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C:\Users\FernandeCR\Downloads\"/>
    </mc:Choice>
  </mc:AlternateContent>
  <xr:revisionPtr revIDLastSave="0" documentId="8_{20EA4371-D115-44C1-8BA6-1FADD4B32746}" xr6:coauthVersionLast="47" xr6:coauthVersionMax="47" xr10:uidLastSave="{00000000-0000-0000-0000-000000000000}"/>
  <workbookProtection workbookAlgorithmName="SHA-512" workbookHashValue="ZWs538MhTkVJEYQGKhPgOwWH4XRlOg1X9D507e/6v/9R7zvMaQ3xFxH6LRCIfWg8gHDnSm/0SQOMzDFiroSMZQ==" workbookSaltValue="RwawLgsOmth/vSKQgyFpgA==" workbookSpinCount="100000" lockStructure="1"/>
  <bookViews>
    <workbookView xWindow="-120" yWindow="-120" windowWidth="29040" windowHeight="15720" tabRatio="860" xr2:uid="{00000000-000D-0000-FFFF-FFFF00000000}"/>
  </bookViews>
  <sheets>
    <sheet name="START" sheetId="41" r:id="rId1"/>
    <sheet name="Dash" sheetId="28" r:id="rId2"/>
    <sheet name="Analysis-Statewide" sheetId="50" r:id="rId3"/>
    <sheet name="Analysis-School" sheetId="51" r:id="rId4"/>
    <sheet name="Summary" sheetId="8" r:id="rId5"/>
    <sheet name="Three-Pay" sheetId="42" r:id="rId6"/>
    <sheet name="Performance Summary" sheetId="37" r:id="rId7"/>
    <sheet name="Base Tier Summary" sheetId="39" r:id="rId8"/>
    <sheet name="Basic Allotment" sheetId="30" r:id="rId9"/>
    <sheet name="Contact Hours" sheetId="25" r:id="rId10"/>
    <sheet name="Local Tax" sheetId="31" r:id="rId11"/>
    <sheet name="Tuition" sheetId="32" r:id="rId12"/>
    <sheet name="Performance" sheetId="11" r:id="rId13"/>
    <sheet name="Analysis- Perf by Group" sheetId="56" r:id="rId14"/>
    <sheet name="Outcomes" sheetId="33" r:id="rId15"/>
    <sheet name="Forecast Summary-FY26" sheetId="59" r:id="rId16"/>
    <sheet name="Forecast Summary-FY25" sheetId="61" r:id="rId17"/>
    <sheet name="FY24-25 HDF" sheetId="58" r:id="rId18"/>
    <sheet name="FY23 HDF" sheetId="35" state="hidden" r:id="rId19"/>
    <sheet name="FY26-27 HDF" sheetId="63" r:id="rId20"/>
    <sheet name="COV Areas" sheetId="64" r:id="rId21"/>
    <sheet name="NonFormula Support" sheetId="40" r:id="rId22"/>
    <sheet name="CIP Codes" sheetId="12" r:id="rId23"/>
    <sheet name="Check" sheetId="57" state="hidden" r:id="rId24"/>
  </sheets>
  <definedNames>
    <definedName name="_xlnm._FilterDatabase" localSheetId="22" hidden="1">'CIP Codes'!$A$4:$F$586</definedName>
    <definedName name="_xlnm._FilterDatabase" localSheetId="16" hidden="1">'Forecast Summary-FY25'!$A$2:$CA$502</definedName>
    <definedName name="_xlnm._FilterDatabase" localSheetId="15" hidden="1">'Forecast Summary-FY26'!$A$2:$CA$602</definedName>
    <definedName name="_Order1" hidden="1">255</definedName>
    <definedName name="IncludEdFilters">#REF!</definedName>
    <definedName name="_xlnm.Print_Area" localSheetId="19">'FY26-27 HDF'!$A$1:$W$135</definedName>
    <definedName name="_xlnm.Print_Area" localSheetId="6">'Performance Summary'!$A$1:$Q$56</definedName>
    <definedName name="_xlnm.Print_Area" localSheetId="4">Summary!$A$1:$F$57</definedName>
    <definedName name="_xlnm.Print_Titles" localSheetId="12">Performance!$4:$4</definedName>
    <definedName name="_xlnm.Print_Titles" localSheetId="6">'Performance Summary'!$1:$5</definedName>
    <definedName name="_xlnm.Print_Titles" localSheetId="4">Summary!$3:$3</definedName>
    <definedName name="solver_adj" localSheetId="1" hidden="1">Dash!$B$10:$B$11</definedName>
    <definedName name="solver_cvg" localSheetId="1" hidden="1">0.0001</definedName>
    <definedName name="solver_drv" localSheetId="1" hidden="1">2</definedName>
    <definedName name="solver_eng" localSheetId="7" hidden="1">1</definedName>
    <definedName name="solver_eng" localSheetId="1" hidden="1">1</definedName>
    <definedName name="solver_est" localSheetId="1" hidden="1">1</definedName>
    <definedName name="solver_itr" localSheetId="1" hidden="1">2147483647</definedName>
    <definedName name="solver_lhs1" localSheetId="1" hidden="1">Dash!$F$6</definedName>
    <definedName name="solver_mip" localSheetId="1" hidden="1">2147483647</definedName>
    <definedName name="solver_mni" localSheetId="1" hidden="1">30</definedName>
    <definedName name="solver_mrt" localSheetId="1" hidden="1">0.075</definedName>
    <definedName name="solver_msl" localSheetId="1" hidden="1">2</definedName>
    <definedName name="solver_neg" localSheetId="7" hidden="1">1</definedName>
    <definedName name="solver_neg" localSheetId="1" hidden="1">2</definedName>
    <definedName name="solver_nod" localSheetId="1" hidden="1">2147483647</definedName>
    <definedName name="solver_ntr" localSheetId="1" hidden="1">2</definedName>
    <definedName name="solver_num" localSheetId="7" hidden="1">0</definedName>
    <definedName name="solver_num" localSheetId="1" hidden="1">1</definedName>
    <definedName name="solver_nwt" localSheetId="1" hidden="1">1</definedName>
    <definedName name="solver_opt" localSheetId="7" hidden="1">'Base Tier Summary'!$K$55</definedName>
    <definedName name="solver_opt" localSheetId="1" hidden="1">Dash!$C$20</definedName>
    <definedName name="solver_pre" localSheetId="1" hidden="1">0.000001</definedName>
    <definedName name="solver_rbv" localSheetId="1" hidden="1">2</definedName>
    <definedName name="solver_rel1" localSheetId="1" hidden="1">2</definedName>
    <definedName name="solver_rhs1" localSheetId="1" hidden="1">Dash!$J$6</definedName>
    <definedName name="solver_rlx" localSheetId="1" hidden="1">2</definedName>
    <definedName name="solver_rsd" localSheetId="1" hidden="1">0</definedName>
    <definedName name="solver_rxc1" localSheetId="1" hidden="1">1</definedName>
    <definedName name="solver_rxv" localSheetId="1" hidden="1">1</definedName>
    <definedName name="solver_scl" localSheetId="1" hidden="1">2</definedName>
    <definedName name="solver_sho" localSheetId="1" hidden="1">2</definedName>
    <definedName name="solver_ssz" localSheetId="1" hidden="1">100</definedName>
    <definedName name="solver_tim" localSheetId="1" hidden="1">2147483647</definedName>
    <definedName name="solver_tol" localSheetId="1" hidden="1">0.01</definedName>
    <definedName name="solver_typ" localSheetId="7" hidden="1">3</definedName>
    <definedName name="solver_typ" localSheetId="1" hidden="1">3</definedName>
    <definedName name="solver_val" localSheetId="7" hidden="1">53878990</definedName>
    <definedName name="solver_val" localSheetId="1" hidden="1">0</definedName>
    <definedName name="solver_ver" localSheetId="7" hidden="1">3</definedName>
    <definedName name="solver_ver" localSheetId="1" hidden="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61" l="1"/>
  <c r="S11" i="61"/>
  <c r="AO11" i="61"/>
  <c r="AU11" i="61"/>
  <c r="BI11" i="61"/>
  <c r="L12" i="61"/>
  <c r="M12" i="61"/>
  <c r="N12" i="61"/>
  <c r="O12" i="61"/>
  <c r="Z12" i="61"/>
  <c r="AA12" i="61"/>
  <c r="AB12" i="61"/>
  <c r="AC12" i="61"/>
  <c r="AN12" i="61"/>
  <c r="AO12" i="61"/>
  <c r="AP12" i="61"/>
  <c r="AQ12" i="61"/>
  <c r="AU12" i="61"/>
  <c r="BB12" i="61"/>
  <c r="BC12" i="61"/>
  <c r="BD12" i="61"/>
  <c r="BE12" i="61"/>
  <c r="BP12" i="61"/>
  <c r="BQ12" i="61"/>
  <c r="BR12" i="61"/>
  <c r="BS12" i="61"/>
  <c r="J11" i="61"/>
  <c r="K11" i="61"/>
  <c r="L11" i="61"/>
  <c r="M11" i="61"/>
  <c r="N11" i="61"/>
  <c r="O11" i="61"/>
  <c r="X11" i="61"/>
  <c r="Y11" i="61"/>
  <c r="Z11" i="61"/>
  <c r="AA11" i="61"/>
  <c r="AB11" i="61"/>
  <c r="AC11" i="61"/>
  <c r="AL11" i="61"/>
  <c r="AM11" i="61"/>
  <c r="AN11" i="61"/>
  <c r="AP11" i="61"/>
  <c r="AQ11" i="61"/>
  <c r="AZ11" i="61"/>
  <c r="BA11" i="61"/>
  <c r="BB11" i="61"/>
  <c r="BC11" i="61"/>
  <c r="BD11" i="61"/>
  <c r="BE11" i="61"/>
  <c r="BN11" i="61"/>
  <c r="BO11" i="61"/>
  <c r="BP11" i="61"/>
  <c r="BQ11" i="61"/>
  <c r="BR11" i="61"/>
  <c r="BS11" i="61"/>
  <c r="J12" i="61"/>
  <c r="K12" i="61"/>
  <c r="X12" i="61"/>
  <c r="Y12" i="61"/>
  <c r="AL12" i="61"/>
  <c r="AM12" i="61"/>
  <c r="AZ12" i="61"/>
  <c r="BA12" i="61"/>
  <c r="BN12" i="61"/>
  <c r="BO12" i="61"/>
  <c r="I21" i="61"/>
  <c r="U21" i="61"/>
  <c r="W21" i="61"/>
  <c r="Y21" i="61"/>
  <c r="AC21" i="61"/>
  <c r="AD21" i="61"/>
  <c r="AE21" i="61"/>
  <c r="AK21" i="61"/>
  <c r="AL22" i="61"/>
  <c r="AS21" i="61"/>
  <c r="AW21" i="61"/>
  <c r="AY21" i="61"/>
  <c r="BD21" i="61"/>
  <c r="BE21" i="61"/>
  <c r="BF21" i="61"/>
  <c r="BL21" i="61"/>
  <c r="BM21" i="61"/>
  <c r="BN21" i="61"/>
  <c r="BS21" i="61"/>
  <c r="BT21" i="61"/>
  <c r="BU21" i="61"/>
  <c r="CA21" i="61"/>
  <c r="J22" i="61"/>
  <c r="K22" i="61"/>
  <c r="L22" i="61"/>
  <c r="M22" i="61"/>
  <c r="N22" i="61"/>
  <c r="O22" i="61"/>
  <c r="P22" i="61"/>
  <c r="Q22" i="61"/>
  <c r="Z22" i="61"/>
  <c r="AA22" i="61"/>
  <c r="AB22" i="61"/>
  <c r="AC22" i="61"/>
  <c r="AD22" i="61"/>
  <c r="AE22" i="61"/>
  <c r="AN22" i="61"/>
  <c r="AO22" i="61"/>
  <c r="AP22" i="61"/>
  <c r="AQ22" i="61"/>
  <c r="AR22" i="61"/>
  <c r="AS22" i="61"/>
  <c r="BB22" i="61"/>
  <c r="BC22" i="61"/>
  <c r="BD22" i="61"/>
  <c r="BE22" i="61"/>
  <c r="BF22" i="61"/>
  <c r="BG22" i="61"/>
  <c r="BP22" i="61"/>
  <c r="BQ22" i="61"/>
  <c r="BR22" i="61"/>
  <c r="BS22" i="61"/>
  <c r="BT22" i="61"/>
  <c r="BU22" i="61"/>
  <c r="J21" i="61"/>
  <c r="K21" i="61"/>
  <c r="L21" i="61"/>
  <c r="M21" i="61"/>
  <c r="N21" i="61"/>
  <c r="O21" i="61"/>
  <c r="P21" i="61"/>
  <c r="Q21" i="61"/>
  <c r="X21" i="61"/>
  <c r="Z21" i="61"/>
  <c r="AA21" i="61"/>
  <c r="AB21" i="61"/>
  <c r="AL21" i="61"/>
  <c r="AN21" i="61"/>
  <c r="AO21" i="61"/>
  <c r="AP21" i="61"/>
  <c r="AQ21" i="61"/>
  <c r="AR21" i="61"/>
  <c r="AZ21" i="61"/>
  <c r="BB21" i="61"/>
  <c r="BC21" i="61"/>
  <c r="BG21" i="61"/>
  <c r="BP21" i="61"/>
  <c r="BQ21" i="61"/>
  <c r="BR21" i="61"/>
  <c r="I22" i="61"/>
  <c r="W22" i="61"/>
  <c r="X22" i="61"/>
  <c r="AK22" i="61"/>
  <c r="AY22" i="61"/>
  <c r="AZ22" i="61"/>
  <c r="BN22" i="61"/>
  <c r="CA22" i="61"/>
  <c r="H31" i="61"/>
  <c r="I31" i="61"/>
  <c r="N32" i="61"/>
  <c r="O32" i="61"/>
  <c r="W31" i="61"/>
  <c r="X31" i="61"/>
  <c r="Y31" i="61"/>
  <c r="Z31" i="61"/>
  <c r="AB31" i="61"/>
  <c r="AD31" i="61"/>
  <c r="AG31" i="61"/>
  <c r="AP31" i="61"/>
  <c r="AQ31" i="61"/>
  <c r="AR31" i="61"/>
  <c r="AS31" i="61"/>
  <c r="AX31" i="61"/>
  <c r="AY31" i="61"/>
  <c r="AZ31" i="61"/>
  <c r="BF31" i="61"/>
  <c r="BQ31" i="61"/>
  <c r="BS32" i="61"/>
  <c r="BT31" i="61"/>
  <c r="BU31" i="61"/>
  <c r="BW31" i="61"/>
  <c r="BZ31" i="61"/>
  <c r="CA31" i="61"/>
  <c r="H32" i="61"/>
  <c r="R32" i="61"/>
  <c r="W32" i="61"/>
  <c r="Y32" i="61"/>
  <c r="AF32" i="61"/>
  <c r="AT32" i="61"/>
  <c r="BH32" i="61"/>
  <c r="BV32" i="61"/>
  <c r="BZ32" i="61"/>
  <c r="CA32" i="61"/>
  <c r="N31" i="61"/>
  <c r="O31" i="61"/>
  <c r="P31" i="61"/>
  <c r="Q31" i="61"/>
  <c r="R31" i="61"/>
  <c r="S31" i="61"/>
  <c r="AE31" i="61"/>
  <c r="AF31" i="61"/>
  <c r="AT31" i="61"/>
  <c r="AU31" i="61"/>
  <c r="BG31" i="61"/>
  <c r="BH31" i="61"/>
  <c r="BI31" i="61"/>
  <c r="BR31" i="61"/>
  <c r="BS31" i="61"/>
  <c r="BV31" i="61"/>
  <c r="X32" i="61"/>
  <c r="AB32" i="61"/>
  <c r="AP32" i="61"/>
  <c r="AQ32" i="61"/>
  <c r="AX32" i="61"/>
  <c r="AZ32" i="61"/>
  <c r="BQ32" i="61"/>
  <c r="BR32" i="61"/>
  <c r="F41" i="61"/>
  <c r="G41" i="61"/>
  <c r="L41" i="61"/>
  <c r="M41" i="61"/>
  <c r="N41" i="61"/>
  <c r="S41" i="61"/>
  <c r="T41" i="61"/>
  <c r="AA41" i="61"/>
  <c r="AF41" i="61"/>
  <c r="AG41" i="61"/>
  <c r="AH41" i="61"/>
  <c r="AI41" i="61"/>
  <c r="AN41" i="61"/>
  <c r="AO41" i="61"/>
  <c r="AU41" i="61"/>
  <c r="AV41" i="61"/>
  <c r="BB41" i="61"/>
  <c r="BC41" i="61"/>
  <c r="BD41" i="61"/>
  <c r="BE41" i="61"/>
  <c r="BI41" i="61"/>
  <c r="BJ41" i="61"/>
  <c r="BK41" i="61"/>
  <c r="BP41" i="61"/>
  <c r="BQ41" i="61"/>
  <c r="BR41" i="61"/>
  <c r="BX41" i="61"/>
  <c r="O42" i="61"/>
  <c r="P42" i="61"/>
  <c r="R42" i="61"/>
  <c r="AC42" i="61"/>
  <c r="AD42" i="61"/>
  <c r="AF42" i="61"/>
  <c r="AQ42" i="61"/>
  <c r="AR42" i="61"/>
  <c r="AT42" i="61"/>
  <c r="BE42" i="61"/>
  <c r="BF42" i="61"/>
  <c r="BG42" i="61"/>
  <c r="BH42" i="61"/>
  <c r="BS42" i="61"/>
  <c r="BT42" i="61"/>
  <c r="BU42" i="61"/>
  <c r="BV42" i="61"/>
  <c r="O41" i="61"/>
  <c r="P41" i="61"/>
  <c r="Q41" i="61"/>
  <c r="R41" i="61"/>
  <c r="U41" i="61"/>
  <c r="AC41" i="61"/>
  <c r="AD41" i="61"/>
  <c r="AE41" i="61"/>
  <c r="AQ41" i="61"/>
  <c r="AR41" i="61"/>
  <c r="AS41" i="61"/>
  <c r="AT41" i="61"/>
  <c r="AW41" i="61"/>
  <c r="BF41" i="61"/>
  <c r="BG41" i="61"/>
  <c r="BH41" i="61"/>
  <c r="BS41" i="61"/>
  <c r="BT41" i="61"/>
  <c r="BU41" i="61"/>
  <c r="BV41" i="61"/>
  <c r="BW41" i="61"/>
  <c r="BY41" i="61"/>
  <c r="L42" i="61"/>
  <c r="M42" i="61"/>
  <c r="Q42" i="61"/>
  <c r="AA42" i="61"/>
  <c r="AE42" i="61"/>
  <c r="AO42" i="61"/>
  <c r="AS42" i="61"/>
  <c r="BB42" i="61"/>
  <c r="BC42" i="61"/>
  <c r="BD42" i="61"/>
  <c r="BP42" i="61"/>
  <c r="BQ42" i="61"/>
  <c r="BR42" i="61"/>
  <c r="F51" i="61"/>
  <c r="G51" i="61"/>
  <c r="H51" i="61"/>
  <c r="L51" i="61"/>
  <c r="M51" i="61"/>
  <c r="N51" i="61"/>
  <c r="O51" i="61"/>
  <c r="T51" i="61"/>
  <c r="Z51" i="61"/>
  <c r="AA51" i="61"/>
  <c r="AB51" i="61"/>
  <c r="AC51" i="61"/>
  <c r="AF51" i="61"/>
  <c r="AG51" i="61"/>
  <c r="AH51" i="61"/>
  <c r="AI51" i="61"/>
  <c r="AJ51" i="61"/>
  <c r="AN51" i="61"/>
  <c r="AO51" i="61"/>
  <c r="AP51" i="61"/>
  <c r="AQ51" i="61"/>
  <c r="AV51" i="61"/>
  <c r="BB51" i="61"/>
  <c r="BC51" i="61"/>
  <c r="BD51" i="61"/>
  <c r="BE51" i="61"/>
  <c r="BJ51" i="61"/>
  <c r="BK51" i="61"/>
  <c r="BL51" i="61"/>
  <c r="BP51" i="61"/>
  <c r="BQ51" i="61"/>
  <c r="BR51" i="61"/>
  <c r="BS51" i="61"/>
  <c r="BV52" i="61"/>
  <c r="BX51" i="61"/>
  <c r="BZ51" i="61"/>
  <c r="G52" i="61"/>
  <c r="N52" i="61"/>
  <c r="O52" i="61"/>
  <c r="P52" i="61"/>
  <c r="U52" i="61"/>
  <c r="AB52" i="61"/>
  <c r="AC52" i="61"/>
  <c r="AD52" i="61"/>
  <c r="AI52" i="61"/>
  <c r="AP52" i="61"/>
  <c r="AQ52" i="61"/>
  <c r="AR52" i="61"/>
  <c r="AW52" i="61"/>
  <c r="BD52" i="61"/>
  <c r="BE52" i="61"/>
  <c r="BF52" i="61"/>
  <c r="BK52" i="61"/>
  <c r="BR52" i="61"/>
  <c r="BS52" i="61"/>
  <c r="BT52" i="61"/>
  <c r="BY52" i="61"/>
  <c r="P51" i="61"/>
  <c r="U51" i="61"/>
  <c r="V51" i="61"/>
  <c r="W51" i="61"/>
  <c r="AD51" i="61"/>
  <c r="AR51" i="61"/>
  <c r="AW51" i="61"/>
  <c r="AX51" i="61"/>
  <c r="AY51" i="61"/>
  <c r="BF51" i="61"/>
  <c r="BT51" i="61"/>
  <c r="BV51" i="61"/>
  <c r="BY51" i="61"/>
  <c r="CA51" i="61"/>
  <c r="AF52" i="61"/>
  <c r="AG52" i="61"/>
  <c r="AN52" i="61"/>
  <c r="BB52" i="61"/>
  <c r="BP52" i="61"/>
  <c r="F61" i="61"/>
  <c r="H61" i="61"/>
  <c r="J61" i="61"/>
  <c r="N61" i="61"/>
  <c r="O61" i="61"/>
  <c r="U62" i="61"/>
  <c r="V61" i="61"/>
  <c r="W61" i="61"/>
  <c r="X61" i="61"/>
  <c r="AC61" i="61"/>
  <c r="AD61" i="61"/>
  <c r="AE61" i="61"/>
  <c r="AG61" i="61"/>
  <c r="AH61" i="61"/>
  <c r="AI61" i="61"/>
  <c r="AJ61" i="61"/>
  <c r="AK61" i="61"/>
  <c r="AL61" i="61"/>
  <c r="AX61" i="61"/>
  <c r="AY61" i="61"/>
  <c r="AZ61" i="61"/>
  <c r="BD61" i="61"/>
  <c r="BE61" i="61"/>
  <c r="BF61" i="61"/>
  <c r="BG61" i="61"/>
  <c r="BL61" i="61"/>
  <c r="BM61" i="61"/>
  <c r="BN61" i="61"/>
  <c r="BZ61" i="61"/>
  <c r="CA61" i="61"/>
  <c r="F62" i="61"/>
  <c r="H62" i="61"/>
  <c r="O62" i="61"/>
  <c r="V62" i="61"/>
  <c r="AC62" i="61"/>
  <c r="AJ62" i="61"/>
  <c r="AV62" i="61"/>
  <c r="AX62" i="61"/>
  <c r="BF62" i="61"/>
  <c r="BH62" i="61"/>
  <c r="BL62" i="61"/>
  <c r="BX62" i="61"/>
  <c r="BZ62" i="61"/>
  <c r="I61" i="61"/>
  <c r="K61" i="61"/>
  <c r="U61" i="61"/>
  <c r="Y61" i="61"/>
  <c r="AF61" i="61"/>
  <c r="AM61" i="61"/>
  <c r="AV61" i="61"/>
  <c r="AW61" i="61"/>
  <c r="BA61" i="61"/>
  <c r="BH61" i="61"/>
  <c r="BO61" i="61"/>
  <c r="BX61" i="61"/>
  <c r="BY61" i="61"/>
  <c r="N62" i="61"/>
  <c r="AD62" i="61"/>
  <c r="AW62" i="61"/>
  <c r="BD62" i="61"/>
  <c r="BE62" i="61"/>
  <c r="BY62" i="61"/>
  <c r="J71" i="61"/>
  <c r="K71" i="61"/>
  <c r="L71" i="61"/>
  <c r="P71" i="61"/>
  <c r="R71" i="61"/>
  <c r="S71" i="61"/>
  <c r="U72" i="61"/>
  <c r="W72" i="61"/>
  <c r="AA72" i="61"/>
  <c r="AD71" i="61"/>
  <c r="AE71" i="61"/>
  <c r="AF71" i="61"/>
  <c r="AG71" i="61"/>
  <c r="AJ71" i="61"/>
  <c r="AK72" i="61"/>
  <c r="AL71" i="61"/>
  <c r="AM71" i="61"/>
  <c r="AN71" i="61"/>
  <c r="AR71" i="61"/>
  <c r="AS71" i="61"/>
  <c r="AT71" i="61"/>
  <c r="AU71" i="61"/>
  <c r="AW72" i="61"/>
  <c r="AZ71" i="61"/>
  <c r="BA71" i="61"/>
  <c r="BB71" i="61"/>
  <c r="BC72" i="61"/>
  <c r="BF71" i="61"/>
  <c r="BG71" i="61"/>
  <c r="BH71" i="61"/>
  <c r="BI71" i="61"/>
  <c r="BK71" i="61"/>
  <c r="BN71" i="61"/>
  <c r="BO71" i="61"/>
  <c r="BP71" i="61"/>
  <c r="BQ72" i="61"/>
  <c r="BT71" i="61"/>
  <c r="BU71" i="61"/>
  <c r="BV71" i="61"/>
  <c r="BW71" i="61"/>
  <c r="BZ72" i="61"/>
  <c r="CA72" i="61"/>
  <c r="F72" i="61"/>
  <c r="R72" i="61"/>
  <c r="S72" i="61"/>
  <c r="T72" i="61"/>
  <c r="AF72" i="61"/>
  <c r="AT72" i="61"/>
  <c r="AU72" i="61"/>
  <c r="AV72" i="61"/>
  <c r="BH72" i="61"/>
  <c r="BI72" i="61"/>
  <c r="BJ72" i="61"/>
  <c r="BK72" i="61"/>
  <c r="BV72" i="61"/>
  <c r="BW72" i="61"/>
  <c r="BX72" i="61"/>
  <c r="F71" i="61"/>
  <c r="T71" i="61"/>
  <c r="U71" i="61"/>
  <c r="W71" i="61"/>
  <c r="X71" i="61"/>
  <c r="Y71" i="61"/>
  <c r="Z71" i="61"/>
  <c r="AA71" i="61"/>
  <c r="AH71" i="61"/>
  <c r="AK71" i="61"/>
  <c r="AV71" i="61"/>
  <c r="AW71" i="61"/>
  <c r="BC71" i="61"/>
  <c r="BJ71" i="61"/>
  <c r="BQ71" i="61"/>
  <c r="BX71" i="61"/>
  <c r="BY71" i="61"/>
  <c r="BZ71" i="61"/>
  <c r="CA71" i="61"/>
  <c r="AH72" i="61"/>
  <c r="AJ72" i="61"/>
  <c r="AR72" i="61"/>
  <c r="AS72" i="61"/>
  <c r="BT72" i="61"/>
  <c r="BU72" i="61"/>
  <c r="F82" i="61"/>
  <c r="K81" i="61"/>
  <c r="L81" i="61"/>
  <c r="M81" i="61"/>
  <c r="Y81" i="61"/>
  <c r="Z82" i="61"/>
  <c r="AA81" i="61"/>
  <c r="AH81" i="61"/>
  <c r="AM81" i="61"/>
  <c r="AN81" i="61"/>
  <c r="AO81" i="61"/>
  <c r="AW81" i="61"/>
  <c r="BA81" i="61"/>
  <c r="BC81" i="61"/>
  <c r="BF81" i="61"/>
  <c r="BJ82" i="61"/>
  <c r="BO81" i="61"/>
  <c r="BP81" i="61"/>
  <c r="BQ81" i="61"/>
  <c r="BX81" i="61"/>
  <c r="CA81" i="61"/>
  <c r="G82" i="61"/>
  <c r="H82" i="61"/>
  <c r="I82" i="61"/>
  <c r="J82" i="61"/>
  <c r="U82" i="61"/>
  <c r="V82" i="61"/>
  <c r="W82" i="61"/>
  <c r="X82" i="61"/>
  <c r="AJ82" i="61"/>
  <c r="AK82" i="61"/>
  <c r="AL82" i="61"/>
  <c r="AW82" i="61"/>
  <c r="AY82" i="61"/>
  <c r="AZ82" i="61"/>
  <c r="BK82" i="61"/>
  <c r="BM82" i="61"/>
  <c r="BN82" i="61"/>
  <c r="CA82" i="61"/>
  <c r="F81" i="61"/>
  <c r="G81" i="61"/>
  <c r="H81" i="61"/>
  <c r="I81" i="61"/>
  <c r="J81" i="61"/>
  <c r="U81" i="61"/>
  <c r="V81" i="61"/>
  <c r="W81" i="61"/>
  <c r="X81" i="61"/>
  <c r="AI81" i="61"/>
  <c r="AJ81" i="61"/>
  <c r="AK81" i="61"/>
  <c r="AL81" i="61"/>
  <c r="AX81" i="61"/>
  <c r="AY81" i="61"/>
  <c r="AZ81" i="61"/>
  <c r="BJ81" i="61"/>
  <c r="BK81" i="61"/>
  <c r="BM81" i="61"/>
  <c r="BN81" i="61"/>
  <c r="BY81" i="61"/>
  <c r="AH82" i="61"/>
  <c r="BF82" i="61"/>
  <c r="BX82" i="61"/>
  <c r="G91" i="61"/>
  <c r="H91" i="61"/>
  <c r="I91" i="61"/>
  <c r="J91" i="61"/>
  <c r="P91" i="61"/>
  <c r="Q91" i="61"/>
  <c r="S92" i="61"/>
  <c r="U91" i="61"/>
  <c r="AB91" i="61"/>
  <c r="AD91" i="61"/>
  <c r="AE91" i="61"/>
  <c r="AI91" i="61"/>
  <c r="AJ91" i="61"/>
  <c r="AK91" i="61"/>
  <c r="AL91" i="61"/>
  <c r="AQ91" i="61"/>
  <c r="AR91" i="61"/>
  <c r="AS91" i="61"/>
  <c r="AW91" i="61"/>
  <c r="BE92" i="61"/>
  <c r="BF91" i="61"/>
  <c r="BG91" i="61"/>
  <c r="BI91" i="61"/>
  <c r="BK91" i="61"/>
  <c r="BL91" i="61"/>
  <c r="BS91" i="61"/>
  <c r="BT91" i="61"/>
  <c r="BU91" i="61"/>
  <c r="BY91" i="61"/>
  <c r="BZ91" i="61"/>
  <c r="CA91" i="61"/>
  <c r="R92" i="61"/>
  <c r="AD92" i="61"/>
  <c r="AE92" i="61"/>
  <c r="AT92" i="61"/>
  <c r="AU92" i="61"/>
  <c r="BF92" i="61"/>
  <c r="BG92" i="61"/>
  <c r="BH92" i="61"/>
  <c r="BI92" i="61"/>
  <c r="R91" i="61"/>
  <c r="S91" i="61"/>
  <c r="V91" i="61"/>
  <c r="W91" i="61"/>
  <c r="X91" i="61"/>
  <c r="AC91" i="61"/>
  <c r="AF91" i="61"/>
  <c r="AG91" i="61"/>
  <c r="AT91" i="61"/>
  <c r="AU91" i="61"/>
  <c r="AX91" i="61"/>
  <c r="AY91" i="61"/>
  <c r="AZ91" i="61"/>
  <c r="BE91" i="61"/>
  <c r="BH91" i="61"/>
  <c r="BM91" i="61"/>
  <c r="BN91" i="61"/>
  <c r="BV91" i="61"/>
  <c r="BW91" i="61"/>
  <c r="AB92" i="61"/>
  <c r="AC92" i="61"/>
  <c r="AF92" i="61"/>
  <c r="AG92" i="61"/>
  <c r="AQ92" i="61"/>
  <c r="BS92" i="61"/>
  <c r="BV92" i="61"/>
  <c r="BW92" i="61"/>
  <c r="H101" i="61"/>
  <c r="J101" i="61"/>
  <c r="K101" i="61"/>
  <c r="L101" i="61"/>
  <c r="Q101" i="61"/>
  <c r="R101" i="61"/>
  <c r="S101" i="61"/>
  <c r="T101" i="61"/>
  <c r="U101" i="61"/>
  <c r="W102" i="61"/>
  <c r="AE101" i="61"/>
  <c r="AF101" i="61"/>
  <c r="AJ102" i="61"/>
  <c r="AL101" i="61"/>
  <c r="AM101" i="61"/>
  <c r="AN101" i="61"/>
  <c r="AS101" i="61"/>
  <c r="AT101" i="61"/>
  <c r="AU101" i="61"/>
  <c r="AZ101" i="61"/>
  <c r="BA101" i="61"/>
  <c r="BB101" i="61"/>
  <c r="BK102" i="61"/>
  <c r="BL102" i="61"/>
  <c r="BN101" i="61"/>
  <c r="BO101" i="61"/>
  <c r="BP101" i="61"/>
  <c r="BU101" i="61"/>
  <c r="BV101" i="61"/>
  <c r="BW101" i="61"/>
  <c r="BY102" i="61"/>
  <c r="M102" i="61"/>
  <c r="AA102" i="61"/>
  <c r="AE102" i="61"/>
  <c r="AF102" i="61"/>
  <c r="AO102" i="61"/>
  <c r="BC102" i="61"/>
  <c r="BQ102" i="61"/>
  <c r="M101" i="61"/>
  <c r="V101" i="61"/>
  <c r="W101" i="61"/>
  <c r="X101" i="61"/>
  <c r="Y101" i="61"/>
  <c r="Z101" i="61"/>
  <c r="AA101" i="61"/>
  <c r="AO101" i="61"/>
  <c r="BC101" i="61"/>
  <c r="BK101" i="61"/>
  <c r="BQ101" i="61"/>
  <c r="BY101" i="61"/>
  <c r="BZ101" i="61"/>
  <c r="H102" i="61"/>
  <c r="U102" i="61"/>
  <c r="V102" i="61"/>
  <c r="BZ102" i="61"/>
  <c r="G111" i="61"/>
  <c r="J111" i="61"/>
  <c r="L111" i="61"/>
  <c r="O111" i="61"/>
  <c r="R111" i="61"/>
  <c r="T111" i="61"/>
  <c r="U111" i="61"/>
  <c r="V111" i="61"/>
  <c r="X111" i="61"/>
  <c r="Z111" i="61"/>
  <c r="AA111" i="61"/>
  <c r="AF111" i="61"/>
  <c r="AG111" i="61"/>
  <c r="AI111" i="61"/>
  <c r="AK111" i="61"/>
  <c r="AN111" i="61"/>
  <c r="AO112" i="61"/>
  <c r="AQ111" i="61"/>
  <c r="AT111" i="61"/>
  <c r="AU111" i="61"/>
  <c r="AW111" i="61"/>
  <c r="AZ111" i="61"/>
  <c r="BA112" i="61"/>
  <c r="BD112" i="61"/>
  <c r="BH111" i="61"/>
  <c r="BI111" i="61"/>
  <c r="BJ111" i="61"/>
  <c r="BK111" i="61"/>
  <c r="BM111" i="61"/>
  <c r="BN111" i="61"/>
  <c r="BP111" i="61"/>
  <c r="BQ111" i="61"/>
  <c r="BR112" i="61"/>
  <c r="BV111" i="61"/>
  <c r="BW111" i="61"/>
  <c r="BX111" i="61"/>
  <c r="BY111" i="61"/>
  <c r="G112" i="61"/>
  <c r="P112" i="61"/>
  <c r="R112" i="61"/>
  <c r="T112" i="61"/>
  <c r="U112" i="61"/>
  <c r="V112" i="61"/>
  <c r="AH112" i="61"/>
  <c r="AI112" i="61"/>
  <c r="AT112" i="61"/>
  <c r="AU112" i="61"/>
  <c r="AW112" i="61"/>
  <c r="BF112" i="61"/>
  <c r="BH112" i="61"/>
  <c r="BI112" i="61"/>
  <c r="BK112" i="61"/>
  <c r="BW112" i="61"/>
  <c r="BX112" i="61"/>
  <c r="P111" i="61"/>
  <c r="Q111" i="61"/>
  <c r="AC111" i="61"/>
  <c r="AH111" i="61"/>
  <c r="AJ111" i="61"/>
  <c r="AO111" i="61"/>
  <c r="BD111" i="61"/>
  <c r="BE111" i="61"/>
  <c r="BF111" i="61"/>
  <c r="BG111" i="61"/>
  <c r="BR111" i="61"/>
  <c r="BS111" i="61"/>
  <c r="BT111" i="61"/>
  <c r="BU111" i="61"/>
  <c r="AK112" i="61"/>
  <c r="AN112" i="61"/>
  <c r="BJ112" i="61"/>
  <c r="BM112" i="61"/>
  <c r="BV112" i="61"/>
  <c r="J121" i="61"/>
  <c r="K121" i="61"/>
  <c r="L121" i="61"/>
  <c r="O121" i="61"/>
  <c r="R122" i="61"/>
  <c r="S122" i="61"/>
  <c r="Z121" i="61"/>
  <c r="AE121" i="61"/>
  <c r="AF121" i="61"/>
  <c r="AJ121" i="61"/>
  <c r="AK121" i="61"/>
  <c r="AL121" i="61"/>
  <c r="AM121" i="61"/>
  <c r="AN121" i="61"/>
  <c r="AS121" i="61"/>
  <c r="AX122" i="61"/>
  <c r="AZ122" i="61"/>
  <c r="BE121" i="61"/>
  <c r="BG121" i="61"/>
  <c r="BO121" i="61"/>
  <c r="BS121" i="61"/>
  <c r="BU121" i="61"/>
  <c r="BV121" i="61"/>
  <c r="BX121" i="61"/>
  <c r="BY121" i="61"/>
  <c r="BZ121" i="61"/>
  <c r="L122" i="61"/>
  <c r="N122" i="61"/>
  <c r="O122" i="61"/>
  <c r="AB122" i="61"/>
  <c r="AC122" i="61"/>
  <c r="AM122" i="61"/>
  <c r="AP122" i="61"/>
  <c r="AQ122" i="61"/>
  <c r="BA122" i="61"/>
  <c r="BD122" i="61"/>
  <c r="BE122" i="61"/>
  <c r="BP122" i="61"/>
  <c r="BR122" i="61"/>
  <c r="BS122" i="61"/>
  <c r="BX122" i="61"/>
  <c r="M121" i="61"/>
  <c r="N121" i="61"/>
  <c r="P121" i="61"/>
  <c r="Q121" i="61"/>
  <c r="R121" i="61"/>
  <c r="Y121" i="61"/>
  <c r="AB121" i="61"/>
  <c r="AC121" i="61"/>
  <c r="AD121" i="61"/>
  <c r="AO121" i="61"/>
  <c r="AP121" i="61"/>
  <c r="AQ121" i="61"/>
  <c r="AR121" i="61"/>
  <c r="AX121" i="61"/>
  <c r="AZ121" i="61"/>
  <c r="BA121" i="61"/>
  <c r="BB121" i="61"/>
  <c r="BC121" i="61"/>
  <c r="BD121" i="61"/>
  <c r="BF121" i="61"/>
  <c r="BP121" i="61"/>
  <c r="BQ121" i="61"/>
  <c r="BR121" i="61"/>
  <c r="BT121" i="61"/>
  <c r="J122" i="61"/>
  <c r="K122" i="61"/>
  <c r="AJ122" i="61"/>
  <c r="AK122" i="61"/>
  <c r="AL122" i="61"/>
  <c r="AN122" i="61"/>
  <c r="BB122" i="61"/>
  <c r="F131" i="61"/>
  <c r="I131" i="61"/>
  <c r="M131" i="61"/>
  <c r="N131" i="61"/>
  <c r="P131" i="61"/>
  <c r="Q131" i="61"/>
  <c r="T131" i="61"/>
  <c r="AA131" i="61"/>
  <c r="AC132" i="61"/>
  <c r="AK131" i="61"/>
  <c r="AL131" i="61"/>
  <c r="AM131" i="61"/>
  <c r="AR131" i="61"/>
  <c r="AY131" i="61"/>
  <c r="AZ131" i="61"/>
  <c r="BA131" i="61"/>
  <c r="BB132" i="61"/>
  <c r="BE132" i="61"/>
  <c r="BO131" i="61"/>
  <c r="BQ131" i="61"/>
  <c r="BR131" i="61"/>
  <c r="BS132" i="61"/>
  <c r="BU131" i="61"/>
  <c r="I132" i="61"/>
  <c r="T132" i="61"/>
  <c r="AG132" i="61"/>
  <c r="AK132" i="61"/>
  <c r="AU132" i="61"/>
  <c r="BG132" i="61"/>
  <c r="BI132" i="61"/>
  <c r="BU132" i="61"/>
  <c r="BW132" i="61"/>
  <c r="BX132" i="61"/>
  <c r="S131" i="61"/>
  <c r="AB131" i="61"/>
  <c r="AC131" i="61"/>
  <c r="AD131" i="61"/>
  <c r="AE131" i="61"/>
  <c r="AF131" i="61"/>
  <c r="AG131" i="61"/>
  <c r="AS131" i="61"/>
  <c r="AT131" i="61"/>
  <c r="AU131" i="61"/>
  <c r="AV131" i="61"/>
  <c r="BD131" i="61"/>
  <c r="BE131" i="61"/>
  <c r="BF131" i="61"/>
  <c r="BG131" i="61"/>
  <c r="BH131" i="61"/>
  <c r="BI131" i="61"/>
  <c r="BJ131" i="61"/>
  <c r="BT131" i="61"/>
  <c r="BV131" i="61"/>
  <c r="BW131" i="61"/>
  <c r="BX131" i="61"/>
  <c r="CA131" i="61"/>
  <c r="Q132" i="61"/>
  <c r="S132" i="61"/>
  <c r="AL132" i="61"/>
  <c r="AM132" i="61"/>
  <c r="AY132" i="61"/>
  <c r="BD132" i="61"/>
  <c r="BT132" i="61"/>
  <c r="K141" i="61"/>
  <c r="L141" i="61"/>
  <c r="M141" i="61"/>
  <c r="N141" i="61"/>
  <c r="O141" i="61"/>
  <c r="AD141" i="61"/>
  <c r="AL141" i="61"/>
  <c r="AO141" i="61"/>
  <c r="AQ141" i="61"/>
  <c r="AR142" i="61"/>
  <c r="AZ141" i="61"/>
  <c r="BD141" i="61"/>
  <c r="BE141" i="61"/>
  <c r="BF141" i="61"/>
  <c r="BK141" i="61"/>
  <c r="BN141" i="61"/>
  <c r="BS141" i="61"/>
  <c r="BT141" i="61"/>
  <c r="BV142" i="61"/>
  <c r="BW142" i="61"/>
  <c r="BX142" i="61"/>
  <c r="G142" i="61"/>
  <c r="L142" i="61"/>
  <c r="U142" i="61"/>
  <c r="AI142" i="61"/>
  <c r="AW142" i="61"/>
  <c r="BK142" i="61"/>
  <c r="BY142" i="61"/>
  <c r="G141" i="61"/>
  <c r="J141" i="61"/>
  <c r="U141" i="61"/>
  <c r="X141" i="61"/>
  <c r="AI141" i="61"/>
  <c r="AP141" i="61"/>
  <c r="AR141" i="61"/>
  <c r="AW141" i="61"/>
  <c r="BX141" i="61"/>
  <c r="BY141" i="61"/>
  <c r="J184" i="51" s="1"/>
  <c r="K142" i="61"/>
  <c r="I151" i="61"/>
  <c r="J151" i="61"/>
  <c r="M151" i="61"/>
  <c r="N151" i="61"/>
  <c r="O151" i="61"/>
  <c r="R151" i="61"/>
  <c r="AA151" i="61"/>
  <c r="AB151" i="61"/>
  <c r="AC151" i="61"/>
  <c r="AF152" i="61"/>
  <c r="AK151" i="61"/>
  <c r="AL151" i="61"/>
  <c r="AO151" i="61"/>
  <c r="AP151" i="61"/>
  <c r="AQ151" i="61"/>
  <c r="AT151" i="61"/>
  <c r="AY151" i="61"/>
  <c r="AZ151" i="61"/>
  <c r="BC151" i="61"/>
  <c r="BD151" i="61"/>
  <c r="BE151" i="61"/>
  <c r="BF151" i="61"/>
  <c r="BM151" i="61"/>
  <c r="BN151" i="61"/>
  <c r="BQ151" i="61"/>
  <c r="BR151" i="61"/>
  <c r="BS151" i="61"/>
  <c r="BT151" i="61"/>
  <c r="BU151" i="61"/>
  <c r="BW151" i="61"/>
  <c r="F152" i="61"/>
  <c r="H152" i="61"/>
  <c r="O152" i="61"/>
  <c r="T152" i="61"/>
  <c r="V152" i="61"/>
  <c r="AH152" i="61"/>
  <c r="AJ152" i="61"/>
  <c r="AQ152" i="61"/>
  <c r="AX152" i="61"/>
  <c r="BJ152" i="61"/>
  <c r="BL152" i="61"/>
  <c r="BS152" i="61"/>
  <c r="BX152" i="61"/>
  <c r="BZ152" i="61"/>
  <c r="F151" i="61"/>
  <c r="G151" i="61"/>
  <c r="H151" i="61"/>
  <c r="Q151" i="61"/>
  <c r="T151" i="61"/>
  <c r="U151" i="61"/>
  <c r="V151" i="61"/>
  <c r="W151" i="61"/>
  <c r="X151" i="61"/>
  <c r="AF151" i="61"/>
  <c r="AH151" i="61"/>
  <c r="AI151" i="61"/>
  <c r="AJ151" i="61"/>
  <c r="AU151" i="61"/>
  <c r="AV151" i="61"/>
  <c r="AW151" i="61"/>
  <c r="AX151" i="61"/>
  <c r="BH151" i="61"/>
  <c r="BI151" i="61"/>
  <c r="BJ151" i="61"/>
  <c r="BL151" i="61"/>
  <c r="BV151" i="61"/>
  <c r="BX151" i="61"/>
  <c r="BZ151" i="61"/>
  <c r="CA151" i="61"/>
  <c r="N152" i="61"/>
  <c r="R152" i="61"/>
  <c r="AP152" i="61"/>
  <c r="AT152" i="61"/>
  <c r="AU152" i="61"/>
  <c r="AV152" i="61"/>
  <c r="BD152" i="61"/>
  <c r="BE152" i="61"/>
  <c r="BF152" i="61"/>
  <c r="BH152" i="61"/>
  <c r="BT152" i="61"/>
  <c r="BV152" i="61"/>
  <c r="G161" i="61"/>
  <c r="I161" i="61"/>
  <c r="J161" i="61"/>
  <c r="K161" i="61"/>
  <c r="L161" i="61"/>
  <c r="O161" i="61"/>
  <c r="T162" i="61"/>
  <c r="Z161" i="61"/>
  <c r="AC161" i="61"/>
  <c r="AD161" i="61"/>
  <c r="AF161" i="61"/>
  <c r="AG161" i="61"/>
  <c r="AI161" i="61"/>
  <c r="AJ161" i="61"/>
  <c r="AK161" i="61"/>
  <c r="AL161" i="61"/>
  <c r="AM161" i="61"/>
  <c r="AN161" i="61"/>
  <c r="AQ161" i="61"/>
  <c r="AU161" i="61"/>
  <c r="BE161" i="61"/>
  <c r="BF161" i="61"/>
  <c r="BG161" i="61"/>
  <c r="BH161" i="61"/>
  <c r="BI162" i="61"/>
  <c r="BL161" i="61"/>
  <c r="BM161" i="61"/>
  <c r="BN161" i="61"/>
  <c r="BO161" i="61"/>
  <c r="BS161" i="61"/>
  <c r="BU161" i="61"/>
  <c r="BV161" i="61"/>
  <c r="J162" i="61"/>
  <c r="X162" i="61"/>
  <c r="AL162" i="61"/>
  <c r="AZ162" i="61"/>
  <c r="BJ162" i="61"/>
  <c r="BN162" i="61"/>
  <c r="BV162" i="61"/>
  <c r="BW162" i="61"/>
  <c r="BY162" i="61"/>
  <c r="F161" i="61"/>
  <c r="T161" i="61"/>
  <c r="U161" i="61"/>
  <c r="V161" i="61"/>
  <c r="W161" i="61"/>
  <c r="X161" i="61"/>
  <c r="Y161" i="61"/>
  <c r="AH161" i="61"/>
  <c r="AV161" i="61"/>
  <c r="AW161" i="61"/>
  <c r="AX161" i="61"/>
  <c r="AY161" i="61"/>
  <c r="AZ161" i="61"/>
  <c r="BA161" i="61"/>
  <c r="BB161" i="61"/>
  <c r="BI161" i="61"/>
  <c r="BJ161" i="61"/>
  <c r="BP161" i="61"/>
  <c r="BW161" i="61"/>
  <c r="BX161" i="61"/>
  <c r="BY161" i="61"/>
  <c r="BZ161" i="61"/>
  <c r="CA161" i="61"/>
  <c r="F162" i="61"/>
  <c r="G162" i="61"/>
  <c r="O162" i="61"/>
  <c r="AD162" i="61"/>
  <c r="AF162" i="61"/>
  <c r="AG162" i="61"/>
  <c r="AH162" i="61"/>
  <c r="AI162" i="61"/>
  <c r="AJ162" i="61"/>
  <c r="AU162" i="61"/>
  <c r="AV162" i="61"/>
  <c r="BU162" i="61"/>
  <c r="BX162" i="61"/>
  <c r="BZ162" i="61"/>
  <c r="H171" i="61"/>
  <c r="K172" i="61"/>
  <c r="U171" i="61"/>
  <c r="V171" i="61"/>
  <c r="Y172" i="61"/>
  <c r="AK172" i="61"/>
  <c r="AM172" i="61"/>
  <c r="AW171" i="61"/>
  <c r="AX171" i="61"/>
  <c r="AY171" i="61"/>
  <c r="AZ171" i="61"/>
  <c r="BA172" i="61"/>
  <c r="BB171" i="61"/>
  <c r="BG171" i="61"/>
  <c r="BH171" i="61"/>
  <c r="BK172" i="61"/>
  <c r="BL172" i="61"/>
  <c r="BM172" i="61"/>
  <c r="BN172" i="61"/>
  <c r="BO172" i="61"/>
  <c r="M172" i="61"/>
  <c r="N172" i="61"/>
  <c r="AB172" i="61"/>
  <c r="AO172" i="61"/>
  <c r="AP172" i="61"/>
  <c r="BD172" i="61"/>
  <c r="BG172" i="61"/>
  <c r="BQ172" i="61"/>
  <c r="BR172" i="61"/>
  <c r="K171" i="61"/>
  <c r="L171" i="61"/>
  <c r="M171" i="61"/>
  <c r="N171" i="61"/>
  <c r="Y171" i="61"/>
  <c r="Z171" i="61"/>
  <c r="AA171" i="61"/>
  <c r="AB171" i="61"/>
  <c r="AK171" i="61"/>
  <c r="AL171" i="61"/>
  <c r="AM171" i="61"/>
  <c r="AN171" i="61"/>
  <c r="AO171" i="61"/>
  <c r="AP171" i="61"/>
  <c r="BA171" i="61"/>
  <c r="BC171" i="61"/>
  <c r="BD171" i="61"/>
  <c r="BL171" i="61"/>
  <c r="BM171" i="61"/>
  <c r="BN171" i="61"/>
  <c r="BO171" i="61"/>
  <c r="BP171" i="61"/>
  <c r="BQ171" i="61"/>
  <c r="BR171" i="61"/>
  <c r="H172" i="61"/>
  <c r="AA172" i="61"/>
  <c r="AL172" i="61"/>
  <c r="AW172" i="61"/>
  <c r="AX172" i="61"/>
  <c r="AY172" i="61"/>
  <c r="AZ172" i="61"/>
  <c r="BC172" i="61"/>
  <c r="N181" i="61"/>
  <c r="O181" i="61"/>
  <c r="P181" i="61"/>
  <c r="Q181" i="61"/>
  <c r="U181" i="61"/>
  <c r="AA181" i="61"/>
  <c r="AD181" i="61"/>
  <c r="AE181" i="61"/>
  <c r="AI181" i="61"/>
  <c r="AJ181" i="61"/>
  <c r="AK181" i="61"/>
  <c r="AM181" i="61"/>
  <c r="AN181" i="61"/>
  <c r="AP181" i="61"/>
  <c r="AQ181" i="61"/>
  <c r="BC181" i="61"/>
  <c r="BE181" i="61"/>
  <c r="BF181" i="61"/>
  <c r="BK181" i="61"/>
  <c r="BN181" i="61"/>
  <c r="BQ181" i="61"/>
  <c r="BR181" i="61"/>
  <c r="BS181" i="61"/>
  <c r="BT181" i="61"/>
  <c r="BZ181" i="61"/>
  <c r="CA181" i="61"/>
  <c r="J182" i="61"/>
  <c r="M182" i="61"/>
  <c r="AG182" i="61"/>
  <c r="AJ182" i="61"/>
  <c r="AK182" i="61"/>
  <c r="AL182" i="61"/>
  <c r="AM182" i="61"/>
  <c r="AN182" i="61"/>
  <c r="AU182" i="61"/>
  <c r="AZ182" i="61"/>
  <c r="BQ182" i="61"/>
  <c r="J181" i="61"/>
  <c r="K181" i="61"/>
  <c r="L181" i="61"/>
  <c r="M181" i="61"/>
  <c r="S181" i="61"/>
  <c r="X181" i="61"/>
  <c r="Y181" i="61"/>
  <c r="AG181" i="61"/>
  <c r="AL181" i="61"/>
  <c r="AR181" i="61"/>
  <c r="AS181" i="61"/>
  <c r="AU181" i="61"/>
  <c r="AZ181" i="61"/>
  <c r="BA181" i="61"/>
  <c r="BB181" i="61"/>
  <c r="BW181" i="61"/>
  <c r="K182" i="61"/>
  <c r="L182" i="61"/>
  <c r="O182" i="61"/>
  <c r="S182" i="61"/>
  <c r="U182" i="61"/>
  <c r="BA182" i="61"/>
  <c r="BB182" i="61"/>
  <c r="BC182" i="61"/>
  <c r="BS182" i="61"/>
  <c r="CA182" i="61"/>
  <c r="H191" i="61"/>
  <c r="M191" i="61"/>
  <c r="N192" i="61"/>
  <c r="U191" i="61"/>
  <c r="Z191" i="61"/>
  <c r="AA191" i="61"/>
  <c r="AC191" i="61"/>
  <c r="AO191" i="61"/>
  <c r="AP191" i="61"/>
  <c r="AQ192" i="61"/>
  <c r="AR191" i="61"/>
  <c r="AX191" i="61"/>
  <c r="BA191" i="61"/>
  <c r="BC191" i="61"/>
  <c r="BD191" i="61"/>
  <c r="BE191" i="61"/>
  <c r="BF191" i="61"/>
  <c r="BG191" i="61"/>
  <c r="BR192" i="61"/>
  <c r="BT191" i="61"/>
  <c r="BY191" i="61"/>
  <c r="BZ191" i="61"/>
  <c r="R192" i="61"/>
  <c r="S192" i="61"/>
  <c r="AF192" i="61"/>
  <c r="AG192" i="61"/>
  <c r="AT192" i="61"/>
  <c r="AU192" i="61"/>
  <c r="BH192" i="61"/>
  <c r="BI192" i="61"/>
  <c r="BV192" i="61"/>
  <c r="BW192" i="61"/>
  <c r="BY192" i="61"/>
  <c r="N191" i="61"/>
  <c r="O191" i="61"/>
  <c r="P191" i="61"/>
  <c r="Q191" i="61"/>
  <c r="R191" i="61"/>
  <c r="S191" i="61"/>
  <c r="T191" i="61"/>
  <c r="AD191" i="61"/>
  <c r="AE191" i="61"/>
  <c r="AF191" i="61"/>
  <c r="AG191" i="61"/>
  <c r="AQ191" i="61"/>
  <c r="AT191" i="61"/>
  <c r="AU191" i="61"/>
  <c r="AV191" i="61"/>
  <c r="AW191" i="61"/>
  <c r="BH191" i="61"/>
  <c r="BI191" i="61"/>
  <c r="BQ191" i="61"/>
  <c r="BR191" i="61"/>
  <c r="BS191" i="61"/>
  <c r="BV191" i="61"/>
  <c r="BW191" i="61"/>
  <c r="O192" i="61"/>
  <c r="AC192" i="61"/>
  <c r="AO192" i="61"/>
  <c r="AP192" i="61"/>
  <c r="AR192" i="61"/>
  <c r="BA192" i="61"/>
  <c r="BC192" i="61"/>
  <c r="BD192" i="61"/>
  <c r="BE192" i="61"/>
  <c r="BG192" i="61"/>
  <c r="BS192" i="61"/>
  <c r="J201" i="61"/>
  <c r="N201" i="61"/>
  <c r="R201" i="61"/>
  <c r="W202" i="61"/>
  <c r="X201" i="61"/>
  <c r="AA201" i="61"/>
  <c r="AB201" i="61"/>
  <c r="AF201" i="61"/>
  <c r="AL201" i="61"/>
  <c r="AS201" i="61"/>
  <c r="AX202" i="61"/>
  <c r="AY201" i="61"/>
  <c r="AZ201" i="61"/>
  <c r="BG202" i="61"/>
  <c r="BM201" i="61"/>
  <c r="BO201" i="61"/>
  <c r="BP201" i="61"/>
  <c r="BV202" i="61"/>
  <c r="BZ202" i="61"/>
  <c r="CA201" i="61"/>
  <c r="AL190" i="51" s="1"/>
  <c r="K202" i="61"/>
  <c r="M202" i="61"/>
  <c r="N202" i="61"/>
  <c r="R202" i="61"/>
  <c r="Y202" i="61"/>
  <c r="AA202" i="61"/>
  <c r="AF202" i="61"/>
  <c r="AM202" i="61"/>
  <c r="AN202" i="61"/>
  <c r="AO202" i="61"/>
  <c r="AP202" i="61"/>
  <c r="BD202" i="61"/>
  <c r="BO202" i="61"/>
  <c r="BQ202" i="61"/>
  <c r="G201" i="61"/>
  <c r="K201" i="61"/>
  <c r="L201" i="61"/>
  <c r="M201" i="61"/>
  <c r="W201" i="61"/>
  <c r="Y201" i="61"/>
  <c r="Z201" i="61"/>
  <c r="AM201" i="61"/>
  <c r="AN201" i="61"/>
  <c r="AO201" i="61"/>
  <c r="AP201" i="61"/>
  <c r="BA201" i="61"/>
  <c r="BB201" i="61"/>
  <c r="BC201" i="61"/>
  <c r="BD201" i="61"/>
  <c r="BG201" i="61"/>
  <c r="BQ201" i="61"/>
  <c r="BR201" i="61"/>
  <c r="BV201" i="61"/>
  <c r="J202" i="61"/>
  <c r="L202" i="61"/>
  <c r="X202" i="61"/>
  <c r="AS202" i="61"/>
  <c r="AY202" i="61"/>
  <c r="AZ202" i="61"/>
  <c r="BB202" i="61"/>
  <c r="BC202" i="61"/>
  <c r="H211" i="61"/>
  <c r="I211" i="61"/>
  <c r="K211" i="61"/>
  <c r="M211" i="61"/>
  <c r="N211" i="61"/>
  <c r="R211" i="61"/>
  <c r="W212" i="61"/>
  <c r="AA212" i="61"/>
  <c r="AB212" i="61"/>
  <c r="AC211" i="61"/>
  <c r="AI211" i="61"/>
  <c r="AJ211" i="61"/>
  <c r="AL212" i="61"/>
  <c r="AN211" i="61"/>
  <c r="AO211" i="61"/>
  <c r="AP211" i="61"/>
  <c r="AQ211" i="61"/>
  <c r="AR211" i="61"/>
  <c r="AV211" i="61"/>
  <c r="AW211" i="61"/>
  <c r="AX211" i="61"/>
  <c r="AY211" i="61"/>
  <c r="BA211" i="61"/>
  <c r="BB211" i="61"/>
  <c r="BC211" i="61"/>
  <c r="BD211" i="61"/>
  <c r="BE211" i="61"/>
  <c r="BG211" i="61"/>
  <c r="BL211" i="61"/>
  <c r="BN212" i="61"/>
  <c r="BQ212" i="61"/>
  <c r="BR211" i="61"/>
  <c r="BS211" i="61"/>
  <c r="BV211" i="61"/>
  <c r="BX211" i="61"/>
  <c r="BZ211" i="61"/>
  <c r="CA211" i="61"/>
  <c r="F212" i="61"/>
  <c r="G212" i="61"/>
  <c r="K212" i="61"/>
  <c r="T212" i="61"/>
  <c r="AV212" i="61"/>
  <c r="AW212" i="61"/>
  <c r="BF212" i="61"/>
  <c r="BG212" i="61"/>
  <c r="BJ212" i="61"/>
  <c r="BV212" i="61"/>
  <c r="BX212" i="61"/>
  <c r="F211" i="61"/>
  <c r="G211" i="61"/>
  <c r="T211" i="61"/>
  <c r="U211" i="61"/>
  <c r="V211" i="61"/>
  <c r="W211" i="61"/>
  <c r="AA211" i="61"/>
  <c r="AB211" i="61"/>
  <c r="AH211" i="61"/>
  <c r="BF211" i="61"/>
  <c r="BJ211" i="61"/>
  <c r="BN211" i="61"/>
  <c r="BO211" i="61"/>
  <c r="BQ211" i="61"/>
  <c r="BT211" i="61"/>
  <c r="BU211" i="61"/>
  <c r="I212" i="61"/>
  <c r="N212" i="61"/>
  <c r="AP212" i="61"/>
  <c r="AR212" i="61"/>
  <c r="BA212" i="61"/>
  <c r="BB212" i="61"/>
  <c r="BC212" i="61"/>
  <c r="BD212" i="61"/>
  <c r="BR212" i="61"/>
  <c r="BT212" i="61"/>
  <c r="BU212" i="61"/>
  <c r="CA212" i="61"/>
  <c r="F221" i="61"/>
  <c r="G221" i="61"/>
  <c r="H221" i="61"/>
  <c r="K222" i="61"/>
  <c r="L222" i="61"/>
  <c r="M221" i="61"/>
  <c r="U221" i="61"/>
  <c r="Z221" i="61"/>
  <c r="AA221" i="61"/>
  <c r="AB221" i="61"/>
  <c r="AF222" i="61"/>
  <c r="AH221" i="61"/>
  <c r="AI221" i="61"/>
  <c r="AJ221" i="61"/>
  <c r="AL222" i="61"/>
  <c r="AP221" i="61"/>
  <c r="AQ221" i="61"/>
  <c r="AW221" i="61"/>
  <c r="BB222" i="61"/>
  <c r="BC221" i="61"/>
  <c r="BD221" i="61"/>
  <c r="BF221" i="61"/>
  <c r="BR221" i="61"/>
  <c r="BS221" i="61"/>
  <c r="BX221" i="61"/>
  <c r="CA221" i="61"/>
  <c r="M222" i="61"/>
  <c r="U222" i="61"/>
  <c r="AA222" i="61"/>
  <c r="AH222" i="61"/>
  <c r="AJ222" i="61"/>
  <c r="AO222" i="61"/>
  <c r="AP222" i="61"/>
  <c r="AQ222" i="61"/>
  <c r="AV222" i="61"/>
  <c r="AW222" i="61"/>
  <c r="AX222" i="61"/>
  <c r="BC222" i="61"/>
  <c r="BE222" i="61"/>
  <c r="BJ222" i="61"/>
  <c r="BK222" i="61"/>
  <c r="BQ222" i="61"/>
  <c r="BY222" i="61"/>
  <c r="T221" i="61"/>
  <c r="V221" i="61"/>
  <c r="AO221" i="61"/>
  <c r="AU221" i="61"/>
  <c r="AV221" i="61"/>
  <c r="AX221" i="61"/>
  <c r="BB221" i="61"/>
  <c r="BE221" i="61"/>
  <c r="BJ221" i="61"/>
  <c r="BK221" i="61"/>
  <c r="BL221" i="61"/>
  <c r="BQ221" i="61"/>
  <c r="BT221" i="61"/>
  <c r="BY221" i="61"/>
  <c r="BZ221" i="61"/>
  <c r="F222" i="61"/>
  <c r="G222" i="61"/>
  <c r="H222" i="61"/>
  <c r="AB222" i="61"/>
  <c r="BD222" i="61"/>
  <c r="BF222" i="61"/>
  <c r="BT222" i="61"/>
  <c r="BZ222" i="61"/>
  <c r="CA222" i="61"/>
  <c r="F231" i="61"/>
  <c r="G231" i="61"/>
  <c r="N232" i="61"/>
  <c r="P231" i="61"/>
  <c r="Q231" i="61"/>
  <c r="R231" i="61"/>
  <c r="V231" i="61"/>
  <c r="W231" i="61"/>
  <c r="AC232" i="61"/>
  <c r="AF231" i="61"/>
  <c r="AI231" i="61"/>
  <c r="AJ231" i="61"/>
  <c r="AK231" i="61"/>
  <c r="AL231" i="61"/>
  <c r="AM231" i="61"/>
  <c r="AO231" i="61"/>
  <c r="AS231" i="61"/>
  <c r="AT231" i="61"/>
  <c r="AU231" i="61"/>
  <c r="AW231" i="61"/>
  <c r="AX231" i="61"/>
  <c r="AY231" i="61"/>
  <c r="BD231" i="61"/>
  <c r="BK231" i="61"/>
  <c r="BM231" i="61"/>
  <c r="BV231" i="61"/>
  <c r="BY231" i="61"/>
  <c r="CA231" i="61"/>
  <c r="G232" i="61"/>
  <c r="Q232" i="61"/>
  <c r="AF232" i="61"/>
  <c r="AW232" i="61"/>
  <c r="BH232" i="61"/>
  <c r="BI232" i="61"/>
  <c r="BW232" i="61"/>
  <c r="BY232" i="61"/>
  <c r="S231" i="61"/>
  <c r="U231" i="61"/>
  <c r="AE231" i="61"/>
  <c r="AG231" i="61"/>
  <c r="AH231" i="61"/>
  <c r="BH231" i="61"/>
  <c r="BI231" i="61"/>
  <c r="BW231" i="61"/>
  <c r="F232" i="61"/>
  <c r="S232" i="61"/>
  <c r="AI232" i="61"/>
  <c r="AL232" i="61"/>
  <c r="AM232" i="61"/>
  <c r="AO232" i="61"/>
  <c r="AT232" i="61"/>
  <c r="AU232" i="61"/>
  <c r="BD232" i="61"/>
  <c r="M241" i="61"/>
  <c r="O241" i="61"/>
  <c r="P241" i="61"/>
  <c r="T241" i="61"/>
  <c r="W241" i="61"/>
  <c r="Z241" i="61"/>
  <c r="AE241" i="61"/>
  <c r="AP241" i="61"/>
  <c r="AQ242" i="61"/>
  <c r="AR241" i="61"/>
  <c r="AT241" i="61"/>
  <c r="AY241" i="61"/>
  <c r="BK241" i="61"/>
  <c r="BS241" i="61"/>
  <c r="BW241" i="61"/>
  <c r="BX241" i="61"/>
  <c r="BY241" i="61"/>
  <c r="CA241" i="61"/>
  <c r="G242" i="61"/>
  <c r="H242" i="61"/>
  <c r="L242" i="61"/>
  <c r="M242" i="61"/>
  <c r="S242" i="61"/>
  <c r="T242" i="61"/>
  <c r="U242" i="61"/>
  <c r="Z242" i="61"/>
  <c r="AI242" i="61"/>
  <c r="AP242" i="61"/>
  <c r="BI242" i="61"/>
  <c r="BK242" i="61"/>
  <c r="BM242" i="61"/>
  <c r="BY242" i="61"/>
  <c r="F241" i="61"/>
  <c r="G241" i="61"/>
  <c r="H241" i="61"/>
  <c r="L241" i="61"/>
  <c r="S241" i="61"/>
  <c r="U241" i="61"/>
  <c r="V241" i="61"/>
  <c r="AG241" i="61"/>
  <c r="AI241" i="61"/>
  <c r="AJ241" i="61"/>
  <c r="AK241" i="61"/>
  <c r="AN241" i="61"/>
  <c r="AU241" i="61"/>
  <c r="AW241" i="61"/>
  <c r="AX241" i="61"/>
  <c r="AZ241" i="61"/>
  <c r="BB241" i="61"/>
  <c r="BI241" i="61"/>
  <c r="BL241" i="61"/>
  <c r="BM241" i="61"/>
  <c r="BP241" i="61"/>
  <c r="BZ241" i="61"/>
  <c r="X194" i="51" s="1"/>
  <c r="V242" i="61"/>
  <c r="AG242" i="61"/>
  <c r="AJ242" i="61"/>
  <c r="AT242" i="61"/>
  <c r="AU242" i="61"/>
  <c r="AX242" i="61"/>
  <c r="AY242" i="61"/>
  <c r="BL242" i="61"/>
  <c r="BW242" i="61"/>
  <c r="BZ242" i="61"/>
  <c r="CA242" i="61"/>
  <c r="J251" i="61"/>
  <c r="K251" i="61"/>
  <c r="M251" i="61"/>
  <c r="N251" i="61"/>
  <c r="Q251" i="61"/>
  <c r="S251" i="61"/>
  <c r="V251" i="61"/>
  <c r="W251" i="61"/>
  <c r="X251" i="61"/>
  <c r="Y251" i="61"/>
  <c r="AA251" i="61"/>
  <c r="AC252" i="61"/>
  <c r="AG251" i="61"/>
  <c r="AI251" i="61"/>
  <c r="AJ251" i="61"/>
  <c r="AO251" i="61"/>
  <c r="AU251" i="61"/>
  <c r="BA252" i="61"/>
  <c r="BB252" i="61"/>
  <c r="BC251" i="61"/>
  <c r="BD251" i="61"/>
  <c r="BG251" i="61"/>
  <c r="BI251" i="61"/>
  <c r="BK251" i="61"/>
  <c r="BO252" i="61"/>
  <c r="BQ251" i="61"/>
  <c r="BR251" i="61"/>
  <c r="BU251" i="61"/>
  <c r="BW251" i="61"/>
  <c r="BZ251" i="61"/>
  <c r="CA251" i="61"/>
  <c r="J252" i="61"/>
  <c r="P252" i="61"/>
  <c r="S252" i="61"/>
  <c r="V252" i="61"/>
  <c r="X252" i="61"/>
  <c r="AD252" i="61"/>
  <c r="AR252" i="61"/>
  <c r="AU252" i="61"/>
  <c r="BF252" i="61"/>
  <c r="BG252" i="61"/>
  <c r="BI252" i="61"/>
  <c r="BT252" i="61"/>
  <c r="BW252" i="61"/>
  <c r="I251" i="61"/>
  <c r="O251" i="61"/>
  <c r="P251" i="61"/>
  <c r="AB251" i="61"/>
  <c r="AC251" i="61"/>
  <c r="AD251" i="61"/>
  <c r="AH251" i="61"/>
  <c r="AK251" i="61"/>
  <c r="AQ251" i="61"/>
  <c r="AR251" i="61"/>
  <c r="AY251" i="61"/>
  <c r="AZ251" i="61"/>
  <c r="BA251" i="61"/>
  <c r="BE251" i="61"/>
  <c r="BF251" i="61"/>
  <c r="BO251" i="61"/>
  <c r="BS251" i="61"/>
  <c r="BT251" i="61"/>
  <c r="BX251" i="61"/>
  <c r="BY251" i="61"/>
  <c r="K252" i="61"/>
  <c r="Q252" i="61"/>
  <c r="AI252" i="61"/>
  <c r="AJ252" i="61"/>
  <c r="AQ252" i="61"/>
  <c r="BE252" i="61"/>
  <c r="BK252" i="61"/>
  <c r="BU252" i="61"/>
  <c r="BZ252" i="61"/>
  <c r="CA252" i="61"/>
  <c r="G261" i="61"/>
  <c r="L261" i="61"/>
  <c r="N262" i="61"/>
  <c r="O261" i="61"/>
  <c r="X261" i="61"/>
  <c r="AB262" i="61"/>
  <c r="AL261" i="61"/>
  <c r="AP262" i="61"/>
  <c r="AR261" i="61"/>
  <c r="AS261" i="61"/>
  <c r="BD262" i="61"/>
  <c r="BM261" i="61"/>
  <c r="BU262" i="61"/>
  <c r="G262" i="61"/>
  <c r="P262" i="61"/>
  <c r="R262" i="61"/>
  <c r="U262" i="61"/>
  <c r="AA262" i="61"/>
  <c r="AC262" i="61"/>
  <c r="AD262" i="61"/>
  <c r="AF262" i="61"/>
  <c r="AI262" i="61"/>
  <c r="AQ262" i="61"/>
  <c r="AR262" i="61"/>
  <c r="AT262" i="61"/>
  <c r="AW262" i="61"/>
  <c r="BE262" i="61"/>
  <c r="BH262" i="61"/>
  <c r="BK262" i="61"/>
  <c r="BQ262" i="61"/>
  <c r="BS262" i="61"/>
  <c r="BT262" i="61"/>
  <c r="BV262" i="61"/>
  <c r="BY262" i="61"/>
  <c r="M261" i="61"/>
  <c r="P261" i="61"/>
  <c r="R261" i="61"/>
  <c r="U261" i="61"/>
  <c r="AA261" i="61"/>
  <c r="AB261" i="61"/>
  <c r="AC261" i="61"/>
  <c r="AD261" i="61"/>
  <c r="AE261" i="61"/>
  <c r="AF261" i="61"/>
  <c r="AI261" i="61"/>
  <c r="AO261" i="61"/>
  <c r="AQ261" i="61"/>
  <c r="AT261" i="61"/>
  <c r="AW261" i="61"/>
  <c r="BC261" i="61"/>
  <c r="BE261" i="61"/>
  <c r="BG261" i="61"/>
  <c r="BH261" i="61"/>
  <c r="BK261" i="61"/>
  <c r="BQ261" i="61"/>
  <c r="BS261" i="61"/>
  <c r="BT261" i="61"/>
  <c r="BU261" i="61"/>
  <c r="BV261" i="61"/>
  <c r="BX261" i="61"/>
  <c r="BY261" i="61"/>
  <c r="AO262" i="61"/>
  <c r="BG262" i="61"/>
  <c r="H271" i="61"/>
  <c r="K271" i="61"/>
  <c r="M271" i="61"/>
  <c r="R272" i="61"/>
  <c r="U271" i="61"/>
  <c r="AA271" i="61"/>
  <c r="AF271" i="61"/>
  <c r="AK271" i="61"/>
  <c r="AQ271" i="61"/>
  <c r="AU271" i="61"/>
  <c r="AY271" i="61"/>
  <c r="AZ271" i="61"/>
  <c r="BB271" i="61"/>
  <c r="BD271" i="61"/>
  <c r="BH271" i="61"/>
  <c r="BM272" i="61"/>
  <c r="BQ271" i="61"/>
  <c r="BR272" i="61"/>
  <c r="BX271" i="61"/>
  <c r="BY271" i="61"/>
  <c r="K272" i="61"/>
  <c r="T272" i="61"/>
  <c r="W272" i="61"/>
  <c r="Y272" i="61"/>
  <c r="AG272" i="61"/>
  <c r="AK272" i="61"/>
  <c r="AM272" i="61"/>
  <c r="AV272" i="61"/>
  <c r="AY272" i="61"/>
  <c r="BJ272" i="61"/>
  <c r="BQ272" i="61"/>
  <c r="BX272" i="61"/>
  <c r="CA272" i="61"/>
  <c r="F271" i="61"/>
  <c r="G271" i="61"/>
  <c r="I271" i="61"/>
  <c r="R271" i="61"/>
  <c r="S271" i="61"/>
  <c r="T271" i="61"/>
  <c r="V271" i="61"/>
  <c r="W271" i="61"/>
  <c r="X271" i="61"/>
  <c r="Y271" i="61"/>
  <c r="AG271" i="61"/>
  <c r="AI271" i="61"/>
  <c r="AJ271" i="61"/>
  <c r="AM271" i="61"/>
  <c r="AO271" i="61"/>
  <c r="AV271" i="61"/>
  <c r="AW271" i="61"/>
  <c r="AX271" i="61"/>
  <c r="BA271" i="61"/>
  <c r="BI271" i="61"/>
  <c r="BJ271" i="61"/>
  <c r="BL271" i="61"/>
  <c r="BM271" i="61"/>
  <c r="BN271" i="61"/>
  <c r="BO271" i="61"/>
  <c r="BW271" i="61"/>
  <c r="BZ271" i="61"/>
  <c r="CA271" i="61"/>
  <c r="I272" i="61"/>
  <c r="U272" i="61"/>
  <c r="AA272" i="61"/>
  <c r="AQ272" i="61"/>
  <c r="AU272" i="61"/>
  <c r="BA272" i="61"/>
  <c r="BB272" i="61"/>
  <c r="BI272" i="61"/>
  <c r="BW272" i="61"/>
  <c r="BY272" i="61"/>
  <c r="J281" i="61"/>
  <c r="M282" i="61"/>
  <c r="P281" i="61"/>
  <c r="AB282" i="61"/>
  <c r="AD281" i="61"/>
  <c r="AE281" i="61"/>
  <c r="AR281" i="61"/>
  <c r="AX281" i="61"/>
  <c r="BD281" i="61"/>
  <c r="BF281" i="61"/>
  <c r="BG281" i="61"/>
  <c r="BL281" i="61"/>
  <c r="BM281" i="61"/>
  <c r="BQ282" i="61"/>
  <c r="BR282" i="61"/>
  <c r="BT281" i="61"/>
  <c r="BX281" i="61"/>
  <c r="I282" i="61"/>
  <c r="J282" i="61"/>
  <c r="AE282" i="61"/>
  <c r="AS282" i="61"/>
  <c r="AX282" i="61"/>
  <c r="BG282" i="61"/>
  <c r="BL282" i="61"/>
  <c r="BX282" i="61"/>
  <c r="I281" i="61"/>
  <c r="L281" i="61"/>
  <c r="M281" i="61"/>
  <c r="O281" i="61"/>
  <c r="R281" i="61"/>
  <c r="X281" i="61"/>
  <c r="AA281" i="61"/>
  <c r="AB281" i="61"/>
  <c r="AF281" i="61"/>
  <c r="AO281" i="61"/>
  <c r="AQ281" i="61"/>
  <c r="AS281" i="61"/>
  <c r="AT281" i="61"/>
  <c r="BC281" i="61"/>
  <c r="BH281" i="61"/>
  <c r="BQ281" i="61"/>
  <c r="BR281" i="61"/>
  <c r="BV281" i="61"/>
  <c r="CA281" i="61"/>
  <c r="AO282" i="61"/>
  <c r="AQ282" i="61"/>
  <c r="BD282" i="61"/>
  <c r="BM282" i="61"/>
  <c r="J291" i="61"/>
  <c r="O291" i="61"/>
  <c r="P292" i="61"/>
  <c r="Q291" i="61"/>
  <c r="R291" i="61"/>
  <c r="S291" i="61"/>
  <c r="V291" i="61"/>
  <c r="W292" i="61"/>
  <c r="AD292" i="61"/>
  <c r="AE291" i="61"/>
  <c r="AG291" i="61"/>
  <c r="AI291" i="61"/>
  <c r="AK292" i="61"/>
  <c r="AU291" i="61"/>
  <c r="BF292" i="61"/>
  <c r="BH292" i="61"/>
  <c r="BI291" i="61"/>
  <c r="BM291" i="61"/>
  <c r="BP291" i="61"/>
  <c r="BR291" i="61"/>
  <c r="BU291" i="61"/>
  <c r="BV291" i="61"/>
  <c r="BW291" i="61"/>
  <c r="BX292" i="61"/>
  <c r="BZ291" i="61"/>
  <c r="CA292" i="61"/>
  <c r="K292" i="61"/>
  <c r="M292" i="61"/>
  <c r="V292" i="61"/>
  <c r="Y292" i="61"/>
  <c r="AA292" i="61"/>
  <c r="AI292" i="61"/>
  <c r="AJ292" i="61"/>
  <c r="AO292" i="61"/>
  <c r="AX292" i="61"/>
  <c r="BC292" i="61"/>
  <c r="BL292" i="61"/>
  <c r="BZ292" i="61"/>
  <c r="F291" i="61"/>
  <c r="H291" i="61"/>
  <c r="K291" i="61"/>
  <c r="M291" i="61"/>
  <c r="T291" i="61"/>
  <c r="X291" i="61"/>
  <c r="Y291" i="61"/>
  <c r="AA291" i="61"/>
  <c r="AD291" i="61"/>
  <c r="AF291" i="61"/>
  <c r="AH291" i="61"/>
  <c r="AJ291" i="61"/>
  <c r="AK291" i="61"/>
  <c r="AL291" i="61"/>
  <c r="AM291" i="61"/>
  <c r="AO291" i="61"/>
  <c r="AV291" i="61"/>
  <c r="AX291" i="61"/>
  <c r="BC291" i="61"/>
  <c r="BF291" i="61"/>
  <c r="BH291" i="61"/>
  <c r="BJ291" i="61"/>
  <c r="BK291" i="61"/>
  <c r="BL291" i="61"/>
  <c r="BO291" i="61"/>
  <c r="BQ291" i="61"/>
  <c r="BX291" i="61"/>
  <c r="CA291" i="61"/>
  <c r="AL199" i="51" s="1"/>
  <c r="J292" i="61"/>
  <c r="Q292" i="61"/>
  <c r="R292" i="61"/>
  <c r="T292" i="61"/>
  <c r="X292" i="61"/>
  <c r="AF292" i="61"/>
  <c r="AH292" i="61"/>
  <c r="AL292" i="61"/>
  <c r="AV292" i="61"/>
  <c r="BJ292" i="61"/>
  <c r="BM292" i="61"/>
  <c r="BQ292" i="61"/>
  <c r="BR292" i="61"/>
  <c r="BV292" i="61"/>
  <c r="F301" i="61"/>
  <c r="G301" i="61"/>
  <c r="I301" i="61"/>
  <c r="L302" i="61"/>
  <c r="M301" i="61"/>
  <c r="O301" i="61"/>
  <c r="Q301" i="61"/>
  <c r="T301" i="61"/>
  <c r="V301" i="61"/>
  <c r="Z302" i="61"/>
  <c r="AC301" i="61"/>
  <c r="AF301" i="61"/>
  <c r="AG301" i="61"/>
  <c r="AK301" i="61"/>
  <c r="AM301" i="61"/>
  <c r="AN302" i="61"/>
  <c r="AS301" i="61"/>
  <c r="AU301" i="61"/>
  <c r="AV301" i="61"/>
  <c r="AY302" i="61"/>
  <c r="BE301" i="61"/>
  <c r="BF301" i="61"/>
  <c r="BJ301" i="61"/>
  <c r="BK301" i="61"/>
  <c r="BL301" i="61"/>
  <c r="BQ301" i="61"/>
  <c r="BS301" i="61"/>
  <c r="BT301" i="61"/>
  <c r="BU301" i="61"/>
  <c r="BW301" i="61"/>
  <c r="BX301" i="61"/>
  <c r="CA301" i="61"/>
  <c r="P302" i="61"/>
  <c r="AD302" i="61"/>
  <c r="AM302" i="61"/>
  <c r="BA302" i="61"/>
  <c r="BF302" i="61"/>
  <c r="BH302" i="61"/>
  <c r="BO302" i="61"/>
  <c r="BT302" i="61"/>
  <c r="L301" i="61"/>
  <c r="P301" i="61"/>
  <c r="R301" i="61"/>
  <c r="AA301" i="61"/>
  <c r="AD301" i="61"/>
  <c r="AE301" i="61"/>
  <c r="AH301" i="61"/>
  <c r="AR301" i="61"/>
  <c r="AT301" i="61"/>
  <c r="BA301" i="61"/>
  <c r="BG301" i="61"/>
  <c r="BH301" i="61"/>
  <c r="BO301" i="61"/>
  <c r="BV301" i="61"/>
  <c r="G302" i="61"/>
  <c r="R302" i="61"/>
  <c r="V302" i="61"/>
  <c r="AF302" i="61"/>
  <c r="AU302" i="61"/>
  <c r="BK302" i="61"/>
  <c r="BL302" i="61"/>
  <c r="BQ302" i="61"/>
  <c r="BV302" i="61"/>
  <c r="CA302" i="61"/>
  <c r="G311" i="61"/>
  <c r="H311" i="61"/>
  <c r="L311" i="61"/>
  <c r="P311" i="61"/>
  <c r="Q311" i="61"/>
  <c r="Y312" i="61"/>
  <c r="AA311" i="61"/>
  <c r="AC311" i="61"/>
  <c r="AD311" i="61"/>
  <c r="AE311" i="61"/>
  <c r="AG311" i="61"/>
  <c r="AH312" i="61"/>
  <c r="AJ311" i="61"/>
  <c r="AL311" i="61"/>
  <c r="AM312" i="61"/>
  <c r="AP311" i="61"/>
  <c r="AT312" i="61"/>
  <c r="AU311" i="61"/>
  <c r="BF311" i="61"/>
  <c r="BG311" i="61"/>
  <c r="BI311" i="61"/>
  <c r="BP311" i="61"/>
  <c r="BS311" i="61"/>
  <c r="BU311" i="61"/>
  <c r="G312" i="61"/>
  <c r="N312" i="61"/>
  <c r="P312" i="61"/>
  <c r="AD312" i="61"/>
  <c r="AL312" i="61"/>
  <c r="AP312" i="61"/>
  <c r="AZ312" i="61"/>
  <c r="BE312" i="61"/>
  <c r="BF312" i="61"/>
  <c r="BS312" i="61"/>
  <c r="M311" i="61"/>
  <c r="N311" i="61"/>
  <c r="O311" i="61"/>
  <c r="S311" i="61"/>
  <c r="U311" i="61"/>
  <c r="AB311" i="61"/>
  <c r="AO311" i="61"/>
  <c r="AQ311" i="61"/>
  <c r="AR311" i="61"/>
  <c r="AS311" i="61"/>
  <c r="AZ311" i="61"/>
  <c r="BD311" i="61"/>
  <c r="BE311" i="61"/>
  <c r="BN311" i="61"/>
  <c r="BT311" i="61"/>
  <c r="BW311" i="61"/>
  <c r="H312" i="61"/>
  <c r="L312" i="61"/>
  <c r="O312" i="61"/>
  <c r="AA312" i="61"/>
  <c r="AC312" i="61"/>
  <c r="AJ312" i="61"/>
  <c r="BN312" i="61"/>
  <c r="BP312" i="61"/>
  <c r="F321" i="61"/>
  <c r="K321" i="61"/>
  <c r="R321" i="61"/>
  <c r="T321" i="61"/>
  <c r="V321" i="61"/>
  <c r="AB322" i="61"/>
  <c r="AC321" i="61"/>
  <c r="AF321" i="61"/>
  <c r="AJ321" i="61"/>
  <c r="AK321" i="61"/>
  <c r="AO321" i="61"/>
  <c r="AQ322" i="61"/>
  <c r="AT321" i="61"/>
  <c r="AW321" i="61"/>
  <c r="AY321" i="61"/>
  <c r="AZ321" i="61"/>
  <c r="BE322" i="61"/>
  <c r="BG321" i="61"/>
  <c r="BJ321" i="61"/>
  <c r="BK321" i="61"/>
  <c r="BM321" i="61"/>
  <c r="BN321" i="61"/>
  <c r="BO321" i="61"/>
  <c r="BR321" i="61"/>
  <c r="BS321" i="61"/>
  <c r="BV321" i="61"/>
  <c r="BZ321" i="61"/>
  <c r="CA321" i="61"/>
  <c r="AD322" i="61"/>
  <c r="AF322" i="61"/>
  <c r="AG322" i="61"/>
  <c r="AH322" i="61"/>
  <c r="AK322" i="61"/>
  <c r="AT322" i="61"/>
  <c r="AU322" i="61"/>
  <c r="AY322" i="61"/>
  <c r="BF322" i="61"/>
  <c r="BM322" i="61"/>
  <c r="BR322" i="61"/>
  <c r="BT322" i="61"/>
  <c r="BV322" i="61"/>
  <c r="CA322" i="61"/>
  <c r="I321" i="61"/>
  <c r="N321" i="61"/>
  <c r="P321" i="61"/>
  <c r="S321" i="61"/>
  <c r="AB321" i="61"/>
  <c r="AD321" i="61"/>
  <c r="AG321" i="61"/>
  <c r="AH321" i="61"/>
  <c r="AI321" i="61"/>
  <c r="AQ321" i="61"/>
  <c r="AR321" i="61"/>
  <c r="AU321" i="61"/>
  <c r="AV321" i="61"/>
  <c r="BC321" i="61"/>
  <c r="BF321" i="61"/>
  <c r="BH321" i="61"/>
  <c r="BI321" i="61"/>
  <c r="BT321" i="61"/>
  <c r="BW321" i="61"/>
  <c r="BX321" i="61"/>
  <c r="N322" i="61"/>
  <c r="P322" i="61"/>
  <c r="R322" i="61"/>
  <c r="S322" i="61"/>
  <c r="T322" i="61"/>
  <c r="AR322" i="61"/>
  <c r="AZ322" i="61"/>
  <c r="BI322" i="61"/>
  <c r="BJ322" i="61"/>
  <c r="BN322" i="61"/>
  <c r="BS322" i="61"/>
  <c r="BW322" i="61"/>
  <c r="G331" i="61"/>
  <c r="H331" i="61"/>
  <c r="O331" i="61"/>
  <c r="T331" i="61"/>
  <c r="U331" i="61"/>
  <c r="AA331" i="61"/>
  <c r="AB331" i="61"/>
  <c r="AC331" i="61"/>
  <c r="AE331" i="61"/>
  <c r="AG331" i="61"/>
  <c r="AN331" i="61"/>
  <c r="AO331" i="61"/>
  <c r="AQ331" i="61"/>
  <c r="AU331" i="61"/>
  <c r="AW331" i="61"/>
  <c r="AX331" i="61"/>
  <c r="BC331" i="61"/>
  <c r="BD331" i="61"/>
  <c r="BG331" i="61"/>
  <c r="BK331" i="61"/>
  <c r="BL331" i="61"/>
  <c r="BQ331" i="61"/>
  <c r="BV331" i="61"/>
  <c r="BW331" i="61"/>
  <c r="BX331" i="61"/>
  <c r="BY331" i="61"/>
  <c r="J203" i="51" s="1"/>
  <c r="BZ331" i="61"/>
  <c r="G332" i="61"/>
  <c r="O332" i="61"/>
  <c r="P332" i="61"/>
  <c r="Q332" i="61"/>
  <c r="U332" i="61"/>
  <c r="AB332" i="61"/>
  <c r="AC332" i="61"/>
  <c r="AD332" i="61"/>
  <c r="AI332" i="61"/>
  <c r="AP332" i="61"/>
  <c r="AQ332" i="61"/>
  <c r="AR332" i="61"/>
  <c r="AW332" i="61"/>
  <c r="BC332" i="61"/>
  <c r="BD332" i="61"/>
  <c r="BK332" i="61"/>
  <c r="BQ332" i="61"/>
  <c r="BT332" i="61"/>
  <c r="BU332" i="61"/>
  <c r="BV332" i="61"/>
  <c r="BY332" i="61"/>
  <c r="N331" i="61"/>
  <c r="P331" i="61"/>
  <c r="Q331" i="61"/>
  <c r="R331" i="61"/>
  <c r="S331" i="61"/>
  <c r="AD331" i="61"/>
  <c r="AF331" i="61"/>
  <c r="AI331" i="61"/>
  <c r="AP331" i="61"/>
  <c r="AR331" i="61"/>
  <c r="AS331" i="61"/>
  <c r="AV331" i="61"/>
  <c r="BF331" i="61"/>
  <c r="BR331" i="61"/>
  <c r="BS331" i="61"/>
  <c r="BT331" i="61"/>
  <c r="BU331" i="61"/>
  <c r="S332" i="61"/>
  <c r="T332" i="61"/>
  <c r="AA332" i="61"/>
  <c r="AE332" i="61"/>
  <c r="AF332" i="61"/>
  <c r="AG332" i="61"/>
  <c r="AO332" i="61"/>
  <c r="BR332" i="61"/>
  <c r="BW332" i="61"/>
  <c r="J342" i="61"/>
  <c r="K341" i="61"/>
  <c r="L341" i="61"/>
  <c r="O341" i="61"/>
  <c r="U341" i="61"/>
  <c r="W341" i="61"/>
  <c r="Y341" i="61"/>
  <c r="Z341" i="61"/>
  <c r="AA341" i="61"/>
  <c r="AC341" i="61"/>
  <c r="AD341" i="61"/>
  <c r="AE341" i="61"/>
  <c r="AF341" i="61"/>
  <c r="AG341" i="61"/>
  <c r="AJ341" i="61"/>
  <c r="AL342" i="61"/>
  <c r="AM341" i="61"/>
  <c r="AN341" i="61"/>
  <c r="AO341" i="61"/>
  <c r="AW341" i="61"/>
  <c r="AY341" i="61"/>
  <c r="AZ341" i="61"/>
  <c r="BA341" i="61"/>
  <c r="BH341" i="61"/>
  <c r="BM341" i="61"/>
  <c r="BN341" i="61"/>
  <c r="BO341" i="61"/>
  <c r="BP341" i="61"/>
  <c r="BY341" i="61"/>
  <c r="J204" i="51" s="1"/>
  <c r="I342" i="61"/>
  <c r="N342" i="61"/>
  <c r="O342" i="61"/>
  <c r="R342" i="61"/>
  <c r="W342" i="61"/>
  <c r="AB342" i="61"/>
  <c r="AC342" i="61"/>
  <c r="AD342" i="61"/>
  <c r="AF342" i="61"/>
  <c r="AT342" i="61"/>
  <c r="BH342" i="61"/>
  <c r="BK342" i="61"/>
  <c r="BM342" i="61"/>
  <c r="I341" i="61"/>
  <c r="N341" i="61"/>
  <c r="R341" i="61"/>
  <c r="AB341" i="61"/>
  <c r="AT341" i="61"/>
  <c r="BD341" i="61"/>
  <c r="BJ341" i="61"/>
  <c r="BK341" i="61"/>
  <c r="BQ341" i="61"/>
  <c r="BR341" i="61"/>
  <c r="BV341" i="61"/>
  <c r="BX341" i="61"/>
  <c r="BZ341" i="61"/>
  <c r="BJ342" i="61"/>
  <c r="BN342" i="61"/>
  <c r="BP342" i="61"/>
  <c r="BR342" i="61"/>
  <c r="I351" i="61"/>
  <c r="P351" i="61"/>
  <c r="Q351" i="61"/>
  <c r="S351" i="61"/>
  <c r="T352" i="61"/>
  <c r="W351" i="61"/>
  <c r="Z351" i="61"/>
  <c r="AB351" i="61"/>
  <c r="AE351" i="61"/>
  <c r="AF351" i="61"/>
  <c r="AG351" i="61"/>
  <c r="AH352" i="61"/>
  <c r="AP351" i="61"/>
  <c r="AS351" i="61"/>
  <c r="AT351" i="61"/>
  <c r="AU351" i="61"/>
  <c r="BB351" i="61"/>
  <c r="BD351" i="61"/>
  <c r="BE351" i="61"/>
  <c r="BF351" i="61"/>
  <c r="BG351" i="61"/>
  <c r="BJ351" i="61"/>
  <c r="BK352" i="61"/>
  <c r="BL351" i="61"/>
  <c r="BS351" i="61"/>
  <c r="BU351" i="61"/>
  <c r="J352" i="61"/>
  <c r="P352" i="61"/>
  <c r="X352" i="61"/>
  <c r="Y352" i="61"/>
  <c r="AE352" i="61"/>
  <c r="AF352" i="61"/>
  <c r="AL352" i="61"/>
  <c r="AM352" i="61"/>
  <c r="AQ352" i="61"/>
  <c r="AS352" i="61"/>
  <c r="AT352" i="61"/>
  <c r="AZ352" i="61"/>
  <c r="BE352" i="61"/>
  <c r="BN352" i="61"/>
  <c r="BO352" i="61"/>
  <c r="J351" i="61"/>
  <c r="K351" i="61"/>
  <c r="M351" i="61"/>
  <c r="N351" i="61"/>
  <c r="O351" i="61"/>
  <c r="R351" i="61"/>
  <c r="T351" i="61"/>
  <c r="X351" i="61"/>
  <c r="Y351" i="61"/>
  <c r="AD351" i="61"/>
  <c r="AJ351" i="61"/>
  <c r="AK351" i="61"/>
  <c r="AL351" i="61"/>
  <c r="AM351" i="61"/>
  <c r="AQ351" i="61"/>
  <c r="AR351" i="61"/>
  <c r="AY351" i="61"/>
  <c r="AZ351" i="61"/>
  <c r="BA351" i="61"/>
  <c r="BH351" i="61"/>
  <c r="BN351" i="61"/>
  <c r="BO351" i="61"/>
  <c r="BQ351" i="61"/>
  <c r="BR351" i="61"/>
  <c r="CA351" i="61"/>
  <c r="K352" i="61"/>
  <c r="W352" i="61"/>
  <c r="Z352" i="61"/>
  <c r="AB352" i="61"/>
  <c r="BA352" i="61"/>
  <c r="BB352" i="61"/>
  <c r="BD352" i="61"/>
  <c r="BF352" i="61"/>
  <c r="BG352" i="61"/>
  <c r="F361" i="61"/>
  <c r="L361" i="61"/>
  <c r="M361" i="61"/>
  <c r="N361" i="61"/>
  <c r="Q361" i="61"/>
  <c r="T361" i="61"/>
  <c r="U361" i="61"/>
  <c r="V361" i="61"/>
  <c r="X361" i="61"/>
  <c r="Z361" i="61"/>
  <c r="AA361" i="61"/>
  <c r="AD362" i="61"/>
  <c r="AE361" i="61"/>
  <c r="AF361" i="61"/>
  <c r="AG361" i="61"/>
  <c r="AI361" i="61"/>
  <c r="AJ362" i="61"/>
  <c r="AO361" i="61"/>
  <c r="AP362" i="61"/>
  <c r="AQ362" i="61"/>
  <c r="AS361" i="61"/>
  <c r="AU361" i="61"/>
  <c r="AW361" i="61"/>
  <c r="BA361" i="61"/>
  <c r="BC361" i="61"/>
  <c r="BO361" i="61"/>
  <c r="BQ361" i="61"/>
  <c r="BR361" i="61"/>
  <c r="BS362" i="61"/>
  <c r="BT362" i="61"/>
  <c r="BU361" i="61"/>
  <c r="BV361" i="61"/>
  <c r="BZ361" i="61"/>
  <c r="H362" i="61"/>
  <c r="I362" i="61"/>
  <c r="L362" i="61"/>
  <c r="M362" i="61"/>
  <c r="X362" i="61"/>
  <c r="Y362" i="61"/>
  <c r="Z362" i="61"/>
  <c r="AA362" i="61"/>
  <c r="AK362" i="61"/>
  <c r="AN362" i="61"/>
  <c r="AO362" i="61"/>
  <c r="AV362" i="61"/>
  <c r="AY362" i="61"/>
  <c r="BA362" i="61"/>
  <c r="BB362" i="61"/>
  <c r="BC362" i="61"/>
  <c r="BL362" i="61"/>
  <c r="BM362" i="61"/>
  <c r="BO362" i="61"/>
  <c r="BP362" i="61"/>
  <c r="BQ362" i="61"/>
  <c r="CA362" i="61"/>
  <c r="G361" i="61"/>
  <c r="H361" i="61"/>
  <c r="I361" i="61"/>
  <c r="K361" i="61"/>
  <c r="W361" i="61"/>
  <c r="Y361" i="61"/>
  <c r="AB361" i="61"/>
  <c r="AJ361" i="61"/>
  <c r="AK361" i="61"/>
  <c r="AL361" i="61"/>
  <c r="AM361" i="61"/>
  <c r="AN361" i="61"/>
  <c r="AT361" i="61"/>
  <c r="AV361" i="61"/>
  <c r="AY361" i="61"/>
  <c r="BB361" i="61"/>
  <c r="BH361" i="61"/>
  <c r="BJ361" i="61"/>
  <c r="BK361" i="61"/>
  <c r="BL361" i="61"/>
  <c r="BM361" i="61"/>
  <c r="BP361" i="61"/>
  <c r="CA361" i="61"/>
  <c r="F362" i="61"/>
  <c r="N362" i="61"/>
  <c r="T362" i="61"/>
  <c r="V362" i="61"/>
  <c r="W362" i="61"/>
  <c r="AB362" i="61"/>
  <c r="AF362" i="61"/>
  <c r="AI362" i="61"/>
  <c r="AU362" i="61"/>
  <c r="BH362" i="61"/>
  <c r="BV362" i="61"/>
  <c r="BZ362" i="61"/>
  <c r="F371" i="61"/>
  <c r="K371" i="61"/>
  <c r="M371" i="61"/>
  <c r="O372" i="61"/>
  <c r="U371" i="61"/>
  <c r="V372" i="61"/>
  <c r="Y371" i="61"/>
  <c r="AB371" i="61"/>
  <c r="AC371" i="61"/>
  <c r="AE371" i="61"/>
  <c r="AH371" i="61"/>
  <c r="AI371" i="61"/>
  <c r="AJ372" i="61"/>
  <c r="AL372" i="61"/>
  <c r="AO371" i="61"/>
  <c r="AQ372" i="61"/>
  <c r="AS371" i="61"/>
  <c r="AT371" i="61"/>
  <c r="AV371" i="61"/>
  <c r="AW371" i="61"/>
  <c r="AY371" i="61"/>
  <c r="BB371" i="61"/>
  <c r="BC371" i="61"/>
  <c r="BH371" i="61"/>
  <c r="BI371" i="61"/>
  <c r="BK371" i="61"/>
  <c r="BN372" i="61"/>
  <c r="BS372" i="61"/>
  <c r="BY371" i="61"/>
  <c r="BZ371" i="61"/>
  <c r="CA371" i="61"/>
  <c r="I372" i="61"/>
  <c r="K372" i="61"/>
  <c r="L372" i="61"/>
  <c r="R372" i="61"/>
  <c r="Y372" i="61"/>
  <c r="Z372" i="61"/>
  <c r="AB372" i="61"/>
  <c r="AF372" i="61"/>
  <c r="AM372" i="61"/>
  <c r="AN372" i="61"/>
  <c r="BB372" i="61"/>
  <c r="BD372" i="61"/>
  <c r="CA372" i="61"/>
  <c r="I371" i="61"/>
  <c r="L371" i="61"/>
  <c r="O371" i="61"/>
  <c r="Q371" i="61"/>
  <c r="R371" i="61"/>
  <c r="S371" i="61"/>
  <c r="T371" i="61"/>
  <c r="W371" i="61"/>
  <c r="Z371" i="61"/>
  <c r="AF371" i="61"/>
  <c r="AJ371" i="61"/>
  <c r="AL371" i="61"/>
  <c r="AM371" i="61"/>
  <c r="AN371" i="61"/>
  <c r="AQ371" i="61"/>
  <c r="AU371" i="61"/>
  <c r="BA371" i="61"/>
  <c r="BD371" i="61"/>
  <c r="BG371" i="61"/>
  <c r="BM371" i="61"/>
  <c r="BN371" i="61"/>
  <c r="BO371" i="61"/>
  <c r="BP371" i="61"/>
  <c r="BR371" i="61"/>
  <c r="BW371" i="61"/>
  <c r="BX371" i="61"/>
  <c r="W372" i="61"/>
  <c r="AO372" i="61"/>
  <c r="AT372" i="61"/>
  <c r="AU372" i="61"/>
  <c r="BI372" i="61"/>
  <c r="BZ372" i="61"/>
  <c r="F381" i="61"/>
  <c r="G381" i="61"/>
  <c r="H381" i="61"/>
  <c r="I381" i="61"/>
  <c r="L381" i="61"/>
  <c r="N381" i="61"/>
  <c r="O381" i="61"/>
  <c r="P381" i="61"/>
  <c r="T381" i="61"/>
  <c r="V381" i="61"/>
  <c r="W381" i="61"/>
  <c r="AB381" i="61"/>
  <c r="AC382" i="61"/>
  <c r="AD382" i="61"/>
  <c r="AF382" i="61"/>
  <c r="AI381" i="61"/>
  <c r="AJ381" i="61"/>
  <c r="AN381" i="61"/>
  <c r="AO382" i="61"/>
  <c r="AP381" i="61"/>
  <c r="AQ382" i="61"/>
  <c r="AV381" i="61"/>
  <c r="AZ381" i="61"/>
  <c r="BA381" i="61"/>
  <c r="BC381" i="61"/>
  <c r="BD381" i="61"/>
  <c r="BE381" i="61"/>
  <c r="BQ382" i="61"/>
  <c r="BT381" i="61"/>
  <c r="BU381" i="61"/>
  <c r="G382" i="61"/>
  <c r="H382" i="61"/>
  <c r="T382" i="61"/>
  <c r="V382" i="61"/>
  <c r="AE382" i="61"/>
  <c r="AH382" i="61"/>
  <c r="AJ382" i="61"/>
  <c r="AS382" i="61"/>
  <c r="AV382" i="61"/>
  <c r="BG382" i="61"/>
  <c r="BJ382" i="61"/>
  <c r="BT382" i="61"/>
  <c r="BU382" i="61"/>
  <c r="BX382" i="61"/>
  <c r="J381" i="61"/>
  <c r="Q381" i="61"/>
  <c r="S381" i="61"/>
  <c r="AC381" i="61"/>
  <c r="AE381" i="61"/>
  <c r="AF381" i="61"/>
  <c r="AG381" i="61"/>
  <c r="AH381" i="61"/>
  <c r="AO381" i="61"/>
  <c r="AQ381" i="61"/>
  <c r="AS381" i="61"/>
  <c r="AU381" i="61"/>
  <c r="AX381" i="61"/>
  <c r="BG381" i="61"/>
  <c r="BI381" i="61"/>
  <c r="BJ381" i="61"/>
  <c r="BK381" i="61"/>
  <c r="BL381" i="61"/>
  <c r="BN381" i="61"/>
  <c r="BQ381" i="61"/>
  <c r="BR381" i="61"/>
  <c r="BW381" i="61"/>
  <c r="BX381" i="61"/>
  <c r="F382" i="61"/>
  <c r="O382" i="61"/>
  <c r="P382" i="61"/>
  <c r="AZ382" i="61"/>
  <c r="BA382" i="61"/>
  <c r="BC382" i="61"/>
  <c r="BE382" i="61"/>
  <c r="G391" i="61"/>
  <c r="H391" i="61"/>
  <c r="J391" i="61"/>
  <c r="K391" i="61"/>
  <c r="N391" i="61"/>
  <c r="R392" i="61"/>
  <c r="W391" i="61"/>
  <c r="X391" i="61"/>
  <c r="Y391" i="61"/>
  <c r="Z391" i="61"/>
  <c r="AA391" i="61"/>
  <c r="AD391" i="61"/>
  <c r="AK391" i="61"/>
  <c r="AL391" i="61"/>
  <c r="AR391" i="61"/>
  <c r="AS391" i="61"/>
  <c r="AT392" i="61"/>
  <c r="AV391" i="61"/>
  <c r="AY391" i="61"/>
  <c r="AZ391" i="61"/>
  <c r="BA391" i="61"/>
  <c r="BB391" i="61"/>
  <c r="BC391" i="61"/>
  <c r="BD391" i="61"/>
  <c r="BH391" i="61"/>
  <c r="BK391" i="61"/>
  <c r="BL391" i="61"/>
  <c r="BO392" i="61"/>
  <c r="BR391" i="61"/>
  <c r="BU391" i="61"/>
  <c r="BZ391" i="61"/>
  <c r="CA391" i="61"/>
  <c r="G392" i="61"/>
  <c r="M392" i="61"/>
  <c r="X392" i="61"/>
  <c r="Z392" i="61"/>
  <c r="AC392" i="61"/>
  <c r="AH392" i="61"/>
  <c r="AL392" i="61"/>
  <c r="AQ392" i="61"/>
  <c r="AZ392" i="61"/>
  <c r="BB392" i="61"/>
  <c r="BK392" i="61"/>
  <c r="BP392" i="61"/>
  <c r="BS392" i="61"/>
  <c r="BX392" i="61"/>
  <c r="F391" i="61"/>
  <c r="I391" i="61"/>
  <c r="L391" i="61"/>
  <c r="M391" i="61"/>
  <c r="O391" i="61"/>
  <c r="R391" i="61"/>
  <c r="T391" i="61"/>
  <c r="U391" i="61"/>
  <c r="V391" i="61"/>
  <c r="AC391" i="61"/>
  <c r="AH391" i="61"/>
  <c r="AI391" i="61"/>
  <c r="AJ391" i="61"/>
  <c r="AQ391" i="61"/>
  <c r="AX391" i="61"/>
  <c r="BE391" i="61"/>
  <c r="BJ391" i="61"/>
  <c r="BM391" i="61"/>
  <c r="BN391" i="61"/>
  <c r="BP391" i="61"/>
  <c r="BS391" i="61"/>
  <c r="BX391" i="61"/>
  <c r="BY391" i="61"/>
  <c r="J209" i="51" s="1"/>
  <c r="F392" i="61"/>
  <c r="H392" i="61"/>
  <c r="J392" i="61"/>
  <c r="O392" i="61"/>
  <c r="Y392" i="61"/>
  <c r="AV392" i="61"/>
  <c r="BA392" i="61"/>
  <c r="BC392" i="61"/>
  <c r="BE392" i="61"/>
  <c r="BH392" i="61"/>
  <c r="BJ392" i="61"/>
  <c r="BR392" i="61"/>
  <c r="H402" i="61"/>
  <c r="I401" i="61"/>
  <c r="L401" i="61"/>
  <c r="M401" i="61"/>
  <c r="N401" i="61"/>
  <c r="P401" i="61"/>
  <c r="Q401" i="61"/>
  <c r="T401" i="61"/>
  <c r="W401" i="61"/>
  <c r="X401" i="61"/>
  <c r="Y401" i="61"/>
  <c r="AC401" i="61"/>
  <c r="AD402" i="61"/>
  <c r="AE401" i="61"/>
  <c r="AH401" i="61"/>
  <c r="AI401" i="61"/>
  <c r="AK401" i="61"/>
  <c r="AN401" i="61"/>
  <c r="AR402" i="61"/>
  <c r="AT401" i="61"/>
  <c r="AX401" i="61"/>
  <c r="BA401" i="61"/>
  <c r="BC402" i="61"/>
  <c r="BH402" i="61"/>
  <c r="BJ401" i="61"/>
  <c r="BM401" i="61"/>
  <c r="BQ401" i="61"/>
  <c r="BW402" i="61"/>
  <c r="BY401" i="61"/>
  <c r="G402" i="61"/>
  <c r="I402" i="61"/>
  <c r="J402" i="61"/>
  <c r="L402" i="61"/>
  <c r="T402" i="61"/>
  <c r="W402" i="61"/>
  <c r="X402" i="61"/>
  <c r="Z402" i="61"/>
  <c r="AC402" i="61"/>
  <c r="AK402" i="61"/>
  <c r="AL402" i="61"/>
  <c r="AW402" i="61"/>
  <c r="AY402" i="61"/>
  <c r="BM402" i="61"/>
  <c r="BN402" i="61"/>
  <c r="BP402" i="61"/>
  <c r="BY402" i="61"/>
  <c r="CA402" i="61"/>
  <c r="F401" i="61"/>
  <c r="G401" i="61"/>
  <c r="H401" i="61"/>
  <c r="J401" i="61"/>
  <c r="K401" i="61"/>
  <c r="U401" i="61"/>
  <c r="V401" i="61"/>
  <c r="Z401" i="61"/>
  <c r="AD401" i="61"/>
  <c r="AJ401" i="61"/>
  <c r="AL401" i="61"/>
  <c r="AM401" i="61"/>
  <c r="AS401" i="61"/>
  <c r="AW401" i="61"/>
  <c r="AY401" i="61"/>
  <c r="BB401" i="61"/>
  <c r="BG401" i="61"/>
  <c r="BK401" i="61"/>
  <c r="BL401" i="61"/>
  <c r="BN401" i="61"/>
  <c r="BP401" i="61"/>
  <c r="BT401" i="61"/>
  <c r="BX401" i="61"/>
  <c r="BZ401" i="61"/>
  <c r="CA401" i="61"/>
  <c r="Q402" i="61"/>
  <c r="U402" i="61"/>
  <c r="V402" i="61"/>
  <c r="AE402" i="61"/>
  <c r="AH402" i="61"/>
  <c r="AI402" i="61"/>
  <c r="AJ402" i="61"/>
  <c r="AN402" i="61"/>
  <c r="AS402" i="61"/>
  <c r="BJ402" i="61"/>
  <c r="L411" i="61"/>
  <c r="N411" i="61"/>
  <c r="P411" i="61"/>
  <c r="Q411" i="61"/>
  <c r="S411" i="61"/>
  <c r="X411" i="61"/>
  <c r="Y411" i="61"/>
  <c r="Z411" i="61"/>
  <c r="AB411" i="61"/>
  <c r="AC411" i="61"/>
  <c r="AJ411" i="61"/>
  <c r="AN411" i="61"/>
  <c r="BA411" i="61"/>
  <c r="BB411" i="61"/>
  <c r="BH411" i="61"/>
  <c r="BL411" i="61"/>
  <c r="BS411" i="61"/>
  <c r="BT411" i="61"/>
  <c r="BU411" i="61"/>
  <c r="BW411" i="61"/>
  <c r="BX411" i="61"/>
  <c r="BZ411" i="61"/>
  <c r="F412" i="61"/>
  <c r="H412" i="61"/>
  <c r="S412" i="61"/>
  <c r="T412" i="61"/>
  <c r="U412" i="61"/>
  <c r="V412" i="61"/>
  <c r="Y412" i="61"/>
  <c r="AG412" i="61"/>
  <c r="AJ412" i="61"/>
  <c r="AT412" i="61"/>
  <c r="AU412" i="61"/>
  <c r="AW412" i="61"/>
  <c r="AX412" i="61"/>
  <c r="BH412" i="61"/>
  <c r="BL412" i="61"/>
  <c r="BO412" i="61"/>
  <c r="BW412" i="61"/>
  <c r="BX412" i="61"/>
  <c r="BZ412" i="61"/>
  <c r="F411" i="61"/>
  <c r="G411" i="61"/>
  <c r="H411" i="61"/>
  <c r="K411" i="61"/>
  <c r="R411" i="61"/>
  <c r="T411" i="61"/>
  <c r="U411" i="61"/>
  <c r="V411" i="61"/>
  <c r="W411" i="61"/>
  <c r="AF411" i="61"/>
  <c r="AG411" i="61"/>
  <c r="AH411" i="61"/>
  <c r="AI411" i="61"/>
  <c r="AL411" i="61"/>
  <c r="AM411" i="61"/>
  <c r="AT411" i="61"/>
  <c r="AU411" i="61"/>
  <c r="AV411" i="61"/>
  <c r="AW411" i="61"/>
  <c r="AX411" i="61"/>
  <c r="BI411" i="61"/>
  <c r="BJ411" i="61"/>
  <c r="BK411" i="61"/>
  <c r="BM411" i="61"/>
  <c r="BO411" i="61"/>
  <c r="BV411" i="61"/>
  <c r="G412" i="61"/>
  <c r="N412" i="61"/>
  <c r="R412" i="61"/>
  <c r="AB412" i="61"/>
  <c r="BI412" i="61"/>
  <c r="BK412" i="61"/>
  <c r="BV412" i="61"/>
  <c r="F421" i="61"/>
  <c r="G421" i="61"/>
  <c r="H421" i="61"/>
  <c r="I421" i="61"/>
  <c r="J421" i="61"/>
  <c r="K421" i="61"/>
  <c r="M421" i="61"/>
  <c r="P421" i="61"/>
  <c r="X421" i="61"/>
  <c r="AA422" i="61"/>
  <c r="AB421" i="61"/>
  <c r="AD422" i="61"/>
  <c r="AI421" i="61"/>
  <c r="AL422" i="61"/>
  <c r="AM421" i="61"/>
  <c r="AN421" i="61"/>
  <c r="AZ421" i="61"/>
  <c r="BA421" i="61"/>
  <c r="BF421" i="61"/>
  <c r="BG421" i="61"/>
  <c r="BL421" i="61"/>
  <c r="BO421" i="61"/>
  <c r="BQ421" i="61"/>
  <c r="BU421" i="61"/>
  <c r="BV421" i="61"/>
  <c r="BY421" i="61"/>
  <c r="J212" i="51" s="1"/>
  <c r="F422" i="61"/>
  <c r="Z422" i="61"/>
  <c r="AB422" i="61"/>
  <c r="AI422" i="61"/>
  <c r="AN422" i="61"/>
  <c r="BP422" i="61"/>
  <c r="BY422" i="61"/>
  <c r="L421" i="61"/>
  <c r="Y421" i="61"/>
  <c r="Z421" i="61"/>
  <c r="AA421" i="61"/>
  <c r="AL421" i="61"/>
  <c r="AO421" i="61"/>
  <c r="AR421" i="61"/>
  <c r="AW421" i="61"/>
  <c r="BB421" i="61"/>
  <c r="BC421" i="61"/>
  <c r="BP421" i="61"/>
  <c r="BT421" i="61"/>
  <c r="G422" i="61"/>
  <c r="H422" i="61"/>
  <c r="I422" i="61"/>
  <c r="J422" i="61"/>
  <c r="K422" i="61"/>
  <c r="L422" i="61"/>
  <c r="AO422" i="61"/>
  <c r="BB422" i="61"/>
  <c r="BC422" i="61"/>
  <c r="BG422" i="61"/>
  <c r="BL422" i="61"/>
  <c r="G431" i="61"/>
  <c r="J431" i="61"/>
  <c r="K431" i="61"/>
  <c r="L431" i="61"/>
  <c r="O432" i="61"/>
  <c r="R432" i="61"/>
  <c r="S431" i="61"/>
  <c r="X431" i="61"/>
  <c r="Y431" i="61"/>
  <c r="Z431" i="61"/>
  <c r="AA431" i="61"/>
  <c r="AG431" i="61"/>
  <c r="AI431" i="61"/>
  <c r="AK431" i="61"/>
  <c r="AM431" i="61"/>
  <c r="AN431" i="61"/>
  <c r="AO431" i="61"/>
  <c r="AW431" i="61"/>
  <c r="BA432" i="61"/>
  <c r="BC432" i="61"/>
  <c r="BJ431" i="61"/>
  <c r="BK431" i="61"/>
  <c r="BP431" i="61"/>
  <c r="BR431" i="61"/>
  <c r="BS431" i="61"/>
  <c r="BW431" i="61"/>
  <c r="BY431" i="61"/>
  <c r="CA431" i="61"/>
  <c r="AL213" i="51" s="1"/>
  <c r="G432" i="61"/>
  <c r="H432" i="61"/>
  <c r="I432" i="61"/>
  <c r="J432" i="61"/>
  <c r="S432" i="61"/>
  <c r="AG432" i="61"/>
  <c r="AI432" i="61"/>
  <c r="AJ432" i="61"/>
  <c r="AK432" i="61"/>
  <c r="AL432" i="61"/>
  <c r="AX432" i="61"/>
  <c r="AZ432" i="61"/>
  <c r="BD432" i="61"/>
  <c r="BL432" i="61"/>
  <c r="BZ432" i="61"/>
  <c r="CA432" i="61"/>
  <c r="F431" i="61"/>
  <c r="H431" i="61"/>
  <c r="I431" i="61"/>
  <c r="N431" i="61"/>
  <c r="O431" i="61"/>
  <c r="T431" i="61"/>
  <c r="V431" i="61"/>
  <c r="W431" i="61"/>
  <c r="AC431" i="61"/>
  <c r="AH431" i="61"/>
  <c r="AJ431" i="61"/>
  <c r="AL431" i="61"/>
  <c r="AQ431" i="61"/>
  <c r="AV431" i="61"/>
  <c r="AX431" i="61"/>
  <c r="AZ431" i="61"/>
  <c r="BC431" i="61"/>
  <c r="BD431" i="61"/>
  <c r="BE431" i="61"/>
  <c r="BI431" i="61"/>
  <c r="BL431" i="61"/>
  <c r="BM431" i="61"/>
  <c r="BN431" i="61"/>
  <c r="BQ431" i="61"/>
  <c r="BX431" i="61"/>
  <c r="BZ431" i="61"/>
  <c r="X213" i="51" s="1"/>
  <c r="F432" i="61"/>
  <c r="T432" i="61"/>
  <c r="V432" i="61"/>
  <c r="X432" i="61"/>
  <c r="AQ432" i="61"/>
  <c r="AV432" i="61"/>
  <c r="BE432" i="61"/>
  <c r="BJ432" i="61"/>
  <c r="BM432" i="61"/>
  <c r="BN432" i="61"/>
  <c r="BP432" i="61"/>
  <c r="BX432" i="61"/>
  <c r="G442" i="61"/>
  <c r="J441" i="61"/>
  <c r="K441" i="61"/>
  <c r="L441" i="61"/>
  <c r="O442" i="61"/>
  <c r="P442" i="61"/>
  <c r="Q442" i="61"/>
  <c r="R441" i="61"/>
  <c r="X441" i="61"/>
  <c r="Y441" i="61"/>
  <c r="Z441" i="61"/>
  <c r="AB441" i="61"/>
  <c r="AC441" i="61"/>
  <c r="AE441" i="61"/>
  <c r="AF441" i="61"/>
  <c r="AG441" i="61"/>
  <c r="AL441" i="61"/>
  <c r="AM441" i="61"/>
  <c r="AN441" i="61"/>
  <c r="AQ442" i="61"/>
  <c r="AR441" i="61"/>
  <c r="AT441" i="61"/>
  <c r="AV442" i="61"/>
  <c r="AW442" i="61"/>
  <c r="AZ441" i="61"/>
  <c r="BA441" i="61"/>
  <c r="BB441" i="61"/>
  <c r="BD441" i="61"/>
  <c r="BE442" i="61"/>
  <c r="BF442" i="61"/>
  <c r="BH441" i="61"/>
  <c r="BK442" i="61"/>
  <c r="BN441" i="61"/>
  <c r="BO441" i="61"/>
  <c r="BP441" i="61"/>
  <c r="BV441" i="61"/>
  <c r="BW441" i="61"/>
  <c r="K442" i="61"/>
  <c r="L442" i="61"/>
  <c r="Y442" i="61"/>
  <c r="AB442" i="61"/>
  <c r="AM442" i="61"/>
  <c r="AN442" i="61"/>
  <c r="AZ442" i="61"/>
  <c r="BA442" i="61"/>
  <c r="BD442" i="61"/>
  <c r="BO442" i="61"/>
  <c r="BP442" i="61"/>
  <c r="BR442" i="61"/>
  <c r="G441" i="61"/>
  <c r="N441" i="61"/>
  <c r="O441" i="61"/>
  <c r="P441" i="61"/>
  <c r="Q441" i="61"/>
  <c r="S441" i="61"/>
  <c r="AP441" i="61"/>
  <c r="AU441" i="61"/>
  <c r="AV441" i="61"/>
  <c r="AW441" i="61"/>
  <c r="BI441" i="61"/>
  <c r="BK441" i="61"/>
  <c r="BR441" i="61"/>
  <c r="X442" i="61"/>
  <c r="Z442" i="61"/>
  <c r="AE442" i="61"/>
  <c r="F452" i="61"/>
  <c r="L451" i="61"/>
  <c r="M451" i="61"/>
  <c r="W452" i="61"/>
  <c r="AA451" i="61"/>
  <c r="AE451" i="61"/>
  <c r="AF452" i="61"/>
  <c r="AH452" i="61"/>
  <c r="AN451" i="61"/>
  <c r="AO451" i="61"/>
  <c r="AR452" i="61"/>
  <c r="AT451" i="61"/>
  <c r="AW451" i="61"/>
  <c r="BB451" i="61"/>
  <c r="BC451" i="61"/>
  <c r="BJ452" i="61"/>
  <c r="BM452" i="61"/>
  <c r="BP451" i="61"/>
  <c r="BQ451" i="61"/>
  <c r="BW451" i="61"/>
  <c r="BX452" i="61"/>
  <c r="G452" i="61"/>
  <c r="S452" i="61"/>
  <c r="U452" i="61"/>
  <c r="AI452" i="61"/>
  <c r="AW452" i="61"/>
  <c r="BK452" i="61"/>
  <c r="BQ452" i="61"/>
  <c r="BW452" i="61"/>
  <c r="BY452" i="61"/>
  <c r="F451" i="61"/>
  <c r="G451" i="61"/>
  <c r="H451" i="61"/>
  <c r="Q451" i="61"/>
  <c r="R451" i="61"/>
  <c r="S451" i="61"/>
  <c r="U451" i="61"/>
  <c r="AF451" i="61"/>
  <c r="AG451" i="61"/>
  <c r="AH451" i="61"/>
  <c r="AI451" i="61"/>
  <c r="AJ451" i="61"/>
  <c r="AS451" i="61"/>
  <c r="AU451" i="61"/>
  <c r="AX451" i="61"/>
  <c r="BG451" i="61"/>
  <c r="BH451" i="61"/>
  <c r="BI451" i="61"/>
  <c r="BJ451" i="61"/>
  <c r="BK451" i="61"/>
  <c r="BL451" i="61"/>
  <c r="BM451" i="61"/>
  <c r="BU451" i="61"/>
  <c r="BX451" i="61"/>
  <c r="BY451" i="61"/>
  <c r="M452" i="61"/>
  <c r="Q452" i="61"/>
  <c r="R452" i="61"/>
  <c r="AA452" i="61"/>
  <c r="AE452" i="61"/>
  <c r="AO452" i="61"/>
  <c r="AS452" i="61"/>
  <c r="AT452" i="61"/>
  <c r="AU452" i="61"/>
  <c r="BC452" i="61"/>
  <c r="BH452" i="61"/>
  <c r="BU452" i="61"/>
  <c r="K462" i="61"/>
  <c r="N461" i="61"/>
  <c r="O461" i="61"/>
  <c r="P461" i="61"/>
  <c r="Y462" i="61"/>
  <c r="AC461" i="61"/>
  <c r="AG461" i="61"/>
  <c r="AH461" i="61"/>
  <c r="AK461" i="61"/>
  <c r="AM462" i="61"/>
  <c r="AP461" i="61"/>
  <c r="AQ461" i="61"/>
  <c r="AV461" i="61"/>
  <c r="AX461" i="61"/>
  <c r="AY461" i="61"/>
  <c r="BD461" i="61"/>
  <c r="BE461" i="61"/>
  <c r="BJ461" i="61"/>
  <c r="BK461" i="61"/>
  <c r="BM461" i="61"/>
  <c r="BO462" i="61"/>
  <c r="BR461" i="61"/>
  <c r="BS461" i="61"/>
  <c r="BY461" i="61"/>
  <c r="CA461" i="61"/>
  <c r="I462" i="61"/>
  <c r="O462" i="61"/>
  <c r="W462" i="61"/>
  <c r="AK462" i="61"/>
  <c r="AQ462" i="61"/>
  <c r="AV462" i="61"/>
  <c r="AY462" i="61"/>
  <c r="BE462" i="61"/>
  <c r="BK462" i="61"/>
  <c r="BM462" i="61"/>
  <c r="BX462" i="61"/>
  <c r="BY462" i="61"/>
  <c r="CA462" i="61"/>
  <c r="F461" i="61"/>
  <c r="H461" i="61"/>
  <c r="I461" i="61"/>
  <c r="K461" i="61"/>
  <c r="R461" i="61"/>
  <c r="S461" i="61"/>
  <c r="T461" i="61"/>
  <c r="U461" i="61"/>
  <c r="V461" i="61"/>
  <c r="W461" i="61"/>
  <c r="X461" i="61"/>
  <c r="Y461" i="61"/>
  <c r="AF461" i="61"/>
  <c r="AI461" i="61"/>
  <c r="AJ461" i="61"/>
  <c r="AL461" i="61"/>
  <c r="AM461" i="61"/>
  <c r="AT461" i="61"/>
  <c r="BH461" i="61"/>
  <c r="BL461" i="61"/>
  <c r="BN461" i="61"/>
  <c r="BV461" i="61"/>
  <c r="BW461" i="61"/>
  <c r="BX461" i="61"/>
  <c r="BZ461" i="61"/>
  <c r="X216" i="51" s="1"/>
  <c r="F462" i="61"/>
  <c r="R462" i="61"/>
  <c r="AC462" i="61"/>
  <c r="AF462" i="61"/>
  <c r="AH462" i="61"/>
  <c r="AI462" i="61"/>
  <c r="AT462" i="61"/>
  <c r="BH462" i="61"/>
  <c r="BJ462" i="61"/>
  <c r="BS462" i="61"/>
  <c r="BV462" i="61"/>
  <c r="F471" i="61"/>
  <c r="G471" i="61"/>
  <c r="I471" i="61"/>
  <c r="P471" i="61"/>
  <c r="Q471" i="61"/>
  <c r="R471" i="61"/>
  <c r="T471" i="61"/>
  <c r="V472" i="61"/>
  <c r="W471" i="61"/>
  <c r="AD471" i="61"/>
  <c r="AE471" i="61"/>
  <c r="AF471" i="61"/>
  <c r="AH471" i="61"/>
  <c r="AI471" i="61"/>
  <c r="AJ471" i="61"/>
  <c r="AK472" i="61"/>
  <c r="AT471" i="61"/>
  <c r="AW472" i="61"/>
  <c r="AY472" i="61"/>
  <c r="BF471" i="61"/>
  <c r="BG471" i="61"/>
  <c r="BH471" i="61"/>
  <c r="BJ471" i="61"/>
  <c r="BM472" i="61"/>
  <c r="BV471" i="61"/>
  <c r="BX471" i="61"/>
  <c r="BY471" i="61"/>
  <c r="J217" i="51" s="1"/>
  <c r="BZ472" i="61"/>
  <c r="CA471" i="61"/>
  <c r="H471" i="61"/>
  <c r="K471" i="61"/>
  <c r="L471" i="61"/>
  <c r="M471" i="61"/>
  <c r="U471" i="61"/>
  <c r="V471" i="61"/>
  <c r="X471" i="61"/>
  <c r="Y471" i="61"/>
  <c r="Z471" i="61"/>
  <c r="AM471" i="61"/>
  <c r="AN471" i="61"/>
  <c r="AO471" i="61"/>
  <c r="AW471" i="61"/>
  <c r="AX471" i="61"/>
  <c r="AY471" i="61"/>
  <c r="AZ471" i="61"/>
  <c r="BA471" i="61"/>
  <c r="BB471" i="61"/>
  <c r="BC471" i="61"/>
  <c r="BL471" i="61"/>
  <c r="BO471" i="61"/>
  <c r="BP471" i="61"/>
  <c r="BQ471" i="61"/>
  <c r="BZ471" i="61"/>
  <c r="X217" i="51" s="1"/>
  <c r="H472" i="61"/>
  <c r="I472" i="61"/>
  <c r="U472" i="61"/>
  <c r="W472" i="61"/>
  <c r="AJ472" i="61"/>
  <c r="AX472" i="61"/>
  <c r="BL472" i="61"/>
  <c r="BY472" i="61"/>
  <c r="CA472" i="61"/>
  <c r="F481" i="61"/>
  <c r="L481" i="61"/>
  <c r="M481" i="61"/>
  <c r="N481" i="61"/>
  <c r="P481" i="61"/>
  <c r="R481" i="61"/>
  <c r="S481" i="61"/>
  <c r="T481" i="61"/>
  <c r="Z481" i="61"/>
  <c r="AA481" i="61"/>
  <c r="AD481" i="61"/>
  <c r="AF481" i="61"/>
  <c r="AG481" i="61"/>
  <c r="AK481" i="61"/>
  <c r="AL481" i="61"/>
  <c r="AN481" i="61"/>
  <c r="AO481" i="61"/>
  <c r="AP481" i="61"/>
  <c r="AR481" i="61"/>
  <c r="AT481" i="61"/>
  <c r="AU481" i="61"/>
  <c r="AV481" i="61"/>
  <c r="AY481" i="61"/>
  <c r="BB481" i="61"/>
  <c r="BC481" i="61"/>
  <c r="BD481" i="61"/>
  <c r="BF481" i="61"/>
  <c r="BH481" i="61"/>
  <c r="BI481" i="61"/>
  <c r="BQ481" i="61"/>
  <c r="BT481" i="61"/>
  <c r="BV481" i="61"/>
  <c r="BW481" i="61"/>
  <c r="BX481" i="61"/>
  <c r="K482" i="61"/>
  <c r="S482" i="61"/>
  <c r="AH482" i="61"/>
  <c r="AK482" i="61"/>
  <c r="AL482" i="61"/>
  <c r="AU482" i="61"/>
  <c r="AY482" i="61"/>
  <c r="BX482" i="61"/>
  <c r="I481" i="61"/>
  <c r="K481" i="61"/>
  <c r="O481" i="61"/>
  <c r="Y481" i="61"/>
  <c r="AB481" i="61"/>
  <c r="AC481" i="61"/>
  <c r="AH481" i="61"/>
  <c r="AM481" i="61"/>
  <c r="AQ481" i="61"/>
  <c r="BA481" i="61"/>
  <c r="BE481" i="61"/>
  <c r="BJ481" i="61"/>
  <c r="BM481" i="61"/>
  <c r="BN481" i="61"/>
  <c r="BO481" i="61"/>
  <c r="BP481" i="61"/>
  <c r="BR481" i="61"/>
  <c r="BS481" i="61"/>
  <c r="Y482" i="61"/>
  <c r="AD482" i="61"/>
  <c r="AM482" i="61"/>
  <c r="BA482" i="61"/>
  <c r="BI482" i="61"/>
  <c r="BJ482" i="61"/>
  <c r="BO482" i="61"/>
  <c r="F491" i="61"/>
  <c r="G491" i="61"/>
  <c r="H491" i="61"/>
  <c r="I491" i="61"/>
  <c r="J491" i="61"/>
  <c r="K491" i="61"/>
  <c r="L492" i="61"/>
  <c r="R491" i="61"/>
  <c r="S491" i="61"/>
  <c r="U491" i="61"/>
  <c r="W491" i="61"/>
  <c r="Y491" i="61"/>
  <c r="Z491" i="61"/>
  <c r="AD491" i="61"/>
  <c r="AE491" i="61"/>
  <c r="AG491" i="61"/>
  <c r="AI491" i="61"/>
  <c r="AJ491" i="61"/>
  <c r="AK491" i="61"/>
  <c r="AN491" i="61"/>
  <c r="AO492" i="61"/>
  <c r="AT491" i="61"/>
  <c r="AV491" i="61"/>
  <c r="AW491" i="61"/>
  <c r="AX491" i="61"/>
  <c r="AY491" i="61"/>
  <c r="AZ491" i="61"/>
  <c r="BB492" i="61"/>
  <c r="BG491" i="61"/>
  <c r="BH491" i="61"/>
  <c r="BI491" i="61"/>
  <c r="BJ491" i="61"/>
  <c r="BK491" i="61"/>
  <c r="BL491" i="61"/>
  <c r="BM491" i="61"/>
  <c r="BN491" i="61"/>
  <c r="BO491" i="61"/>
  <c r="BP491" i="61"/>
  <c r="BV491" i="61"/>
  <c r="BY491" i="61"/>
  <c r="J219" i="51" s="1"/>
  <c r="BZ491" i="61"/>
  <c r="X219" i="51" s="1"/>
  <c r="CA491" i="61"/>
  <c r="P492" i="61"/>
  <c r="AK492" i="61"/>
  <c r="AR492" i="61"/>
  <c r="AY492" i="61"/>
  <c r="BM492" i="61"/>
  <c r="BN492" i="61"/>
  <c r="L491" i="61"/>
  <c r="N491" i="61"/>
  <c r="P491" i="61"/>
  <c r="Q491" i="61"/>
  <c r="T491" i="61"/>
  <c r="AH491" i="61"/>
  <c r="AL491" i="61"/>
  <c r="AM491" i="61"/>
  <c r="AP491" i="61"/>
  <c r="AQ491" i="61"/>
  <c r="AR491" i="61"/>
  <c r="AS491" i="61"/>
  <c r="AU491" i="61"/>
  <c r="BA491" i="61"/>
  <c r="BF491" i="61"/>
  <c r="BR491" i="61"/>
  <c r="BS491" i="61"/>
  <c r="BT491" i="61"/>
  <c r="BU491" i="61"/>
  <c r="BW491" i="61"/>
  <c r="BX491" i="61"/>
  <c r="T492" i="61"/>
  <c r="U492" i="61"/>
  <c r="AD492" i="61"/>
  <c r="AL492" i="61"/>
  <c r="AQ492" i="61"/>
  <c r="AV492" i="61"/>
  <c r="AW492" i="61"/>
  <c r="AX492" i="61"/>
  <c r="AZ492" i="61"/>
  <c r="BA492" i="61"/>
  <c r="BT492" i="61"/>
  <c r="BV492" i="61"/>
  <c r="F501" i="61"/>
  <c r="I501" i="61"/>
  <c r="J501" i="61"/>
  <c r="K501" i="61"/>
  <c r="N501" i="61"/>
  <c r="O501" i="61"/>
  <c r="Q501" i="61"/>
  <c r="R501" i="61"/>
  <c r="T501" i="61"/>
  <c r="V501" i="61"/>
  <c r="W501" i="61"/>
  <c r="X501" i="61"/>
  <c r="Z502" i="61"/>
  <c r="AB502" i="61"/>
  <c r="AC502" i="61"/>
  <c r="AF501" i="61"/>
  <c r="AH501" i="61"/>
  <c r="AJ501" i="61"/>
  <c r="AK501" i="61"/>
  <c r="AO501" i="61"/>
  <c r="AP501" i="61"/>
  <c r="AQ501" i="61"/>
  <c r="AS501" i="61"/>
  <c r="AT501" i="61"/>
  <c r="AU501" i="61"/>
  <c r="AV501" i="61"/>
  <c r="AY501" i="61"/>
  <c r="AZ501" i="61"/>
  <c r="BA501" i="61"/>
  <c r="BB501" i="61"/>
  <c r="BC502" i="61"/>
  <c r="BD501" i="61"/>
  <c r="BE501" i="61"/>
  <c r="BJ501" i="61"/>
  <c r="BO501" i="61"/>
  <c r="BQ501" i="61"/>
  <c r="BR501" i="61"/>
  <c r="BS501" i="61"/>
  <c r="BU501" i="61"/>
  <c r="BX501" i="61"/>
  <c r="BZ501" i="61"/>
  <c r="X220" i="51" s="1"/>
  <c r="CA501" i="61"/>
  <c r="F502" i="61"/>
  <c r="H502" i="61"/>
  <c r="I502" i="61"/>
  <c r="T502" i="61"/>
  <c r="V502" i="61"/>
  <c r="W502" i="61"/>
  <c r="X502" i="61"/>
  <c r="AJ502" i="61"/>
  <c r="AV502" i="61"/>
  <c r="AX502" i="61"/>
  <c r="BA502" i="61"/>
  <c r="BO502" i="61"/>
  <c r="BX502" i="61"/>
  <c r="BZ502" i="61"/>
  <c r="CA502" i="61"/>
  <c r="G501" i="61"/>
  <c r="H501" i="61"/>
  <c r="Z501" i="61"/>
  <c r="AD501" i="61"/>
  <c r="AE501" i="61"/>
  <c r="AG501" i="61"/>
  <c r="AI501" i="61"/>
  <c r="AW501" i="61"/>
  <c r="AX501" i="61"/>
  <c r="BF501" i="61"/>
  <c r="BG501" i="61"/>
  <c r="BH501" i="61"/>
  <c r="BI501" i="61"/>
  <c r="BK501" i="61"/>
  <c r="BL501" i="61"/>
  <c r="BW501" i="61"/>
  <c r="BY501" i="61"/>
  <c r="J220" i="51" s="1"/>
  <c r="Q502" i="61"/>
  <c r="AE502" i="61"/>
  <c r="AS502" i="61"/>
  <c r="AT502" i="61"/>
  <c r="BG502" i="61"/>
  <c r="BU502" i="61"/>
  <c r="J216" i="51"/>
  <c r="J215" i="51"/>
  <c r="J213" i="51"/>
  <c r="J210" i="51"/>
  <c r="J207" i="51"/>
  <c r="J197" i="51"/>
  <c r="J196" i="51"/>
  <c r="J195" i="51"/>
  <c r="J194" i="51"/>
  <c r="J193" i="51"/>
  <c r="J192" i="51"/>
  <c r="J189" i="51"/>
  <c r="J186" i="51"/>
  <c r="J182" i="51"/>
  <c r="J181" i="51"/>
  <c r="J180" i="51"/>
  <c r="J179" i="51"/>
  <c r="J178" i="51"/>
  <c r="J177" i="51"/>
  <c r="J176" i="51"/>
  <c r="J175" i="51"/>
  <c r="J174" i="51"/>
  <c r="X211" i="51"/>
  <c r="X210" i="51"/>
  <c r="X209" i="51"/>
  <c r="X207" i="51"/>
  <c r="X206" i="51"/>
  <c r="X204" i="51"/>
  <c r="X203" i="51"/>
  <c r="X202" i="51"/>
  <c r="X199" i="51"/>
  <c r="X197" i="51"/>
  <c r="X195" i="51"/>
  <c r="X192" i="51"/>
  <c r="X191" i="51"/>
  <c r="X189" i="51"/>
  <c r="X188" i="51"/>
  <c r="X186" i="51"/>
  <c r="X185" i="51"/>
  <c r="X182" i="51"/>
  <c r="X180" i="51"/>
  <c r="X179" i="51"/>
  <c r="X177" i="51"/>
  <c r="X176" i="51"/>
  <c r="X175" i="51"/>
  <c r="X173" i="51"/>
  <c r="AL220" i="51"/>
  <c r="AL219" i="51"/>
  <c r="AL217" i="51"/>
  <c r="AL216" i="51"/>
  <c r="AL210" i="51"/>
  <c r="AL209" i="51"/>
  <c r="AL207" i="51"/>
  <c r="AL206" i="51"/>
  <c r="AL205" i="51"/>
  <c r="AL202" i="51"/>
  <c r="AL200" i="51"/>
  <c r="AL198" i="51"/>
  <c r="AL197" i="51"/>
  <c r="AL195" i="51"/>
  <c r="AL194" i="51"/>
  <c r="AL193" i="51"/>
  <c r="AL192" i="51"/>
  <c r="AL191" i="51"/>
  <c r="AL188" i="51"/>
  <c r="AL186" i="51"/>
  <c r="AL185" i="51"/>
  <c r="AL183" i="51"/>
  <c r="AL179" i="51"/>
  <c r="AL178" i="51"/>
  <c r="AL177" i="51"/>
  <c r="AL176" i="51"/>
  <c r="AL175" i="51"/>
  <c r="AL173" i="51"/>
  <c r="AL172" i="51"/>
  <c r="BU471" i="61" l="1"/>
  <c r="BU472" i="61"/>
  <c r="AS471" i="61"/>
  <c r="AS472" i="61"/>
  <c r="BG411" i="61"/>
  <c r="BG412" i="61"/>
  <c r="AY381" i="61"/>
  <c r="AY382" i="61"/>
  <c r="BO262" i="61"/>
  <c r="BO261" i="61"/>
  <c r="G21" i="61"/>
  <c r="G22" i="61"/>
  <c r="AD442" i="61"/>
  <c r="AD441" i="61"/>
  <c r="Q412" i="61"/>
  <c r="AK261" i="61"/>
  <c r="AK262" i="61"/>
  <c r="J211" i="61"/>
  <c r="J212" i="61"/>
  <c r="AV21" i="61"/>
  <c r="AV22" i="61"/>
  <c r="T21" i="61"/>
  <c r="T22" i="61"/>
  <c r="AA501" i="61"/>
  <c r="AA502" i="61"/>
  <c r="M502" i="61"/>
  <c r="M501" i="61"/>
  <c r="BT461" i="61"/>
  <c r="BT462" i="61"/>
  <c r="BF461" i="61"/>
  <c r="BF462" i="61"/>
  <c r="AR461" i="61"/>
  <c r="AR462" i="61"/>
  <c r="AD461" i="61"/>
  <c r="AD462" i="61"/>
  <c r="BS442" i="61"/>
  <c r="BS441" i="61"/>
  <c r="BT371" i="61"/>
  <c r="BT372" i="61"/>
  <c r="AN291" i="61"/>
  <c r="AN292" i="61"/>
  <c r="BZ262" i="61"/>
  <c r="BZ261" i="61"/>
  <c r="X196" i="51" s="1"/>
  <c r="BL262" i="61"/>
  <c r="BL261" i="61"/>
  <c r="AX262" i="61"/>
  <c r="AX261" i="61"/>
  <c r="H261" i="61"/>
  <c r="H262" i="61"/>
  <c r="R222" i="61"/>
  <c r="R221" i="61"/>
  <c r="AL211" i="61"/>
  <c r="BP502" i="61"/>
  <c r="BP501" i="61"/>
  <c r="AN501" i="61"/>
  <c r="AN502" i="61"/>
  <c r="L502" i="61"/>
  <c r="L501" i="61"/>
  <c r="Q472" i="61"/>
  <c r="BT451" i="61"/>
  <c r="BT452" i="61"/>
  <c r="BF451" i="61"/>
  <c r="BF452" i="61"/>
  <c r="AD452" i="61"/>
  <c r="AD451" i="61"/>
  <c r="P451" i="61"/>
  <c r="P452" i="61"/>
  <c r="BE371" i="61"/>
  <c r="BE372" i="61"/>
  <c r="BP282" i="61"/>
  <c r="BP281" i="61"/>
  <c r="BB281" i="61"/>
  <c r="BB282" i="61"/>
  <c r="AN281" i="61"/>
  <c r="AN282" i="61"/>
  <c r="Z281" i="61"/>
  <c r="Z282" i="61"/>
  <c r="L282" i="61"/>
  <c r="BU221" i="61"/>
  <c r="BU222" i="61"/>
  <c r="Q222" i="61"/>
  <c r="Q221" i="61"/>
  <c r="AM501" i="61"/>
  <c r="AM502" i="61"/>
  <c r="Y501" i="61"/>
  <c r="Y502" i="61"/>
  <c r="P472" i="61"/>
  <c r="AB461" i="61"/>
  <c r="AB462" i="61"/>
  <c r="AP272" i="61"/>
  <c r="AP271" i="61"/>
  <c r="AB272" i="61"/>
  <c r="AB271" i="61"/>
  <c r="N271" i="61"/>
  <c r="N272" i="61"/>
  <c r="AF221" i="61"/>
  <c r="AX21" i="61"/>
  <c r="AX22" i="61"/>
  <c r="H21" i="61"/>
  <c r="H22" i="61"/>
  <c r="BU441" i="61"/>
  <c r="BU442" i="61"/>
  <c r="AS442" i="61"/>
  <c r="AS441" i="61"/>
  <c r="AR411" i="61"/>
  <c r="AR412" i="61"/>
  <c r="BN261" i="61"/>
  <c r="BN262" i="61"/>
  <c r="BY21" i="61"/>
  <c r="J172" i="51" s="1"/>
  <c r="BY22" i="61"/>
  <c r="AQ411" i="61"/>
  <c r="AQ412" i="61"/>
  <c r="W261" i="61"/>
  <c r="W262" i="61"/>
  <c r="BJ21" i="61"/>
  <c r="BJ22" i="61"/>
  <c r="F21" i="61"/>
  <c r="F22" i="61"/>
  <c r="BA462" i="61"/>
  <c r="BA461" i="61"/>
  <c r="AR451" i="61"/>
  <c r="Z451" i="61"/>
  <c r="Z452" i="61"/>
  <c r="BN421" i="61"/>
  <c r="BN422" i="61"/>
  <c r="BW391" i="61"/>
  <c r="BW392" i="61"/>
  <c r="BI392" i="61"/>
  <c r="BI391" i="61"/>
  <c r="AU391" i="61"/>
  <c r="AU392" i="61"/>
  <c r="AG392" i="61"/>
  <c r="AG391" i="61"/>
  <c r="S391" i="61"/>
  <c r="S392" i="61"/>
  <c r="BY351" i="61"/>
  <c r="J205" i="51" s="1"/>
  <c r="BY352" i="61"/>
  <c r="AW352" i="61"/>
  <c r="AW351" i="61"/>
  <c r="AI352" i="61"/>
  <c r="AI351" i="61"/>
  <c r="U351" i="61"/>
  <c r="U352" i="61"/>
  <c r="G351" i="61"/>
  <c r="G352" i="61"/>
  <c r="BR271" i="61"/>
  <c r="K502" i="61"/>
  <c r="AF491" i="61"/>
  <c r="AF492" i="61"/>
  <c r="BO422" i="61"/>
  <c r="CA421" i="61"/>
  <c r="AL212" i="51" s="1"/>
  <c r="CA422" i="61"/>
  <c r="BM422" i="61"/>
  <c r="BM421" i="61"/>
  <c r="AY421" i="61"/>
  <c r="AY422" i="61"/>
  <c r="AK421" i="61"/>
  <c r="AK422" i="61"/>
  <c r="W422" i="61"/>
  <c r="W421" i="61"/>
  <c r="AT402" i="61"/>
  <c r="BV392" i="61"/>
  <c r="BV391" i="61"/>
  <c r="AF392" i="61"/>
  <c r="AF391" i="61"/>
  <c r="AN382" i="61"/>
  <c r="BS371" i="61"/>
  <c r="BX351" i="61"/>
  <c r="BX352" i="61"/>
  <c r="AV352" i="61"/>
  <c r="AV351" i="61"/>
  <c r="F352" i="61"/>
  <c r="F351" i="61"/>
  <c r="AR302" i="61"/>
  <c r="BN272" i="61"/>
  <c r="AL272" i="61"/>
  <c r="AL271" i="61"/>
  <c r="X272" i="61"/>
  <c r="J272" i="61"/>
  <c r="J271" i="61"/>
  <c r="BV241" i="61"/>
  <c r="BV242" i="61"/>
  <c r="BH241" i="61"/>
  <c r="BH242" i="61"/>
  <c r="AF241" i="61"/>
  <c r="AF242" i="61"/>
  <c r="R241" i="61"/>
  <c r="R242" i="61"/>
  <c r="BO141" i="61"/>
  <c r="BO142" i="61"/>
  <c r="BA141" i="61"/>
  <c r="BA142" i="61"/>
  <c r="AM142" i="61"/>
  <c r="AM141" i="61"/>
  <c r="Y141" i="61"/>
  <c r="Y142" i="61"/>
  <c r="J502" i="61"/>
  <c r="BN482" i="61"/>
  <c r="AZ481" i="61"/>
  <c r="AZ482" i="61"/>
  <c r="X481" i="61"/>
  <c r="X482" i="61"/>
  <c r="J481" i="61"/>
  <c r="J482" i="61"/>
  <c r="BZ422" i="61"/>
  <c r="BZ421" i="61"/>
  <c r="X212" i="51" s="1"/>
  <c r="AX422" i="61"/>
  <c r="AX421" i="61"/>
  <c r="AJ421" i="61"/>
  <c r="AJ422" i="61"/>
  <c r="V422" i="61"/>
  <c r="V421" i="61"/>
  <c r="BU412" i="61"/>
  <c r="BI402" i="61"/>
  <c r="BI401" i="61"/>
  <c r="AU401" i="61"/>
  <c r="AU402" i="61"/>
  <c r="S401" i="61"/>
  <c r="S402" i="61"/>
  <c r="AE392" i="61"/>
  <c r="AE391" i="61"/>
  <c r="AA381" i="61"/>
  <c r="AA382" i="61"/>
  <c r="M382" i="61"/>
  <c r="M381" i="61"/>
  <c r="BW351" i="61"/>
  <c r="BW352" i="61"/>
  <c r="BI352" i="61"/>
  <c r="BI351" i="61"/>
  <c r="AQ301" i="61"/>
  <c r="AQ302" i="61"/>
  <c r="BM262" i="61"/>
  <c r="BU242" i="61"/>
  <c r="BU241" i="61"/>
  <c r="BG241" i="61"/>
  <c r="BG242" i="61"/>
  <c r="AS241" i="61"/>
  <c r="AS242" i="61"/>
  <c r="Q241" i="61"/>
  <c r="Q242" i="61"/>
  <c r="BW201" i="61"/>
  <c r="BW202" i="61"/>
  <c r="BE502" i="61"/>
  <c r="CA481" i="61"/>
  <c r="AL218" i="51" s="1"/>
  <c r="CA482" i="61"/>
  <c r="BM482" i="61"/>
  <c r="W482" i="61"/>
  <c r="W481" i="61"/>
  <c r="I482" i="61"/>
  <c r="AR442" i="61"/>
  <c r="U431" i="61"/>
  <c r="U432" i="61"/>
  <c r="BK422" i="61"/>
  <c r="BK421" i="61"/>
  <c r="AW422" i="61"/>
  <c r="U422" i="61"/>
  <c r="U421" i="61"/>
  <c r="BS412" i="61"/>
  <c r="BP381" i="61"/>
  <c r="BP382" i="61"/>
  <c r="BB381" i="61"/>
  <c r="BB382" i="61"/>
  <c r="Z382" i="61"/>
  <c r="Z381" i="61"/>
  <c r="AJ322" i="61"/>
  <c r="V322" i="61"/>
  <c r="BT242" i="61"/>
  <c r="BT241" i="61"/>
  <c r="BF242" i="61"/>
  <c r="BF241" i="61"/>
  <c r="AD242" i="61"/>
  <c r="AD241" i="61"/>
  <c r="P242" i="61"/>
  <c r="BZ21" i="61"/>
  <c r="X172" i="51" s="1"/>
  <c r="BZ22" i="61"/>
  <c r="AJ21" i="61"/>
  <c r="AJ22" i="61"/>
  <c r="AD412" i="61"/>
  <c r="AD411" i="61"/>
  <c r="AQ502" i="61"/>
  <c r="BT442" i="61"/>
  <c r="BT441" i="61"/>
  <c r="O412" i="61"/>
  <c r="O411" i="61"/>
  <c r="AY261" i="61"/>
  <c r="AY262" i="61"/>
  <c r="X212" i="61"/>
  <c r="X211" i="61"/>
  <c r="BX21" i="61"/>
  <c r="BX22" i="61"/>
  <c r="AH21" i="61"/>
  <c r="AH22" i="61"/>
  <c r="BN501" i="61"/>
  <c r="BN502" i="61"/>
  <c r="AL501" i="61"/>
  <c r="AL502" i="61"/>
  <c r="H292" i="61"/>
  <c r="AZ502" i="61"/>
  <c r="AC501" i="61"/>
  <c r="BS492" i="61"/>
  <c r="BE492" i="61"/>
  <c r="BE491" i="61"/>
  <c r="AC491" i="61"/>
  <c r="AC492" i="61"/>
  <c r="O491" i="61"/>
  <c r="O492" i="61"/>
  <c r="BO461" i="61"/>
  <c r="U462" i="61"/>
  <c r="BX442" i="61"/>
  <c r="BX441" i="61"/>
  <c r="BJ442" i="61"/>
  <c r="BJ441" i="61"/>
  <c r="AH442" i="61"/>
  <c r="AH441" i="61"/>
  <c r="T442" i="61"/>
  <c r="T441" i="61"/>
  <c r="F442" i="61"/>
  <c r="F441" i="61"/>
  <c r="BO381" i="61"/>
  <c r="BO382" i="61"/>
  <c r="AM381" i="61"/>
  <c r="AM382" i="61"/>
  <c r="Y381" i="61"/>
  <c r="Y382" i="61"/>
  <c r="K381" i="61"/>
  <c r="K382" i="61"/>
  <c r="BC342" i="61"/>
  <c r="BC341" i="61"/>
  <c r="M341" i="61"/>
  <c r="M342" i="61"/>
  <c r="BO311" i="61"/>
  <c r="BO312" i="61"/>
  <c r="BA311" i="61"/>
  <c r="BA312" i="61"/>
  <c r="K312" i="61"/>
  <c r="K311" i="61"/>
  <c r="AZ272" i="61"/>
  <c r="BC491" i="61"/>
  <c r="BC492" i="61"/>
  <c r="AS411" i="61"/>
  <c r="AS412" i="61"/>
  <c r="V21" i="61"/>
  <c r="V22" i="61"/>
  <c r="BT471" i="61"/>
  <c r="BT472" i="61"/>
  <c r="AR471" i="61"/>
  <c r="AR472" i="61"/>
  <c r="BG441" i="61"/>
  <c r="BG442" i="61"/>
  <c r="BF412" i="61"/>
  <c r="BF411" i="61"/>
  <c r="BK21" i="61"/>
  <c r="BK22" i="61"/>
  <c r="AI21" i="61"/>
  <c r="AI22" i="61"/>
  <c r="CA262" i="61"/>
  <c r="CA261" i="61"/>
  <c r="AL196" i="51" s="1"/>
  <c r="AZ212" i="61"/>
  <c r="AZ211" i="61"/>
  <c r="P462" i="61"/>
  <c r="BR451" i="61"/>
  <c r="BR452" i="61"/>
  <c r="BD451" i="61"/>
  <c r="BD452" i="61"/>
  <c r="AP451" i="61"/>
  <c r="AP452" i="61"/>
  <c r="AB451" i="61"/>
  <c r="AB452" i="61"/>
  <c r="N451" i="61"/>
  <c r="N452" i="61"/>
  <c r="AM412" i="61"/>
  <c r="BM501" i="61"/>
  <c r="BM502" i="61"/>
  <c r="BF441" i="61"/>
  <c r="V351" i="61"/>
  <c r="V352" i="61"/>
  <c r="AH241" i="61"/>
  <c r="AH242" i="61"/>
  <c r="AB501" i="61"/>
  <c r="BR492" i="61"/>
  <c r="BD492" i="61"/>
  <c r="BD491" i="61"/>
  <c r="AP492" i="61"/>
  <c r="AB492" i="61"/>
  <c r="AB491" i="61"/>
  <c r="N492" i="61"/>
  <c r="BD462" i="61"/>
  <c r="BB452" i="61"/>
  <c r="AT391" i="61"/>
  <c r="AP392" i="61"/>
  <c r="AB392" i="61"/>
  <c r="AB391" i="61"/>
  <c r="I382" i="61"/>
  <c r="BN382" i="61"/>
  <c r="AL381" i="61"/>
  <c r="AL382" i="61"/>
  <c r="X381" i="61"/>
  <c r="X382" i="61"/>
  <c r="J382" i="61"/>
  <c r="BB341" i="61"/>
  <c r="BB342" i="61"/>
  <c r="BP262" i="61"/>
  <c r="BP261" i="61"/>
  <c r="BB261" i="61"/>
  <c r="BB262" i="61"/>
  <c r="AN261" i="61"/>
  <c r="AN262" i="61"/>
  <c r="Z261" i="61"/>
  <c r="Z262" i="61"/>
  <c r="BD181" i="61"/>
  <c r="BD182" i="61"/>
  <c r="AB182" i="61"/>
  <c r="AB181" i="61"/>
  <c r="BC132" i="61"/>
  <c r="BC131" i="61"/>
  <c r="AO132" i="61"/>
  <c r="AO131" i="61"/>
  <c r="BL502" i="61"/>
  <c r="BN462" i="61"/>
  <c r="AL462" i="61"/>
  <c r="J462" i="61"/>
  <c r="J461" i="61"/>
  <c r="AY452" i="61"/>
  <c r="AY451" i="61"/>
  <c r="AK452" i="61"/>
  <c r="AK451" i="61"/>
  <c r="I452" i="61"/>
  <c r="I451" i="61"/>
  <c r="BI432" i="61"/>
  <c r="BR411" i="61"/>
  <c r="BR412" i="61"/>
  <c r="BV352" i="61"/>
  <c r="BV351" i="61"/>
  <c r="X342" i="61"/>
  <c r="X341" i="61"/>
  <c r="BE241" i="61"/>
  <c r="BE242" i="61"/>
  <c r="V191" i="61"/>
  <c r="V192" i="61"/>
  <c r="BB82" i="61"/>
  <c r="BB81" i="61"/>
  <c r="BP492" i="61"/>
  <c r="AM492" i="61"/>
  <c r="AG482" i="61"/>
  <c r="W451" i="61"/>
  <c r="BQ412" i="61"/>
  <c r="BC412" i="61"/>
  <c r="O401" i="61"/>
  <c r="O402" i="61"/>
  <c r="BL372" i="61"/>
  <c r="BL371" i="61"/>
  <c r="AX372" i="61"/>
  <c r="AX371" i="61"/>
  <c r="H372" i="61"/>
  <c r="H371" i="61"/>
  <c r="BD362" i="61"/>
  <c r="BD361" i="61"/>
  <c r="AZ342" i="61"/>
  <c r="CA341" i="61"/>
  <c r="AL204" i="51" s="1"/>
  <c r="CA342" i="61"/>
  <c r="AK341" i="61"/>
  <c r="AK342" i="61"/>
  <c r="BH322" i="61"/>
  <c r="BJ311" i="61"/>
  <c r="BJ312" i="61"/>
  <c r="T312" i="61"/>
  <c r="T311" i="61"/>
  <c r="AB242" i="61"/>
  <c r="AB241" i="61"/>
  <c r="BN232" i="61"/>
  <c r="BN231" i="61"/>
  <c r="AZ231" i="61"/>
  <c r="AZ232" i="61"/>
  <c r="X232" i="61"/>
  <c r="X231" i="61"/>
  <c r="J231" i="61"/>
  <c r="J232" i="61"/>
  <c r="BI101" i="61"/>
  <c r="BI102" i="61"/>
  <c r="AG101" i="61"/>
  <c r="AG102" i="61"/>
  <c r="BW52" i="61"/>
  <c r="BW51" i="61"/>
  <c r="BI52" i="61"/>
  <c r="BI51" i="61"/>
  <c r="AU52" i="61"/>
  <c r="AU51" i="61"/>
  <c r="S52" i="61"/>
  <c r="S51" i="61"/>
  <c r="AZ462" i="61"/>
  <c r="AZ461" i="61"/>
  <c r="X462" i="61"/>
  <c r="CA452" i="61"/>
  <c r="CA451" i="61"/>
  <c r="AL215" i="51" s="1"/>
  <c r="AU432" i="61"/>
  <c r="AU431" i="61"/>
  <c r="BD411" i="61"/>
  <c r="BD412" i="61"/>
  <c r="BF402" i="61"/>
  <c r="BF401" i="61"/>
  <c r="BH352" i="61"/>
  <c r="BO232" i="61"/>
  <c r="BO231" i="61"/>
  <c r="BO492" i="61"/>
  <c r="Z492" i="61"/>
  <c r="X492" i="61"/>
  <c r="AK471" i="61"/>
  <c r="BN472" i="61"/>
  <c r="BN471" i="61"/>
  <c r="AZ472" i="61"/>
  <c r="AL472" i="61"/>
  <c r="AL471" i="61"/>
  <c r="X472" i="61"/>
  <c r="J472" i="61"/>
  <c r="J471" i="61"/>
  <c r="BA412" i="61"/>
  <c r="BP412" i="61"/>
  <c r="BR402" i="61"/>
  <c r="BD402" i="61"/>
  <c r="AP402" i="61"/>
  <c r="AB402" i="61"/>
  <c r="AB401" i="61"/>
  <c r="V371" i="61"/>
  <c r="G371" i="61"/>
  <c r="G372" i="61"/>
  <c r="BR362" i="61"/>
  <c r="BT351" i="61"/>
  <c r="BT352" i="61"/>
  <c r="AR352" i="61"/>
  <c r="AD352" i="61"/>
  <c r="AY342" i="61"/>
  <c r="BZ342" i="61"/>
  <c r="H342" i="61"/>
  <c r="H341" i="61"/>
  <c r="BH331" i="61"/>
  <c r="BH332" i="61"/>
  <c r="AT332" i="61"/>
  <c r="AT331" i="61"/>
  <c r="R332" i="61"/>
  <c r="BP301" i="61"/>
  <c r="BP302" i="61"/>
  <c r="BB301" i="61"/>
  <c r="BB302" i="61"/>
  <c r="S292" i="61"/>
  <c r="P291" i="61"/>
  <c r="BB251" i="61"/>
  <c r="I231" i="61"/>
  <c r="I232" i="61"/>
  <c r="BH51" i="61"/>
  <c r="BH52" i="61"/>
  <c r="AT51" i="61"/>
  <c r="AT52" i="61"/>
  <c r="R52" i="61"/>
  <c r="R51" i="61"/>
  <c r="BI502" i="61"/>
  <c r="S502" i="61"/>
  <c r="S501" i="61"/>
  <c r="O352" i="61"/>
  <c r="AH212" i="61"/>
  <c r="AK202" i="61"/>
  <c r="AK201" i="61"/>
  <c r="BR502" i="61"/>
  <c r="BD502" i="61"/>
  <c r="AP502" i="61"/>
  <c r="N502" i="61"/>
  <c r="BV502" i="61"/>
  <c r="BH502" i="61"/>
  <c r="BB491" i="61"/>
  <c r="R492" i="61"/>
  <c r="V492" i="61"/>
  <c r="BM471" i="61"/>
  <c r="BI452" i="61"/>
  <c r="BB442" i="61"/>
  <c r="AC432" i="61"/>
  <c r="BA422" i="61"/>
  <c r="Y422" i="61"/>
  <c r="BS422" i="61"/>
  <c r="BE422" i="61"/>
  <c r="BN412" i="61"/>
  <c r="AZ412" i="61"/>
  <c r="AZ411" i="61"/>
  <c r="AL412" i="61"/>
  <c r="J411" i="61"/>
  <c r="J412" i="61"/>
  <c r="AR401" i="61"/>
  <c r="BB402" i="61"/>
  <c r="AC372" i="61"/>
  <c r="AG372" i="61"/>
  <c r="AG371" i="61"/>
  <c r="AM362" i="61"/>
  <c r="K362" i="61"/>
  <c r="O321" i="61"/>
  <c r="O322" i="61"/>
  <c r="BX302" i="61"/>
  <c r="BJ302" i="61"/>
  <c r="AV302" i="61"/>
  <c r="AH302" i="61"/>
  <c r="T302" i="61"/>
  <c r="F302" i="61"/>
  <c r="AZ301" i="61"/>
  <c r="AZ302" i="61"/>
  <c r="BD272" i="61"/>
  <c r="BV271" i="61"/>
  <c r="BV272" i="61"/>
  <c r="AM251" i="61"/>
  <c r="AM252" i="61"/>
  <c r="U232" i="61"/>
  <c r="BL202" i="61"/>
  <c r="BL201" i="61"/>
  <c r="AJ201" i="61"/>
  <c r="AJ202" i="61"/>
  <c r="V202" i="61"/>
  <c r="V201" i="61"/>
  <c r="H202" i="61"/>
  <c r="H201" i="61"/>
  <c r="CA111" i="61"/>
  <c r="AL181" i="51" s="1"/>
  <c r="CA112" i="61"/>
  <c r="AY111" i="61"/>
  <c r="AY112" i="61"/>
  <c r="W111" i="61"/>
  <c r="W112" i="61"/>
  <c r="I111" i="61"/>
  <c r="I112" i="61"/>
  <c r="AU502" i="61"/>
  <c r="G461" i="61"/>
  <c r="G462" i="61"/>
  <c r="AV452" i="61"/>
  <c r="AV451" i="61"/>
  <c r="T452" i="61"/>
  <c r="T451" i="61"/>
  <c r="K412" i="61"/>
  <c r="AA402" i="61"/>
  <c r="AA401" i="61"/>
  <c r="BJ371" i="61"/>
  <c r="BJ372" i="61"/>
  <c r="BP252" i="61"/>
  <c r="BP251" i="61"/>
  <c r="Z252" i="61"/>
  <c r="Z251" i="61"/>
  <c r="BL232" i="61"/>
  <c r="BL231" i="61"/>
  <c r="AL111" i="61"/>
  <c r="AL112" i="61"/>
  <c r="BW482" i="61"/>
  <c r="BQ482" i="61"/>
  <c r="BG472" i="61"/>
  <c r="AE472" i="61"/>
  <c r="BK472" i="61"/>
  <c r="BK471" i="61"/>
  <c r="BW462" i="61"/>
  <c r="BI462" i="61"/>
  <c r="AU462" i="61"/>
  <c r="S462" i="61"/>
  <c r="BV451" i="61"/>
  <c r="BV452" i="61"/>
  <c r="BS432" i="61"/>
  <c r="AP431" i="61"/>
  <c r="AP432" i="61"/>
  <c r="AB432" i="61"/>
  <c r="N432" i="61"/>
  <c r="BF382" i="61"/>
  <c r="BF381" i="61"/>
  <c r="AR382" i="61"/>
  <c r="AR381" i="61"/>
  <c r="BV371" i="61"/>
  <c r="BV372" i="61"/>
  <c r="BS361" i="61"/>
  <c r="BN362" i="61"/>
  <c r="BN361" i="61"/>
  <c r="AZ361" i="61"/>
  <c r="AZ362" i="61"/>
  <c r="AL362" i="61"/>
  <c r="J362" i="61"/>
  <c r="BS332" i="61"/>
  <c r="BE332" i="61"/>
  <c r="BE331" i="61"/>
  <c r="AC322" i="61"/>
  <c r="BE321" i="61"/>
  <c r="BD321" i="61"/>
  <c r="BD322" i="61"/>
  <c r="AP322" i="61"/>
  <c r="AP321" i="61"/>
  <c r="BT312" i="61"/>
  <c r="W302" i="61"/>
  <c r="W301" i="61"/>
  <c r="BU272" i="61"/>
  <c r="BU271" i="61"/>
  <c r="AS271" i="61"/>
  <c r="AS272" i="61"/>
  <c r="AE271" i="61"/>
  <c r="AE272" i="61"/>
  <c r="Y252" i="61"/>
  <c r="BN252" i="61"/>
  <c r="BN251" i="61"/>
  <c r="AZ252" i="61"/>
  <c r="AL251" i="61"/>
  <c r="AL252" i="61"/>
  <c r="BX232" i="61"/>
  <c r="BX231" i="61"/>
  <c r="BJ231" i="61"/>
  <c r="BJ232" i="61"/>
  <c r="AV232" i="61"/>
  <c r="AV231" i="61"/>
  <c r="AH232" i="61"/>
  <c r="T231" i="61"/>
  <c r="T232" i="61"/>
  <c r="BW502" i="61"/>
  <c r="AG502" i="61"/>
  <c r="AW462" i="61"/>
  <c r="AC352" i="61"/>
  <c r="AC351" i="61"/>
  <c r="AL341" i="61"/>
  <c r="BY342" i="61"/>
  <c r="G342" i="61"/>
  <c r="G341" i="61"/>
  <c r="AS332" i="61"/>
  <c r="AN252" i="61"/>
  <c r="AN251" i="61"/>
  <c r="L252" i="61"/>
  <c r="L251" i="61"/>
  <c r="H231" i="61"/>
  <c r="H232" i="61"/>
  <c r="I201" i="61"/>
  <c r="I202" i="61"/>
  <c r="AC141" i="61"/>
  <c r="AC142" i="61"/>
  <c r="BX91" i="61"/>
  <c r="BX92" i="61"/>
  <c r="BJ91" i="61"/>
  <c r="BJ92" i="61"/>
  <c r="AV92" i="61"/>
  <c r="AV91" i="61"/>
  <c r="AH92" i="61"/>
  <c r="AH91" i="61"/>
  <c r="T92" i="61"/>
  <c r="T91" i="61"/>
  <c r="F91" i="61"/>
  <c r="F92" i="61"/>
  <c r="Z81" i="61"/>
  <c r="BJ502" i="61"/>
  <c r="BT502" i="61"/>
  <c r="BF502" i="61"/>
  <c r="AR502" i="61"/>
  <c r="AD502" i="61"/>
  <c r="P502" i="61"/>
  <c r="X491" i="61"/>
  <c r="BX492" i="61"/>
  <c r="AH492" i="61"/>
  <c r="AV472" i="61"/>
  <c r="AW461" i="61"/>
  <c r="BY442" i="61"/>
  <c r="BY441" i="61"/>
  <c r="J214" i="51" s="1"/>
  <c r="AI442" i="61"/>
  <c r="AI441" i="61"/>
  <c r="U442" i="61"/>
  <c r="U441" i="61"/>
  <c r="BR432" i="61"/>
  <c r="AZ402" i="61"/>
  <c r="AZ401" i="61"/>
  <c r="BS381" i="61"/>
  <c r="BS382" i="61"/>
  <c r="BS352" i="61"/>
  <c r="BV342" i="61"/>
  <c r="BH272" i="61"/>
  <c r="AY252" i="61"/>
  <c r="AK252" i="61"/>
  <c r="I252" i="61"/>
  <c r="BM222" i="61"/>
  <c r="BM221" i="61"/>
  <c r="AY221" i="61"/>
  <c r="AY222" i="61"/>
  <c r="AK221" i="61"/>
  <c r="AK222" i="61"/>
  <c r="W222" i="61"/>
  <c r="W221" i="61"/>
  <c r="I222" i="61"/>
  <c r="I221" i="61"/>
  <c r="AF122" i="61"/>
  <c r="BZ452" i="61"/>
  <c r="BZ451" i="61"/>
  <c r="X215" i="51" s="1"/>
  <c r="BL452" i="61"/>
  <c r="AX452" i="61"/>
  <c r="AJ452" i="61"/>
  <c r="V452" i="61"/>
  <c r="V451" i="61"/>
  <c r="H452" i="61"/>
  <c r="AP442" i="61"/>
  <c r="N442" i="61"/>
  <c r="W412" i="61"/>
  <c r="BR352" i="61"/>
  <c r="N352" i="61"/>
  <c r="BX342" i="61"/>
  <c r="AH341" i="61"/>
  <c r="AH342" i="61"/>
  <c r="X322" i="61"/>
  <c r="X321" i="61"/>
  <c r="BZ302" i="61"/>
  <c r="BZ301" i="61"/>
  <c r="X200" i="51" s="1"/>
  <c r="AJ302" i="61"/>
  <c r="AJ301" i="61"/>
  <c r="H302" i="61"/>
  <c r="H301" i="61"/>
  <c r="AT291" i="61"/>
  <c r="AT292" i="61"/>
  <c r="AP281" i="61"/>
  <c r="AP282" i="61"/>
  <c r="N281" i="61"/>
  <c r="N282" i="61"/>
  <c r="AA242" i="61"/>
  <c r="AA241" i="61"/>
  <c r="L221" i="61"/>
  <c r="AY212" i="61"/>
  <c r="BP132" i="61"/>
  <c r="BP131" i="61"/>
  <c r="AN132" i="61"/>
  <c r="AN131" i="61"/>
  <c r="Z131" i="61"/>
  <c r="Z132" i="61"/>
  <c r="L132" i="61"/>
  <c r="L131" i="61"/>
  <c r="BB432" i="61"/>
  <c r="BY382" i="61"/>
  <c r="BK382" i="61"/>
  <c r="AW382" i="61"/>
  <c r="BQ372" i="61"/>
  <c r="BQ371" i="61"/>
  <c r="AA371" i="61"/>
  <c r="AA372" i="61"/>
  <c r="AX362" i="61"/>
  <c r="BI342" i="61"/>
  <c r="BF332" i="61"/>
  <c r="AF311" i="61"/>
  <c r="AF312" i="61"/>
  <c r="BY301" i="61"/>
  <c r="J200" i="51" s="1"/>
  <c r="BY302" i="61"/>
  <c r="AW301" i="61"/>
  <c r="AW302" i="61"/>
  <c r="AS292" i="61"/>
  <c r="AS291" i="61"/>
  <c r="BS271" i="61"/>
  <c r="BS272" i="61"/>
  <c r="BX262" i="61"/>
  <c r="BY252" i="61"/>
  <c r="AW252" i="61"/>
  <c r="AW251" i="61"/>
  <c r="U251" i="61"/>
  <c r="U252" i="61"/>
  <c r="BB242" i="61"/>
  <c r="P141" i="61"/>
  <c r="P142" i="61"/>
  <c r="BB131" i="61"/>
  <c r="AG122" i="61"/>
  <c r="AG121" i="61"/>
  <c r="BC482" i="61"/>
  <c r="AO482" i="61"/>
  <c r="AA482" i="61"/>
  <c r="M482" i="61"/>
  <c r="BQ472" i="61"/>
  <c r="BC472" i="61"/>
  <c r="AO472" i="61"/>
  <c r="AA472" i="61"/>
  <c r="AA471" i="61"/>
  <c r="M472" i="61"/>
  <c r="T462" i="61"/>
  <c r="AG452" i="61"/>
  <c r="AZ422" i="61"/>
  <c r="X422" i="61"/>
  <c r="BR422" i="61"/>
  <c r="BD421" i="61"/>
  <c r="BD422" i="61"/>
  <c r="AP422" i="61"/>
  <c r="BT412" i="61"/>
  <c r="BJ412" i="61"/>
  <c r="AV412" i="61"/>
  <c r="AH412" i="61"/>
  <c r="AI382" i="61"/>
  <c r="BY381" i="61"/>
  <c r="J208" i="51" s="1"/>
  <c r="BG332" i="61"/>
  <c r="N332" i="61"/>
  <c r="AR312" i="61"/>
  <c r="BS302" i="61"/>
  <c r="BE302" i="61"/>
  <c r="AC302" i="61"/>
  <c r="O302" i="61"/>
  <c r="BI301" i="61"/>
  <c r="BI302" i="61"/>
  <c r="S301" i="61"/>
  <c r="S302" i="61"/>
  <c r="AQ292" i="61"/>
  <c r="AQ291" i="61"/>
  <c r="O292" i="61"/>
  <c r="BC272" i="61"/>
  <c r="BC271" i="61"/>
  <c r="AO272" i="61"/>
  <c r="BP222" i="61"/>
  <c r="BP221" i="61"/>
  <c r="AN221" i="61"/>
  <c r="AN222" i="61"/>
  <c r="BM211" i="61"/>
  <c r="BM212" i="61"/>
  <c r="AK212" i="61"/>
  <c r="AK211" i="61"/>
  <c r="BH202" i="61"/>
  <c r="BH201" i="61"/>
  <c r="AT201" i="61"/>
  <c r="AT202" i="61"/>
  <c r="BR142" i="61"/>
  <c r="BR141" i="61"/>
  <c r="AB142" i="61"/>
  <c r="AB141" i="61"/>
  <c r="AY431" i="61"/>
  <c r="AY432" i="61"/>
  <c r="BZ402" i="61"/>
  <c r="BL402" i="61"/>
  <c r="BR382" i="61"/>
  <c r="BD382" i="61"/>
  <c r="AP382" i="61"/>
  <c r="N382" i="61"/>
  <c r="BX372" i="61"/>
  <c r="AV372" i="61"/>
  <c r="AH372" i="61"/>
  <c r="T372" i="61"/>
  <c r="F372" i="61"/>
  <c r="X372" i="61"/>
  <c r="X371" i="61"/>
  <c r="AX361" i="61"/>
  <c r="S361" i="61"/>
  <c r="S362" i="61"/>
  <c r="AN342" i="61"/>
  <c r="Z342" i="61"/>
  <c r="L342" i="61"/>
  <c r="BT342" i="61"/>
  <c r="M331" i="61"/>
  <c r="M332" i="61"/>
  <c r="BX322" i="61"/>
  <c r="AV322" i="61"/>
  <c r="AQ312" i="61"/>
  <c r="AT302" i="61"/>
  <c r="BD292" i="61"/>
  <c r="AP292" i="61"/>
  <c r="AB292" i="61"/>
  <c r="AB291" i="61"/>
  <c r="N291" i="61"/>
  <c r="N292" i="61"/>
  <c r="AL282" i="61"/>
  <c r="AL281" i="61"/>
  <c r="X282" i="61"/>
  <c r="Q261" i="61"/>
  <c r="Q262" i="61"/>
  <c r="BQ141" i="61"/>
  <c r="BQ142" i="61"/>
  <c r="BC141" i="61"/>
  <c r="BC142" i="61"/>
  <c r="AA141" i="61"/>
  <c r="AA142" i="61"/>
  <c r="BO82" i="61"/>
  <c r="BA82" i="61"/>
  <c r="AM82" i="61"/>
  <c r="Y82" i="61"/>
  <c r="K82" i="61"/>
  <c r="BY502" i="61"/>
  <c r="BK502" i="61"/>
  <c r="AW502" i="61"/>
  <c r="AI502" i="61"/>
  <c r="U502" i="61"/>
  <c r="G502" i="61"/>
  <c r="AN492" i="61"/>
  <c r="BF492" i="61"/>
  <c r="BS482" i="61"/>
  <c r="BE482" i="61"/>
  <c r="AQ482" i="61"/>
  <c r="AC482" i="61"/>
  <c r="O482" i="61"/>
  <c r="BG452" i="61"/>
  <c r="BW442" i="61"/>
  <c r="BI442" i="61"/>
  <c r="AU442" i="61"/>
  <c r="AG442" i="61"/>
  <c r="S442" i="61"/>
  <c r="AD421" i="61"/>
  <c r="AX402" i="61"/>
  <c r="T392" i="61"/>
  <c r="Q382" i="61"/>
  <c r="BC372" i="61"/>
  <c r="S372" i="61"/>
  <c r="AT362" i="61"/>
  <c r="R361" i="61"/>
  <c r="R362" i="61"/>
  <c r="AU352" i="61"/>
  <c r="S352" i="61"/>
  <c r="AT311" i="61"/>
  <c r="CA282" i="61"/>
  <c r="AY282" i="61"/>
  <c r="AY281" i="61"/>
  <c r="AK281" i="61"/>
  <c r="AK282" i="61"/>
  <c r="W282" i="61"/>
  <c r="W281" i="61"/>
  <c r="BT201" i="61"/>
  <c r="BT202" i="61"/>
  <c r="BF202" i="61"/>
  <c r="BF201" i="61"/>
  <c r="AR202" i="61"/>
  <c r="AR201" i="61"/>
  <c r="AD201" i="61"/>
  <c r="AD202" i="61"/>
  <c r="CA171" i="61"/>
  <c r="AL187" i="51" s="1"/>
  <c r="CA172" i="61"/>
  <c r="W171" i="61"/>
  <c r="W172" i="61"/>
  <c r="I171" i="61"/>
  <c r="I172" i="61"/>
  <c r="BY152" i="61"/>
  <c r="BY151" i="61"/>
  <c r="J185" i="51" s="1"/>
  <c r="BK152" i="61"/>
  <c r="BK151" i="61"/>
  <c r="BP141" i="61"/>
  <c r="BP142" i="61"/>
  <c r="BB141" i="61"/>
  <c r="BB142" i="61"/>
  <c r="AN142" i="61"/>
  <c r="AN141" i="61"/>
  <c r="Z142" i="61"/>
  <c r="Z141" i="61"/>
  <c r="BY322" i="61"/>
  <c r="Z312" i="61"/>
  <c r="BO292" i="61"/>
  <c r="AM292" i="61"/>
  <c r="BX252" i="61"/>
  <c r="AH252" i="61"/>
  <c r="BP242" i="61"/>
  <c r="AN242" i="61"/>
  <c r="AE232" i="61"/>
  <c r="BN222" i="61"/>
  <c r="BN221" i="61"/>
  <c r="BU201" i="61"/>
  <c r="BU202" i="61"/>
  <c r="BL101" i="61"/>
  <c r="BE31" i="61"/>
  <c r="BE32" i="61"/>
  <c r="AC31" i="61"/>
  <c r="AC32" i="61"/>
  <c r="BO472" i="61"/>
  <c r="BA472" i="61"/>
  <c r="AM472" i="61"/>
  <c r="Y472" i="61"/>
  <c r="K472" i="61"/>
  <c r="AH432" i="61"/>
  <c r="BT422" i="61"/>
  <c r="BF422" i="61"/>
  <c r="AR422" i="61"/>
  <c r="P422" i="61"/>
  <c r="T422" i="61"/>
  <c r="BY412" i="61"/>
  <c r="AI412" i="61"/>
  <c r="BT402" i="61"/>
  <c r="P402" i="61"/>
  <c r="BX402" i="61"/>
  <c r="F402" i="61"/>
  <c r="BL382" i="61"/>
  <c r="AX382" i="61"/>
  <c r="BR372" i="61"/>
  <c r="U362" i="61"/>
  <c r="AK352" i="61"/>
  <c r="BQ352" i="61"/>
  <c r="M352" i="61"/>
  <c r="BQ342" i="61"/>
  <c r="AO342" i="61"/>
  <c r="AA342" i="61"/>
  <c r="BU342" i="61"/>
  <c r="BZ332" i="61"/>
  <c r="AX332" i="61"/>
  <c r="BB332" i="61"/>
  <c r="BW292" i="61"/>
  <c r="AU292" i="61"/>
  <c r="AG292" i="61"/>
  <c r="I291" i="61"/>
  <c r="I292" i="61"/>
  <c r="BT282" i="61"/>
  <c r="BF282" i="61"/>
  <c r="AR282" i="61"/>
  <c r="AD282" i="61"/>
  <c r="P282" i="61"/>
  <c r="L262" i="61"/>
  <c r="W242" i="61"/>
  <c r="BX242" i="61"/>
  <c r="AZ242" i="61"/>
  <c r="BS231" i="61"/>
  <c r="BS232" i="61"/>
  <c r="O232" i="61"/>
  <c r="O231" i="61"/>
  <c r="BL222" i="61"/>
  <c r="V222" i="61"/>
  <c r="BR182" i="61"/>
  <c r="AP182" i="61"/>
  <c r="N182" i="61"/>
  <c r="CA102" i="61"/>
  <c r="CA101" i="61"/>
  <c r="AL180" i="51" s="1"/>
  <c r="BM102" i="61"/>
  <c r="BM101" i="61"/>
  <c r="AY102" i="61"/>
  <c r="AY101" i="61"/>
  <c r="AK102" i="61"/>
  <c r="AK101" i="61"/>
  <c r="I102" i="61"/>
  <c r="I101" i="61"/>
  <c r="AK242" i="61"/>
  <c r="BR231" i="61"/>
  <c r="BR232" i="61"/>
  <c r="BR202" i="61"/>
  <c r="Y191" i="61"/>
  <c r="Y192" i="61"/>
  <c r="BC112" i="61"/>
  <c r="BC111" i="61"/>
  <c r="M112" i="61"/>
  <c r="M111" i="61"/>
  <c r="AX102" i="61"/>
  <c r="AX101" i="61"/>
  <c r="BM71" i="61"/>
  <c r="BM72" i="61"/>
  <c r="AY72" i="61"/>
  <c r="AY71" i="61"/>
  <c r="I71" i="61"/>
  <c r="I72" i="61"/>
  <c r="Q362" i="61"/>
  <c r="BY362" i="61"/>
  <c r="BK362" i="61"/>
  <c r="G362" i="61"/>
  <c r="BU322" i="61"/>
  <c r="BK272" i="61"/>
  <c r="BK271" i="61"/>
  <c r="AW272" i="61"/>
  <c r="AI272" i="61"/>
  <c r="G272" i="61"/>
  <c r="BR262" i="61"/>
  <c r="BR261" i="61"/>
  <c r="BM232" i="61"/>
  <c r="AY232" i="61"/>
  <c r="AK232" i="61"/>
  <c r="W232" i="61"/>
  <c r="BQ232" i="61"/>
  <c r="BQ231" i="61"/>
  <c r="BX222" i="61"/>
  <c r="T222" i="61"/>
  <c r="L211" i="61"/>
  <c r="L212" i="61"/>
  <c r="X191" i="61"/>
  <c r="X192" i="61"/>
  <c r="BB112" i="61"/>
  <c r="BB111" i="61"/>
  <c r="AJ101" i="61"/>
  <c r="AW102" i="61"/>
  <c r="AW101" i="61"/>
  <c r="AI101" i="61"/>
  <c r="AI102" i="61"/>
  <c r="G101" i="61"/>
  <c r="G102" i="61"/>
  <c r="BL72" i="61"/>
  <c r="BL71" i="61"/>
  <c r="AX72" i="61"/>
  <c r="AX71" i="61"/>
  <c r="V72" i="61"/>
  <c r="V71" i="61"/>
  <c r="H71" i="61"/>
  <c r="H72" i="61"/>
  <c r="BH482" i="61"/>
  <c r="AF482" i="61"/>
  <c r="V482" i="61"/>
  <c r="BP472" i="61"/>
  <c r="BB472" i="61"/>
  <c r="AN472" i="61"/>
  <c r="Z472" i="61"/>
  <c r="L472" i="61"/>
  <c r="BQ432" i="61"/>
  <c r="AO432" i="61"/>
  <c r="AA432" i="61"/>
  <c r="BQ422" i="61"/>
  <c r="M422" i="61"/>
  <c r="AF412" i="61"/>
  <c r="BU402" i="61"/>
  <c r="BG402" i="61"/>
  <c r="BZ392" i="61"/>
  <c r="BL392" i="61"/>
  <c r="AJ392" i="61"/>
  <c r="V392" i="61"/>
  <c r="BY372" i="61"/>
  <c r="BK372" i="61"/>
  <c r="AW372" i="61"/>
  <c r="AI372" i="61"/>
  <c r="U372" i="61"/>
  <c r="BO372" i="61"/>
  <c r="BA372" i="61"/>
  <c r="AW362" i="61"/>
  <c r="BJ362" i="61"/>
  <c r="BD342" i="61"/>
  <c r="AP342" i="61"/>
  <c r="BU312" i="61"/>
  <c r="BG312" i="61"/>
  <c r="AS312" i="61"/>
  <c r="AE312" i="61"/>
  <c r="Q312" i="61"/>
  <c r="U312" i="61"/>
  <c r="AA302" i="61"/>
  <c r="BC282" i="61"/>
  <c r="AA282" i="61"/>
  <c r="AH271" i="61"/>
  <c r="AH272" i="61"/>
  <c r="F272" i="61"/>
  <c r="BC262" i="61"/>
  <c r="M262" i="61"/>
  <c r="BP232" i="61"/>
  <c r="BP231" i="61"/>
  <c r="AU222" i="61"/>
  <c r="M212" i="61"/>
  <c r="BO212" i="61"/>
  <c r="AM211" i="61"/>
  <c r="AM212" i="61"/>
  <c r="Z202" i="61"/>
  <c r="AC182" i="61"/>
  <c r="AC181" i="61"/>
  <c r="X171" i="61"/>
  <c r="X172" i="61"/>
  <c r="J171" i="61"/>
  <c r="J172" i="61"/>
  <c r="AO142" i="61"/>
  <c r="M142" i="61"/>
  <c r="BX102" i="61"/>
  <c r="BX101" i="61"/>
  <c r="BJ102" i="61"/>
  <c r="BJ101" i="61"/>
  <c r="AV102" i="61"/>
  <c r="AV101" i="61"/>
  <c r="AH101" i="61"/>
  <c r="AH102" i="61"/>
  <c r="F101" i="61"/>
  <c r="F102" i="61"/>
  <c r="BY212" i="61"/>
  <c r="BK212" i="61"/>
  <c r="BK211" i="61"/>
  <c r="U212" i="61"/>
  <c r="BE202" i="61"/>
  <c r="AC202" i="61"/>
  <c r="BK171" i="61"/>
  <c r="BZ171" i="61"/>
  <c r="X187" i="51" s="1"/>
  <c r="BZ172" i="61"/>
  <c r="AJ171" i="61"/>
  <c r="AJ172" i="61"/>
  <c r="Y131" i="61"/>
  <c r="Y132" i="61"/>
  <c r="K131" i="61"/>
  <c r="K132" i="61"/>
  <c r="BZ112" i="61"/>
  <c r="BZ111" i="61"/>
  <c r="X181" i="51" s="1"/>
  <c r="AJ112" i="61"/>
  <c r="BP181" i="61"/>
  <c r="BP182" i="61"/>
  <c r="Z182" i="61"/>
  <c r="BY171" i="61"/>
  <c r="J187" i="51" s="1"/>
  <c r="BY172" i="61"/>
  <c r="AI171" i="61"/>
  <c r="AI172" i="61"/>
  <c r="G171" i="61"/>
  <c r="G172" i="61"/>
  <c r="BI152" i="61"/>
  <c r="AG151" i="61"/>
  <c r="AG152" i="61"/>
  <c r="S152" i="61"/>
  <c r="BN131" i="61"/>
  <c r="BN132" i="61"/>
  <c r="X131" i="61"/>
  <c r="X132" i="61"/>
  <c r="J132" i="61"/>
  <c r="J131" i="61"/>
  <c r="AO312" i="61"/>
  <c r="M312" i="61"/>
  <c r="S272" i="61"/>
  <c r="AS262" i="61"/>
  <c r="AE262" i="61"/>
  <c r="BS252" i="61"/>
  <c r="BR222" i="61"/>
  <c r="Z222" i="61"/>
  <c r="AI212" i="61"/>
  <c r="BE212" i="61"/>
  <c r="AQ212" i="61"/>
  <c r="AC212" i="61"/>
  <c r="CA202" i="61"/>
  <c r="BM202" i="61"/>
  <c r="AA192" i="61"/>
  <c r="BO181" i="61"/>
  <c r="BO182" i="61"/>
  <c r="Y182" i="61"/>
  <c r="V172" i="61"/>
  <c r="BX171" i="61"/>
  <c r="BX172" i="61"/>
  <c r="AH171" i="61"/>
  <c r="AH172" i="61"/>
  <c r="F171" i="61"/>
  <c r="F172" i="61"/>
  <c r="S151" i="61"/>
  <c r="CA132" i="61"/>
  <c r="BM132" i="61"/>
  <c r="BM131" i="61"/>
  <c r="W131" i="61"/>
  <c r="W132" i="61"/>
  <c r="BZ122" i="61"/>
  <c r="AY121" i="61"/>
  <c r="AY122" i="61"/>
  <c r="AV111" i="61"/>
  <c r="AV112" i="61"/>
  <c r="F111" i="61"/>
  <c r="F112" i="61"/>
  <c r="AE242" i="61"/>
  <c r="R212" i="61"/>
  <c r="AB202" i="61"/>
  <c r="BP202" i="61"/>
  <c r="AB192" i="61"/>
  <c r="AB191" i="61"/>
  <c r="BN182" i="61"/>
  <c r="X182" i="61"/>
  <c r="U172" i="61"/>
  <c r="AG171" i="61"/>
  <c r="AG172" i="61"/>
  <c r="V131" i="61"/>
  <c r="V132" i="61"/>
  <c r="BY122" i="61"/>
  <c r="BY112" i="61"/>
  <c r="AO72" i="61"/>
  <c r="AO71" i="61"/>
  <c r="M72" i="61"/>
  <c r="M71" i="61"/>
  <c r="AS232" i="61"/>
  <c r="BQ192" i="61"/>
  <c r="AF171" i="61"/>
  <c r="AF172" i="61"/>
  <c r="AX162" i="61"/>
  <c r="V162" i="61"/>
  <c r="H162" i="61"/>
  <c r="H161" i="61"/>
  <c r="BW152" i="61"/>
  <c r="BK132" i="61"/>
  <c r="BK131" i="61"/>
  <c r="BU122" i="61"/>
  <c r="BG122" i="61"/>
  <c r="AS122" i="61"/>
  <c r="AE122" i="61"/>
  <c r="Q122" i="61"/>
  <c r="AP41" i="61"/>
  <c r="AP42" i="61"/>
  <c r="AB42" i="61"/>
  <c r="AB41" i="61"/>
  <c r="BC322" i="61"/>
  <c r="X312" i="61"/>
  <c r="J312" i="61"/>
  <c r="Y302" i="61"/>
  <c r="K302" i="61"/>
  <c r="F292" i="61"/>
  <c r="AZ292" i="61"/>
  <c r="BN201" i="61"/>
  <c r="BN202" i="61"/>
  <c r="BP192" i="61"/>
  <c r="Z181" i="61"/>
  <c r="BU172" i="61"/>
  <c r="BU171" i="61"/>
  <c r="AE172" i="61"/>
  <c r="AE171" i="61"/>
  <c r="BL162" i="61"/>
  <c r="BK161" i="61"/>
  <c r="BK162" i="61"/>
  <c r="AW162" i="61"/>
  <c r="U162" i="61"/>
  <c r="BA132" i="61"/>
  <c r="Q192" i="61"/>
  <c r="AW192" i="61"/>
  <c r="BP172" i="61"/>
  <c r="BB172" i="61"/>
  <c r="AN172" i="61"/>
  <c r="Z172" i="61"/>
  <c r="L172" i="61"/>
  <c r="AC162" i="61"/>
  <c r="BS131" i="61"/>
  <c r="BS112" i="61"/>
  <c r="BE112" i="61"/>
  <c r="AQ112" i="61"/>
  <c r="AC112" i="61"/>
  <c r="O112" i="61"/>
  <c r="S111" i="61"/>
  <c r="S112" i="61"/>
  <c r="BH101" i="61"/>
  <c r="BH102" i="61"/>
  <c r="BK61" i="61"/>
  <c r="BK62" i="61"/>
  <c r="G62" i="61"/>
  <c r="G61" i="61"/>
  <c r="Z41" i="61"/>
  <c r="Z42" i="61"/>
  <c r="Z32" i="61"/>
  <c r="BD31" i="61"/>
  <c r="BD32" i="61"/>
  <c r="BT192" i="61"/>
  <c r="P192" i="61"/>
  <c r="BE162" i="61"/>
  <c r="BQ152" i="61"/>
  <c r="BC152" i="61"/>
  <c r="AO152" i="61"/>
  <c r="M152" i="61"/>
  <c r="BU152" i="61"/>
  <c r="Q152" i="61"/>
  <c r="BG101" i="61"/>
  <c r="BG102" i="61"/>
  <c r="O92" i="61"/>
  <c r="O91" i="61"/>
  <c r="AV82" i="61"/>
  <c r="AV81" i="61"/>
  <c r="T82" i="61"/>
  <c r="T81" i="61"/>
  <c r="BJ61" i="61"/>
  <c r="BJ62" i="61"/>
  <c r="T62" i="61"/>
  <c r="BO41" i="61"/>
  <c r="BO42" i="61"/>
  <c r="BC32" i="61"/>
  <c r="BC31" i="61"/>
  <c r="AA32" i="61"/>
  <c r="AA31" i="61"/>
  <c r="AO212" i="61"/>
  <c r="G202" i="61"/>
  <c r="BT182" i="61"/>
  <c r="BF182" i="61"/>
  <c r="AR182" i="61"/>
  <c r="AD182" i="61"/>
  <c r="P182" i="61"/>
  <c r="BR152" i="61"/>
  <c r="BR132" i="61"/>
  <c r="BQ132" i="61"/>
  <c r="AA132" i="61"/>
  <c r="M132" i="61"/>
  <c r="BN92" i="61"/>
  <c r="AZ92" i="61"/>
  <c r="AL92" i="61"/>
  <c r="X92" i="61"/>
  <c r="J92" i="61"/>
  <c r="Q71" i="61"/>
  <c r="Q72" i="61"/>
  <c r="BW61" i="61"/>
  <c r="BW62" i="61"/>
  <c r="BI61" i="61"/>
  <c r="BI62" i="61"/>
  <c r="BX52" i="61"/>
  <c r="BJ52" i="61"/>
  <c r="AV52" i="61"/>
  <c r="AH52" i="61"/>
  <c r="T52" i="61"/>
  <c r="F52" i="61"/>
  <c r="BX42" i="61"/>
  <c r="BJ42" i="61"/>
  <c r="AV42" i="61"/>
  <c r="AH42" i="61"/>
  <c r="T42" i="61"/>
  <c r="F42" i="61"/>
  <c r="BB31" i="61"/>
  <c r="BB32" i="61"/>
  <c r="U192" i="61"/>
  <c r="BK182" i="61"/>
  <c r="BE182" i="61"/>
  <c r="AQ182" i="61"/>
  <c r="BF162" i="61"/>
  <c r="BT142" i="61"/>
  <c r="BF142" i="61"/>
  <c r="AD142" i="61"/>
  <c r="CA92" i="61"/>
  <c r="BM92" i="61"/>
  <c r="AY92" i="61"/>
  <c r="AK92" i="61"/>
  <c r="W92" i="61"/>
  <c r="I92" i="61"/>
  <c r="AI62" i="61"/>
  <c r="AF62" i="61"/>
  <c r="CA52" i="61"/>
  <c r="BM52" i="61"/>
  <c r="BM51" i="61"/>
  <c r="AY52" i="61"/>
  <c r="AK52" i="61"/>
  <c r="AK51" i="61"/>
  <c r="W52" i="61"/>
  <c r="I52" i="61"/>
  <c r="I51" i="61"/>
  <c r="AN42" i="61"/>
  <c r="BW42" i="61"/>
  <c r="BI42" i="61"/>
  <c r="AU42" i="61"/>
  <c r="AG42" i="61"/>
  <c r="S42" i="61"/>
  <c r="BA31" i="61"/>
  <c r="BA32" i="61"/>
  <c r="BP162" i="61"/>
  <c r="BB162" i="61"/>
  <c r="AN162" i="61"/>
  <c r="Z162" i="61"/>
  <c r="L162" i="61"/>
  <c r="BN152" i="61"/>
  <c r="AZ152" i="61"/>
  <c r="AL152" i="61"/>
  <c r="X152" i="61"/>
  <c r="J152" i="61"/>
  <c r="BS142" i="61"/>
  <c r="BE142" i="61"/>
  <c r="AQ142" i="61"/>
  <c r="O142" i="61"/>
  <c r="AQ132" i="61"/>
  <c r="AQ131" i="61"/>
  <c r="O132" i="61"/>
  <c r="O131" i="61"/>
  <c r="BZ92" i="61"/>
  <c r="BL92" i="61"/>
  <c r="AX92" i="61"/>
  <c r="AJ92" i="61"/>
  <c r="V92" i="61"/>
  <c r="H92" i="61"/>
  <c r="BQ82" i="61"/>
  <c r="BC82" i="61"/>
  <c r="AO82" i="61"/>
  <c r="AA82" i="61"/>
  <c r="M82" i="61"/>
  <c r="BO72" i="61"/>
  <c r="BA72" i="61"/>
  <c r="AM72" i="61"/>
  <c r="Y72" i="61"/>
  <c r="K72" i="61"/>
  <c r="AH62" i="61"/>
  <c r="T61" i="61"/>
  <c r="BO162" i="61"/>
  <c r="BA162" i="61"/>
  <c r="AM162" i="61"/>
  <c r="Y162" i="61"/>
  <c r="K162" i="61"/>
  <c r="CA152" i="61"/>
  <c r="BM152" i="61"/>
  <c r="AY152" i="61"/>
  <c r="AK152" i="61"/>
  <c r="W152" i="61"/>
  <c r="I152" i="61"/>
  <c r="BD142" i="61"/>
  <c r="AP142" i="61"/>
  <c r="N142" i="61"/>
  <c r="AP131" i="61"/>
  <c r="AP132" i="61"/>
  <c r="BO122" i="61"/>
  <c r="Y122" i="61"/>
  <c r="BN112" i="61"/>
  <c r="AZ112" i="61"/>
  <c r="X112" i="61"/>
  <c r="J112" i="61"/>
  <c r="BY92" i="61"/>
  <c r="BK92" i="61"/>
  <c r="AW92" i="61"/>
  <c r="AI92" i="61"/>
  <c r="U92" i="61"/>
  <c r="G92" i="61"/>
  <c r="BP82" i="61"/>
  <c r="AN82" i="61"/>
  <c r="L82" i="61"/>
  <c r="BN72" i="61"/>
  <c r="AZ72" i="61"/>
  <c r="AL72" i="61"/>
  <c r="X72" i="61"/>
  <c r="J72" i="61"/>
  <c r="AG62" i="61"/>
  <c r="X142" i="61"/>
  <c r="J142" i="61"/>
  <c r="BF132" i="61"/>
  <c r="AR132" i="61"/>
  <c r="AD132" i="61"/>
  <c r="P132" i="61"/>
  <c r="BJ132" i="61"/>
  <c r="AV132" i="61"/>
  <c r="BF72" i="61"/>
  <c r="BG72" i="61"/>
  <c r="AE72" i="61"/>
  <c r="BY72" i="61"/>
  <c r="BQ52" i="61"/>
  <c r="BC52" i="61"/>
  <c r="AO52" i="61"/>
  <c r="AA52" i="61"/>
  <c r="M52" i="61"/>
  <c r="BW32" i="61"/>
  <c r="BI32" i="61"/>
  <c r="AU32" i="61"/>
  <c r="AG32" i="61"/>
  <c r="S32" i="61"/>
  <c r="AW152" i="61"/>
  <c r="AI152" i="61"/>
  <c r="U152" i="61"/>
  <c r="G152" i="61"/>
  <c r="BQ122" i="61"/>
  <c r="BC122" i="61"/>
  <c r="AO122" i="61"/>
  <c r="AA122" i="61"/>
  <c r="M122" i="61"/>
  <c r="BQ112" i="61"/>
  <c r="AA112" i="61"/>
  <c r="BU112" i="61"/>
  <c r="BG112" i="61"/>
  <c r="AS112" i="61"/>
  <c r="AE112" i="61"/>
  <c r="Q112" i="61"/>
  <c r="BO102" i="61"/>
  <c r="BA102" i="61"/>
  <c r="AM102" i="61"/>
  <c r="Y102" i="61"/>
  <c r="K102" i="61"/>
  <c r="AB132" i="61"/>
  <c r="N132" i="61"/>
  <c r="BP112" i="61"/>
  <c r="Z112" i="61"/>
  <c r="L112" i="61"/>
  <c r="BT112" i="61"/>
  <c r="AR112" i="61"/>
  <c r="AD112" i="61"/>
  <c r="BN102" i="61"/>
  <c r="AZ102" i="61"/>
  <c r="AL102" i="61"/>
  <c r="X102" i="61"/>
  <c r="J102" i="61"/>
  <c r="BZ82" i="61"/>
  <c r="BL82" i="61"/>
  <c r="AX82" i="61"/>
  <c r="BN62" i="61"/>
  <c r="AZ62" i="61"/>
  <c r="AL62" i="61"/>
  <c r="X62" i="61"/>
  <c r="J62" i="61"/>
  <c r="I32" i="61"/>
  <c r="BU32" i="61"/>
  <c r="BG32" i="61"/>
  <c r="AS32" i="61"/>
  <c r="AE32" i="61"/>
  <c r="Q32" i="61"/>
  <c r="BY82" i="61"/>
  <c r="AI82" i="61"/>
  <c r="CA62" i="61"/>
  <c r="BM62" i="61"/>
  <c r="AY62" i="61"/>
  <c r="AK62" i="61"/>
  <c r="W62" i="61"/>
  <c r="I62" i="61"/>
  <c r="BT32" i="61"/>
  <c r="BF32" i="61"/>
  <c r="AR32" i="61"/>
  <c r="AD32" i="61"/>
  <c r="P32" i="61"/>
  <c r="AW22" i="61"/>
  <c r="U22" i="61"/>
  <c r="BA22" i="61"/>
  <c r="AM22" i="61"/>
  <c r="BP72" i="61"/>
  <c r="BB72" i="61"/>
  <c r="AN72" i="61"/>
  <c r="Z72" i="61"/>
  <c r="L72" i="61"/>
  <c r="BZ52" i="61"/>
  <c r="BL52" i="61"/>
  <c r="AX52" i="61"/>
  <c r="AJ52" i="61"/>
  <c r="V52" i="61"/>
  <c r="H52" i="61"/>
  <c r="AY32" i="61"/>
  <c r="BA21" i="61"/>
  <c r="BO451" i="61"/>
  <c r="BO452" i="61"/>
  <c r="AM451" i="61"/>
  <c r="AM452" i="61"/>
  <c r="BZ482" i="61"/>
  <c r="BZ481" i="61"/>
  <c r="X218" i="51" s="1"/>
  <c r="BL482" i="61"/>
  <c r="BL481" i="61"/>
  <c r="AX482" i="61"/>
  <c r="AX481" i="61"/>
  <c r="H481" i="61"/>
  <c r="H482" i="61"/>
  <c r="BA451" i="61"/>
  <c r="BA452" i="61"/>
  <c r="AJ481" i="61"/>
  <c r="AJ482" i="61"/>
  <c r="V481" i="61"/>
  <c r="K451" i="61"/>
  <c r="K452" i="61"/>
  <c r="BQ491" i="61"/>
  <c r="BQ492" i="61"/>
  <c r="AA491" i="61"/>
  <c r="AA492" i="61"/>
  <c r="M492" i="61"/>
  <c r="M491" i="61"/>
  <c r="Y451" i="61"/>
  <c r="Y452" i="61"/>
  <c r="BP461" i="61"/>
  <c r="BP462" i="61"/>
  <c r="BB461" i="61"/>
  <c r="BB462" i="61"/>
  <c r="AN461" i="61"/>
  <c r="AN462" i="61"/>
  <c r="Z461" i="61"/>
  <c r="Z462" i="61"/>
  <c r="L461" i="61"/>
  <c r="L462" i="61"/>
  <c r="AO491" i="61"/>
  <c r="AW481" i="61"/>
  <c r="AW482" i="61"/>
  <c r="AZ451" i="61"/>
  <c r="AZ452" i="61"/>
  <c r="BB431" i="61"/>
  <c r="BT431" i="61"/>
  <c r="BT432" i="61"/>
  <c r="P432" i="61"/>
  <c r="P431" i="61"/>
  <c r="BQ411" i="61"/>
  <c r="BR401" i="61"/>
  <c r="BK481" i="61"/>
  <c r="BK482" i="61"/>
  <c r="G481" i="61"/>
  <c r="G482" i="61"/>
  <c r="AV471" i="61"/>
  <c r="BN451" i="61"/>
  <c r="BN452" i="61"/>
  <c r="J451" i="61"/>
  <c r="J452" i="61"/>
  <c r="AD432" i="61"/>
  <c r="AD431" i="61"/>
  <c r="BX422" i="61"/>
  <c r="BX421" i="61"/>
  <c r="AH422" i="61"/>
  <c r="AH421" i="61"/>
  <c r="AU261" i="61"/>
  <c r="AU262" i="61"/>
  <c r="O201" i="61"/>
  <c r="O202" i="61"/>
  <c r="AX11" i="61"/>
  <c r="AX12" i="61"/>
  <c r="V12" i="61"/>
  <c r="V11" i="61"/>
  <c r="BX472" i="61"/>
  <c r="V491" i="61"/>
  <c r="AI481" i="61"/>
  <c r="AI482" i="61"/>
  <c r="X451" i="61"/>
  <c r="X452" i="61"/>
  <c r="AR432" i="61"/>
  <c r="AR431" i="61"/>
  <c r="BJ422" i="61"/>
  <c r="BJ421" i="61"/>
  <c r="BI262" i="61"/>
  <c r="BI261" i="61"/>
  <c r="S261" i="61"/>
  <c r="S262" i="61"/>
  <c r="BS201" i="61"/>
  <c r="BS202" i="61"/>
  <c r="AQ202" i="61"/>
  <c r="AQ201" i="61"/>
  <c r="T472" i="61"/>
  <c r="Z432" i="61"/>
  <c r="BE421" i="61"/>
  <c r="BW421" i="61"/>
  <c r="BW422" i="61"/>
  <c r="AU421" i="61"/>
  <c r="AU422" i="61"/>
  <c r="S421" i="61"/>
  <c r="S422" i="61"/>
  <c r="BP411" i="61"/>
  <c r="BG342" i="61"/>
  <c r="BG341" i="61"/>
  <c r="AS341" i="61"/>
  <c r="AS342" i="61"/>
  <c r="BD81" i="61"/>
  <c r="BD82" i="61"/>
  <c r="AB82" i="61"/>
  <c r="AB81" i="61"/>
  <c r="AI492" i="61"/>
  <c r="BF482" i="61"/>
  <c r="BV472" i="61"/>
  <c r="AT472" i="61"/>
  <c r="R472" i="61"/>
  <c r="AU461" i="61"/>
  <c r="AQ441" i="61"/>
  <c r="Y432" i="61"/>
  <c r="BH422" i="61"/>
  <c r="BH421" i="61"/>
  <c r="AT422" i="61"/>
  <c r="AT421" i="61"/>
  <c r="AF422" i="61"/>
  <c r="AF421" i="61"/>
  <c r="R422" i="61"/>
  <c r="R421" i="61"/>
  <c r="BE362" i="61"/>
  <c r="BE361" i="61"/>
  <c r="AC362" i="61"/>
  <c r="AC361" i="61"/>
  <c r="O362" i="61"/>
  <c r="O361" i="61"/>
  <c r="BF342" i="61"/>
  <c r="BF341" i="61"/>
  <c r="AR342" i="61"/>
  <c r="AR341" i="61"/>
  <c r="P341" i="61"/>
  <c r="P342" i="61"/>
  <c r="BZ311" i="61"/>
  <c r="X201" i="51" s="1"/>
  <c r="BZ312" i="61"/>
  <c r="BL312" i="61"/>
  <c r="BL311" i="61"/>
  <c r="AX312" i="61"/>
  <c r="AX311" i="61"/>
  <c r="V311" i="61"/>
  <c r="V312" i="61"/>
  <c r="BN302" i="61"/>
  <c r="BN301" i="61"/>
  <c r="AL301" i="61"/>
  <c r="AL302" i="61"/>
  <c r="X301" i="61"/>
  <c r="X302" i="61"/>
  <c r="J302" i="61"/>
  <c r="J301" i="61"/>
  <c r="BE201" i="61"/>
  <c r="BZ441" i="61"/>
  <c r="X214" i="51" s="1"/>
  <c r="BZ442" i="61"/>
  <c r="BL441" i="61"/>
  <c r="BL442" i="61"/>
  <c r="AX441" i="61"/>
  <c r="AX442" i="61"/>
  <c r="AJ441" i="61"/>
  <c r="AJ442" i="61"/>
  <c r="V441" i="61"/>
  <c r="V442" i="61"/>
  <c r="H441" i="61"/>
  <c r="H442" i="61"/>
  <c r="BU431" i="61"/>
  <c r="BU432" i="61"/>
  <c r="BG432" i="61"/>
  <c r="BG431" i="61"/>
  <c r="AS432" i="61"/>
  <c r="AS431" i="61"/>
  <c r="AE432" i="61"/>
  <c r="AE431" i="61"/>
  <c r="Q432" i="61"/>
  <c r="Q431" i="61"/>
  <c r="AO412" i="61"/>
  <c r="AO411" i="61"/>
  <c r="AA412" i="61"/>
  <c r="AA411" i="61"/>
  <c r="M412" i="61"/>
  <c r="M411" i="61"/>
  <c r="BW342" i="61"/>
  <c r="BW341" i="61"/>
  <c r="AU341" i="61"/>
  <c r="AU342" i="61"/>
  <c r="S341" i="61"/>
  <c r="S342" i="61"/>
  <c r="BP322" i="61"/>
  <c r="BP321" i="61"/>
  <c r="BB322" i="61"/>
  <c r="BB321" i="61"/>
  <c r="AN322" i="61"/>
  <c r="AN321" i="61"/>
  <c r="Z321" i="61"/>
  <c r="Z322" i="61"/>
  <c r="L322" i="61"/>
  <c r="L321" i="61"/>
  <c r="CA11" i="61"/>
  <c r="AL171" i="51" s="1"/>
  <c r="CA12" i="61"/>
  <c r="BM11" i="61"/>
  <c r="BM12" i="61"/>
  <c r="AY11" i="61"/>
  <c r="AY12" i="61"/>
  <c r="AK11" i="61"/>
  <c r="AK12" i="61"/>
  <c r="W12" i="61"/>
  <c r="W11" i="61"/>
  <c r="BY481" i="61"/>
  <c r="J218" i="51" s="1"/>
  <c r="BY482" i="61"/>
  <c r="U481" i="61"/>
  <c r="U482" i="61"/>
  <c r="AL451" i="61"/>
  <c r="AL452" i="61"/>
  <c r="BF432" i="61"/>
  <c r="BF431" i="61"/>
  <c r="AV422" i="61"/>
  <c r="AV421" i="61"/>
  <c r="AO402" i="61"/>
  <c r="AO401" i="61"/>
  <c r="BW262" i="61"/>
  <c r="BW261" i="61"/>
  <c r="AG261" i="61"/>
  <c r="AG262" i="61"/>
  <c r="BZ11" i="61"/>
  <c r="X171" i="51" s="1"/>
  <c r="BZ12" i="61"/>
  <c r="BL11" i="61"/>
  <c r="BL12" i="61"/>
  <c r="AJ11" i="61"/>
  <c r="AJ12" i="61"/>
  <c r="H11" i="61"/>
  <c r="H12" i="61"/>
  <c r="AJ492" i="61"/>
  <c r="BA431" i="61"/>
  <c r="BI421" i="61"/>
  <c r="BI422" i="61"/>
  <c r="AG421" i="61"/>
  <c r="AG422" i="61"/>
  <c r="AD392" i="61"/>
  <c r="BF362" i="61"/>
  <c r="BF361" i="61"/>
  <c r="AR361" i="61"/>
  <c r="AR362" i="61"/>
  <c r="P362" i="61"/>
  <c r="P361" i="61"/>
  <c r="Q341" i="61"/>
  <c r="Q342" i="61"/>
  <c r="CA311" i="61"/>
  <c r="AL201" i="51" s="1"/>
  <c r="CA312" i="61"/>
  <c r="BM311" i="61"/>
  <c r="BM312" i="61"/>
  <c r="AY311" i="61"/>
  <c r="AY312" i="61"/>
  <c r="AK311" i="61"/>
  <c r="AK312" i="61"/>
  <c r="W311" i="61"/>
  <c r="W312" i="61"/>
  <c r="I311" i="61"/>
  <c r="I312" i="61"/>
  <c r="AC201" i="61"/>
  <c r="BR82" i="61"/>
  <c r="BR81" i="61"/>
  <c r="AP81" i="61"/>
  <c r="AP82" i="61"/>
  <c r="N82" i="61"/>
  <c r="N81" i="61"/>
  <c r="AO502" i="61"/>
  <c r="AR501" i="61"/>
  <c r="F482" i="61"/>
  <c r="BZ462" i="61"/>
  <c r="BL462" i="61"/>
  <c r="AX462" i="61"/>
  <c r="AJ462" i="61"/>
  <c r="V462" i="61"/>
  <c r="H462" i="61"/>
  <c r="BV442" i="61"/>
  <c r="BH442" i="61"/>
  <c r="AT442" i="61"/>
  <c r="AF442" i="61"/>
  <c r="R442" i="61"/>
  <c r="M432" i="61"/>
  <c r="M431" i="61"/>
  <c r="AS422" i="61"/>
  <c r="AS421" i="61"/>
  <c r="AE422" i="61"/>
  <c r="AE421" i="61"/>
  <c r="Q422" i="61"/>
  <c r="Q421" i="61"/>
  <c r="AN412" i="61"/>
  <c r="L412" i="61"/>
  <c r="BN411" i="61"/>
  <c r="CA412" i="61"/>
  <c r="CA411" i="61"/>
  <c r="AL211" i="51" s="1"/>
  <c r="BM412" i="61"/>
  <c r="AY412" i="61"/>
  <c r="AY411" i="61"/>
  <c r="AK412" i="61"/>
  <c r="I411" i="61"/>
  <c r="I412" i="61"/>
  <c r="BG392" i="61"/>
  <c r="BG391" i="61"/>
  <c r="Q392" i="61"/>
  <c r="Q391" i="61"/>
  <c r="BF371" i="61"/>
  <c r="BF372" i="61"/>
  <c r="AR372" i="61"/>
  <c r="AR371" i="61"/>
  <c r="AD371" i="61"/>
  <c r="AD372" i="61"/>
  <c r="P372" i="61"/>
  <c r="P371" i="61"/>
  <c r="BT361" i="61"/>
  <c r="AD361" i="61"/>
  <c r="BL322" i="61"/>
  <c r="AX322" i="61"/>
  <c r="BY311" i="61"/>
  <c r="J201" i="51" s="1"/>
  <c r="BY312" i="61"/>
  <c r="BK311" i="61"/>
  <c r="BK312" i="61"/>
  <c r="AW312" i="61"/>
  <c r="AW311" i="61"/>
  <c r="AI312" i="61"/>
  <c r="AI311" i="61"/>
  <c r="BS502" i="61"/>
  <c r="BB502" i="61"/>
  <c r="AK502" i="61"/>
  <c r="R502" i="61"/>
  <c r="BV501" i="61"/>
  <c r="U501" i="61"/>
  <c r="BL492" i="61"/>
  <c r="AT492" i="61"/>
  <c r="J492" i="61"/>
  <c r="BW492" i="61"/>
  <c r="BI492" i="61"/>
  <c r="AU492" i="61"/>
  <c r="AG492" i="61"/>
  <c r="S492" i="61"/>
  <c r="BV482" i="61"/>
  <c r="AV482" i="61"/>
  <c r="BR482" i="61"/>
  <c r="BD482" i="61"/>
  <c r="AP482" i="61"/>
  <c r="AB482" i="61"/>
  <c r="N482" i="61"/>
  <c r="AI472" i="61"/>
  <c r="G472" i="61"/>
  <c r="BR462" i="61"/>
  <c r="AP462" i="61"/>
  <c r="N462" i="61"/>
  <c r="BN442" i="61"/>
  <c r="AL442" i="61"/>
  <c r="J442" i="61"/>
  <c r="AM432" i="61"/>
  <c r="W432" i="61"/>
  <c r="BS421" i="61"/>
  <c r="AC412" i="61"/>
  <c r="AK411" i="61"/>
  <c r="BH401" i="61"/>
  <c r="AV402" i="61"/>
  <c r="AV401" i="61"/>
  <c r="BU392" i="61"/>
  <c r="BQ391" i="61"/>
  <c r="BQ392" i="61"/>
  <c r="AO391" i="61"/>
  <c r="AO392" i="61"/>
  <c r="AA392" i="61"/>
  <c r="BB331" i="61"/>
  <c r="BK492" i="61"/>
  <c r="I492" i="61"/>
  <c r="BT482" i="61"/>
  <c r="BJ472" i="61"/>
  <c r="AH472" i="61"/>
  <c r="F472" i="61"/>
  <c r="BI461" i="61"/>
  <c r="BU461" i="61"/>
  <c r="BU462" i="61"/>
  <c r="BG461" i="61"/>
  <c r="BG462" i="61"/>
  <c r="AS461" i="61"/>
  <c r="AS462" i="61"/>
  <c r="AE461" i="61"/>
  <c r="AE462" i="61"/>
  <c r="Q461" i="61"/>
  <c r="Q462" i="61"/>
  <c r="BP452" i="61"/>
  <c r="AN452" i="61"/>
  <c r="L452" i="61"/>
  <c r="BE441" i="61"/>
  <c r="BQ441" i="61"/>
  <c r="BQ442" i="61"/>
  <c r="BC441" i="61"/>
  <c r="BC442" i="61"/>
  <c r="AO441" i="61"/>
  <c r="AO442" i="61"/>
  <c r="AA441" i="61"/>
  <c r="AA442" i="61"/>
  <c r="M441" i="61"/>
  <c r="M442" i="61"/>
  <c r="L432" i="61"/>
  <c r="BV422" i="61"/>
  <c r="BR421" i="61"/>
  <c r="AG402" i="61"/>
  <c r="AG401" i="61"/>
  <c r="AS392" i="61"/>
  <c r="AN391" i="61"/>
  <c r="AN392" i="61"/>
  <c r="L392" i="61"/>
  <c r="BL332" i="61"/>
  <c r="AO322" i="61"/>
  <c r="BW471" i="61"/>
  <c r="BW472" i="61"/>
  <c r="BI471" i="61"/>
  <c r="BI472" i="61"/>
  <c r="AU471" i="61"/>
  <c r="AU472" i="61"/>
  <c r="AG471" i="61"/>
  <c r="AG472" i="61"/>
  <c r="S471" i="61"/>
  <c r="S472" i="61"/>
  <c r="BO431" i="61"/>
  <c r="BO432" i="61"/>
  <c r="AQ422" i="61"/>
  <c r="AQ421" i="61"/>
  <c r="AC422" i="61"/>
  <c r="AC421" i="61"/>
  <c r="O422" i="61"/>
  <c r="O421" i="61"/>
  <c r="N402" i="61"/>
  <c r="BO332" i="61"/>
  <c r="BO331" i="61"/>
  <c r="BA332" i="61"/>
  <c r="BA331" i="61"/>
  <c r="AM332" i="61"/>
  <c r="AM331" i="61"/>
  <c r="Y332" i="61"/>
  <c r="Y331" i="61"/>
  <c r="K332" i="61"/>
  <c r="K331" i="61"/>
  <c r="BO282" i="61"/>
  <c r="BO281" i="61"/>
  <c r="BA282" i="61"/>
  <c r="BA281" i="61"/>
  <c r="AM282" i="61"/>
  <c r="AM281" i="61"/>
  <c r="Y281" i="61"/>
  <c r="Y282" i="61"/>
  <c r="K281" i="61"/>
  <c r="K282" i="61"/>
  <c r="BP271" i="61"/>
  <c r="BP272" i="61"/>
  <c r="AN271" i="61"/>
  <c r="AN272" i="61"/>
  <c r="Z271" i="61"/>
  <c r="Z272" i="61"/>
  <c r="L271" i="61"/>
  <c r="L272" i="61"/>
  <c r="BU11" i="61"/>
  <c r="BU12" i="61"/>
  <c r="BG11" i="61"/>
  <c r="BG12" i="61"/>
  <c r="AS11" i="61"/>
  <c r="AS12" i="61"/>
  <c r="AE11" i="61"/>
  <c r="AE12" i="61"/>
  <c r="Q11" i="61"/>
  <c r="Q12" i="61"/>
  <c r="K492" i="61"/>
  <c r="AN432" i="61"/>
  <c r="AP401" i="61"/>
  <c r="BN331" i="61"/>
  <c r="BN332" i="61"/>
  <c r="AL332" i="61"/>
  <c r="AL331" i="61"/>
  <c r="J332" i="61"/>
  <c r="J331" i="61"/>
  <c r="R312" i="61"/>
  <c r="R311" i="61"/>
  <c r="BQ502" i="61"/>
  <c r="AH502" i="61"/>
  <c r="O502" i="61"/>
  <c r="BT501" i="61"/>
  <c r="BC501" i="61"/>
  <c r="CA492" i="61"/>
  <c r="BJ492" i="61"/>
  <c r="Y492" i="61"/>
  <c r="H492" i="61"/>
  <c r="BU492" i="61"/>
  <c r="BG492" i="61"/>
  <c r="AS492" i="61"/>
  <c r="AE492" i="61"/>
  <c r="Q492" i="61"/>
  <c r="AT482" i="61"/>
  <c r="T482" i="61"/>
  <c r="BP482" i="61"/>
  <c r="BB482" i="61"/>
  <c r="AN482" i="61"/>
  <c r="Z482" i="61"/>
  <c r="L482" i="61"/>
  <c r="BH472" i="61"/>
  <c r="AF472" i="61"/>
  <c r="BS471" i="61"/>
  <c r="BS472" i="61"/>
  <c r="BE471" i="61"/>
  <c r="BE472" i="61"/>
  <c r="AQ471" i="61"/>
  <c r="AQ472" i="61"/>
  <c r="AC471" i="61"/>
  <c r="AC472" i="61"/>
  <c r="O471" i="61"/>
  <c r="O472" i="61"/>
  <c r="BS451" i="61"/>
  <c r="BS452" i="61"/>
  <c r="BE451" i="61"/>
  <c r="BE452" i="61"/>
  <c r="AQ451" i="61"/>
  <c r="AQ452" i="61"/>
  <c r="AC451" i="61"/>
  <c r="AC452" i="61"/>
  <c r="O451" i="61"/>
  <c r="O452" i="61"/>
  <c r="K432" i="61"/>
  <c r="R431" i="61"/>
  <c r="BU422" i="61"/>
  <c r="AM422" i="61"/>
  <c r="Z412" i="61"/>
  <c r="BV402" i="61"/>
  <c r="BV401" i="61"/>
  <c r="AF401" i="61"/>
  <c r="AF402" i="61"/>
  <c r="R402" i="61"/>
  <c r="R401" i="61"/>
  <c r="AR392" i="61"/>
  <c r="AM391" i="61"/>
  <c r="AM392" i="61"/>
  <c r="BV381" i="61"/>
  <c r="BV382" i="61"/>
  <c r="BH382" i="61"/>
  <c r="BH381" i="61"/>
  <c r="AT382" i="61"/>
  <c r="AT381" i="61"/>
  <c r="R381" i="61"/>
  <c r="R382" i="61"/>
  <c r="AQ361" i="61"/>
  <c r="AN332" i="61"/>
  <c r="BY282" i="61"/>
  <c r="BY281" i="61"/>
  <c r="J198" i="51" s="1"/>
  <c r="BK282" i="61"/>
  <c r="BK281" i="61"/>
  <c r="AW281" i="61"/>
  <c r="AW282" i="61"/>
  <c r="AI281" i="61"/>
  <c r="AI282" i="61"/>
  <c r="U282" i="61"/>
  <c r="U281" i="61"/>
  <c r="G282" i="61"/>
  <c r="G281" i="61"/>
  <c r="AY502" i="61"/>
  <c r="AF502" i="61"/>
  <c r="BZ492" i="61"/>
  <c r="BH492" i="61"/>
  <c r="G492" i="61"/>
  <c r="AR482" i="61"/>
  <c r="BR471" i="61"/>
  <c r="BR472" i="61"/>
  <c r="BD471" i="61"/>
  <c r="BD472" i="61"/>
  <c r="AP471" i="61"/>
  <c r="AP472" i="61"/>
  <c r="AB471" i="61"/>
  <c r="AB472" i="61"/>
  <c r="N471" i="61"/>
  <c r="N472" i="61"/>
  <c r="AG462" i="61"/>
  <c r="AC442" i="61"/>
  <c r="AP421" i="61"/>
  <c r="BB412" i="61"/>
  <c r="X412" i="61"/>
  <c r="BC411" i="61"/>
  <c r="BD401" i="61"/>
  <c r="BO391" i="61"/>
  <c r="BC352" i="61"/>
  <c r="BC351" i="61"/>
  <c r="AO352" i="61"/>
  <c r="AO351" i="61"/>
  <c r="AA352" i="61"/>
  <c r="AA351" i="61"/>
  <c r="BU341" i="61"/>
  <c r="BX332" i="61"/>
  <c r="BJ332" i="61"/>
  <c r="BJ331" i="61"/>
  <c r="AV332" i="61"/>
  <c r="AH332" i="61"/>
  <c r="AH331" i="61"/>
  <c r="F332" i="61"/>
  <c r="F331" i="61"/>
  <c r="P501" i="61"/>
  <c r="BY492" i="61"/>
  <c r="W492" i="61"/>
  <c r="F492" i="61"/>
  <c r="R482" i="61"/>
  <c r="BF472" i="61"/>
  <c r="AD472" i="61"/>
  <c r="BE411" i="61"/>
  <c r="BE412" i="61"/>
  <c r="BW401" i="61"/>
  <c r="BC401" i="61"/>
  <c r="K392" i="61"/>
  <c r="BP352" i="61"/>
  <c r="BP351" i="61"/>
  <c r="AN351" i="61"/>
  <c r="AN352" i="61"/>
  <c r="L351" i="61"/>
  <c r="L352" i="61"/>
  <c r="AG342" i="61"/>
  <c r="BT341" i="61"/>
  <c r="BU481" i="61"/>
  <c r="BU482" i="61"/>
  <c r="BG481" i="61"/>
  <c r="BG482" i="61"/>
  <c r="AS481" i="61"/>
  <c r="AS482" i="61"/>
  <c r="AE481" i="61"/>
  <c r="AE482" i="61"/>
  <c r="Q481" i="61"/>
  <c r="Q482" i="61"/>
  <c r="BT392" i="61"/>
  <c r="BT391" i="61"/>
  <c r="BF392" i="61"/>
  <c r="BF391" i="61"/>
  <c r="P391" i="61"/>
  <c r="P392" i="61"/>
  <c r="BP332" i="61"/>
  <c r="BP331" i="61"/>
  <c r="Z332" i="61"/>
  <c r="Z331" i="61"/>
  <c r="L332" i="61"/>
  <c r="L331" i="61"/>
  <c r="CA192" i="61"/>
  <c r="CA191" i="61"/>
  <c r="AL189" i="51" s="1"/>
  <c r="BM192" i="61"/>
  <c r="BM191" i="61"/>
  <c r="AY192" i="61"/>
  <c r="AY191" i="61"/>
  <c r="AK191" i="61"/>
  <c r="AK192" i="61"/>
  <c r="W191" i="61"/>
  <c r="W192" i="61"/>
  <c r="I191" i="61"/>
  <c r="I192" i="61"/>
  <c r="BV11" i="61"/>
  <c r="BV12" i="61"/>
  <c r="BH11" i="61"/>
  <c r="BH12" i="61"/>
  <c r="AT11" i="61"/>
  <c r="AT12" i="61"/>
  <c r="AF11" i="61"/>
  <c r="AF12" i="61"/>
  <c r="R11" i="61"/>
  <c r="R12" i="61"/>
  <c r="N422" i="61"/>
  <c r="N421" i="61"/>
  <c r="BQ402" i="61"/>
  <c r="M402" i="61"/>
  <c r="BI341" i="61"/>
  <c r="AZ332" i="61"/>
  <c r="AZ331" i="61"/>
  <c r="X332" i="61"/>
  <c r="X331" i="61"/>
  <c r="BV312" i="61"/>
  <c r="BV311" i="61"/>
  <c r="BH311" i="61"/>
  <c r="BH312" i="61"/>
  <c r="I12" i="61"/>
  <c r="P482" i="61"/>
  <c r="BQ461" i="61"/>
  <c r="BQ462" i="61"/>
  <c r="BC461" i="61"/>
  <c r="BC462" i="61"/>
  <c r="AO461" i="61"/>
  <c r="AO462" i="61"/>
  <c r="AA461" i="61"/>
  <c r="AA462" i="61"/>
  <c r="M461" i="61"/>
  <c r="M462" i="61"/>
  <c r="CA441" i="61"/>
  <c r="AL214" i="51" s="1"/>
  <c r="CA442" i="61"/>
  <c r="BM441" i="61"/>
  <c r="BM442" i="61"/>
  <c r="AY441" i="61"/>
  <c r="AY442" i="61"/>
  <c r="AK441" i="61"/>
  <c r="AK442" i="61"/>
  <c r="W441" i="61"/>
  <c r="W442" i="61"/>
  <c r="I441" i="61"/>
  <c r="I442" i="61"/>
  <c r="BV431" i="61"/>
  <c r="BV432" i="61"/>
  <c r="BH432" i="61"/>
  <c r="BH431" i="61"/>
  <c r="AT432" i="61"/>
  <c r="AT431" i="61"/>
  <c r="AF432" i="61"/>
  <c r="AF431" i="61"/>
  <c r="T421" i="61"/>
  <c r="AP411" i="61"/>
  <c r="AP412" i="61"/>
  <c r="BU401" i="61"/>
  <c r="BS401" i="61"/>
  <c r="BS402" i="61"/>
  <c r="BE401" i="61"/>
  <c r="BE402" i="61"/>
  <c r="AQ401" i="61"/>
  <c r="AQ402" i="61"/>
  <c r="AE342" i="61"/>
  <c r="BQ322" i="61"/>
  <c r="BQ321" i="61"/>
  <c r="AA322" i="61"/>
  <c r="AA321" i="61"/>
  <c r="M322" i="61"/>
  <c r="M321" i="61"/>
  <c r="BR302" i="61"/>
  <c r="BR301" i="61"/>
  <c r="BD302" i="61"/>
  <c r="BD301" i="61"/>
  <c r="AP302" i="61"/>
  <c r="AP301" i="61"/>
  <c r="AB301" i="61"/>
  <c r="AB302" i="61"/>
  <c r="N302" i="61"/>
  <c r="N301" i="61"/>
  <c r="BS341" i="61"/>
  <c r="BS342" i="61"/>
  <c r="BE341" i="61"/>
  <c r="BE342" i="61"/>
  <c r="AQ341" i="61"/>
  <c r="AQ342" i="61"/>
  <c r="CA332" i="61"/>
  <c r="CA331" i="61"/>
  <c r="AL203" i="51" s="1"/>
  <c r="BM332" i="61"/>
  <c r="BM331" i="61"/>
  <c r="AY332" i="61"/>
  <c r="AY331" i="61"/>
  <c r="AK332" i="61"/>
  <c r="AK331" i="61"/>
  <c r="W332" i="61"/>
  <c r="W331" i="61"/>
  <c r="I332" i="61"/>
  <c r="I331" i="61"/>
  <c r="BX312" i="61"/>
  <c r="BX311" i="61"/>
  <c r="AV311" i="61"/>
  <c r="AV312" i="61"/>
  <c r="F311" i="61"/>
  <c r="F312" i="61"/>
  <c r="BO222" i="61"/>
  <c r="BO221" i="61"/>
  <c r="BA221" i="61"/>
  <c r="BA222" i="61"/>
  <c r="AM221" i="61"/>
  <c r="AM222" i="61"/>
  <c r="Y221" i="61"/>
  <c r="Y222" i="61"/>
  <c r="BY432" i="61"/>
  <c r="BK432" i="61"/>
  <c r="AW432" i="61"/>
  <c r="AP391" i="61"/>
  <c r="BN392" i="61"/>
  <c r="W382" i="61"/>
  <c r="AP371" i="61"/>
  <c r="AP372" i="61"/>
  <c r="N372" i="61"/>
  <c r="N371" i="61"/>
  <c r="AG362" i="61"/>
  <c r="AW342" i="61"/>
  <c r="U342" i="61"/>
  <c r="BI332" i="61"/>
  <c r="BI331" i="61"/>
  <c r="AU332" i="61"/>
  <c r="BB291" i="61"/>
  <c r="BB292" i="61"/>
  <c r="Z292" i="61"/>
  <c r="Z291" i="61"/>
  <c r="L292" i="61"/>
  <c r="L291" i="61"/>
  <c r="BJ281" i="61"/>
  <c r="BJ282" i="61"/>
  <c r="AV282" i="61"/>
  <c r="AV281" i="61"/>
  <c r="AH281" i="61"/>
  <c r="AH282" i="61"/>
  <c r="T281" i="61"/>
  <c r="T282" i="61"/>
  <c r="F282" i="61"/>
  <c r="F281" i="61"/>
  <c r="BO402" i="61"/>
  <c r="BA402" i="61"/>
  <c r="AM402" i="61"/>
  <c r="Y402" i="61"/>
  <c r="CA352" i="61"/>
  <c r="BM352" i="61"/>
  <c r="AY352" i="61"/>
  <c r="BA291" i="61"/>
  <c r="BA292" i="61"/>
  <c r="BW282" i="61"/>
  <c r="BW281" i="61"/>
  <c r="BI281" i="61"/>
  <c r="BI282" i="61"/>
  <c r="AU282" i="61"/>
  <c r="AU281" i="61"/>
  <c r="AG282" i="61"/>
  <c r="AG281" i="61"/>
  <c r="S281" i="61"/>
  <c r="S282" i="61"/>
  <c r="BO242" i="61"/>
  <c r="BO241" i="61"/>
  <c r="BA241" i="61"/>
  <c r="BA242" i="61"/>
  <c r="AM241" i="61"/>
  <c r="AM242" i="61"/>
  <c r="Y242" i="61"/>
  <c r="Y241" i="61"/>
  <c r="K242" i="61"/>
  <c r="K241" i="61"/>
  <c r="BW432" i="61"/>
  <c r="BY411" i="61"/>
  <c r="J211" i="51" s="1"/>
  <c r="BO401" i="61"/>
  <c r="AX392" i="61"/>
  <c r="AW381" i="61"/>
  <c r="BP372" i="61"/>
  <c r="BX362" i="61"/>
  <c r="BX361" i="61"/>
  <c r="AH361" i="61"/>
  <c r="AH362" i="61"/>
  <c r="BZ352" i="61"/>
  <c r="BZ351" i="61"/>
  <c r="X205" i="51" s="1"/>
  <c r="BL352" i="61"/>
  <c r="AX352" i="61"/>
  <c r="AX351" i="61"/>
  <c r="AJ352" i="61"/>
  <c r="H351" i="61"/>
  <c r="H352" i="61"/>
  <c r="BU321" i="61"/>
  <c r="AH311" i="61"/>
  <c r="BP292" i="61"/>
  <c r="W291" i="61"/>
  <c r="BN242" i="61"/>
  <c r="BN241" i="61"/>
  <c r="AL241" i="61"/>
  <c r="AL242" i="61"/>
  <c r="X242" i="61"/>
  <c r="X241" i="61"/>
  <c r="J242" i="61"/>
  <c r="J241" i="61"/>
  <c r="BW222" i="61"/>
  <c r="BW221" i="61"/>
  <c r="BI222" i="61"/>
  <c r="BI221" i="61"/>
  <c r="AG221" i="61"/>
  <c r="AG222" i="61"/>
  <c r="S221" i="61"/>
  <c r="S222" i="61"/>
  <c r="BY392" i="61"/>
  <c r="AW392" i="61"/>
  <c r="AI392" i="61"/>
  <c r="U392" i="61"/>
  <c r="CA381" i="61"/>
  <c r="AL208" i="51" s="1"/>
  <c r="CA382" i="61"/>
  <c r="BM381" i="61"/>
  <c r="BM382" i="61"/>
  <c r="AK381" i="61"/>
  <c r="AK382" i="61"/>
  <c r="BW361" i="61"/>
  <c r="BW362" i="61"/>
  <c r="BI361" i="61"/>
  <c r="BI362" i="61"/>
  <c r="AP352" i="61"/>
  <c r="BM351" i="61"/>
  <c r="BL341" i="61"/>
  <c r="BL342" i="61"/>
  <c r="AX342" i="61"/>
  <c r="AX341" i="61"/>
  <c r="V342" i="61"/>
  <c r="V341" i="61"/>
  <c r="AS322" i="61"/>
  <c r="AS321" i="61"/>
  <c r="AE322" i="61"/>
  <c r="AE321" i="61"/>
  <c r="Q321" i="61"/>
  <c r="Q322" i="61"/>
  <c r="AY292" i="61"/>
  <c r="AY291" i="61"/>
  <c r="BJ251" i="61"/>
  <c r="BJ252" i="61"/>
  <c r="AV252" i="61"/>
  <c r="AV251" i="61"/>
  <c r="T251" i="61"/>
  <c r="T252" i="61"/>
  <c r="F252" i="61"/>
  <c r="F251" i="61"/>
  <c r="K221" i="61"/>
  <c r="AB431" i="61"/>
  <c r="AE411" i="61"/>
  <c r="AE412" i="61"/>
  <c r="BZ382" i="61"/>
  <c r="BZ381" i="61"/>
  <c r="X208" i="51" s="1"/>
  <c r="M372" i="61"/>
  <c r="AZ372" i="61"/>
  <c r="AZ371" i="61"/>
  <c r="J371" i="61"/>
  <c r="J372" i="61"/>
  <c r="BY361" i="61"/>
  <c r="J206" i="51" s="1"/>
  <c r="AI342" i="61"/>
  <c r="AI341" i="61"/>
  <c r="P412" i="61"/>
  <c r="BK402" i="61"/>
  <c r="BD392" i="61"/>
  <c r="N392" i="61"/>
  <c r="U381" i="61"/>
  <c r="U382" i="61"/>
  <c r="BM372" i="61"/>
  <c r="AY372" i="61"/>
  <c r="AK372" i="61"/>
  <c r="AK371" i="61"/>
  <c r="BU362" i="61"/>
  <c r="BG361" i="61"/>
  <c r="BG362" i="61"/>
  <c r="AS362" i="61"/>
  <c r="AE362" i="61"/>
  <c r="I352" i="61"/>
  <c r="BK351" i="61"/>
  <c r="AJ342" i="61"/>
  <c r="AV341" i="61"/>
  <c r="AV342" i="61"/>
  <c r="T342" i="61"/>
  <c r="T341" i="61"/>
  <c r="F342" i="61"/>
  <c r="F341" i="61"/>
  <c r="BG322" i="61"/>
  <c r="BY292" i="61"/>
  <c r="BY291" i="61"/>
  <c r="J199" i="51" s="1"/>
  <c r="BK292" i="61"/>
  <c r="AW291" i="61"/>
  <c r="AW292" i="61"/>
  <c r="U292" i="61"/>
  <c r="U291" i="61"/>
  <c r="G292" i="61"/>
  <c r="G291" i="61"/>
  <c r="O282" i="61"/>
  <c r="AW242" i="61"/>
  <c r="BW212" i="61"/>
  <c r="BW211" i="61"/>
  <c r="BI212" i="61"/>
  <c r="BI211" i="61"/>
  <c r="AU212" i="61"/>
  <c r="AU211" i="61"/>
  <c r="AG212" i="61"/>
  <c r="AG211" i="61"/>
  <c r="S212" i="61"/>
  <c r="S211" i="61"/>
  <c r="AD381" i="61"/>
  <c r="AP361" i="61"/>
  <c r="J361" i="61"/>
  <c r="BU352" i="61"/>
  <c r="AH351" i="61"/>
  <c r="AP341" i="61"/>
  <c r="J341" i="61"/>
  <c r="AJ332" i="61"/>
  <c r="AJ331" i="61"/>
  <c r="V332" i="61"/>
  <c r="V331" i="61"/>
  <c r="H332" i="61"/>
  <c r="BZ322" i="61"/>
  <c r="AX321" i="61"/>
  <c r="AY301" i="61"/>
  <c r="BC302" i="61"/>
  <c r="BC301" i="61"/>
  <c r="AO302" i="61"/>
  <c r="AO301" i="61"/>
  <c r="BN292" i="61"/>
  <c r="BN291" i="61"/>
  <c r="AI222" i="61"/>
  <c r="BN191" i="61"/>
  <c r="BN192" i="61"/>
  <c r="AZ191" i="61"/>
  <c r="AZ192" i="61"/>
  <c r="AL191" i="61"/>
  <c r="AL192" i="61"/>
  <c r="J191" i="61"/>
  <c r="J192" i="61"/>
  <c r="BL321" i="61"/>
  <c r="BA321" i="61"/>
  <c r="BA322" i="61"/>
  <c r="AM321" i="61"/>
  <c r="AM322" i="61"/>
  <c r="Y321" i="61"/>
  <c r="Y322" i="61"/>
  <c r="BM302" i="61"/>
  <c r="BM301" i="61"/>
  <c r="BA261" i="61"/>
  <c r="BA262" i="61"/>
  <c r="AM261" i="61"/>
  <c r="AM262" i="61"/>
  <c r="Y262" i="61"/>
  <c r="Y261" i="61"/>
  <c r="K262" i="61"/>
  <c r="K261" i="61"/>
  <c r="BR101" i="61"/>
  <c r="BR102" i="61"/>
  <c r="BD101" i="61"/>
  <c r="BD102" i="61"/>
  <c r="AP101" i="61"/>
  <c r="AP102" i="61"/>
  <c r="AB101" i="61"/>
  <c r="AB102" i="61"/>
  <c r="N101" i="61"/>
  <c r="N102" i="61"/>
  <c r="BY31" i="61"/>
  <c r="J173" i="51" s="1"/>
  <c r="BY32" i="61"/>
  <c r="BK31" i="61"/>
  <c r="BK32" i="61"/>
  <c r="AW31" i="61"/>
  <c r="AW32" i="61"/>
  <c r="AI31" i="61"/>
  <c r="AI32" i="61"/>
  <c r="U31" i="61"/>
  <c r="U32" i="61"/>
  <c r="G31" i="61"/>
  <c r="G32" i="61"/>
  <c r="AG352" i="61"/>
  <c r="K322" i="61"/>
  <c r="AL322" i="61"/>
  <c r="AL321" i="61"/>
  <c r="J322" i="61"/>
  <c r="J321" i="61"/>
  <c r="BR312" i="61"/>
  <c r="BR311" i="61"/>
  <c r="BD312" i="61"/>
  <c r="AB312" i="61"/>
  <c r="AX302" i="61"/>
  <c r="AX301" i="61"/>
  <c r="BU282" i="61"/>
  <c r="BX181" i="61"/>
  <c r="BX182" i="61"/>
  <c r="BJ181" i="61"/>
  <c r="BJ182" i="61"/>
  <c r="AV181" i="61"/>
  <c r="AV182" i="61"/>
  <c r="AH181" i="61"/>
  <c r="AH182" i="61"/>
  <c r="T181" i="61"/>
  <c r="T182" i="61"/>
  <c r="F181" i="61"/>
  <c r="F182" i="61"/>
  <c r="K402" i="61"/>
  <c r="AW391" i="61"/>
  <c r="CA392" i="61"/>
  <c r="BM392" i="61"/>
  <c r="AY392" i="61"/>
  <c r="AK392" i="61"/>
  <c r="W392" i="61"/>
  <c r="I392" i="61"/>
  <c r="AB382" i="61"/>
  <c r="Q352" i="61"/>
  <c r="R352" i="61"/>
  <c r="BO322" i="61"/>
  <c r="F322" i="61"/>
  <c r="W322" i="61"/>
  <c r="W321" i="61"/>
  <c r="I322" i="61"/>
  <c r="BQ312" i="61"/>
  <c r="BQ311" i="61"/>
  <c r="BC312" i="61"/>
  <c r="BC311" i="61"/>
  <c r="M302" i="61"/>
  <c r="AI301" i="61"/>
  <c r="AI302" i="61"/>
  <c r="U301" i="61"/>
  <c r="U302" i="61"/>
  <c r="AZ291" i="61"/>
  <c r="BG271" i="61"/>
  <c r="BG272" i="61"/>
  <c r="Q272" i="61"/>
  <c r="Q271" i="61"/>
  <c r="BC231" i="61"/>
  <c r="BC232" i="61"/>
  <c r="AA232" i="61"/>
  <c r="AA231" i="61"/>
  <c r="M232" i="61"/>
  <c r="M231" i="61"/>
  <c r="L382" i="61"/>
  <c r="BW372" i="61"/>
  <c r="BO342" i="61"/>
  <c r="BA342" i="61"/>
  <c r="AM342" i="61"/>
  <c r="Y342" i="61"/>
  <c r="K342" i="61"/>
  <c r="H322" i="61"/>
  <c r="H321" i="61"/>
  <c r="BB312" i="61"/>
  <c r="BB311" i="61"/>
  <c r="AN312" i="61"/>
  <c r="AN311" i="61"/>
  <c r="AK302" i="61"/>
  <c r="I302" i="61"/>
  <c r="BU292" i="61"/>
  <c r="BG292" i="61"/>
  <c r="BG291" i="61"/>
  <c r="AE292" i="61"/>
  <c r="BS281" i="61"/>
  <c r="BS282" i="61"/>
  <c r="BE282" i="61"/>
  <c r="BE281" i="61"/>
  <c r="AC282" i="61"/>
  <c r="BT272" i="61"/>
  <c r="BT271" i="61"/>
  <c r="BF272" i="61"/>
  <c r="BF271" i="61"/>
  <c r="AR272" i="61"/>
  <c r="AR271" i="61"/>
  <c r="AD272" i="61"/>
  <c r="AD271" i="61"/>
  <c r="P272" i="61"/>
  <c r="P271" i="61"/>
  <c r="AJ261" i="61"/>
  <c r="AJ262" i="61"/>
  <c r="V261" i="61"/>
  <c r="V262" i="61"/>
  <c r="BB232" i="61"/>
  <c r="BB231" i="61"/>
  <c r="AN232" i="61"/>
  <c r="AN231" i="61"/>
  <c r="Z232" i="61"/>
  <c r="Z231" i="61"/>
  <c r="L232" i="61"/>
  <c r="L231" i="61"/>
  <c r="BH372" i="61"/>
  <c r="BK322" i="61"/>
  <c r="AW322" i="61"/>
  <c r="AI322" i="61"/>
  <c r="U322" i="61"/>
  <c r="U321" i="61"/>
  <c r="G322" i="61"/>
  <c r="G321" i="61"/>
  <c r="BW302" i="61"/>
  <c r="BT292" i="61"/>
  <c r="BT291" i="61"/>
  <c r="AR292" i="61"/>
  <c r="AR291" i="61"/>
  <c r="AC281" i="61"/>
  <c r="BE271" i="61"/>
  <c r="BE272" i="61"/>
  <c r="AC272" i="61"/>
  <c r="AC271" i="61"/>
  <c r="O271" i="61"/>
  <c r="O272" i="61"/>
  <c r="BU372" i="61"/>
  <c r="BU371" i="61"/>
  <c r="BG372" i="61"/>
  <c r="AS372" i="61"/>
  <c r="AE372" i="61"/>
  <c r="Q372" i="61"/>
  <c r="BJ352" i="61"/>
  <c r="BY321" i="61"/>
  <c r="J202" i="51" s="1"/>
  <c r="Z311" i="61"/>
  <c r="AG302" i="61"/>
  <c r="BS292" i="61"/>
  <c r="BS291" i="61"/>
  <c r="BE292" i="61"/>
  <c r="BE291" i="61"/>
  <c r="AC292" i="61"/>
  <c r="AC291" i="61"/>
  <c r="BJ262" i="61"/>
  <c r="BJ261" i="61"/>
  <c r="AV262" i="61"/>
  <c r="AV261" i="61"/>
  <c r="AH262" i="61"/>
  <c r="AH261" i="61"/>
  <c r="T262" i="61"/>
  <c r="T261" i="61"/>
  <c r="F262" i="61"/>
  <c r="F261" i="61"/>
  <c r="BV251" i="61"/>
  <c r="BV252" i="61"/>
  <c r="BH251" i="61"/>
  <c r="BH252" i="61"/>
  <c r="AT251" i="61"/>
  <c r="AT252" i="61"/>
  <c r="AF251" i="61"/>
  <c r="AF252" i="61"/>
  <c r="R251" i="61"/>
  <c r="R252" i="61"/>
  <c r="AC241" i="61"/>
  <c r="AC242" i="61"/>
  <c r="AZ222" i="61"/>
  <c r="AZ221" i="61"/>
  <c r="X222" i="61"/>
  <c r="X221" i="61"/>
  <c r="J222" i="61"/>
  <c r="J221" i="61"/>
  <c r="BY11" i="61"/>
  <c r="J171" i="51" s="1"/>
  <c r="BY12" i="61"/>
  <c r="BK11" i="61"/>
  <c r="BK12" i="61"/>
  <c r="AW11" i="61"/>
  <c r="AW12" i="61"/>
  <c r="AI11" i="61"/>
  <c r="AI12" i="61"/>
  <c r="U11" i="61"/>
  <c r="U12" i="61"/>
  <c r="G11" i="61"/>
  <c r="G12" i="61"/>
  <c r="BU281" i="61"/>
  <c r="AZ261" i="61"/>
  <c r="AZ262" i="61"/>
  <c r="J261" i="61"/>
  <c r="J262" i="61"/>
  <c r="AS251" i="61"/>
  <c r="AS252" i="61"/>
  <c r="AE251" i="61"/>
  <c r="AE252" i="61"/>
  <c r="BR241" i="61"/>
  <c r="BR242" i="61"/>
  <c r="BD241" i="61"/>
  <c r="BD242" i="61"/>
  <c r="N242" i="61"/>
  <c r="N241" i="61"/>
  <c r="BK192" i="61"/>
  <c r="BK191" i="61"/>
  <c r="AI192" i="61"/>
  <c r="AI191" i="61"/>
  <c r="G191" i="61"/>
  <c r="G192" i="61"/>
  <c r="Q282" i="61"/>
  <c r="AT272" i="61"/>
  <c r="AT271" i="61"/>
  <c r="AL262" i="61"/>
  <c r="I262" i="61"/>
  <c r="I261" i="61"/>
  <c r="BS242" i="61"/>
  <c r="O242" i="61"/>
  <c r="BX192" i="61"/>
  <c r="BX191" i="61"/>
  <c r="BJ192" i="61"/>
  <c r="BJ191" i="61"/>
  <c r="AV192" i="61"/>
  <c r="AH192" i="61"/>
  <c r="T192" i="61"/>
  <c r="F192" i="61"/>
  <c r="F191" i="61"/>
  <c r="BW312" i="61"/>
  <c r="BI312" i="61"/>
  <c r="AU312" i="61"/>
  <c r="AG312" i="61"/>
  <c r="S312" i="61"/>
  <c r="BI292" i="61"/>
  <c r="M272" i="61"/>
  <c r="BA231" i="61"/>
  <c r="BA232" i="61"/>
  <c r="Y231" i="61"/>
  <c r="Y232" i="61"/>
  <c r="K232" i="61"/>
  <c r="K231" i="61"/>
  <c r="AL221" i="61"/>
  <c r="AN212" i="61"/>
  <c r="BG151" i="61"/>
  <c r="BG152" i="61"/>
  <c r="AS152" i="61"/>
  <c r="AS151" i="61"/>
  <c r="AE151" i="61"/>
  <c r="AE152" i="61"/>
  <c r="Y311" i="61"/>
  <c r="J311" i="61"/>
  <c r="Z301" i="61"/>
  <c r="K301" i="61"/>
  <c r="AP291" i="61"/>
  <c r="BN282" i="61"/>
  <c r="BN281" i="61"/>
  <c r="AZ282" i="61"/>
  <c r="AZ281" i="61"/>
  <c r="BO272" i="61"/>
  <c r="X262" i="61"/>
  <c r="BF262" i="61"/>
  <c r="BM252" i="61"/>
  <c r="BM251" i="61"/>
  <c r="BJ242" i="61"/>
  <c r="AV242" i="61"/>
  <c r="F242" i="61"/>
  <c r="AJ232" i="61"/>
  <c r="CA232" i="61"/>
  <c r="AM311" i="61"/>
  <c r="X311" i="61"/>
  <c r="AN301" i="61"/>
  <c r="Y301" i="61"/>
  <c r="BU302" i="61"/>
  <c r="BG302" i="61"/>
  <c r="AS302" i="61"/>
  <c r="AE302" i="61"/>
  <c r="Q302" i="61"/>
  <c r="BD291" i="61"/>
  <c r="O262" i="61"/>
  <c r="BL251" i="61"/>
  <c r="BL252" i="61"/>
  <c r="AX251" i="61"/>
  <c r="AX252" i="61"/>
  <c r="H251" i="61"/>
  <c r="H252" i="61"/>
  <c r="AQ241" i="61"/>
  <c r="BZ232" i="61"/>
  <c r="BZ231" i="61"/>
  <c r="X193" i="51" s="1"/>
  <c r="AX232" i="61"/>
  <c r="V232" i="61"/>
  <c r="BP211" i="61"/>
  <c r="BP212" i="61"/>
  <c r="Z211" i="61"/>
  <c r="Z212" i="61"/>
  <c r="AH191" i="61"/>
  <c r="BB191" i="61"/>
  <c r="BB192" i="61"/>
  <c r="AN191" i="61"/>
  <c r="AN192" i="61"/>
  <c r="L191" i="61"/>
  <c r="L192" i="61"/>
  <c r="BW382" i="61"/>
  <c r="BI382" i="61"/>
  <c r="AU382" i="61"/>
  <c r="AG382" i="61"/>
  <c r="S382" i="61"/>
  <c r="Q281" i="61"/>
  <c r="BZ281" i="61"/>
  <c r="X198" i="51" s="1"/>
  <c r="BZ282" i="61"/>
  <c r="AJ281" i="61"/>
  <c r="AJ282" i="61"/>
  <c r="V281" i="61"/>
  <c r="V282" i="61"/>
  <c r="H281" i="61"/>
  <c r="H282" i="61"/>
  <c r="AF272" i="61"/>
  <c r="W252" i="61"/>
  <c r="G252" i="61"/>
  <c r="G251" i="61"/>
  <c r="BK232" i="61"/>
  <c r="Y211" i="61"/>
  <c r="Y212" i="61"/>
  <c r="Z192" i="61"/>
  <c r="BP191" i="61"/>
  <c r="BO192" i="61"/>
  <c r="BO191" i="61"/>
  <c r="AM191" i="61"/>
  <c r="AM192" i="61"/>
  <c r="K191" i="61"/>
  <c r="K192" i="61"/>
  <c r="BV282" i="61"/>
  <c r="BH282" i="61"/>
  <c r="AT282" i="61"/>
  <c r="AF282" i="61"/>
  <c r="R282" i="61"/>
  <c r="N261" i="61"/>
  <c r="AV241" i="61"/>
  <c r="BQ241" i="61"/>
  <c r="BQ242" i="61"/>
  <c r="BC241" i="61"/>
  <c r="BC242" i="61"/>
  <c r="AO241" i="61"/>
  <c r="AO242" i="61"/>
  <c r="P232" i="61"/>
  <c r="BA202" i="61"/>
  <c r="BZ192" i="61"/>
  <c r="BL192" i="61"/>
  <c r="AX192" i="61"/>
  <c r="AJ192" i="61"/>
  <c r="BZ182" i="61"/>
  <c r="BH172" i="61"/>
  <c r="BT101" i="61"/>
  <c r="BT102" i="61"/>
  <c r="BF101" i="61"/>
  <c r="BF102" i="61"/>
  <c r="AR101" i="61"/>
  <c r="AR102" i="61"/>
  <c r="AD101" i="61"/>
  <c r="AD102" i="61"/>
  <c r="P101" i="61"/>
  <c r="P102" i="61"/>
  <c r="BF261" i="61"/>
  <c r="AP261" i="61"/>
  <c r="AG252" i="61"/>
  <c r="O252" i="61"/>
  <c r="I242" i="61"/>
  <c r="I241" i="61"/>
  <c r="N231" i="61"/>
  <c r="AG232" i="61"/>
  <c r="BS222" i="61"/>
  <c r="BV222" i="61"/>
  <c r="BV221" i="61"/>
  <c r="BH222" i="61"/>
  <c r="BH221" i="61"/>
  <c r="AT222" i="61"/>
  <c r="AT221" i="61"/>
  <c r="BS212" i="61"/>
  <c r="BH212" i="61"/>
  <c r="BH211" i="61"/>
  <c r="AT212" i="61"/>
  <c r="AT211" i="61"/>
  <c r="AF212" i="61"/>
  <c r="AF211" i="61"/>
  <c r="BY202" i="61"/>
  <c r="BY201" i="61"/>
  <c r="J190" i="51" s="1"/>
  <c r="BK202" i="61"/>
  <c r="BK201" i="61"/>
  <c r="AW202" i="61"/>
  <c r="AW201" i="61"/>
  <c r="AI202" i="61"/>
  <c r="AI201" i="61"/>
  <c r="U202" i="61"/>
  <c r="U201" i="61"/>
  <c r="AI182" i="61"/>
  <c r="AR151" i="61"/>
  <c r="AR152" i="61"/>
  <c r="AD151" i="61"/>
  <c r="AD152" i="61"/>
  <c r="P151" i="61"/>
  <c r="P152" i="61"/>
  <c r="BR252" i="61"/>
  <c r="BD252" i="61"/>
  <c r="AP252" i="61"/>
  <c r="AB252" i="61"/>
  <c r="N252" i="61"/>
  <c r="BJ241" i="61"/>
  <c r="BV232" i="61"/>
  <c r="R232" i="61"/>
  <c r="BG222" i="61"/>
  <c r="BG221" i="61"/>
  <c r="AS222" i="61"/>
  <c r="AS221" i="61"/>
  <c r="AE222" i="61"/>
  <c r="AE221" i="61"/>
  <c r="AS212" i="61"/>
  <c r="AS211" i="61"/>
  <c r="AE212" i="61"/>
  <c r="AE211" i="61"/>
  <c r="Q212" i="61"/>
  <c r="Q211" i="61"/>
  <c r="BX202" i="61"/>
  <c r="BX201" i="61"/>
  <c r="BJ202" i="61"/>
  <c r="BJ201" i="61"/>
  <c r="AV202" i="61"/>
  <c r="AV201" i="61"/>
  <c r="AH202" i="61"/>
  <c r="AH201" i="61"/>
  <c r="T202" i="61"/>
  <c r="T201" i="61"/>
  <c r="F202" i="61"/>
  <c r="F201" i="61"/>
  <c r="AS192" i="61"/>
  <c r="AE192" i="61"/>
  <c r="BJ171" i="61"/>
  <c r="BJ172" i="61"/>
  <c r="AV171" i="61"/>
  <c r="AV172" i="61"/>
  <c r="T171" i="61"/>
  <c r="T172" i="61"/>
  <c r="BI142" i="61"/>
  <c r="BI141" i="61"/>
  <c r="AU141" i="61"/>
  <c r="AU142" i="61"/>
  <c r="AG141" i="61"/>
  <c r="AG142" i="61"/>
  <c r="S142" i="61"/>
  <c r="S141" i="61"/>
  <c r="BZ272" i="61"/>
  <c r="BL272" i="61"/>
  <c r="AX272" i="61"/>
  <c r="AJ272" i="61"/>
  <c r="V272" i="61"/>
  <c r="H272" i="61"/>
  <c r="BD261" i="61"/>
  <c r="AP251" i="61"/>
  <c r="BQ252" i="61"/>
  <c r="BC252" i="61"/>
  <c r="AO252" i="61"/>
  <c r="AA252" i="61"/>
  <c r="M252" i="61"/>
  <c r="BU232" i="61"/>
  <c r="BU231" i="61"/>
  <c r="BG232" i="61"/>
  <c r="BG231" i="61"/>
  <c r="AR222" i="61"/>
  <c r="AR221" i="61"/>
  <c r="AD222" i="61"/>
  <c r="AD221" i="61"/>
  <c r="P222" i="61"/>
  <c r="P221" i="61"/>
  <c r="AD212" i="61"/>
  <c r="AD211" i="61"/>
  <c r="P212" i="61"/>
  <c r="P211" i="61"/>
  <c r="BI202" i="61"/>
  <c r="BI201" i="61"/>
  <c r="AU202" i="61"/>
  <c r="AU201" i="61"/>
  <c r="AG202" i="61"/>
  <c r="AG201" i="61"/>
  <c r="S202" i="61"/>
  <c r="S201" i="61"/>
  <c r="BL191" i="61"/>
  <c r="AD192" i="61"/>
  <c r="BW171" i="61"/>
  <c r="BW172" i="61"/>
  <c r="BI171" i="61"/>
  <c r="BI172" i="61"/>
  <c r="AU171" i="61"/>
  <c r="AU172" i="61"/>
  <c r="S171" i="61"/>
  <c r="S172" i="61"/>
  <c r="BH142" i="61"/>
  <c r="BH141" i="61"/>
  <c r="AT142" i="61"/>
  <c r="AT141" i="61"/>
  <c r="AF141" i="61"/>
  <c r="AF142" i="61"/>
  <c r="R142" i="61"/>
  <c r="R141" i="61"/>
  <c r="BT231" i="61"/>
  <c r="BT232" i="61"/>
  <c r="BF231" i="61"/>
  <c r="BF232" i="61"/>
  <c r="AR231" i="61"/>
  <c r="AR232" i="61"/>
  <c r="AD231" i="61"/>
  <c r="AD232" i="61"/>
  <c r="AC222" i="61"/>
  <c r="AC221" i="61"/>
  <c r="O222" i="61"/>
  <c r="O221" i="61"/>
  <c r="O212" i="61"/>
  <c r="O211" i="61"/>
  <c r="BM181" i="61"/>
  <c r="BM182" i="61"/>
  <c r="AY181" i="61"/>
  <c r="AY182" i="61"/>
  <c r="W181" i="61"/>
  <c r="W182" i="61"/>
  <c r="I182" i="61"/>
  <c r="I181" i="61"/>
  <c r="BV171" i="61"/>
  <c r="BV172" i="61"/>
  <c r="AT171" i="61"/>
  <c r="AT172" i="61"/>
  <c r="R171" i="61"/>
  <c r="R172" i="61"/>
  <c r="BU141" i="61"/>
  <c r="BU142" i="61"/>
  <c r="BG141" i="61"/>
  <c r="BG142" i="61"/>
  <c r="AS142" i="61"/>
  <c r="AS141" i="61"/>
  <c r="AE142" i="61"/>
  <c r="AE141" i="61"/>
  <c r="Q141" i="61"/>
  <c r="Q142" i="61"/>
  <c r="BE232" i="61"/>
  <c r="BE231" i="61"/>
  <c r="AQ232" i="61"/>
  <c r="AQ231" i="61"/>
  <c r="N221" i="61"/>
  <c r="N222" i="61"/>
  <c r="AE202" i="61"/>
  <c r="AE201" i="61"/>
  <c r="Q202" i="61"/>
  <c r="Q201" i="61"/>
  <c r="H192" i="61"/>
  <c r="AJ191" i="61"/>
  <c r="BL181" i="61"/>
  <c r="BL182" i="61"/>
  <c r="AX181" i="61"/>
  <c r="AX182" i="61"/>
  <c r="V181" i="61"/>
  <c r="V182" i="61"/>
  <c r="H181" i="61"/>
  <c r="H182" i="61"/>
  <c r="AS172" i="61"/>
  <c r="AS171" i="61"/>
  <c r="Q171" i="61"/>
  <c r="Q172" i="61"/>
  <c r="BW141" i="61"/>
  <c r="AC231" i="61"/>
  <c r="AP232" i="61"/>
  <c r="AP231" i="61"/>
  <c r="AB232" i="61"/>
  <c r="AB231" i="61"/>
  <c r="P202" i="61"/>
  <c r="P201" i="61"/>
  <c r="BY181" i="61"/>
  <c r="J188" i="51" s="1"/>
  <c r="BY182" i="61"/>
  <c r="AW181" i="61"/>
  <c r="AW182" i="61"/>
  <c r="G181" i="61"/>
  <c r="G182" i="61"/>
  <c r="BV141" i="61"/>
  <c r="BS101" i="61"/>
  <c r="BS102" i="61"/>
  <c r="BE101" i="61"/>
  <c r="BE102" i="61"/>
  <c r="AQ101" i="61"/>
  <c r="AQ102" i="61"/>
  <c r="AC101" i="61"/>
  <c r="AC102" i="61"/>
  <c r="O101" i="61"/>
  <c r="O102" i="61"/>
  <c r="BU52" i="61"/>
  <c r="BU51" i="61"/>
  <c r="BG51" i="61"/>
  <c r="BG52" i="61"/>
  <c r="AS51" i="61"/>
  <c r="AS52" i="61"/>
  <c r="AE51" i="61"/>
  <c r="AE52" i="61"/>
  <c r="Q52" i="61"/>
  <c r="Q51" i="61"/>
  <c r="AR242" i="61"/>
  <c r="AL202" i="61"/>
  <c r="AS191" i="61"/>
  <c r="BW182" i="61"/>
  <c r="BI181" i="61"/>
  <c r="BI182" i="61"/>
  <c r="BH162" i="61"/>
  <c r="S161" i="61"/>
  <c r="S162" i="61"/>
  <c r="S121" i="61"/>
  <c r="BK121" i="61"/>
  <c r="BK122" i="61"/>
  <c r="AW121" i="61"/>
  <c r="AW122" i="61"/>
  <c r="AI121" i="61"/>
  <c r="AI122" i="61"/>
  <c r="U121" i="61"/>
  <c r="U122" i="61"/>
  <c r="G121" i="61"/>
  <c r="G122" i="61"/>
  <c r="BR91" i="61"/>
  <c r="BR92" i="61"/>
  <c r="BD91" i="61"/>
  <c r="BD92" i="61"/>
  <c r="AP91" i="61"/>
  <c r="AP92" i="61"/>
  <c r="N91" i="61"/>
  <c r="N92" i="61"/>
  <c r="AX201" i="61"/>
  <c r="BV181" i="61"/>
  <c r="BV182" i="61"/>
  <c r="BH181" i="61"/>
  <c r="BH182" i="61"/>
  <c r="AT181" i="61"/>
  <c r="AT182" i="61"/>
  <c r="AF181" i="61"/>
  <c r="AF182" i="61"/>
  <c r="R181" i="61"/>
  <c r="R182" i="61"/>
  <c r="BG162" i="61"/>
  <c r="AT161" i="61"/>
  <c r="AT162" i="61"/>
  <c r="R161" i="61"/>
  <c r="R162" i="61"/>
  <c r="BZ131" i="61"/>
  <c r="X183" i="51" s="1"/>
  <c r="BZ132" i="61"/>
  <c r="BL131" i="61"/>
  <c r="BL132" i="61"/>
  <c r="AX131" i="61"/>
  <c r="AX132" i="61"/>
  <c r="AJ131" i="61"/>
  <c r="AJ132" i="61"/>
  <c r="H131" i="61"/>
  <c r="H132" i="61"/>
  <c r="BJ121" i="61"/>
  <c r="BJ122" i="61"/>
  <c r="AV121" i="61"/>
  <c r="AV122" i="61"/>
  <c r="AH121" i="61"/>
  <c r="AH122" i="61"/>
  <c r="T121" i="61"/>
  <c r="T122" i="61"/>
  <c r="F121" i="61"/>
  <c r="F122" i="61"/>
  <c r="BQ91" i="61"/>
  <c r="BQ92" i="61"/>
  <c r="BC91" i="61"/>
  <c r="BC92" i="61"/>
  <c r="AO91" i="61"/>
  <c r="AO92" i="61"/>
  <c r="AA91" i="61"/>
  <c r="AA92" i="61"/>
  <c r="M91" i="61"/>
  <c r="M92" i="61"/>
  <c r="BU192" i="61"/>
  <c r="BU182" i="61"/>
  <c r="BG182" i="61"/>
  <c r="BG181" i="61"/>
  <c r="AS182" i="61"/>
  <c r="AE182" i="61"/>
  <c r="Q182" i="61"/>
  <c r="AS161" i="61"/>
  <c r="AS162" i="61"/>
  <c r="AE161" i="61"/>
  <c r="AE162" i="61"/>
  <c r="Q161" i="61"/>
  <c r="Q162" i="61"/>
  <c r="BY132" i="61"/>
  <c r="BY131" i="61"/>
  <c r="J183" i="51" s="1"/>
  <c r="AW132" i="61"/>
  <c r="AW131" i="61"/>
  <c r="AI132" i="61"/>
  <c r="AI131" i="61"/>
  <c r="U132" i="61"/>
  <c r="U131" i="61"/>
  <c r="G132" i="61"/>
  <c r="G131" i="61"/>
  <c r="BW122" i="61"/>
  <c r="BW121" i="61"/>
  <c r="BI122" i="61"/>
  <c r="BI121" i="61"/>
  <c r="AU122" i="61"/>
  <c r="AU121" i="61"/>
  <c r="BO112" i="61"/>
  <c r="BO111" i="61"/>
  <c r="AM112" i="61"/>
  <c r="AM111" i="61"/>
  <c r="Y112" i="61"/>
  <c r="Y111" i="61"/>
  <c r="K112" i="61"/>
  <c r="K111" i="61"/>
  <c r="BP91" i="61"/>
  <c r="BP92" i="61"/>
  <c r="BB91" i="61"/>
  <c r="BB92" i="61"/>
  <c r="AN91" i="61"/>
  <c r="AN92" i="61"/>
  <c r="Z91" i="61"/>
  <c r="Z92" i="61"/>
  <c r="L91" i="61"/>
  <c r="L92" i="61"/>
  <c r="BY211" i="61"/>
  <c r="J191" i="51" s="1"/>
  <c r="BZ201" i="61"/>
  <c r="X190" i="51" s="1"/>
  <c r="BF192" i="61"/>
  <c r="BT161" i="61"/>
  <c r="BT162" i="61"/>
  <c r="AR161" i="61"/>
  <c r="AR162" i="61"/>
  <c r="P161" i="61"/>
  <c r="P162" i="61"/>
  <c r="CA141" i="61"/>
  <c r="AL184" i="51" s="1"/>
  <c r="CA142" i="61"/>
  <c r="BM141" i="61"/>
  <c r="BM142" i="61"/>
  <c r="AY141" i="61"/>
  <c r="AY142" i="61"/>
  <c r="AK141" i="61"/>
  <c r="AK142" i="61"/>
  <c r="W142" i="61"/>
  <c r="W141" i="61"/>
  <c r="I142" i="61"/>
  <c r="I141" i="61"/>
  <c r="BA111" i="61"/>
  <c r="BU191" i="61"/>
  <c r="BU181" i="61"/>
  <c r="BA41" i="61"/>
  <c r="BA42" i="61"/>
  <c r="AM41" i="61"/>
  <c r="AM42" i="61"/>
  <c r="Y41" i="61"/>
  <c r="Y42" i="61"/>
  <c r="K41" i="61"/>
  <c r="K42" i="61"/>
  <c r="BZ212" i="61"/>
  <c r="BL212" i="61"/>
  <c r="AX212" i="61"/>
  <c r="AJ212" i="61"/>
  <c r="V212" i="61"/>
  <c r="H212" i="61"/>
  <c r="BR161" i="61"/>
  <c r="BR162" i="61"/>
  <c r="BD161" i="61"/>
  <c r="BD162" i="61"/>
  <c r="AP161" i="61"/>
  <c r="AP162" i="61"/>
  <c r="AB161" i="61"/>
  <c r="AB162" i="61"/>
  <c r="N161" i="61"/>
  <c r="N162" i="61"/>
  <c r="BN41" i="61"/>
  <c r="BN42" i="61"/>
  <c r="AZ41" i="61"/>
  <c r="AZ42" i="61"/>
  <c r="AL41" i="61"/>
  <c r="AL42" i="61"/>
  <c r="X41" i="61"/>
  <c r="X42" i="61"/>
  <c r="J41" i="61"/>
  <c r="J42" i="61"/>
  <c r="M192" i="61"/>
  <c r="AO181" i="61"/>
  <c r="AO182" i="61"/>
  <c r="AA182" i="61"/>
  <c r="BQ161" i="61"/>
  <c r="BQ162" i="61"/>
  <c r="BC161" i="61"/>
  <c r="BC162" i="61"/>
  <c r="AO161" i="61"/>
  <c r="AO162" i="61"/>
  <c r="AA161" i="61"/>
  <c r="AA162" i="61"/>
  <c r="M161" i="61"/>
  <c r="M162" i="61"/>
  <c r="BJ141" i="61"/>
  <c r="BJ142" i="61"/>
  <c r="AV141" i="61"/>
  <c r="AV142" i="61"/>
  <c r="AH141" i="61"/>
  <c r="AH142" i="61"/>
  <c r="T142" i="61"/>
  <c r="T141" i="61"/>
  <c r="F142" i="61"/>
  <c r="F141" i="61"/>
  <c r="BS82" i="61"/>
  <c r="BS81" i="61"/>
  <c r="BE82" i="61"/>
  <c r="BE81" i="61"/>
  <c r="AQ82" i="61"/>
  <c r="AQ81" i="61"/>
  <c r="AC82" i="61"/>
  <c r="AC81" i="61"/>
  <c r="O82" i="61"/>
  <c r="O81" i="61"/>
  <c r="BZ141" i="61"/>
  <c r="X184" i="51" s="1"/>
  <c r="BZ142" i="61"/>
  <c r="BL141" i="61"/>
  <c r="BL142" i="61"/>
  <c r="AX141" i="61"/>
  <c r="AX142" i="61"/>
  <c r="AJ141" i="61"/>
  <c r="AJ142" i="61"/>
  <c r="V142" i="61"/>
  <c r="V141" i="61"/>
  <c r="H142" i="61"/>
  <c r="H141" i="61"/>
  <c r="BH122" i="61"/>
  <c r="BH121" i="61"/>
  <c r="AT122" i="61"/>
  <c r="AT121" i="61"/>
  <c r="BU81" i="61"/>
  <c r="BU82" i="61"/>
  <c r="BG82" i="61"/>
  <c r="BG81" i="61"/>
  <c r="AS82" i="61"/>
  <c r="AS81" i="61"/>
  <c r="AE82" i="61"/>
  <c r="AE81" i="61"/>
  <c r="Q82" i="61"/>
  <c r="Q81" i="61"/>
  <c r="BX11" i="61"/>
  <c r="BX12" i="61"/>
  <c r="BJ11" i="61"/>
  <c r="BJ12" i="61"/>
  <c r="AV11" i="61"/>
  <c r="AV12" i="61"/>
  <c r="AH11" i="61"/>
  <c r="AH12" i="61"/>
  <c r="T11" i="61"/>
  <c r="T12" i="61"/>
  <c r="F11" i="61"/>
  <c r="F12" i="61"/>
  <c r="AP112" i="61"/>
  <c r="AP111" i="61"/>
  <c r="AB112" i="61"/>
  <c r="AB111" i="61"/>
  <c r="N112" i="61"/>
  <c r="N111" i="61"/>
  <c r="BT81" i="61"/>
  <c r="BT82" i="61"/>
  <c r="AR82" i="61"/>
  <c r="AR81" i="61"/>
  <c r="AD82" i="61"/>
  <c r="AD81" i="61"/>
  <c r="P82" i="61"/>
  <c r="P81" i="61"/>
  <c r="AH131" i="61"/>
  <c r="AH132" i="61"/>
  <c r="BV122" i="61"/>
  <c r="BT171" i="61"/>
  <c r="BT172" i="61"/>
  <c r="BF171" i="61"/>
  <c r="BF172" i="61"/>
  <c r="AR171" i="61"/>
  <c r="AR172" i="61"/>
  <c r="AD171" i="61"/>
  <c r="AD172" i="61"/>
  <c r="P171" i="61"/>
  <c r="P172" i="61"/>
  <c r="BS162" i="61"/>
  <c r="CA162" i="61"/>
  <c r="BM162" i="61"/>
  <c r="AY162" i="61"/>
  <c r="AK162" i="61"/>
  <c r="W162" i="61"/>
  <c r="I162" i="61"/>
  <c r="BL112" i="61"/>
  <c r="BL111" i="61"/>
  <c r="AX111" i="61"/>
  <c r="AX112" i="61"/>
  <c r="H111" i="61"/>
  <c r="H112" i="61"/>
  <c r="BZ41" i="61"/>
  <c r="X174" i="51" s="1"/>
  <c r="BZ42" i="61"/>
  <c r="BL41" i="61"/>
  <c r="BL42" i="61"/>
  <c r="AX41" i="61"/>
  <c r="AX42" i="61"/>
  <c r="AJ41" i="61"/>
  <c r="AJ42" i="61"/>
  <c r="V41" i="61"/>
  <c r="V42" i="61"/>
  <c r="H41" i="61"/>
  <c r="H42" i="61"/>
  <c r="BS171" i="61"/>
  <c r="BS172" i="61"/>
  <c r="BE171" i="61"/>
  <c r="BE172" i="61"/>
  <c r="AQ171" i="61"/>
  <c r="AQ172" i="61"/>
  <c r="AC171" i="61"/>
  <c r="AC172" i="61"/>
  <c r="O171" i="61"/>
  <c r="O172" i="61"/>
  <c r="AC152" i="61"/>
  <c r="F132" i="61"/>
  <c r="BV132" i="61"/>
  <c r="BH132" i="61"/>
  <c r="AT132" i="61"/>
  <c r="AF132" i="61"/>
  <c r="R132" i="61"/>
  <c r="R131" i="61"/>
  <c r="BN122" i="61"/>
  <c r="BN121" i="61"/>
  <c r="X121" i="61"/>
  <c r="X122" i="61"/>
  <c r="BY42" i="61"/>
  <c r="BK42" i="61"/>
  <c r="AW42" i="61"/>
  <c r="AI42" i="61"/>
  <c r="U42" i="61"/>
  <c r="G42" i="61"/>
  <c r="AQ162" i="61"/>
  <c r="AB152" i="61"/>
  <c r="BP151" i="61"/>
  <c r="BP152" i="61"/>
  <c r="BB151" i="61"/>
  <c r="BB152" i="61"/>
  <c r="AN151" i="61"/>
  <c r="AN152" i="61"/>
  <c r="Z151" i="61"/>
  <c r="Z152" i="61"/>
  <c r="L151" i="61"/>
  <c r="L152" i="61"/>
  <c r="AS132" i="61"/>
  <c r="AE132" i="61"/>
  <c r="CA121" i="61"/>
  <c r="AL182" i="51" s="1"/>
  <c r="CA122" i="61"/>
  <c r="BM121" i="61"/>
  <c r="BM122" i="61"/>
  <c r="W121" i="61"/>
  <c r="W122" i="61"/>
  <c r="I121" i="61"/>
  <c r="I122" i="61"/>
  <c r="AA152" i="61"/>
  <c r="BO151" i="61"/>
  <c r="BO152" i="61"/>
  <c r="BA151" i="61"/>
  <c r="BA152" i="61"/>
  <c r="AM151" i="61"/>
  <c r="AM152" i="61"/>
  <c r="Y151" i="61"/>
  <c r="Y152" i="61"/>
  <c r="K151" i="61"/>
  <c r="K152" i="61"/>
  <c r="BL122" i="61"/>
  <c r="BL121" i="61"/>
  <c r="V121" i="61"/>
  <c r="V122" i="61"/>
  <c r="H121" i="61"/>
  <c r="H122" i="61"/>
  <c r="BP102" i="61"/>
  <c r="BB102" i="61"/>
  <c r="AN102" i="61"/>
  <c r="Z102" i="61"/>
  <c r="L102" i="61"/>
  <c r="BO91" i="61"/>
  <c r="BO92" i="61"/>
  <c r="BA91" i="61"/>
  <c r="BA92" i="61"/>
  <c r="AM91" i="61"/>
  <c r="AM92" i="61"/>
  <c r="Y91" i="61"/>
  <c r="Y92" i="61"/>
  <c r="K91" i="61"/>
  <c r="K92" i="61"/>
  <c r="CA41" i="61"/>
  <c r="AL174" i="51" s="1"/>
  <c r="CA42" i="61"/>
  <c r="BM41" i="61"/>
  <c r="BM42" i="61"/>
  <c r="AY41" i="61"/>
  <c r="AY42" i="61"/>
  <c r="AK41" i="61"/>
  <c r="AK42" i="61"/>
  <c r="W41" i="61"/>
  <c r="W42" i="61"/>
  <c r="I41" i="61"/>
  <c r="I42" i="61"/>
  <c r="BO21" i="61"/>
  <c r="BO22" i="61"/>
  <c r="BW11" i="61"/>
  <c r="BW12" i="61"/>
  <c r="AG11" i="61"/>
  <c r="AG12" i="61"/>
  <c r="BN142" i="61"/>
  <c r="AZ142" i="61"/>
  <c r="AL142" i="61"/>
  <c r="AZ132" i="61"/>
  <c r="AG112" i="61"/>
  <c r="AE111" i="61"/>
  <c r="T102" i="61"/>
  <c r="AI71" i="61"/>
  <c r="AI72" i="61"/>
  <c r="G71" i="61"/>
  <c r="G72" i="61"/>
  <c r="AU61" i="61"/>
  <c r="AU62" i="61"/>
  <c r="S61" i="61"/>
  <c r="S62" i="61"/>
  <c r="Z122" i="61"/>
  <c r="BT122" i="61"/>
  <c r="BF122" i="61"/>
  <c r="AR122" i="61"/>
  <c r="AD122" i="61"/>
  <c r="P122" i="61"/>
  <c r="AF112" i="61"/>
  <c r="AD111" i="61"/>
  <c r="BW102" i="61"/>
  <c r="AU102" i="61"/>
  <c r="S102" i="61"/>
  <c r="AE62" i="61"/>
  <c r="BV61" i="61"/>
  <c r="BV62" i="61"/>
  <c r="AT61" i="61"/>
  <c r="AT62" i="61"/>
  <c r="R61" i="61"/>
  <c r="R62" i="61"/>
  <c r="AO31" i="61"/>
  <c r="AO32" i="61"/>
  <c r="M31" i="61"/>
  <c r="M32" i="61"/>
  <c r="Y22" i="61"/>
  <c r="BO132" i="61"/>
  <c r="AA121" i="61"/>
  <c r="BV102" i="61"/>
  <c r="AT102" i="61"/>
  <c r="R102" i="61"/>
  <c r="BU61" i="61"/>
  <c r="BU62" i="61"/>
  <c r="AS61" i="61"/>
  <c r="AS62" i="61"/>
  <c r="Q61" i="61"/>
  <c r="Q62" i="61"/>
  <c r="BP31" i="61"/>
  <c r="BP32" i="61"/>
  <c r="AN31" i="61"/>
  <c r="AN32" i="61"/>
  <c r="L31" i="61"/>
  <c r="L32" i="61"/>
  <c r="AS111" i="61"/>
  <c r="BU102" i="61"/>
  <c r="AS102" i="61"/>
  <c r="Q102" i="61"/>
  <c r="BU92" i="61"/>
  <c r="AS92" i="61"/>
  <c r="Q92" i="61"/>
  <c r="BT61" i="61"/>
  <c r="BT62" i="61"/>
  <c r="AR61" i="61"/>
  <c r="AR62" i="61"/>
  <c r="P61" i="61"/>
  <c r="P62" i="61"/>
  <c r="BO31" i="61"/>
  <c r="BO32" i="61"/>
  <c r="AM31" i="61"/>
  <c r="AM32" i="61"/>
  <c r="K31" i="61"/>
  <c r="K32" i="61"/>
  <c r="AR111" i="61"/>
  <c r="BT92" i="61"/>
  <c r="AR92" i="61"/>
  <c r="P92" i="61"/>
  <c r="BS61" i="61"/>
  <c r="BS62" i="61"/>
  <c r="AQ61" i="61"/>
  <c r="AQ62" i="61"/>
  <c r="BN31" i="61"/>
  <c r="BN32" i="61"/>
  <c r="AL31" i="61"/>
  <c r="AL32" i="61"/>
  <c r="J31" i="61"/>
  <c r="J32" i="61"/>
  <c r="BW81" i="61"/>
  <c r="BW82" i="61"/>
  <c r="BI81" i="61"/>
  <c r="BI82" i="61"/>
  <c r="AU81" i="61"/>
  <c r="AU82" i="61"/>
  <c r="AG81" i="61"/>
  <c r="AG82" i="61"/>
  <c r="S81" i="61"/>
  <c r="S82" i="61"/>
  <c r="BG62" i="61"/>
  <c r="BR61" i="61"/>
  <c r="BR62" i="61"/>
  <c r="AP61" i="61"/>
  <c r="AP62" i="61"/>
  <c r="AB61" i="61"/>
  <c r="AB62" i="61"/>
  <c r="BM31" i="61"/>
  <c r="BM32" i="61"/>
  <c r="AK31" i="61"/>
  <c r="AK32" i="61"/>
  <c r="BI12" i="61"/>
  <c r="S12" i="61"/>
  <c r="BV82" i="61"/>
  <c r="BV81" i="61"/>
  <c r="BH82" i="61"/>
  <c r="BH81" i="61"/>
  <c r="AT82" i="61"/>
  <c r="AT81" i="61"/>
  <c r="AF82" i="61"/>
  <c r="AF81" i="61"/>
  <c r="R82" i="61"/>
  <c r="R81" i="61"/>
  <c r="BQ61" i="61"/>
  <c r="BQ62" i="61"/>
  <c r="BC61" i="61"/>
  <c r="BC62" i="61"/>
  <c r="AO61" i="61"/>
  <c r="AO62" i="61"/>
  <c r="AA61" i="61"/>
  <c r="AA62" i="61"/>
  <c r="M61" i="61"/>
  <c r="M62" i="61"/>
  <c r="BL31" i="61"/>
  <c r="BL32" i="61"/>
  <c r="AJ31" i="61"/>
  <c r="AJ32" i="61"/>
  <c r="V31" i="61"/>
  <c r="V32" i="61"/>
  <c r="AM21" i="61"/>
  <c r="BL81" i="61"/>
  <c r="P72" i="61"/>
  <c r="BP61" i="61"/>
  <c r="BP62" i="61"/>
  <c r="BB61" i="61"/>
  <c r="BB62" i="61"/>
  <c r="AN61" i="61"/>
  <c r="AN62" i="61"/>
  <c r="Z61" i="61"/>
  <c r="Z62" i="61"/>
  <c r="L61" i="61"/>
  <c r="L62" i="61"/>
  <c r="L52" i="61"/>
  <c r="N42" i="61"/>
  <c r="BX31" i="61"/>
  <c r="BX32" i="61"/>
  <c r="BJ31" i="61"/>
  <c r="BJ32" i="61"/>
  <c r="AV31" i="61"/>
  <c r="AV32" i="61"/>
  <c r="AH31" i="61"/>
  <c r="AH32" i="61"/>
  <c r="T31" i="61"/>
  <c r="T32" i="61"/>
  <c r="F31" i="61"/>
  <c r="F32" i="61"/>
  <c r="BT11" i="61"/>
  <c r="BT12" i="61"/>
  <c r="BF11" i="61"/>
  <c r="BF12" i="61"/>
  <c r="AR11" i="61"/>
  <c r="AR12" i="61"/>
  <c r="AD11" i="61"/>
  <c r="AD12" i="61"/>
  <c r="P11" i="61"/>
  <c r="P12" i="61"/>
  <c r="BZ81" i="61"/>
  <c r="X178" i="51" s="1"/>
  <c r="BO62" i="61"/>
  <c r="BA62" i="61"/>
  <c r="AM62" i="61"/>
  <c r="Y62" i="61"/>
  <c r="K62" i="61"/>
  <c r="AG72" i="61"/>
  <c r="BS71" i="61"/>
  <c r="BS72" i="61"/>
  <c r="BE71" i="61"/>
  <c r="BE72" i="61"/>
  <c r="AQ71" i="61"/>
  <c r="AQ72" i="61"/>
  <c r="AC71" i="61"/>
  <c r="AC72" i="61"/>
  <c r="O71" i="61"/>
  <c r="O72" i="61"/>
  <c r="BO51" i="61"/>
  <c r="BO52" i="61"/>
  <c r="BA51" i="61"/>
  <c r="BA52" i="61"/>
  <c r="AM51" i="61"/>
  <c r="AM52" i="61"/>
  <c r="Y51" i="61"/>
  <c r="Y52" i="61"/>
  <c r="K51" i="61"/>
  <c r="K52" i="61"/>
  <c r="BM22" i="61"/>
  <c r="BW21" i="61"/>
  <c r="BW22" i="61"/>
  <c r="BI21" i="61"/>
  <c r="BI22" i="61"/>
  <c r="AU21" i="61"/>
  <c r="AU22" i="61"/>
  <c r="AG21" i="61"/>
  <c r="AG22" i="61"/>
  <c r="S21" i="61"/>
  <c r="S22" i="61"/>
  <c r="AD72" i="61"/>
  <c r="BR71" i="61"/>
  <c r="BR72" i="61"/>
  <c r="BD71" i="61"/>
  <c r="BD72" i="61"/>
  <c r="AP71" i="61"/>
  <c r="AP72" i="61"/>
  <c r="AB71" i="61"/>
  <c r="AB72" i="61"/>
  <c r="N71" i="61"/>
  <c r="N72" i="61"/>
  <c r="Z52" i="61"/>
  <c r="BN51" i="61"/>
  <c r="BN52" i="61"/>
  <c r="AZ51" i="61"/>
  <c r="AZ52" i="61"/>
  <c r="AL51" i="61"/>
  <c r="AL52" i="61"/>
  <c r="X51" i="61"/>
  <c r="X52" i="61"/>
  <c r="J51" i="61"/>
  <c r="J52" i="61"/>
  <c r="BL22" i="61"/>
  <c r="BV21" i="61"/>
  <c r="BV22" i="61"/>
  <c r="BH21" i="61"/>
  <c r="BH22" i="61"/>
  <c r="AT21" i="61"/>
  <c r="AT22" i="61"/>
  <c r="AF21" i="61"/>
  <c r="AF22" i="61"/>
  <c r="R21" i="61"/>
  <c r="R22" i="61"/>
  <c r="K22" i="50" l="1"/>
  <c r="L134" i="33" l="1"/>
  <c r="C135" i="33"/>
  <c r="E56" i="42" l="1"/>
  <c r="G55" i="8" l="1"/>
  <c r="F50" i="42" l="1"/>
  <c r="F11" i="42"/>
  <c r="C18" i="40"/>
  <c r="D18" i="40"/>
  <c r="E18" i="40"/>
  <c r="G18" i="40"/>
  <c r="F18" i="40"/>
  <c r="E502" i="61"/>
  <c r="E492" i="61"/>
  <c r="E482" i="61"/>
  <c r="E472" i="61"/>
  <c r="E462" i="61"/>
  <c r="E452" i="61"/>
  <c r="E442" i="61"/>
  <c r="E432" i="61"/>
  <c r="E422" i="61"/>
  <c r="E412" i="61"/>
  <c r="E402" i="61"/>
  <c r="E392" i="61"/>
  <c r="E382" i="61"/>
  <c r="E372" i="61"/>
  <c r="E362" i="61"/>
  <c r="E352" i="61"/>
  <c r="E342" i="61"/>
  <c r="E332" i="61"/>
  <c r="E322" i="61"/>
  <c r="E312" i="61"/>
  <c r="E302" i="61"/>
  <c r="E292" i="61"/>
  <c r="E282" i="61"/>
  <c r="E272" i="61"/>
  <c r="E262" i="61"/>
  <c r="E252" i="61"/>
  <c r="E242" i="61"/>
  <c r="E232" i="61"/>
  <c r="E222" i="61"/>
  <c r="E212" i="61"/>
  <c r="E202" i="61"/>
  <c r="E192" i="61"/>
  <c r="E182" i="61"/>
  <c r="E172" i="61"/>
  <c r="E162" i="61"/>
  <c r="E152" i="61"/>
  <c r="E142" i="61"/>
  <c r="E132" i="61"/>
  <c r="E122" i="61"/>
  <c r="E112" i="61"/>
  <c r="E102" i="61"/>
  <c r="E92" i="61"/>
  <c r="E82" i="61"/>
  <c r="E72" i="61"/>
  <c r="E62" i="61"/>
  <c r="E52" i="61"/>
  <c r="E42" i="61"/>
  <c r="E32" i="61"/>
  <c r="E22" i="61"/>
  <c r="E12" i="61"/>
  <c r="E13" i="59"/>
  <c r="J13" i="59"/>
  <c r="K13" i="59"/>
  <c r="L13" i="59"/>
  <c r="M13" i="59"/>
  <c r="N13" i="59"/>
  <c r="O13" i="59"/>
  <c r="P13" i="59"/>
  <c r="Q13" i="59"/>
  <c r="R13" i="59"/>
  <c r="S13" i="59"/>
  <c r="T13" i="59"/>
  <c r="U13" i="59"/>
  <c r="V13" i="59"/>
  <c r="W13" i="59"/>
  <c r="X13" i="59"/>
  <c r="Y13" i="59"/>
  <c r="Z13" i="59"/>
  <c r="AA13" i="59"/>
  <c r="AB13" i="59"/>
  <c r="AC13" i="59"/>
  <c r="AD13" i="59"/>
  <c r="AE13" i="59"/>
  <c r="AF13" i="59"/>
  <c r="AG13" i="59"/>
  <c r="AH13" i="59"/>
  <c r="AI13" i="59"/>
  <c r="AJ13" i="59"/>
  <c r="AK13" i="59"/>
  <c r="AL13" i="59"/>
  <c r="AM13" i="59"/>
  <c r="AN13" i="59"/>
  <c r="AO13" i="59"/>
  <c r="AP13" i="59"/>
  <c r="AQ13" i="59"/>
  <c r="AR13" i="59"/>
  <c r="AS13" i="59"/>
  <c r="AT13" i="59"/>
  <c r="AU13" i="59"/>
  <c r="AV13" i="59"/>
  <c r="AW13" i="59"/>
  <c r="AX13" i="59"/>
  <c r="AY13" i="59"/>
  <c r="AZ13" i="59"/>
  <c r="BA13" i="59"/>
  <c r="BB13" i="59"/>
  <c r="BC13" i="59"/>
  <c r="BD13" i="59"/>
  <c r="BE13" i="59"/>
  <c r="BF13" i="59"/>
  <c r="BG13" i="59"/>
  <c r="BH13" i="59"/>
  <c r="BI13" i="59"/>
  <c r="BJ13" i="59"/>
  <c r="BK13" i="59"/>
  <c r="BL13" i="59"/>
  <c r="BM13" i="59"/>
  <c r="BN13" i="59"/>
  <c r="BO13" i="59"/>
  <c r="BP13" i="59"/>
  <c r="BQ13" i="59"/>
  <c r="BR13" i="59"/>
  <c r="BS13" i="59"/>
  <c r="BT13" i="59"/>
  <c r="BU13" i="59"/>
  <c r="BV13" i="59"/>
  <c r="BW13" i="59"/>
  <c r="BX13" i="59"/>
  <c r="BY13" i="59"/>
  <c r="BZ13" i="59"/>
  <c r="CA13" i="59"/>
  <c r="F13" i="59"/>
  <c r="G13" i="59"/>
  <c r="H13" i="59"/>
  <c r="I13" i="59"/>
  <c r="G73" i="40" l="1"/>
  <c r="F73" i="40"/>
  <c r="G68" i="40"/>
  <c r="F68" i="40"/>
  <c r="E68" i="40"/>
  <c r="D68" i="40"/>
  <c r="C68" i="40"/>
  <c r="AN220" i="51"/>
  <c r="AN219" i="51"/>
  <c r="AN218" i="51"/>
  <c r="AN217" i="51"/>
  <c r="AN216" i="51"/>
  <c r="AN215" i="51"/>
  <c r="AN214" i="51"/>
  <c r="AN213" i="51"/>
  <c r="AN212" i="51"/>
  <c r="AN211" i="51"/>
  <c r="AN210" i="51"/>
  <c r="AN209" i="51"/>
  <c r="AN208" i="51"/>
  <c r="AN207" i="51"/>
  <c r="AN206" i="51"/>
  <c r="AN205" i="51"/>
  <c r="AN204" i="51"/>
  <c r="AN203" i="51"/>
  <c r="AN202" i="51"/>
  <c r="AN201" i="51"/>
  <c r="AN200" i="51"/>
  <c r="AN199" i="51"/>
  <c r="AN198" i="51"/>
  <c r="AN197" i="51"/>
  <c r="AN196" i="51"/>
  <c r="AN195" i="51"/>
  <c r="AN194" i="51"/>
  <c r="AN193" i="51"/>
  <c r="AN192" i="51"/>
  <c r="AN191" i="51"/>
  <c r="AN190" i="51"/>
  <c r="AN189" i="51"/>
  <c r="AN188" i="51"/>
  <c r="AN187" i="51"/>
  <c r="AN186" i="51"/>
  <c r="AN185" i="51"/>
  <c r="AN184" i="51"/>
  <c r="AN183" i="51"/>
  <c r="AN182" i="51"/>
  <c r="AN181" i="51"/>
  <c r="AN180" i="51"/>
  <c r="AN179" i="51"/>
  <c r="AN178" i="51"/>
  <c r="AN177" i="51"/>
  <c r="AN176" i="51"/>
  <c r="AN175" i="51"/>
  <c r="AN174" i="51"/>
  <c r="AN173" i="51"/>
  <c r="AN172" i="51"/>
  <c r="AN171" i="51"/>
  <c r="Z220" i="51"/>
  <c r="Z219" i="51"/>
  <c r="Z218" i="51"/>
  <c r="Z217" i="51"/>
  <c r="Z216" i="51"/>
  <c r="Z215" i="51"/>
  <c r="Z214" i="51"/>
  <c r="Z213" i="51"/>
  <c r="Z212" i="51"/>
  <c r="Z211" i="51"/>
  <c r="Z210" i="51"/>
  <c r="Z209" i="51"/>
  <c r="Z208" i="51"/>
  <c r="Z207" i="51"/>
  <c r="Z206" i="51"/>
  <c r="Z205" i="51"/>
  <c r="Z204" i="51"/>
  <c r="Z203" i="51"/>
  <c r="Z202" i="51"/>
  <c r="Z201" i="51"/>
  <c r="Z200" i="51"/>
  <c r="Z199" i="51"/>
  <c r="Z198" i="51"/>
  <c r="Z197" i="51"/>
  <c r="Z196" i="51"/>
  <c r="Z195" i="51"/>
  <c r="Z194" i="51"/>
  <c r="Z193" i="51"/>
  <c r="Z192" i="51"/>
  <c r="Z191" i="51"/>
  <c r="Z190" i="51"/>
  <c r="Z189" i="51"/>
  <c r="Z188" i="51"/>
  <c r="Z187" i="51"/>
  <c r="Z186" i="51"/>
  <c r="Z185" i="51"/>
  <c r="Z184" i="51"/>
  <c r="Z183" i="51"/>
  <c r="Z182" i="51"/>
  <c r="Z181" i="51"/>
  <c r="Z180" i="51"/>
  <c r="Z179" i="51"/>
  <c r="Z178" i="51"/>
  <c r="Z177" i="51"/>
  <c r="Z176" i="51"/>
  <c r="Z175" i="51"/>
  <c r="Z174" i="51"/>
  <c r="Z173" i="51"/>
  <c r="Z172" i="51"/>
  <c r="Z171" i="51"/>
  <c r="L220" i="51"/>
  <c r="L219" i="51"/>
  <c r="L218" i="51"/>
  <c r="L217" i="51"/>
  <c r="L216" i="51"/>
  <c r="L215" i="51"/>
  <c r="L214" i="51"/>
  <c r="L213" i="51"/>
  <c r="L212" i="51"/>
  <c r="L211" i="51"/>
  <c r="L210" i="51"/>
  <c r="L209" i="51"/>
  <c r="L208" i="51"/>
  <c r="L207" i="51"/>
  <c r="L206" i="51"/>
  <c r="L205" i="51"/>
  <c r="L204" i="51"/>
  <c r="L203" i="51"/>
  <c r="L202" i="51"/>
  <c r="L201" i="51"/>
  <c r="L200" i="51"/>
  <c r="L199" i="51"/>
  <c r="L198" i="51"/>
  <c r="L197" i="51"/>
  <c r="L196" i="51"/>
  <c r="L195" i="51"/>
  <c r="L194" i="51"/>
  <c r="L193" i="51"/>
  <c r="L192" i="51"/>
  <c r="L191" i="51"/>
  <c r="L190" i="51"/>
  <c r="L189" i="51"/>
  <c r="L188" i="51"/>
  <c r="L187" i="51"/>
  <c r="L186" i="51"/>
  <c r="L185" i="51"/>
  <c r="L184" i="51"/>
  <c r="L183" i="51"/>
  <c r="L182" i="51"/>
  <c r="L181" i="51"/>
  <c r="L180" i="51"/>
  <c r="L179" i="51"/>
  <c r="L178" i="51"/>
  <c r="L177" i="51"/>
  <c r="L176" i="51"/>
  <c r="L175" i="51"/>
  <c r="L174" i="51"/>
  <c r="L173" i="51"/>
  <c r="L172" i="51"/>
  <c r="L171" i="51"/>
  <c r="AN165" i="51"/>
  <c r="AN164" i="51"/>
  <c r="AN163" i="51"/>
  <c r="AN162" i="51"/>
  <c r="AN161" i="51"/>
  <c r="AN160" i="51"/>
  <c r="AN159" i="51"/>
  <c r="AN158" i="51"/>
  <c r="AN157" i="51"/>
  <c r="AN156" i="51"/>
  <c r="AN155" i="51"/>
  <c r="AN154" i="51"/>
  <c r="AN153" i="51"/>
  <c r="AN152" i="51"/>
  <c r="AN151" i="51"/>
  <c r="AN150" i="51"/>
  <c r="AN149" i="51"/>
  <c r="AN148" i="51"/>
  <c r="AN147" i="51"/>
  <c r="AN146" i="51"/>
  <c r="AN145" i="51"/>
  <c r="AN144" i="51"/>
  <c r="AN143" i="51"/>
  <c r="AN142" i="51"/>
  <c r="AN141" i="51"/>
  <c r="AN140" i="51"/>
  <c r="AN139" i="51"/>
  <c r="AN138" i="51"/>
  <c r="AN137" i="51"/>
  <c r="AN136" i="51"/>
  <c r="AN135" i="51"/>
  <c r="AN134" i="51"/>
  <c r="AN133" i="51"/>
  <c r="AN132" i="51"/>
  <c r="AN131" i="51"/>
  <c r="AN130" i="51"/>
  <c r="AN129" i="51"/>
  <c r="AN128" i="51"/>
  <c r="AN127" i="51"/>
  <c r="AN126" i="51"/>
  <c r="AN125" i="51"/>
  <c r="AN124" i="51"/>
  <c r="AN123" i="51"/>
  <c r="AN122" i="51"/>
  <c r="AN121" i="51"/>
  <c r="AN120" i="51"/>
  <c r="AN119" i="51"/>
  <c r="AN118" i="51"/>
  <c r="AN117" i="51"/>
  <c r="AN116" i="51"/>
  <c r="Z165" i="51"/>
  <c r="Z164" i="51"/>
  <c r="Z163" i="51"/>
  <c r="Z162" i="51"/>
  <c r="Z161" i="51"/>
  <c r="Z160" i="51"/>
  <c r="Z159" i="51"/>
  <c r="Z158" i="51"/>
  <c r="Z157" i="51"/>
  <c r="Z156" i="51"/>
  <c r="Z155" i="51"/>
  <c r="Z154" i="51"/>
  <c r="Z153" i="51"/>
  <c r="Z152" i="51"/>
  <c r="Z151" i="51"/>
  <c r="Z150" i="51"/>
  <c r="Z149" i="51"/>
  <c r="Z148" i="51"/>
  <c r="Z147" i="51"/>
  <c r="Z146" i="51"/>
  <c r="Z145" i="51"/>
  <c r="Z144" i="51"/>
  <c r="Z143" i="51"/>
  <c r="Z142" i="51"/>
  <c r="Z141" i="51"/>
  <c r="Z140" i="51"/>
  <c r="Z139" i="51"/>
  <c r="Z138" i="51"/>
  <c r="Z137" i="51"/>
  <c r="Z136" i="51"/>
  <c r="Z135" i="51"/>
  <c r="Z134" i="51"/>
  <c r="Z133" i="51"/>
  <c r="Z132" i="51"/>
  <c r="Z131" i="51"/>
  <c r="Z130" i="51"/>
  <c r="Z129" i="51"/>
  <c r="Z128" i="51"/>
  <c r="Z127" i="51"/>
  <c r="Z126" i="51"/>
  <c r="Z125" i="51"/>
  <c r="Z124" i="51"/>
  <c r="Z123" i="51"/>
  <c r="Z122" i="51"/>
  <c r="Z121" i="51"/>
  <c r="Z120" i="51"/>
  <c r="Z119" i="51"/>
  <c r="Z118" i="51"/>
  <c r="Z117" i="51"/>
  <c r="Z116" i="51"/>
  <c r="L165" i="51"/>
  <c r="L164" i="51"/>
  <c r="L163" i="51"/>
  <c r="L162" i="51"/>
  <c r="L161" i="51"/>
  <c r="L160" i="51"/>
  <c r="L159" i="51"/>
  <c r="L158" i="51"/>
  <c r="L157" i="51"/>
  <c r="L156" i="51"/>
  <c r="L155" i="51"/>
  <c r="L154" i="51"/>
  <c r="L153" i="51"/>
  <c r="L152" i="51"/>
  <c r="L151" i="51"/>
  <c r="L150" i="51"/>
  <c r="L149" i="51"/>
  <c r="L148" i="51"/>
  <c r="L147" i="51"/>
  <c r="L146" i="51"/>
  <c r="L145" i="51"/>
  <c r="L144" i="51"/>
  <c r="L143" i="51"/>
  <c r="L142" i="51"/>
  <c r="L141" i="51"/>
  <c r="L140" i="51"/>
  <c r="L139" i="51"/>
  <c r="L138" i="51"/>
  <c r="L137" i="51"/>
  <c r="L136" i="51"/>
  <c r="L135" i="51"/>
  <c r="L134" i="51"/>
  <c r="L133" i="51"/>
  <c r="L132" i="51"/>
  <c r="L131" i="51"/>
  <c r="L130" i="51"/>
  <c r="L129" i="51"/>
  <c r="L128" i="51"/>
  <c r="L127" i="51"/>
  <c r="L126" i="51"/>
  <c r="L125" i="51"/>
  <c r="L124" i="51"/>
  <c r="L123" i="51"/>
  <c r="L122" i="51"/>
  <c r="L121" i="51"/>
  <c r="L120" i="51"/>
  <c r="L119" i="51"/>
  <c r="L118" i="51"/>
  <c r="L117" i="51"/>
  <c r="L116" i="51"/>
  <c r="AN110" i="51"/>
  <c r="AN109" i="51"/>
  <c r="AN108" i="51"/>
  <c r="AN107" i="51"/>
  <c r="AN106" i="51"/>
  <c r="AN105" i="51"/>
  <c r="AN104" i="51"/>
  <c r="AN103" i="51"/>
  <c r="AN102" i="51"/>
  <c r="AN101" i="51"/>
  <c r="AN100" i="51"/>
  <c r="AN99" i="51"/>
  <c r="AN98" i="51"/>
  <c r="AN97" i="51"/>
  <c r="AN96" i="51"/>
  <c r="AN95" i="51"/>
  <c r="AN94" i="51"/>
  <c r="AN93" i="51"/>
  <c r="AN92" i="51"/>
  <c r="AN91" i="51"/>
  <c r="AN90" i="51"/>
  <c r="AN89" i="51"/>
  <c r="AN88" i="51"/>
  <c r="AN87" i="51"/>
  <c r="AN86" i="51"/>
  <c r="AN85" i="51"/>
  <c r="AN84" i="51"/>
  <c r="AN83" i="51"/>
  <c r="AN82" i="51"/>
  <c r="AN81" i="51"/>
  <c r="AN80" i="51"/>
  <c r="AN79" i="51"/>
  <c r="AN78" i="51"/>
  <c r="AN77" i="51"/>
  <c r="AN76" i="51"/>
  <c r="AN75" i="51"/>
  <c r="AN74" i="51"/>
  <c r="AN73" i="51"/>
  <c r="AN72" i="51"/>
  <c r="AN71" i="51"/>
  <c r="AN70" i="51"/>
  <c r="AN69" i="51"/>
  <c r="AN68" i="51"/>
  <c r="AN67" i="51"/>
  <c r="AN66" i="51"/>
  <c r="AN65" i="51"/>
  <c r="AN64" i="51"/>
  <c r="AN63" i="51"/>
  <c r="AN62" i="51"/>
  <c r="AN61" i="51"/>
  <c r="Z110" i="51"/>
  <c r="Z109" i="51"/>
  <c r="Z108" i="51"/>
  <c r="Z107" i="51"/>
  <c r="Z106" i="51"/>
  <c r="Z105" i="51"/>
  <c r="Z104" i="51"/>
  <c r="Z103" i="51"/>
  <c r="Z102" i="51"/>
  <c r="Z101" i="51"/>
  <c r="Z100" i="51"/>
  <c r="Z99" i="51"/>
  <c r="Z98" i="51"/>
  <c r="Z97" i="51"/>
  <c r="Z96" i="51"/>
  <c r="Z95" i="51"/>
  <c r="Z94" i="51"/>
  <c r="Z93" i="51"/>
  <c r="Z92" i="51"/>
  <c r="Z91" i="51"/>
  <c r="Z90" i="51"/>
  <c r="Z89" i="51"/>
  <c r="Z88" i="51"/>
  <c r="Z87" i="51"/>
  <c r="Z86" i="51"/>
  <c r="Z85" i="51"/>
  <c r="Z84" i="51"/>
  <c r="Z83" i="51"/>
  <c r="Z82" i="51"/>
  <c r="Z81" i="51"/>
  <c r="Z80" i="51"/>
  <c r="Z79" i="51"/>
  <c r="Z78" i="51"/>
  <c r="Z77" i="51"/>
  <c r="Z76" i="51"/>
  <c r="Z75" i="51"/>
  <c r="Z74" i="51"/>
  <c r="Z73" i="51"/>
  <c r="Z72" i="51"/>
  <c r="Z71" i="51"/>
  <c r="Z70" i="51"/>
  <c r="Z69" i="51"/>
  <c r="Z68" i="51"/>
  <c r="Z67" i="51"/>
  <c r="Z66" i="51"/>
  <c r="Z65" i="51"/>
  <c r="Z64" i="51"/>
  <c r="Z63" i="51"/>
  <c r="Z62" i="51"/>
  <c r="Z61" i="51"/>
  <c r="L110" i="51"/>
  <c r="L109" i="51"/>
  <c r="L108" i="51"/>
  <c r="L107" i="51"/>
  <c r="L106" i="51"/>
  <c r="L105" i="51"/>
  <c r="L104" i="51"/>
  <c r="L103" i="51"/>
  <c r="L102" i="51"/>
  <c r="L101" i="51"/>
  <c r="L100" i="51"/>
  <c r="L99" i="51"/>
  <c r="L98" i="51"/>
  <c r="L97" i="51"/>
  <c r="L96" i="51"/>
  <c r="L95" i="51"/>
  <c r="L94" i="51"/>
  <c r="L93" i="51"/>
  <c r="L92" i="51"/>
  <c r="L91" i="51"/>
  <c r="L90" i="51"/>
  <c r="L89" i="51"/>
  <c r="L88" i="51"/>
  <c r="L87" i="51"/>
  <c r="L86" i="51"/>
  <c r="L85" i="51"/>
  <c r="L84" i="51"/>
  <c r="L83" i="51"/>
  <c r="L82" i="51"/>
  <c r="L81" i="51"/>
  <c r="L80" i="51"/>
  <c r="L79" i="51"/>
  <c r="L78" i="51"/>
  <c r="L77" i="51"/>
  <c r="L76" i="51"/>
  <c r="L75" i="51"/>
  <c r="L74" i="51"/>
  <c r="L73" i="51"/>
  <c r="L72" i="51"/>
  <c r="L71" i="51"/>
  <c r="L70" i="51"/>
  <c r="L69" i="51"/>
  <c r="L68" i="51"/>
  <c r="L67" i="51"/>
  <c r="L66" i="51"/>
  <c r="L65" i="51"/>
  <c r="L64" i="51"/>
  <c r="L63" i="51"/>
  <c r="L62" i="51"/>
  <c r="L61" i="51"/>
  <c r="AN55" i="51"/>
  <c r="AN54" i="51"/>
  <c r="AN53" i="51"/>
  <c r="AN52" i="51"/>
  <c r="AN51" i="51"/>
  <c r="AN50" i="51"/>
  <c r="AN49" i="51"/>
  <c r="AN48" i="51"/>
  <c r="AN47" i="51"/>
  <c r="AN46" i="51"/>
  <c r="AN45" i="51"/>
  <c r="AN44" i="51"/>
  <c r="AN43" i="51"/>
  <c r="AN42" i="51"/>
  <c r="AN41" i="51"/>
  <c r="AN40" i="51"/>
  <c r="AN39" i="51"/>
  <c r="AN38" i="51"/>
  <c r="AN37" i="51"/>
  <c r="AN36" i="51"/>
  <c r="AN35" i="51"/>
  <c r="AN34" i="51"/>
  <c r="AN33" i="51"/>
  <c r="AN32" i="51"/>
  <c r="AN31" i="51"/>
  <c r="AN30" i="51"/>
  <c r="AN29" i="51"/>
  <c r="AN28" i="51"/>
  <c r="AN27" i="51"/>
  <c r="AN26" i="51"/>
  <c r="AN25" i="51"/>
  <c r="AN24" i="51"/>
  <c r="AN23" i="51"/>
  <c r="AN22" i="51"/>
  <c r="AN21" i="51"/>
  <c r="AN20" i="51"/>
  <c r="AN19" i="51"/>
  <c r="AN18" i="51"/>
  <c r="AN17" i="51"/>
  <c r="AN16" i="51"/>
  <c r="AN15" i="51"/>
  <c r="AN14" i="51"/>
  <c r="AN13" i="51"/>
  <c r="AN12" i="51"/>
  <c r="AN11" i="51"/>
  <c r="AN10" i="51"/>
  <c r="AN9" i="51"/>
  <c r="AN8" i="51"/>
  <c r="AN7" i="51"/>
  <c r="AN6" i="51"/>
  <c r="Z55" i="51"/>
  <c r="Z54" i="51"/>
  <c r="Z53" i="51"/>
  <c r="Z52" i="51"/>
  <c r="Z51" i="51"/>
  <c r="Z50" i="51"/>
  <c r="Z49" i="51"/>
  <c r="Z48" i="51"/>
  <c r="Z47" i="51"/>
  <c r="Z46" i="51"/>
  <c r="Z45" i="51"/>
  <c r="Z44" i="51"/>
  <c r="Z43" i="51"/>
  <c r="Z42" i="51"/>
  <c r="Z41" i="51"/>
  <c r="Z40" i="51"/>
  <c r="Z39" i="51"/>
  <c r="Z38" i="51"/>
  <c r="Z37" i="51"/>
  <c r="Z36" i="51"/>
  <c r="Z35" i="51"/>
  <c r="Z34" i="51"/>
  <c r="Z33" i="51"/>
  <c r="Z32" i="51"/>
  <c r="Z31" i="51"/>
  <c r="Z30" i="51"/>
  <c r="Z29" i="51"/>
  <c r="Z28" i="51"/>
  <c r="Z27" i="51"/>
  <c r="Z26" i="51"/>
  <c r="Z25" i="51"/>
  <c r="Z24" i="51"/>
  <c r="Z23" i="51"/>
  <c r="Z22" i="51"/>
  <c r="Z21" i="51"/>
  <c r="Z20" i="51"/>
  <c r="Z19" i="51"/>
  <c r="Z18" i="51"/>
  <c r="Z17" i="51"/>
  <c r="Z16" i="51"/>
  <c r="Z15" i="51"/>
  <c r="Z14" i="51"/>
  <c r="Z13" i="51"/>
  <c r="Z12" i="51"/>
  <c r="Z11" i="51"/>
  <c r="Z10" i="51"/>
  <c r="Z9" i="51"/>
  <c r="Z8" i="51"/>
  <c r="Z7" i="51"/>
  <c r="Z6" i="51"/>
  <c r="L55" i="51"/>
  <c r="L54" i="51"/>
  <c r="L53" i="51"/>
  <c r="L52" i="51"/>
  <c r="L51" i="51"/>
  <c r="L50" i="51"/>
  <c r="L49" i="51"/>
  <c r="L48" i="51"/>
  <c r="L47" i="51"/>
  <c r="L46" i="51"/>
  <c r="L45" i="51"/>
  <c r="L44" i="51"/>
  <c r="L43" i="51"/>
  <c r="L42" i="51"/>
  <c r="L41" i="51"/>
  <c r="L40" i="51"/>
  <c r="L39" i="51"/>
  <c r="L38" i="51"/>
  <c r="L37" i="51"/>
  <c r="L36" i="51"/>
  <c r="L35" i="51"/>
  <c r="L34" i="51"/>
  <c r="L33" i="51"/>
  <c r="L32" i="51"/>
  <c r="L31" i="51"/>
  <c r="L30" i="51"/>
  <c r="L29" i="51"/>
  <c r="L28" i="51"/>
  <c r="L27" i="51"/>
  <c r="L26" i="51"/>
  <c r="L25" i="51"/>
  <c r="L24" i="51"/>
  <c r="L23" i="51"/>
  <c r="L22" i="51"/>
  <c r="L21" i="51"/>
  <c r="L20" i="51"/>
  <c r="L19" i="51"/>
  <c r="L18" i="51"/>
  <c r="L17" i="51"/>
  <c r="L16" i="51"/>
  <c r="L15" i="51"/>
  <c r="L14" i="51"/>
  <c r="L13" i="51"/>
  <c r="L12" i="51"/>
  <c r="L11" i="51"/>
  <c r="L10" i="51"/>
  <c r="L9" i="51"/>
  <c r="L8" i="51"/>
  <c r="L7" i="51"/>
  <c r="L6" i="51"/>
  <c r="G60" i="40"/>
  <c r="F60" i="40"/>
  <c r="F41" i="42" s="1"/>
  <c r="E60" i="40"/>
  <c r="D60" i="40"/>
  <c r="C60" i="40"/>
  <c r="G64" i="40"/>
  <c r="G56" i="40"/>
  <c r="G52" i="40"/>
  <c r="G47" i="40"/>
  <c r="G75" i="40" s="1"/>
  <c r="G43" i="40"/>
  <c r="G39" i="40"/>
  <c r="G35" i="40"/>
  <c r="G31" i="40"/>
  <c r="G27" i="40"/>
  <c r="G22" i="40"/>
  <c r="G14" i="40"/>
  <c r="G10" i="40"/>
  <c r="G6" i="40"/>
  <c r="F64" i="40"/>
  <c r="F44" i="42" s="1"/>
  <c r="F56" i="40"/>
  <c r="F35" i="42" s="1"/>
  <c r="F52" i="40"/>
  <c r="F33" i="42" s="1"/>
  <c r="F47" i="40"/>
  <c r="F43" i="40"/>
  <c r="F27" i="42" s="1"/>
  <c r="F39" i="40"/>
  <c r="F26" i="42" s="1"/>
  <c r="F35" i="40"/>
  <c r="F25" i="42" s="1"/>
  <c r="F31" i="40"/>
  <c r="F24" i="42" s="1"/>
  <c r="F27" i="40"/>
  <c r="F19" i="42" s="1"/>
  <c r="F22" i="40"/>
  <c r="F12" i="42" s="1"/>
  <c r="F14" i="40"/>
  <c r="F10" i="42" s="1"/>
  <c r="F10" i="40"/>
  <c r="F9" i="42" s="1"/>
  <c r="F6" i="40"/>
  <c r="F6" i="42" s="1"/>
  <c r="E54" i="8"/>
  <c r="E53" i="8"/>
  <c r="E52" i="8"/>
  <c r="E50" i="8"/>
  <c r="E49" i="8"/>
  <c r="E43" i="8"/>
  <c r="E42" i="8"/>
  <c r="E41" i="8"/>
  <c r="E40" i="8"/>
  <c r="E38" i="8"/>
  <c r="E37" i="8"/>
  <c r="E30" i="8"/>
  <c r="E29" i="8"/>
  <c r="E28" i="8"/>
  <c r="E26" i="8"/>
  <c r="E25" i="8"/>
  <c r="E18" i="8"/>
  <c r="E17" i="8"/>
  <c r="E16" i="8"/>
  <c r="E14" i="8"/>
  <c r="E13" i="8"/>
  <c r="E6" i="8"/>
  <c r="E5" i="8"/>
  <c r="E51" i="8"/>
  <c r="E48" i="8"/>
  <c r="E47" i="8"/>
  <c r="E46" i="8"/>
  <c r="E45" i="8"/>
  <c r="E44" i="8"/>
  <c r="E39" i="8"/>
  <c r="E36" i="8"/>
  <c r="E35" i="8"/>
  <c r="E34" i="8"/>
  <c r="E33" i="8"/>
  <c r="E32" i="8"/>
  <c r="E31" i="8"/>
  <c r="E27" i="8"/>
  <c r="E24" i="8"/>
  <c r="E23" i="8"/>
  <c r="E22" i="8"/>
  <c r="E21" i="8"/>
  <c r="E20" i="8"/>
  <c r="E19" i="8"/>
  <c r="E15" i="8"/>
  <c r="E12" i="8"/>
  <c r="E11" i="8"/>
  <c r="E10" i="8"/>
  <c r="E9" i="8"/>
  <c r="E8" i="8"/>
  <c r="E7" i="8"/>
  <c r="F29" i="42" l="1"/>
  <c r="F75" i="40"/>
  <c r="F55" i="42"/>
  <c r="C116" i="33"/>
  <c r="D116" i="33"/>
  <c r="E116" i="33"/>
  <c r="F116" i="33"/>
  <c r="G116" i="33"/>
  <c r="H116" i="33"/>
  <c r="I116" i="33"/>
  <c r="J116" i="33"/>
  <c r="K116" i="33"/>
  <c r="L116" i="33"/>
  <c r="M116" i="33"/>
  <c r="N116" i="33"/>
  <c r="O116" i="33"/>
  <c r="P116" i="33"/>
  <c r="Q116" i="33"/>
  <c r="R116" i="33"/>
  <c r="S116" i="33"/>
  <c r="T116" i="33"/>
  <c r="U116" i="33"/>
  <c r="V116" i="33"/>
  <c r="W116" i="33"/>
  <c r="X116" i="33"/>
  <c r="Y116" i="33"/>
  <c r="Z116" i="33"/>
  <c r="AA116" i="33"/>
  <c r="AB116" i="33"/>
  <c r="AC116" i="33"/>
  <c r="AD116" i="33"/>
  <c r="AE116" i="33"/>
  <c r="AF116" i="33"/>
  <c r="AG116" i="33"/>
  <c r="AH116" i="33"/>
  <c r="AI116" i="33"/>
  <c r="AJ116" i="33"/>
  <c r="AK116" i="33"/>
  <c r="AL116" i="33"/>
  <c r="AM116" i="33"/>
  <c r="AN116" i="33"/>
  <c r="AO116" i="33"/>
  <c r="AP116" i="33"/>
  <c r="AQ116" i="33"/>
  <c r="AR116" i="33"/>
  <c r="AS116" i="33"/>
  <c r="AT116" i="33"/>
  <c r="AU116" i="33"/>
  <c r="AV116" i="33"/>
  <c r="AW116" i="33"/>
  <c r="AX116" i="33"/>
  <c r="AY116" i="33"/>
  <c r="AZ116" i="33"/>
  <c r="BA116" i="33"/>
  <c r="BB116" i="33"/>
  <c r="BC116" i="33"/>
  <c r="BD116" i="33"/>
  <c r="C117" i="33"/>
  <c r="D117" i="33"/>
  <c r="E117" i="33"/>
  <c r="F117" i="33"/>
  <c r="G117" i="33"/>
  <c r="H117" i="33"/>
  <c r="I117" i="33"/>
  <c r="J117" i="33"/>
  <c r="K117" i="33"/>
  <c r="L117" i="33"/>
  <c r="M117" i="33"/>
  <c r="N117" i="33"/>
  <c r="O117" i="33"/>
  <c r="P117" i="33"/>
  <c r="Q117" i="33"/>
  <c r="R117" i="33"/>
  <c r="S117" i="33"/>
  <c r="T117" i="33"/>
  <c r="U117" i="33"/>
  <c r="V117" i="33"/>
  <c r="W117" i="33"/>
  <c r="X117" i="33"/>
  <c r="Y117" i="33"/>
  <c r="Z117" i="33"/>
  <c r="AA117" i="33"/>
  <c r="AB117" i="33"/>
  <c r="AC117" i="33"/>
  <c r="AD117" i="33"/>
  <c r="AE117" i="33"/>
  <c r="AF117" i="33"/>
  <c r="AG117" i="33"/>
  <c r="AH117" i="33"/>
  <c r="AI117" i="33"/>
  <c r="AJ117" i="33"/>
  <c r="AK117" i="33"/>
  <c r="AL117" i="33"/>
  <c r="AM117" i="33"/>
  <c r="AN117" i="33"/>
  <c r="AO117" i="33"/>
  <c r="AP117" i="33"/>
  <c r="AQ117" i="33"/>
  <c r="AR117" i="33"/>
  <c r="AS117" i="33"/>
  <c r="AT117" i="33"/>
  <c r="AU117" i="33"/>
  <c r="AV117" i="33"/>
  <c r="AW117" i="33"/>
  <c r="AX117" i="33"/>
  <c r="AY117" i="33"/>
  <c r="AZ117" i="33"/>
  <c r="BA117" i="33"/>
  <c r="BB117" i="33"/>
  <c r="BC117" i="33"/>
  <c r="BD117" i="33"/>
  <c r="C118" i="33"/>
  <c r="D274" i="11" s="1"/>
  <c r="D118" i="33"/>
  <c r="E118" i="33"/>
  <c r="F118" i="33"/>
  <c r="G118" i="33"/>
  <c r="H118" i="33"/>
  <c r="I118" i="33"/>
  <c r="J118" i="33"/>
  <c r="K118" i="33"/>
  <c r="L118" i="33"/>
  <c r="M118" i="33"/>
  <c r="N118" i="33"/>
  <c r="O118" i="33"/>
  <c r="P118" i="33"/>
  <c r="Q118" i="33"/>
  <c r="R118" i="33"/>
  <c r="S118" i="33"/>
  <c r="T118" i="33"/>
  <c r="U118" i="33"/>
  <c r="V118" i="33"/>
  <c r="W118" i="33"/>
  <c r="X118" i="33"/>
  <c r="Y118" i="33"/>
  <c r="Z118" i="33"/>
  <c r="AA118" i="33"/>
  <c r="AB118" i="33"/>
  <c r="AC118" i="33"/>
  <c r="AD118" i="33"/>
  <c r="AE118" i="33"/>
  <c r="AF118" i="33"/>
  <c r="AG118" i="33"/>
  <c r="AH118" i="33"/>
  <c r="AI118" i="33"/>
  <c r="AJ118" i="33"/>
  <c r="AK118" i="33"/>
  <c r="AL118" i="33"/>
  <c r="AM118" i="33"/>
  <c r="AN118" i="33"/>
  <c r="AO118" i="33"/>
  <c r="AP118" i="33"/>
  <c r="AQ118" i="33"/>
  <c r="AR118" i="33"/>
  <c r="AS118" i="33"/>
  <c r="AT118" i="33"/>
  <c r="AU118" i="33"/>
  <c r="AV118" i="33"/>
  <c r="AW118" i="33"/>
  <c r="AX118" i="33"/>
  <c r="AY118" i="33"/>
  <c r="AZ118" i="33"/>
  <c r="BA118" i="33"/>
  <c r="BB118" i="33"/>
  <c r="BC118" i="33"/>
  <c r="BD118" i="33"/>
  <c r="C119" i="33"/>
  <c r="D119" i="33"/>
  <c r="E119" i="33"/>
  <c r="F119" i="33"/>
  <c r="G119" i="33"/>
  <c r="H119" i="33"/>
  <c r="I119" i="33"/>
  <c r="J119" i="33"/>
  <c r="K119" i="33"/>
  <c r="L119" i="33"/>
  <c r="M119" i="33"/>
  <c r="N119" i="33"/>
  <c r="O119" i="33"/>
  <c r="P119" i="33"/>
  <c r="Q119" i="33"/>
  <c r="R119" i="33"/>
  <c r="S119" i="33"/>
  <c r="T119" i="33"/>
  <c r="U119" i="33"/>
  <c r="V119" i="33"/>
  <c r="W119" i="33"/>
  <c r="X119" i="33"/>
  <c r="Y119" i="33"/>
  <c r="Z119" i="33"/>
  <c r="AA119" i="33"/>
  <c r="AB119" i="33"/>
  <c r="AC119" i="33"/>
  <c r="AD119" i="33"/>
  <c r="AE119" i="33"/>
  <c r="AF119" i="33"/>
  <c r="AG119" i="33"/>
  <c r="AH119" i="33"/>
  <c r="AI119" i="33"/>
  <c r="AJ119" i="33"/>
  <c r="AK119" i="33"/>
  <c r="AL119" i="33"/>
  <c r="AM119" i="33"/>
  <c r="AN119" i="33"/>
  <c r="AO119" i="33"/>
  <c r="AP119" i="33"/>
  <c r="AQ119" i="33"/>
  <c r="AR119" i="33"/>
  <c r="AS119" i="33"/>
  <c r="AT119" i="33"/>
  <c r="AU119" i="33"/>
  <c r="AV119" i="33"/>
  <c r="AW119" i="33"/>
  <c r="AX119" i="33"/>
  <c r="AY119" i="33"/>
  <c r="AZ119" i="33"/>
  <c r="BA119" i="33"/>
  <c r="BB119" i="33"/>
  <c r="BC119" i="33"/>
  <c r="BD119" i="33"/>
  <c r="C120" i="33"/>
  <c r="D120" i="33"/>
  <c r="E120" i="33"/>
  <c r="F120" i="33"/>
  <c r="G120" i="33"/>
  <c r="H120" i="33"/>
  <c r="I120" i="33"/>
  <c r="J120" i="33"/>
  <c r="K120" i="33"/>
  <c r="L120" i="33"/>
  <c r="M120" i="33"/>
  <c r="N120" i="33"/>
  <c r="O120" i="33"/>
  <c r="P120" i="33"/>
  <c r="Q120" i="33"/>
  <c r="R120" i="33"/>
  <c r="S120" i="33"/>
  <c r="T120" i="33"/>
  <c r="U120" i="33"/>
  <c r="V120" i="33"/>
  <c r="W120" i="33"/>
  <c r="X120" i="33"/>
  <c r="Y120" i="33"/>
  <c r="Z120" i="33"/>
  <c r="AA120" i="33"/>
  <c r="AB120" i="33"/>
  <c r="AC120" i="33"/>
  <c r="AD120" i="33"/>
  <c r="AE120" i="33"/>
  <c r="AF120" i="33"/>
  <c r="AG120" i="33"/>
  <c r="AH120" i="33"/>
  <c r="AI120" i="33"/>
  <c r="AJ120" i="33"/>
  <c r="AK120" i="33"/>
  <c r="AL120" i="33"/>
  <c r="AM120" i="33"/>
  <c r="AN120" i="33"/>
  <c r="AO120" i="33"/>
  <c r="AP120" i="33"/>
  <c r="AQ120" i="33"/>
  <c r="AR120" i="33"/>
  <c r="AS120" i="33"/>
  <c r="AT120" i="33"/>
  <c r="AU120" i="33"/>
  <c r="AV120" i="33"/>
  <c r="AW120" i="33"/>
  <c r="AX120" i="33"/>
  <c r="AY120" i="33"/>
  <c r="AZ120" i="33"/>
  <c r="BA120" i="33"/>
  <c r="BB120" i="33"/>
  <c r="BC120" i="33"/>
  <c r="BD120" i="33"/>
  <c r="C121" i="33"/>
  <c r="D121" i="33"/>
  <c r="E121" i="33"/>
  <c r="F121" i="33"/>
  <c r="G121" i="33"/>
  <c r="H121" i="33"/>
  <c r="I121" i="33"/>
  <c r="J121" i="33"/>
  <c r="K121" i="33"/>
  <c r="L121" i="33"/>
  <c r="M121" i="33"/>
  <c r="N121" i="33"/>
  <c r="O121" i="33"/>
  <c r="P121" i="33"/>
  <c r="Q121" i="33"/>
  <c r="R121" i="33"/>
  <c r="S121" i="33"/>
  <c r="T121" i="33"/>
  <c r="U121" i="33"/>
  <c r="V121" i="33"/>
  <c r="W121" i="33"/>
  <c r="X121" i="33"/>
  <c r="Y121" i="33"/>
  <c r="Z121" i="33"/>
  <c r="AA121" i="33"/>
  <c r="AB121" i="33"/>
  <c r="AC121" i="33"/>
  <c r="AD121" i="33"/>
  <c r="AE121" i="33"/>
  <c r="AF121" i="33"/>
  <c r="AG121" i="33"/>
  <c r="AH121" i="33"/>
  <c r="AI121" i="33"/>
  <c r="AJ121" i="33"/>
  <c r="AK121" i="33"/>
  <c r="AL121" i="33"/>
  <c r="AM121" i="33"/>
  <c r="AN121" i="33"/>
  <c r="AO121" i="33"/>
  <c r="AP121" i="33"/>
  <c r="AQ121" i="33"/>
  <c r="AR121" i="33"/>
  <c r="AS121" i="33"/>
  <c r="AT121" i="33"/>
  <c r="AU121" i="33"/>
  <c r="AV121" i="33"/>
  <c r="AW121" i="33"/>
  <c r="AX121" i="33"/>
  <c r="AY121" i="33"/>
  <c r="AZ121" i="33"/>
  <c r="BA121" i="33"/>
  <c r="BB121" i="33"/>
  <c r="BC121" i="33"/>
  <c r="BD121" i="33"/>
  <c r="C122" i="33"/>
  <c r="D122" i="33"/>
  <c r="E122" i="33"/>
  <c r="F122" i="33"/>
  <c r="G122" i="33"/>
  <c r="H122" i="33"/>
  <c r="I122" i="33"/>
  <c r="J122" i="33"/>
  <c r="K122" i="33"/>
  <c r="L122" i="33"/>
  <c r="M122" i="33"/>
  <c r="N122" i="33"/>
  <c r="O122" i="33"/>
  <c r="P122" i="33"/>
  <c r="Q122" i="33"/>
  <c r="R122" i="33"/>
  <c r="S122" i="33"/>
  <c r="T122" i="33"/>
  <c r="U122" i="33"/>
  <c r="V122" i="33"/>
  <c r="W122" i="33"/>
  <c r="X122" i="33"/>
  <c r="Y122" i="33"/>
  <c r="Z122" i="33"/>
  <c r="AA122" i="33"/>
  <c r="AB122" i="33"/>
  <c r="AC122" i="33"/>
  <c r="AD122" i="33"/>
  <c r="AE122" i="33"/>
  <c r="AF122" i="33"/>
  <c r="AG122" i="33"/>
  <c r="AH122" i="33"/>
  <c r="AI122" i="33"/>
  <c r="AJ122" i="33"/>
  <c r="AK122" i="33"/>
  <c r="AL122" i="33"/>
  <c r="AM122" i="33"/>
  <c r="AN122" i="33"/>
  <c r="AO122" i="33"/>
  <c r="AP122" i="33"/>
  <c r="AQ122" i="33"/>
  <c r="AR122" i="33"/>
  <c r="AS122" i="33"/>
  <c r="AT122" i="33"/>
  <c r="AU122" i="33"/>
  <c r="AV122" i="33"/>
  <c r="AW122" i="33"/>
  <c r="AX122" i="33"/>
  <c r="AY122" i="33"/>
  <c r="AZ122" i="33"/>
  <c r="BA122" i="33"/>
  <c r="BB122" i="33"/>
  <c r="BC122" i="33"/>
  <c r="BD122" i="33"/>
  <c r="C123" i="33"/>
  <c r="D123" i="33"/>
  <c r="E123" i="33"/>
  <c r="F123" i="33"/>
  <c r="G123" i="33"/>
  <c r="H123" i="33"/>
  <c r="I123" i="33"/>
  <c r="J123" i="33"/>
  <c r="K123" i="33"/>
  <c r="L123" i="33"/>
  <c r="M123" i="33"/>
  <c r="N123" i="33"/>
  <c r="O123" i="33"/>
  <c r="P123" i="33"/>
  <c r="Q123" i="33"/>
  <c r="R123" i="33"/>
  <c r="S123" i="33"/>
  <c r="T123" i="33"/>
  <c r="U123" i="33"/>
  <c r="V123" i="33"/>
  <c r="W123" i="33"/>
  <c r="X123" i="33"/>
  <c r="Y123" i="33"/>
  <c r="Z123" i="33"/>
  <c r="AA123" i="33"/>
  <c r="AB123" i="33"/>
  <c r="AC123" i="33"/>
  <c r="AD123" i="33"/>
  <c r="AE123" i="33"/>
  <c r="AF123" i="33"/>
  <c r="AG123" i="33"/>
  <c r="AH123" i="33"/>
  <c r="AI123" i="33"/>
  <c r="AJ123" i="33"/>
  <c r="AK123" i="33"/>
  <c r="AL123" i="33"/>
  <c r="AM123" i="33"/>
  <c r="AN123" i="33"/>
  <c r="AO123" i="33"/>
  <c r="AP123" i="33"/>
  <c r="AQ123" i="33"/>
  <c r="AR123" i="33"/>
  <c r="AS123" i="33"/>
  <c r="AT123" i="33"/>
  <c r="AU123" i="33"/>
  <c r="AV123" i="33"/>
  <c r="AW123" i="33"/>
  <c r="AX123" i="33"/>
  <c r="AY123" i="33"/>
  <c r="AZ123" i="33"/>
  <c r="BA123" i="33"/>
  <c r="BB123" i="33"/>
  <c r="BC123" i="33"/>
  <c r="BD123" i="33"/>
  <c r="C124" i="33"/>
  <c r="D124" i="33"/>
  <c r="E124" i="33"/>
  <c r="F124" i="33"/>
  <c r="G124" i="33"/>
  <c r="H124" i="33"/>
  <c r="I124" i="33"/>
  <c r="J124" i="33"/>
  <c r="K124" i="33"/>
  <c r="L124" i="33"/>
  <c r="M124" i="33"/>
  <c r="N124" i="33"/>
  <c r="O124" i="33"/>
  <c r="P124" i="33"/>
  <c r="Q124" i="33"/>
  <c r="R124" i="33"/>
  <c r="S124" i="33"/>
  <c r="T124" i="33"/>
  <c r="U124" i="33"/>
  <c r="V124" i="33"/>
  <c r="W124" i="33"/>
  <c r="X124" i="33"/>
  <c r="Y124" i="33"/>
  <c r="Z124" i="33"/>
  <c r="AA124" i="33"/>
  <c r="AB124" i="33"/>
  <c r="AC124" i="33"/>
  <c r="AD124" i="33"/>
  <c r="AE124" i="33"/>
  <c r="AF124" i="33"/>
  <c r="AG124" i="33"/>
  <c r="AH124" i="33"/>
  <c r="AI124" i="33"/>
  <c r="AJ124" i="33"/>
  <c r="AK124" i="33"/>
  <c r="AL124" i="33"/>
  <c r="AM124" i="33"/>
  <c r="AN124" i="33"/>
  <c r="AO124" i="33"/>
  <c r="AP124" i="33"/>
  <c r="AQ124" i="33"/>
  <c r="AR124" i="33"/>
  <c r="AS124" i="33"/>
  <c r="AT124" i="33"/>
  <c r="AU124" i="33"/>
  <c r="AV124" i="33"/>
  <c r="AW124" i="33"/>
  <c r="AX124" i="33"/>
  <c r="AY124" i="33"/>
  <c r="AZ124" i="33"/>
  <c r="BA124" i="33"/>
  <c r="BB124" i="33"/>
  <c r="BC124" i="33"/>
  <c r="BD124" i="33"/>
  <c r="C125" i="33"/>
  <c r="D125" i="33"/>
  <c r="E125" i="33"/>
  <c r="F125" i="33"/>
  <c r="G125" i="33"/>
  <c r="H125" i="33"/>
  <c r="I125" i="33"/>
  <c r="J125" i="33"/>
  <c r="K125" i="33"/>
  <c r="L125" i="33"/>
  <c r="M125" i="33"/>
  <c r="N125" i="33"/>
  <c r="O125" i="33"/>
  <c r="P125" i="33"/>
  <c r="Q125" i="33"/>
  <c r="R125" i="33"/>
  <c r="S125" i="33"/>
  <c r="T125" i="33"/>
  <c r="U125" i="33"/>
  <c r="V125" i="33"/>
  <c r="W125" i="33"/>
  <c r="X125" i="33"/>
  <c r="Y125" i="33"/>
  <c r="Z125" i="33"/>
  <c r="AA125" i="33"/>
  <c r="AB125" i="33"/>
  <c r="AC125" i="33"/>
  <c r="AD125" i="33"/>
  <c r="AE125" i="33"/>
  <c r="AF125" i="33"/>
  <c r="AG125" i="33"/>
  <c r="AH125" i="33"/>
  <c r="AI125" i="33"/>
  <c r="AJ125" i="33"/>
  <c r="AK125" i="33"/>
  <c r="AL125" i="33"/>
  <c r="AM125" i="33"/>
  <c r="AN125" i="33"/>
  <c r="AO125" i="33"/>
  <c r="AP125" i="33"/>
  <c r="AQ125" i="33"/>
  <c r="AR125" i="33"/>
  <c r="AS125" i="33"/>
  <c r="AT125" i="33"/>
  <c r="AU125" i="33"/>
  <c r="AV125" i="33"/>
  <c r="AW125" i="33"/>
  <c r="AX125" i="33"/>
  <c r="AY125" i="33"/>
  <c r="AZ125" i="33"/>
  <c r="BA125" i="33"/>
  <c r="BB125" i="33"/>
  <c r="BC125" i="33"/>
  <c r="BD125" i="33"/>
  <c r="C126" i="33"/>
  <c r="D126" i="33"/>
  <c r="E126" i="33"/>
  <c r="F126" i="33"/>
  <c r="G126" i="33"/>
  <c r="H126" i="33"/>
  <c r="I126" i="33"/>
  <c r="J126" i="33"/>
  <c r="K126" i="33"/>
  <c r="L126" i="33"/>
  <c r="M126" i="33"/>
  <c r="N126" i="33"/>
  <c r="O126" i="33"/>
  <c r="P126" i="33"/>
  <c r="Q126" i="33"/>
  <c r="R126" i="33"/>
  <c r="S126" i="33"/>
  <c r="T126" i="33"/>
  <c r="U126" i="33"/>
  <c r="V126" i="33"/>
  <c r="W126" i="33"/>
  <c r="X126" i="33"/>
  <c r="Y126" i="33"/>
  <c r="Z126" i="33"/>
  <c r="AA126" i="33"/>
  <c r="AB126" i="33"/>
  <c r="AC126" i="33"/>
  <c r="AD126" i="33"/>
  <c r="AE126" i="33"/>
  <c r="AF126" i="33"/>
  <c r="AG126" i="33"/>
  <c r="AH126" i="33"/>
  <c r="AI126" i="33"/>
  <c r="AJ126" i="33"/>
  <c r="AK126" i="33"/>
  <c r="AL126" i="33"/>
  <c r="AM126" i="33"/>
  <c r="AN126" i="33"/>
  <c r="AO126" i="33"/>
  <c r="AP126" i="33"/>
  <c r="AQ126" i="33"/>
  <c r="AR126" i="33"/>
  <c r="AS126" i="33"/>
  <c r="AT126" i="33"/>
  <c r="AU126" i="33"/>
  <c r="AV126" i="33"/>
  <c r="AW126" i="33"/>
  <c r="AX126" i="33"/>
  <c r="AY126" i="33"/>
  <c r="AZ126" i="33"/>
  <c r="BA126" i="33"/>
  <c r="BB126" i="33"/>
  <c r="BC126" i="33"/>
  <c r="BD126" i="33"/>
  <c r="C127" i="33"/>
  <c r="D127" i="33"/>
  <c r="E127" i="33"/>
  <c r="F127" i="33"/>
  <c r="G127" i="33"/>
  <c r="H127" i="33"/>
  <c r="I127" i="33"/>
  <c r="J127" i="33"/>
  <c r="K127" i="33"/>
  <c r="L127" i="33"/>
  <c r="M127" i="33"/>
  <c r="N127" i="33"/>
  <c r="O127" i="33"/>
  <c r="P127" i="33"/>
  <c r="Q127" i="33"/>
  <c r="R127" i="33"/>
  <c r="S127" i="33"/>
  <c r="T127" i="33"/>
  <c r="U127" i="33"/>
  <c r="V127" i="33"/>
  <c r="W127" i="33"/>
  <c r="X127" i="33"/>
  <c r="Y127" i="33"/>
  <c r="Z127" i="33"/>
  <c r="AA127" i="33"/>
  <c r="AB127" i="33"/>
  <c r="AC127" i="33"/>
  <c r="AD127" i="33"/>
  <c r="AE127" i="33"/>
  <c r="AF127" i="33"/>
  <c r="AG127" i="33"/>
  <c r="AH127" i="33"/>
  <c r="AI127" i="33"/>
  <c r="AJ127" i="33"/>
  <c r="AK127" i="33"/>
  <c r="AL127" i="33"/>
  <c r="AM127" i="33"/>
  <c r="AN127" i="33"/>
  <c r="AO127" i="33"/>
  <c r="AP127" i="33"/>
  <c r="AQ127" i="33"/>
  <c r="AR127" i="33"/>
  <c r="AS127" i="33"/>
  <c r="AT127" i="33"/>
  <c r="AU127" i="33"/>
  <c r="AV127" i="33"/>
  <c r="AW127" i="33"/>
  <c r="AX127" i="33"/>
  <c r="AY127" i="33"/>
  <c r="AZ127" i="33"/>
  <c r="BA127" i="33"/>
  <c r="BB127" i="33"/>
  <c r="BC127" i="33"/>
  <c r="BD127" i="33"/>
  <c r="C128" i="33"/>
  <c r="D128" i="33"/>
  <c r="E128" i="33"/>
  <c r="F128" i="33"/>
  <c r="G128" i="33"/>
  <c r="H128" i="33"/>
  <c r="I128" i="33"/>
  <c r="J128" i="33"/>
  <c r="K128" i="33"/>
  <c r="L128" i="33"/>
  <c r="M128" i="33"/>
  <c r="N128" i="33"/>
  <c r="O128" i="33"/>
  <c r="P128" i="33"/>
  <c r="Q128" i="33"/>
  <c r="R128" i="33"/>
  <c r="S128" i="33"/>
  <c r="T128" i="33"/>
  <c r="U128" i="33"/>
  <c r="V128" i="33"/>
  <c r="W128" i="33"/>
  <c r="X128" i="33"/>
  <c r="Y128" i="33"/>
  <c r="Z128" i="33"/>
  <c r="AA128" i="33"/>
  <c r="AB128" i="33"/>
  <c r="AC128" i="33"/>
  <c r="AD128" i="33"/>
  <c r="AE128" i="33"/>
  <c r="AF128" i="33"/>
  <c r="AG128" i="33"/>
  <c r="AH128" i="33"/>
  <c r="AI128" i="33"/>
  <c r="AJ128" i="33"/>
  <c r="AK128" i="33"/>
  <c r="AL128" i="33"/>
  <c r="AM128" i="33"/>
  <c r="AN128" i="33"/>
  <c r="AO128" i="33"/>
  <c r="AP128" i="33"/>
  <c r="AQ128" i="33"/>
  <c r="AR128" i="33"/>
  <c r="AS128" i="33"/>
  <c r="AT128" i="33"/>
  <c r="AU128" i="33"/>
  <c r="AV128" i="33"/>
  <c r="AW128" i="33"/>
  <c r="AX128" i="33"/>
  <c r="AY128" i="33"/>
  <c r="AZ128" i="33"/>
  <c r="BA128" i="33"/>
  <c r="BB128" i="33"/>
  <c r="BC128" i="33"/>
  <c r="BD128" i="33"/>
  <c r="C129" i="33"/>
  <c r="D129" i="33"/>
  <c r="E129" i="33"/>
  <c r="F129" i="33"/>
  <c r="G129" i="33"/>
  <c r="H129" i="33"/>
  <c r="I129" i="33"/>
  <c r="J129" i="33"/>
  <c r="K129" i="33"/>
  <c r="L129" i="33"/>
  <c r="M129" i="33"/>
  <c r="N129" i="33"/>
  <c r="O129" i="33"/>
  <c r="P129" i="33"/>
  <c r="Q129" i="33"/>
  <c r="R129" i="33"/>
  <c r="S129" i="33"/>
  <c r="T129" i="33"/>
  <c r="U129" i="33"/>
  <c r="V129" i="33"/>
  <c r="W129" i="33"/>
  <c r="X129" i="33"/>
  <c r="Y129" i="33"/>
  <c r="Z129" i="33"/>
  <c r="AA129" i="33"/>
  <c r="AB129" i="33"/>
  <c r="AC129" i="33"/>
  <c r="AD129" i="33"/>
  <c r="AE129" i="33"/>
  <c r="AF129" i="33"/>
  <c r="AG129" i="33"/>
  <c r="AH129" i="33"/>
  <c r="AI129" i="33"/>
  <c r="AJ129" i="33"/>
  <c r="AK129" i="33"/>
  <c r="AL129" i="33"/>
  <c r="AM129" i="33"/>
  <c r="AN129" i="33"/>
  <c r="AO129" i="33"/>
  <c r="AP129" i="33"/>
  <c r="AQ129" i="33"/>
  <c r="AR129" i="33"/>
  <c r="AS129" i="33"/>
  <c r="AT129" i="33"/>
  <c r="AU129" i="33"/>
  <c r="AV129" i="33"/>
  <c r="AW129" i="33"/>
  <c r="AX129" i="33"/>
  <c r="AY129" i="33"/>
  <c r="AZ129" i="33"/>
  <c r="BA129" i="33"/>
  <c r="BB129" i="33"/>
  <c r="BC129" i="33"/>
  <c r="BD129" i="33"/>
  <c r="C130" i="33"/>
  <c r="D130" i="33"/>
  <c r="E130" i="33"/>
  <c r="F130" i="33"/>
  <c r="G130" i="33"/>
  <c r="H130" i="33"/>
  <c r="I130" i="33"/>
  <c r="J130" i="33"/>
  <c r="K130" i="33"/>
  <c r="L130" i="33"/>
  <c r="M130" i="33"/>
  <c r="N130" i="33"/>
  <c r="O130" i="33"/>
  <c r="P130" i="33"/>
  <c r="Q130" i="33"/>
  <c r="R130" i="33"/>
  <c r="S130" i="33"/>
  <c r="T130" i="33"/>
  <c r="U130" i="33"/>
  <c r="V130" i="33"/>
  <c r="W130" i="33"/>
  <c r="X130" i="33"/>
  <c r="Y130" i="33"/>
  <c r="Z130" i="33"/>
  <c r="AA130" i="33"/>
  <c r="AB130" i="33"/>
  <c r="AC130" i="33"/>
  <c r="AD130" i="33"/>
  <c r="AE130" i="33"/>
  <c r="AF130" i="33"/>
  <c r="AG130" i="33"/>
  <c r="AH130" i="33"/>
  <c r="AI130" i="33"/>
  <c r="AJ130" i="33"/>
  <c r="AK130" i="33"/>
  <c r="AL130" i="33"/>
  <c r="AM130" i="33"/>
  <c r="AN130" i="33"/>
  <c r="AO130" i="33"/>
  <c r="AP130" i="33"/>
  <c r="AQ130" i="33"/>
  <c r="AR130" i="33"/>
  <c r="AS130" i="33"/>
  <c r="AT130" i="33"/>
  <c r="AU130" i="33"/>
  <c r="AV130" i="33"/>
  <c r="AW130" i="33"/>
  <c r="AX130" i="33"/>
  <c r="AY130" i="33"/>
  <c r="AZ130" i="33"/>
  <c r="BA130" i="33"/>
  <c r="BB130" i="33"/>
  <c r="BC130" i="33"/>
  <c r="BD130" i="33"/>
  <c r="C131" i="33"/>
  <c r="D131" i="33"/>
  <c r="E131" i="33"/>
  <c r="F131" i="33"/>
  <c r="G131" i="33"/>
  <c r="H131" i="33"/>
  <c r="I131" i="33"/>
  <c r="J131" i="33"/>
  <c r="K131" i="33"/>
  <c r="L131" i="33"/>
  <c r="M131" i="33"/>
  <c r="N131" i="33"/>
  <c r="O131" i="33"/>
  <c r="P131" i="33"/>
  <c r="Q131" i="33"/>
  <c r="R131" i="33"/>
  <c r="S131" i="33"/>
  <c r="T131" i="33"/>
  <c r="U131" i="33"/>
  <c r="V131" i="33"/>
  <c r="W131" i="33"/>
  <c r="X131" i="33"/>
  <c r="Y131" i="33"/>
  <c r="Z131" i="33"/>
  <c r="AA131" i="33"/>
  <c r="AB131" i="33"/>
  <c r="AC131" i="33"/>
  <c r="AD131" i="33"/>
  <c r="AE131" i="33"/>
  <c r="AF131" i="33"/>
  <c r="AG131" i="33"/>
  <c r="AH131" i="33"/>
  <c r="AI131" i="33"/>
  <c r="AJ131" i="33"/>
  <c r="AK131" i="33"/>
  <c r="AL131" i="33"/>
  <c r="AM131" i="33"/>
  <c r="AN131" i="33"/>
  <c r="AO131" i="33"/>
  <c r="AP131" i="33"/>
  <c r="AQ131" i="33"/>
  <c r="AR131" i="33"/>
  <c r="AS131" i="33"/>
  <c r="AT131" i="33"/>
  <c r="AU131" i="33"/>
  <c r="AV131" i="33"/>
  <c r="AW131" i="33"/>
  <c r="AX131" i="33"/>
  <c r="AY131" i="33"/>
  <c r="AZ131" i="33"/>
  <c r="BA131" i="33"/>
  <c r="BB131" i="33"/>
  <c r="BC131" i="33"/>
  <c r="BD131" i="33"/>
  <c r="C132" i="33"/>
  <c r="D132" i="33"/>
  <c r="E132" i="33"/>
  <c r="F132" i="33"/>
  <c r="G132" i="33"/>
  <c r="H132" i="33"/>
  <c r="I132" i="33"/>
  <c r="J132" i="33"/>
  <c r="K132" i="33"/>
  <c r="L132" i="33"/>
  <c r="M132" i="33"/>
  <c r="N132" i="33"/>
  <c r="O132" i="33"/>
  <c r="P132" i="33"/>
  <c r="Q132" i="33"/>
  <c r="R132" i="33"/>
  <c r="S132" i="33"/>
  <c r="T132" i="33"/>
  <c r="U132" i="33"/>
  <c r="V132" i="33"/>
  <c r="W132" i="33"/>
  <c r="X132" i="33"/>
  <c r="Y132" i="33"/>
  <c r="Z132" i="33"/>
  <c r="AA132" i="33"/>
  <c r="AB132" i="33"/>
  <c r="AC132" i="33"/>
  <c r="AD132" i="33"/>
  <c r="AE132" i="33"/>
  <c r="AF132" i="33"/>
  <c r="AG132" i="33"/>
  <c r="AH132" i="33"/>
  <c r="AI132" i="33"/>
  <c r="AJ132" i="33"/>
  <c r="AK132" i="33"/>
  <c r="AL132" i="33"/>
  <c r="AM132" i="33"/>
  <c r="AN132" i="33"/>
  <c r="AO132" i="33"/>
  <c r="AP132" i="33"/>
  <c r="AQ132" i="33"/>
  <c r="AR132" i="33"/>
  <c r="AS132" i="33"/>
  <c r="AT132" i="33"/>
  <c r="AU132" i="33"/>
  <c r="AV132" i="33"/>
  <c r="AW132" i="33"/>
  <c r="AX132" i="33"/>
  <c r="AY132" i="33"/>
  <c r="AZ132" i="33"/>
  <c r="BA132" i="33"/>
  <c r="BB132" i="33"/>
  <c r="BC132" i="33"/>
  <c r="BD132" i="33"/>
  <c r="C133" i="33"/>
  <c r="D133" i="33"/>
  <c r="E133" i="33"/>
  <c r="F133" i="33"/>
  <c r="G133" i="33"/>
  <c r="H133" i="33"/>
  <c r="I133" i="33"/>
  <c r="J133" i="33"/>
  <c r="K133" i="33"/>
  <c r="L133" i="33"/>
  <c r="M133" i="33"/>
  <c r="N133" i="33"/>
  <c r="O133" i="33"/>
  <c r="P133" i="33"/>
  <c r="Q133" i="33"/>
  <c r="R133" i="33"/>
  <c r="S133" i="33"/>
  <c r="T133" i="33"/>
  <c r="U133" i="33"/>
  <c r="V133" i="33"/>
  <c r="W133" i="33"/>
  <c r="X133" i="33"/>
  <c r="Y133" i="33"/>
  <c r="Z133" i="33"/>
  <c r="AA133" i="33"/>
  <c r="AB133" i="33"/>
  <c r="AC133" i="33"/>
  <c r="AD133" i="33"/>
  <c r="AE133" i="33"/>
  <c r="AF133" i="33"/>
  <c r="AG133" i="33"/>
  <c r="AH133" i="33"/>
  <c r="AI133" i="33"/>
  <c r="AJ133" i="33"/>
  <c r="AK133" i="33"/>
  <c r="AL133" i="33"/>
  <c r="AM133" i="33"/>
  <c r="AN133" i="33"/>
  <c r="AO133" i="33"/>
  <c r="AP133" i="33"/>
  <c r="AQ133" i="33"/>
  <c r="AR133" i="33"/>
  <c r="AS133" i="33"/>
  <c r="AT133" i="33"/>
  <c r="AU133" i="33"/>
  <c r="AV133" i="33"/>
  <c r="AW133" i="33"/>
  <c r="AX133" i="33"/>
  <c r="AY133" i="33"/>
  <c r="AZ133" i="33"/>
  <c r="BA133" i="33"/>
  <c r="BB133" i="33"/>
  <c r="BC133" i="33"/>
  <c r="BD133" i="33"/>
  <c r="C134" i="33"/>
  <c r="D134" i="33"/>
  <c r="E134" i="33"/>
  <c r="F134" i="33"/>
  <c r="G134" i="33"/>
  <c r="H134" i="33"/>
  <c r="I134" i="33"/>
  <c r="J134" i="33"/>
  <c r="K134" i="33"/>
  <c r="M134" i="33"/>
  <c r="N134" i="33"/>
  <c r="O134" i="33"/>
  <c r="P134" i="33"/>
  <c r="Q134" i="33"/>
  <c r="R134" i="33"/>
  <c r="S134" i="33"/>
  <c r="T134" i="33"/>
  <c r="U134" i="33"/>
  <c r="V134" i="33"/>
  <c r="W134" i="33"/>
  <c r="X134" i="33"/>
  <c r="Y134" i="33"/>
  <c r="Z134" i="33"/>
  <c r="AA134" i="33"/>
  <c r="AB134" i="33"/>
  <c r="AC134" i="33"/>
  <c r="AD134" i="33"/>
  <c r="AE134" i="33"/>
  <c r="AF134" i="33"/>
  <c r="AG134" i="33"/>
  <c r="AH134" i="33"/>
  <c r="AI134" i="33"/>
  <c r="AJ134" i="33"/>
  <c r="AK134" i="33"/>
  <c r="AL134" i="33"/>
  <c r="AM134" i="33"/>
  <c r="AN134" i="33"/>
  <c r="AO134" i="33"/>
  <c r="AP134" i="33"/>
  <c r="AQ134" i="33"/>
  <c r="AR134" i="33"/>
  <c r="AS134" i="33"/>
  <c r="AT134" i="33"/>
  <c r="AU134" i="33"/>
  <c r="AV134" i="33"/>
  <c r="AW134" i="33"/>
  <c r="AX134" i="33"/>
  <c r="AY134" i="33"/>
  <c r="AZ134" i="33"/>
  <c r="BA134" i="33"/>
  <c r="BB134" i="33"/>
  <c r="BC134" i="33"/>
  <c r="BD134" i="33"/>
  <c r="D135" i="33"/>
  <c r="E135" i="33"/>
  <c r="F135" i="33"/>
  <c r="G135" i="33"/>
  <c r="H135" i="33"/>
  <c r="I135" i="33"/>
  <c r="J135" i="33"/>
  <c r="K135" i="33"/>
  <c r="L135" i="33"/>
  <c r="M135" i="33"/>
  <c r="N135" i="33"/>
  <c r="O135" i="33"/>
  <c r="P135" i="33"/>
  <c r="Q135" i="33"/>
  <c r="R135" i="33"/>
  <c r="S135" i="33"/>
  <c r="T135" i="33"/>
  <c r="U135" i="33"/>
  <c r="V135" i="33"/>
  <c r="W135" i="33"/>
  <c r="X135" i="33"/>
  <c r="Y135" i="33"/>
  <c r="Z135" i="33"/>
  <c r="AA135" i="33"/>
  <c r="AB135" i="33"/>
  <c r="AC135" i="33"/>
  <c r="AD135" i="33"/>
  <c r="AE135" i="33"/>
  <c r="AF135" i="33"/>
  <c r="AG135" i="33"/>
  <c r="AH135" i="33"/>
  <c r="AI135" i="33"/>
  <c r="AJ135" i="33"/>
  <c r="AK135" i="33"/>
  <c r="AL135" i="33"/>
  <c r="AM135" i="33"/>
  <c r="AN135" i="33"/>
  <c r="AO135" i="33"/>
  <c r="AP135" i="33"/>
  <c r="AQ135" i="33"/>
  <c r="AR135" i="33"/>
  <c r="AS135" i="33"/>
  <c r="AT135" i="33"/>
  <c r="AU135" i="33"/>
  <c r="AV135" i="33"/>
  <c r="AW135" i="33"/>
  <c r="AX135" i="33"/>
  <c r="AY135" i="33"/>
  <c r="AZ135" i="33"/>
  <c r="BA135" i="33"/>
  <c r="BB135" i="33"/>
  <c r="BC135" i="33"/>
  <c r="BD135" i="33"/>
  <c r="C136" i="33"/>
  <c r="D136" i="33"/>
  <c r="E136" i="33"/>
  <c r="F136" i="33"/>
  <c r="G136" i="33"/>
  <c r="H136" i="33"/>
  <c r="I136" i="33"/>
  <c r="J136" i="33"/>
  <c r="K136" i="33"/>
  <c r="L136" i="33"/>
  <c r="M136" i="33"/>
  <c r="N136" i="33"/>
  <c r="O136" i="33"/>
  <c r="P136" i="33"/>
  <c r="Q136" i="33"/>
  <c r="R136" i="33"/>
  <c r="S136" i="33"/>
  <c r="T136" i="33"/>
  <c r="U136" i="33"/>
  <c r="V136" i="33"/>
  <c r="W136" i="33"/>
  <c r="X136" i="33"/>
  <c r="Y136" i="33"/>
  <c r="Z136" i="33"/>
  <c r="AA136" i="33"/>
  <c r="AB136" i="33"/>
  <c r="AC136" i="33"/>
  <c r="AD136" i="33"/>
  <c r="AE136" i="33"/>
  <c r="AF136" i="33"/>
  <c r="AG136" i="33"/>
  <c r="AH136" i="33"/>
  <c r="AI136" i="33"/>
  <c r="AJ136" i="33"/>
  <c r="AK136" i="33"/>
  <c r="AL136" i="33"/>
  <c r="AM136" i="33"/>
  <c r="AN136" i="33"/>
  <c r="AO136" i="33"/>
  <c r="AP136" i="33"/>
  <c r="AQ136" i="33"/>
  <c r="AR136" i="33"/>
  <c r="AS136" i="33"/>
  <c r="AT136" i="33"/>
  <c r="AU136" i="33"/>
  <c r="AV136" i="33"/>
  <c r="AW136" i="33"/>
  <c r="AX136" i="33"/>
  <c r="AY136" i="33"/>
  <c r="AZ136" i="33"/>
  <c r="BA136" i="33"/>
  <c r="BB136" i="33"/>
  <c r="BC136" i="33"/>
  <c r="BD136" i="33"/>
  <c r="C137" i="33"/>
  <c r="D137" i="33"/>
  <c r="E137" i="33"/>
  <c r="F137" i="33"/>
  <c r="G137" i="33"/>
  <c r="H137" i="33"/>
  <c r="I137" i="33"/>
  <c r="J137" i="33"/>
  <c r="K137" i="33"/>
  <c r="L137" i="33"/>
  <c r="M137" i="33"/>
  <c r="N137" i="33"/>
  <c r="O137" i="33"/>
  <c r="P137" i="33"/>
  <c r="Q137" i="33"/>
  <c r="R137" i="33"/>
  <c r="S137" i="33"/>
  <c r="T137" i="33"/>
  <c r="U137" i="33"/>
  <c r="V137" i="33"/>
  <c r="W137" i="33"/>
  <c r="X137" i="33"/>
  <c r="Y137" i="33"/>
  <c r="Z137" i="33"/>
  <c r="AA137" i="33"/>
  <c r="AB137" i="33"/>
  <c r="AC137" i="33"/>
  <c r="AD137" i="33"/>
  <c r="AE137" i="33"/>
  <c r="AF137" i="33"/>
  <c r="AG137" i="33"/>
  <c r="AH137" i="33"/>
  <c r="AI137" i="33"/>
  <c r="AJ137" i="33"/>
  <c r="AK137" i="33"/>
  <c r="AL137" i="33"/>
  <c r="AM137" i="33"/>
  <c r="AN137" i="33"/>
  <c r="AO137" i="33"/>
  <c r="AP137" i="33"/>
  <c r="AQ137" i="33"/>
  <c r="AR137" i="33"/>
  <c r="AS137" i="33"/>
  <c r="AT137" i="33"/>
  <c r="AU137" i="33"/>
  <c r="AV137" i="33"/>
  <c r="AW137" i="33"/>
  <c r="AX137" i="33"/>
  <c r="AY137" i="33"/>
  <c r="AZ137" i="33"/>
  <c r="BA137" i="33"/>
  <c r="BB137" i="33"/>
  <c r="BC137" i="33"/>
  <c r="BD137" i="33"/>
  <c r="C138" i="33"/>
  <c r="D138" i="33"/>
  <c r="E138" i="33"/>
  <c r="F138" i="33"/>
  <c r="G138" i="33"/>
  <c r="H138" i="33"/>
  <c r="I138" i="33"/>
  <c r="J138" i="33"/>
  <c r="K138" i="33"/>
  <c r="L138" i="33"/>
  <c r="M138" i="33"/>
  <c r="N138" i="33"/>
  <c r="O138" i="33"/>
  <c r="P138" i="33"/>
  <c r="Q138" i="33"/>
  <c r="R138" i="33"/>
  <c r="S138" i="33"/>
  <c r="T138" i="33"/>
  <c r="U138" i="33"/>
  <c r="V138" i="33"/>
  <c r="W138" i="33"/>
  <c r="X138" i="33"/>
  <c r="Y138" i="33"/>
  <c r="Z138" i="33"/>
  <c r="AA138" i="33"/>
  <c r="AB138" i="33"/>
  <c r="AC138" i="33"/>
  <c r="AD138" i="33"/>
  <c r="AE138" i="33"/>
  <c r="AF138" i="33"/>
  <c r="AG138" i="33"/>
  <c r="AH138" i="33"/>
  <c r="AI138" i="33"/>
  <c r="AJ138" i="33"/>
  <c r="AK138" i="33"/>
  <c r="AL138" i="33"/>
  <c r="AM138" i="33"/>
  <c r="AN138" i="33"/>
  <c r="AO138" i="33"/>
  <c r="AP138" i="33"/>
  <c r="AQ138" i="33"/>
  <c r="AR138" i="33"/>
  <c r="AS138" i="33"/>
  <c r="AT138" i="33"/>
  <c r="AU138" i="33"/>
  <c r="AV138" i="33"/>
  <c r="AW138" i="33"/>
  <c r="AX138" i="33"/>
  <c r="AY138" i="33"/>
  <c r="AZ138" i="33"/>
  <c r="BA138" i="33"/>
  <c r="BB138" i="33"/>
  <c r="BC138" i="33"/>
  <c r="BD138" i="33"/>
  <c r="C139" i="33"/>
  <c r="D139" i="33"/>
  <c r="E139" i="33"/>
  <c r="F139" i="33"/>
  <c r="G139" i="33"/>
  <c r="H139" i="33"/>
  <c r="I139" i="33"/>
  <c r="J139" i="33"/>
  <c r="K139" i="33"/>
  <c r="L139" i="33"/>
  <c r="M139" i="33"/>
  <c r="N139" i="33"/>
  <c r="O139" i="33"/>
  <c r="P139" i="33"/>
  <c r="Q139" i="33"/>
  <c r="R139" i="33"/>
  <c r="S139" i="33"/>
  <c r="T139" i="33"/>
  <c r="U139" i="33"/>
  <c r="V139" i="33"/>
  <c r="W139" i="33"/>
  <c r="X139" i="33"/>
  <c r="Y139" i="33"/>
  <c r="Z139" i="33"/>
  <c r="AA139" i="33"/>
  <c r="AB139" i="33"/>
  <c r="AC139" i="33"/>
  <c r="AD139" i="33"/>
  <c r="AE139" i="33"/>
  <c r="AF139" i="33"/>
  <c r="AG139" i="33"/>
  <c r="AH139" i="33"/>
  <c r="AI139" i="33"/>
  <c r="AJ139" i="33"/>
  <c r="AK139" i="33"/>
  <c r="AL139" i="33"/>
  <c r="AM139" i="33"/>
  <c r="AN139" i="33"/>
  <c r="AO139" i="33"/>
  <c r="AP139" i="33"/>
  <c r="AQ139" i="33"/>
  <c r="AR139" i="33"/>
  <c r="AS139" i="33"/>
  <c r="AT139" i="33"/>
  <c r="AU139" i="33"/>
  <c r="AV139" i="33"/>
  <c r="AW139" i="33"/>
  <c r="AX139" i="33"/>
  <c r="AY139" i="33"/>
  <c r="AZ139" i="33"/>
  <c r="BA139" i="33"/>
  <c r="BB139" i="33"/>
  <c r="BC139" i="33"/>
  <c r="BD139" i="33"/>
  <c r="C140" i="33"/>
  <c r="D140" i="33"/>
  <c r="E140" i="33"/>
  <c r="F140" i="33"/>
  <c r="G140" i="33"/>
  <c r="H140" i="33"/>
  <c r="I140" i="33"/>
  <c r="J140" i="33"/>
  <c r="K140" i="33"/>
  <c r="L140" i="33"/>
  <c r="M140" i="33"/>
  <c r="N140" i="33"/>
  <c r="O140" i="33"/>
  <c r="P140" i="33"/>
  <c r="Q140" i="33"/>
  <c r="R140" i="33"/>
  <c r="S140" i="33"/>
  <c r="T140" i="33"/>
  <c r="U140" i="33"/>
  <c r="V140" i="33"/>
  <c r="W140" i="33"/>
  <c r="X140" i="33"/>
  <c r="Y140" i="33"/>
  <c r="Z140" i="33"/>
  <c r="AA140" i="33"/>
  <c r="AB140" i="33"/>
  <c r="AC140" i="33"/>
  <c r="AD140" i="33"/>
  <c r="AE140" i="33"/>
  <c r="AF140" i="33"/>
  <c r="AG140" i="33"/>
  <c r="AH140" i="33"/>
  <c r="AI140" i="33"/>
  <c r="AJ140" i="33"/>
  <c r="AK140" i="33"/>
  <c r="AL140" i="33"/>
  <c r="AM140" i="33"/>
  <c r="AN140" i="33"/>
  <c r="AO140" i="33"/>
  <c r="AP140" i="33"/>
  <c r="AQ140" i="33"/>
  <c r="AR140" i="33"/>
  <c r="AS140" i="33"/>
  <c r="AT140" i="33"/>
  <c r="AU140" i="33"/>
  <c r="AV140" i="33"/>
  <c r="AW140" i="33"/>
  <c r="AX140" i="33"/>
  <c r="AY140" i="33"/>
  <c r="AZ140" i="33"/>
  <c r="BA140" i="33"/>
  <c r="BB140" i="33"/>
  <c r="BC140" i="33"/>
  <c r="BD140" i="33"/>
  <c r="C141" i="33"/>
  <c r="D141" i="33"/>
  <c r="E141" i="33"/>
  <c r="F141" i="33"/>
  <c r="G141" i="33"/>
  <c r="H141" i="33"/>
  <c r="I141" i="33"/>
  <c r="J141" i="33"/>
  <c r="K141" i="33"/>
  <c r="L141" i="33"/>
  <c r="M141" i="33"/>
  <c r="N141" i="33"/>
  <c r="O141" i="33"/>
  <c r="P141" i="33"/>
  <c r="Q141" i="33"/>
  <c r="R141" i="33"/>
  <c r="S141" i="33"/>
  <c r="T141" i="33"/>
  <c r="U141" i="33"/>
  <c r="V141" i="33"/>
  <c r="W141" i="33"/>
  <c r="X141" i="33"/>
  <c r="Y141" i="33"/>
  <c r="Z141" i="33"/>
  <c r="AA141" i="33"/>
  <c r="AB141" i="33"/>
  <c r="AC141" i="33"/>
  <c r="AD141" i="33"/>
  <c r="AE141" i="33"/>
  <c r="AF141" i="33"/>
  <c r="AG141" i="33"/>
  <c r="AH141" i="33"/>
  <c r="AI141" i="33"/>
  <c r="AJ141" i="33"/>
  <c r="AK141" i="33"/>
  <c r="AL141" i="33"/>
  <c r="AM141" i="33"/>
  <c r="AN141" i="33"/>
  <c r="AO141" i="33"/>
  <c r="AP141" i="33"/>
  <c r="AQ141" i="33"/>
  <c r="AR141" i="33"/>
  <c r="AS141" i="33"/>
  <c r="AT141" i="33"/>
  <c r="AU141" i="33"/>
  <c r="AV141" i="33"/>
  <c r="AW141" i="33"/>
  <c r="AX141" i="33"/>
  <c r="AY141" i="33"/>
  <c r="AZ141" i="33"/>
  <c r="BA141" i="33"/>
  <c r="BB141" i="33"/>
  <c r="BC141" i="33"/>
  <c r="BD141" i="33"/>
  <c r="C142" i="33"/>
  <c r="D142" i="33"/>
  <c r="E142" i="33"/>
  <c r="F142" i="33"/>
  <c r="G142" i="33"/>
  <c r="H142" i="33"/>
  <c r="I142" i="33"/>
  <c r="J142" i="33"/>
  <c r="K142" i="33"/>
  <c r="L142" i="33"/>
  <c r="M142" i="33"/>
  <c r="N142" i="33"/>
  <c r="O142" i="33"/>
  <c r="P142" i="33"/>
  <c r="Q142" i="33"/>
  <c r="R142" i="33"/>
  <c r="S142" i="33"/>
  <c r="T142" i="33"/>
  <c r="U142" i="33"/>
  <c r="V142" i="33"/>
  <c r="W142" i="33"/>
  <c r="X142" i="33"/>
  <c r="Y142" i="33"/>
  <c r="Z142" i="33"/>
  <c r="AA142" i="33"/>
  <c r="AB142" i="33"/>
  <c r="AC142" i="33"/>
  <c r="AD142" i="33"/>
  <c r="AE142" i="33"/>
  <c r="AF142" i="33"/>
  <c r="AG142" i="33"/>
  <c r="AH142" i="33"/>
  <c r="AI142" i="33"/>
  <c r="AJ142" i="33"/>
  <c r="AK142" i="33"/>
  <c r="AL142" i="33"/>
  <c r="AM142" i="33"/>
  <c r="AN142" i="33"/>
  <c r="AO142" i="33"/>
  <c r="AP142" i="33"/>
  <c r="AQ142" i="33"/>
  <c r="AR142" i="33"/>
  <c r="AS142" i="33"/>
  <c r="AT142" i="33"/>
  <c r="AU142" i="33"/>
  <c r="AV142" i="33"/>
  <c r="AW142" i="33"/>
  <c r="AX142" i="33"/>
  <c r="AY142" i="33"/>
  <c r="AZ142" i="33"/>
  <c r="BA142" i="33"/>
  <c r="BB142" i="33"/>
  <c r="BC142" i="33"/>
  <c r="BD142" i="33"/>
  <c r="C143" i="33"/>
  <c r="D143" i="33"/>
  <c r="E143" i="33"/>
  <c r="F143" i="33"/>
  <c r="G143" i="33"/>
  <c r="H143" i="33"/>
  <c r="I143" i="33"/>
  <c r="J143" i="33"/>
  <c r="K143" i="33"/>
  <c r="L143" i="33"/>
  <c r="M143" i="33"/>
  <c r="N143" i="33"/>
  <c r="O143" i="33"/>
  <c r="P143" i="33"/>
  <c r="Q143" i="33"/>
  <c r="R143" i="33"/>
  <c r="S143" i="33"/>
  <c r="T143" i="33"/>
  <c r="U143" i="33"/>
  <c r="V143" i="33"/>
  <c r="W143" i="33"/>
  <c r="X143" i="33"/>
  <c r="Y143" i="33"/>
  <c r="Z143" i="33"/>
  <c r="AA143" i="33"/>
  <c r="AB143" i="33"/>
  <c r="AC143" i="33"/>
  <c r="AD143" i="33"/>
  <c r="AE143" i="33"/>
  <c r="AF143" i="33"/>
  <c r="AG143" i="33"/>
  <c r="AH143" i="33"/>
  <c r="AI143" i="33"/>
  <c r="AJ143" i="33"/>
  <c r="AK143" i="33"/>
  <c r="AL143" i="33"/>
  <c r="AM143" i="33"/>
  <c r="AN143" i="33"/>
  <c r="AO143" i="33"/>
  <c r="AP143" i="33"/>
  <c r="AQ143" i="33"/>
  <c r="AR143" i="33"/>
  <c r="AS143" i="33"/>
  <c r="AT143" i="33"/>
  <c r="AU143" i="33"/>
  <c r="AV143" i="33"/>
  <c r="AW143" i="33"/>
  <c r="AX143" i="33"/>
  <c r="AY143" i="33"/>
  <c r="AZ143" i="33"/>
  <c r="BA143" i="33"/>
  <c r="BB143" i="33"/>
  <c r="BC143" i="33"/>
  <c r="BD143" i="33"/>
  <c r="C144" i="33"/>
  <c r="D144" i="33"/>
  <c r="E144" i="33"/>
  <c r="F144" i="33"/>
  <c r="G144" i="33"/>
  <c r="H144" i="33"/>
  <c r="I144" i="33"/>
  <c r="J144" i="33"/>
  <c r="K144" i="33"/>
  <c r="L144" i="33"/>
  <c r="M144" i="33"/>
  <c r="N144" i="33"/>
  <c r="O144" i="33"/>
  <c r="P144" i="33"/>
  <c r="Q144" i="33"/>
  <c r="R144" i="33"/>
  <c r="S144" i="33"/>
  <c r="T144" i="33"/>
  <c r="U144" i="33"/>
  <c r="V144" i="33"/>
  <c r="W144" i="33"/>
  <c r="X144" i="33"/>
  <c r="Y144" i="33"/>
  <c r="Z144" i="33"/>
  <c r="AA144" i="33"/>
  <c r="AB144" i="33"/>
  <c r="AC144" i="33"/>
  <c r="AD144" i="33"/>
  <c r="AE144" i="33"/>
  <c r="AF144" i="33"/>
  <c r="AG144" i="33"/>
  <c r="AH144" i="33"/>
  <c r="AI144" i="33"/>
  <c r="AJ144" i="33"/>
  <c r="AK144" i="33"/>
  <c r="AL144" i="33"/>
  <c r="AM144" i="33"/>
  <c r="AN144" i="33"/>
  <c r="AO144" i="33"/>
  <c r="AP144" i="33"/>
  <c r="AQ144" i="33"/>
  <c r="AR144" i="33"/>
  <c r="AS144" i="33"/>
  <c r="AT144" i="33"/>
  <c r="AU144" i="33"/>
  <c r="AV144" i="33"/>
  <c r="AW144" i="33"/>
  <c r="AX144" i="33"/>
  <c r="AY144" i="33"/>
  <c r="AZ144" i="33"/>
  <c r="BA144" i="33"/>
  <c r="BB144" i="33"/>
  <c r="BC144" i="33"/>
  <c r="BD144" i="33"/>
  <c r="C145" i="33"/>
  <c r="D145" i="33"/>
  <c r="E145" i="33"/>
  <c r="F145" i="33"/>
  <c r="G145" i="33"/>
  <c r="H145" i="33"/>
  <c r="I145" i="33"/>
  <c r="J145" i="33"/>
  <c r="K145" i="33"/>
  <c r="L145" i="33"/>
  <c r="M145" i="33"/>
  <c r="N145" i="33"/>
  <c r="O145" i="33"/>
  <c r="P145" i="33"/>
  <c r="Q145" i="33"/>
  <c r="R145" i="33"/>
  <c r="S145" i="33"/>
  <c r="T145" i="33"/>
  <c r="U145" i="33"/>
  <c r="V145" i="33"/>
  <c r="W145" i="33"/>
  <c r="X145" i="33"/>
  <c r="Y145" i="33"/>
  <c r="Z145" i="33"/>
  <c r="AA145" i="33"/>
  <c r="AB145" i="33"/>
  <c r="AC145" i="33"/>
  <c r="AD145" i="33"/>
  <c r="AE145" i="33"/>
  <c r="AF145" i="33"/>
  <c r="AG145" i="33"/>
  <c r="AH145" i="33"/>
  <c r="AI145" i="33"/>
  <c r="AJ145" i="33"/>
  <c r="AK145" i="33"/>
  <c r="AL145" i="33"/>
  <c r="AM145" i="33"/>
  <c r="AN145" i="33"/>
  <c r="AO145" i="33"/>
  <c r="AP145" i="33"/>
  <c r="AQ145" i="33"/>
  <c r="AR145" i="33"/>
  <c r="AS145" i="33"/>
  <c r="AT145" i="33"/>
  <c r="AU145" i="33"/>
  <c r="AV145" i="33"/>
  <c r="AW145" i="33"/>
  <c r="AX145" i="33"/>
  <c r="AY145" i="33"/>
  <c r="AZ145" i="33"/>
  <c r="BA145" i="33"/>
  <c r="BB145" i="33"/>
  <c r="BC145" i="33"/>
  <c r="BD145" i="33"/>
  <c r="C146" i="33"/>
  <c r="D146" i="33"/>
  <c r="E146" i="33"/>
  <c r="F146" i="33"/>
  <c r="G146" i="33"/>
  <c r="H146" i="33"/>
  <c r="I146" i="33"/>
  <c r="J146" i="33"/>
  <c r="K146" i="33"/>
  <c r="L146" i="33"/>
  <c r="M146" i="33"/>
  <c r="N146" i="33"/>
  <c r="O146" i="33"/>
  <c r="P146" i="33"/>
  <c r="Q146" i="33"/>
  <c r="R146" i="33"/>
  <c r="S146" i="33"/>
  <c r="T146" i="33"/>
  <c r="U146" i="33"/>
  <c r="V146" i="33"/>
  <c r="W146" i="33"/>
  <c r="X146" i="33"/>
  <c r="Y146" i="33"/>
  <c r="Z146" i="33"/>
  <c r="AA146" i="33"/>
  <c r="AB146" i="33"/>
  <c r="AC146" i="33"/>
  <c r="AD146" i="33"/>
  <c r="AE146" i="33"/>
  <c r="AF146" i="33"/>
  <c r="AG146" i="33"/>
  <c r="AH146" i="33"/>
  <c r="AI146" i="33"/>
  <c r="AJ146" i="33"/>
  <c r="AK146" i="33"/>
  <c r="AL146" i="33"/>
  <c r="AM146" i="33"/>
  <c r="AN146" i="33"/>
  <c r="AO146" i="33"/>
  <c r="AP146" i="33"/>
  <c r="AQ146" i="33"/>
  <c r="AR146" i="33"/>
  <c r="AS146" i="33"/>
  <c r="AT146" i="33"/>
  <c r="AU146" i="33"/>
  <c r="AV146" i="33"/>
  <c r="AW146" i="33"/>
  <c r="AX146" i="33"/>
  <c r="AY146" i="33"/>
  <c r="AZ146" i="33"/>
  <c r="BA146" i="33"/>
  <c r="BB146" i="33"/>
  <c r="BC146" i="33"/>
  <c r="BD146" i="33"/>
  <c r="C147" i="33"/>
  <c r="D147" i="33"/>
  <c r="E147" i="33"/>
  <c r="F147" i="33"/>
  <c r="G147" i="33"/>
  <c r="H147" i="33"/>
  <c r="I147" i="33"/>
  <c r="J147" i="33"/>
  <c r="K147" i="33"/>
  <c r="L147" i="33"/>
  <c r="M147" i="33"/>
  <c r="N147" i="33"/>
  <c r="O147" i="33"/>
  <c r="P147" i="33"/>
  <c r="Q147" i="33"/>
  <c r="R147" i="33"/>
  <c r="S147" i="33"/>
  <c r="T147" i="33"/>
  <c r="U147" i="33"/>
  <c r="V147" i="33"/>
  <c r="W147" i="33"/>
  <c r="X147" i="33"/>
  <c r="Y147" i="33"/>
  <c r="Z147" i="33"/>
  <c r="AA147" i="33"/>
  <c r="AB147" i="33"/>
  <c r="AC147" i="33"/>
  <c r="AD147" i="33"/>
  <c r="AE147" i="33"/>
  <c r="AF147" i="33"/>
  <c r="AG147" i="33"/>
  <c r="AH147" i="33"/>
  <c r="AI147" i="33"/>
  <c r="AJ147" i="33"/>
  <c r="AK147" i="33"/>
  <c r="AL147" i="33"/>
  <c r="AM147" i="33"/>
  <c r="AN147" i="33"/>
  <c r="AO147" i="33"/>
  <c r="AP147" i="33"/>
  <c r="AQ147" i="33"/>
  <c r="AR147" i="33"/>
  <c r="AS147" i="33"/>
  <c r="AT147" i="33"/>
  <c r="AU147" i="33"/>
  <c r="AV147" i="33"/>
  <c r="AW147" i="33"/>
  <c r="AX147" i="33"/>
  <c r="AY147" i="33"/>
  <c r="AZ147" i="33"/>
  <c r="BA147" i="33"/>
  <c r="BB147" i="33"/>
  <c r="BC147" i="33"/>
  <c r="BD147" i="33"/>
  <c r="C148" i="33"/>
  <c r="D148" i="33"/>
  <c r="E148" i="33"/>
  <c r="F148" i="33"/>
  <c r="G148" i="33"/>
  <c r="H148" i="33"/>
  <c r="I148" i="33"/>
  <c r="J148" i="33"/>
  <c r="K148" i="33"/>
  <c r="L148" i="33"/>
  <c r="M148" i="33"/>
  <c r="N148" i="33"/>
  <c r="O148" i="33"/>
  <c r="P148" i="33"/>
  <c r="Q148" i="33"/>
  <c r="R148" i="33"/>
  <c r="S148" i="33"/>
  <c r="T148" i="33"/>
  <c r="U148" i="33"/>
  <c r="V148" i="33"/>
  <c r="W148" i="33"/>
  <c r="X148" i="33"/>
  <c r="Y148" i="33"/>
  <c r="Z148" i="33"/>
  <c r="AA148" i="33"/>
  <c r="AB148" i="33"/>
  <c r="AC148" i="33"/>
  <c r="AD148" i="33"/>
  <c r="AE148" i="33"/>
  <c r="AF148" i="33"/>
  <c r="AG148" i="33"/>
  <c r="AH148" i="33"/>
  <c r="AI148" i="33"/>
  <c r="AJ148" i="33"/>
  <c r="AK148" i="33"/>
  <c r="AL148" i="33"/>
  <c r="AM148" i="33"/>
  <c r="AN148" i="33"/>
  <c r="AO148" i="33"/>
  <c r="AP148" i="33"/>
  <c r="AQ148" i="33"/>
  <c r="AR148" i="33"/>
  <c r="AS148" i="33"/>
  <c r="AT148" i="33"/>
  <c r="AU148" i="33"/>
  <c r="AV148" i="33"/>
  <c r="AW148" i="33"/>
  <c r="AX148" i="33"/>
  <c r="AY148" i="33"/>
  <c r="AZ148" i="33"/>
  <c r="BA148" i="33"/>
  <c r="BB148" i="33"/>
  <c r="BC148" i="33"/>
  <c r="BD148" i="33"/>
  <c r="C149" i="33"/>
  <c r="D149" i="33"/>
  <c r="E149" i="33"/>
  <c r="F149" i="33"/>
  <c r="G149" i="33"/>
  <c r="H149" i="33"/>
  <c r="I149" i="33"/>
  <c r="J149" i="33"/>
  <c r="K149" i="33"/>
  <c r="L149" i="33"/>
  <c r="M149" i="33"/>
  <c r="N149" i="33"/>
  <c r="O149" i="33"/>
  <c r="P149" i="33"/>
  <c r="Q149" i="33"/>
  <c r="R149" i="33"/>
  <c r="S149" i="33"/>
  <c r="T149" i="33"/>
  <c r="U149" i="33"/>
  <c r="V149" i="33"/>
  <c r="W149" i="33"/>
  <c r="X149" i="33"/>
  <c r="Y149" i="33"/>
  <c r="Z149" i="33"/>
  <c r="AA149" i="33"/>
  <c r="AB149" i="33"/>
  <c r="AC149" i="33"/>
  <c r="AD149" i="33"/>
  <c r="AE149" i="33"/>
  <c r="AF149" i="33"/>
  <c r="AG149" i="33"/>
  <c r="AH149" i="33"/>
  <c r="AI149" i="33"/>
  <c r="AJ149" i="33"/>
  <c r="AK149" i="33"/>
  <c r="AL149" i="33"/>
  <c r="AM149" i="33"/>
  <c r="AN149" i="33"/>
  <c r="AO149" i="33"/>
  <c r="AP149" i="33"/>
  <c r="AQ149" i="33"/>
  <c r="AR149" i="33"/>
  <c r="AS149" i="33"/>
  <c r="AT149" i="33"/>
  <c r="AU149" i="33"/>
  <c r="AV149" i="33"/>
  <c r="AW149" i="33"/>
  <c r="AX149" i="33"/>
  <c r="AY149" i="33"/>
  <c r="AZ149" i="33"/>
  <c r="BA149" i="33"/>
  <c r="BB149" i="33"/>
  <c r="BC149" i="33"/>
  <c r="BD149" i="33"/>
  <c r="C150" i="33"/>
  <c r="D150" i="33"/>
  <c r="E150" i="33"/>
  <c r="F150" i="33"/>
  <c r="G150" i="33"/>
  <c r="H150" i="33"/>
  <c r="I150" i="33"/>
  <c r="J150" i="33"/>
  <c r="K150" i="33"/>
  <c r="L150" i="33"/>
  <c r="M150" i="33"/>
  <c r="N150" i="33"/>
  <c r="O150" i="33"/>
  <c r="P150" i="33"/>
  <c r="Q150" i="33"/>
  <c r="R150" i="33"/>
  <c r="S150" i="33"/>
  <c r="T150" i="33"/>
  <c r="U150" i="33"/>
  <c r="V150" i="33"/>
  <c r="W150" i="33"/>
  <c r="X150" i="33"/>
  <c r="Y150" i="33"/>
  <c r="Z150" i="33"/>
  <c r="AA150" i="33"/>
  <c r="AB150" i="33"/>
  <c r="AC150" i="33"/>
  <c r="AD150" i="33"/>
  <c r="AE150" i="33"/>
  <c r="AF150" i="33"/>
  <c r="AG150" i="33"/>
  <c r="AH150" i="33"/>
  <c r="AI150" i="33"/>
  <c r="AJ150" i="33"/>
  <c r="AK150" i="33"/>
  <c r="AL150" i="33"/>
  <c r="AM150" i="33"/>
  <c r="AN150" i="33"/>
  <c r="AO150" i="33"/>
  <c r="AP150" i="33"/>
  <c r="AQ150" i="33"/>
  <c r="AR150" i="33"/>
  <c r="AS150" i="33"/>
  <c r="AT150" i="33"/>
  <c r="AU150" i="33"/>
  <c r="AV150" i="33"/>
  <c r="AW150" i="33"/>
  <c r="AX150" i="33"/>
  <c r="AY150" i="33"/>
  <c r="AZ150" i="33"/>
  <c r="BA150" i="33"/>
  <c r="BB150" i="33"/>
  <c r="BC150" i="33"/>
  <c r="BD150" i="33"/>
  <c r="C151" i="33"/>
  <c r="D151" i="33"/>
  <c r="E151" i="33"/>
  <c r="F151" i="33"/>
  <c r="G151" i="33"/>
  <c r="H151" i="33"/>
  <c r="I151" i="33"/>
  <c r="J151" i="33"/>
  <c r="K151" i="33"/>
  <c r="L151" i="33"/>
  <c r="M151" i="33"/>
  <c r="N151" i="33"/>
  <c r="O151" i="33"/>
  <c r="P151" i="33"/>
  <c r="Q151" i="33"/>
  <c r="R151" i="33"/>
  <c r="S151" i="33"/>
  <c r="T151" i="33"/>
  <c r="U151" i="33"/>
  <c r="V151" i="33"/>
  <c r="W151" i="33"/>
  <c r="X151" i="33"/>
  <c r="Y151" i="33"/>
  <c r="Z151" i="33"/>
  <c r="AA151" i="33"/>
  <c r="AB151" i="33"/>
  <c r="AC151" i="33"/>
  <c r="AD151" i="33"/>
  <c r="AE151" i="33"/>
  <c r="AF151" i="33"/>
  <c r="AG151" i="33"/>
  <c r="AH151" i="33"/>
  <c r="AI151" i="33"/>
  <c r="AJ151" i="33"/>
  <c r="AK151" i="33"/>
  <c r="AL151" i="33"/>
  <c r="AM151" i="33"/>
  <c r="AN151" i="33"/>
  <c r="AO151" i="33"/>
  <c r="AP151" i="33"/>
  <c r="AQ151" i="33"/>
  <c r="AR151" i="33"/>
  <c r="AS151" i="33"/>
  <c r="AT151" i="33"/>
  <c r="AU151" i="33"/>
  <c r="AV151" i="33"/>
  <c r="AW151" i="33"/>
  <c r="AX151" i="33"/>
  <c r="AY151" i="33"/>
  <c r="AZ151" i="33"/>
  <c r="BA151" i="33"/>
  <c r="BB151" i="33"/>
  <c r="BC151" i="33"/>
  <c r="BD151" i="33"/>
  <c r="C152" i="33"/>
  <c r="D152" i="33"/>
  <c r="E152" i="33"/>
  <c r="F152" i="33"/>
  <c r="G152" i="33"/>
  <c r="H152" i="33"/>
  <c r="I152" i="33"/>
  <c r="J152" i="33"/>
  <c r="K152" i="33"/>
  <c r="L152" i="33"/>
  <c r="M152" i="33"/>
  <c r="N152" i="33"/>
  <c r="O152" i="33"/>
  <c r="P152" i="33"/>
  <c r="Q152" i="33"/>
  <c r="R152" i="33"/>
  <c r="S152" i="33"/>
  <c r="T152" i="33"/>
  <c r="U152" i="33"/>
  <c r="V152" i="33"/>
  <c r="W152" i="33"/>
  <c r="X152" i="33"/>
  <c r="Y152" i="33"/>
  <c r="Z152" i="33"/>
  <c r="AA152" i="33"/>
  <c r="AB152" i="33"/>
  <c r="AC152" i="33"/>
  <c r="AD152" i="33"/>
  <c r="AE152" i="33"/>
  <c r="AF152" i="33"/>
  <c r="AG152" i="33"/>
  <c r="AH152" i="33"/>
  <c r="AI152" i="33"/>
  <c r="AJ152" i="33"/>
  <c r="AK152" i="33"/>
  <c r="AL152" i="33"/>
  <c r="AM152" i="33"/>
  <c r="AN152" i="33"/>
  <c r="AO152" i="33"/>
  <c r="AP152" i="33"/>
  <c r="AQ152" i="33"/>
  <c r="AR152" i="33"/>
  <c r="AS152" i="33"/>
  <c r="AT152" i="33"/>
  <c r="AU152" i="33"/>
  <c r="AV152" i="33"/>
  <c r="AW152" i="33"/>
  <c r="AX152" i="33"/>
  <c r="AY152" i="33"/>
  <c r="AZ152" i="33"/>
  <c r="BA152" i="33"/>
  <c r="BB152" i="33"/>
  <c r="BC152" i="33"/>
  <c r="BD152" i="33"/>
  <c r="C153" i="33"/>
  <c r="D153" i="33"/>
  <c r="E153" i="33"/>
  <c r="F153" i="33"/>
  <c r="G153" i="33"/>
  <c r="H153" i="33"/>
  <c r="I153" i="33"/>
  <c r="J153" i="33"/>
  <c r="K153" i="33"/>
  <c r="L153" i="33"/>
  <c r="M153" i="33"/>
  <c r="N153" i="33"/>
  <c r="O153" i="33"/>
  <c r="P153" i="33"/>
  <c r="Q153" i="33"/>
  <c r="R153" i="33"/>
  <c r="S153" i="33"/>
  <c r="T153" i="33"/>
  <c r="U153" i="33"/>
  <c r="V153" i="33"/>
  <c r="W153" i="33"/>
  <c r="X153" i="33"/>
  <c r="Y153" i="33"/>
  <c r="Z153" i="33"/>
  <c r="AA153" i="33"/>
  <c r="AB153" i="33"/>
  <c r="AC153" i="33"/>
  <c r="AD153" i="33"/>
  <c r="AE153" i="33"/>
  <c r="AF153" i="33"/>
  <c r="AG153" i="33"/>
  <c r="AH153" i="33"/>
  <c r="AI153" i="33"/>
  <c r="AJ153" i="33"/>
  <c r="AK153" i="33"/>
  <c r="AL153" i="33"/>
  <c r="AM153" i="33"/>
  <c r="AN153" i="33"/>
  <c r="AO153" i="33"/>
  <c r="AP153" i="33"/>
  <c r="AQ153" i="33"/>
  <c r="AR153" i="33"/>
  <c r="AS153" i="33"/>
  <c r="AT153" i="33"/>
  <c r="AU153" i="33"/>
  <c r="AV153" i="33"/>
  <c r="AW153" i="33"/>
  <c r="AX153" i="33"/>
  <c r="AY153" i="33"/>
  <c r="AZ153" i="33"/>
  <c r="BA153" i="33"/>
  <c r="BB153" i="33"/>
  <c r="BC153" i="33"/>
  <c r="BD153" i="33"/>
  <c r="C154" i="33"/>
  <c r="D154" i="33"/>
  <c r="E154" i="33"/>
  <c r="F154" i="33"/>
  <c r="G154" i="33"/>
  <c r="H154" i="33"/>
  <c r="I154" i="33"/>
  <c r="J154" i="33"/>
  <c r="K154" i="33"/>
  <c r="L154" i="33"/>
  <c r="M154" i="33"/>
  <c r="N154" i="33"/>
  <c r="O154" i="33"/>
  <c r="P154" i="33"/>
  <c r="Q154" i="33"/>
  <c r="R154" i="33"/>
  <c r="S154" i="33"/>
  <c r="T154" i="33"/>
  <c r="U154" i="33"/>
  <c r="V154" i="33"/>
  <c r="W154" i="33"/>
  <c r="X154" i="33"/>
  <c r="Y154" i="33"/>
  <c r="Z154" i="33"/>
  <c r="AA154" i="33"/>
  <c r="AB154" i="33"/>
  <c r="AC154" i="33"/>
  <c r="AD154" i="33"/>
  <c r="AE154" i="33"/>
  <c r="AF154" i="33"/>
  <c r="AG154" i="33"/>
  <c r="AH154" i="33"/>
  <c r="AI154" i="33"/>
  <c r="AJ154" i="33"/>
  <c r="AK154" i="33"/>
  <c r="AL154" i="33"/>
  <c r="AM154" i="33"/>
  <c r="AN154" i="33"/>
  <c r="AO154" i="33"/>
  <c r="AP154" i="33"/>
  <c r="AQ154" i="33"/>
  <c r="AR154" i="33"/>
  <c r="AS154" i="33"/>
  <c r="AT154" i="33"/>
  <c r="AU154" i="33"/>
  <c r="AV154" i="33"/>
  <c r="AW154" i="33"/>
  <c r="AX154" i="33"/>
  <c r="AY154" i="33"/>
  <c r="AZ154" i="33"/>
  <c r="BA154" i="33"/>
  <c r="BB154" i="33"/>
  <c r="BC154" i="33"/>
  <c r="BD154" i="33"/>
  <c r="C155" i="33"/>
  <c r="D155" i="33"/>
  <c r="E155" i="33"/>
  <c r="F155" i="33"/>
  <c r="G155" i="33"/>
  <c r="H155" i="33"/>
  <c r="I155" i="33"/>
  <c r="J155" i="33"/>
  <c r="K155" i="33"/>
  <c r="L155" i="33"/>
  <c r="M155" i="33"/>
  <c r="N155" i="33"/>
  <c r="O155" i="33"/>
  <c r="P155" i="33"/>
  <c r="Q155" i="33"/>
  <c r="R155" i="33"/>
  <c r="S155" i="33"/>
  <c r="T155" i="33"/>
  <c r="U155" i="33"/>
  <c r="V155" i="33"/>
  <c r="W155" i="33"/>
  <c r="X155" i="33"/>
  <c r="Y155" i="33"/>
  <c r="Z155" i="33"/>
  <c r="AA155" i="33"/>
  <c r="AB155" i="33"/>
  <c r="AC155" i="33"/>
  <c r="AD155" i="33"/>
  <c r="AE155" i="33"/>
  <c r="AF155" i="33"/>
  <c r="AG155" i="33"/>
  <c r="AH155" i="33"/>
  <c r="AI155" i="33"/>
  <c r="AJ155" i="33"/>
  <c r="AK155" i="33"/>
  <c r="AL155" i="33"/>
  <c r="AM155" i="33"/>
  <c r="AN155" i="33"/>
  <c r="AO155" i="33"/>
  <c r="AP155" i="33"/>
  <c r="AQ155" i="33"/>
  <c r="AR155" i="33"/>
  <c r="AS155" i="33"/>
  <c r="AT155" i="33"/>
  <c r="AU155" i="33"/>
  <c r="AV155" i="33"/>
  <c r="AW155" i="33"/>
  <c r="AX155" i="33"/>
  <c r="AY155" i="33"/>
  <c r="AZ155" i="33"/>
  <c r="BA155" i="33"/>
  <c r="BB155" i="33"/>
  <c r="BC155" i="33"/>
  <c r="BD155" i="33"/>
  <c r="C156" i="33"/>
  <c r="D156" i="33"/>
  <c r="E156" i="33"/>
  <c r="F156" i="33"/>
  <c r="G156" i="33"/>
  <c r="H156" i="33"/>
  <c r="I156" i="33"/>
  <c r="J156" i="33"/>
  <c r="K156" i="33"/>
  <c r="L156" i="33"/>
  <c r="M156" i="33"/>
  <c r="N156" i="33"/>
  <c r="O156" i="33"/>
  <c r="P156" i="33"/>
  <c r="Q156" i="33"/>
  <c r="R156" i="33"/>
  <c r="S156" i="33"/>
  <c r="T156" i="33"/>
  <c r="U156" i="33"/>
  <c r="V156" i="33"/>
  <c r="W156" i="33"/>
  <c r="X156" i="33"/>
  <c r="Y156" i="33"/>
  <c r="Z156" i="33"/>
  <c r="AA156" i="33"/>
  <c r="AB156" i="33"/>
  <c r="AC156" i="33"/>
  <c r="AD156" i="33"/>
  <c r="AE156" i="33"/>
  <c r="AF156" i="33"/>
  <c r="AG156" i="33"/>
  <c r="AH156" i="33"/>
  <c r="AI156" i="33"/>
  <c r="AJ156" i="33"/>
  <c r="AK156" i="33"/>
  <c r="AL156" i="33"/>
  <c r="AM156" i="33"/>
  <c r="AN156" i="33"/>
  <c r="AO156" i="33"/>
  <c r="AP156" i="33"/>
  <c r="AQ156" i="33"/>
  <c r="AR156" i="33"/>
  <c r="AS156" i="33"/>
  <c r="AT156" i="33"/>
  <c r="AU156" i="33"/>
  <c r="AV156" i="33"/>
  <c r="AW156" i="33"/>
  <c r="AX156" i="33"/>
  <c r="AY156" i="33"/>
  <c r="AZ156" i="33"/>
  <c r="BA156" i="33"/>
  <c r="BB156" i="33"/>
  <c r="BC156" i="33"/>
  <c r="BD156" i="33"/>
  <c r="C157" i="33"/>
  <c r="D157" i="33"/>
  <c r="E157" i="33"/>
  <c r="F157" i="33"/>
  <c r="G157" i="33"/>
  <c r="H157" i="33"/>
  <c r="I157" i="33"/>
  <c r="J157" i="33"/>
  <c r="K157" i="33"/>
  <c r="L157" i="33"/>
  <c r="M157" i="33"/>
  <c r="N157" i="33"/>
  <c r="O157" i="33"/>
  <c r="P157" i="33"/>
  <c r="Q157" i="33"/>
  <c r="R157" i="33"/>
  <c r="S157" i="33"/>
  <c r="T157" i="33"/>
  <c r="U157" i="33"/>
  <c r="V157" i="33"/>
  <c r="W157" i="33"/>
  <c r="X157" i="33"/>
  <c r="Y157" i="33"/>
  <c r="Z157" i="33"/>
  <c r="AA157" i="33"/>
  <c r="AB157" i="33"/>
  <c r="AC157" i="33"/>
  <c r="AD157" i="33"/>
  <c r="AE157" i="33"/>
  <c r="AF157" i="33"/>
  <c r="AG157" i="33"/>
  <c r="AH157" i="33"/>
  <c r="AI157" i="33"/>
  <c r="AJ157" i="33"/>
  <c r="AK157" i="33"/>
  <c r="AL157" i="33"/>
  <c r="AM157" i="33"/>
  <c r="AN157" i="33"/>
  <c r="AO157" i="33"/>
  <c r="AP157" i="33"/>
  <c r="AQ157" i="33"/>
  <c r="AR157" i="33"/>
  <c r="AS157" i="33"/>
  <c r="AT157" i="33"/>
  <c r="AU157" i="33"/>
  <c r="AV157" i="33"/>
  <c r="AW157" i="33"/>
  <c r="AX157" i="33"/>
  <c r="AY157" i="33"/>
  <c r="AZ157" i="33"/>
  <c r="BA157" i="33"/>
  <c r="BB157" i="33"/>
  <c r="BC157" i="33"/>
  <c r="BD157" i="33"/>
  <c r="C158" i="33"/>
  <c r="D158" i="33"/>
  <c r="E158" i="33"/>
  <c r="F158" i="33"/>
  <c r="G158" i="33"/>
  <c r="H158" i="33"/>
  <c r="I158" i="33"/>
  <c r="J158" i="33"/>
  <c r="K158" i="33"/>
  <c r="L158" i="33"/>
  <c r="M158" i="33"/>
  <c r="N158" i="33"/>
  <c r="O158" i="33"/>
  <c r="P158" i="33"/>
  <c r="Q158" i="33"/>
  <c r="R158" i="33"/>
  <c r="S158" i="33"/>
  <c r="T158" i="33"/>
  <c r="U158" i="33"/>
  <c r="V158" i="33"/>
  <c r="W158" i="33"/>
  <c r="X158" i="33"/>
  <c r="Y158" i="33"/>
  <c r="Z158" i="33"/>
  <c r="AA158" i="33"/>
  <c r="AB158" i="33"/>
  <c r="AC158" i="33"/>
  <c r="AD158" i="33"/>
  <c r="AE158" i="33"/>
  <c r="AF158" i="33"/>
  <c r="AG158" i="33"/>
  <c r="AH158" i="33"/>
  <c r="AI158" i="33"/>
  <c r="AJ158" i="33"/>
  <c r="AK158" i="33"/>
  <c r="AL158" i="33"/>
  <c r="AM158" i="33"/>
  <c r="AN158" i="33"/>
  <c r="AO158" i="33"/>
  <c r="AP158" i="33"/>
  <c r="AQ158" i="33"/>
  <c r="AR158" i="33"/>
  <c r="AS158" i="33"/>
  <c r="AT158" i="33"/>
  <c r="AU158" i="33"/>
  <c r="AV158" i="33"/>
  <c r="AW158" i="33"/>
  <c r="AX158" i="33"/>
  <c r="AY158" i="33"/>
  <c r="AZ158" i="33"/>
  <c r="BA158" i="33"/>
  <c r="BB158" i="33"/>
  <c r="BC158" i="33"/>
  <c r="BD158" i="33"/>
  <c r="C159" i="33"/>
  <c r="D159" i="33"/>
  <c r="E159" i="33"/>
  <c r="F159" i="33"/>
  <c r="G159" i="33"/>
  <c r="H159" i="33"/>
  <c r="I159" i="33"/>
  <c r="J159" i="33"/>
  <c r="K159" i="33"/>
  <c r="L159" i="33"/>
  <c r="M159" i="33"/>
  <c r="N159" i="33"/>
  <c r="O159" i="33"/>
  <c r="P159" i="33"/>
  <c r="Q159" i="33"/>
  <c r="R159" i="33"/>
  <c r="S159" i="33"/>
  <c r="T159" i="33"/>
  <c r="U159" i="33"/>
  <c r="V159" i="33"/>
  <c r="W159" i="33"/>
  <c r="X159" i="33"/>
  <c r="Y159" i="33"/>
  <c r="Z159" i="33"/>
  <c r="AA159" i="33"/>
  <c r="AB159" i="33"/>
  <c r="AC159" i="33"/>
  <c r="AD159" i="33"/>
  <c r="AE159" i="33"/>
  <c r="AF159" i="33"/>
  <c r="AG159" i="33"/>
  <c r="AH159" i="33"/>
  <c r="AI159" i="33"/>
  <c r="AJ159" i="33"/>
  <c r="AK159" i="33"/>
  <c r="AL159" i="33"/>
  <c r="AM159" i="33"/>
  <c r="AN159" i="33"/>
  <c r="AO159" i="33"/>
  <c r="AP159" i="33"/>
  <c r="AQ159" i="33"/>
  <c r="AR159" i="33"/>
  <c r="AS159" i="33"/>
  <c r="AT159" i="33"/>
  <c r="AU159" i="33"/>
  <c r="AV159" i="33"/>
  <c r="AW159" i="33"/>
  <c r="AX159" i="33"/>
  <c r="AY159" i="33"/>
  <c r="AZ159" i="33"/>
  <c r="BA159" i="33"/>
  <c r="BB159" i="33"/>
  <c r="BC159" i="33"/>
  <c r="BD159" i="33"/>
  <c r="C160" i="33"/>
  <c r="D160" i="33"/>
  <c r="E160" i="33"/>
  <c r="F160" i="33"/>
  <c r="G160" i="33"/>
  <c r="H160" i="33"/>
  <c r="I160" i="33"/>
  <c r="J160" i="33"/>
  <c r="K160" i="33"/>
  <c r="L160" i="33"/>
  <c r="M160" i="33"/>
  <c r="N160" i="33"/>
  <c r="O160" i="33"/>
  <c r="P160" i="33"/>
  <c r="Q160" i="33"/>
  <c r="R160" i="33"/>
  <c r="S160" i="33"/>
  <c r="T160" i="33"/>
  <c r="U160" i="33"/>
  <c r="V160" i="33"/>
  <c r="W160" i="33"/>
  <c r="X160" i="33"/>
  <c r="Y160" i="33"/>
  <c r="Z160" i="33"/>
  <c r="AA160" i="33"/>
  <c r="AB160" i="33"/>
  <c r="AC160" i="33"/>
  <c r="AD160" i="33"/>
  <c r="AE160" i="33"/>
  <c r="AF160" i="33"/>
  <c r="AG160" i="33"/>
  <c r="AH160" i="33"/>
  <c r="AI160" i="33"/>
  <c r="AJ160" i="33"/>
  <c r="AK160" i="33"/>
  <c r="AL160" i="33"/>
  <c r="AM160" i="33"/>
  <c r="AN160" i="33"/>
  <c r="AO160" i="33"/>
  <c r="AP160" i="33"/>
  <c r="AQ160" i="33"/>
  <c r="AR160" i="33"/>
  <c r="AS160" i="33"/>
  <c r="AT160" i="33"/>
  <c r="AU160" i="33"/>
  <c r="AV160" i="33"/>
  <c r="AW160" i="33"/>
  <c r="AX160" i="33"/>
  <c r="AY160" i="33"/>
  <c r="AZ160" i="33"/>
  <c r="BA160" i="33"/>
  <c r="BB160" i="33"/>
  <c r="BC160" i="33"/>
  <c r="BD160" i="33"/>
  <c r="C161" i="33"/>
  <c r="D161" i="33"/>
  <c r="E161" i="33"/>
  <c r="F161" i="33"/>
  <c r="G161" i="33"/>
  <c r="H161" i="33"/>
  <c r="I161" i="33"/>
  <c r="J161" i="33"/>
  <c r="K161" i="33"/>
  <c r="L161" i="33"/>
  <c r="M161" i="33"/>
  <c r="N161" i="33"/>
  <c r="O161" i="33"/>
  <c r="P161" i="33"/>
  <c r="Q161" i="33"/>
  <c r="R161" i="33"/>
  <c r="S161" i="33"/>
  <c r="T161" i="33"/>
  <c r="U161" i="33"/>
  <c r="V161" i="33"/>
  <c r="W161" i="33"/>
  <c r="X161" i="33"/>
  <c r="Y161" i="33"/>
  <c r="Z161" i="33"/>
  <c r="AA161" i="33"/>
  <c r="AB161" i="33"/>
  <c r="AC161" i="33"/>
  <c r="AD161" i="33"/>
  <c r="AE161" i="33"/>
  <c r="AF161" i="33"/>
  <c r="AG161" i="33"/>
  <c r="AH161" i="33"/>
  <c r="AI161" i="33"/>
  <c r="AJ161" i="33"/>
  <c r="AK161" i="33"/>
  <c r="AL161" i="33"/>
  <c r="AM161" i="33"/>
  <c r="AN161" i="33"/>
  <c r="AO161" i="33"/>
  <c r="AP161" i="33"/>
  <c r="AQ161" i="33"/>
  <c r="AR161" i="33"/>
  <c r="AS161" i="33"/>
  <c r="AT161" i="33"/>
  <c r="AU161" i="33"/>
  <c r="AV161" i="33"/>
  <c r="AW161" i="33"/>
  <c r="AX161" i="33"/>
  <c r="AY161" i="33"/>
  <c r="AZ161" i="33"/>
  <c r="BA161" i="33"/>
  <c r="BB161" i="33"/>
  <c r="BC161" i="33"/>
  <c r="BD161" i="33"/>
  <c r="C162" i="33"/>
  <c r="D162" i="33"/>
  <c r="E162" i="33"/>
  <c r="F162" i="33"/>
  <c r="G162" i="33"/>
  <c r="H162" i="33"/>
  <c r="I162" i="33"/>
  <c r="J162" i="33"/>
  <c r="K162" i="33"/>
  <c r="L162" i="33"/>
  <c r="M162" i="33"/>
  <c r="N162" i="33"/>
  <c r="O162" i="33"/>
  <c r="P162" i="33"/>
  <c r="Q162" i="33"/>
  <c r="R162" i="33"/>
  <c r="S162" i="33"/>
  <c r="T162" i="33"/>
  <c r="U162" i="33"/>
  <c r="V162" i="33"/>
  <c r="W162" i="33"/>
  <c r="X162" i="33"/>
  <c r="Y162" i="33"/>
  <c r="Z162" i="33"/>
  <c r="AA162" i="33"/>
  <c r="AB162" i="33"/>
  <c r="AC162" i="33"/>
  <c r="AD162" i="33"/>
  <c r="AE162" i="33"/>
  <c r="AF162" i="33"/>
  <c r="AG162" i="33"/>
  <c r="AH162" i="33"/>
  <c r="AI162" i="33"/>
  <c r="AJ162" i="33"/>
  <c r="AK162" i="33"/>
  <c r="AL162" i="33"/>
  <c r="AM162" i="33"/>
  <c r="AN162" i="33"/>
  <c r="AO162" i="33"/>
  <c r="AP162" i="33"/>
  <c r="AQ162" i="33"/>
  <c r="AR162" i="33"/>
  <c r="AS162" i="33"/>
  <c r="AT162" i="33"/>
  <c r="AU162" i="33"/>
  <c r="AV162" i="33"/>
  <c r="AW162" i="33"/>
  <c r="AX162" i="33"/>
  <c r="AY162" i="33"/>
  <c r="AZ162" i="33"/>
  <c r="BA162" i="33"/>
  <c r="BB162" i="33"/>
  <c r="BC162" i="33"/>
  <c r="BD162" i="33"/>
  <c r="C163" i="33"/>
  <c r="D163" i="33"/>
  <c r="E163" i="33"/>
  <c r="F163" i="33"/>
  <c r="G163" i="33"/>
  <c r="H163" i="33"/>
  <c r="I163" i="33"/>
  <c r="J163" i="33"/>
  <c r="K163" i="33"/>
  <c r="L163" i="33"/>
  <c r="M163" i="33"/>
  <c r="N163" i="33"/>
  <c r="O163" i="33"/>
  <c r="P163" i="33"/>
  <c r="Q163" i="33"/>
  <c r="R163" i="33"/>
  <c r="S163" i="33"/>
  <c r="T163" i="33"/>
  <c r="U163" i="33"/>
  <c r="V163" i="33"/>
  <c r="W163" i="33"/>
  <c r="X163" i="33"/>
  <c r="Y163" i="33"/>
  <c r="Z163" i="33"/>
  <c r="AA163" i="33"/>
  <c r="AB163" i="33"/>
  <c r="AC163" i="33"/>
  <c r="AD163" i="33"/>
  <c r="AE163" i="33"/>
  <c r="AF163" i="33"/>
  <c r="AG163" i="33"/>
  <c r="AH163" i="33"/>
  <c r="AI163" i="33"/>
  <c r="AJ163" i="33"/>
  <c r="AK163" i="33"/>
  <c r="AL163" i="33"/>
  <c r="AM163" i="33"/>
  <c r="AN163" i="33"/>
  <c r="AO163" i="33"/>
  <c r="AP163" i="33"/>
  <c r="AQ163" i="33"/>
  <c r="AR163" i="33"/>
  <c r="AS163" i="33"/>
  <c r="AT163" i="33"/>
  <c r="AU163" i="33"/>
  <c r="AV163" i="33"/>
  <c r="AW163" i="33"/>
  <c r="AX163" i="33"/>
  <c r="AY163" i="33"/>
  <c r="AZ163" i="33"/>
  <c r="BA163" i="33"/>
  <c r="BB163" i="33"/>
  <c r="BC163" i="33"/>
  <c r="BD163" i="33"/>
  <c r="C164" i="33"/>
  <c r="D164" i="33"/>
  <c r="E164" i="33"/>
  <c r="F164" i="33"/>
  <c r="G164" i="33"/>
  <c r="H164" i="33"/>
  <c r="I164" i="33"/>
  <c r="J164" i="33"/>
  <c r="K164" i="33"/>
  <c r="L164" i="33"/>
  <c r="M164" i="33"/>
  <c r="N164" i="33"/>
  <c r="O164" i="33"/>
  <c r="P164" i="33"/>
  <c r="Q164" i="33"/>
  <c r="R164" i="33"/>
  <c r="S164" i="33"/>
  <c r="T164" i="33"/>
  <c r="U164" i="33"/>
  <c r="V164" i="33"/>
  <c r="W164" i="33"/>
  <c r="X164" i="33"/>
  <c r="Y164" i="33"/>
  <c r="Z164" i="33"/>
  <c r="AA164" i="33"/>
  <c r="AB164" i="33"/>
  <c r="AC164" i="33"/>
  <c r="AD164" i="33"/>
  <c r="AE164" i="33"/>
  <c r="AF164" i="33"/>
  <c r="AG164" i="33"/>
  <c r="AH164" i="33"/>
  <c r="AI164" i="33"/>
  <c r="AJ164" i="33"/>
  <c r="AK164" i="33"/>
  <c r="AL164" i="33"/>
  <c r="AM164" i="33"/>
  <c r="AN164" i="33"/>
  <c r="AO164" i="33"/>
  <c r="AP164" i="33"/>
  <c r="AQ164" i="33"/>
  <c r="AR164" i="33"/>
  <c r="AS164" i="33"/>
  <c r="AT164" i="33"/>
  <c r="AU164" i="33"/>
  <c r="AV164" i="33"/>
  <c r="AW164" i="33"/>
  <c r="AX164" i="33"/>
  <c r="AY164" i="33"/>
  <c r="AZ164" i="33"/>
  <c r="BA164" i="33"/>
  <c r="BB164" i="33"/>
  <c r="BC164" i="33"/>
  <c r="BD164" i="33"/>
  <c r="BD115" i="33"/>
  <c r="BC115" i="33"/>
  <c r="BB115" i="33"/>
  <c r="BA115" i="33"/>
  <c r="AZ115" i="33"/>
  <c r="AY115" i="33"/>
  <c r="AX115" i="33"/>
  <c r="AW115" i="33"/>
  <c r="AV115" i="33"/>
  <c r="AU115" i="33"/>
  <c r="AT115" i="33"/>
  <c r="AS115" i="33"/>
  <c r="AR115" i="33"/>
  <c r="AQ115" i="33"/>
  <c r="AP115" i="33"/>
  <c r="AO115" i="33"/>
  <c r="AN115" i="33"/>
  <c r="AM115" i="33"/>
  <c r="AL115" i="33"/>
  <c r="AK115" i="33"/>
  <c r="AJ115" i="33"/>
  <c r="AI115" i="33"/>
  <c r="AH115" i="33"/>
  <c r="AG115" i="33"/>
  <c r="AF115" i="33"/>
  <c r="AE115" i="33"/>
  <c r="AD115" i="33"/>
  <c r="AC115" i="33"/>
  <c r="AB115" i="33"/>
  <c r="AA115" i="33"/>
  <c r="Z115" i="33"/>
  <c r="Y115" i="33"/>
  <c r="X115" i="33"/>
  <c r="W115" i="33"/>
  <c r="V115" i="33"/>
  <c r="U115" i="33"/>
  <c r="T115" i="33"/>
  <c r="S115" i="33"/>
  <c r="R115" i="33"/>
  <c r="Q115" i="33"/>
  <c r="P115" i="33"/>
  <c r="O115" i="33"/>
  <c r="N115" i="33"/>
  <c r="M115" i="33"/>
  <c r="L115" i="33"/>
  <c r="K115" i="33"/>
  <c r="J115" i="33"/>
  <c r="I115" i="33"/>
  <c r="H115" i="33"/>
  <c r="G115" i="33"/>
  <c r="F115" i="33"/>
  <c r="E115" i="33"/>
  <c r="D115" i="33"/>
  <c r="C115" i="33"/>
  <c r="D271" i="11" s="1"/>
  <c r="AB97" i="33"/>
  <c r="AM99" i="33"/>
  <c r="AA101" i="33"/>
  <c r="I105" i="33"/>
  <c r="U105" i="33"/>
  <c r="C106" i="33"/>
  <c r="O106" i="33"/>
  <c r="AM106" i="33"/>
  <c r="AA108" i="33"/>
  <c r="AY108" i="33"/>
  <c r="I109" i="33"/>
  <c r="AG109" i="33"/>
  <c r="AL110" i="33"/>
  <c r="AM110" i="33"/>
  <c r="AY110" i="33"/>
  <c r="H111" i="33"/>
  <c r="T111" i="33"/>
  <c r="AR111" i="33"/>
  <c r="AS111" i="33"/>
  <c r="AZ111" i="33"/>
  <c r="BD111" i="33"/>
  <c r="BA111" i="33"/>
  <c r="AY111" i="33"/>
  <c r="AX111" i="33"/>
  <c r="AW111" i="33"/>
  <c r="AV111" i="33"/>
  <c r="AU111" i="33"/>
  <c r="AT111" i="33"/>
  <c r="AQ111" i="33"/>
  <c r="AP111" i="33"/>
  <c r="AO111" i="33"/>
  <c r="AN111" i="33"/>
  <c r="AM111" i="33"/>
  <c r="AL111" i="33"/>
  <c r="AK111" i="33"/>
  <c r="AJ111" i="33"/>
  <c r="AI111" i="33"/>
  <c r="AH111" i="33"/>
  <c r="AG111" i="33"/>
  <c r="AF111" i="33"/>
  <c r="AE111" i="33"/>
  <c r="AD111" i="33"/>
  <c r="AC111" i="33"/>
  <c r="AB111" i="33"/>
  <c r="AA111" i="33"/>
  <c r="Z111" i="33"/>
  <c r="Y111" i="33"/>
  <c r="X111" i="33"/>
  <c r="W111" i="33"/>
  <c r="V111" i="33"/>
  <c r="U111" i="33"/>
  <c r="S111" i="33"/>
  <c r="R111" i="33"/>
  <c r="Q111" i="33"/>
  <c r="P111" i="33"/>
  <c r="O111" i="33"/>
  <c r="N111" i="33"/>
  <c r="M111" i="33"/>
  <c r="L111" i="33"/>
  <c r="K111" i="33"/>
  <c r="J111" i="33"/>
  <c r="I111" i="33"/>
  <c r="G111" i="33"/>
  <c r="F111" i="33"/>
  <c r="E111" i="33"/>
  <c r="D111" i="33"/>
  <c r="C111" i="33"/>
  <c r="BC111" i="33"/>
  <c r="BB111" i="33"/>
  <c r="AL110" i="51"/>
  <c r="J110" i="51"/>
  <c r="AL55" i="51"/>
  <c r="X55" i="51"/>
  <c r="E501" i="61"/>
  <c r="J55" i="51" s="1"/>
  <c r="BA110" i="33"/>
  <c r="AZ110" i="33"/>
  <c r="AX110" i="33"/>
  <c r="AW110" i="33"/>
  <c r="AV110" i="33"/>
  <c r="AU110" i="33"/>
  <c r="AT110" i="33"/>
  <c r="AS110" i="33"/>
  <c r="AR110" i="33"/>
  <c r="AQ110" i="33"/>
  <c r="AP110" i="33"/>
  <c r="AO110" i="33"/>
  <c r="AN110" i="33"/>
  <c r="AK110" i="33"/>
  <c r="AJ110" i="33"/>
  <c r="AI110" i="33"/>
  <c r="AH110" i="33"/>
  <c r="AG110" i="33"/>
  <c r="AF110" i="33"/>
  <c r="AE110" i="33"/>
  <c r="AD110" i="33"/>
  <c r="AC110" i="33"/>
  <c r="AB110" i="33"/>
  <c r="AA110" i="33"/>
  <c r="Z110" i="33"/>
  <c r="Y110" i="33"/>
  <c r="X110" i="33"/>
  <c r="W110" i="33"/>
  <c r="V110" i="33"/>
  <c r="U110" i="33"/>
  <c r="T110" i="33"/>
  <c r="S110" i="33"/>
  <c r="R110" i="33"/>
  <c r="Q110" i="33"/>
  <c r="P110" i="33"/>
  <c r="O110" i="33"/>
  <c r="N110" i="33"/>
  <c r="M110" i="33"/>
  <c r="L110" i="33"/>
  <c r="K110" i="33"/>
  <c r="J110" i="33"/>
  <c r="I110" i="33"/>
  <c r="H110" i="33"/>
  <c r="G110" i="33"/>
  <c r="F110" i="33"/>
  <c r="E110" i="33"/>
  <c r="D110" i="33"/>
  <c r="C110" i="33"/>
  <c r="BD110" i="33"/>
  <c r="BC110" i="33"/>
  <c r="BB110" i="33"/>
  <c r="AL54" i="51"/>
  <c r="X54" i="51"/>
  <c r="E491" i="61"/>
  <c r="J54" i="51" s="1"/>
  <c r="BA109" i="33"/>
  <c r="AZ109" i="33"/>
  <c r="AY109" i="33"/>
  <c r="AX109" i="33"/>
  <c r="AW109" i="33"/>
  <c r="AV109" i="33"/>
  <c r="AU109" i="33"/>
  <c r="AT109" i="33"/>
  <c r="AS109" i="33"/>
  <c r="AR109" i="33"/>
  <c r="AQ109" i="33"/>
  <c r="AP109" i="33"/>
  <c r="AO109" i="33"/>
  <c r="AN109" i="33"/>
  <c r="AM109" i="33"/>
  <c r="AL109" i="33"/>
  <c r="AK109" i="33"/>
  <c r="AJ109" i="33"/>
  <c r="AI109" i="33"/>
  <c r="AH109" i="33"/>
  <c r="AF109" i="33"/>
  <c r="AE109" i="33"/>
  <c r="AD109" i="33"/>
  <c r="AC109" i="33"/>
  <c r="AB109" i="33"/>
  <c r="AA109" i="33"/>
  <c r="Z109" i="33"/>
  <c r="Y109" i="33"/>
  <c r="X109" i="33"/>
  <c r="W109" i="33"/>
  <c r="V109" i="33"/>
  <c r="U109" i="33"/>
  <c r="T109" i="33"/>
  <c r="S109" i="33"/>
  <c r="R109" i="33"/>
  <c r="Q109" i="33"/>
  <c r="P109" i="33"/>
  <c r="O109" i="33"/>
  <c r="N109" i="33"/>
  <c r="M109" i="33"/>
  <c r="L109" i="33"/>
  <c r="K109" i="33"/>
  <c r="J109" i="33"/>
  <c r="H109" i="33"/>
  <c r="G109" i="33"/>
  <c r="F109" i="33"/>
  <c r="E109" i="33"/>
  <c r="D109" i="33"/>
  <c r="C109" i="33"/>
  <c r="BD109" i="33"/>
  <c r="BC109" i="33"/>
  <c r="BB109" i="33"/>
  <c r="AL53" i="51"/>
  <c r="X53" i="51"/>
  <c r="E481" i="61"/>
  <c r="J53" i="51" s="1"/>
  <c r="BA108" i="33"/>
  <c r="AZ108" i="33"/>
  <c r="AX108" i="33"/>
  <c r="AW108" i="33"/>
  <c r="AV108" i="33"/>
  <c r="AU108" i="33"/>
  <c r="AT108" i="33"/>
  <c r="AS108" i="33"/>
  <c r="AR108" i="33"/>
  <c r="AQ108" i="33"/>
  <c r="AP108" i="33"/>
  <c r="AO108" i="33"/>
  <c r="AN108" i="33"/>
  <c r="AM108" i="33"/>
  <c r="AL108" i="33"/>
  <c r="AK108" i="33"/>
  <c r="AJ108" i="33"/>
  <c r="AI108" i="33"/>
  <c r="AH108" i="33"/>
  <c r="AG108" i="33"/>
  <c r="AF108" i="33"/>
  <c r="AE108" i="33"/>
  <c r="AD108" i="33"/>
  <c r="AC108" i="33"/>
  <c r="AB108" i="33"/>
  <c r="Z108" i="33"/>
  <c r="Y108" i="33"/>
  <c r="X108" i="33"/>
  <c r="W108" i="33"/>
  <c r="V108" i="33"/>
  <c r="U108" i="33"/>
  <c r="T108" i="33"/>
  <c r="S108" i="33"/>
  <c r="R108" i="33"/>
  <c r="Q108" i="33"/>
  <c r="P108" i="33"/>
  <c r="O108" i="33"/>
  <c r="N108" i="33"/>
  <c r="M108" i="33"/>
  <c r="L108" i="33"/>
  <c r="K108" i="33"/>
  <c r="J108" i="33"/>
  <c r="I108" i="33"/>
  <c r="H108" i="33"/>
  <c r="G108" i="33"/>
  <c r="F108" i="33"/>
  <c r="E108" i="33"/>
  <c r="D108" i="33"/>
  <c r="C108" i="33"/>
  <c r="BD108" i="33"/>
  <c r="BC108" i="33"/>
  <c r="BB108" i="33"/>
  <c r="AL52" i="51"/>
  <c r="X52" i="51"/>
  <c r="E471" i="61"/>
  <c r="J52" i="51" s="1"/>
  <c r="BA107" i="33"/>
  <c r="AZ107" i="33"/>
  <c r="AY107" i="33"/>
  <c r="AX107" i="33"/>
  <c r="AW107" i="33"/>
  <c r="AV107" i="33"/>
  <c r="AU107" i="33"/>
  <c r="AT107" i="33"/>
  <c r="AS107" i="33"/>
  <c r="AR107" i="33"/>
  <c r="AQ107" i="33"/>
  <c r="AP107" i="33"/>
  <c r="AO107" i="33"/>
  <c r="AN107" i="33"/>
  <c r="AM107" i="33"/>
  <c r="AL107" i="33"/>
  <c r="AK107" i="33"/>
  <c r="AJ107" i="33"/>
  <c r="AI107" i="33"/>
  <c r="AH107" i="33"/>
  <c r="AG107" i="33"/>
  <c r="AF107" i="33"/>
  <c r="AE107" i="33"/>
  <c r="AD107" i="33"/>
  <c r="AC107" i="33"/>
  <c r="AB107" i="33"/>
  <c r="AA107" i="33"/>
  <c r="Z107" i="33"/>
  <c r="Y107" i="33"/>
  <c r="X107" i="33"/>
  <c r="W107" i="33"/>
  <c r="V107" i="33"/>
  <c r="U107" i="33"/>
  <c r="T107" i="33"/>
  <c r="S107" i="33"/>
  <c r="R107" i="33"/>
  <c r="Q107" i="33"/>
  <c r="P107" i="33"/>
  <c r="O107" i="33"/>
  <c r="N107" i="33"/>
  <c r="M107" i="33"/>
  <c r="L107" i="33"/>
  <c r="K107" i="33"/>
  <c r="J107" i="33"/>
  <c r="I107" i="33"/>
  <c r="H107" i="33"/>
  <c r="G107" i="33"/>
  <c r="F107" i="33"/>
  <c r="E107" i="33"/>
  <c r="D107" i="33"/>
  <c r="C107" i="33"/>
  <c r="BD107" i="33"/>
  <c r="BC107" i="33"/>
  <c r="BB107" i="33"/>
  <c r="AL51" i="51"/>
  <c r="X51" i="51"/>
  <c r="E461" i="61"/>
  <c r="J51" i="51" s="1"/>
  <c r="BA106" i="33"/>
  <c r="AZ106" i="33"/>
  <c r="AY106" i="33"/>
  <c r="AX106" i="33"/>
  <c r="AW106" i="33"/>
  <c r="AV106" i="33"/>
  <c r="AU106" i="33"/>
  <c r="AT106" i="33"/>
  <c r="AS106" i="33"/>
  <c r="AR106" i="33"/>
  <c r="AQ106" i="33"/>
  <c r="AP106" i="33"/>
  <c r="AO106" i="33"/>
  <c r="AN106" i="33"/>
  <c r="AL106" i="33"/>
  <c r="AK106" i="33"/>
  <c r="AJ106" i="33"/>
  <c r="AI106" i="33"/>
  <c r="AH106" i="33"/>
  <c r="AG106" i="33"/>
  <c r="AF106" i="33"/>
  <c r="AE106" i="33"/>
  <c r="AD106" i="33"/>
  <c r="AC106" i="33"/>
  <c r="AB106" i="33"/>
  <c r="AA106" i="33"/>
  <c r="Z106" i="33"/>
  <c r="Y106" i="33"/>
  <c r="X106" i="33"/>
  <c r="W106" i="33"/>
  <c r="V106" i="33"/>
  <c r="U106" i="33"/>
  <c r="T106" i="33"/>
  <c r="S106" i="33"/>
  <c r="R106" i="33"/>
  <c r="Q106" i="33"/>
  <c r="P106" i="33"/>
  <c r="N106" i="33"/>
  <c r="M106" i="33"/>
  <c r="L106" i="33"/>
  <c r="K106" i="33"/>
  <c r="J106" i="33"/>
  <c r="I106" i="33"/>
  <c r="H106" i="33"/>
  <c r="G106" i="33"/>
  <c r="F106" i="33"/>
  <c r="E106" i="33"/>
  <c r="D106" i="33"/>
  <c r="BD106" i="33"/>
  <c r="BC106" i="33"/>
  <c r="BB106" i="33"/>
  <c r="X105" i="51"/>
  <c r="J160" i="51"/>
  <c r="X160" i="51"/>
  <c r="AL50" i="51"/>
  <c r="X50" i="51"/>
  <c r="E451" i="61"/>
  <c r="J50" i="51" s="1"/>
  <c r="BA105" i="33"/>
  <c r="AZ105" i="33"/>
  <c r="AY105" i="33"/>
  <c r="AX105" i="33"/>
  <c r="AW105" i="33"/>
  <c r="AV105" i="33"/>
  <c r="AU105" i="33"/>
  <c r="AT105" i="33"/>
  <c r="AS105" i="33"/>
  <c r="AR105" i="33"/>
  <c r="AQ105" i="33"/>
  <c r="AP105" i="33"/>
  <c r="AO105" i="33"/>
  <c r="AN105" i="33"/>
  <c r="AM105" i="33"/>
  <c r="AL105" i="33"/>
  <c r="AK105" i="33"/>
  <c r="AJ105" i="33"/>
  <c r="AI105" i="33"/>
  <c r="AH105" i="33"/>
  <c r="AG105" i="33"/>
  <c r="AF105" i="33"/>
  <c r="AE105" i="33"/>
  <c r="AD105" i="33"/>
  <c r="AC105" i="33"/>
  <c r="AB105" i="33"/>
  <c r="AA105" i="33"/>
  <c r="Z105" i="33"/>
  <c r="Y105" i="33"/>
  <c r="X105" i="33"/>
  <c r="W105" i="33"/>
  <c r="V105" i="33"/>
  <c r="T105" i="33"/>
  <c r="S105" i="33"/>
  <c r="R105" i="33"/>
  <c r="Q105" i="33"/>
  <c r="P105" i="33"/>
  <c r="O105" i="33"/>
  <c r="N105" i="33"/>
  <c r="M105" i="33"/>
  <c r="L105" i="33"/>
  <c r="K105" i="33"/>
  <c r="J105" i="33"/>
  <c r="H105" i="33"/>
  <c r="G105" i="33"/>
  <c r="F105" i="33"/>
  <c r="E105" i="33"/>
  <c r="D105" i="33"/>
  <c r="C105" i="33"/>
  <c r="BD105" i="33"/>
  <c r="BC105" i="33"/>
  <c r="BB105" i="33"/>
  <c r="AL104" i="51"/>
  <c r="J104" i="51"/>
  <c r="J159" i="51"/>
  <c r="AL49" i="51"/>
  <c r="X49" i="51"/>
  <c r="E441" i="61"/>
  <c r="J49" i="51" s="1"/>
  <c r="BA104" i="33"/>
  <c r="AZ104" i="33"/>
  <c r="AY104" i="33"/>
  <c r="AX104" i="33"/>
  <c r="AW104" i="33"/>
  <c r="AV104" i="33"/>
  <c r="AU104" i="33"/>
  <c r="AT104" i="33"/>
  <c r="AS104" i="33"/>
  <c r="AR104" i="33"/>
  <c r="AQ104" i="33"/>
  <c r="AP104" i="33"/>
  <c r="AO104" i="33"/>
  <c r="AN104" i="33"/>
  <c r="AM104" i="33"/>
  <c r="AL104" i="33"/>
  <c r="AK104" i="33"/>
  <c r="AJ104" i="33"/>
  <c r="AI104" i="33"/>
  <c r="AH104" i="33"/>
  <c r="AG104" i="33"/>
  <c r="AF104" i="33"/>
  <c r="AE104" i="33"/>
  <c r="AD104" i="33"/>
  <c r="AC104" i="33"/>
  <c r="AB104" i="33"/>
  <c r="AA104" i="33"/>
  <c r="Z104" i="33"/>
  <c r="Y104" i="33"/>
  <c r="X104" i="33"/>
  <c r="W104" i="33"/>
  <c r="V104" i="33"/>
  <c r="U104" i="33"/>
  <c r="T104" i="33"/>
  <c r="S104" i="33"/>
  <c r="R104" i="33"/>
  <c r="Q104" i="33"/>
  <c r="P104" i="33"/>
  <c r="O104" i="33"/>
  <c r="N104" i="33"/>
  <c r="M104" i="33"/>
  <c r="L104" i="33"/>
  <c r="K104" i="33"/>
  <c r="J104" i="33"/>
  <c r="I104" i="33"/>
  <c r="H104" i="33"/>
  <c r="G104" i="33"/>
  <c r="F104" i="33"/>
  <c r="E104" i="33"/>
  <c r="D104" i="33"/>
  <c r="C104" i="33"/>
  <c r="BD104" i="33"/>
  <c r="BC104" i="33"/>
  <c r="BB104" i="33"/>
  <c r="AL103" i="51"/>
  <c r="J103" i="51"/>
  <c r="J158" i="51"/>
  <c r="AL48" i="51"/>
  <c r="X48" i="51"/>
  <c r="E431" i="61"/>
  <c r="J48" i="51" s="1"/>
  <c r="BA103" i="33"/>
  <c r="AZ103" i="33"/>
  <c r="AY103" i="33"/>
  <c r="AX103" i="33"/>
  <c r="AW103" i="33"/>
  <c r="AV103" i="33"/>
  <c r="AU103" i="33"/>
  <c r="AT103" i="33"/>
  <c r="AS103" i="33"/>
  <c r="AR103" i="33"/>
  <c r="AQ103" i="33"/>
  <c r="AP103" i="33"/>
  <c r="AO103" i="33"/>
  <c r="AN103" i="33"/>
  <c r="AM103" i="33"/>
  <c r="AL103" i="33"/>
  <c r="AK103" i="33"/>
  <c r="AJ103" i="33"/>
  <c r="AI103" i="33"/>
  <c r="AH103" i="33"/>
  <c r="AG103" i="33"/>
  <c r="AF103" i="33"/>
  <c r="AE103" i="33"/>
  <c r="AD103" i="33"/>
  <c r="AC103" i="33"/>
  <c r="AB103" i="33"/>
  <c r="AA103" i="33"/>
  <c r="Z103" i="33"/>
  <c r="Y103" i="33"/>
  <c r="X103" i="33"/>
  <c r="W103" i="33"/>
  <c r="V103" i="33"/>
  <c r="U103" i="33"/>
  <c r="T103" i="33"/>
  <c r="S103" i="33"/>
  <c r="R103" i="33"/>
  <c r="Q103" i="33"/>
  <c r="P103" i="33"/>
  <c r="O103" i="33"/>
  <c r="N103" i="33"/>
  <c r="M103" i="33"/>
  <c r="L103" i="33"/>
  <c r="K103" i="33"/>
  <c r="J103" i="33"/>
  <c r="I103" i="33"/>
  <c r="H103" i="33"/>
  <c r="G103" i="33"/>
  <c r="F103" i="33"/>
  <c r="E103" i="33"/>
  <c r="D103" i="33"/>
  <c r="C103" i="33"/>
  <c r="BD103" i="33"/>
  <c r="BC103" i="33"/>
  <c r="BB103" i="33"/>
  <c r="AL102" i="51"/>
  <c r="J102" i="51"/>
  <c r="J157" i="51"/>
  <c r="AL47" i="51"/>
  <c r="X47" i="51"/>
  <c r="E421" i="61"/>
  <c r="J47" i="51" s="1"/>
  <c r="BA102" i="33"/>
  <c r="AZ102" i="33"/>
  <c r="AY102" i="33"/>
  <c r="AX102" i="33"/>
  <c r="AW102" i="33"/>
  <c r="AV102" i="33"/>
  <c r="AU102" i="33"/>
  <c r="AT102" i="33"/>
  <c r="AS102" i="33"/>
  <c r="AR102" i="33"/>
  <c r="AQ102" i="33"/>
  <c r="AP102" i="33"/>
  <c r="AO102" i="33"/>
  <c r="AN102" i="33"/>
  <c r="AM102" i="33"/>
  <c r="AL102" i="33"/>
  <c r="AK102" i="33"/>
  <c r="AJ102" i="33"/>
  <c r="AI102" i="33"/>
  <c r="AH102" i="33"/>
  <c r="AG102" i="33"/>
  <c r="AF102" i="33"/>
  <c r="AE102" i="33"/>
  <c r="AD102" i="33"/>
  <c r="AC102" i="33"/>
  <c r="AB102" i="33"/>
  <c r="AA102" i="33"/>
  <c r="Z102" i="33"/>
  <c r="Y102" i="33"/>
  <c r="X102" i="33"/>
  <c r="W102" i="33"/>
  <c r="V102" i="33"/>
  <c r="U102" i="33"/>
  <c r="T102" i="33"/>
  <c r="S102" i="33"/>
  <c r="R102" i="33"/>
  <c r="Q102" i="33"/>
  <c r="P102" i="33"/>
  <c r="O102" i="33"/>
  <c r="N102" i="33"/>
  <c r="M102" i="33"/>
  <c r="L102" i="33"/>
  <c r="K102" i="33"/>
  <c r="J102" i="33"/>
  <c r="I102" i="33"/>
  <c r="H102" i="33"/>
  <c r="G102" i="33"/>
  <c r="F102" i="33"/>
  <c r="E102" i="33"/>
  <c r="D102" i="33"/>
  <c r="C102" i="33"/>
  <c r="BD102" i="33"/>
  <c r="BC102" i="33"/>
  <c r="BB102" i="33"/>
  <c r="AL101" i="51"/>
  <c r="J101" i="51"/>
  <c r="J156" i="51"/>
  <c r="AL46" i="51"/>
  <c r="X46" i="51"/>
  <c r="E411" i="61"/>
  <c r="J46" i="51" s="1"/>
  <c r="BC101" i="33"/>
  <c r="BB101" i="33"/>
  <c r="BA101" i="33"/>
  <c r="AZ101" i="33"/>
  <c r="AY101" i="33"/>
  <c r="AX101" i="33"/>
  <c r="AW101" i="33"/>
  <c r="AV101" i="33"/>
  <c r="AU101" i="33"/>
  <c r="AT101" i="33"/>
  <c r="AS101" i="33"/>
  <c r="AR101" i="33"/>
  <c r="AQ101" i="33"/>
  <c r="AP101" i="33"/>
  <c r="AO101" i="33"/>
  <c r="AN101" i="33"/>
  <c r="AM101" i="33"/>
  <c r="AL101" i="33"/>
  <c r="AK101" i="33"/>
  <c r="AJ101" i="33"/>
  <c r="AI101" i="33"/>
  <c r="AH101" i="33"/>
  <c r="AG101" i="33"/>
  <c r="AF101" i="33"/>
  <c r="AE101" i="33"/>
  <c r="AD101" i="33"/>
  <c r="AC101" i="33"/>
  <c r="AB101" i="33"/>
  <c r="Z101" i="33"/>
  <c r="Y101" i="33"/>
  <c r="X101" i="33"/>
  <c r="W101" i="33"/>
  <c r="V101" i="33"/>
  <c r="U101" i="33"/>
  <c r="T101" i="33"/>
  <c r="S101" i="33"/>
  <c r="R101" i="33"/>
  <c r="Q101" i="33"/>
  <c r="P101" i="33"/>
  <c r="O101" i="33"/>
  <c r="N101" i="33"/>
  <c r="M101" i="33"/>
  <c r="L101" i="33"/>
  <c r="K101" i="33"/>
  <c r="J101" i="33"/>
  <c r="I101" i="33"/>
  <c r="H101" i="33"/>
  <c r="G101" i="33"/>
  <c r="F101" i="33"/>
  <c r="E101" i="33"/>
  <c r="D101" i="33"/>
  <c r="C101" i="33"/>
  <c r="BD101" i="33"/>
  <c r="X155" i="51"/>
  <c r="AL45" i="51"/>
  <c r="X45" i="51"/>
  <c r="E401" i="61"/>
  <c r="J45" i="51" s="1"/>
  <c r="BA100" i="33"/>
  <c r="AZ100" i="33"/>
  <c r="AY100" i="33"/>
  <c r="AX100" i="33"/>
  <c r="AW100" i="33"/>
  <c r="AV100" i="33"/>
  <c r="AU100" i="33"/>
  <c r="AT100" i="33"/>
  <c r="AS100" i="33"/>
  <c r="AR100" i="33"/>
  <c r="AQ100" i="33"/>
  <c r="AP100" i="33"/>
  <c r="AO100" i="33"/>
  <c r="AN100" i="33"/>
  <c r="AM100" i="33"/>
  <c r="AL100" i="33"/>
  <c r="AK100" i="33"/>
  <c r="AJ100" i="33"/>
  <c r="AI100" i="33"/>
  <c r="AH100" i="33"/>
  <c r="AG100" i="33"/>
  <c r="AF100" i="33"/>
  <c r="AE100" i="33"/>
  <c r="AD100" i="33"/>
  <c r="AC100" i="33"/>
  <c r="AB100" i="33"/>
  <c r="AA100" i="33"/>
  <c r="Z100" i="33"/>
  <c r="Y100" i="33"/>
  <c r="X100" i="33"/>
  <c r="W100" i="33"/>
  <c r="V100" i="33"/>
  <c r="U100" i="33"/>
  <c r="T100" i="33"/>
  <c r="S100" i="33"/>
  <c r="R100" i="33"/>
  <c r="Q100" i="33"/>
  <c r="P100" i="33"/>
  <c r="O100" i="33"/>
  <c r="N100" i="33"/>
  <c r="M100" i="33"/>
  <c r="L100" i="33"/>
  <c r="K100" i="33"/>
  <c r="J100" i="33"/>
  <c r="I100" i="33"/>
  <c r="H100" i="33"/>
  <c r="G100" i="33"/>
  <c r="F100" i="33"/>
  <c r="E100" i="33"/>
  <c r="D100" i="33"/>
  <c r="C100" i="33"/>
  <c r="BD100" i="33"/>
  <c r="BC100" i="33"/>
  <c r="BB100" i="33"/>
  <c r="X154" i="51"/>
  <c r="AL44" i="51"/>
  <c r="X44" i="51"/>
  <c r="E391" i="61"/>
  <c r="J44" i="51" s="1"/>
  <c r="BA99" i="33"/>
  <c r="AZ99" i="33"/>
  <c r="AY99" i="33"/>
  <c r="AX99" i="33"/>
  <c r="AW99" i="33"/>
  <c r="AV99" i="33"/>
  <c r="AU99" i="33"/>
  <c r="AT99" i="33"/>
  <c r="AS99" i="33"/>
  <c r="AR99" i="33"/>
  <c r="AQ99" i="33"/>
  <c r="AP99" i="33"/>
  <c r="AO99" i="33"/>
  <c r="AN99" i="33"/>
  <c r="AL99" i="33"/>
  <c r="AK99" i="33"/>
  <c r="AJ99" i="33"/>
  <c r="AI99" i="33"/>
  <c r="AH99" i="33"/>
  <c r="AG99" i="33"/>
  <c r="AF99" i="33"/>
  <c r="AE99" i="33"/>
  <c r="AD99" i="33"/>
  <c r="AC99" i="33"/>
  <c r="AB99" i="33"/>
  <c r="AA99" i="33"/>
  <c r="Z99" i="33"/>
  <c r="Y99" i="33"/>
  <c r="X99" i="33"/>
  <c r="W99" i="33"/>
  <c r="V99" i="33"/>
  <c r="U99" i="33"/>
  <c r="T99" i="33"/>
  <c r="S99" i="33"/>
  <c r="R99" i="33"/>
  <c r="Q99" i="33"/>
  <c r="P99" i="33"/>
  <c r="O99" i="33"/>
  <c r="N99" i="33"/>
  <c r="M99" i="33"/>
  <c r="L99" i="33"/>
  <c r="K99" i="33"/>
  <c r="J99" i="33"/>
  <c r="I99" i="33"/>
  <c r="H99" i="33"/>
  <c r="G99" i="33"/>
  <c r="F99" i="33"/>
  <c r="E99" i="33"/>
  <c r="D99" i="33"/>
  <c r="C99" i="33"/>
  <c r="BD99" i="33"/>
  <c r="BC99" i="33"/>
  <c r="BB99" i="33"/>
  <c r="AL153" i="51"/>
  <c r="J98" i="51"/>
  <c r="AL43" i="51"/>
  <c r="X43" i="51"/>
  <c r="E381" i="61"/>
  <c r="J43" i="51" s="1"/>
  <c r="BA98" i="33"/>
  <c r="AZ98" i="33"/>
  <c r="AY98" i="33"/>
  <c r="AX98" i="33"/>
  <c r="AW98" i="33"/>
  <c r="AV98" i="33"/>
  <c r="AU98" i="33"/>
  <c r="AT98" i="33"/>
  <c r="AS98" i="33"/>
  <c r="AR98" i="33"/>
  <c r="AQ98" i="33"/>
  <c r="AP98" i="33"/>
  <c r="AO98" i="33"/>
  <c r="AN98" i="33"/>
  <c r="AM98" i="33"/>
  <c r="AL98" i="33"/>
  <c r="AK98" i="33"/>
  <c r="AJ98" i="33"/>
  <c r="AI98" i="33"/>
  <c r="AH98" i="33"/>
  <c r="AG98" i="33"/>
  <c r="AF98" i="33"/>
  <c r="AE98" i="33"/>
  <c r="AD98" i="33"/>
  <c r="AC98" i="33"/>
  <c r="AB98" i="33"/>
  <c r="AA98" i="33"/>
  <c r="Z98" i="33"/>
  <c r="Y98" i="33"/>
  <c r="X98" i="33"/>
  <c r="W98" i="33"/>
  <c r="V98" i="33"/>
  <c r="U98" i="33"/>
  <c r="T98" i="33"/>
  <c r="S98" i="33"/>
  <c r="R98" i="33"/>
  <c r="Q98" i="33"/>
  <c r="P98" i="33"/>
  <c r="O98" i="33"/>
  <c r="N98" i="33"/>
  <c r="M98" i="33"/>
  <c r="L98" i="33"/>
  <c r="K98" i="33"/>
  <c r="J98" i="33"/>
  <c r="I98" i="33"/>
  <c r="H98" i="33"/>
  <c r="G98" i="33"/>
  <c r="F98" i="33"/>
  <c r="E98" i="33"/>
  <c r="D98" i="33"/>
  <c r="C98" i="33"/>
  <c r="BD98" i="33"/>
  <c r="BC98" i="33"/>
  <c r="BB98" i="33"/>
  <c r="AL152" i="51"/>
  <c r="J97" i="51"/>
  <c r="AL42" i="51"/>
  <c r="X42" i="51"/>
  <c r="E371" i="61"/>
  <c r="J42" i="51" s="1"/>
  <c r="BA97" i="33"/>
  <c r="AZ97" i="33"/>
  <c r="AY97" i="33"/>
  <c r="AX97" i="33"/>
  <c r="AW97" i="33"/>
  <c r="AV97" i="33"/>
  <c r="AU97" i="33"/>
  <c r="AT97" i="33"/>
  <c r="AS97" i="33"/>
  <c r="AR97" i="33"/>
  <c r="AQ97" i="33"/>
  <c r="AP97" i="33"/>
  <c r="AO97" i="33"/>
  <c r="AN97" i="33"/>
  <c r="AM97" i="33"/>
  <c r="AL97" i="33"/>
  <c r="AK97" i="33"/>
  <c r="AJ97" i="33"/>
  <c r="AI97" i="33"/>
  <c r="AH97" i="33"/>
  <c r="AG97" i="33"/>
  <c r="AF97" i="33"/>
  <c r="AE97" i="33"/>
  <c r="AD97" i="33"/>
  <c r="AC97" i="33"/>
  <c r="AA97" i="33"/>
  <c r="Z97" i="33"/>
  <c r="Y97" i="33"/>
  <c r="X97" i="33"/>
  <c r="W97" i="33"/>
  <c r="V97" i="33"/>
  <c r="U97" i="33"/>
  <c r="T97" i="33"/>
  <c r="S97" i="33"/>
  <c r="R97" i="33"/>
  <c r="Q97" i="33"/>
  <c r="P97" i="33"/>
  <c r="O97" i="33"/>
  <c r="N97" i="33"/>
  <c r="M97" i="33"/>
  <c r="L97" i="33"/>
  <c r="K97" i="33"/>
  <c r="J97" i="33"/>
  <c r="I97" i="33"/>
  <c r="H97" i="33"/>
  <c r="G97" i="33"/>
  <c r="F97" i="33"/>
  <c r="E97" i="33"/>
  <c r="D97" i="33"/>
  <c r="C97" i="33"/>
  <c r="BD97" i="33"/>
  <c r="BC97" i="33"/>
  <c r="BB97" i="33"/>
  <c r="AL41" i="51"/>
  <c r="X41" i="51"/>
  <c r="E361" i="61"/>
  <c r="J41" i="51" s="1"/>
  <c r="BA96" i="33"/>
  <c r="AZ96" i="33"/>
  <c r="AY96" i="33"/>
  <c r="AX96" i="33"/>
  <c r="AW96" i="33"/>
  <c r="AV96" i="33"/>
  <c r="AU96" i="33"/>
  <c r="AT96" i="33"/>
  <c r="AS96" i="33"/>
  <c r="AR96" i="33"/>
  <c r="AQ96" i="33"/>
  <c r="AP96" i="33"/>
  <c r="AO96" i="33"/>
  <c r="AN96" i="33"/>
  <c r="AM96" i="33"/>
  <c r="AL96" i="33"/>
  <c r="AK96" i="33"/>
  <c r="AJ96" i="33"/>
  <c r="AI96" i="33"/>
  <c r="AH96" i="33"/>
  <c r="AG96" i="33"/>
  <c r="AF96" i="33"/>
  <c r="AE96" i="33"/>
  <c r="AD96" i="33"/>
  <c r="AC96" i="33"/>
  <c r="AB96" i="33"/>
  <c r="AA96" i="33"/>
  <c r="Z96" i="33"/>
  <c r="Y96" i="33"/>
  <c r="X96" i="33"/>
  <c r="W96" i="33"/>
  <c r="V96" i="33"/>
  <c r="U96" i="33"/>
  <c r="T96" i="33"/>
  <c r="S96" i="33"/>
  <c r="R96" i="33"/>
  <c r="Q96" i="33"/>
  <c r="P96" i="33"/>
  <c r="O96" i="33"/>
  <c r="N96" i="33"/>
  <c r="M96" i="33"/>
  <c r="L96" i="33"/>
  <c r="K96" i="33"/>
  <c r="J96" i="33"/>
  <c r="I96" i="33"/>
  <c r="H96" i="33"/>
  <c r="G96" i="33"/>
  <c r="F96" i="33"/>
  <c r="E96" i="33"/>
  <c r="D96" i="33"/>
  <c r="C96" i="33"/>
  <c r="BD96" i="33"/>
  <c r="BC96" i="33"/>
  <c r="BB96" i="33"/>
  <c r="AL40" i="51"/>
  <c r="X40" i="51"/>
  <c r="E351" i="61"/>
  <c r="J40" i="51" s="1"/>
  <c r="BB95" i="33"/>
  <c r="BA95" i="33"/>
  <c r="AZ95" i="33"/>
  <c r="AY95" i="33"/>
  <c r="AX95" i="33"/>
  <c r="AW95" i="33"/>
  <c r="AV95" i="33"/>
  <c r="AU95" i="33"/>
  <c r="AT95" i="33"/>
  <c r="AS95" i="33"/>
  <c r="AR95" i="33"/>
  <c r="AQ95" i="33"/>
  <c r="AP95" i="33"/>
  <c r="AO95" i="33"/>
  <c r="AN95" i="33"/>
  <c r="AM95" i="33"/>
  <c r="AL95" i="33"/>
  <c r="AK95" i="33"/>
  <c r="AJ95" i="33"/>
  <c r="AI95" i="33"/>
  <c r="AH95" i="33"/>
  <c r="AG95" i="33"/>
  <c r="AF95" i="33"/>
  <c r="AE95" i="33"/>
  <c r="AD95" i="33"/>
  <c r="AC95" i="33"/>
  <c r="AB95" i="33"/>
  <c r="AA95" i="33"/>
  <c r="Z95" i="33"/>
  <c r="Y95" i="33"/>
  <c r="X95" i="33"/>
  <c r="W95" i="33"/>
  <c r="V95" i="33"/>
  <c r="U95" i="33"/>
  <c r="T95" i="33"/>
  <c r="S95" i="33"/>
  <c r="R95" i="33"/>
  <c r="Q95" i="33"/>
  <c r="P95" i="33"/>
  <c r="O95" i="33"/>
  <c r="N95" i="33"/>
  <c r="M95" i="33"/>
  <c r="L95" i="33"/>
  <c r="K95" i="33"/>
  <c r="J95" i="33"/>
  <c r="I95" i="33"/>
  <c r="H95" i="33"/>
  <c r="G95" i="33"/>
  <c r="F95" i="33"/>
  <c r="E95" i="33"/>
  <c r="D95" i="33"/>
  <c r="C95" i="33"/>
  <c r="BD95" i="33"/>
  <c r="BC95" i="33"/>
  <c r="AL39" i="51"/>
  <c r="X39" i="51"/>
  <c r="E341" i="61"/>
  <c r="J39" i="51" s="1"/>
  <c r="BA94" i="33"/>
  <c r="AZ94" i="33"/>
  <c r="AY94" i="33"/>
  <c r="AX94" i="33"/>
  <c r="AW94" i="33"/>
  <c r="AV94" i="33"/>
  <c r="AU94" i="33"/>
  <c r="AT94" i="33"/>
  <c r="AS94" i="33"/>
  <c r="AR94" i="33"/>
  <c r="AQ94" i="33"/>
  <c r="AP94" i="33"/>
  <c r="AO94" i="33"/>
  <c r="AN94" i="33"/>
  <c r="AM94" i="33"/>
  <c r="AL94" i="33"/>
  <c r="AK94" i="33"/>
  <c r="AJ94" i="33"/>
  <c r="AI94" i="33"/>
  <c r="AH94" i="33"/>
  <c r="AG94" i="33"/>
  <c r="AF94" i="33"/>
  <c r="AE94" i="33"/>
  <c r="AD94" i="33"/>
  <c r="AC94" i="33"/>
  <c r="AB94" i="33"/>
  <c r="AA94" i="33"/>
  <c r="Z94" i="33"/>
  <c r="Y94" i="33"/>
  <c r="X94" i="33"/>
  <c r="W94" i="33"/>
  <c r="V94" i="33"/>
  <c r="U94" i="33"/>
  <c r="T94" i="33"/>
  <c r="S94" i="33"/>
  <c r="R94" i="33"/>
  <c r="Q94" i="33"/>
  <c r="P94" i="33"/>
  <c r="O94" i="33"/>
  <c r="N94" i="33"/>
  <c r="M94" i="33"/>
  <c r="L94" i="33"/>
  <c r="K94" i="33"/>
  <c r="J94" i="33"/>
  <c r="I94" i="33"/>
  <c r="H94" i="33"/>
  <c r="G94" i="33"/>
  <c r="F94" i="33"/>
  <c r="E94" i="33"/>
  <c r="D94" i="33"/>
  <c r="C94" i="33"/>
  <c r="BD94" i="33"/>
  <c r="BC94" i="33"/>
  <c r="BB94" i="33"/>
  <c r="AL38" i="51"/>
  <c r="X38" i="51"/>
  <c r="E331" i="61"/>
  <c r="J38" i="51" s="1"/>
  <c r="BA93" i="33"/>
  <c r="AZ93" i="33"/>
  <c r="AY93" i="33"/>
  <c r="AX93" i="33"/>
  <c r="AW93" i="33"/>
  <c r="AV93" i="33"/>
  <c r="AU93" i="33"/>
  <c r="AT93" i="33"/>
  <c r="AS93" i="33"/>
  <c r="AR93" i="33"/>
  <c r="AQ93" i="33"/>
  <c r="AP93" i="33"/>
  <c r="AO93" i="33"/>
  <c r="AN93" i="33"/>
  <c r="AM93" i="33"/>
  <c r="AL93" i="33"/>
  <c r="AK93" i="33"/>
  <c r="AJ93" i="33"/>
  <c r="AI93" i="33"/>
  <c r="AH93" i="33"/>
  <c r="AG93" i="33"/>
  <c r="AF93" i="33"/>
  <c r="AE93" i="33"/>
  <c r="AD93" i="33"/>
  <c r="AC93" i="33"/>
  <c r="AB93" i="33"/>
  <c r="AA93" i="33"/>
  <c r="Z93" i="33"/>
  <c r="Y93" i="33"/>
  <c r="X93" i="33"/>
  <c r="W93" i="33"/>
  <c r="V93" i="33"/>
  <c r="U93" i="33"/>
  <c r="T93" i="33"/>
  <c r="S93" i="33"/>
  <c r="R93" i="33"/>
  <c r="Q93" i="33"/>
  <c r="P93" i="33"/>
  <c r="O93" i="33"/>
  <c r="N93" i="33"/>
  <c r="M93" i="33"/>
  <c r="L93" i="33"/>
  <c r="K93" i="33"/>
  <c r="J93" i="33"/>
  <c r="I93" i="33"/>
  <c r="H93" i="33"/>
  <c r="G93" i="33"/>
  <c r="F93" i="33"/>
  <c r="E93" i="33"/>
  <c r="D93" i="33"/>
  <c r="C93" i="33"/>
  <c r="BD93" i="33"/>
  <c r="BC93" i="33"/>
  <c r="BB93" i="33"/>
  <c r="AL37" i="51"/>
  <c r="X37" i="51"/>
  <c r="E321" i="61"/>
  <c r="J37" i="51" s="1"/>
  <c r="BA92" i="33"/>
  <c r="AZ92" i="33"/>
  <c r="AY92" i="33"/>
  <c r="AX92" i="33"/>
  <c r="AW92" i="33"/>
  <c r="AV92" i="33"/>
  <c r="AU92" i="33"/>
  <c r="AT92" i="33"/>
  <c r="AS92" i="33"/>
  <c r="AR92" i="33"/>
  <c r="AQ92" i="33"/>
  <c r="AP92" i="33"/>
  <c r="AO92" i="33"/>
  <c r="AN92" i="33"/>
  <c r="AM92" i="33"/>
  <c r="AL92" i="33"/>
  <c r="AK92" i="33"/>
  <c r="AJ92" i="33"/>
  <c r="AI92" i="33"/>
  <c r="AH92" i="33"/>
  <c r="AG92" i="33"/>
  <c r="AF92" i="33"/>
  <c r="AE92" i="33"/>
  <c r="AD92" i="33"/>
  <c r="AC92" i="33"/>
  <c r="AB92" i="33"/>
  <c r="AA92" i="33"/>
  <c r="Z92" i="33"/>
  <c r="Y92" i="33"/>
  <c r="X92" i="33"/>
  <c r="W92" i="33"/>
  <c r="V92" i="33"/>
  <c r="U92" i="33"/>
  <c r="T92" i="33"/>
  <c r="S92" i="33"/>
  <c r="R92" i="33"/>
  <c r="Q92" i="33"/>
  <c r="P92" i="33"/>
  <c r="O92" i="33"/>
  <c r="N92" i="33"/>
  <c r="M92" i="33"/>
  <c r="L92" i="33"/>
  <c r="K92" i="33"/>
  <c r="J92" i="33"/>
  <c r="I92" i="33"/>
  <c r="H92" i="33"/>
  <c r="G92" i="33"/>
  <c r="F92" i="33"/>
  <c r="E92" i="33"/>
  <c r="D92" i="33"/>
  <c r="C92" i="33"/>
  <c r="BD92" i="33"/>
  <c r="BC92" i="33"/>
  <c r="BB92" i="33"/>
  <c r="AL36" i="51"/>
  <c r="X36" i="51"/>
  <c r="E311" i="61"/>
  <c r="J36" i="51" s="1"/>
  <c r="BB91" i="33"/>
  <c r="BA91" i="33"/>
  <c r="AZ91" i="33"/>
  <c r="AY91" i="33"/>
  <c r="AX91" i="33"/>
  <c r="AW91" i="33"/>
  <c r="AV91" i="33"/>
  <c r="AU91" i="33"/>
  <c r="AT91" i="33"/>
  <c r="AS91" i="33"/>
  <c r="AR91" i="33"/>
  <c r="AQ91" i="33"/>
  <c r="AP91" i="33"/>
  <c r="AO91" i="33"/>
  <c r="AN91" i="33"/>
  <c r="AM91" i="33"/>
  <c r="AL91" i="33"/>
  <c r="AK91" i="33"/>
  <c r="AJ91" i="33"/>
  <c r="AI91" i="33"/>
  <c r="AH91" i="33"/>
  <c r="AG91" i="33"/>
  <c r="AF91" i="33"/>
  <c r="AE91" i="33"/>
  <c r="AD91" i="33"/>
  <c r="AC91" i="33"/>
  <c r="AB91" i="33"/>
  <c r="AA91" i="33"/>
  <c r="Z91" i="33"/>
  <c r="Y91" i="33"/>
  <c r="X91" i="33"/>
  <c r="W91" i="33"/>
  <c r="V91" i="33"/>
  <c r="U91" i="33"/>
  <c r="T91" i="33"/>
  <c r="S91" i="33"/>
  <c r="R91" i="33"/>
  <c r="Q91" i="33"/>
  <c r="P91" i="33"/>
  <c r="O91" i="33"/>
  <c r="N91" i="33"/>
  <c r="M91" i="33"/>
  <c r="L91" i="33"/>
  <c r="K91" i="33"/>
  <c r="J91" i="33"/>
  <c r="I91" i="33"/>
  <c r="H91" i="33"/>
  <c r="G91" i="33"/>
  <c r="F91" i="33"/>
  <c r="E91" i="33"/>
  <c r="D91" i="33"/>
  <c r="C91" i="33"/>
  <c r="BD91" i="33"/>
  <c r="BC91" i="33"/>
  <c r="AL35" i="51"/>
  <c r="X35" i="51"/>
  <c r="E301" i="61"/>
  <c r="J35" i="51" s="1"/>
  <c r="BA90" i="33"/>
  <c r="AZ90" i="33"/>
  <c r="AY90" i="33"/>
  <c r="AX90" i="33"/>
  <c r="AW90" i="33"/>
  <c r="AV90" i="33"/>
  <c r="AU90" i="33"/>
  <c r="AT90" i="33"/>
  <c r="AS90" i="33"/>
  <c r="AR90" i="33"/>
  <c r="AQ90" i="33"/>
  <c r="AP90" i="33"/>
  <c r="AO90" i="33"/>
  <c r="AN90" i="33"/>
  <c r="AM90" i="33"/>
  <c r="AL90" i="33"/>
  <c r="AK90" i="33"/>
  <c r="AJ90" i="33"/>
  <c r="AI90" i="33"/>
  <c r="AH90" i="33"/>
  <c r="AG90" i="33"/>
  <c r="AF90" i="33"/>
  <c r="AE90" i="33"/>
  <c r="AD90" i="33"/>
  <c r="AC90" i="33"/>
  <c r="AB90" i="33"/>
  <c r="AA90" i="33"/>
  <c r="Z90" i="33"/>
  <c r="Y90" i="33"/>
  <c r="X90" i="33"/>
  <c r="W90" i="33"/>
  <c r="V90" i="33"/>
  <c r="U90" i="33"/>
  <c r="T90" i="33"/>
  <c r="S90" i="33"/>
  <c r="R90" i="33"/>
  <c r="Q90" i="33"/>
  <c r="P90" i="33"/>
  <c r="O90" i="33"/>
  <c r="N90" i="33"/>
  <c r="M90" i="33"/>
  <c r="L90" i="33"/>
  <c r="K90" i="33"/>
  <c r="J90" i="33"/>
  <c r="I90" i="33"/>
  <c r="H90" i="33"/>
  <c r="G90" i="33"/>
  <c r="F90" i="33"/>
  <c r="E90" i="33"/>
  <c r="D90" i="33"/>
  <c r="C90" i="33"/>
  <c r="BD90" i="33"/>
  <c r="BC90" i="33"/>
  <c r="BB90" i="33"/>
  <c r="AL34" i="51"/>
  <c r="X34" i="51"/>
  <c r="E291" i="61"/>
  <c r="J34" i="51" s="1"/>
  <c r="BA89" i="33"/>
  <c r="AZ89" i="33"/>
  <c r="AY89" i="33"/>
  <c r="AX89" i="33"/>
  <c r="AW89" i="33"/>
  <c r="AV89" i="33"/>
  <c r="AU89" i="33"/>
  <c r="AT89" i="33"/>
  <c r="AS89" i="33"/>
  <c r="AR89" i="33"/>
  <c r="AQ89" i="33"/>
  <c r="AP89" i="33"/>
  <c r="AO89" i="33"/>
  <c r="AN89" i="33"/>
  <c r="AM89" i="33"/>
  <c r="AL89" i="33"/>
  <c r="AK89" i="33"/>
  <c r="AJ89" i="33"/>
  <c r="AI89" i="33"/>
  <c r="AH89" i="33"/>
  <c r="AG89" i="33"/>
  <c r="AF89" i="33"/>
  <c r="AE89" i="33"/>
  <c r="AD89" i="33"/>
  <c r="AC89" i="33"/>
  <c r="AB89" i="33"/>
  <c r="AA89" i="33"/>
  <c r="Z89" i="33"/>
  <c r="Y89" i="33"/>
  <c r="X89" i="33"/>
  <c r="W89" i="33"/>
  <c r="V89" i="33"/>
  <c r="U89" i="33"/>
  <c r="T89" i="33"/>
  <c r="S89" i="33"/>
  <c r="R89" i="33"/>
  <c r="Q89" i="33"/>
  <c r="P89" i="33"/>
  <c r="O89" i="33"/>
  <c r="N89" i="33"/>
  <c r="M89" i="33"/>
  <c r="L89" i="33"/>
  <c r="K89" i="33"/>
  <c r="J89" i="33"/>
  <c r="I89" i="33"/>
  <c r="H89" i="33"/>
  <c r="G89" i="33"/>
  <c r="F89" i="33"/>
  <c r="E89" i="33"/>
  <c r="D89" i="33"/>
  <c r="C89" i="33"/>
  <c r="BD89" i="33"/>
  <c r="BC89" i="33"/>
  <c r="BB89" i="33"/>
  <c r="AL33" i="51"/>
  <c r="X33" i="51"/>
  <c r="E281" i="61"/>
  <c r="J33" i="51" s="1"/>
  <c r="BA88" i="33"/>
  <c r="AZ88" i="33"/>
  <c r="AY88" i="33"/>
  <c r="AX88" i="33"/>
  <c r="AW88" i="33"/>
  <c r="AV88" i="33"/>
  <c r="AU88" i="33"/>
  <c r="AT88" i="33"/>
  <c r="AS88" i="33"/>
  <c r="AR88" i="33"/>
  <c r="AQ88" i="33"/>
  <c r="AP88" i="33"/>
  <c r="AO88" i="33"/>
  <c r="AN88" i="33"/>
  <c r="AM88" i="33"/>
  <c r="AL88" i="33"/>
  <c r="AK88" i="33"/>
  <c r="AJ88" i="33"/>
  <c r="AI88" i="33"/>
  <c r="AH88" i="33"/>
  <c r="AG88" i="33"/>
  <c r="AF88" i="33"/>
  <c r="AE88" i="33"/>
  <c r="AD88" i="33"/>
  <c r="AC88" i="33"/>
  <c r="AB88" i="33"/>
  <c r="AA88" i="33"/>
  <c r="Z88" i="33"/>
  <c r="Y88" i="33"/>
  <c r="X88" i="33"/>
  <c r="W88" i="33"/>
  <c r="V88" i="33"/>
  <c r="U88" i="33"/>
  <c r="T88" i="33"/>
  <c r="S88" i="33"/>
  <c r="R88" i="33"/>
  <c r="Q88" i="33"/>
  <c r="P88" i="33"/>
  <c r="O88" i="33"/>
  <c r="N88" i="33"/>
  <c r="M88" i="33"/>
  <c r="L88" i="33"/>
  <c r="K88" i="33"/>
  <c r="J88" i="33"/>
  <c r="I88" i="33"/>
  <c r="H88" i="33"/>
  <c r="G88" i="33"/>
  <c r="F88" i="33"/>
  <c r="E88" i="33"/>
  <c r="D88" i="33"/>
  <c r="C88" i="33"/>
  <c r="BD88" i="33"/>
  <c r="BC88" i="33"/>
  <c r="BB88" i="33"/>
  <c r="AL32" i="51"/>
  <c r="X32" i="51"/>
  <c r="E271" i="61"/>
  <c r="J32" i="51" s="1"/>
  <c r="BB87" i="33"/>
  <c r="BA87" i="33"/>
  <c r="AZ87" i="33"/>
  <c r="AY87" i="33"/>
  <c r="AX87" i="33"/>
  <c r="AW87" i="33"/>
  <c r="AV87" i="33"/>
  <c r="AU87" i="33"/>
  <c r="AT87" i="33"/>
  <c r="AS87" i="33"/>
  <c r="AR87" i="33"/>
  <c r="AQ87" i="33"/>
  <c r="AP87" i="33"/>
  <c r="AO87" i="33"/>
  <c r="AN87" i="33"/>
  <c r="AM87" i="33"/>
  <c r="AL87" i="33"/>
  <c r="AK87" i="33"/>
  <c r="AJ87" i="33"/>
  <c r="AI87" i="33"/>
  <c r="AH87" i="33"/>
  <c r="AG87" i="33"/>
  <c r="AF87" i="33"/>
  <c r="AE87" i="33"/>
  <c r="AD87" i="33"/>
  <c r="AC87" i="33"/>
  <c r="AB87" i="33"/>
  <c r="AA87" i="33"/>
  <c r="Z87" i="33"/>
  <c r="Y87" i="33"/>
  <c r="X87" i="33"/>
  <c r="W87" i="33"/>
  <c r="V87" i="33"/>
  <c r="U87" i="33"/>
  <c r="T87" i="33"/>
  <c r="S87" i="33"/>
  <c r="R87" i="33"/>
  <c r="Q87" i="33"/>
  <c r="P87" i="33"/>
  <c r="O87" i="33"/>
  <c r="N87" i="33"/>
  <c r="M87" i="33"/>
  <c r="L87" i="33"/>
  <c r="K87" i="33"/>
  <c r="J87" i="33"/>
  <c r="I87" i="33"/>
  <c r="H87" i="33"/>
  <c r="G87" i="33"/>
  <c r="F87" i="33"/>
  <c r="E87" i="33"/>
  <c r="D87" i="33"/>
  <c r="C87" i="33"/>
  <c r="BD87" i="33"/>
  <c r="BC87" i="33"/>
  <c r="AL31" i="51"/>
  <c r="X31" i="51"/>
  <c r="E261" i="61"/>
  <c r="J31" i="51" s="1"/>
  <c r="BA86" i="33"/>
  <c r="AZ86" i="33"/>
  <c r="AY86" i="33"/>
  <c r="AX86" i="33"/>
  <c r="AW86" i="33"/>
  <c r="AV86" i="33"/>
  <c r="AU86" i="33"/>
  <c r="AT86" i="33"/>
  <c r="AS86" i="33"/>
  <c r="AR86" i="33"/>
  <c r="AQ86" i="33"/>
  <c r="AP86" i="33"/>
  <c r="AO86" i="33"/>
  <c r="AN86" i="33"/>
  <c r="AM86" i="33"/>
  <c r="AL86" i="33"/>
  <c r="AK86" i="33"/>
  <c r="AJ86" i="33"/>
  <c r="AI86" i="33"/>
  <c r="AH86" i="33"/>
  <c r="AG86" i="33"/>
  <c r="AF86" i="33"/>
  <c r="AE86" i="33"/>
  <c r="AD86" i="33"/>
  <c r="AC86" i="33"/>
  <c r="AB86" i="33"/>
  <c r="AA86" i="33"/>
  <c r="Z86" i="33"/>
  <c r="Y86" i="33"/>
  <c r="X86" i="33"/>
  <c r="W86" i="33"/>
  <c r="V86" i="33"/>
  <c r="U86" i="33"/>
  <c r="T86" i="33"/>
  <c r="S86" i="33"/>
  <c r="R86" i="33"/>
  <c r="Q86" i="33"/>
  <c r="P86" i="33"/>
  <c r="O86" i="33"/>
  <c r="N86" i="33"/>
  <c r="M86" i="33"/>
  <c r="L86" i="33"/>
  <c r="K86" i="33"/>
  <c r="J86" i="33"/>
  <c r="I86" i="33"/>
  <c r="H86" i="33"/>
  <c r="G86" i="33"/>
  <c r="F86" i="33"/>
  <c r="E86" i="33"/>
  <c r="D86" i="33"/>
  <c r="C86" i="33"/>
  <c r="BD86" i="33"/>
  <c r="BC86" i="33"/>
  <c r="BB86" i="33"/>
  <c r="AL30" i="51"/>
  <c r="X30" i="51"/>
  <c r="E251" i="61"/>
  <c r="J30" i="51" s="1"/>
  <c r="BB85" i="33"/>
  <c r="BA85" i="33"/>
  <c r="AZ85" i="33"/>
  <c r="AY85" i="33"/>
  <c r="AX85" i="33"/>
  <c r="AW85" i="33"/>
  <c r="AV85" i="33"/>
  <c r="AU85" i="33"/>
  <c r="AT85" i="33"/>
  <c r="AS85" i="33"/>
  <c r="AR85" i="33"/>
  <c r="AQ85" i="33"/>
  <c r="AP85" i="33"/>
  <c r="AO85" i="33"/>
  <c r="AN85" i="33"/>
  <c r="AM85" i="33"/>
  <c r="AL85" i="33"/>
  <c r="AK85" i="33"/>
  <c r="AJ85" i="33"/>
  <c r="AI85" i="33"/>
  <c r="AH85" i="33"/>
  <c r="AG85" i="33"/>
  <c r="AF85" i="33"/>
  <c r="AE85" i="33"/>
  <c r="AD85" i="33"/>
  <c r="AC85" i="33"/>
  <c r="AB85" i="33"/>
  <c r="AA85" i="33"/>
  <c r="Z85" i="33"/>
  <c r="Y85" i="33"/>
  <c r="X85" i="33"/>
  <c r="W85" i="33"/>
  <c r="V85" i="33"/>
  <c r="U85" i="33"/>
  <c r="T85" i="33"/>
  <c r="S85" i="33"/>
  <c r="R85" i="33"/>
  <c r="Q85" i="33"/>
  <c r="P85" i="33"/>
  <c r="O85" i="33"/>
  <c r="N85" i="33"/>
  <c r="M85" i="33"/>
  <c r="L85" i="33"/>
  <c r="K85" i="33"/>
  <c r="J85" i="33"/>
  <c r="I85" i="33"/>
  <c r="H85" i="33"/>
  <c r="G85" i="33"/>
  <c r="F85" i="33"/>
  <c r="E85" i="33"/>
  <c r="D85" i="33"/>
  <c r="C85" i="33"/>
  <c r="BD85" i="33"/>
  <c r="BC85" i="33"/>
  <c r="AL29" i="51"/>
  <c r="X29" i="51"/>
  <c r="E241" i="61"/>
  <c r="J29" i="51" s="1"/>
  <c r="BA84" i="33"/>
  <c r="AZ84" i="33"/>
  <c r="AY84" i="33"/>
  <c r="AX84" i="33"/>
  <c r="AW84" i="33"/>
  <c r="AV84" i="33"/>
  <c r="AU84" i="33"/>
  <c r="AT84" i="33"/>
  <c r="AS84" i="33"/>
  <c r="AR84" i="33"/>
  <c r="AQ84" i="33"/>
  <c r="AP84" i="33"/>
  <c r="AO84" i="33"/>
  <c r="AN84" i="33"/>
  <c r="AM84" i="33"/>
  <c r="AL84" i="33"/>
  <c r="AK84" i="33"/>
  <c r="AJ84" i="33"/>
  <c r="AI84" i="33"/>
  <c r="AH84" i="33"/>
  <c r="AG84" i="33"/>
  <c r="AF84" i="33"/>
  <c r="AE84" i="33"/>
  <c r="AD84" i="33"/>
  <c r="AC84" i="33"/>
  <c r="AB84" i="33"/>
  <c r="AA84" i="33"/>
  <c r="Z84" i="33"/>
  <c r="Y84" i="33"/>
  <c r="X84" i="33"/>
  <c r="W84" i="33"/>
  <c r="V84" i="33"/>
  <c r="U84" i="33"/>
  <c r="T84" i="33"/>
  <c r="S84" i="33"/>
  <c r="R84" i="33"/>
  <c r="Q84" i="33"/>
  <c r="P84" i="33"/>
  <c r="O84" i="33"/>
  <c r="N84" i="33"/>
  <c r="M84" i="33"/>
  <c r="L84" i="33"/>
  <c r="K84" i="33"/>
  <c r="J84" i="33"/>
  <c r="I84" i="33"/>
  <c r="H84" i="33"/>
  <c r="G84" i="33"/>
  <c r="F84" i="33"/>
  <c r="E84" i="33"/>
  <c r="D84" i="33"/>
  <c r="C84" i="33"/>
  <c r="BD84" i="33"/>
  <c r="BC84" i="33"/>
  <c r="BB84" i="33"/>
  <c r="AL28" i="51"/>
  <c r="X28" i="51"/>
  <c r="E231" i="61"/>
  <c r="J28" i="51" s="1"/>
  <c r="BA83" i="33"/>
  <c r="AZ83" i="33"/>
  <c r="AY83" i="33"/>
  <c r="AX83" i="33"/>
  <c r="AW83" i="33"/>
  <c r="AV83" i="33"/>
  <c r="AU83" i="33"/>
  <c r="AT83" i="33"/>
  <c r="AS83" i="33"/>
  <c r="AR83" i="33"/>
  <c r="AQ83" i="33"/>
  <c r="AP83" i="33"/>
  <c r="AO83" i="33"/>
  <c r="AN83" i="33"/>
  <c r="AM83" i="33"/>
  <c r="AL83" i="33"/>
  <c r="AK83" i="33"/>
  <c r="AJ83" i="33"/>
  <c r="AI83" i="33"/>
  <c r="AH83" i="33"/>
  <c r="AG83" i="33"/>
  <c r="AF83" i="33"/>
  <c r="AE83" i="33"/>
  <c r="AD83" i="33"/>
  <c r="AC83" i="33"/>
  <c r="AB83" i="33"/>
  <c r="AA83" i="33"/>
  <c r="Z83" i="33"/>
  <c r="Y83" i="33"/>
  <c r="X83" i="33"/>
  <c r="W83" i="33"/>
  <c r="V83" i="33"/>
  <c r="U83" i="33"/>
  <c r="T83" i="33"/>
  <c r="S83" i="33"/>
  <c r="R83" i="33"/>
  <c r="Q83" i="33"/>
  <c r="P83" i="33"/>
  <c r="O83" i="33"/>
  <c r="N83" i="33"/>
  <c r="M83" i="33"/>
  <c r="L83" i="33"/>
  <c r="K83" i="33"/>
  <c r="J83" i="33"/>
  <c r="I83" i="33"/>
  <c r="H83" i="33"/>
  <c r="G83" i="33"/>
  <c r="F83" i="33"/>
  <c r="E83" i="33"/>
  <c r="D83" i="33"/>
  <c r="C83" i="33"/>
  <c r="BD83" i="33"/>
  <c r="BC83" i="33"/>
  <c r="BB83" i="33"/>
  <c r="AL27" i="51"/>
  <c r="X27" i="51"/>
  <c r="E221" i="61"/>
  <c r="J27" i="51" s="1"/>
  <c r="BA82" i="33"/>
  <c r="AZ82" i="33"/>
  <c r="AY82" i="33"/>
  <c r="AX82" i="33"/>
  <c r="AW82" i="33"/>
  <c r="AV82" i="33"/>
  <c r="AU82" i="33"/>
  <c r="AT82" i="33"/>
  <c r="AS82" i="33"/>
  <c r="AR82" i="33"/>
  <c r="AQ82" i="33"/>
  <c r="AP82" i="33"/>
  <c r="AO82" i="33"/>
  <c r="AN82" i="33"/>
  <c r="AM82" i="33"/>
  <c r="AL82" i="33"/>
  <c r="AK82" i="33"/>
  <c r="AJ82" i="33"/>
  <c r="AI82" i="33"/>
  <c r="AH82" i="33"/>
  <c r="AG82" i="33"/>
  <c r="AF82" i="33"/>
  <c r="AE82" i="33"/>
  <c r="AD82" i="33"/>
  <c r="AC82" i="33"/>
  <c r="AB82" i="33"/>
  <c r="AA82" i="33"/>
  <c r="Z82" i="33"/>
  <c r="Y82" i="33"/>
  <c r="X82" i="33"/>
  <c r="W82" i="33"/>
  <c r="V82" i="33"/>
  <c r="U82" i="33"/>
  <c r="T82" i="33"/>
  <c r="S82" i="33"/>
  <c r="R82" i="33"/>
  <c r="Q82" i="33"/>
  <c r="P82" i="33"/>
  <c r="O82" i="33"/>
  <c r="N82" i="33"/>
  <c r="M82" i="33"/>
  <c r="L82" i="33"/>
  <c r="K82" i="33"/>
  <c r="J82" i="33"/>
  <c r="I82" i="33"/>
  <c r="H82" i="33"/>
  <c r="G82" i="33"/>
  <c r="F82" i="33"/>
  <c r="E82" i="33"/>
  <c r="D82" i="33"/>
  <c r="C82" i="33"/>
  <c r="BD82" i="33"/>
  <c r="BC82" i="33"/>
  <c r="BB82" i="33"/>
  <c r="AL26" i="51"/>
  <c r="X26" i="51"/>
  <c r="E211" i="61"/>
  <c r="J26" i="51" s="1"/>
  <c r="BB81" i="33"/>
  <c r="BA81" i="33"/>
  <c r="AZ81" i="33"/>
  <c r="AY81" i="33"/>
  <c r="AX81" i="33"/>
  <c r="AW81" i="33"/>
  <c r="AV81" i="33"/>
  <c r="AU81" i="33"/>
  <c r="AT81" i="33"/>
  <c r="AS81" i="33"/>
  <c r="AR81" i="33"/>
  <c r="AQ81" i="33"/>
  <c r="AP81" i="33"/>
  <c r="AO81" i="33"/>
  <c r="AN81" i="33"/>
  <c r="AM81" i="33"/>
  <c r="AL81" i="33"/>
  <c r="AK81" i="33"/>
  <c r="AJ81" i="33"/>
  <c r="AI81" i="33"/>
  <c r="AH81" i="33"/>
  <c r="AG81" i="33"/>
  <c r="AF81" i="33"/>
  <c r="AE81" i="33"/>
  <c r="AD81" i="33"/>
  <c r="AC81" i="33"/>
  <c r="AB81" i="33"/>
  <c r="AA81" i="33"/>
  <c r="Z81" i="33"/>
  <c r="Y81" i="33"/>
  <c r="X81" i="33"/>
  <c r="W81" i="33"/>
  <c r="V81" i="33"/>
  <c r="U81" i="33"/>
  <c r="T81" i="33"/>
  <c r="S81" i="33"/>
  <c r="R81" i="33"/>
  <c r="Q81" i="33"/>
  <c r="P81" i="33"/>
  <c r="O81" i="33"/>
  <c r="N81" i="33"/>
  <c r="M81" i="33"/>
  <c r="L81" i="33"/>
  <c r="K81" i="33"/>
  <c r="J81" i="33"/>
  <c r="I81" i="33"/>
  <c r="H81" i="33"/>
  <c r="G81" i="33"/>
  <c r="F81" i="33"/>
  <c r="E81" i="33"/>
  <c r="D81" i="33"/>
  <c r="C81" i="33"/>
  <c r="BD81" i="33"/>
  <c r="BC81" i="33"/>
  <c r="AL25" i="51"/>
  <c r="X25" i="51"/>
  <c r="E201" i="61"/>
  <c r="J25" i="51" s="1"/>
  <c r="BA80" i="33"/>
  <c r="AZ80" i="33"/>
  <c r="AY80" i="33"/>
  <c r="AX80" i="33"/>
  <c r="AW80" i="33"/>
  <c r="AV80" i="33"/>
  <c r="AU80" i="33"/>
  <c r="AT80" i="33"/>
  <c r="AS80" i="33"/>
  <c r="AR80" i="33"/>
  <c r="AQ80" i="33"/>
  <c r="AP80" i="33"/>
  <c r="AO80" i="33"/>
  <c r="AN80" i="33"/>
  <c r="AM80" i="33"/>
  <c r="AL80" i="33"/>
  <c r="AK80" i="33"/>
  <c r="AJ80" i="33"/>
  <c r="AI80" i="33"/>
  <c r="AH80" i="33"/>
  <c r="AG80" i="33"/>
  <c r="AF80" i="33"/>
  <c r="AE80" i="33"/>
  <c r="AD80" i="33"/>
  <c r="AC80" i="33"/>
  <c r="AB80" i="33"/>
  <c r="AA80" i="33"/>
  <c r="Z80" i="33"/>
  <c r="Y80" i="33"/>
  <c r="X80" i="33"/>
  <c r="W80" i="33"/>
  <c r="V80" i="33"/>
  <c r="U80" i="33"/>
  <c r="T80" i="33"/>
  <c r="S80" i="33"/>
  <c r="R80" i="33"/>
  <c r="Q80" i="33"/>
  <c r="P80" i="33"/>
  <c r="O80" i="33"/>
  <c r="N80" i="33"/>
  <c r="M80" i="33"/>
  <c r="L80" i="33"/>
  <c r="K80" i="33"/>
  <c r="J80" i="33"/>
  <c r="I80" i="33"/>
  <c r="H80" i="33"/>
  <c r="G80" i="33"/>
  <c r="F80" i="33"/>
  <c r="E80" i="33"/>
  <c r="D80" i="33"/>
  <c r="C80" i="33"/>
  <c r="BD80" i="33"/>
  <c r="BC80" i="33"/>
  <c r="BB80" i="33"/>
  <c r="AL24" i="51"/>
  <c r="X24" i="51"/>
  <c r="E191" i="61"/>
  <c r="J24" i="51" s="1"/>
  <c r="BA79" i="33"/>
  <c r="AZ79" i="33"/>
  <c r="AY79" i="33"/>
  <c r="AX79" i="33"/>
  <c r="AW79" i="33"/>
  <c r="AV79" i="33"/>
  <c r="AU79" i="33"/>
  <c r="AT79" i="33"/>
  <c r="AS79" i="33"/>
  <c r="AR79" i="33"/>
  <c r="AQ79" i="33"/>
  <c r="AP79" i="33"/>
  <c r="AO79" i="33"/>
  <c r="AN79" i="33"/>
  <c r="AM79" i="33"/>
  <c r="AL79" i="33"/>
  <c r="AK79" i="33"/>
  <c r="AJ79" i="33"/>
  <c r="AI79" i="33"/>
  <c r="AH79" i="33"/>
  <c r="AG79" i="33"/>
  <c r="AF79" i="33"/>
  <c r="AE79" i="33"/>
  <c r="AD79" i="33"/>
  <c r="AC79" i="33"/>
  <c r="AB79" i="33"/>
  <c r="AA79" i="33"/>
  <c r="Z79" i="33"/>
  <c r="Y79" i="33"/>
  <c r="X79" i="33"/>
  <c r="W79" i="33"/>
  <c r="V79" i="33"/>
  <c r="U79" i="33"/>
  <c r="T79" i="33"/>
  <c r="S79" i="33"/>
  <c r="R79" i="33"/>
  <c r="Q79" i="33"/>
  <c r="P79" i="33"/>
  <c r="O79" i="33"/>
  <c r="N79" i="33"/>
  <c r="M79" i="33"/>
  <c r="L79" i="33"/>
  <c r="K79" i="33"/>
  <c r="J79" i="33"/>
  <c r="I79" i="33"/>
  <c r="H79" i="33"/>
  <c r="G79" i="33"/>
  <c r="F79" i="33"/>
  <c r="E79" i="33"/>
  <c r="D79" i="33"/>
  <c r="C79" i="33"/>
  <c r="BD79" i="33"/>
  <c r="BC79" i="33"/>
  <c r="BB79" i="33"/>
  <c r="AL23" i="51"/>
  <c r="X23" i="51"/>
  <c r="E181" i="61"/>
  <c r="J23" i="51" s="1"/>
  <c r="BA78" i="33"/>
  <c r="AZ78" i="33"/>
  <c r="AY78" i="33"/>
  <c r="AX78" i="33"/>
  <c r="AW78" i="33"/>
  <c r="AV78" i="33"/>
  <c r="AU78" i="33"/>
  <c r="AT78" i="33"/>
  <c r="AS78" i="33"/>
  <c r="AR78" i="33"/>
  <c r="AQ78" i="33"/>
  <c r="AP78" i="33"/>
  <c r="AO78" i="33"/>
  <c r="AN78" i="33"/>
  <c r="AM78" i="33"/>
  <c r="AL78" i="33"/>
  <c r="AK78" i="33"/>
  <c r="AJ78" i="33"/>
  <c r="AI78" i="33"/>
  <c r="AH78" i="33"/>
  <c r="AG78" i="33"/>
  <c r="AF78" i="33"/>
  <c r="AE78" i="33"/>
  <c r="AD78" i="33"/>
  <c r="AC78" i="33"/>
  <c r="AB78" i="33"/>
  <c r="AA78" i="33"/>
  <c r="Z78" i="33"/>
  <c r="Y78" i="33"/>
  <c r="X78" i="33"/>
  <c r="W78" i="33"/>
  <c r="V78" i="33"/>
  <c r="U78" i="33"/>
  <c r="T78" i="33"/>
  <c r="S78" i="33"/>
  <c r="R78" i="33"/>
  <c r="Q78" i="33"/>
  <c r="P78" i="33"/>
  <c r="O78" i="33"/>
  <c r="N78" i="33"/>
  <c r="M78" i="33"/>
  <c r="L78" i="33"/>
  <c r="K78" i="33"/>
  <c r="J78" i="33"/>
  <c r="I78" i="33"/>
  <c r="H78" i="33"/>
  <c r="G78" i="33"/>
  <c r="F78" i="33"/>
  <c r="E78" i="33"/>
  <c r="D78" i="33"/>
  <c r="C78" i="33"/>
  <c r="BD78" i="33"/>
  <c r="BC78" i="33"/>
  <c r="BB78" i="33"/>
  <c r="AL22" i="51"/>
  <c r="X22" i="51"/>
  <c r="E171" i="61"/>
  <c r="J22" i="51" s="1"/>
  <c r="BC77" i="33"/>
  <c r="BA77" i="33"/>
  <c r="AZ77" i="33"/>
  <c r="AY77" i="33"/>
  <c r="AX77" i="33"/>
  <c r="AW77" i="33"/>
  <c r="AV77" i="33"/>
  <c r="AU77" i="33"/>
  <c r="AT77" i="33"/>
  <c r="AS77" i="33"/>
  <c r="AR77" i="33"/>
  <c r="AQ77" i="33"/>
  <c r="AP77" i="33"/>
  <c r="AO77" i="33"/>
  <c r="AN77" i="33"/>
  <c r="AM77" i="33"/>
  <c r="AL77" i="33"/>
  <c r="AK77" i="33"/>
  <c r="AJ77" i="33"/>
  <c r="AI77" i="33"/>
  <c r="AH77" i="33"/>
  <c r="AG77" i="33"/>
  <c r="AF77" i="33"/>
  <c r="AE77" i="33"/>
  <c r="AD77" i="33"/>
  <c r="AC77" i="33"/>
  <c r="AB77" i="33"/>
  <c r="AA77" i="33"/>
  <c r="Z77" i="33"/>
  <c r="Y77" i="33"/>
  <c r="X77" i="33"/>
  <c r="W77" i="33"/>
  <c r="V77" i="33"/>
  <c r="U77" i="33"/>
  <c r="T77" i="33"/>
  <c r="S77" i="33"/>
  <c r="R77" i="33"/>
  <c r="Q77" i="33"/>
  <c r="P77" i="33"/>
  <c r="O77" i="33"/>
  <c r="N77" i="33"/>
  <c r="M77" i="33"/>
  <c r="L77" i="33"/>
  <c r="K77" i="33"/>
  <c r="J77" i="33"/>
  <c r="I77" i="33"/>
  <c r="H77" i="33"/>
  <c r="G77" i="33"/>
  <c r="F77" i="33"/>
  <c r="E77" i="33"/>
  <c r="D77" i="33"/>
  <c r="C77" i="33"/>
  <c r="BD77" i="33"/>
  <c r="BB77" i="33"/>
  <c r="J131" i="51"/>
  <c r="AL21" i="51"/>
  <c r="X21" i="51"/>
  <c r="E161" i="61"/>
  <c r="J21" i="51" s="1"/>
  <c r="BA76" i="33"/>
  <c r="AZ76" i="33"/>
  <c r="AY76" i="33"/>
  <c r="AX76" i="33"/>
  <c r="AW76" i="33"/>
  <c r="AV76" i="33"/>
  <c r="AU76" i="33"/>
  <c r="AT76" i="33"/>
  <c r="AS76" i="33"/>
  <c r="AR76" i="33"/>
  <c r="AQ76" i="33"/>
  <c r="AP76" i="33"/>
  <c r="AO76" i="33"/>
  <c r="AN76" i="33"/>
  <c r="AM76" i="33"/>
  <c r="AL76" i="33"/>
  <c r="AK76" i="33"/>
  <c r="AJ76" i="33"/>
  <c r="AI76" i="33"/>
  <c r="AH76" i="33"/>
  <c r="AG76" i="33"/>
  <c r="AF76" i="33"/>
  <c r="AE76" i="33"/>
  <c r="AD76" i="33"/>
  <c r="AC76" i="33"/>
  <c r="AB76" i="33"/>
  <c r="AA76" i="33"/>
  <c r="Z76" i="33"/>
  <c r="Y76" i="33"/>
  <c r="X76" i="33"/>
  <c r="W76" i="33"/>
  <c r="V76" i="33"/>
  <c r="U76" i="33"/>
  <c r="T76" i="33"/>
  <c r="S76" i="33"/>
  <c r="R76" i="33"/>
  <c r="Q76" i="33"/>
  <c r="P76" i="33"/>
  <c r="O76" i="33"/>
  <c r="N76" i="33"/>
  <c r="M76" i="33"/>
  <c r="L76" i="33"/>
  <c r="K76" i="33"/>
  <c r="J76" i="33"/>
  <c r="I76" i="33"/>
  <c r="H76" i="33"/>
  <c r="G76" i="33"/>
  <c r="F76" i="33"/>
  <c r="E76" i="33"/>
  <c r="D76" i="33"/>
  <c r="C76" i="33"/>
  <c r="BD76" i="33"/>
  <c r="BC76" i="33"/>
  <c r="BB76" i="33"/>
  <c r="J130" i="51"/>
  <c r="AL20" i="51"/>
  <c r="X20" i="51"/>
  <c r="E151" i="61"/>
  <c r="J20" i="51" s="1"/>
  <c r="BB75" i="33"/>
  <c r="BA75" i="33"/>
  <c r="AZ75" i="33"/>
  <c r="AY75" i="33"/>
  <c r="AX75" i="33"/>
  <c r="AW75" i="33"/>
  <c r="AV75" i="33"/>
  <c r="AU75" i="33"/>
  <c r="AT75" i="33"/>
  <c r="AS75" i="33"/>
  <c r="AR75" i="33"/>
  <c r="AQ75" i="33"/>
  <c r="AP75" i="33"/>
  <c r="AO75" i="33"/>
  <c r="AN75" i="33"/>
  <c r="AM75" i="33"/>
  <c r="AL75" i="33"/>
  <c r="AK75" i="33"/>
  <c r="AJ75" i="33"/>
  <c r="AI75" i="33"/>
  <c r="AH75" i="33"/>
  <c r="AG75" i="33"/>
  <c r="AF75" i="33"/>
  <c r="AE75" i="33"/>
  <c r="AD75" i="33"/>
  <c r="AC75" i="33"/>
  <c r="AB75" i="33"/>
  <c r="AA75" i="33"/>
  <c r="Z75" i="33"/>
  <c r="Y75" i="33"/>
  <c r="X75" i="33"/>
  <c r="W75" i="33"/>
  <c r="V75" i="33"/>
  <c r="U75" i="33"/>
  <c r="T75" i="33"/>
  <c r="S75" i="33"/>
  <c r="R75" i="33"/>
  <c r="Q75" i="33"/>
  <c r="P75" i="33"/>
  <c r="O75" i="33"/>
  <c r="N75" i="33"/>
  <c r="M75" i="33"/>
  <c r="L75" i="33"/>
  <c r="K75" i="33"/>
  <c r="J75" i="33"/>
  <c r="I75" i="33"/>
  <c r="H75" i="33"/>
  <c r="G75" i="33"/>
  <c r="F75" i="33"/>
  <c r="E75" i="33"/>
  <c r="D75" i="33"/>
  <c r="C75" i="33"/>
  <c r="BD75" i="33"/>
  <c r="BC75" i="33"/>
  <c r="J129" i="51"/>
  <c r="AL19" i="51"/>
  <c r="X19" i="51"/>
  <c r="E141" i="61"/>
  <c r="J19" i="51" s="1"/>
  <c r="BA74" i="33"/>
  <c r="AZ74" i="33"/>
  <c r="AY74" i="33"/>
  <c r="AX74" i="33"/>
  <c r="AW74" i="33"/>
  <c r="AV74" i="33"/>
  <c r="AU74" i="33"/>
  <c r="AT74" i="33"/>
  <c r="AS74" i="33"/>
  <c r="AR74" i="33"/>
  <c r="AQ74" i="33"/>
  <c r="AP74" i="33"/>
  <c r="AO74" i="33"/>
  <c r="AN74" i="33"/>
  <c r="AM74" i="33"/>
  <c r="AL74" i="33"/>
  <c r="AK74" i="33"/>
  <c r="AJ74" i="33"/>
  <c r="AI74" i="33"/>
  <c r="AH74" i="33"/>
  <c r="AG74" i="33"/>
  <c r="AF74" i="33"/>
  <c r="AE74" i="33"/>
  <c r="AD74" i="33"/>
  <c r="AC74" i="33"/>
  <c r="AB74" i="33"/>
  <c r="AA74" i="33"/>
  <c r="Z74" i="33"/>
  <c r="Y74" i="33"/>
  <c r="X74" i="33"/>
  <c r="W74" i="33"/>
  <c r="V74" i="33"/>
  <c r="U74" i="33"/>
  <c r="T74" i="33"/>
  <c r="S74" i="33"/>
  <c r="R74" i="33"/>
  <c r="Q74" i="33"/>
  <c r="P74" i="33"/>
  <c r="O74" i="33"/>
  <c r="N74" i="33"/>
  <c r="M74" i="33"/>
  <c r="L74" i="33"/>
  <c r="K74" i="33"/>
  <c r="J74" i="33"/>
  <c r="I74" i="33"/>
  <c r="H74" i="33"/>
  <c r="G74" i="33"/>
  <c r="F74" i="33"/>
  <c r="E74" i="33"/>
  <c r="D74" i="33"/>
  <c r="C74" i="33"/>
  <c r="BD74" i="33"/>
  <c r="BC74" i="33"/>
  <c r="BB74" i="33"/>
  <c r="J128" i="51"/>
  <c r="AL18" i="51"/>
  <c r="X18" i="51"/>
  <c r="E131" i="61"/>
  <c r="J18" i="51" s="1"/>
  <c r="BA73" i="33"/>
  <c r="AZ73" i="33"/>
  <c r="AY73" i="33"/>
  <c r="AX73" i="33"/>
  <c r="AW73" i="33"/>
  <c r="AV73" i="33"/>
  <c r="AU73" i="33"/>
  <c r="AT73" i="33"/>
  <c r="AS73" i="33"/>
  <c r="AR73" i="33"/>
  <c r="AQ73" i="33"/>
  <c r="AP73" i="33"/>
  <c r="AO73" i="33"/>
  <c r="AN73" i="33"/>
  <c r="AM73" i="33"/>
  <c r="AL73" i="33"/>
  <c r="AK73" i="33"/>
  <c r="AJ73" i="33"/>
  <c r="AI73" i="33"/>
  <c r="AH73" i="33"/>
  <c r="AG73" i="33"/>
  <c r="AF73" i="33"/>
  <c r="AE73" i="33"/>
  <c r="AD73" i="33"/>
  <c r="AC73" i="33"/>
  <c r="AB73" i="33"/>
  <c r="AA73" i="33"/>
  <c r="Z73" i="33"/>
  <c r="Y73" i="33"/>
  <c r="X73" i="33"/>
  <c r="W73" i="33"/>
  <c r="V73" i="33"/>
  <c r="U73" i="33"/>
  <c r="T73" i="33"/>
  <c r="S73" i="33"/>
  <c r="R73" i="33"/>
  <c r="Q73" i="33"/>
  <c r="P73" i="33"/>
  <c r="O73" i="33"/>
  <c r="N73" i="33"/>
  <c r="M73" i="33"/>
  <c r="L73" i="33"/>
  <c r="K73" i="33"/>
  <c r="J73" i="33"/>
  <c r="I73" i="33"/>
  <c r="H73" i="33"/>
  <c r="G73" i="33"/>
  <c r="F73" i="33"/>
  <c r="E73" i="33"/>
  <c r="D73" i="33"/>
  <c r="C73" i="33"/>
  <c r="BD73" i="33"/>
  <c r="BC73" i="33"/>
  <c r="BB73" i="33"/>
  <c r="J127" i="51"/>
  <c r="AL17" i="51"/>
  <c r="X17" i="51"/>
  <c r="E121" i="61"/>
  <c r="J17" i="51" s="1"/>
  <c r="BA72" i="33"/>
  <c r="AZ72" i="33"/>
  <c r="AY72" i="33"/>
  <c r="AX72" i="33"/>
  <c r="AW72" i="33"/>
  <c r="AV72" i="33"/>
  <c r="AU72" i="33"/>
  <c r="AT72" i="33"/>
  <c r="AS72" i="33"/>
  <c r="AR72" i="33"/>
  <c r="AQ72" i="33"/>
  <c r="AP72" i="33"/>
  <c r="AO72" i="33"/>
  <c r="AN72" i="33"/>
  <c r="AM72" i="33"/>
  <c r="AL72" i="33"/>
  <c r="AK72" i="33"/>
  <c r="AJ72" i="33"/>
  <c r="AI72" i="33"/>
  <c r="AH72" i="33"/>
  <c r="AG72" i="33"/>
  <c r="AF72" i="33"/>
  <c r="AE72" i="33"/>
  <c r="AD72" i="33"/>
  <c r="AC72" i="33"/>
  <c r="AB72" i="33"/>
  <c r="AA72" i="33"/>
  <c r="Z72" i="33"/>
  <c r="Y72" i="33"/>
  <c r="X72" i="33"/>
  <c r="W72" i="33"/>
  <c r="V72" i="33"/>
  <c r="U72" i="33"/>
  <c r="T72" i="33"/>
  <c r="S72" i="33"/>
  <c r="R72" i="33"/>
  <c r="Q72" i="33"/>
  <c r="P72" i="33"/>
  <c r="O72" i="33"/>
  <c r="N72" i="33"/>
  <c r="M72" i="33"/>
  <c r="L72" i="33"/>
  <c r="K72" i="33"/>
  <c r="J72" i="33"/>
  <c r="I72" i="33"/>
  <c r="H72" i="33"/>
  <c r="G72" i="33"/>
  <c r="F72" i="33"/>
  <c r="E72" i="33"/>
  <c r="D72" i="33"/>
  <c r="C72" i="33"/>
  <c r="BD72" i="33"/>
  <c r="BC72" i="33"/>
  <c r="BB72" i="33"/>
  <c r="J126" i="51"/>
  <c r="AL16" i="51"/>
  <c r="X16" i="51"/>
  <c r="E111" i="61"/>
  <c r="J16" i="51" s="1"/>
  <c r="BC71" i="33"/>
  <c r="BB71" i="33"/>
  <c r="BA71" i="33"/>
  <c r="AZ71" i="33"/>
  <c r="AY71" i="33"/>
  <c r="AX71" i="33"/>
  <c r="AW71" i="33"/>
  <c r="AV71" i="33"/>
  <c r="AU71" i="33"/>
  <c r="AT71" i="33"/>
  <c r="AS71" i="33"/>
  <c r="AR71" i="33"/>
  <c r="AQ71" i="33"/>
  <c r="AP71" i="33"/>
  <c r="AO71" i="33"/>
  <c r="AN71" i="33"/>
  <c r="AM71" i="33"/>
  <c r="AL71" i="33"/>
  <c r="AK71" i="33"/>
  <c r="AJ71" i="33"/>
  <c r="AI71" i="33"/>
  <c r="AH71" i="33"/>
  <c r="AG71" i="33"/>
  <c r="AF71" i="33"/>
  <c r="AE71" i="33"/>
  <c r="AD71" i="33"/>
  <c r="AC71" i="33"/>
  <c r="AB71" i="33"/>
  <c r="AA71" i="33"/>
  <c r="Z71" i="33"/>
  <c r="Y71" i="33"/>
  <c r="X71" i="33"/>
  <c r="W71" i="33"/>
  <c r="V71" i="33"/>
  <c r="U71" i="33"/>
  <c r="T71" i="33"/>
  <c r="S71" i="33"/>
  <c r="R71" i="33"/>
  <c r="Q71" i="33"/>
  <c r="P71" i="33"/>
  <c r="O71" i="33"/>
  <c r="N71" i="33"/>
  <c r="M71" i="33"/>
  <c r="L71" i="33"/>
  <c r="K71" i="33"/>
  <c r="J71" i="33"/>
  <c r="I71" i="33"/>
  <c r="H71" i="33"/>
  <c r="G71" i="33"/>
  <c r="F71" i="33"/>
  <c r="E71" i="33"/>
  <c r="D71" i="33"/>
  <c r="C71" i="33"/>
  <c r="BD71" i="33"/>
  <c r="J125" i="51"/>
  <c r="AL15" i="51"/>
  <c r="X15" i="51"/>
  <c r="E101" i="61"/>
  <c r="J15" i="51" s="1"/>
  <c r="BA70" i="33"/>
  <c r="AZ70" i="33"/>
  <c r="AY70" i="33"/>
  <c r="AX70" i="33"/>
  <c r="AW70" i="33"/>
  <c r="AV70" i="33"/>
  <c r="AU70" i="33"/>
  <c r="AT70" i="33"/>
  <c r="AS70" i="33"/>
  <c r="AR70" i="33"/>
  <c r="AQ70" i="33"/>
  <c r="AP70" i="33"/>
  <c r="AO70" i="33"/>
  <c r="AN70" i="33"/>
  <c r="AM70" i="33"/>
  <c r="AL70" i="33"/>
  <c r="AK70" i="33"/>
  <c r="AJ70" i="33"/>
  <c r="AI70" i="33"/>
  <c r="AH70" i="33"/>
  <c r="AG70" i="33"/>
  <c r="AF70" i="33"/>
  <c r="AE70" i="33"/>
  <c r="AD70" i="33"/>
  <c r="AC70" i="33"/>
  <c r="AB70" i="33"/>
  <c r="AA70" i="33"/>
  <c r="Z70" i="33"/>
  <c r="Y70" i="33"/>
  <c r="X70" i="33"/>
  <c r="W70" i="33"/>
  <c r="V70" i="33"/>
  <c r="U70" i="33"/>
  <c r="T70" i="33"/>
  <c r="S70" i="33"/>
  <c r="R70" i="33"/>
  <c r="Q70" i="33"/>
  <c r="P70" i="33"/>
  <c r="O70" i="33"/>
  <c r="N70" i="33"/>
  <c r="M70" i="33"/>
  <c r="L70" i="33"/>
  <c r="K70" i="33"/>
  <c r="J70" i="33"/>
  <c r="I70" i="33"/>
  <c r="H70" i="33"/>
  <c r="G70" i="33"/>
  <c r="F70" i="33"/>
  <c r="E70" i="33"/>
  <c r="D70" i="33"/>
  <c r="C70" i="33"/>
  <c r="BD70" i="33"/>
  <c r="BC70" i="33"/>
  <c r="BB70" i="33"/>
  <c r="X69" i="51"/>
  <c r="J124" i="51"/>
  <c r="AL14" i="51"/>
  <c r="X14" i="51"/>
  <c r="E91" i="61"/>
  <c r="J14" i="51" s="1"/>
  <c r="BA69" i="33"/>
  <c r="AZ69" i="33"/>
  <c r="AY69" i="33"/>
  <c r="AX69" i="33"/>
  <c r="AW69" i="33"/>
  <c r="AV69" i="33"/>
  <c r="AU69" i="33"/>
  <c r="AT69" i="33"/>
  <c r="AS69" i="33"/>
  <c r="AR69" i="33"/>
  <c r="AQ69" i="33"/>
  <c r="AP69" i="33"/>
  <c r="AO69" i="33"/>
  <c r="AN69" i="33"/>
  <c r="AM69" i="33"/>
  <c r="AL69" i="33"/>
  <c r="AK69" i="33"/>
  <c r="AJ69" i="33"/>
  <c r="AI69" i="33"/>
  <c r="AH69" i="33"/>
  <c r="AG69" i="33"/>
  <c r="AF69" i="33"/>
  <c r="AE69" i="33"/>
  <c r="AD69" i="33"/>
  <c r="AC69" i="33"/>
  <c r="AB69" i="33"/>
  <c r="AA69" i="33"/>
  <c r="Z69" i="33"/>
  <c r="Y69" i="33"/>
  <c r="X69" i="33"/>
  <c r="W69" i="33"/>
  <c r="V69" i="33"/>
  <c r="U69" i="33"/>
  <c r="T69" i="33"/>
  <c r="S69" i="33"/>
  <c r="R69" i="33"/>
  <c r="Q69" i="33"/>
  <c r="P69" i="33"/>
  <c r="O69" i="33"/>
  <c r="N69" i="33"/>
  <c r="M69" i="33"/>
  <c r="L69" i="33"/>
  <c r="K69" i="33"/>
  <c r="J69" i="33"/>
  <c r="I69" i="33"/>
  <c r="H69" i="33"/>
  <c r="G69" i="33"/>
  <c r="F69" i="33"/>
  <c r="E69" i="33"/>
  <c r="D69" i="33"/>
  <c r="C69" i="33"/>
  <c r="BD69" i="33"/>
  <c r="BC69" i="33"/>
  <c r="BB69" i="33"/>
  <c r="X68" i="51"/>
  <c r="J123" i="51"/>
  <c r="AL13" i="51"/>
  <c r="X13" i="51"/>
  <c r="E81" i="61"/>
  <c r="J13" i="51" s="1"/>
  <c r="BA68" i="33"/>
  <c r="AZ68" i="33"/>
  <c r="AY68" i="33"/>
  <c r="AX68" i="33"/>
  <c r="AW68" i="33"/>
  <c r="AV68" i="33"/>
  <c r="AU68" i="33"/>
  <c r="AT68" i="33"/>
  <c r="AS68" i="33"/>
  <c r="AR68" i="33"/>
  <c r="AQ68" i="33"/>
  <c r="AP68" i="33"/>
  <c r="AO68" i="33"/>
  <c r="AN68" i="33"/>
  <c r="AM68" i="33"/>
  <c r="AL68" i="33"/>
  <c r="AK68" i="33"/>
  <c r="AJ68" i="33"/>
  <c r="AI68" i="33"/>
  <c r="AH68" i="33"/>
  <c r="AG68" i="33"/>
  <c r="AF68" i="33"/>
  <c r="AE68" i="33"/>
  <c r="AD68" i="33"/>
  <c r="AC68" i="33"/>
  <c r="AB68" i="33"/>
  <c r="AA68" i="33"/>
  <c r="Z68" i="33"/>
  <c r="Y68" i="33"/>
  <c r="X68" i="33"/>
  <c r="W68" i="33"/>
  <c r="V68" i="33"/>
  <c r="U68" i="33"/>
  <c r="T68" i="33"/>
  <c r="S68" i="33"/>
  <c r="R68" i="33"/>
  <c r="Q68" i="33"/>
  <c r="P68" i="33"/>
  <c r="O68" i="33"/>
  <c r="N68" i="33"/>
  <c r="M68" i="33"/>
  <c r="L68" i="33"/>
  <c r="K68" i="33"/>
  <c r="J68" i="33"/>
  <c r="I68" i="33"/>
  <c r="H68" i="33"/>
  <c r="G68" i="33"/>
  <c r="F68" i="33"/>
  <c r="E68" i="33"/>
  <c r="D68" i="33"/>
  <c r="C68" i="33"/>
  <c r="BD68" i="33"/>
  <c r="BC68" i="33"/>
  <c r="BB68" i="33"/>
  <c r="X67" i="51"/>
  <c r="J122" i="51"/>
  <c r="X122" i="51"/>
  <c r="AL12" i="51"/>
  <c r="X12" i="51"/>
  <c r="E71" i="61"/>
  <c r="J12" i="51" s="1"/>
  <c r="BA67" i="33"/>
  <c r="AZ67" i="33"/>
  <c r="AY67" i="33"/>
  <c r="AX67" i="33"/>
  <c r="AW67" i="33"/>
  <c r="AV67" i="33"/>
  <c r="AU67" i="33"/>
  <c r="AT67" i="33"/>
  <c r="AS67" i="33"/>
  <c r="AR67" i="33"/>
  <c r="AQ67" i="33"/>
  <c r="AP67" i="33"/>
  <c r="AO67" i="33"/>
  <c r="AN67" i="33"/>
  <c r="AM67" i="33"/>
  <c r="AL67" i="33"/>
  <c r="AK67" i="33"/>
  <c r="AJ67" i="33"/>
  <c r="AI67" i="33"/>
  <c r="AH67" i="33"/>
  <c r="AG67" i="33"/>
  <c r="AF67" i="33"/>
  <c r="AE67" i="33"/>
  <c r="AD67" i="33"/>
  <c r="AC67" i="33"/>
  <c r="AB67" i="33"/>
  <c r="AA67" i="33"/>
  <c r="Z67" i="33"/>
  <c r="Y67" i="33"/>
  <c r="X67" i="33"/>
  <c r="W67" i="33"/>
  <c r="V67" i="33"/>
  <c r="U67" i="33"/>
  <c r="T67" i="33"/>
  <c r="S67" i="33"/>
  <c r="R67" i="33"/>
  <c r="Q67" i="33"/>
  <c r="P67" i="33"/>
  <c r="O67" i="33"/>
  <c r="N67" i="33"/>
  <c r="M67" i="33"/>
  <c r="L67" i="33"/>
  <c r="K67" i="33"/>
  <c r="J67" i="33"/>
  <c r="I67" i="33"/>
  <c r="H67" i="33"/>
  <c r="G67" i="33"/>
  <c r="F67" i="33"/>
  <c r="E67" i="33"/>
  <c r="D67" i="33"/>
  <c r="C67" i="33"/>
  <c r="BD67" i="33"/>
  <c r="BC67" i="33"/>
  <c r="BB67" i="33"/>
  <c r="X66" i="51"/>
  <c r="J121" i="51"/>
  <c r="X121" i="51"/>
  <c r="AL11" i="51"/>
  <c r="X11" i="51"/>
  <c r="E61" i="61"/>
  <c r="J11" i="51" s="1"/>
  <c r="BA66" i="33"/>
  <c r="AZ66" i="33"/>
  <c r="AY66" i="33"/>
  <c r="AX66" i="33"/>
  <c r="AW66" i="33"/>
  <c r="AV66" i="33"/>
  <c r="AU66" i="33"/>
  <c r="AT66" i="33"/>
  <c r="AS66" i="33"/>
  <c r="AR66" i="33"/>
  <c r="AQ66" i="33"/>
  <c r="AP66" i="33"/>
  <c r="AO66" i="33"/>
  <c r="AN66" i="33"/>
  <c r="AM66" i="33"/>
  <c r="AL66" i="33"/>
  <c r="AK66" i="33"/>
  <c r="AJ66" i="33"/>
  <c r="AI66" i="33"/>
  <c r="AH66" i="33"/>
  <c r="AG66" i="33"/>
  <c r="AF66" i="33"/>
  <c r="AE66" i="33"/>
  <c r="AD66" i="33"/>
  <c r="AC66" i="33"/>
  <c r="AB66" i="33"/>
  <c r="AA66" i="33"/>
  <c r="Z66" i="33"/>
  <c r="Y66" i="33"/>
  <c r="X66" i="33"/>
  <c r="W66" i="33"/>
  <c r="V66" i="33"/>
  <c r="U66" i="33"/>
  <c r="T66" i="33"/>
  <c r="S66" i="33"/>
  <c r="R66" i="33"/>
  <c r="Q66" i="33"/>
  <c r="P66" i="33"/>
  <c r="O66" i="33"/>
  <c r="N66" i="33"/>
  <c r="M66" i="33"/>
  <c r="L66" i="33"/>
  <c r="K66" i="33"/>
  <c r="J66" i="33"/>
  <c r="I66" i="33"/>
  <c r="H66" i="33"/>
  <c r="G66" i="33"/>
  <c r="F66" i="33"/>
  <c r="E66" i="33"/>
  <c r="D66" i="33"/>
  <c r="C66" i="33"/>
  <c r="BD66" i="33"/>
  <c r="BC66" i="33"/>
  <c r="BB66" i="33"/>
  <c r="X65" i="51"/>
  <c r="J120" i="51"/>
  <c r="X120" i="51"/>
  <c r="AL10" i="51"/>
  <c r="X10" i="51"/>
  <c r="E51" i="61"/>
  <c r="J10" i="51" s="1"/>
  <c r="BC65" i="33"/>
  <c r="BB65" i="33"/>
  <c r="BA65" i="33"/>
  <c r="AZ65" i="33"/>
  <c r="AY65" i="33"/>
  <c r="AX65" i="33"/>
  <c r="AW65" i="33"/>
  <c r="AV65" i="33"/>
  <c r="AU65" i="33"/>
  <c r="AT65" i="33"/>
  <c r="AS65" i="33"/>
  <c r="AR65" i="33"/>
  <c r="AQ65" i="33"/>
  <c r="AP65" i="33"/>
  <c r="AO65" i="33"/>
  <c r="AN65" i="33"/>
  <c r="AM65" i="33"/>
  <c r="AL65" i="33"/>
  <c r="AK65" i="33"/>
  <c r="AJ65" i="33"/>
  <c r="AI65" i="33"/>
  <c r="AH65" i="33"/>
  <c r="AG65" i="33"/>
  <c r="AF65" i="33"/>
  <c r="AE65" i="33"/>
  <c r="AD65" i="33"/>
  <c r="AC65" i="33"/>
  <c r="AB65" i="33"/>
  <c r="AA65" i="33"/>
  <c r="Z65" i="33"/>
  <c r="Y65" i="33"/>
  <c r="X65" i="33"/>
  <c r="W65" i="33"/>
  <c r="V65" i="33"/>
  <c r="U65" i="33"/>
  <c r="T65" i="33"/>
  <c r="S65" i="33"/>
  <c r="R65" i="33"/>
  <c r="Q65" i="33"/>
  <c r="P65" i="33"/>
  <c r="O65" i="33"/>
  <c r="N65" i="33"/>
  <c r="M65" i="33"/>
  <c r="L65" i="33"/>
  <c r="K65" i="33"/>
  <c r="J65" i="33"/>
  <c r="I65" i="33"/>
  <c r="H65" i="33"/>
  <c r="G65" i="33"/>
  <c r="F65" i="33"/>
  <c r="E65" i="33"/>
  <c r="D65" i="33"/>
  <c r="C65" i="33"/>
  <c r="BD65" i="33"/>
  <c r="X64" i="51"/>
  <c r="J119" i="51"/>
  <c r="X119" i="51"/>
  <c r="AL9" i="51"/>
  <c r="X9" i="51"/>
  <c r="E41" i="61"/>
  <c r="J9" i="51" s="1"/>
  <c r="BA64" i="33"/>
  <c r="AZ64" i="33"/>
  <c r="AY64" i="33"/>
  <c r="AX64" i="33"/>
  <c r="AW64" i="33"/>
  <c r="AV64" i="33"/>
  <c r="AU64" i="33"/>
  <c r="AT64" i="33"/>
  <c r="AS64" i="33"/>
  <c r="AR64" i="33"/>
  <c r="AQ64" i="33"/>
  <c r="AP64" i="33"/>
  <c r="AO64" i="33"/>
  <c r="AN64" i="33"/>
  <c r="AM64" i="33"/>
  <c r="AL64" i="33"/>
  <c r="AK64" i="33"/>
  <c r="AJ64" i="33"/>
  <c r="AI64" i="33"/>
  <c r="AH64" i="33"/>
  <c r="AG64" i="33"/>
  <c r="AF64" i="33"/>
  <c r="AE64" i="33"/>
  <c r="AD64" i="33"/>
  <c r="AC64" i="33"/>
  <c r="AB64" i="33"/>
  <c r="AA64" i="33"/>
  <c r="Z64" i="33"/>
  <c r="Y64" i="33"/>
  <c r="X64" i="33"/>
  <c r="W64" i="33"/>
  <c r="V64" i="33"/>
  <c r="U64" i="33"/>
  <c r="T64" i="33"/>
  <c r="S64" i="33"/>
  <c r="R64" i="33"/>
  <c r="Q64" i="33"/>
  <c r="P64" i="33"/>
  <c r="O64" i="33"/>
  <c r="N64" i="33"/>
  <c r="M64" i="33"/>
  <c r="L64" i="33"/>
  <c r="K64" i="33"/>
  <c r="J64" i="33"/>
  <c r="I64" i="33"/>
  <c r="H64" i="33"/>
  <c r="G64" i="33"/>
  <c r="F64" i="33"/>
  <c r="E64" i="33"/>
  <c r="D64" i="33"/>
  <c r="C64" i="33"/>
  <c r="BD64" i="33"/>
  <c r="BC64" i="33"/>
  <c r="BB64" i="33"/>
  <c r="X63" i="51"/>
  <c r="J118" i="51"/>
  <c r="X118" i="51"/>
  <c r="AL8" i="51"/>
  <c r="X8" i="51"/>
  <c r="E31" i="61"/>
  <c r="J8" i="51" s="1"/>
  <c r="BA63" i="33"/>
  <c r="AZ63" i="33"/>
  <c r="AY63" i="33"/>
  <c r="AX63" i="33"/>
  <c r="AW63" i="33"/>
  <c r="AV63" i="33"/>
  <c r="AU63" i="33"/>
  <c r="AT63" i="33"/>
  <c r="AS63" i="33"/>
  <c r="AR63" i="33"/>
  <c r="AQ63" i="33"/>
  <c r="AP63" i="33"/>
  <c r="AO63" i="33"/>
  <c r="AN63" i="33"/>
  <c r="AM63" i="33"/>
  <c r="AL63" i="33"/>
  <c r="AK63" i="33"/>
  <c r="AJ63" i="33"/>
  <c r="AI63" i="33"/>
  <c r="AH63" i="33"/>
  <c r="AG63" i="33"/>
  <c r="AF63" i="33"/>
  <c r="AE63" i="33"/>
  <c r="AD63" i="33"/>
  <c r="AC63" i="33"/>
  <c r="AB63" i="33"/>
  <c r="AA63" i="33"/>
  <c r="Z63" i="33"/>
  <c r="Y63" i="33"/>
  <c r="X63" i="33"/>
  <c r="W63" i="33"/>
  <c r="V63" i="33"/>
  <c r="U63" i="33"/>
  <c r="T63" i="33"/>
  <c r="S63" i="33"/>
  <c r="R63" i="33"/>
  <c r="Q63" i="33"/>
  <c r="P63" i="33"/>
  <c r="O63" i="33"/>
  <c r="N63" i="33"/>
  <c r="M63" i="33"/>
  <c r="L63" i="33"/>
  <c r="K63" i="33"/>
  <c r="J63" i="33"/>
  <c r="I63" i="33"/>
  <c r="H63" i="33"/>
  <c r="G63" i="33"/>
  <c r="F63" i="33"/>
  <c r="E63" i="33"/>
  <c r="D63" i="33"/>
  <c r="C63" i="33"/>
  <c r="BD63" i="33"/>
  <c r="BC63" i="33"/>
  <c r="BB63" i="33"/>
  <c r="AL7" i="51"/>
  <c r="X7" i="51"/>
  <c r="E21" i="61"/>
  <c r="J7" i="51" s="1"/>
  <c r="BA62" i="33"/>
  <c r="AZ62" i="33"/>
  <c r="AY62" i="33"/>
  <c r="AX62" i="33"/>
  <c r="AW62" i="33"/>
  <c r="AV62" i="33"/>
  <c r="AU62" i="33"/>
  <c r="AT62" i="33"/>
  <c r="AS62" i="33"/>
  <c r="AR62" i="33"/>
  <c r="AQ62" i="33"/>
  <c r="AP62" i="33"/>
  <c r="AO62" i="33"/>
  <c r="AN62" i="33"/>
  <c r="AM62" i="33"/>
  <c r="AL62" i="33"/>
  <c r="AK62" i="33"/>
  <c r="AJ62" i="33"/>
  <c r="AI62" i="33"/>
  <c r="AH62" i="33"/>
  <c r="AG62" i="33"/>
  <c r="AF62" i="33"/>
  <c r="AE62" i="33"/>
  <c r="AD62" i="33"/>
  <c r="AC62" i="33"/>
  <c r="AB62" i="33"/>
  <c r="AA62" i="33"/>
  <c r="Z62" i="33"/>
  <c r="Y62" i="33"/>
  <c r="X62" i="33"/>
  <c r="W62" i="33"/>
  <c r="V62" i="33"/>
  <c r="U62" i="33"/>
  <c r="T62" i="33"/>
  <c r="S62" i="33"/>
  <c r="R62" i="33"/>
  <c r="Q62" i="33"/>
  <c r="P62" i="33"/>
  <c r="O62" i="33"/>
  <c r="N62" i="33"/>
  <c r="M62" i="33"/>
  <c r="L62" i="33"/>
  <c r="K62" i="33"/>
  <c r="J62" i="33"/>
  <c r="I62" i="33"/>
  <c r="H62" i="33"/>
  <c r="G62" i="33"/>
  <c r="F62" i="33"/>
  <c r="E62" i="33"/>
  <c r="D62" i="33"/>
  <c r="C62" i="33"/>
  <c r="BD62" i="33"/>
  <c r="BC62" i="33"/>
  <c r="BB62" i="33"/>
  <c r="X61" i="51"/>
  <c r="J116" i="51"/>
  <c r="X116" i="51"/>
  <c r="AL6" i="51"/>
  <c r="X6" i="51"/>
  <c r="E11" i="61"/>
  <c r="J6" i="51" s="1"/>
  <c r="J63" i="51" l="1"/>
  <c r="J64" i="51"/>
  <c r="J65" i="51"/>
  <c r="J66" i="51"/>
  <c r="J67" i="51"/>
  <c r="J68" i="51"/>
  <c r="J69" i="51"/>
  <c r="J70" i="51"/>
  <c r="J71" i="51"/>
  <c r="J72" i="51"/>
  <c r="J73" i="51"/>
  <c r="J74" i="51"/>
  <c r="J75" i="51"/>
  <c r="J76" i="51"/>
  <c r="J77" i="51"/>
  <c r="J78" i="51"/>
  <c r="J79" i="51"/>
  <c r="J80" i="51"/>
  <c r="J81" i="51"/>
  <c r="J82" i="51"/>
  <c r="J83" i="51"/>
  <c r="J84" i="51"/>
  <c r="J85" i="51"/>
  <c r="J86" i="51"/>
  <c r="J87" i="51"/>
  <c r="J88" i="51"/>
  <c r="J89" i="51"/>
  <c r="J90" i="51"/>
  <c r="J91" i="51"/>
  <c r="J92" i="51"/>
  <c r="J93" i="51"/>
  <c r="J94" i="51"/>
  <c r="J95" i="51"/>
  <c r="J96" i="51"/>
  <c r="J154" i="51"/>
  <c r="J155" i="51"/>
  <c r="AL106" i="51"/>
  <c r="AL107" i="51"/>
  <c r="X163" i="51"/>
  <c r="X108" i="51"/>
  <c r="AL164" i="51"/>
  <c r="J152" i="51"/>
  <c r="J153" i="51"/>
  <c r="J165" i="51"/>
  <c r="J132" i="51"/>
  <c r="J133" i="51"/>
  <c r="J134" i="51"/>
  <c r="J135" i="51"/>
  <c r="J136" i="51"/>
  <c r="J137" i="51"/>
  <c r="J138" i="51"/>
  <c r="J139" i="51"/>
  <c r="J140" i="51"/>
  <c r="J141" i="51"/>
  <c r="J142" i="51"/>
  <c r="J143" i="51"/>
  <c r="J144" i="51"/>
  <c r="J145" i="51"/>
  <c r="J146" i="51"/>
  <c r="J147" i="51"/>
  <c r="J148" i="51"/>
  <c r="J149" i="51"/>
  <c r="J150" i="51"/>
  <c r="J151" i="51"/>
  <c r="X161" i="51"/>
  <c r="X106" i="51"/>
  <c r="X162" i="51"/>
  <c r="X107" i="51"/>
  <c r="AL163" i="51"/>
  <c r="J109" i="51"/>
  <c r="AL63" i="51"/>
  <c r="AL64" i="51"/>
  <c r="AL66" i="51"/>
  <c r="AL67" i="51"/>
  <c r="AL69" i="51"/>
  <c r="AL71" i="51"/>
  <c r="AL73" i="51"/>
  <c r="AL74" i="51"/>
  <c r="AL76" i="51"/>
  <c r="AL78" i="51"/>
  <c r="AL79" i="51"/>
  <c r="AL80" i="51"/>
  <c r="AL81" i="51"/>
  <c r="AL82" i="51"/>
  <c r="AL83" i="51"/>
  <c r="AL84" i="51"/>
  <c r="AL85" i="51"/>
  <c r="AL86" i="51"/>
  <c r="AL87" i="51"/>
  <c r="AL88" i="51"/>
  <c r="AL89" i="51"/>
  <c r="AL90" i="51"/>
  <c r="AL91" i="51"/>
  <c r="AL92" i="51"/>
  <c r="AL93" i="51"/>
  <c r="AL94" i="51"/>
  <c r="AL95" i="51"/>
  <c r="AL96" i="51"/>
  <c r="X99" i="51"/>
  <c r="X100" i="51"/>
  <c r="J161" i="51"/>
  <c r="J162" i="51"/>
  <c r="AL61" i="51"/>
  <c r="AL65" i="51"/>
  <c r="AL68" i="51"/>
  <c r="AL70" i="51"/>
  <c r="AL72" i="51"/>
  <c r="AL75" i="51"/>
  <c r="AL77" i="51"/>
  <c r="AL105" i="51"/>
  <c r="AL161" i="51"/>
  <c r="AL162" i="51"/>
  <c r="J108" i="51"/>
  <c r="J164" i="51"/>
  <c r="AL99" i="51"/>
  <c r="AL100" i="51"/>
  <c r="J106" i="51"/>
  <c r="J107" i="51"/>
  <c r="J163" i="51"/>
  <c r="AL97" i="51"/>
  <c r="AL98" i="51"/>
  <c r="X156" i="51"/>
  <c r="X101" i="51"/>
  <c r="X157" i="51"/>
  <c r="X102" i="51"/>
  <c r="X158" i="51"/>
  <c r="X103" i="51"/>
  <c r="X159" i="51"/>
  <c r="X104" i="51"/>
  <c r="AL160" i="51"/>
  <c r="X152" i="51"/>
  <c r="X97" i="51"/>
  <c r="X153" i="51"/>
  <c r="X98" i="51"/>
  <c r="AL156" i="51"/>
  <c r="AL157" i="51"/>
  <c r="AL158" i="51"/>
  <c r="AL159" i="51"/>
  <c r="J105" i="51"/>
  <c r="X165" i="51"/>
  <c r="X110" i="51"/>
  <c r="X123" i="51"/>
  <c r="X124" i="51"/>
  <c r="X125" i="51"/>
  <c r="X70" i="51"/>
  <c r="X126" i="51"/>
  <c r="X71" i="51"/>
  <c r="X127" i="51"/>
  <c r="X72" i="51"/>
  <c r="X128" i="51"/>
  <c r="X73" i="51"/>
  <c r="X129" i="51"/>
  <c r="X74" i="51"/>
  <c r="X130" i="51"/>
  <c r="X75" i="51"/>
  <c r="X131" i="51"/>
  <c r="X76" i="51"/>
  <c r="X132" i="51"/>
  <c r="X77" i="51"/>
  <c r="X133" i="51"/>
  <c r="X78" i="51"/>
  <c r="X134" i="51"/>
  <c r="X79" i="51"/>
  <c r="X135" i="51"/>
  <c r="X80" i="51"/>
  <c r="X136" i="51"/>
  <c r="X81" i="51"/>
  <c r="X137" i="51"/>
  <c r="X82" i="51"/>
  <c r="X138" i="51"/>
  <c r="X83" i="51"/>
  <c r="X139" i="51"/>
  <c r="X84" i="51"/>
  <c r="X140" i="51"/>
  <c r="X85" i="51"/>
  <c r="X141" i="51"/>
  <c r="X86" i="51"/>
  <c r="X142" i="51"/>
  <c r="X87" i="51"/>
  <c r="X143" i="51"/>
  <c r="X88" i="51"/>
  <c r="X144" i="51"/>
  <c r="X89" i="51"/>
  <c r="X145" i="51"/>
  <c r="X90" i="51"/>
  <c r="X146" i="51"/>
  <c r="X91" i="51"/>
  <c r="X147" i="51"/>
  <c r="X92" i="51"/>
  <c r="X148" i="51"/>
  <c r="X93" i="51"/>
  <c r="X149" i="51"/>
  <c r="X94" i="51"/>
  <c r="X150" i="51"/>
  <c r="X95" i="51"/>
  <c r="X151" i="51"/>
  <c r="X96" i="51"/>
  <c r="AL154" i="51"/>
  <c r="AL155" i="51"/>
  <c r="AL109" i="51"/>
  <c r="AL165" i="51"/>
  <c r="AL118" i="51"/>
  <c r="AL119" i="51"/>
  <c r="AL120" i="51"/>
  <c r="AL121" i="51"/>
  <c r="AL122" i="51"/>
  <c r="AL123" i="51"/>
  <c r="AL124" i="51"/>
  <c r="AL125" i="51"/>
  <c r="AL126" i="51"/>
  <c r="AL127" i="51"/>
  <c r="AL128" i="51"/>
  <c r="AL129" i="51"/>
  <c r="AL130" i="51"/>
  <c r="AL131" i="51"/>
  <c r="AL132" i="51"/>
  <c r="AL133" i="51"/>
  <c r="AL134" i="51"/>
  <c r="AL135" i="51"/>
  <c r="AL136" i="51"/>
  <c r="AL137" i="51"/>
  <c r="AL138" i="51"/>
  <c r="AL139" i="51"/>
  <c r="AL140" i="51"/>
  <c r="AL141" i="51"/>
  <c r="AL142" i="51"/>
  <c r="AL143" i="51"/>
  <c r="AL144" i="51"/>
  <c r="AL145" i="51"/>
  <c r="AL146" i="51"/>
  <c r="AL147" i="51"/>
  <c r="AL148" i="51"/>
  <c r="AL149" i="51"/>
  <c r="AL150" i="51"/>
  <c r="AL151" i="51"/>
  <c r="J99" i="51"/>
  <c r="J100" i="51"/>
  <c r="AL108" i="51"/>
  <c r="X164" i="51"/>
  <c r="X109" i="51"/>
  <c r="AL62" i="51"/>
  <c r="X117" i="51"/>
  <c r="X62" i="51"/>
  <c r="AL117" i="51"/>
  <c r="J62" i="51"/>
  <c r="J117" i="51"/>
  <c r="J61" i="51"/>
  <c r="F224" i="11"/>
  <c r="AL116" i="51"/>
  <c r="S112" i="33"/>
  <c r="AQ112" i="33"/>
  <c r="AA112" i="33"/>
  <c r="D112" i="33"/>
  <c r="G112" i="33"/>
  <c r="AC112" i="33"/>
  <c r="AE112" i="33"/>
  <c r="P112" i="33"/>
  <c r="Q112" i="33"/>
  <c r="AO112" i="33"/>
  <c r="AY112" i="33"/>
  <c r="BC112" i="33"/>
  <c r="BA112" i="33"/>
  <c r="C112" i="33"/>
  <c r="E112" i="33"/>
  <c r="O112" i="33"/>
  <c r="AM112" i="33"/>
  <c r="AB112" i="33"/>
  <c r="AN112" i="33"/>
  <c r="AZ112" i="33"/>
  <c r="AP112" i="33"/>
  <c r="F112" i="33"/>
  <c r="T112" i="33"/>
  <c r="BB112" i="33"/>
  <c r="AR112" i="33"/>
  <c r="I112" i="33"/>
  <c r="U112" i="33"/>
  <c r="AG112" i="33"/>
  <c r="AS112" i="33"/>
  <c r="H112" i="33"/>
  <c r="J112" i="33"/>
  <c r="V112" i="33"/>
  <c r="AH112" i="33"/>
  <c r="AT112" i="33"/>
  <c r="BD112" i="33"/>
  <c r="K112" i="33"/>
  <c r="W112" i="33"/>
  <c r="AI112" i="33"/>
  <c r="AU112" i="33"/>
  <c r="AD112" i="33"/>
  <c r="AF112" i="33"/>
  <c r="L112" i="33"/>
  <c r="X112" i="33"/>
  <c r="AJ112" i="33"/>
  <c r="AV112" i="33"/>
  <c r="R112" i="33"/>
  <c r="M112" i="33"/>
  <c r="Y112" i="33"/>
  <c r="AK112" i="33"/>
  <c r="AW112" i="33"/>
  <c r="N112" i="33"/>
  <c r="Z112" i="33"/>
  <c r="AL112" i="33"/>
  <c r="AX112" i="33"/>
  <c r="F5" i="31"/>
  <c r="F6" i="31"/>
  <c r="F7" i="31"/>
  <c r="F8" i="31"/>
  <c r="F9" i="31"/>
  <c r="F10" i="31"/>
  <c r="F11" i="31"/>
  <c r="F12" i="31"/>
  <c r="F13" i="31"/>
  <c r="F14" i="31"/>
  <c r="F15" i="31"/>
  <c r="F16" i="31"/>
  <c r="F17" i="31"/>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F44" i="31"/>
  <c r="F45" i="31"/>
  <c r="F46" i="31"/>
  <c r="F47" i="31"/>
  <c r="F48" i="31"/>
  <c r="F49" i="31"/>
  <c r="AC21" i="25"/>
  <c r="AB21" i="25"/>
  <c r="AC14" i="25"/>
  <c r="AB14" i="25"/>
  <c r="BZ12" i="59" l="1"/>
  <c r="BZ25" i="59" s="1"/>
  <c r="CA12" i="59"/>
  <c r="CA25" i="59" s="1"/>
  <c r="BY12" i="59"/>
  <c r="BY25" i="59" s="1"/>
  <c r="BZ24" i="59" l="1"/>
  <c r="BZ37" i="59" s="1"/>
  <c r="CA24" i="59"/>
  <c r="CA37" i="59" s="1"/>
  <c r="BY24" i="59"/>
  <c r="BY37" i="59" s="1"/>
  <c r="BF48" i="59"/>
  <c r="AR48" i="59"/>
  <c r="AQ48" i="59"/>
  <c r="Y48" i="59"/>
  <c r="BO36" i="59"/>
  <c r="BO49" i="59" s="1"/>
  <c r="BN36" i="59"/>
  <c r="BN49" i="59" s="1"/>
  <c r="BH36" i="59"/>
  <c r="BG36" i="59"/>
  <c r="BF36" i="59"/>
  <c r="BF49" i="59" s="1"/>
  <c r="AT36" i="59"/>
  <c r="AS36" i="59"/>
  <c r="AR36" i="59"/>
  <c r="AR49" i="59" s="1"/>
  <c r="AQ36" i="59"/>
  <c r="AQ49" i="59" s="1"/>
  <c r="AM36" i="59"/>
  <c r="AF36" i="59"/>
  <c r="Y36" i="59"/>
  <c r="Y49" i="59" s="1"/>
  <c r="BX24" i="59"/>
  <c r="BW24" i="59"/>
  <c r="BV24" i="59"/>
  <c r="BR24" i="59"/>
  <c r="BO24" i="59"/>
  <c r="BO37" i="59" s="1"/>
  <c r="BN24" i="59"/>
  <c r="BN37" i="59" s="1"/>
  <c r="BJ24" i="59"/>
  <c r="BI24" i="59"/>
  <c r="BH24" i="59"/>
  <c r="BH37" i="59" s="1"/>
  <c r="BG24" i="59"/>
  <c r="BG37" i="59" s="1"/>
  <c r="BF24" i="59"/>
  <c r="BF37" i="59" s="1"/>
  <c r="BE24" i="59"/>
  <c r="BA24" i="59"/>
  <c r="AZ24" i="59"/>
  <c r="AV24" i="59"/>
  <c r="AU24" i="59"/>
  <c r="AT24" i="59"/>
  <c r="AT37" i="59" s="1"/>
  <c r="AS24" i="59"/>
  <c r="AS37" i="59" s="1"/>
  <c r="AR24" i="59"/>
  <c r="AR37" i="59" s="1"/>
  <c r="AQ24" i="59"/>
  <c r="AQ37" i="59" s="1"/>
  <c r="AM24" i="59"/>
  <c r="AM37" i="59" s="1"/>
  <c r="AL24" i="59"/>
  <c r="AL37" i="59" s="1"/>
  <c r="AG24" i="59"/>
  <c r="AF24" i="59"/>
  <c r="AF37" i="59" s="1"/>
  <c r="AE24" i="59"/>
  <c r="AD24" i="59"/>
  <c r="AC24" i="59"/>
  <c r="AB24" i="59"/>
  <c r="AB37" i="59" s="1"/>
  <c r="Y24" i="59"/>
  <c r="Y37" i="59" s="1"/>
  <c r="X24" i="59"/>
  <c r="X37" i="59" s="1"/>
  <c r="T24" i="59"/>
  <c r="R24" i="59"/>
  <c r="R37" i="59" s="1"/>
  <c r="Q24" i="59"/>
  <c r="Q37" i="59" s="1"/>
  <c r="P24" i="59"/>
  <c r="O24" i="59"/>
  <c r="O37" i="59" s="1"/>
  <c r="N24" i="59"/>
  <c r="N37" i="59" s="1"/>
  <c r="M24" i="59"/>
  <c r="L24" i="59"/>
  <c r="K24" i="59"/>
  <c r="J24" i="59"/>
  <c r="BX12" i="59"/>
  <c r="BX25" i="59" s="1"/>
  <c r="BW12" i="59"/>
  <c r="BW25" i="59" s="1"/>
  <c r="BV12" i="59"/>
  <c r="BV25" i="59" s="1"/>
  <c r="BU12" i="59"/>
  <c r="BU25" i="59" s="1"/>
  <c r="BT12" i="59"/>
  <c r="BT25" i="59" s="1"/>
  <c r="BS12" i="59"/>
  <c r="BR12" i="59"/>
  <c r="BR25" i="59" s="1"/>
  <c r="BQ12" i="59"/>
  <c r="BQ25" i="59" s="1"/>
  <c r="BP12" i="59"/>
  <c r="BO12" i="59"/>
  <c r="BO25" i="59" s="1"/>
  <c r="BN12" i="59"/>
  <c r="BN25" i="59" s="1"/>
  <c r="BM12" i="59"/>
  <c r="BM25" i="59" s="1"/>
  <c r="BL12" i="59"/>
  <c r="BK12" i="59"/>
  <c r="BJ12" i="59"/>
  <c r="BJ25" i="59" s="1"/>
  <c r="BI12" i="59"/>
  <c r="BI25" i="59" s="1"/>
  <c r="BH12" i="59"/>
  <c r="BH25" i="59" s="1"/>
  <c r="BG12" i="59"/>
  <c r="BG25" i="59" s="1"/>
  <c r="BF12" i="59"/>
  <c r="BF25" i="59" s="1"/>
  <c r="BE12" i="59"/>
  <c r="BE25" i="59" s="1"/>
  <c r="BD12" i="59"/>
  <c r="BC12" i="59"/>
  <c r="BB12" i="59"/>
  <c r="BA12" i="59"/>
  <c r="BA25" i="59" s="1"/>
  <c r="AZ12" i="59"/>
  <c r="AZ25" i="59" s="1"/>
  <c r="AY12" i="59"/>
  <c r="AY25" i="59" s="1"/>
  <c r="AX12" i="59"/>
  <c r="AW12" i="59"/>
  <c r="AV12" i="59"/>
  <c r="AV25" i="59" s="1"/>
  <c r="AU12" i="59"/>
  <c r="AU25" i="59" s="1"/>
  <c r="AT12" i="59"/>
  <c r="AT25" i="59" s="1"/>
  <c r="AS12" i="59"/>
  <c r="AS25" i="59" s="1"/>
  <c r="AR12" i="59"/>
  <c r="AR25" i="59" s="1"/>
  <c r="AQ12" i="59"/>
  <c r="AQ25" i="59" s="1"/>
  <c r="AP12" i="59"/>
  <c r="AP25" i="59" s="1"/>
  <c r="AO12" i="59"/>
  <c r="AO25" i="59" s="1"/>
  <c r="AN12" i="59"/>
  <c r="AM12" i="59"/>
  <c r="AM25" i="59" s="1"/>
  <c r="AL12" i="59"/>
  <c r="AL25" i="59" s="1"/>
  <c r="AK12" i="59"/>
  <c r="AK25" i="59" s="1"/>
  <c r="AJ12" i="59"/>
  <c r="AI12" i="59"/>
  <c r="AH12" i="59"/>
  <c r="AG12" i="59"/>
  <c r="AG25" i="59" s="1"/>
  <c r="AF12" i="59"/>
  <c r="AF25" i="59" s="1"/>
  <c r="AE12" i="59"/>
  <c r="AE25" i="59" s="1"/>
  <c r="AD12" i="59"/>
  <c r="AD25" i="59" s="1"/>
  <c r="AC12" i="59"/>
  <c r="AC25" i="59" s="1"/>
  <c r="AB12" i="59"/>
  <c r="AB25" i="59" s="1"/>
  <c r="AA12" i="59"/>
  <c r="AA25" i="59" s="1"/>
  <c r="Z12" i="59"/>
  <c r="Y12" i="59"/>
  <c r="Y25" i="59" s="1"/>
  <c r="X12" i="59"/>
  <c r="X25" i="59" s="1"/>
  <c r="W12" i="59"/>
  <c r="W25" i="59" s="1"/>
  <c r="V12" i="59"/>
  <c r="U12" i="59"/>
  <c r="T12" i="59"/>
  <c r="T25" i="59" s="1"/>
  <c r="S12" i="59"/>
  <c r="R12" i="59"/>
  <c r="R25" i="59" s="1"/>
  <c r="Q12" i="59"/>
  <c r="Q25" i="59" s="1"/>
  <c r="P12" i="59"/>
  <c r="P25" i="59" s="1"/>
  <c r="O12" i="59"/>
  <c r="O25" i="59" s="1"/>
  <c r="N12" i="59"/>
  <c r="N25" i="59" s="1"/>
  <c r="M12" i="59"/>
  <c r="M25" i="59" s="1"/>
  <c r="L12" i="59"/>
  <c r="L25" i="59" s="1"/>
  <c r="K12" i="59"/>
  <c r="K25" i="59" s="1"/>
  <c r="J12" i="59"/>
  <c r="J25" i="59" s="1"/>
  <c r="I12" i="59"/>
  <c r="I25" i="59" s="1"/>
  <c r="H12" i="59"/>
  <c r="G12" i="59"/>
  <c r="F12" i="59"/>
  <c r="F25" i="59" s="1"/>
  <c r="E12" i="59"/>
  <c r="E25" i="59" s="1"/>
  <c r="AZ37" i="59" l="1"/>
  <c r="AZ36" i="59"/>
  <c r="BA37" i="59"/>
  <c r="BA36" i="59"/>
  <c r="J37" i="59"/>
  <c r="J36" i="59"/>
  <c r="AE37" i="59"/>
  <c r="AE36" i="59"/>
  <c r="AF49" i="59"/>
  <c r="AF48" i="59"/>
  <c r="Z25" i="59"/>
  <c r="Z26" i="59" s="1"/>
  <c r="Z24" i="59"/>
  <c r="BB25" i="59"/>
  <c r="BB24" i="59"/>
  <c r="AQ61" i="59"/>
  <c r="AQ60" i="59"/>
  <c r="BR37" i="59"/>
  <c r="BR36" i="59"/>
  <c r="BG49" i="59"/>
  <c r="BG48" i="59"/>
  <c r="AV37" i="59"/>
  <c r="AV36" i="59"/>
  <c r="BX37" i="59"/>
  <c r="BX36" i="59"/>
  <c r="AC37" i="59"/>
  <c r="AC36" i="59"/>
  <c r="AD37" i="59"/>
  <c r="AD38" i="59" s="1"/>
  <c r="AD36" i="59"/>
  <c r="AB36" i="59"/>
  <c r="K37" i="59"/>
  <c r="K36" i="59"/>
  <c r="L37" i="59"/>
  <c r="L36" i="59"/>
  <c r="AM49" i="59"/>
  <c r="AM48" i="59"/>
  <c r="M37" i="59"/>
  <c r="M38" i="59" s="1"/>
  <c r="M36" i="59"/>
  <c r="AN25" i="59"/>
  <c r="AN26" i="59" s="1"/>
  <c r="AN24" i="59"/>
  <c r="BP25" i="59"/>
  <c r="BP26" i="59" s="1"/>
  <c r="BP24" i="59"/>
  <c r="AR61" i="59"/>
  <c r="AR60" i="59"/>
  <c r="BV37" i="59"/>
  <c r="BV36" i="59"/>
  <c r="BH49" i="59"/>
  <c r="BH48" i="59"/>
  <c r="AU37" i="59"/>
  <c r="AU36" i="59"/>
  <c r="BW37" i="59"/>
  <c r="BW36" i="59"/>
  <c r="BF61" i="59"/>
  <c r="BF60" i="59"/>
  <c r="AG37" i="59"/>
  <c r="AG38" i="59" s="1"/>
  <c r="AG36" i="59"/>
  <c r="AO24" i="59"/>
  <c r="O36" i="59"/>
  <c r="T37" i="59"/>
  <c r="T36" i="59"/>
  <c r="BJ37" i="59"/>
  <c r="BJ36" i="59"/>
  <c r="AH25" i="59"/>
  <c r="AH26" i="59" s="1"/>
  <c r="AH24" i="59"/>
  <c r="X36" i="59"/>
  <c r="N36" i="59"/>
  <c r="BI37" i="59"/>
  <c r="BI38" i="59" s="1"/>
  <c r="BI36" i="59"/>
  <c r="AP24" i="59"/>
  <c r="AS49" i="59"/>
  <c r="AS48" i="59"/>
  <c r="AT49" i="59"/>
  <c r="AT48" i="59"/>
  <c r="BC25" i="59"/>
  <c r="BC24" i="59"/>
  <c r="BE37" i="59"/>
  <c r="BE36" i="59"/>
  <c r="BD25" i="59"/>
  <c r="BD24" i="59"/>
  <c r="Y61" i="59"/>
  <c r="Y60" i="59"/>
  <c r="S25" i="59"/>
  <c r="S24" i="59"/>
  <c r="G25" i="59"/>
  <c r="G26" i="59" s="1"/>
  <c r="G24" i="59"/>
  <c r="U25" i="59"/>
  <c r="U24" i="59"/>
  <c r="AI25" i="59"/>
  <c r="AI24" i="59"/>
  <c r="AW25" i="59"/>
  <c r="AW26" i="59" s="1"/>
  <c r="AW24" i="59"/>
  <c r="BK25" i="59"/>
  <c r="BK24" i="59"/>
  <c r="E24" i="59"/>
  <c r="BN48" i="59"/>
  <c r="H25" i="59"/>
  <c r="H26" i="59" s="1"/>
  <c r="H24" i="59"/>
  <c r="V25" i="59"/>
  <c r="V26" i="59" s="1"/>
  <c r="V24" i="59"/>
  <c r="AJ25" i="59"/>
  <c r="AJ24" i="59"/>
  <c r="AX25" i="59"/>
  <c r="AX24" i="59"/>
  <c r="BL25" i="59"/>
  <c r="BL24" i="59"/>
  <c r="F24" i="59"/>
  <c r="AA24" i="59"/>
  <c r="BQ24" i="59"/>
  <c r="BO48" i="59"/>
  <c r="BS25" i="59"/>
  <c r="BS26" i="59" s="1"/>
  <c r="BS24" i="59"/>
  <c r="P37" i="59"/>
  <c r="P38" i="59" s="1"/>
  <c r="P36" i="59"/>
  <c r="Q36" i="59"/>
  <c r="BT24" i="59"/>
  <c r="BU24" i="59"/>
  <c r="R36" i="59"/>
  <c r="AL36" i="59"/>
  <c r="I24" i="59"/>
  <c r="W24" i="59"/>
  <c r="AK24" i="59"/>
  <c r="AY24" i="59"/>
  <c r="BM24" i="59"/>
  <c r="BE38" i="59"/>
  <c r="AS38" i="59"/>
  <c r="AT38" i="59"/>
  <c r="AT50" i="59" s="1"/>
  <c r="N38" i="59"/>
  <c r="AL38" i="59"/>
  <c r="Q38" i="59"/>
  <c r="BF38" i="59"/>
  <c r="BF50" i="59" s="1"/>
  <c r="J14" i="59"/>
  <c r="AO6" i="51" s="1"/>
  <c r="V14" i="59"/>
  <c r="AH14" i="59"/>
  <c r="AT14" i="59"/>
  <c r="AT26" i="59" s="1"/>
  <c r="BF14" i="59"/>
  <c r="BR14" i="59"/>
  <c r="R14" i="59"/>
  <c r="R26" i="59" s="1"/>
  <c r="R38" i="59" s="1"/>
  <c r="AE14" i="59"/>
  <c r="AE26" i="59" s="1"/>
  <c r="AR14" i="59"/>
  <c r="AR26" i="59" s="1"/>
  <c r="AR38" i="59" s="1"/>
  <c r="AR50" i="59" s="1"/>
  <c r="BE14" i="59"/>
  <c r="BS14" i="59"/>
  <c r="G14" i="59"/>
  <c r="T14" i="59"/>
  <c r="T26" i="59" s="1"/>
  <c r="T38" i="59" s="1"/>
  <c r="AG14" i="59"/>
  <c r="AU14" i="59"/>
  <c r="BH14" i="59"/>
  <c r="BU14" i="59"/>
  <c r="M14" i="59"/>
  <c r="Z14" i="59"/>
  <c r="AM14" i="59"/>
  <c r="AM26" i="59" s="1"/>
  <c r="AM38" i="59" s="1"/>
  <c r="AM50" i="59" s="1"/>
  <c r="AZ14" i="59"/>
  <c r="AZ26" i="59" s="1"/>
  <c r="AZ38" i="59" s="1"/>
  <c r="BM14" i="59"/>
  <c r="BM26" i="59" s="1"/>
  <c r="BZ14" i="59"/>
  <c r="I14" i="59"/>
  <c r="I26" i="59" s="1"/>
  <c r="AA14" i="59"/>
  <c r="AQ14" i="59"/>
  <c r="BJ14" i="59"/>
  <c r="CA14" i="59"/>
  <c r="BC14" i="59"/>
  <c r="AN14" i="59"/>
  <c r="K14" i="59"/>
  <c r="AB14" i="59"/>
  <c r="AS14" i="59"/>
  <c r="BK14" i="59"/>
  <c r="U14" i="59"/>
  <c r="U26" i="59" s="1"/>
  <c r="W14" i="59"/>
  <c r="W26" i="59" s="1"/>
  <c r="L14" i="59"/>
  <c r="AC14" i="59"/>
  <c r="AC26" i="59" s="1"/>
  <c r="AV14" i="59"/>
  <c r="AV26" i="59" s="1"/>
  <c r="AV38" i="59" s="1"/>
  <c r="BL14" i="59"/>
  <c r="AJ14" i="59"/>
  <c r="BB14" i="59"/>
  <c r="N14" i="59"/>
  <c r="AD14" i="59"/>
  <c r="AW14" i="59"/>
  <c r="BN14" i="59"/>
  <c r="BN26" i="59" s="1"/>
  <c r="BN38" i="59" s="1"/>
  <c r="AF14" i="59"/>
  <c r="BO14" i="59"/>
  <c r="BO26" i="59" s="1"/>
  <c r="BO38" i="59" s="1"/>
  <c r="BO50" i="59" s="1"/>
  <c r="BQ14" i="59"/>
  <c r="BQ26" i="59" s="1"/>
  <c r="AK14" i="59"/>
  <c r="O14" i="59"/>
  <c r="AX14" i="59"/>
  <c r="BA14" i="59"/>
  <c r="BT14" i="59"/>
  <c r="BT26" i="59" s="1"/>
  <c r="BD14" i="59"/>
  <c r="P14" i="59"/>
  <c r="AI14" i="59"/>
  <c r="AY14" i="59"/>
  <c r="BP14" i="59"/>
  <c r="Q14" i="59"/>
  <c r="S14" i="59"/>
  <c r="AL14" i="59"/>
  <c r="AL26" i="59" s="1"/>
  <c r="F14" i="59"/>
  <c r="X14" i="59"/>
  <c r="AO14" i="59"/>
  <c r="AO26" i="59" s="1"/>
  <c r="BG14" i="59"/>
  <c r="BG26" i="59" s="1"/>
  <c r="BG38" i="59" s="1"/>
  <c r="BX14" i="59"/>
  <c r="H14" i="59"/>
  <c r="Y14" i="59"/>
  <c r="Y26" i="59" s="1"/>
  <c r="Y38" i="59" s="1"/>
  <c r="AP14" i="59"/>
  <c r="BI14" i="59"/>
  <c r="BY14" i="59"/>
  <c r="BW14" i="59"/>
  <c r="BV14" i="59"/>
  <c r="BN50" i="59"/>
  <c r="Y50" i="59"/>
  <c r="BH50" i="59"/>
  <c r="BG50" i="59"/>
  <c r="BH26" i="59"/>
  <c r="BH38" i="59" s="1"/>
  <c r="AJ26" i="59"/>
  <c r="X26" i="59"/>
  <c r="X38" i="59" s="1"/>
  <c r="L26" i="59"/>
  <c r="L38" i="59" s="1"/>
  <c r="BR26" i="59"/>
  <c r="BR38" i="59" s="1"/>
  <c r="BE26" i="59"/>
  <c r="BC26" i="59"/>
  <c r="AP26" i="59"/>
  <c r="P26" i="59"/>
  <c r="BX26" i="59"/>
  <c r="BK26" i="59"/>
  <c r="AX26" i="59"/>
  <c r="AK26" i="59"/>
  <c r="J26" i="59"/>
  <c r="BA26" i="59"/>
  <c r="BA38" i="59" s="1"/>
  <c r="AI26" i="59"/>
  <c r="Q26" i="59"/>
  <c r="AY26" i="59"/>
  <c r="AG26" i="59"/>
  <c r="O26" i="59"/>
  <c r="O38" i="59" s="1"/>
  <c r="AS26" i="59"/>
  <c r="AQ26" i="59"/>
  <c r="AQ38" i="59" s="1"/>
  <c r="AQ50" i="59" s="1"/>
  <c r="AQ62" i="59" s="1"/>
  <c r="AF26" i="59"/>
  <c r="AF38" i="59" s="1"/>
  <c r="N26" i="59"/>
  <c r="AU26" i="59"/>
  <c r="AA26" i="59"/>
  <c r="AD26" i="59"/>
  <c r="M26" i="59"/>
  <c r="CA26" i="59"/>
  <c r="BI26" i="59"/>
  <c r="BL26" i="59"/>
  <c r="AB26" i="59"/>
  <c r="AB38" i="59" s="1"/>
  <c r="K26" i="59"/>
  <c r="K38" i="59" s="1"/>
  <c r="BJ26" i="59"/>
  <c r="BV26" i="59"/>
  <c r="BV38" i="59" s="1"/>
  <c r="BU26" i="59"/>
  <c r="BW26" i="59"/>
  <c r="BY26" i="59"/>
  <c r="BF26" i="59"/>
  <c r="E14" i="59"/>
  <c r="C55" i="8"/>
  <c r="C4" i="8" s="1"/>
  <c r="AE38" i="59" l="1"/>
  <c r="BJ38" i="59"/>
  <c r="AS50" i="59"/>
  <c r="S26" i="59"/>
  <c r="BD26" i="59"/>
  <c r="BX38" i="59"/>
  <c r="AF50" i="59"/>
  <c r="AG49" i="59"/>
  <c r="AG50" i="59" s="1"/>
  <c r="AG48" i="59"/>
  <c r="AN37" i="59"/>
  <c r="AN38" i="59" s="1"/>
  <c r="AN36" i="59"/>
  <c r="BP37" i="59"/>
  <c r="BP38" i="59" s="1"/>
  <c r="BP36" i="59"/>
  <c r="BF73" i="59"/>
  <c r="BF72" i="59"/>
  <c r="M49" i="59"/>
  <c r="M50" i="59" s="1"/>
  <c r="M48" i="59"/>
  <c r="BS37" i="59"/>
  <c r="BS38" i="59" s="1"/>
  <c r="BS36" i="59"/>
  <c r="H37" i="59"/>
  <c r="H38" i="59" s="1"/>
  <c r="H36" i="59"/>
  <c r="AP37" i="59"/>
  <c r="AP38" i="59" s="1"/>
  <c r="AP36" i="59"/>
  <c r="AC49" i="59"/>
  <c r="AC48" i="59"/>
  <c r="AK37" i="59"/>
  <c r="AK38" i="59" s="1"/>
  <c r="M63" i="51" s="1"/>
  <c r="AK36" i="59"/>
  <c r="AA37" i="59"/>
  <c r="AA38" i="59" s="1"/>
  <c r="AA36" i="59"/>
  <c r="BD37" i="59"/>
  <c r="BD38" i="59" s="1"/>
  <c r="BD36" i="59"/>
  <c r="X49" i="59"/>
  <c r="X50" i="59" s="1"/>
  <c r="X48" i="59"/>
  <c r="AE49" i="59"/>
  <c r="AE50" i="59" s="1"/>
  <c r="AE48" i="59"/>
  <c r="S37" i="59"/>
  <c r="S38" i="59" s="1"/>
  <c r="S36" i="59"/>
  <c r="Z37" i="59"/>
  <c r="Z38" i="59" s="1"/>
  <c r="Z36" i="59"/>
  <c r="BI49" i="59"/>
  <c r="BI50" i="59" s="1"/>
  <c r="BI48" i="59"/>
  <c r="AY37" i="59"/>
  <c r="AY38" i="59" s="1"/>
  <c r="AY36" i="59"/>
  <c r="BQ37" i="59"/>
  <c r="BQ38" i="59" s="1"/>
  <c r="BQ36" i="59"/>
  <c r="E37" i="59"/>
  <c r="E36" i="59"/>
  <c r="N49" i="59"/>
  <c r="N50" i="59" s="1"/>
  <c r="N48" i="59"/>
  <c r="BW49" i="59"/>
  <c r="BW48" i="59"/>
  <c r="BK37" i="59"/>
  <c r="BK38" i="59" s="1"/>
  <c r="BK36" i="59"/>
  <c r="AV49" i="59"/>
  <c r="AV50" i="59" s="1"/>
  <c r="AV48" i="59"/>
  <c r="AA6" i="51"/>
  <c r="F26" i="59"/>
  <c r="P49" i="59"/>
  <c r="P50" i="59" s="1"/>
  <c r="P48" i="59"/>
  <c r="V37" i="59"/>
  <c r="V38" i="59" s="1"/>
  <c r="V36" i="59"/>
  <c r="G37" i="59"/>
  <c r="G38" i="59" s="1"/>
  <c r="G36" i="59"/>
  <c r="AS61" i="59"/>
  <c r="AS62" i="59" s="1"/>
  <c r="AS60" i="59"/>
  <c r="AO37" i="59"/>
  <c r="AO38" i="59" s="1"/>
  <c r="AO36" i="59"/>
  <c r="AD49" i="59"/>
  <c r="AD50" i="59" s="1"/>
  <c r="AD48" i="59"/>
  <c r="BM37" i="59"/>
  <c r="BM38" i="59" s="1"/>
  <c r="BM36" i="59"/>
  <c r="BO61" i="59"/>
  <c r="BO62" i="59" s="1"/>
  <c r="BO60" i="59"/>
  <c r="BN61" i="59"/>
  <c r="BN62" i="59" s="1"/>
  <c r="BN60" i="59"/>
  <c r="Y73" i="59"/>
  <c r="Y72" i="59"/>
  <c r="BX49" i="59"/>
  <c r="BX50" i="59" s="1"/>
  <c r="BX48" i="59"/>
  <c r="AF61" i="59"/>
  <c r="AF62" i="59" s="1"/>
  <c r="AF60" i="59"/>
  <c r="AO172" i="51"/>
  <c r="CA38" i="59"/>
  <c r="I37" i="59"/>
  <c r="I38" i="59" s="1"/>
  <c r="I36" i="59"/>
  <c r="BL37" i="59"/>
  <c r="BL38" i="59" s="1"/>
  <c r="BL36" i="59"/>
  <c r="AW37" i="59"/>
  <c r="AW38" i="59" s="1"/>
  <c r="AW36" i="59"/>
  <c r="BE49" i="59"/>
  <c r="BE50" i="59" s="1"/>
  <c r="BE48" i="59"/>
  <c r="BG61" i="59"/>
  <c r="BG62" i="59" s="1"/>
  <c r="BG60" i="59"/>
  <c r="J49" i="59"/>
  <c r="J48" i="59"/>
  <c r="M6" i="51"/>
  <c r="E26" i="59"/>
  <c r="Y62" i="59"/>
  <c r="AU38" i="59"/>
  <c r="AO7" i="51"/>
  <c r="J38" i="59"/>
  <c r="AC38" i="59"/>
  <c r="M172" i="51"/>
  <c r="BY38" i="59"/>
  <c r="BF62" i="59"/>
  <c r="BF74" i="59" s="1"/>
  <c r="BW38" i="59"/>
  <c r="AA171" i="51"/>
  <c r="BZ36" i="59"/>
  <c r="BZ49" i="59" s="1"/>
  <c r="BZ26" i="59"/>
  <c r="AR62" i="59"/>
  <c r="W37" i="59"/>
  <c r="W38" i="59" s="1"/>
  <c r="W36" i="59"/>
  <c r="F37" i="59"/>
  <c r="F36" i="59"/>
  <c r="AH37" i="59"/>
  <c r="AH38" i="59" s="1"/>
  <c r="AH36" i="59"/>
  <c r="AU49" i="59"/>
  <c r="AU48" i="59"/>
  <c r="AM61" i="59"/>
  <c r="AM62" i="59" s="1"/>
  <c r="AM60" i="59"/>
  <c r="BR49" i="59"/>
  <c r="BR50" i="59" s="1"/>
  <c r="BR48" i="59"/>
  <c r="BB26" i="59"/>
  <c r="AO171" i="51"/>
  <c r="CA36" i="59"/>
  <c r="CA49" i="59" s="1"/>
  <c r="BB37" i="59"/>
  <c r="BB36" i="59"/>
  <c r="AL49" i="59"/>
  <c r="AL50" i="59" s="1"/>
  <c r="AL48" i="59"/>
  <c r="BJ49" i="59"/>
  <c r="BJ50" i="59" s="1"/>
  <c r="BJ48" i="59"/>
  <c r="BH61" i="59"/>
  <c r="BH62" i="59" s="1"/>
  <c r="BH60" i="59"/>
  <c r="L49" i="59"/>
  <c r="L50" i="59" s="1"/>
  <c r="L48" i="59"/>
  <c r="R49" i="59"/>
  <c r="R50" i="59" s="1"/>
  <c r="R48" i="59"/>
  <c r="AX37" i="59"/>
  <c r="AX38" i="59" s="1"/>
  <c r="AX36" i="59"/>
  <c r="AI37" i="59"/>
  <c r="AI38" i="59" s="1"/>
  <c r="AI36" i="59"/>
  <c r="BC37" i="59"/>
  <c r="BC38" i="59" s="1"/>
  <c r="BC36" i="59"/>
  <c r="BA49" i="59"/>
  <c r="BA50" i="59" s="1"/>
  <c r="BA48" i="59"/>
  <c r="BU37" i="59"/>
  <c r="BU38" i="59" s="1"/>
  <c r="BU36" i="59"/>
  <c r="T49" i="59"/>
  <c r="T50" i="59" s="1"/>
  <c r="T48" i="59"/>
  <c r="BV49" i="59"/>
  <c r="BV50" i="59" s="1"/>
  <c r="BV48" i="59"/>
  <c r="K49" i="59"/>
  <c r="K50" i="59" s="1"/>
  <c r="K48" i="59"/>
  <c r="M171" i="51"/>
  <c r="BY36" i="59"/>
  <c r="BY49" i="59" s="1"/>
  <c r="BT37" i="59"/>
  <c r="BT38" i="59" s="1"/>
  <c r="BT36" i="59"/>
  <c r="AJ37" i="59"/>
  <c r="AJ38" i="59" s="1"/>
  <c r="AJ36" i="59"/>
  <c r="U37" i="59"/>
  <c r="U38" i="59" s="1"/>
  <c r="U36" i="59"/>
  <c r="AT61" i="59"/>
  <c r="AT62" i="59" s="1"/>
  <c r="AT60" i="59"/>
  <c r="AQ73" i="59"/>
  <c r="AQ74" i="59" s="1"/>
  <c r="AQ72" i="59"/>
  <c r="AZ49" i="59"/>
  <c r="AZ50" i="59" s="1"/>
  <c r="AZ48" i="59"/>
  <c r="Q49" i="59"/>
  <c r="Q50" i="59" s="1"/>
  <c r="Q48" i="59"/>
  <c r="O49" i="59"/>
  <c r="O50" i="59" s="1"/>
  <c r="O48" i="59"/>
  <c r="AR73" i="59"/>
  <c r="AR72" i="59"/>
  <c r="AB49" i="59"/>
  <c r="AB50" i="59" s="1"/>
  <c r="AB48" i="59"/>
  <c r="M116" i="51"/>
  <c r="AA61" i="51"/>
  <c r="AL9" i="33"/>
  <c r="AA116" i="51"/>
  <c r="AO117" i="51"/>
  <c r="AO61" i="51"/>
  <c r="AO116" i="51"/>
  <c r="AA117" i="51"/>
  <c r="AA62" i="51"/>
  <c r="AA118" i="51"/>
  <c r="AA63" i="51"/>
  <c r="M62" i="51"/>
  <c r="AO62" i="51"/>
  <c r="M117" i="51"/>
  <c r="M61" i="51"/>
  <c r="Q4" i="25"/>
  <c r="R4" i="25"/>
  <c r="S4" i="25"/>
  <c r="T4" i="25"/>
  <c r="Q5" i="25"/>
  <c r="R5" i="25"/>
  <c r="S5" i="25"/>
  <c r="T5" i="25"/>
  <c r="Q6" i="25"/>
  <c r="R6" i="25"/>
  <c r="S6" i="25"/>
  <c r="T6" i="25"/>
  <c r="Q7" i="25"/>
  <c r="R7" i="25"/>
  <c r="S7" i="25"/>
  <c r="T7" i="25"/>
  <c r="Q8" i="25"/>
  <c r="R8" i="25"/>
  <c r="S8" i="25"/>
  <c r="T8" i="25"/>
  <c r="Q9" i="25"/>
  <c r="R9" i="25"/>
  <c r="S9" i="25"/>
  <c r="T9" i="25"/>
  <c r="Q10" i="25"/>
  <c r="R10" i="25"/>
  <c r="S10" i="25"/>
  <c r="T10" i="25"/>
  <c r="Q11" i="25"/>
  <c r="R11" i="25"/>
  <c r="S11" i="25"/>
  <c r="T11" i="25"/>
  <c r="Q12" i="25"/>
  <c r="R12" i="25"/>
  <c r="S12" i="25"/>
  <c r="T12" i="25"/>
  <c r="Q13" i="25"/>
  <c r="R13" i="25"/>
  <c r="S13" i="25"/>
  <c r="T13" i="25"/>
  <c r="Q14" i="25"/>
  <c r="R14" i="25"/>
  <c r="S14" i="25"/>
  <c r="T14" i="25"/>
  <c r="Q15" i="25"/>
  <c r="R15" i="25"/>
  <c r="S15" i="25"/>
  <c r="T15" i="25"/>
  <c r="Q16" i="25"/>
  <c r="R16" i="25"/>
  <c r="S16" i="25"/>
  <c r="T16" i="25"/>
  <c r="Q17" i="25"/>
  <c r="R17" i="25"/>
  <c r="S17" i="25"/>
  <c r="T17" i="25"/>
  <c r="Q18" i="25"/>
  <c r="R18" i="25"/>
  <c r="S18" i="25"/>
  <c r="T18" i="25"/>
  <c r="Q19" i="25"/>
  <c r="R19" i="25"/>
  <c r="S19" i="25"/>
  <c r="T19" i="25"/>
  <c r="Q20" i="25"/>
  <c r="R20" i="25"/>
  <c r="S20" i="25"/>
  <c r="T20" i="25"/>
  <c r="Q21" i="25"/>
  <c r="R21" i="25"/>
  <c r="S21" i="25"/>
  <c r="T21" i="25"/>
  <c r="Q22" i="25"/>
  <c r="R22" i="25"/>
  <c r="S22" i="25"/>
  <c r="T22" i="25"/>
  <c r="Q23" i="25"/>
  <c r="R23" i="25"/>
  <c r="S23" i="25"/>
  <c r="T23" i="25"/>
  <c r="Q24" i="25"/>
  <c r="R24" i="25"/>
  <c r="S24" i="25"/>
  <c r="T24" i="25"/>
  <c r="Q25" i="25"/>
  <c r="R25" i="25"/>
  <c r="S25" i="25"/>
  <c r="T25" i="25"/>
  <c r="Q26" i="25"/>
  <c r="R26" i="25"/>
  <c r="S26" i="25"/>
  <c r="T26" i="25"/>
  <c r="Q27" i="25"/>
  <c r="R27" i="25"/>
  <c r="S27" i="25"/>
  <c r="T27" i="25"/>
  <c r="Q28" i="25"/>
  <c r="R28" i="25"/>
  <c r="S28" i="25"/>
  <c r="T28" i="25"/>
  <c r="Q29" i="25"/>
  <c r="R29" i="25"/>
  <c r="S29" i="25"/>
  <c r="T29" i="25"/>
  <c r="Q30" i="25"/>
  <c r="R30" i="25"/>
  <c r="S30" i="25"/>
  <c r="T30" i="25"/>
  <c r="Q31" i="25"/>
  <c r="R31" i="25"/>
  <c r="S31" i="25"/>
  <c r="T31" i="25"/>
  <c r="Q32" i="25"/>
  <c r="R32" i="25"/>
  <c r="S32" i="25"/>
  <c r="T32" i="25"/>
  <c r="Q33" i="25"/>
  <c r="R33" i="25"/>
  <c r="S33" i="25"/>
  <c r="T33" i="25"/>
  <c r="Q34" i="25"/>
  <c r="R34" i="25"/>
  <c r="S34" i="25"/>
  <c r="T34" i="25"/>
  <c r="Q35" i="25"/>
  <c r="R35" i="25"/>
  <c r="S35" i="25"/>
  <c r="T35" i="25"/>
  <c r="Q36" i="25"/>
  <c r="R36" i="25"/>
  <c r="S36" i="25"/>
  <c r="T36" i="25"/>
  <c r="Q37" i="25"/>
  <c r="R37" i="25"/>
  <c r="S37" i="25"/>
  <c r="T37" i="25"/>
  <c r="Q38" i="25"/>
  <c r="R38" i="25"/>
  <c r="S38" i="25"/>
  <c r="T38" i="25"/>
  <c r="Q39" i="25"/>
  <c r="R39" i="25"/>
  <c r="S39" i="25"/>
  <c r="T39" i="25"/>
  <c r="Q40" i="25"/>
  <c r="R40" i="25"/>
  <c r="S40" i="25"/>
  <c r="T40" i="25"/>
  <c r="Q41" i="25"/>
  <c r="R41" i="25"/>
  <c r="S41" i="25"/>
  <c r="T41" i="25"/>
  <c r="Q42" i="25"/>
  <c r="R42" i="25"/>
  <c r="S42" i="25"/>
  <c r="T42" i="25"/>
  <c r="Q43" i="25"/>
  <c r="R43" i="25"/>
  <c r="S43" i="25"/>
  <c r="T43" i="25"/>
  <c r="Q44" i="25"/>
  <c r="R44" i="25"/>
  <c r="S44" i="25"/>
  <c r="T44" i="25"/>
  <c r="Q45" i="25"/>
  <c r="R45" i="25"/>
  <c r="S45" i="25"/>
  <c r="T45" i="25"/>
  <c r="Q46" i="25"/>
  <c r="R46" i="25"/>
  <c r="S46" i="25"/>
  <c r="T46" i="25"/>
  <c r="Q47" i="25"/>
  <c r="R47" i="25"/>
  <c r="S47" i="25"/>
  <c r="T47" i="25"/>
  <c r="Q48" i="25"/>
  <c r="R48" i="25"/>
  <c r="S48" i="25"/>
  <c r="T48" i="25"/>
  <c r="Q49" i="25"/>
  <c r="R49" i="25"/>
  <c r="S49" i="25"/>
  <c r="T49" i="25"/>
  <c r="Q50" i="25"/>
  <c r="R50" i="25"/>
  <c r="S50" i="25"/>
  <c r="T50" i="25"/>
  <c r="Q51" i="25"/>
  <c r="R51" i="25"/>
  <c r="S51" i="25"/>
  <c r="T51" i="25"/>
  <c r="Q52" i="25"/>
  <c r="R52" i="25"/>
  <c r="S52" i="25"/>
  <c r="T52" i="25"/>
  <c r="Q53" i="25"/>
  <c r="R53" i="25"/>
  <c r="S53" i="25"/>
  <c r="T53" i="25"/>
  <c r="Q54" i="25"/>
  <c r="R54" i="25"/>
  <c r="S54" i="25"/>
  <c r="T54" i="25"/>
  <c r="Q55" i="25"/>
  <c r="R55" i="25"/>
  <c r="S55" i="25"/>
  <c r="T55" i="25"/>
  <c r="Q56" i="25"/>
  <c r="R56" i="25"/>
  <c r="S56" i="25"/>
  <c r="T56" i="25"/>
  <c r="Q57" i="25"/>
  <c r="R57" i="25"/>
  <c r="S57" i="25"/>
  <c r="T57" i="25"/>
  <c r="Q58" i="25"/>
  <c r="R58" i="25"/>
  <c r="S58" i="25"/>
  <c r="T58" i="25"/>
  <c r="Q59" i="25"/>
  <c r="R59" i="25"/>
  <c r="S59" i="25"/>
  <c r="T59" i="25"/>
  <c r="Q60" i="25"/>
  <c r="R60" i="25"/>
  <c r="S60" i="25"/>
  <c r="T60" i="25"/>
  <c r="Q61" i="25"/>
  <c r="R61" i="25"/>
  <c r="S61" i="25"/>
  <c r="T61" i="25"/>
  <c r="Q62" i="25"/>
  <c r="R62" i="25"/>
  <c r="S62" i="25"/>
  <c r="T62" i="25"/>
  <c r="Q63" i="25"/>
  <c r="R63" i="25"/>
  <c r="S63" i="25"/>
  <c r="T63" i="25"/>
  <c r="Q64" i="25"/>
  <c r="R64" i="25"/>
  <c r="S64" i="25"/>
  <c r="T64" i="25"/>
  <c r="Q65" i="25"/>
  <c r="R65" i="25"/>
  <c r="S65" i="25"/>
  <c r="T65" i="25"/>
  <c r="Q66" i="25"/>
  <c r="R66" i="25"/>
  <c r="S66" i="25"/>
  <c r="T66" i="25"/>
  <c r="Q67" i="25"/>
  <c r="R67" i="25"/>
  <c r="S67" i="25"/>
  <c r="T67" i="25"/>
  <c r="Q68" i="25"/>
  <c r="R68" i="25"/>
  <c r="S68" i="25"/>
  <c r="T68" i="25"/>
  <c r="Q69" i="25"/>
  <c r="R69" i="25"/>
  <c r="S69" i="25"/>
  <c r="T69" i="25"/>
  <c r="Q70" i="25"/>
  <c r="R70" i="25"/>
  <c r="S70" i="25"/>
  <c r="T70" i="25"/>
  <c r="Q71" i="25"/>
  <c r="R71" i="25"/>
  <c r="S71" i="25"/>
  <c r="T71" i="25"/>
  <c r="Q72" i="25"/>
  <c r="R72" i="25"/>
  <c r="S72" i="25"/>
  <c r="T72" i="25"/>
  <c r="Q73" i="25"/>
  <c r="R73" i="25"/>
  <c r="S73" i="25"/>
  <c r="T73" i="25"/>
  <c r="Q74" i="25"/>
  <c r="R74" i="25"/>
  <c r="S74" i="25"/>
  <c r="T74" i="25"/>
  <c r="Q75" i="25"/>
  <c r="R75" i="25"/>
  <c r="S75" i="25"/>
  <c r="T75" i="25"/>
  <c r="Q76" i="25"/>
  <c r="R76" i="25"/>
  <c r="S76" i="25"/>
  <c r="T76" i="25"/>
  <c r="Q77" i="25"/>
  <c r="R77" i="25"/>
  <c r="S77" i="25"/>
  <c r="T77" i="25"/>
  <c r="Q78" i="25"/>
  <c r="R78" i="25"/>
  <c r="S78" i="25"/>
  <c r="T78" i="25"/>
  <c r="Q79" i="25"/>
  <c r="R79" i="25"/>
  <c r="S79" i="25"/>
  <c r="T79" i="25"/>
  <c r="Q80" i="25"/>
  <c r="R80" i="25"/>
  <c r="S80" i="25"/>
  <c r="T80" i="25"/>
  <c r="Q81" i="25"/>
  <c r="R81" i="25"/>
  <c r="S81" i="25"/>
  <c r="T81" i="25"/>
  <c r="Q82" i="25"/>
  <c r="R82" i="25"/>
  <c r="S82" i="25"/>
  <c r="T82" i="25"/>
  <c r="Q83" i="25"/>
  <c r="R83" i="25"/>
  <c r="S83" i="25"/>
  <c r="T83" i="25"/>
  <c r="Q84" i="25"/>
  <c r="R84" i="25"/>
  <c r="S84" i="25"/>
  <c r="T84" i="25"/>
  <c r="Q85" i="25"/>
  <c r="R85" i="25"/>
  <c r="S85" i="25"/>
  <c r="T85" i="25"/>
  <c r="Q86" i="25"/>
  <c r="R86" i="25"/>
  <c r="S86" i="25"/>
  <c r="T86" i="25"/>
  <c r="Q87" i="25"/>
  <c r="R87" i="25"/>
  <c r="S87" i="25"/>
  <c r="T87" i="25"/>
  <c r="Q88" i="25"/>
  <c r="R88" i="25"/>
  <c r="S88" i="25"/>
  <c r="T88" i="25"/>
  <c r="Q89" i="25"/>
  <c r="R89" i="25"/>
  <c r="S89" i="25"/>
  <c r="T89" i="25"/>
  <c r="Q90" i="25"/>
  <c r="R90" i="25"/>
  <c r="S90" i="25"/>
  <c r="T90" i="25"/>
  <c r="Q91" i="25"/>
  <c r="R91" i="25"/>
  <c r="S91" i="25"/>
  <c r="T91" i="25"/>
  <c r="Q92" i="25"/>
  <c r="R92" i="25"/>
  <c r="S92" i="25"/>
  <c r="T92" i="25"/>
  <c r="Q93" i="25"/>
  <c r="R93" i="25"/>
  <c r="S93" i="25"/>
  <c r="T93" i="25"/>
  <c r="Q94" i="25"/>
  <c r="R94" i="25"/>
  <c r="S94" i="25"/>
  <c r="T94" i="25"/>
  <c r="Q95" i="25"/>
  <c r="R95" i="25"/>
  <c r="S95" i="25"/>
  <c r="T95" i="25"/>
  <c r="Q96" i="25"/>
  <c r="R96" i="25"/>
  <c r="S96" i="25"/>
  <c r="T96" i="25"/>
  <c r="Q97" i="25"/>
  <c r="R97" i="25"/>
  <c r="S97" i="25"/>
  <c r="T97" i="25"/>
  <c r="Q98" i="25"/>
  <c r="R98" i="25"/>
  <c r="S98" i="25"/>
  <c r="T98" i="25"/>
  <c r="Q99" i="25"/>
  <c r="R99" i="25"/>
  <c r="S99" i="25"/>
  <c r="T99" i="25"/>
  <c r="Q100" i="25"/>
  <c r="R100" i="25"/>
  <c r="S100" i="25"/>
  <c r="T100" i="25"/>
  <c r="Q101" i="25"/>
  <c r="R101" i="25"/>
  <c r="S101" i="25"/>
  <c r="T101" i="25"/>
  <c r="Q102" i="25"/>
  <c r="R102" i="25"/>
  <c r="S102" i="25"/>
  <c r="T102" i="25"/>
  <c r="Q103" i="25"/>
  <c r="R103" i="25"/>
  <c r="S103" i="25"/>
  <c r="T103" i="25"/>
  <c r="Q104" i="25"/>
  <c r="R104" i="25"/>
  <c r="S104" i="25"/>
  <c r="T104" i="25"/>
  <c r="Q105" i="25"/>
  <c r="R105" i="25"/>
  <c r="S105" i="25"/>
  <c r="T105" i="25"/>
  <c r="Q106" i="25"/>
  <c r="R106" i="25"/>
  <c r="S106" i="25"/>
  <c r="T106" i="25"/>
  <c r="Q107" i="25"/>
  <c r="R107" i="25"/>
  <c r="S107" i="25"/>
  <c r="T107" i="25"/>
  <c r="Q108" i="25"/>
  <c r="R108" i="25"/>
  <c r="S108" i="25"/>
  <c r="T108" i="25"/>
  <c r="Q109" i="25"/>
  <c r="R109" i="25"/>
  <c r="S109" i="25"/>
  <c r="T109" i="25"/>
  <c r="Q110" i="25"/>
  <c r="R110" i="25"/>
  <c r="S110" i="25"/>
  <c r="T110" i="25"/>
  <c r="Q111" i="25"/>
  <c r="R111" i="25"/>
  <c r="S111" i="25"/>
  <c r="T111" i="25"/>
  <c r="Q112" i="25"/>
  <c r="R112" i="25"/>
  <c r="S112" i="25"/>
  <c r="T112" i="25"/>
  <c r="Q113" i="25"/>
  <c r="R113" i="25"/>
  <c r="S113" i="25"/>
  <c r="T113" i="25"/>
  <c r="Q114" i="25"/>
  <c r="R114" i="25"/>
  <c r="S114" i="25"/>
  <c r="T114" i="25"/>
  <c r="Q115" i="25"/>
  <c r="R115" i="25"/>
  <c r="S115" i="25"/>
  <c r="T115" i="25"/>
  <c r="Q116" i="25"/>
  <c r="R116" i="25"/>
  <c r="S116" i="25"/>
  <c r="T116" i="25"/>
  <c r="Q117" i="25"/>
  <c r="R117" i="25"/>
  <c r="S117" i="25"/>
  <c r="T117" i="25"/>
  <c r="Q118" i="25"/>
  <c r="R118" i="25"/>
  <c r="S118" i="25"/>
  <c r="T118" i="25"/>
  <c r="Q119" i="25"/>
  <c r="R119" i="25"/>
  <c r="S119" i="25"/>
  <c r="T119" i="25"/>
  <c r="Q120" i="25"/>
  <c r="R120" i="25"/>
  <c r="S120" i="25"/>
  <c r="T120" i="25"/>
  <c r="Q121" i="25"/>
  <c r="R121" i="25"/>
  <c r="S121" i="25"/>
  <c r="T121" i="25"/>
  <c r="Q122" i="25"/>
  <c r="R122" i="25"/>
  <c r="S122" i="25"/>
  <c r="T122" i="25"/>
  <c r="Q123" i="25"/>
  <c r="R123" i="25"/>
  <c r="S123" i="25"/>
  <c r="T123" i="25"/>
  <c r="Q124" i="25"/>
  <c r="R124" i="25"/>
  <c r="S124" i="25"/>
  <c r="T124" i="25"/>
  <c r="Q125" i="25"/>
  <c r="R125" i="25"/>
  <c r="S125" i="25"/>
  <c r="T125" i="25"/>
  <c r="Q126" i="25"/>
  <c r="R126" i="25"/>
  <c r="S126" i="25"/>
  <c r="T126" i="25"/>
  <c r="Q127" i="25"/>
  <c r="R127" i="25"/>
  <c r="S127" i="25"/>
  <c r="T127" i="25"/>
  <c r="Q128" i="25"/>
  <c r="R128" i="25"/>
  <c r="S128" i="25"/>
  <c r="T128" i="25"/>
  <c r="Q129" i="25"/>
  <c r="R129" i="25"/>
  <c r="S129" i="25"/>
  <c r="T129" i="25"/>
  <c r="Q130" i="25"/>
  <c r="R130" i="25"/>
  <c r="S130" i="25"/>
  <c r="T130" i="25"/>
  <c r="Q131" i="25"/>
  <c r="R131" i="25"/>
  <c r="S131" i="25"/>
  <c r="T131" i="25"/>
  <c r="Q132" i="25"/>
  <c r="R132" i="25"/>
  <c r="S132" i="25"/>
  <c r="T132" i="25"/>
  <c r="Q133" i="25"/>
  <c r="R133" i="25"/>
  <c r="S133" i="25"/>
  <c r="T133" i="25"/>
  <c r="Q134" i="25"/>
  <c r="R134" i="25"/>
  <c r="S134" i="25"/>
  <c r="T134" i="25"/>
  <c r="Q135" i="25"/>
  <c r="R135" i="25"/>
  <c r="S135" i="25"/>
  <c r="T135" i="25"/>
  <c r="Q136" i="25"/>
  <c r="R136" i="25"/>
  <c r="S136" i="25"/>
  <c r="T136" i="25"/>
  <c r="Q137" i="25"/>
  <c r="R137" i="25"/>
  <c r="S137" i="25"/>
  <c r="T137" i="25"/>
  <c r="Q138" i="25"/>
  <c r="R138" i="25"/>
  <c r="S138" i="25"/>
  <c r="T138" i="25"/>
  <c r="Q139" i="25"/>
  <c r="R139" i="25"/>
  <c r="S139" i="25"/>
  <c r="T139" i="25"/>
  <c r="Q140" i="25"/>
  <c r="R140" i="25"/>
  <c r="S140" i="25"/>
  <c r="T140" i="25"/>
  <c r="Q141" i="25"/>
  <c r="R141" i="25"/>
  <c r="S141" i="25"/>
  <c r="T141" i="25"/>
  <c r="Q142" i="25"/>
  <c r="R142" i="25"/>
  <c r="S142" i="25"/>
  <c r="T142" i="25"/>
  <c r="Q143" i="25"/>
  <c r="R143" i="25"/>
  <c r="S143" i="25"/>
  <c r="T143" i="25"/>
  <c r="Q144" i="25"/>
  <c r="R144" i="25"/>
  <c r="S144" i="25"/>
  <c r="T144" i="25"/>
  <c r="Q145" i="25"/>
  <c r="R145" i="25"/>
  <c r="S145" i="25"/>
  <c r="T145" i="25"/>
  <c r="Q146" i="25"/>
  <c r="R146" i="25"/>
  <c r="S146" i="25"/>
  <c r="T146" i="25"/>
  <c r="Q147" i="25"/>
  <c r="R147" i="25"/>
  <c r="S147" i="25"/>
  <c r="T147" i="25"/>
  <c r="Q148" i="25"/>
  <c r="R148" i="25"/>
  <c r="S148" i="25"/>
  <c r="T148" i="25"/>
  <c r="Q149" i="25"/>
  <c r="R149" i="25"/>
  <c r="S149" i="25"/>
  <c r="T149" i="25"/>
  <c r="Q150" i="25"/>
  <c r="R150" i="25"/>
  <c r="S150" i="25"/>
  <c r="T150" i="25"/>
  <c r="Q151" i="25"/>
  <c r="R151" i="25"/>
  <c r="S151" i="25"/>
  <c r="T151" i="25"/>
  <c r="Q152" i="25"/>
  <c r="R152" i="25"/>
  <c r="S152" i="25"/>
  <c r="T152" i="25"/>
  <c r="Q153" i="25"/>
  <c r="R153" i="25"/>
  <c r="S153" i="25"/>
  <c r="T153" i="25"/>
  <c r="Q154" i="25"/>
  <c r="R154" i="25"/>
  <c r="S154" i="25"/>
  <c r="T154" i="25"/>
  <c r="Q155" i="25"/>
  <c r="R155" i="25"/>
  <c r="S155" i="25"/>
  <c r="T155" i="25"/>
  <c r="Q156" i="25"/>
  <c r="R156" i="25"/>
  <c r="S156" i="25"/>
  <c r="T156" i="25"/>
  <c r="Q157" i="25"/>
  <c r="R157" i="25"/>
  <c r="S157" i="25"/>
  <c r="T157" i="25"/>
  <c r="Q158" i="25"/>
  <c r="R158" i="25"/>
  <c r="S158" i="25"/>
  <c r="T158" i="25"/>
  <c r="Q159" i="25"/>
  <c r="R159" i="25"/>
  <c r="S159" i="25"/>
  <c r="T159" i="25"/>
  <c r="Q160" i="25"/>
  <c r="R160" i="25"/>
  <c r="S160" i="25"/>
  <c r="T160" i="25"/>
  <c r="Q161" i="25"/>
  <c r="R161" i="25"/>
  <c r="S161" i="25"/>
  <c r="T161" i="25"/>
  <c r="Q162" i="25"/>
  <c r="R162" i="25"/>
  <c r="S162" i="25"/>
  <c r="T162" i="25"/>
  <c r="Q163" i="25"/>
  <c r="R163" i="25"/>
  <c r="S163" i="25"/>
  <c r="T163" i="25"/>
  <c r="Q164" i="25"/>
  <c r="R164" i="25"/>
  <c r="S164" i="25"/>
  <c r="T164" i="25"/>
  <c r="Q165" i="25"/>
  <c r="R165" i="25"/>
  <c r="S165" i="25"/>
  <c r="T165" i="25"/>
  <c r="Q166" i="25"/>
  <c r="R166" i="25"/>
  <c r="S166" i="25"/>
  <c r="T166" i="25"/>
  <c r="Q167" i="25"/>
  <c r="R167" i="25"/>
  <c r="S167" i="25"/>
  <c r="T167" i="25"/>
  <c r="Q168" i="25"/>
  <c r="R168" i="25"/>
  <c r="S168" i="25"/>
  <c r="T168" i="25"/>
  <c r="Q169" i="25"/>
  <c r="R169" i="25"/>
  <c r="S169" i="25"/>
  <c r="T169" i="25"/>
  <c r="Q170" i="25"/>
  <c r="R170" i="25"/>
  <c r="S170" i="25"/>
  <c r="T170" i="25"/>
  <c r="Q171" i="25"/>
  <c r="R171" i="25"/>
  <c r="S171" i="25"/>
  <c r="T171" i="25"/>
  <c r="Q172" i="25"/>
  <c r="R172" i="25"/>
  <c r="S172" i="25"/>
  <c r="T172" i="25"/>
  <c r="Q173" i="25"/>
  <c r="R173" i="25"/>
  <c r="S173" i="25"/>
  <c r="T173" i="25"/>
  <c r="Q174" i="25"/>
  <c r="R174" i="25"/>
  <c r="S174" i="25"/>
  <c r="T174" i="25"/>
  <c r="Q175" i="25"/>
  <c r="R175" i="25"/>
  <c r="S175" i="25"/>
  <c r="T175" i="25"/>
  <c r="Q176" i="25"/>
  <c r="R176" i="25"/>
  <c r="S176" i="25"/>
  <c r="T176" i="25"/>
  <c r="Q177" i="25"/>
  <c r="R177" i="25"/>
  <c r="S177" i="25"/>
  <c r="T177" i="25"/>
  <c r="Q178" i="25"/>
  <c r="R178" i="25"/>
  <c r="S178" i="25"/>
  <c r="T178" i="25"/>
  <c r="Q179" i="25"/>
  <c r="R179" i="25"/>
  <c r="S179" i="25"/>
  <c r="T179" i="25"/>
  <c r="Q180" i="25"/>
  <c r="R180" i="25"/>
  <c r="S180" i="25"/>
  <c r="T180" i="25"/>
  <c r="Q181" i="25"/>
  <c r="R181" i="25"/>
  <c r="S181" i="25"/>
  <c r="T181" i="25"/>
  <c r="Q182" i="25"/>
  <c r="R182" i="25"/>
  <c r="S182" i="25"/>
  <c r="T182" i="25"/>
  <c r="Q183" i="25"/>
  <c r="R183" i="25"/>
  <c r="S183" i="25"/>
  <c r="T183" i="25"/>
  <c r="Q184" i="25"/>
  <c r="R184" i="25"/>
  <c r="S184" i="25"/>
  <c r="T184" i="25"/>
  <c r="Q185" i="25"/>
  <c r="R185" i="25"/>
  <c r="S185" i="25"/>
  <c r="T185" i="25"/>
  <c r="Q186" i="25"/>
  <c r="R186" i="25"/>
  <c r="S186" i="25"/>
  <c r="T186" i="25"/>
  <c r="Q187" i="25"/>
  <c r="R187" i="25"/>
  <c r="S187" i="25"/>
  <c r="T187" i="25"/>
  <c r="Q188" i="25"/>
  <c r="R188" i="25"/>
  <c r="S188" i="25"/>
  <c r="T188" i="25"/>
  <c r="Q189" i="25"/>
  <c r="R189" i="25"/>
  <c r="S189" i="25"/>
  <c r="T189" i="25"/>
  <c r="Q190" i="25"/>
  <c r="R190" i="25"/>
  <c r="S190" i="25"/>
  <c r="T190" i="25"/>
  <c r="Q191" i="25"/>
  <c r="R191" i="25"/>
  <c r="S191" i="25"/>
  <c r="T191" i="25"/>
  <c r="Q192" i="25"/>
  <c r="R192" i="25"/>
  <c r="S192" i="25"/>
  <c r="T192" i="25"/>
  <c r="Q193" i="25"/>
  <c r="R193" i="25"/>
  <c r="S193" i="25"/>
  <c r="T193" i="25"/>
  <c r="Q194" i="25"/>
  <c r="R194" i="25"/>
  <c r="S194" i="25"/>
  <c r="T194" i="25"/>
  <c r="Q195" i="25"/>
  <c r="R195" i="25"/>
  <c r="S195" i="25"/>
  <c r="T195" i="25"/>
  <c r="Q196" i="25"/>
  <c r="R196" i="25"/>
  <c r="S196" i="25"/>
  <c r="T196" i="25"/>
  <c r="Q197" i="25"/>
  <c r="R197" i="25"/>
  <c r="S197" i="25"/>
  <c r="T197" i="25"/>
  <c r="Q198" i="25"/>
  <c r="R198" i="25"/>
  <c r="S198" i="25"/>
  <c r="T198" i="25"/>
  <c r="Q199" i="25"/>
  <c r="R199" i="25"/>
  <c r="S199" i="25"/>
  <c r="T199" i="25"/>
  <c r="Q200" i="25"/>
  <c r="R200" i="25"/>
  <c r="S200" i="25"/>
  <c r="T200" i="25"/>
  <c r="Q201" i="25"/>
  <c r="R201" i="25"/>
  <c r="S201" i="25"/>
  <c r="T201" i="25"/>
  <c r="Q202" i="25"/>
  <c r="R202" i="25"/>
  <c r="S202" i="25"/>
  <c r="T202" i="25"/>
  <c r="Q203" i="25"/>
  <c r="R203" i="25"/>
  <c r="S203" i="25"/>
  <c r="T203" i="25"/>
  <c r="Q204" i="25"/>
  <c r="R204" i="25"/>
  <c r="S204" i="25"/>
  <c r="T204" i="25"/>
  <c r="Q205" i="25"/>
  <c r="R205" i="25"/>
  <c r="S205" i="25"/>
  <c r="T205" i="25"/>
  <c r="Q206" i="25"/>
  <c r="R206" i="25"/>
  <c r="S206" i="25"/>
  <c r="T206" i="25"/>
  <c r="Q207" i="25"/>
  <c r="R207" i="25"/>
  <c r="S207" i="25"/>
  <c r="T207" i="25"/>
  <c r="Q208" i="25"/>
  <c r="R208" i="25"/>
  <c r="S208" i="25"/>
  <c r="T208" i="25"/>
  <c r="Q209" i="25"/>
  <c r="R209" i="25"/>
  <c r="S209" i="25"/>
  <c r="T209" i="25"/>
  <c r="Q210" i="25"/>
  <c r="R210" i="25"/>
  <c r="S210" i="25"/>
  <c r="T210" i="25"/>
  <c r="Q211" i="25"/>
  <c r="R211" i="25"/>
  <c r="S211" i="25"/>
  <c r="T211" i="25"/>
  <c r="Q212" i="25"/>
  <c r="R212" i="25"/>
  <c r="S212" i="25"/>
  <c r="T212" i="25"/>
  <c r="Q213" i="25"/>
  <c r="R213" i="25"/>
  <c r="S213" i="25"/>
  <c r="T213" i="25"/>
  <c r="Q214" i="25"/>
  <c r="R214" i="25"/>
  <c r="S214" i="25"/>
  <c r="T214" i="25"/>
  <c r="Q215" i="25"/>
  <c r="R215" i="25"/>
  <c r="S215" i="25"/>
  <c r="T215" i="25"/>
  <c r="Q216" i="25"/>
  <c r="R216" i="25"/>
  <c r="S216" i="25"/>
  <c r="T216" i="25"/>
  <c r="Q217" i="25"/>
  <c r="R217" i="25"/>
  <c r="S217" i="25"/>
  <c r="T217" i="25"/>
  <c r="Q218" i="25"/>
  <c r="R218" i="25"/>
  <c r="S218" i="25"/>
  <c r="T218" i="25"/>
  <c r="Q219" i="25"/>
  <c r="R219" i="25"/>
  <c r="S219" i="25"/>
  <c r="T219" i="25"/>
  <c r="Q220" i="25"/>
  <c r="R220" i="25"/>
  <c r="S220" i="25"/>
  <c r="T220" i="25"/>
  <c r="Q221" i="25"/>
  <c r="R221" i="25"/>
  <c r="S221" i="25"/>
  <c r="T221" i="25"/>
  <c r="Q222" i="25"/>
  <c r="R222" i="25"/>
  <c r="S222" i="25"/>
  <c r="T222" i="25"/>
  <c r="Q223" i="25"/>
  <c r="R223" i="25"/>
  <c r="S223" i="25"/>
  <c r="T223" i="25"/>
  <c r="Q224" i="25"/>
  <c r="R224" i="25"/>
  <c r="S224" i="25"/>
  <c r="T224" i="25"/>
  <c r="Q225" i="25"/>
  <c r="R225" i="25"/>
  <c r="S225" i="25"/>
  <c r="T225" i="25"/>
  <c r="Q226" i="25"/>
  <c r="R226" i="25"/>
  <c r="S226" i="25"/>
  <c r="T226" i="25"/>
  <c r="Q227" i="25"/>
  <c r="R227" i="25"/>
  <c r="S227" i="25"/>
  <c r="T227" i="25"/>
  <c r="Q228" i="25"/>
  <c r="R228" i="25"/>
  <c r="S228" i="25"/>
  <c r="T228" i="25"/>
  <c r="Q229" i="25"/>
  <c r="R229" i="25"/>
  <c r="S229" i="25"/>
  <c r="T229" i="25"/>
  <c r="Q230" i="25"/>
  <c r="R230" i="25"/>
  <c r="S230" i="25"/>
  <c r="T230" i="25"/>
  <c r="Q231" i="25"/>
  <c r="R231" i="25"/>
  <c r="S231" i="25"/>
  <c r="T231" i="25"/>
  <c r="Q232" i="25"/>
  <c r="R232" i="25"/>
  <c r="S232" i="25"/>
  <c r="T232" i="25"/>
  <c r="Q233" i="25"/>
  <c r="R233" i="25"/>
  <c r="S233" i="25"/>
  <c r="T233" i="25"/>
  <c r="Q234" i="25"/>
  <c r="R234" i="25"/>
  <c r="S234" i="25"/>
  <c r="T234" i="25"/>
  <c r="Q235" i="25"/>
  <c r="R235" i="25"/>
  <c r="S235" i="25"/>
  <c r="T235" i="25"/>
  <c r="Q236" i="25"/>
  <c r="R236" i="25"/>
  <c r="S236" i="25"/>
  <c r="T236" i="25"/>
  <c r="Q237" i="25"/>
  <c r="R237" i="25"/>
  <c r="S237" i="25"/>
  <c r="T237" i="25"/>
  <c r="Q238" i="25"/>
  <c r="R238" i="25"/>
  <c r="S238" i="25"/>
  <c r="T238" i="25"/>
  <c r="Q239" i="25"/>
  <c r="R239" i="25"/>
  <c r="S239" i="25"/>
  <c r="T239" i="25"/>
  <c r="Q240" i="25"/>
  <c r="R240" i="25"/>
  <c r="S240" i="25"/>
  <c r="T240" i="25"/>
  <c r="Q241" i="25"/>
  <c r="R241" i="25"/>
  <c r="S241" i="25"/>
  <c r="T241" i="25"/>
  <c r="Q242" i="25"/>
  <c r="R242" i="25"/>
  <c r="S242" i="25"/>
  <c r="T242" i="25"/>
  <c r="Q243" i="25"/>
  <c r="R243" i="25"/>
  <c r="S243" i="25"/>
  <c r="T243" i="25"/>
  <c r="Q244" i="25"/>
  <c r="R244" i="25"/>
  <c r="S244" i="25"/>
  <c r="T244" i="25"/>
  <c r="Q245" i="25"/>
  <c r="R245" i="25"/>
  <c r="S245" i="25"/>
  <c r="T245" i="25"/>
  <c r="Q246" i="25"/>
  <c r="R246" i="25"/>
  <c r="S246" i="25"/>
  <c r="T246" i="25"/>
  <c r="Q247" i="25"/>
  <c r="R247" i="25"/>
  <c r="S247" i="25"/>
  <c r="T247" i="25"/>
  <c r="Q248" i="25"/>
  <c r="R248" i="25"/>
  <c r="S248" i="25"/>
  <c r="T248" i="25"/>
  <c r="Q249" i="25"/>
  <c r="R249" i="25"/>
  <c r="S249" i="25"/>
  <c r="T249" i="25"/>
  <c r="Q250" i="25"/>
  <c r="R250" i="25"/>
  <c r="S250" i="25"/>
  <c r="T250" i="25"/>
  <c r="Q251" i="25"/>
  <c r="R251" i="25"/>
  <c r="S251" i="25"/>
  <c r="T251" i="25"/>
  <c r="Q252" i="25"/>
  <c r="R252" i="25"/>
  <c r="S252" i="25"/>
  <c r="T252" i="25"/>
  <c r="Q253" i="25"/>
  <c r="R253" i="25"/>
  <c r="S253" i="25"/>
  <c r="T253" i="25"/>
  <c r="Q254" i="25"/>
  <c r="R254" i="25"/>
  <c r="S254" i="25"/>
  <c r="T254" i="25"/>
  <c r="Q255" i="25"/>
  <c r="R255" i="25"/>
  <c r="S255" i="25"/>
  <c r="T255" i="25"/>
  <c r="Q256" i="25"/>
  <c r="R256" i="25"/>
  <c r="S256" i="25"/>
  <c r="T256" i="25"/>
  <c r="Q257" i="25"/>
  <c r="R257" i="25"/>
  <c r="S257" i="25"/>
  <c r="T257" i="25"/>
  <c r="Q258" i="25"/>
  <c r="R258" i="25"/>
  <c r="S258" i="25"/>
  <c r="T258" i="25"/>
  <c r="Q259" i="25"/>
  <c r="R259" i="25"/>
  <c r="S259" i="25"/>
  <c r="T259" i="25"/>
  <c r="Q260" i="25"/>
  <c r="R260" i="25"/>
  <c r="S260" i="25"/>
  <c r="T260" i="25"/>
  <c r="Q261" i="25"/>
  <c r="R261" i="25"/>
  <c r="S261" i="25"/>
  <c r="T261" i="25"/>
  <c r="Q262" i="25"/>
  <c r="R262" i="25"/>
  <c r="S262" i="25"/>
  <c r="T262" i="25"/>
  <c r="Q263" i="25"/>
  <c r="R263" i="25"/>
  <c r="S263" i="25"/>
  <c r="T263" i="25"/>
  <c r="Q264" i="25"/>
  <c r="R264" i="25"/>
  <c r="S264" i="25"/>
  <c r="T264" i="25"/>
  <c r="Q265" i="25"/>
  <c r="R265" i="25"/>
  <c r="S265" i="25"/>
  <c r="T265" i="25"/>
  <c r="Q266" i="25"/>
  <c r="R266" i="25"/>
  <c r="S266" i="25"/>
  <c r="T266" i="25"/>
  <c r="Q267" i="25"/>
  <c r="R267" i="25"/>
  <c r="S267" i="25"/>
  <c r="T267" i="25"/>
  <c r="Q268" i="25"/>
  <c r="R268" i="25"/>
  <c r="S268" i="25"/>
  <c r="T268" i="25"/>
  <c r="Q269" i="25"/>
  <c r="R269" i="25"/>
  <c r="S269" i="25"/>
  <c r="T269" i="25"/>
  <c r="Q270" i="25"/>
  <c r="R270" i="25"/>
  <c r="S270" i="25"/>
  <c r="T270" i="25"/>
  <c r="Q271" i="25"/>
  <c r="R271" i="25"/>
  <c r="S271" i="25"/>
  <c r="T271" i="25"/>
  <c r="Q272" i="25"/>
  <c r="R272" i="25"/>
  <c r="S272" i="25"/>
  <c r="T272" i="25"/>
  <c r="Q273" i="25"/>
  <c r="R273" i="25"/>
  <c r="S273" i="25"/>
  <c r="T273" i="25"/>
  <c r="Q274" i="25"/>
  <c r="R274" i="25"/>
  <c r="S274" i="25"/>
  <c r="T274" i="25"/>
  <c r="Q275" i="25"/>
  <c r="R275" i="25"/>
  <c r="S275" i="25"/>
  <c r="T275" i="25"/>
  <c r="Q276" i="25"/>
  <c r="R276" i="25"/>
  <c r="S276" i="25"/>
  <c r="T276" i="25"/>
  <c r="Q277" i="25"/>
  <c r="R277" i="25"/>
  <c r="S277" i="25"/>
  <c r="T277" i="25"/>
  <c r="Q278" i="25"/>
  <c r="R278" i="25"/>
  <c r="S278" i="25"/>
  <c r="T278" i="25"/>
  <c r="Q279" i="25"/>
  <c r="R279" i="25"/>
  <c r="S279" i="25"/>
  <c r="T279" i="25"/>
  <c r="Q280" i="25"/>
  <c r="R280" i="25"/>
  <c r="S280" i="25"/>
  <c r="T280" i="25"/>
  <c r="Q281" i="25"/>
  <c r="R281" i="25"/>
  <c r="S281" i="25"/>
  <c r="T281" i="25"/>
  <c r="Q282" i="25"/>
  <c r="R282" i="25"/>
  <c r="S282" i="25"/>
  <c r="T282" i="25"/>
  <c r="Q283" i="25"/>
  <c r="R283" i="25"/>
  <c r="S283" i="25"/>
  <c r="T283" i="25"/>
  <c r="Q284" i="25"/>
  <c r="R284" i="25"/>
  <c r="S284" i="25"/>
  <c r="T284" i="25"/>
  <c r="Q285" i="25"/>
  <c r="R285" i="25"/>
  <c r="S285" i="25"/>
  <c r="T285" i="25"/>
  <c r="Q286" i="25"/>
  <c r="R286" i="25"/>
  <c r="S286" i="25"/>
  <c r="T286" i="25"/>
  <c r="Q287" i="25"/>
  <c r="R287" i="25"/>
  <c r="S287" i="25"/>
  <c r="T287" i="25"/>
  <c r="Q288" i="25"/>
  <c r="R288" i="25"/>
  <c r="S288" i="25"/>
  <c r="T288" i="25"/>
  <c r="Q289" i="25"/>
  <c r="R289" i="25"/>
  <c r="S289" i="25"/>
  <c r="T289" i="25"/>
  <c r="Q290" i="25"/>
  <c r="R290" i="25"/>
  <c r="S290" i="25"/>
  <c r="T290" i="25"/>
  <c r="Q291" i="25"/>
  <c r="R291" i="25"/>
  <c r="S291" i="25"/>
  <c r="T291" i="25"/>
  <c r="Q292" i="25"/>
  <c r="R292" i="25"/>
  <c r="S292" i="25"/>
  <c r="T292" i="25"/>
  <c r="Q293" i="25"/>
  <c r="R293" i="25"/>
  <c r="S293" i="25"/>
  <c r="T293" i="25"/>
  <c r="Q294" i="25"/>
  <c r="R294" i="25"/>
  <c r="S294" i="25"/>
  <c r="T294" i="25"/>
  <c r="Q295" i="25"/>
  <c r="R295" i="25"/>
  <c r="S295" i="25"/>
  <c r="T295" i="25"/>
  <c r="Q296" i="25"/>
  <c r="R296" i="25"/>
  <c r="S296" i="25"/>
  <c r="T296" i="25"/>
  <c r="Q297" i="25"/>
  <c r="R297" i="25"/>
  <c r="S297" i="25"/>
  <c r="T297" i="25"/>
  <c r="Q298" i="25"/>
  <c r="R298" i="25"/>
  <c r="S298" i="25"/>
  <c r="T298" i="25"/>
  <c r="Q299" i="25"/>
  <c r="R299" i="25"/>
  <c r="S299" i="25"/>
  <c r="T299" i="25"/>
  <c r="Q300" i="25"/>
  <c r="R300" i="25"/>
  <c r="S300" i="25"/>
  <c r="T300" i="25"/>
  <c r="Q301" i="25"/>
  <c r="R301" i="25"/>
  <c r="S301" i="25"/>
  <c r="T301" i="25"/>
  <c r="Q302" i="25"/>
  <c r="R302" i="25"/>
  <c r="S302" i="25"/>
  <c r="T302" i="25"/>
  <c r="Q303" i="25"/>
  <c r="R303" i="25"/>
  <c r="S303" i="25"/>
  <c r="T303" i="25"/>
  <c r="Q304" i="25"/>
  <c r="R304" i="25"/>
  <c r="S304" i="25"/>
  <c r="T304" i="25"/>
  <c r="Q305" i="25"/>
  <c r="R305" i="25"/>
  <c r="S305" i="25"/>
  <c r="T305" i="25"/>
  <c r="Q306" i="25"/>
  <c r="R306" i="25"/>
  <c r="S306" i="25"/>
  <c r="T306" i="25"/>
  <c r="Q307" i="25"/>
  <c r="R307" i="25"/>
  <c r="S307" i="25"/>
  <c r="T307" i="25"/>
  <c r="Q308" i="25"/>
  <c r="R308" i="25"/>
  <c r="S308" i="25"/>
  <c r="T308" i="25"/>
  <c r="Q309" i="25"/>
  <c r="R309" i="25"/>
  <c r="S309" i="25"/>
  <c r="T309" i="25"/>
  <c r="Q310" i="25"/>
  <c r="R310" i="25"/>
  <c r="S310" i="25"/>
  <c r="T310" i="25"/>
  <c r="Q311" i="25"/>
  <c r="R311" i="25"/>
  <c r="S311" i="25"/>
  <c r="T311" i="25"/>
  <c r="Q312" i="25"/>
  <c r="R312" i="25"/>
  <c r="S312" i="25"/>
  <c r="T312" i="25"/>
  <c r="Q313" i="25"/>
  <c r="R313" i="25"/>
  <c r="S313" i="25"/>
  <c r="T313" i="25"/>
  <c r="Q314" i="25"/>
  <c r="R314" i="25"/>
  <c r="S314" i="25"/>
  <c r="T314" i="25"/>
  <c r="Q315" i="25"/>
  <c r="R315" i="25"/>
  <c r="S315" i="25"/>
  <c r="T315" i="25"/>
  <c r="Q316" i="25"/>
  <c r="R316" i="25"/>
  <c r="S316" i="25"/>
  <c r="T316" i="25"/>
  <c r="Q317" i="25"/>
  <c r="R317" i="25"/>
  <c r="S317" i="25"/>
  <c r="T317" i="25"/>
  <c r="Q318" i="25"/>
  <c r="R318" i="25"/>
  <c r="S318" i="25"/>
  <c r="T318" i="25"/>
  <c r="Q319" i="25"/>
  <c r="R319" i="25"/>
  <c r="S319" i="25"/>
  <c r="T319" i="25"/>
  <c r="Q320" i="25"/>
  <c r="R320" i="25"/>
  <c r="S320" i="25"/>
  <c r="T320" i="25"/>
  <c r="Q321" i="25"/>
  <c r="R321" i="25"/>
  <c r="S321" i="25"/>
  <c r="T321" i="25"/>
  <c r="Q322" i="25"/>
  <c r="R322" i="25"/>
  <c r="S322" i="25"/>
  <c r="T322" i="25"/>
  <c r="Q323" i="25"/>
  <c r="R323" i="25"/>
  <c r="S323" i="25"/>
  <c r="T323" i="25"/>
  <c r="Q324" i="25"/>
  <c r="R324" i="25"/>
  <c r="S324" i="25"/>
  <c r="T324" i="25"/>
  <c r="Q325" i="25"/>
  <c r="R325" i="25"/>
  <c r="S325" i="25"/>
  <c r="T325" i="25"/>
  <c r="Q326" i="25"/>
  <c r="R326" i="25"/>
  <c r="S326" i="25"/>
  <c r="T326" i="25"/>
  <c r="Q327" i="25"/>
  <c r="R327" i="25"/>
  <c r="S327" i="25"/>
  <c r="T327" i="25"/>
  <c r="Q328" i="25"/>
  <c r="R328" i="25"/>
  <c r="S328" i="25"/>
  <c r="T328" i="25"/>
  <c r="Q329" i="25"/>
  <c r="R329" i="25"/>
  <c r="S329" i="25"/>
  <c r="T329" i="25"/>
  <c r="Q330" i="25"/>
  <c r="R330" i="25"/>
  <c r="S330" i="25"/>
  <c r="T330" i="25"/>
  <c r="Q331" i="25"/>
  <c r="R331" i="25"/>
  <c r="S331" i="25"/>
  <c r="T331" i="25"/>
  <c r="Q332" i="25"/>
  <c r="R332" i="25"/>
  <c r="S332" i="25"/>
  <c r="T332" i="25"/>
  <c r="Q333" i="25"/>
  <c r="R333" i="25"/>
  <c r="S333" i="25"/>
  <c r="T333" i="25"/>
  <c r="Q334" i="25"/>
  <c r="R334" i="25"/>
  <c r="S334" i="25"/>
  <c r="T334" i="25"/>
  <c r="Q335" i="25"/>
  <c r="R335" i="25"/>
  <c r="S335" i="25"/>
  <c r="T335" i="25"/>
  <c r="Q336" i="25"/>
  <c r="R336" i="25"/>
  <c r="S336" i="25"/>
  <c r="T336" i="25"/>
  <c r="Q337" i="25"/>
  <c r="R337" i="25"/>
  <c r="S337" i="25"/>
  <c r="T337" i="25"/>
  <c r="Q338" i="25"/>
  <c r="R338" i="25"/>
  <c r="S338" i="25"/>
  <c r="T338" i="25"/>
  <c r="Q339" i="25"/>
  <c r="R339" i="25"/>
  <c r="S339" i="25"/>
  <c r="T339" i="25"/>
  <c r="Q340" i="25"/>
  <c r="R340" i="25"/>
  <c r="S340" i="25"/>
  <c r="T340" i="25"/>
  <c r="Q341" i="25"/>
  <c r="R341" i="25"/>
  <c r="S341" i="25"/>
  <c r="T341" i="25"/>
  <c r="Q342" i="25"/>
  <c r="R342" i="25"/>
  <c r="S342" i="25"/>
  <c r="T342" i="25"/>
  <c r="Q343" i="25"/>
  <c r="R343" i="25"/>
  <c r="S343" i="25"/>
  <c r="T343" i="25"/>
  <c r="Q344" i="25"/>
  <c r="R344" i="25"/>
  <c r="S344" i="25"/>
  <c r="T344" i="25"/>
  <c r="Q345" i="25"/>
  <c r="R345" i="25"/>
  <c r="S345" i="25"/>
  <c r="T345" i="25"/>
  <c r="Q346" i="25"/>
  <c r="R346" i="25"/>
  <c r="S346" i="25"/>
  <c r="T346" i="25"/>
  <c r="Q347" i="25"/>
  <c r="R347" i="25"/>
  <c r="S347" i="25"/>
  <c r="T347" i="25"/>
  <c r="Q348" i="25"/>
  <c r="R348" i="25"/>
  <c r="S348" i="25"/>
  <c r="T348" i="25"/>
  <c r="Q349" i="25"/>
  <c r="R349" i="25"/>
  <c r="S349" i="25"/>
  <c r="T349" i="25"/>
  <c r="Q350" i="25"/>
  <c r="R350" i="25"/>
  <c r="S350" i="25"/>
  <c r="T350" i="25"/>
  <c r="Q351" i="25"/>
  <c r="R351" i="25"/>
  <c r="S351" i="25"/>
  <c r="T351" i="25"/>
  <c r="Q352" i="25"/>
  <c r="R352" i="25"/>
  <c r="S352" i="25"/>
  <c r="T352" i="25"/>
  <c r="Q353" i="25"/>
  <c r="R353" i="25"/>
  <c r="S353" i="25"/>
  <c r="T353" i="25"/>
  <c r="Q354" i="25"/>
  <c r="R354" i="25"/>
  <c r="S354" i="25"/>
  <c r="T354" i="25"/>
  <c r="Q355" i="25"/>
  <c r="R355" i="25"/>
  <c r="S355" i="25"/>
  <c r="T355" i="25"/>
  <c r="Q356" i="25"/>
  <c r="R356" i="25"/>
  <c r="S356" i="25"/>
  <c r="T356" i="25"/>
  <c r="Q357" i="25"/>
  <c r="R357" i="25"/>
  <c r="S357" i="25"/>
  <c r="T357" i="25"/>
  <c r="Q358" i="25"/>
  <c r="R358" i="25"/>
  <c r="S358" i="25"/>
  <c r="T358" i="25"/>
  <c r="Q359" i="25"/>
  <c r="R359" i="25"/>
  <c r="S359" i="25"/>
  <c r="T359" i="25"/>
  <c r="Q360" i="25"/>
  <c r="R360" i="25"/>
  <c r="S360" i="25"/>
  <c r="T360" i="25"/>
  <c r="Q361" i="25"/>
  <c r="R361" i="25"/>
  <c r="S361" i="25"/>
  <c r="T361" i="25"/>
  <c r="Q362" i="25"/>
  <c r="R362" i="25"/>
  <c r="S362" i="25"/>
  <c r="T362" i="25"/>
  <c r="Q363" i="25"/>
  <c r="R363" i="25"/>
  <c r="S363" i="25"/>
  <c r="T363" i="25"/>
  <c r="Q364" i="25"/>
  <c r="R364" i="25"/>
  <c r="S364" i="25"/>
  <c r="T364" i="25"/>
  <c r="Q365" i="25"/>
  <c r="R365" i="25"/>
  <c r="S365" i="25"/>
  <c r="T365" i="25"/>
  <c r="Q366" i="25"/>
  <c r="R366" i="25"/>
  <c r="S366" i="25"/>
  <c r="T366" i="25"/>
  <c r="Q367" i="25"/>
  <c r="R367" i="25"/>
  <c r="S367" i="25"/>
  <c r="T367" i="25"/>
  <c r="Q368" i="25"/>
  <c r="R368" i="25"/>
  <c r="S368" i="25"/>
  <c r="T368" i="25"/>
  <c r="Q369" i="25"/>
  <c r="R369" i="25"/>
  <c r="S369" i="25"/>
  <c r="T369" i="25"/>
  <c r="Q370" i="25"/>
  <c r="R370" i="25"/>
  <c r="S370" i="25"/>
  <c r="T370" i="25"/>
  <c r="Q371" i="25"/>
  <c r="R371" i="25"/>
  <c r="S371" i="25"/>
  <c r="T371" i="25"/>
  <c r="Q372" i="25"/>
  <c r="R372" i="25"/>
  <c r="S372" i="25"/>
  <c r="T372" i="25"/>
  <c r="Q373" i="25"/>
  <c r="R373" i="25"/>
  <c r="S373" i="25"/>
  <c r="T373" i="25"/>
  <c r="Q374" i="25"/>
  <c r="R374" i="25"/>
  <c r="S374" i="25"/>
  <c r="T374" i="25"/>
  <c r="Q375" i="25"/>
  <c r="R375" i="25"/>
  <c r="S375" i="25"/>
  <c r="T375" i="25"/>
  <c r="Q376" i="25"/>
  <c r="R376" i="25"/>
  <c r="S376" i="25"/>
  <c r="T376" i="25"/>
  <c r="Q377" i="25"/>
  <c r="R377" i="25"/>
  <c r="S377" i="25"/>
  <c r="T377" i="25"/>
  <c r="Q378" i="25"/>
  <c r="R378" i="25"/>
  <c r="S378" i="25"/>
  <c r="T378" i="25"/>
  <c r="Q379" i="25"/>
  <c r="R379" i="25"/>
  <c r="S379" i="25"/>
  <c r="T379" i="25"/>
  <c r="Q380" i="25"/>
  <c r="R380" i="25"/>
  <c r="S380" i="25"/>
  <c r="T380" i="25"/>
  <c r="Q381" i="25"/>
  <c r="R381" i="25"/>
  <c r="S381" i="25"/>
  <c r="T381" i="25"/>
  <c r="Q382" i="25"/>
  <c r="R382" i="25"/>
  <c r="S382" i="25"/>
  <c r="T382" i="25"/>
  <c r="Q383" i="25"/>
  <c r="R383" i="25"/>
  <c r="S383" i="25"/>
  <c r="T383" i="25"/>
  <c r="Q384" i="25"/>
  <c r="R384" i="25"/>
  <c r="S384" i="25"/>
  <c r="T384" i="25"/>
  <c r="Q385" i="25"/>
  <c r="R385" i="25"/>
  <c r="S385" i="25"/>
  <c r="T385" i="25"/>
  <c r="Q386" i="25"/>
  <c r="R386" i="25"/>
  <c r="S386" i="25"/>
  <c r="T386" i="25"/>
  <c r="Q387" i="25"/>
  <c r="R387" i="25"/>
  <c r="S387" i="25"/>
  <c r="T387" i="25"/>
  <c r="Q388" i="25"/>
  <c r="R388" i="25"/>
  <c r="S388" i="25"/>
  <c r="T388" i="25"/>
  <c r="Q389" i="25"/>
  <c r="R389" i="25"/>
  <c r="S389" i="25"/>
  <c r="T389" i="25"/>
  <c r="Q390" i="25"/>
  <c r="R390" i="25"/>
  <c r="S390" i="25"/>
  <c r="T390" i="25"/>
  <c r="Q391" i="25"/>
  <c r="R391" i="25"/>
  <c r="S391" i="25"/>
  <c r="T391" i="25"/>
  <c r="Q392" i="25"/>
  <c r="R392" i="25"/>
  <c r="S392" i="25"/>
  <c r="T392" i="25"/>
  <c r="Q393" i="25"/>
  <c r="R393" i="25"/>
  <c r="S393" i="25"/>
  <c r="T393" i="25"/>
  <c r="Q394" i="25"/>
  <c r="R394" i="25"/>
  <c r="S394" i="25"/>
  <c r="T394" i="25"/>
  <c r="Q395" i="25"/>
  <c r="R395" i="25"/>
  <c r="S395" i="25"/>
  <c r="T395" i="25"/>
  <c r="Q396" i="25"/>
  <c r="R396" i="25"/>
  <c r="S396" i="25"/>
  <c r="T396" i="25"/>
  <c r="Q397" i="25"/>
  <c r="R397" i="25"/>
  <c r="S397" i="25"/>
  <c r="T397" i="25"/>
  <c r="Q398" i="25"/>
  <c r="R398" i="25"/>
  <c r="S398" i="25"/>
  <c r="T398" i="25"/>
  <c r="Q399" i="25"/>
  <c r="R399" i="25"/>
  <c r="S399" i="25"/>
  <c r="T399" i="25"/>
  <c r="Q400" i="25"/>
  <c r="R400" i="25"/>
  <c r="S400" i="25"/>
  <c r="T400" i="25"/>
  <c r="Q401" i="25"/>
  <c r="R401" i="25"/>
  <c r="S401" i="25"/>
  <c r="T401" i="25"/>
  <c r="Q402" i="25"/>
  <c r="R402" i="25"/>
  <c r="S402" i="25"/>
  <c r="T402" i="25"/>
  <c r="Q403" i="25"/>
  <c r="R403" i="25"/>
  <c r="S403" i="25"/>
  <c r="T403" i="25"/>
  <c r="Q404" i="25"/>
  <c r="R404" i="25"/>
  <c r="S404" i="25"/>
  <c r="T404" i="25"/>
  <c r="Q405" i="25"/>
  <c r="R405" i="25"/>
  <c r="S405" i="25"/>
  <c r="T405" i="25"/>
  <c r="Q406" i="25"/>
  <c r="R406" i="25"/>
  <c r="S406" i="25"/>
  <c r="T406" i="25"/>
  <c r="Q407" i="25"/>
  <c r="R407" i="25"/>
  <c r="S407" i="25"/>
  <c r="T407" i="25"/>
  <c r="Q408" i="25"/>
  <c r="R408" i="25"/>
  <c r="S408" i="25"/>
  <c r="T408" i="25"/>
  <c r="Q409" i="25"/>
  <c r="R409" i="25"/>
  <c r="S409" i="25"/>
  <c r="T409" i="25"/>
  <c r="Q410" i="25"/>
  <c r="R410" i="25"/>
  <c r="S410" i="25"/>
  <c r="T410" i="25"/>
  <c r="Q411" i="25"/>
  <c r="R411" i="25"/>
  <c r="S411" i="25"/>
  <c r="T411" i="25"/>
  <c r="Q412" i="25"/>
  <c r="R412" i="25"/>
  <c r="S412" i="25"/>
  <c r="T412" i="25"/>
  <c r="Q413" i="25"/>
  <c r="R413" i="25"/>
  <c r="S413" i="25"/>
  <c r="T413" i="25"/>
  <c r="Q414" i="25"/>
  <c r="R414" i="25"/>
  <c r="S414" i="25"/>
  <c r="T414" i="25"/>
  <c r="Q415" i="25"/>
  <c r="R415" i="25"/>
  <c r="S415" i="25"/>
  <c r="T415" i="25"/>
  <c r="Q416" i="25"/>
  <c r="R416" i="25"/>
  <c r="S416" i="25"/>
  <c r="T416" i="25"/>
  <c r="Q417" i="25"/>
  <c r="R417" i="25"/>
  <c r="S417" i="25"/>
  <c r="T417" i="25"/>
  <c r="Q418" i="25"/>
  <c r="R418" i="25"/>
  <c r="S418" i="25"/>
  <c r="T418" i="25"/>
  <c r="Q419" i="25"/>
  <c r="R419" i="25"/>
  <c r="S419" i="25"/>
  <c r="T419" i="25"/>
  <c r="Q420" i="25"/>
  <c r="R420" i="25"/>
  <c r="S420" i="25"/>
  <c r="T420" i="25"/>
  <c r="Q421" i="25"/>
  <c r="R421" i="25"/>
  <c r="S421" i="25"/>
  <c r="T421" i="25"/>
  <c r="Q422" i="25"/>
  <c r="R422" i="25"/>
  <c r="S422" i="25"/>
  <c r="T422" i="25"/>
  <c r="Q423" i="25"/>
  <c r="R423" i="25"/>
  <c r="S423" i="25"/>
  <c r="T423" i="25"/>
  <c r="Q424" i="25"/>
  <c r="R424" i="25"/>
  <c r="S424" i="25"/>
  <c r="T424" i="25"/>
  <c r="Q425" i="25"/>
  <c r="R425" i="25"/>
  <c r="S425" i="25"/>
  <c r="T425" i="25"/>
  <c r="Q426" i="25"/>
  <c r="R426" i="25"/>
  <c r="S426" i="25"/>
  <c r="T426" i="25"/>
  <c r="Q427" i="25"/>
  <c r="R427" i="25"/>
  <c r="S427" i="25"/>
  <c r="T427" i="25"/>
  <c r="Q428" i="25"/>
  <c r="R428" i="25"/>
  <c r="S428" i="25"/>
  <c r="T428" i="25"/>
  <c r="Q429" i="25"/>
  <c r="R429" i="25"/>
  <c r="S429" i="25"/>
  <c r="T429" i="25"/>
  <c r="Q430" i="25"/>
  <c r="R430" i="25"/>
  <c r="S430" i="25"/>
  <c r="T430" i="25"/>
  <c r="Q431" i="25"/>
  <c r="R431" i="25"/>
  <c r="S431" i="25"/>
  <c r="T431" i="25"/>
  <c r="Q432" i="25"/>
  <c r="R432" i="25"/>
  <c r="S432" i="25"/>
  <c r="T432" i="25"/>
  <c r="Q433" i="25"/>
  <c r="R433" i="25"/>
  <c r="S433" i="25"/>
  <c r="T433" i="25"/>
  <c r="Q434" i="25"/>
  <c r="R434" i="25"/>
  <c r="S434" i="25"/>
  <c r="T434" i="25"/>
  <c r="Q435" i="25"/>
  <c r="R435" i="25"/>
  <c r="S435" i="25"/>
  <c r="T435" i="25"/>
  <c r="Q436" i="25"/>
  <c r="R436" i="25"/>
  <c r="S436" i="25"/>
  <c r="T436" i="25"/>
  <c r="Q437" i="25"/>
  <c r="R437" i="25"/>
  <c r="S437" i="25"/>
  <c r="T437" i="25"/>
  <c r="Q438" i="25"/>
  <c r="R438" i="25"/>
  <c r="S438" i="25"/>
  <c r="T438" i="25"/>
  <c r="Q439" i="25"/>
  <c r="R439" i="25"/>
  <c r="S439" i="25"/>
  <c r="T439" i="25"/>
  <c r="Q440" i="25"/>
  <c r="R440" i="25"/>
  <c r="S440" i="25"/>
  <c r="T440" i="25"/>
  <c r="Q441" i="25"/>
  <c r="R441" i="25"/>
  <c r="S441" i="25"/>
  <c r="T441" i="25"/>
  <c r="Q442" i="25"/>
  <c r="R442" i="25"/>
  <c r="S442" i="25"/>
  <c r="T442" i="25"/>
  <c r="Q443" i="25"/>
  <c r="R443" i="25"/>
  <c r="S443" i="25"/>
  <c r="T443" i="25"/>
  <c r="Q444" i="25"/>
  <c r="R444" i="25"/>
  <c r="S444" i="25"/>
  <c r="T444" i="25"/>
  <c r="Q445" i="25"/>
  <c r="R445" i="25"/>
  <c r="S445" i="25"/>
  <c r="T445" i="25"/>
  <c r="Q446" i="25"/>
  <c r="R446" i="25"/>
  <c r="S446" i="25"/>
  <c r="T446" i="25"/>
  <c r="Q447" i="25"/>
  <c r="R447" i="25"/>
  <c r="S447" i="25"/>
  <c r="T447" i="25"/>
  <c r="Q448" i="25"/>
  <c r="R448" i="25"/>
  <c r="S448" i="25"/>
  <c r="T448" i="25"/>
  <c r="Q449" i="25"/>
  <c r="R449" i="25"/>
  <c r="S449" i="25"/>
  <c r="T449" i="25"/>
  <c r="Q450" i="25"/>
  <c r="R450" i="25"/>
  <c r="S450" i="25"/>
  <c r="T450" i="25"/>
  <c r="Q451" i="25"/>
  <c r="R451" i="25"/>
  <c r="S451" i="25"/>
  <c r="T451" i="25"/>
  <c r="Q452" i="25"/>
  <c r="R452" i="25"/>
  <c r="S452" i="25"/>
  <c r="T452" i="25"/>
  <c r="Q453" i="25"/>
  <c r="R453" i="25"/>
  <c r="S453" i="25"/>
  <c r="T453" i="25"/>
  <c r="Q454" i="25"/>
  <c r="R454" i="25"/>
  <c r="S454" i="25"/>
  <c r="T454" i="25"/>
  <c r="Q455" i="25"/>
  <c r="R455" i="25"/>
  <c r="S455" i="25"/>
  <c r="T455" i="25"/>
  <c r="Q456" i="25"/>
  <c r="R456" i="25"/>
  <c r="S456" i="25"/>
  <c r="T456" i="25"/>
  <c r="Q457" i="25"/>
  <c r="R457" i="25"/>
  <c r="S457" i="25"/>
  <c r="T457" i="25"/>
  <c r="Q458" i="25"/>
  <c r="R458" i="25"/>
  <c r="S458" i="25"/>
  <c r="T458" i="25"/>
  <c r="Q459" i="25"/>
  <c r="R459" i="25"/>
  <c r="S459" i="25"/>
  <c r="T459" i="25"/>
  <c r="Q460" i="25"/>
  <c r="R460" i="25"/>
  <c r="S460" i="25"/>
  <c r="T460" i="25"/>
  <c r="Q461" i="25"/>
  <c r="R461" i="25"/>
  <c r="S461" i="25"/>
  <c r="T461" i="25"/>
  <c r="Q462" i="25"/>
  <c r="R462" i="25"/>
  <c r="S462" i="25"/>
  <c r="T462" i="25"/>
  <c r="Q463" i="25"/>
  <c r="R463" i="25"/>
  <c r="S463" i="25"/>
  <c r="T463" i="25"/>
  <c r="Q464" i="25"/>
  <c r="R464" i="25"/>
  <c r="S464" i="25"/>
  <c r="T464" i="25"/>
  <c r="Q465" i="25"/>
  <c r="R465" i="25"/>
  <c r="S465" i="25"/>
  <c r="T465" i="25"/>
  <c r="Q466" i="25"/>
  <c r="R466" i="25"/>
  <c r="S466" i="25"/>
  <c r="T466" i="25"/>
  <c r="Q467" i="25"/>
  <c r="R467" i="25"/>
  <c r="S467" i="25"/>
  <c r="T467" i="25"/>
  <c r="Q468" i="25"/>
  <c r="R468" i="25"/>
  <c r="S468" i="25"/>
  <c r="T468" i="25"/>
  <c r="Q469" i="25"/>
  <c r="R469" i="25"/>
  <c r="S469" i="25"/>
  <c r="T469" i="25"/>
  <c r="Q470" i="25"/>
  <c r="R470" i="25"/>
  <c r="S470" i="25"/>
  <c r="T470" i="25"/>
  <c r="Q471" i="25"/>
  <c r="R471" i="25"/>
  <c r="S471" i="25"/>
  <c r="T471" i="25"/>
  <c r="Q472" i="25"/>
  <c r="R472" i="25"/>
  <c r="S472" i="25"/>
  <c r="T472" i="25"/>
  <c r="Q473" i="25"/>
  <c r="R473" i="25"/>
  <c r="S473" i="25"/>
  <c r="T473" i="25"/>
  <c r="Q474" i="25"/>
  <c r="R474" i="25"/>
  <c r="S474" i="25"/>
  <c r="T474" i="25"/>
  <c r="Q475" i="25"/>
  <c r="R475" i="25"/>
  <c r="S475" i="25"/>
  <c r="T475" i="25"/>
  <c r="Q476" i="25"/>
  <c r="R476" i="25"/>
  <c r="S476" i="25"/>
  <c r="T476" i="25"/>
  <c r="Q477" i="25"/>
  <c r="R477" i="25"/>
  <c r="S477" i="25"/>
  <c r="T477" i="25"/>
  <c r="Q478" i="25"/>
  <c r="R478" i="25"/>
  <c r="S478" i="25"/>
  <c r="T478" i="25"/>
  <c r="Q479" i="25"/>
  <c r="R479" i="25"/>
  <c r="S479" i="25"/>
  <c r="T479" i="25"/>
  <c r="Q480" i="25"/>
  <c r="R480" i="25"/>
  <c r="S480" i="25"/>
  <c r="T480" i="25"/>
  <c r="Q481" i="25"/>
  <c r="R481" i="25"/>
  <c r="S481" i="25"/>
  <c r="T481" i="25"/>
  <c r="Q482" i="25"/>
  <c r="R482" i="25"/>
  <c r="S482" i="25"/>
  <c r="T482" i="25"/>
  <c r="Q483" i="25"/>
  <c r="R483" i="25"/>
  <c r="S483" i="25"/>
  <c r="T483" i="25"/>
  <c r="Q484" i="25"/>
  <c r="R484" i="25"/>
  <c r="S484" i="25"/>
  <c r="T484" i="25"/>
  <c r="Q485" i="25"/>
  <c r="R485" i="25"/>
  <c r="S485" i="25"/>
  <c r="T485" i="25"/>
  <c r="Q486" i="25"/>
  <c r="R486" i="25"/>
  <c r="S486" i="25"/>
  <c r="T486" i="25"/>
  <c r="Q487" i="25"/>
  <c r="R487" i="25"/>
  <c r="S487" i="25"/>
  <c r="T487" i="25"/>
  <c r="Q488" i="25"/>
  <c r="R488" i="25"/>
  <c r="S488" i="25"/>
  <c r="T488" i="25"/>
  <c r="Q489" i="25"/>
  <c r="R489" i="25"/>
  <c r="S489" i="25"/>
  <c r="T489" i="25"/>
  <c r="Q490" i="25"/>
  <c r="R490" i="25"/>
  <c r="S490" i="25"/>
  <c r="T490" i="25"/>
  <c r="Q491" i="25"/>
  <c r="R491" i="25"/>
  <c r="S491" i="25"/>
  <c r="T491" i="25"/>
  <c r="Q492" i="25"/>
  <c r="R492" i="25"/>
  <c r="S492" i="25"/>
  <c r="T492" i="25"/>
  <c r="Q493" i="25"/>
  <c r="R493" i="25"/>
  <c r="S493" i="25"/>
  <c r="T493" i="25"/>
  <c r="Q494" i="25"/>
  <c r="R494" i="25"/>
  <c r="S494" i="25"/>
  <c r="T494" i="25"/>
  <c r="Q495" i="25"/>
  <c r="R495" i="25"/>
  <c r="S495" i="25"/>
  <c r="T495" i="25"/>
  <c r="Q496" i="25"/>
  <c r="R496" i="25"/>
  <c r="S496" i="25"/>
  <c r="T496" i="25"/>
  <c r="Q497" i="25"/>
  <c r="R497" i="25"/>
  <c r="S497" i="25"/>
  <c r="T497" i="25"/>
  <c r="Q498" i="25"/>
  <c r="R498" i="25"/>
  <c r="S498" i="25"/>
  <c r="T498" i="25"/>
  <c r="Q499" i="25"/>
  <c r="R499" i="25"/>
  <c r="S499" i="25"/>
  <c r="T499" i="25"/>
  <c r="Q500" i="25"/>
  <c r="R500" i="25"/>
  <c r="S500" i="25"/>
  <c r="T500" i="25"/>
  <c r="Q501" i="25"/>
  <c r="R501" i="25"/>
  <c r="S501" i="25"/>
  <c r="T501" i="25"/>
  <c r="Q502" i="25"/>
  <c r="R502" i="25"/>
  <c r="S502" i="25"/>
  <c r="T502" i="25"/>
  <c r="Q503" i="25"/>
  <c r="R503" i="25"/>
  <c r="S503" i="25"/>
  <c r="T503" i="25"/>
  <c r="Q504" i="25"/>
  <c r="R504" i="25"/>
  <c r="S504" i="25"/>
  <c r="T504" i="25"/>
  <c r="Q505" i="25"/>
  <c r="R505" i="25"/>
  <c r="S505" i="25"/>
  <c r="T505" i="25"/>
  <c r="Q506" i="25"/>
  <c r="R506" i="25"/>
  <c r="S506" i="25"/>
  <c r="T506" i="25"/>
  <c r="Q507" i="25"/>
  <c r="R507" i="25"/>
  <c r="S507" i="25"/>
  <c r="T507" i="25"/>
  <c r="Q508" i="25"/>
  <c r="R508" i="25"/>
  <c r="S508" i="25"/>
  <c r="T508" i="25"/>
  <c r="Q509" i="25"/>
  <c r="R509" i="25"/>
  <c r="S509" i="25"/>
  <c r="T509" i="25"/>
  <c r="Q510" i="25"/>
  <c r="R510" i="25"/>
  <c r="S510" i="25"/>
  <c r="T510" i="25"/>
  <c r="Q511" i="25"/>
  <c r="R511" i="25"/>
  <c r="S511" i="25"/>
  <c r="T511" i="25"/>
  <c r="Q512" i="25"/>
  <c r="R512" i="25"/>
  <c r="S512" i="25"/>
  <c r="T512" i="25"/>
  <c r="Q513" i="25"/>
  <c r="R513" i="25"/>
  <c r="S513" i="25"/>
  <c r="T513" i="25"/>
  <c r="Q514" i="25"/>
  <c r="R514" i="25"/>
  <c r="S514" i="25"/>
  <c r="T514" i="25"/>
  <c r="Q515" i="25"/>
  <c r="R515" i="25"/>
  <c r="S515" i="25"/>
  <c r="T515" i="25"/>
  <c r="Q516" i="25"/>
  <c r="R516" i="25"/>
  <c r="S516" i="25"/>
  <c r="T516" i="25"/>
  <c r="Q517" i="25"/>
  <c r="R517" i="25"/>
  <c r="S517" i="25"/>
  <c r="T517" i="25"/>
  <c r="Q518" i="25"/>
  <c r="R518" i="25"/>
  <c r="S518" i="25"/>
  <c r="T518" i="25"/>
  <c r="Q519" i="25"/>
  <c r="R519" i="25"/>
  <c r="S519" i="25"/>
  <c r="T519" i="25"/>
  <c r="Q520" i="25"/>
  <c r="R520" i="25"/>
  <c r="S520" i="25"/>
  <c r="T520" i="25"/>
  <c r="Q521" i="25"/>
  <c r="R521" i="25"/>
  <c r="S521" i="25"/>
  <c r="T521" i="25"/>
  <c r="Q522" i="25"/>
  <c r="R522" i="25"/>
  <c r="S522" i="25"/>
  <c r="T522" i="25"/>
  <c r="Q523" i="25"/>
  <c r="R523" i="25"/>
  <c r="S523" i="25"/>
  <c r="T523" i="25"/>
  <c r="Q524" i="25"/>
  <c r="R524" i="25"/>
  <c r="S524" i="25"/>
  <c r="T524" i="25"/>
  <c r="Q525" i="25"/>
  <c r="R525" i="25"/>
  <c r="S525" i="25"/>
  <c r="T525" i="25"/>
  <c r="Q526" i="25"/>
  <c r="R526" i="25"/>
  <c r="S526" i="25"/>
  <c r="T526" i="25"/>
  <c r="Q527" i="25"/>
  <c r="R527" i="25"/>
  <c r="S527" i="25"/>
  <c r="T527" i="25"/>
  <c r="Q528" i="25"/>
  <c r="R528" i="25"/>
  <c r="S528" i="25"/>
  <c r="T528" i="25"/>
  <c r="Q529" i="25"/>
  <c r="R529" i="25"/>
  <c r="S529" i="25"/>
  <c r="T529" i="25"/>
  <c r="Q530" i="25"/>
  <c r="R530" i="25"/>
  <c r="S530" i="25"/>
  <c r="T530" i="25"/>
  <c r="Q531" i="25"/>
  <c r="R531" i="25"/>
  <c r="S531" i="25"/>
  <c r="T531" i="25"/>
  <c r="Q532" i="25"/>
  <c r="R532" i="25"/>
  <c r="S532" i="25"/>
  <c r="T532" i="25"/>
  <c r="Q533" i="25"/>
  <c r="R533" i="25"/>
  <c r="S533" i="25"/>
  <c r="T533" i="25"/>
  <c r="Q534" i="25"/>
  <c r="R534" i="25"/>
  <c r="S534" i="25"/>
  <c r="T534" i="25"/>
  <c r="Q535" i="25"/>
  <c r="R535" i="25"/>
  <c r="S535" i="25"/>
  <c r="T535" i="25"/>
  <c r="Q536" i="25"/>
  <c r="R536" i="25"/>
  <c r="S536" i="25"/>
  <c r="T536" i="25"/>
  <c r="Q537" i="25"/>
  <c r="R537" i="25"/>
  <c r="S537" i="25"/>
  <c r="T537" i="25"/>
  <c r="Q538" i="25"/>
  <c r="R538" i="25"/>
  <c r="S538" i="25"/>
  <c r="T538" i="25"/>
  <c r="Q539" i="25"/>
  <c r="R539" i="25"/>
  <c r="S539" i="25"/>
  <c r="T539" i="25"/>
  <c r="Q540" i="25"/>
  <c r="R540" i="25"/>
  <c r="S540" i="25"/>
  <c r="T540" i="25"/>
  <c r="Q541" i="25"/>
  <c r="R541" i="25"/>
  <c r="S541" i="25"/>
  <c r="T541" i="25"/>
  <c r="Q542" i="25"/>
  <c r="R542" i="25"/>
  <c r="S542" i="25"/>
  <c r="T542" i="25"/>
  <c r="Q543" i="25"/>
  <c r="R543" i="25"/>
  <c r="S543" i="25"/>
  <c r="T543" i="25"/>
  <c r="Q544" i="25"/>
  <c r="R544" i="25"/>
  <c r="S544" i="25"/>
  <c r="T544" i="25"/>
  <c r="Q545" i="25"/>
  <c r="R545" i="25"/>
  <c r="S545" i="25"/>
  <c r="T545" i="25"/>
  <c r="Q546" i="25"/>
  <c r="R546" i="25"/>
  <c r="S546" i="25"/>
  <c r="T546" i="25"/>
  <c r="Q547" i="25"/>
  <c r="R547" i="25"/>
  <c r="S547" i="25"/>
  <c r="T547" i="25"/>
  <c r="Q548" i="25"/>
  <c r="R548" i="25"/>
  <c r="S548" i="25"/>
  <c r="T548" i="25"/>
  <c r="Q549" i="25"/>
  <c r="R549" i="25"/>
  <c r="S549" i="25"/>
  <c r="T549" i="25"/>
  <c r="Q550" i="25"/>
  <c r="R550" i="25"/>
  <c r="S550" i="25"/>
  <c r="T550" i="25"/>
  <c r="Q551" i="25"/>
  <c r="R551" i="25"/>
  <c r="S551" i="25"/>
  <c r="T551" i="25"/>
  <c r="Q552" i="25"/>
  <c r="R552" i="25"/>
  <c r="S552" i="25"/>
  <c r="T552" i="25"/>
  <c r="Q553" i="25"/>
  <c r="R553" i="25"/>
  <c r="S553" i="25"/>
  <c r="T553" i="25"/>
  <c r="Q554" i="25"/>
  <c r="R554" i="25"/>
  <c r="S554" i="25"/>
  <c r="T554" i="25"/>
  <c r="Q555" i="25"/>
  <c r="R555" i="25"/>
  <c r="S555" i="25"/>
  <c r="T555" i="25"/>
  <c r="Q556" i="25"/>
  <c r="R556" i="25"/>
  <c r="S556" i="25"/>
  <c r="T556" i="25"/>
  <c r="Q557" i="25"/>
  <c r="R557" i="25"/>
  <c r="S557" i="25"/>
  <c r="T557" i="25"/>
  <c r="Q558" i="25"/>
  <c r="R558" i="25"/>
  <c r="S558" i="25"/>
  <c r="T558" i="25"/>
  <c r="Q559" i="25"/>
  <c r="R559" i="25"/>
  <c r="S559" i="25"/>
  <c r="T559" i="25"/>
  <c r="Q560" i="25"/>
  <c r="R560" i="25"/>
  <c r="S560" i="25"/>
  <c r="T560" i="25"/>
  <c r="Q561" i="25"/>
  <c r="R561" i="25"/>
  <c r="S561" i="25"/>
  <c r="T561" i="25"/>
  <c r="Q562" i="25"/>
  <c r="R562" i="25"/>
  <c r="S562" i="25"/>
  <c r="T562" i="25"/>
  <c r="Q563" i="25"/>
  <c r="R563" i="25"/>
  <c r="S563" i="25"/>
  <c r="T563" i="25"/>
  <c r="Q564" i="25"/>
  <c r="R564" i="25"/>
  <c r="S564" i="25"/>
  <c r="T564" i="25"/>
  <c r="Q565" i="25"/>
  <c r="R565" i="25"/>
  <c r="S565" i="25"/>
  <c r="T565" i="25"/>
  <c r="Q566" i="25"/>
  <c r="R566" i="25"/>
  <c r="S566" i="25"/>
  <c r="T566" i="25"/>
  <c r="Q567" i="25"/>
  <c r="R567" i="25"/>
  <c r="S567" i="25"/>
  <c r="T567" i="25"/>
  <c r="Q568" i="25"/>
  <c r="R568" i="25"/>
  <c r="S568" i="25"/>
  <c r="T568" i="25"/>
  <c r="Q569" i="25"/>
  <c r="R569" i="25"/>
  <c r="S569" i="25"/>
  <c r="T569" i="25"/>
  <c r="Q570" i="25"/>
  <c r="R570" i="25"/>
  <c r="S570" i="25"/>
  <c r="T570" i="25"/>
  <c r="Q571" i="25"/>
  <c r="R571" i="25"/>
  <c r="S571" i="25"/>
  <c r="T571" i="25"/>
  <c r="Q572" i="25"/>
  <c r="R572" i="25"/>
  <c r="S572" i="25"/>
  <c r="T572" i="25"/>
  <c r="Q573" i="25"/>
  <c r="R573" i="25"/>
  <c r="S573" i="25"/>
  <c r="T573" i="25"/>
  <c r="Q574" i="25"/>
  <c r="R574" i="25"/>
  <c r="S574" i="25"/>
  <c r="T574" i="25"/>
  <c r="Q575" i="25"/>
  <c r="R575" i="25"/>
  <c r="S575" i="25"/>
  <c r="T575" i="25"/>
  <c r="Q576" i="25"/>
  <c r="R576" i="25"/>
  <c r="S576" i="25"/>
  <c r="T576" i="25"/>
  <c r="Q577" i="25"/>
  <c r="R577" i="25"/>
  <c r="S577" i="25"/>
  <c r="T577" i="25"/>
  <c r="Q578" i="25"/>
  <c r="R578" i="25"/>
  <c r="S578" i="25"/>
  <c r="T578" i="25"/>
  <c r="Q579" i="25"/>
  <c r="R579" i="25"/>
  <c r="S579" i="25"/>
  <c r="T579" i="25"/>
  <c r="Q580" i="25"/>
  <c r="R580" i="25"/>
  <c r="S580" i="25"/>
  <c r="T580" i="25"/>
  <c r="Q581" i="25"/>
  <c r="R581" i="25"/>
  <c r="S581" i="25"/>
  <c r="T581" i="25"/>
  <c r="Q582" i="25"/>
  <c r="R582" i="25"/>
  <c r="S582" i="25"/>
  <c r="T582" i="25"/>
  <c r="Q583" i="25"/>
  <c r="R583" i="25"/>
  <c r="S583" i="25"/>
  <c r="T583" i="25"/>
  <c r="Q584" i="25"/>
  <c r="R584" i="25"/>
  <c r="S584" i="25"/>
  <c r="T584" i="25"/>
  <c r="Q585" i="25"/>
  <c r="R585" i="25"/>
  <c r="S585" i="25"/>
  <c r="T585" i="25"/>
  <c r="Q586" i="25"/>
  <c r="R586" i="25"/>
  <c r="S586" i="25"/>
  <c r="T586" i="25"/>
  <c r="Q587" i="25"/>
  <c r="R587" i="25"/>
  <c r="S587" i="25"/>
  <c r="T587" i="25"/>
  <c r="Q588" i="25"/>
  <c r="R588" i="25"/>
  <c r="S588" i="25"/>
  <c r="T588" i="25"/>
  <c r="Q589" i="25"/>
  <c r="R589" i="25"/>
  <c r="S589" i="25"/>
  <c r="T589" i="25"/>
  <c r="Q590" i="25"/>
  <c r="R590" i="25"/>
  <c r="S590" i="25"/>
  <c r="T590" i="25"/>
  <c r="Q591" i="25"/>
  <c r="R591" i="25"/>
  <c r="S591" i="25"/>
  <c r="T591" i="25"/>
  <c r="Q592" i="25"/>
  <c r="R592" i="25"/>
  <c r="S592" i="25"/>
  <c r="T592" i="25"/>
  <c r="Q593" i="25"/>
  <c r="R593" i="25"/>
  <c r="S593" i="25"/>
  <c r="T593" i="25"/>
  <c r="Q594" i="25"/>
  <c r="R594" i="25"/>
  <c r="S594" i="25"/>
  <c r="T594" i="25"/>
  <c r="Q595" i="25"/>
  <c r="R595" i="25"/>
  <c r="S595" i="25"/>
  <c r="T595" i="25"/>
  <c r="Q596" i="25"/>
  <c r="R596" i="25"/>
  <c r="S596" i="25"/>
  <c r="T596" i="25"/>
  <c r="Q597" i="25"/>
  <c r="R597" i="25"/>
  <c r="S597" i="25"/>
  <c r="T597" i="25"/>
  <c r="Q598" i="25"/>
  <c r="R598" i="25"/>
  <c r="S598" i="25"/>
  <c r="T598" i="25"/>
  <c r="Q599" i="25"/>
  <c r="R599" i="25"/>
  <c r="S599" i="25"/>
  <c r="T599" i="25"/>
  <c r="Q600" i="25"/>
  <c r="R600" i="25"/>
  <c r="S600" i="25"/>
  <c r="T600" i="25"/>
  <c r="Q601" i="25"/>
  <c r="R601" i="25"/>
  <c r="S601" i="25"/>
  <c r="T601" i="25"/>
  <c r="Q602" i="25"/>
  <c r="R602" i="25"/>
  <c r="S602" i="25"/>
  <c r="T602" i="25"/>
  <c r="Q603" i="25"/>
  <c r="R603" i="25"/>
  <c r="S603" i="25"/>
  <c r="T603" i="25"/>
  <c r="Q604" i="25"/>
  <c r="R604" i="25"/>
  <c r="S604" i="25"/>
  <c r="T604" i="25"/>
  <c r="Q605" i="25"/>
  <c r="R605" i="25"/>
  <c r="S605" i="25"/>
  <c r="T605" i="25"/>
  <c r="Q606" i="25"/>
  <c r="R606" i="25"/>
  <c r="S606" i="25"/>
  <c r="T606" i="25"/>
  <c r="Q607" i="25"/>
  <c r="R607" i="25"/>
  <c r="S607" i="25"/>
  <c r="T607" i="25"/>
  <c r="Q608" i="25"/>
  <c r="R608" i="25"/>
  <c r="S608" i="25"/>
  <c r="T608" i="25"/>
  <c r="Q609" i="25"/>
  <c r="R609" i="25"/>
  <c r="S609" i="25"/>
  <c r="T609" i="25"/>
  <c r="Q610" i="25"/>
  <c r="R610" i="25"/>
  <c r="S610" i="25"/>
  <c r="T610" i="25"/>
  <c r="Q611" i="25"/>
  <c r="R611" i="25"/>
  <c r="S611" i="25"/>
  <c r="T611" i="25"/>
  <c r="Q612" i="25"/>
  <c r="R612" i="25"/>
  <c r="S612" i="25"/>
  <c r="T612" i="25"/>
  <c r="Q613" i="25"/>
  <c r="R613" i="25"/>
  <c r="S613" i="25"/>
  <c r="T613" i="25"/>
  <c r="Q614" i="25"/>
  <c r="R614" i="25"/>
  <c r="S614" i="25"/>
  <c r="T614" i="25"/>
  <c r="Q615" i="25"/>
  <c r="R615" i="25"/>
  <c r="S615" i="25"/>
  <c r="T615" i="25"/>
  <c r="Q616" i="25"/>
  <c r="R616" i="25"/>
  <c r="S616" i="25"/>
  <c r="T616" i="25"/>
  <c r="Q617" i="25"/>
  <c r="R617" i="25"/>
  <c r="S617" i="25"/>
  <c r="T617" i="25"/>
  <c r="Q618" i="25"/>
  <c r="R618" i="25"/>
  <c r="S618" i="25"/>
  <c r="T618" i="25"/>
  <c r="Q619" i="25"/>
  <c r="R619" i="25"/>
  <c r="S619" i="25"/>
  <c r="T619" i="25"/>
  <c r="Q620" i="25"/>
  <c r="R620" i="25"/>
  <c r="S620" i="25"/>
  <c r="T620" i="25"/>
  <c r="Q621" i="25"/>
  <c r="R621" i="25"/>
  <c r="S621" i="25"/>
  <c r="T621" i="25"/>
  <c r="Q622" i="25"/>
  <c r="R622" i="25"/>
  <c r="S622" i="25"/>
  <c r="T622" i="25"/>
  <c r="Q623" i="25"/>
  <c r="R623" i="25"/>
  <c r="S623" i="25"/>
  <c r="T623" i="25"/>
  <c r="Q624" i="25"/>
  <c r="R624" i="25"/>
  <c r="S624" i="25"/>
  <c r="T624" i="25"/>
  <c r="Q625" i="25"/>
  <c r="R625" i="25"/>
  <c r="S625" i="25"/>
  <c r="T625" i="25"/>
  <c r="Q626" i="25"/>
  <c r="R626" i="25"/>
  <c r="S626" i="25"/>
  <c r="T626" i="25"/>
  <c r="Q627" i="25"/>
  <c r="R627" i="25"/>
  <c r="S627" i="25"/>
  <c r="T627" i="25"/>
  <c r="Q628" i="25"/>
  <c r="R628" i="25"/>
  <c r="S628" i="25"/>
  <c r="T628" i="25"/>
  <c r="Q629" i="25"/>
  <c r="R629" i="25"/>
  <c r="S629" i="25"/>
  <c r="T629" i="25"/>
  <c r="Q630" i="25"/>
  <c r="R630" i="25"/>
  <c r="S630" i="25"/>
  <c r="T630" i="25"/>
  <c r="Q631" i="25"/>
  <c r="R631" i="25"/>
  <c r="S631" i="25"/>
  <c r="T631" i="25"/>
  <c r="Q632" i="25"/>
  <c r="R632" i="25"/>
  <c r="S632" i="25"/>
  <c r="T632" i="25"/>
  <c r="Q633" i="25"/>
  <c r="R633" i="25"/>
  <c r="S633" i="25"/>
  <c r="T633" i="25"/>
  <c r="Q634" i="25"/>
  <c r="R634" i="25"/>
  <c r="S634" i="25"/>
  <c r="T634" i="25"/>
  <c r="Q635" i="25"/>
  <c r="R635" i="25"/>
  <c r="S635" i="25"/>
  <c r="T635" i="25"/>
  <c r="Q636" i="25"/>
  <c r="R636" i="25"/>
  <c r="S636" i="25"/>
  <c r="T636" i="25"/>
  <c r="Q637" i="25"/>
  <c r="R637" i="25"/>
  <c r="S637" i="25"/>
  <c r="T637" i="25"/>
  <c r="Q638" i="25"/>
  <c r="R638" i="25"/>
  <c r="S638" i="25"/>
  <c r="T638" i="25"/>
  <c r="Q639" i="25"/>
  <c r="R639" i="25"/>
  <c r="S639" i="25"/>
  <c r="T639" i="25"/>
  <c r="Q640" i="25"/>
  <c r="R640" i="25"/>
  <c r="S640" i="25"/>
  <c r="T640" i="25"/>
  <c r="Q641" i="25"/>
  <c r="R641" i="25"/>
  <c r="S641" i="25"/>
  <c r="T641" i="25"/>
  <c r="Q642" i="25"/>
  <c r="R642" i="25"/>
  <c r="S642" i="25"/>
  <c r="T642" i="25"/>
  <c r="Q643" i="25"/>
  <c r="R643" i="25"/>
  <c r="S643" i="25"/>
  <c r="T643" i="25"/>
  <c r="Q644" i="25"/>
  <c r="R644" i="25"/>
  <c r="S644" i="25"/>
  <c r="T644" i="25"/>
  <c r="Q645" i="25"/>
  <c r="R645" i="25"/>
  <c r="S645" i="25"/>
  <c r="T645" i="25"/>
  <c r="Q646" i="25"/>
  <c r="R646" i="25"/>
  <c r="S646" i="25"/>
  <c r="T646" i="25"/>
  <c r="Q647" i="25"/>
  <c r="R647" i="25"/>
  <c r="S647" i="25"/>
  <c r="T647" i="25"/>
  <c r="Q648" i="25"/>
  <c r="R648" i="25"/>
  <c r="S648" i="25"/>
  <c r="T648" i="25"/>
  <c r="Q649" i="25"/>
  <c r="R649" i="25"/>
  <c r="S649" i="25"/>
  <c r="T649" i="25"/>
  <c r="Q650" i="25"/>
  <c r="R650" i="25"/>
  <c r="S650" i="25"/>
  <c r="T650" i="25"/>
  <c r="Q651" i="25"/>
  <c r="R651" i="25"/>
  <c r="S651" i="25"/>
  <c r="T651" i="25"/>
  <c r="Q652" i="25"/>
  <c r="R652" i="25"/>
  <c r="S652" i="25"/>
  <c r="T652" i="25"/>
  <c r="Q653" i="25"/>
  <c r="R653" i="25"/>
  <c r="S653" i="25"/>
  <c r="T653" i="25"/>
  <c r="Q654" i="25"/>
  <c r="R654" i="25"/>
  <c r="S654" i="25"/>
  <c r="T654" i="25"/>
  <c r="Q655" i="25"/>
  <c r="R655" i="25"/>
  <c r="S655" i="25"/>
  <c r="T655" i="25"/>
  <c r="Q656" i="25"/>
  <c r="R656" i="25"/>
  <c r="S656" i="25"/>
  <c r="T656" i="25"/>
  <c r="Q657" i="25"/>
  <c r="R657" i="25"/>
  <c r="S657" i="25"/>
  <c r="T657" i="25"/>
  <c r="Q658" i="25"/>
  <c r="R658" i="25"/>
  <c r="S658" i="25"/>
  <c r="T658" i="25"/>
  <c r="Q659" i="25"/>
  <c r="R659" i="25"/>
  <c r="S659" i="25"/>
  <c r="T659" i="25"/>
  <c r="Q660" i="25"/>
  <c r="R660" i="25"/>
  <c r="S660" i="25"/>
  <c r="T660" i="25"/>
  <c r="Q661" i="25"/>
  <c r="R661" i="25"/>
  <c r="S661" i="25"/>
  <c r="T661" i="25"/>
  <c r="Q662" i="25"/>
  <c r="R662" i="25"/>
  <c r="S662" i="25"/>
  <c r="T662" i="25"/>
  <c r="Q663" i="25"/>
  <c r="R663" i="25"/>
  <c r="S663" i="25"/>
  <c r="T663" i="25"/>
  <c r="Q664" i="25"/>
  <c r="R664" i="25"/>
  <c r="S664" i="25"/>
  <c r="T664" i="25"/>
  <c r="Q665" i="25"/>
  <c r="R665" i="25"/>
  <c r="S665" i="25"/>
  <c r="T665" i="25"/>
  <c r="Q666" i="25"/>
  <c r="R666" i="25"/>
  <c r="S666" i="25"/>
  <c r="T666" i="25"/>
  <c r="Q667" i="25"/>
  <c r="R667" i="25"/>
  <c r="S667" i="25"/>
  <c r="T667" i="25"/>
  <c r="Q668" i="25"/>
  <c r="R668" i="25"/>
  <c r="S668" i="25"/>
  <c r="T668" i="25"/>
  <c r="Q669" i="25"/>
  <c r="R669" i="25"/>
  <c r="S669" i="25"/>
  <c r="T669" i="25"/>
  <c r="Q670" i="25"/>
  <c r="R670" i="25"/>
  <c r="S670" i="25"/>
  <c r="T670" i="25"/>
  <c r="Q671" i="25"/>
  <c r="R671" i="25"/>
  <c r="S671" i="25"/>
  <c r="T671" i="25"/>
  <c r="Q672" i="25"/>
  <c r="R672" i="25"/>
  <c r="S672" i="25"/>
  <c r="T672" i="25"/>
  <c r="Q673" i="25"/>
  <c r="R673" i="25"/>
  <c r="S673" i="25"/>
  <c r="T673" i="25"/>
  <c r="Q674" i="25"/>
  <c r="R674" i="25"/>
  <c r="S674" i="25"/>
  <c r="T674" i="25"/>
  <c r="Q675" i="25"/>
  <c r="R675" i="25"/>
  <c r="S675" i="25"/>
  <c r="T675" i="25"/>
  <c r="Q676" i="25"/>
  <c r="R676" i="25"/>
  <c r="S676" i="25"/>
  <c r="T676" i="25"/>
  <c r="Q677" i="25"/>
  <c r="R677" i="25"/>
  <c r="S677" i="25"/>
  <c r="T677" i="25"/>
  <c r="Q678" i="25"/>
  <c r="R678" i="25"/>
  <c r="S678" i="25"/>
  <c r="T678" i="25"/>
  <c r="Q679" i="25"/>
  <c r="R679" i="25"/>
  <c r="S679" i="25"/>
  <c r="T679" i="25"/>
  <c r="Q680" i="25"/>
  <c r="R680" i="25"/>
  <c r="S680" i="25"/>
  <c r="T680" i="25"/>
  <c r="Q681" i="25"/>
  <c r="R681" i="25"/>
  <c r="S681" i="25"/>
  <c r="T681" i="25"/>
  <c r="Q682" i="25"/>
  <c r="R682" i="25"/>
  <c r="S682" i="25"/>
  <c r="T682" i="25"/>
  <c r="Q683" i="25"/>
  <c r="R683" i="25"/>
  <c r="S683" i="25"/>
  <c r="T683" i="25"/>
  <c r="Q684" i="25"/>
  <c r="R684" i="25"/>
  <c r="S684" i="25"/>
  <c r="T684" i="25"/>
  <c r="Q685" i="25"/>
  <c r="R685" i="25"/>
  <c r="S685" i="25"/>
  <c r="T685" i="25"/>
  <c r="Q686" i="25"/>
  <c r="R686" i="25"/>
  <c r="S686" i="25"/>
  <c r="T686" i="25"/>
  <c r="Q687" i="25"/>
  <c r="R687" i="25"/>
  <c r="S687" i="25"/>
  <c r="T687" i="25"/>
  <c r="Q688" i="25"/>
  <c r="R688" i="25"/>
  <c r="S688" i="25"/>
  <c r="T688" i="25"/>
  <c r="Q689" i="25"/>
  <c r="R689" i="25"/>
  <c r="S689" i="25"/>
  <c r="T689" i="25"/>
  <c r="Q690" i="25"/>
  <c r="R690" i="25"/>
  <c r="S690" i="25"/>
  <c r="T690" i="25"/>
  <c r="Q691" i="25"/>
  <c r="R691" i="25"/>
  <c r="S691" i="25"/>
  <c r="T691" i="25"/>
  <c r="Q692" i="25"/>
  <c r="R692" i="25"/>
  <c r="S692" i="25"/>
  <c r="T692" i="25"/>
  <c r="Q693" i="25"/>
  <c r="R693" i="25"/>
  <c r="S693" i="25"/>
  <c r="T693" i="25"/>
  <c r="Q694" i="25"/>
  <c r="R694" i="25"/>
  <c r="S694" i="25"/>
  <c r="T694" i="25"/>
  <c r="Q695" i="25"/>
  <c r="R695" i="25"/>
  <c r="S695" i="25"/>
  <c r="T695" i="25"/>
  <c r="Q696" i="25"/>
  <c r="R696" i="25"/>
  <c r="S696" i="25"/>
  <c r="T696" i="25"/>
  <c r="Q697" i="25"/>
  <c r="R697" i="25"/>
  <c r="S697" i="25"/>
  <c r="T697" i="25"/>
  <c r="Q698" i="25"/>
  <c r="R698" i="25"/>
  <c r="S698" i="25"/>
  <c r="T698" i="25"/>
  <c r="Q699" i="25"/>
  <c r="R699" i="25"/>
  <c r="S699" i="25"/>
  <c r="T699" i="25"/>
  <c r="Q700" i="25"/>
  <c r="R700" i="25"/>
  <c r="S700" i="25"/>
  <c r="T700" i="25"/>
  <c r="Q701" i="25"/>
  <c r="R701" i="25"/>
  <c r="S701" i="25"/>
  <c r="T701" i="25"/>
  <c r="Q702" i="25"/>
  <c r="R702" i="25"/>
  <c r="S702" i="25"/>
  <c r="T702" i="25"/>
  <c r="Q703" i="25"/>
  <c r="R703" i="25"/>
  <c r="S703" i="25"/>
  <c r="T703" i="25"/>
  <c r="Q704" i="25"/>
  <c r="R704" i="25"/>
  <c r="S704" i="25"/>
  <c r="T704" i="25"/>
  <c r="Q705" i="25"/>
  <c r="R705" i="25"/>
  <c r="S705" i="25"/>
  <c r="T705" i="25"/>
  <c r="Q706" i="25"/>
  <c r="R706" i="25"/>
  <c r="S706" i="25"/>
  <c r="T706" i="25"/>
  <c r="Q707" i="25"/>
  <c r="R707" i="25"/>
  <c r="S707" i="25"/>
  <c r="T707" i="25"/>
  <c r="Q708" i="25"/>
  <c r="R708" i="25"/>
  <c r="S708" i="25"/>
  <c r="T708" i="25"/>
  <c r="Q709" i="25"/>
  <c r="R709" i="25"/>
  <c r="S709" i="25"/>
  <c r="T709" i="25"/>
  <c r="Q710" i="25"/>
  <c r="R710" i="25"/>
  <c r="S710" i="25"/>
  <c r="T710" i="25"/>
  <c r="Q711" i="25"/>
  <c r="R711" i="25"/>
  <c r="S711" i="25"/>
  <c r="T711" i="25"/>
  <c r="Q712" i="25"/>
  <c r="R712" i="25"/>
  <c r="S712" i="25"/>
  <c r="T712" i="25"/>
  <c r="Q713" i="25"/>
  <c r="R713" i="25"/>
  <c r="S713" i="25"/>
  <c r="T713" i="25"/>
  <c r="Q714" i="25"/>
  <c r="R714" i="25"/>
  <c r="S714" i="25"/>
  <c r="T714" i="25"/>
  <c r="Q715" i="25"/>
  <c r="R715" i="25"/>
  <c r="S715" i="25"/>
  <c r="T715" i="25"/>
  <c r="Q716" i="25"/>
  <c r="R716" i="25"/>
  <c r="S716" i="25"/>
  <c r="T716" i="25"/>
  <c r="Q717" i="25"/>
  <c r="R717" i="25"/>
  <c r="S717" i="25"/>
  <c r="T717" i="25"/>
  <c r="Q718" i="25"/>
  <c r="R718" i="25"/>
  <c r="S718" i="25"/>
  <c r="T718" i="25"/>
  <c r="Q719" i="25"/>
  <c r="R719" i="25"/>
  <c r="S719" i="25"/>
  <c r="T719" i="25"/>
  <c r="Q720" i="25"/>
  <c r="R720" i="25"/>
  <c r="S720" i="25"/>
  <c r="T720" i="25"/>
  <c r="Q721" i="25"/>
  <c r="R721" i="25"/>
  <c r="S721" i="25"/>
  <c r="T721" i="25"/>
  <c r="Q722" i="25"/>
  <c r="R722" i="25"/>
  <c r="S722" i="25"/>
  <c r="T722" i="25"/>
  <c r="Q723" i="25"/>
  <c r="R723" i="25"/>
  <c r="S723" i="25"/>
  <c r="T723" i="25"/>
  <c r="Q724" i="25"/>
  <c r="R724" i="25"/>
  <c r="S724" i="25"/>
  <c r="T724" i="25"/>
  <c r="Q725" i="25"/>
  <c r="R725" i="25"/>
  <c r="S725" i="25"/>
  <c r="T725" i="25"/>
  <c r="Q726" i="25"/>
  <c r="R726" i="25"/>
  <c r="S726" i="25"/>
  <c r="T726" i="25"/>
  <c r="Q727" i="25"/>
  <c r="R727" i="25"/>
  <c r="S727" i="25"/>
  <c r="T727" i="25"/>
  <c r="Q728" i="25"/>
  <c r="R728" i="25"/>
  <c r="S728" i="25"/>
  <c r="T728" i="25"/>
  <c r="Q729" i="25"/>
  <c r="R729" i="25"/>
  <c r="S729" i="25"/>
  <c r="T729" i="25"/>
  <c r="Q730" i="25"/>
  <c r="R730" i="25"/>
  <c r="S730" i="25"/>
  <c r="T730" i="25"/>
  <c r="Q731" i="25"/>
  <c r="R731" i="25"/>
  <c r="S731" i="25"/>
  <c r="T731" i="25"/>
  <c r="Q732" i="25"/>
  <c r="R732" i="25"/>
  <c r="S732" i="25"/>
  <c r="T732" i="25"/>
  <c r="Q733" i="25"/>
  <c r="R733" i="25"/>
  <c r="S733" i="25"/>
  <c r="T733" i="25"/>
  <c r="Q734" i="25"/>
  <c r="R734" i="25"/>
  <c r="S734" i="25"/>
  <c r="T734" i="25"/>
  <c r="Q735" i="25"/>
  <c r="R735" i="25"/>
  <c r="S735" i="25"/>
  <c r="T735" i="25"/>
  <c r="Q736" i="25"/>
  <c r="R736" i="25"/>
  <c r="S736" i="25"/>
  <c r="T736" i="25"/>
  <c r="Q737" i="25"/>
  <c r="R737" i="25"/>
  <c r="S737" i="25"/>
  <c r="T737" i="25"/>
  <c r="Q738" i="25"/>
  <c r="R738" i="25"/>
  <c r="S738" i="25"/>
  <c r="T738" i="25"/>
  <c r="Q739" i="25"/>
  <c r="R739" i="25"/>
  <c r="S739" i="25"/>
  <c r="T739" i="25"/>
  <c r="Q740" i="25"/>
  <c r="R740" i="25"/>
  <c r="S740" i="25"/>
  <c r="T740" i="25"/>
  <c r="Q741" i="25"/>
  <c r="R741" i="25"/>
  <c r="S741" i="25"/>
  <c r="T741" i="25"/>
  <c r="Q742" i="25"/>
  <c r="R742" i="25"/>
  <c r="S742" i="25"/>
  <c r="T742" i="25"/>
  <c r="Q743" i="25"/>
  <c r="R743" i="25"/>
  <c r="S743" i="25"/>
  <c r="T743" i="25"/>
  <c r="Q744" i="25"/>
  <c r="R744" i="25"/>
  <c r="S744" i="25"/>
  <c r="T744" i="25"/>
  <c r="Q745" i="25"/>
  <c r="R745" i="25"/>
  <c r="S745" i="25"/>
  <c r="T745" i="25"/>
  <c r="Q746" i="25"/>
  <c r="R746" i="25"/>
  <c r="S746" i="25"/>
  <c r="T746" i="25"/>
  <c r="Q747" i="25"/>
  <c r="R747" i="25"/>
  <c r="S747" i="25"/>
  <c r="T747" i="25"/>
  <c r="Q748" i="25"/>
  <c r="R748" i="25"/>
  <c r="S748" i="25"/>
  <c r="T748" i="25"/>
  <c r="Q749" i="25"/>
  <c r="R749" i="25"/>
  <c r="S749" i="25"/>
  <c r="T749" i="25"/>
  <c r="Q750" i="25"/>
  <c r="R750" i="25"/>
  <c r="S750" i="25"/>
  <c r="T750" i="25"/>
  <c r="Q751" i="25"/>
  <c r="R751" i="25"/>
  <c r="S751" i="25"/>
  <c r="T751" i="25"/>
  <c r="Q752" i="25"/>
  <c r="R752" i="25"/>
  <c r="S752" i="25"/>
  <c r="T752" i="25"/>
  <c r="Q753" i="25"/>
  <c r="R753" i="25"/>
  <c r="S753" i="25"/>
  <c r="T753" i="25"/>
  <c r="Q754" i="25"/>
  <c r="R754" i="25"/>
  <c r="S754" i="25"/>
  <c r="T754" i="25"/>
  <c r="Q755" i="25"/>
  <c r="R755" i="25"/>
  <c r="S755" i="25"/>
  <c r="T755" i="25"/>
  <c r="Q756" i="25"/>
  <c r="R756" i="25"/>
  <c r="S756" i="25"/>
  <c r="T756" i="25"/>
  <c r="Q757" i="25"/>
  <c r="R757" i="25"/>
  <c r="S757" i="25"/>
  <c r="T757" i="25"/>
  <c r="Q758" i="25"/>
  <c r="R758" i="25"/>
  <c r="S758" i="25"/>
  <c r="T758" i="25"/>
  <c r="Q759" i="25"/>
  <c r="R759" i="25"/>
  <c r="S759" i="25"/>
  <c r="T759" i="25"/>
  <c r="Q760" i="25"/>
  <c r="R760" i="25"/>
  <c r="S760" i="25"/>
  <c r="T760" i="25"/>
  <c r="Q761" i="25"/>
  <c r="R761" i="25"/>
  <c r="S761" i="25"/>
  <c r="T761" i="25"/>
  <c r="Q762" i="25"/>
  <c r="R762" i="25"/>
  <c r="S762" i="25"/>
  <c r="T762" i="25"/>
  <c r="Q763" i="25"/>
  <c r="R763" i="25"/>
  <c r="S763" i="25"/>
  <c r="T763" i="25"/>
  <c r="Q764" i="25"/>
  <c r="R764" i="25"/>
  <c r="S764" i="25"/>
  <c r="T764" i="25"/>
  <c r="Q765" i="25"/>
  <c r="R765" i="25"/>
  <c r="S765" i="25"/>
  <c r="T765" i="25"/>
  <c r="Q766" i="25"/>
  <c r="R766" i="25"/>
  <c r="S766" i="25"/>
  <c r="T766" i="25"/>
  <c r="Q767" i="25"/>
  <c r="R767" i="25"/>
  <c r="S767" i="25"/>
  <c r="T767" i="25"/>
  <c r="Q768" i="25"/>
  <c r="R768" i="25"/>
  <c r="S768" i="25"/>
  <c r="T768" i="25"/>
  <c r="Q769" i="25"/>
  <c r="R769" i="25"/>
  <c r="S769" i="25"/>
  <c r="T769" i="25"/>
  <c r="Q770" i="25"/>
  <c r="R770" i="25"/>
  <c r="S770" i="25"/>
  <c r="T770" i="25"/>
  <c r="Q771" i="25"/>
  <c r="R771" i="25"/>
  <c r="S771" i="25"/>
  <c r="T771" i="25"/>
  <c r="Q772" i="25"/>
  <c r="R772" i="25"/>
  <c r="S772" i="25"/>
  <c r="T772" i="25"/>
  <c r="Q773" i="25"/>
  <c r="R773" i="25"/>
  <c r="S773" i="25"/>
  <c r="T773" i="25"/>
  <c r="Q774" i="25"/>
  <c r="R774" i="25"/>
  <c r="S774" i="25"/>
  <c r="T774" i="25"/>
  <c r="Q775" i="25"/>
  <c r="R775" i="25"/>
  <c r="S775" i="25"/>
  <c r="T775" i="25"/>
  <c r="Q776" i="25"/>
  <c r="R776" i="25"/>
  <c r="S776" i="25"/>
  <c r="T776" i="25"/>
  <c r="Q777" i="25"/>
  <c r="R777" i="25"/>
  <c r="S777" i="25"/>
  <c r="T777" i="25"/>
  <c r="Q778" i="25"/>
  <c r="R778" i="25"/>
  <c r="S778" i="25"/>
  <c r="T778" i="25"/>
  <c r="Q779" i="25"/>
  <c r="R779" i="25"/>
  <c r="S779" i="25"/>
  <c r="T779" i="25"/>
  <c r="Q780" i="25"/>
  <c r="R780" i="25"/>
  <c r="S780" i="25"/>
  <c r="T780" i="25"/>
  <c r="Q781" i="25"/>
  <c r="R781" i="25"/>
  <c r="S781" i="25"/>
  <c r="T781" i="25"/>
  <c r="Q782" i="25"/>
  <c r="R782" i="25"/>
  <c r="S782" i="25"/>
  <c r="T782" i="25"/>
  <c r="Q783" i="25"/>
  <c r="R783" i="25"/>
  <c r="S783" i="25"/>
  <c r="T783" i="25"/>
  <c r="Q784" i="25"/>
  <c r="R784" i="25"/>
  <c r="S784" i="25"/>
  <c r="T784" i="25"/>
  <c r="Q785" i="25"/>
  <c r="R785" i="25"/>
  <c r="S785" i="25"/>
  <c r="T785" i="25"/>
  <c r="Q786" i="25"/>
  <c r="R786" i="25"/>
  <c r="S786" i="25"/>
  <c r="T786" i="25"/>
  <c r="Q787" i="25"/>
  <c r="R787" i="25"/>
  <c r="S787" i="25"/>
  <c r="T787" i="25"/>
  <c r="Q788" i="25"/>
  <c r="R788" i="25"/>
  <c r="S788" i="25"/>
  <c r="T788" i="25"/>
  <c r="Q789" i="25"/>
  <c r="R789" i="25"/>
  <c r="S789" i="25"/>
  <c r="T789" i="25"/>
  <c r="Q790" i="25"/>
  <c r="R790" i="25"/>
  <c r="S790" i="25"/>
  <c r="T790" i="25"/>
  <c r="Q791" i="25"/>
  <c r="R791" i="25"/>
  <c r="S791" i="25"/>
  <c r="T791" i="25"/>
  <c r="Q792" i="25"/>
  <c r="R792" i="25"/>
  <c r="S792" i="25"/>
  <c r="T792" i="25"/>
  <c r="Q793" i="25"/>
  <c r="R793" i="25"/>
  <c r="S793" i="25"/>
  <c r="T793" i="25"/>
  <c r="Q794" i="25"/>
  <c r="R794" i="25"/>
  <c r="S794" i="25"/>
  <c r="T794" i="25"/>
  <c r="Q795" i="25"/>
  <c r="R795" i="25"/>
  <c r="S795" i="25"/>
  <c r="T795" i="25"/>
  <c r="Q796" i="25"/>
  <c r="R796" i="25"/>
  <c r="S796" i="25"/>
  <c r="T796" i="25"/>
  <c r="Q797" i="25"/>
  <c r="R797" i="25"/>
  <c r="S797" i="25"/>
  <c r="T797" i="25"/>
  <c r="Q798" i="25"/>
  <c r="R798" i="25"/>
  <c r="S798" i="25"/>
  <c r="T798" i="25"/>
  <c r="Q799" i="25"/>
  <c r="R799" i="25"/>
  <c r="S799" i="25"/>
  <c r="T799" i="25"/>
  <c r="Q800" i="25"/>
  <c r="R800" i="25"/>
  <c r="S800" i="25"/>
  <c r="T800" i="25"/>
  <c r="Q801" i="25"/>
  <c r="R801" i="25"/>
  <c r="S801" i="25"/>
  <c r="T801" i="25"/>
  <c r="Q802" i="25"/>
  <c r="R802" i="25"/>
  <c r="S802" i="25"/>
  <c r="T802" i="25"/>
  <c r="Q803" i="25"/>
  <c r="R803" i="25"/>
  <c r="S803" i="25"/>
  <c r="T803" i="25"/>
  <c r="Q804" i="25"/>
  <c r="R804" i="25"/>
  <c r="S804" i="25"/>
  <c r="T804" i="25"/>
  <c r="Q805" i="25"/>
  <c r="R805" i="25"/>
  <c r="S805" i="25"/>
  <c r="T805" i="25"/>
  <c r="Q806" i="25"/>
  <c r="R806" i="25"/>
  <c r="S806" i="25"/>
  <c r="T806" i="25"/>
  <c r="Q807" i="25"/>
  <c r="R807" i="25"/>
  <c r="S807" i="25"/>
  <c r="T807" i="25"/>
  <c r="Q808" i="25"/>
  <c r="R808" i="25"/>
  <c r="S808" i="25"/>
  <c r="T808" i="25"/>
  <c r="Q809" i="25"/>
  <c r="R809" i="25"/>
  <c r="S809" i="25"/>
  <c r="T809" i="25"/>
  <c r="Q810" i="25"/>
  <c r="R810" i="25"/>
  <c r="S810" i="25"/>
  <c r="T810" i="25"/>
  <c r="Q811" i="25"/>
  <c r="R811" i="25"/>
  <c r="S811" i="25"/>
  <c r="T811" i="25"/>
  <c r="Q812" i="25"/>
  <c r="R812" i="25"/>
  <c r="S812" i="25"/>
  <c r="T812" i="25"/>
  <c r="Q813" i="25"/>
  <c r="R813" i="25"/>
  <c r="S813" i="25"/>
  <c r="T813" i="25"/>
  <c r="Q814" i="25"/>
  <c r="R814" i="25"/>
  <c r="S814" i="25"/>
  <c r="T814" i="25"/>
  <c r="Q815" i="25"/>
  <c r="R815" i="25"/>
  <c r="S815" i="25"/>
  <c r="T815" i="25"/>
  <c r="Q816" i="25"/>
  <c r="R816" i="25"/>
  <c r="S816" i="25"/>
  <c r="T816" i="25"/>
  <c r="Q817" i="25"/>
  <c r="R817" i="25"/>
  <c r="S817" i="25"/>
  <c r="T817" i="25"/>
  <c r="Q818" i="25"/>
  <c r="R818" i="25"/>
  <c r="S818" i="25"/>
  <c r="T818" i="25"/>
  <c r="Q819" i="25"/>
  <c r="R819" i="25"/>
  <c r="S819" i="25"/>
  <c r="T819" i="25"/>
  <c r="Q820" i="25"/>
  <c r="R820" i="25"/>
  <c r="S820" i="25"/>
  <c r="T820" i="25"/>
  <c r="Q821" i="25"/>
  <c r="R821" i="25"/>
  <c r="S821" i="25"/>
  <c r="T821" i="25"/>
  <c r="Q822" i="25"/>
  <c r="R822" i="25"/>
  <c r="S822" i="25"/>
  <c r="T822" i="25"/>
  <c r="Q823" i="25"/>
  <c r="R823" i="25"/>
  <c r="S823" i="25"/>
  <c r="T823" i="25"/>
  <c r="Q824" i="25"/>
  <c r="R824" i="25"/>
  <c r="S824" i="25"/>
  <c r="T824" i="25"/>
  <c r="Q825" i="25"/>
  <c r="R825" i="25"/>
  <c r="S825" i="25"/>
  <c r="T825" i="25"/>
  <c r="Q826" i="25"/>
  <c r="R826" i="25"/>
  <c r="S826" i="25"/>
  <c r="T826" i="25"/>
  <c r="Q827" i="25"/>
  <c r="R827" i="25"/>
  <c r="S827" i="25"/>
  <c r="T827" i="25"/>
  <c r="Q828" i="25"/>
  <c r="R828" i="25"/>
  <c r="S828" i="25"/>
  <c r="T828" i="25"/>
  <c r="Q829" i="25"/>
  <c r="R829" i="25"/>
  <c r="S829" i="25"/>
  <c r="T829" i="25"/>
  <c r="Q830" i="25"/>
  <c r="R830" i="25"/>
  <c r="S830" i="25"/>
  <c r="T830" i="25"/>
  <c r="Q831" i="25"/>
  <c r="R831" i="25"/>
  <c r="S831" i="25"/>
  <c r="T831" i="25"/>
  <c r="Q832" i="25"/>
  <c r="R832" i="25"/>
  <c r="S832" i="25"/>
  <c r="T832" i="25"/>
  <c r="Q833" i="25"/>
  <c r="R833" i="25"/>
  <c r="S833" i="25"/>
  <c r="T833" i="25"/>
  <c r="Q834" i="25"/>
  <c r="R834" i="25"/>
  <c r="S834" i="25"/>
  <c r="T834" i="25"/>
  <c r="Q835" i="25"/>
  <c r="R835" i="25"/>
  <c r="S835" i="25"/>
  <c r="T835" i="25"/>
  <c r="Q836" i="25"/>
  <c r="R836" i="25"/>
  <c r="S836" i="25"/>
  <c r="T836" i="25"/>
  <c r="Q837" i="25"/>
  <c r="R837" i="25"/>
  <c r="S837" i="25"/>
  <c r="T837" i="25"/>
  <c r="Q838" i="25"/>
  <c r="R838" i="25"/>
  <c r="S838" i="25"/>
  <c r="T838" i="25"/>
  <c r="Q839" i="25"/>
  <c r="R839" i="25"/>
  <c r="S839" i="25"/>
  <c r="T839" i="25"/>
  <c r="Q840" i="25"/>
  <c r="R840" i="25"/>
  <c r="S840" i="25"/>
  <c r="T840" i="25"/>
  <c r="Q841" i="25"/>
  <c r="R841" i="25"/>
  <c r="S841" i="25"/>
  <c r="T841" i="25"/>
  <c r="Q842" i="25"/>
  <c r="R842" i="25"/>
  <c r="S842" i="25"/>
  <c r="T842" i="25"/>
  <c r="Q843" i="25"/>
  <c r="R843" i="25"/>
  <c r="S843" i="25"/>
  <c r="T843" i="25"/>
  <c r="Q844" i="25"/>
  <c r="R844" i="25"/>
  <c r="S844" i="25"/>
  <c r="T844" i="25"/>
  <c r="Q845" i="25"/>
  <c r="R845" i="25"/>
  <c r="S845" i="25"/>
  <c r="T845" i="25"/>
  <c r="Q846" i="25"/>
  <c r="R846" i="25"/>
  <c r="S846" i="25"/>
  <c r="T846" i="25"/>
  <c r="Q847" i="25"/>
  <c r="R847" i="25"/>
  <c r="S847" i="25"/>
  <c r="T847" i="25"/>
  <c r="Q848" i="25"/>
  <c r="R848" i="25"/>
  <c r="S848" i="25"/>
  <c r="T848" i="25"/>
  <c r="Q849" i="25"/>
  <c r="R849" i="25"/>
  <c r="S849" i="25"/>
  <c r="T849" i="25"/>
  <c r="Q850" i="25"/>
  <c r="R850" i="25"/>
  <c r="S850" i="25"/>
  <c r="T850" i="25"/>
  <c r="Q851" i="25"/>
  <c r="R851" i="25"/>
  <c r="S851" i="25"/>
  <c r="T851" i="25"/>
  <c r="Q852" i="25"/>
  <c r="R852" i="25"/>
  <c r="S852" i="25"/>
  <c r="T852" i="25"/>
  <c r="Q853" i="25"/>
  <c r="R853" i="25"/>
  <c r="S853" i="25"/>
  <c r="T853" i="25"/>
  <c r="Q854" i="25"/>
  <c r="R854" i="25"/>
  <c r="S854" i="25"/>
  <c r="T854" i="25"/>
  <c r="Q855" i="25"/>
  <c r="R855" i="25"/>
  <c r="S855" i="25"/>
  <c r="T855" i="25"/>
  <c r="Q856" i="25"/>
  <c r="R856" i="25"/>
  <c r="S856" i="25"/>
  <c r="T856" i="25"/>
  <c r="Q857" i="25"/>
  <c r="R857" i="25"/>
  <c r="S857" i="25"/>
  <c r="T857" i="25"/>
  <c r="Q858" i="25"/>
  <c r="R858" i="25"/>
  <c r="S858" i="25"/>
  <c r="T858" i="25"/>
  <c r="Q859" i="25"/>
  <c r="R859" i="25"/>
  <c r="S859" i="25"/>
  <c r="T859" i="25"/>
  <c r="Q860" i="25"/>
  <c r="R860" i="25"/>
  <c r="S860" i="25"/>
  <c r="T860" i="25"/>
  <c r="Q861" i="25"/>
  <c r="R861" i="25"/>
  <c r="S861" i="25"/>
  <c r="T861" i="25"/>
  <c r="Q862" i="25"/>
  <c r="R862" i="25"/>
  <c r="S862" i="25"/>
  <c r="T862" i="25"/>
  <c r="Q863" i="25"/>
  <c r="R863" i="25"/>
  <c r="S863" i="25"/>
  <c r="T863" i="25"/>
  <c r="Q864" i="25"/>
  <c r="R864" i="25"/>
  <c r="S864" i="25"/>
  <c r="T864" i="25"/>
  <c r="Q865" i="25"/>
  <c r="R865" i="25"/>
  <c r="S865" i="25"/>
  <c r="T865" i="25"/>
  <c r="Q866" i="25"/>
  <c r="R866" i="25"/>
  <c r="S866" i="25"/>
  <c r="T866" i="25"/>
  <c r="Q867" i="25"/>
  <c r="R867" i="25"/>
  <c r="S867" i="25"/>
  <c r="T867" i="25"/>
  <c r="Q868" i="25"/>
  <c r="R868" i="25"/>
  <c r="S868" i="25"/>
  <c r="T868" i="25"/>
  <c r="Q869" i="25"/>
  <c r="R869" i="25"/>
  <c r="S869" i="25"/>
  <c r="T869" i="25"/>
  <c r="Q870" i="25"/>
  <c r="R870" i="25"/>
  <c r="S870" i="25"/>
  <c r="T870" i="25"/>
  <c r="Q871" i="25"/>
  <c r="R871" i="25"/>
  <c r="S871" i="25"/>
  <c r="T871" i="25"/>
  <c r="Q872" i="25"/>
  <c r="R872" i="25"/>
  <c r="S872" i="25"/>
  <c r="T872" i="25"/>
  <c r="Q873" i="25"/>
  <c r="R873" i="25"/>
  <c r="S873" i="25"/>
  <c r="T873" i="25"/>
  <c r="Q874" i="25"/>
  <c r="R874" i="25"/>
  <c r="S874" i="25"/>
  <c r="T874" i="25"/>
  <c r="Q875" i="25"/>
  <c r="R875" i="25"/>
  <c r="S875" i="25"/>
  <c r="T875" i="25"/>
  <c r="Q876" i="25"/>
  <c r="R876" i="25"/>
  <c r="S876" i="25"/>
  <c r="T876" i="25"/>
  <c r="Q877" i="25"/>
  <c r="R877" i="25"/>
  <c r="S877" i="25"/>
  <c r="T877" i="25"/>
  <c r="Q878" i="25"/>
  <c r="R878" i="25"/>
  <c r="S878" i="25"/>
  <c r="T878" i="25"/>
  <c r="Q879" i="25"/>
  <c r="R879" i="25"/>
  <c r="S879" i="25"/>
  <c r="T879" i="25"/>
  <c r="Q880" i="25"/>
  <c r="R880" i="25"/>
  <c r="S880" i="25"/>
  <c r="T880" i="25"/>
  <c r="Q881" i="25"/>
  <c r="R881" i="25"/>
  <c r="S881" i="25"/>
  <c r="T881" i="25"/>
  <c r="Q882" i="25"/>
  <c r="R882" i="25"/>
  <c r="S882" i="25"/>
  <c r="T882" i="25"/>
  <c r="Q883" i="25"/>
  <c r="R883" i="25"/>
  <c r="S883" i="25"/>
  <c r="T883" i="25"/>
  <c r="Q884" i="25"/>
  <c r="R884" i="25"/>
  <c r="S884" i="25"/>
  <c r="T884" i="25"/>
  <c r="Q885" i="25"/>
  <c r="R885" i="25"/>
  <c r="S885" i="25"/>
  <c r="T885" i="25"/>
  <c r="Q886" i="25"/>
  <c r="R886" i="25"/>
  <c r="S886" i="25"/>
  <c r="T886" i="25"/>
  <c r="Q887" i="25"/>
  <c r="R887" i="25"/>
  <c r="S887" i="25"/>
  <c r="T887" i="25"/>
  <c r="Q888" i="25"/>
  <c r="R888" i="25"/>
  <c r="S888" i="25"/>
  <c r="T888" i="25"/>
  <c r="Q889" i="25"/>
  <c r="R889" i="25"/>
  <c r="S889" i="25"/>
  <c r="T889" i="25"/>
  <c r="Q890" i="25"/>
  <c r="R890" i="25"/>
  <c r="S890" i="25"/>
  <c r="T890" i="25"/>
  <c r="Q891" i="25"/>
  <c r="R891" i="25"/>
  <c r="S891" i="25"/>
  <c r="T891" i="25"/>
  <c r="Q892" i="25"/>
  <c r="R892" i="25"/>
  <c r="S892" i="25"/>
  <c r="T892" i="25"/>
  <c r="Q893" i="25"/>
  <c r="R893" i="25"/>
  <c r="S893" i="25"/>
  <c r="T893" i="25"/>
  <c r="Q894" i="25"/>
  <c r="R894" i="25"/>
  <c r="S894" i="25"/>
  <c r="T894" i="25"/>
  <c r="Q895" i="25"/>
  <c r="R895" i="25"/>
  <c r="S895" i="25"/>
  <c r="T895" i="25"/>
  <c r="Q896" i="25"/>
  <c r="R896" i="25"/>
  <c r="S896" i="25"/>
  <c r="T896" i="25"/>
  <c r="Q897" i="25"/>
  <c r="R897" i="25"/>
  <c r="S897" i="25"/>
  <c r="T897" i="25"/>
  <c r="Q898" i="25"/>
  <c r="R898" i="25"/>
  <c r="S898" i="25"/>
  <c r="T898" i="25"/>
  <c r="Q899" i="25"/>
  <c r="R899" i="25"/>
  <c r="S899" i="25"/>
  <c r="T899" i="25"/>
  <c r="Q900" i="25"/>
  <c r="R900" i="25"/>
  <c r="S900" i="25"/>
  <c r="T900" i="25"/>
  <c r="Q901" i="25"/>
  <c r="R901" i="25"/>
  <c r="S901" i="25"/>
  <c r="T901" i="25"/>
  <c r="Q902" i="25"/>
  <c r="R902" i="25"/>
  <c r="S902" i="25"/>
  <c r="T902" i="25"/>
  <c r="Q903" i="25"/>
  <c r="R903" i="25"/>
  <c r="S903" i="25"/>
  <c r="T903" i="25"/>
  <c r="Q904" i="25"/>
  <c r="R904" i="25"/>
  <c r="S904" i="25"/>
  <c r="T904" i="25"/>
  <c r="Q905" i="25"/>
  <c r="R905" i="25"/>
  <c r="S905" i="25"/>
  <c r="T905" i="25"/>
  <c r="Q906" i="25"/>
  <c r="R906" i="25"/>
  <c r="S906" i="25"/>
  <c r="T906" i="25"/>
  <c r="Q907" i="25"/>
  <c r="R907" i="25"/>
  <c r="S907" i="25"/>
  <c r="T907" i="25"/>
  <c r="Q908" i="25"/>
  <c r="R908" i="25"/>
  <c r="S908" i="25"/>
  <c r="T908" i="25"/>
  <c r="Q909" i="25"/>
  <c r="R909" i="25"/>
  <c r="S909" i="25"/>
  <c r="T909" i="25"/>
  <c r="Q910" i="25"/>
  <c r="R910" i="25"/>
  <c r="S910" i="25"/>
  <c r="T910" i="25"/>
  <c r="Q911" i="25"/>
  <c r="R911" i="25"/>
  <c r="S911" i="25"/>
  <c r="T911" i="25"/>
  <c r="Q912" i="25"/>
  <c r="R912" i="25"/>
  <c r="S912" i="25"/>
  <c r="T912" i="25"/>
  <c r="Q913" i="25"/>
  <c r="R913" i="25"/>
  <c r="S913" i="25"/>
  <c r="T913" i="25"/>
  <c r="Q914" i="25"/>
  <c r="R914" i="25"/>
  <c r="S914" i="25"/>
  <c r="T914" i="25"/>
  <c r="Q915" i="25"/>
  <c r="R915" i="25"/>
  <c r="S915" i="25"/>
  <c r="T915" i="25"/>
  <c r="Q916" i="25"/>
  <c r="R916" i="25"/>
  <c r="S916" i="25"/>
  <c r="T916" i="25"/>
  <c r="Q917" i="25"/>
  <c r="R917" i="25"/>
  <c r="S917" i="25"/>
  <c r="T917" i="25"/>
  <c r="Q918" i="25"/>
  <c r="R918" i="25"/>
  <c r="S918" i="25"/>
  <c r="T918" i="25"/>
  <c r="Q919" i="25"/>
  <c r="R919" i="25"/>
  <c r="S919" i="25"/>
  <c r="T919" i="25"/>
  <c r="Q920" i="25"/>
  <c r="R920" i="25"/>
  <c r="S920" i="25"/>
  <c r="T920" i="25"/>
  <c r="Q921" i="25"/>
  <c r="R921" i="25"/>
  <c r="S921" i="25"/>
  <c r="T921" i="25"/>
  <c r="Q922" i="25"/>
  <c r="R922" i="25"/>
  <c r="S922" i="25"/>
  <c r="T922" i="25"/>
  <c r="Q923" i="25"/>
  <c r="R923" i="25"/>
  <c r="S923" i="25"/>
  <c r="T923" i="25"/>
  <c r="Q924" i="25"/>
  <c r="R924" i="25"/>
  <c r="S924" i="25"/>
  <c r="T924" i="25"/>
  <c r="Q925" i="25"/>
  <c r="R925" i="25"/>
  <c r="S925" i="25"/>
  <c r="T925" i="25"/>
  <c r="Q926" i="25"/>
  <c r="R926" i="25"/>
  <c r="S926" i="25"/>
  <c r="T926" i="25"/>
  <c r="Q927" i="25"/>
  <c r="R927" i="25"/>
  <c r="S927" i="25"/>
  <c r="T927" i="25"/>
  <c r="Q928" i="25"/>
  <c r="R928" i="25"/>
  <c r="S928" i="25"/>
  <c r="T928" i="25"/>
  <c r="Q929" i="25"/>
  <c r="R929" i="25"/>
  <c r="S929" i="25"/>
  <c r="T929" i="25"/>
  <c r="Q930" i="25"/>
  <c r="R930" i="25"/>
  <c r="S930" i="25"/>
  <c r="T930" i="25"/>
  <c r="Q931" i="25"/>
  <c r="R931" i="25"/>
  <c r="S931" i="25"/>
  <c r="T931" i="25"/>
  <c r="Q932" i="25"/>
  <c r="R932" i="25"/>
  <c r="S932" i="25"/>
  <c r="T932" i="25"/>
  <c r="Q933" i="25"/>
  <c r="R933" i="25"/>
  <c r="S933" i="25"/>
  <c r="T933" i="25"/>
  <c r="Q934" i="25"/>
  <c r="R934" i="25"/>
  <c r="S934" i="25"/>
  <c r="T934" i="25"/>
  <c r="Q935" i="25"/>
  <c r="R935" i="25"/>
  <c r="S935" i="25"/>
  <c r="T935" i="25"/>
  <c r="Q936" i="25"/>
  <c r="R936" i="25"/>
  <c r="S936" i="25"/>
  <c r="T936" i="25"/>
  <c r="Q937" i="25"/>
  <c r="R937" i="25"/>
  <c r="S937" i="25"/>
  <c r="T937" i="25"/>
  <c r="Q938" i="25"/>
  <c r="R938" i="25"/>
  <c r="S938" i="25"/>
  <c r="T938" i="25"/>
  <c r="Q939" i="25"/>
  <c r="R939" i="25"/>
  <c r="S939" i="25"/>
  <c r="T939" i="25"/>
  <c r="Q940" i="25"/>
  <c r="R940" i="25"/>
  <c r="S940" i="25"/>
  <c r="T940" i="25"/>
  <c r="Q941" i="25"/>
  <c r="R941" i="25"/>
  <c r="S941" i="25"/>
  <c r="T941" i="25"/>
  <c r="Q942" i="25"/>
  <c r="R942" i="25"/>
  <c r="S942" i="25"/>
  <c r="T942" i="25"/>
  <c r="Q943" i="25"/>
  <c r="R943" i="25"/>
  <c r="S943" i="25"/>
  <c r="T943" i="25"/>
  <c r="Q944" i="25"/>
  <c r="R944" i="25"/>
  <c r="S944" i="25"/>
  <c r="T944" i="25"/>
  <c r="Q945" i="25"/>
  <c r="R945" i="25"/>
  <c r="S945" i="25"/>
  <c r="T945" i="25"/>
  <c r="Q946" i="25"/>
  <c r="R946" i="25"/>
  <c r="S946" i="25"/>
  <c r="T946" i="25"/>
  <c r="Q947" i="25"/>
  <c r="R947" i="25"/>
  <c r="S947" i="25"/>
  <c r="T947" i="25"/>
  <c r="Q948" i="25"/>
  <c r="R948" i="25"/>
  <c r="S948" i="25"/>
  <c r="T948" i="25"/>
  <c r="Q949" i="25"/>
  <c r="R949" i="25"/>
  <c r="S949" i="25"/>
  <c r="T949" i="25"/>
  <c r="Q950" i="25"/>
  <c r="R950" i="25"/>
  <c r="S950" i="25"/>
  <c r="T950" i="25"/>
  <c r="Q951" i="25"/>
  <c r="R951" i="25"/>
  <c r="S951" i="25"/>
  <c r="T951" i="25"/>
  <c r="Q952" i="25"/>
  <c r="R952" i="25"/>
  <c r="S952" i="25"/>
  <c r="T952" i="25"/>
  <c r="Q953" i="25"/>
  <c r="R953" i="25"/>
  <c r="S953" i="25"/>
  <c r="T953" i="25"/>
  <c r="Q954" i="25"/>
  <c r="R954" i="25"/>
  <c r="S954" i="25"/>
  <c r="T954" i="25"/>
  <c r="Q955" i="25"/>
  <c r="R955" i="25"/>
  <c r="S955" i="25"/>
  <c r="T955" i="25"/>
  <c r="Q956" i="25"/>
  <c r="R956" i="25"/>
  <c r="S956" i="25"/>
  <c r="T956" i="25"/>
  <c r="Q957" i="25"/>
  <c r="R957" i="25"/>
  <c r="S957" i="25"/>
  <c r="T957" i="25"/>
  <c r="Q958" i="25"/>
  <c r="R958" i="25"/>
  <c r="S958" i="25"/>
  <c r="T958" i="25"/>
  <c r="Q959" i="25"/>
  <c r="R959" i="25"/>
  <c r="S959" i="25"/>
  <c r="T959" i="25"/>
  <c r="Q960" i="25"/>
  <c r="R960" i="25"/>
  <c r="S960" i="25"/>
  <c r="T960" i="25"/>
  <c r="Q961" i="25"/>
  <c r="R961" i="25"/>
  <c r="S961" i="25"/>
  <c r="T961" i="25"/>
  <c r="Q962" i="25"/>
  <c r="R962" i="25"/>
  <c r="S962" i="25"/>
  <c r="T962" i="25"/>
  <c r="Q963" i="25"/>
  <c r="R963" i="25"/>
  <c r="S963" i="25"/>
  <c r="T963" i="25"/>
  <c r="Q964" i="25"/>
  <c r="R964" i="25"/>
  <c r="S964" i="25"/>
  <c r="T964" i="25"/>
  <c r="Q965" i="25"/>
  <c r="R965" i="25"/>
  <c r="S965" i="25"/>
  <c r="T965" i="25"/>
  <c r="Q966" i="25"/>
  <c r="R966" i="25"/>
  <c r="S966" i="25"/>
  <c r="T966" i="25"/>
  <c r="Q967" i="25"/>
  <c r="R967" i="25"/>
  <c r="S967" i="25"/>
  <c r="T967" i="25"/>
  <c r="Q968" i="25"/>
  <c r="R968" i="25"/>
  <c r="S968" i="25"/>
  <c r="T968" i="25"/>
  <c r="Q969" i="25"/>
  <c r="R969" i="25"/>
  <c r="S969" i="25"/>
  <c r="T969" i="25"/>
  <c r="Q970" i="25"/>
  <c r="R970" i="25"/>
  <c r="S970" i="25"/>
  <c r="T970" i="25"/>
  <c r="Q971" i="25"/>
  <c r="R971" i="25"/>
  <c r="S971" i="25"/>
  <c r="T971" i="25"/>
  <c r="Q972" i="25"/>
  <c r="R972" i="25"/>
  <c r="S972" i="25"/>
  <c r="T972" i="25"/>
  <c r="Q973" i="25"/>
  <c r="R973" i="25"/>
  <c r="S973" i="25"/>
  <c r="T973" i="25"/>
  <c r="Q974" i="25"/>
  <c r="R974" i="25"/>
  <c r="S974" i="25"/>
  <c r="T974" i="25"/>
  <c r="Q975" i="25"/>
  <c r="R975" i="25"/>
  <c r="S975" i="25"/>
  <c r="T975" i="25"/>
  <c r="Q976" i="25"/>
  <c r="R976" i="25"/>
  <c r="S976" i="25"/>
  <c r="T976" i="25"/>
  <c r="Q977" i="25"/>
  <c r="R977" i="25"/>
  <c r="S977" i="25"/>
  <c r="T977" i="25"/>
  <c r="Q978" i="25"/>
  <c r="R978" i="25"/>
  <c r="S978" i="25"/>
  <c r="T978" i="25"/>
  <c r="Q979" i="25"/>
  <c r="R979" i="25"/>
  <c r="S979" i="25"/>
  <c r="T979" i="25"/>
  <c r="Q980" i="25"/>
  <c r="R980" i="25"/>
  <c r="S980" i="25"/>
  <c r="T980" i="25"/>
  <c r="Q981" i="25"/>
  <c r="R981" i="25"/>
  <c r="S981" i="25"/>
  <c r="T981" i="25"/>
  <c r="Q982" i="25"/>
  <c r="R982" i="25"/>
  <c r="S982" i="25"/>
  <c r="T982" i="25"/>
  <c r="Q983" i="25"/>
  <c r="R983" i="25"/>
  <c r="S983" i="25"/>
  <c r="T983" i="25"/>
  <c r="Q984" i="25"/>
  <c r="R984" i="25"/>
  <c r="S984" i="25"/>
  <c r="T984" i="25"/>
  <c r="Q985" i="25"/>
  <c r="R985" i="25"/>
  <c r="S985" i="25"/>
  <c r="T985" i="25"/>
  <c r="Q986" i="25"/>
  <c r="R986" i="25"/>
  <c r="S986" i="25"/>
  <c r="T986" i="25"/>
  <c r="Q987" i="25"/>
  <c r="R987" i="25"/>
  <c r="S987" i="25"/>
  <c r="T987" i="25"/>
  <c r="Q988" i="25"/>
  <c r="R988" i="25"/>
  <c r="S988" i="25"/>
  <c r="T988" i="25"/>
  <c r="Q989" i="25"/>
  <c r="R989" i="25"/>
  <c r="S989" i="25"/>
  <c r="T989" i="25"/>
  <c r="Q990" i="25"/>
  <c r="R990" i="25"/>
  <c r="S990" i="25"/>
  <c r="T990" i="25"/>
  <c r="Q991" i="25"/>
  <c r="R991" i="25"/>
  <c r="S991" i="25"/>
  <c r="T991" i="25"/>
  <c r="Q992" i="25"/>
  <c r="R992" i="25"/>
  <c r="S992" i="25"/>
  <c r="T992" i="25"/>
  <c r="Q993" i="25"/>
  <c r="R993" i="25"/>
  <c r="S993" i="25"/>
  <c r="T993" i="25"/>
  <c r="Q994" i="25"/>
  <c r="R994" i="25"/>
  <c r="S994" i="25"/>
  <c r="T994" i="25"/>
  <c r="Q995" i="25"/>
  <c r="R995" i="25"/>
  <c r="S995" i="25"/>
  <c r="T995" i="25"/>
  <c r="Q996" i="25"/>
  <c r="R996" i="25"/>
  <c r="S996" i="25"/>
  <c r="T996" i="25"/>
  <c r="Q997" i="25"/>
  <c r="R997" i="25"/>
  <c r="S997" i="25"/>
  <c r="T997" i="25"/>
  <c r="Q998" i="25"/>
  <c r="R998" i="25"/>
  <c r="S998" i="25"/>
  <c r="T998" i="25"/>
  <c r="Q999" i="25"/>
  <c r="R999" i="25"/>
  <c r="S999" i="25"/>
  <c r="T999" i="25"/>
  <c r="Q1000" i="25"/>
  <c r="R1000" i="25"/>
  <c r="S1000" i="25"/>
  <c r="T1000" i="25"/>
  <c r="Q1001" i="25"/>
  <c r="R1001" i="25"/>
  <c r="S1001" i="25"/>
  <c r="T1001" i="25"/>
  <c r="Q1002" i="25"/>
  <c r="R1002" i="25"/>
  <c r="S1002" i="25"/>
  <c r="T1002" i="25"/>
  <c r="Q1003" i="25"/>
  <c r="R1003" i="25"/>
  <c r="S1003" i="25"/>
  <c r="T1003" i="25"/>
  <c r="Q1004" i="25"/>
  <c r="R1004" i="25"/>
  <c r="S1004" i="25"/>
  <c r="T1004" i="25"/>
  <c r="Q1005" i="25"/>
  <c r="R1005" i="25"/>
  <c r="S1005" i="25"/>
  <c r="T1005" i="25"/>
  <c r="Q1006" i="25"/>
  <c r="R1006" i="25"/>
  <c r="S1006" i="25"/>
  <c r="T1006" i="25"/>
  <c r="Q1007" i="25"/>
  <c r="R1007" i="25"/>
  <c r="S1007" i="25"/>
  <c r="T1007" i="25"/>
  <c r="Q1008" i="25"/>
  <c r="R1008" i="25"/>
  <c r="S1008" i="25"/>
  <c r="T1008" i="25"/>
  <c r="Q1009" i="25"/>
  <c r="R1009" i="25"/>
  <c r="S1009" i="25"/>
  <c r="T1009" i="25"/>
  <c r="Q1010" i="25"/>
  <c r="R1010" i="25"/>
  <c r="S1010" i="25"/>
  <c r="T1010" i="25"/>
  <c r="Q1011" i="25"/>
  <c r="R1011" i="25"/>
  <c r="S1011" i="25"/>
  <c r="T1011" i="25"/>
  <c r="Q1012" i="25"/>
  <c r="R1012" i="25"/>
  <c r="S1012" i="25"/>
  <c r="T1012" i="25"/>
  <c r="Q1013" i="25"/>
  <c r="R1013" i="25"/>
  <c r="S1013" i="25"/>
  <c r="T1013" i="25"/>
  <c r="Q1014" i="25"/>
  <c r="R1014" i="25"/>
  <c r="S1014" i="25"/>
  <c r="T1014" i="25"/>
  <c r="Q1015" i="25"/>
  <c r="R1015" i="25"/>
  <c r="S1015" i="25"/>
  <c r="T1015" i="25"/>
  <c r="Q1016" i="25"/>
  <c r="R1016" i="25"/>
  <c r="S1016" i="25"/>
  <c r="T1016" i="25"/>
  <c r="Q1017" i="25"/>
  <c r="R1017" i="25"/>
  <c r="S1017" i="25"/>
  <c r="T1017" i="25"/>
  <c r="Q1018" i="25"/>
  <c r="R1018" i="25"/>
  <c r="S1018" i="25"/>
  <c r="T1018" i="25"/>
  <c r="Q1019" i="25"/>
  <c r="R1019" i="25"/>
  <c r="S1019" i="25"/>
  <c r="T1019" i="25"/>
  <c r="Q1020" i="25"/>
  <c r="R1020" i="25"/>
  <c r="S1020" i="25"/>
  <c r="T1020" i="25"/>
  <c r="Q1021" i="25"/>
  <c r="R1021" i="25"/>
  <c r="S1021" i="25"/>
  <c r="T1021" i="25"/>
  <c r="Q1022" i="25"/>
  <c r="R1022" i="25"/>
  <c r="S1022" i="25"/>
  <c r="T1022" i="25"/>
  <c r="Q1023" i="25"/>
  <c r="R1023" i="25"/>
  <c r="S1023" i="25"/>
  <c r="T1023" i="25"/>
  <c r="Q1024" i="25"/>
  <c r="R1024" i="25"/>
  <c r="S1024" i="25"/>
  <c r="T1024" i="25"/>
  <c r="Q1025" i="25"/>
  <c r="R1025" i="25"/>
  <c r="S1025" i="25"/>
  <c r="T1025" i="25"/>
  <c r="Q1026" i="25"/>
  <c r="R1026" i="25"/>
  <c r="S1026" i="25"/>
  <c r="T1026" i="25"/>
  <c r="Q1027" i="25"/>
  <c r="R1027" i="25"/>
  <c r="S1027" i="25"/>
  <c r="T1027" i="25"/>
  <c r="Q1028" i="25"/>
  <c r="R1028" i="25"/>
  <c r="S1028" i="25"/>
  <c r="T1028" i="25"/>
  <c r="Q1029" i="25"/>
  <c r="R1029" i="25"/>
  <c r="S1029" i="25"/>
  <c r="T1029" i="25"/>
  <c r="Q1030" i="25"/>
  <c r="R1030" i="25"/>
  <c r="S1030" i="25"/>
  <c r="T1030" i="25"/>
  <c r="Q1031" i="25"/>
  <c r="R1031" i="25"/>
  <c r="S1031" i="25"/>
  <c r="T1031" i="25"/>
  <c r="Q1032" i="25"/>
  <c r="R1032" i="25"/>
  <c r="S1032" i="25"/>
  <c r="T1032" i="25"/>
  <c r="Q1033" i="25"/>
  <c r="R1033" i="25"/>
  <c r="S1033" i="25"/>
  <c r="T1033" i="25"/>
  <c r="Q1034" i="25"/>
  <c r="R1034" i="25"/>
  <c r="S1034" i="25"/>
  <c r="T1034" i="25"/>
  <c r="Q1035" i="25"/>
  <c r="R1035" i="25"/>
  <c r="S1035" i="25"/>
  <c r="T1035" i="25"/>
  <c r="Q1036" i="25"/>
  <c r="R1036" i="25"/>
  <c r="S1036" i="25"/>
  <c r="T1036" i="25"/>
  <c r="Q1037" i="25"/>
  <c r="R1037" i="25"/>
  <c r="S1037" i="25"/>
  <c r="T1037" i="25"/>
  <c r="Q1038" i="25"/>
  <c r="R1038" i="25"/>
  <c r="S1038" i="25"/>
  <c r="T1038" i="25"/>
  <c r="Q1039" i="25"/>
  <c r="R1039" i="25"/>
  <c r="S1039" i="25"/>
  <c r="T1039" i="25"/>
  <c r="Q1040" i="25"/>
  <c r="R1040" i="25"/>
  <c r="S1040" i="25"/>
  <c r="T1040" i="25"/>
  <c r="Q1041" i="25"/>
  <c r="R1041" i="25"/>
  <c r="S1041" i="25"/>
  <c r="T1041" i="25"/>
  <c r="Q1042" i="25"/>
  <c r="R1042" i="25"/>
  <c r="S1042" i="25"/>
  <c r="T1042" i="25"/>
  <c r="Q1043" i="25"/>
  <c r="R1043" i="25"/>
  <c r="S1043" i="25"/>
  <c r="T1043" i="25"/>
  <c r="Q1044" i="25"/>
  <c r="R1044" i="25"/>
  <c r="S1044" i="25"/>
  <c r="T1044" i="25"/>
  <c r="Q1045" i="25"/>
  <c r="R1045" i="25"/>
  <c r="S1045" i="25"/>
  <c r="T1045" i="25"/>
  <c r="Q1046" i="25"/>
  <c r="R1046" i="25"/>
  <c r="S1046" i="25"/>
  <c r="T1046" i="25"/>
  <c r="Q1047" i="25"/>
  <c r="R1047" i="25"/>
  <c r="S1047" i="25"/>
  <c r="T1047" i="25"/>
  <c r="Q1048" i="25"/>
  <c r="R1048" i="25"/>
  <c r="S1048" i="25"/>
  <c r="T1048" i="25"/>
  <c r="Q1049" i="25"/>
  <c r="R1049" i="25"/>
  <c r="S1049" i="25"/>
  <c r="T1049" i="25"/>
  <c r="Q1050" i="25"/>
  <c r="R1050" i="25"/>
  <c r="S1050" i="25"/>
  <c r="T1050" i="25"/>
  <c r="Q1051" i="25"/>
  <c r="R1051" i="25"/>
  <c r="S1051" i="25"/>
  <c r="T1051" i="25"/>
  <c r="Q1052" i="25"/>
  <c r="R1052" i="25"/>
  <c r="S1052" i="25"/>
  <c r="T1052" i="25"/>
  <c r="Q1053" i="25"/>
  <c r="R1053" i="25"/>
  <c r="S1053" i="25"/>
  <c r="T1053" i="25"/>
  <c r="Q1054" i="25"/>
  <c r="R1054" i="25"/>
  <c r="S1054" i="25"/>
  <c r="T1054" i="25"/>
  <c r="Q1055" i="25"/>
  <c r="R1055" i="25"/>
  <c r="S1055" i="25"/>
  <c r="T1055" i="25"/>
  <c r="Q1056" i="25"/>
  <c r="R1056" i="25"/>
  <c r="S1056" i="25"/>
  <c r="T1056" i="25"/>
  <c r="Q1057" i="25"/>
  <c r="R1057" i="25"/>
  <c r="S1057" i="25"/>
  <c r="T1057" i="25"/>
  <c r="Q1058" i="25"/>
  <c r="R1058" i="25"/>
  <c r="S1058" i="25"/>
  <c r="T1058" i="25"/>
  <c r="Q1059" i="25"/>
  <c r="R1059" i="25"/>
  <c r="S1059" i="25"/>
  <c r="T1059" i="25"/>
  <c r="Q1060" i="25"/>
  <c r="R1060" i="25"/>
  <c r="S1060" i="25"/>
  <c r="T1060" i="25"/>
  <c r="Q1061" i="25"/>
  <c r="R1061" i="25"/>
  <c r="S1061" i="25"/>
  <c r="T1061" i="25"/>
  <c r="Q1062" i="25"/>
  <c r="R1062" i="25"/>
  <c r="S1062" i="25"/>
  <c r="T1062" i="25"/>
  <c r="Q1063" i="25"/>
  <c r="R1063" i="25"/>
  <c r="S1063" i="25"/>
  <c r="T1063" i="25"/>
  <c r="Q1064" i="25"/>
  <c r="R1064" i="25"/>
  <c r="S1064" i="25"/>
  <c r="T1064" i="25"/>
  <c r="Q1065" i="25"/>
  <c r="R1065" i="25"/>
  <c r="S1065" i="25"/>
  <c r="T1065" i="25"/>
  <c r="Q1066" i="25"/>
  <c r="R1066" i="25"/>
  <c r="S1066" i="25"/>
  <c r="T1066" i="25"/>
  <c r="Q1067" i="25"/>
  <c r="R1067" i="25"/>
  <c r="S1067" i="25"/>
  <c r="T1067" i="25"/>
  <c r="Q1068" i="25"/>
  <c r="R1068" i="25"/>
  <c r="S1068" i="25"/>
  <c r="T1068" i="25"/>
  <c r="Q1069" i="25"/>
  <c r="R1069" i="25"/>
  <c r="S1069" i="25"/>
  <c r="T1069" i="25"/>
  <c r="Q1070" i="25"/>
  <c r="R1070" i="25"/>
  <c r="S1070" i="25"/>
  <c r="T1070" i="25"/>
  <c r="Q1071" i="25"/>
  <c r="R1071" i="25"/>
  <c r="S1071" i="25"/>
  <c r="T1071" i="25"/>
  <c r="Q1072" i="25"/>
  <c r="R1072" i="25"/>
  <c r="S1072" i="25"/>
  <c r="T1072" i="25"/>
  <c r="Q1073" i="25"/>
  <c r="R1073" i="25"/>
  <c r="S1073" i="25"/>
  <c r="T1073" i="25"/>
  <c r="Q1074" i="25"/>
  <c r="R1074" i="25"/>
  <c r="S1074" i="25"/>
  <c r="T1074" i="25"/>
  <c r="Q1075" i="25"/>
  <c r="R1075" i="25"/>
  <c r="S1075" i="25"/>
  <c r="T1075" i="25"/>
  <c r="Q1076" i="25"/>
  <c r="R1076" i="25"/>
  <c r="S1076" i="25"/>
  <c r="T1076" i="25"/>
  <c r="Q1077" i="25"/>
  <c r="R1077" i="25"/>
  <c r="S1077" i="25"/>
  <c r="T1077" i="25"/>
  <c r="Q1078" i="25"/>
  <c r="R1078" i="25"/>
  <c r="S1078" i="25"/>
  <c r="T1078" i="25"/>
  <c r="Q1079" i="25"/>
  <c r="R1079" i="25"/>
  <c r="S1079" i="25"/>
  <c r="T1079" i="25"/>
  <c r="Q1080" i="25"/>
  <c r="R1080" i="25"/>
  <c r="S1080" i="25"/>
  <c r="T1080" i="25"/>
  <c r="Q1081" i="25"/>
  <c r="R1081" i="25"/>
  <c r="S1081" i="25"/>
  <c r="T1081" i="25"/>
  <c r="Q1082" i="25"/>
  <c r="R1082" i="25"/>
  <c r="S1082" i="25"/>
  <c r="T1082" i="25"/>
  <c r="Q1083" i="25"/>
  <c r="R1083" i="25"/>
  <c r="S1083" i="25"/>
  <c r="T1083" i="25"/>
  <c r="Q1084" i="25"/>
  <c r="R1084" i="25"/>
  <c r="S1084" i="25"/>
  <c r="T1084" i="25"/>
  <c r="Q1085" i="25"/>
  <c r="R1085" i="25"/>
  <c r="S1085" i="25"/>
  <c r="T1085" i="25"/>
  <c r="Q1086" i="25"/>
  <c r="R1086" i="25"/>
  <c r="S1086" i="25"/>
  <c r="T1086" i="25"/>
  <c r="Q1087" i="25"/>
  <c r="R1087" i="25"/>
  <c r="S1087" i="25"/>
  <c r="T1087" i="25"/>
  <c r="Q1088" i="25"/>
  <c r="R1088" i="25"/>
  <c r="S1088" i="25"/>
  <c r="T1088" i="25"/>
  <c r="Q1089" i="25"/>
  <c r="R1089" i="25"/>
  <c r="S1089" i="25"/>
  <c r="T1089" i="25"/>
  <c r="Q1090" i="25"/>
  <c r="R1090" i="25"/>
  <c r="S1090" i="25"/>
  <c r="T1090" i="25"/>
  <c r="Q1091" i="25"/>
  <c r="R1091" i="25"/>
  <c r="S1091" i="25"/>
  <c r="T1091" i="25"/>
  <c r="Q1092" i="25"/>
  <c r="R1092" i="25"/>
  <c r="S1092" i="25"/>
  <c r="T1092" i="25"/>
  <c r="Q1093" i="25"/>
  <c r="R1093" i="25"/>
  <c r="S1093" i="25"/>
  <c r="T1093" i="25"/>
  <c r="Q1094" i="25"/>
  <c r="R1094" i="25"/>
  <c r="S1094" i="25"/>
  <c r="T1094" i="25"/>
  <c r="Q1095" i="25"/>
  <c r="R1095" i="25"/>
  <c r="S1095" i="25"/>
  <c r="T1095" i="25"/>
  <c r="Q1096" i="25"/>
  <c r="R1096" i="25"/>
  <c r="S1096" i="25"/>
  <c r="T1096" i="25"/>
  <c r="Q1097" i="25"/>
  <c r="R1097" i="25"/>
  <c r="S1097" i="25"/>
  <c r="T1097" i="25"/>
  <c r="Q1098" i="25"/>
  <c r="R1098" i="25"/>
  <c r="S1098" i="25"/>
  <c r="T1098" i="25"/>
  <c r="Q1099" i="25"/>
  <c r="R1099" i="25"/>
  <c r="S1099" i="25"/>
  <c r="T1099" i="25"/>
  <c r="Q1100" i="25"/>
  <c r="R1100" i="25"/>
  <c r="S1100" i="25"/>
  <c r="T1100" i="25"/>
  <c r="Q1101" i="25"/>
  <c r="R1101" i="25"/>
  <c r="S1101" i="25"/>
  <c r="T1101" i="25"/>
  <c r="Q1102" i="25"/>
  <c r="R1102" i="25"/>
  <c r="S1102" i="25"/>
  <c r="T1102" i="25"/>
  <c r="Q1103" i="25"/>
  <c r="R1103" i="25"/>
  <c r="S1103" i="25"/>
  <c r="T1103" i="25"/>
  <c r="Q1104" i="25"/>
  <c r="R1104" i="25"/>
  <c r="S1104" i="25"/>
  <c r="T1104" i="25"/>
  <c r="Q1105" i="25"/>
  <c r="R1105" i="25"/>
  <c r="S1105" i="25"/>
  <c r="T1105" i="25"/>
  <c r="Q1106" i="25"/>
  <c r="R1106" i="25"/>
  <c r="S1106" i="25"/>
  <c r="T1106" i="25"/>
  <c r="Q1107" i="25"/>
  <c r="R1107" i="25"/>
  <c r="S1107" i="25"/>
  <c r="T1107" i="25"/>
  <c r="Q1108" i="25"/>
  <c r="R1108" i="25"/>
  <c r="S1108" i="25"/>
  <c r="T1108" i="25"/>
  <c r="Q1109" i="25"/>
  <c r="R1109" i="25"/>
  <c r="S1109" i="25"/>
  <c r="T1109" i="25"/>
  <c r="Q1110" i="25"/>
  <c r="R1110" i="25"/>
  <c r="S1110" i="25"/>
  <c r="T1110" i="25"/>
  <c r="Q1111" i="25"/>
  <c r="R1111" i="25"/>
  <c r="S1111" i="25"/>
  <c r="T1111" i="25"/>
  <c r="Q1112" i="25"/>
  <c r="R1112" i="25"/>
  <c r="S1112" i="25"/>
  <c r="T1112" i="25"/>
  <c r="Q1113" i="25"/>
  <c r="R1113" i="25"/>
  <c r="S1113" i="25"/>
  <c r="T1113" i="25"/>
  <c r="Q1114" i="25"/>
  <c r="R1114" i="25"/>
  <c r="S1114" i="25"/>
  <c r="T1114" i="25"/>
  <c r="Q1115" i="25"/>
  <c r="R1115" i="25"/>
  <c r="S1115" i="25"/>
  <c r="T1115" i="25"/>
  <c r="Q1116" i="25"/>
  <c r="R1116" i="25"/>
  <c r="S1116" i="25"/>
  <c r="T1116" i="25"/>
  <c r="Q1117" i="25"/>
  <c r="R1117" i="25"/>
  <c r="S1117" i="25"/>
  <c r="T1117" i="25"/>
  <c r="Q1118" i="25"/>
  <c r="R1118" i="25"/>
  <c r="S1118" i="25"/>
  <c r="T1118" i="25"/>
  <c r="Q1119" i="25"/>
  <c r="R1119" i="25"/>
  <c r="S1119" i="25"/>
  <c r="T1119" i="25"/>
  <c r="Q1120" i="25"/>
  <c r="R1120" i="25"/>
  <c r="S1120" i="25"/>
  <c r="T1120" i="25"/>
  <c r="Q1121" i="25"/>
  <c r="R1121" i="25"/>
  <c r="S1121" i="25"/>
  <c r="T1121" i="25"/>
  <c r="Q1122" i="25"/>
  <c r="R1122" i="25"/>
  <c r="S1122" i="25"/>
  <c r="T1122" i="25"/>
  <c r="Q1123" i="25"/>
  <c r="R1123" i="25"/>
  <c r="S1123" i="25"/>
  <c r="T1123" i="25"/>
  <c r="Q1124" i="25"/>
  <c r="R1124" i="25"/>
  <c r="S1124" i="25"/>
  <c r="T1124" i="25"/>
  <c r="Q1125" i="25"/>
  <c r="R1125" i="25"/>
  <c r="S1125" i="25"/>
  <c r="T1125" i="25"/>
  <c r="Q1126" i="25"/>
  <c r="R1126" i="25"/>
  <c r="S1126" i="25"/>
  <c r="T1126" i="25"/>
  <c r="Q1127" i="25"/>
  <c r="R1127" i="25"/>
  <c r="S1127" i="25"/>
  <c r="T1127" i="25"/>
  <c r="Q1128" i="25"/>
  <c r="R1128" i="25"/>
  <c r="S1128" i="25"/>
  <c r="T1128" i="25"/>
  <c r="Q1129" i="25"/>
  <c r="R1129" i="25"/>
  <c r="S1129" i="25"/>
  <c r="T1129" i="25"/>
  <c r="Q1130" i="25"/>
  <c r="R1130" i="25"/>
  <c r="S1130" i="25"/>
  <c r="T1130" i="25"/>
  <c r="Q1131" i="25"/>
  <c r="R1131" i="25"/>
  <c r="S1131" i="25"/>
  <c r="T1131" i="25"/>
  <c r="Q1132" i="25"/>
  <c r="R1132" i="25"/>
  <c r="S1132" i="25"/>
  <c r="T1132" i="25"/>
  <c r="Q1133" i="25"/>
  <c r="R1133" i="25"/>
  <c r="S1133" i="25"/>
  <c r="T1133" i="25"/>
  <c r="Q1134" i="25"/>
  <c r="R1134" i="25"/>
  <c r="S1134" i="25"/>
  <c r="T1134" i="25"/>
  <c r="Q1135" i="25"/>
  <c r="R1135" i="25"/>
  <c r="S1135" i="25"/>
  <c r="T1135" i="25"/>
  <c r="Q1136" i="25"/>
  <c r="R1136" i="25"/>
  <c r="S1136" i="25"/>
  <c r="T1136" i="25"/>
  <c r="Q1137" i="25"/>
  <c r="R1137" i="25"/>
  <c r="S1137" i="25"/>
  <c r="T1137" i="25"/>
  <c r="Q1138" i="25"/>
  <c r="R1138" i="25"/>
  <c r="S1138" i="25"/>
  <c r="T1138" i="25"/>
  <c r="Q1139" i="25"/>
  <c r="R1139" i="25"/>
  <c r="S1139" i="25"/>
  <c r="T1139" i="25"/>
  <c r="Q1140" i="25"/>
  <c r="R1140" i="25"/>
  <c r="S1140" i="25"/>
  <c r="T1140" i="25"/>
  <c r="Q1141" i="25"/>
  <c r="R1141" i="25"/>
  <c r="S1141" i="25"/>
  <c r="T1141" i="25"/>
  <c r="Q1142" i="25"/>
  <c r="R1142" i="25"/>
  <c r="S1142" i="25"/>
  <c r="T1142" i="25"/>
  <c r="Q1143" i="25"/>
  <c r="R1143" i="25"/>
  <c r="S1143" i="25"/>
  <c r="T1143" i="25"/>
  <c r="Q1144" i="25"/>
  <c r="R1144" i="25"/>
  <c r="S1144" i="25"/>
  <c r="T1144" i="25"/>
  <c r="Q1145" i="25"/>
  <c r="R1145" i="25"/>
  <c r="S1145" i="25"/>
  <c r="T1145" i="25"/>
  <c r="Q1146" i="25"/>
  <c r="R1146" i="25"/>
  <c r="S1146" i="25"/>
  <c r="T1146" i="25"/>
  <c r="Q1147" i="25"/>
  <c r="R1147" i="25"/>
  <c r="S1147" i="25"/>
  <c r="T1147" i="25"/>
  <c r="Q1148" i="25"/>
  <c r="R1148" i="25"/>
  <c r="S1148" i="25"/>
  <c r="T1148" i="25"/>
  <c r="Q1149" i="25"/>
  <c r="R1149" i="25"/>
  <c r="S1149" i="25"/>
  <c r="T1149" i="25"/>
  <c r="Q1150" i="25"/>
  <c r="R1150" i="25"/>
  <c r="S1150" i="25"/>
  <c r="T1150" i="25"/>
  <c r="Q1151" i="25"/>
  <c r="R1151" i="25"/>
  <c r="S1151" i="25"/>
  <c r="T1151" i="25"/>
  <c r="Q1152" i="25"/>
  <c r="R1152" i="25"/>
  <c r="S1152" i="25"/>
  <c r="T1152" i="25"/>
  <c r="Q1153" i="25"/>
  <c r="R1153" i="25"/>
  <c r="S1153" i="25"/>
  <c r="T1153" i="25"/>
  <c r="Q1154" i="25"/>
  <c r="R1154" i="25"/>
  <c r="S1154" i="25"/>
  <c r="T1154" i="25"/>
  <c r="Q1155" i="25"/>
  <c r="R1155" i="25"/>
  <c r="S1155" i="25"/>
  <c r="T1155" i="25"/>
  <c r="Q1156" i="25"/>
  <c r="R1156" i="25"/>
  <c r="S1156" i="25"/>
  <c r="T1156" i="25"/>
  <c r="Q1157" i="25"/>
  <c r="R1157" i="25"/>
  <c r="S1157" i="25"/>
  <c r="T1157" i="25"/>
  <c r="Q1158" i="25"/>
  <c r="R1158" i="25"/>
  <c r="S1158" i="25"/>
  <c r="T1158" i="25"/>
  <c r="Q1159" i="25"/>
  <c r="R1159" i="25"/>
  <c r="S1159" i="25"/>
  <c r="T1159" i="25"/>
  <c r="Q1160" i="25"/>
  <c r="R1160" i="25"/>
  <c r="S1160" i="25"/>
  <c r="T1160" i="25"/>
  <c r="Q1161" i="25"/>
  <c r="R1161" i="25"/>
  <c r="S1161" i="25"/>
  <c r="T1161" i="25"/>
  <c r="Q1162" i="25"/>
  <c r="R1162" i="25"/>
  <c r="S1162" i="25"/>
  <c r="T1162" i="25"/>
  <c r="Q1163" i="25"/>
  <c r="R1163" i="25"/>
  <c r="S1163" i="25"/>
  <c r="T1163" i="25"/>
  <c r="Q1164" i="25"/>
  <c r="R1164" i="25"/>
  <c r="S1164" i="25"/>
  <c r="T1164" i="25"/>
  <c r="Q1165" i="25"/>
  <c r="R1165" i="25"/>
  <c r="S1165" i="25"/>
  <c r="T1165" i="25"/>
  <c r="Q1166" i="25"/>
  <c r="R1166" i="25"/>
  <c r="S1166" i="25"/>
  <c r="T1166" i="25"/>
  <c r="Q1167" i="25"/>
  <c r="R1167" i="25"/>
  <c r="S1167" i="25"/>
  <c r="T1167" i="25"/>
  <c r="Q1168" i="25"/>
  <c r="R1168" i="25"/>
  <c r="S1168" i="25"/>
  <c r="T1168" i="25"/>
  <c r="Q1169" i="25"/>
  <c r="R1169" i="25"/>
  <c r="S1169" i="25"/>
  <c r="T1169" i="25"/>
  <c r="Q1170" i="25"/>
  <c r="R1170" i="25"/>
  <c r="S1170" i="25"/>
  <c r="T1170" i="25"/>
  <c r="Q1171" i="25"/>
  <c r="R1171" i="25"/>
  <c r="S1171" i="25"/>
  <c r="T1171" i="25"/>
  <c r="Q1172" i="25"/>
  <c r="R1172" i="25"/>
  <c r="S1172" i="25"/>
  <c r="T1172" i="25"/>
  <c r="Q1173" i="25"/>
  <c r="R1173" i="25"/>
  <c r="S1173" i="25"/>
  <c r="T1173" i="25"/>
  <c r="Q1174" i="25"/>
  <c r="R1174" i="25"/>
  <c r="S1174" i="25"/>
  <c r="T1174" i="25"/>
  <c r="Q1175" i="25"/>
  <c r="R1175" i="25"/>
  <c r="S1175" i="25"/>
  <c r="T1175" i="25"/>
  <c r="Q1176" i="25"/>
  <c r="R1176" i="25"/>
  <c r="S1176" i="25"/>
  <c r="T1176" i="25"/>
  <c r="Q1177" i="25"/>
  <c r="R1177" i="25"/>
  <c r="S1177" i="25"/>
  <c r="T1177" i="25"/>
  <c r="Q1178" i="25"/>
  <c r="R1178" i="25"/>
  <c r="S1178" i="25"/>
  <c r="T1178" i="25"/>
  <c r="Q1179" i="25"/>
  <c r="R1179" i="25"/>
  <c r="S1179" i="25"/>
  <c r="T1179" i="25"/>
  <c r="Q1180" i="25"/>
  <c r="R1180" i="25"/>
  <c r="S1180" i="25"/>
  <c r="T1180" i="25"/>
  <c r="Q1181" i="25"/>
  <c r="R1181" i="25"/>
  <c r="S1181" i="25"/>
  <c r="T1181" i="25"/>
  <c r="Q1182" i="25"/>
  <c r="R1182" i="25"/>
  <c r="S1182" i="25"/>
  <c r="T1182" i="25"/>
  <c r="Q1183" i="25"/>
  <c r="R1183" i="25"/>
  <c r="S1183" i="25"/>
  <c r="T1183" i="25"/>
  <c r="Q1184" i="25"/>
  <c r="R1184" i="25"/>
  <c r="S1184" i="25"/>
  <c r="T1184" i="25"/>
  <c r="Q1185" i="25"/>
  <c r="R1185" i="25"/>
  <c r="S1185" i="25"/>
  <c r="T1185" i="25"/>
  <c r="Q1186" i="25"/>
  <c r="R1186" i="25"/>
  <c r="S1186" i="25"/>
  <c r="T1186" i="25"/>
  <c r="Q1187" i="25"/>
  <c r="R1187" i="25"/>
  <c r="S1187" i="25"/>
  <c r="T1187" i="25"/>
  <c r="Q1188" i="25"/>
  <c r="R1188" i="25"/>
  <c r="S1188" i="25"/>
  <c r="T1188" i="25"/>
  <c r="Q1189" i="25"/>
  <c r="R1189" i="25"/>
  <c r="S1189" i="25"/>
  <c r="T1189" i="25"/>
  <c r="Q1190" i="25"/>
  <c r="R1190" i="25"/>
  <c r="S1190" i="25"/>
  <c r="T1190" i="25"/>
  <c r="Q1191" i="25"/>
  <c r="R1191" i="25"/>
  <c r="S1191" i="25"/>
  <c r="T1191" i="25"/>
  <c r="Q1192" i="25"/>
  <c r="R1192" i="25"/>
  <c r="S1192" i="25"/>
  <c r="T1192" i="25"/>
  <c r="Q1193" i="25"/>
  <c r="R1193" i="25"/>
  <c r="S1193" i="25"/>
  <c r="T1193" i="25"/>
  <c r="Q1194" i="25"/>
  <c r="R1194" i="25"/>
  <c r="S1194" i="25"/>
  <c r="T1194" i="25"/>
  <c r="Q1195" i="25"/>
  <c r="R1195" i="25"/>
  <c r="S1195" i="25"/>
  <c r="T1195" i="25"/>
  <c r="Q1196" i="25"/>
  <c r="R1196" i="25"/>
  <c r="S1196" i="25"/>
  <c r="T1196" i="25"/>
  <c r="Q1197" i="25"/>
  <c r="R1197" i="25"/>
  <c r="S1197" i="25"/>
  <c r="T1197" i="25"/>
  <c r="Q1198" i="25"/>
  <c r="R1198" i="25"/>
  <c r="S1198" i="25"/>
  <c r="T1198" i="25"/>
  <c r="Q1199" i="25"/>
  <c r="R1199" i="25"/>
  <c r="S1199" i="25"/>
  <c r="T1199" i="25"/>
  <c r="Q1200" i="25"/>
  <c r="R1200" i="25"/>
  <c r="S1200" i="25"/>
  <c r="T1200" i="25"/>
  <c r="Q1201" i="25"/>
  <c r="R1201" i="25"/>
  <c r="S1201" i="25"/>
  <c r="T1201" i="25"/>
  <c r="Q1202" i="25"/>
  <c r="R1202" i="25"/>
  <c r="S1202" i="25"/>
  <c r="T1202" i="25"/>
  <c r="Q1203" i="25"/>
  <c r="R1203" i="25"/>
  <c r="S1203" i="25"/>
  <c r="T1203" i="25"/>
  <c r="Q1204" i="25"/>
  <c r="R1204" i="25"/>
  <c r="S1204" i="25"/>
  <c r="T1204" i="25"/>
  <c r="Q1205" i="25"/>
  <c r="R1205" i="25"/>
  <c r="S1205" i="25"/>
  <c r="T1205" i="25"/>
  <c r="Q1206" i="25"/>
  <c r="R1206" i="25"/>
  <c r="S1206" i="25"/>
  <c r="T1206" i="25"/>
  <c r="Q1207" i="25"/>
  <c r="R1207" i="25"/>
  <c r="S1207" i="25"/>
  <c r="T1207" i="25"/>
  <c r="Q1208" i="25"/>
  <c r="R1208" i="25"/>
  <c r="S1208" i="25"/>
  <c r="T1208" i="25"/>
  <c r="Q1209" i="25"/>
  <c r="R1209" i="25"/>
  <c r="S1209" i="25"/>
  <c r="T1209" i="25"/>
  <c r="Q1210" i="25"/>
  <c r="R1210" i="25"/>
  <c r="S1210" i="25"/>
  <c r="T1210" i="25"/>
  <c r="Q1211" i="25"/>
  <c r="R1211" i="25"/>
  <c r="S1211" i="25"/>
  <c r="T1211" i="25"/>
  <c r="Q1212" i="25"/>
  <c r="R1212" i="25"/>
  <c r="S1212" i="25"/>
  <c r="T1212" i="25"/>
  <c r="Q1213" i="25"/>
  <c r="R1213" i="25"/>
  <c r="S1213" i="25"/>
  <c r="T1213" i="25"/>
  <c r="Q1214" i="25"/>
  <c r="R1214" i="25"/>
  <c r="S1214" i="25"/>
  <c r="T1214" i="25"/>
  <c r="Q1215" i="25"/>
  <c r="R1215" i="25"/>
  <c r="S1215" i="25"/>
  <c r="T1215" i="25"/>
  <c r="Q1216" i="25"/>
  <c r="R1216" i="25"/>
  <c r="S1216" i="25"/>
  <c r="T1216" i="25"/>
  <c r="Q1217" i="25"/>
  <c r="R1217" i="25"/>
  <c r="S1217" i="25"/>
  <c r="T1217" i="25"/>
  <c r="Q1218" i="25"/>
  <c r="R1218" i="25"/>
  <c r="S1218" i="25"/>
  <c r="T1218" i="25"/>
  <c r="Q1219" i="25"/>
  <c r="R1219" i="25"/>
  <c r="S1219" i="25"/>
  <c r="T1219" i="25"/>
  <c r="Q1220" i="25"/>
  <c r="R1220" i="25"/>
  <c r="S1220" i="25"/>
  <c r="T1220" i="25"/>
  <c r="Q1221" i="25"/>
  <c r="R1221" i="25"/>
  <c r="S1221" i="25"/>
  <c r="T1221" i="25"/>
  <c r="Q1222" i="25"/>
  <c r="R1222" i="25"/>
  <c r="S1222" i="25"/>
  <c r="T1222" i="25"/>
  <c r="Q1223" i="25"/>
  <c r="R1223" i="25"/>
  <c r="S1223" i="25"/>
  <c r="T1223" i="25"/>
  <c r="Q1224" i="25"/>
  <c r="R1224" i="25"/>
  <c r="S1224" i="25"/>
  <c r="T1224" i="25"/>
  <c r="Q1225" i="25"/>
  <c r="R1225" i="25"/>
  <c r="S1225" i="25"/>
  <c r="T1225" i="25"/>
  <c r="Q1226" i="25"/>
  <c r="R1226" i="25"/>
  <c r="S1226" i="25"/>
  <c r="T1226" i="25"/>
  <c r="Q1227" i="25"/>
  <c r="R1227" i="25"/>
  <c r="S1227" i="25"/>
  <c r="T1227" i="25"/>
  <c r="Q1228" i="25"/>
  <c r="R1228" i="25"/>
  <c r="S1228" i="25"/>
  <c r="T1228" i="25"/>
  <c r="Q1229" i="25"/>
  <c r="R1229" i="25"/>
  <c r="S1229" i="25"/>
  <c r="T1229" i="25"/>
  <c r="Q1230" i="25"/>
  <c r="R1230" i="25"/>
  <c r="S1230" i="25"/>
  <c r="T1230" i="25"/>
  <c r="Q1231" i="25"/>
  <c r="R1231" i="25"/>
  <c r="S1231" i="25"/>
  <c r="T1231" i="25"/>
  <c r="Q1232" i="25"/>
  <c r="R1232" i="25"/>
  <c r="S1232" i="25"/>
  <c r="T1232" i="25"/>
  <c r="Q1233" i="25"/>
  <c r="R1233" i="25"/>
  <c r="S1233" i="25"/>
  <c r="T1233" i="25"/>
  <c r="Q1234" i="25"/>
  <c r="R1234" i="25"/>
  <c r="S1234" i="25"/>
  <c r="T1234" i="25"/>
  <c r="Q1235" i="25"/>
  <c r="R1235" i="25"/>
  <c r="S1235" i="25"/>
  <c r="T1235" i="25"/>
  <c r="Q1236" i="25"/>
  <c r="R1236" i="25"/>
  <c r="S1236" i="25"/>
  <c r="T1236" i="25"/>
  <c r="Q1237" i="25"/>
  <c r="R1237" i="25"/>
  <c r="S1237" i="25"/>
  <c r="T1237" i="25"/>
  <c r="Q1238" i="25"/>
  <c r="R1238" i="25"/>
  <c r="S1238" i="25"/>
  <c r="T1238" i="25"/>
  <c r="Q1239" i="25"/>
  <c r="R1239" i="25"/>
  <c r="S1239" i="25"/>
  <c r="T1239" i="25"/>
  <c r="Q1240" i="25"/>
  <c r="R1240" i="25"/>
  <c r="S1240" i="25"/>
  <c r="T1240" i="25"/>
  <c r="Q1241" i="25"/>
  <c r="R1241" i="25"/>
  <c r="S1241" i="25"/>
  <c r="T1241" i="25"/>
  <c r="Q1242" i="25"/>
  <c r="R1242" i="25"/>
  <c r="S1242" i="25"/>
  <c r="T1242" i="25"/>
  <c r="Q1243" i="25"/>
  <c r="R1243" i="25"/>
  <c r="S1243" i="25"/>
  <c r="T1243" i="25"/>
  <c r="Q1244" i="25"/>
  <c r="R1244" i="25"/>
  <c r="S1244" i="25"/>
  <c r="T1244" i="25"/>
  <c r="Q1245" i="25"/>
  <c r="R1245" i="25"/>
  <c r="S1245" i="25"/>
  <c r="T1245" i="25"/>
  <c r="Q1246" i="25"/>
  <c r="R1246" i="25"/>
  <c r="S1246" i="25"/>
  <c r="T1246" i="25"/>
  <c r="Q1247" i="25"/>
  <c r="R1247" i="25"/>
  <c r="S1247" i="25"/>
  <c r="T1247" i="25"/>
  <c r="Q1248" i="25"/>
  <c r="R1248" i="25"/>
  <c r="S1248" i="25"/>
  <c r="T1248" i="25"/>
  <c r="Q1249" i="25"/>
  <c r="R1249" i="25"/>
  <c r="S1249" i="25"/>
  <c r="T1249" i="25"/>
  <c r="Q1250" i="25"/>
  <c r="R1250" i="25"/>
  <c r="S1250" i="25"/>
  <c r="T1250" i="25"/>
  <c r="Q1251" i="25"/>
  <c r="R1251" i="25"/>
  <c r="S1251" i="25"/>
  <c r="T1251" i="25"/>
  <c r="Q1252" i="25"/>
  <c r="R1252" i="25"/>
  <c r="S1252" i="25"/>
  <c r="T1252" i="25"/>
  <c r="Q1253" i="25"/>
  <c r="R1253" i="25"/>
  <c r="S1253" i="25"/>
  <c r="T1253" i="25"/>
  <c r="Q1254" i="25"/>
  <c r="R1254" i="25"/>
  <c r="S1254" i="25"/>
  <c r="T1254" i="25"/>
  <c r="Q1255" i="25"/>
  <c r="R1255" i="25"/>
  <c r="S1255" i="25"/>
  <c r="T1255" i="25"/>
  <c r="Q1256" i="25"/>
  <c r="R1256" i="25"/>
  <c r="S1256" i="25"/>
  <c r="T1256" i="25"/>
  <c r="Q1257" i="25"/>
  <c r="R1257" i="25"/>
  <c r="S1257" i="25"/>
  <c r="T1257" i="25"/>
  <c r="Q1258" i="25"/>
  <c r="R1258" i="25"/>
  <c r="S1258" i="25"/>
  <c r="T1258" i="25"/>
  <c r="Q1259" i="25"/>
  <c r="R1259" i="25"/>
  <c r="S1259" i="25"/>
  <c r="T1259" i="25"/>
  <c r="Q1260" i="25"/>
  <c r="R1260" i="25"/>
  <c r="S1260" i="25"/>
  <c r="T1260" i="25"/>
  <c r="Q1261" i="25"/>
  <c r="R1261" i="25"/>
  <c r="S1261" i="25"/>
  <c r="T1261" i="25"/>
  <c r="Q1262" i="25"/>
  <c r="R1262" i="25"/>
  <c r="S1262" i="25"/>
  <c r="T1262" i="25"/>
  <c r="Q1263" i="25"/>
  <c r="R1263" i="25"/>
  <c r="S1263" i="25"/>
  <c r="T1263" i="25"/>
  <c r="Q1264" i="25"/>
  <c r="R1264" i="25"/>
  <c r="S1264" i="25"/>
  <c r="T1264" i="25"/>
  <c r="Q1265" i="25"/>
  <c r="R1265" i="25"/>
  <c r="S1265" i="25"/>
  <c r="T1265" i="25"/>
  <c r="Q1266" i="25"/>
  <c r="R1266" i="25"/>
  <c r="S1266" i="25"/>
  <c r="T1266" i="25"/>
  <c r="Q1267" i="25"/>
  <c r="R1267" i="25"/>
  <c r="S1267" i="25"/>
  <c r="T1267" i="25"/>
  <c r="Q1268" i="25"/>
  <c r="R1268" i="25"/>
  <c r="S1268" i="25"/>
  <c r="T1268" i="25"/>
  <c r="Q1269" i="25"/>
  <c r="R1269" i="25"/>
  <c r="S1269" i="25"/>
  <c r="T1269" i="25"/>
  <c r="Q1270" i="25"/>
  <c r="R1270" i="25"/>
  <c r="S1270" i="25"/>
  <c r="T1270" i="25"/>
  <c r="Q1271" i="25"/>
  <c r="R1271" i="25"/>
  <c r="S1271" i="25"/>
  <c r="T1271" i="25"/>
  <c r="Q1272" i="25"/>
  <c r="R1272" i="25"/>
  <c r="S1272" i="25"/>
  <c r="T1272" i="25"/>
  <c r="Q1273" i="25"/>
  <c r="R1273" i="25"/>
  <c r="S1273" i="25"/>
  <c r="T1273" i="25"/>
  <c r="Q1274" i="25"/>
  <c r="R1274" i="25"/>
  <c r="S1274" i="25"/>
  <c r="T1274" i="25"/>
  <c r="Q1275" i="25"/>
  <c r="R1275" i="25"/>
  <c r="S1275" i="25"/>
  <c r="T1275" i="25"/>
  <c r="Q1276" i="25"/>
  <c r="R1276" i="25"/>
  <c r="S1276" i="25"/>
  <c r="T1276" i="25"/>
  <c r="Q1277" i="25"/>
  <c r="R1277" i="25"/>
  <c r="S1277" i="25"/>
  <c r="T1277" i="25"/>
  <c r="Q1278" i="25"/>
  <c r="R1278" i="25"/>
  <c r="S1278" i="25"/>
  <c r="T1278" i="25"/>
  <c r="Q1279" i="25"/>
  <c r="R1279" i="25"/>
  <c r="S1279" i="25"/>
  <c r="T1279" i="25"/>
  <c r="Q1280" i="25"/>
  <c r="R1280" i="25"/>
  <c r="S1280" i="25"/>
  <c r="T1280" i="25"/>
  <c r="Q1281" i="25"/>
  <c r="R1281" i="25"/>
  <c r="S1281" i="25"/>
  <c r="T1281" i="25"/>
  <c r="Q1282" i="25"/>
  <c r="R1282" i="25"/>
  <c r="S1282" i="25"/>
  <c r="T1282" i="25"/>
  <c r="Q1283" i="25"/>
  <c r="R1283" i="25"/>
  <c r="S1283" i="25"/>
  <c r="T1283" i="25"/>
  <c r="Q1284" i="25"/>
  <c r="R1284" i="25"/>
  <c r="S1284" i="25"/>
  <c r="T1284" i="25"/>
  <c r="Q1285" i="25"/>
  <c r="R1285" i="25"/>
  <c r="S1285" i="25"/>
  <c r="T1285" i="25"/>
  <c r="Q1286" i="25"/>
  <c r="R1286" i="25"/>
  <c r="S1286" i="25"/>
  <c r="T1286" i="25"/>
  <c r="Q1287" i="25"/>
  <c r="R1287" i="25"/>
  <c r="S1287" i="25"/>
  <c r="T1287" i="25"/>
  <c r="Q1288" i="25"/>
  <c r="R1288" i="25"/>
  <c r="S1288" i="25"/>
  <c r="T1288" i="25"/>
  <c r="Q1289" i="25"/>
  <c r="R1289" i="25"/>
  <c r="S1289" i="25"/>
  <c r="T1289" i="25"/>
  <c r="Q1290" i="25"/>
  <c r="R1290" i="25"/>
  <c r="S1290" i="25"/>
  <c r="T1290" i="25"/>
  <c r="Q1291" i="25"/>
  <c r="R1291" i="25"/>
  <c r="S1291" i="25"/>
  <c r="T1291" i="25"/>
  <c r="Q1292" i="25"/>
  <c r="R1292" i="25"/>
  <c r="S1292" i="25"/>
  <c r="T1292" i="25"/>
  <c r="Q1293" i="25"/>
  <c r="R1293" i="25"/>
  <c r="S1293" i="25"/>
  <c r="T1293" i="25"/>
  <c r="Q1294" i="25"/>
  <c r="R1294" i="25"/>
  <c r="S1294" i="25"/>
  <c r="T1294" i="25"/>
  <c r="Q1295" i="25"/>
  <c r="R1295" i="25"/>
  <c r="S1295" i="25"/>
  <c r="T1295" i="25"/>
  <c r="Q1296" i="25"/>
  <c r="R1296" i="25"/>
  <c r="S1296" i="25"/>
  <c r="T1296" i="25"/>
  <c r="Q1297" i="25"/>
  <c r="R1297" i="25"/>
  <c r="S1297" i="25"/>
  <c r="T1297" i="25"/>
  <c r="Q1298" i="25"/>
  <c r="R1298" i="25"/>
  <c r="S1298" i="25"/>
  <c r="T1298" i="25"/>
  <c r="Q1299" i="25"/>
  <c r="R1299" i="25"/>
  <c r="S1299" i="25"/>
  <c r="T1299" i="25"/>
  <c r="Q1300" i="25"/>
  <c r="R1300" i="25"/>
  <c r="S1300" i="25"/>
  <c r="T1300" i="25"/>
  <c r="Q1301" i="25"/>
  <c r="R1301" i="25"/>
  <c r="S1301" i="25"/>
  <c r="T1301" i="25"/>
  <c r="Q1302" i="25"/>
  <c r="R1302" i="25"/>
  <c r="S1302" i="25"/>
  <c r="T1302" i="25"/>
  <c r="Q1303" i="25"/>
  <c r="R1303" i="25"/>
  <c r="S1303" i="25"/>
  <c r="T1303" i="25"/>
  <c r="Q1304" i="25"/>
  <c r="R1304" i="25"/>
  <c r="S1304" i="25"/>
  <c r="T1304" i="25"/>
  <c r="Q1305" i="25"/>
  <c r="R1305" i="25"/>
  <c r="S1305" i="25"/>
  <c r="T1305" i="25"/>
  <c r="Q1306" i="25"/>
  <c r="R1306" i="25"/>
  <c r="S1306" i="25"/>
  <c r="T1306" i="25"/>
  <c r="Q1307" i="25"/>
  <c r="R1307" i="25"/>
  <c r="S1307" i="25"/>
  <c r="T1307" i="25"/>
  <c r="Q1308" i="25"/>
  <c r="R1308" i="25"/>
  <c r="S1308" i="25"/>
  <c r="T1308" i="25"/>
  <c r="Q1309" i="25"/>
  <c r="R1309" i="25"/>
  <c r="S1309" i="25"/>
  <c r="T1309" i="25"/>
  <c r="Q1310" i="25"/>
  <c r="R1310" i="25"/>
  <c r="S1310" i="25"/>
  <c r="T1310" i="25"/>
  <c r="Q1311" i="25"/>
  <c r="R1311" i="25"/>
  <c r="S1311" i="25"/>
  <c r="T1311" i="25"/>
  <c r="Q1312" i="25"/>
  <c r="R1312" i="25"/>
  <c r="S1312" i="25"/>
  <c r="T1312" i="25"/>
  <c r="Q1313" i="25"/>
  <c r="R1313" i="25"/>
  <c r="S1313" i="25"/>
  <c r="T1313" i="25"/>
  <c r="Q1314" i="25"/>
  <c r="R1314" i="25"/>
  <c r="S1314" i="25"/>
  <c r="T1314" i="25"/>
  <c r="Q1315" i="25"/>
  <c r="R1315" i="25"/>
  <c r="S1315" i="25"/>
  <c r="T1315" i="25"/>
  <c r="Q1316" i="25"/>
  <c r="R1316" i="25"/>
  <c r="S1316" i="25"/>
  <c r="T1316" i="25"/>
  <c r="Q1317" i="25"/>
  <c r="R1317" i="25"/>
  <c r="S1317" i="25"/>
  <c r="T1317" i="25"/>
  <c r="Q1318" i="25"/>
  <c r="R1318" i="25"/>
  <c r="S1318" i="25"/>
  <c r="T1318" i="25"/>
  <c r="Q1319" i="25"/>
  <c r="R1319" i="25"/>
  <c r="S1319" i="25"/>
  <c r="T1319" i="25"/>
  <c r="Q1320" i="25"/>
  <c r="R1320" i="25"/>
  <c r="S1320" i="25"/>
  <c r="T1320" i="25"/>
  <c r="Q1321" i="25"/>
  <c r="R1321" i="25"/>
  <c r="S1321" i="25"/>
  <c r="T1321" i="25"/>
  <c r="Q1322" i="25"/>
  <c r="R1322" i="25"/>
  <c r="S1322" i="25"/>
  <c r="T1322" i="25"/>
  <c r="Q1323" i="25"/>
  <c r="R1323" i="25"/>
  <c r="S1323" i="25"/>
  <c r="T1323" i="25"/>
  <c r="Q1324" i="25"/>
  <c r="R1324" i="25"/>
  <c r="S1324" i="25"/>
  <c r="T1324" i="25"/>
  <c r="Q1325" i="25"/>
  <c r="R1325" i="25"/>
  <c r="S1325" i="25"/>
  <c r="T1325" i="25"/>
  <c r="Q1326" i="25"/>
  <c r="R1326" i="25"/>
  <c r="S1326" i="25"/>
  <c r="T1326" i="25"/>
  <c r="Q1327" i="25"/>
  <c r="R1327" i="25"/>
  <c r="S1327" i="25"/>
  <c r="T1327" i="25"/>
  <c r="Q1328" i="25"/>
  <c r="R1328" i="25"/>
  <c r="S1328" i="25"/>
  <c r="T1328" i="25"/>
  <c r="Q1329" i="25"/>
  <c r="R1329" i="25"/>
  <c r="S1329" i="25"/>
  <c r="T1329" i="25"/>
  <c r="Q1330" i="25"/>
  <c r="R1330" i="25"/>
  <c r="S1330" i="25"/>
  <c r="T1330" i="25"/>
  <c r="Q1331" i="25"/>
  <c r="R1331" i="25"/>
  <c r="S1331" i="25"/>
  <c r="T1331" i="25"/>
  <c r="Q1332" i="25"/>
  <c r="R1332" i="25"/>
  <c r="S1332" i="25"/>
  <c r="T1332" i="25"/>
  <c r="Q1333" i="25"/>
  <c r="R1333" i="25"/>
  <c r="S1333" i="25"/>
  <c r="T1333" i="25"/>
  <c r="Q1334" i="25"/>
  <c r="R1334" i="25"/>
  <c r="S1334" i="25"/>
  <c r="T1334" i="25"/>
  <c r="Q1335" i="25"/>
  <c r="R1335" i="25"/>
  <c r="S1335" i="25"/>
  <c r="T1335" i="25"/>
  <c r="Q1336" i="25"/>
  <c r="R1336" i="25"/>
  <c r="S1336" i="25"/>
  <c r="T1336" i="25"/>
  <c r="Q1337" i="25"/>
  <c r="R1337" i="25"/>
  <c r="S1337" i="25"/>
  <c r="T1337" i="25"/>
  <c r="Q1338" i="25"/>
  <c r="R1338" i="25"/>
  <c r="S1338" i="25"/>
  <c r="T1338" i="25"/>
  <c r="Q1339" i="25"/>
  <c r="R1339" i="25"/>
  <c r="S1339" i="25"/>
  <c r="T1339" i="25"/>
  <c r="Q1340" i="25"/>
  <c r="R1340" i="25"/>
  <c r="S1340" i="25"/>
  <c r="T1340" i="25"/>
  <c r="Q1341" i="25"/>
  <c r="R1341" i="25"/>
  <c r="S1341" i="25"/>
  <c r="T1341" i="25"/>
  <c r="Q1342" i="25"/>
  <c r="R1342" i="25"/>
  <c r="S1342" i="25"/>
  <c r="T1342" i="25"/>
  <c r="Q1343" i="25"/>
  <c r="R1343" i="25"/>
  <c r="S1343" i="25"/>
  <c r="T1343" i="25"/>
  <c r="Q1344" i="25"/>
  <c r="R1344" i="25"/>
  <c r="S1344" i="25"/>
  <c r="T1344" i="25"/>
  <c r="Q1345" i="25"/>
  <c r="R1345" i="25"/>
  <c r="S1345" i="25"/>
  <c r="T1345" i="25"/>
  <c r="Q1346" i="25"/>
  <c r="R1346" i="25"/>
  <c r="S1346" i="25"/>
  <c r="T1346" i="25"/>
  <c r="Q1347" i="25"/>
  <c r="R1347" i="25"/>
  <c r="S1347" i="25"/>
  <c r="T1347" i="25"/>
  <c r="Q1348" i="25"/>
  <c r="R1348" i="25"/>
  <c r="S1348" i="25"/>
  <c r="T1348" i="25"/>
  <c r="Q1349" i="25"/>
  <c r="R1349" i="25"/>
  <c r="S1349" i="25"/>
  <c r="T1349" i="25"/>
  <c r="Q1350" i="25"/>
  <c r="R1350" i="25"/>
  <c r="S1350" i="25"/>
  <c r="T1350" i="25"/>
  <c r="Q1351" i="25"/>
  <c r="R1351" i="25"/>
  <c r="S1351" i="25"/>
  <c r="T1351" i="25"/>
  <c r="Q1352" i="25"/>
  <c r="R1352" i="25"/>
  <c r="S1352" i="25"/>
  <c r="T1352" i="25"/>
  <c r="T3" i="25"/>
  <c r="S3" i="25"/>
  <c r="R3" i="25"/>
  <c r="Q3" i="25"/>
  <c r="AE1" i="25"/>
  <c r="AE26" i="25" s="1"/>
  <c r="AB29" i="25"/>
  <c r="AA119" i="51" l="1"/>
  <c r="BB38" i="59"/>
  <c r="AU50" i="59"/>
  <c r="AR74" i="59"/>
  <c r="AA64" i="51"/>
  <c r="BW50" i="59"/>
  <c r="BK50" i="59"/>
  <c r="AB62" i="59"/>
  <c r="BR62" i="59"/>
  <c r="M118" i="51"/>
  <c r="BH74" i="59"/>
  <c r="BU49" i="59"/>
  <c r="BU50" i="59" s="1"/>
  <c r="BU48" i="59"/>
  <c r="BW61" i="59"/>
  <c r="BW62" i="59" s="1"/>
  <c r="BW60" i="59"/>
  <c r="Z49" i="59"/>
  <c r="Z50" i="59" s="1"/>
  <c r="Z48" i="59"/>
  <c r="AH49" i="59"/>
  <c r="AH50" i="59" s="1"/>
  <c r="AH48" i="59"/>
  <c r="Y74" i="59"/>
  <c r="V49" i="59"/>
  <c r="V50" i="59" s="1"/>
  <c r="V48" i="59"/>
  <c r="AE61" i="59"/>
  <c r="AE60" i="59"/>
  <c r="F49" i="59"/>
  <c r="F48" i="59"/>
  <c r="M173" i="51"/>
  <c r="BY60" i="59"/>
  <c r="BY73" i="59" s="1"/>
  <c r="BY50" i="59"/>
  <c r="M7" i="51"/>
  <c r="E38" i="59"/>
  <c r="P61" i="59"/>
  <c r="P62" i="59" s="1"/>
  <c r="P60" i="59"/>
  <c r="X61" i="59"/>
  <c r="X62" i="59" s="1"/>
  <c r="X60" i="59"/>
  <c r="BP49" i="59"/>
  <c r="BP50" i="59" s="1"/>
  <c r="BP48" i="59"/>
  <c r="AT73" i="59"/>
  <c r="AT74" i="59" s="1"/>
  <c r="AT72" i="59"/>
  <c r="T61" i="59"/>
  <c r="T62" i="59" s="1"/>
  <c r="T60" i="59"/>
  <c r="AO8" i="51"/>
  <c r="J50" i="59"/>
  <c r="BG73" i="59"/>
  <c r="BG74" i="59" s="1"/>
  <c r="BG72" i="59"/>
  <c r="AA7" i="51"/>
  <c r="F38" i="59"/>
  <c r="AY49" i="59"/>
  <c r="AY50" i="59" s="1"/>
  <c r="AY48" i="59"/>
  <c r="AG61" i="59"/>
  <c r="AG62" i="59" s="1"/>
  <c r="AG60" i="59"/>
  <c r="BX61" i="59"/>
  <c r="BX62" i="59" s="1"/>
  <c r="BX60" i="59"/>
  <c r="AO49" i="59"/>
  <c r="AO50" i="59" s="1"/>
  <c r="AO48" i="59"/>
  <c r="U49" i="59"/>
  <c r="U50" i="59" s="1"/>
  <c r="U48" i="59"/>
  <c r="BH73" i="59"/>
  <c r="BH72" i="59"/>
  <c r="BE61" i="59"/>
  <c r="BE60" i="59"/>
  <c r="AV61" i="59"/>
  <c r="AV62" i="59" s="1"/>
  <c r="AV60" i="59"/>
  <c r="AM73" i="59"/>
  <c r="AM74" i="59" s="1"/>
  <c r="AM72" i="59"/>
  <c r="BI61" i="59"/>
  <c r="BI62" i="59" s="1"/>
  <c r="BI60" i="59"/>
  <c r="AR85" i="59"/>
  <c r="AR86" i="59" s="1"/>
  <c r="AR84" i="59"/>
  <c r="BA61" i="59"/>
  <c r="BA62" i="59" s="1"/>
  <c r="BA60" i="59"/>
  <c r="BJ61" i="59"/>
  <c r="BJ62" i="59" s="1"/>
  <c r="BJ60" i="59"/>
  <c r="M61" i="59"/>
  <c r="M62" i="59" s="1"/>
  <c r="M60" i="59"/>
  <c r="G49" i="59"/>
  <c r="G50" i="59" s="1"/>
  <c r="G48" i="59"/>
  <c r="O61" i="59"/>
  <c r="O62" i="59" s="1"/>
  <c r="O60" i="59"/>
  <c r="BT49" i="59"/>
  <c r="BT50" i="59" s="1"/>
  <c r="BT48" i="59"/>
  <c r="BC49" i="59"/>
  <c r="BC50" i="59" s="1"/>
  <c r="BC48" i="59"/>
  <c r="AL61" i="59"/>
  <c r="AL62" i="59" s="1"/>
  <c r="AL60" i="59"/>
  <c r="BL49" i="59"/>
  <c r="BL50" i="59" s="1"/>
  <c r="BL48" i="59"/>
  <c r="BN73" i="59"/>
  <c r="BN74" i="59" s="1"/>
  <c r="BN72" i="59"/>
  <c r="BF85" i="59"/>
  <c r="BF86" i="59" s="1"/>
  <c r="BF84" i="59"/>
  <c r="Q61" i="59"/>
  <c r="Q62" i="59" s="1"/>
  <c r="Q60" i="59"/>
  <c r="I49" i="59"/>
  <c r="I50" i="59" s="1"/>
  <c r="I48" i="59"/>
  <c r="AE62" i="59"/>
  <c r="AP49" i="59"/>
  <c r="AP48" i="59"/>
  <c r="AZ61" i="59"/>
  <c r="AZ62" i="59" s="1"/>
  <c r="AZ60" i="59"/>
  <c r="K61" i="59"/>
  <c r="K62" i="59" s="1"/>
  <c r="K60" i="59"/>
  <c r="AX49" i="59"/>
  <c r="AX50" i="59" s="1"/>
  <c r="AX48" i="59"/>
  <c r="BY48" i="59"/>
  <c r="BY61" i="59" s="1"/>
  <c r="AO173" i="51"/>
  <c r="CA50" i="59"/>
  <c r="BM49" i="59"/>
  <c r="BM50" i="59" s="1"/>
  <c r="BM48" i="59"/>
  <c r="E49" i="59"/>
  <c r="E48" i="59"/>
  <c r="H49" i="59"/>
  <c r="H50" i="59" s="1"/>
  <c r="H48" i="59"/>
  <c r="W49" i="59"/>
  <c r="W50" i="59" s="1"/>
  <c r="W48" i="59"/>
  <c r="CA48" i="59"/>
  <c r="CA61" i="59" s="1"/>
  <c r="BD49" i="59"/>
  <c r="BD50" i="59" s="1"/>
  <c r="BD48" i="59"/>
  <c r="AN49" i="59"/>
  <c r="AN50" i="59" s="1"/>
  <c r="AN48" i="59"/>
  <c r="L61" i="59"/>
  <c r="L62" i="59" s="1"/>
  <c r="L60" i="59"/>
  <c r="BE62" i="59"/>
  <c r="AP50" i="59"/>
  <c r="AA172" i="51"/>
  <c r="BZ48" i="59"/>
  <c r="BZ61" i="59" s="1"/>
  <c r="BZ38" i="59"/>
  <c r="AK49" i="59"/>
  <c r="AK50" i="59" s="1"/>
  <c r="M64" i="51" s="1"/>
  <c r="AK48" i="59"/>
  <c r="AB61" i="59"/>
  <c r="AB60" i="59"/>
  <c r="AS73" i="59"/>
  <c r="AS74" i="59" s="1"/>
  <c r="AS72" i="59"/>
  <c r="S50" i="59"/>
  <c r="AW49" i="59"/>
  <c r="AW50" i="59" s="1"/>
  <c r="AW48" i="59"/>
  <c r="Y85" i="59"/>
  <c r="Y84" i="59"/>
  <c r="BK49" i="59"/>
  <c r="BK48" i="59"/>
  <c r="AU61" i="59"/>
  <c r="AU62" i="59" s="1"/>
  <c r="AU60" i="59"/>
  <c r="AC61" i="59"/>
  <c r="AC60" i="59"/>
  <c r="AI49" i="59"/>
  <c r="AI50" i="59" s="1"/>
  <c r="AI48" i="59"/>
  <c r="BB49" i="59"/>
  <c r="BB50" i="59" s="1"/>
  <c r="BB48" i="59"/>
  <c r="BO73" i="59"/>
  <c r="BO74" i="59" s="1"/>
  <c r="BO72" i="59"/>
  <c r="N61" i="59"/>
  <c r="N62" i="59" s="1"/>
  <c r="N60" i="59"/>
  <c r="S49" i="59"/>
  <c r="S48" i="59"/>
  <c r="AQ85" i="59"/>
  <c r="AQ86" i="59" s="1"/>
  <c r="AQ84" i="59"/>
  <c r="BV61" i="59"/>
  <c r="BV62" i="59" s="1"/>
  <c r="BV60" i="59"/>
  <c r="R61" i="59"/>
  <c r="R62" i="59" s="1"/>
  <c r="R60" i="59"/>
  <c r="J61" i="59"/>
  <c r="J60" i="59"/>
  <c r="BQ49" i="59"/>
  <c r="BQ50" i="59" s="1"/>
  <c r="BQ48" i="59"/>
  <c r="BS49" i="59"/>
  <c r="BS50" i="59" s="1"/>
  <c r="BS48" i="59"/>
  <c r="AO63" i="51"/>
  <c r="AJ49" i="59"/>
  <c r="AJ50" i="59" s="1"/>
  <c r="AJ48" i="59"/>
  <c r="AO118" i="51"/>
  <c r="BR61" i="59"/>
  <c r="BR60" i="59"/>
  <c r="AC50" i="59"/>
  <c r="AF73" i="59"/>
  <c r="AF74" i="59" s="1"/>
  <c r="AF72" i="59"/>
  <c r="AD61" i="59"/>
  <c r="AD62" i="59" s="1"/>
  <c r="AD60" i="59"/>
  <c r="AA49" i="59"/>
  <c r="AA50" i="59" s="1"/>
  <c r="AA48" i="59"/>
  <c r="P26" i="25"/>
  <c r="F463" i="12"/>
  <c r="F475" i="12"/>
  <c r="F464" i="12"/>
  <c r="F476" i="12"/>
  <c r="F465" i="12"/>
  <c r="F477" i="12"/>
  <c r="F466" i="12"/>
  <c r="F478" i="12"/>
  <c r="F456" i="12"/>
  <c r="F468" i="12"/>
  <c r="F480" i="12"/>
  <c r="F457" i="12"/>
  <c r="F469" i="12"/>
  <c r="F481" i="12"/>
  <c r="F458" i="12"/>
  <c r="F470" i="12"/>
  <c r="F459" i="12"/>
  <c r="F471" i="12"/>
  <c r="F460" i="12"/>
  <c r="F472" i="12"/>
  <c r="F461" i="12"/>
  <c r="F473" i="12"/>
  <c r="F479" i="12"/>
  <c r="F455" i="12"/>
  <c r="F462" i="12"/>
  <c r="F467" i="12"/>
  <c r="F474" i="12"/>
  <c r="AE20" i="25"/>
  <c r="AE6" i="25"/>
  <c r="AE5" i="25"/>
  <c r="AE18" i="25"/>
  <c r="AE8" i="25"/>
  <c r="AE4" i="25"/>
  <c r="AE17" i="25"/>
  <c r="AE9" i="25"/>
  <c r="AE21" i="25"/>
  <c r="AE7" i="25"/>
  <c r="AE19" i="25"/>
  <c r="AE28" i="25"/>
  <c r="AE16" i="25"/>
  <c r="AE14" i="25"/>
  <c r="AE27" i="25"/>
  <c r="AE15" i="25"/>
  <c r="AE3" i="25"/>
  <c r="AE25" i="25"/>
  <c r="AE13" i="25"/>
  <c r="AE11" i="25"/>
  <c r="AE24" i="25"/>
  <c r="AE12" i="25"/>
  <c r="AE10" i="25"/>
  <c r="AE23" i="25"/>
  <c r="AE22" i="25"/>
  <c r="AC29" i="25"/>
  <c r="AD29" i="25" s="1"/>
  <c r="AE29" i="25" s="1"/>
  <c r="P29" i="25" s="1"/>
  <c r="AO119" i="51" l="1"/>
  <c r="AJ62" i="59"/>
  <c r="M119" i="51"/>
  <c r="BW74" i="59"/>
  <c r="AJ61" i="59"/>
  <c r="AJ60" i="59"/>
  <c r="AW61" i="59"/>
  <c r="AW62" i="59" s="1"/>
  <c r="AH13" i="33" s="1"/>
  <c r="AW60" i="59"/>
  <c r="H61" i="59"/>
  <c r="H62" i="59" s="1"/>
  <c r="F13" i="33" s="1"/>
  <c r="H60" i="59"/>
  <c r="AZ73" i="59"/>
  <c r="AZ74" i="59" s="1"/>
  <c r="AZ72" i="59"/>
  <c r="BL61" i="59"/>
  <c r="BL62" i="59" s="1"/>
  <c r="AS13" i="33" s="1"/>
  <c r="BL60" i="59"/>
  <c r="M73" i="59"/>
  <c r="M74" i="59" s="1"/>
  <c r="M72" i="59"/>
  <c r="AO9" i="51"/>
  <c r="J62" i="59"/>
  <c r="H13" i="33" s="1"/>
  <c r="AA61" i="59"/>
  <c r="AA62" i="59" s="1"/>
  <c r="T13" i="33" s="1"/>
  <c r="AA60" i="59"/>
  <c r="BV73" i="59"/>
  <c r="BV74" i="59" s="1"/>
  <c r="BV72" i="59"/>
  <c r="AI61" i="59"/>
  <c r="AI62" i="59" s="1"/>
  <c r="AI60" i="59"/>
  <c r="M174" i="51"/>
  <c r="BY72" i="59"/>
  <c r="BY85" i="59" s="1"/>
  <c r="BY62" i="59"/>
  <c r="BB13" i="33" s="1"/>
  <c r="AP61" i="59"/>
  <c r="AP62" i="59" s="1"/>
  <c r="AP60" i="59"/>
  <c r="AF85" i="59"/>
  <c r="AF86" i="59" s="1"/>
  <c r="AF84" i="59"/>
  <c r="BQ61" i="59"/>
  <c r="BQ62" i="59" s="1"/>
  <c r="BQ60" i="59"/>
  <c r="AU73" i="59"/>
  <c r="AU74" i="59" s="1"/>
  <c r="AU72" i="59"/>
  <c r="AB73" i="59"/>
  <c r="AB74" i="59" s="1"/>
  <c r="U14" i="33" s="1"/>
  <c r="AB72" i="59"/>
  <c r="CA60" i="59"/>
  <c r="CA73" i="59" s="1"/>
  <c r="BT61" i="59"/>
  <c r="BT62" i="59" s="1"/>
  <c r="BT60" i="59"/>
  <c r="BE73" i="59"/>
  <c r="BE74" i="59" s="1"/>
  <c r="AL14" i="33" s="1"/>
  <c r="BE72" i="59"/>
  <c r="BP61" i="59"/>
  <c r="BP60" i="59"/>
  <c r="AQ97" i="59"/>
  <c r="AQ98" i="59" s="1"/>
  <c r="AQ96" i="59"/>
  <c r="AC73" i="59"/>
  <c r="AC72" i="59"/>
  <c r="AA65" i="51"/>
  <c r="BS61" i="59"/>
  <c r="BS62" i="59" s="1"/>
  <c r="AV13" i="33" s="1"/>
  <c r="BS60" i="59"/>
  <c r="Q73" i="59"/>
  <c r="Q74" i="59" s="1"/>
  <c r="Q72" i="59"/>
  <c r="AR97" i="59"/>
  <c r="AR98" i="59" s="1"/>
  <c r="AR96" i="59"/>
  <c r="AY61" i="59"/>
  <c r="AY62" i="59" s="1"/>
  <c r="AY60" i="59"/>
  <c r="AE73" i="59"/>
  <c r="AE74" i="59" s="1"/>
  <c r="AE72" i="59"/>
  <c r="BU61" i="59"/>
  <c r="BU62" i="59" s="1"/>
  <c r="BU60" i="59"/>
  <c r="AC62" i="59"/>
  <c r="J73" i="59"/>
  <c r="J72" i="59"/>
  <c r="AK61" i="59"/>
  <c r="AK62" i="59" s="1"/>
  <c r="AK60" i="59"/>
  <c r="O73" i="59"/>
  <c r="O74" i="59" s="1"/>
  <c r="L14" i="33" s="1"/>
  <c r="O72" i="59"/>
  <c r="X73" i="59"/>
  <c r="X74" i="59" s="1"/>
  <c r="X72" i="59"/>
  <c r="AO61" i="59"/>
  <c r="AO62" i="59" s="1"/>
  <c r="AO60" i="59"/>
  <c r="E61" i="59"/>
  <c r="E60" i="59"/>
  <c r="AM85" i="59"/>
  <c r="AM86" i="59" s="1"/>
  <c r="AM84" i="59"/>
  <c r="AA120" i="51"/>
  <c r="AL73" i="59"/>
  <c r="AL74" i="59" s="1"/>
  <c r="AA14" i="33" s="1"/>
  <c r="AL72" i="59"/>
  <c r="BX73" i="59"/>
  <c r="BX74" i="59" s="1"/>
  <c r="BX72" i="59"/>
  <c r="T73" i="59"/>
  <c r="T74" i="59" s="1"/>
  <c r="T72" i="59"/>
  <c r="Z61" i="59"/>
  <c r="Z62" i="59" s="1"/>
  <c r="S13" i="33" s="1"/>
  <c r="Z60" i="59"/>
  <c r="L73" i="59"/>
  <c r="L74" i="59" s="1"/>
  <c r="L72" i="59"/>
  <c r="BM61" i="59"/>
  <c r="BM62" i="59" s="1"/>
  <c r="BM60" i="59"/>
  <c r="F61" i="59"/>
  <c r="F60" i="59"/>
  <c r="BP62" i="59"/>
  <c r="BC61" i="59"/>
  <c r="BC62" i="59" s="1"/>
  <c r="BC60" i="59"/>
  <c r="AO174" i="51"/>
  <c r="CA62" i="59"/>
  <c r="CA72" i="59"/>
  <c r="CA85" i="59" s="1"/>
  <c r="AA8" i="51"/>
  <c r="F50" i="59"/>
  <c r="D12" i="33" s="1"/>
  <c r="P73" i="59"/>
  <c r="P74" i="59" s="1"/>
  <c r="P72" i="59"/>
  <c r="AO64" i="51"/>
  <c r="AS85" i="59"/>
  <c r="AS86" i="59" s="1"/>
  <c r="AS84" i="59"/>
  <c r="BJ73" i="59"/>
  <c r="BJ74" i="59" s="1"/>
  <c r="BJ72" i="59"/>
  <c r="AD73" i="59"/>
  <c r="AD74" i="59" s="1"/>
  <c r="AD72" i="59"/>
  <c r="I61" i="59"/>
  <c r="I62" i="59" s="1"/>
  <c r="G13" i="33" s="1"/>
  <c r="I60" i="59"/>
  <c r="AV73" i="59"/>
  <c r="AV74" i="59" s="1"/>
  <c r="AV72" i="59"/>
  <c r="AG73" i="59"/>
  <c r="AG74" i="59" s="1"/>
  <c r="V14" i="33" s="1"/>
  <c r="AG72" i="59"/>
  <c r="AT85" i="59"/>
  <c r="AT86" i="59" s="1"/>
  <c r="AT84" i="59"/>
  <c r="BW73" i="59"/>
  <c r="BW72" i="59"/>
  <c r="S61" i="59"/>
  <c r="S62" i="59" s="1"/>
  <c r="S60" i="59"/>
  <c r="AN61" i="59"/>
  <c r="AN62" i="59" s="1"/>
  <c r="AC13" i="33" s="1"/>
  <c r="AN60" i="59"/>
  <c r="BA73" i="59"/>
  <c r="BA74" i="59" s="1"/>
  <c r="BA72" i="59"/>
  <c r="N73" i="59"/>
  <c r="N74" i="59" s="1"/>
  <c r="N72" i="59"/>
  <c r="BD61" i="59"/>
  <c r="BD62" i="59" s="1"/>
  <c r="BD60" i="59"/>
  <c r="BR73" i="59"/>
  <c r="BR74" i="59" s="1"/>
  <c r="BR72" i="59"/>
  <c r="BO85" i="59"/>
  <c r="BO86" i="59" s="1"/>
  <c r="BO84" i="59"/>
  <c r="BK61" i="59"/>
  <c r="BK62" i="59" s="1"/>
  <c r="AR13" i="33" s="1"/>
  <c r="BK60" i="59"/>
  <c r="AX61" i="59"/>
  <c r="AX62" i="59" s="1"/>
  <c r="AX60" i="59"/>
  <c r="BF97" i="59"/>
  <c r="BF98" i="59" s="1"/>
  <c r="BF96" i="59"/>
  <c r="V61" i="59"/>
  <c r="V62" i="59" s="1"/>
  <c r="O13" i="33" s="1"/>
  <c r="V60" i="59"/>
  <c r="W61" i="59"/>
  <c r="W62" i="59" s="1"/>
  <c r="P13" i="33" s="1"/>
  <c r="W60" i="59"/>
  <c r="G61" i="59"/>
  <c r="G62" i="59" s="1"/>
  <c r="G60" i="59"/>
  <c r="BH85" i="59"/>
  <c r="BH86" i="59" s="1"/>
  <c r="AO15" i="33" s="1"/>
  <c r="BH84" i="59"/>
  <c r="Y97" i="59"/>
  <c r="Y96" i="59"/>
  <c r="K73" i="59"/>
  <c r="K74" i="59" s="1"/>
  <c r="K72" i="59"/>
  <c r="BN85" i="59"/>
  <c r="BN86" i="59" s="1"/>
  <c r="BN84" i="59"/>
  <c r="BI73" i="59"/>
  <c r="BI74" i="59" s="1"/>
  <c r="AP14" i="33" s="1"/>
  <c r="BI72" i="59"/>
  <c r="BG85" i="59"/>
  <c r="BG86" i="59" s="1"/>
  <c r="BG84" i="59"/>
  <c r="Y86" i="59"/>
  <c r="R15" i="33" s="1"/>
  <c r="R73" i="59"/>
  <c r="R74" i="59" s="1"/>
  <c r="R72" i="59"/>
  <c r="BB61" i="59"/>
  <c r="BB62" i="59" s="1"/>
  <c r="BB60" i="59"/>
  <c r="AA173" i="51"/>
  <c r="BZ60" i="59"/>
  <c r="BZ73" i="59" s="1"/>
  <c r="BZ50" i="59"/>
  <c r="BC12" i="33" s="1"/>
  <c r="U61" i="59"/>
  <c r="U62" i="59" s="1"/>
  <c r="U60" i="59"/>
  <c r="M8" i="51"/>
  <c r="E50" i="59"/>
  <c r="AH61" i="59"/>
  <c r="AH62" i="59" s="1"/>
  <c r="AH60" i="59"/>
  <c r="P28" i="25"/>
  <c r="F559" i="12"/>
  <c r="F571" i="12"/>
  <c r="F583" i="12"/>
  <c r="F595" i="12"/>
  <c r="F607" i="12"/>
  <c r="F619" i="12"/>
  <c r="F631" i="12"/>
  <c r="F560" i="12"/>
  <c r="F572" i="12"/>
  <c r="F584" i="12"/>
  <c r="F596" i="12"/>
  <c r="F608" i="12"/>
  <c r="F620" i="12"/>
  <c r="F632" i="12"/>
  <c r="F561" i="12"/>
  <c r="F573" i="12"/>
  <c r="F585" i="12"/>
  <c r="F597" i="12"/>
  <c r="F609" i="12"/>
  <c r="F621" i="12"/>
  <c r="F633" i="12"/>
  <c r="F562" i="12"/>
  <c r="F574" i="12"/>
  <c r="F586" i="12"/>
  <c r="F598" i="12"/>
  <c r="F610" i="12"/>
  <c r="F622" i="12"/>
  <c r="F634" i="12"/>
  <c r="F564" i="12"/>
  <c r="F576" i="12"/>
  <c r="F588" i="12"/>
  <c r="F600" i="12"/>
  <c r="F612" i="12"/>
  <c r="F624" i="12"/>
  <c r="F636" i="12"/>
  <c r="F565" i="12"/>
  <c r="F577" i="12"/>
  <c r="F589" i="12"/>
  <c r="F601" i="12"/>
  <c r="F613" i="12"/>
  <c r="F625" i="12"/>
  <c r="F637" i="12"/>
  <c r="F566" i="12"/>
  <c r="F602" i="12"/>
  <c r="F626" i="12"/>
  <c r="F578" i="12"/>
  <c r="F590" i="12"/>
  <c r="F614" i="12"/>
  <c r="F638" i="12"/>
  <c r="F567" i="12"/>
  <c r="F579" i="12"/>
  <c r="F591" i="12"/>
  <c r="F603" i="12"/>
  <c r="F615" i="12"/>
  <c r="F627" i="12"/>
  <c r="F639" i="12"/>
  <c r="F568" i="12"/>
  <c r="F580" i="12"/>
  <c r="F592" i="12"/>
  <c r="F604" i="12"/>
  <c r="F616" i="12"/>
  <c r="F628" i="12"/>
  <c r="F569" i="12"/>
  <c r="F581" i="12"/>
  <c r="F593" i="12"/>
  <c r="F605" i="12"/>
  <c r="F617" i="12"/>
  <c r="F629" i="12"/>
  <c r="F563" i="12"/>
  <c r="F635" i="12"/>
  <c r="F570" i="12"/>
  <c r="F575" i="12"/>
  <c r="F582" i="12"/>
  <c r="F587" i="12"/>
  <c r="F594" i="12"/>
  <c r="F630" i="12"/>
  <c r="F599" i="12"/>
  <c r="F606" i="12"/>
  <c r="F611" i="12"/>
  <c r="F623" i="12"/>
  <c r="F618" i="12"/>
  <c r="P12" i="25"/>
  <c r="P39" i="25" s="1"/>
  <c r="P66" i="25" s="1"/>
  <c r="P93" i="25" s="1"/>
  <c r="P120" i="25" s="1"/>
  <c r="P147" i="25" s="1"/>
  <c r="P174" i="25" s="1"/>
  <c r="P201" i="25" s="1"/>
  <c r="P228" i="25" s="1"/>
  <c r="P255" i="25" s="1"/>
  <c r="P282" i="25" s="1"/>
  <c r="P309" i="25" s="1"/>
  <c r="P336" i="25" s="1"/>
  <c r="P363" i="25" s="1"/>
  <c r="P390" i="25" s="1"/>
  <c r="P417" i="25" s="1"/>
  <c r="P444" i="25" s="1"/>
  <c r="P471" i="25" s="1"/>
  <c r="P498" i="25" s="1"/>
  <c r="P525" i="25" s="1"/>
  <c r="P552" i="25" s="1"/>
  <c r="P579" i="25" s="1"/>
  <c r="P606" i="25" s="1"/>
  <c r="P633" i="25" s="1"/>
  <c r="P660" i="25" s="1"/>
  <c r="P687" i="25" s="1"/>
  <c r="P714" i="25" s="1"/>
  <c r="P741" i="25" s="1"/>
  <c r="P768" i="25" s="1"/>
  <c r="P795" i="25" s="1"/>
  <c r="P822" i="25" s="1"/>
  <c r="P849" i="25" s="1"/>
  <c r="P876" i="25" s="1"/>
  <c r="P903" i="25" s="1"/>
  <c r="P930" i="25" s="1"/>
  <c r="P957" i="25" s="1"/>
  <c r="F175" i="12"/>
  <c r="F187" i="12"/>
  <c r="F179" i="12"/>
  <c r="F176" i="12"/>
  <c r="F177" i="12"/>
  <c r="F178" i="12"/>
  <c r="F180" i="12"/>
  <c r="F181" i="12"/>
  <c r="F182" i="12"/>
  <c r="F171" i="12"/>
  <c r="F183" i="12"/>
  <c r="F172" i="12"/>
  <c r="F184" i="12"/>
  <c r="F173" i="12"/>
  <c r="F185" i="12"/>
  <c r="F174" i="12"/>
  <c r="F186" i="12"/>
  <c r="P11" i="25"/>
  <c r="P38" i="25" s="1"/>
  <c r="P65" i="25" s="1"/>
  <c r="P92" i="25" s="1"/>
  <c r="P119" i="25" s="1"/>
  <c r="P146" i="25" s="1"/>
  <c r="P173" i="25" s="1"/>
  <c r="P200" i="25" s="1"/>
  <c r="P227" i="25" s="1"/>
  <c r="P254" i="25" s="1"/>
  <c r="P281" i="25" s="1"/>
  <c r="P308" i="25" s="1"/>
  <c r="P335" i="25" s="1"/>
  <c r="P362" i="25" s="1"/>
  <c r="P389" i="25" s="1"/>
  <c r="P416" i="25" s="1"/>
  <c r="P443" i="25" s="1"/>
  <c r="P470" i="25" s="1"/>
  <c r="P497" i="25" s="1"/>
  <c r="P524" i="25" s="1"/>
  <c r="P551" i="25" s="1"/>
  <c r="P578" i="25" s="1"/>
  <c r="P605" i="25" s="1"/>
  <c r="P632" i="25" s="1"/>
  <c r="P659" i="25" s="1"/>
  <c r="P686" i="25" s="1"/>
  <c r="P713" i="25" s="1"/>
  <c r="P740" i="25" s="1"/>
  <c r="P767" i="25" s="1"/>
  <c r="P794" i="25" s="1"/>
  <c r="P821" i="25" s="1"/>
  <c r="P848" i="25" s="1"/>
  <c r="P875" i="25" s="1"/>
  <c r="P902" i="25" s="1"/>
  <c r="P929" i="25" s="1"/>
  <c r="P956" i="25" s="1"/>
  <c r="F139" i="12"/>
  <c r="F151" i="12"/>
  <c r="F163" i="12"/>
  <c r="F271" i="12"/>
  <c r="F283" i="12"/>
  <c r="F140" i="12"/>
  <c r="F152" i="12"/>
  <c r="F164" i="12"/>
  <c r="F272" i="12"/>
  <c r="F284" i="12"/>
  <c r="F143" i="12"/>
  <c r="F141" i="12"/>
  <c r="F153" i="12"/>
  <c r="F165" i="12"/>
  <c r="F273" i="12"/>
  <c r="F285" i="12"/>
  <c r="F155" i="12"/>
  <c r="F142" i="12"/>
  <c r="F154" i="12"/>
  <c r="F166" i="12"/>
  <c r="F274" i="12"/>
  <c r="F286" i="12"/>
  <c r="F167" i="12"/>
  <c r="F144" i="12"/>
  <c r="F156" i="12"/>
  <c r="F168" i="12"/>
  <c r="F276" i="12"/>
  <c r="F288" i="12"/>
  <c r="F145" i="12"/>
  <c r="F169" i="12"/>
  <c r="F277" i="12"/>
  <c r="F289" i="12"/>
  <c r="F146" i="12"/>
  <c r="F158" i="12"/>
  <c r="F170" i="12"/>
  <c r="F278" i="12"/>
  <c r="F290" i="12"/>
  <c r="F135" i="12"/>
  <c r="F147" i="12"/>
  <c r="F159" i="12"/>
  <c r="F279" i="12"/>
  <c r="F291" i="12"/>
  <c r="F136" i="12"/>
  <c r="F148" i="12"/>
  <c r="F160" i="12"/>
  <c r="F280" i="12"/>
  <c r="F137" i="12"/>
  <c r="F149" i="12"/>
  <c r="F161" i="12"/>
  <c r="F281" i="12"/>
  <c r="F138" i="12"/>
  <c r="F150" i="12"/>
  <c r="F162" i="12"/>
  <c r="F275" i="12"/>
  <c r="F282" i="12"/>
  <c r="F287" i="12"/>
  <c r="P14" i="25"/>
  <c r="F307" i="12"/>
  <c r="F379" i="12"/>
  <c r="F296" i="12"/>
  <c r="F308" i="12"/>
  <c r="F380" i="12"/>
  <c r="F392" i="12"/>
  <c r="F297" i="12"/>
  <c r="F309" i="12"/>
  <c r="F369" i="12"/>
  <c r="F381" i="12"/>
  <c r="F393" i="12"/>
  <c r="F298" i="12"/>
  <c r="F310" i="12"/>
  <c r="F370" i="12"/>
  <c r="F382" i="12"/>
  <c r="F394" i="12"/>
  <c r="F300" i="12"/>
  <c r="F312" i="12"/>
  <c r="F372" i="12"/>
  <c r="F384" i="12"/>
  <c r="F396" i="12"/>
  <c r="F301" i="12"/>
  <c r="F313" i="12"/>
  <c r="F349" i="12"/>
  <c r="F373" i="12"/>
  <c r="F385" i="12"/>
  <c r="F397" i="12"/>
  <c r="F302" i="12"/>
  <c r="F314" i="12"/>
  <c r="F362" i="12"/>
  <c r="F374" i="12"/>
  <c r="F398" i="12"/>
  <c r="F303" i="12"/>
  <c r="F315" i="12"/>
  <c r="F363" i="12"/>
  <c r="F375" i="12"/>
  <c r="F304" i="12"/>
  <c r="F316" i="12"/>
  <c r="F376" i="12"/>
  <c r="F305" i="12"/>
  <c r="F317" i="12"/>
  <c r="F377" i="12"/>
  <c r="F299" i="12"/>
  <c r="F371" i="12"/>
  <c r="F306" i="12"/>
  <c r="F378" i="12"/>
  <c r="F311" i="12"/>
  <c r="F383" i="12"/>
  <c r="F395" i="12"/>
  <c r="P24" i="25"/>
  <c r="P51" i="25" s="1"/>
  <c r="P78" i="25" s="1"/>
  <c r="P105" i="25" s="1"/>
  <c r="P132" i="25" s="1"/>
  <c r="P159" i="25" s="1"/>
  <c r="P186" i="25" s="1"/>
  <c r="P213" i="25" s="1"/>
  <c r="P240" i="25" s="1"/>
  <c r="P267" i="25" s="1"/>
  <c r="P294" i="25" s="1"/>
  <c r="P321" i="25" s="1"/>
  <c r="P348" i="25" s="1"/>
  <c r="P375" i="25" s="1"/>
  <c r="P402" i="25" s="1"/>
  <c r="P429" i="25" s="1"/>
  <c r="P456" i="25" s="1"/>
  <c r="P483" i="25" s="1"/>
  <c r="P510" i="25" s="1"/>
  <c r="P537" i="25" s="1"/>
  <c r="P564" i="25" s="1"/>
  <c r="P591" i="25" s="1"/>
  <c r="P618" i="25" s="1"/>
  <c r="P645" i="25" s="1"/>
  <c r="P672" i="25" s="1"/>
  <c r="P699" i="25" s="1"/>
  <c r="P726" i="25" s="1"/>
  <c r="P753" i="25" s="1"/>
  <c r="P780" i="25" s="1"/>
  <c r="P807" i="25" s="1"/>
  <c r="P834" i="25" s="1"/>
  <c r="P861" i="25" s="1"/>
  <c r="P888" i="25" s="1"/>
  <c r="P915" i="25" s="1"/>
  <c r="P942" i="25" s="1"/>
  <c r="P969" i="25" s="1"/>
  <c r="F523" i="12"/>
  <c r="F524" i="12"/>
  <c r="F525" i="12"/>
  <c r="F526" i="12"/>
  <c r="F528" i="12"/>
  <c r="F529" i="12"/>
  <c r="F520" i="12"/>
  <c r="F521" i="12"/>
  <c r="F522" i="12"/>
  <c r="F527" i="12"/>
  <c r="P17" i="25"/>
  <c r="F643" i="12"/>
  <c r="P4" i="25"/>
  <c r="F547" i="12"/>
  <c r="F548" i="12"/>
  <c r="F549" i="12"/>
  <c r="F48" i="12"/>
  <c r="F49" i="12"/>
  <c r="F50" i="12"/>
  <c r="F542" i="12"/>
  <c r="F51" i="12"/>
  <c r="F543" i="12"/>
  <c r="F532" i="12"/>
  <c r="F544" i="12"/>
  <c r="F533" i="12"/>
  <c r="F545" i="12"/>
  <c r="F546" i="12"/>
  <c r="P6" i="25"/>
  <c r="F295" i="12"/>
  <c r="F655" i="12"/>
  <c r="F739" i="12"/>
  <c r="F751" i="12"/>
  <c r="F763" i="12"/>
  <c r="F775" i="12"/>
  <c r="F740" i="12"/>
  <c r="F752" i="12"/>
  <c r="F764" i="12"/>
  <c r="F776" i="12"/>
  <c r="F105" i="12"/>
  <c r="F645" i="12"/>
  <c r="F729" i="12"/>
  <c r="F741" i="12"/>
  <c r="F753" i="12"/>
  <c r="F765" i="12"/>
  <c r="F777" i="12"/>
  <c r="F646" i="12"/>
  <c r="F730" i="12"/>
  <c r="F742" i="12"/>
  <c r="F754" i="12"/>
  <c r="F766" i="12"/>
  <c r="F778" i="12"/>
  <c r="F648" i="12"/>
  <c r="F109" i="12"/>
  <c r="F121" i="12"/>
  <c r="F733" i="12"/>
  <c r="F745" i="12"/>
  <c r="F757" i="12"/>
  <c r="F769" i="12"/>
  <c r="F781" i="12"/>
  <c r="F650" i="12"/>
  <c r="F122" i="12"/>
  <c r="F734" i="12"/>
  <c r="F123" i="12"/>
  <c r="F651" i="12"/>
  <c r="F735" i="12"/>
  <c r="F747" i="12"/>
  <c r="F759" i="12"/>
  <c r="F771" i="12"/>
  <c r="F737" i="12"/>
  <c r="F773" i="12"/>
  <c r="F124" i="12"/>
  <c r="F292" i="12"/>
  <c r="F652" i="12"/>
  <c r="F736" i="12"/>
  <c r="F748" i="12"/>
  <c r="F760" i="12"/>
  <c r="F772" i="12"/>
  <c r="F749" i="12"/>
  <c r="F293" i="12"/>
  <c r="F653" i="12"/>
  <c r="F761" i="12"/>
  <c r="F746" i="12"/>
  <c r="F782" i="12"/>
  <c r="F743" i="12"/>
  <c r="F750" i="12"/>
  <c r="F780" i="12"/>
  <c r="F647" i="12"/>
  <c r="F755" i="12"/>
  <c r="F779" i="12"/>
  <c r="F294" i="12"/>
  <c r="F654" i="12"/>
  <c r="F756" i="12"/>
  <c r="F758" i="12"/>
  <c r="F774" i="12"/>
  <c r="F762" i="12"/>
  <c r="F767" i="12"/>
  <c r="F731" i="12"/>
  <c r="F768" i="12"/>
  <c r="F744" i="12"/>
  <c r="F732" i="12"/>
  <c r="F770" i="12"/>
  <c r="F738" i="12"/>
  <c r="P16" i="25"/>
  <c r="F715" i="12"/>
  <c r="F716" i="12"/>
  <c r="F717" i="12"/>
  <c r="F706" i="12"/>
  <c r="F718" i="12"/>
  <c r="F684" i="12"/>
  <c r="F685" i="12"/>
  <c r="F709" i="12"/>
  <c r="F721" i="12"/>
  <c r="F722" i="12"/>
  <c r="F686" i="12"/>
  <c r="F710" i="12"/>
  <c r="F711" i="12"/>
  <c r="F723" i="12"/>
  <c r="F712" i="12"/>
  <c r="F724" i="12"/>
  <c r="F713" i="12"/>
  <c r="F725" i="12"/>
  <c r="F642" i="12"/>
  <c r="F707" i="12"/>
  <c r="F708" i="12"/>
  <c r="F714" i="12"/>
  <c r="F719" i="12"/>
  <c r="F720" i="12"/>
  <c r="P21" i="25"/>
  <c r="F343" i="12"/>
  <c r="F367" i="12"/>
  <c r="F332" i="12"/>
  <c r="F344" i="12"/>
  <c r="F368" i="12"/>
  <c r="F333" i="12"/>
  <c r="F345" i="12"/>
  <c r="F334" i="12"/>
  <c r="F346" i="12"/>
  <c r="F336" i="12"/>
  <c r="F348" i="12"/>
  <c r="F337" i="12"/>
  <c r="F338" i="12"/>
  <c r="F339" i="12"/>
  <c r="F340" i="12"/>
  <c r="F364" i="12"/>
  <c r="F341" i="12"/>
  <c r="F365" i="12"/>
  <c r="F347" i="12"/>
  <c r="F366" i="12"/>
  <c r="F335" i="12"/>
  <c r="F342" i="12"/>
  <c r="P9" i="25"/>
  <c r="F103" i="12"/>
  <c r="F115" i="12"/>
  <c r="F127" i="12"/>
  <c r="F131" i="12"/>
  <c r="F92" i="12"/>
  <c r="F104" i="12"/>
  <c r="F116" i="12"/>
  <c r="F128" i="12"/>
  <c r="F107" i="12"/>
  <c r="F93" i="12"/>
  <c r="F117" i="12"/>
  <c r="F129" i="12"/>
  <c r="F95" i="12"/>
  <c r="F94" i="12"/>
  <c r="F106" i="12"/>
  <c r="F118" i="12"/>
  <c r="F130" i="12"/>
  <c r="F119" i="12"/>
  <c r="F96" i="12"/>
  <c r="F108" i="12"/>
  <c r="F120" i="12"/>
  <c r="F132" i="12"/>
  <c r="F97" i="12"/>
  <c r="F133" i="12"/>
  <c r="F98" i="12"/>
  <c r="F110" i="12"/>
  <c r="F134" i="12"/>
  <c r="F99" i="12"/>
  <c r="F111" i="12"/>
  <c r="F100" i="12"/>
  <c r="F112" i="12"/>
  <c r="F101" i="12"/>
  <c r="F113" i="12"/>
  <c r="F125" i="12"/>
  <c r="F102" i="12"/>
  <c r="F114" i="12"/>
  <c r="F126" i="12"/>
  <c r="P13" i="25"/>
  <c r="P40" i="25" s="1"/>
  <c r="P67" i="25" s="1"/>
  <c r="P94" i="25" s="1"/>
  <c r="P121" i="25" s="1"/>
  <c r="P148" i="25" s="1"/>
  <c r="P175" i="25" s="1"/>
  <c r="P202" i="25" s="1"/>
  <c r="P229" i="25" s="1"/>
  <c r="P256" i="25" s="1"/>
  <c r="P283" i="25" s="1"/>
  <c r="P310" i="25" s="1"/>
  <c r="P337" i="25" s="1"/>
  <c r="P364" i="25" s="1"/>
  <c r="P391" i="25" s="1"/>
  <c r="P418" i="25" s="1"/>
  <c r="P445" i="25" s="1"/>
  <c r="P472" i="25" s="1"/>
  <c r="P499" i="25" s="1"/>
  <c r="P526" i="25" s="1"/>
  <c r="P553" i="25" s="1"/>
  <c r="P580" i="25" s="1"/>
  <c r="P607" i="25" s="1"/>
  <c r="P634" i="25" s="1"/>
  <c r="P661" i="25" s="1"/>
  <c r="P688" i="25" s="1"/>
  <c r="P715" i="25" s="1"/>
  <c r="P742" i="25" s="1"/>
  <c r="P769" i="25" s="1"/>
  <c r="P796" i="25" s="1"/>
  <c r="P823" i="25" s="1"/>
  <c r="P850" i="25" s="1"/>
  <c r="P877" i="25" s="1"/>
  <c r="P904" i="25" s="1"/>
  <c r="P931" i="25" s="1"/>
  <c r="P958" i="25" s="1"/>
  <c r="F199" i="12"/>
  <c r="F211" i="12"/>
  <c r="F223" i="12"/>
  <c r="F235" i="12"/>
  <c r="F188" i="12"/>
  <c r="F200" i="12"/>
  <c r="F212" i="12"/>
  <c r="F224" i="12"/>
  <c r="F236" i="12"/>
  <c r="F189" i="12"/>
  <c r="F201" i="12"/>
  <c r="F213" i="12"/>
  <c r="F225" i="12"/>
  <c r="F237" i="12"/>
  <c r="F190" i="12"/>
  <c r="F202" i="12"/>
  <c r="F214" i="12"/>
  <c r="F226" i="12"/>
  <c r="F238" i="12"/>
  <c r="F192" i="12"/>
  <c r="F204" i="12"/>
  <c r="F216" i="12"/>
  <c r="F228" i="12"/>
  <c r="F193" i="12"/>
  <c r="F205" i="12"/>
  <c r="F217" i="12"/>
  <c r="F229" i="12"/>
  <c r="F194" i="12"/>
  <c r="F206" i="12"/>
  <c r="F218" i="12"/>
  <c r="F230" i="12"/>
  <c r="F195" i="12"/>
  <c r="F207" i="12"/>
  <c r="F219" i="12"/>
  <c r="F231" i="12"/>
  <c r="F210" i="12"/>
  <c r="F196" i="12"/>
  <c r="F208" i="12"/>
  <c r="F220" i="12"/>
  <c r="F232" i="12"/>
  <c r="F234" i="12"/>
  <c r="F197" i="12"/>
  <c r="F209" i="12"/>
  <c r="F221" i="12"/>
  <c r="F233" i="12"/>
  <c r="F222" i="12"/>
  <c r="F198" i="12"/>
  <c r="F191" i="12"/>
  <c r="F203" i="12"/>
  <c r="F215" i="12"/>
  <c r="F227" i="12"/>
  <c r="F239" i="12"/>
  <c r="P25" i="25"/>
  <c r="F355" i="12"/>
  <c r="F391" i="12"/>
  <c r="F356" i="12"/>
  <c r="F357" i="12"/>
  <c r="F358" i="12"/>
  <c r="F360" i="12"/>
  <c r="F361" i="12"/>
  <c r="F350" i="12"/>
  <c r="F386" i="12"/>
  <c r="F351" i="12"/>
  <c r="F387" i="12"/>
  <c r="F352" i="12"/>
  <c r="F388" i="12"/>
  <c r="F353" i="12"/>
  <c r="F389" i="12"/>
  <c r="F354" i="12"/>
  <c r="F359" i="12"/>
  <c r="F390" i="12"/>
  <c r="P8" i="25"/>
  <c r="F55" i="12"/>
  <c r="F67" i="12"/>
  <c r="F79" i="12"/>
  <c r="F91" i="12"/>
  <c r="F59" i="12"/>
  <c r="F83" i="12"/>
  <c r="F56" i="12"/>
  <c r="F68" i="12"/>
  <c r="F80" i="12"/>
  <c r="F57" i="12"/>
  <c r="F69" i="12"/>
  <c r="F81" i="12"/>
  <c r="F58" i="12"/>
  <c r="F70" i="12"/>
  <c r="F82" i="12"/>
  <c r="F71" i="12"/>
  <c r="F60" i="12"/>
  <c r="F72" i="12"/>
  <c r="F84" i="12"/>
  <c r="F61" i="12"/>
  <c r="F73" i="12"/>
  <c r="F85" i="12"/>
  <c r="F157" i="12"/>
  <c r="F62" i="12"/>
  <c r="F74" i="12"/>
  <c r="F86" i="12"/>
  <c r="F63" i="12"/>
  <c r="F75" i="12"/>
  <c r="F87" i="12"/>
  <c r="F64" i="12"/>
  <c r="F76" i="12"/>
  <c r="F88" i="12"/>
  <c r="F65" i="12"/>
  <c r="F77" i="12"/>
  <c r="F89" i="12"/>
  <c r="F66" i="12"/>
  <c r="F78" i="12"/>
  <c r="F90" i="12"/>
  <c r="P22" i="25"/>
  <c r="F535" i="12"/>
  <c r="F537" i="12"/>
  <c r="F541" i="12"/>
  <c r="F530" i="12"/>
  <c r="F531" i="12"/>
  <c r="F534" i="12"/>
  <c r="P23" i="25"/>
  <c r="P50" i="25" s="1"/>
  <c r="P77" i="25" s="1"/>
  <c r="P104" i="25" s="1"/>
  <c r="P131" i="25" s="1"/>
  <c r="P158" i="25" s="1"/>
  <c r="P185" i="25" s="1"/>
  <c r="P212" i="25" s="1"/>
  <c r="P239" i="25" s="1"/>
  <c r="P266" i="25" s="1"/>
  <c r="P293" i="25" s="1"/>
  <c r="P320" i="25" s="1"/>
  <c r="P347" i="25" s="1"/>
  <c r="P374" i="25" s="1"/>
  <c r="P401" i="25" s="1"/>
  <c r="P428" i="25" s="1"/>
  <c r="P455" i="25" s="1"/>
  <c r="P482" i="25" s="1"/>
  <c r="P509" i="25" s="1"/>
  <c r="P536" i="25" s="1"/>
  <c r="P563" i="25" s="1"/>
  <c r="P590" i="25" s="1"/>
  <c r="P617" i="25" s="1"/>
  <c r="P644" i="25" s="1"/>
  <c r="P671" i="25" s="1"/>
  <c r="P698" i="25" s="1"/>
  <c r="P725" i="25" s="1"/>
  <c r="P752" i="25" s="1"/>
  <c r="P779" i="25" s="1"/>
  <c r="P806" i="25" s="1"/>
  <c r="P833" i="25" s="1"/>
  <c r="P860" i="25" s="1"/>
  <c r="P887" i="25" s="1"/>
  <c r="P914" i="25" s="1"/>
  <c r="P941" i="25" s="1"/>
  <c r="P968" i="25" s="1"/>
  <c r="F536" i="12"/>
  <c r="F538" i="12"/>
  <c r="F550" i="12"/>
  <c r="F540" i="12"/>
  <c r="F553" i="12"/>
  <c r="F555" i="12"/>
  <c r="F556" i="12"/>
  <c r="F557" i="12"/>
  <c r="F558" i="12"/>
  <c r="F551" i="12"/>
  <c r="F539" i="12"/>
  <c r="P15" i="25"/>
  <c r="F247" i="12"/>
  <c r="F259" i="12"/>
  <c r="F248" i="12"/>
  <c r="F260" i="12"/>
  <c r="F249" i="12"/>
  <c r="F261" i="12"/>
  <c r="F250" i="12"/>
  <c r="F262" i="12"/>
  <c r="F240" i="12"/>
  <c r="F252" i="12"/>
  <c r="F264" i="12"/>
  <c r="F241" i="12"/>
  <c r="F253" i="12"/>
  <c r="F265" i="12"/>
  <c r="F242" i="12"/>
  <c r="F254" i="12"/>
  <c r="F266" i="12"/>
  <c r="F243" i="12"/>
  <c r="F255" i="12"/>
  <c r="F267" i="12"/>
  <c r="F258" i="12"/>
  <c r="F270" i="12"/>
  <c r="F244" i="12"/>
  <c r="F256" i="12"/>
  <c r="F268" i="12"/>
  <c r="F245" i="12"/>
  <c r="F257" i="12"/>
  <c r="F269" i="12"/>
  <c r="F246" i="12"/>
  <c r="F251" i="12"/>
  <c r="F263" i="12"/>
  <c r="P18" i="25"/>
  <c r="F667" i="12"/>
  <c r="F679" i="12"/>
  <c r="F691" i="12"/>
  <c r="F703" i="12"/>
  <c r="F727" i="12"/>
  <c r="F644" i="12"/>
  <c r="F656" i="12"/>
  <c r="F668" i="12"/>
  <c r="F680" i="12"/>
  <c r="F692" i="12"/>
  <c r="F704" i="12"/>
  <c r="F728" i="12"/>
  <c r="F657" i="12"/>
  <c r="F669" i="12"/>
  <c r="F681" i="12"/>
  <c r="F693" i="12"/>
  <c r="F705" i="12"/>
  <c r="F658" i="12"/>
  <c r="F682" i="12"/>
  <c r="F694" i="12"/>
  <c r="F660" i="12"/>
  <c r="F672" i="12"/>
  <c r="F649" i="12"/>
  <c r="F661" i="12"/>
  <c r="F673" i="12"/>
  <c r="F697" i="12"/>
  <c r="F674" i="12"/>
  <c r="F698" i="12"/>
  <c r="F662" i="12"/>
  <c r="F663" i="12"/>
  <c r="F675" i="12"/>
  <c r="F687" i="12"/>
  <c r="F699" i="12"/>
  <c r="F665" i="12"/>
  <c r="F701" i="12"/>
  <c r="F640" i="12"/>
  <c r="F664" i="12"/>
  <c r="F676" i="12"/>
  <c r="F688" i="12"/>
  <c r="F700" i="12"/>
  <c r="F677" i="12"/>
  <c r="F641" i="12"/>
  <c r="F689" i="12"/>
  <c r="F42" i="12"/>
  <c r="F702" i="12"/>
  <c r="F696" i="12"/>
  <c r="F695" i="12"/>
  <c r="F659" i="12"/>
  <c r="F666" i="12"/>
  <c r="F671" i="12"/>
  <c r="F678" i="12"/>
  <c r="F683" i="12"/>
  <c r="F690" i="12"/>
  <c r="P7" i="25"/>
  <c r="F552" i="12"/>
  <c r="F554" i="12"/>
  <c r="P3" i="25"/>
  <c r="F7" i="12"/>
  <c r="F19" i="12"/>
  <c r="F31" i="12"/>
  <c r="F43" i="12"/>
  <c r="F8" i="12"/>
  <c r="F20" i="12"/>
  <c r="F32" i="12"/>
  <c r="F44" i="12"/>
  <c r="F47" i="12"/>
  <c r="F9" i="12"/>
  <c r="F21" i="12"/>
  <c r="F33" i="12"/>
  <c r="F45" i="12"/>
  <c r="F5" i="12"/>
  <c r="F35" i="12"/>
  <c r="F10" i="12"/>
  <c r="F22" i="12"/>
  <c r="F34" i="12"/>
  <c r="F46" i="12"/>
  <c r="F23" i="12"/>
  <c r="F11" i="12"/>
  <c r="F12" i="12"/>
  <c r="F24" i="12"/>
  <c r="F36" i="12"/>
  <c r="F13" i="12"/>
  <c r="F25" i="12"/>
  <c r="F37" i="12"/>
  <c r="F14" i="12"/>
  <c r="F26" i="12"/>
  <c r="F38" i="12"/>
  <c r="F15" i="12"/>
  <c r="F27" i="12"/>
  <c r="F39" i="12"/>
  <c r="F16" i="12"/>
  <c r="F28" i="12"/>
  <c r="F40" i="12"/>
  <c r="F17" i="12"/>
  <c r="F29" i="12"/>
  <c r="F41" i="12"/>
  <c r="F6" i="12"/>
  <c r="F18" i="12"/>
  <c r="F30" i="12"/>
  <c r="P27" i="25"/>
  <c r="F439" i="12"/>
  <c r="F451" i="12"/>
  <c r="F487" i="12"/>
  <c r="F499" i="12"/>
  <c r="F787" i="12"/>
  <c r="F440" i="12"/>
  <c r="F452" i="12"/>
  <c r="F488" i="12"/>
  <c r="F500" i="12"/>
  <c r="F788" i="12"/>
  <c r="F441" i="12"/>
  <c r="F453" i="12"/>
  <c r="F489" i="12"/>
  <c r="F501" i="12"/>
  <c r="F442" i="12"/>
  <c r="F454" i="12"/>
  <c r="F490" i="12"/>
  <c r="F502" i="12"/>
  <c r="F444" i="12"/>
  <c r="F492" i="12"/>
  <c r="F504" i="12"/>
  <c r="F445" i="12"/>
  <c r="F493" i="12"/>
  <c r="F505" i="12"/>
  <c r="F446" i="12"/>
  <c r="F482" i="12"/>
  <c r="F494" i="12"/>
  <c r="F506" i="12"/>
  <c r="F447" i="12"/>
  <c r="F483" i="12"/>
  <c r="F495" i="12"/>
  <c r="F507" i="12"/>
  <c r="F783" i="12"/>
  <c r="F52" i="12"/>
  <c r="F448" i="12"/>
  <c r="F484" i="12"/>
  <c r="F496" i="12"/>
  <c r="F508" i="12"/>
  <c r="F784" i="12"/>
  <c r="F785" i="12"/>
  <c r="F53" i="12"/>
  <c r="F449" i="12"/>
  <c r="F485" i="12"/>
  <c r="F497" i="12"/>
  <c r="F54" i="12"/>
  <c r="F491" i="12"/>
  <c r="F498" i="12"/>
  <c r="F786" i="12"/>
  <c r="F503" i="12"/>
  <c r="F438" i="12"/>
  <c r="F443" i="12"/>
  <c r="F450" i="12"/>
  <c r="F486" i="12"/>
  <c r="P5" i="25"/>
  <c r="F319" i="12"/>
  <c r="F331" i="12"/>
  <c r="F403" i="12"/>
  <c r="F415" i="12"/>
  <c r="F427" i="12"/>
  <c r="F320" i="12"/>
  <c r="F404" i="12"/>
  <c r="F416" i="12"/>
  <c r="F428" i="12"/>
  <c r="F321" i="12"/>
  <c r="F405" i="12"/>
  <c r="F417" i="12"/>
  <c r="F429" i="12"/>
  <c r="F322" i="12"/>
  <c r="F406" i="12"/>
  <c r="F418" i="12"/>
  <c r="F430" i="12"/>
  <c r="F324" i="12"/>
  <c r="F408" i="12"/>
  <c r="F420" i="12"/>
  <c r="F432" i="12"/>
  <c r="F325" i="12"/>
  <c r="F409" i="12"/>
  <c r="F421" i="12"/>
  <c r="F433" i="12"/>
  <c r="F326" i="12"/>
  <c r="F410" i="12"/>
  <c r="F422" i="12"/>
  <c r="F434" i="12"/>
  <c r="F327" i="12"/>
  <c r="F399" i="12"/>
  <c r="F411" i="12"/>
  <c r="F423" i="12"/>
  <c r="F435" i="12"/>
  <c r="F328" i="12"/>
  <c r="F400" i="12"/>
  <c r="F412" i="12"/>
  <c r="F424" i="12"/>
  <c r="F436" i="12"/>
  <c r="F329" i="12"/>
  <c r="F401" i="12"/>
  <c r="F413" i="12"/>
  <c r="F425" i="12"/>
  <c r="F437" i="12"/>
  <c r="F419" i="12"/>
  <c r="F426" i="12"/>
  <c r="F431" i="12"/>
  <c r="F414" i="12"/>
  <c r="F318" i="12"/>
  <c r="F323" i="12"/>
  <c r="F330" i="12"/>
  <c r="F402" i="12"/>
  <c r="F407" i="12"/>
  <c r="P20" i="25"/>
  <c r="F726" i="12"/>
  <c r="P10" i="25"/>
  <c r="F511" i="12"/>
  <c r="F512" i="12"/>
  <c r="F513" i="12"/>
  <c r="F514" i="12"/>
  <c r="F516" i="12"/>
  <c r="F517" i="12"/>
  <c r="F518" i="12"/>
  <c r="F519" i="12"/>
  <c r="F509" i="12"/>
  <c r="F510" i="12"/>
  <c r="F515" i="12"/>
  <c r="P19" i="25"/>
  <c r="F670" i="12"/>
  <c r="L10" i="33"/>
  <c r="M10" i="33"/>
  <c r="N10" i="33"/>
  <c r="O10" i="33"/>
  <c r="P10" i="33"/>
  <c r="Q10" i="33"/>
  <c r="R10" i="33"/>
  <c r="S10" i="33"/>
  <c r="T10" i="33"/>
  <c r="U10" i="33"/>
  <c r="V10" i="33"/>
  <c r="W10" i="33"/>
  <c r="X10" i="33"/>
  <c r="Y10" i="33"/>
  <c r="Z10" i="33"/>
  <c r="AA10" i="33"/>
  <c r="AB10" i="33"/>
  <c r="AC10" i="33"/>
  <c r="AD10" i="33"/>
  <c r="AE10" i="33"/>
  <c r="AF10" i="33"/>
  <c r="AG10" i="33"/>
  <c r="AH10" i="33"/>
  <c r="AI10" i="33"/>
  <c r="AJ10" i="33"/>
  <c r="AK10" i="33"/>
  <c r="AL10" i="33"/>
  <c r="AM10" i="33"/>
  <c r="AN10" i="33"/>
  <c r="AO10" i="33"/>
  <c r="AP10" i="33"/>
  <c r="AQ10" i="33"/>
  <c r="AR10" i="33"/>
  <c r="AS10" i="33"/>
  <c r="AT10" i="33"/>
  <c r="AU10" i="33"/>
  <c r="AV10" i="33"/>
  <c r="AW10" i="33"/>
  <c r="AX10" i="33"/>
  <c r="AY10" i="33"/>
  <c r="AZ10" i="33"/>
  <c r="BA10" i="33"/>
  <c r="BB10" i="33"/>
  <c r="BC10" i="33"/>
  <c r="BD10" i="33"/>
  <c r="L11" i="33"/>
  <c r="M11" i="33"/>
  <c r="N11" i="33"/>
  <c r="O11" i="33"/>
  <c r="P11" i="33"/>
  <c r="Q11" i="33"/>
  <c r="R11" i="33"/>
  <c r="S11" i="33"/>
  <c r="T11" i="33"/>
  <c r="U11" i="33"/>
  <c r="V11" i="33"/>
  <c r="W11" i="33"/>
  <c r="X11" i="33"/>
  <c r="Y11" i="33"/>
  <c r="Z11" i="33"/>
  <c r="AA11" i="33"/>
  <c r="AB11" i="33"/>
  <c r="AC11" i="33"/>
  <c r="AD11" i="33"/>
  <c r="AE11" i="33"/>
  <c r="AF11" i="33"/>
  <c r="AG11" i="33"/>
  <c r="AH11" i="33"/>
  <c r="AI11" i="33"/>
  <c r="AJ11" i="33"/>
  <c r="AK11" i="33"/>
  <c r="AL11" i="33"/>
  <c r="AM11" i="33"/>
  <c r="AN11" i="33"/>
  <c r="AO11" i="33"/>
  <c r="AP11" i="33"/>
  <c r="AQ11" i="33"/>
  <c r="AR11" i="33"/>
  <c r="AS11" i="33"/>
  <c r="AT11" i="33"/>
  <c r="AU11" i="33"/>
  <c r="AV11" i="33"/>
  <c r="AW11" i="33"/>
  <c r="AX11" i="33"/>
  <c r="AY11" i="33"/>
  <c r="AZ11" i="33"/>
  <c r="BA11" i="33"/>
  <c r="BB11" i="33"/>
  <c r="BC11" i="33"/>
  <c r="BD11" i="33"/>
  <c r="L12" i="33"/>
  <c r="M12" i="33"/>
  <c r="N12" i="33"/>
  <c r="O12" i="33"/>
  <c r="P12" i="33"/>
  <c r="Q12" i="33"/>
  <c r="R12" i="33"/>
  <c r="S12" i="33"/>
  <c r="T12" i="33"/>
  <c r="U12" i="33"/>
  <c r="V12" i="33"/>
  <c r="W12" i="33"/>
  <c r="X12" i="33"/>
  <c r="Y12" i="33"/>
  <c r="Z12" i="33"/>
  <c r="AA12" i="33"/>
  <c r="AB12" i="33"/>
  <c r="AC12" i="33"/>
  <c r="AD12" i="33"/>
  <c r="AE12" i="33"/>
  <c r="AF12" i="33"/>
  <c r="AG12" i="33"/>
  <c r="AH12" i="33"/>
  <c r="AI12" i="33"/>
  <c r="AJ12" i="33"/>
  <c r="AK12" i="33"/>
  <c r="AL12" i="33"/>
  <c r="AM12" i="33"/>
  <c r="AN12" i="33"/>
  <c r="AO12" i="33"/>
  <c r="AP12" i="33"/>
  <c r="AQ12" i="33"/>
  <c r="AR12" i="33"/>
  <c r="AS12" i="33"/>
  <c r="AT12" i="33"/>
  <c r="AU12" i="33"/>
  <c r="AV12" i="33"/>
  <c r="AW12" i="33"/>
  <c r="AX12" i="33"/>
  <c r="AY12" i="33"/>
  <c r="AZ12" i="33"/>
  <c r="BA12" i="33"/>
  <c r="BB12" i="33"/>
  <c r="BD12" i="33"/>
  <c r="L13" i="33"/>
  <c r="M13" i="33"/>
  <c r="Q13" i="33"/>
  <c r="R13" i="33"/>
  <c r="U13" i="33"/>
  <c r="V13" i="33"/>
  <c r="AA13" i="33"/>
  <c r="AB13" i="33"/>
  <c r="AD13" i="33"/>
  <c r="AE13" i="33"/>
  <c r="AF13" i="33"/>
  <c r="AG13" i="33"/>
  <c r="AK13" i="33"/>
  <c r="AL13" i="33"/>
  <c r="AM13" i="33"/>
  <c r="AN13" i="33"/>
  <c r="AO13" i="33"/>
  <c r="AP13" i="33"/>
  <c r="AQ13" i="33"/>
  <c r="AU13" i="33"/>
  <c r="AY13" i="33"/>
  <c r="AZ13" i="33"/>
  <c r="BA13" i="33"/>
  <c r="R14" i="33"/>
  <c r="AB14" i="33"/>
  <c r="AD14" i="33"/>
  <c r="AE14" i="33"/>
  <c r="AM14" i="33"/>
  <c r="AN14" i="33"/>
  <c r="AO14" i="33"/>
  <c r="AM15" i="33"/>
  <c r="AU9" i="33"/>
  <c r="AV9" i="33"/>
  <c r="AW9" i="33"/>
  <c r="AX9" i="33"/>
  <c r="AY9" i="33"/>
  <c r="AZ9" i="33"/>
  <c r="BA9" i="33"/>
  <c r="BB9" i="33"/>
  <c r="BC9" i="33"/>
  <c r="BD9" i="33"/>
  <c r="AT9" i="33"/>
  <c r="AS9" i="33"/>
  <c r="AR9" i="33"/>
  <c r="AQ9" i="33"/>
  <c r="AP9" i="33"/>
  <c r="AO9" i="33"/>
  <c r="AN9" i="33"/>
  <c r="AM9" i="33"/>
  <c r="AK9" i="33"/>
  <c r="AJ9" i="33"/>
  <c r="AI9" i="33"/>
  <c r="AH9" i="33"/>
  <c r="AG9" i="33"/>
  <c r="AF9" i="33"/>
  <c r="AE9" i="33"/>
  <c r="AD9" i="33"/>
  <c r="AC9" i="33"/>
  <c r="AB9" i="33"/>
  <c r="AA9" i="33"/>
  <c r="Z9" i="33"/>
  <c r="Y9" i="33"/>
  <c r="X9" i="33"/>
  <c r="W9" i="33"/>
  <c r="V9" i="33"/>
  <c r="U9" i="33"/>
  <c r="T9" i="33"/>
  <c r="S9" i="33"/>
  <c r="R9" i="33"/>
  <c r="Q9" i="33"/>
  <c r="P9" i="33"/>
  <c r="O9" i="33"/>
  <c r="N9" i="33"/>
  <c r="M9" i="33"/>
  <c r="L9" i="33"/>
  <c r="D10" i="33"/>
  <c r="E10" i="33"/>
  <c r="F10" i="33"/>
  <c r="G10" i="33"/>
  <c r="H10" i="33"/>
  <c r="I10" i="33"/>
  <c r="J10" i="33"/>
  <c r="K10" i="33"/>
  <c r="D11" i="33"/>
  <c r="E11" i="33"/>
  <c r="F11" i="33"/>
  <c r="G11" i="33"/>
  <c r="H11" i="33"/>
  <c r="I11" i="33"/>
  <c r="J11" i="33"/>
  <c r="K11" i="33"/>
  <c r="E12" i="33"/>
  <c r="F12" i="33"/>
  <c r="G12" i="33"/>
  <c r="H12" i="33"/>
  <c r="I12" i="33"/>
  <c r="J12" i="33"/>
  <c r="K12" i="33"/>
  <c r="I13" i="33"/>
  <c r="J13" i="33"/>
  <c r="K13" i="33"/>
  <c r="C12" i="33"/>
  <c r="C11" i="33"/>
  <c r="C10" i="33"/>
  <c r="D9" i="33"/>
  <c r="E9" i="33"/>
  <c r="F9" i="33"/>
  <c r="G9" i="33"/>
  <c r="H9" i="33"/>
  <c r="I9" i="33"/>
  <c r="J9" i="33"/>
  <c r="K9" i="33"/>
  <c r="C9" i="33"/>
  <c r="AC74" i="59" l="1"/>
  <c r="Y13" i="33"/>
  <c r="AZ14" i="33"/>
  <c r="AS97" i="59"/>
  <c r="AS98" i="59" s="1"/>
  <c r="AS96" i="59"/>
  <c r="AU14" i="33"/>
  <c r="BP73" i="59"/>
  <c r="BP74" i="59" s="1"/>
  <c r="BP72" i="59"/>
  <c r="BH97" i="59"/>
  <c r="BH98" i="59" s="1"/>
  <c r="BH96" i="59"/>
  <c r="Z13" i="33"/>
  <c r="M65" i="51"/>
  <c r="AB15" i="33"/>
  <c r="AA121" i="51"/>
  <c r="AM16" i="33"/>
  <c r="G73" i="59"/>
  <c r="G74" i="59" s="1"/>
  <c r="G72" i="59"/>
  <c r="AD15" i="33"/>
  <c r="BS73" i="59"/>
  <c r="BS74" i="59" s="1"/>
  <c r="BS72" i="59"/>
  <c r="M85" i="59"/>
  <c r="M86" i="59" s="1"/>
  <c r="M84" i="59"/>
  <c r="E13" i="33"/>
  <c r="AE15" i="33"/>
  <c r="BE85" i="59"/>
  <c r="BE86" i="59" s="1"/>
  <c r="BE84" i="59"/>
  <c r="K14" i="33"/>
  <c r="AH73" i="59"/>
  <c r="AH74" i="59" s="1"/>
  <c r="AH72" i="59"/>
  <c r="BG97" i="59"/>
  <c r="BG98" i="59" s="1"/>
  <c r="BG96" i="59"/>
  <c r="W73" i="59"/>
  <c r="W74" i="59" s="1"/>
  <c r="W72" i="59"/>
  <c r="P85" i="59"/>
  <c r="P84" i="59"/>
  <c r="L85" i="59"/>
  <c r="L84" i="59"/>
  <c r="E73" i="59"/>
  <c r="E72" i="59"/>
  <c r="BV86" i="59"/>
  <c r="AY14" i="33"/>
  <c r="AJ13" i="33"/>
  <c r="BT74" i="59"/>
  <c r="AW13" i="33"/>
  <c r="AO120" i="51"/>
  <c r="BF109" i="59"/>
  <c r="BF110" i="59" s="1"/>
  <c r="BF108" i="59"/>
  <c r="BA85" i="59"/>
  <c r="BA86" i="59" s="1"/>
  <c r="BA84" i="59"/>
  <c r="I73" i="59"/>
  <c r="I74" i="59" s="1"/>
  <c r="I72" i="59"/>
  <c r="T85" i="59"/>
  <c r="T86" i="59" s="1"/>
  <c r="T84" i="59"/>
  <c r="AB85" i="59"/>
  <c r="AB86" i="59" s="1"/>
  <c r="AB84" i="59"/>
  <c r="AI73" i="59"/>
  <c r="AI74" i="59" s="1"/>
  <c r="AI72" i="59"/>
  <c r="H73" i="59"/>
  <c r="H74" i="59" s="1"/>
  <c r="H72" i="59"/>
  <c r="AO175" i="51"/>
  <c r="CA74" i="59"/>
  <c r="CA84" i="59"/>
  <c r="CA97" i="59" s="1"/>
  <c r="BD13" i="33"/>
  <c r="W13" i="33"/>
  <c r="AN15" i="33"/>
  <c r="P86" i="59"/>
  <c r="L86" i="59"/>
  <c r="J14" i="33"/>
  <c r="AA174" i="51"/>
  <c r="BZ62" i="59"/>
  <c r="BZ72" i="59"/>
  <c r="BZ85" i="59" s="1"/>
  <c r="K85" i="59"/>
  <c r="K86" i="59" s="1"/>
  <c r="K84" i="59"/>
  <c r="BX85" i="59"/>
  <c r="BX86" i="59" s="1"/>
  <c r="BX84" i="59"/>
  <c r="M120" i="51"/>
  <c r="N13" i="33"/>
  <c r="AK14" i="33"/>
  <c r="I14" i="33"/>
  <c r="Q14" i="33"/>
  <c r="X13" i="33"/>
  <c r="AX74" i="59"/>
  <c r="AI13" i="33"/>
  <c r="BC73" i="59"/>
  <c r="BC74" i="59" s="1"/>
  <c r="BC72" i="59"/>
  <c r="BA14" i="33"/>
  <c r="AR109" i="59"/>
  <c r="AR110" i="59" s="1"/>
  <c r="AR108" i="59"/>
  <c r="BK73" i="59"/>
  <c r="BK74" i="59" s="1"/>
  <c r="BK72" i="59"/>
  <c r="S73" i="59"/>
  <c r="S74" i="59" s="1"/>
  <c r="S72" i="59"/>
  <c r="BJ85" i="59"/>
  <c r="BJ86" i="59" s="1"/>
  <c r="BJ84" i="59"/>
  <c r="AL85" i="59"/>
  <c r="AL86" i="59" s="1"/>
  <c r="AL84" i="59"/>
  <c r="BQ73" i="59"/>
  <c r="BQ74" i="59" s="1"/>
  <c r="BQ72" i="59"/>
  <c r="AA73" i="59"/>
  <c r="AA74" i="59" s="1"/>
  <c r="AA72" i="59"/>
  <c r="AJ73" i="59"/>
  <c r="AJ74" i="59" s="1"/>
  <c r="AJ72" i="59"/>
  <c r="AQ14" i="33"/>
  <c r="AX13" i="33"/>
  <c r="M14" i="33"/>
  <c r="BB73" i="59"/>
  <c r="BB74" i="59" s="1"/>
  <c r="BB72" i="59"/>
  <c r="AK73" i="59"/>
  <c r="AK74" i="59" s="1"/>
  <c r="AK72" i="59"/>
  <c r="AO65" i="51"/>
  <c r="AT13" i="33"/>
  <c r="AU86" i="59"/>
  <c r="AF14" i="33"/>
  <c r="U73" i="59"/>
  <c r="U74" i="59" s="1"/>
  <c r="U72" i="59"/>
  <c r="BN97" i="59"/>
  <c r="BN98" i="59" s="1"/>
  <c r="BN96" i="59"/>
  <c r="BM73" i="59"/>
  <c r="BM74" i="59" s="1"/>
  <c r="BM72" i="59"/>
  <c r="AQ109" i="59"/>
  <c r="AQ110" i="59" s="1"/>
  <c r="AQ108" i="59"/>
  <c r="AZ85" i="59"/>
  <c r="AZ86" i="59" s="1"/>
  <c r="AZ84" i="59"/>
  <c r="AX73" i="59"/>
  <c r="AX72" i="59"/>
  <c r="AN73" i="59"/>
  <c r="AN74" i="59" s="1"/>
  <c r="AN72" i="59"/>
  <c r="AD85" i="59"/>
  <c r="AD86" i="59" s="1"/>
  <c r="AD84" i="59"/>
  <c r="AA9" i="51"/>
  <c r="F62" i="59"/>
  <c r="AM97" i="59"/>
  <c r="AM98" i="59" s="1"/>
  <c r="AM96" i="59"/>
  <c r="Q85" i="59"/>
  <c r="Q86" i="59" s="1"/>
  <c r="Q84" i="59"/>
  <c r="AU85" i="59"/>
  <c r="AU84" i="59"/>
  <c r="BV85" i="59"/>
  <c r="BV84" i="59"/>
  <c r="Y109" i="59"/>
  <c r="Y108" i="59"/>
  <c r="Z73" i="59"/>
  <c r="Z74" i="59" s="1"/>
  <c r="Z72" i="59"/>
  <c r="J85" i="59"/>
  <c r="J84" i="59"/>
  <c r="AW73" i="59"/>
  <c r="AW74" i="59" s="1"/>
  <c r="AW72" i="59"/>
  <c r="R85" i="59"/>
  <c r="R86" i="59" s="1"/>
  <c r="R84" i="59"/>
  <c r="BO97" i="59"/>
  <c r="BO98" i="59" s="1"/>
  <c r="BO96" i="59"/>
  <c r="BW85" i="59"/>
  <c r="BW86" i="59" s="1"/>
  <c r="BW84" i="59"/>
  <c r="AF97" i="59"/>
  <c r="AF98" i="59" s="1"/>
  <c r="AF96" i="59"/>
  <c r="AO10" i="51"/>
  <c r="J74" i="59"/>
  <c r="Y98" i="59"/>
  <c r="BR85" i="59"/>
  <c r="BR86" i="59" s="1"/>
  <c r="BR84" i="59"/>
  <c r="AT97" i="59"/>
  <c r="AT98" i="59" s="1"/>
  <c r="AT96" i="59"/>
  <c r="AO73" i="59"/>
  <c r="AO74" i="59" s="1"/>
  <c r="AO72" i="59"/>
  <c r="BU73" i="59"/>
  <c r="BU74" i="59" s="1"/>
  <c r="BU72" i="59"/>
  <c r="AP73" i="59"/>
  <c r="AP74" i="59" s="1"/>
  <c r="AP72" i="59"/>
  <c r="BD73" i="59"/>
  <c r="BD74" i="59" s="1"/>
  <c r="BD72" i="59"/>
  <c r="AG85" i="59"/>
  <c r="AG86" i="59" s="1"/>
  <c r="AG84" i="59"/>
  <c r="F73" i="59"/>
  <c r="F72" i="59"/>
  <c r="X85" i="59"/>
  <c r="X86" i="59" s="1"/>
  <c r="X84" i="59"/>
  <c r="AE85" i="59"/>
  <c r="AE86" i="59" s="1"/>
  <c r="AE84" i="59"/>
  <c r="AA66" i="51"/>
  <c r="M175" i="51"/>
  <c r="BY84" i="59"/>
  <c r="BY97" i="59" s="1"/>
  <c r="BY74" i="59"/>
  <c r="M9" i="51"/>
  <c r="E62" i="59"/>
  <c r="BI85" i="59"/>
  <c r="BI86" i="59" s="1"/>
  <c r="BI84" i="59"/>
  <c r="V73" i="59"/>
  <c r="V74" i="59" s="1"/>
  <c r="V72" i="59"/>
  <c r="AC85" i="59"/>
  <c r="AC86" i="59" s="1"/>
  <c r="AC84" i="59"/>
  <c r="BT73" i="59"/>
  <c r="BT72" i="59"/>
  <c r="BL73" i="59"/>
  <c r="BL74" i="59" s="1"/>
  <c r="BL72" i="59"/>
  <c r="AG14" i="33"/>
  <c r="N85" i="59"/>
  <c r="N86" i="59" s="1"/>
  <c r="N84" i="59"/>
  <c r="AV85" i="59"/>
  <c r="AV86" i="59" s="1"/>
  <c r="AV84" i="59"/>
  <c r="O85" i="59"/>
  <c r="O86" i="59" s="1"/>
  <c r="O84" i="59"/>
  <c r="AY73" i="59"/>
  <c r="AY74" i="59" s="1"/>
  <c r="AY72" i="59"/>
  <c r="P49" i="25"/>
  <c r="P76" i="25" s="1"/>
  <c r="P103" i="25" s="1"/>
  <c r="P130" i="25" s="1"/>
  <c r="P157" i="25" s="1"/>
  <c r="P184" i="25" s="1"/>
  <c r="P211" i="25" s="1"/>
  <c r="P238" i="25" s="1"/>
  <c r="P265" i="25" s="1"/>
  <c r="P292" i="25" s="1"/>
  <c r="P319" i="25" s="1"/>
  <c r="P346" i="25" s="1"/>
  <c r="P373" i="25" s="1"/>
  <c r="P400" i="25" s="1"/>
  <c r="P427" i="25" s="1"/>
  <c r="P454" i="25" s="1"/>
  <c r="P481" i="25" s="1"/>
  <c r="P508" i="25" s="1"/>
  <c r="P535" i="25" s="1"/>
  <c r="P562" i="25" s="1"/>
  <c r="P589" i="25" s="1"/>
  <c r="P616" i="25" s="1"/>
  <c r="P643" i="25" s="1"/>
  <c r="P670" i="25" s="1"/>
  <c r="P697" i="25" s="1"/>
  <c r="P724" i="25" s="1"/>
  <c r="P751" i="25" s="1"/>
  <c r="P778" i="25" s="1"/>
  <c r="P805" i="25" s="1"/>
  <c r="P832" i="25" s="1"/>
  <c r="P859" i="25" s="1"/>
  <c r="P886" i="25" s="1"/>
  <c r="P913" i="25" s="1"/>
  <c r="P940" i="25" s="1"/>
  <c r="P967" i="25" s="1"/>
  <c r="P994" i="25" s="1"/>
  <c r="P1021" i="25" s="1"/>
  <c r="P1048" i="25" s="1"/>
  <c r="P37" i="25"/>
  <c r="P64" i="25" s="1"/>
  <c r="P91" i="25" s="1"/>
  <c r="P118" i="25" s="1"/>
  <c r="P145" i="25" s="1"/>
  <c r="P172" i="25" s="1"/>
  <c r="P199" i="25" s="1"/>
  <c r="P226" i="25" s="1"/>
  <c r="P253" i="25" s="1"/>
  <c r="P280" i="25" s="1"/>
  <c r="P307" i="25" s="1"/>
  <c r="P334" i="25" s="1"/>
  <c r="P361" i="25" s="1"/>
  <c r="P388" i="25" s="1"/>
  <c r="P415" i="25" s="1"/>
  <c r="P442" i="25" s="1"/>
  <c r="P469" i="25" s="1"/>
  <c r="P496" i="25" s="1"/>
  <c r="P523" i="25" s="1"/>
  <c r="P550" i="25" s="1"/>
  <c r="P577" i="25" s="1"/>
  <c r="P604" i="25" s="1"/>
  <c r="P631" i="25" s="1"/>
  <c r="P658" i="25" s="1"/>
  <c r="P685" i="25" s="1"/>
  <c r="P712" i="25" s="1"/>
  <c r="P739" i="25" s="1"/>
  <c r="P766" i="25" s="1"/>
  <c r="P793" i="25" s="1"/>
  <c r="P820" i="25" s="1"/>
  <c r="P847" i="25" s="1"/>
  <c r="P874" i="25" s="1"/>
  <c r="P901" i="25" s="1"/>
  <c r="P928" i="25" s="1"/>
  <c r="P955" i="25" s="1"/>
  <c r="P982" i="25" s="1"/>
  <c r="P1009" i="25" s="1"/>
  <c r="P48" i="25"/>
  <c r="P75" i="25" s="1"/>
  <c r="P102" i="25" s="1"/>
  <c r="P129" i="25" s="1"/>
  <c r="P156" i="25" s="1"/>
  <c r="P183" i="25" s="1"/>
  <c r="P210" i="25" s="1"/>
  <c r="P237" i="25" s="1"/>
  <c r="P264" i="25" s="1"/>
  <c r="P291" i="25" s="1"/>
  <c r="P318" i="25" s="1"/>
  <c r="P345" i="25" s="1"/>
  <c r="P372" i="25" s="1"/>
  <c r="P399" i="25" s="1"/>
  <c r="P426" i="25" s="1"/>
  <c r="P453" i="25" s="1"/>
  <c r="P480" i="25" s="1"/>
  <c r="P507" i="25" s="1"/>
  <c r="P534" i="25" s="1"/>
  <c r="P561" i="25" s="1"/>
  <c r="P588" i="25" s="1"/>
  <c r="P615" i="25" s="1"/>
  <c r="P642" i="25" s="1"/>
  <c r="P669" i="25" s="1"/>
  <c r="P696" i="25" s="1"/>
  <c r="P723" i="25" s="1"/>
  <c r="P750" i="25" s="1"/>
  <c r="P777" i="25" s="1"/>
  <c r="P804" i="25" s="1"/>
  <c r="P831" i="25" s="1"/>
  <c r="P858" i="25" s="1"/>
  <c r="P885" i="25" s="1"/>
  <c r="P912" i="25" s="1"/>
  <c r="P939" i="25" s="1"/>
  <c r="P966" i="25" s="1"/>
  <c r="P993" i="25" s="1"/>
  <c r="P1020" i="25" s="1"/>
  <c r="P36" i="25"/>
  <c r="P63" i="25" s="1"/>
  <c r="P90" i="25" s="1"/>
  <c r="P117" i="25" s="1"/>
  <c r="P144" i="25" s="1"/>
  <c r="P171" i="25" s="1"/>
  <c r="P198" i="25" s="1"/>
  <c r="P225" i="25" s="1"/>
  <c r="P252" i="25" s="1"/>
  <c r="P279" i="25" s="1"/>
  <c r="P306" i="25" s="1"/>
  <c r="P333" i="25" s="1"/>
  <c r="P360" i="25" s="1"/>
  <c r="P387" i="25" s="1"/>
  <c r="P414" i="25" s="1"/>
  <c r="P441" i="25" s="1"/>
  <c r="P468" i="25" s="1"/>
  <c r="P495" i="25" s="1"/>
  <c r="P522" i="25" s="1"/>
  <c r="P549" i="25" s="1"/>
  <c r="P576" i="25" s="1"/>
  <c r="P603" i="25" s="1"/>
  <c r="P630" i="25" s="1"/>
  <c r="P657" i="25" s="1"/>
  <c r="P684" i="25" s="1"/>
  <c r="P711" i="25" s="1"/>
  <c r="P738" i="25" s="1"/>
  <c r="P765" i="25" s="1"/>
  <c r="P792" i="25" s="1"/>
  <c r="P819" i="25" s="1"/>
  <c r="P846" i="25" s="1"/>
  <c r="P873" i="25" s="1"/>
  <c r="P900" i="25" s="1"/>
  <c r="P927" i="25" s="1"/>
  <c r="P954" i="25" s="1"/>
  <c r="P981" i="25" s="1"/>
  <c r="P47" i="25"/>
  <c r="P74" i="25" s="1"/>
  <c r="P101" i="25" s="1"/>
  <c r="P128" i="25" s="1"/>
  <c r="P155" i="25" s="1"/>
  <c r="P182" i="25" s="1"/>
  <c r="P209" i="25" s="1"/>
  <c r="P236" i="25" s="1"/>
  <c r="P263" i="25" s="1"/>
  <c r="P290" i="25" s="1"/>
  <c r="P317" i="25" s="1"/>
  <c r="P344" i="25" s="1"/>
  <c r="P371" i="25" s="1"/>
  <c r="P398" i="25" s="1"/>
  <c r="P425" i="25" s="1"/>
  <c r="P452" i="25" s="1"/>
  <c r="P479" i="25" s="1"/>
  <c r="P506" i="25" s="1"/>
  <c r="P533" i="25" s="1"/>
  <c r="P560" i="25" s="1"/>
  <c r="P587" i="25" s="1"/>
  <c r="P614" i="25" s="1"/>
  <c r="P641" i="25" s="1"/>
  <c r="P668" i="25" s="1"/>
  <c r="P695" i="25" s="1"/>
  <c r="P722" i="25" s="1"/>
  <c r="P749" i="25" s="1"/>
  <c r="P776" i="25" s="1"/>
  <c r="P803" i="25" s="1"/>
  <c r="P830" i="25" s="1"/>
  <c r="P857" i="25" s="1"/>
  <c r="P884" i="25" s="1"/>
  <c r="P911" i="25" s="1"/>
  <c r="P938" i="25" s="1"/>
  <c r="P965" i="25" s="1"/>
  <c r="P992" i="25" s="1"/>
  <c r="P1019" i="25" s="1"/>
  <c r="P35" i="25"/>
  <c r="P62" i="25" s="1"/>
  <c r="P89" i="25" s="1"/>
  <c r="P116" i="25" s="1"/>
  <c r="P143" i="25" s="1"/>
  <c r="P170" i="25" s="1"/>
  <c r="P197" i="25" s="1"/>
  <c r="P224" i="25" s="1"/>
  <c r="P251" i="25" s="1"/>
  <c r="P278" i="25" s="1"/>
  <c r="P305" i="25" s="1"/>
  <c r="P332" i="25" s="1"/>
  <c r="P359" i="25" s="1"/>
  <c r="P386" i="25" s="1"/>
  <c r="P413" i="25" s="1"/>
  <c r="P440" i="25" s="1"/>
  <c r="P467" i="25" s="1"/>
  <c r="P494" i="25" s="1"/>
  <c r="P521" i="25" s="1"/>
  <c r="P548" i="25" s="1"/>
  <c r="P575" i="25" s="1"/>
  <c r="P602" i="25" s="1"/>
  <c r="P629" i="25" s="1"/>
  <c r="P656" i="25" s="1"/>
  <c r="P683" i="25" s="1"/>
  <c r="P710" i="25" s="1"/>
  <c r="P737" i="25" s="1"/>
  <c r="P764" i="25" s="1"/>
  <c r="P791" i="25" s="1"/>
  <c r="P818" i="25" s="1"/>
  <c r="P845" i="25" s="1"/>
  <c r="P872" i="25" s="1"/>
  <c r="P899" i="25" s="1"/>
  <c r="P926" i="25" s="1"/>
  <c r="P953" i="25" s="1"/>
  <c r="P980" i="25" s="1"/>
  <c r="P1007" i="25" s="1"/>
  <c r="P1034" i="25" s="1"/>
  <c r="P1061" i="25" s="1"/>
  <c r="P46" i="25"/>
  <c r="P73" i="25" s="1"/>
  <c r="P100" i="25" s="1"/>
  <c r="P127" i="25" s="1"/>
  <c r="P154" i="25" s="1"/>
  <c r="P181" i="25" s="1"/>
  <c r="P208" i="25" s="1"/>
  <c r="P235" i="25" s="1"/>
  <c r="P262" i="25" s="1"/>
  <c r="P289" i="25" s="1"/>
  <c r="P316" i="25" s="1"/>
  <c r="P343" i="25" s="1"/>
  <c r="P370" i="25" s="1"/>
  <c r="P397" i="25" s="1"/>
  <c r="P424" i="25" s="1"/>
  <c r="P451" i="25" s="1"/>
  <c r="P478" i="25" s="1"/>
  <c r="P505" i="25" s="1"/>
  <c r="P532" i="25" s="1"/>
  <c r="P559" i="25" s="1"/>
  <c r="P586" i="25" s="1"/>
  <c r="P613" i="25" s="1"/>
  <c r="P640" i="25" s="1"/>
  <c r="P667" i="25" s="1"/>
  <c r="P694" i="25" s="1"/>
  <c r="P721" i="25" s="1"/>
  <c r="P748" i="25" s="1"/>
  <c r="P775" i="25" s="1"/>
  <c r="P802" i="25" s="1"/>
  <c r="P829" i="25" s="1"/>
  <c r="P856" i="25" s="1"/>
  <c r="P883" i="25" s="1"/>
  <c r="P910" i="25" s="1"/>
  <c r="P937" i="25" s="1"/>
  <c r="P964" i="25" s="1"/>
  <c r="P991" i="25" s="1"/>
  <c r="P1018" i="25" s="1"/>
  <c r="P1045" i="25" s="1"/>
  <c r="W1045" i="25" s="1"/>
  <c r="P34" i="25"/>
  <c r="P61" i="25" s="1"/>
  <c r="P88" i="25" s="1"/>
  <c r="P115" i="25" s="1"/>
  <c r="P142" i="25" s="1"/>
  <c r="P169" i="25" s="1"/>
  <c r="P196" i="25" s="1"/>
  <c r="P223" i="25" s="1"/>
  <c r="P250" i="25" s="1"/>
  <c r="P277" i="25" s="1"/>
  <c r="P304" i="25" s="1"/>
  <c r="P331" i="25" s="1"/>
  <c r="P358" i="25" s="1"/>
  <c r="P385" i="25" s="1"/>
  <c r="P412" i="25" s="1"/>
  <c r="P439" i="25" s="1"/>
  <c r="P466" i="25" s="1"/>
  <c r="P493" i="25" s="1"/>
  <c r="P520" i="25" s="1"/>
  <c r="P547" i="25" s="1"/>
  <c r="P574" i="25" s="1"/>
  <c r="P601" i="25" s="1"/>
  <c r="P628" i="25" s="1"/>
  <c r="P655" i="25" s="1"/>
  <c r="P682" i="25" s="1"/>
  <c r="P709" i="25" s="1"/>
  <c r="P736" i="25" s="1"/>
  <c r="P763" i="25" s="1"/>
  <c r="P790" i="25" s="1"/>
  <c r="P817" i="25" s="1"/>
  <c r="P844" i="25" s="1"/>
  <c r="P871" i="25" s="1"/>
  <c r="P898" i="25" s="1"/>
  <c r="P925" i="25" s="1"/>
  <c r="P952" i="25" s="1"/>
  <c r="P979" i="25" s="1"/>
  <c r="W979" i="25" s="1"/>
  <c r="P45" i="25"/>
  <c r="P72" i="25" s="1"/>
  <c r="P99" i="25" s="1"/>
  <c r="P126" i="25" s="1"/>
  <c r="P153" i="25" s="1"/>
  <c r="P180" i="25" s="1"/>
  <c r="P207" i="25" s="1"/>
  <c r="P234" i="25" s="1"/>
  <c r="P261" i="25" s="1"/>
  <c r="P288" i="25" s="1"/>
  <c r="P315" i="25" s="1"/>
  <c r="P342" i="25" s="1"/>
  <c r="P369" i="25" s="1"/>
  <c r="P396" i="25" s="1"/>
  <c r="P423" i="25" s="1"/>
  <c r="P450" i="25" s="1"/>
  <c r="P477" i="25" s="1"/>
  <c r="P504" i="25" s="1"/>
  <c r="P531" i="25" s="1"/>
  <c r="P558" i="25" s="1"/>
  <c r="P585" i="25" s="1"/>
  <c r="P612" i="25" s="1"/>
  <c r="P639" i="25" s="1"/>
  <c r="P666" i="25" s="1"/>
  <c r="P693" i="25" s="1"/>
  <c r="P720" i="25" s="1"/>
  <c r="P747" i="25" s="1"/>
  <c r="P774" i="25" s="1"/>
  <c r="P801" i="25" s="1"/>
  <c r="P828" i="25" s="1"/>
  <c r="P855" i="25" s="1"/>
  <c r="P882" i="25" s="1"/>
  <c r="P909" i="25" s="1"/>
  <c r="P936" i="25" s="1"/>
  <c r="P963" i="25" s="1"/>
  <c r="P990" i="25" s="1"/>
  <c r="P33" i="25"/>
  <c r="P60" i="25" s="1"/>
  <c r="P87" i="25" s="1"/>
  <c r="P114" i="25" s="1"/>
  <c r="P141" i="25" s="1"/>
  <c r="P168" i="25" s="1"/>
  <c r="P195" i="25" s="1"/>
  <c r="P222" i="25" s="1"/>
  <c r="P249" i="25" s="1"/>
  <c r="P276" i="25" s="1"/>
  <c r="P303" i="25" s="1"/>
  <c r="P330" i="25" s="1"/>
  <c r="P357" i="25" s="1"/>
  <c r="P384" i="25" s="1"/>
  <c r="P411" i="25" s="1"/>
  <c r="P438" i="25" s="1"/>
  <c r="P465" i="25" s="1"/>
  <c r="P492" i="25" s="1"/>
  <c r="P519" i="25" s="1"/>
  <c r="P546" i="25" s="1"/>
  <c r="P573" i="25" s="1"/>
  <c r="P600" i="25" s="1"/>
  <c r="P627" i="25" s="1"/>
  <c r="P654" i="25" s="1"/>
  <c r="P681" i="25" s="1"/>
  <c r="P708" i="25" s="1"/>
  <c r="P735" i="25" s="1"/>
  <c r="P762" i="25" s="1"/>
  <c r="P789" i="25" s="1"/>
  <c r="P816" i="25" s="1"/>
  <c r="P843" i="25" s="1"/>
  <c r="P870" i="25" s="1"/>
  <c r="P897" i="25" s="1"/>
  <c r="P924" i="25" s="1"/>
  <c r="P951" i="25" s="1"/>
  <c r="P978" i="25" s="1"/>
  <c r="W978" i="25" s="1"/>
  <c r="U1205" i="25"/>
  <c r="P30" i="25"/>
  <c r="P57" i="25" s="1"/>
  <c r="P84" i="25" s="1"/>
  <c r="P111" i="25" s="1"/>
  <c r="P138" i="25" s="1"/>
  <c r="P165" i="25" s="1"/>
  <c r="P192" i="25" s="1"/>
  <c r="P219" i="25" s="1"/>
  <c r="P246" i="25" s="1"/>
  <c r="P273" i="25" s="1"/>
  <c r="P300" i="25" s="1"/>
  <c r="P327" i="25" s="1"/>
  <c r="P354" i="25" s="1"/>
  <c r="P381" i="25" s="1"/>
  <c r="P408" i="25" s="1"/>
  <c r="P435" i="25" s="1"/>
  <c r="P462" i="25" s="1"/>
  <c r="P489" i="25" s="1"/>
  <c r="P516" i="25" s="1"/>
  <c r="P543" i="25" s="1"/>
  <c r="P570" i="25" s="1"/>
  <c r="P597" i="25" s="1"/>
  <c r="P624" i="25" s="1"/>
  <c r="P651" i="25" s="1"/>
  <c r="P678" i="25" s="1"/>
  <c r="P705" i="25" s="1"/>
  <c r="P732" i="25" s="1"/>
  <c r="P759" i="25" s="1"/>
  <c r="P786" i="25" s="1"/>
  <c r="P813" i="25" s="1"/>
  <c r="P840" i="25" s="1"/>
  <c r="P867" i="25" s="1"/>
  <c r="P894" i="25" s="1"/>
  <c r="P921" i="25" s="1"/>
  <c r="P948" i="25" s="1"/>
  <c r="P975" i="25" s="1"/>
  <c r="P44" i="25"/>
  <c r="P71" i="25" s="1"/>
  <c r="P98" i="25" s="1"/>
  <c r="P125" i="25" s="1"/>
  <c r="P152" i="25" s="1"/>
  <c r="P179" i="25" s="1"/>
  <c r="P206" i="25" s="1"/>
  <c r="P233" i="25" s="1"/>
  <c r="P260" i="25" s="1"/>
  <c r="P287" i="25" s="1"/>
  <c r="P314" i="25" s="1"/>
  <c r="P341" i="25" s="1"/>
  <c r="P368" i="25" s="1"/>
  <c r="P395" i="25" s="1"/>
  <c r="P422" i="25" s="1"/>
  <c r="P449" i="25" s="1"/>
  <c r="P476" i="25" s="1"/>
  <c r="P503" i="25" s="1"/>
  <c r="P530" i="25" s="1"/>
  <c r="P557" i="25" s="1"/>
  <c r="P584" i="25" s="1"/>
  <c r="P611" i="25" s="1"/>
  <c r="P638" i="25" s="1"/>
  <c r="P665" i="25" s="1"/>
  <c r="P692" i="25" s="1"/>
  <c r="P719" i="25" s="1"/>
  <c r="P746" i="25" s="1"/>
  <c r="P773" i="25" s="1"/>
  <c r="P800" i="25" s="1"/>
  <c r="P827" i="25" s="1"/>
  <c r="P854" i="25" s="1"/>
  <c r="P881" i="25" s="1"/>
  <c r="P908" i="25" s="1"/>
  <c r="P935" i="25" s="1"/>
  <c r="P962" i="25" s="1"/>
  <c r="P989" i="25" s="1"/>
  <c r="P1016" i="25" s="1"/>
  <c r="P1043" i="25" s="1"/>
  <c r="P1070" i="25" s="1"/>
  <c r="P32" i="25"/>
  <c r="P59" i="25" s="1"/>
  <c r="P86" i="25" s="1"/>
  <c r="P113" i="25" s="1"/>
  <c r="P140" i="25" s="1"/>
  <c r="P167" i="25" s="1"/>
  <c r="P194" i="25" s="1"/>
  <c r="P221" i="25" s="1"/>
  <c r="P248" i="25" s="1"/>
  <c r="P275" i="25" s="1"/>
  <c r="P302" i="25" s="1"/>
  <c r="P329" i="25" s="1"/>
  <c r="P356" i="25" s="1"/>
  <c r="P383" i="25" s="1"/>
  <c r="P410" i="25" s="1"/>
  <c r="P437" i="25" s="1"/>
  <c r="P464" i="25" s="1"/>
  <c r="P491" i="25" s="1"/>
  <c r="P518" i="25" s="1"/>
  <c r="P545" i="25" s="1"/>
  <c r="P572" i="25" s="1"/>
  <c r="P599" i="25" s="1"/>
  <c r="P626" i="25" s="1"/>
  <c r="P653" i="25" s="1"/>
  <c r="P680" i="25" s="1"/>
  <c r="P707" i="25" s="1"/>
  <c r="P734" i="25" s="1"/>
  <c r="P761" i="25" s="1"/>
  <c r="P788" i="25" s="1"/>
  <c r="P815" i="25" s="1"/>
  <c r="P842" i="25" s="1"/>
  <c r="P869" i="25" s="1"/>
  <c r="P896" i="25" s="1"/>
  <c r="P923" i="25" s="1"/>
  <c r="P950" i="25" s="1"/>
  <c r="P977" i="25" s="1"/>
  <c r="P1004" i="25" s="1"/>
  <c r="P1031" i="25" s="1"/>
  <c r="P55" i="25"/>
  <c r="P82" i="25" s="1"/>
  <c r="P109" i="25" s="1"/>
  <c r="P136" i="25" s="1"/>
  <c r="P163" i="25" s="1"/>
  <c r="P190" i="25" s="1"/>
  <c r="P217" i="25" s="1"/>
  <c r="P244" i="25" s="1"/>
  <c r="P271" i="25" s="1"/>
  <c r="P298" i="25" s="1"/>
  <c r="P325" i="25" s="1"/>
  <c r="P352" i="25" s="1"/>
  <c r="P379" i="25" s="1"/>
  <c r="P406" i="25" s="1"/>
  <c r="P433" i="25" s="1"/>
  <c r="P460" i="25" s="1"/>
  <c r="P487" i="25" s="1"/>
  <c r="P514" i="25" s="1"/>
  <c r="P541" i="25" s="1"/>
  <c r="P568" i="25" s="1"/>
  <c r="P595" i="25" s="1"/>
  <c r="P622" i="25" s="1"/>
  <c r="P649" i="25" s="1"/>
  <c r="P676" i="25" s="1"/>
  <c r="P703" i="25" s="1"/>
  <c r="P730" i="25" s="1"/>
  <c r="P757" i="25" s="1"/>
  <c r="P784" i="25" s="1"/>
  <c r="P811" i="25" s="1"/>
  <c r="P838" i="25" s="1"/>
  <c r="P865" i="25" s="1"/>
  <c r="P892" i="25" s="1"/>
  <c r="P919" i="25" s="1"/>
  <c r="P946" i="25" s="1"/>
  <c r="P973" i="25" s="1"/>
  <c r="P1000" i="25" s="1"/>
  <c r="P1027" i="25" s="1"/>
  <c r="P1054" i="25" s="1"/>
  <c r="P1081" i="25" s="1"/>
  <c r="P1108" i="25" s="1"/>
  <c r="P43" i="25"/>
  <c r="P70" i="25" s="1"/>
  <c r="P97" i="25" s="1"/>
  <c r="P124" i="25" s="1"/>
  <c r="P151" i="25" s="1"/>
  <c r="P178" i="25" s="1"/>
  <c r="P205" i="25" s="1"/>
  <c r="P232" i="25" s="1"/>
  <c r="P259" i="25" s="1"/>
  <c r="P286" i="25" s="1"/>
  <c r="P313" i="25" s="1"/>
  <c r="P340" i="25" s="1"/>
  <c r="P367" i="25" s="1"/>
  <c r="P394" i="25" s="1"/>
  <c r="P421" i="25" s="1"/>
  <c r="P448" i="25" s="1"/>
  <c r="P475" i="25" s="1"/>
  <c r="P502" i="25" s="1"/>
  <c r="P529" i="25" s="1"/>
  <c r="P556" i="25" s="1"/>
  <c r="P583" i="25" s="1"/>
  <c r="P610" i="25" s="1"/>
  <c r="P637" i="25" s="1"/>
  <c r="P664" i="25" s="1"/>
  <c r="P691" i="25" s="1"/>
  <c r="P718" i="25" s="1"/>
  <c r="P745" i="25" s="1"/>
  <c r="P772" i="25" s="1"/>
  <c r="P799" i="25" s="1"/>
  <c r="P826" i="25" s="1"/>
  <c r="P853" i="25" s="1"/>
  <c r="P880" i="25" s="1"/>
  <c r="P907" i="25" s="1"/>
  <c r="P934" i="25" s="1"/>
  <c r="P961" i="25" s="1"/>
  <c r="W961" i="25" s="1"/>
  <c r="P31" i="25"/>
  <c r="P58" i="25" s="1"/>
  <c r="P85" i="25" s="1"/>
  <c r="P112" i="25" s="1"/>
  <c r="P139" i="25" s="1"/>
  <c r="P166" i="25" s="1"/>
  <c r="P193" i="25" s="1"/>
  <c r="P220" i="25" s="1"/>
  <c r="P247" i="25" s="1"/>
  <c r="P274" i="25" s="1"/>
  <c r="P301" i="25" s="1"/>
  <c r="P328" i="25" s="1"/>
  <c r="P355" i="25" s="1"/>
  <c r="P382" i="25" s="1"/>
  <c r="P409" i="25" s="1"/>
  <c r="P436" i="25" s="1"/>
  <c r="P463" i="25" s="1"/>
  <c r="P490" i="25" s="1"/>
  <c r="P517" i="25" s="1"/>
  <c r="P544" i="25" s="1"/>
  <c r="P571" i="25" s="1"/>
  <c r="P598" i="25" s="1"/>
  <c r="P625" i="25" s="1"/>
  <c r="P652" i="25" s="1"/>
  <c r="P679" i="25" s="1"/>
  <c r="P706" i="25" s="1"/>
  <c r="P733" i="25" s="1"/>
  <c r="P760" i="25" s="1"/>
  <c r="P787" i="25" s="1"/>
  <c r="P814" i="25" s="1"/>
  <c r="P841" i="25" s="1"/>
  <c r="P868" i="25" s="1"/>
  <c r="P895" i="25" s="1"/>
  <c r="P922" i="25" s="1"/>
  <c r="P949" i="25" s="1"/>
  <c r="P976" i="25" s="1"/>
  <c r="W968" i="25"/>
  <c r="P54" i="25"/>
  <c r="P81" i="25" s="1"/>
  <c r="P108" i="25" s="1"/>
  <c r="P135" i="25" s="1"/>
  <c r="P162" i="25" s="1"/>
  <c r="P189" i="25" s="1"/>
  <c r="P216" i="25" s="1"/>
  <c r="P243" i="25" s="1"/>
  <c r="P270" i="25" s="1"/>
  <c r="P297" i="25" s="1"/>
  <c r="P324" i="25" s="1"/>
  <c r="P351" i="25" s="1"/>
  <c r="P378" i="25" s="1"/>
  <c r="P405" i="25" s="1"/>
  <c r="P432" i="25" s="1"/>
  <c r="P459" i="25" s="1"/>
  <c r="P486" i="25" s="1"/>
  <c r="P513" i="25" s="1"/>
  <c r="P540" i="25" s="1"/>
  <c r="P567" i="25" s="1"/>
  <c r="P594" i="25" s="1"/>
  <c r="P621" i="25" s="1"/>
  <c r="P648" i="25" s="1"/>
  <c r="P675" i="25" s="1"/>
  <c r="P702" i="25" s="1"/>
  <c r="P729" i="25" s="1"/>
  <c r="P756" i="25" s="1"/>
  <c r="P783" i="25" s="1"/>
  <c r="P810" i="25" s="1"/>
  <c r="P837" i="25" s="1"/>
  <c r="P864" i="25" s="1"/>
  <c r="P891" i="25" s="1"/>
  <c r="P918" i="25" s="1"/>
  <c r="P945" i="25" s="1"/>
  <c r="P972" i="25" s="1"/>
  <c r="P999" i="25" s="1"/>
  <c r="P1026" i="25" s="1"/>
  <c r="P42" i="25"/>
  <c r="P69" i="25" s="1"/>
  <c r="P96" i="25" s="1"/>
  <c r="P123" i="25" s="1"/>
  <c r="P150" i="25" s="1"/>
  <c r="P177" i="25" s="1"/>
  <c r="P204" i="25" s="1"/>
  <c r="P231" i="25" s="1"/>
  <c r="P258" i="25" s="1"/>
  <c r="P285" i="25" s="1"/>
  <c r="P312" i="25" s="1"/>
  <c r="P339" i="25" s="1"/>
  <c r="P366" i="25" s="1"/>
  <c r="P393" i="25" s="1"/>
  <c r="P420" i="25" s="1"/>
  <c r="P447" i="25" s="1"/>
  <c r="P474" i="25" s="1"/>
  <c r="P501" i="25" s="1"/>
  <c r="P528" i="25" s="1"/>
  <c r="P555" i="25" s="1"/>
  <c r="P582" i="25" s="1"/>
  <c r="P609" i="25" s="1"/>
  <c r="P636" i="25" s="1"/>
  <c r="P663" i="25" s="1"/>
  <c r="P690" i="25" s="1"/>
  <c r="P717" i="25" s="1"/>
  <c r="P744" i="25" s="1"/>
  <c r="P771" i="25" s="1"/>
  <c r="P798" i="25" s="1"/>
  <c r="P825" i="25" s="1"/>
  <c r="P852" i="25" s="1"/>
  <c r="P879" i="25" s="1"/>
  <c r="P906" i="25" s="1"/>
  <c r="P933" i="25" s="1"/>
  <c r="P960" i="25" s="1"/>
  <c r="W960" i="25" s="1"/>
  <c r="W956" i="25"/>
  <c r="P53" i="25"/>
  <c r="P80" i="25" s="1"/>
  <c r="P107" i="25" s="1"/>
  <c r="P134" i="25" s="1"/>
  <c r="P161" i="25" s="1"/>
  <c r="P188" i="25" s="1"/>
  <c r="P215" i="25" s="1"/>
  <c r="P242" i="25" s="1"/>
  <c r="P269" i="25" s="1"/>
  <c r="P296" i="25" s="1"/>
  <c r="P323" i="25" s="1"/>
  <c r="P350" i="25" s="1"/>
  <c r="P377" i="25" s="1"/>
  <c r="P404" i="25" s="1"/>
  <c r="P431" i="25" s="1"/>
  <c r="P458" i="25" s="1"/>
  <c r="P485" i="25" s="1"/>
  <c r="P512" i="25" s="1"/>
  <c r="P539" i="25" s="1"/>
  <c r="P566" i="25" s="1"/>
  <c r="P593" i="25" s="1"/>
  <c r="P620" i="25" s="1"/>
  <c r="P647" i="25" s="1"/>
  <c r="P674" i="25" s="1"/>
  <c r="P701" i="25" s="1"/>
  <c r="P728" i="25" s="1"/>
  <c r="P755" i="25" s="1"/>
  <c r="P782" i="25" s="1"/>
  <c r="P809" i="25" s="1"/>
  <c r="P836" i="25" s="1"/>
  <c r="P863" i="25" s="1"/>
  <c r="P890" i="25" s="1"/>
  <c r="P917" i="25" s="1"/>
  <c r="P944" i="25" s="1"/>
  <c r="P971" i="25" s="1"/>
  <c r="P998" i="25" s="1"/>
  <c r="P41" i="25"/>
  <c r="P68" i="25" s="1"/>
  <c r="P95" i="25" s="1"/>
  <c r="P122" i="25" s="1"/>
  <c r="P149" i="25" s="1"/>
  <c r="P176" i="25" s="1"/>
  <c r="P203" i="25" s="1"/>
  <c r="P230" i="25" s="1"/>
  <c r="P257" i="25" s="1"/>
  <c r="P284" i="25" s="1"/>
  <c r="P311" i="25" s="1"/>
  <c r="P338" i="25" s="1"/>
  <c r="P365" i="25" s="1"/>
  <c r="P392" i="25" s="1"/>
  <c r="P419" i="25" s="1"/>
  <c r="P446" i="25" s="1"/>
  <c r="P473" i="25" s="1"/>
  <c r="P500" i="25" s="1"/>
  <c r="P527" i="25" s="1"/>
  <c r="P554" i="25" s="1"/>
  <c r="P581" i="25" s="1"/>
  <c r="P608" i="25" s="1"/>
  <c r="P635" i="25" s="1"/>
  <c r="P662" i="25" s="1"/>
  <c r="P689" i="25" s="1"/>
  <c r="P716" i="25" s="1"/>
  <c r="P743" i="25" s="1"/>
  <c r="P770" i="25" s="1"/>
  <c r="P797" i="25" s="1"/>
  <c r="P824" i="25" s="1"/>
  <c r="P851" i="25" s="1"/>
  <c r="P878" i="25" s="1"/>
  <c r="P905" i="25" s="1"/>
  <c r="P932" i="25" s="1"/>
  <c r="P959" i="25" s="1"/>
  <c r="P986" i="25" s="1"/>
  <c r="P1013" i="25" s="1"/>
  <c r="P1040" i="25" s="1"/>
  <c r="P1067" i="25" s="1"/>
  <c r="P1094" i="25" s="1"/>
  <c r="P1121" i="25" s="1"/>
  <c r="P1148" i="25" s="1"/>
  <c r="P1175" i="25" s="1"/>
  <c r="P1202" i="25" s="1"/>
  <c r="P1229" i="25" s="1"/>
  <c r="P52" i="25"/>
  <c r="P79" i="25" s="1"/>
  <c r="P106" i="25" s="1"/>
  <c r="P133" i="25" s="1"/>
  <c r="P160" i="25" s="1"/>
  <c r="P187" i="25" s="1"/>
  <c r="P214" i="25" s="1"/>
  <c r="P241" i="25" s="1"/>
  <c r="P268" i="25" s="1"/>
  <c r="P295" i="25" s="1"/>
  <c r="P322" i="25" s="1"/>
  <c r="P349" i="25" s="1"/>
  <c r="P376" i="25" s="1"/>
  <c r="P403" i="25" s="1"/>
  <c r="P430" i="25" s="1"/>
  <c r="P457" i="25" s="1"/>
  <c r="P484" i="25" s="1"/>
  <c r="P511" i="25" s="1"/>
  <c r="P538" i="25" s="1"/>
  <c r="P565" i="25" s="1"/>
  <c r="P592" i="25" s="1"/>
  <c r="P619" i="25" s="1"/>
  <c r="P646" i="25" s="1"/>
  <c r="P673" i="25" s="1"/>
  <c r="P700" i="25" s="1"/>
  <c r="P727" i="25" s="1"/>
  <c r="P754" i="25" s="1"/>
  <c r="P781" i="25" s="1"/>
  <c r="P808" i="25" s="1"/>
  <c r="P835" i="25" s="1"/>
  <c r="P862" i="25" s="1"/>
  <c r="P889" i="25" s="1"/>
  <c r="P916" i="25" s="1"/>
  <c r="P943" i="25" s="1"/>
  <c r="P970" i="25" s="1"/>
  <c r="P997" i="25" s="1"/>
  <c r="U1183" i="25"/>
  <c r="U1285" i="25"/>
  <c r="U1276" i="25"/>
  <c r="U1129" i="25"/>
  <c r="U1153" i="25"/>
  <c r="U1240" i="25"/>
  <c r="U1154" i="25"/>
  <c r="U1184" i="25"/>
  <c r="U1202" i="25"/>
  <c r="U1241" i="25"/>
  <c r="U1232" i="25"/>
  <c r="U1208" i="25"/>
  <c r="U1131" i="25"/>
  <c r="U1216" i="25"/>
  <c r="U1219" i="25"/>
  <c r="U1222" i="25"/>
  <c r="U1231" i="25"/>
  <c r="U1145" i="25"/>
  <c r="U1119" i="25"/>
  <c r="U1125" i="25"/>
  <c r="U1128" i="25"/>
  <c r="U1169" i="25"/>
  <c r="U1172" i="25"/>
  <c r="U1175" i="25"/>
  <c r="U1229" i="25"/>
  <c r="U1137" i="25"/>
  <c r="U1187" i="25"/>
  <c r="U1243" i="25"/>
  <c r="U1246" i="25"/>
  <c r="U1249" i="25"/>
  <c r="U1252" i="25"/>
  <c r="U1258" i="25"/>
  <c r="U1264" i="25"/>
  <c r="U1270" i="25"/>
  <c r="U1273" i="25"/>
  <c r="U1155" i="25"/>
  <c r="U1206" i="25"/>
  <c r="U1220" i="25"/>
  <c r="U1223" i="25"/>
  <c r="U1198" i="25"/>
  <c r="U1161" i="25"/>
  <c r="U1215" i="25"/>
  <c r="U1218" i="25"/>
  <c r="U1139" i="25"/>
  <c r="U1201" i="25"/>
  <c r="U1144" i="25"/>
  <c r="U1191" i="25"/>
  <c r="P56" i="25"/>
  <c r="P83" i="25" s="1"/>
  <c r="P110" i="25" s="1"/>
  <c r="P137" i="25" s="1"/>
  <c r="P164" i="25" s="1"/>
  <c r="P191" i="25" s="1"/>
  <c r="P218" i="25" s="1"/>
  <c r="P245" i="25" s="1"/>
  <c r="P272" i="25" s="1"/>
  <c r="P299" i="25" s="1"/>
  <c r="P326" i="25" s="1"/>
  <c r="P353" i="25" s="1"/>
  <c r="P380" i="25" s="1"/>
  <c r="P407" i="25" s="1"/>
  <c r="P434" i="25" s="1"/>
  <c r="P461" i="25" s="1"/>
  <c r="P488" i="25" s="1"/>
  <c r="P515" i="25" s="1"/>
  <c r="P542" i="25" s="1"/>
  <c r="P569" i="25" s="1"/>
  <c r="P596" i="25" s="1"/>
  <c r="P623" i="25" s="1"/>
  <c r="P650" i="25" s="1"/>
  <c r="P677" i="25" s="1"/>
  <c r="P704" i="25" s="1"/>
  <c r="P731" i="25" s="1"/>
  <c r="P758" i="25" s="1"/>
  <c r="P785" i="25" s="1"/>
  <c r="P812" i="25" s="1"/>
  <c r="P839" i="25" s="1"/>
  <c r="P866" i="25" s="1"/>
  <c r="P893" i="25" s="1"/>
  <c r="P920" i="25" s="1"/>
  <c r="P947" i="25" s="1"/>
  <c r="P974" i="25" s="1"/>
  <c r="U1186" i="25"/>
  <c r="U1209" i="25"/>
  <c r="U1212" i="25"/>
  <c r="U1227" i="25"/>
  <c r="U1230" i="25"/>
  <c r="U1188" i="25"/>
  <c r="U1132" i="25"/>
  <c r="U1168" i="25"/>
  <c r="U1143" i="25"/>
  <c r="U1120" i="25"/>
  <c r="U1140" i="25"/>
  <c r="U1204" i="25"/>
  <c r="U1233" i="25"/>
  <c r="U1236" i="25"/>
  <c r="U1239" i="25"/>
  <c r="U1190" i="25"/>
  <c r="U1141" i="25"/>
  <c r="U1167" i="25"/>
  <c r="U1302" i="25"/>
  <c r="U1314" i="25"/>
  <c r="U1320" i="25"/>
  <c r="U1326" i="25"/>
  <c r="U1329" i="25"/>
  <c r="U1332" i="25"/>
  <c r="U1335" i="25"/>
  <c r="U1338" i="25"/>
  <c r="U1341" i="25"/>
  <c r="U1344" i="25"/>
  <c r="U1347" i="25"/>
  <c r="U1350" i="25"/>
  <c r="U1176" i="25"/>
  <c r="U1211" i="25"/>
  <c r="U1225" i="25"/>
  <c r="U1118" i="25"/>
  <c r="U1124" i="25"/>
  <c r="U1149" i="25"/>
  <c r="U1151" i="25"/>
  <c r="U1165" i="25"/>
  <c r="U1200" i="25"/>
  <c r="U1157" i="25"/>
  <c r="U1160" i="25"/>
  <c r="U1194" i="25"/>
  <c r="U1203" i="25"/>
  <c r="U1133" i="25"/>
  <c r="U1146" i="25"/>
  <c r="U1192" i="25"/>
  <c r="U1195" i="25"/>
  <c r="U1197" i="25"/>
  <c r="U1226" i="25"/>
  <c r="U1351" i="25"/>
  <c r="U1189" i="25"/>
  <c r="U1122" i="25"/>
  <c r="U1130" i="25"/>
  <c r="U1150" i="25"/>
  <c r="U1255" i="25"/>
  <c r="U1261" i="25"/>
  <c r="U1267" i="25"/>
  <c r="U1279" i="25"/>
  <c r="U1282" i="25"/>
  <c r="U1288" i="25"/>
  <c r="U1156" i="25"/>
  <c r="U1159" i="25"/>
  <c r="U1193" i="25"/>
  <c r="U1298" i="25"/>
  <c r="U1313" i="25"/>
  <c r="U1316" i="25"/>
  <c r="U1319" i="25"/>
  <c r="U1322" i="25"/>
  <c r="U1325" i="25"/>
  <c r="U1328" i="25"/>
  <c r="U1331" i="25"/>
  <c r="U1334" i="25"/>
  <c r="U1337" i="25"/>
  <c r="U1340" i="25"/>
  <c r="U1343" i="25"/>
  <c r="U1346" i="25"/>
  <c r="U1349" i="25"/>
  <c r="U1352" i="25"/>
  <c r="U1123" i="25"/>
  <c r="U1179" i="25"/>
  <c r="U1182" i="25"/>
  <c r="U1213" i="25"/>
  <c r="U1134" i="25"/>
  <c r="P983" i="25"/>
  <c r="P1010" i="25" s="1"/>
  <c r="P995" i="25"/>
  <c r="P984" i="25"/>
  <c r="P1011" i="25" s="1"/>
  <c r="P996" i="25"/>
  <c r="P985" i="25"/>
  <c r="U3" i="25"/>
  <c r="U1158" i="25"/>
  <c r="U1127" i="25"/>
  <c r="U1148" i="25"/>
  <c r="U1173" i="25"/>
  <c r="U1121" i="25"/>
  <c r="U1135" i="25"/>
  <c r="U1142" i="25"/>
  <c r="U1164" i="25"/>
  <c r="U1196" i="25"/>
  <c r="U1228" i="25"/>
  <c r="U1147" i="25"/>
  <c r="U1126" i="25"/>
  <c r="U1136" i="25"/>
  <c r="U1162" i="25"/>
  <c r="U1327" i="25"/>
  <c r="U1152" i="25"/>
  <c r="U1170" i="25"/>
  <c r="U1178" i="25"/>
  <c r="U1210" i="25"/>
  <c r="U1217" i="25"/>
  <c r="U1138" i="25"/>
  <c r="U1163" i="25"/>
  <c r="U1174" i="25"/>
  <c r="U1199" i="25"/>
  <c r="U1224" i="25"/>
  <c r="U1166" i="25"/>
  <c r="U1345" i="25"/>
  <c r="U1234" i="25"/>
  <c r="U1300" i="25"/>
  <c r="U1180" i="25"/>
  <c r="U1306" i="25"/>
  <c r="U1171" i="25"/>
  <c r="U1181" i="25"/>
  <c r="U1185" i="25"/>
  <c r="U1177" i="25"/>
  <c r="U1207" i="25"/>
  <c r="U1214" i="25"/>
  <c r="U1221" i="25"/>
  <c r="U1238" i="25"/>
  <c r="U1315" i="25"/>
  <c r="U1242" i="25"/>
  <c r="U1244" i="25"/>
  <c r="U1292" i="25"/>
  <c r="U1296" i="25"/>
  <c r="U1330" i="25"/>
  <c r="U1348" i="25"/>
  <c r="U1250" i="25"/>
  <c r="U1256" i="25"/>
  <c r="U1262" i="25"/>
  <c r="U1268" i="25"/>
  <c r="U1274" i="25"/>
  <c r="U1280" i="25"/>
  <c r="U1286" i="25"/>
  <c r="U1294" i="25"/>
  <c r="U1307" i="25"/>
  <c r="U1311" i="25"/>
  <c r="U1318" i="25"/>
  <c r="U1248" i="25"/>
  <c r="U1254" i="25"/>
  <c r="U1260" i="25"/>
  <c r="U1266" i="25"/>
  <c r="U1272" i="25"/>
  <c r="U1278" i="25"/>
  <c r="U1284" i="25"/>
  <c r="U1290" i="25"/>
  <c r="U1309" i="25"/>
  <c r="U1323" i="25"/>
  <c r="U1333" i="25"/>
  <c r="U1235" i="25"/>
  <c r="U1301" i="25"/>
  <c r="U1305" i="25"/>
  <c r="U1303" i="25"/>
  <c r="U1321" i="25"/>
  <c r="U1336" i="25"/>
  <c r="U1295" i="25"/>
  <c r="U1299" i="25"/>
  <c r="U1297" i="25"/>
  <c r="U1310" i="25"/>
  <c r="U1339" i="25"/>
  <c r="U1245" i="25"/>
  <c r="U1247" i="25"/>
  <c r="U1253" i="25"/>
  <c r="U1259" i="25"/>
  <c r="U1265" i="25"/>
  <c r="U1271" i="25"/>
  <c r="U1277" i="25"/>
  <c r="U1283" i="25"/>
  <c r="U1289" i="25"/>
  <c r="U1293" i="25"/>
  <c r="U1312" i="25"/>
  <c r="U1324" i="25"/>
  <c r="U1237" i="25"/>
  <c r="U1251" i="25"/>
  <c r="U1257" i="25"/>
  <c r="U1263" i="25"/>
  <c r="U1269" i="25"/>
  <c r="U1275" i="25"/>
  <c r="U1281" i="25"/>
  <c r="U1287" i="25"/>
  <c r="U1291" i="25"/>
  <c r="U1304" i="25"/>
  <c r="U1308" i="25"/>
  <c r="U1317" i="25"/>
  <c r="U1342" i="25"/>
  <c r="V105" i="51"/>
  <c r="V106" i="51"/>
  <c r="V107" i="51"/>
  <c r="V108" i="51"/>
  <c r="V109" i="51"/>
  <c r="V110" i="51"/>
  <c r="AU15" i="33" l="1"/>
  <c r="S14" i="33"/>
  <c r="AE16" i="33"/>
  <c r="Z14" i="33"/>
  <c r="M66" i="51"/>
  <c r="I15" i="33"/>
  <c r="AM17" i="33"/>
  <c r="AB16" i="33"/>
  <c r="AO16" i="33"/>
  <c r="Y14" i="33"/>
  <c r="AR14" i="33"/>
  <c r="AH14" i="33"/>
  <c r="AO121" i="51"/>
  <c r="V15" i="33"/>
  <c r="W14" i="33"/>
  <c r="AS14" i="33"/>
  <c r="AZ15" i="33"/>
  <c r="BM86" i="59"/>
  <c r="AN16" i="33"/>
  <c r="BD86" i="59"/>
  <c r="X14" i="33"/>
  <c r="U15" i="33"/>
  <c r="M121" i="51"/>
  <c r="N14" i="33"/>
  <c r="AX14" i="33"/>
  <c r="T14" i="33"/>
  <c r="G14" i="33"/>
  <c r="O14" i="33"/>
  <c r="AK15" i="33"/>
  <c r="BL85" i="59"/>
  <c r="BL86" i="59" s="1"/>
  <c r="BL84" i="59"/>
  <c r="M176" i="51"/>
  <c r="BY96" i="59"/>
  <c r="BY109" i="59" s="1"/>
  <c r="BY86" i="59"/>
  <c r="BB14" i="33"/>
  <c r="Y110" i="59"/>
  <c r="R16" i="33"/>
  <c r="J97" i="59"/>
  <c r="J96" i="59"/>
  <c r="AK85" i="59"/>
  <c r="AK86" i="59" s="1"/>
  <c r="AK84" i="59"/>
  <c r="AA85" i="59"/>
  <c r="AA86" i="59" s="1"/>
  <c r="AA84" i="59"/>
  <c r="AO11" i="51"/>
  <c r="J86" i="59"/>
  <c r="H14" i="33"/>
  <c r="AA10" i="51"/>
  <c r="F74" i="59"/>
  <c r="D13" i="33"/>
  <c r="BM85" i="59"/>
  <c r="BM84" i="59"/>
  <c r="BA97" i="59"/>
  <c r="BA98" i="59" s="1"/>
  <c r="BA96" i="59"/>
  <c r="AY15" i="33"/>
  <c r="M97" i="59"/>
  <c r="M98" i="59" s="1"/>
  <c r="M96" i="59"/>
  <c r="AQ15" i="33"/>
  <c r="AC14" i="33"/>
  <c r="F14" i="33"/>
  <c r="BR97" i="59"/>
  <c r="BR98" i="59" s="1"/>
  <c r="BR96" i="59"/>
  <c r="AO66" i="51"/>
  <c r="BQ86" i="59"/>
  <c r="AT14" i="33"/>
  <c r="AJ85" i="59"/>
  <c r="AJ86" i="59" s="1"/>
  <c r="AJ84" i="59"/>
  <c r="BK85" i="59"/>
  <c r="BK86" i="59" s="1"/>
  <c r="BK84" i="59"/>
  <c r="AH85" i="59"/>
  <c r="AH86" i="59" s="1"/>
  <c r="AH84" i="59"/>
  <c r="Q15" i="33"/>
  <c r="BQ85" i="59"/>
  <c r="BQ84" i="59"/>
  <c r="AA15" i="33"/>
  <c r="L98" i="59"/>
  <c r="J15" i="33"/>
  <c r="BF121" i="59"/>
  <c r="BF122" i="59" s="1"/>
  <c r="BF120" i="59"/>
  <c r="E85" i="59"/>
  <c r="E84" i="59"/>
  <c r="BS85" i="59"/>
  <c r="BS86" i="59" s="1"/>
  <c r="BS84" i="59"/>
  <c r="AS109" i="59"/>
  <c r="AS110" i="59" s="1"/>
  <c r="AS108" i="59"/>
  <c r="AY85" i="59"/>
  <c r="AY84" i="59"/>
  <c r="AE97" i="59"/>
  <c r="AE98" i="59" s="1"/>
  <c r="AE96" i="59"/>
  <c r="AP15" i="33"/>
  <c r="AN85" i="59"/>
  <c r="AN86" i="59" s="1"/>
  <c r="AN84" i="59"/>
  <c r="U85" i="59"/>
  <c r="U86" i="59" s="1"/>
  <c r="U84" i="59"/>
  <c r="BB85" i="59"/>
  <c r="BB86" i="59" s="1"/>
  <c r="BB84" i="59"/>
  <c r="L97" i="59"/>
  <c r="L96" i="59"/>
  <c r="T97" i="59"/>
  <c r="T98" i="59" s="1"/>
  <c r="T96" i="59"/>
  <c r="AW14" i="33"/>
  <c r="BG109" i="59"/>
  <c r="BG110" i="59" s="1"/>
  <c r="BG108" i="59"/>
  <c r="AW85" i="59"/>
  <c r="AW86" i="59" s="1"/>
  <c r="AW84" i="59"/>
  <c r="E14" i="33"/>
  <c r="BP85" i="59"/>
  <c r="BP86" i="59" s="1"/>
  <c r="BP84" i="59"/>
  <c r="Z85" i="59"/>
  <c r="Z86" i="59" s="1"/>
  <c r="Z84" i="59"/>
  <c r="H85" i="59"/>
  <c r="H86" i="59" s="1"/>
  <c r="H84" i="59"/>
  <c r="AL97" i="59"/>
  <c r="AL98" i="59" s="1"/>
  <c r="AL96" i="59"/>
  <c r="AG97" i="59"/>
  <c r="AG98" i="59" s="1"/>
  <c r="AG96" i="59"/>
  <c r="Q97" i="59"/>
  <c r="Q98" i="59" s="1"/>
  <c r="Q96" i="59"/>
  <c r="BD85" i="59"/>
  <c r="BD84" i="59"/>
  <c r="AQ121" i="59"/>
  <c r="AQ122" i="59" s="1"/>
  <c r="AQ120" i="59"/>
  <c r="AI14" i="33"/>
  <c r="AO176" i="51"/>
  <c r="CA96" i="59"/>
  <c r="CA109" i="59" s="1"/>
  <c r="CA86" i="59"/>
  <c r="BD14" i="33"/>
  <c r="I85" i="59"/>
  <c r="I86" i="59" s="1"/>
  <c r="I84" i="59"/>
  <c r="AY86" i="59"/>
  <c r="AJ14" i="33"/>
  <c r="BT85" i="59"/>
  <c r="BT86" i="59" s="1"/>
  <c r="BT84" i="59"/>
  <c r="AV14" i="33"/>
  <c r="K15" i="33"/>
  <c r="AA122" i="51"/>
  <c r="L15" i="33"/>
  <c r="AA67" i="51"/>
  <c r="AL15" i="33"/>
  <c r="AP85" i="59"/>
  <c r="AP86" i="59" s="1"/>
  <c r="AP84" i="59"/>
  <c r="AF109" i="59"/>
  <c r="AF110" i="59" s="1"/>
  <c r="AF108" i="59"/>
  <c r="AD97" i="59"/>
  <c r="AD98" i="59" s="1"/>
  <c r="AD96" i="59"/>
  <c r="BN109" i="59"/>
  <c r="BN110" i="59" s="1"/>
  <c r="BN108" i="59"/>
  <c r="M15" i="33"/>
  <c r="AC97" i="59"/>
  <c r="AC98" i="59" s="1"/>
  <c r="AC96" i="59"/>
  <c r="V85" i="59"/>
  <c r="V86" i="59" s="1"/>
  <c r="V84" i="59"/>
  <c r="BU85" i="59"/>
  <c r="BU86" i="59" s="1"/>
  <c r="BU84" i="59"/>
  <c r="BW97" i="59"/>
  <c r="BW98" i="59" s="1"/>
  <c r="BW96" i="59"/>
  <c r="AG15" i="33"/>
  <c r="O97" i="59"/>
  <c r="O98" i="59" s="1"/>
  <c r="O96" i="59"/>
  <c r="X97" i="59"/>
  <c r="X98" i="59" s="1"/>
  <c r="X96" i="59"/>
  <c r="BV97" i="59"/>
  <c r="BV98" i="59" s="1"/>
  <c r="BV96" i="59"/>
  <c r="AX85" i="59"/>
  <c r="AX86" i="59" s="1"/>
  <c r="AX84" i="59"/>
  <c r="BA15" i="33"/>
  <c r="BI97" i="59"/>
  <c r="BI98" i="59" s="1"/>
  <c r="BI96" i="59"/>
  <c r="AO85" i="59"/>
  <c r="AO86" i="59" s="1"/>
  <c r="AO84" i="59"/>
  <c r="BO109" i="59"/>
  <c r="BO110" i="59" s="1"/>
  <c r="BO108" i="59"/>
  <c r="AF15" i="33"/>
  <c r="N97" i="59"/>
  <c r="N98" i="59" s="1"/>
  <c r="N96" i="59"/>
  <c r="AM109" i="59"/>
  <c r="AM110" i="59" s="1"/>
  <c r="AM108" i="59"/>
  <c r="AA175" i="51"/>
  <c r="BZ84" i="59"/>
  <c r="BZ97" i="59" s="1"/>
  <c r="BZ74" i="59"/>
  <c r="BC13" i="33"/>
  <c r="Y121" i="59"/>
  <c r="Y120" i="59"/>
  <c r="P14" i="33"/>
  <c r="AR121" i="59"/>
  <c r="AR122" i="59" s="1"/>
  <c r="AR120" i="59"/>
  <c r="BE97" i="59"/>
  <c r="BE98" i="59" s="1"/>
  <c r="BE96" i="59"/>
  <c r="AI85" i="59"/>
  <c r="AI86" i="59" s="1"/>
  <c r="AI84" i="59"/>
  <c r="P97" i="59"/>
  <c r="P98" i="59" s="1"/>
  <c r="P96" i="59"/>
  <c r="AD16" i="33"/>
  <c r="BJ97" i="59"/>
  <c r="BJ98" i="59" s="1"/>
  <c r="BJ96" i="59"/>
  <c r="BC85" i="59"/>
  <c r="BC86" i="59" s="1"/>
  <c r="BC84" i="59"/>
  <c r="BX97" i="59"/>
  <c r="BX98" i="59" s="1"/>
  <c r="BX96" i="59"/>
  <c r="AB97" i="59"/>
  <c r="AB98" i="59" s="1"/>
  <c r="AB96" i="59"/>
  <c r="G85" i="59"/>
  <c r="G86" i="59" s="1"/>
  <c r="G84" i="59"/>
  <c r="AV97" i="59"/>
  <c r="AV98" i="59" s="1"/>
  <c r="AV96" i="59"/>
  <c r="F85" i="59"/>
  <c r="F84" i="59"/>
  <c r="AU97" i="59"/>
  <c r="AU98" i="59" s="1"/>
  <c r="AU96" i="59"/>
  <c r="W85" i="59"/>
  <c r="W86" i="59" s="1"/>
  <c r="W84" i="59"/>
  <c r="M10" i="51"/>
  <c r="E74" i="59"/>
  <c r="C13" i="33"/>
  <c r="AT109" i="59"/>
  <c r="AT110" i="59" s="1"/>
  <c r="AT108" i="59"/>
  <c r="R97" i="59"/>
  <c r="R98" i="59" s="1"/>
  <c r="R96" i="59"/>
  <c r="AZ97" i="59"/>
  <c r="AZ98" i="59" s="1"/>
  <c r="AZ96" i="59"/>
  <c r="S85" i="59"/>
  <c r="S86" i="59" s="1"/>
  <c r="S84" i="59"/>
  <c r="K97" i="59"/>
  <c r="K98" i="59" s="1"/>
  <c r="K96" i="59"/>
  <c r="BH109" i="59"/>
  <c r="BH110" i="59" s="1"/>
  <c r="BH108" i="59"/>
  <c r="P1005" i="25"/>
  <c r="P1006" i="25"/>
  <c r="W1006" i="25" s="1"/>
  <c r="P987" i="25"/>
  <c r="W987" i="25" s="1"/>
  <c r="P988" i="25"/>
  <c r="P1015" i="25" s="1"/>
  <c r="P1042" i="25" s="1"/>
  <c r="W1040" i="25"/>
  <c r="P1072" i="25"/>
  <c r="P1099" i="25" s="1"/>
  <c r="W1018" i="25"/>
  <c r="W964" i="25"/>
  <c r="W962" i="25"/>
  <c r="W966" i="25"/>
  <c r="W950" i="25"/>
  <c r="W963" i="25"/>
  <c r="W971" i="25"/>
  <c r="W999" i="25"/>
  <c r="W1043" i="25"/>
  <c r="W986" i="25"/>
  <c r="W1021" i="25"/>
  <c r="W1067" i="25"/>
  <c r="W959" i="25"/>
  <c r="W952" i="25"/>
  <c r="W994" i="25"/>
  <c r="W989" i="25"/>
  <c r="W965" i="25"/>
  <c r="W1034" i="25"/>
  <c r="W3" i="25"/>
  <c r="W1202" i="25"/>
  <c r="V1121" i="25"/>
  <c r="W1121" i="25"/>
  <c r="W957" i="25"/>
  <c r="W970" i="25"/>
  <c r="W1000" i="25"/>
  <c r="W991" i="25"/>
  <c r="W980" i="25"/>
  <c r="V1229" i="25"/>
  <c r="V1175" i="25"/>
  <c r="W1175" i="25"/>
  <c r="W1148" i="25"/>
  <c r="V1202" i="25"/>
  <c r="W982" i="25"/>
  <c r="W1013" i="25"/>
  <c r="W953" i="25"/>
  <c r="W1094" i="25"/>
  <c r="W1081" i="25"/>
  <c r="W969" i="25"/>
  <c r="W1054" i="25"/>
  <c r="W1016" i="25"/>
  <c r="W973" i="25"/>
  <c r="W1004" i="25"/>
  <c r="W958" i="25"/>
  <c r="W977" i="25"/>
  <c r="W967" i="25"/>
  <c r="W949" i="25"/>
  <c r="W992" i="25"/>
  <c r="W1027" i="25"/>
  <c r="W983" i="25"/>
  <c r="W955" i="25"/>
  <c r="W1007" i="25"/>
  <c r="W954" i="25"/>
  <c r="W996" i="25"/>
  <c r="P1023" i="25"/>
  <c r="W972" i="25"/>
  <c r="V3" i="25"/>
  <c r="P1036" i="25"/>
  <c r="W1009" i="25"/>
  <c r="P1017" i="25"/>
  <c r="W990" i="25"/>
  <c r="P1003" i="25"/>
  <c r="W976" i="25"/>
  <c r="P1001" i="25"/>
  <c r="W974" i="25"/>
  <c r="W1026" i="25"/>
  <c r="P1053" i="25"/>
  <c r="W975" i="25"/>
  <c r="P1002" i="25"/>
  <c r="W1005" i="25"/>
  <c r="P1032" i="25"/>
  <c r="P1038" i="25"/>
  <c r="W1011" i="25"/>
  <c r="P1047" i="25"/>
  <c r="W1020" i="25"/>
  <c r="W984" i="25"/>
  <c r="W993" i="25"/>
  <c r="P1025" i="25"/>
  <c r="W998" i="25"/>
  <c r="W1070" i="25"/>
  <c r="P1097" i="25"/>
  <c r="P1014" i="25"/>
  <c r="P1008" i="25"/>
  <c r="W981" i="25"/>
  <c r="V1148" i="25"/>
  <c r="P1058" i="25"/>
  <c r="W1031" i="25"/>
  <c r="W951" i="25"/>
  <c r="P1046" i="25"/>
  <c r="W1019" i="25"/>
  <c r="P1256" i="25"/>
  <c r="V1256" i="25" s="1"/>
  <c r="W1229" i="25"/>
  <c r="P1022" i="25"/>
  <c r="W995" i="25"/>
  <c r="P1135" i="25"/>
  <c r="W1108" i="25"/>
  <c r="W997" i="25"/>
  <c r="P1024" i="25"/>
  <c r="W1010" i="25"/>
  <c r="P1037" i="25"/>
  <c r="W1061" i="25"/>
  <c r="P1088" i="25"/>
  <c r="W1048" i="25"/>
  <c r="P1075" i="25"/>
  <c r="W985" i="25"/>
  <c r="P1012" i="25"/>
  <c r="AE172" i="51"/>
  <c r="AF172" i="51"/>
  <c r="AG172" i="51"/>
  <c r="AH172" i="51"/>
  <c r="AI172" i="51"/>
  <c r="AJ172" i="51"/>
  <c r="AP172" i="51" s="1"/>
  <c r="AE173" i="51"/>
  <c r="AF173" i="51"/>
  <c r="AG173" i="51"/>
  <c r="AH173" i="51"/>
  <c r="AI173" i="51"/>
  <c r="AJ173" i="51"/>
  <c r="AP173" i="51" s="1"/>
  <c r="AE174" i="51"/>
  <c r="AF174" i="51"/>
  <c r="AG174" i="51"/>
  <c r="AH174" i="51"/>
  <c r="AI174" i="51"/>
  <c r="AJ174" i="51"/>
  <c r="AP174" i="51" s="1"/>
  <c r="AE175" i="51"/>
  <c r="AF175" i="51"/>
  <c r="AG175" i="51"/>
  <c r="AH175" i="51"/>
  <c r="AI175" i="51"/>
  <c r="AJ175" i="51"/>
  <c r="AP175" i="51" s="1"/>
  <c r="AE176" i="51"/>
  <c r="AF176" i="51"/>
  <c r="AG176" i="51"/>
  <c r="AH176" i="51"/>
  <c r="AI176" i="51"/>
  <c r="AJ176" i="51"/>
  <c r="AE177" i="51"/>
  <c r="AF177" i="51"/>
  <c r="AG177" i="51"/>
  <c r="AH177" i="51"/>
  <c r="AI177" i="51"/>
  <c r="AJ177" i="51"/>
  <c r="AE178" i="51"/>
  <c r="AF178" i="51"/>
  <c r="AG178" i="51"/>
  <c r="AH178" i="51"/>
  <c r="AI178" i="51"/>
  <c r="AJ178" i="51"/>
  <c r="AE179" i="51"/>
  <c r="AF179" i="51"/>
  <c r="AG179" i="51"/>
  <c r="AH179" i="51"/>
  <c r="AI179" i="51"/>
  <c r="AJ179" i="51"/>
  <c r="AE180" i="51"/>
  <c r="AF180" i="51"/>
  <c r="AG180" i="51"/>
  <c r="AH180" i="51"/>
  <c r="AI180" i="51"/>
  <c r="AJ180" i="51"/>
  <c r="AE181" i="51"/>
  <c r="AF181" i="51"/>
  <c r="AG181" i="51"/>
  <c r="AH181" i="51"/>
  <c r="AI181" i="51"/>
  <c r="AJ181" i="51"/>
  <c r="AE182" i="51"/>
  <c r="AF182" i="51"/>
  <c r="AG182" i="51"/>
  <c r="AH182" i="51"/>
  <c r="AI182" i="51"/>
  <c r="AJ182" i="51"/>
  <c r="AE183" i="51"/>
  <c r="AF183" i="51"/>
  <c r="AG183" i="51"/>
  <c r="AH183" i="51"/>
  <c r="AI183" i="51"/>
  <c r="AJ183" i="51"/>
  <c r="AE184" i="51"/>
  <c r="AF184" i="51"/>
  <c r="AG184" i="51"/>
  <c r="AH184" i="51"/>
  <c r="AI184" i="51"/>
  <c r="AJ184" i="51"/>
  <c r="AE185" i="51"/>
  <c r="AF185" i="51"/>
  <c r="AG185" i="51"/>
  <c r="AH185" i="51"/>
  <c r="AI185" i="51"/>
  <c r="AJ185" i="51"/>
  <c r="AE186" i="51"/>
  <c r="AF186" i="51"/>
  <c r="AG186" i="51"/>
  <c r="AH186" i="51"/>
  <c r="AI186" i="51"/>
  <c r="AJ186" i="51"/>
  <c r="AE187" i="51"/>
  <c r="AF187" i="51"/>
  <c r="AG187" i="51"/>
  <c r="AH187" i="51"/>
  <c r="AI187" i="51"/>
  <c r="AJ187" i="51"/>
  <c r="AE188" i="51"/>
  <c r="AF188" i="51"/>
  <c r="AG188" i="51"/>
  <c r="AH188" i="51"/>
  <c r="AI188" i="51"/>
  <c r="AJ188" i="51"/>
  <c r="AE189" i="51"/>
  <c r="AF189" i="51"/>
  <c r="AG189" i="51"/>
  <c r="AH189" i="51"/>
  <c r="AI189" i="51"/>
  <c r="AJ189" i="51"/>
  <c r="AE190" i="51"/>
  <c r="AF190" i="51"/>
  <c r="AG190" i="51"/>
  <c r="AH190" i="51"/>
  <c r="AI190" i="51"/>
  <c r="AJ190" i="51"/>
  <c r="AE191" i="51"/>
  <c r="AF191" i="51"/>
  <c r="AG191" i="51"/>
  <c r="AH191" i="51"/>
  <c r="AI191" i="51"/>
  <c r="AJ191" i="51"/>
  <c r="AE192" i="51"/>
  <c r="AF192" i="51"/>
  <c r="AG192" i="51"/>
  <c r="AH192" i="51"/>
  <c r="AI192" i="51"/>
  <c r="AJ192" i="51"/>
  <c r="AE193" i="51"/>
  <c r="AF193" i="51"/>
  <c r="AG193" i="51"/>
  <c r="AH193" i="51"/>
  <c r="AI193" i="51"/>
  <c r="AJ193" i="51"/>
  <c r="AE194" i="51"/>
  <c r="AF194" i="51"/>
  <c r="AG194" i="51"/>
  <c r="AH194" i="51"/>
  <c r="AI194" i="51"/>
  <c r="AJ194" i="51"/>
  <c r="AE195" i="51"/>
  <c r="AF195" i="51"/>
  <c r="AG195" i="51"/>
  <c r="AH195" i="51"/>
  <c r="AI195" i="51"/>
  <c r="AJ195" i="51"/>
  <c r="AE196" i="51"/>
  <c r="AF196" i="51"/>
  <c r="AG196" i="51"/>
  <c r="AH196" i="51"/>
  <c r="AI196" i="51"/>
  <c r="AJ196" i="51"/>
  <c r="AE197" i="51"/>
  <c r="AF197" i="51"/>
  <c r="AG197" i="51"/>
  <c r="AH197" i="51"/>
  <c r="AI197" i="51"/>
  <c r="AJ197" i="51"/>
  <c r="AE198" i="51"/>
  <c r="AF198" i="51"/>
  <c r="AG198" i="51"/>
  <c r="AH198" i="51"/>
  <c r="AI198" i="51"/>
  <c r="AJ198" i="51"/>
  <c r="AE199" i="51"/>
  <c r="AF199" i="51"/>
  <c r="AG199" i="51"/>
  <c r="AH199" i="51"/>
  <c r="AI199" i="51"/>
  <c r="AJ199" i="51"/>
  <c r="AE200" i="51"/>
  <c r="AF200" i="51"/>
  <c r="AG200" i="51"/>
  <c r="AH200" i="51"/>
  <c r="AI200" i="51"/>
  <c r="AJ200" i="51"/>
  <c r="AE201" i="51"/>
  <c r="AF201" i="51"/>
  <c r="AG201" i="51"/>
  <c r="AH201" i="51"/>
  <c r="AI201" i="51"/>
  <c r="AJ201" i="51"/>
  <c r="AE202" i="51"/>
  <c r="AF202" i="51"/>
  <c r="AG202" i="51"/>
  <c r="AH202" i="51"/>
  <c r="AI202" i="51"/>
  <c r="AJ202" i="51"/>
  <c r="AE203" i="51"/>
  <c r="AF203" i="51"/>
  <c r="AG203" i="51"/>
  <c r="AH203" i="51"/>
  <c r="AI203" i="51"/>
  <c r="AJ203" i="51"/>
  <c r="AE204" i="51"/>
  <c r="AF204" i="51"/>
  <c r="AG204" i="51"/>
  <c r="AH204" i="51"/>
  <c r="AI204" i="51"/>
  <c r="AJ204" i="51"/>
  <c r="AE205" i="51"/>
  <c r="AF205" i="51"/>
  <c r="AG205" i="51"/>
  <c r="AH205" i="51"/>
  <c r="AI205" i="51"/>
  <c r="AJ205" i="51"/>
  <c r="AE206" i="51"/>
  <c r="AF206" i="51"/>
  <c r="AG206" i="51"/>
  <c r="AH206" i="51"/>
  <c r="AI206" i="51"/>
  <c r="AJ206" i="51"/>
  <c r="AE207" i="51"/>
  <c r="AF207" i="51"/>
  <c r="AG207" i="51"/>
  <c r="AH207" i="51"/>
  <c r="AI207" i="51"/>
  <c r="AJ207" i="51"/>
  <c r="AE208" i="51"/>
  <c r="AF208" i="51"/>
  <c r="AG208" i="51"/>
  <c r="AH208" i="51"/>
  <c r="AI208" i="51"/>
  <c r="AJ208" i="51"/>
  <c r="AE209" i="51"/>
  <c r="AF209" i="51"/>
  <c r="AG209" i="51"/>
  <c r="AH209" i="51"/>
  <c r="AI209" i="51"/>
  <c r="AJ209" i="51"/>
  <c r="AE210" i="51"/>
  <c r="AF210" i="51"/>
  <c r="AG210" i="51"/>
  <c r="AH210" i="51"/>
  <c r="AI210" i="51"/>
  <c r="AJ210" i="51"/>
  <c r="AE211" i="51"/>
  <c r="AF211" i="51"/>
  <c r="AG211" i="51"/>
  <c r="AH211" i="51"/>
  <c r="AI211" i="51"/>
  <c r="AJ211" i="51"/>
  <c r="AE212" i="51"/>
  <c r="AF212" i="51"/>
  <c r="AG212" i="51"/>
  <c r="AH212" i="51"/>
  <c r="AI212" i="51"/>
  <c r="AJ212" i="51"/>
  <c r="AE213" i="51"/>
  <c r="AF213" i="51"/>
  <c r="AG213" i="51"/>
  <c r="AH213" i="51"/>
  <c r="AI213" i="51"/>
  <c r="AJ213" i="51"/>
  <c r="AE214" i="51"/>
  <c r="AF214" i="51"/>
  <c r="AG214" i="51"/>
  <c r="AH214" i="51"/>
  <c r="AI214" i="51"/>
  <c r="AJ214" i="51"/>
  <c r="AE215" i="51"/>
  <c r="AF215" i="51"/>
  <c r="AG215" i="51"/>
  <c r="AH215" i="51"/>
  <c r="AI215" i="51"/>
  <c r="AJ215" i="51"/>
  <c r="AE216" i="51"/>
  <c r="AF216" i="51"/>
  <c r="AG216" i="51"/>
  <c r="AH216" i="51"/>
  <c r="AI216" i="51"/>
  <c r="AJ216" i="51"/>
  <c r="AE217" i="51"/>
  <c r="AF217" i="51"/>
  <c r="AG217" i="51"/>
  <c r="AH217" i="51"/>
  <c r="AI217" i="51"/>
  <c r="AJ217" i="51"/>
  <c r="AE218" i="51"/>
  <c r="AF218" i="51"/>
  <c r="AG218" i="51"/>
  <c r="AH218" i="51"/>
  <c r="AI218" i="51"/>
  <c r="AJ218" i="51"/>
  <c r="AE219" i="51"/>
  <c r="AF219" i="51"/>
  <c r="AG219" i="51"/>
  <c r="AH219" i="51"/>
  <c r="AI219" i="51"/>
  <c r="AJ219" i="51"/>
  <c r="AE220" i="51"/>
  <c r="AF220" i="51"/>
  <c r="AG220" i="51"/>
  <c r="AH220" i="51"/>
  <c r="AI220" i="51"/>
  <c r="AJ220" i="51"/>
  <c r="AF171" i="51"/>
  <c r="AG171" i="51"/>
  <c r="AH171" i="51"/>
  <c r="AI171" i="51"/>
  <c r="AJ171" i="51"/>
  <c r="AP171" i="51" s="1"/>
  <c r="AE171" i="51"/>
  <c r="V220" i="51"/>
  <c r="U220" i="51"/>
  <c r="T220" i="51"/>
  <c r="S220" i="51"/>
  <c r="R220" i="51"/>
  <c r="Q220" i="51"/>
  <c r="V219" i="51"/>
  <c r="U219" i="51"/>
  <c r="T219" i="51"/>
  <c r="S219" i="51"/>
  <c r="R219" i="51"/>
  <c r="Q219" i="51"/>
  <c r="V218" i="51"/>
  <c r="U218" i="51"/>
  <c r="T218" i="51"/>
  <c r="S218" i="51"/>
  <c r="R218" i="51"/>
  <c r="Q218" i="51"/>
  <c r="V217" i="51"/>
  <c r="U217" i="51"/>
  <c r="T217" i="51"/>
  <c r="S217" i="51"/>
  <c r="R217" i="51"/>
  <c r="Q217" i="51"/>
  <c r="V216" i="51"/>
  <c r="U216" i="51"/>
  <c r="T216" i="51"/>
  <c r="S216" i="51"/>
  <c r="R216" i="51"/>
  <c r="Q216" i="51"/>
  <c r="V215" i="51"/>
  <c r="U215" i="51"/>
  <c r="T215" i="51"/>
  <c r="S215" i="51"/>
  <c r="R215" i="51"/>
  <c r="Q215" i="51"/>
  <c r="V214" i="51"/>
  <c r="U214" i="51"/>
  <c r="T214" i="51"/>
  <c r="S214" i="51"/>
  <c r="R214" i="51"/>
  <c r="Q214" i="51"/>
  <c r="V213" i="51"/>
  <c r="U213" i="51"/>
  <c r="T213" i="51"/>
  <c r="S213" i="51"/>
  <c r="R213" i="51"/>
  <c r="Q213" i="51"/>
  <c r="V212" i="51"/>
  <c r="U212" i="51"/>
  <c r="T212" i="51"/>
  <c r="S212" i="51"/>
  <c r="R212" i="51"/>
  <c r="Q212" i="51"/>
  <c r="V211" i="51"/>
  <c r="U211" i="51"/>
  <c r="T211" i="51"/>
  <c r="S211" i="51"/>
  <c r="R211" i="51"/>
  <c r="Q211" i="51"/>
  <c r="V210" i="51"/>
  <c r="U210" i="51"/>
  <c r="T210" i="51"/>
  <c r="S210" i="51"/>
  <c r="R210" i="51"/>
  <c r="Q210" i="51"/>
  <c r="V209" i="51"/>
  <c r="U209" i="51"/>
  <c r="T209" i="51"/>
  <c r="S209" i="51"/>
  <c r="R209" i="51"/>
  <c r="Q209" i="51"/>
  <c r="V208" i="51"/>
  <c r="U208" i="51"/>
  <c r="T208" i="51"/>
  <c r="S208" i="51"/>
  <c r="R208" i="51"/>
  <c r="Q208" i="51"/>
  <c r="V207" i="51"/>
  <c r="U207" i="51"/>
  <c r="T207" i="51"/>
  <c r="S207" i="51"/>
  <c r="R207" i="51"/>
  <c r="Q207" i="51"/>
  <c r="V206" i="51"/>
  <c r="U206" i="51"/>
  <c r="T206" i="51"/>
  <c r="S206" i="51"/>
  <c r="R206" i="51"/>
  <c r="Q206" i="51"/>
  <c r="V205" i="51"/>
  <c r="U205" i="51"/>
  <c r="T205" i="51"/>
  <c r="S205" i="51"/>
  <c r="R205" i="51"/>
  <c r="Q205" i="51"/>
  <c r="V204" i="51"/>
  <c r="U204" i="51"/>
  <c r="T204" i="51"/>
  <c r="S204" i="51"/>
  <c r="R204" i="51"/>
  <c r="Q204" i="51"/>
  <c r="V203" i="51"/>
  <c r="U203" i="51"/>
  <c r="T203" i="51"/>
  <c r="S203" i="51"/>
  <c r="R203" i="51"/>
  <c r="Q203" i="51"/>
  <c r="V202" i="51"/>
  <c r="U202" i="51"/>
  <c r="T202" i="51"/>
  <c r="S202" i="51"/>
  <c r="R202" i="51"/>
  <c r="Q202" i="51"/>
  <c r="V201" i="51"/>
  <c r="U201" i="51"/>
  <c r="T201" i="51"/>
  <c r="S201" i="51"/>
  <c r="R201" i="51"/>
  <c r="Q201" i="51"/>
  <c r="V200" i="51"/>
  <c r="U200" i="51"/>
  <c r="T200" i="51"/>
  <c r="S200" i="51"/>
  <c r="R200" i="51"/>
  <c r="Q200" i="51"/>
  <c r="V199" i="51"/>
  <c r="U199" i="51"/>
  <c r="T199" i="51"/>
  <c r="S199" i="51"/>
  <c r="R199" i="51"/>
  <c r="Q199" i="51"/>
  <c r="V198" i="51"/>
  <c r="U198" i="51"/>
  <c r="T198" i="51"/>
  <c r="S198" i="51"/>
  <c r="R198" i="51"/>
  <c r="Q198" i="51"/>
  <c r="V197" i="51"/>
  <c r="U197" i="51"/>
  <c r="T197" i="51"/>
  <c r="S197" i="51"/>
  <c r="R197" i="51"/>
  <c r="Q197" i="51"/>
  <c r="V196" i="51"/>
  <c r="U196" i="51"/>
  <c r="T196" i="51"/>
  <c r="S196" i="51"/>
  <c r="R196" i="51"/>
  <c r="Q196" i="51"/>
  <c r="V195" i="51"/>
  <c r="U195" i="51"/>
  <c r="T195" i="51"/>
  <c r="S195" i="51"/>
  <c r="R195" i="51"/>
  <c r="Q195" i="51"/>
  <c r="V194" i="51"/>
  <c r="U194" i="51"/>
  <c r="T194" i="51"/>
  <c r="S194" i="51"/>
  <c r="R194" i="51"/>
  <c r="Q194" i="51"/>
  <c r="V193" i="51"/>
  <c r="U193" i="51"/>
  <c r="T193" i="51"/>
  <c r="S193" i="51"/>
  <c r="R193" i="51"/>
  <c r="Q193" i="51"/>
  <c r="V192" i="51"/>
  <c r="U192" i="51"/>
  <c r="T192" i="51"/>
  <c r="S192" i="51"/>
  <c r="R192" i="51"/>
  <c r="Q192" i="51"/>
  <c r="V191" i="51"/>
  <c r="U191" i="51"/>
  <c r="T191" i="51"/>
  <c r="S191" i="51"/>
  <c r="R191" i="51"/>
  <c r="Q191" i="51"/>
  <c r="V190" i="51"/>
  <c r="U190" i="51"/>
  <c r="T190" i="51"/>
  <c r="S190" i="51"/>
  <c r="R190" i="51"/>
  <c r="Q190" i="51"/>
  <c r="V189" i="51"/>
  <c r="U189" i="51"/>
  <c r="T189" i="51"/>
  <c r="S189" i="51"/>
  <c r="R189" i="51"/>
  <c r="Q189" i="51"/>
  <c r="V188" i="51"/>
  <c r="U188" i="51"/>
  <c r="T188" i="51"/>
  <c r="S188" i="51"/>
  <c r="R188" i="51"/>
  <c r="Q188" i="51"/>
  <c r="V187" i="51"/>
  <c r="U187" i="51"/>
  <c r="T187" i="51"/>
  <c r="S187" i="51"/>
  <c r="R187" i="51"/>
  <c r="Q187" i="51"/>
  <c r="V186" i="51"/>
  <c r="U186" i="51"/>
  <c r="T186" i="51"/>
  <c r="S186" i="51"/>
  <c r="R186" i="51"/>
  <c r="Q186" i="51"/>
  <c r="V185" i="51"/>
  <c r="U185" i="51"/>
  <c r="T185" i="51"/>
  <c r="S185" i="51"/>
  <c r="R185" i="51"/>
  <c r="Q185" i="51"/>
  <c r="V184" i="51"/>
  <c r="U184" i="51"/>
  <c r="T184" i="51"/>
  <c r="S184" i="51"/>
  <c r="R184" i="51"/>
  <c r="Q184" i="51"/>
  <c r="V183" i="51"/>
  <c r="U183" i="51"/>
  <c r="T183" i="51"/>
  <c r="S183" i="51"/>
  <c r="R183" i="51"/>
  <c r="Q183" i="51"/>
  <c r="V182" i="51"/>
  <c r="U182" i="51"/>
  <c r="T182" i="51"/>
  <c r="S182" i="51"/>
  <c r="R182" i="51"/>
  <c r="Q182" i="51"/>
  <c r="V181" i="51"/>
  <c r="U181" i="51"/>
  <c r="T181" i="51"/>
  <c r="S181" i="51"/>
  <c r="R181" i="51"/>
  <c r="Q181" i="51"/>
  <c r="V180" i="51"/>
  <c r="U180" i="51"/>
  <c r="T180" i="51"/>
  <c r="S180" i="51"/>
  <c r="R180" i="51"/>
  <c r="Q180" i="51"/>
  <c r="V179" i="51"/>
  <c r="U179" i="51"/>
  <c r="T179" i="51"/>
  <c r="S179" i="51"/>
  <c r="R179" i="51"/>
  <c r="Q179" i="51"/>
  <c r="V178" i="51"/>
  <c r="U178" i="51"/>
  <c r="T178" i="51"/>
  <c r="S178" i="51"/>
  <c r="R178" i="51"/>
  <c r="Q178" i="51"/>
  <c r="V177" i="51"/>
  <c r="U177" i="51"/>
  <c r="T177" i="51"/>
  <c r="S177" i="51"/>
  <c r="R177" i="51"/>
  <c r="Q177" i="51"/>
  <c r="V176" i="51"/>
  <c r="U176" i="51"/>
  <c r="T176" i="51"/>
  <c r="S176" i="51"/>
  <c r="R176" i="51"/>
  <c r="Q176" i="51"/>
  <c r="V175" i="51"/>
  <c r="U175" i="51"/>
  <c r="T175" i="51"/>
  <c r="S175" i="51"/>
  <c r="R175" i="51"/>
  <c r="Q175" i="51"/>
  <c r="V174" i="51"/>
  <c r="AB174" i="51" s="1"/>
  <c r="U174" i="51"/>
  <c r="T174" i="51"/>
  <c r="S174" i="51"/>
  <c r="R174" i="51"/>
  <c r="Q174" i="51"/>
  <c r="V173" i="51"/>
  <c r="AB173" i="51" s="1"/>
  <c r="U173" i="51"/>
  <c r="T173" i="51"/>
  <c r="S173" i="51"/>
  <c r="R173" i="51"/>
  <c r="Q173" i="51"/>
  <c r="V172" i="51"/>
  <c r="AB172" i="51" s="1"/>
  <c r="U172" i="51"/>
  <c r="T172" i="51"/>
  <c r="S172" i="51"/>
  <c r="R172" i="51"/>
  <c r="Q172" i="51"/>
  <c r="V171" i="51"/>
  <c r="AB171" i="51" s="1"/>
  <c r="U171" i="51"/>
  <c r="T171" i="51"/>
  <c r="S171" i="51"/>
  <c r="R171" i="51"/>
  <c r="Q171" i="51"/>
  <c r="H220" i="51"/>
  <c r="G220" i="51"/>
  <c r="F220" i="51"/>
  <c r="E220" i="51"/>
  <c r="D220" i="51"/>
  <c r="C220" i="51"/>
  <c r="H219" i="51"/>
  <c r="G219" i="51"/>
  <c r="F219" i="51"/>
  <c r="E219" i="51"/>
  <c r="D219" i="51"/>
  <c r="C219" i="51"/>
  <c r="H218" i="51"/>
  <c r="G218" i="51"/>
  <c r="F218" i="51"/>
  <c r="E218" i="51"/>
  <c r="D218" i="51"/>
  <c r="C218" i="51"/>
  <c r="H217" i="51"/>
  <c r="G217" i="51"/>
  <c r="F217" i="51"/>
  <c r="E217" i="51"/>
  <c r="D217" i="51"/>
  <c r="C217" i="51"/>
  <c r="H216" i="51"/>
  <c r="G216" i="51"/>
  <c r="F216" i="51"/>
  <c r="E216" i="51"/>
  <c r="D216" i="51"/>
  <c r="C216" i="51"/>
  <c r="H215" i="51"/>
  <c r="G215" i="51"/>
  <c r="F215" i="51"/>
  <c r="E215" i="51"/>
  <c r="D215" i="51"/>
  <c r="C215" i="51"/>
  <c r="H214" i="51"/>
  <c r="G214" i="51"/>
  <c r="F214" i="51"/>
  <c r="E214" i="51"/>
  <c r="D214" i="51"/>
  <c r="C214" i="51"/>
  <c r="H213" i="51"/>
  <c r="G213" i="51"/>
  <c r="F213" i="51"/>
  <c r="E213" i="51"/>
  <c r="D213" i="51"/>
  <c r="C213" i="51"/>
  <c r="H212" i="51"/>
  <c r="G212" i="51"/>
  <c r="F212" i="51"/>
  <c r="E212" i="51"/>
  <c r="D212" i="51"/>
  <c r="C212" i="51"/>
  <c r="H211" i="51"/>
  <c r="G211" i="51"/>
  <c r="F211" i="51"/>
  <c r="E211" i="51"/>
  <c r="D211" i="51"/>
  <c r="C211" i="51"/>
  <c r="H210" i="51"/>
  <c r="G210" i="51"/>
  <c r="F210" i="51"/>
  <c r="E210" i="51"/>
  <c r="D210" i="51"/>
  <c r="C210" i="51"/>
  <c r="H209" i="51"/>
  <c r="G209" i="51"/>
  <c r="F209" i="51"/>
  <c r="E209" i="51"/>
  <c r="D209" i="51"/>
  <c r="C209" i="51"/>
  <c r="H208" i="51"/>
  <c r="G208" i="51"/>
  <c r="F208" i="51"/>
  <c r="E208" i="51"/>
  <c r="D208" i="51"/>
  <c r="C208" i="51"/>
  <c r="H207" i="51"/>
  <c r="G207" i="51"/>
  <c r="F207" i="51"/>
  <c r="E207" i="51"/>
  <c r="D207" i="51"/>
  <c r="C207" i="51"/>
  <c r="H206" i="51"/>
  <c r="G206" i="51"/>
  <c r="F206" i="51"/>
  <c r="E206" i="51"/>
  <c r="D206" i="51"/>
  <c r="C206" i="51"/>
  <c r="H205" i="51"/>
  <c r="G205" i="51"/>
  <c r="F205" i="51"/>
  <c r="E205" i="51"/>
  <c r="D205" i="51"/>
  <c r="C205" i="51"/>
  <c r="H204" i="51"/>
  <c r="G204" i="51"/>
  <c r="F204" i="51"/>
  <c r="E204" i="51"/>
  <c r="D204" i="51"/>
  <c r="C204" i="51"/>
  <c r="H203" i="51"/>
  <c r="G203" i="51"/>
  <c r="F203" i="51"/>
  <c r="E203" i="51"/>
  <c r="D203" i="51"/>
  <c r="C203" i="51"/>
  <c r="H202" i="51"/>
  <c r="G202" i="51"/>
  <c r="F202" i="51"/>
  <c r="E202" i="51"/>
  <c r="D202" i="51"/>
  <c r="C202" i="51"/>
  <c r="H201" i="51"/>
  <c r="G201" i="51"/>
  <c r="F201" i="51"/>
  <c r="E201" i="51"/>
  <c r="D201" i="51"/>
  <c r="C201" i="51"/>
  <c r="H200" i="51"/>
  <c r="G200" i="51"/>
  <c r="F200" i="51"/>
  <c r="E200" i="51"/>
  <c r="D200" i="51"/>
  <c r="C200" i="51"/>
  <c r="H199" i="51"/>
  <c r="G199" i="51"/>
  <c r="F199" i="51"/>
  <c r="E199" i="51"/>
  <c r="D199" i="51"/>
  <c r="C199" i="51"/>
  <c r="H198" i="51"/>
  <c r="G198" i="51"/>
  <c r="F198" i="51"/>
  <c r="E198" i="51"/>
  <c r="D198" i="51"/>
  <c r="C198" i="51"/>
  <c r="H197" i="51"/>
  <c r="G197" i="51"/>
  <c r="F197" i="51"/>
  <c r="E197" i="51"/>
  <c r="D197" i="51"/>
  <c r="C197" i="51"/>
  <c r="H196" i="51"/>
  <c r="G196" i="51"/>
  <c r="F196" i="51"/>
  <c r="E196" i="51"/>
  <c r="D196" i="51"/>
  <c r="C196" i="51"/>
  <c r="H195" i="51"/>
  <c r="G195" i="51"/>
  <c r="F195" i="51"/>
  <c r="E195" i="51"/>
  <c r="D195" i="51"/>
  <c r="C195" i="51"/>
  <c r="H194" i="51"/>
  <c r="G194" i="51"/>
  <c r="F194" i="51"/>
  <c r="E194" i="51"/>
  <c r="D194" i="51"/>
  <c r="C194" i="51"/>
  <c r="H193" i="51"/>
  <c r="G193" i="51"/>
  <c r="F193" i="51"/>
  <c r="E193" i="51"/>
  <c r="D193" i="51"/>
  <c r="C193" i="51"/>
  <c r="H192" i="51"/>
  <c r="G192" i="51"/>
  <c r="F192" i="51"/>
  <c r="E192" i="51"/>
  <c r="D192" i="51"/>
  <c r="C192" i="51"/>
  <c r="H191" i="51"/>
  <c r="G191" i="51"/>
  <c r="F191" i="51"/>
  <c r="E191" i="51"/>
  <c r="D191" i="51"/>
  <c r="C191" i="51"/>
  <c r="H190" i="51"/>
  <c r="G190" i="51"/>
  <c r="F190" i="51"/>
  <c r="E190" i="51"/>
  <c r="D190" i="51"/>
  <c r="C190" i="51"/>
  <c r="H189" i="51"/>
  <c r="G189" i="51"/>
  <c r="F189" i="51"/>
  <c r="E189" i="51"/>
  <c r="D189" i="51"/>
  <c r="C189" i="51"/>
  <c r="H188" i="51"/>
  <c r="G188" i="51"/>
  <c r="F188" i="51"/>
  <c r="E188" i="51"/>
  <c r="D188" i="51"/>
  <c r="C188" i="51"/>
  <c r="H187" i="51"/>
  <c r="G187" i="51"/>
  <c r="F187" i="51"/>
  <c r="E187" i="51"/>
  <c r="D187" i="51"/>
  <c r="C187" i="51"/>
  <c r="H186" i="51"/>
  <c r="G186" i="51"/>
  <c r="F186" i="51"/>
  <c r="E186" i="51"/>
  <c r="D186" i="51"/>
  <c r="C186" i="51"/>
  <c r="H185" i="51"/>
  <c r="G185" i="51"/>
  <c r="F185" i="51"/>
  <c r="E185" i="51"/>
  <c r="D185" i="51"/>
  <c r="C185" i="51"/>
  <c r="H184" i="51"/>
  <c r="G184" i="51"/>
  <c r="F184" i="51"/>
  <c r="E184" i="51"/>
  <c r="D184" i="51"/>
  <c r="C184" i="51"/>
  <c r="H183" i="51"/>
  <c r="G183" i="51"/>
  <c r="F183" i="51"/>
  <c r="E183" i="51"/>
  <c r="D183" i="51"/>
  <c r="C183" i="51"/>
  <c r="H182" i="51"/>
  <c r="G182" i="51"/>
  <c r="F182" i="51"/>
  <c r="E182" i="51"/>
  <c r="D182" i="51"/>
  <c r="C182" i="51"/>
  <c r="H181" i="51"/>
  <c r="G181" i="51"/>
  <c r="F181" i="51"/>
  <c r="E181" i="51"/>
  <c r="D181" i="51"/>
  <c r="C181" i="51"/>
  <c r="H180" i="51"/>
  <c r="G180" i="51"/>
  <c r="F180" i="51"/>
  <c r="E180" i="51"/>
  <c r="D180" i="51"/>
  <c r="C180" i="51"/>
  <c r="H179" i="51"/>
  <c r="G179" i="51"/>
  <c r="F179" i="51"/>
  <c r="E179" i="51"/>
  <c r="D179" i="51"/>
  <c r="C179" i="51"/>
  <c r="H178" i="51"/>
  <c r="G178" i="51"/>
  <c r="F178" i="51"/>
  <c r="E178" i="51"/>
  <c r="D178" i="51"/>
  <c r="C178" i="51"/>
  <c r="H177" i="51"/>
  <c r="G177" i="51"/>
  <c r="F177" i="51"/>
  <c r="E177" i="51"/>
  <c r="D177" i="51"/>
  <c r="C177" i="51"/>
  <c r="H176" i="51"/>
  <c r="N176" i="51" s="1"/>
  <c r="G176" i="51"/>
  <c r="F176" i="51"/>
  <c r="E176" i="51"/>
  <c r="D176" i="51"/>
  <c r="C176" i="51"/>
  <c r="H175" i="51"/>
  <c r="N175" i="51" s="1"/>
  <c r="G175" i="51"/>
  <c r="F175" i="51"/>
  <c r="E175" i="51"/>
  <c r="D175" i="51"/>
  <c r="C175" i="51"/>
  <c r="H174" i="51"/>
  <c r="N174" i="51" s="1"/>
  <c r="G174" i="51"/>
  <c r="F174" i="51"/>
  <c r="E174" i="51"/>
  <c r="D174" i="51"/>
  <c r="C174" i="51"/>
  <c r="H173" i="51"/>
  <c r="N173" i="51" s="1"/>
  <c r="G173" i="51"/>
  <c r="F173" i="51"/>
  <c r="E173" i="51"/>
  <c r="D173" i="51"/>
  <c r="C173" i="51"/>
  <c r="H172" i="51"/>
  <c r="N172" i="51" s="1"/>
  <c r="G172" i="51"/>
  <c r="F172" i="51"/>
  <c r="E172" i="51"/>
  <c r="D172" i="51"/>
  <c r="C172" i="51"/>
  <c r="H171" i="51"/>
  <c r="N171" i="51" s="1"/>
  <c r="G171" i="51"/>
  <c r="F171" i="51"/>
  <c r="E171" i="51"/>
  <c r="D171" i="51"/>
  <c r="C171" i="51"/>
  <c r="AP176" i="51" l="1"/>
  <c r="AX15" i="33"/>
  <c r="AG16" i="33"/>
  <c r="F15" i="33"/>
  <c r="AU16" i="33"/>
  <c r="AE17" i="33"/>
  <c r="P15" i="33"/>
  <c r="K16" i="33"/>
  <c r="AO98" i="59"/>
  <c r="M122" i="51"/>
  <c r="N15" i="33"/>
  <c r="AR15" i="33"/>
  <c r="AZ16" i="33"/>
  <c r="Z15" i="33"/>
  <c r="M67" i="51"/>
  <c r="AC15" i="33"/>
  <c r="AM18" i="33"/>
  <c r="Y15" i="33"/>
  <c r="AN17" i="33"/>
  <c r="O15" i="33"/>
  <c r="U16" i="33"/>
  <c r="AA68" i="51"/>
  <c r="AL16" i="33"/>
  <c r="S15" i="33"/>
  <c r="AD17" i="33"/>
  <c r="AR134" i="59"/>
  <c r="AS15" i="33"/>
  <c r="AO17" i="33"/>
  <c r="L16" i="33"/>
  <c r="AW15" i="33"/>
  <c r="AF121" i="59"/>
  <c r="AF122" i="59" s="1"/>
  <c r="AF120" i="59"/>
  <c r="AI15" i="33"/>
  <c r="BK97" i="59"/>
  <c r="BK98" i="59" s="1"/>
  <c r="BK96" i="59"/>
  <c r="X15" i="33"/>
  <c r="V16" i="33"/>
  <c r="BX109" i="59"/>
  <c r="BX110" i="59" s="1"/>
  <c r="BX108" i="59"/>
  <c r="N109" i="59"/>
  <c r="N110" i="59" s="1"/>
  <c r="N108" i="59"/>
  <c r="BD97" i="59"/>
  <c r="BD98" i="59" s="1"/>
  <c r="BD96" i="59"/>
  <c r="I16" i="33"/>
  <c r="AC109" i="59"/>
  <c r="AC110" i="59" s="1"/>
  <c r="AC108" i="59"/>
  <c r="AO67" i="51"/>
  <c r="AT15" i="33"/>
  <c r="BA109" i="59"/>
  <c r="BA110" i="59" s="1"/>
  <c r="BA108" i="59"/>
  <c r="AK16" i="33"/>
  <c r="AU109" i="59"/>
  <c r="AU110" i="59" s="1"/>
  <c r="AU108" i="59"/>
  <c r="AF16" i="33"/>
  <c r="X109" i="59"/>
  <c r="X110" i="59" s="1"/>
  <c r="X108" i="59"/>
  <c r="AJ15" i="33"/>
  <c r="Q109" i="59"/>
  <c r="Q110" i="59" s="1"/>
  <c r="Q108" i="59"/>
  <c r="L109" i="59"/>
  <c r="L108" i="59"/>
  <c r="AY97" i="59"/>
  <c r="AY98" i="59" s="1"/>
  <c r="AY96" i="59"/>
  <c r="AA16" i="33"/>
  <c r="J109" i="59"/>
  <c r="J108" i="59"/>
  <c r="AB175" i="51"/>
  <c r="S97" i="59"/>
  <c r="S98" i="59" s="1"/>
  <c r="S96" i="59"/>
  <c r="BJ109" i="59"/>
  <c r="BJ110" i="59" s="1"/>
  <c r="BJ108" i="59"/>
  <c r="BO121" i="59"/>
  <c r="BO122" i="59" s="1"/>
  <c r="BO120" i="59"/>
  <c r="I97" i="59"/>
  <c r="I98" i="59" s="1"/>
  <c r="I96" i="59"/>
  <c r="BQ97" i="59"/>
  <c r="BQ98" i="59" s="1"/>
  <c r="BQ96" i="59"/>
  <c r="BR109" i="59"/>
  <c r="BR110" i="59" s="1"/>
  <c r="BR108" i="59"/>
  <c r="BM97" i="59"/>
  <c r="BM96" i="59"/>
  <c r="BA16" i="33"/>
  <c r="BT97" i="59"/>
  <c r="BT98" i="59" s="1"/>
  <c r="BT96" i="59"/>
  <c r="AQ133" i="59"/>
  <c r="AQ134" i="59" s="1"/>
  <c r="AQ132" i="59"/>
  <c r="Z97" i="59"/>
  <c r="Z98" i="59" s="1"/>
  <c r="Z96" i="59"/>
  <c r="AJ97" i="59"/>
  <c r="AJ98" i="59" s="1"/>
  <c r="AJ96" i="59"/>
  <c r="AA97" i="59"/>
  <c r="AA98" i="59" s="1"/>
  <c r="AA96" i="59"/>
  <c r="BH121" i="59"/>
  <c r="BH122" i="59" s="1"/>
  <c r="BH120" i="59"/>
  <c r="T109" i="59"/>
  <c r="T110" i="59" s="1"/>
  <c r="T108" i="59"/>
  <c r="AP16" i="33"/>
  <c r="AK97" i="59"/>
  <c r="AK98" i="59" s="1"/>
  <c r="AK96" i="59"/>
  <c r="K109" i="59"/>
  <c r="K110" i="59" s="1"/>
  <c r="K108" i="59"/>
  <c r="BC97" i="59"/>
  <c r="BC98" i="59" s="1"/>
  <c r="BC96" i="59"/>
  <c r="BP97" i="59"/>
  <c r="BP98" i="59" s="1"/>
  <c r="BP96" i="59"/>
  <c r="F97" i="59"/>
  <c r="F96" i="59"/>
  <c r="Y133" i="59"/>
  <c r="Y132" i="59"/>
  <c r="O109" i="59"/>
  <c r="O110" i="59" s="1"/>
  <c r="O108" i="59"/>
  <c r="AG109" i="59"/>
  <c r="AG110" i="59" s="1"/>
  <c r="AG108" i="59"/>
  <c r="AS121" i="59"/>
  <c r="AS122" i="59" s="1"/>
  <c r="AS120" i="59"/>
  <c r="AB109" i="59"/>
  <c r="AB110" i="59" s="1"/>
  <c r="AB108" i="59"/>
  <c r="AI97" i="59"/>
  <c r="AI98" i="59" s="1"/>
  <c r="AI96" i="59"/>
  <c r="BU97" i="59"/>
  <c r="BU98" i="59" s="1"/>
  <c r="BU96" i="59"/>
  <c r="AQ16" i="33"/>
  <c r="AM121" i="59"/>
  <c r="AM122" i="59" s="1"/>
  <c r="AM120" i="59"/>
  <c r="M11" i="51"/>
  <c r="E86" i="59"/>
  <c r="C14" i="33"/>
  <c r="BE109" i="59"/>
  <c r="BE110" i="59" s="1"/>
  <c r="BE108" i="59"/>
  <c r="AX97" i="59"/>
  <c r="AX98" i="59" s="1"/>
  <c r="AX96" i="59"/>
  <c r="V97" i="59"/>
  <c r="V98" i="59" s="1"/>
  <c r="V96" i="59"/>
  <c r="AP97" i="59"/>
  <c r="AP98" i="59" s="1"/>
  <c r="AP96" i="59"/>
  <c r="AR133" i="59"/>
  <c r="AR132" i="59"/>
  <c r="BV109" i="59"/>
  <c r="BV110" i="59" s="1"/>
  <c r="BV108" i="59"/>
  <c r="AE109" i="59"/>
  <c r="AE110" i="59" s="1"/>
  <c r="AE108" i="59"/>
  <c r="L110" i="59"/>
  <c r="J16" i="33"/>
  <c r="AH15" i="33"/>
  <c r="AO122" i="51"/>
  <c r="AO97" i="59"/>
  <c r="AO96" i="59"/>
  <c r="AA123" i="51"/>
  <c r="M16" i="33"/>
  <c r="AV109" i="59"/>
  <c r="AV110" i="59" s="1"/>
  <c r="AV108" i="59"/>
  <c r="BN121" i="59"/>
  <c r="BN122" i="59" s="1"/>
  <c r="BN120" i="59"/>
  <c r="G97" i="59"/>
  <c r="G98" i="59" s="1"/>
  <c r="G96" i="59"/>
  <c r="P109" i="59"/>
  <c r="P110" i="59" s="1"/>
  <c r="P108" i="59"/>
  <c r="AA176" i="51"/>
  <c r="AB176" i="51" s="1"/>
  <c r="BZ96" i="59"/>
  <c r="BZ109" i="59" s="1"/>
  <c r="BZ86" i="59"/>
  <c r="BC14" i="33"/>
  <c r="BW109" i="59"/>
  <c r="BW110" i="59" s="1"/>
  <c r="BW108" i="59"/>
  <c r="AD109" i="59"/>
  <c r="AD110" i="59" s="1"/>
  <c r="AD108" i="59"/>
  <c r="U97" i="59"/>
  <c r="U98" i="59" s="1"/>
  <c r="U96" i="59"/>
  <c r="AH97" i="59"/>
  <c r="AH96" i="59"/>
  <c r="AH98" i="59"/>
  <c r="W15" i="33"/>
  <c r="AV15" i="33"/>
  <c r="AN97" i="59"/>
  <c r="AN98" i="59" s="1"/>
  <c r="AN96" i="59"/>
  <c r="BL97" i="59"/>
  <c r="BL98" i="59" s="1"/>
  <c r="BL96" i="59"/>
  <c r="T15" i="33"/>
  <c r="AB17" i="33"/>
  <c r="BF133" i="59"/>
  <c r="BF134" i="59" s="1"/>
  <c r="BF132" i="59"/>
  <c r="M109" i="59"/>
  <c r="M110" i="59" s="1"/>
  <c r="M108" i="59"/>
  <c r="W97" i="59"/>
  <c r="W98" i="59" s="1"/>
  <c r="W96" i="59"/>
  <c r="AY16" i="33"/>
  <c r="BM98" i="59"/>
  <c r="AZ109" i="59"/>
  <c r="AZ110" i="59" s="1"/>
  <c r="AZ108" i="59"/>
  <c r="E15" i="33"/>
  <c r="Y122" i="59"/>
  <c r="R17" i="33"/>
  <c r="AO177" i="51"/>
  <c r="CA108" i="59"/>
  <c r="CA121" i="59" s="1"/>
  <c r="CA98" i="59"/>
  <c r="BD15" i="33"/>
  <c r="AW97" i="59"/>
  <c r="AW98" i="59" s="1"/>
  <c r="AW96" i="59"/>
  <c r="BB97" i="59"/>
  <c r="BB98" i="59" s="1"/>
  <c r="BB96" i="59"/>
  <c r="BS97" i="59"/>
  <c r="BS98" i="59" s="1"/>
  <c r="BS96" i="59"/>
  <c r="Q16" i="33"/>
  <c r="AA11" i="51"/>
  <c r="F86" i="59"/>
  <c r="D14" i="33"/>
  <c r="R109" i="59"/>
  <c r="R110" i="59" s="1"/>
  <c r="R108" i="59"/>
  <c r="BI109" i="59"/>
  <c r="BI110" i="59" s="1"/>
  <c r="BI108" i="59"/>
  <c r="AL109" i="59"/>
  <c r="AL110" i="59" s="1"/>
  <c r="AL108" i="59"/>
  <c r="M177" i="51"/>
  <c r="N177" i="51" s="1"/>
  <c r="BY108" i="59"/>
  <c r="BY121" i="59" s="1"/>
  <c r="BY98" i="59"/>
  <c r="BB15" i="33"/>
  <c r="G15" i="33"/>
  <c r="AT121" i="59"/>
  <c r="AT122" i="59" s="1"/>
  <c r="AT120" i="59"/>
  <c r="H97" i="59"/>
  <c r="H98" i="59" s="1"/>
  <c r="H96" i="59"/>
  <c r="BG121" i="59"/>
  <c r="BG122" i="59" s="1"/>
  <c r="BG120" i="59"/>
  <c r="E97" i="59"/>
  <c r="E96" i="59"/>
  <c r="AO12" i="51"/>
  <c r="J98" i="59"/>
  <c r="H15" i="33"/>
  <c r="W1015" i="25"/>
  <c r="P1033" i="25"/>
  <c r="P1060" i="25" s="1"/>
  <c r="W1072" i="25"/>
  <c r="W988" i="25"/>
  <c r="P1028" i="25"/>
  <c r="W1001" i="25"/>
  <c r="P1126" i="25"/>
  <c r="W1099" i="25"/>
  <c r="W1008" i="25"/>
  <c r="P1035" i="25"/>
  <c r="P1049" i="25"/>
  <c r="W1022" i="25"/>
  <c r="P1041" i="25"/>
  <c r="W1014" i="25"/>
  <c r="P1059" i="25"/>
  <c r="W1032" i="25"/>
  <c r="P1065" i="25"/>
  <c r="W1038" i="25"/>
  <c r="P1030" i="25"/>
  <c r="W1003" i="25"/>
  <c r="P1124" i="25"/>
  <c r="W1097" i="25"/>
  <c r="P1044" i="25"/>
  <c r="W1017" i="25"/>
  <c r="P1102" i="25"/>
  <c r="W1075" i="25"/>
  <c r="P1051" i="25"/>
  <c r="W1024" i="25"/>
  <c r="W1002" i="25"/>
  <c r="P1029" i="25"/>
  <c r="P1063" i="25"/>
  <c r="W1036" i="25"/>
  <c r="P1162" i="25"/>
  <c r="W1135" i="25"/>
  <c r="P1283" i="25"/>
  <c r="W1256" i="25"/>
  <c r="W1012" i="25"/>
  <c r="P1039" i="25"/>
  <c r="P1052" i="25"/>
  <c r="W1025" i="25"/>
  <c r="W1033" i="25"/>
  <c r="P1064" i="25"/>
  <c r="W1037" i="25"/>
  <c r="P1073" i="25"/>
  <c r="W1046" i="25"/>
  <c r="P1069" i="25"/>
  <c r="W1042" i="25"/>
  <c r="W1058" i="25"/>
  <c r="P1085" i="25"/>
  <c r="P1074" i="25"/>
  <c r="W1047" i="25"/>
  <c r="P1115" i="25"/>
  <c r="W1088" i="25"/>
  <c r="P1080" i="25"/>
  <c r="W1053" i="25"/>
  <c r="V1135" i="25"/>
  <c r="W1023" i="25"/>
  <c r="P1050" i="25"/>
  <c r="AJ165" i="51"/>
  <c r="AI165" i="51"/>
  <c r="AH165" i="51"/>
  <c r="AG165" i="51"/>
  <c r="AF165" i="51"/>
  <c r="AE165" i="51"/>
  <c r="AJ164" i="51"/>
  <c r="AI164" i="51"/>
  <c r="AH164" i="51"/>
  <c r="AG164" i="51"/>
  <c r="AF164" i="51"/>
  <c r="AE164" i="51"/>
  <c r="AJ163" i="51"/>
  <c r="AI163" i="51"/>
  <c r="AH163" i="51"/>
  <c r="AG163" i="51"/>
  <c r="AF163" i="51"/>
  <c r="AE163" i="51"/>
  <c r="AJ162" i="51"/>
  <c r="AI162" i="51"/>
  <c r="AH162" i="51"/>
  <c r="AG162" i="51"/>
  <c r="AF162" i="51"/>
  <c r="AE162" i="51"/>
  <c r="AJ161" i="51"/>
  <c r="AI161" i="51"/>
  <c r="AH161" i="51"/>
  <c r="AG161" i="51"/>
  <c r="AF161" i="51"/>
  <c r="AE161" i="51"/>
  <c r="AJ160" i="51"/>
  <c r="AI160" i="51"/>
  <c r="AH160" i="51"/>
  <c r="AG160" i="51"/>
  <c r="AF160" i="51"/>
  <c r="AE160" i="51"/>
  <c r="AJ159" i="51"/>
  <c r="AI159" i="51"/>
  <c r="AH159" i="51"/>
  <c r="AG159" i="51"/>
  <c r="AF159" i="51"/>
  <c r="AE159" i="51"/>
  <c r="AJ158" i="51"/>
  <c r="AI158" i="51"/>
  <c r="AH158" i="51"/>
  <c r="AG158" i="51"/>
  <c r="AF158" i="51"/>
  <c r="AE158" i="51"/>
  <c r="AJ157" i="51"/>
  <c r="AI157" i="51"/>
  <c r="AH157" i="51"/>
  <c r="AG157" i="51"/>
  <c r="AF157" i="51"/>
  <c r="AE157" i="51"/>
  <c r="AJ156" i="51"/>
  <c r="AI156" i="51"/>
  <c r="AH156" i="51"/>
  <c r="AG156" i="51"/>
  <c r="AF156" i="51"/>
  <c r="AE156" i="51"/>
  <c r="AJ155" i="51"/>
  <c r="AI155" i="51"/>
  <c r="AH155" i="51"/>
  <c r="AG155" i="51"/>
  <c r="AF155" i="51"/>
  <c r="AE155" i="51"/>
  <c r="AJ154" i="51"/>
  <c r="AI154" i="51"/>
  <c r="AH154" i="51"/>
  <c r="AG154" i="51"/>
  <c r="AF154" i="51"/>
  <c r="AE154" i="51"/>
  <c r="AJ153" i="51"/>
  <c r="AI153" i="51"/>
  <c r="AH153" i="51"/>
  <c r="AG153" i="51"/>
  <c r="AF153" i="51"/>
  <c r="AE153" i="51"/>
  <c r="AJ152" i="51"/>
  <c r="AI152" i="51"/>
  <c r="AH152" i="51"/>
  <c r="AG152" i="51"/>
  <c r="AF152" i="51"/>
  <c r="AE152" i="51"/>
  <c r="AJ151" i="51"/>
  <c r="AI151" i="51"/>
  <c r="AH151" i="51"/>
  <c r="AG151" i="51"/>
  <c r="AF151" i="51"/>
  <c r="AE151" i="51"/>
  <c r="AJ150" i="51"/>
  <c r="AI150" i="51"/>
  <c r="AH150" i="51"/>
  <c r="AG150" i="51"/>
  <c r="AF150" i="51"/>
  <c r="AE150" i="51"/>
  <c r="AJ149" i="51"/>
  <c r="AI149" i="51"/>
  <c r="AH149" i="51"/>
  <c r="AG149" i="51"/>
  <c r="AF149" i="51"/>
  <c r="AE149" i="51"/>
  <c r="AJ148" i="51"/>
  <c r="AI148" i="51"/>
  <c r="AH148" i="51"/>
  <c r="AG148" i="51"/>
  <c r="AF148" i="51"/>
  <c r="AE148" i="51"/>
  <c r="AJ147" i="51"/>
  <c r="AI147" i="51"/>
  <c r="AH147" i="51"/>
  <c r="AG147" i="51"/>
  <c r="AF147" i="51"/>
  <c r="AE147" i="51"/>
  <c r="AJ146" i="51"/>
  <c r="AI146" i="51"/>
  <c r="AH146" i="51"/>
  <c r="AG146" i="51"/>
  <c r="AF146" i="51"/>
  <c r="AE146" i="51"/>
  <c r="AJ145" i="51"/>
  <c r="AI145" i="51"/>
  <c r="AH145" i="51"/>
  <c r="AG145" i="51"/>
  <c r="AF145" i="51"/>
  <c r="AE145" i="51"/>
  <c r="AJ144" i="51"/>
  <c r="AI144" i="51"/>
  <c r="AH144" i="51"/>
  <c r="AG144" i="51"/>
  <c r="AF144" i="51"/>
  <c r="AE144" i="51"/>
  <c r="AJ143" i="51"/>
  <c r="AI143" i="51"/>
  <c r="AH143" i="51"/>
  <c r="AG143" i="51"/>
  <c r="AF143" i="51"/>
  <c r="AE143" i="51"/>
  <c r="AJ142" i="51"/>
  <c r="AI142" i="51"/>
  <c r="AH142" i="51"/>
  <c r="AG142" i="51"/>
  <c r="AF142" i="51"/>
  <c r="AE142" i="51"/>
  <c r="AJ141" i="51"/>
  <c r="AI141" i="51"/>
  <c r="AH141" i="51"/>
  <c r="AG141" i="51"/>
  <c r="AF141" i="51"/>
  <c r="AE141" i="51"/>
  <c r="AJ140" i="51"/>
  <c r="AI140" i="51"/>
  <c r="AH140" i="51"/>
  <c r="AG140" i="51"/>
  <c r="AF140" i="51"/>
  <c r="AE140" i="51"/>
  <c r="AJ139" i="51"/>
  <c r="AI139" i="51"/>
  <c r="AH139" i="51"/>
  <c r="AG139" i="51"/>
  <c r="AF139" i="51"/>
  <c r="AE139" i="51"/>
  <c r="AJ138" i="51"/>
  <c r="AI138" i="51"/>
  <c r="AH138" i="51"/>
  <c r="AG138" i="51"/>
  <c r="AF138" i="51"/>
  <c r="AE138" i="51"/>
  <c r="AJ137" i="51"/>
  <c r="AI137" i="51"/>
  <c r="AH137" i="51"/>
  <c r="AG137" i="51"/>
  <c r="AF137" i="51"/>
  <c r="AE137" i="51"/>
  <c r="AJ136" i="51"/>
  <c r="AI136" i="51"/>
  <c r="AH136" i="51"/>
  <c r="AG136" i="51"/>
  <c r="AF136" i="51"/>
  <c r="AE136" i="51"/>
  <c r="AJ135" i="51"/>
  <c r="AI135" i="51"/>
  <c r="AH135" i="51"/>
  <c r="AG135" i="51"/>
  <c r="AF135" i="51"/>
  <c r="AE135" i="51"/>
  <c r="AJ134" i="51"/>
  <c r="AI134" i="51"/>
  <c r="AH134" i="51"/>
  <c r="AG134" i="51"/>
  <c r="AF134" i="51"/>
  <c r="AE134" i="51"/>
  <c r="AJ133" i="51"/>
  <c r="AI133" i="51"/>
  <c r="AH133" i="51"/>
  <c r="AG133" i="51"/>
  <c r="AF133" i="51"/>
  <c r="AE133" i="51"/>
  <c r="AJ132" i="51"/>
  <c r="AI132" i="51"/>
  <c r="AH132" i="51"/>
  <c r="AG132" i="51"/>
  <c r="AF132" i="51"/>
  <c r="AE132" i="51"/>
  <c r="AJ131" i="51"/>
  <c r="AI131" i="51"/>
  <c r="AH131" i="51"/>
  <c r="AG131" i="51"/>
  <c r="AF131" i="51"/>
  <c r="AE131" i="51"/>
  <c r="AJ130" i="51"/>
  <c r="AI130" i="51"/>
  <c r="AH130" i="51"/>
  <c r="AG130" i="51"/>
  <c r="AF130" i="51"/>
  <c r="AE130" i="51"/>
  <c r="AJ129" i="51"/>
  <c r="AI129" i="51"/>
  <c r="AH129" i="51"/>
  <c r="AG129" i="51"/>
  <c r="AF129" i="51"/>
  <c r="AE129" i="51"/>
  <c r="AJ128" i="51"/>
  <c r="AI128" i="51"/>
  <c r="AH128" i="51"/>
  <c r="AG128" i="51"/>
  <c r="AF128" i="51"/>
  <c r="AE128" i="51"/>
  <c r="AJ127" i="51"/>
  <c r="AI127" i="51"/>
  <c r="AH127" i="51"/>
  <c r="AG127" i="51"/>
  <c r="AF127" i="51"/>
  <c r="AE127" i="51"/>
  <c r="AJ126" i="51"/>
  <c r="AI126" i="51"/>
  <c r="AH126" i="51"/>
  <c r="AG126" i="51"/>
  <c r="AF126" i="51"/>
  <c r="AE126" i="51"/>
  <c r="AJ125" i="51"/>
  <c r="AI125" i="51"/>
  <c r="AH125" i="51"/>
  <c r="AG125" i="51"/>
  <c r="AF125" i="51"/>
  <c r="AE125" i="51"/>
  <c r="AJ124" i="51"/>
  <c r="AI124" i="51"/>
  <c r="AH124" i="51"/>
  <c r="AG124" i="51"/>
  <c r="AF124" i="51"/>
  <c r="AE124" i="51"/>
  <c r="AJ123" i="51"/>
  <c r="AI123" i="51"/>
  <c r="AH123" i="51"/>
  <c r="AG123" i="51"/>
  <c r="AF123" i="51"/>
  <c r="AE123" i="51"/>
  <c r="AJ122" i="51"/>
  <c r="AI122" i="51"/>
  <c r="AH122" i="51"/>
  <c r="AG122" i="51"/>
  <c r="AF122" i="51"/>
  <c r="AE122" i="51"/>
  <c r="AJ121" i="51"/>
  <c r="AP121" i="51" s="1"/>
  <c r="AI121" i="51"/>
  <c r="AH121" i="51"/>
  <c r="AG121" i="51"/>
  <c r="AF121" i="51"/>
  <c r="AE121" i="51"/>
  <c r="AJ120" i="51"/>
  <c r="AP120" i="51" s="1"/>
  <c r="AI120" i="51"/>
  <c r="AH120" i="51"/>
  <c r="AG120" i="51"/>
  <c r="AF120" i="51"/>
  <c r="AE120" i="51"/>
  <c r="AJ119" i="51"/>
  <c r="AP119" i="51" s="1"/>
  <c r="AI119" i="51"/>
  <c r="AH119" i="51"/>
  <c r="AG119" i="51"/>
  <c r="AF119" i="51"/>
  <c r="AE119" i="51"/>
  <c r="AJ118" i="51"/>
  <c r="AP118" i="51" s="1"/>
  <c r="AI118" i="51"/>
  <c r="AH118" i="51"/>
  <c r="AG118" i="51"/>
  <c r="AF118" i="51"/>
  <c r="AE118" i="51"/>
  <c r="AJ117" i="51"/>
  <c r="AP117" i="51" s="1"/>
  <c r="AI117" i="51"/>
  <c r="AH117" i="51"/>
  <c r="AG117" i="51"/>
  <c r="AF117" i="51"/>
  <c r="AE117" i="51"/>
  <c r="AJ116" i="51"/>
  <c r="AP116" i="51" s="1"/>
  <c r="AI116" i="51"/>
  <c r="AH116" i="51"/>
  <c r="AG116" i="51"/>
  <c r="AF116" i="51"/>
  <c r="AE116" i="51"/>
  <c r="V165" i="51"/>
  <c r="U165" i="51"/>
  <c r="T165" i="51"/>
  <c r="S165" i="51"/>
  <c r="R165" i="51"/>
  <c r="Q165" i="51"/>
  <c r="V164" i="51"/>
  <c r="U164" i="51"/>
  <c r="T164" i="51"/>
  <c r="S164" i="51"/>
  <c r="R164" i="51"/>
  <c r="Q164" i="51"/>
  <c r="V163" i="51"/>
  <c r="U163" i="51"/>
  <c r="T163" i="51"/>
  <c r="S163" i="51"/>
  <c r="R163" i="51"/>
  <c r="Q163" i="51"/>
  <c r="V162" i="51"/>
  <c r="U162" i="51"/>
  <c r="T162" i="51"/>
  <c r="S162" i="51"/>
  <c r="R162" i="51"/>
  <c r="Q162" i="51"/>
  <c r="V161" i="51"/>
  <c r="U161" i="51"/>
  <c r="T161" i="51"/>
  <c r="S161" i="51"/>
  <c r="R161" i="51"/>
  <c r="Q161" i="51"/>
  <c r="V160" i="51"/>
  <c r="U160" i="51"/>
  <c r="T160" i="51"/>
  <c r="S160" i="51"/>
  <c r="R160" i="51"/>
  <c r="Q160" i="51"/>
  <c r="V159" i="51"/>
  <c r="U159" i="51"/>
  <c r="T159" i="51"/>
  <c r="S159" i="51"/>
  <c r="R159" i="51"/>
  <c r="Q159" i="51"/>
  <c r="V158" i="51"/>
  <c r="U158" i="51"/>
  <c r="T158" i="51"/>
  <c r="S158" i="51"/>
  <c r="R158" i="51"/>
  <c r="Q158" i="51"/>
  <c r="V157" i="51"/>
  <c r="U157" i="51"/>
  <c r="T157" i="51"/>
  <c r="S157" i="51"/>
  <c r="R157" i="51"/>
  <c r="Q157" i="51"/>
  <c r="V156" i="51"/>
  <c r="U156" i="51"/>
  <c r="T156" i="51"/>
  <c r="S156" i="51"/>
  <c r="R156" i="51"/>
  <c r="Q156" i="51"/>
  <c r="V155" i="51"/>
  <c r="U155" i="51"/>
  <c r="T155" i="51"/>
  <c r="S155" i="51"/>
  <c r="R155" i="51"/>
  <c r="Q155" i="51"/>
  <c r="V154" i="51"/>
  <c r="U154" i="51"/>
  <c r="T154" i="51"/>
  <c r="S154" i="51"/>
  <c r="R154" i="51"/>
  <c r="Q154" i="51"/>
  <c r="V153" i="51"/>
  <c r="U153" i="51"/>
  <c r="T153" i="51"/>
  <c r="S153" i="51"/>
  <c r="R153" i="51"/>
  <c r="Q153" i="51"/>
  <c r="V152" i="51"/>
  <c r="U152" i="51"/>
  <c r="T152" i="51"/>
  <c r="S152" i="51"/>
  <c r="R152" i="51"/>
  <c r="Q152" i="51"/>
  <c r="V151" i="51"/>
  <c r="U151" i="51"/>
  <c r="T151" i="51"/>
  <c r="S151" i="51"/>
  <c r="R151" i="51"/>
  <c r="Q151" i="51"/>
  <c r="V150" i="51"/>
  <c r="U150" i="51"/>
  <c r="T150" i="51"/>
  <c r="S150" i="51"/>
  <c r="R150" i="51"/>
  <c r="Q150" i="51"/>
  <c r="V149" i="51"/>
  <c r="U149" i="51"/>
  <c r="T149" i="51"/>
  <c r="S149" i="51"/>
  <c r="R149" i="51"/>
  <c r="Q149" i="51"/>
  <c r="V148" i="51"/>
  <c r="U148" i="51"/>
  <c r="T148" i="51"/>
  <c r="S148" i="51"/>
  <c r="R148" i="51"/>
  <c r="Q148" i="51"/>
  <c r="V147" i="51"/>
  <c r="U147" i="51"/>
  <c r="T147" i="51"/>
  <c r="S147" i="51"/>
  <c r="R147" i="51"/>
  <c r="Q147" i="51"/>
  <c r="V146" i="51"/>
  <c r="U146" i="51"/>
  <c r="T146" i="51"/>
  <c r="S146" i="51"/>
  <c r="R146" i="51"/>
  <c r="Q146" i="51"/>
  <c r="V145" i="51"/>
  <c r="U145" i="51"/>
  <c r="T145" i="51"/>
  <c r="S145" i="51"/>
  <c r="R145" i="51"/>
  <c r="Q145" i="51"/>
  <c r="V144" i="51"/>
  <c r="U144" i="51"/>
  <c r="T144" i="51"/>
  <c r="S144" i="51"/>
  <c r="R144" i="51"/>
  <c r="Q144" i="51"/>
  <c r="V143" i="51"/>
  <c r="U143" i="51"/>
  <c r="T143" i="51"/>
  <c r="S143" i="51"/>
  <c r="R143" i="51"/>
  <c r="Q143" i="51"/>
  <c r="V142" i="51"/>
  <c r="U142" i="51"/>
  <c r="T142" i="51"/>
  <c r="S142" i="51"/>
  <c r="R142" i="51"/>
  <c r="Q142" i="51"/>
  <c r="V141" i="51"/>
  <c r="U141" i="51"/>
  <c r="T141" i="51"/>
  <c r="S141" i="51"/>
  <c r="R141" i="51"/>
  <c r="Q141" i="51"/>
  <c r="V140" i="51"/>
  <c r="U140" i="51"/>
  <c r="T140" i="51"/>
  <c r="S140" i="51"/>
  <c r="R140" i="51"/>
  <c r="Q140" i="51"/>
  <c r="V139" i="51"/>
  <c r="U139" i="51"/>
  <c r="T139" i="51"/>
  <c r="S139" i="51"/>
  <c r="R139" i="51"/>
  <c r="Q139" i="51"/>
  <c r="V138" i="51"/>
  <c r="U138" i="51"/>
  <c r="T138" i="51"/>
  <c r="S138" i="51"/>
  <c r="R138" i="51"/>
  <c r="Q138" i="51"/>
  <c r="V137" i="51"/>
  <c r="U137" i="51"/>
  <c r="T137" i="51"/>
  <c r="S137" i="51"/>
  <c r="R137" i="51"/>
  <c r="Q137" i="51"/>
  <c r="V136" i="51"/>
  <c r="U136" i="51"/>
  <c r="T136" i="51"/>
  <c r="S136" i="51"/>
  <c r="R136" i="51"/>
  <c r="Q136" i="51"/>
  <c r="V135" i="51"/>
  <c r="U135" i="51"/>
  <c r="T135" i="51"/>
  <c r="S135" i="51"/>
  <c r="R135" i="51"/>
  <c r="Q135" i="51"/>
  <c r="V134" i="51"/>
  <c r="U134" i="51"/>
  <c r="T134" i="51"/>
  <c r="S134" i="51"/>
  <c r="R134" i="51"/>
  <c r="Q134" i="51"/>
  <c r="V133" i="51"/>
  <c r="U133" i="51"/>
  <c r="T133" i="51"/>
  <c r="S133" i="51"/>
  <c r="R133" i="51"/>
  <c r="Q133" i="51"/>
  <c r="V132" i="51"/>
  <c r="U132" i="51"/>
  <c r="T132" i="51"/>
  <c r="S132" i="51"/>
  <c r="R132" i="51"/>
  <c r="Q132" i="51"/>
  <c r="V131" i="51"/>
  <c r="U131" i="51"/>
  <c r="T131" i="51"/>
  <c r="S131" i="51"/>
  <c r="R131" i="51"/>
  <c r="Q131" i="51"/>
  <c r="V130" i="51"/>
  <c r="U130" i="51"/>
  <c r="T130" i="51"/>
  <c r="S130" i="51"/>
  <c r="R130" i="51"/>
  <c r="Q130" i="51"/>
  <c r="V129" i="51"/>
  <c r="U129" i="51"/>
  <c r="T129" i="51"/>
  <c r="S129" i="51"/>
  <c r="R129" i="51"/>
  <c r="Q129" i="51"/>
  <c r="V128" i="51"/>
  <c r="U128" i="51"/>
  <c r="T128" i="51"/>
  <c r="S128" i="51"/>
  <c r="R128" i="51"/>
  <c r="Q128" i="51"/>
  <c r="V127" i="51"/>
  <c r="U127" i="51"/>
  <c r="T127" i="51"/>
  <c r="S127" i="51"/>
  <c r="R127" i="51"/>
  <c r="Q127" i="51"/>
  <c r="V126" i="51"/>
  <c r="U126" i="51"/>
  <c r="T126" i="51"/>
  <c r="S126" i="51"/>
  <c r="R126" i="51"/>
  <c r="Q126" i="51"/>
  <c r="V125" i="51"/>
  <c r="U125" i="51"/>
  <c r="T125" i="51"/>
  <c r="S125" i="51"/>
  <c r="R125" i="51"/>
  <c r="Q125" i="51"/>
  <c r="V124" i="51"/>
  <c r="U124" i="51"/>
  <c r="T124" i="51"/>
  <c r="S124" i="51"/>
  <c r="R124" i="51"/>
  <c r="Q124" i="51"/>
  <c r="V123" i="51"/>
  <c r="U123" i="51"/>
  <c r="T123" i="51"/>
  <c r="S123" i="51"/>
  <c r="R123" i="51"/>
  <c r="Q123" i="51"/>
  <c r="V122" i="51"/>
  <c r="AB122" i="51" s="1"/>
  <c r="U122" i="51"/>
  <c r="T122" i="51"/>
  <c r="S122" i="51"/>
  <c r="R122" i="51"/>
  <c r="Q122" i="51"/>
  <c r="V121" i="51"/>
  <c r="AB121" i="51" s="1"/>
  <c r="U121" i="51"/>
  <c r="T121" i="51"/>
  <c r="S121" i="51"/>
  <c r="R121" i="51"/>
  <c r="Q121" i="51"/>
  <c r="V120" i="51"/>
  <c r="AB120" i="51" s="1"/>
  <c r="U120" i="51"/>
  <c r="T120" i="51"/>
  <c r="S120" i="51"/>
  <c r="R120" i="51"/>
  <c r="Q120" i="51"/>
  <c r="V119" i="51"/>
  <c r="AB119" i="51" s="1"/>
  <c r="U119" i="51"/>
  <c r="T119" i="51"/>
  <c r="S119" i="51"/>
  <c r="R119" i="51"/>
  <c r="Q119" i="51"/>
  <c r="V118" i="51"/>
  <c r="AB118" i="51" s="1"/>
  <c r="U118" i="51"/>
  <c r="T118" i="51"/>
  <c r="S118" i="51"/>
  <c r="R118" i="51"/>
  <c r="Q118" i="51"/>
  <c r="V117" i="51"/>
  <c r="AB117" i="51" s="1"/>
  <c r="U117" i="51"/>
  <c r="T117" i="51"/>
  <c r="S117" i="51"/>
  <c r="R117" i="51"/>
  <c r="Q117" i="51"/>
  <c r="V116" i="51"/>
  <c r="AB116" i="51" s="1"/>
  <c r="U116" i="51"/>
  <c r="T116" i="51"/>
  <c r="S116" i="51"/>
  <c r="R116" i="51"/>
  <c r="Q116" i="51"/>
  <c r="H165" i="51"/>
  <c r="G165" i="51"/>
  <c r="F165" i="51"/>
  <c r="E165" i="51"/>
  <c r="D165" i="51"/>
  <c r="C165" i="51"/>
  <c r="H164" i="51"/>
  <c r="G164" i="51"/>
  <c r="F164" i="51"/>
  <c r="E164" i="51"/>
  <c r="D164" i="51"/>
  <c r="C164" i="51"/>
  <c r="H163" i="51"/>
  <c r="G163" i="51"/>
  <c r="F163" i="51"/>
  <c r="E163" i="51"/>
  <c r="D163" i="51"/>
  <c r="C163" i="51"/>
  <c r="H162" i="51"/>
  <c r="G162" i="51"/>
  <c r="F162" i="51"/>
  <c r="E162" i="51"/>
  <c r="D162" i="51"/>
  <c r="C162" i="51"/>
  <c r="H161" i="51"/>
  <c r="G161" i="51"/>
  <c r="F161" i="51"/>
  <c r="E161" i="51"/>
  <c r="D161" i="51"/>
  <c r="C161" i="51"/>
  <c r="H160" i="51"/>
  <c r="G160" i="51"/>
  <c r="F160" i="51"/>
  <c r="E160" i="51"/>
  <c r="D160" i="51"/>
  <c r="C160" i="51"/>
  <c r="H159" i="51"/>
  <c r="G159" i="51"/>
  <c r="F159" i="51"/>
  <c r="E159" i="51"/>
  <c r="D159" i="51"/>
  <c r="C159" i="51"/>
  <c r="H158" i="51"/>
  <c r="G158" i="51"/>
  <c r="F158" i="51"/>
  <c r="E158" i="51"/>
  <c r="D158" i="51"/>
  <c r="C158" i="51"/>
  <c r="H157" i="51"/>
  <c r="G157" i="51"/>
  <c r="F157" i="51"/>
  <c r="E157" i="51"/>
  <c r="D157" i="51"/>
  <c r="C157" i="51"/>
  <c r="H156" i="51"/>
  <c r="G156" i="51"/>
  <c r="F156" i="51"/>
  <c r="E156" i="51"/>
  <c r="D156" i="51"/>
  <c r="C156" i="51"/>
  <c r="H155" i="51"/>
  <c r="G155" i="51"/>
  <c r="F155" i="51"/>
  <c r="E155" i="51"/>
  <c r="D155" i="51"/>
  <c r="C155" i="51"/>
  <c r="H154" i="51"/>
  <c r="G154" i="51"/>
  <c r="F154" i="51"/>
  <c r="E154" i="51"/>
  <c r="D154" i="51"/>
  <c r="C154" i="51"/>
  <c r="H153" i="51"/>
  <c r="G153" i="51"/>
  <c r="F153" i="51"/>
  <c r="E153" i="51"/>
  <c r="D153" i="51"/>
  <c r="C153" i="51"/>
  <c r="H152" i="51"/>
  <c r="G152" i="51"/>
  <c r="F152" i="51"/>
  <c r="E152" i="51"/>
  <c r="D152" i="51"/>
  <c r="C152" i="51"/>
  <c r="H151" i="51"/>
  <c r="G151" i="51"/>
  <c r="F151" i="51"/>
  <c r="E151" i="51"/>
  <c r="D151" i="51"/>
  <c r="C151" i="51"/>
  <c r="H150" i="51"/>
  <c r="G150" i="51"/>
  <c r="F150" i="51"/>
  <c r="E150" i="51"/>
  <c r="D150" i="51"/>
  <c r="C150" i="51"/>
  <c r="H149" i="51"/>
  <c r="G149" i="51"/>
  <c r="F149" i="51"/>
  <c r="E149" i="51"/>
  <c r="D149" i="51"/>
  <c r="C149" i="51"/>
  <c r="H148" i="51"/>
  <c r="G148" i="51"/>
  <c r="F148" i="51"/>
  <c r="E148" i="51"/>
  <c r="D148" i="51"/>
  <c r="C148" i="51"/>
  <c r="H147" i="51"/>
  <c r="G147" i="51"/>
  <c r="F147" i="51"/>
  <c r="E147" i="51"/>
  <c r="D147" i="51"/>
  <c r="C147" i="51"/>
  <c r="H146" i="51"/>
  <c r="G146" i="51"/>
  <c r="F146" i="51"/>
  <c r="E146" i="51"/>
  <c r="D146" i="51"/>
  <c r="C146" i="51"/>
  <c r="H145" i="51"/>
  <c r="G145" i="51"/>
  <c r="F145" i="51"/>
  <c r="E145" i="51"/>
  <c r="D145" i="51"/>
  <c r="C145" i="51"/>
  <c r="H144" i="51"/>
  <c r="G144" i="51"/>
  <c r="F144" i="51"/>
  <c r="E144" i="51"/>
  <c r="D144" i="51"/>
  <c r="C144" i="51"/>
  <c r="H143" i="51"/>
  <c r="G143" i="51"/>
  <c r="F143" i="51"/>
  <c r="E143" i="51"/>
  <c r="D143" i="51"/>
  <c r="C143" i="51"/>
  <c r="H142" i="51"/>
  <c r="G142" i="51"/>
  <c r="F142" i="51"/>
  <c r="E142" i="51"/>
  <c r="D142" i="51"/>
  <c r="C142" i="51"/>
  <c r="H141" i="51"/>
  <c r="G141" i="51"/>
  <c r="F141" i="51"/>
  <c r="E141" i="51"/>
  <c r="D141" i="51"/>
  <c r="C141" i="51"/>
  <c r="H140" i="51"/>
  <c r="G140" i="51"/>
  <c r="F140" i="51"/>
  <c r="E140" i="51"/>
  <c r="D140" i="51"/>
  <c r="C140" i="51"/>
  <c r="H139" i="51"/>
  <c r="G139" i="51"/>
  <c r="F139" i="51"/>
  <c r="E139" i="51"/>
  <c r="D139" i="51"/>
  <c r="C139" i="51"/>
  <c r="H138" i="51"/>
  <c r="G138" i="51"/>
  <c r="F138" i="51"/>
  <c r="E138" i="51"/>
  <c r="D138" i="51"/>
  <c r="C138" i="51"/>
  <c r="H137" i="51"/>
  <c r="G137" i="51"/>
  <c r="F137" i="51"/>
  <c r="E137" i="51"/>
  <c r="D137" i="51"/>
  <c r="C137" i="51"/>
  <c r="H136" i="51"/>
  <c r="G136" i="51"/>
  <c r="F136" i="51"/>
  <c r="E136" i="51"/>
  <c r="D136" i="51"/>
  <c r="C136" i="51"/>
  <c r="H135" i="51"/>
  <c r="G135" i="51"/>
  <c r="F135" i="51"/>
  <c r="E135" i="51"/>
  <c r="D135" i="51"/>
  <c r="C135" i="51"/>
  <c r="H134" i="51"/>
  <c r="G134" i="51"/>
  <c r="F134" i="51"/>
  <c r="E134" i="51"/>
  <c r="D134" i="51"/>
  <c r="C134" i="51"/>
  <c r="H133" i="51"/>
  <c r="G133" i="51"/>
  <c r="F133" i="51"/>
  <c r="E133" i="51"/>
  <c r="D133" i="51"/>
  <c r="C133" i="51"/>
  <c r="H132" i="51"/>
  <c r="G132" i="51"/>
  <c r="F132" i="51"/>
  <c r="E132" i="51"/>
  <c r="D132" i="51"/>
  <c r="C132" i="51"/>
  <c r="H131" i="51"/>
  <c r="G131" i="51"/>
  <c r="F131" i="51"/>
  <c r="E131" i="51"/>
  <c r="D131" i="51"/>
  <c r="C131" i="51"/>
  <c r="H130" i="51"/>
  <c r="G130" i="51"/>
  <c r="F130" i="51"/>
  <c r="E130" i="51"/>
  <c r="D130" i="51"/>
  <c r="C130" i="51"/>
  <c r="H129" i="51"/>
  <c r="G129" i="51"/>
  <c r="F129" i="51"/>
  <c r="E129" i="51"/>
  <c r="D129" i="51"/>
  <c r="C129" i="51"/>
  <c r="H128" i="51"/>
  <c r="G128" i="51"/>
  <c r="F128" i="51"/>
  <c r="E128" i="51"/>
  <c r="D128" i="51"/>
  <c r="C128" i="51"/>
  <c r="H127" i="51"/>
  <c r="G127" i="51"/>
  <c r="F127" i="51"/>
  <c r="E127" i="51"/>
  <c r="D127" i="51"/>
  <c r="C127" i="51"/>
  <c r="H126" i="51"/>
  <c r="G126" i="51"/>
  <c r="F126" i="51"/>
  <c r="E126" i="51"/>
  <c r="D126" i="51"/>
  <c r="C126" i="51"/>
  <c r="H125" i="51"/>
  <c r="G125" i="51"/>
  <c r="F125" i="51"/>
  <c r="E125" i="51"/>
  <c r="D125" i="51"/>
  <c r="C125" i="51"/>
  <c r="H124" i="51"/>
  <c r="G124" i="51"/>
  <c r="F124" i="51"/>
  <c r="E124" i="51"/>
  <c r="D124" i="51"/>
  <c r="C124" i="51"/>
  <c r="H123" i="51"/>
  <c r="G123" i="51"/>
  <c r="F123" i="51"/>
  <c r="E123" i="51"/>
  <c r="D123" i="51"/>
  <c r="C123" i="51"/>
  <c r="H122" i="51"/>
  <c r="G122" i="51"/>
  <c r="F122" i="51"/>
  <c r="E122" i="51"/>
  <c r="D122" i="51"/>
  <c r="C122" i="51"/>
  <c r="H121" i="51"/>
  <c r="N121" i="51" s="1"/>
  <c r="G121" i="51"/>
  <c r="F121" i="51"/>
  <c r="E121" i="51"/>
  <c r="D121" i="51"/>
  <c r="C121" i="51"/>
  <c r="H120" i="51"/>
  <c r="N120" i="51" s="1"/>
  <c r="G120" i="51"/>
  <c r="F120" i="51"/>
  <c r="E120" i="51"/>
  <c r="D120" i="51"/>
  <c r="C120" i="51"/>
  <c r="H119" i="51"/>
  <c r="N119" i="51" s="1"/>
  <c r="G119" i="51"/>
  <c r="F119" i="51"/>
  <c r="E119" i="51"/>
  <c r="D119" i="51"/>
  <c r="C119" i="51"/>
  <c r="H118" i="51"/>
  <c r="N118" i="51" s="1"/>
  <c r="G118" i="51"/>
  <c r="F118" i="51"/>
  <c r="E118" i="51"/>
  <c r="D118" i="51"/>
  <c r="C118" i="51"/>
  <c r="H117" i="51"/>
  <c r="N117" i="51" s="1"/>
  <c r="G117" i="51"/>
  <c r="F117" i="51"/>
  <c r="E117" i="51"/>
  <c r="D117" i="51"/>
  <c r="C117" i="51"/>
  <c r="H116" i="51"/>
  <c r="N116" i="51" s="1"/>
  <c r="G116" i="51"/>
  <c r="F116" i="51"/>
  <c r="E116" i="51"/>
  <c r="D116" i="51"/>
  <c r="C116" i="51"/>
  <c r="AJ110" i="51"/>
  <c r="AI110" i="51"/>
  <c r="AH110" i="51"/>
  <c r="AG110" i="51"/>
  <c r="AF110" i="51"/>
  <c r="AE110" i="51"/>
  <c r="AJ109" i="51"/>
  <c r="AI109" i="51"/>
  <c r="AH109" i="51"/>
  <c r="AG109" i="51"/>
  <c r="AF109" i="51"/>
  <c r="AE109" i="51"/>
  <c r="AJ108" i="51"/>
  <c r="AI108" i="51"/>
  <c r="AH108" i="51"/>
  <c r="AG108" i="51"/>
  <c r="AF108" i="51"/>
  <c r="AE108" i="51"/>
  <c r="AJ107" i="51"/>
  <c r="AI107" i="51"/>
  <c r="AH107" i="51"/>
  <c r="AG107" i="51"/>
  <c r="AF107" i="51"/>
  <c r="AE107" i="51"/>
  <c r="AJ106" i="51"/>
  <c r="AI106" i="51"/>
  <c r="AH106" i="51"/>
  <c r="AG106" i="51"/>
  <c r="AF106" i="51"/>
  <c r="AE106" i="51"/>
  <c r="AJ105" i="51"/>
  <c r="AI105" i="51"/>
  <c r="AH105" i="51"/>
  <c r="AG105" i="51"/>
  <c r="AF105" i="51"/>
  <c r="AE105" i="51"/>
  <c r="AJ104" i="51"/>
  <c r="AI104" i="51"/>
  <c r="AH104" i="51"/>
  <c r="AG104" i="51"/>
  <c r="AF104" i="51"/>
  <c r="AE104" i="51"/>
  <c r="AJ103" i="51"/>
  <c r="AI103" i="51"/>
  <c r="AH103" i="51"/>
  <c r="AG103" i="51"/>
  <c r="AF103" i="51"/>
  <c r="AE103" i="51"/>
  <c r="AJ102" i="51"/>
  <c r="AI102" i="51"/>
  <c r="AH102" i="51"/>
  <c r="AG102" i="51"/>
  <c r="AF102" i="51"/>
  <c r="AE102" i="51"/>
  <c r="AJ101" i="51"/>
  <c r="AI101" i="51"/>
  <c r="AH101" i="51"/>
  <c r="AG101" i="51"/>
  <c r="AF101" i="51"/>
  <c r="AE101" i="51"/>
  <c r="AJ100" i="51"/>
  <c r="AI100" i="51"/>
  <c r="AH100" i="51"/>
  <c r="AG100" i="51"/>
  <c r="AF100" i="51"/>
  <c r="AE100" i="51"/>
  <c r="AJ99" i="51"/>
  <c r="AI99" i="51"/>
  <c r="AH99" i="51"/>
  <c r="AG99" i="51"/>
  <c r="AF99" i="51"/>
  <c r="AE99" i="51"/>
  <c r="AJ98" i="51"/>
  <c r="AI98" i="51"/>
  <c r="AH98" i="51"/>
  <c r="AG98" i="51"/>
  <c r="AF98" i="51"/>
  <c r="AE98" i="51"/>
  <c r="AJ97" i="51"/>
  <c r="AI97" i="51"/>
  <c r="AH97" i="51"/>
  <c r="AG97" i="51"/>
  <c r="AF97" i="51"/>
  <c r="AE97" i="51"/>
  <c r="AJ96" i="51"/>
  <c r="AI96" i="51"/>
  <c r="AH96" i="51"/>
  <c r="AG96" i="51"/>
  <c r="AF96" i="51"/>
  <c r="AE96" i="51"/>
  <c r="AJ95" i="51"/>
  <c r="AI95" i="51"/>
  <c r="AH95" i="51"/>
  <c r="AG95" i="51"/>
  <c r="AF95" i="51"/>
  <c r="AE95" i="51"/>
  <c r="AJ94" i="51"/>
  <c r="AI94" i="51"/>
  <c r="AH94" i="51"/>
  <c r="AG94" i="51"/>
  <c r="AF94" i="51"/>
  <c r="AE94" i="51"/>
  <c r="AJ93" i="51"/>
  <c r="AI93" i="51"/>
  <c r="AH93" i="51"/>
  <c r="AG93" i="51"/>
  <c r="AF93" i="51"/>
  <c r="AE93" i="51"/>
  <c r="AJ92" i="51"/>
  <c r="AI92" i="51"/>
  <c r="AH92" i="51"/>
  <c r="AG92" i="51"/>
  <c r="AF92" i="51"/>
  <c r="AE92" i="51"/>
  <c r="AJ91" i="51"/>
  <c r="AI91" i="51"/>
  <c r="AH91" i="51"/>
  <c r="AG91" i="51"/>
  <c r="AF91" i="51"/>
  <c r="AE91" i="51"/>
  <c r="AJ90" i="51"/>
  <c r="AI90" i="51"/>
  <c r="AH90" i="51"/>
  <c r="AG90" i="51"/>
  <c r="AF90" i="51"/>
  <c r="AE90" i="51"/>
  <c r="AJ89" i="51"/>
  <c r="AI89" i="51"/>
  <c r="AH89" i="51"/>
  <c r="AG89" i="51"/>
  <c r="AF89" i="51"/>
  <c r="AE89" i="51"/>
  <c r="AJ88" i="51"/>
  <c r="AI88" i="51"/>
  <c r="AH88" i="51"/>
  <c r="AG88" i="51"/>
  <c r="AF88" i="51"/>
  <c r="AE88" i="51"/>
  <c r="AJ87" i="51"/>
  <c r="AI87" i="51"/>
  <c r="AH87" i="51"/>
  <c r="AG87" i="51"/>
  <c r="AF87" i="51"/>
  <c r="AE87" i="51"/>
  <c r="AJ86" i="51"/>
  <c r="AI86" i="51"/>
  <c r="AH86" i="51"/>
  <c r="AG86" i="51"/>
  <c r="AF86" i="51"/>
  <c r="AE86" i="51"/>
  <c r="AJ85" i="51"/>
  <c r="AI85" i="51"/>
  <c r="AH85" i="51"/>
  <c r="AG85" i="51"/>
  <c r="AF85" i="51"/>
  <c r="AE85" i="51"/>
  <c r="AJ84" i="51"/>
  <c r="AI84" i="51"/>
  <c r="AH84" i="51"/>
  <c r="AG84" i="51"/>
  <c r="AF84" i="51"/>
  <c r="AE84" i="51"/>
  <c r="AJ83" i="51"/>
  <c r="AI83" i="51"/>
  <c r="AH83" i="51"/>
  <c r="AG83" i="51"/>
  <c r="AF83" i="51"/>
  <c r="AE83" i="51"/>
  <c r="AJ82" i="51"/>
  <c r="AI82" i="51"/>
  <c r="AH82" i="51"/>
  <c r="AG82" i="51"/>
  <c r="AF82" i="51"/>
  <c r="AE82" i="51"/>
  <c r="AJ81" i="51"/>
  <c r="AI81" i="51"/>
  <c r="AH81" i="51"/>
  <c r="AG81" i="51"/>
  <c r="AF81" i="51"/>
  <c r="AE81" i="51"/>
  <c r="AJ80" i="51"/>
  <c r="AI80" i="51"/>
  <c r="AH80" i="51"/>
  <c r="AG80" i="51"/>
  <c r="AF80" i="51"/>
  <c r="AE80" i="51"/>
  <c r="AJ79" i="51"/>
  <c r="AI79" i="51"/>
  <c r="AH79" i="51"/>
  <c r="AG79" i="51"/>
  <c r="AF79" i="51"/>
  <c r="AE79" i="51"/>
  <c r="AJ78" i="51"/>
  <c r="AI78" i="51"/>
  <c r="AH78" i="51"/>
  <c r="AG78" i="51"/>
  <c r="AF78" i="51"/>
  <c r="AE78" i="51"/>
  <c r="AJ77" i="51"/>
  <c r="AI77" i="51"/>
  <c r="AH77" i="51"/>
  <c r="AG77" i="51"/>
  <c r="AF77" i="51"/>
  <c r="AE77" i="51"/>
  <c r="AJ76" i="51"/>
  <c r="AI76" i="51"/>
  <c r="AH76" i="51"/>
  <c r="AG76" i="51"/>
  <c r="AF76" i="51"/>
  <c r="AE76" i="51"/>
  <c r="AJ75" i="51"/>
  <c r="AI75" i="51"/>
  <c r="AH75" i="51"/>
  <c r="AG75" i="51"/>
  <c r="AF75" i="51"/>
  <c r="AE75" i="51"/>
  <c r="AJ74" i="51"/>
  <c r="AI74" i="51"/>
  <c r="AH74" i="51"/>
  <c r="AG74" i="51"/>
  <c r="AF74" i="51"/>
  <c r="AE74" i="51"/>
  <c r="AJ73" i="51"/>
  <c r="AI73" i="51"/>
  <c r="AH73" i="51"/>
  <c r="AG73" i="51"/>
  <c r="AF73" i="51"/>
  <c r="AE73" i="51"/>
  <c r="AJ72" i="51"/>
  <c r="AI72" i="51"/>
  <c r="AH72" i="51"/>
  <c r="AG72" i="51"/>
  <c r="AF72" i="51"/>
  <c r="AE72" i="51"/>
  <c r="AJ71" i="51"/>
  <c r="AI71" i="51"/>
  <c r="AH71" i="51"/>
  <c r="AG71" i="51"/>
  <c r="AF71" i="51"/>
  <c r="AE71" i="51"/>
  <c r="AJ70" i="51"/>
  <c r="AI70" i="51"/>
  <c r="AH70" i="51"/>
  <c r="AG70" i="51"/>
  <c r="AF70" i="51"/>
  <c r="AE70" i="51"/>
  <c r="AJ69" i="51"/>
  <c r="AI69" i="51"/>
  <c r="AH69" i="51"/>
  <c r="AG69" i="51"/>
  <c r="AF69" i="51"/>
  <c r="AE69" i="51"/>
  <c r="AJ68" i="51"/>
  <c r="AI68" i="51"/>
  <c r="AH68" i="51"/>
  <c r="AG68" i="51"/>
  <c r="AF68" i="51"/>
  <c r="AE68" i="51"/>
  <c r="AJ67" i="51"/>
  <c r="AI67" i="51"/>
  <c r="AH67" i="51"/>
  <c r="AG67" i="51"/>
  <c r="AF67" i="51"/>
  <c r="AE67" i="51"/>
  <c r="AJ66" i="51"/>
  <c r="AP66" i="51" s="1"/>
  <c r="AI66" i="51"/>
  <c r="AH66" i="51"/>
  <c r="AG66" i="51"/>
  <c r="AF66" i="51"/>
  <c r="AE66" i="51"/>
  <c r="AJ65" i="51"/>
  <c r="AP65" i="51" s="1"/>
  <c r="AI65" i="51"/>
  <c r="AH65" i="51"/>
  <c r="AG65" i="51"/>
  <c r="AF65" i="51"/>
  <c r="AE65" i="51"/>
  <c r="AJ64" i="51"/>
  <c r="AP64" i="51" s="1"/>
  <c r="AI64" i="51"/>
  <c r="AH64" i="51"/>
  <c r="AG64" i="51"/>
  <c r="AF64" i="51"/>
  <c r="AE64" i="51"/>
  <c r="AJ63" i="51"/>
  <c r="AP63" i="51" s="1"/>
  <c r="AI63" i="51"/>
  <c r="AH63" i="51"/>
  <c r="AG63" i="51"/>
  <c r="AF63" i="51"/>
  <c r="AE63" i="51"/>
  <c r="AJ62" i="51"/>
  <c r="AP62" i="51" s="1"/>
  <c r="AI62" i="51"/>
  <c r="AH62" i="51"/>
  <c r="AG62" i="51"/>
  <c r="AF62" i="51"/>
  <c r="AE62" i="51"/>
  <c r="AJ61" i="51"/>
  <c r="AP61" i="51" s="1"/>
  <c r="AI61" i="51"/>
  <c r="AH61" i="51"/>
  <c r="AG61" i="51"/>
  <c r="AF61" i="51"/>
  <c r="AE61" i="51"/>
  <c r="V104" i="51"/>
  <c r="V103" i="51"/>
  <c r="V102" i="51"/>
  <c r="V101" i="51"/>
  <c r="V100" i="51"/>
  <c r="V99" i="51"/>
  <c r="V98" i="51"/>
  <c r="V97" i="51"/>
  <c r="V96" i="51"/>
  <c r="V95" i="51"/>
  <c r="V94" i="51"/>
  <c r="V93" i="51"/>
  <c r="V92" i="51"/>
  <c r="V91" i="51"/>
  <c r="V90" i="51"/>
  <c r="V89" i="51"/>
  <c r="V88" i="51"/>
  <c r="V87" i="51"/>
  <c r="V86" i="51"/>
  <c r="V85" i="51"/>
  <c r="V84" i="51"/>
  <c r="V83" i="51"/>
  <c r="V82" i="51"/>
  <c r="V81" i="51"/>
  <c r="V80" i="51"/>
  <c r="V79" i="51"/>
  <c r="V78" i="51"/>
  <c r="V77" i="51"/>
  <c r="V76" i="51"/>
  <c r="V75" i="51"/>
  <c r="V74" i="51"/>
  <c r="V73" i="51"/>
  <c r="V72" i="51"/>
  <c r="V71" i="51"/>
  <c r="V70" i="51"/>
  <c r="V69" i="51"/>
  <c r="V68" i="51"/>
  <c r="AB68" i="51" s="1"/>
  <c r="V67" i="51"/>
  <c r="AB67" i="51" s="1"/>
  <c r="V66" i="51"/>
  <c r="AB66" i="51" s="1"/>
  <c r="V65" i="51"/>
  <c r="AB65" i="51" s="1"/>
  <c r="V64" i="51"/>
  <c r="AB64" i="51" s="1"/>
  <c r="V63" i="51"/>
  <c r="AB63" i="51" s="1"/>
  <c r="V62" i="51"/>
  <c r="AB62" i="51" s="1"/>
  <c r="U110" i="51"/>
  <c r="T110" i="51"/>
  <c r="S110" i="51"/>
  <c r="R110" i="51"/>
  <c r="Q110" i="51"/>
  <c r="U109" i="51"/>
  <c r="T109" i="51"/>
  <c r="S109" i="51"/>
  <c r="R109" i="51"/>
  <c r="Q109" i="51"/>
  <c r="U108" i="51"/>
  <c r="T108" i="51"/>
  <c r="S108" i="51"/>
  <c r="R108" i="51"/>
  <c r="Q108" i="51"/>
  <c r="U107" i="51"/>
  <c r="T107" i="51"/>
  <c r="S107" i="51"/>
  <c r="R107" i="51"/>
  <c r="Q107" i="51"/>
  <c r="U106" i="51"/>
  <c r="T106" i="51"/>
  <c r="S106" i="51"/>
  <c r="R106" i="51"/>
  <c r="Q106" i="51"/>
  <c r="U105" i="51"/>
  <c r="T105" i="51"/>
  <c r="S105" i="51"/>
  <c r="R105" i="51"/>
  <c r="Q105" i="51"/>
  <c r="U104" i="51"/>
  <c r="T104" i="51"/>
  <c r="S104" i="51"/>
  <c r="R104" i="51"/>
  <c r="Q104" i="51"/>
  <c r="U103" i="51"/>
  <c r="T103" i="51"/>
  <c r="S103" i="51"/>
  <c r="R103" i="51"/>
  <c r="Q103" i="51"/>
  <c r="U102" i="51"/>
  <c r="T102" i="51"/>
  <c r="S102" i="51"/>
  <c r="R102" i="51"/>
  <c r="Q102" i="51"/>
  <c r="U101" i="51"/>
  <c r="T101" i="51"/>
  <c r="S101" i="51"/>
  <c r="R101" i="51"/>
  <c r="Q101" i="51"/>
  <c r="U100" i="51"/>
  <c r="T100" i="51"/>
  <c r="S100" i="51"/>
  <c r="R100" i="51"/>
  <c r="Q100" i="51"/>
  <c r="U99" i="51"/>
  <c r="T99" i="51"/>
  <c r="S99" i="51"/>
  <c r="R99" i="51"/>
  <c r="Q99" i="51"/>
  <c r="U98" i="51"/>
  <c r="T98" i="51"/>
  <c r="S98" i="51"/>
  <c r="R98" i="51"/>
  <c r="Q98" i="51"/>
  <c r="U97" i="51"/>
  <c r="T97" i="51"/>
  <c r="S97" i="51"/>
  <c r="R97" i="51"/>
  <c r="Q97" i="51"/>
  <c r="U96" i="51"/>
  <c r="T96" i="51"/>
  <c r="S96" i="51"/>
  <c r="R96" i="51"/>
  <c r="Q96" i="51"/>
  <c r="U95" i="51"/>
  <c r="T95" i="51"/>
  <c r="S95" i="51"/>
  <c r="R95" i="51"/>
  <c r="Q95" i="51"/>
  <c r="U94" i="51"/>
  <c r="T94" i="51"/>
  <c r="S94" i="51"/>
  <c r="R94" i="51"/>
  <c r="Q94" i="51"/>
  <c r="U93" i="51"/>
  <c r="T93" i="51"/>
  <c r="S93" i="51"/>
  <c r="R93" i="51"/>
  <c r="Q93" i="51"/>
  <c r="U92" i="51"/>
  <c r="T92" i="51"/>
  <c r="S92" i="51"/>
  <c r="R92" i="51"/>
  <c r="Q92" i="51"/>
  <c r="U91" i="51"/>
  <c r="T91" i="51"/>
  <c r="S91" i="51"/>
  <c r="R91" i="51"/>
  <c r="Q91" i="51"/>
  <c r="U90" i="51"/>
  <c r="T90" i="51"/>
  <c r="S90" i="51"/>
  <c r="R90" i="51"/>
  <c r="Q90" i="51"/>
  <c r="U89" i="51"/>
  <c r="T89" i="51"/>
  <c r="S89" i="51"/>
  <c r="R89" i="51"/>
  <c r="Q89" i="51"/>
  <c r="U88" i="51"/>
  <c r="T88" i="51"/>
  <c r="S88" i="51"/>
  <c r="R88" i="51"/>
  <c r="Q88" i="51"/>
  <c r="U87" i="51"/>
  <c r="T87" i="51"/>
  <c r="S87" i="51"/>
  <c r="R87" i="51"/>
  <c r="Q87" i="51"/>
  <c r="U86" i="51"/>
  <c r="T86" i="51"/>
  <c r="S86" i="51"/>
  <c r="R86" i="51"/>
  <c r="Q86" i="51"/>
  <c r="U85" i="51"/>
  <c r="T85" i="51"/>
  <c r="S85" i="51"/>
  <c r="R85" i="51"/>
  <c r="Q85" i="51"/>
  <c r="U84" i="51"/>
  <c r="T84" i="51"/>
  <c r="S84" i="51"/>
  <c r="R84" i="51"/>
  <c r="Q84" i="51"/>
  <c r="U83" i="51"/>
  <c r="T83" i="51"/>
  <c r="S83" i="51"/>
  <c r="R83" i="51"/>
  <c r="Q83" i="51"/>
  <c r="U82" i="51"/>
  <c r="T82" i="51"/>
  <c r="S82" i="51"/>
  <c r="R82" i="51"/>
  <c r="Q82" i="51"/>
  <c r="U81" i="51"/>
  <c r="T81" i="51"/>
  <c r="S81" i="51"/>
  <c r="R81" i="51"/>
  <c r="Q81" i="51"/>
  <c r="U80" i="51"/>
  <c r="T80" i="51"/>
  <c r="S80" i="51"/>
  <c r="R80" i="51"/>
  <c r="Q80" i="51"/>
  <c r="U79" i="51"/>
  <c r="T79" i="51"/>
  <c r="S79" i="51"/>
  <c r="R79" i="51"/>
  <c r="Q79" i="51"/>
  <c r="U78" i="51"/>
  <c r="T78" i="51"/>
  <c r="S78" i="51"/>
  <c r="R78" i="51"/>
  <c r="Q78" i="51"/>
  <c r="U77" i="51"/>
  <c r="T77" i="51"/>
  <c r="S77" i="51"/>
  <c r="R77" i="51"/>
  <c r="Q77" i="51"/>
  <c r="U76" i="51"/>
  <c r="T76" i="51"/>
  <c r="S76" i="51"/>
  <c r="R76" i="51"/>
  <c r="Q76" i="51"/>
  <c r="U75" i="51"/>
  <c r="T75" i="51"/>
  <c r="S75" i="51"/>
  <c r="R75" i="51"/>
  <c r="Q75" i="51"/>
  <c r="U74" i="51"/>
  <c r="T74" i="51"/>
  <c r="S74" i="51"/>
  <c r="R74" i="51"/>
  <c r="Q74" i="51"/>
  <c r="U73" i="51"/>
  <c r="T73" i="51"/>
  <c r="S73" i="51"/>
  <c r="R73" i="51"/>
  <c r="Q73" i="51"/>
  <c r="U72" i="51"/>
  <c r="T72" i="51"/>
  <c r="S72" i="51"/>
  <c r="R72" i="51"/>
  <c r="Q72" i="51"/>
  <c r="U71" i="51"/>
  <c r="T71" i="51"/>
  <c r="S71" i="51"/>
  <c r="R71" i="51"/>
  <c r="Q71" i="51"/>
  <c r="U70" i="51"/>
  <c r="T70" i="51"/>
  <c r="S70" i="51"/>
  <c r="R70" i="51"/>
  <c r="Q70" i="51"/>
  <c r="U69" i="51"/>
  <c r="T69" i="51"/>
  <c r="S69" i="51"/>
  <c r="R69" i="51"/>
  <c r="Q69" i="51"/>
  <c r="U68" i="51"/>
  <c r="T68" i="51"/>
  <c r="S68" i="51"/>
  <c r="R68" i="51"/>
  <c r="Q68" i="51"/>
  <c r="U67" i="51"/>
  <c r="T67" i="51"/>
  <c r="S67" i="51"/>
  <c r="R67" i="51"/>
  <c r="Q67" i="51"/>
  <c r="U66" i="51"/>
  <c r="T66" i="51"/>
  <c r="S66" i="51"/>
  <c r="R66" i="51"/>
  <c r="Q66" i="51"/>
  <c r="U65" i="51"/>
  <c r="T65" i="51"/>
  <c r="S65" i="51"/>
  <c r="R65" i="51"/>
  <c r="Q65" i="51"/>
  <c r="U64" i="51"/>
  <c r="T64" i="51"/>
  <c r="S64" i="51"/>
  <c r="R64" i="51"/>
  <c r="Q64" i="51"/>
  <c r="U63" i="51"/>
  <c r="T63" i="51"/>
  <c r="S63" i="51"/>
  <c r="R63" i="51"/>
  <c r="Q63" i="51"/>
  <c r="U62" i="51"/>
  <c r="T62" i="51"/>
  <c r="S62" i="51"/>
  <c r="R62" i="51"/>
  <c r="Q62" i="51"/>
  <c r="V61" i="51"/>
  <c r="AB61" i="51" s="1"/>
  <c r="U61" i="51"/>
  <c r="T61" i="51"/>
  <c r="S61" i="51"/>
  <c r="R61" i="51"/>
  <c r="Q61" i="51"/>
  <c r="H110" i="51"/>
  <c r="G110" i="51"/>
  <c r="F110" i="51"/>
  <c r="E110" i="51"/>
  <c r="D110" i="51"/>
  <c r="C110" i="51"/>
  <c r="H109" i="51"/>
  <c r="G109" i="51"/>
  <c r="F109" i="51"/>
  <c r="E109" i="51"/>
  <c r="D109" i="51"/>
  <c r="C109" i="51"/>
  <c r="H108" i="51"/>
  <c r="G108" i="51"/>
  <c r="F108" i="51"/>
  <c r="E108" i="51"/>
  <c r="D108" i="51"/>
  <c r="C108" i="51"/>
  <c r="H107" i="51"/>
  <c r="G107" i="51"/>
  <c r="F107" i="51"/>
  <c r="E107" i="51"/>
  <c r="D107" i="51"/>
  <c r="C107" i="51"/>
  <c r="H106" i="51"/>
  <c r="G106" i="51"/>
  <c r="F106" i="51"/>
  <c r="E106" i="51"/>
  <c r="D106" i="51"/>
  <c r="C106" i="51"/>
  <c r="H105" i="51"/>
  <c r="G105" i="51"/>
  <c r="F105" i="51"/>
  <c r="E105" i="51"/>
  <c r="D105" i="51"/>
  <c r="C105" i="51"/>
  <c r="H104" i="51"/>
  <c r="G104" i="51"/>
  <c r="F104" i="51"/>
  <c r="E104" i="51"/>
  <c r="D104" i="51"/>
  <c r="C104" i="51"/>
  <c r="H103" i="51"/>
  <c r="G103" i="51"/>
  <c r="F103" i="51"/>
  <c r="E103" i="51"/>
  <c r="D103" i="51"/>
  <c r="C103" i="51"/>
  <c r="H102" i="51"/>
  <c r="G102" i="51"/>
  <c r="F102" i="51"/>
  <c r="E102" i="51"/>
  <c r="D102" i="51"/>
  <c r="C102" i="51"/>
  <c r="H101" i="51"/>
  <c r="G101" i="51"/>
  <c r="F101" i="51"/>
  <c r="E101" i="51"/>
  <c r="D101" i="51"/>
  <c r="C101" i="51"/>
  <c r="H100" i="51"/>
  <c r="G100" i="51"/>
  <c r="F100" i="51"/>
  <c r="E100" i="51"/>
  <c r="D100" i="51"/>
  <c r="C100" i="51"/>
  <c r="H99" i="51"/>
  <c r="G99" i="51"/>
  <c r="F99" i="51"/>
  <c r="E99" i="51"/>
  <c r="D99" i="51"/>
  <c r="C99" i="51"/>
  <c r="H98" i="51"/>
  <c r="G98" i="51"/>
  <c r="F98" i="51"/>
  <c r="E98" i="51"/>
  <c r="D98" i="51"/>
  <c r="C98" i="51"/>
  <c r="H97" i="51"/>
  <c r="G97" i="51"/>
  <c r="F97" i="51"/>
  <c r="E97" i="51"/>
  <c r="D97" i="51"/>
  <c r="C97" i="51"/>
  <c r="H96" i="51"/>
  <c r="G96" i="51"/>
  <c r="F96" i="51"/>
  <c r="E96" i="51"/>
  <c r="D96" i="51"/>
  <c r="C96" i="51"/>
  <c r="H95" i="51"/>
  <c r="G95" i="51"/>
  <c r="F95" i="51"/>
  <c r="E95" i="51"/>
  <c r="D95" i="51"/>
  <c r="C95" i="51"/>
  <c r="H94" i="51"/>
  <c r="G94" i="51"/>
  <c r="F94" i="51"/>
  <c r="E94" i="51"/>
  <c r="D94" i="51"/>
  <c r="C94" i="51"/>
  <c r="H93" i="51"/>
  <c r="G93" i="51"/>
  <c r="F93" i="51"/>
  <c r="E93" i="51"/>
  <c r="D93" i="51"/>
  <c r="C93" i="51"/>
  <c r="H92" i="51"/>
  <c r="G92" i="51"/>
  <c r="F92" i="51"/>
  <c r="E92" i="51"/>
  <c r="D92" i="51"/>
  <c r="C92" i="51"/>
  <c r="H91" i="51"/>
  <c r="G91" i="51"/>
  <c r="F91" i="51"/>
  <c r="E91" i="51"/>
  <c r="D91" i="51"/>
  <c r="C91" i="51"/>
  <c r="H90" i="51"/>
  <c r="G90" i="51"/>
  <c r="F90" i="51"/>
  <c r="E90" i="51"/>
  <c r="D90" i="51"/>
  <c r="C90" i="51"/>
  <c r="H89" i="51"/>
  <c r="G89" i="51"/>
  <c r="F89" i="51"/>
  <c r="E89" i="51"/>
  <c r="D89" i="51"/>
  <c r="C89" i="51"/>
  <c r="H88" i="51"/>
  <c r="G88" i="51"/>
  <c r="F88" i="51"/>
  <c r="E88" i="51"/>
  <c r="D88" i="51"/>
  <c r="C88" i="51"/>
  <c r="H87" i="51"/>
  <c r="G87" i="51"/>
  <c r="F87" i="51"/>
  <c r="E87" i="51"/>
  <c r="D87" i="51"/>
  <c r="C87" i="51"/>
  <c r="H86" i="51"/>
  <c r="G86" i="51"/>
  <c r="F86" i="51"/>
  <c r="E86" i="51"/>
  <c r="D86" i="51"/>
  <c r="C86" i="51"/>
  <c r="H85" i="51"/>
  <c r="G85" i="51"/>
  <c r="F85" i="51"/>
  <c r="E85" i="51"/>
  <c r="D85" i="51"/>
  <c r="C85" i="51"/>
  <c r="H84" i="51"/>
  <c r="G84" i="51"/>
  <c r="F84" i="51"/>
  <c r="E84" i="51"/>
  <c r="D84" i="51"/>
  <c r="C84" i="51"/>
  <c r="H83" i="51"/>
  <c r="G83" i="51"/>
  <c r="F83" i="51"/>
  <c r="E83" i="51"/>
  <c r="D83" i="51"/>
  <c r="C83" i="51"/>
  <c r="H82" i="51"/>
  <c r="G82" i="51"/>
  <c r="F82" i="51"/>
  <c r="E82" i="51"/>
  <c r="D82" i="51"/>
  <c r="C82" i="51"/>
  <c r="H81" i="51"/>
  <c r="G81" i="51"/>
  <c r="F81" i="51"/>
  <c r="E81" i="51"/>
  <c r="D81" i="51"/>
  <c r="C81" i="51"/>
  <c r="H80" i="51"/>
  <c r="G80" i="51"/>
  <c r="F80" i="51"/>
  <c r="E80" i="51"/>
  <c r="D80" i="51"/>
  <c r="C80" i="51"/>
  <c r="H79" i="51"/>
  <c r="G79" i="51"/>
  <c r="F79" i="51"/>
  <c r="E79" i="51"/>
  <c r="D79" i="51"/>
  <c r="C79" i="51"/>
  <c r="H78" i="51"/>
  <c r="G78" i="51"/>
  <c r="F78" i="51"/>
  <c r="E78" i="51"/>
  <c r="D78" i="51"/>
  <c r="C78" i="51"/>
  <c r="H77" i="51"/>
  <c r="G77" i="51"/>
  <c r="F77" i="51"/>
  <c r="E77" i="51"/>
  <c r="D77" i="51"/>
  <c r="C77" i="51"/>
  <c r="H76" i="51"/>
  <c r="G76" i="51"/>
  <c r="F76" i="51"/>
  <c r="E76" i="51"/>
  <c r="D76" i="51"/>
  <c r="C76" i="51"/>
  <c r="H75" i="51"/>
  <c r="G75" i="51"/>
  <c r="F75" i="51"/>
  <c r="E75" i="51"/>
  <c r="D75" i="51"/>
  <c r="C75" i="51"/>
  <c r="H74" i="51"/>
  <c r="G74" i="51"/>
  <c r="F74" i="51"/>
  <c r="E74" i="51"/>
  <c r="D74" i="51"/>
  <c r="C74" i="51"/>
  <c r="H73" i="51"/>
  <c r="G73" i="51"/>
  <c r="F73" i="51"/>
  <c r="E73" i="51"/>
  <c r="D73" i="51"/>
  <c r="C73" i="51"/>
  <c r="H72" i="51"/>
  <c r="G72" i="51"/>
  <c r="F72" i="51"/>
  <c r="E72" i="51"/>
  <c r="D72" i="51"/>
  <c r="C72" i="51"/>
  <c r="H71" i="51"/>
  <c r="G71" i="51"/>
  <c r="F71" i="51"/>
  <c r="E71" i="51"/>
  <c r="D71" i="51"/>
  <c r="C71" i="51"/>
  <c r="H70" i="51"/>
  <c r="G70" i="51"/>
  <c r="F70" i="51"/>
  <c r="E70" i="51"/>
  <c r="D70" i="51"/>
  <c r="C70" i="51"/>
  <c r="H69" i="51"/>
  <c r="G69" i="51"/>
  <c r="F69" i="51"/>
  <c r="E69" i="51"/>
  <c r="D69" i="51"/>
  <c r="C69" i="51"/>
  <c r="H68" i="51"/>
  <c r="G68" i="51"/>
  <c r="F68" i="51"/>
  <c r="E68" i="51"/>
  <c r="D68" i="51"/>
  <c r="C68" i="51"/>
  <c r="H67" i="51"/>
  <c r="N67" i="51" s="1"/>
  <c r="G67" i="51"/>
  <c r="F67" i="51"/>
  <c r="E67" i="51"/>
  <c r="D67" i="51"/>
  <c r="C67" i="51"/>
  <c r="H66" i="51"/>
  <c r="N66" i="51" s="1"/>
  <c r="G66" i="51"/>
  <c r="F66" i="51"/>
  <c r="E66" i="51"/>
  <c r="D66" i="51"/>
  <c r="C66" i="51"/>
  <c r="H65" i="51"/>
  <c r="N65" i="51" s="1"/>
  <c r="G65" i="51"/>
  <c r="F65" i="51"/>
  <c r="E65" i="51"/>
  <c r="D65" i="51"/>
  <c r="C65" i="51"/>
  <c r="H64" i="51"/>
  <c r="N64" i="51" s="1"/>
  <c r="G64" i="51"/>
  <c r="F64" i="51"/>
  <c r="E64" i="51"/>
  <c r="D64" i="51"/>
  <c r="C64" i="51"/>
  <c r="H63" i="51"/>
  <c r="N63" i="51" s="1"/>
  <c r="G63" i="51"/>
  <c r="F63" i="51"/>
  <c r="E63" i="51"/>
  <c r="D63" i="51"/>
  <c r="C63" i="51"/>
  <c r="H62" i="51"/>
  <c r="N62" i="51" s="1"/>
  <c r="G62" i="51"/>
  <c r="F62" i="51"/>
  <c r="E62" i="51"/>
  <c r="D62" i="51"/>
  <c r="C62" i="51"/>
  <c r="H61" i="51"/>
  <c r="N61" i="51" s="1"/>
  <c r="G61" i="51"/>
  <c r="F61" i="51"/>
  <c r="E61" i="51"/>
  <c r="D61" i="51"/>
  <c r="C61" i="51"/>
  <c r="AJ55" i="51"/>
  <c r="AI55" i="51"/>
  <c r="AH55" i="51"/>
  <c r="AG55" i="51"/>
  <c r="AF55" i="51"/>
  <c r="AE55" i="51"/>
  <c r="AJ54" i="51"/>
  <c r="AI54" i="51"/>
  <c r="AH54" i="51"/>
  <c r="AG54" i="51"/>
  <c r="AF54" i="51"/>
  <c r="AE54" i="51"/>
  <c r="AJ53" i="51"/>
  <c r="AI53" i="51"/>
  <c r="AH53" i="51"/>
  <c r="AG53" i="51"/>
  <c r="AF53" i="51"/>
  <c r="AE53" i="51"/>
  <c r="AJ52" i="51"/>
  <c r="AI52" i="51"/>
  <c r="AH52" i="51"/>
  <c r="AG52" i="51"/>
  <c r="AF52" i="51"/>
  <c r="AE52" i="51"/>
  <c r="AJ51" i="51"/>
  <c r="AI51" i="51"/>
  <c r="AH51" i="51"/>
  <c r="AG51" i="51"/>
  <c r="AF51" i="51"/>
  <c r="AE51" i="51"/>
  <c r="AJ50" i="51"/>
  <c r="AI50" i="51"/>
  <c r="AH50" i="51"/>
  <c r="AG50" i="51"/>
  <c r="AF50" i="51"/>
  <c r="AE50" i="51"/>
  <c r="AJ49" i="51"/>
  <c r="AI49" i="51"/>
  <c r="AH49" i="51"/>
  <c r="AG49" i="51"/>
  <c r="AF49" i="51"/>
  <c r="AE49" i="51"/>
  <c r="AJ48" i="51"/>
  <c r="AI48" i="51"/>
  <c r="AH48" i="51"/>
  <c r="AG48" i="51"/>
  <c r="AF48" i="51"/>
  <c r="AE48" i="51"/>
  <c r="AJ47" i="51"/>
  <c r="AI47" i="51"/>
  <c r="AH47" i="51"/>
  <c r="AG47" i="51"/>
  <c r="AF47" i="51"/>
  <c r="AE47" i="51"/>
  <c r="AJ46" i="51"/>
  <c r="AI46" i="51"/>
  <c r="AH46" i="51"/>
  <c r="AG46" i="51"/>
  <c r="AF46" i="51"/>
  <c r="AE46" i="51"/>
  <c r="AJ45" i="51"/>
  <c r="AI45" i="51"/>
  <c r="AH45" i="51"/>
  <c r="AG45" i="51"/>
  <c r="AF45" i="51"/>
  <c r="AE45" i="51"/>
  <c r="AJ44" i="51"/>
  <c r="AI44" i="51"/>
  <c r="AH44" i="51"/>
  <c r="AG44" i="51"/>
  <c r="AF44" i="51"/>
  <c r="AE44" i="51"/>
  <c r="AJ43" i="51"/>
  <c r="AI43" i="51"/>
  <c r="AH43" i="51"/>
  <c r="AG43" i="51"/>
  <c r="AF43" i="51"/>
  <c r="AE43" i="51"/>
  <c r="AJ42" i="51"/>
  <c r="AI42" i="51"/>
  <c r="AH42" i="51"/>
  <c r="AG42" i="51"/>
  <c r="AF42" i="51"/>
  <c r="AE42" i="51"/>
  <c r="AJ41" i="51"/>
  <c r="AI41" i="51"/>
  <c r="AH41" i="51"/>
  <c r="AG41" i="51"/>
  <c r="AF41" i="51"/>
  <c r="AE41" i="51"/>
  <c r="AJ40" i="51"/>
  <c r="AI40" i="51"/>
  <c r="AH40" i="51"/>
  <c r="AG40" i="51"/>
  <c r="AF40" i="51"/>
  <c r="AE40" i="51"/>
  <c r="AJ39" i="51"/>
  <c r="AI39" i="51"/>
  <c r="AH39" i="51"/>
  <c r="AG39" i="51"/>
  <c r="AF39" i="51"/>
  <c r="AE39" i="51"/>
  <c r="AJ38" i="51"/>
  <c r="AI38" i="51"/>
  <c r="AH38" i="51"/>
  <c r="AG38" i="51"/>
  <c r="AF38" i="51"/>
  <c r="AE38" i="51"/>
  <c r="AJ37" i="51"/>
  <c r="AI37" i="51"/>
  <c r="AH37" i="51"/>
  <c r="AG37" i="51"/>
  <c r="AF37" i="51"/>
  <c r="AE37" i="51"/>
  <c r="AJ36" i="51"/>
  <c r="AI36" i="51"/>
  <c r="AH36" i="51"/>
  <c r="AG36" i="51"/>
  <c r="AF36" i="51"/>
  <c r="AE36" i="51"/>
  <c r="AJ35" i="51"/>
  <c r="AI35" i="51"/>
  <c r="AH35" i="51"/>
  <c r="AG35" i="51"/>
  <c r="AF35" i="51"/>
  <c r="AE35" i="51"/>
  <c r="AJ34" i="51"/>
  <c r="AI34" i="51"/>
  <c r="AH34" i="51"/>
  <c r="AG34" i="51"/>
  <c r="AF34" i="51"/>
  <c r="AE34" i="51"/>
  <c r="AJ33" i="51"/>
  <c r="AI33" i="51"/>
  <c r="AH33" i="51"/>
  <c r="AG33" i="51"/>
  <c r="AF33" i="51"/>
  <c r="AE33" i="51"/>
  <c r="AJ32" i="51"/>
  <c r="AI32" i="51"/>
  <c r="AH32" i="51"/>
  <c r="AG32" i="51"/>
  <c r="AF32" i="51"/>
  <c r="AE32" i="51"/>
  <c r="AJ31" i="51"/>
  <c r="AI31" i="51"/>
  <c r="AH31" i="51"/>
  <c r="AG31" i="51"/>
  <c r="AF31" i="51"/>
  <c r="AE31" i="51"/>
  <c r="AJ30" i="51"/>
  <c r="AI30" i="51"/>
  <c r="AH30" i="51"/>
  <c r="AG30" i="51"/>
  <c r="AF30" i="51"/>
  <c r="AE30" i="51"/>
  <c r="AJ29" i="51"/>
  <c r="AI29" i="51"/>
  <c r="AH29" i="51"/>
  <c r="AG29" i="51"/>
  <c r="AF29" i="51"/>
  <c r="AE29" i="51"/>
  <c r="AJ28" i="51"/>
  <c r="AI28" i="51"/>
  <c r="AH28" i="51"/>
  <c r="AG28" i="51"/>
  <c r="AF28" i="51"/>
  <c r="AE28" i="51"/>
  <c r="AJ27" i="51"/>
  <c r="AI27" i="51"/>
  <c r="AH27" i="51"/>
  <c r="AG27" i="51"/>
  <c r="AF27" i="51"/>
  <c r="AE27" i="51"/>
  <c r="AJ26" i="51"/>
  <c r="AI26" i="51"/>
  <c r="AH26" i="51"/>
  <c r="AG26" i="51"/>
  <c r="AF26" i="51"/>
  <c r="AE26" i="51"/>
  <c r="AJ25" i="51"/>
  <c r="AI25" i="51"/>
  <c r="AH25" i="51"/>
  <c r="AG25" i="51"/>
  <c r="AF25" i="51"/>
  <c r="AE25" i="51"/>
  <c r="AJ24" i="51"/>
  <c r="AI24" i="51"/>
  <c r="AH24" i="51"/>
  <c r="AG24" i="51"/>
  <c r="AF24" i="51"/>
  <c r="AE24" i="51"/>
  <c r="AJ23" i="51"/>
  <c r="AI23" i="51"/>
  <c r="AH23" i="51"/>
  <c r="AG23" i="51"/>
  <c r="AF23" i="51"/>
  <c r="AE23" i="51"/>
  <c r="AJ22" i="51"/>
  <c r="AI22" i="51"/>
  <c r="AH22" i="51"/>
  <c r="AG22" i="51"/>
  <c r="AF22" i="51"/>
  <c r="AE22" i="51"/>
  <c r="AJ21" i="51"/>
  <c r="AI21" i="51"/>
  <c r="AH21" i="51"/>
  <c r="AG21" i="51"/>
  <c r="AF21" i="51"/>
  <c r="AE21" i="51"/>
  <c r="AJ20" i="51"/>
  <c r="AI20" i="51"/>
  <c r="AH20" i="51"/>
  <c r="AG20" i="51"/>
  <c r="AF20" i="51"/>
  <c r="AE20" i="51"/>
  <c r="AJ19" i="51"/>
  <c r="AI19" i="51"/>
  <c r="AH19" i="51"/>
  <c r="AG19" i="51"/>
  <c r="AF19" i="51"/>
  <c r="AE19" i="51"/>
  <c r="AJ18" i="51"/>
  <c r="AI18" i="51"/>
  <c r="AH18" i="51"/>
  <c r="AG18" i="51"/>
  <c r="AF18" i="51"/>
  <c r="AE18" i="51"/>
  <c r="AJ17" i="51"/>
  <c r="AI17" i="51"/>
  <c r="AH17" i="51"/>
  <c r="AG17" i="51"/>
  <c r="AF17" i="51"/>
  <c r="AE17" i="51"/>
  <c r="AJ16" i="51"/>
  <c r="AI16" i="51"/>
  <c r="AH16" i="51"/>
  <c r="AG16" i="51"/>
  <c r="AF16" i="51"/>
  <c r="AE16" i="51"/>
  <c r="AJ15" i="51"/>
  <c r="AI15" i="51"/>
  <c r="AH15" i="51"/>
  <c r="AG15" i="51"/>
  <c r="AF15" i="51"/>
  <c r="AE15" i="51"/>
  <c r="AJ14" i="51"/>
  <c r="AI14" i="51"/>
  <c r="AH14" i="51"/>
  <c r="AG14" i="51"/>
  <c r="AF14" i="51"/>
  <c r="AE14" i="51"/>
  <c r="AJ13" i="51"/>
  <c r="AI13" i="51"/>
  <c r="AH13" i="51"/>
  <c r="AG13" i="51"/>
  <c r="AF13" i="51"/>
  <c r="AE13" i="51"/>
  <c r="AJ12" i="51"/>
  <c r="AP12" i="51" s="1"/>
  <c r="AI12" i="51"/>
  <c r="AH12" i="51"/>
  <c r="AG12" i="51"/>
  <c r="AF12" i="51"/>
  <c r="AE12" i="51"/>
  <c r="AJ11" i="51"/>
  <c r="AP11" i="51" s="1"/>
  <c r="AI11" i="51"/>
  <c r="AH11" i="51"/>
  <c r="AG11" i="51"/>
  <c r="AF11" i="51"/>
  <c r="AE11" i="51"/>
  <c r="AJ10" i="51"/>
  <c r="AP10" i="51" s="1"/>
  <c r="AI10" i="51"/>
  <c r="AH10" i="51"/>
  <c r="AG10" i="51"/>
  <c r="AF10" i="51"/>
  <c r="AE10" i="51"/>
  <c r="AJ9" i="51"/>
  <c r="AP9" i="51" s="1"/>
  <c r="AI9" i="51"/>
  <c r="AH9" i="51"/>
  <c r="AG9" i="51"/>
  <c r="AF9" i="51"/>
  <c r="AE9" i="51"/>
  <c r="AJ8" i="51"/>
  <c r="AP8" i="51" s="1"/>
  <c r="AI8" i="51"/>
  <c r="AH8" i="51"/>
  <c r="AG8" i="51"/>
  <c r="AF8" i="51"/>
  <c r="AE8" i="51"/>
  <c r="AJ7" i="51"/>
  <c r="AP7" i="51" s="1"/>
  <c r="AI7" i="51"/>
  <c r="AH7" i="51"/>
  <c r="AG7" i="51"/>
  <c r="AF7" i="51"/>
  <c r="AE7" i="51"/>
  <c r="AJ6" i="51"/>
  <c r="AP6" i="51" s="1"/>
  <c r="AI6" i="51"/>
  <c r="AH6" i="51"/>
  <c r="AG6" i="51"/>
  <c r="AF6" i="51"/>
  <c r="AE6" i="51"/>
  <c r="V55" i="51"/>
  <c r="U55" i="51"/>
  <c r="T55" i="51"/>
  <c r="S55" i="51"/>
  <c r="R55" i="51"/>
  <c r="Q55" i="51"/>
  <c r="V54" i="51"/>
  <c r="U54" i="51"/>
  <c r="T54" i="51"/>
  <c r="S54" i="51"/>
  <c r="R54" i="51"/>
  <c r="Q54" i="51"/>
  <c r="V53" i="51"/>
  <c r="U53" i="51"/>
  <c r="T53" i="51"/>
  <c r="S53" i="51"/>
  <c r="R53" i="51"/>
  <c r="Q53" i="51"/>
  <c r="V52" i="51"/>
  <c r="U52" i="51"/>
  <c r="T52" i="51"/>
  <c r="S52" i="51"/>
  <c r="R52" i="51"/>
  <c r="Q52" i="51"/>
  <c r="V51" i="51"/>
  <c r="U51" i="51"/>
  <c r="T51" i="51"/>
  <c r="S51" i="51"/>
  <c r="R51" i="51"/>
  <c r="Q51" i="51"/>
  <c r="V50" i="51"/>
  <c r="U50" i="51"/>
  <c r="T50" i="51"/>
  <c r="S50" i="51"/>
  <c r="R50" i="51"/>
  <c r="Q50" i="51"/>
  <c r="V49" i="51"/>
  <c r="U49" i="51"/>
  <c r="T49" i="51"/>
  <c r="S49" i="51"/>
  <c r="R49" i="51"/>
  <c r="Q49" i="51"/>
  <c r="V48" i="51"/>
  <c r="U48" i="51"/>
  <c r="T48" i="51"/>
  <c r="S48" i="51"/>
  <c r="R48" i="51"/>
  <c r="Q48" i="51"/>
  <c r="V47" i="51"/>
  <c r="U47" i="51"/>
  <c r="T47" i="51"/>
  <c r="S47" i="51"/>
  <c r="R47" i="51"/>
  <c r="Q47" i="51"/>
  <c r="V46" i="51"/>
  <c r="U46" i="51"/>
  <c r="T46" i="51"/>
  <c r="S46" i="51"/>
  <c r="R46" i="51"/>
  <c r="Q46" i="51"/>
  <c r="V45" i="51"/>
  <c r="U45" i="51"/>
  <c r="T45" i="51"/>
  <c r="S45" i="51"/>
  <c r="R45" i="51"/>
  <c r="Q45" i="51"/>
  <c r="V44" i="51"/>
  <c r="U44" i="51"/>
  <c r="T44" i="51"/>
  <c r="S44" i="51"/>
  <c r="R44" i="51"/>
  <c r="Q44" i="51"/>
  <c r="V43" i="51"/>
  <c r="U43" i="51"/>
  <c r="T43" i="51"/>
  <c r="S43" i="51"/>
  <c r="R43" i="51"/>
  <c r="Q43" i="51"/>
  <c r="V42" i="51"/>
  <c r="U42" i="51"/>
  <c r="T42" i="51"/>
  <c r="S42" i="51"/>
  <c r="R42" i="51"/>
  <c r="Q42" i="51"/>
  <c r="V41" i="51"/>
  <c r="U41" i="51"/>
  <c r="T41" i="51"/>
  <c r="S41" i="51"/>
  <c r="R41" i="51"/>
  <c r="Q41" i="51"/>
  <c r="V40" i="51"/>
  <c r="U40" i="51"/>
  <c r="T40" i="51"/>
  <c r="S40" i="51"/>
  <c r="R40" i="51"/>
  <c r="Q40" i="51"/>
  <c r="V39" i="51"/>
  <c r="U39" i="51"/>
  <c r="T39" i="51"/>
  <c r="S39" i="51"/>
  <c r="R39" i="51"/>
  <c r="Q39" i="51"/>
  <c r="V38" i="51"/>
  <c r="U38" i="51"/>
  <c r="T38" i="51"/>
  <c r="S38" i="51"/>
  <c r="R38" i="51"/>
  <c r="Q38" i="51"/>
  <c r="V37" i="51"/>
  <c r="U37" i="51"/>
  <c r="T37" i="51"/>
  <c r="S37" i="51"/>
  <c r="R37" i="51"/>
  <c r="Q37" i="51"/>
  <c r="V36" i="51"/>
  <c r="U36" i="51"/>
  <c r="T36" i="51"/>
  <c r="S36" i="51"/>
  <c r="R36" i="51"/>
  <c r="Q36" i="51"/>
  <c r="V35" i="51"/>
  <c r="U35" i="51"/>
  <c r="T35" i="51"/>
  <c r="S35" i="51"/>
  <c r="R35" i="51"/>
  <c r="Q35" i="51"/>
  <c r="V34" i="51"/>
  <c r="U34" i="51"/>
  <c r="T34" i="51"/>
  <c r="S34" i="51"/>
  <c r="R34" i="51"/>
  <c r="Q34" i="51"/>
  <c r="V33" i="51"/>
  <c r="U33" i="51"/>
  <c r="T33" i="51"/>
  <c r="S33" i="51"/>
  <c r="R33" i="51"/>
  <c r="Q33" i="51"/>
  <c r="V32" i="51"/>
  <c r="U32" i="51"/>
  <c r="T32" i="51"/>
  <c r="S32" i="51"/>
  <c r="R32" i="51"/>
  <c r="Q32" i="51"/>
  <c r="V31" i="51"/>
  <c r="U31" i="51"/>
  <c r="T31" i="51"/>
  <c r="S31" i="51"/>
  <c r="R31" i="51"/>
  <c r="Q31" i="51"/>
  <c r="V30" i="51"/>
  <c r="U30" i="51"/>
  <c r="T30" i="51"/>
  <c r="S30" i="51"/>
  <c r="R30" i="51"/>
  <c r="Q30" i="51"/>
  <c r="V29" i="51"/>
  <c r="U29" i="51"/>
  <c r="T29" i="51"/>
  <c r="S29" i="51"/>
  <c r="R29" i="51"/>
  <c r="Q29" i="51"/>
  <c r="V28" i="51"/>
  <c r="U28" i="51"/>
  <c r="T28" i="51"/>
  <c r="S28" i="51"/>
  <c r="R28" i="51"/>
  <c r="Q28" i="51"/>
  <c r="V27" i="51"/>
  <c r="U27" i="51"/>
  <c r="T27" i="51"/>
  <c r="S27" i="51"/>
  <c r="R27" i="51"/>
  <c r="Q27" i="51"/>
  <c r="V26" i="51"/>
  <c r="U26" i="51"/>
  <c r="T26" i="51"/>
  <c r="S26" i="51"/>
  <c r="R26" i="51"/>
  <c r="Q26" i="51"/>
  <c r="V25" i="51"/>
  <c r="U25" i="51"/>
  <c r="T25" i="51"/>
  <c r="S25" i="51"/>
  <c r="R25" i="51"/>
  <c r="Q25" i="51"/>
  <c r="V24" i="51"/>
  <c r="U24" i="51"/>
  <c r="T24" i="51"/>
  <c r="S24" i="51"/>
  <c r="R24" i="51"/>
  <c r="Q24" i="51"/>
  <c r="V23" i="51"/>
  <c r="U23" i="51"/>
  <c r="T23" i="51"/>
  <c r="S23" i="51"/>
  <c r="R23" i="51"/>
  <c r="Q23" i="51"/>
  <c r="V22" i="51"/>
  <c r="U22" i="51"/>
  <c r="T22" i="51"/>
  <c r="S22" i="51"/>
  <c r="R22" i="51"/>
  <c r="Q22" i="51"/>
  <c r="V21" i="51"/>
  <c r="U21" i="51"/>
  <c r="T21" i="51"/>
  <c r="S21" i="51"/>
  <c r="R21" i="51"/>
  <c r="Q21" i="51"/>
  <c r="V20" i="51"/>
  <c r="U20" i="51"/>
  <c r="T20" i="51"/>
  <c r="S20" i="51"/>
  <c r="R20" i="51"/>
  <c r="Q20" i="51"/>
  <c r="V19" i="51"/>
  <c r="U19" i="51"/>
  <c r="T19" i="51"/>
  <c r="S19" i="51"/>
  <c r="R19" i="51"/>
  <c r="Q19" i="51"/>
  <c r="V18" i="51"/>
  <c r="U18" i="51"/>
  <c r="T18" i="51"/>
  <c r="S18" i="51"/>
  <c r="R18" i="51"/>
  <c r="Q18" i="51"/>
  <c r="V17" i="51"/>
  <c r="U17" i="51"/>
  <c r="T17" i="51"/>
  <c r="S17" i="51"/>
  <c r="R17" i="51"/>
  <c r="Q17" i="51"/>
  <c r="V16" i="51"/>
  <c r="U16" i="51"/>
  <c r="T16" i="51"/>
  <c r="S16" i="51"/>
  <c r="R16" i="51"/>
  <c r="Q16" i="51"/>
  <c r="V15" i="51"/>
  <c r="U15" i="51"/>
  <c r="T15" i="51"/>
  <c r="S15" i="51"/>
  <c r="R15" i="51"/>
  <c r="Q15" i="51"/>
  <c r="V14" i="51"/>
  <c r="U14" i="51"/>
  <c r="T14" i="51"/>
  <c r="S14" i="51"/>
  <c r="R14" i="51"/>
  <c r="Q14" i="51"/>
  <c r="V13" i="51"/>
  <c r="U13" i="51"/>
  <c r="T13" i="51"/>
  <c r="S13" i="51"/>
  <c r="R13" i="51"/>
  <c r="Q13" i="51"/>
  <c r="V12" i="51"/>
  <c r="U12" i="51"/>
  <c r="T12" i="51"/>
  <c r="S12" i="51"/>
  <c r="R12" i="51"/>
  <c r="Q12" i="51"/>
  <c r="V11" i="51"/>
  <c r="U11" i="51"/>
  <c r="T11" i="51"/>
  <c r="S11" i="51"/>
  <c r="R11" i="51"/>
  <c r="Q11" i="51"/>
  <c r="V10" i="51"/>
  <c r="AB10" i="51" s="1"/>
  <c r="U10" i="51"/>
  <c r="T10" i="51"/>
  <c r="S10" i="51"/>
  <c r="R10" i="51"/>
  <c r="Q10" i="51"/>
  <c r="V9" i="51"/>
  <c r="AB9" i="51" s="1"/>
  <c r="U9" i="51"/>
  <c r="T9" i="51"/>
  <c r="S9" i="51"/>
  <c r="R9" i="51"/>
  <c r="Q9" i="51"/>
  <c r="V8" i="51"/>
  <c r="AB8" i="51" s="1"/>
  <c r="U8" i="51"/>
  <c r="T8" i="51"/>
  <c r="S8" i="51"/>
  <c r="R8" i="51"/>
  <c r="Q8" i="51"/>
  <c r="V7" i="51"/>
  <c r="AB7" i="51" s="1"/>
  <c r="U7" i="51"/>
  <c r="T7" i="51"/>
  <c r="S7" i="51"/>
  <c r="R7" i="51"/>
  <c r="Q7" i="51"/>
  <c r="R6" i="51"/>
  <c r="S6" i="51"/>
  <c r="T6" i="51"/>
  <c r="U6" i="51"/>
  <c r="V6" i="51"/>
  <c r="AB6" i="51" s="1"/>
  <c r="Q6" i="51"/>
  <c r="H55" i="51"/>
  <c r="G55" i="51"/>
  <c r="F55" i="51"/>
  <c r="E55" i="51"/>
  <c r="D55" i="51"/>
  <c r="C55" i="51"/>
  <c r="H54" i="51"/>
  <c r="G54" i="51"/>
  <c r="F54" i="51"/>
  <c r="E54" i="51"/>
  <c r="D54" i="51"/>
  <c r="C54" i="51"/>
  <c r="H53" i="51"/>
  <c r="G53" i="51"/>
  <c r="F53" i="51"/>
  <c r="E53" i="51"/>
  <c r="D53" i="51"/>
  <c r="C53" i="51"/>
  <c r="H52" i="51"/>
  <c r="G52" i="51"/>
  <c r="F52" i="51"/>
  <c r="E52" i="51"/>
  <c r="D52" i="51"/>
  <c r="C52" i="51"/>
  <c r="H51" i="51"/>
  <c r="G51" i="51"/>
  <c r="F51" i="51"/>
  <c r="E51" i="51"/>
  <c r="D51" i="51"/>
  <c r="C51" i="51"/>
  <c r="H50" i="51"/>
  <c r="G50" i="51"/>
  <c r="F50" i="51"/>
  <c r="E50" i="51"/>
  <c r="D50" i="51"/>
  <c r="C50" i="51"/>
  <c r="H49" i="51"/>
  <c r="G49" i="51"/>
  <c r="F49" i="51"/>
  <c r="E49" i="51"/>
  <c r="D49" i="51"/>
  <c r="C49" i="51"/>
  <c r="H48" i="51"/>
  <c r="G48" i="51"/>
  <c r="F48" i="51"/>
  <c r="E48" i="51"/>
  <c r="D48" i="51"/>
  <c r="C48" i="51"/>
  <c r="H47" i="51"/>
  <c r="G47" i="51"/>
  <c r="F47" i="51"/>
  <c r="E47" i="51"/>
  <c r="D47" i="51"/>
  <c r="C47" i="51"/>
  <c r="H46" i="51"/>
  <c r="G46" i="51"/>
  <c r="F46" i="51"/>
  <c r="E46" i="51"/>
  <c r="D46" i="51"/>
  <c r="C46" i="51"/>
  <c r="H45" i="51"/>
  <c r="G45" i="51"/>
  <c r="F45" i="51"/>
  <c r="E45" i="51"/>
  <c r="D45" i="51"/>
  <c r="C45" i="51"/>
  <c r="H44" i="51"/>
  <c r="G44" i="51"/>
  <c r="F44" i="51"/>
  <c r="E44" i="51"/>
  <c r="D44" i="51"/>
  <c r="C44" i="51"/>
  <c r="H43" i="51"/>
  <c r="G43" i="51"/>
  <c r="F43" i="51"/>
  <c r="E43" i="51"/>
  <c r="D43" i="51"/>
  <c r="C43" i="51"/>
  <c r="H42" i="51"/>
  <c r="G42" i="51"/>
  <c r="F42" i="51"/>
  <c r="E42" i="51"/>
  <c r="D42" i="51"/>
  <c r="C42" i="51"/>
  <c r="H41" i="51"/>
  <c r="G41" i="51"/>
  <c r="F41" i="51"/>
  <c r="E41" i="51"/>
  <c r="D41" i="51"/>
  <c r="C41" i="51"/>
  <c r="H40" i="51"/>
  <c r="G40" i="51"/>
  <c r="F40" i="51"/>
  <c r="E40" i="51"/>
  <c r="D40" i="51"/>
  <c r="C40" i="51"/>
  <c r="H39" i="51"/>
  <c r="G39" i="51"/>
  <c r="F39" i="51"/>
  <c r="E39" i="51"/>
  <c r="D39" i="51"/>
  <c r="C39" i="51"/>
  <c r="H38" i="51"/>
  <c r="G38" i="51"/>
  <c r="F38" i="51"/>
  <c r="E38" i="51"/>
  <c r="D38" i="51"/>
  <c r="C38" i="51"/>
  <c r="H37" i="51"/>
  <c r="G37" i="51"/>
  <c r="F37" i="51"/>
  <c r="E37" i="51"/>
  <c r="D37" i="51"/>
  <c r="C37" i="51"/>
  <c r="H36" i="51"/>
  <c r="G36" i="51"/>
  <c r="F36" i="51"/>
  <c r="E36" i="51"/>
  <c r="D36" i="51"/>
  <c r="C36" i="51"/>
  <c r="H35" i="51"/>
  <c r="G35" i="51"/>
  <c r="F35" i="51"/>
  <c r="E35" i="51"/>
  <c r="D35" i="51"/>
  <c r="C35" i="51"/>
  <c r="H34" i="51"/>
  <c r="G34" i="51"/>
  <c r="F34" i="51"/>
  <c r="E34" i="51"/>
  <c r="D34" i="51"/>
  <c r="C34" i="51"/>
  <c r="H33" i="51"/>
  <c r="G33" i="51"/>
  <c r="F33" i="51"/>
  <c r="E33" i="51"/>
  <c r="D33" i="51"/>
  <c r="C33" i="51"/>
  <c r="H32" i="51"/>
  <c r="G32" i="51"/>
  <c r="F32" i="51"/>
  <c r="E32" i="51"/>
  <c r="D32" i="51"/>
  <c r="C32" i="51"/>
  <c r="H31" i="51"/>
  <c r="G31" i="51"/>
  <c r="F31" i="51"/>
  <c r="E31" i="51"/>
  <c r="D31" i="51"/>
  <c r="C31" i="51"/>
  <c r="H30" i="51"/>
  <c r="G30" i="51"/>
  <c r="F30" i="51"/>
  <c r="E30" i="51"/>
  <c r="D30" i="51"/>
  <c r="C30" i="51"/>
  <c r="H29" i="51"/>
  <c r="G29" i="51"/>
  <c r="F29" i="51"/>
  <c r="E29" i="51"/>
  <c r="D29" i="51"/>
  <c r="C29" i="51"/>
  <c r="H28" i="51"/>
  <c r="G28" i="51"/>
  <c r="F28" i="51"/>
  <c r="E28" i="51"/>
  <c r="D28" i="51"/>
  <c r="C28" i="51"/>
  <c r="H27" i="51"/>
  <c r="G27" i="51"/>
  <c r="F27" i="51"/>
  <c r="E27" i="51"/>
  <c r="D27" i="51"/>
  <c r="C27" i="51"/>
  <c r="H26" i="51"/>
  <c r="G26" i="51"/>
  <c r="F26" i="51"/>
  <c r="E26" i="51"/>
  <c r="D26" i="51"/>
  <c r="C26" i="51"/>
  <c r="H25" i="51"/>
  <c r="G25" i="51"/>
  <c r="F25" i="51"/>
  <c r="E25" i="51"/>
  <c r="D25" i="51"/>
  <c r="C25" i="51"/>
  <c r="H24" i="51"/>
  <c r="G24" i="51"/>
  <c r="F24" i="51"/>
  <c r="E24" i="51"/>
  <c r="D24" i="51"/>
  <c r="C24" i="51"/>
  <c r="H23" i="51"/>
  <c r="G23" i="51"/>
  <c r="F23" i="51"/>
  <c r="E23" i="51"/>
  <c r="D23" i="51"/>
  <c r="C23" i="51"/>
  <c r="H22" i="51"/>
  <c r="G22" i="51"/>
  <c r="F22" i="51"/>
  <c r="E22" i="51"/>
  <c r="D22" i="51"/>
  <c r="C22" i="51"/>
  <c r="H21" i="51"/>
  <c r="G21" i="51"/>
  <c r="F21" i="51"/>
  <c r="E21" i="51"/>
  <c r="D21" i="51"/>
  <c r="C21" i="51"/>
  <c r="H20" i="51"/>
  <c r="G20" i="51"/>
  <c r="F20" i="51"/>
  <c r="E20" i="51"/>
  <c r="D20" i="51"/>
  <c r="C20" i="51"/>
  <c r="H19" i="51"/>
  <c r="G19" i="51"/>
  <c r="F19" i="51"/>
  <c r="E19" i="51"/>
  <c r="D19" i="51"/>
  <c r="C19" i="51"/>
  <c r="H18" i="51"/>
  <c r="G18" i="51"/>
  <c r="F18" i="51"/>
  <c r="E18" i="51"/>
  <c r="D18" i="51"/>
  <c r="C18" i="51"/>
  <c r="H17" i="51"/>
  <c r="G17" i="51"/>
  <c r="F17" i="51"/>
  <c r="E17" i="51"/>
  <c r="D17" i="51"/>
  <c r="C17" i="51"/>
  <c r="H16" i="51"/>
  <c r="G16" i="51"/>
  <c r="F16" i="51"/>
  <c r="E16" i="51"/>
  <c r="D16" i="51"/>
  <c r="C16" i="51"/>
  <c r="H15" i="51"/>
  <c r="G15" i="51"/>
  <c r="F15" i="51"/>
  <c r="E15" i="51"/>
  <c r="D15" i="51"/>
  <c r="C15" i="51"/>
  <c r="H14" i="51"/>
  <c r="G14" i="51"/>
  <c r="F14" i="51"/>
  <c r="E14" i="51"/>
  <c r="D14" i="51"/>
  <c r="C14" i="51"/>
  <c r="H13" i="51"/>
  <c r="G13" i="51"/>
  <c r="F13" i="51"/>
  <c r="E13" i="51"/>
  <c r="D13" i="51"/>
  <c r="C13" i="51"/>
  <c r="H12" i="51"/>
  <c r="G12" i="51"/>
  <c r="F12" i="51"/>
  <c r="E12" i="51"/>
  <c r="D12" i="51"/>
  <c r="C12" i="51"/>
  <c r="H11" i="51"/>
  <c r="G11" i="51"/>
  <c r="F11" i="51"/>
  <c r="E11" i="51"/>
  <c r="D11" i="51"/>
  <c r="C11" i="51"/>
  <c r="H10" i="51"/>
  <c r="N10" i="51" s="1"/>
  <c r="G10" i="51"/>
  <c r="F10" i="51"/>
  <c r="E10" i="51"/>
  <c r="D10" i="51"/>
  <c r="C10" i="51"/>
  <c r="H9" i="51"/>
  <c r="N9" i="51" s="1"/>
  <c r="G9" i="51"/>
  <c r="F9" i="51"/>
  <c r="E9" i="51"/>
  <c r="D9" i="51"/>
  <c r="C9" i="51"/>
  <c r="H8" i="51"/>
  <c r="N8" i="51" s="1"/>
  <c r="G8" i="51"/>
  <c r="F8" i="51"/>
  <c r="E8" i="51"/>
  <c r="D8" i="51"/>
  <c r="C8" i="51"/>
  <c r="H7" i="51"/>
  <c r="N7" i="51" s="1"/>
  <c r="G7" i="51"/>
  <c r="F7" i="51"/>
  <c r="E7" i="51"/>
  <c r="D7" i="51"/>
  <c r="C7" i="51"/>
  <c r="D6" i="51"/>
  <c r="E6" i="51"/>
  <c r="F6" i="51"/>
  <c r="G6" i="51"/>
  <c r="H6" i="51"/>
  <c r="N6" i="51" s="1"/>
  <c r="C6" i="51"/>
  <c r="AB123" i="51" l="1"/>
  <c r="N122" i="51"/>
  <c r="N11" i="51"/>
  <c r="P16" i="33"/>
  <c r="AD121" i="59"/>
  <c r="AD122" i="59" s="1"/>
  <c r="AD120" i="59"/>
  <c r="AA69" i="51"/>
  <c r="AB69" i="51" s="1"/>
  <c r="AL17" i="33"/>
  <c r="AS133" i="59"/>
  <c r="AS134" i="59" s="1"/>
  <c r="AS132" i="59"/>
  <c r="T16" i="33"/>
  <c r="AK17" i="33"/>
  <c r="AD18" i="33"/>
  <c r="Y16" i="33"/>
  <c r="AS16" i="33"/>
  <c r="AZ17" i="33"/>
  <c r="AG17" i="33"/>
  <c r="V17" i="33"/>
  <c r="BA121" i="59"/>
  <c r="BA122" i="59" s="1"/>
  <c r="BA120" i="59"/>
  <c r="F16" i="33"/>
  <c r="AA124" i="51"/>
  <c r="AB124" i="51" s="1"/>
  <c r="L17" i="33"/>
  <c r="AA17" i="33"/>
  <c r="AN109" i="59"/>
  <c r="AN110" i="59" s="1"/>
  <c r="AN108" i="59"/>
  <c r="S16" i="33"/>
  <c r="BO133" i="59"/>
  <c r="BO134" i="59" s="1"/>
  <c r="BO132" i="59"/>
  <c r="AB18" i="33"/>
  <c r="AC16" i="33"/>
  <c r="BN134" i="59"/>
  <c r="AT133" i="59"/>
  <c r="AT134" i="59" s="1"/>
  <c r="AT132" i="59"/>
  <c r="AO178" i="51"/>
  <c r="AP178" i="51" s="1"/>
  <c r="CA120" i="59"/>
  <c r="CA133" i="59" s="1"/>
  <c r="CA110" i="59"/>
  <c r="BD16" i="33"/>
  <c r="M121" i="59"/>
  <c r="M122" i="59" s="1"/>
  <c r="M120" i="59"/>
  <c r="K17" i="33"/>
  <c r="X16" i="33"/>
  <c r="Q17" i="33"/>
  <c r="I17" i="33"/>
  <c r="AE18" i="33"/>
  <c r="AW16" i="33"/>
  <c r="AQ17" i="33"/>
  <c r="M17" i="33"/>
  <c r="AX16" i="33"/>
  <c r="BP110" i="59"/>
  <c r="AO18" i="33"/>
  <c r="AI16" i="33"/>
  <c r="AM19" i="33"/>
  <c r="AF133" i="59"/>
  <c r="AF134" i="59" s="1"/>
  <c r="AF132" i="59"/>
  <c r="U17" i="33"/>
  <c r="G16" i="33"/>
  <c r="J121" i="59"/>
  <c r="J120" i="59"/>
  <c r="AP67" i="51"/>
  <c r="BS109" i="59"/>
  <c r="BS110" i="59" s="1"/>
  <c r="BS108" i="59"/>
  <c r="BE121" i="59"/>
  <c r="BE122" i="59" s="1"/>
  <c r="BE120" i="59"/>
  <c r="BU109" i="59"/>
  <c r="BU110" i="59" s="1"/>
  <c r="BU108" i="59"/>
  <c r="Y145" i="59"/>
  <c r="Y144" i="59"/>
  <c r="BP109" i="59"/>
  <c r="BP108" i="59"/>
  <c r="AU121" i="59"/>
  <c r="AU122" i="59" s="1"/>
  <c r="AU120" i="59"/>
  <c r="AC121" i="59"/>
  <c r="AC122" i="59" s="1"/>
  <c r="AC120" i="59"/>
  <c r="BD109" i="59"/>
  <c r="BD110" i="59" s="1"/>
  <c r="BD108" i="59"/>
  <c r="AG121" i="59"/>
  <c r="AG122" i="59" s="1"/>
  <c r="AG120" i="59"/>
  <c r="AA12" i="51"/>
  <c r="AB12" i="51" s="1"/>
  <c r="F98" i="59"/>
  <c r="D15" i="33"/>
  <c r="X121" i="59"/>
  <c r="X122" i="59" s="1"/>
  <c r="X120" i="59"/>
  <c r="E109" i="59"/>
  <c r="E108" i="59"/>
  <c r="W16" i="33"/>
  <c r="P121" i="59"/>
  <c r="P122" i="59" s="1"/>
  <c r="P120" i="59"/>
  <c r="BV121" i="59"/>
  <c r="BV122" i="59" s="1"/>
  <c r="BV120" i="59"/>
  <c r="BR121" i="59"/>
  <c r="BR122" i="59" s="1"/>
  <c r="BR120" i="59"/>
  <c r="BF145" i="59"/>
  <c r="BF146" i="59" s="1"/>
  <c r="BF144" i="59"/>
  <c r="BN133" i="59"/>
  <c r="BN132" i="59"/>
  <c r="BA17" i="33"/>
  <c r="AJ16" i="33"/>
  <c r="O16" i="33"/>
  <c r="AV121" i="59"/>
  <c r="AV122" i="59" s="1"/>
  <c r="AV120" i="59"/>
  <c r="O121" i="59"/>
  <c r="O122" i="59" s="1"/>
  <c r="O120" i="59"/>
  <c r="AJ109" i="59"/>
  <c r="AJ110" i="59" s="1"/>
  <c r="AJ108" i="59"/>
  <c r="BM109" i="59"/>
  <c r="BM110" i="59" s="1"/>
  <c r="BM108" i="59"/>
  <c r="AF17" i="33"/>
  <c r="AL121" i="59"/>
  <c r="AL122" i="59" s="1"/>
  <c r="AL120" i="59"/>
  <c r="BB109" i="59"/>
  <c r="BB110" i="59" s="1"/>
  <c r="BB108" i="59"/>
  <c r="Y134" i="59"/>
  <c r="R18" i="33"/>
  <c r="AI109" i="59"/>
  <c r="AI110" i="59" s="1"/>
  <c r="AI108" i="59"/>
  <c r="F109" i="59"/>
  <c r="F108" i="59"/>
  <c r="BC109" i="59"/>
  <c r="BC110" i="59" s="1"/>
  <c r="BC108" i="59"/>
  <c r="Z109" i="59"/>
  <c r="Z110" i="59" s="1"/>
  <c r="Z108" i="59"/>
  <c r="AY109" i="59"/>
  <c r="AY110" i="59" s="1"/>
  <c r="AY108" i="59"/>
  <c r="N121" i="59"/>
  <c r="N122" i="59" s="1"/>
  <c r="N120" i="59"/>
  <c r="M123" i="51"/>
  <c r="N123" i="51" s="1"/>
  <c r="N16" i="33"/>
  <c r="AP109" i="59"/>
  <c r="AP110" i="59" s="1"/>
  <c r="AP108" i="59"/>
  <c r="S110" i="59"/>
  <c r="AP177" i="51"/>
  <c r="AY17" i="33"/>
  <c r="V109" i="59"/>
  <c r="V110" i="59" s="1"/>
  <c r="V108" i="59"/>
  <c r="AA177" i="51"/>
  <c r="AB177" i="51" s="1"/>
  <c r="BZ108" i="59"/>
  <c r="BZ121" i="59" s="1"/>
  <c r="BZ98" i="59"/>
  <c r="BC15" i="33"/>
  <c r="AE121" i="59"/>
  <c r="AE122" i="59" s="1"/>
  <c r="AE120" i="59"/>
  <c r="AP122" i="51"/>
  <c r="BG133" i="59"/>
  <c r="BG134" i="59" s="1"/>
  <c r="BG132" i="59"/>
  <c r="AH109" i="59"/>
  <c r="AH110" i="59" s="1"/>
  <c r="AH108" i="59"/>
  <c r="G109" i="59"/>
  <c r="G110" i="59" s="1"/>
  <c r="G108" i="59"/>
  <c r="AR145" i="59"/>
  <c r="AR146" i="59" s="1"/>
  <c r="AR144" i="59"/>
  <c r="AP17" i="33"/>
  <c r="BQ109" i="59"/>
  <c r="BQ110" i="59" s="1"/>
  <c r="BQ108" i="59"/>
  <c r="AM133" i="59"/>
  <c r="AM134" i="59" s="1"/>
  <c r="AM132" i="59"/>
  <c r="Z16" i="33"/>
  <c r="AP123" i="51"/>
  <c r="AH16" i="33"/>
  <c r="AO123" i="51"/>
  <c r="AK109" i="59"/>
  <c r="AK110" i="59" s="1"/>
  <c r="AK108" i="59"/>
  <c r="AA109" i="59"/>
  <c r="AA110" i="59" s="1"/>
  <c r="AA108" i="59"/>
  <c r="S109" i="59"/>
  <c r="S108" i="59"/>
  <c r="AO68" i="51"/>
  <c r="AP68" i="51" s="1"/>
  <c r="AT16" i="33"/>
  <c r="AU17" i="33"/>
  <c r="M178" i="51"/>
  <c r="N178" i="51" s="1"/>
  <c r="BY120" i="59"/>
  <c r="BY133" i="59" s="1"/>
  <c r="BY110" i="59"/>
  <c r="BB16" i="33"/>
  <c r="AB11" i="51"/>
  <c r="BI121" i="59"/>
  <c r="BI122" i="59" s="1"/>
  <c r="BI120" i="59"/>
  <c r="AW109" i="59"/>
  <c r="AW110" i="59" s="1"/>
  <c r="AW108" i="59"/>
  <c r="E16" i="33"/>
  <c r="AO109" i="59"/>
  <c r="AO110" i="59" s="1"/>
  <c r="AO108" i="59"/>
  <c r="M12" i="51"/>
  <c r="N12" i="51" s="1"/>
  <c r="E98" i="59"/>
  <c r="C15" i="33"/>
  <c r="AB121" i="59"/>
  <c r="AB122" i="59" s="1"/>
  <c r="AB120" i="59"/>
  <c r="K121" i="59"/>
  <c r="K122" i="59" s="1"/>
  <c r="K120" i="59"/>
  <c r="T121" i="59"/>
  <c r="T122" i="59" s="1"/>
  <c r="T120" i="59"/>
  <c r="AQ145" i="59"/>
  <c r="AQ146" i="59" s="1"/>
  <c r="AQ144" i="59"/>
  <c r="L121" i="59"/>
  <c r="L122" i="59" s="1"/>
  <c r="L120" i="59"/>
  <c r="BX121" i="59"/>
  <c r="BX122" i="59" s="1"/>
  <c r="BX120" i="59"/>
  <c r="BK109" i="59"/>
  <c r="BK110" i="59" s="1"/>
  <c r="BK108" i="59"/>
  <c r="M68" i="51"/>
  <c r="N68" i="51" s="1"/>
  <c r="W109" i="59"/>
  <c r="W110" i="59" s="1"/>
  <c r="W108" i="59"/>
  <c r="J17" i="33"/>
  <c r="AX109" i="59"/>
  <c r="AX110" i="59" s="1"/>
  <c r="AX108" i="59"/>
  <c r="AO13" i="51"/>
  <c r="AP13" i="51" s="1"/>
  <c r="J110" i="59"/>
  <c r="H16" i="33"/>
  <c r="AR16" i="33"/>
  <c r="H109" i="59"/>
  <c r="H110" i="59" s="1"/>
  <c r="H108" i="59"/>
  <c r="AZ121" i="59"/>
  <c r="AZ122" i="59" s="1"/>
  <c r="AZ120" i="59"/>
  <c r="U109" i="59"/>
  <c r="U110" i="59" s="1"/>
  <c r="U108" i="59"/>
  <c r="I109" i="59"/>
  <c r="I110" i="59" s="1"/>
  <c r="I108" i="59"/>
  <c r="BW121" i="59"/>
  <c r="BW122" i="59" s="1"/>
  <c r="BW120" i="59"/>
  <c r="BJ121" i="59"/>
  <c r="BJ122" i="59" s="1"/>
  <c r="BJ120" i="59"/>
  <c r="AV16" i="33"/>
  <c r="AN18" i="33"/>
  <c r="R121" i="59"/>
  <c r="R122" i="59" s="1"/>
  <c r="R120" i="59"/>
  <c r="BL109" i="59"/>
  <c r="BL110" i="59" s="1"/>
  <c r="BL108" i="59"/>
  <c r="BH133" i="59"/>
  <c r="BH134" i="59" s="1"/>
  <c r="BH132" i="59"/>
  <c r="BT109" i="59"/>
  <c r="BT110" i="59" s="1"/>
  <c r="BT108" i="59"/>
  <c r="Q121" i="59"/>
  <c r="Q122" i="59" s="1"/>
  <c r="Q120" i="59"/>
  <c r="P1142" i="25"/>
  <c r="W1115" i="25"/>
  <c r="P1079" i="25"/>
  <c r="W1052" i="25"/>
  <c r="P1092" i="25"/>
  <c r="W1065" i="25"/>
  <c r="P1107" i="25"/>
  <c r="W1080" i="25"/>
  <c r="P1066" i="25"/>
  <c r="W1039" i="25"/>
  <c r="P1062" i="25"/>
  <c r="W1035" i="25"/>
  <c r="P1078" i="25"/>
  <c r="W1051" i="25"/>
  <c r="P1096" i="25"/>
  <c r="W1069" i="25"/>
  <c r="P1310" i="25"/>
  <c r="W1283" i="25"/>
  <c r="V1283" i="25"/>
  <c r="P1129" i="25"/>
  <c r="W1102" i="25"/>
  <c r="P1153" i="25"/>
  <c r="W1126" i="25"/>
  <c r="V1126" i="25"/>
  <c r="W1073" i="25"/>
  <c r="P1100" i="25"/>
  <c r="P1189" i="25"/>
  <c r="W1162" i="25"/>
  <c r="V1162" i="25"/>
  <c r="W1044" i="25"/>
  <c r="P1071" i="25"/>
  <c r="P1086" i="25"/>
  <c r="W1059" i="25"/>
  <c r="P1055" i="25"/>
  <c r="W1028" i="25"/>
  <c r="P1101" i="25"/>
  <c r="W1074" i="25"/>
  <c r="P1091" i="25"/>
  <c r="W1064" i="25"/>
  <c r="W1063" i="25"/>
  <c r="P1090" i="25"/>
  <c r="P1151" i="25"/>
  <c r="W1124" i="25"/>
  <c r="V1124" i="25"/>
  <c r="W1041" i="25"/>
  <c r="P1068" i="25"/>
  <c r="P1077" i="25"/>
  <c r="W1050" i="25"/>
  <c r="P1112" i="25"/>
  <c r="W1085" i="25"/>
  <c r="P1087" i="25"/>
  <c r="W1060" i="25"/>
  <c r="W1029" i="25"/>
  <c r="P1056" i="25"/>
  <c r="P1057" i="25"/>
  <c r="W1030" i="25"/>
  <c r="P1076" i="25"/>
  <c r="W1049" i="25"/>
  <c r="AL111" i="51"/>
  <c r="AN111" i="51"/>
  <c r="W11" i="50" s="1"/>
  <c r="F17" i="33" l="1"/>
  <c r="AQ18" i="33"/>
  <c r="J18" i="33"/>
  <c r="AO69" i="51"/>
  <c r="AP69" i="51" s="1"/>
  <c r="AT17" i="33"/>
  <c r="AD19" i="33"/>
  <c r="AS17" i="33"/>
  <c r="AI17" i="33"/>
  <c r="P17" i="33"/>
  <c r="AE19" i="33"/>
  <c r="Y17" i="33"/>
  <c r="AA70" i="51"/>
  <c r="AB70" i="51" s="1"/>
  <c r="AL18" i="33"/>
  <c r="BA18" i="33"/>
  <c r="AA125" i="51"/>
  <c r="AB125" i="51" s="1"/>
  <c r="L18" i="33"/>
  <c r="AO19" i="33"/>
  <c r="G17" i="33"/>
  <c r="AW122" i="59"/>
  <c r="AH17" i="33"/>
  <c r="AO124" i="51"/>
  <c r="AP124" i="51" s="1"/>
  <c r="AF18" i="33"/>
  <c r="AJ17" i="33"/>
  <c r="AA18" i="33"/>
  <c r="AK122" i="59"/>
  <c r="M70" i="51" s="1"/>
  <c r="N70" i="51" s="1"/>
  <c r="Z17" i="33"/>
  <c r="M69" i="51"/>
  <c r="N69" i="51" s="1"/>
  <c r="O17" i="33"/>
  <c r="Q18" i="33"/>
  <c r="AC17" i="33"/>
  <c r="AM20" i="33"/>
  <c r="E17" i="33"/>
  <c r="I121" i="59"/>
  <c r="I122" i="59" s="1"/>
  <c r="I120" i="59"/>
  <c r="AG133" i="59"/>
  <c r="AG134" i="59" s="1"/>
  <c r="AG132" i="59"/>
  <c r="AU18" i="33"/>
  <c r="AX121" i="59"/>
  <c r="AX122" i="59" s="1"/>
  <c r="AX120" i="59"/>
  <c r="AH121" i="59"/>
  <c r="AH122" i="59" s="1"/>
  <c r="AH120" i="59"/>
  <c r="BC121" i="59"/>
  <c r="BC122" i="59" s="1"/>
  <c r="BC120" i="59"/>
  <c r="BR133" i="59"/>
  <c r="BR134" i="59" s="1"/>
  <c r="BR132" i="59"/>
  <c r="AF145" i="59"/>
  <c r="AF146" i="59" s="1"/>
  <c r="AF144" i="59"/>
  <c r="AQ157" i="59"/>
  <c r="AQ158" i="59" s="1"/>
  <c r="AQ156" i="59"/>
  <c r="AE133" i="59"/>
  <c r="AE134" i="59" s="1"/>
  <c r="AE132" i="59"/>
  <c r="M124" i="51"/>
  <c r="N124" i="51" s="1"/>
  <c r="N17" i="33"/>
  <c r="BF157" i="59"/>
  <c r="BF158" i="59" s="1"/>
  <c r="BF156" i="59"/>
  <c r="BL121" i="59"/>
  <c r="BL122" i="59" s="1"/>
  <c r="BL120" i="59"/>
  <c r="T133" i="59"/>
  <c r="T134" i="59" s="1"/>
  <c r="T132" i="59"/>
  <c r="AA13" i="51"/>
  <c r="AB13" i="51" s="1"/>
  <c r="F110" i="59"/>
  <c r="D16" i="33"/>
  <c r="AX17" i="33"/>
  <c r="BJ133" i="59"/>
  <c r="BJ134" i="59" s="1"/>
  <c r="BJ132" i="59"/>
  <c r="BW134" i="59"/>
  <c r="AZ18" i="33"/>
  <c r="BK122" i="59"/>
  <c r="AR17" i="33"/>
  <c r="Q133" i="59"/>
  <c r="Q134" i="59" s="1"/>
  <c r="Q132" i="59"/>
  <c r="F121" i="59"/>
  <c r="F120" i="59"/>
  <c r="AW121" i="59"/>
  <c r="AW120" i="59"/>
  <c r="N133" i="59"/>
  <c r="N134" i="59" s="1"/>
  <c r="N132" i="59"/>
  <c r="BB121" i="59"/>
  <c r="BB122" i="59" s="1"/>
  <c r="BB120" i="59"/>
  <c r="R133" i="59"/>
  <c r="R134" i="59" s="1"/>
  <c r="R132" i="59"/>
  <c r="BI133" i="59"/>
  <c r="BI134" i="59" s="1"/>
  <c r="BI132" i="59"/>
  <c r="Z121" i="59"/>
  <c r="Z122" i="59" s="1"/>
  <c r="Z120" i="59"/>
  <c r="M18" i="33"/>
  <c r="U121" i="59"/>
  <c r="U122" i="59" s="1"/>
  <c r="U120" i="59"/>
  <c r="AP121" i="59"/>
  <c r="AP122" i="59" s="1"/>
  <c r="AP120" i="59"/>
  <c r="BE133" i="59"/>
  <c r="BE134" i="59" s="1"/>
  <c r="BE132" i="59"/>
  <c r="BV134" i="59"/>
  <c r="AY18" i="33"/>
  <c r="Y146" i="59"/>
  <c r="R19" i="33"/>
  <c r="W17" i="33"/>
  <c r="AC133" i="59"/>
  <c r="AC134" i="59" s="1"/>
  <c r="AC132" i="59"/>
  <c r="S17" i="33"/>
  <c r="AN19" i="33"/>
  <c r="AR157" i="59"/>
  <c r="AR158" i="59" s="1"/>
  <c r="AR156" i="59"/>
  <c r="AY121" i="59"/>
  <c r="AY122" i="59" s="1"/>
  <c r="AY120" i="59"/>
  <c r="AL133" i="59"/>
  <c r="AL134" i="59" s="1"/>
  <c r="AL132" i="59"/>
  <c r="AK18" i="33"/>
  <c r="K133" i="59"/>
  <c r="K134" i="59" s="1"/>
  <c r="K132" i="59"/>
  <c r="I18" i="33"/>
  <c r="AG18" i="33"/>
  <c r="AV17" i="33"/>
  <c r="U18" i="33"/>
  <c r="AB19" i="33"/>
  <c r="S121" i="59"/>
  <c r="S122" i="59" s="1"/>
  <c r="S120" i="59"/>
  <c r="BG145" i="59"/>
  <c r="BG146" i="59" s="1"/>
  <c r="BG144" i="59"/>
  <c r="BM121" i="59"/>
  <c r="BM122" i="59" s="1"/>
  <c r="BM120" i="59"/>
  <c r="O133" i="59"/>
  <c r="O134" i="59" s="1"/>
  <c r="O132" i="59"/>
  <c r="BV133" i="59"/>
  <c r="BV132" i="59"/>
  <c r="AW17" i="33"/>
  <c r="H121" i="59"/>
  <c r="H122" i="59" s="1"/>
  <c r="H120" i="59"/>
  <c r="AO14" i="51"/>
  <c r="AP14" i="51" s="1"/>
  <c r="J122" i="59"/>
  <c r="H17" i="33"/>
  <c r="BX133" i="59"/>
  <c r="BX134" i="59" s="1"/>
  <c r="BX132" i="59"/>
  <c r="K18" i="33"/>
  <c r="BO145" i="59"/>
  <c r="BO146" i="59" s="1"/>
  <c r="BO144" i="59"/>
  <c r="BT121" i="59"/>
  <c r="BT122" i="59" s="1"/>
  <c r="BT120" i="59"/>
  <c r="AO121" i="59"/>
  <c r="AO122" i="59" s="1"/>
  <c r="AO120" i="59"/>
  <c r="AA121" i="59"/>
  <c r="AA120" i="59"/>
  <c r="V121" i="59"/>
  <c r="V122" i="59" s="1"/>
  <c r="V120" i="59"/>
  <c r="AI121" i="59"/>
  <c r="AI122" i="59" s="1"/>
  <c r="AI120" i="59"/>
  <c r="AJ121" i="59"/>
  <c r="AJ122" i="59" s="1"/>
  <c r="AJ120" i="59"/>
  <c r="P133" i="59"/>
  <c r="P134" i="59" s="1"/>
  <c r="P132" i="59"/>
  <c r="M133" i="59"/>
  <c r="M134" i="59" s="1"/>
  <c r="M132" i="59"/>
  <c r="AO179" i="51"/>
  <c r="AP179" i="51" s="1"/>
  <c r="CA132" i="59"/>
  <c r="CA145" i="59" s="1"/>
  <c r="CA122" i="59"/>
  <c r="BD17" i="33"/>
  <c r="AP18" i="33"/>
  <c r="E121" i="59"/>
  <c r="E120" i="59"/>
  <c r="AU133" i="59"/>
  <c r="AU134" i="59" s="1"/>
  <c r="AU132" i="59"/>
  <c r="G121" i="59"/>
  <c r="G122" i="59" s="1"/>
  <c r="G120" i="59"/>
  <c r="AT145" i="59"/>
  <c r="AT146" i="59" s="1"/>
  <c r="AT144" i="59"/>
  <c r="BK121" i="59"/>
  <c r="BK120" i="59"/>
  <c r="BU121" i="59"/>
  <c r="BU122" i="59" s="1"/>
  <c r="BU120" i="59"/>
  <c r="J133" i="59"/>
  <c r="J132" i="59"/>
  <c r="X17" i="33"/>
  <c r="AS145" i="59"/>
  <c r="AS146" i="59" s="1"/>
  <c r="AS144" i="59"/>
  <c r="M13" i="51"/>
  <c r="N13" i="51" s="1"/>
  <c r="E110" i="59"/>
  <c r="C16" i="33"/>
  <c r="AM145" i="59"/>
  <c r="AM146" i="59" s="1"/>
  <c r="AM144" i="59"/>
  <c r="W121" i="59"/>
  <c r="W122" i="59" s="1"/>
  <c r="W120" i="59"/>
  <c r="L133" i="59"/>
  <c r="L134" i="59" s="1"/>
  <c r="L132" i="59"/>
  <c r="AA178" i="51"/>
  <c r="AB178" i="51" s="1"/>
  <c r="BZ120" i="59"/>
  <c r="BZ133" i="59" s="1"/>
  <c r="BZ110" i="59"/>
  <c r="BC16" i="33"/>
  <c r="AV133" i="59"/>
  <c r="AV134" i="59" s="1"/>
  <c r="AV132" i="59"/>
  <c r="BN145" i="59"/>
  <c r="BN146" i="59" s="1"/>
  <c r="BN144" i="59"/>
  <c r="BD121" i="59"/>
  <c r="BD120" i="59"/>
  <c r="BS121" i="59"/>
  <c r="BS122" i="59" s="1"/>
  <c r="BS120" i="59"/>
  <c r="BA133" i="59"/>
  <c r="BA134" i="59" s="1"/>
  <c r="BA132" i="59"/>
  <c r="AN121" i="59"/>
  <c r="AN122" i="59" s="1"/>
  <c r="AN120" i="59"/>
  <c r="V18" i="33"/>
  <c r="M179" i="51"/>
  <c r="N179" i="51" s="1"/>
  <c r="BY132" i="59"/>
  <c r="BY145" i="59" s="1"/>
  <c r="BY122" i="59"/>
  <c r="BB17" i="33"/>
  <c r="BP121" i="59"/>
  <c r="BP122" i="59" s="1"/>
  <c r="BP120" i="59"/>
  <c r="BW133" i="59"/>
  <c r="BW132" i="59"/>
  <c r="BD122" i="59"/>
  <c r="AB133" i="59"/>
  <c r="AB134" i="59" s="1"/>
  <c r="AB132" i="59"/>
  <c r="Y157" i="59"/>
  <c r="Y156" i="59"/>
  <c r="AA122" i="59"/>
  <c r="T17" i="33"/>
  <c r="AZ133" i="59"/>
  <c r="AZ134" i="59" s="1"/>
  <c r="AZ132" i="59"/>
  <c r="BH145" i="59"/>
  <c r="BH146" i="59" s="1"/>
  <c r="BH144" i="59"/>
  <c r="AK121" i="59"/>
  <c r="AK120" i="59"/>
  <c r="BQ121" i="59"/>
  <c r="BQ122" i="59" s="1"/>
  <c r="BQ120" i="59"/>
  <c r="X133" i="59"/>
  <c r="X134" i="59" s="1"/>
  <c r="X132" i="59"/>
  <c r="AD133" i="59"/>
  <c r="AD134" i="59" s="1"/>
  <c r="AD132" i="59"/>
  <c r="P1118" i="25"/>
  <c r="W1091" i="25"/>
  <c r="W1100" i="25"/>
  <c r="P1127" i="25"/>
  <c r="P1106" i="25"/>
  <c r="W1079" i="25"/>
  <c r="P1119" i="25"/>
  <c r="W1092" i="25"/>
  <c r="P1103" i="25"/>
  <c r="W1076" i="25"/>
  <c r="P1216" i="25"/>
  <c r="W1189" i="25"/>
  <c r="V1189" i="25"/>
  <c r="P1123" i="25"/>
  <c r="W1096" i="25"/>
  <c r="W1068" i="25"/>
  <c r="P1095" i="25"/>
  <c r="P1128" i="25"/>
  <c r="W1101" i="25"/>
  <c r="P1105" i="25"/>
  <c r="W1078" i="25"/>
  <c r="P1104" i="25"/>
  <c r="W1077" i="25"/>
  <c r="P1337" i="25"/>
  <c r="W1310" i="25"/>
  <c r="V1310" i="25"/>
  <c r="P1082" i="25"/>
  <c r="W1055" i="25"/>
  <c r="P1180" i="25"/>
  <c r="W1153" i="25"/>
  <c r="V1153" i="25"/>
  <c r="P1089" i="25"/>
  <c r="W1062" i="25"/>
  <c r="P1169" i="25"/>
  <c r="W1142" i="25"/>
  <c r="V1142" i="25"/>
  <c r="P1139" i="25"/>
  <c r="W1112" i="25"/>
  <c r="P1084" i="25"/>
  <c r="W1057" i="25"/>
  <c r="P1083" i="25"/>
  <c r="W1056" i="25"/>
  <c r="P1114" i="25"/>
  <c r="W1087" i="25"/>
  <c r="P1178" i="25"/>
  <c r="W1151" i="25"/>
  <c r="V1151" i="25"/>
  <c r="P1113" i="25"/>
  <c r="W1086" i="25"/>
  <c r="P1156" i="25"/>
  <c r="W1129" i="25"/>
  <c r="V1129" i="25"/>
  <c r="P1093" i="25"/>
  <c r="W1066" i="25"/>
  <c r="P1117" i="25"/>
  <c r="W1090" i="25"/>
  <c r="P1098" i="25"/>
  <c r="W1071" i="25"/>
  <c r="P1134" i="25"/>
  <c r="W1107" i="25"/>
  <c r="AM221" i="51"/>
  <c r="Y221" i="51"/>
  <c r="K221" i="51"/>
  <c r="AM166" i="51"/>
  <c r="Y166" i="51"/>
  <c r="K166" i="51"/>
  <c r="AM111" i="51"/>
  <c r="Y111" i="51"/>
  <c r="K111" i="51"/>
  <c r="AM56" i="51"/>
  <c r="Y56" i="51"/>
  <c r="K56" i="51"/>
  <c r="AK19" i="33" l="1"/>
  <c r="S18" i="33"/>
  <c r="AF19" i="33"/>
  <c r="BA19" i="33"/>
  <c r="AC18" i="33"/>
  <c r="F18" i="33"/>
  <c r="E18" i="33"/>
  <c r="M19" i="33"/>
  <c r="AG19" i="33"/>
  <c r="AS18" i="33"/>
  <c r="R146" i="59"/>
  <c r="W18" i="33"/>
  <c r="Q19" i="33"/>
  <c r="O18" i="33"/>
  <c r="AJ18" i="33"/>
  <c r="AQ19" i="33"/>
  <c r="AI18" i="33"/>
  <c r="AX18" i="33"/>
  <c r="V19" i="33"/>
  <c r="O146" i="59"/>
  <c r="AA126" i="51"/>
  <c r="AB126" i="51" s="1"/>
  <c r="L19" i="33"/>
  <c r="BO158" i="59"/>
  <c r="AU19" i="33"/>
  <c r="AP19" i="33"/>
  <c r="AA19" i="33"/>
  <c r="M125" i="51"/>
  <c r="N125" i="51" s="1"/>
  <c r="N18" i="33"/>
  <c r="AE20" i="33"/>
  <c r="K19" i="33"/>
  <c r="AW18" i="33"/>
  <c r="G18" i="33"/>
  <c r="Y18" i="33"/>
  <c r="AY19" i="33"/>
  <c r="T145" i="59"/>
  <c r="T146" i="59" s="1"/>
  <c r="T144" i="59"/>
  <c r="AD20" i="33"/>
  <c r="AU145" i="59"/>
  <c r="AU146" i="59" s="1"/>
  <c r="AU144" i="59"/>
  <c r="BL133" i="59"/>
  <c r="BL134" i="59" s="1"/>
  <c r="BL132" i="59"/>
  <c r="O145" i="59"/>
  <c r="O144" i="59"/>
  <c r="J19" i="33"/>
  <c r="BW145" i="59"/>
  <c r="BW146" i="59" s="1"/>
  <c r="BW144" i="59"/>
  <c r="L145" i="59"/>
  <c r="L146" i="59" s="1"/>
  <c r="L144" i="59"/>
  <c r="I19" i="33"/>
  <c r="U133" i="59"/>
  <c r="U134" i="59" s="1"/>
  <c r="U132" i="59"/>
  <c r="BJ145" i="59"/>
  <c r="BJ146" i="59" s="1"/>
  <c r="BJ144" i="59"/>
  <c r="P18" i="33"/>
  <c r="N145" i="59"/>
  <c r="N146" i="59" s="1"/>
  <c r="N144" i="59"/>
  <c r="T18" i="33"/>
  <c r="U19" i="33"/>
  <c r="Q145" i="59"/>
  <c r="Q146" i="59" s="1"/>
  <c r="Q144" i="59"/>
  <c r="AF157" i="59"/>
  <c r="AF158" i="59" s="1"/>
  <c r="AF156" i="59"/>
  <c r="I133" i="59"/>
  <c r="I134" i="59" s="1"/>
  <c r="I132" i="59"/>
  <c r="Z18" i="33"/>
  <c r="AH18" i="33"/>
  <c r="AO125" i="51"/>
  <c r="AP125" i="51" s="1"/>
  <c r="AA71" i="51"/>
  <c r="AB71" i="51" s="1"/>
  <c r="AL19" i="33"/>
  <c r="AD145" i="59"/>
  <c r="AD146" i="59" s="1"/>
  <c r="AD144" i="59"/>
  <c r="Y169" i="59"/>
  <c r="Y168" i="59"/>
  <c r="AS157" i="59"/>
  <c r="AS158" i="59" s="1"/>
  <c r="AS156" i="59"/>
  <c r="P145" i="59"/>
  <c r="P146" i="59" s="1"/>
  <c r="P144" i="59"/>
  <c r="AR169" i="59"/>
  <c r="AR170" i="59" s="1"/>
  <c r="AR168" i="59"/>
  <c r="BI145" i="59"/>
  <c r="BI146" i="59" s="1"/>
  <c r="BI144" i="59"/>
  <c r="BR145" i="59"/>
  <c r="BR146" i="59" s="1"/>
  <c r="BR144" i="59"/>
  <c r="AR18" i="33"/>
  <c r="AO70" i="51"/>
  <c r="AP70" i="51" s="1"/>
  <c r="AT18" i="33"/>
  <c r="E133" i="59"/>
  <c r="E132" i="59"/>
  <c r="BB133" i="59"/>
  <c r="BB134" i="59" s="1"/>
  <c r="BB132" i="59"/>
  <c r="AM21" i="33"/>
  <c r="AW133" i="59"/>
  <c r="AW134" i="59" s="1"/>
  <c r="AW132" i="59"/>
  <c r="BN157" i="59"/>
  <c r="BN158" i="59" s="1"/>
  <c r="BN156" i="59"/>
  <c r="AG145" i="59"/>
  <c r="AG146" i="59" s="1"/>
  <c r="AG144" i="59"/>
  <c r="G133" i="59"/>
  <c r="G134" i="59" s="1"/>
  <c r="G132" i="59"/>
  <c r="BT133" i="59"/>
  <c r="BT134" i="59" s="1"/>
  <c r="BT132" i="59"/>
  <c r="BO157" i="59"/>
  <c r="BO156" i="59"/>
  <c r="BV145" i="59"/>
  <c r="BV146" i="59" s="1"/>
  <c r="BV144" i="59"/>
  <c r="BE145" i="59"/>
  <c r="BE146" i="59" s="1"/>
  <c r="BE144" i="59"/>
  <c r="AV18" i="33"/>
  <c r="AJ133" i="59"/>
  <c r="AJ134" i="59" s="1"/>
  <c r="AJ132" i="59"/>
  <c r="X18" i="33"/>
  <c r="AN20" i="33"/>
  <c r="AZ19" i="33"/>
  <c r="BF169" i="59"/>
  <c r="BF170" i="59" s="1"/>
  <c r="BF168" i="59"/>
  <c r="BX145" i="59"/>
  <c r="BX146" i="59" s="1"/>
  <c r="BX144" i="59"/>
  <c r="AH133" i="59"/>
  <c r="AH134" i="59" s="1"/>
  <c r="AH132" i="59"/>
  <c r="AK133" i="59"/>
  <c r="AK134" i="59" s="1"/>
  <c r="AK132" i="59"/>
  <c r="BU133" i="59"/>
  <c r="BU134" i="59" s="1"/>
  <c r="BU132" i="59"/>
  <c r="V133" i="59"/>
  <c r="V134" i="59" s="1"/>
  <c r="V132" i="59"/>
  <c r="BG157" i="59"/>
  <c r="BG158" i="59" s="1"/>
  <c r="BG156" i="59"/>
  <c r="AC145" i="59"/>
  <c r="AC146" i="59" s="1"/>
  <c r="AC144" i="59"/>
  <c r="BP133" i="59"/>
  <c r="BP134" i="59" s="1"/>
  <c r="BP132" i="59"/>
  <c r="BS133" i="59"/>
  <c r="BS134" i="59" s="1"/>
  <c r="BS132" i="59"/>
  <c r="W133" i="59"/>
  <c r="W134" i="59" s="1"/>
  <c r="W132" i="59"/>
  <c r="AE145" i="59"/>
  <c r="AE146" i="59" s="1"/>
  <c r="AE144" i="59"/>
  <c r="AB20" i="33"/>
  <c r="Y158" i="59"/>
  <c r="R20" i="33"/>
  <c r="Z133" i="59"/>
  <c r="Z134" i="59" s="1"/>
  <c r="Z132" i="59"/>
  <c r="F133" i="59"/>
  <c r="F132" i="59"/>
  <c r="AQ169" i="59"/>
  <c r="AQ170" i="59" s="1"/>
  <c r="AQ168" i="59"/>
  <c r="M14" i="51"/>
  <c r="N14" i="51" s="1"/>
  <c r="E122" i="59"/>
  <c r="C17" i="33"/>
  <c r="M145" i="59"/>
  <c r="M146" i="59" s="1"/>
  <c r="M144" i="59"/>
  <c r="AY133" i="59"/>
  <c r="AY134" i="59" s="1"/>
  <c r="AY132" i="59"/>
  <c r="AV145" i="59"/>
  <c r="AV146" i="59" s="1"/>
  <c r="AV144" i="59"/>
  <c r="X145" i="59"/>
  <c r="X146" i="59" s="1"/>
  <c r="X144" i="59"/>
  <c r="AB145" i="59"/>
  <c r="AB146" i="59" s="1"/>
  <c r="AB144" i="59"/>
  <c r="AN133" i="59"/>
  <c r="AN134" i="59" s="1"/>
  <c r="AN132" i="59"/>
  <c r="AA179" i="51"/>
  <c r="AB179" i="51" s="1"/>
  <c r="BZ132" i="59"/>
  <c r="BZ145" i="59" s="1"/>
  <c r="BZ122" i="59"/>
  <c r="BC17" i="33"/>
  <c r="AP133" i="59"/>
  <c r="AP134" i="59" s="1"/>
  <c r="AP132" i="59"/>
  <c r="R145" i="59"/>
  <c r="R144" i="59"/>
  <c r="BC133" i="59"/>
  <c r="BC134" i="59" s="1"/>
  <c r="BC132" i="59"/>
  <c r="BQ133" i="59"/>
  <c r="BQ134" i="59" s="1"/>
  <c r="BQ132" i="59"/>
  <c r="BA145" i="59"/>
  <c r="BA146" i="59" s="1"/>
  <c r="BA144" i="59"/>
  <c r="J145" i="59"/>
  <c r="J144" i="59"/>
  <c r="AI133" i="59"/>
  <c r="AI134" i="59" s="1"/>
  <c r="AI132" i="59"/>
  <c r="BM133" i="59"/>
  <c r="BM134" i="59" s="1"/>
  <c r="BM132" i="59"/>
  <c r="AO20" i="33"/>
  <c r="K145" i="59"/>
  <c r="K146" i="59" s="1"/>
  <c r="K144" i="59"/>
  <c r="AX133" i="59"/>
  <c r="AX134" i="59" s="1"/>
  <c r="AX132" i="59"/>
  <c r="BH157" i="59"/>
  <c r="BH158" i="59" s="1"/>
  <c r="BH156" i="59"/>
  <c r="BK133" i="59"/>
  <c r="BK134" i="59" s="1"/>
  <c r="BK132" i="59"/>
  <c r="AO180" i="51"/>
  <c r="AP180" i="51" s="1"/>
  <c r="CA144" i="59"/>
  <c r="CA157" i="59" s="1"/>
  <c r="CA134" i="59"/>
  <c r="BD18" i="33"/>
  <c r="AA133" i="59"/>
  <c r="AA134" i="59" s="1"/>
  <c r="AA132" i="59"/>
  <c r="AO15" i="51"/>
  <c r="AP15" i="51" s="1"/>
  <c r="J134" i="59"/>
  <c r="H18" i="33"/>
  <c r="S133" i="59"/>
  <c r="S134" i="59" s="1"/>
  <c r="S132" i="59"/>
  <c r="BD133" i="59"/>
  <c r="BD134" i="59" s="1"/>
  <c r="BD132" i="59"/>
  <c r="AM157" i="59"/>
  <c r="AM158" i="59" s="1"/>
  <c r="AM156" i="59"/>
  <c r="AZ145" i="59"/>
  <c r="AZ146" i="59" s="1"/>
  <c r="AZ144" i="59"/>
  <c r="M180" i="51"/>
  <c r="N180" i="51" s="1"/>
  <c r="BY144" i="59"/>
  <c r="BY157" i="59" s="1"/>
  <c r="BY134" i="59"/>
  <c r="BB18" i="33"/>
  <c r="AT157" i="59"/>
  <c r="AT158" i="59" s="1"/>
  <c r="AT156" i="59"/>
  <c r="AO133" i="59"/>
  <c r="AO134" i="59" s="1"/>
  <c r="AO132" i="59"/>
  <c r="H133" i="59"/>
  <c r="H134" i="59" s="1"/>
  <c r="H132" i="59"/>
  <c r="AL145" i="59"/>
  <c r="AL146" i="59" s="1"/>
  <c r="AL144" i="59"/>
  <c r="AA14" i="51"/>
  <c r="AB14" i="51" s="1"/>
  <c r="F122" i="59"/>
  <c r="D17" i="33"/>
  <c r="P1183" i="25"/>
  <c r="V1156" i="25"/>
  <c r="W1156" i="25"/>
  <c r="P1166" i="25"/>
  <c r="W1139" i="25"/>
  <c r="V1139" i="25"/>
  <c r="W1337" i="25"/>
  <c r="V1337" i="25"/>
  <c r="W1134" i="25"/>
  <c r="P1161" i="25"/>
  <c r="V1134" i="25"/>
  <c r="P1130" i="25"/>
  <c r="W1103" i="25"/>
  <c r="P1155" i="25"/>
  <c r="W1128" i="25"/>
  <c r="V1128" i="25"/>
  <c r="P1196" i="25"/>
  <c r="V1169" i="25"/>
  <c r="W1169" i="25"/>
  <c r="W1119" i="25"/>
  <c r="P1146" i="25"/>
  <c r="V1119" i="25"/>
  <c r="W1095" i="25"/>
  <c r="P1122" i="25"/>
  <c r="P1125" i="25"/>
  <c r="W1098" i="25"/>
  <c r="P1205" i="25"/>
  <c r="W1178" i="25"/>
  <c r="V1178" i="25"/>
  <c r="P1116" i="25"/>
  <c r="P1143" i="25" s="1"/>
  <c r="W1089" i="25"/>
  <c r="P1131" i="25"/>
  <c r="W1104" i="25"/>
  <c r="P1144" i="25"/>
  <c r="P1141" i="25"/>
  <c r="W1114" i="25"/>
  <c r="P1133" i="25"/>
  <c r="W1106" i="25"/>
  <c r="P1132" i="25"/>
  <c r="W1105" i="25"/>
  <c r="P1150" i="25"/>
  <c r="V1123" i="25"/>
  <c r="W1123" i="25"/>
  <c r="P1154" i="25"/>
  <c r="W1127" i="25"/>
  <c r="V1127" i="25"/>
  <c r="P1140" i="25"/>
  <c r="W1113" i="25"/>
  <c r="W1093" i="25"/>
  <c r="P1120" i="25"/>
  <c r="P1110" i="25"/>
  <c r="W1083" i="25"/>
  <c r="P1207" i="25"/>
  <c r="W1180" i="25"/>
  <c r="V1180" i="25"/>
  <c r="P1111" i="25"/>
  <c r="W1084" i="25"/>
  <c r="W1082" i="25"/>
  <c r="P1109" i="25"/>
  <c r="P1243" i="25"/>
  <c r="W1216" i="25"/>
  <c r="V1216" i="25"/>
  <c r="P1145" i="25"/>
  <c r="W1118" i="25"/>
  <c r="V1118" i="25"/>
  <c r="F50" i="31"/>
  <c r="F51" i="31"/>
  <c r="F52" i="31"/>
  <c r="F53" i="31"/>
  <c r="F54" i="31"/>
  <c r="AP20" i="33" l="1"/>
  <c r="AQ20" i="33"/>
  <c r="AF20" i="33"/>
  <c r="AN21" i="33"/>
  <c r="E19" i="33"/>
  <c r="AS19" i="33"/>
  <c r="P19" i="33"/>
  <c r="AC19" i="33"/>
  <c r="AV19" i="33"/>
  <c r="M126" i="51"/>
  <c r="N126" i="51" s="1"/>
  <c r="N19" i="33"/>
  <c r="AD21" i="33"/>
  <c r="AJ19" i="33"/>
  <c r="AO71" i="51"/>
  <c r="AP71" i="51" s="1"/>
  <c r="AT19" i="33"/>
  <c r="AY20" i="33"/>
  <c r="G19" i="33"/>
  <c r="Q20" i="33"/>
  <c r="T19" i="33"/>
  <c r="AK20" i="33"/>
  <c r="O19" i="33"/>
  <c r="V20" i="33"/>
  <c r="AB21" i="33"/>
  <c r="AH19" i="33"/>
  <c r="AO126" i="51"/>
  <c r="AP126" i="51" s="1"/>
  <c r="BA20" i="33"/>
  <c r="AM22" i="33"/>
  <c r="S19" i="33"/>
  <c r="AG20" i="33"/>
  <c r="X19" i="33"/>
  <c r="AA20" i="33"/>
  <c r="Y19" i="33"/>
  <c r="Z19" i="33"/>
  <c r="M71" i="51"/>
  <c r="N71" i="51" s="1"/>
  <c r="AA72" i="51"/>
  <c r="AB72" i="51" s="1"/>
  <c r="AL20" i="33"/>
  <c r="AI19" i="33"/>
  <c r="AQ182" i="59"/>
  <c r="AE21" i="33"/>
  <c r="U20" i="33"/>
  <c r="I20" i="33"/>
  <c r="J20" i="33"/>
  <c r="AH145" i="59"/>
  <c r="AH144" i="59"/>
  <c r="AH146" i="59"/>
  <c r="W19" i="33"/>
  <c r="AY145" i="59"/>
  <c r="AY146" i="59" s="1"/>
  <c r="AY144" i="59"/>
  <c r="BW157" i="59"/>
  <c r="BW158" i="59" s="1"/>
  <c r="BW156" i="59"/>
  <c r="BJ157" i="59"/>
  <c r="BJ158" i="59" s="1"/>
  <c r="BJ156" i="59"/>
  <c r="BL145" i="59"/>
  <c r="BL146" i="59" s="1"/>
  <c r="BL144" i="59"/>
  <c r="AO16" i="51"/>
  <c r="AP16" i="51" s="1"/>
  <c r="J146" i="59"/>
  <c r="H19" i="33"/>
  <c r="AB157" i="59"/>
  <c r="AB158" i="59" s="1"/>
  <c r="AB156" i="59"/>
  <c r="AG157" i="59"/>
  <c r="AG158" i="59" s="1"/>
  <c r="AG156" i="59"/>
  <c r="Y181" i="59"/>
  <c r="Y180" i="59"/>
  <c r="BC145" i="59"/>
  <c r="BC146" i="59" s="1"/>
  <c r="BC144" i="59"/>
  <c r="F145" i="59"/>
  <c r="F144" i="59"/>
  <c r="M181" i="51"/>
  <c r="N181" i="51" s="1"/>
  <c r="BY156" i="59"/>
  <c r="BY169" i="59" s="1"/>
  <c r="BY146" i="59"/>
  <c r="BB19" i="33"/>
  <c r="AA145" i="59"/>
  <c r="AA146" i="59" s="1"/>
  <c r="AA144" i="59"/>
  <c r="BP145" i="59"/>
  <c r="BP146" i="59" s="1"/>
  <c r="BP144" i="59"/>
  <c r="BX157" i="59"/>
  <c r="BX158" i="59" s="1"/>
  <c r="BX156" i="59"/>
  <c r="AR19" i="33"/>
  <c r="AD157" i="59"/>
  <c r="AD158" i="59" s="1"/>
  <c r="AD156" i="59"/>
  <c r="Q157" i="59"/>
  <c r="Q158" i="59" s="1"/>
  <c r="Q156" i="59"/>
  <c r="K20" i="33"/>
  <c r="H145" i="59"/>
  <c r="H146" i="59" s="1"/>
  <c r="H144" i="59"/>
  <c r="BD145" i="59"/>
  <c r="BD146" i="59" s="1"/>
  <c r="BD144" i="59"/>
  <c r="AA180" i="51"/>
  <c r="AB180" i="51" s="1"/>
  <c r="BZ144" i="59"/>
  <c r="BZ157" i="59" s="1"/>
  <c r="BZ134" i="59"/>
  <c r="BC18" i="33"/>
  <c r="N157" i="59"/>
  <c r="N158" i="59" s="1"/>
  <c r="N156" i="59"/>
  <c r="U145" i="59"/>
  <c r="U146" i="59" s="1"/>
  <c r="U144" i="59"/>
  <c r="AU157" i="59"/>
  <c r="AU158" i="59" s="1"/>
  <c r="AU156" i="59"/>
  <c r="AW19" i="33"/>
  <c r="BM145" i="59"/>
  <c r="BM146" i="59" s="1"/>
  <c r="BM144" i="59"/>
  <c r="R157" i="59"/>
  <c r="R158" i="59" s="1"/>
  <c r="R156" i="59"/>
  <c r="AV157" i="59"/>
  <c r="AV158" i="59" s="1"/>
  <c r="AV156" i="59"/>
  <c r="AC157" i="59"/>
  <c r="AC158" i="59" s="1"/>
  <c r="AC156" i="59"/>
  <c r="BF181" i="59"/>
  <c r="BF182" i="59" s="1"/>
  <c r="BF180" i="59"/>
  <c r="AW145" i="59"/>
  <c r="AW146" i="59" s="1"/>
  <c r="AW144" i="59"/>
  <c r="BV157" i="59"/>
  <c r="BV158" i="59" s="1"/>
  <c r="BV156" i="59"/>
  <c r="AA127" i="51"/>
  <c r="AB127" i="51" s="1"/>
  <c r="L20" i="33"/>
  <c r="M157" i="59"/>
  <c r="M158" i="59" s="1"/>
  <c r="M156" i="59"/>
  <c r="BB145" i="59"/>
  <c r="BB146" i="59" s="1"/>
  <c r="BB144" i="59"/>
  <c r="AR181" i="59"/>
  <c r="AR182" i="59" s="1"/>
  <c r="AR180" i="59"/>
  <c r="M20" i="33"/>
  <c r="BQ145" i="59"/>
  <c r="BQ146" i="59" s="1"/>
  <c r="BQ144" i="59"/>
  <c r="AQ181" i="59"/>
  <c r="AQ180" i="59"/>
  <c r="AJ145" i="59"/>
  <c r="AJ146" i="59" s="1"/>
  <c r="AJ144" i="59"/>
  <c r="K157" i="59"/>
  <c r="K158" i="59" s="1"/>
  <c r="K156" i="59"/>
  <c r="BS145" i="59"/>
  <c r="BS146" i="59" s="1"/>
  <c r="BS144" i="59"/>
  <c r="AF169" i="59"/>
  <c r="AF170" i="59" s="1"/>
  <c r="AF168" i="59"/>
  <c r="BO170" i="59"/>
  <c r="AO21" i="33"/>
  <c r="Z145" i="59"/>
  <c r="Z146" i="59" s="1"/>
  <c r="Z144" i="59"/>
  <c r="BE157" i="59"/>
  <c r="BE158" i="59" s="1"/>
  <c r="BE156" i="59"/>
  <c r="BR157" i="59"/>
  <c r="BR158" i="59" s="1"/>
  <c r="BR156" i="59"/>
  <c r="AA15" i="51"/>
  <c r="AB15" i="51" s="1"/>
  <c r="F134" i="59"/>
  <c r="D18" i="33"/>
  <c r="AZ157" i="59"/>
  <c r="AZ158" i="59" s="1"/>
  <c r="AZ156" i="59"/>
  <c r="AO181" i="51"/>
  <c r="AP181" i="51" s="1"/>
  <c r="CA156" i="59"/>
  <c r="CA169" i="59" s="1"/>
  <c r="CA146" i="59"/>
  <c r="BD19" i="33"/>
  <c r="AP145" i="59"/>
  <c r="AP146" i="59" s="1"/>
  <c r="AP144" i="59"/>
  <c r="BI157" i="59"/>
  <c r="BI158" i="59" s="1"/>
  <c r="BI156" i="59"/>
  <c r="T157" i="59"/>
  <c r="T158" i="59" s="1"/>
  <c r="T156" i="59"/>
  <c r="AZ20" i="33"/>
  <c r="BO169" i="59"/>
  <c r="BO168" i="59"/>
  <c r="BK145" i="59"/>
  <c r="BK146" i="59" s="1"/>
  <c r="BK144" i="59"/>
  <c r="J157" i="59"/>
  <c r="J156" i="59"/>
  <c r="V145" i="59"/>
  <c r="V146" i="59" s="1"/>
  <c r="V144" i="59"/>
  <c r="AE157" i="59"/>
  <c r="AE158" i="59" s="1"/>
  <c r="AE156" i="59"/>
  <c r="BU145" i="59"/>
  <c r="BU146" i="59" s="1"/>
  <c r="BU144" i="59"/>
  <c r="BT145" i="59"/>
  <c r="BT146" i="59" s="1"/>
  <c r="BT144" i="59"/>
  <c r="E145" i="59"/>
  <c r="E144" i="59"/>
  <c r="P157" i="59"/>
  <c r="P158" i="59" s="1"/>
  <c r="P156" i="59"/>
  <c r="AO145" i="59"/>
  <c r="AO146" i="59" s="1"/>
  <c r="AO144" i="59"/>
  <c r="S145" i="59"/>
  <c r="S146" i="59" s="1"/>
  <c r="S144" i="59"/>
  <c r="M15" i="51"/>
  <c r="N15" i="51" s="1"/>
  <c r="E134" i="59"/>
  <c r="C18" i="33"/>
  <c r="O157" i="59"/>
  <c r="O158" i="59" s="1"/>
  <c r="O156" i="59"/>
  <c r="AT169" i="59"/>
  <c r="AT170" i="59" s="1"/>
  <c r="AT168" i="59"/>
  <c r="AU20" i="33"/>
  <c r="AX19" i="33"/>
  <c r="F19" i="33"/>
  <c r="X157" i="59"/>
  <c r="X158" i="59" s="1"/>
  <c r="X156" i="59"/>
  <c r="BN169" i="59"/>
  <c r="BN170" i="59" s="1"/>
  <c r="BN168" i="59"/>
  <c r="L157" i="59"/>
  <c r="L158" i="59" s="1"/>
  <c r="L156" i="59"/>
  <c r="AI145" i="59"/>
  <c r="AI146" i="59" s="1"/>
  <c r="AI144" i="59"/>
  <c r="Y170" i="59"/>
  <c r="R21" i="33"/>
  <c r="BG169" i="59"/>
  <c r="BG170" i="59" s="1"/>
  <c r="BG168" i="59"/>
  <c r="AL157" i="59"/>
  <c r="AL158" i="59" s="1"/>
  <c r="AL156" i="59"/>
  <c r="AM169" i="59"/>
  <c r="AM170" i="59" s="1"/>
  <c r="AM168" i="59"/>
  <c r="BH169" i="59"/>
  <c r="BH170" i="59" s="1"/>
  <c r="BH168" i="59"/>
  <c r="BA157" i="59"/>
  <c r="BA158" i="59" s="1"/>
  <c r="BA156" i="59"/>
  <c r="AX145" i="59"/>
  <c r="AX146" i="59" s="1"/>
  <c r="AX144" i="59"/>
  <c r="AN145" i="59"/>
  <c r="AN146" i="59" s="1"/>
  <c r="AN144" i="59"/>
  <c r="W145" i="59"/>
  <c r="W146" i="59" s="1"/>
  <c r="W144" i="59"/>
  <c r="AK145" i="59"/>
  <c r="AK146" i="59" s="1"/>
  <c r="AK144" i="59"/>
  <c r="G145" i="59"/>
  <c r="G146" i="59" s="1"/>
  <c r="G144" i="59"/>
  <c r="AS169" i="59"/>
  <c r="AS170" i="59" s="1"/>
  <c r="AS168" i="59"/>
  <c r="I145" i="59"/>
  <c r="I146" i="59" s="1"/>
  <c r="I144" i="59"/>
  <c r="U954" i="25"/>
  <c r="V954" i="25" s="1"/>
  <c r="W782" i="25"/>
  <c r="P1170" i="25"/>
  <c r="W1143" i="25"/>
  <c r="V1143" i="25"/>
  <c r="P1149" i="25"/>
  <c r="V1122" i="25"/>
  <c r="W1122" i="25"/>
  <c r="W1155" i="25"/>
  <c r="P1182" i="25"/>
  <c r="V1155" i="25"/>
  <c r="P1188" i="25"/>
  <c r="W1161" i="25"/>
  <c r="V1161" i="25"/>
  <c r="P1138" i="25"/>
  <c r="W1111" i="25"/>
  <c r="P1234" i="25"/>
  <c r="W1207" i="25"/>
  <c r="V1207" i="25"/>
  <c r="P1177" i="25"/>
  <c r="W1150" i="25"/>
  <c r="V1150" i="25"/>
  <c r="P1137" i="25"/>
  <c r="W1110" i="25"/>
  <c r="P1159" i="25"/>
  <c r="V1132" i="25"/>
  <c r="W1132" i="25"/>
  <c r="P1158" i="25"/>
  <c r="W1131" i="25"/>
  <c r="V1131" i="25"/>
  <c r="P1147" i="25"/>
  <c r="W1120" i="25"/>
  <c r="V1120" i="25"/>
  <c r="P1160" i="25"/>
  <c r="W1133" i="25"/>
  <c r="V1133" i="25"/>
  <c r="P1173" i="25"/>
  <c r="W1146" i="25"/>
  <c r="V1146" i="25"/>
  <c r="W1145" i="25"/>
  <c r="P1172" i="25"/>
  <c r="V1145" i="25"/>
  <c r="P1157" i="25"/>
  <c r="V1130" i="25"/>
  <c r="W1130" i="25"/>
  <c r="P1167" i="25"/>
  <c r="W1140" i="25"/>
  <c r="V1140" i="25"/>
  <c r="P1168" i="25"/>
  <c r="W1141" i="25"/>
  <c r="V1141" i="25"/>
  <c r="P1232" i="25"/>
  <c r="W1205" i="25"/>
  <c r="V1205" i="25"/>
  <c r="U952" i="25"/>
  <c r="P1193" i="25"/>
  <c r="W1166" i="25"/>
  <c r="V1166" i="25"/>
  <c r="P1270" i="25"/>
  <c r="V1243" i="25"/>
  <c r="W1243" i="25"/>
  <c r="P1152" i="25"/>
  <c r="W1125" i="25"/>
  <c r="V1125" i="25"/>
  <c r="W1109" i="25"/>
  <c r="P1136" i="25"/>
  <c r="P1181" i="25"/>
  <c r="W1154" i="25"/>
  <c r="V1154" i="25"/>
  <c r="P1171" i="25"/>
  <c r="V1144" i="25"/>
  <c r="W1144" i="25"/>
  <c r="P1223" i="25"/>
  <c r="W1196" i="25"/>
  <c r="V1196" i="25"/>
  <c r="P1210" i="25"/>
  <c r="W1183" i="25"/>
  <c r="V1183" i="25"/>
  <c r="AO72" i="51" l="1"/>
  <c r="AP72" i="51" s="1"/>
  <c r="AT20" i="33"/>
  <c r="AV20" i="33"/>
  <c r="G20" i="33"/>
  <c r="BA21" i="33"/>
  <c r="AP21" i="33"/>
  <c r="V21" i="33"/>
  <c r="AF21" i="33"/>
  <c r="AN22" i="33"/>
  <c r="M21" i="33"/>
  <c r="AR20" i="33"/>
  <c r="AA128" i="51"/>
  <c r="AB128" i="51" s="1"/>
  <c r="L21" i="33"/>
  <c r="I21" i="33"/>
  <c r="U21" i="33"/>
  <c r="AM23" i="33"/>
  <c r="AI20" i="33"/>
  <c r="Y20" i="33"/>
  <c r="F20" i="33"/>
  <c r="O20" i="33"/>
  <c r="AH20" i="33"/>
  <c r="AO127" i="51"/>
  <c r="AP127" i="51" s="1"/>
  <c r="Z20" i="33"/>
  <c r="M72" i="51"/>
  <c r="N72" i="51" s="1"/>
  <c r="M127" i="51"/>
  <c r="N127" i="51" s="1"/>
  <c r="N20" i="33"/>
  <c r="P20" i="33"/>
  <c r="AS20" i="33"/>
  <c r="AC20" i="33"/>
  <c r="AK21" i="33"/>
  <c r="AQ21" i="33"/>
  <c r="X20" i="33"/>
  <c r="AS181" i="59"/>
  <c r="AS180" i="59"/>
  <c r="BU157" i="59"/>
  <c r="BU158" i="59" s="1"/>
  <c r="BU156" i="59"/>
  <c r="BN181" i="59"/>
  <c r="BN182" i="59" s="1"/>
  <c r="BN180" i="59"/>
  <c r="F157" i="59"/>
  <c r="F156" i="59"/>
  <c r="AA73" i="51"/>
  <c r="AB73" i="51" s="1"/>
  <c r="AL21" i="33"/>
  <c r="S20" i="33"/>
  <c r="AN157" i="59"/>
  <c r="AN158" i="59" s="1"/>
  <c r="AN156" i="59"/>
  <c r="AX20" i="33"/>
  <c r="P169" i="59"/>
  <c r="P170" i="59" s="1"/>
  <c r="P168" i="59"/>
  <c r="BK157" i="59"/>
  <c r="BK158" i="59" s="1"/>
  <c r="BK156" i="59"/>
  <c r="AW157" i="59"/>
  <c r="AW158" i="59" s="1"/>
  <c r="AW156" i="59"/>
  <c r="AW20" i="33"/>
  <c r="AU169" i="59"/>
  <c r="AU170" i="59" s="1"/>
  <c r="AU168" i="59"/>
  <c r="AT181" i="59"/>
  <c r="AT182" i="59" s="1"/>
  <c r="AT180" i="59"/>
  <c r="Q21" i="33"/>
  <c r="O169" i="59"/>
  <c r="O170" i="59" s="1"/>
  <c r="O168" i="59"/>
  <c r="AA16" i="51"/>
  <c r="AB16" i="51" s="1"/>
  <c r="F146" i="59"/>
  <c r="D19" i="33"/>
  <c r="BB157" i="59"/>
  <c r="BB158" i="59" s="1"/>
  <c r="BB156" i="59"/>
  <c r="L170" i="59"/>
  <c r="J21" i="33"/>
  <c r="X169" i="59"/>
  <c r="X170" i="59" s="1"/>
  <c r="X168" i="59"/>
  <c r="AK157" i="59"/>
  <c r="AK158" i="59" s="1"/>
  <c r="M73" i="51" s="1"/>
  <c r="N73" i="51" s="1"/>
  <c r="AK156" i="59"/>
  <c r="S157" i="59"/>
  <c r="S158" i="59" s="1"/>
  <c r="S156" i="59"/>
  <c r="V157" i="59"/>
  <c r="V158" i="59" s="1"/>
  <c r="V156" i="59"/>
  <c r="AP157" i="59"/>
  <c r="AP158" i="59" s="1"/>
  <c r="AP156" i="59"/>
  <c r="BM157" i="59"/>
  <c r="BM158" i="59" s="1"/>
  <c r="BM156" i="59"/>
  <c r="BW169" i="59"/>
  <c r="BW170" i="59" s="1"/>
  <c r="BW168" i="59"/>
  <c r="AE22" i="33"/>
  <c r="AO22" i="33"/>
  <c r="AA157" i="59"/>
  <c r="AA158" i="59" s="1"/>
  <c r="AA156" i="59"/>
  <c r="AB169" i="59"/>
  <c r="AB170" i="59" s="1"/>
  <c r="AB168" i="59"/>
  <c r="W20" i="33"/>
  <c r="AA21" i="33"/>
  <c r="AS182" i="59"/>
  <c r="AD22" i="33"/>
  <c r="AU21" i="33"/>
  <c r="BO181" i="59"/>
  <c r="BO182" i="59" s="1"/>
  <c r="BO180" i="59"/>
  <c r="AZ169" i="59"/>
  <c r="AZ170" i="59" s="1"/>
  <c r="AZ168" i="59"/>
  <c r="BF193" i="59"/>
  <c r="BF194" i="59" s="1"/>
  <c r="BF192" i="59"/>
  <c r="AH157" i="59"/>
  <c r="AH158" i="59" s="1"/>
  <c r="AH156" i="59"/>
  <c r="N169" i="59"/>
  <c r="N170" i="59" s="1"/>
  <c r="N168" i="59"/>
  <c r="AV169" i="59"/>
  <c r="AV170" i="59" s="1"/>
  <c r="AV168" i="59"/>
  <c r="BL157" i="59"/>
  <c r="BL158" i="59" s="1"/>
  <c r="BL156" i="59"/>
  <c r="BR169" i="59"/>
  <c r="BR170" i="59" s="1"/>
  <c r="BR168" i="59"/>
  <c r="K169" i="59"/>
  <c r="K170" i="59" s="1"/>
  <c r="K168" i="59"/>
  <c r="M169" i="59"/>
  <c r="M170" i="59" s="1"/>
  <c r="M168" i="59"/>
  <c r="AD169" i="59"/>
  <c r="AD170" i="59" s="1"/>
  <c r="AD168" i="59"/>
  <c r="AY21" i="33"/>
  <c r="AM181" i="59"/>
  <c r="AM182" i="59" s="1"/>
  <c r="AM180" i="59"/>
  <c r="AL169" i="59"/>
  <c r="AL170" i="59" s="1"/>
  <c r="AL168" i="59"/>
  <c r="AI157" i="59"/>
  <c r="AI158" i="59" s="1"/>
  <c r="AI156" i="59"/>
  <c r="AF181" i="59"/>
  <c r="AF182" i="59" s="1"/>
  <c r="AF180" i="59"/>
  <c r="AR193" i="59"/>
  <c r="AR194" i="59" s="1"/>
  <c r="AR192" i="59"/>
  <c r="U157" i="59"/>
  <c r="U158" i="59" s="1"/>
  <c r="U156" i="59"/>
  <c r="AC169" i="59"/>
  <c r="AC170" i="59" s="1"/>
  <c r="AC168" i="59"/>
  <c r="K21" i="33"/>
  <c r="M182" i="51"/>
  <c r="N182" i="51" s="1"/>
  <c r="BY168" i="59"/>
  <c r="BY181" i="59" s="1"/>
  <c r="BY158" i="59"/>
  <c r="BB20" i="33"/>
  <c r="AO17" i="51"/>
  <c r="AP17" i="51" s="1"/>
  <c r="J158" i="59"/>
  <c r="H20" i="33"/>
  <c r="AG21" i="33"/>
  <c r="R169" i="59"/>
  <c r="R170" i="59" s="1"/>
  <c r="R168" i="59"/>
  <c r="BC157" i="59"/>
  <c r="BC158" i="59" s="1"/>
  <c r="BC156" i="59"/>
  <c r="W157" i="59"/>
  <c r="W158" i="59" s="1"/>
  <c r="W156" i="59"/>
  <c r="AO157" i="59"/>
  <c r="AO158" i="59" s="1"/>
  <c r="AO156" i="59"/>
  <c r="J169" i="59"/>
  <c r="J168" i="59"/>
  <c r="AJ20" i="33"/>
  <c r="T20" i="33"/>
  <c r="AX157" i="59"/>
  <c r="AX158" i="59" s="1"/>
  <c r="AX156" i="59"/>
  <c r="Y182" i="59"/>
  <c r="R22" i="33"/>
  <c r="E157" i="59"/>
  <c r="E156" i="59"/>
  <c r="E20" i="33"/>
  <c r="I157" i="59"/>
  <c r="I158" i="59" s="1"/>
  <c r="I156" i="59"/>
  <c r="BA169" i="59"/>
  <c r="BA170" i="59" s="1"/>
  <c r="BA168" i="59"/>
  <c r="BT157" i="59"/>
  <c r="BT158" i="59" s="1"/>
  <c r="BT156" i="59"/>
  <c r="L169" i="59"/>
  <c r="L168" i="59"/>
  <c r="AZ21" i="33"/>
  <c r="BS157" i="59"/>
  <c r="BS158" i="59" s="1"/>
  <c r="BS156" i="59"/>
  <c r="Q169" i="59"/>
  <c r="Q170" i="59" s="1"/>
  <c r="Q168" i="59"/>
  <c r="AB22" i="33"/>
  <c r="BH181" i="59"/>
  <c r="BH182" i="59" s="1"/>
  <c r="BH180" i="59"/>
  <c r="T169" i="59"/>
  <c r="T170" i="59" s="1"/>
  <c r="T168" i="59"/>
  <c r="G157" i="59"/>
  <c r="G158" i="59" s="1"/>
  <c r="G156" i="59"/>
  <c r="M16" i="51"/>
  <c r="N16" i="51" s="1"/>
  <c r="E146" i="59"/>
  <c r="C19" i="33"/>
  <c r="AE169" i="59"/>
  <c r="AE170" i="59" s="1"/>
  <c r="AE168" i="59"/>
  <c r="BI169" i="59"/>
  <c r="BI170" i="59" s="1"/>
  <c r="BI168" i="59"/>
  <c r="AA181" i="51"/>
  <c r="AB181" i="51" s="1"/>
  <c r="BZ156" i="59"/>
  <c r="BZ169" i="59" s="1"/>
  <c r="BZ146" i="59"/>
  <c r="BC19" i="33"/>
  <c r="BJ169" i="59"/>
  <c r="BJ170" i="59" s="1"/>
  <c r="BJ168" i="59"/>
  <c r="BE169" i="59"/>
  <c r="BE170" i="59" s="1"/>
  <c r="BE168" i="59"/>
  <c r="AJ157" i="59"/>
  <c r="AJ158" i="59" s="1"/>
  <c r="AJ156" i="59"/>
  <c r="Z157" i="59"/>
  <c r="Z158" i="59" s="1"/>
  <c r="Z156" i="59"/>
  <c r="AQ193" i="59"/>
  <c r="AQ194" i="59" s="1"/>
  <c r="AQ192" i="59"/>
  <c r="BD157" i="59"/>
  <c r="BD158" i="59" s="1"/>
  <c r="BD156" i="59"/>
  <c r="BX169" i="59"/>
  <c r="BX170" i="59" s="1"/>
  <c r="BX168" i="59"/>
  <c r="Y193" i="59"/>
  <c r="Y192" i="59"/>
  <c r="BV169" i="59"/>
  <c r="BV170" i="59" s="1"/>
  <c r="BV168" i="59"/>
  <c r="AY157" i="59"/>
  <c r="AY158" i="59" s="1"/>
  <c r="AY156" i="59"/>
  <c r="BG181" i="59"/>
  <c r="BG182" i="59" s="1"/>
  <c r="BG180" i="59"/>
  <c r="AO182" i="51"/>
  <c r="AP182" i="51" s="1"/>
  <c r="CA168" i="59"/>
  <c r="CA181" i="59" s="1"/>
  <c r="CA158" i="59"/>
  <c r="BD20" i="33"/>
  <c r="BQ157" i="59"/>
  <c r="BQ158" i="59" s="1"/>
  <c r="BQ156" i="59"/>
  <c r="H157" i="59"/>
  <c r="H158" i="59" s="1"/>
  <c r="H156" i="59"/>
  <c r="BP157" i="59"/>
  <c r="BP158" i="59" s="1"/>
  <c r="BP156" i="59"/>
  <c r="AG169" i="59"/>
  <c r="AG170" i="59" s="1"/>
  <c r="AG168" i="59"/>
  <c r="U949" i="25"/>
  <c r="V949" i="25" s="1"/>
  <c r="U953" i="25"/>
  <c r="V953" i="25" s="1"/>
  <c r="U960" i="25"/>
  <c r="V960" i="25" s="1"/>
  <c r="P1199" i="25"/>
  <c r="W1172" i="25"/>
  <c r="V1172" i="25"/>
  <c r="W1147" i="25"/>
  <c r="P1174" i="25"/>
  <c r="V1147" i="25"/>
  <c r="P1186" i="25"/>
  <c r="W1159" i="25"/>
  <c r="V1159" i="25"/>
  <c r="P1209" i="25"/>
  <c r="W1182" i="25"/>
  <c r="V1182" i="25"/>
  <c r="P1261" i="25"/>
  <c r="W1234" i="25"/>
  <c r="V1234" i="25"/>
  <c r="P1259" i="25"/>
  <c r="W1232" i="25"/>
  <c r="V1232" i="25"/>
  <c r="P1184" i="25"/>
  <c r="V1157" i="25"/>
  <c r="W1157" i="25"/>
  <c r="P1237" i="25"/>
  <c r="W1210" i="25"/>
  <c r="V1210" i="25"/>
  <c r="P1187" i="25"/>
  <c r="W1160" i="25"/>
  <c r="V1160" i="25"/>
  <c r="P1164" i="25"/>
  <c r="W1137" i="25"/>
  <c r="V1137" i="25"/>
  <c r="P1179" i="25"/>
  <c r="W1152" i="25"/>
  <c r="V1152" i="25"/>
  <c r="V952" i="25"/>
  <c r="P1195" i="25"/>
  <c r="W1168" i="25"/>
  <c r="V1168" i="25"/>
  <c r="P1165" i="25"/>
  <c r="W1138" i="25"/>
  <c r="V1138" i="25"/>
  <c r="P1204" i="25"/>
  <c r="W1177" i="25"/>
  <c r="V1177" i="25"/>
  <c r="U965" i="25"/>
  <c r="P1297" i="25"/>
  <c r="V1270" i="25"/>
  <c r="W1270" i="25"/>
  <c r="W1167" i="25"/>
  <c r="P1194" i="25"/>
  <c r="V1167" i="25"/>
  <c r="W1149" i="25"/>
  <c r="P1176" i="25"/>
  <c r="V1149" i="25"/>
  <c r="U968" i="25"/>
  <c r="W1223" i="25"/>
  <c r="P1250" i="25"/>
  <c r="V1223" i="25"/>
  <c r="P1198" i="25"/>
  <c r="W1171" i="25"/>
  <c r="V1171" i="25"/>
  <c r="W1188" i="25"/>
  <c r="P1215" i="25"/>
  <c r="V1188" i="25"/>
  <c r="P1220" i="25"/>
  <c r="W1193" i="25"/>
  <c r="V1193" i="25"/>
  <c r="W1158" i="25"/>
  <c r="P1185" i="25"/>
  <c r="V1158" i="25"/>
  <c r="W1170" i="25"/>
  <c r="P1197" i="25"/>
  <c r="V1170" i="25"/>
  <c r="P1208" i="25"/>
  <c r="W1181" i="25"/>
  <c r="V1181" i="25"/>
  <c r="W781" i="25"/>
  <c r="P1163" i="25"/>
  <c r="W1136" i="25"/>
  <c r="V1136" i="25"/>
  <c r="U955" i="25"/>
  <c r="W1173" i="25"/>
  <c r="P1200" i="25"/>
  <c r="V1173" i="25"/>
  <c r="AV21" i="33" l="1"/>
  <c r="P21" i="33"/>
  <c r="W21" i="33"/>
  <c r="AN23" i="33"/>
  <c r="AS21" i="33"/>
  <c r="F21" i="33"/>
  <c r="U22" i="33"/>
  <c r="M22" i="33"/>
  <c r="AO73" i="51"/>
  <c r="AP73" i="51" s="1"/>
  <c r="AT21" i="33"/>
  <c r="K22" i="33"/>
  <c r="T21" i="33"/>
  <c r="AO23" i="33"/>
  <c r="G21" i="33"/>
  <c r="S21" i="33"/>
  <c r="AH21" i="33"/>
  <c r="AO128" i="51"/>
  <c r="AP128" i="51" s="1"/>
  <c r="AR21" i="33"/>
  <c r="O21" i="33"/>
  <c r="AM24" i="33"/>
  <c r="AP22" i="33"/>
  <c r="X21" i="33"/>
  <c r="BR182" i="59"/>
  <c r="AU22" i="33"/>
  <c r="Q22" i="33"/>
  <c r="AF22" i="33"/>
  <c r="AB23" i="33"/>
  <c r="M181" i="59"/>
  <c r="M182" i="59" s="1"/>
  <c r="M180" i="59"/>
  <c r="V22" i="33"/>
  <c r="BG193" i="59"/>
  <c r="BG194" i="59" s="1"/>
  <c r="BG192" i="59"/>
  <c r="AE181" i="59"/>
  <c r="AE182" i="59" s="1"/>
  <c r="AE180" i="59"/>
  <c r="E21" i="33"/>
  <c r="AO18" i="51"/>
  <c r="AP18" i="51" s="1"/>
  <c r="J170" i="59"/>
  <c r="H21" i="33"/>
  <c r="AP169" i="59"/>
  <c r="AP170" i="59" s="1"/>
  <c r="AP168" i="59"/>
  <c r="BK169" i="59"/>
  <c r="BK170" i="59" s="1"/>
  <c r="BK168" i="59"/>
  <c r="AK22" i="33"/>
  <c r="Z21" i="33"/>
  <c r="BE181" i="59"/>
  <c r="BE180" i="59"/>
  <c r="BO193" i="59"/>
  <c r="BO194" i="59" s="1"/>
  <c r="BO192" i="59"/>
  <c r="S169" i="59"/>
  <c r="S170" i="59" s="1"/>
  <c r="S168" i="59"/>
  <c r="G169" i="59"/>
  <c r="G170" i="59" s="1"/>
  <c r="G168" i="59"/>
  <c r="BL169" i="59"/>
  <c r="BL170" i="59" s="1"/>
  <c r="BL168" i="59"/>
  <c r="BU169" i="59"/>
  <c r="BU170" i="59" s="1"/>
  <c r="BU168" i="59"/>
  <c r="H169" i="59"/>
  <c r="H170" i="59" s="1"/>
  <c r="H168" i="59"/>
  <c r="Y205" i="59"/>
  <c r="Y204" i="59"/>
  <c r="BJ181" i="59"/>
  <c r="BJ182" i="59" s="1"/>
  <c r="BJ180" i="59"/>
  <c r="Y194" i="59"/>
  <c r="R23" i="33"/>
  <c r="BC169" i="59"/>
  <c r="BC170" i="59" s="1"/>
  <c r="BC168" i="59"/>
  <c r="AM193" i="59"/>
  <c r="AM194" i="59" s="1"/>
  <c r="AM192" i="59"/>
  <c r="AK169" i="59"/>
  <c r="AK170" i="59" s="1"/>
  <c r="AK168" i="59"/>
  <c r="AQ205" i="59"/>
  <c r="AQ206" i="59" s="1"/>
  <c r="AQ204" i="59"/>
  <c r="BI181" i="59"/>
  <c r="BI182" i="59" s="1"/>
  <c r="BI180" i="59"/>
  <c r="Q181" i="59"/>
  <c r="Q182" i="59" s="1"/>
  <c r="Q180" i="59"/>
  <c r="BT170" i="59"/>
  <c r="AW21" i="33"/>
  <c r="BE182" i="59"/>
  <c r="AA74" i="51"/>
  <c r="AB74" i="51" s="1"/>
  <c r="AL22" i="33"/>
  <c r="AQ22" i="33"/>
  <c r="M128" i="51"/>
  <c r="N128" i="51" s="1"/>
  <c r="N21" i="33"/>
  <c r="K181" i="59"/>
  <c r="K180" i="59"/>
  <c r="AA17" i="51"/>
  <c r="AB17" i="51" s="1"/>
  <c r="F158" i="59"/>
  <c r="D20" i="33"/>
  <c r="F169" i="59"/>
  <c r="F168" i="59"/>
  <c r="AZ181" i="59"/>
  <c r="AZ182" i="59" s="1"/>
  <c r="AZ180" i="59"/>
  <c r="L181" i="59"/>
  <c r="L182" i="59" s="1"/>
  <c r="L180" i="59"/>
  <c r="T181" i="59"/>
  <c r="T182" i="59" s="1"/>
  <c r="T180" i="59"/>
  <c r="BT169" i="59"/>
  <c r="BT168" i="59"/>
  <c r="AX169" i="59"/>
  <c r="AX170" i="59" s="1"/>
  <c r="AX168" i="59"/>
  <c r="AV181" i="59"/>
  <c r="AV182" i="59" s="1"/>
  <c r="AV180" i="59"/>
  <c r="AT193" i="59"/>
  <c r="AT194" i="59" s="1"/>
  <c r="AT192" i="59"/>
  <c r="AX21" i="33"/>
  <c r="AS193" i="59"/>
  <c r="AS194" i="59" s="1"/>
  <c r="AS192" i="59"/>
  <c r="BQ169" i="59"/>
  <c r="BQ170" i="59" s="1"/>
  <c r="BQ168" i="59"/>
  <c r="BX181" i="59"/>
  <c r="BX180" i="59"/>
  <c r="R181" i="59"/>
  <c r="R182" i="59" s="1"/>
  <c r="R180" i="59"/>
  <c r="AC181" i="59"/>
  <c r="AC182" i="59" s="1"/>
  <c r="AC180" i="59"/>
  <c r="X181" i="59"/>
  <c r="X182" i="59" s="1"/>
  <c r="X180" i="59"/>
  <c r="AN169" i="59"/>
  <c r="AN170" i="59" s="1"/>
  <c r="AN168" i="59"/>
  <c r="AY170" i="59"/>
  <c r="AJ21" i="33"/>
  <c r="Z169" i="59"/>
  <c r="Z170" i="59" s="1"/>
  <c r="Z168" i="59"/>
  <c r="J181" i="59"/>
  <c r="J180" i="59"/>
  <c r="AF193" i="59"/>
  <c r="AF194" i="59" s="1"/>
  <c r="AF192" i="59"/>
  <c r="BF205" i="59"/>
  <c r="BF206" i="59" s="1"/>
  <c r="BF204" i="59"/>
  <c r="AW169" i="59"/>
  <c r="AW170" i="59" s="1"/>
  <c r="AW168" i="59"/>
  <c r="BA182" i="59"/>
  <c r="O182" i="59"/>
  <c r="AA129" i="51"/>
  <c r="AB129" i="51" s="1"/>
  <c r="L22" i="33"/>
  <c r="AG181" i="59"/>
  <c r="AG182" i="59" s="1"/>
  <c r="AG180" i="59"/>
  <c r="AY169" i="59"/>
  <c r="AY168" i="59"/>
  <c r="AJ169" i="59"/>
  <c r="AJ168" i="59"/>
  <c r="AO169" i="59"/>
  <c r="AO170" i="59" s="1"/>
  <c r="AO168" i="59"/>
  <c r="AI169" i="59"/>
  <c r="AI170" i="59" s="1"/>
  <c r="AI168" i="59"/>
  <c r="V169" i="59"/>
  <c r="V170" i="59" s="1"/>
  <c r="V168" i="59"/>
  <c r="M183" i="51"/>
  <c r="N183" i="51" s="1"/>
  <c r="BY180" i="59"/>
  <c r="BY193" i="59" s="1"/>
  <c r="BY170" i="59"/>
  <c r="BB21" i="33"/>
  <c r="BR181" i="59"/>
  <c r="BR180" i="59"/>
  <c r="AA169" i="59"/>
  <c r="AA170" i="59" s="1"/>
  <c r="AA168" i="59"/>
  <c r="O181" i="59"/>
  <c r="O180" i="59"/>
  <c r="BN193" i="59"/>
  <c r="BN194" i="59" s="1"/>
  <c r="BN192" i="59"/>
  <c r="BX182" i="59"/>
  <c r="BA22" i="33"/>
  <c r="BV181" i="59"/>
  <c r="BV182" i="59" s="1"/>
  <c r="BV180" i="59"/>
  <c r="AL181" i="59"/>
  <c r="AL180" i="59"/>
  <c r="P181" i="59"/>
  <c r="P182" i="59" s="1"/>
  <c r="P180" i="59"/>
  <c r="AE23" i="33"/>
  <c r="AR205" i="59"/>
  <c r="AR206" i="59" s="1"/>
  <c r="AR204" i="59"/>
  <c r="AH169" i="59"/>
  <c r="AH170" i="59" s="1"/>
  <c r="AH168" i="59"/>
  <c r="AL182" i="59"/>
  <c r="AA22" i="33"/>
  <c r="BM169" i="59"/>
  <c r="BM170" i="59" s="1"/>
  <c r="BM168" i="59"/>
  <c r="BB169" i="59"/>
  <c r="BB170" i="59" s="1"/>
  <c r="BB168" i="59"/>
  <c r="BS169" i="59"/>
  <c r="BS170" i="59" s="1"/>
  <c r="BS168" i="59"/>
  <c r="AB181" i="59"/>
  <c r="AB182" i="59" s="1"/>
  <c r="AB180" i="59"/>
  <c r="AZ22" i="33"/>
  <c r="W169" i="59"/>
  <c r="W170" i="59" s="1"/>
  <c r="W168" i="59"/>
  <c r="AC21" i="33"/>
  <c r="AA182" i="51"/>
  <c r="AB182" i="51" s="1"/>
  <c r="BZ168" i="59"/>
  <c r="BZ181" i="59" s="1"/>
  <c r="BZ158" i="59"/>
  <c r="BC20" i="33"/>
  <c r="BH193" i="59"/>
  <c r="BH194" i="59" s="1"/>
  <c r="BH192" i="59"/>
  <c r="BA181" i="59"/>
  <c r="BA180" i="59"/>
  <c r="AY22" i="33"/>
  <c r="N181" i="59"/>
  <c r="N182" i="59" s="1"/>
  <c r="N180" i="59"/>
  <c r="U169" i="59"/>
  <c r="U170" i="59" s="1"/>
  <c r="U168" i="59"/>
  <c r="AD23" i="33"/>
  <c r="BW181" i="59"/>
  <c r="BW182" i="59" s="1"/>
  <c r="BW180" i="59"/>
  <c r="AU181" i="59"/>
  <c r="AU182" i="59" s="1"/>
  <c r="AU180" i="59"/>
  <c r="AJ170" i="59"/>
  <c r="Y21" i="33"/>
  <c r="K182" i="59"/>
  <c r="I22" i="33"/>
  <c r="M17" i="51"/>
  <c r="N17" i="51" s="1"/>
  <c r="E158" i="59"/>
  <c r="C20" i="33"/>
  <c r="E169" i="59"/>
  <c r="E168" i="59"/>
  <c r="AI21" i="33"/>
  <c r="BP169" i="59"/>
  <c r="BP170" i="59" s="1"/>
  <c r="BP168" i="59"/>
  <c r="BD169" i="59"/>
  <c r="BD170" i="59" s="1"/>
  <c r="BD168" i="59"/>
  <c r="AO183" i="51"/>
  <c r="AP183" i="51" s="1"/>
  <c r="CA180" i="59"/>
  <c r="CA193" i="59" s="1"/>
  <c r="CA170" i="59"/>
  <c r="BD21" i="33"/>
  <c r="I169" i="59"/>
  <c r="I170" i="59" s="1"/>
  <c r="I168" i="59"/>
  <c r="AG22" i="33"/>
  <c r="AD181" i="59"/>
  <c r="AD182" i="59" s="1"/>
  <c r="AD180" i="59"/>
  <c r="J22" i="33"/>
  <c r="U969" i="25"/>
  <c r="V969" i="25" s="1"/>
  <c r="U950" i="25"/>
  <c r="U970" i="25"/>
  <c r="V970" i="25" s="1"/>
  <c r="U971" i="25"/>
  <c r="V971" i="25" s="1"/>
  <c r="U966" i="25"/>
  <c r="V966" i="25" s="1"/>
  <c r="U958" i="25"/>
  <c r="V958" i="25" s="1"/>
  <c r="U956" i="25"/>
  <c r="V956" i="25" s="1"/>
  <c r="W787" i="25"/>
  <c r="W818" i="25"/>
  <c r="W662" i="25"/>
  <c r="U957" i="25"/>
  <c r="V957" i="25" s="1"/>
  <c r="W821" i="25"/>
  <c r="U982" i="25"/>
  <c r="V982" i="25" s="1"/>
  <c r="U967" i="25"/>
  <c r="V967" i="25" s="1"/>
  <c r="U1004" i="25"/>
  <c r="V1004" i="25" s="1"/>
  <c r="U951" i="25"/>
  <c r="V951" i="25" s="1"/>
  <c r="U976" i="25"/>
  <c r="V976" i="25" s="1"/>
  <c r="U959" i="25"/>
  <c r="V959" i="25" s="1"/>
  <c r="U782" i="25"/>
  <c r="V782" i="25" s="1"/>
  <c r="U961" i="25"/>
  <c r="V961" i="25" s="1"/>
  <c r="U962" i="25"/>
  <c r="V962" i="25" s="1"/>
  <c r="W820" i="25"/>
  <c r="W783" i="25"/>
  <c r="U987" i="25"/>
  <c r="P1221" i="25"/>
  <c r="W1194" i="25"/>
  <c r="V1194" i="25"/>
  <c r="U977" i="25"/>
  <c r="P1225" i="25"/>
  <c r="W1198" i="25"/>
  <c r="V1198" i="25"/>
  <c r="W784" i="25"/>
  <c r="P1211" i="25"/>
  <c r="V1184" i="25"/>
  <c r="W1184" i="25"/>
  <c r="P1226" i="25"/>
  <c r="W1199" i="25"/>
  <c r="V1199" i="25"/>
  <c r="V965" i="25"/>
  <c r="U990" i="25"/>
  <c r="P1247" i="25"/>
  <c r="W1220" i="25"/>
  <c r="V1220" i="25"/>
  <c r="U974" i="25"/>
  <c r="P1231" i="25"/>
  <c r="W1204" i="25"/>
  <c r="V1204" i="25"/>
  <c r="W1209" i="25"/>
  <c r="P1236" i="25"/>
  <c r="V1209" i="25"/>
  <c r="P1190" i="25"/>
  <c r="W1163" i="25"/>
  <c r="V1163" i="25"/>
  <c r="P1224" i="25"/>
  <c r="W1197" i="25"/>
  <c r="V1197" i="25"/>
  <c r="P1277" i="25"/>
  <c r="W1250" i="25"/>
  <c r="V1250" i="25"/>
  <c r="W1176" i="25"/>
  <c r="P1203" i="25"/>
  <c r="V1176" i="25"/>
  <c r="P1206" i="25"/>
  <c r="W1179" i="25"/>
  <c r="V1179" i="25"/>
  <c r="V950" i="25"/>
  <c r="W778" i="25"/>
  <c r="P1286" i="25"/>
  <c r="W1259" i="25"/>
  <c r="V1259" i="25"/>
  <c r="W1215" i="25"/>
  <c r="P1242" i="25"/>
  <c r="V1215" i="25"/>
  <c r="P1213" i="25"/>
  <c r="W1186" i="25"/>
  <c r="V1186" i="25"/>
  <c r="P1324" i="25"/>
  <c r="W1297" i="25"/>
  <c r="V1297" i="25"/>
  <c r="P1192" i="25"/>
  <c r="W1165" i="25"/>
  <c r="V1165" i="25"/>
  <c r="P1191" i="25"/>
  <c r="W1164" i="25"/>
  <c r="V1164" i="25"/>
  <c r="P1264" i="25"/>
  <c r="W1237" i="25"/>
  <c r="V1237" i="25"/>
  <c r="W819" i="25"/>
  <c r="P1288" i="25"/>
  <c r="V1261" i="25"/>
  <c r="W1261" i="25"/>
  <c r="P1201" i="25"/>
  <c r="W1174" i="25"/>
  <c r="V1174" i="25"/>
  <c r="U993" i="25"/>
  <c r="V993" i="25" s="1"/>
  <c r="P1227" i="25"/>
  <c r="W1200" i="25"/>
  <c r="V1200" i="25"/>
  <c r="U1001" i="25"/>
  <c r="W1185" i="25"/>
  <c r="P1212" i="25"/>
  <c r="V1185" i="25"/>
  <c r="V968" i="25"/>
  <c r="W785" i="25"/>
  <c r="V955" i="25"/>
  <c r="P1235" i="25"/>
  <c r="W1208" i="25"/>
  <c r="V1208" i="25"/>
  <c r="W816" i="25"/>
  <c r="P1222" i="25"/>
  <c r="V1195" i="25"/>
  <c r="W1195" i="25"/>
  <c r="W1187" i="25"/>
  <c r="P1214" i="25"/>
  <c r="V1187" i="25"/>
  <c r="D5" i="32"/>
  <c r="D6" i="32"/>
  <c r="D7" i="32"/>
  <c r="D8" i="32"/>
  <c r="D9" i="32"/>
  <c r="D10" i="32"/>
  <c r="D11" i="32"/>
  <c r="D12" i="32"/>
  <c r="D13" i="32"/>
  <c r="D14" i="32"/>
  <c r="D15" i="32"/>
  <c r="D16" i="32"/>
  <c r="D17" i="32"/>
  <c r="D18" i="32"/>
  <c r="D19" i="32"/>
  <c r="D20" i="32"/>
  <c r="D21" i="32"/>
  <c r="D22" i="32"/>
  <c r="D23" i="32"/>
  <c r="D24" i="32"/>
  <c r="D25" i="32"/>
  <c r="D26" i="32"/>
  <c r="D27" i="32"/>
  <c r="D28" i="32"/>
  <c r="D29" i="32"/>
  <c r="D30" i="32"/>
  <c r="D31" i="32"/>
  <c r="D32" i="32"/>
  <c r="D33" i="32"/>
  <c r="D34" i="32"/>
  <c r="D35" i="32"/>
  <c r="D36" i="32"/>
  <c r="D37" i="32"/>
  <c r="D38" i="32"/>
  <c r="D39" i="32"/>
  <c r="D40" i="32"/>
  <c r="D41" i="32"/>
  <c r="D42" i="32"/>
  <c r="D43" i="32"/>
  <c r="D44" i="32"/>
  <c r="D45" i="32"/>
  <c r="D46" i="32"/>
  <c r="D47" i="32"/>
  <c r="D48" i="32"/>
  <c r="D49" i="32"/>
  <c r="D50" i="32"/>
  <c r="D51" i="32"/>
  <c r="D52" i="32"/>
  <c r="D53" i="32"/>
  <c r="D54" i="32"/>
  <c r="A8" i="57"/>
  <c r="O22" i="33" l="1"/>
  <c r="W22" i="33"/>
  <c r="G22" i="33"/>
  <c r="AM25" i="33"/>
  <c r="AG23" i="33"/>
  <c r="AF23" i="33"/>
  <c r="Z22" i="33"/>
  <c r="M74" i="51"/>
  <c r="N74" i="51" s="1"/>
  <c r="AD24" i="33"/>
  <c r="AB24" i="33"/>
  <c r="AK23" i="33"/>
  <c r="AD194" i="59"/>
  <c r="U182" i="59"/>
  <c r="M129" i="51"/>
  <c r="N129" i="51" s="1"/>
  <c r="N22" i="33"/>
  <c r="P22" i="33"/>
  <c r="X22" i="33"/>
  <c r="G182" i="59"/>
  <c r="E22" i="33"/>
  <c r="AH22" i="33"/>
  <c r="AO129" i="51"/>
  <c r="AP129" i="51" s="1"/>
  <c r="Q23" i="33"/>
  <c r="AE24" i="33"/>
  <c r="U23" i="33"/>
  <c r="AI22" i="33"/>
  <c r="AV22" i="33"/>
  <c r="P194" i="59"/>
  <c r="M23" i="33"/>
  <c r="AY23" i="33"/>
  <c r="J23" i="33"/>
  <c r="AS22" i="33"/>
  <c r="AO24" i="33"/>
  <c r="F22" i="33"/>
  <c r="AC22" i="33"/>
  <c r="BN205" i="59"/>
  <c r="BN206" i="59" s="1"/>
  <c r="BN204" i="59"/>
  <c r="BL181" i="59"/>
  <c r="BL182" i="59" s="1"/>
  <c r="BL180" i="59"/>
  <c r="BK181" i="59"/>
  <c r="BK182" i="59" s="1"/>
  <c r="BK180" i="59"/>
  <c r="AU23" i="33"/>
  <c r="AA182" i="59"/>
  <c r="T22" i="33"/>
  <c r="I23" i="33"/>
  <c r="AR217" i="59"/>
  <c r="AR218" i="59" s="1"/>
  <c r="AR216" i="59"/>
  <c r="AW181" i="59"/>
  <c r="AW182" i="59" s="1"/>
  <c r="AW180" i="59"/>
  <c r="X193" i="59"/>
  <c r="X194" i="59" s="1"/>
  <c r="X192" i="59"/>
  <c r="AT205" i="59"/>
  <c r="AT206" i="59" s="1"/>
  <c r="AT204" i="59"/>
  <c r="F181" i="59"/>
  <c r="F180" i="59"/>
  <c r="BC181" i="59"/>
  <c r="BC182" i="59" s="1"/>
  <c r="BC180" i="59"/>
  <c r="V23" i="33"/>
  <c r="AZ23" i="33"/>
  <c r="AO181" i="59"/>
  <c r="AO182" i="59" s="1"/>
  <c r="AO180" i="59"/>
  <c r="G181" i="59"/>
  <c r="G180" i="59"/>
  <c r="AP181" i="59"/>
  <c r="AP182" i="59" s="1"/>
  <c r="AP180" i="59"/>
  <c r="AJ182" i="59"/>
  <c r="Y22" i="33"/>
  <c r="BA193" i="59"/>
  <c r="BA194" i="59" s="1"/>
  <c r="BA192" i="59"/>
  <c r="BF217" i="59"/>
  <c r="BF218" i="59" s="1"/>
  <c r="BF216" i="59"/>
  <c r="AC193" i="59"/>
  <c r="AC194" i="59" s="1"/>
  <c r="AC192" i="59"/>
  <c r="AV193" i="59"/>
  <c r="AV194" i="59" s="1"/>
  <c r="AV192" i="59"/>
  <c r="M193" i="59"/>
  <c r="M192" i="59"/>
  <c r="AA181" i="59"/>
  <c r="AA180" i="59"/>
  <c r="AP23" i="33"/>
  <c r="AO74" i="51"/>
  <c r="AP74" i="51" s="1"/>
  <c r="AT22" i="33"/>
  <c r="BP181" i="59"/>
  <c r="BP182" i="59" s="1"/>
  <c r="BP180" i="59"/>
  <c r="BH205" i="59"/>
  <c r="BH206" i="59" s="1"/>
  <c r="BH204" i="59"/>
  <c r="BS181" i="59"/>
  <c r="BS182" i="59" s="1"/>
  <c r="BS180" i="59"/>
  <c r="AJ181" i="59"/>
  <c r="AJ180" i="59"/>
  <c r="AF205" i="59"/>
  <c r="AF206" i="59" s="1"/>
  <c r="AF204" i="59"/>
  <c r="R193" i="59"/>
  <c r="R194" i="59" s="1"/>
  <c r="R192" i="59"/>
  <c r="AX181" i="59"/>
  <c r="AX182" i="59" s="1"/>
  <c r="AX180" i="59"/>
  <c r="AN24" i="33"/>
  <c r="BW193" i="59"/>
  <c r="BW194" i="59" s="1"/>
  <c r="BW192" i="59"/>
  <c r="P193" i="59"/>
  <c r="P192" i="59"/>
  <c r="BR193" i="59"/>
  <c r="BR194" i="59" s="1"/>
  <c r="BR192" i="59"/>
  <c r="K193" i="59"/>
  <c r="K194" i="59" s="1"/>
  <c r="K192" i="59"/>
  <c r="BO205" i="59"/>
  <c r="BO206" i="59" s="1"/>
  <c r="BO204" i="59"/>
  <c r="S22" i="33"/>
  <c r="AD193" i="59"/>
  <c r="AD192" i="59"/>
  <c r="BB181" i="59"/>
  <c r="BB182" i="59" s="1"/>
  <c r="BB180" i="59"/>
  <c r="AY181" i="59"/>
  <c r="AY182" i="59" s="1"/>
  <c r="AY180" i="59"/>
  <c r="J193" i="59"/>
  <c r="J192" i="59"/>
  <c r="BX193" i="59"/>
  <c r="BX194" i="59" s="1"/>
  <c r="BX192" i="59"/>
  <c r="BT181" i="59"/>
  <c r="BT182" i="59" s="1"/>
  <c r="BT180" i="59"/>
  <c r="BI193" i="59"/>
  <c r="BI194" i="59" s="1"/>
  <c r="BI192" i="59"/>
  <c r="Y217" i="59"/>
  <c r="Y216" i="59"/>
  <c r="AA183" i="51"/>
  <c r="AB183" i="51" s="1"/>
  <c r="BZ180" i="59"/>
  <c r="BZ193" i="59" s="1"/>
  <c r="BZ170" i="59"/>
  <c r="BC21" i="33"/>
  <c r="AL193" i="59"/>
  <c r="AL194" i="59" s="1"/>
  <c r="AL192" i="59"/>
  <c r="BE193" i="59"/>
  <c r="BE194" i="59" s="1"/>
  <c r="BE192" i="59"/>
  <c r="AO184" i="51"/>
  <c r="AP184" i="51" s="1"/>
  <c r="CA192" i="59"/>
  <c r="CA205" i="59" s="1"/>
  <c r="CA182" i="59"/>
  <c r="BD22" i="33"/>
  <c r="AR22" i="33"/>
  <c r="AA75" i="51"/>
  <c r="AB75" i="51" s="1"/>
  <c r="AL23" i="33"/>
  <c r="O193" i="59"/>
  <c r="O194" i="59" s="1"/>
  <c r="O192" i="59"/>
  <c r="M194" i="59"/>
  <c r="K23" i="33"/>
  <c r="BD181" i="59"/>
  <c r="BD182" i="59" s="1"/>
  <c r="BD180" i="59"/>
  <c r="AB193" i="59"/>
  <c r="AB194" i="59" s="1"/>
  <c r="AB192" i="59"/>
  <c r="AW22" i="33"/>
  <c r="AU193" i="59"/>
  <c r="AU194" i="59" s="1"/>
  <c r="AU192" i="59"/>
  <c r="AA18" i="51"/>
  <c r="AB18" i="51" s="1"/>
  <c r="F170" i="59"/>
  <c r="D21" i="33"/>
  <c r="Q193" i="59"/>
  <c r="Q194" i="59" s="1"/>
  <c r="Q192" i="59"/>
  <c r="Y206" i="59"/>
  <c r="R24" i="33"/>
  <c r="S181" i="59"/>
  <c r="S182" i="59" s="1"/>
  <c r="S180" i="59"/>
  <c r="BJ193" i="59"/>
  <c r="BJ194" i="59" s="1"/>
  <c r="BJ192" i="59"/>
  <c r="AO19" i="51"/>
  <c r="AP19" i="51" s="1"/>
  <c r="J182" i="59"/>
  <c r="H22" i="33"/>
  <c r="E181" i="59"/>
  <c r="E180" i="59"/>
  <c r="BM181" i="59"/>
  <c r="BM182" i="59" s="1"/>
  <c r="BM180" i="59"/>
  <c r="M184" i="51"/>
  <c r="N184" i="51" s="1"/>
  <c r="BY192" i="59"/>
  <c r="BY205" i="59" s="1"/>
  <c r="BY182" i="59"/>
  <c r="BB22" i="33"/>
  <c r="AG193" i="59"/>
  <c r="AG194" i="59" s="1"/>
  <c r="AG192" i="59"/>
  <c r="Z181" i="59"/>
  <c r="Z182" i="59" s="1"/>
  <c r="Z180" i="59"/>
  <c r="BQ181" i="59"/>
  <c r="BQ182" i="59" s="1"/>
  <c r="BQ180" i="59"/>
  <c r="T193" i="59"/>
  <c r="T194" i="59" s="1"/>
  <c r="T192" i="59"/>
  <c r="AQ217" i="59"/>
  <c r="AQ218" i="59" s="1"/>
  <c r="AQ216" i="59"/>
  <c r="H181" i="59"/>
  <c r="H182" i="59" s="1"/>
  <c r="H180" i="59"/>
  <c r="AE193" i="59"/>
  <c r="AE194" i="59" s="1"/>
  <c r="AE192" i="59"/>
  <c r="BV193" i="59"/>
  <c r="BV194" i="59" s="1"/>
  <c r="BV192" i="59"/>
  <c r="U181" i="59"/>
  <c r="U180" i="59"/>
  <c r="AS205" i="59"/>
  <c r="AS206" i="59" s="1"/>
  <c r="AS204" i="59"/>
  <c r="L193" i="59"/>
  <c r="L194" i="59" s="1"/>
  <c r="L192" i="59"/>
  <c r="AK181" i="59"/>
  <c r="AK182" i="59" s="1"/>
  <c r="AK180" i="59"/>
  <c r="BU181" i="59"/>
  <c r="BU182" i="59" s="1"/>
  <c r="BU180" i="59"/>
  <c r="BG205" i="59"/>
  <c r="BG206" i="59" s="1"/>
  <c r="BG204" i="59"/>
  <c r="AI181" i="59"/>
  <c r="AI182" i="59" s="1"/>
  <c r="AI180" i="59"/>
  <c r="AX22" i="33"/>
  <c r="I181" i="59"/>
  <c r="I182" i="59" s="1"/>
  <c r="I180" i="59"/>
  <c r="M18" i="51"/>
  <c r="N18" i="51" s="1"/>
  <c r="E170" i="59"/>
  <c r="C21" i="33"/>
  <c r="AA23" i="33"/>
  <c r="V181" i="59"/>
  <c r="V182" i="59" s="1"/>
  <c r="V180" i="59"/>
  <c r="AJ22" i="33"/>
  <c r="AQ23" i="33"/>
  <c r="N193" i="59"/>
  <c r="N194" i="59" s="1"/>
  <c r="N192" i="59"/>
  <c r="W181" i="59"/>
  <c r="W182" i="59" s="1"/>
  <c r="W180" i="59"/>
  <c r="AH181" i="59"/>
  <c r="AH182" i="59" s="1"/>
  <c r="AH180" i="59"/>
  <c r="BA23" i="33"/>
  <c r="AA130" i="51"/>
  <c r="AB130" i="51" s="1"/>
  <c r="L23" i="33"/>
  <c r="AN181" i="59"/>
  <c r="AN182" i="59" s="1"/>
  <c r="AN180" i="59"/>
  <c r="AZ193" i="59"/>
  <c r="AZ194" i="59" s="1"/>
  <c r="AZ192" i="59"/>
  <c r="AM205" i="59"/>
  <c r="AM206" i="59" s="1"/>
  <c r="AM204" i="59"/>
  <c r="W829" i="25"/>
  <c r="U979" i="25"/>
  <c r="V979" i="25" s="1"/>
  <c r="U1002" i="25"/>
  <c r="V1002" i="25" s="1"/>
  <c r="W786" i="25"/>
  <c r="U963" i="25"/>
  <c r="V963" i="25" s="1"/>
  <c r="U781" i="25"/>
  <c r="V781" i="25" s="1"/>
  <c r="U980" i="25"/>
  <c r="V980" i="25" s="1"/>
  <c r="W840" i="25"/>
  <c r="U991" i="25"/>
  <c r="V991" i="25" s="1"/>
  <c r="U978" i="25"/>
  <c r="V978" i="25" s="1"/>
  <c r="W825" i="25"/>
  <c r="U785" i="25"/>
  <c r="W831" i="25"/>
  <c r="U988" i="25"/>
  <c r="V988" i="25" s="1"/>
  <c r="U972" i="25"/>
  <c r="V972" i="25" s="1"/>
  <c r="W803" i="25"/>
  <c r="U992" i="25"/>
  <c r="V992" i="25" s="1"/>
  <c r="U820" i="25"/>
  <c r="W663" i="25"/>
  <c r="U989" i="25"/>
  <c r="V989" i="25" s="1"/>
  <c r="W832" i="25"/>
  <c r="U981" i="25"/>
  <c r="W780" i="25"/>
  <c r="U964" i="25"/>
  <c r="V964" i="25" s="1"/>
  <c r="U973" i="25"/>
  <c r="V973" i="25" s="1"/>
  <c r="U816" i="25"/>
  <c r="U1003" i="25"/>
  <c r="V1003" i="25" s="1"/>
  <c r="U998" i="25"/>
  <c r="V998" i="25" s="1"/>
  <c r="U975" i="25"/>
  <c r="V975" i="25" s="1"/>
  <c r="W817" i="25"/>
  <c r="U1025" i="25"/>
  <c r="V1025" i="25" s="1"/>
  <c r="U784" i="25"/>
  <c r="U999" i="25"/>
  <c r="W779" i="25"/>
  <c r="U818" i="25"/>
  <c r="W802" i="25"/>
  <c r="W664" i="25"/>
  <c r="W1201" i="25"/>
  <c r="P1228" i="25"/>
  <c r="V1201" i="25"/>
  <c r="W828" i="25"/>
  <c r="W827" i="25"/>
  <c r="W1221" i="25"/>
  <c r="P1248" i="25"/>
  <c r="V1221" i="25"/>
  <c r="P1304" i="25"/>
  <c r="W1277" i="25"/>
  <c r="V1277" i="25"/>
  <c r="W1236" i="25"/>
  <c r="P1263" i="25"/>
  <c r="V1236" i="25"/>
  <c r="U783" i="25"/>
  <c r="P1241" i="25"/>
  <c r="W1214" i="25"/>
  <c r="V1214" i="25"/>
  <c r="P1249" i="25"/>
  <c r="W1222" i="25"/>
  <c r="V1222" i="25"/>
  <c r="P1254" i="25"/>
  <c r="W1227" i="25"/>
  <c r="V1227" i="25"/>
  <c r="W822" i="25"/>
  <c r="P1219" i="25"/>
  <c r="W1192" i="25"/>
  <c r="V1192" i="25"/>
  <c r="W1286" i="25"/>
  <c r="P1313" i="25"/>
  <c r="V1286" i="25"/>
  <c r="U1012" i="25"/>
  <c r="P1274" i="25"/>
  <c r="W1247" i="25"/>
  <c r="V1247" i="25"/>
  <c r="P1238" i="25"/>
  <c r="W1211" i="25"/>
  <c r="V1211" i="25"/>
  <c r="P1240" i="25"/>
  <c r="W1213" i="25"/>
  <c r="V1213" i="25"/>
  <c r="U778" i="25"/>
  <c r="P1251" i="25"/>
  <c r="W1224" i="25"/>
  <c r="V1224" i="25"/>
  <c r="V990" i="25"/>
  <c r="W1206" i="25"/>
  <c r="P1233" i="25"/>
  <c r="V1206" i="25"/>
  <c r="P1258" i="25"/>
  <c r="W1231" i="25"/>
  <c r="V1231" i="25"/>
  <c r="P1291" i="25"/>
  <c r="V1264" i="25"/>
  <c r="W1264" i="25"/>
  <c r="V987" i="25"/>
  <c r="W1212" i="25"/>
  <c r="P1239" i="25"/>
  <c r="V1212" i="25"/>
  <c r="P1351" i="25"/>
  <c r="W1324" i="25"/>
  <c r="V1324" i="25"/>
  <c r="U1023" i="25"/>
  <c r="P1262" i="25"/>
  <c r="W1235" i="25"/>
  <c r="V1235" i="25"/>
  <c r="U996" i="25"/>
  <c r="V996" i="25" s="1"/>
  <c r="U983" i="25"/>
  <c r="P1252" i="25"/>
  <c r="W1225" i="25"/>
  <c r="V1225" i="25"/>
  <c r="W841" i="25"/>
  <c r="W838" i="25"/>
  <c r="V1001" i="25"/>
  <c r="W1191" i="25"/>
  <c r="P1218" i="25"/>
  <c r="V1191" i="25"/>
  <c r="P1230" i="25"/>
  <c r="W1203" i="25"/>
  <c r="V1203" i="25"/>
  <c r="W1242" i="25"/>
  <c r="P1269" i="25"/>
  <c r="V1242" i="25"/>
  <c r="P1217" i="25"/>
  <c r="W1190" i="25"/>
  <c r="V1190" i="25"/>
  <c r="W824" i="25"/>
  <c r="W847" i="25"/>
  <c r="U1009" i="25"/>
  <c r="P1315" i="25"/>
  <c r="V1288" i="25"/>
  <c r="W1288" i="25"/>
  <c r="V974" i="25"/>
  <c r="P1253" i="25"/>
  <c r="W1226" i="25"/>
  <c r="V1226" i="25"/>
  <c r="V977" i="25"/>
  <c r="E7" i="56"/>
  <c r="F7" i="56"/>
  <c r="G7" i="56"/>
  <c r="I7" i="56"/>
  <c r="J7" i="56"/>
  <c r="K7" i="56"/>
  <c r="O7" i="56"/>
  <c r="P7" i="56"/>
  <c r="Q7" i="56"/>
  <c r="S7" i="56"/>
  <c r="T7" i="56"/>
  <c r="U7" i="56"/>
  <c r="W7" i="56"/>
  <c r="X7" i="56"/>
  <c r="Y7" i="56"/>
  <c r="AA7" i="56"/>
  <c r="AB7" i="56"/>
  <c r="AC7" i="56"/>
  <c r="AE7" i="56"/>
  <c r="AF7" i="56"/>
  <c r="AG7" i="56"/>
  <c r="AI7" i="56"/>
  <c r="AJ7" i="56"/>
  <c r="AK7" i="56"/>
  <c r="AM7" i="56"/>
  <c r="AN7" i="56"/>
  <c r="AO7" i="56"/>
  <c r="AQ7" i="56"/>
  <c r="AR7" i="56"/>
  <c r="AS7" i="56"/>
  <c r="AU7" i="56"/>
  <c r="AV7" i="56"/>
  <c r="AW7" i="56"/>
  <c r="AY7" i="56"/>
  <c r="AZ7" i="56"/>
  <c r="BA7" i="56"/>
  <c r="U24" i="33" l="1"/>
  <c r="AA76" i="51"/>
  <c r="AB76" i="51" s="1"/>
  <c r="AL24" i="33"/>
  <c r="AU24" i="33"/>
  <c r="AN25" i="33"/>
  <c r="AX23" i="33"/>
  <c r="AA131" i="51"/>
  <c r="AB131" i="51" s="1"/>
  <c r="L24" i="33"/>
  <c r="P23" i="33"/>
  <c r="AB25" i="33"/>
  <c r="AW23" i="33"/>
  <c r="O23" i="33"/>
  <c r="F23" i="33"/>
  <c r="AS23" i="33"/>
  <c r="Z23" i="33"/>
  <c r="M75" i="51"/>
  <c r="N75" i="51" s="1"/>
  <c r="AJ23" i="33"/>
  <c r="J24" i="33"/>
  <c r="AH23" i="33"/>
  <c r="AO130" i="51"/>
  <c r="AP130" i="51" s="1"/>
  <c r="W23" i="33"/>
  <c r="AD25" i="33"/>
  <c r="BP194" i="59"/>
  <c r="AM26" i="33"/>
  <c r="G23" i="33"/>
  <c r="AP24" i="33"/>
  <c r="AI23" i="33"/>
  <c r="Q205" i="59"/>
  <c r="Q206" i="59" s="1"/>
  <c r="Q204" i="59"/>
  <c r="AZ24" i="33"/>
  <c r="AR229" i="59"/>
  <c r="AR230" i="59" s="1"/>
  <c r="AR228" i="59"/>
  <c r="L205" i="59"/>
  <c r="L206" i="59" s="1"/>
  <c r="L204" i="59"/>
  <c r="AO75" i="51"/>
  <c r="AP75" i="51" s="1"/>
  <c r="AT23" i="33"/>
  <c r="AG24" i="33"/>
  <c r="W193" i="59"/>
  <c r="W194" i="59" s="1"/>
  <c r="W192" i="59"/>
  <c r="T205" i="59"/>
  <c r="T206" i="59" s="1"/>
  <c r="T204" i="59"/>
  <c r="E193" i="59"/>
  <c r="E192" i="59"/>
  <c r="BE205" i="59"/>
  <c r="BE206" i="59" s="1"/>
  <c r="BE204" i="59"/>
  <c r="BX205" i="59"/>
  <c r="BX204" i="59"/>
  <c r="I24" i="33"/>
  <c r="AM217" i="59"/>
  <c r="AM218" i="59" s="1"/>
  <c r="AM216" i="59"/>
  <c r="I193" i="59"/>
  <c r="I194" i="59" s="1"/>
  <c r="I192" i="59"/>
  <c r="AS217" i="59"/>
  <c r="AS218" i="59" s="1"/>
  <c r="AS216" i="59"/>
  <c r="BC193" i="59"/>
  <c r="BC194" i="59" s="1"/>
  <c r="BC192" i="59"/>
  <c r="AL205" i="59"/>
  <c r="AL204" i="59"/>
  <c r="J205" i="59"/>
  <c r="J204" i="59"/>
  <c r="BR205" i="59"/>
  <c r="BR206" i="59" s="1"/>
  <c r="BR204" i="59"/>
  <c r="AA193" i="59"/>
  <c r="AA194" i="59" s="1"/>
  <c r="AA192" i="59"/>
  <c r="Y23" i="33"/>
  <c r="T23" i="33"/>
  <c r="U193" i="59"/>
  <c r="U194" i="59" s="1"/>
  <c r="U192" i="59"/>
  <c r="AO20" i="51"/>
  <c r="AP20" i="51" s="1"/>
  <c r="J194" i="59"/>
  <c r="H23" i="33"/>
  <c r="AU205" i="59"/>
  <c r="AU204" i="59"/>
  <c r="E23" i="33"/>
  <c r="AI193" i="59"/>
  <c r="AI194" i="59" s="1"/>
  <c r="AI192" i="59"/>
  <c r="AA184" i="51"/>
  <c r="AB184" i="51" s="1"/>
  <c r="BZ192" i="59"/>
  <c r="BZ205" i="59" s="1"/>
  <c r="BZ182" i="59"/>
  <c r="BC22" i="33"/>
  <c r="BS193" i="59"/>
  <c r="BS194" i="59" s="1"/>
  <c r="BS192" i="59"/>
  <c r="AT217" i="59"/>
  <c r="AT218" i="59" s="1"/>
  <c r="AT216" i="59"/>
  <c r="BK193" i="59"/>
  <c r="BK194" i="59" s="1"/>
  <c r="BK192" i="59"/>
  <c r="X23" i="33"/>
  <c r="AG205" i="59"/>
  <c r="AG206" i="59" s="1"/>
  <c r="AG204" i="59"/>
  <c r="BB193" i="59"/>
  <c r="BB194" i="59" s="1"/>
  <c r="BB192" i="59"/>
  <c r="BW205" i="59"/>
  <c r="BW206" i="59" s="1"/>
  <c r="BW204" i="59"/>
  <c r="AV205" i="59"/>
  <c r="AV206" i="59" s="1"/>
  <c r="AV204" i="59"/>
  <c r="G193" i="59"/>
  <c r="G194" i="59" s="1"/>
  <c r="G192" i="59"/>
  <c r="AE25" i="33"/>
  <c r="M130" i="51"/>
  <c r="N130" i="51" s="1"/>
  <c r="N23" i="33"/>
  <c r="AU206" i="59"/>
  <c r="AF24" i="33"/>
  <c r="BX206" i="59"/>
  <c r="BA24" i="33"/>
  <c r="AL206" i="59"/>
  <c r="AA24" i="33"/>
  <c r="AK193" i="59"/>
  <c r="AK194" i="59" s="1"/>
  <c r="M76" i="51" s="1"/>
  <c r="N76" i="51" s="1"/>
  <c r="AK192" i="59"/>
  <c r="AO185" i="51"/>
  <c r="AP185" i="51" s="1"/>
  <c r="CA204" i="59"/>
  <c r="CA217" i="59" s="1"/>
  <c r="CA194" i="59"/>
  <c r="BD23" i="33"/>
  <c r="S23" i="33"/>
  <c r="AX193" i="59"/>
  <c r="AX194" i="59" s="1"/>
  <c r="AX192" i="59"/>
  <c r="AQ229" i="59"/>
  <c r="AQ230" i="59" s="1"/>
  <c r="AQ228" i="59"/>
  <c r="BM193" i="59"/>
  <c r="BM194" i="59" s="1"/>
  <c r="BM192" i="59"/>
  <c r="K24" i="33"/>
  <c r="BT193" i="59"/>
  <c r="BT194" i="59" s="1"/>
  <c r="BT192" i="59"/>
  <c r="BO217" i="59"/>
  <c r="BO218" i="59" s="1"/>
  <c r="BO216" i="59"/>
  <c r="AC23" i="33"/>
  <c r="O205" i="59"/>
  <c r="O206" i="59" s="1"/>
  <c r="O204" i="59"/>
  <c r="R205" i="59"/>
  <c r="R206" i="59" s="1"/>
  <c r="R204" i="59"/>
  <c r="BA205" i="59"/>
  <c r="BA206" i="59" s="1"/>
  <c r="BA204" i="59"/>
  <c r="AF217" i="59"/>
  <c r="AF218" i="59" s="1"/>
  <c r="AF216" i="59"/>
  <c r="AV23" i="33"/>
  <c r="N205" i="59"/>
  <c r="N206" i="59" s="1"/>
  <c r="N204" i="59"/>
  <c r="BQ193" i="59"/>
  <c r="BQ194" i="59" s="1"/>
  <c r="BQ192" i="59"/>
  <c r="AO25" i="33"/>
  <c r="AZ205" i="59"/>
  <c r="AZ206" i="59" s="1"/>
  <c r="AZ204" i="59"/>
  <c r="AJ193" i="59"/>
  <c r="AJ194" i="59" s="1"/>
  <c r="AJ192" i="59"/>
  <c r="F193" i="59"/>
  <c r="F192" i="59"/>
  <c r="Z193" i="59"/>
  <c r="Z194" i="59" s="1"/>
  <c r="Z192" i="59"/>
  <c r="AY193" i="59"/>
  <c r="AY194" i="59" s="1"/>
  <c r="AY192" i="59"/>
  <c r="P205" i="59"/>
  <c r="P206" i="59" s="1"/>
  <c r="P204" i="59"/>
  <c r="M205" i="59"/>
  <c r="M206" i="59" s="1"/>
  <c r="M204" i="59"/>
  <c r="AP193" i="59"/>
  <c r="AP194" i="59" s="1"/>
  <c r="AP192" i="59"/>
  <c r="AN193" i="59"/>
  <c r="AN194" i="59" s="1"/>
  <c r="AN192" i="59"/>
  <c r="AQ24" i="33"/>
  <c r="BV205" i="59"/>
  <c r="BV206" i="59" s="1"/>
  <c r="BV204" i="59"/>
  <c r="BJ205" i="59"/>
  <c r="BJ206" i="59" s="1"/>
  <c r="BJ204" i="59"/>
  <c r="BG217" i="59"/>
  <c r="BG218" i="59" s="1"/>
  <c r="BG216" i="59"/>
  <c r="S193" i="59"/>
  <c r="S194" i="59" s="1"/>
  <c r="S192" i="59"/>
  <c r="AB205" i="59"/>
  <c r="AB206" i="59" s="1"/>
  <c r="AB204" i="59"/>
  <c r="BH217" i="59"/>
  <c r="BH218" i="59" s="1"/>
  <c r="BH216" i="59"/>
  <c r="X205" i="59"/>
  <c r="X206" i="59" s="1"/>
  <c r="X204" i="59"/>
  <c r="BL193" i="59"/>
  <c r="BL194" i="59" s="1"/>
  <c r="BL192" i="59"/>
  <c r="BI205" i="59"/>
  <c r="BI206" i="59" s="1"/>
  <c r="BI204" i="59"/>
  <c r="BF229" i="59"/>
  <c r="BF230" i="59" s="1"/>
  <c r="BF228" i="59"/>
  <c r="Q24" i="33"/>
  <c r="M19" i="51"/>
  <c r="N19" i="51" s="1"/>
  <c r="E182" i="59"/>
  <c r="C22" i="33"/>
  <c r="M24" i="33"/>
  <c r="AK24" i="33"/>
  <c r="AA19" i="51"/>
  <c r="AB19" i="51" s="1"/>
  <c r="F182" i="59"/>
  <c r="D22" i="33"/>
  <c r="K205" i="59"/>
  <c r="K206" i="59" s="1"/>
  <c r="K204" i="59"/>
  <c r="V24" i="33"/>
  <c r="AR23" i="33"/>
  <c r="Y229" i="59"/>
  <c r="Y228" i="59"/>
  <c r="AD205" i="59"/>
  <c r="AD206" i="59" s="1"/>
  <c r="AD204" i="59"/>
  <c r="AC205" i="59"/>
  <c r="AC206" i="59" s="1"/>
  <c r="AC204" i="59"/>
  <c r="AO193" i="59"/>
  <c r="AO194" i="59" s="1"/>
  <c r="AO192" i="59"/>
  <c r="H193" i="59"/>
  <c r="H194" i="59" s="1"/>
  <c r="H192" i="59"/>
  <c r="Y218" i="59"/>
  <c r="R25" i="33"/>
  <c r="AY24" i="33"/>
  <c r="AH193" i="59"/>
  <c r="AH194" i="59" s="1"/>
  <c r="AH192" i="59"/>
  <c r="V193" i="59"/>
  <c r="V194" i="59" s="1"/>
  <c r="V192" i="59"/>
  <c r="AE205" i="59"/>
  <c r="AE206" i="59" s="1"/>
  <c r="AE204" i="59"/>
  <c r="BU193" i="59"/>
  <c r="BU194" i="59" s="1"/>
  <c r="BU192" i="59"/>
  <c r="M185" i="51"/>
  <c r="N185" i="51" s="1"/>
  <c r="BY204" i="59"/>
  <c r="BY217" i="59" s="1"/>
  <c r="BY194" i="59"/>
  <c r="BB23" i="33"/>
  <c r="BD193" i="59"/>
  <c r="BD194" i="59" s="1"/>
  <c r="BD192" i="59"/>
  <c r="BP193" i="59"/>
  <c r="BP192" i="59"/>
  <c r="AW193" i="59"/>
  <c r="AW194" i="59" s="1"/>
  <c r="AW192" i="59"/>
  <c r="BN217" i="59"/>
  <c r="BN218" i="59" s="1"/>
  <c r="BN216" i="59"/>
  <c r="U1015" i="25"/>
  <c r="V1015" i="25" s="1"/>
  <c r="U1024" i="25"/>
  <c r="V1024" i="25" s="1"/>
  <c r="W830" i="25"/>
  <c r="U819" i="25"/>
  <c r="V819" i="25" s="1"/>
  <c r="U662" i="25"/>
  <c r="V662" i="25" s="1"/>
  <c r="W860" i="25"/>
  <c r="W842" i="25"/>
  <c r="W666" i="25"/>
  <c r="U824" i="25"/>
  <c r="V824" i="25" s="1"/>
  <c r="W835" i="25"/>
  <c r="W684" i="25"/>
  <c r="U1010" i="25"/>
  <c r="V1010" i="25" s="1"/>
  <c r="W799" i="25"/>
  <c r="W800" i="25"/>
  <c r="U1013" i="25"/>
  <c r="V1013" i="25" s="1"/>
  <c r="W859" i="25"/>
  <c r="U994" i="25"/>
  <c r="V994" i="25" s="1"/>
  <c r="U849" i="25"/>
  <c r="V849" i="25" s="1"/>
  <c r="U984" i="25"/>
  <c r="V984" i="25" s="1"/>
  <c r="U985" i="25"/>
  <c r="V985" i="25" s="1"/>
  <c r="U786" i="25"/>
  <c r="V786" i="25" s="1"/>
  <c r="U1014" i="25"/>
  <c r="V1014" i="25" s="1"/>
  <c r="U841" i="25"/>
  <c r="U1011" i="25"/>
  <c r="V1011" i="25" s="1"/>
  <c r="U847" i="25"/>
  <c r="W805" i="25"/>
  <c r="U817" i="25"/>
  <c r="V817" i="25" s="1"/>
  <c r="W864" i="25"/>
  <c r="W801" i="25"/>
  <c r="W682" i="25"/>
  <c r="U779" i="25"/>
  <c r="V779" i="25" s="1"/>
  <c r="U1020" i="25"/>
  <c r="V1020" i="25" s="1"/>
  <c r="W848" i="25"/>
  <c r="W692" i="25"/>
  <c r="W849" i="25"/>
  <c r="W804" i="25"/>
  <c r="U821" i="25"/>
  <c r="V821" i="25" s="1"/>
  <c r="U995" i="25"/>
  <c r="V995" i="25" s="1"/>
  <c r="W811" i="25"/>
  <c r="U997" i="25"/>
  <c r="W683" i="25"/>
  <c r="W660" i="25"/>
  <c r="U780" i="25"/>
  <c r="W823" i="25"/>
  <c r="U787" i="25"/>
  <c r="V787" i="25" s="1"/>
  <c r="U1000" i="25"/>
  <c r="V1000" i="25" s="1"/>
  <c r="W826" i="25"/>
  <c r="W815" i="25"/>
  <c r="U986" i="25"/>
  <c r="V986" i="25" s="1"/>
  <c r="U830" i="25"/>
  <c r="V981" i="25"/>
  <c r="U831" i="25" s="1"/>
  <c r="V831" i="25" s="1"/>
  <c r="W839" i="25"/>
  <c r="W659" i="25"/>
  <c r="U1026" i="25"/>
  <c r="V1026" i="25" s="1"/>
  <c r="W1351" i="25"/>
  <c r="V1351" i="25"/>
  <c r="P1265" i="25"/>
  <c r="W1238" i="25"/>
  <c r="V1238" i="25"/>
  <c r="U1005" i="25"/>
  <c r="U1018" i="25"/>
  <c r="P1279" i="25"/>
  <c r="W1252" i="25"/>
  <c r="V1252" i="25"/>
  <c r="W1233" i="25"/>
  <c r="P1260" i="25"/>
  <c r="V1233" i="25"/>
  <c r="P1246" i="25"/>
  <c r="W1219" i="25"/>
  <c r="V1219" i="25"/>
  <c r="P1342" i="25"/>
  <c r="W1315" i="25"/>
  <c r="V1315" i="25"/>
  <c r="V983" i="25"/>
  <c r="U833" i="25" s="1"/>
  <c r="V833" i="25" s="1"/>
  <c r="W834" i="25"/>
  <c r="W1217" i="25"/>
  <c r="P1244" i="25"/>
  <c r="V1217" i="25"/>
  <c r="W1230" i="25"/>
  <c r="P1257" i="25"/>
  <c r="V1230" i="25"/>
  <c r="W833" i="25"/>
  <c r="V1023" i="25"/>
  <c r="W1274" i="25"/>
  <c r="P1301" i="25"/>
  <c r="V1274" i="25"/>
  <c r="U822" i="25"/>
  <c r="V818" i="25"/>
  <c r="P1280" i="25"/>
  <c r="W1253" i="25"/>
  <c r="V1253" i="25"/>
  <c r="W1239" i="25"/>
  <c r="P1266" i="25"/>
  <c r="V1239" i="25"/>
  <c r="W1251" i="25"/>
  <c r="P1278" i="25"/>
  <c r="V1251" i="25"/>
  <c r="V1012" i="25"/>
  <c r="P1276" i="25"/>
  <c r="V1249" i="25"/>
  <c r="W1249" i="25"/>
  <c r="V783" i="25"/>
  <c r="V785" i="25"/>
  <c r="W858" i="25"/>
  <c r="V778" i="25"/>
  <c r="V784" i="25"/>
  <c r="W855" i="25"/>
  <c r="W1263" i="25"/>
  <c r="P1290" i="25"/>
  <c r="V1263" i="25"/>
  <c r="W1269" i="25"/>
  <c r="P1296" i="25"/>
  <c r="V1269" i="25"/>
  <c r="P1267" i="25"/>
  <c r="W1240" i="25"/>
  <c r="V1240" i="25"/>
  <c r="V999" i="25"/>
  <c r="W1248" i="25"/>
  <c r="P1275" i="25"/>
  <c r="V1248" i="25"/>
  <c r="V1009" i="25"/>
  <c r="P1289" i="25"/>
  <c r="W1262" i="25"/>
  <c r="V1262" i="25"/>
  <c r="W844" i="25"/>
  <c r="P1340" i="25"/>
  <c r="W1313" i="25"/>
  <c r="V1313" i="25"/>
  <c r="W1254" i="25"/>
  <c r="P1281" i="25"/>
  <c r="V1254" i="25"/>
  <c r="P1318" i="25"/>
  <c r="W1291" i="25"/>
  <c r="V1291" i="25"/>
  <c r="P1285" i="25"/>
  <c r="W1258" i="25"/>
  <c r="V1258" i="25"/>
  <c r="P1331" i="25"/>
  <c r="W1304" i="25"/>
  <c r="V1304" i="25"/>
  <c r="U827" i="25"/>
  <c r="P1245" i="25"/>
  <c r="W1218" i="25"/>
  <c r="V1218" i="25"/>
  <c r="P1268" i="25"/>
  <c r="W1241" i="25"/>
  <c r="V1241" i="25"/>
  <c r="V816" i="25"/>
  <c r="V820" i="25"/>
  <c r="P1255" i="25"/>
  <c r="W1228" i="25"/>
  <c r="V1228" i="25"/>
  <c r="XEZ1048550" i="28" a="1"/>
  <c r="XEZ1048550" i="28" s="1"/>
  <c r="XEZ1048551" i="28" a="1"/>
  <c r="XEZ1048551" i="28" s="1"/>
  <c r="XEZ1048552" i="28"/>
  <c r="XEZ1048553" i="28"/>
  <c r="XEZ1048554" i="28"/>
  <c r="XEZ1048555" i="28"/>
  <c r="AA77" i="51" l="1"/>
  <c r="AB77" i="51" s="1"/>
  <c r="AL25" i="33"/>
  <c r="AV24" i="33"/>
  <c r="AZ25" i="33"/>
  <c r="AR24" i="33"/>
  <c r="AE26" i="33"/>
  <c r="I25" i="33"/>
  <c r="AQ25" i="33"/>
  <c r="W206" i="59"/>
  <c r="P24" i="33"/>
  <c r="AX24" i="33"/>
  <c r="O24" i="33"/>
  <c r="J25" i="33"/>
  <c r="M25" i="33"/>
  <c r="AG25" i="33"/>
  <c r="AY25" i="33"/>
  <c r="Y24" i="33"/>
  <c r="AK25" i="33"/>
  <c r="AI24" i="33"/>
  <c r="K25" i="33"/>
  <c r="AO76" i="51"/>
  <c r="AP76" i="51" s="1"/>
  <c r="AT24" i="33"/>
  <c r="E24" i="33"/>
  <c r="F24" i="33"/>
  <c r="M131" i="51"/>
  <c r="N131" i="51" s="1"/>
  <c r="N24" i="33"/>
  <c r="AP25" i="33"/>
  <c r="AD26" i="33"/>
  <c r="AS24" i="33"/>
  <c r="AI206" i="59"/>
  <c r="X24" i="33"/>
  <c r="AH24" i="33"/>
  <c r="AO131" i="51"/>
  <c r="AP131" i="51" s="1"/>
  <c r="AH206" i="59"/>
  <c r="W24" i="33"/>
  <c r="U25" i="33"/>
  <c r="AA132" i="51"/>
  <c r="AB132" i="51" s="1"/>
  <c r="L25" i="33"/>
  <c r="BU205" i="59"/>
  <c r="BU206" i="59" s="1"/>
  <c r="BU204" i="59"/>
  <c r="H205" i="59"/>
  <c r="H206" i="59" s="1"/>
  <c r="H204" i="59"/>
  <c r="AZ217" i="59"/>
  <c r="AZ218" i="59" s="1"/>
  <c r="AZ216" i="59"/>
  <c r="AA25" i="33"/>
  <c r="BW217" i="59"/>
  <c r="BW218" i="59" s="1"/>
  <c r="BW216" i="59"/>
  <c r="AM27" i="33"/>
  <c r="BH229" i="59"/>
  <c r="BH230" i="59" s="1"/>
  <c r="BH228" i="59"/>
  <c r="AN205" i="59"/>
  <c r="AN206" i="59" s="1"/>
  <c r="AN204" i="59"/>
  <c r="AK205" i="59"/>
  <c r="AK206" i="59" s="1"/>
  <c r="AK204" i="59"/>
  <c r="AO21" i="51"/>
  <c r="AP21" i="51" s="1"/>
  <c r="J206" i="59"/>
  <c r="H24" i="33"/>
  <c r="AL217" i="59"/>
  <c r="AL218" i="59" s="1"/>
  <c r="AL216" i="59"/>
  <c r="L217" i="59"/>
  <c r="L218" i="59" s="1"/>
  <c r="L216" i="59"/>
  <c r="G24" i="33"/>
  <c r="Y230" i="59"/>
  <c r="R26" i="33"/>
  <c r="M20" i="51"/>
  <c r="N20" i="51" s="1"/>
  <c r="E194" i="59"/>
  <c r="C23" i="33"/>
  <c r="AJ205" i="59"/>
  <c r="AJ206" i="59" s="1"/>
  <c r="AJ204" i="59"/>
  <c r="AV217" i="59"/>
  <c r="AV218" i="59" s="1"/>
  <c r="AV216" i="59"/>
  <c r="BS205" i="59"/>
  <c r="BS206" i="59" s="1"/>
  <c r="BS204" i="59"/>
  <c r="BE217" i="59"/>
  <c r="BE218" i="59" s="1"/>
  <c r="BE216" i="59"/>
  <c r="AA185" i="51"/>
  <c r="AB185" i="51" s="1"/>
  <c r="BZ204" i="59"/>
  <c r="BZ217" i="59" s="1"/>
  <c r="BZ194" i="59"/>
  <c r="BC23" i="33"/>
  <c r="N217" i="59"/>
  <c r="N218" i="59" s="1"/>
  <c r="N216" i="59"/>
  <c r="AC24" i="33"/>
  <c r="S24" i="33"/>
  <c r="AG218" i="59"/>
  <c r="V25" i="33"/>
  <c r="E205" i="59"/>
  <c r="E204" i="59"/>
  <c r="AR241" i="59"/>
  <c r="AR242" i="59" s="1"/>
  <c r="AR240" i="59"/>
  <c r="AJ24" i="33"/>
  <c r="BN229" i="59"/>
  <c r="BN230" i="59" s="1"/>
  <c r="BN228" i="59"/>
  <c r="AO205" i="59"/>
  <c r="AO206" i="59" s="1"/>
  <c r="AO204" i="59"/>
  <c r="K217" i="59"/>
  <c r="K218" i="59" s="1"/>
  <c r="K216" i="59"/>
  <c r="Q25" i="33"/>
  <c r="S205" i="59"/>
  <c r="S206" i="59" s="1"/>
  <c r="S204" i="59"/>
  <c r="M217" i="59"/>
  <c r="M218" i="59" s="1"/>
  <c r="M216" i="59"/>
  <c r="AQ241" i="59"/>
  <c r="AQ242" i="59" s="1"/>
  <c r="AQ240" i="59"/>
  <c r="AS229" i="59"/>
  <c r="AS230" i="59" s="1"/>
  <c r="AS228" i="59"/>
  <c r="BP206" i="59"/>
  <c r="AW24" i="33"/>
  <c r="AW205" i="59"/>
  <c r="AW206" i="59" s="1"/>
  <c r="AW204" i="59"/>
  <c r="V205" i="59"/>
  <c r="V206" i="59" s="1"/>
  <c r="V204" i="59"/>
  <c r="AC217" i="59"/>
  <c r="AC218" i="59" s="1"/>
  <c r="AC216" i="59"/>
  <c r="BF241" i="59"/>
  <c r="BF242" i="59" s="1"/>
  <c r="BF240" i="59"/>
  <c r="BG229" i="59"/>
  <c r="BG230" i="59" s="1"/>
  <c r="BG228" i="59"/>
  <c r="P217" i="59"/>
  <c r="P218" i="59" s="1"/>
  <c r="P216" i="59"/>
  <c r="O217" i="59"/>
  <c r="O218" i="59" s="1"/>
  <c r="O216" i="59"/>
  <c r="AX205" i="59"/>
  <c r="AX206" i="59" s="1"/>
  <c r="AX204" i="59"/>
  <c r="I205" i="59"/>
  <c r="I206" i="59" s="1"/>
  <c r="I204" i="59"/>
  <c r="AA20" i="51"/>
  <c r="AB20" i="51" s="1"/>
  <c r="F194" i="59"/>
  <c r="D23" i="33"/>
  <c r="BI217" i="59"/>
  <c r="BI218" i="59" s="1"/>
  <c r="BI216" i="59"/>
  <c r="BJ217" i="59"/>
  <c r="BJ218" i="59" s="1"/>
  <c r="BJ216" i="59"/>
  <c r="AY205" i="59"/>
  <c r="AY206" i="59" s="1"/>
  <c r="AY204" i="59"/>
  <c r="BD205" i="59"/>
  <c r="BD206" i="59" s="1"/>
  <c r="BD204" i="59"/>
  <c r="BL205" i="59"/>
  <c r="BL206" i="59" s="1"/>
  <c r="BL204" i="59"/>
  <c r="BR217" i="59"/>
  <c r="BR218" i="59" s="1"/>
  <c r="BR216" i="59"/>
  <c r="AO186" i="51"/>
  <c r="AP186" i="51" s="1"/>
  <c r="CA216" i="59"/>
  <c r="CA229" i="59" s="1"/>
  <c r="CA206" i="59"/>
  <c r="BD24" i="33"/>
  <c r="AB217" i="59"/>
  <c r="AB218" i="59" s="1"/>
  <c r="AB216" i="59"/>
  <c r="AP205" i="59"/>
  <c r="AP206" i="59" s="1"/>
  <c r="AP204" i="59"/>
  <c r="BA217" i="59"/>
  <c r="BA218" i="59" s="1"/>
  <c r="BA216" i="59"/>
  <c r="BM205" i="59"/>
  <c r="BM206" i="59" s="1"/>
  <c r="BM204" i="59"/>
  <c r="AE217" i="59"/>
  <c r="AE218" i="59" s="1"/>
  <c r="AE216" i="59"/>
  <c r="R217" i="59"/>
  <c r="R218" i="59" s="1"/>
  <c r="R216" i="59"/>
  <c r="BB205" i="59"/>
  <c r="BB206" i="59" s="1"/>
  <c r="BB204" i="59"/>
  <c r="AO26" i="33"/>
  <c r="BV217" i="59"/>
  <c r="BV218" i="59" s="1"/>
  <c r="BV216" i="59"/>
  <c r="Z205" i="59"/>
  <c r="Z206" i="59" s="1"/>
  <c r="Z204" i="59"/>
  <c r="BO229" i="59"/>
  <c r="BO230" i="59" s="1"/>
  <c r="BO228" i="59"/>
  <c r="U205" i="59"/>
  <c r="U206" i="59" s="1"/>
  <c r="U204" i="59"/>
  <c r="BC205" i="59"/>
  <c r="BC206" i="59" s="1"/>
  <c r="BC204" i="59"/>
  <c r="AN26" i="33"/>
  <c r="AD218" i="59"/>
  <c r="BA25" i="33"/>
  <c r="T24" i="33"/>
  <c r="T217" i="59"/>
  <c r="T218" i="59" s="1"/>
  <c r="T216" i="59"/>
  <c r="BQ205" i="59"/>
  <c r="BQ206" i="59" s="1"/>
  <c r="BQ204" i="59"/>
  <c r="AF25" i="33"/>
  <c r="AG217" i="59"/>
  <c r="AG216" i="59"/>
  <c r="AI205" i="59"/>
  <c r="AI204" i="59"/>
  <c r="W205" i="59"/>
  <c r="W204" i="59"/>
  <c r="Q217" i="59"/>
  <c r="Q218" i="59" s="1"/>
  <c r="Q216" i="59"/>
  <c r="Z24" i="33"/>
  <c r="AM230" i="59"/>
  <c r="AB26" i="33"/>
  <c r="AU25" i="33"/>
  <c r="BP205" i="59"/>
  <c r="BP204" i="59"/>
  <c r="AH205" i="59"/>
  <c r="AH204" i="59"/>
  <c r="AD217" i="59"/>
  <c r="AD216" i="59"/>
  <c r="AA205" i="59"/>
  <c r="AA206" i="59" s="1"/>
  <c r="AA204" i="59"/>
  <c r="AM229" i="59"/>
  <c r="AM228" i="59"/>
  <c r="Y241" i="59"/>
  <c r="Y240" i="59"/>
  <c r="BK205" i="59"/>
  <c r="BK206" i="59" s="1"/>
  <c r="BK204" i="59"/>
  <c r="AU217" i="59"/>
  <c r="AU218" i="59" s="1"/>
  <c r="AU216" i="59"/>
  <c r="X217" i="59"/>
  <c r="X218" i="59" s="1"/>
  <c r="X216" i="59"/>
  <c r="F205" i="59"/>
  <c r="F204" i="59"/>
  <c r="BT205" i="59"/>
  <c r="BT206" i="59" s="1"/>
  <c r="BT204" i="59"/>
  <c r="J217" i="59"/>
  <c r="J216" i="59"/>
  <c r="M186" i="51"/>
  <c r="N186" i="51" s="1"/>
  <c r="BY216" i="59"/>
  <c r="BY229" i="59" s="1"/>
  <c r="BY206" i="59"/>
  <c r="BB24" i="33"/>
  <c r="AF229" i="59"/>
  <c r="AF230" i="59" s="1"/>
  <c r="AF228" i="59"/>
  <c r="G205" i="59"/>
  <c r="G206" i="59" s="1"/>
  <c r="G204" i="59"/>
  <c r="AT229" i="59"/>
  <c r="AT230" i="59" s="1"/>
  <c r="AT228" i="59"/>
  <c r="BX217" i="59"/>
  <c r="BX218" i="59" s="1"/>
  <c r="BX216" i="59"/>
  <c r="U1006" i="25"/>
  <c r="V1006" i="25" s="1"/>
  <c r="U840" i="25"/>
  <c r="V840" i="25" s="1"/>
  <c r="U838" i="25"/>
  <c r="V838" i="25" s="1"/>
  <c r="U1021" i="25"/>
  <c r="V1021" i="25" s="1"/>
  <c r="U866" i="25" s="1"/>
  <c r="V866" i="25" s="1"/>
  <c r="W701" i="25"/>
  <c r="U826" i="25"/>
  <c r="V826" i="25" s="1"/>
  <c r="U1028" i="25"/>
  <c r="V1028" i="25" s="1"/>
  <c r="U839" i="25"/>
  <c r="V839" i="25" s="1"/>
  <c r="U801" i="25"/>
  <c r="V801" i="25" s="1"/>
  <c r="U828" i="25"/>
  <c r="V828" i="25" s="1"/>
  <c r="W857" i="25"/>
  <c r="W812" i="25"/>
  <c r="U1016" i="25"/>
  <c r="V1016" i="25" s="1"/>
  <c r="W810" i="25"/>
  <c r="U815" i="25"/>
  <c r="V815" i="25" s="1"/>
  <c r="U1027" i="25"/>
  <c r="V1027" i="25" s="1"/>
  <c r="U1007" i="25"/>
  <c r="V1007" i="25" s="1"/>
  <c r="U803" i="25"/>
  <c r="V803" i="25" s="1"/>
  <c r="U858" i="25"/>
  <c r="U835" i="25"/>
  <c r="V835" i="25" s="1"/>
  <c r="U829" i="25"/>
  <c r="V829" i="25" s="1"/>
  <c r="U1029" i="25"/>
  <c r="V1029" i="25" s="1"/>
  <c r="W708" i="25" s="1"/>
  <c r="U832" i="25"/>
  <c r="V832" i="25" s="1"/>
  <c r="W863" i="25"/>
  <c r="U823" i="25"/>
  <c r="V823" i="25" s="1"/>
  <c r="W809" i="25"/>
  <c r="U860" i="25"/>
  <c r="W667" i="25"/>
  <c r="U834" i="25"/>
  <c r="V834" i="25" s="1"/>
  <c r="W865" i="25"/>
  <c r="U1019" i="25"/>
  <c r="U1017" i="25"/>
  <c r="V1017" i="25" s="1"/>
  <c r="U1030" i="25"/>
  <c r="V1030" i="25" s="1"/>
  <c r="W806" i="25"/>
  <c r="V997" i="25"/>
  <c r="W856" i="25"/>
  <c r="U856" i="25"/>
  <c r="V856" i="25" s="1"/>
  <c r="W843" i="25"/>
  <c r="U848" i="25"/>
  <c r="V848" i="25" s="1"/>
  <c r="U859" i="25"/>
  <c r="W837" i="25"/>
  <c r="W845" i="25"/>
  <c r="U800" i="25"/>
  <c r="V800" i="25" s="1"/>
  <c r="W665" i="25"/>
  <c r="U836" i="25"/>
  <c r="V836" i="25" s="1"/>
  <c r="U825" i="25"/>
  <c r="V825" i="25" s="1"/>
  <c r="W792" i="25" s="1"/>
  <c r="W870" i="25"/>
  <c r="U1008" i="25"/>
  <c r="V1008" i="25" s="1"/>
  <c r="U1022" i="25"/>
  <c r="V1022" i="25" s="1"/>
  <c r="W868" i="25"/>
  <c r="U666" i="25"/>
  <c r="W846" i="25"/>
  <c r="V780" i="25"/>
  <c r="U804" i="25"/>
  <c r="V804" i="25" s="1"/>
  <c r="W867" i="25"/>
  <c r="U802" i="25"/>
  <c r="V802" i="25" s="1"/>
  <c r="U845" i="25"/>
  <c r="V845" i="25" s="1"/>
  <c r="W661" i="25"/>
  <c r="W836" i="25"/>
  <c r="W700" i="25"/>
  <c r="W1342" i="25"/>
  <c r="V1342" i="25"/>
  <c r="W1260" i="25"/>
  <c r="P1287" i="25"/>
  <c r="V1260" i="25"/>
  <c r="V827" i="25"/>
  <c r="U1040" i="25"/>
  <c r="P1316" i="25"/>
  <c r="W1289" i="25"/>
  <c r="V1289" i="25"/>
  <c r="W1331" i="25"/>
  <c r="V1331" i="25"/>
  <c r="W1340" i="25"/>
  <c r="V1340" i="25"/>
  <c r="W1278" i="25"/>
  <c r="P1305" i="25"/>
  <c r="V1278" i="25"/>
  <c r="W1280" i="25"/>
  <c r="P1307" i="25"/>
  <c r="V1280" i="25"/>
  <c r="V1005" i="25"/>
  <c r="P1345" i="25"/>
  <c r="W1318" i="25"/>
  <c r="V1318" i="25"/>
  <c r="P1294" i="25"/>
  <c r="V1267" i="25"/>
  <c r="W1267" i="25"/>
  <c r="W866" i="25"/>
  <c r="U844" i="25"/>
  <c r="W1275" i="25"/>
  <c r="P1302" i="25"/>
  <c r="V1275" i="25"/>
  <c r="W850" i="25"/>
  <c r="U663" i="25"/>
  <c r="W1268" i="25"/>
  <c r="P1295" i="25"/>
  <c r="V1268" i="25"/>
  <c r="P1312" i="25"/>
  <c r="W1285" i="25"/>
  <c r="V1285" i="25"/>
  <c r="V841" i="25"/>
  <c r="W1245" i="25"/>
  <c r="P1272" i="25"/>
  <c r="V1245" i="25"/>
  <c r="P1323" i="25"/>
  <c r="W1296" i="25"/>
  <c r="V1296" i="25"/>
  <c r="W1266" i="25"/>
  <c r="P1293" i="25"/>
  <c r="V1266" i="25"/>
  <c r="P1303" i="25"/>
  <c r="V1276" i="25"/>
  <c r="W1276" i="25"/>
  <c r="W851" i="25"/>
  <c r="W1257" i="25"/>
  <c r="P1284" i="25"/>
  <c r="V1257" i="25"/>
  <c r="P1282" i="25"/>
  <c r="V1255" i="25"/>
  <c r="W1255" i="25"/>
  <c r="P1317" i="25"/>
  <c r="W1290" i="25"/>
  <c r="V1290" i="25"/>
  <c r="V822" i="25"/>
  <c r="P1273" i="25"/>
  <c r="V1246" i="25"/>
  <c r="W1246" i="25"/>
  <c r="V847" i="25"/>
  <c r="V830" i="25"/>
  <c r="W1265" i="25"/>
  <c r="P1292" i="25"/>
  <c r="V1265" i="25"/>
  <c r="W1281" i="25"/>
  <c r="P1308" i="25"/>
  <c r="V1281" i="25"/>
  <c r="P1328" i="25"/>
  <c r="W1301" i="25"/>
  <c r="V1301" i="25"/>
  <c r="P1271" i="25"/>
  <c r="W1244" i="25"/>
  <c r="V1244" i="25"/>
  <c r="P1306" i="25"/>
  <c r="W1279" i="25"/>
  <c r="V1279" i="25"/>
  <c r="W861" i="25"/>
  <c r="V1018" i="25"/>
  <c r="C8" i="57"/>
  <c r="B23" i="50"/>
  <c r="AI25" i="33" l="1"/>
  <c r="M26" i="33"/>
  <c r="T25" i="33"/>
  <c r="F25" i="33"/>
  <c r="AO77" i="51"/>
  <c r="AP77" i="51" s="1"/>
  <c r="AT25" i="33"/>
  <c r="Y25" i="33"/>
  <c r="S25" i="33"/>
  <c r="AC25" i="33"/>
  <c r="AQ26" i="33"/>
  <c r="AW25" i="33"/>
  <c r="AE27" i="33"/>
  <c r="AM28" i="33"/>
  <c r="K26" i="33"/>
  <c r="AA78" i="51"/>
  <c r="AB78" i="51" s="1"/>
  <c r="AL26" i="33"/>
  <c r="J26" i="33"/>
  <c r="AS25" i="33"/>
  <c r="AH25" i="33"/>
  <c r="AO132" i="51"/>
  <c r="AP132" i="51" s="1"/>
  <c r="I26" i="33"/>
  <c r="AX25" i="33"/>
  <c r="AO27" i="33"/>
  <c r="AE230" i="59"/>
  <c r="AU26" i="33"/>
  <c r="AA26" i="33"/>
  <c r="AR25" i="33"/>
  <c r="BA26" i="33"/>
  <c r="M132" i="51"/>
  <c r="N132" i="51" s="1"/>
  <c r="N25" i="33"/>
  <c r="G25" i="33"/>
  <c r="O25" i="33"/>
  <c r="AK26" i="33"/>
  <c r="S217" i="59"/>
  <c r="S218" i="59" s="1"/>
  <c r="S216" i="59"/>
  <c r="E25" i="33"/>
  <c r="BK217" i="59"/>
  <c r="BK218" i="59" s="1"/>
  <c r="BK216" i="59"/>
  <c r="BC217" i="59"/>
  <c r="BC218" i="59" s="1"/>
  <c r="BC216" i="59"/>
  <c r="R229" i="59"/>
  <c r="R230" i="59" s="1"/>
  <c r="R228" i="59"/>
  <c r="N229" i="59"/>
  <c r="N230" i="59" s="1"/>
  <c r="N228" i="59"/>
  <c r="AK217" i="59"/>
  <c r="AK218" i="59" s="1"/>
  <c r="M78" i="51" s="1"/>
  <c r="N78" i="51" s="1"/>
  <c r="AK216" i="59"/>
  <c r="H217" i="59"/>
  <c r="H218" i="59" s="1"/>
  <c r="H216" i="59"/>
  <c r="M187" i="51"/>
  <c r="N187" i="51" s="1"/>
  <c r="BY228" i="59"/>
  <c r="BY241" i="59" s="1"/>
  <c r="BY218" i="59"/>
  <c r="BB25" i="33"/>
  <c r="AF26" i="33"/>
  <c r="AA21" i="51"/>
  <c r="AB21" i="51" s="1"/>
  <c r="F206" i="59"/>
  <c r="D24" i="33"/>
  <c r="AC229" i="59"/>
  <c r="AC230" i="59" s="1"/>
  <c r="AC228" i="59"/>
  <c r="M229" i="59"/>
  <c r="M230" i="59" s="1"/>
  <c r="M228" i="59"/>
  <c r="AJ25" i="33"/>
  <c r="M21" i="51"/>
  <c r="N21" i="51" s="1"/>
  <c r="E206" i="59"/>
  <c r="C24" i="33"/>
  <c r="X25" i="33"/>
  <c r="Y253" i="59"/>
  <c r="Y252" i="59"/>
  <c r="BQ217" i="59"/>
  <c r="BQ218" i="59" s="1"/>
  <c r="BQ216" i="59"/>
  <c r="U217" i="59"/>
  <c r="U218" i="59" s="1"/>
  <c r="U216" i="59"/>
  <c r="AE229" i="59"/>
  <c r="AE228" i="59"/>
  <c r="BR229" i="59"/>
  <c r="BR230" i="59" s="1"/>
  <c r="BR228" i="59"/>
  <c r="AR253" i="59"/>
  <c r="AR254" i="59" s="1"/>
  <c r="AR252" i="59"/>
  <c r="AN217" i="59"/>
  <c r="AN218" i="59" s="1"/>
  <c r="AN216" i="59"/>
  <c r="BU217" i="59"/>
  <c r="BU218" i="59" s="1"/>
  <c r="BU216" i="59"/>
  <c r="J229" i="59"/>
  <c r="J228" i="59"/>
  <c r="AM241" i="59"/>
  <c r="AM240" i="59"/>
  <c r="T229" i="59"/>
  <c r="T230" i="59" s="1"/>
  <c r="T228" i="59"/>
  <c r="BM217" i="59"/>
  <c r="BM218" i="59" s="1"/>
  <c r="BM216" i="59"/>
  <c r="BL217" i="59"/>
  <c r="BL218" i="59" s="1"/>
  <c r="BL216" i="59"/>
  <c r="E217" i="59"/>
  <c r="E216" i="59"/>
  <c r="Y242" i="59"/>
  <c r="R27" i="33"/>
  <c r="Z25" i="33"/>
  <c r="AX217" i="59"/>
  <c r="AX218" i="59" s="1"/>
  <c r="AX216" i="59"/>
  <c r="AW217" i="59"/>
  <c r="AW218" i="59" s="1"/>
  <c r="AW216" i="59"/>
  <c r="L229" i="59"/>
  <c r="L230" i="59" s="1"/>
  <c r="L228" i="59"/>
  <c r="AT241" i="59"/>
  <c r="AT242" i="59" s="1"/>
  <c r="AT240" i="59"/>
  <c r="F217" i="59"/>
  <c r="F216" i="59"/>
  <c r="AD229" i="59"/>
  <c r="AD228" i="59"/>
  <c r="W217" i="59"/>
  <c r="W218" i="59" s="1"/>
  <c r="W216" i="59"/>
  <c r="V26" i="33"/>
  <c r="BS217" i="59"/>
  <c r="BS218" i="59" s="1"/>
  <c r="BS216" i="59"/>
  <c r="BW229" i="59"/>
  <c r="BW228" i="59"/>
  <c r="U26" i="33"/>
  <c r="AD27" i="33"/>
  <c r="AV25" i="33"/>
  <c r="P229" i="59"/>
  <c r="P230" i="59" s="1"/>
  <c r="P228" i="59"/>
  <c r="AO217" i="59"/>
  <c r="AO218" i="59" s="1"/>
  <c r="AO216" i="59"/>
  <c r="AL229" i="59"/>
  <c r="AL230" i="59" s="1"/>
  <c r="AL228" i="59"/>
  <c r="AM242" i="59"/>
  <c r="AB27" i="33"/>
  <c r="I217" i="59"/>
  <c r="I218" i="59" s="1"/>
  <c r="I216" i="59"/>
  <c r="V217" i="59"/>
  <c r="V218" i="59" s="1"/>
  <c r="V216" i="59"/>
  <c r="AA186" i="51"/>
  <c r="AB186" i="51" s="1"/>
  <c r="BZ216" i="59"/>
  <c r="BZ229" i="59" s="1"/>
  <c r="BZ206" i="59"/>
  <c r="BC24" i="33"/>
  <c r="BO241" i="59"/>
  <c r="BO242" i="59" s="1"/>
  <c r="BO240" i="59"/>
  <c r="BH241" i="59"/>
  <c r="BH242" i="59" s="1"/>
  <c r="BH240" i="59"/>
  <c r="AY26" i="33"/>
  <c r="BW230" i="59"/>
  <c r="AZ26" i="33"/>
  <c r="BX229" i="59"/>
  <c r="BX230" i="59" s="1"/>
  <c r="BX228" i="59"/>
  <c r="BT217" i="59"/>
  <c r="BT218" i="59" s="1"/>
  <c r="BT216" i="59"/>
  <c r="AA217" i="59"/>
  <c r="AA218" i="59" s="1"/>
  <c r="AA216" i="59"/>
  <c r="Q229" i="59"/>
  <c r="Q230" i="59" s="1"/>
  <c r="Q228" i="59"/>
  <c r="Z217" i="59"/>
  <c r="Z218" i="59" s="1"/>
  <c r="Z216" i="59"/>
  <c r="BA229" i="59"/>
  <c r="BA230" i="59" s="1"/>
  <c r="BA228" i="59"/>
  <c r="BD217" i="59"/>
  <c r="BD218" i="59" s="1"/>
  <c r="BD216" i="59"/>
  <c r="Q26" i="33"/>
  <c r="M77" i="51"/>
  <c r="N77" i="51" s="1"/>
  <c r="P25" i="33"/>
  <c r="BV229" i="59"/>
  <c r="BV230" i="59" s="1"/>
  <c r="BV228" i="59"/>
  <c r="AP217" i="59"/>
  <c r="AP218" i="59" s="1"/>
  <c r="AP216" i="59"/>
  <c r="AY217" i="59"/>
  <c r="AY218" i="59" s="1"/>
  <c r="AY216" i="59"/>
  <c r="G217" i="59"/>
  <c r="G218" i="59" s="1"/>
  <c r="G216" i="59"/>
  <c r="X229" i="59"/>
  <c r="X230" i="59" s="1"/>
  <c r="X228" i="59"/>
  <c r="AH217" i="59"/>
  <c r="AH218" i="59" s="1"/>
  <c r="AH216" i="59"/>
  <c r="AI217" i="59"/>
  <c r="AI218" i="59" s="1"/>
  <c r="AI216" i="59"/>
  <c r="AD230" i="59"/>
  <c r="AV229" i="59"/>
  <c r="AV228" i="59"/>
  <c r="W25" i="33"/>
  <c r="BG241" i="59"/>
  <c r="BG240" i="59"/>
  <c r="AS241" i="59"/>
  <c r="AS242" i="59" s="1"/>
  <c r="AS240" i="59"/>
  <c r="BN241" i="59"/>
  <c r="BN242" i="59" s="1"/>
  <c r="BN240" i="59"/>
  <c r="AP26" i="33"/>
  <c r="AF241" i="59"/>
  <c r="AF242" i="59" s="1"/>
  <c r="AF240" i="59"/>
  <c r="AU229" i="59"/>
  <c r="AU230" i="59" s="1"/>
  <c r="AU228" i="59"/>
  <c r="BP217" i="59"/>
  <c r="BP218" i="59" s="1"/>
  <c r="BP216" i="59"/>
  <c r="AG229" i="59"/>
  <c r="AG230" i="59" s="1"/>
  <c r="AG228" i="59"/>
  <c r="BG242" i="59"/>
  <c r="AN27" i="33"/>
  <c r="BB217" i="59"/>
  <c r="BB218" i="59" s="1"/>
  <c r="BB216" i="59"/>
  <c r="BI229" i="59"/>
  <c r="BI230" i="59" s="1"/>
  <c r="BI228" i="59"/>
  <c r="AJ217" i="59"/>
  <c r="AJ218" i="59" s="1"/>
  <c r="AJ216" i="59"/>
  <c r="AO22" i="51"/>
  <c r="AP22" i="51" s="1"/>
  <c r="J218" i="59"/>
  <c r="H25" i="33"/>
  <c r="AZ229" i="59"/>
  <c r="AZ230" i="59" s="1"/>
  <c r="AZ228" i="59"/>
  <c r="BE229" i="59"/>
  <c r="BE230" i="59" s="1"/>
  <c r="BE228" i="59"/>
  <c r="AA133" i="51"/>
  <c r="AB133" i="51" s="1"/>
  <c r="L26" i="33"/>
  <c r="O229" i="59"/>
  <c r="O230" i="59" s="1"/>
  <c r="O228" i="59"/>
  <c r="K229" i="59"/>
  <c r="K230" i="59" s="1"/>
  <c r="K228" i="59"/>
  <c r="AV230" i="59"/>
  <c r="AG26" i="33"/>
  <c r="AB229" i="59"/>
  <c r="AB230" i="59" s="1"/>
  <c r="AB228" i="59"/>
  <c r="BJ229" i="59"/>
  <c r="BJ230" i="59" s="1"/>
  <c r="BJ228" i="59"/>
  <c r="AO187" i="51"/>
  <c r="AP187" i="51" s="1"/>
  <c r="CA228" i="59"/>
  <c r="CA241" i="59" s="1"/>
  <c r="CA218" i="59"/>
  <c r="BD25" i="33"/>
  <c r="BF253" i="59"/>
  <c r="BF254" i="59" s="1"/>
  <c r="BF252" i="59"/>
  <c r="AQ253" i="59"/>
  <c r="AQ254" i="59" s="1"/>
  <c r="AQ252" i="59"/>
  <c r="W869" i="25"/>
  <c r="U683" i="25"/>
  <c r="V683" i="25" s="1"/>
  <c r="U857" i="25"/>
  <c r="V857" i="25" s="1"/>
  <c r="U799" i="25"/>
  <c r="V799" i="25" s="1"/>
  <c r="W852" i="25"/>
  <c r="U665" i="25"/>
  <c r="V665" i="25" s="1"/>
  <c r="W702" i="25"/>
  <c r="U1032" i="25"/>
  <c r="V1032" i="25" s="1"/>
  <c r="U1031" i="25"/>
  <c r="V1031" i="25" s="1"/>
  <c r="W882" i="25"/>
  <c r="W872" i="25"/>
  <c r="W681" i="25"/>
  <c r="U837" i="25"/>
  <c r="V837" i="25" s="1"/>
  <c r="U811" i="25"/>
  <c r="W791" i="25"/>
  <c r="U664" i="25"/>
  <c r="V664" i="25" s="1"/>
  <c r="W703" i="25"/>
  <c r="U863" i="25"/>
  <c r="U1041" i="25"/>
  <c r="V1041" i="25" s="1"/>
  <c r="U851" i="25"/>
  <c r="U1048" i="25"/>
  <c r="V1048" i="25" s="1"/>
  <c r="W690" i="25"/>
  <c r="U846" i="25"/>
  <c r="V846" i="25" s="1"/>
  <c r="W808" i="25"/>
  <c r="W699" i="25"/>
  <c r="W862" i="25"/>
  <c r="U870" i="25"/>
  <c r="V870" i="25" s="1"/>
  <c r="U1037" i="25"/>
  <c r="V1037" i="25" s="1"/>
  <c r="U659" i="25"/>
  <c r="V659" i="25" s="1"/>
  <c r="W814" i="25"/>
  <c r="U862" i="25"/>
  <c r="V862" i="25" s="1"/>
  <c r="U1042" i="25"/>
  <c r="V1042" i="25" s="1"/>
  <c r="W813" i="25"/>
  <c r="U868" i="25"/>
  <c r="V868" i="25" s="1"/>
  <c r="V1019" i="25"/>
  <c r="U864" i="25" s="1"/>
  <c r="V864" i="25" s="1"/>
  <c r="W807" i="25"/>
  <c r="W853" i="25"/>
  <c r="W704" i="25"/>
  <c r="U808" i="25"/>
  <c r="V808" i="25" s="1"/>
  <c r="U867" i="25"/>
  <c r="V867" i="25" s="1"/>
  <c r="W854" i="25"/>
  <c r="U667" i="25"/>
  <c r="V667" i="25" s="1"/>
  <c r="W561" i="25"/>
  <c r="U660" i="25"/>
  <c r="V660" i="25" s="1"/>
  <c r="W697" i="25"/>
  <c r="W696" i="25"/>
  <c r="U855" i="25"/>
  <c r="V855" i="25" s="1"/>
  <c r="U809" i="25"/>
  <c r="V809" i="25" s="1"/>
  <c r="W587" i="25"/>
  <c r="U692" i="25"/>
  <c r="V692" i="25" s="1"/>
  <c r="W789" i="25"/>
  <c r="W691" i="25"/>
  <c r="U842" i="25"/>
  <c r="V842" i="25" s="1"/>
  <c r="W581" i="25" s="1"/>
  <c r="W797" i="25"/>
  <c r="W694" i="25"/>
  <c r="U869" i="25"/>
  <c r="U684" i="25"/>
  <c r="U810" i="25"/>
  <c r="W693" i="25"/>
  <c r="U850" i="25"/>
  <c r="W1284" i="25"/>
  <c r="P1311" i="25"/>
  <c r="V1284" i="25"/>
  <c r="P1335" i="25"/>
  <c r="W1308" i="25"/>
  <c r="V1308" i="25"/>
  <c r="U1043" i="25"/>
  <c r="P1300" i="25"/>
  <c r="V1273" i="25"/>
  <c r="W1273" i="25"/>
  <c r="V860" i="25"/>
  <c r="W1271" i="25"/>
  <c r="P1298" i="25"/>
  <c r="V1271" i="25"/>
  <c r="W1292" i="25"/>
  <c r="P1319" i="25"/>
  <c r="V1292" i="25"/>
  <c r="P1309" i="25"/>
  <c r="V1282" i="25"/>
  <c r="W1282" i="25"/>
  <c r="W1272" i="25"/>
  <c r="P1299" i="25"/>
  <c r="V1272" i="25"/>
  <c r="V1040" i="25"/>
  <c r="V666" i="25"/>
  <c r="P1321" i="25"/>
  <c r="W1294" i="25"/>
  <c r="V1294" i="25"/>
  <c r="W564" i="25"/>
  <c r="W566" i="25"/>
  <c r="U805" i="25"/>
  <c r="P1344" i="25"/>
  <c r="W1317" i="25"/>
  <c r="V1317" i="25"/>
  <c r="W1328" i="25"/>
  <c r="V1328" i="25"/>
  <c r="P1339" i="25"/>
  <c r="W1312" i="25"/>
  <c r="V1312" i="25"/>
  <c r="P1334" i="25"/>
  <c r="W1307" i="25"/>
  <c r="V1307" i="25"/>
  <c r="W871" i="25"/>
  <c r="P1330" i="25"/>
  <c r="W1303" i="25"/>
  <c r="V1303" i="25"/>
  <c r="P1320" i="25"/>
  <c r="W1293" i="25"/>
  <c r="V1293" i="25"/>
  <c r="V858" i="25"/>
  <c r="U1053" i="25"/>
  <c r="W881" i="25"/>
  <c r="P1322" i="25"/>
  <c r="W1295" i="25"/>
  <c r="V1295" i="25"/>
  <c r="P1329" i="25"/>
  <c r="W1302" i="25"/>
  <c r="V1302" i="25"/>
  <c r="W1345" i="25"/>
  <c r="V1345" i="25"/>
  <c r="U1056" i="25"/>
  <c r="V1056" i="25" s="1"/>
  <c r="V859" i="25"/>
  <c r="P1332" i="25"/>
  <c r="W1305" i="25"/>
  <c r="V1305" i="25"/>
  <c r="U1062" i="25"/>
  <c r="P1333" i="25"/>
  <c r="W1306" i="25"/>
  <c r="V1306" i="25"/>
  <c r="U1035" i="25"/>
  <c r="P1350" i="25"/>
  <c r="W1323" i="25"/>
  <c r="V1323" i="25"/>
  <c r="V663" i="25"/>
  <c r="V844" i="25"/>
  <c r="W565" i="25"/>
  <c r="P1314" i="25"/>
  <c r="W1287" i="25"/>
  <c r="V1287" i="25"/>
  <c r="U861" i="25"/>
  <c r="W563" i="25"/>
  <c r="P1343" i="25"/>
  <c r="W1316" i="25"/>
  <c r="V1316" i="25"/>
  <c r="A9" i="57"/>
  <c r="I5" i="11"/>
  <c r="J5" i="11"/>
  <c r="K5" i="11"/>
  <c r="L5" i="11"/>
  <c r="M5" i="11"/>
  <c r="N5" i="11"/>
  <c r="O5" i="11"/>
  <c r="P5" i="11"/>
  <c r="Q5" i="11"/>
  <c r="R5" i="11"/>
  <c r="S5" i="11"/>
  <c r="T5" i="11"/>
  <c r="U5" i="11"/>
  <c r="E55" i="32"/>
  <c r="C55" i="32"/>
  <c r="F55" i="31"/>
  <c r="C55" i="31"/>
  <c r="AM29" i="33" l="1"/>
  <c r="AR26" i="33"/>
  <c r="AD28" i="33"/>
  <c r="AV26" i="33"/>
  <c r="V27" i="33"/>
  <c r="AJ26" i="33"/>
  <c r="S26" i="33"/>
  <c r="BH254" i="59"/>
  <c r="AO28" i="33"/>
  <c r="AA27" i="33"/>
  <c r="Y26" i="33"/>
  <c r="AX26" i="33"/>
  <c r="AC26" i="33"/>
  <c r="E26" i="33"/>
  <c r="AK27" i="33"/>
  <c r="G26" i="33"/>
  <c r="AQ27" i="33"/>
  <c r="M27" i="33"/>
  <c r="AP27" i="33"/>
  <c r="Q27" i="33"/>
  <c r="J27" i="33"/>
  <c r="AA79" i="51"/>
  <c r="AB79" i="51" s="1"/>
  <c r="AL27" i="33"/>
  <c r="AH26" i="33"/>
  <c r="AO133" i="51"/>
  <c r="AP133" i="51" s="1"/>
  <c r="AI26" i="33"/>
  <c r="I27" i="33"/>
  <c r="AO78" i="51"/>
  <c r="AP78" i="51" s="1"/>
  <c r="AT26" i="33"/>
  <c r="Y254" i="59"/>
  <c r="R28" i="33"/>
  <c r="AZ241" i="59"/>
  <c r="AZ242" i="59" s="1"/>
  <c r="AZ240" i="59"/>
  <c r="BW241" i="59"/>
  <c r="BW242" i="59" s="1"/>
  <c r="BW240" i="59"/>
  <c r="AU27" i="33"/>
  <c r="AO23" i="51"/>
  <c r="AP23" i="51" s="1"/>
  <c r="J230" i="59"/>
  <c r="H26" i="33"/>
  <c r="AU241" i="59"/>
  <c r="AU242" i="59" s="1"/>
  <c r="AU240" i="59"/>
  <c r="AV241" i="59"/>
  <c r="AV242" i="59" s="1"/>
  <c r="AV240" i="59"/>
  <c r="Q241" i="59"/>
  <c r="Q242" i="59" s="1"/>
  <c r="Q240" i="59"/>
  <c r="BO253" i="59"/>
  <c r="BO254" i="59" s="1"/>
  <c r="BO252" i="59"/>
  <c r="AO229" i="59"/>
  <c r="AO230" i="59" s="1"/>
  <c r="AO228" i="59"/>
  <c r="BM229" i="59"/>
  <c r="BM230" i="59" s="1"/>
  <c r="BM228" i="59"/>
  <c r="AR265" i="59"/>
  <c r="AR266" i="59" s="1"/>
  <c r="AR264" i="59"/>
  <c r="M133" i="51"/>
  <c r="N133" i="51" s="1"/>
  <c r="N26" i="33"/>
  <c r="BF265" i="59"/>
  <c r="BF266" i="59" s="1"/>
  <c r="BF264" i="59"/>
  <c r="O241" i="59"/>
  <c r="O242" i="59" s="1"/>
  <c r="O240" i="59"/>
  <c r="AF253" i="59"/>
  <c r="AF254" i="59" s="1"/>
  <c r="AF252" i="59"/>
  <c r="AA229" i="59"/>
  <c r="AA230" i="59" s="1"/>
  <c r="AA228" i="59"/>
  <c r="T241" i="59"/>
  <c r="T242" i="59" s="1"/>
  <c r="T240" i="59"/>
  <c r="BA27" i="33"/>
  <c r="AI229" i="59"/>
  <c r="AI230" i="59" s="1"/>
  <c r="AI228" i="59"/>
  <c r="AA187" i="51"/>
  <c r="AB187" i="51" s="1"/>
  <c r="BZ228" i="59"/>
  <c r="BZ241" i="59" s="1"/>
  <c r="BZ218" i="59"/>
  <c r="BC25" i="33"/>
  <c r="AZ27" i="33"/>
  <c r="BC229" i="59"/>
  <c r="BC230" i="59" s="1"/>
  <c r="BC228" i="59"/>
  <c r="BK229" i="59"/>
  <c r="BK230" i="59" s="1"/>
  <c r="BK228" i="59"/>
  <c r="AJ229" i="59"/>
  <c r="AJ230" i="59" s="1"/>
  <c r="AJ228" i="59"/>
  <c r="AO188" i="51"/>
  <c r="AP188" i="51" s="1"/>
  <c r="CA240" i="59"/>
  <c r="CA253" i="59" s="1"/>
  <c r="CA230" i="59"/>
  <c r="BD26" i="33"/>
  <c r="BI241" i="59"/>
  <c r="BI242" i="59" s="1"/>
  <c r="BI240" i="59"/>
  <c r="P26" i="33"/>
  <c r="BT229" i="59"/>
  <c r="BT230" i="59" s="1"/>
  <c r="BT228" i="59"/>
  <c r="M241" i="59"/>
  <c r="M242" i="59" s="1"/>
  <c r="M240" i="59"/>
  <c r="K27" i="33"/>
  <c r="BU229" i="59"/>
  <c r="BU230" i="59" s="1"/>
  <c r="BU228" i="59"/>
  <c r="AW26" i="33"/>
  <c r="F26" i="33"/>
  <c r="AQ265" i="59"/>
  <c r="AQ266" i="59" s="1"/>
  <c r="AQ264" i="59"/>
  <c r="AG27" i="33"/>
  <c r="BR241" i="59"/>
  <c r="BR242" i="59" s="1"/>
  <c r="BR240" i="59"/>
  <c r="AA134" i="51"/>
  <c r="AB134" i="51" s="1"/>
  <c r="L27" i="33"/>
  <c r="BB229" i="59"/>
  <c r="BB230" i="59" s="1"/>
  <c r="BB228" i="59"/>
  <c r="BN253" i="59"/>
  <c r="BN252" i="59"/>
  <c r="AD241" i="59"/>
  <c r="AD242" i="59" s="1"/>
  <c r="AD240" i="59"/>
  <c r="J241" i="59"/>
  <c r="J240" i="59"/>
  <c r="U229" i="59"/>
  <c r="U230" i="59" s="1"/>
  <c r="U228" i="59"/>
  <c r="AK229" i="59"/>
  <c r="AK230" i="59" s="1"/>
  <c r="M79" i="51" s="1"/>
  <c r="N79" i="51" s="1"/>
  <c r="AK228" i="59"/>
  <c r="AN28" i="33"/>
  <c r="G229" i="59"/>
  <c r="G230" i="59" s="1"/>
  <c r="G228" i="59"/>
  <c r="O26" i="33"/>
  <c r="AS26" i="33"/>
  <c r="AY229" i="59"/>
  <c r="AY230" i="59" s="1"/>
  <c r="AY228" i="59"/>
  <c r="AB28" i="33"/>
  <c r="BP229" i="59"/>
  <c r="BP230" i="59" s="1"/>
  <c r="BP228" i="59"/>
  <c r="W26" i="33"/>
  <c r="AP229" i="59"/>
  <c r="AP230" i="59" s="1"/>
  <c r="AP228" i="59"/>
  <c r="BS229" i="59"/>
  <c r="BS230" i="59" s="1"/>
  <c r="BS228" i="59"/>
  <c r="X26" i="33"/>
  <c r="AF27" i="33"/>
  <c r="BV241" i="59"/>
  <c r="BV242" i="59" s="1"/>
  <c r="BV240" i="59"/>
  <c r="P241" i="59"/>
  <c r="P242" i="59" s="1"/>
  <c r="P240" i="59"/>
  <c r="AW229" i="59"/>
  <c r="AW230" i="59" s="1"/>
  <c r="AW228" i="59"/>
  <c r="T26" i="33"/>
  <c r="AH229" i="59"/>
  <c r="AH230" i="59" s="1"/>
  <c r="AH228" i="59"/>
  <c r="BX241" i="59"/>
  <c r="BX242" i="59" s="1"/>
  <c r="BX240" i="59"/>
  <c r="V229" i="59"/>
  <c r="V230" i="59" s="1"/>
  <c r="V228" i="59"/>
  <c r="X241" i="59"/>
  <c r="X242" i="59" s="1"/>
  <c r="X240" i="59"/>
  <c r="Z26" i="33"/>
  <c r="AC241" i="59"/>
  <c r="AC240" i="59"/>
  <c r="AB241" i="59"/>
  <c r="AB242" i="59" s="1"/>
  <c r="AB240" i="59"/>
  <c r="BN254" i="59"/>
  <c r="AG241" i="59"/>
  <c r="AG242" i="59" s="1"/>
  <c r="AG240" i="59"/>
  <c r="BG253" i="59"/>
  <c r="BG254" i="59" s="1"/>
  <c r="BG252" i="59"/>
  <c r="BA241" i="59"/>
  <c r="BA242" i="59" s="1"/>
  <c r="BA240" i="59"/>
  <c r="U27" i="33"/>
  <c r="AT253" i="59"/>
  <c r="AT254" i="59" s="1"/>
  <c r="AT252" i="59"/>
  <c r="E229" i="59"/>
  <c r="E228" i="59"/>
  <c r="Y265" i="59"/>
  <c r="Y264" i="59"/>
  <c r="AA22" i="51"/>
  <c r="AB22" i="51" s="1"/>
  <c r="F218" i="59"/>
  <c r="D25" i="33"/>
  <c r="R241" i="59"/>
  <c r="R242" i="59" s="1"/>
  <c r="R240" i="59"/>
  <c r="AE28" i="33"/>
  <c r="AY27" i="33"/>
  <c r="Z229" i="59"/>
  <c r="Z230" i="59" s="1"/>
  <c r="Z228" i="59"/>
  <c r="BH253" i="59"/>
  <c r="BH252" i="59"/>
  <c r="AL241" i="59"/>
  <c r="AL242" i="59" s="1"/>
  <c r="AL240" i="59"/>
  <c r="L241" i="59"/>
  <c r="L242" i="59" s="1"/>
  <c r="L240" i="59"/>
  <c r="BL229" i="59"/>
  <c r="BL230" i="59" s="1"/>
  <c r="BL228" i="59"/>
  <c r="AN229" i="59"/>
  <c r="AN230" i="59" s="1"/>
  <c r="AN228" i="59"/>
  <c r="K241" i="59"/>
  <c r="K242" i="59" s="1"/>
  <c r="K240" i="59"/>
  <c r="M22" i="51"/>
  <c r="N22" i="51" s="1"/>
  <c r="E218" i="59"/>
  <c r="C25" i="33"/>
  <c r="M188" i="51"/>
  <c r="N188" i="51" s="1"/>
  <c r="BY240" i="59"/>
  <c r="BY253" i="59" s="1"/>
  <c r="BY230" i="59"/>
  <c r="BB26" i="33"/>
  <c r="W229" i="59"/>
  <c r="W230" i="59" s="1"/>
  <c r="W228" i="59"/>
  <c r="AX229" i="59"/>
  <c r="AX230" i="59" s="1"/>
  <c r="AX228" i="59"/>
  <c r="AM253" i="59"/>
  <c r="AM254" i="59" s="1"/>
  <c r="AM252" i="59"/>
  <c r="AE241" i="59"/>
  <c r="AE242" i="59" s="1"/>
  <c r="AE240" i="59"/>
  <c r="H229" i="59"/>
  <c r="H230" i="59" s="1"/>
  <c r="H228" i="59"/>
  <c r="S229" i="59"/>
  <c r="S230" i="59" s="1"/>
  <c r="S228" i="59"/>
  <c r="BJ241" i="59"/>
  <c r="BJ242" i="59" s="1"/>
  <c r="BJ240" i="59"/>
  <c r="BE241" i="59"/>
  <c r="BE242" i="59" s="1"/>
  <c r="BE240" i="59"/>
  <c r="AS253" i="59"/>
  <c r="AS254" i="59" s="1"/>
  <c r="AS252" i="59"/>
  <c r="BD229" i="59"/>
  <c r="BD230" i="59" s="1"/>
  <c r="BD228" i="59"/>
  <c r="I229" i="59"/>
  <c r="I230" i="59" s="1"/>
  <c r="I228" i="59"/>
  <c r="F229" i="59"/>
  <c r="F228" i="59"/>
  <c r="AC242" i="59"/>
  <c r="BQ229" i="59"/>
  <c r="BQ230" i="59" s="1"/>
  <c r="BQ228" i="59"/>
  <c r="N241" i="59"/>
  <c r="N242" i="59" s="1"/>
  <c r="N240" i="59"/>
  <c r="U1057" i="25"/>
  <c r="V1057" i="25" s="1"/>
  <c r="U1063" i="25"/>
  <c r="W876" i="25"/>
  <c r="U812" i="25"/>
  <c r="V812" i="25" s="1"/>
  <c r="W706" i="25"/>
  <c r="U865" i="25"/>
  <c r="V865" i="25" s="1"/>
  <c r="W576" i="25"/>
  <c r="U681" i="25"/>
  <c r="V681" i="25" s="1"/>
  <c r="U680" i="25"/>
  <c r="V680" i="25" s="1"/>
  <c r="U1033" i="25"/>
  <c r="V1033" i="25" s="1"/>
  <c r="W712" i="25" s="1"/>
  <c r="U1045" i="25"/>
  <c r="V1045" i="25" s="1"/>
  <c r="W695" i="25"/>
  <c r="W899" i="25"/>
  <c r="U1054" i="25"/>
  <c r="V1054" i="25" s="1"/>
  <c r="U1064" i="25"/>
  <c r="V1064" i="25" s="1"/>
  <c r="W720" i="25"/>
  <c r="U807" i="25"/>
  <c r="V807" i="25" s="1"/>
  <c r="W481" i="25"/>
  <c r="U872" i="25"/>
  <c r="U1046" i="25"/>
  <c r="V1046" i="25" s="1"/>
  <c r="W707" i="25"/>
  <c r="U1038" i="25"/>
  <c r="V1038" i="25" s="1"/>
  <c r="W717" i="25" s="1"/>
  <c r="U1070" i="25"/>
  <c r="V1070" i="25" s="1"/>
  <c r="U690" i="25"/>
  <c r="V690" i="25" s="1"/>
  <c r="U1034" i="25"/>
  <c r="V1034" i="25" s="1"/>
  <c r="W480" i="25"/>
  <c r="U691" i="25"/>
  <c r="V691" i="25" s="1"/>
  <c r="U1044" i="25"/>
  <c r="V1044" i="25" s="1"/>
  <c r="U689" i="25"/>
  <c r="V689" i="25" s="1"/>
  <c r="U792" i="25"/>
  <c r="V792" i="25" s="1"/>
  <c r="W680" i="25"/>
  <c r="W597" i="25"/>
  <c r="U852" i="25"/>
  <c r="V852" i="25" s="1"/>
  <c r="U1058" i="25"/>
  <c r="V1058" i="25" s="1"/>
  <c r="U702" i="25"/>
  <c r="U685" i="25"/>
  <c r="V685" i="25" s="1"/>
  <c r="U882" i="25"/>
  <c r="V882" i="25" s="1"/>
  <c r="U1047" i="25"/>
  <c r="W705" i="25"/>
  <c r="U806" i="25"/>
  <c r="V806" i="25" s="1"/>
  <c r="U567" i="25"/>
  <c r="V567" i="25" s="1"/>
  <c r="U1036" i="25"/>
  <c r="V1036" i="25" s="1"/>
  <c r="U853" i="25"/>
  <c r="V853" i="25" s="1"/>
  <c r="W567" i="25"/>
  <c r="U843" i="25"/>
  <c r="V843" i="25" s="1"/>
  <c r="W685" i="25"/>
  <c r="U1055" i="25"/>
  <c r="V1055" i="25" s="1"/>
  <c r="U1059" i="25"/>
  <c r="V1059" i="25" s="1"/>
  <c r="W482" i="25"/>
  <c r="W798" i="25"/>
  <c r="U814" i="25"/>
  <c r="W689" i="25"/>
  <c r="U661" i="25"/>
  <c r="U1086" i="25"/>
  <c r="V1086" i="25" s="1"/>
  <c r="W688" i="25"/>
  <c r="U682" i="25"/>
  <c r="V682" i="25" s="1"/>
  <c r="W578" i="25"/>
  <c r="W584" i="25"/>
  <c r="U1039" i="25"/>
  <c r="V1039" i="25" s="1"/>
  <c r="U813" i="25"/>
  <c r="V813" i="25" s="1"/>
  <c r="W879" i="25"/>
  <c r="W698" i="25"/>
  <c r="U854" i="25"/>
  <c r="W560" i="25"/>
  <c r="W479" i="25"/>
  <c r="W710" i="25"/>
  <c r="W709" i="25"/>
  <c r="U871" i="25"/>
  <c r="U563" i="25"/>
  <c r="U1075" i="25"/>
  <c r="U881" i="25"/>
  <c r="W1339" i="25"/>
  <c r="V1339" i="25"/>
  <c r="V811" i="25"/>
  <c r="V869" i="25"/>
  <c r="U707" i="25" s="1"/>
  <c r="V707" i="25" s="1"/>
  <c r="W878" i="25"/>
  <c r="P1336" i="25"/>
  <c r="W1309" i="25"/>
  <c r="V1309" i="25"/>
  <c r="P1338" i="25"/>
  <c r="W1311" i="25"/>
  <c r="V1311" i="25"/>
  <c r="W794" i="25"/>
  <c r="W884" i="25"/>
  <c r="V1062" i="25"/>
  <c r="W1329" i="25"/>
  <c r="V1329" i="25"/>
  <c r="V1063" i="25"/>
  <c r="W580" i="25"/>
  <c r="P1347" i="25"/>
  <c r="W1320" i="25"/>
  <c r="V1320" i="25"/>
  <c r="W898" i="25"/>
  <c r="W885" i="25"/>
  <c r="U1065" i="25"/>
  <c r="P1327" i="25"/>
  <c r="W1300" i="25"/>
  <c r="V1300" i="25"/>
  <c r="U1078" i="25"/>
  <c r="W894" i="25"/>
  <c r="P1346" i="25"/>
  <c r="W1319" i="25"/>
  <c r="V1319" i="25"/>
  <c r="V1043" i="25"/>
  <c r="V684" i="25"/>
  <c r="U579" i="25" s="1"/>
  <c r="V579" i="25" s="1"/>
  <c r="V861" i="25"/>
  <c r="U704" i="25" s="1"/>
  <c r="V704" i="25" s="1"/>
  <c r="U700" i="25"/>
  <c r="W873" i="25"/>
  <c r="W883" i="25"/>
  <c r="W585" i="25"/>
  <c r="W579" i="25"/>
  <c r="P1349" i="25"/>
  <c r="W1322" i="25"/>
  <c r="V1322" i="25"/>
  <c r="W1332" i="25"/>
  <c r="V1332" i="25"/>
  <c r="W1330" i="25"/>
  <c r="V1330" i="25"/>
  <c r="U1049" i="25"/>
  <c r="V850" i="25"/>
  <c r="W588" i="25" s="1"/>
  <c r="V851" i="25"/>
  <c r="W1343" i="25"/>
  <c r="V1343" i="25"/>
  <c r="P1341" i="25"/>
  <c r="W1314" i="25"/>
  <c r="V1314" i="25"/>
  <c r="W796" i="25"/>
  <c r="W1298" i="25"/>
  <c r="P1325" i="25"/>
  <c r="V1298" i="25"/>
  <c r="W1333" i="25"/>
  <c r="V1333" i="25"/>
  <c r="V1053" i="25"/>
  <c r="W1344" i="25"/>
  <c r="V1344" i="25"/>
  <c r="P1326" i="25"/>
  <c r="W1299" i="25"/>
  <c r="V1299" i="25"/>
  <c r="W1335" i="25"/>
  <c r="V1335" i="25"/>
  <c r="V863" i="25"/>
  <c r="W1334" i="25"/>
  <c r="V1334" i="25"/>
  <c r="V1350" i="25"/>
  <c r="W1350" i="25"/>
  <c r="V805" i="25"/>
  <c r="W669" i="25" s="1"/>
  <c r="V1035" i="25"/>
  <c r="W795" i="25"/>
  <c r="W788" i="25"/>
  <c r="V810" i="25"/>
  <c r="P1348" i="25"/>
  <c r="W1321" i="25"/>
  <c r="V1321" i="25"/>
  <c r="E73" i="40"/>
  <c r="E75" i="40" s="1"/>
  <c r="E64" i="40"/>
  <c r="E56" i="40"/>
  <c r="E51" i="40"/>
  <c r="E52" i="40" s="1"/>
  <c r="E47" i="40"/>
  <c r="E43" i="40"/>
  <c r="E39" i="40"/>
  <c r="E35" i="40"/>
  <c r="E31" i="40"/>
  <c r="E27" i="40"/>
  <c r="E22" i="40"/>
  <c r="E14" i="40"/>
  <c r="E10" i="40"/>
  <c r="E6" i="40"/>
  <c r="AF28" i="33" l="1"/>
  <c r="AS27" i="33"/>
  <c r="AR27" i="33"/>
  <c r="AA28" i="33"/>
  <c r="T27" i="33"/>
  <c r="S27" i="33"/>
  <c r="AP28" i="33"/>
  <c r="Y27" i="33"/>
  <c r="E27" i="33"/>
  <c r="W27" i="33"/>
  <c r="AW27" i="33"/>
  <c r="I28" i="33"/>
  <c r="AJ27" i="33"/>
  <c r="AU28" i="33"/>
  <c r="AA80" i="51"/>
  <c r="AB80" i="51" s="1"/>
  <c r="AL28" i="33"/>
  <c r="P27" i="33"/>
  <c r="O27" i="33"/>
  <c r="J28" i="33"/>
  <c r="F27" i="33"/>
  <c r="M28" i="33"/>
  <c r="AD29" i="33"/>
  <c r="AI27" i="33"/>
  <c r="Q28" i="33"/>
  <c r="AM30" i="33"/>
  <c r="X27" i="33"/>
  <c r="AV254" i="59"/>
  <c r="AG28" i="33"/>
  <c r="AS265" i="59"/>
  <c r="AS266" i="59" s="1"/>
  <c r="AS264" i="59"/>
  <c r="AX241" i="59"/>
  <c r="AX242" i="59" s="1"/>
  <c r="AX240" i="59"/>
  <c r="AY28" i="33"/>
  <c r="AN241" i="59"/>
  <c r="AN242" i="59" s="1"/>
  <c r="AN240" i="59"/>
  <c r="U28" i="33"/>
  <c r="AK241" i="59"/>
  <c r="AK242" i="59" s="1"/>
  <c r="M80" i="51" s="1"/>
  <c r="N80" i="51" s="1"/>
  <c r="AK240" i="59"/>
  <c r="AA135" i="51"/>
  <c r="AB135" i="51" s="1"/>
  <c r="L28" i="33"/>
  <c r="K28" i="33"/>
  <c r="V28" i="33"/>
  <c r="N253" i="59"/>
  <c r="N254" i="59" s="1"/>
  <c r="N252" i="59"/>
  <c r="BL241" i="59"/>
  <c r="BL242" i="59" s="1"/>
  <c r="BL240" i="59"/>
  <c r="V241" i="59"/>
  <c r="V242" i="59" s="1"/>
  <c r="V240" i="59"/>
  <c r="BT241" i="59"/>
  <c r="BT242" i="59" s="1"/>
  <c r="BT240" i="59"/>
  <c r="T253" i="59"/>
  <c r="T254" i="59" s="1"/>
  <c r="T252" i="59"/>
  <c r="AR277" i="59"/>
  <c r="AR278" i="59" s="1"/>
  <c r="AR276" i="59"/>
  <c r="F241" i="59"/>
  <c r="F240" i="59"/>
  <c r="H241" i="59"/>
  <c r="H242" i="59" s="1"/>
  <c r="H240" i="59"/>
  <c r="Y277" i="59"/>
  <c r="Y276" i="59"/>
  <c r="BD241" i="59"/>
  <c r="BD242" i="59" s="1"/>
  <c r="BD240" i="59"/>
  <c r="AM265" i="59"/>
  <c r="AM266" i="59" s="1"/>
  <c r="AM264" i="59"/>
  <c r="K253" i="59"/>
  <c r="K254" i="59" s="1"/>
  <c r="K252" i="59"/>
  <c r="AT265" i="59"/>
  <c r="AT266" i="59" s="1"/>
  <c r="AT264" i="59"/>
  <c r="BU241" i="59"/>
  <c r="BU242" i="59" s="1"/>
  <c r="BU240" i="59"/>
  <c r="Q253" i="59"/>
  <c r="Q254" i="59" s="1"/>
  <c r="Q252" i="59"/>
  <c r="AZ253" i="59"/>
  <c r="AZ254" i="59" s="1"/>
  <c r="AZ252" i="59"/>
  <c r="Z27" i="33"/>
  <c r="AN29" i="33"/>
  <c r="X253" i="59"/>
  <c r="X254" i="59" s="1"/>
  <c r="X252" i="59"/>
  <c r="BV253" i="59"/>
  <c r="BV254" i="59" s="1"/>
  <c r="BV252" i="59"/>
  <c r="P253" i="59"/>
  <c r="P254" i="59" s="1"/>
  <c r="P252" i="59"/>
  <c r="BP241" i="59"/>
  <c r="BP242" i="59" s="1"/>
  <c r="BP240" i="59"/>
  <c r="AI241" i="59"/>
  <c r="AI242" i="59" s="1"/>
  <c r="AI240" i="59"/>
  <c r="BF277" i="59"/>
  <c r="BF278" i="59" s="1"/>
  <c r="BF276" i="59"/>
  <c r="W241" i="59"/>
  <c r="W242" i="59" s="1"/>
  <c r="W240" i="59"/>
  <c r="AE29" i="33"/>
  <c r="BA253" i="59"/>
  <c r="BA254" i="59" s="1"/>
  <c r="BA252" i="59"/>
  <c r="R253" i="59"/>
  <c r="R254" i="59" s="1"/>
  <c r="R252" i="59"/>
  <c r="AY241" i="59"/>
  <c r="AY242" i="59" s="1"/>
  <c r="AY240" i="59"/>
  <c r="M189" i="51"/>
  <c r="N189" i="51" s="1"/>
  <c r="BY252" i="59"/>
  <c r="BY265" i="59" s="1"/>
  <c r="BY242" i="59"/>
  <c r="BB27" i="33"/>
  <c r="BX253" i="59"/>
  <c r="BX254" i="59" s="1"/>
  <c r="BX252" i="59"/>
  <c r="J253" i="59"/>
  <c r="J252" i="59"/>
  <c r="BC241" i="59"/>
  <c r="BC242" i="59" s="1"/>
  <c r="BC240" i="59"/>
  <c r="AO24" i="51"/>
  <c r="AP24" i="51" s="1"/>
  <c r="J242" i="59"/>
  <c r="H27" i="33"/>
  <c r="AO79" i="51"/>
  <c r="AP79" i="51" s="1"/>
  <c r="AT27" i="33"/>
  <c r="AL253" i="59"/>
  <c r="AL254" i="59" s="1"/>
  <c r="AL252" i="59"/>
  <c r="AH241" i="59"/>
  <c r="AH242" i="59" s="1"/>
  <c r="AH240" i="59"/>
  <c r="BS241" i="59"/>
  <c r="BS242" i="59" s="1"/>
  <c r="BS240" i="59"/>
  <c r="AD253" i="59"/>
  <c r="AD254" i="59" s="1"/>
  <c r="AD252" i="59"/>
  <c r="AJ241" i="59"/>
  <c r="AJ242" i="59" s="1"/>
  <c r="AJ240" i="59"/>
  <c r="AV253" i="59"/>
  <c r="AV252" i="59"/>
  <c r="AH27" i="33"/>
  <c r="AO134" i="51"/>
  <c r="AP134" i="51" s="1"/>
  <c r="AU253" i="59"/>
  <c r="AU254" i="59" s="1"/>
  <c r="AU252" i="59"/>
  <c r="Y266" i="59"/>
  <c r="R29" i="33"/>
  <c r="AQ28" i="33"/>
  <c r="AX27" i="33"/>
  <c r="S241" i="59"/>
  <c r="S242" i="59" s="1"/>
  <c r="S240" i="59"/>
  <c r="AA23" i="51"/>
  <c r="AB23" i="51" s="1"/>
  <c r="F230" i="59"/>
  <c r="D26" i="33"/>
  <c r="AG253" i="59"/>
  <c r="AG254" i="59" s="1"/>
  <c r="AG252" i="59"/>
  <c r="AA241" i="59"/>
  <c r="AA242" i="59" s="1"/>
  <c r="AA240" i="59"/>
  <c r="BM241" i="59"/>
  <c r="BM242" i="59" s="1"/>
  <c r="BM240" i="59"/>
  <c r="AK28" i="33"/>
  <c r="M23" i="51"/>
  <c r="N23" i="51" s="1"/>
  <c r="E230" i="59"/>
  <c r="C26" i="33"/>
  <c r="BH265" i="59"/>
  <c r="BH266" i="59" s="1"/>
  <c r="BH264" i="59"/>
  <c r="AB253" i="59"/>
  <c r="AB254" i="59" s="1"/>
  <c r="AB252" i="59"/>
  <c r="AP241" i="59"/>
  <c r="AP242" i="59" s="1"/>
  <c r="AP240" i="59"/>
  <c r="AO29" i="33"/>
  <c r="I241" i="59"/>
  <c r="I242" i="59" s="1"/>
  <c r="I240" i="59"/>
  <c r="AE253" i="59"/>
  <c r="AE254" i="59" s="1"/>
  <c r="AE252" i="59"/>
  <c r="AA188" i="51"/>
  <c r="AB188" i="51" s="1"/>
  <c r="BZ240" i="59"/>
  <c r="BZ253" i="59" s="1"/>
  <c r="BZ230" i="59"/>
  <c r="BC26" i="33"/>
  <c r="BO265" i="59"/>
  <c r="BO266" i="59" s="1"/>
  <c r="BO264" i="59"/>
  <c r="BW253" i="59"/>
  <c r="BW254" i="59" s="1"/>
  <c r="BW252" i="59"/>
  <c r="AC27" i="33"/>
  <c r="BE253" i="59"/>
  <c r="BE254" i="59" s="1"/>
  <c r="BE252" i="59"/>
  <c r="BR253" i="59"/>
  <c r="BR254" i="59" s="1"/>
  <c r="BR252" i="59"/>
  <c r="M253" i="59"/>
  <c r="M254" i="59" s="1"/>
  <c r="M252" i="59"/>
  <c r="AB29" i="33"/>
  <c r="U241" i="59"/>
  <c r="U242" i="59" s="1"/>
  <c r="U240" i="59"/>
  <c r="BK241" i="59"/>
  <c r="BK242" i="59" s="1"/>
  <c r="BK240" i="59"/>
  <c r="BA28" i="33"/>
  <c r="M134" i="51"/>
  <c r="N134" i="51" s="1"/>
  <c r="N27" i="33"/>
  <c r="BJ253" i="59"/>
  <c r="BJ254" i="59" s="1"/>
  <c r="BJ252" i="59"/>
  <c r="BG265" i="59"/>
  <c r="BG266" i="59" s="1"/>
  <c r="BG264" i="59"/>
  <c r="AV27" i="33"/>
  <c r="BQ241" i="59"/>
  <c r="BQ242" i="59" s="1"/>
  <c r="BQ240" i="59"/>
  <c r="L253" i="59"/>
  <c r="L254" i="59" s="1"/>
  <c r="L252" i="59"/>
  <c r="G27" i="33"/>
  <c r="AQ277" i="59"/>
  <c r="AQ278" i="59" s="1"/>
  <c r="AQ276" i="59"/>
  <c r="BI253" i="59"/>
  <c r="BI254" i="59" s="1"/>
  <c r="BI252" i="59"/>
  <c r="AZ28" i="33"/>
  <c r="AO241" i="59"/>
  <c r="AO242" i="59" s="1"/>
  <c r="AO240" i="59"/>
  <c r="BN265" i="59"/>
  <c r="BN266" i="59" s="1"/>
  <c r="BN264" i="59"/>
  <c r="AF265" i="59"/>
  <c r="AF266" i="59" s="1"/>
  <c r="AF264" i="59"/>
  <c r="E241" i="59"/>
  <c r="E240" i="59"/>
  <c r="Z241" i="59"/>
  <c r="Z242" i="59" s="1"/>
  <c r="Z240" i="59"/>
  <c r="AC253" i="59"/>
  <c r="AC254" i="59" s="1"/>
  <c r="AC252" i="59"/>
  <c r="AW241" i="59"/>
  <c r="AW242" i="59" s="1"/>
  <c r="AW240" i="59"/>
  <c r="G241" i="59"/>
  <c r="G242" i="59" s="1"/>
  <c r="G240" i="59"/>
  <c r="BB241" i="59"/>
  <c r="BB242" i="59" s="1"/>
  <c r="BB240" i="59"/>
  <c r="AO189" i="51"/>
  <c r="AP189" i="51" s="1"/>
  <c r="CA252" i="59"/>
  <c r="CA265" i="59" s="1"/>
  <c r="CA242" i="59"/>
  <c r="BD27" i="33"/>
  <c r="O253" i="59"/>
  <c r="O254" i="59" s="1"/>
  <c r="O252" i="59"/>
  <c r="U706" i="25"/>
  <c r="V706" i="25" s="1"/>
  <c r="U1050" i="25"/>
  <c r="W714" i="25"/>
  <c r="U1067" i="25"/>
  <c r="W793" i="25"/>
  <c r="U701" i="25"/>
  <c r="V701" i="25" s="1"/>
  <c r="W577" i="25"/>
  <c r="U564" i="25"/>
  <c r="V564" i="25" s="1"/>
  <c r="U1066" i="25"/>
  <c r="V1066" i="25" s="1"/>
  <c r="W887" i="25"/>
  <c r="U1081" i="25"/>
  <c r="V1081" i="25" s="1"/>
  <c r="W886" i="25"/>
  <c r="U1068" i="25"/>
  <c r="V1068" i="25" s="1"/>
  <c r="W875" i="25"/>
  <c r="U565" i="25"/>
  <c r="V565" i="25" s="1"/>
  <c r="U1079" i="25"/>
  <c r="V1079" i="25" s="1"/>
  <c r="U1060" i="25"/>
  <c r="V1060" i="25" s="1"/>
  <c r="W921" i="25"/>
  <c r="U587" i="25"/>
  <c r="V587" i="25" s="1"/>
  <c r="W904" i="25"/>
  <c r="U1076" i="25"/>
  <c r="V1076" i="25" s="1"/>
  <c r="W598" i="25"/>
  <c r="U791" i="25"/>
  <c r="W722" i="25"/>
  <c r="W916" i="25"/>
  <c r="W586" i="25"/>
  <c r="U1080" i="25"/>
  <c r="V1080" i="25" s="1"/>
  <c r="W716" i="25"/>
  <c r="W902" i="25"/>
  <c r="U703" i="25"/>
  <c r="V703" i="25" s="1"/>
  <c r="W915" i="25"/>
  <c r="U795" i="25"/>
  <c r="U1085" i="25"/>
  <c r="U1051" i="25"/>
  <c r="V1051" i="25" s="1"/>
  <c r="U566" i="25"/>
  <c r="V566" i="25" s="1"/>
  <c r="W912" i="25"/>
  <c r="U885" i="25"/>
  <c r="U796" i="25"/>
  <c r="W491" i="25"/>
  <c r="W719" i="25"/>
  <c r="V814" i="25"/>
  <c r="U898" i="25"/>
  <c r="V898" i="25" s="1"/>
  <c r="U1069" i="25"/>
  <c r="U1077" i="25"/>
  <c r="V1077" i="25" s="1"/>
  <c r="U895" i="25"/>
  <c r="V895" i="25" s="1"/>
  <c r="V1047" i="25"/>
  <c r="W880" i="25"/>
  <c r="V661" i="25"/>
  <c r="W874" i="25"/>
  <c r="W888" i="25"/>
  <c r="V854" i="25"/>
  <c r="U697" i="25" s="1"/>
  <c r="V697" i="25" s="1"/>
  <c r="W562" i="25"/>
  <c r="U874" i="25"/>
  <c r="V874" i="25" s="1"/>
  <c r="U1061" i="25"/>
  <c r="V1061" i="25" s="1"/>
  <c r="W897" i="25"/>
  <c r="W877" i="25"/>
  <c r="W476" i="25"/>
  <c r="U560" i="25"/>
  <c r="V560" i="25" s="1"/>
  <c r="U699" i="25"/>
  <c r="V699" i="25" s="1"/>
  <c r="W896" i="25"/>
  <c r="W687" i="25"/>
  <c r="U576" i="25"/>
  <c r="V576" i="25" s="1"/>
  <c r="U1092" i="25"/>
  <c r="V1092" i="25" s="1"/>
  <c r="W675" i="25"/>
  <c r="U899" i="25"/>
  <c r="V899" i="25" s="1"/>
  <c r="U688" i="25"/>
  <c r="V688" i="25" s="1"/>
  <c r="U705" i="25"/>
  <c r="V705" i="25" s="1"/>
  <c r="W686" i="25"/>
  <c r="U686" i="25"/>
  <c r="V686" i="25" s="1"/>
  <c r="U1091" i="25"/>
  <c r="V1091" i="25" s="1"/>
  <c r="W790" i="25"/>
  <c r="U694" i="25"/>
  <c r="U894" i="25"/>
  <c r="U578" i="25"/>
  <c r="V578" i="25" s="1"/>
  <c r="U1052" i="25"/>
  <c r="V1052" i="25" s="1"/>
  <c r="W895" i="25"/>
  <c r="U708" i="25"/>
  <c r="V708" i="25" s="1"/>
  <c r="W591" i="25"/>
  <c r="U875" i="25"/>
  <c r="W673" i="25"/>
  <c r="U793" i="25"/>
  <c r="W721" i="25"/>
  <c r="U883" i="25"/>
  <c r="U878" i="25"/>
  <c r="W674" i="25"/>
  <c r="W668" i="25"/>
  <c r="U788" i="25"/>
  <c r="W711" i="25"/>
  <c r="U873" i="25"/>
  <c r="V563" i="25"/>
  <c r="V871" i="25"/>
  <c r="U1087" i="25"/>
  <c r="W1338" i="25"/>
  <c r="V1338" i="25"/>
  <c r="W1326" i="25"/>
  <c r="V1326" i="25"/>
  <c r="V1049" i="25"/>
  <c r="W914" i="25"/>
  <c r="W911" i="25"/>
  <c r="U693" i="25"/>
  <c r="V872" i="25"/>
  <c r="W1346" i="25"/>
  <c r="V1346" i="25"/>
  <c r="V1078" i="25"/>
  <c r="W1347" i="25"/>
  <c r="V1347" i="25"/>
  <c r="W891" i="25"/>
  <c r="W582" i="25"/>
  <c r="U1071" i="25"/>
  <c r="W889" i="25"/>
  <c r="W903" i="25"/>
  <c r="U1097" i="25"/>
  <c r="W901" i="25"/>
  <c r="P1352" i="25"/>
  <c r="W1325" i="25"/>
  <c r="V1325" i="25"/>
  <c r="W1341" i="25"/>
  <c r="V1341" i="25"/>
  <c r="U1111" i="25"/>
  <c r="W1336" i="25"/>
  <c r="V1336" i="25"/>
  <c r="W596" i="25"/>
  <c r="V1067" i="25"/>
  <c r="W1348" i="25"/>
  <c r="V1348" i="25"/>
  <c r="V700" i="25"/>
  <c r="W1327" i="25"/>
  <c r="V1327" i="25"/>
  <c r="V881" i="25"/>
  <c r="V1085" i="25"/>
  <c r="V1075" i="25"/>
  <c r="W1349" i="25"/>
  <c r="V1349" i="25"/>
  <c r="V1050" i="25"/>
  <c r="V702" i="25"/>
  <c r="V1065" i="25"/>
  <c r="U900" i="25" s="1"/>
  <c r="V900" i="25" s="1"/>
  <c r="W890" i="25"/>
  <c r="U1100" i="25"/>
  <c r="W900" i="25"/>
  <c r="U1084" i="25"/>
  <c r="I29" i="33" l="1"/>
  <c r="AH28" i="33"/>
  <c r="AO135" i="51"/>
  <c r="AP135" i="51" s="1"/>
  <c r="AD30" i="33"/>
  <c r="T28" i="33"/>
  <c r="AA29" i="33"/>
  <c r="AR28" i="33"/>
  <c r="X28" i="33"/>
  <c r="AK29" i="33"/>
  <c r="AS28" i="33"/>
  <c r="AQ29" i="33"/>
  <c r="AV28" i="33"/>
  <c r="BA29" i="33"/>
  <c r="AW28" i="33"/>
  <c r="AA136" i="51"/>
  <c r="AB136" i="51" s="1"/>
  <c r="L29" i="33"/>
  <c r="W28" i="33"/>
  <c r="AM31" i="33"/>
  <c r="AF29" i="33"/>
  <c r="V29" i="33"/>
  <c r="J29" i="33"/>
  <c r="M135" i="51"/>
  <c r="N135" i="51" s="1"/>
  <c r="N28" i="33"/>
  <c r="AJ28" i="33"/>
  <c r="F28" i="33"/>
  <c r="U29" i="33"/>
  <c r="AO80" i="51"/>
  <c r="AP80" i="51" s="1"/>
  <c r="AT28" i="33"/>
  <c r="E28" i="33"/>
  <c r="Y28" i="33"/>
  <c r="AO30" i="33"/>
  <c r="BD253" i="59"/>
  <c r="BD254" i="59" s="1"/>
  <c r="BD252" i="59"/>
  <c r="AS277" i="59"/>
  <c r="AS278" i="59" s="1"/>
  <c r="AS276" i="59"/>
  <c r="M24" i="51"/>
  <c r="N24" i="51" s="1"/>
  <c r="E242" i="59"/>
  <c r="C27" i="33"/>
  <c r="S253" i="59"/>
  <c r="S254" i="59" s="1"/>
  <c r="S252" i="59"/>
  <c r="AY253" i="59"/>
  <c r="AY254" i="59" s="1"/>
  <c r="AY252" i="59"/>
  <c r="BP253" i="59"/>
  <c r="BP254" i="59" s="1"/>
  <c r="BP252" i="59"/>
  <c r="Q265" i="59"/>
  <c r="Q266" i="59" s="1"/>
  <c r="Q264" i="59"/>
  <c r="H253" i="59"/>
  <c r="H254" i="59" s="1"/>
  <c r="H252" i="59"/>
  <c r="AW253" i="59"/>
  <c r="AW254" i="59" s="1"/>
  <c r="AW252" i="59"/>
  <c r="AA253" i="59"/>
  <c r="AA254" i="59" s="1"/>
  <c r="AA252" i="59"/>
  <c r="AM277" i="59"/>
  <c r="AM278" i="59" s="1"/>
  <c r="AM276" i="59"/>
  <c r="AC265" i="59"/>
  <c r="AC266" i="59" s="1"/>
  <c r="AC264" i="59"/>
  <c r="BI265" i="59"/>
  <c r="BI266" i="59" s="1"/>
  <c r="BI264" i="59"/>
  <c r="AB30" i="33"/>
  <c r="BO277" i="59"/>
  <c r="BO278" i="59" s="1"/>
  <c r="BO276" i="59"/>
  <c r="AB265" i="59"/>
  <c r="AB266" i="59" s="1"/>
  <c r="AB264" i="59"/>
  <c r="AG265" i="59"/>
  <c r="AG266" i="59" s="1"/>
  <c r="AG264" i="59"/>
  <c r="AN30" i="33"/>
  <c r="BT253" i="59"/>
  <c r="BT254" i="59" s="1"/>
  <c r="BT252" i="59"/>
  <c r="K29" i="33"/>
  <c r="S28" i="33"/>
  <c r="AL265" i="59"/>
  <c r="AL266" i="59" s="1"/>
  <c r="AL264" i="59"/>
  <c r="AA81" i="51"/>
  <c r="AB81" i="51" s="1"/>
  <c r="AL29" i="33"/>
  <c r="BE265" i="59"/>
  <c r="BE266" i="59" s="1"/>
  <c r="BE264" i="59"/>
  <c r="AE265" i="59"/>
  <c r="AE266" i="59" s="1"/>
  <c r="AE264" i="59"/>
  <c r="AJ253" i="59"/>
  <c r="AJ254" i="59" s="1"/>
  <c r="AJ252" i="59"/>
  <c r="N265" i="59"/>
  <c r="N266" i="59" s="1"/>
  <c r="N264" i="59"/>
  <c r="U253" i="59"/>
  <c r="U254" i="59" s="1"/>
  <c r="U252" i="59"/>
  <c r="K265" i="59"/>
  <c r="K266" i="59" s="1"/>
  <c r="K264" i="59"/>
  <c r="Q29" i="33"/>
  <c r="AP253" i="59"/>
  <c r="AP254" i="59" s="1"/>
  <c r="AP252" i="59"/>
  <c r="AE30" i="33"/>
  <c r="AP29" i="33"/>
  <c r="BX265" i="59"/>
  <c r="BX266" i="59" s="1"/>
  <c r="BX264" i="59"/>
  <c r="O265" i="59"/>
  <c r="O266" i="59" s="1"/>
  <c r="O264" i="59"/>
  <c r="Z253" i="59"/>
  <c r="Z254" i="59" s="1"/>
  <c r="Z252" i="59"/>
  <c r="BJ265" i="59"/>
  <c r="BJ266" i="59" s="1"/>
  <c r="BJ264" i="59"/>
  <c r="M265" i="59"/>
  <c r="M266" i="59" s="1"/>
  <c r="M264" i="59"/>
  <c r="AA189" i="51"/>
  <c r="AB189" i="51" s="1"/>
  <c r="BZ252" i="59"/>
  <c r="BZ265" i="59" s="1"/>
  <c r="BZ242" i="59"/>
  <c r="BC27" i="33"/>
  <c r="AA24" i="51"/>
  <c r="AB24" i="51" s="1"/>
  <c r="F242" i="59"/>
  <c r="D27" i="33"/>
  <c r="AI253" i="59"/>
  <c r="AI254" i="59" s="1"/>
  <c r="AI252" i="59"/>
  <c r="Y289" i="59"/>
  <c r="Y288" i="59"/>
  <c r="BR265" i="59"/>
  <c r="BR266" i="59" s="1"/>
  <c r="BR264" i="59"/>
  <c r="AV265" i="59"/>
  <c r="AV266" i="59" s="1"/>
  <c r="AV264" i="59"/>
  <c r="AG29" i="33"/>
  <c r="G28" i="33"/>
  <c r="P265" i="59"/>
  <c r="P264" i="59"/>
  <c r="BB253" i="59"/>
  <c r="BB254" i="59" s="1"/>
  <c r="BB252" i="59"/>
  <c r="L265" i="59"/>
  <c r="L266" i="59" s="1"/>
  <c r="L264" i="59"/>
  <c r="I253" i="59"/>
  <c r="I254" i="59" s="1"/>
  <c r="I252" i="59"/>
  <c r="AX28" i="33"/>
  <c r="AZ29" i="33"/>
  <c r="AU265" i="59"/>
  <c r="AU266" i="59" s="1"/>
  <c r="AU264" i="59"/>
  <c r="W253" i="59"/>
  <c r="W254" i="59" s="1"/>
  <c r="W252" i="59"/>
  <c r="BH277" i="59"/>
  <c r="BH278" i="59" s="1"/>
  <c r="BH276" i="59"/>
  <c r="P266" i="59"/>
  <c r="M29" i="33"/>
  <c r="AO25" i="51"/>
  <c r="AP25" i="51" s="1"/>
  <c r="J254" i="59"/>
  <c r="H28" i="33"/>
  <c r="R265" i="59"/>
  <c r="R266" i="59" s="1"/>
  <c r="R264" i="59"/>
  <c r="BU253" i="59"/>
  <c r="BU254" i="59" s="1"/>
  <c r="BU252" i="59"/>
  <c r="F253" i="59"/>
  <c r="F252" i="59"/>
  <c r="AN253" i="59"/>
  <c r="AN254" i="59" s="1"/>
  <c r="AN252" i="59"/>
  <c r="BS253" i="59"/>
  <c r="BS254" i="59" s="1"/>
  <c r="BS252" i="59"/>
  <c r="J265" i="59"/>
  <c r="J264" i="59"/>
  <c r="X265" i="59"/>
  <c r="X266" i="59" s="1"/>
  <c r="X264" i="59"/>
  <c r="O28" i="33"/>
  <c r="BW265" i="59"/>
  <c r="BW266" i="59" s="1"/>
  <c r="BW264" i="59"/>
  <c r="Y278" i="59"/>
  <c r="R30" i="33"/>
  <c r="T265" i="59"/>
  <c r="T266" i="59" s="1"/>
  <c r="T264" i="59"/>
  <c r="AY29" i="33"/>
  <c r="AH253" i="59"/>
  <c r="AH254" i="59" s="1"/>
  <c r="AH252" i="59"/>
  <c r="AX253" i="59"/>
  <c r="AX254" i="59" s="1"/>
  <c r="AX252" i="59"/>
  <c r="AI28" i="33"/>
  <c r="P28" i="33"/>
  <c r="BG277" i="59"/>
  <c r="BG278" i="59" s="1"/>
  <c r="BG276" i="59"/>
  <c r="BF289" i="59"/>
  <c r="BF290" i="59" s="1"/>
  <c r="BF288" i="59"/>
  <c r="M190" i="51"/>
  <c r="N190" i="51" s="1"/>
  <c r="BY264" i="59"/>
  <c r="BY277" i="59" s="1"/>
  <c r="BY254" i="59"/>
  <c r="BB28" i="33"/>
  <c r="AK254" i="59"/>
  <c r="M81" i="51" s="1"/>
  <c r="N81" i="51" s="1"/>
  <c r="Z28" i="33"/>
  <c r="V253" i="59"/>
  <c r="V254" i="59" s="1"/>
  <c r="V252" i="59"/>
  <c r="AZ265" i="59"/>
  <c r="AZ266" i="59" s="1"/>
  <c r="AZ264" i="59"/>
  <c r="E253" i="59"/>
  <c r="E252" i="59"/>
  <c r="AQ289" i="59"/>
  <c r="AQ290" i="59" s="1"/>
  <c r="AQ288" i="59"/>
  <c r="BL253" i="59"/>
  <c r="BL254" i="59" s="1"/>
  <c r="BL252" i="59"/>
  <c r="AK253" i="59"/>
  <c r="AK252" i="59"/>
  <c r="AU29" i="33"/>
  <c r="AO190" i="51"/>
  <c r="AP190" i="51" s="1"/>
  <c r="CA264" i="59"/>
  <c r="CA277" i="59" s="1"/>
  <c r="CA254" i="59"/>
  <c r="BD28" i="33"/>
  <c r="AF277" i="59"/>
  <c r="AF278" i="59" s="1"/>
  <c r="AF276" i="59"/>
  <c r="BN277" i="59"/>
  <c r="BN278" i="59" s="1"/>
  <c r="BN276" i="59"/>
  <c r="BK253" i="59"/>
  <c r="BK254" i="59" s="1"/>
  <c r="BK252" i="59"/>
  <c r="AC28" i="33"/>
  <c r="AD265" i="59"/>
  <c r="AD266" i="59" s="1"/>
  <c r="AD264" i="59"/>
  <c r="BC253" i="59"/>
  <c r="BC254" i="59" s="1"/>
  <c r="BC252" i="59"/>
  <c r="BA265" i="59"/>
  <c r="BA266" i="59" s="1"/>
  <c r="BA264" i="59"/>
  <c r="BV265" i="59"/>
  <c r="BV266" i="59" s="1"/>
  <c r="BV264" i="59"/>
  <c r="AT277" i="59"/>
  <c r="AT278" i="59" s="1"/>
  <c r="AT276" i="59"/>
  <c r="G253" i="59"/>
  <c r="G254" i="59" s="1"/>
  <c r="G252" i="59"/>
  <c r="AO253" i="59"/>
  <c r="AO254" i="59" s="1"/>
  <c r="AO252" i="59"/>
  <c r="BQ253" i="59"/>
  <c r="BQ254" i="59" s="1"/>
  <c r="BQ252" i="59"/>
  <c r="BM253" i="59"/>
  <c r="BM254" i="59" s="1"/>
  <c r="BM252" i="59"/>
  <c r="AR289" i="59"/>
  <c r="AR290" i="59" s="1"/>
  <c r="AR288" i="59"/>
  <c r="U577" i="25"/>
  <c r="V577" i="25" s="1"/>
  <c r="W913" i="25"/>
  <c r="U1103" i="25"/>
  <c r="U1098" i="25"/>
  <c r="V1098" i="25" s="1"/>
  <c r="U481" i="25"/>
  <c r="V481" i="25" s="1"/>
  <c r="U1088" i="25"/>
  <c r="V1088" i="25" s="1"/>
  <c r="U1101" i="25"/>
  <c r="V1101" i="25" s="1"/>
  <c r="U896" i="25"/>
  <c r="V896" i="25" s="1"/>
  <c r="U794" i="25"/>
  <c r="V794" i="25" s="1"/>
  <c r="U1072" i="25"/>
  <c r="V1072" i="25" s="1"/>
  <c r="W496" i="25"/>
  <c r="W595" i="25"/>
  <c r="W723" i="25"/>
  <c r="U921" i="25"/>
  <c r="V921" i="25" s="1"/>
  <c r="U884" i="25"/>
  <c r="V884" i="25" s="1"/>
  <c r="W724" i="25"/>
  <c r="U1089" i="25"/>
  <c r="V1089" i="25" s="1"/>
  <c r="W932" i="25"/>
  <c r="U1082" i="25"/>
  <c r="V1082" i="25" s="1"/>
  <c r="W672" i="25"/>
  <c r="U886" i="25"/>
  <c r="V886" i="25" s="1"/>
  <c r="U586" i="25"/>
  <c r="V586" i="25" s="1"/>
  <c r="U479" i="25"/>
  <c r="V791" i="25"/>
  <c r="W930" i="25"/>
  <c r="W506" i="25"/>
  <c r="U877" i="25"/>
  <c r="V877" i="25" s="1"/>
  <c r="U585" i="25"/>
  <c r="V585" i="25" s="1"/>
  <c r="W920" i="25"/>
  <c r="W929" i="25"/>
  <c r="W676" i="25"/>
  <c r="U1102" i="25"/>
  <c r="V1102" i="25" s="1"/>
  <c r="U581" i="25"/>
  <c r="V581" i="25" s="1"/>
  <c r="U580" i="25"/>
  <c r="V580" i="25" s="1"/>
  <c r="U596" i="25"/>
  <c r="U698" i="25"/>
  <c r="V698" i="25" s="1"/>
  <c r="W736" i="25"/>
  <c r="W933" i="25"/>
  <c r="U1090" i="25"/>
  <c r="V1090" i="25" s="1"/>
  <c r="U1099" i="25"/>
  <c r="V1099" i="25" s="1"/>
  <c r="U1073" i="25"/>
  <c r="V1073" i="25" s="1"/>
  <c r="U915" i="25"/>
  <c r="U1108" i="25"/>
  <c r="V1108" i="25" s="1"/>
  <c r="U1114" i="25"/>
  <c r="V1114" i="25" s="1"/>
  <c r="W918" i="25"/>
  <c r="W728" i="25"/>
  <c r="W731" i="25"/>
  <c r="U482" i="25"/>
  <c r="V482" i="25" s="1"/>
  <c r="U1112" i="25"/>
  <c r="U880" i="25"/>
  <c r="V880" i="25" s="1"/>
  <c r="U879" i="25"/>
  <c r="V879" i="25" s="1"/>
  <c r="U561" i="25"/>
  <c r="V561" i="25" s="1"/>
  <c r="U476" i="25" s="1"/>
  <c r="V476" i="25" s="1"/>
  <c r="U696" i="25"/>
  <c r="V696" i="25" s="1"/>
  <c r="U916" i="25"/>
  <c r="W735" i="25"/>
  <c r="W893" i="25"/>
  <c r="U912" i="25"/>
  <c r="V912" i="25" s="1"/>
  <c r="W737" i="25"/>
  <c r="U1083" i="25"/>
  <c r="V1083" i="25" s="1"/>
  <c r="U720" i="25"/>
  <c r="V720" i="25" s="1"/>
  <c r="U897" i="25"/>
  <c r="V897" i="25" s="1"/>
  <c r="V1069" i="25"/>
  <c r="U480" i="25"/>
  <c r="V480" i="25" s="1"/>
  <c r="U598" i="25"/>
  <c r="U695" i="25"/>
  <c r="V695" i="25" s="1"/>
  <c r="U891" i="25"/>
  <c r="V891" i="25" s="1"/>
  <c r="W583" i="25"/>
  <c r="U687" i="25"/>
  <c r="V687" i="25" s="1"/>
  <c r="U876" i="25"/>
  <c r="V876" i="25" s="1"/>
  <c r="W725" i="25"/>
  <c r="W905" i="25"/>
  <c r="W892" i="25"/>
  <c r="U1074" i="25"/>
  <c r="V1074" i="25" s="1"/>
  <c r="U790" i="25"/>
  <c r="U887" i="25"/>
  <c r="V887" i="25" s="1"/>
  <c r="U789" i="25"/>
  <c r="V789" i="25" s="1"/>
  <c r="U888" i="25"/>
  <c r="V888" i="25" s="1"/>
  <c r="U797" i="25"/>
  <c r="V797" i="25" s="1"/>
  <c r="U709" i="25"/>
  <c r="U889" i="25"/>
  <c r="W747" i="25"/>
  <c r="W492" i="25"/>
  <c r="W734" i="25"/>
  <c r="V1084" i="25"/>
  <c r="V1103" i="25"/>
  <c r="U1093" i="25"/>
  <c r="V1071" i="25"/>
  <c r="W906" i="25"/>
  <c r="V796" i="25"/>
  <c r="V1352" i="25"/>
  <c r="W1352" i="25"/>
  <c r="V788" i="25"/>
  <c r="V883" i="25"/>
  <c r="W907" i="25"/>
  <c r="U913" i="25"/>
  <c r="V693" i="25"/>
  <c r="V878" i="25"/>
  <c r="W908" i="25"/>
  <c r="U1106" i="25"/>
  <c r="V1100" i="25"/>
  <c r="W928" i="25"/>
  <c r="V694" i="25"/>
  <c r="W931" i="25"/>
  <c r="V885" i="25"/>
  <c r="V894" i="25"/>
  <c r="V793" i="25"/>
  <c r="U673" i="25" s="1"/>
  <c r="V673" i="25" s="1"/>
  <c r="U710" i="25"/>
  <c r="W589" i="25"/>
  <c r="W917" i="25"/>
  <c r="V873" i="25"/>
  <c r="V795" i="25"/>
  <c r="V1111" i="25"/>
  <c r="V1087" i="25"/>
  <c r="W755" i="25" s="1"/>
  <c r="V875" i="25"/>
  <c r="V1097" i="25"/>
  <c r="W922" i="25"/>
  <c r="S293" i="11"/>
  <c r="T283" i="11"/>
  <c r="T291" i="11"/>
  <c r="S271" i="11"/>
  <c r="S291" i="11"/>
  <c r="T299" i="11"/>
  <c r="S292" i="11"/>
  <c r="T292" i="11"/>
  <c r="S300" i="11"/>
  <c r="T319" i="11"/>
  <c r="S319" i="11"/>
  <c r="T290" i="11"/>
  <c r="S298" i="11"/>
  <c r="T293" i="11"/>
  <c r="T301" i="11"/>
  <c r="T318" i="11"/>
  <c r="AH221" i="51"/>
  <c r="Z7" i="50" s="1"/>
  <c r="C16" i="57"/>
  <c r="T221" i="51"/>
  <c r="Y7" i="50" s="1"/>
  <c r="G56" i="51"/>
  <c r="O8" i="50" s="1"/>
  <c r="C56" i="51"/>
  <c r="O4" i="50" s="1"/>
  <c r="F56" i="51"/>
  <c r="O7" i="50" s="1"/>
  <c r="H56" i="51"/>
  <c r="E56" i="51"/>
  <c r="O6" i="50" s="1"/>
  <c r="D56" i="51"/>
  <c r="O5" i="50" s="1"/>
  <c r="G111" i="51"/>
  <c r="T8" i="50" s="1"/>
  <c r="E111" i="51"/>
  <c r="T6" i="50" s="1"/>
  <c r="S111" i="51"/>
  <c r="V6" i="50" s="1"/>
  <c r="R111" i="51"/>
  <c r="V5" i="50" s="1"/>
  <c r="V111" i="51"/>
  <c r="U111" i="51"/>
  <c r="V8" i="50" s="1"/>
  <c r="Q111" i="51"/>
  <c r="V4" i="50" s="1"/>
  <c r="T111" i="51"/>
  <c r="V7" i="50" s="1"/>
  <c r="AI111" i="51"/>
  <c r="W8" i="50" s="1"/>
  <c r="AJ111" i="51"/>
  <c r="AE111" i="51"/>
  <c r="W4" i="50" s="1"/>
  <c r="AF111" i="51"/>
  <c r="W5" i="50" s="1"/>
  <c r="C111" i="51"/>
  <c r="T4" i="50" s="1"/>
  <c r="AH111" i="51"/>
  <c r="W7" i="50" s="1"/>
  <c r="AG111" i="51"/>
  <c r="W6" i="50" s="1"/>
  <c r="D166" i="51"/>
  <c r="D111" i="51"/>
  <c r="T5" i="50" s="1"/>
  <c r="F111" i="51"/>
  <c r="T7" i="50" s="1"/>
  <c r="H166" i="51"/>
  <c r="C166" i="51"/>
  <c r="AF166" i="51"/>
  <c r="U5" i="50" s="1"/>
  <c r="AI166" i="51"/>
  <c r="U8" i="50" s="1"/>
  <c r="AH166" i="51"/>
  <c r="U7" i="50" s="1"/>
  <c r="AE166" i="51"/>
  <c r="U4" i="50" s="1"/>
  <c r="AG166" i="51"/>
  <c r="U6" i="50" s="1"/>
  <c r="AJ166" i="51"/>
  <c r="H221" i="51"/>
  <c r="F221" i="51"/>
  <c r="X7" i="50" s="1"/>
  <c r="U221" i="51"/>
  <c r="Y8" i="50" s="1"/>
  <c r="G166" i="51"/>
  <c r="S8" i="50" s="1"/>
  <c r="AI221" i="51"/>
  <c r="Z8" i="50" s="1"/>
  <c r="F166" i="51"/>
  <c r="S7" i="50" s="1"/>
  <c r="E166" i="51"/>
  <c r="S6" i="50" s="1"/>
  <c r="V221" i="51"/>
  <c r="S221" i="51"/>
  <c r="Y6" i="50" s="1"/>
  <c r="Q221" i="51"/>
  <c r="Y4" i="50" s="1"/>
  <c r="E221" i="51"/>
  <c r="X6" i="50" s="1"/>
  <c r="C221" i="51"/>
  <c r="X4" i="50" s="1"/>
  <c r="D221" i="51"/>
  <c r="X5" i="50" s="1"/>
  <c r="G221" i="51"/>
  <c r="X8" i="50" s="1"/>
  <c r="R221" i="51"/>
  <c r="Y5" i="50" s="1"/>
  <c r="AZ30" i="33" l="1"/>
  <c r="AF30" i="33"/>
  <c r="V30" i="33"/>
  <c r="S29" i="33"/>
  <c r="X29" i="33"/>
  <c r="AR29" i="33"/>
  <c r="AO31" i="33"/>
  <c r="AW29" i="33"/>
  <c r="P29" i="33"/>
  <c r="AE278" i="59"/>
  <c r="AP266" i="59"/>
  <c r="AK30" i="33"/>
  <c r="U30" i="33"/>
  <c r="AH29" i="33"/>
  <c r="AO136" i="51"/>
  <c r="AP136" i="51" s="1"/>
  <c r="AJ29" i="33"/>
  <c r="AU30" i="33"/>
  <c r="AV29" i="33"/>
  <c r="AS29" i="33"/>
  <c r="BA30" i="33"/>
  <c r="E29" i="33"/>
  <c r="AB31" i="33"/>
  <c r="AE31" i="33"/>
  <c r="BU266" i="59"/>
  <c r="AX29" i="33"/>
  <c r="AA82" i="51"/>
  <c r="AB82" i="51" s="1"/>
  <c r="AL30" i="33"/>
  <c r="O29" i="33"/>
  <c r="AI29" i="33"/>
  <c r="G29" i="33"/>
  <c r="BJ278" i="59"/>
  <c r="AQ30" i="33"/>
  <c r="F29" i="33"/>
  <c r="J30" i="33"/>
  <c r="AA137" i="51"/>
  <c r="AB137" i="51" s="1"/>
  <c r="L30" i="33"/>
  <c r="AC29" i="33"/>
  <c r="I30" i="33"/>
  <c r="AL278" i="59"/>
  <c r="AA30" i="33"/>
  <c r="AY30" i="33"/>
  <c r="L277" i="59"/>
  <c r="L278" i="59" s="1"/>
  <c r="L276" i="59"/>
  <c r="T277" i="59"/>
  <c r="T278" i="59" s="1"/>
  <c r="T276" i="59"/>
  <c r="O277" i="59"/>
  <c r="O278" i="59" s="1"/>
  <c r="O276" i="59"/>
  <c r="AW265" i="59"/>
  <c r="AW266" i="59" s="1"/>
  <c r="AW264" i="59"/>
  <c r="BC265" i="59"/>
  <c r="BC266" i="59" s="1"/>
  <c r="BC264" i="59"/>
  <c r="AO191" i="51"/>
  <c r="AP191" i="51" s="1"/>
  <c r="CA276" i="59"/>
  <c r="CA289" i="59" s="1"/>
  <c r="CA266" i="59"/>
  <c r="BD29" i="33"/>
  <c r="AU277" i="59"/>
  <c r="AU278" i="59" s="1"/>
  <c r="AU276" i="59"/>
  <c r="BU265" i="59"/>
  <c r="BU264" i="59"/>
  <c r="BD265" i="59"/>
  <c r="BD266" i="59" s="1"/>
  <c r="BD264" i="59"/>
  <c r="Y29" i="33"/>
  <c r="BG290" i="59"/>
  <c r="AN31" i="33"/>
  <c r="S265" i="59"/>
  <c r="S266" i="59" s="1"/>
  <c r="S264" i="59"/>
  <c r="T29" i="33"/>
  <c r="AQ301" i="59"/>
  <c r="AQ302" i="59" s="1"/>
  <c r="AQ300" i="59"/>
  <c r="E265" i="59"/>
  <c r="E264" i="59"/>
  <c r="BG289" i="59"/>
  <c r="BG288" i="59"/>
  <c r="K277" i="59"/>
  <c r="K278" i="59" s="1"/>
  <c r="K276" i="59"/>
  <c r="M136" i="51"/>
  <c r="N136" i="51" s="1"/>
  <c r="N29" i="33"/>
  <c r="BM265" i="59"/>
  <c r="BM266" i="59" s="1"/>
  <c r="BM264" i="59"/>
  <c r="BQ265" i="59"/>
  <c r="BQ266" i="59" s="1"/>
  <c r="BQ264" i="59"/>
  <c r="AD277" i="59"/>
  <c r="AD278" i="59" s="1"/>
  <c r="AD276" i="59"/>
  <c r="AA190" i="51"/>
  <c r="AB190" i="51" s="1"/>
  <c r="BZ264" i="59"/>
  <c r="BZ277" i="59" s="1"/>
  <c r="BZ254" i="59"/>
  <c r="BC28" i="33"/>
  <c r="N277" i="59"/>
  <c r="N278" i="59" s="1"/>
  <c r="N276" i="59"/>
  <c r="Q277" i="59"/>
  <c r="Q278" i="59" s="1"/>
  <c r="Q276" i="59"/>
  <c r="Y301" i="59"/>
  <c r="Y300" i="59"/>
  <c r="BE277" i="59"/>
  <c r="BE278" i="59" s="1"/>
  <c r="BE276" i="59"/>
  <c r="AM32" i="33"/>
  <c r="AA265" i="59"/>
  <c r="AA266" i="59" s="1"/>
  <c r="AA264" i="59"/>
  <c r="AF289" i="59"/>
  <c r="AF290" i="59" s="1"/>
  <c r="AF288" i="59"/>
  <c r="AR301" i="59"/>
  <c r="AR302" i="59" s="1"/>
  <c r="AR300" i="59"/>
  <c r="Y290" i="59"/>
  <c r="R31" i="33"/>
  <c r="AZ277" i="59"/>
  <c r="AZ278" i="59" s="1"/>
  <c r="AZ276" i="59"/>
  <c r="BW277" i="59"/>
  <c r="BW278" i="59" s="1"/>
  <c r="BW276" i="59"/>
  <c r="AL277" i="59"/>
  <c r="AL276" i="59"/>
  <c r="BI277" i="59"/>
  <c r="BI276" i="59"/>
  <c r="BL265" i="59"/>
  <c r="BL266" i="59" s="1"/>
  <c r="BL264" i="59"/>
  <c r="AT289" i="59"/>
  <c r="AT290" i="59" s="1"/>
  <c r="AT288" i="59"/>
  <c r="BN289" i="59"/>
  <c r="BN290" i="59" s="1"/>
  <c r="BN288" i="59"/>
  <c r="BV277" i="59"/>
  <c r="BV278" i="59" s="1"/>
  <c r="BV276" i="59"/>
  <c r="AN265" i="59"/>
  <c r="AN266" i="59" s="1"/>
  <c r="AN264" i="59"/>
  <c r="BB265" i="59"/>
  <c r="BB266" i="59" s="1"/>
  <c r="BB264" i="59"/>
  <c r="AI265" i="59"/>
  <c r="AI266" i="59" s="1"/>
  <c r="AI264" i="59"/>
  <c r="Z265" i="59"/>
  <c r="Z266" i="59" s="1"/>
  <c r="Z264" i="59"/>
  <c r="M25" i="51"/>
  <c r="N25" i="51" s="1"/>
  <c r="E254" i="59"/>
  <c r="C28" i="33"/>
  <c r="F265" i="59"/>
  <c r="F264" i="59"/>
  <c r="AA25" i="51"/>
  <c r="AB25" i="51" s="1"/>
  <c r="F254" i="59"/>
  <c r="D28" i="33"/>
  <c r="U265" i="59"/>
  <c r="U266" i="59" s="1"/>
  <c r="U264" i="59"/>
  <c r="BO289" i="59"/>
  <c r="BO290" i="59" s="1"/>
  <c r="BO288" i="59"/>
  <c r="AS289" i="59"/>
  <c r="AS288" i="59"/>
  <c r="AV277" i="59"/>
  <c r="AV278" i="59" s="1"/>
  <c r="AV276" i="59"/>
  <c r="AH265" i="59"/>
  <c r="AH266" i="59" s="1"/>
  <c r="AH264" i="59"/>
  <c r="J277" i="59"/>
  <c r="J276" i="59"/>
  <c r="AC277" i="59"/>
  <c r="AC276" i="59"/>
  <c r="BS265" i="59"/>
  <c r="BS266" i="59" s="1"/>
  <c r="BS264" i="59"/>
  <c r="BJ277" i="59"/>
  <c r="BJ276" i="59"/>
  <c r="AM289" i="59"/>
  <c r="AM290" i="59" s="1"/>
  <c r="AM288" i="59"/>
  <c r="BF301" i="59"/>
  <c r="BF302" i="59" s="1"/>
  <c r="BF300" i="59"/>
  <c r="M30" i="33"/>
  <c r="Q30" i="33"/>
  <c r="AG277" i="59"/>
  <c r="AG278" i="59" s="1"/>
  <c r="AG276" i="59"/>
  <c r="AC278" i="59"/>
  <c r="BH289" i="59"/>
  <c r="BH290" i="59" s="1"/>
  <c r="BH288" i="59"/>
  <c r="AB277" i="59"/>
  <c r="AB278" i="59" s="1"/>
  <c r="AB276" i="59"/>
  <c r="W29" i="33"/>
  <c r="AS290" i="59"/>
  <c r="AD31" i="33"/>
  <c r="BA277" i="59"/>
  <c r="BA278" i="59" s="1"/>
  <c r="BA276" i="59"/>
  <c r="W265" i="59"/>
  <c r="W266" i="59" s="1"/>
  <c r="W264" i="59"/>
  <c r="P277" i="59"/>
  <c r="P278" i="59" s="1"/>
  <c r="P276" i="59"/>
  <c r="BX277" i="59"/>
  <c r="BX278" i="59" s="1"/>
  <c r="BX276" i="59"/>
  <c r="H265" i="59"/>
  <c r="H266" i="59" s="1"/>
  <c r="H264" i="59"/>
  <c r="AO81" i="51"/>
  <c r="AP81" i="51" s="1"/>
  <c r="AT29" i="33"/>
  <c r="V265" i="59"/>
  <c r="V266" i="59" s="1"/>
  <c r="V264" i="59"/>
  <c r="AX265" i="59"/>
  <c r="AX266" i="59" s="1"/>
  <c r="AX264" i="59"/>
  <c r="X277" i="59"/>
  <c r="X278" i="59" s="1"/>
  <c r="X276" i="59"/>
  <c r="R277" i="59"/>
  <c r="R278" i="59" s="1"/>
  <c r="R276" i="59"/>
  <c r="AG30" i="33"/>
  <c r="BI278" i="59"/>
  <c r="AP30" i="33"/>
  <c r="AO265" i="59"/>
  <c r="AO266" i="59" s="1"/>
  <c r="AO264" i="59"/>
  <c r="Z29" i="33"/>
  <c r="AJ265" i="59"/>
  <c r="AJ266" i="59" s="1"/>
  <c r="AJ264" i="59"/>
  <c r="K30" i="33"/>
  <c r="BP265" i="59"/>
  <c r="BP266" i="59" s="1"/>
  <c r="BP264" i="59"/>
  <c r="AK265" i="59"/>
  <c r="AK266" i="59" s="1"/>
  <c r="AK264" i="59"/>
  <c r="M277" i="59"/>
  <c r="M278" i="59" s="1"/>
  <c r="M276" i="59"/>
  <c r="BT265" i="59"/>
  <c r="BT266" i="59" s="1"/>
  <c r="BT264" i="59"/>
  <c r="G265" i="59"/>
  <c r="G266" i="59" s="1"/>
  <c r="G264" i="59"/>
  <c r="BK265" i="59"/>
  <c r="BK266" i="59" s="1"/>
  <c r="BK264" i="59"/>
  <c r="M191" i="51"/>
  <c r="N191" i="51" s="1"/>
  <c r="BY276" i="59"/>
  <c r="BY289" i="59" s="1"/>
  <c r="BY266" i="59"/>
  <c r="BB29" i="33"/>
  <c r="AO26" i="51"/>
  <c r="AP26" i="51" s="1"/>
  <c r="J266" i="59"/>
  <c r="H29" i="33"/>
  <c r="I265" i="59"/>
  <c r="I266" i="59" s="1"/>
  <c r="I264" i="59"/>
  <c r="BR277" i="59"/>
  <c r="BR278" i="59" s="1"/>
  <c r="BR276" i="59"/>
  <c r="AP265" i="59"/>
  <c r="AP264" i="59"/>
  <c r="AE277" i="59"/>
  <c r="AE276" i="59"/>
  <c r="AY265" i="59"/>
  <c r="AY266" i="59" s="1"/>
  <c r="AY264" i="59"/>
  <c r="W9" i="50"/>
  <c r="O9" i="50"/>
  <c r="U9" i="50"/>
  <c r="S9" i="50"/>
  <c r="V9" i="50"/>
  <c r="Y9" i="50"/>
  <c r="X9" i="50"/>
  <c r="U595" i="25"/>
  <c r="V595" i="25" s="1"/>
  <c r="W937" i="25"/>
  <c r="W749" i="25"/>
  <c r="W590" i="25"/>
  <c r="W422" i="25"/>
  <c r="U672" i="25"/>
  <c r="V672" i="25" s="1"/>
  <c r="U930" i="25"/>
  <c r="V930" i="25" s="1"/>
  <c r="W616" i="25"/>
  <c r="U597" i="25"/>
  <c r="V597" i="25" s="1"/>
  <c r="U582" i="25"/>
  <c r="V582" i="25" s="1"/>
  <c r="W713" i="25"/>
  <c r="W919" i="25"/>
  <c r="U1094" i="25"/>
  <c r="V1094" i="25" s="1"/>
  <c r="W753" i="25"/>
  <c r="U914" i="25"/>
  <c r="V914" i="25" s="1"/>
  <c r="W609" i="25"/>
  <c r="U901" i="25"/>
  <c r="V901" i="25" s="1"/>
  <c r="U1095" i="25"/>
  <c r="V1095" i="25" s="1"/>
  <c r="U1104" i="25"/>
  <c r="V1104" i="25" s="1"/>
  <c r="U902" i="25"/>
  <c r="V902" i="25" s="1"/>
  <c r="W746" i="25"/>
  <c r="U890" i="25"/>
  <c r="V890" i="25" s="1"/>
  <c r="W744" i="25"/>
  <c r="U892" i="25"/>
  <c r="V892" i="25" s="1"/>
  <c r="U491" i="25"/>
  <c r="V491" i="25" s="1"/>
  <c r="U911" i="25"/>
  <c r="U928" i="25"/>
  <c r="V928" i="25" s="1"/>
  <c r="U1109" i="25"/>
  <c r="V1109" i="25" s="1"/>
  <c r="W768" i="25" s="1"/>
  <c r="U593" i="25"/>
  <c r="V593" i="25" s="1"/>
  <c r="U719" i="25"/>
  <c r="V719" i="25" s="1"/>
  <c r="U592" i="25"/>
  <c r="V592" i="25" s="1"/>
  <c r="U931" i="25"/>
  <c r="V931" i="25" s="1"/>
  <c r="W499" i="25"/>
  <c r="W740" i="25"/>
  <c r="U726" i="25"/>
  <c r="V726" i="25" s="1"/>
  <c r="U903" i="25"/>
  <c r="V903" i="25" s="1"/>
  <c r="W748" i="25"/>
  <c r="W570" i="25"/>
  <c r="U562" i="25"/>
  <c r="U933" i="25"/>
  <c r="V933" i="25" s="1"/>
  <c r="W935" i="25"/>
  <c r="W727" i="25"/>
  <c r="U675" i="25"/>
  <c r="V675" i="25" s="1"/>
  <c r="W742" i="25"/>
  <c r="W677" i="25"/>
  <c r="U1110" i="25"/>
  <c r="V1110" i="25" s="1"/>
  <c r="W941" i="25"/>
  <c r="W910" i="25"/>
  <c r="U929" i="25"/>
  <c r="V929" i="25" s="1"/>
  <c r="W477" i="25"/>
  <c r="W670" i="25"/>
  <c r="V790" i="25"/>
  <c r="W743" i="25"/>
  <c r="U1105" i="25"/>
  <c r="V1105" i="25" s="1"/>
  <c r="U918" i="25"/>
  <c r="V918" i="25" s="1"/>
  <c r="W718" i="25"/>
  <c r="U590" i="25"/>
  <c r="W671" i="25"/>
  <c r="U1107" i="25"/>
  <c r="W909" i="25"/>
  <c r="W738" i="25"/>
  <c r="U904" i="25"/>
  <c r="V904" i="25" s="1"/>
  <c r="U932" i="25"/>
  <c r="V932" i="25" s="1"/>
  <c r="U905" i="25"/>
  <c r="V905" i="25" s="1"/>
  <c r="U674" i="25"/>
  <c r="V674" i="25" s="1"/>
  <c r="U584" i="25"/>
  <c r="U1113" i="25"/>
  <c r="U798" i="25"/>
  <c r="U496" i="25"/>
  <c r="V496" i="25" s="1"/>
  <c r="W614" i="25"/>
  <c r="U714" i="25"/>
  <c r="V714" i="25" s="1"/>
  <c r="U893" i="25"/>
  <c r="V893" i="25" s="1"/>
  <c r="W732" i="25"/>
  <c r="W592" i="25"/>
  <c r="U677" i="25"/>
  <c r="V677" i="25" s="1"/>
  <c r="W726" i="25"/>
  <c r="W715" i="25"/>
  <c r="W745" i="25"/>
  <c r="W497" i="25"/>
  <c r="U497" i="25"/>
  <c r="V497" i="25" s="1"/>
  <c r="W750" i="25"/>
  <c r="W678" i="25"/>
  <c r="U1096" i="25"/>
  <c r="V1096" i="25" s="1"/>
  <c r="W927" i="25"/>
  <c r="W733" i="25"/>
  <c r="U733" i="25"/>
  <c r="V733" i="25" s="1"/>
  <c r="W741" i="25"/>
  <c r="U713" i="25"/>
  <c r="U721" i="25"/>
  <c r="U668" i="25"/>
  <c r="U711" i="25"/>
  <c r="U906" i="25"/>
  <c r="W508" i="25"/>
  <c r="V915" i="25"/>
  <c r="U907" i="25"/>
  <c r="W934" i="25"/>
  <c r="U588" i="25"/>
  <c r="V916" i="25"/>
  <c r="V598" i="25"/>
  <c r="W924" i="25"/>
  <c r="U922" i="25"/>
  <c r="W939" i="25"/>
  <c r="W925" i="25"/>
  <c r="V889" i="25"/>
  <c r="W618" i="25" s="1"/>
  <c r="U917" i="25"/>
  <c r="V1112" i="25"/>
  <c r="W771" i="25" s="1"/>
  <c r="V710" i="25"/>
  <c r="V911" i="25"/>
  <c r="W942" i="25"/>
  <c r="W600" i="25"/>
  <c r="V913" i="25"/>
  <c r="V479" i="25"/>
  <c r="V1106" i="25"/>
  <c r="V709" i="25"/>
  <c r="W509" i="25" s="1"/>
  <c r="V1093" i="25"/>
  <c r="W604" i="25"/>
  <c r="W599" i="25"/>
  <c r="W936" i="25"/>
  <c r="U716" i="25"/>
  <c r="U1115" i="25"/>
  <c r="W923" i="25"/>
  <c r="V596" i="25"/>
  <c r="T320" i="11"/>
  <c r="T272" i="11"/>
  <c r="T273" i="11"/>
  <c r="T305" i="11"/>
  <c r="S301" i="11"/>
  <c r="T308" i="11"/>
  <c r="S309" i="11"/>
  <c r="S299" i="11"/>
  <c r="T309" i="11"/>
  <c r="S310" i="11"/>
  <c r="S288" i="11"/>
  <c r="T276" i="11"/>
  <c r="S277" i="11"/>
  <c r="T279" i="11"/>
  <c r="T296" i="11"/>
  <c r="S308" i="11"/>
  <c r="S307" i="11"/>
  <c r="T314" i="11"/>
  <c r="S320" i="11"/>
  <c r="S274" i="11"/>
  <c r="T294" i="11"/>
  <c r="T307" i="11"/>
  <c r="T306" i="11"/>
  <c r="S313" i="11"/>
  <c r="S273" i="11"/>
  <c r="S303" i="11"/>
  <c r="T295" i="11"/>
  <c r="S287" i="11"/>
  <c r="T284" i="11"/>
  <c r="T311" i="11"/>
  <c r="T315" i="11"/>
  <c r="S275" i="11"/>
  <c r="T285" i="11"/>
  <c r="S295" i="11"/>
  <c r="S282" i="11"/>
  <c r="S272" i="11"/>
  <c r="T289" i="11"/>
  <c r="T303" i="11"/>
  <c r="S306" i="11"/>
  <c r="T312" i="11"/>
  <c r="S314" i="11"/>
  <c r="T287" i="11"/>
  <c r="S290" i="11"/>
  <c r="T286" i="11"/>
  <c r="T282" i="11"/>
  <c r="S278" i="11"/>
  <c r="T278" i="11"/>
  <c r="S285" i="11"/>
  <c r="S305" i="11"/>
  <c r="S316" i="11"/>
  <c r="T298" i="11"/>
  <c r="S280" i="11"/>
  <c r="T280" i="11"/>
  <c r="T281" i="11"/>
  <c r="S294" i="11"/>
  <c r="S283" i="11"/>
  <c r="T277" i="11"/>
  <c r="S296" i="11"/>
  <c r="T297" i="11"/>
  <c r="T310" i="11"/>
  <c r="T271" i="11"/>
  <c r="S318" i="11"/>
  <c r="S302" i="11"/>
  <c r="S286" i="11"/>
  <c r="S284" i="11"/>
  <c r="S276" i="11"/>
  <c r="S311" i="11"/>
  <c r="T317" i="11"/>
  <c r="S315" i="11"/>
  <c r="T313" i="11"/>
  <c r="T300" i="11"/>
  <c r="T288" i="11"/>
  <c r="S289" i="11"/>
  <c r="S279" i="11"/>
  <c r="T274" i="11"/>
  <c r="S281" i="11"/>
  <c r="S304" i="11"/>
  <c r="S297" i="11"/>
  <c r="T302" i="11"/>
  <c r="T275" i="11"/>
  <c r="T304" i="11"/>
  <c r="T316" i="11"/>
  <c r="S312" i="11"/>
  <c r="S317" i="11"/>
  <c r="S56" i="51"/>
  <c r="P6" i="50" s="1"/>
  <c r="AG221" i="51"/>
  <c r="Z6" i="50" s="1"/>
  <c r="AE221" i="51"/>
  <c r="Z4" i="50" s="1"/>
  <c r="AF221" i="51"/>
  <c r="Z5" i="50" s="1"/>
  <c r="AJ221" i="51"/>
  <c r="V56" i="51"/>
  <c r="X166" i="51"/>
  <c r="R10" i="50" s="1"/>
  <c r="J166" i="51"/>
  <c r="S10" i="50" s="1"/>
  <c r="R166" i="51"/>
  <c r="T166" i="51"/>
  <c r="R7" i="50" s="1"/>
  <c r="Q166" i="51"/>
  <c r="S166" i="51"/>
  <c r="R6" i="50" s="1"/>
  <c r="U166" i="51"/>
  <c r="R8" i="50" s="1"/>
  <c r="T56" i="51"/>
  <c r="P7" i="50" s="1"/>
  <c r="H111" i="51"/>
  <c r="AF56" i="51"/>
  <c r="Q5" i="50" s="1"/>
  <c r="AG56" i="51"/>
  <c r="Q6" i="50" s="1"/>
  <c r="AE56" i="51"/>
  <c r="Q4" i="50" s="1"/>
  <c r="AJ56" i="51"/>
  <c r="U56" i="51"/>
  <c r="P8" i="50" s="1"/>
  <c r="AI56" i="51"/>
  <c r="Q8" i="50" s="1"/>
  <c r="AH56" i="51"/>
  <c r="Q7" i="50" s="1"/>
  <c r="Q56" i="51"/>
  <c r="P4" i="50" s="1"/>
  <c r="R56" i="51"/>
  <c r="P5" i="50" s="1"/>
  <c r="V166" i="51"/>
  <c r="AU31" i="33" l="1"/>
  <c r="Q31" i="33"/>
  <c r="AC30" i="33"/>
  <c r="AJ30" i="33"/>
  <c r="V31" i="33"/>
  <c r="AI30" i="33"/>
  <c r="AK31" i="33"/>
  <c r="E30" i="33"/>
  <c r="AT302" i="59"/>
  <c r="AE32" i="33"/>
  <c r="F30" i="33"/>
  <c r="AZ31" i="33"/>
  <c r="AA83" i="51"/>
  <c r="AB83" i="51" s="1"/>
  <c r="AL31" i="33"/>
  <c r="AY31" i="33"/>
  <c r="Y30" i="33"/>
  <c r="W30" i="33"/>
  <c r="BT278" i="59"/>
  <c r="AW30" i="33"/>
  <c r="AB32" i="33"/>
  <c r="I31" i="33"/>
  <c r="G30" i="33"/>
  <c r="K31" i="33"/>
  <c r="AF31" i="33"/>
  <c r="P30" i="33"/>
  <c r="O30" i="33"/>
  <c r="J31" i="33"/>
  <c r="AM33" i="33"/>
  <c r="Z30" i="33"/>
  <c r="M82" i="51"/>
  <c r="N82" i="51" s="1"/>
  <c r="AO32" i="33"/>
  <c r="AR314" i="59"/>
  <c r="AH30" i="33"/>
  <c r="AO137" i="51"/>
  <c r="AP137" i="51" s="1"/>
  <c r="M31" i="33"/>
  <c r="AK277" i="59"/>
  <c r="AK278" i="59" s="1"/>
  <c r="M83" i="51" s="1"/>
  <c r="N83" i="51" s="1"/>
  <c r="AK276" i="59"/>
  <c r="M26" i="51"/>
  <c r="N26" i="51" s="1"/>
  <c r="E266" i="59"/>
  <c r="C29" i="33"/>
  <c r="AR313" i="59"/>
  <c r="AR312" i="59"/>
  <c r="X30" i="33"/>
  <c r="BP277" i="59"/>
  <c r="BP278" i="59" s="1"/>
  <c r="BP276" i="59"/>
  <c r="AB289" i="59"/>
  <c r="AB290" i="59" s="1"/>
  <c r="AB288" i="59"/>
  <c r="AM301" i="59"/>
  <c r="AM302" i="59" s="1"/>
  <c r="AM300" i="59"/>
  <c r="AY277" i="59"/>
  <c r="AY278" i="59" s="1"/>
  <c r="AY276" i="59"/>
  <c r="Z277" i="59"/>
  <c r="Z278" i="59" s="1"/>
  <c r="Z276" i="59"/>
  <c r="M137" i="51"/>
  <c r="N137" i="51" s="1"/>
  <c r="N30" i="33"/>
  <c r="BC277" i="59"/>
  <c r="BC278" i="59" s="1"/>
  <c r="BC276" i="59"/>
  <c r="AV30" i="33"/>
  <c r="AW277" i="59"/>
  <c r="AW278" i="59" s="1"/>
  <c r="AW276" i="59"/>
  <c r="AQ31" i="33"/>
  <c r="BK277" i="59"/>
  <c r="BK278" i="59" s="1"/>
  <c r="BK276" i="59"/>
  <c r="AJ277" i="59"/>
  <c r="AJ278" i="59" s="1"/>
  <c r="AJ276" i="59"/>
  <c r="AX277" i="59"/>
  <c r="AX278" i="59" s="1"/>
  <c r="AX276" i="59"/>
  <c r="AA191" i="51"/>
  <c r="AB191" i="51" s="1"/>
  <c r="BZ276" i="59"/>
  <c r="BZ289" i="59" s="1"/>
  <c r="BZ266" i="59"/>
  <c r="BC29" i="33"/>
  <c r="BG301" i="59"/>
  <c r="BG302" i="59" s="1"/>
  <c r="BG300" i="59"/>
  <c r="BQ278" i="59"/>
  <c r="AO82" i="51"/>
  <c r="AP82" i="51" s="1"/>
  <c r="AT30" i="33"/>
  <c r="AD32" i="33"/>
  <c r="Y313" i="59"/>
  <c r="Y312" i="59"/>
  <c r="BM277" i="59"/>
  <c r="BM278" i="59" s="1"/>
  <c r="BM276" i="59"/>
  <c r="T30" i="33"/>
  <c r="AA138" i="51"/>
  <c r="AB138" i="51" s="1"/>
  <c r="L31" i="33"/>
  <c r="BF313" i="59"/>
  <c r="BF314" i="59" s="1"/>
  <c r="BF312" i="59"/>
  <c r="Y302" i="59"/>
  <c r="R32" i="33"/>
  <c r="AO278" i="59"/>
  <c r="AO192" i="51"/>
  <c r="AP192" i="51" s="1"/>
  <c r="CA288" i="59"/>
  <c r="CA301" i="59" s="1"/>
  <c r="CA278" i="59"/>
  <c r="BD30" i="33"/>
  <c r="AG31" i="33"/>
  <c r="AV289" i="59"/>
  <c r="AV290" i="59" s="1"/>
  <c r="AV288" i="59"/>
  <c r="AT301" i="59"/>
  <c r="AT300" i="59"/>
  <c r="Q289" i="59"/>
  <c r="Q290" i="59" s="1"/>
  <c r="Q288" i="59"/>
  <c r="S277" i="59"/>
  <c r="S278" i="59" s="1"/>
  <c r="S276" i="59"/>
  <c r="R289" i="59"/>
  <c r="R290" i="59" s="1"/>
  <c r="R288" i="59"/>
  <c r="BL277" i="59"/>
  <c r="BL278" i="59" s="1"/>
  <c r="BL276" i="59"/>
  <c r="S30" i="33"/>
  <c r="U277" i="59"/>
  <c r="U278" i="59" s="1"/>
  <c r="U276" i="59"/>
  <c r="BB277" i="59"/>
  <c r="BB278" i="59" s="1"/>
  <c r="BB276" i="59"/>
  <c r="AL289" i="59"/>
  <c r="AL290" i="59" s="1"/>
  <c r="AL288" i="59"/>
  <c r="BD277" i="59"/>
  <c r="BD278" i="59" s="1"/>
  <c r="BD276" i="59"/>
  <c r="G277" i="59"/>
  <c r="G278" i="59" s="1"/>
  <c r="G276" i="59"/>
  <c r="V277" i="59"/>
  <c r="V278" i="59" s="1"/>
  <c r="V276" i="59"/>
  <c r="BA289" i="59"/>
  <c r="BA290" i="59" s="1"/>
  <c r="BA288" i="59"/>
  <c r="AG289" i="59"/>
  <c r="AG290" i="59" s="1"/>
  <c r="AG288" i="59"/>
  <c r="E277" i="59"/>
  <c r="E276" i="59"/>
  <c r="BA31" i="33"/>
  <c r="U31" i="33"/>
  <c r="BX289" i="59"/>
  <c r="BX290" i="59" s="1"/>
  <c r="BX288" i="59"/>
  <c r="AA31" i="33"/>
  <c r="X289" i="59"/>
  <c r="X290" i="59" s="1"/>
  <c r="X288" i="59"/>
  <c r="BH301" i="59"/>
  <c r="BH302" i="59" s="1"/>
  <c r="BH300" i="59"/>
  <c r="K289" i="59"/>
  <c r="K290" i="59" s="1"/>
  <c r="K288" i="59"/>
  <c r="AN32" i="33"/>
  <c r="AE289" i="59"/>
  <c r="AE290" i="59" s="1"/>
  <c r="AE288" i="59"/>
  <c r="AC289" i="59"/>
  <c r="AC290" i="59" s="1"/>
  <c r="AC288" i="59"/>
  <c r="AD289" i="59"/>
  <c r="AD290" i="59" s="1"/>
  <c r="AD288" i="59"/>
  <c r="BU277" i="59"/>
  <c r="BU278" i="59" s="1"/>
  <c r="BU276" i="59"/>
  <c r="T289" i="59"/>
  <c r="T290" i="59" s="1"/>
  <c r="T288" i="59"/>
  <c r="F277" i="59"/>
  <c r="F276" i="59"/>
  <c r="AP31" i="33"/>
  <c r="H277" i="59"/>
  <c r="H278" i="59" s="1"/>
  <c r="H276" i="59"/>
  <c r="AH277" i="59"/>
  <c r="AH278" i="59" s="1"/>
  <c r="AH276" i="59"/>
  <c r="AS30" i="33"/>
  <c r="M192" i="51"/>
  <c r="N192" i="51" s="1"/>
  <c r="BY288" i="59"/>
  <c r="BY301" i="59" s="1"/>
  <c r="BY278" i="59"/>
  <c r="BB30" i="33"/>
  <c r="P289" i="59"/>
  <c r="P290" i="59" s="1"/>
  <c r="P288" i="59"/>
  <c r="AS301" i="59"/>
  <c r="AS302" i="59" s="1"/>
  <c r="AS300" i="59"/>
  <c r="AF301" i="59"/>
  <c r="AF302" i="59" s="1"/>
  <c r="AF300" i="59"/>
  <c r="N289" i="59"/>
  <c r="N290" i="59" s="1"/>
  <c r="N288" i="59"/>
  <c r="AX30" i="33"/>
  <c r="W277" i="59"/>
  <c r="W278" i="59" s="1"/>
  <c r="W276" i="59"/>
  <c r="BJ289" i="59"/>
  <c r="BJ290" i="59" s="1"/>
  <c r="BJ288" i="59"/>
  <c r="BO301" i="59"/>
  <c r="BO302" i="59" s="1"/>
  <c r="BO300" i="59"/>
  <c r="AI277" i="59"/>
  <c r="AI278" i="59" s="1"/>
  <c r="AI276" i="59"/>
  <c r="BI289" i="59"/>
  <c r="BI290" i="59" s="1"/>
  <c r="BI288" i="59"/>
  <c r="AA277" i="59"/>
  <c r="AA278" i="59" s="1"/>
  <c r="AA276" i="59"/>
  <c r="AP277" i="59"/>
  <c r="AP278" i="59" s="1"/>
  <c r="AP276" i="59"/>
  <c r="BS277" i="59"/>
  <c r="BS278" i="59" s="1"/>
  <c r="BS276" i="59"/>
  <c r="O289" i="59"/>
  <c r="O290" i="59" s="1"/>
  <c r="O288" i="59"/>
  <c r="BR289" i="59"/>
  <c r="BR290" i="59" s="1"/>
  <c r="BR288" i="59"/>
  <c r="AN277" i="59"/>
  <c r="AN278" i="59" s="1"/>
  <c r="AN276" i="59"/>
  <c r="BW289" i="59"/>
  <c r="BW290" i="59" s="1"/>
  <c r="BW288" i="59"/>
  <c r="BT277" i="59"/>
  <c r="BT276" i="59"/>
  <c r="AO277" i="59"/>
  <c r="AO276" i="59"/>
  <c r="AA26" i="51"/>
  <c r="AB26" i="51" s="1"/>
  <c r="F266" i="59"/>
  <c r="D29" i="33"/>
  <c r="AQ313" i="59"/>
  <c r="AQ314" i="59" s="1"/>
  <c r="AQ312" i="59"/>
  <c r="M289" i="59"/>
  <c r="M290" i="59" s="1"/>
  <c r="M288" i="59"/>
  <c r="BN301" i="59"/>
  <c r="BN302" i="59" s="1"/>
  <c r="BN300" i="59"/>
  <c r="AR30" i="33"/>
  <c r="AO27" i="51"/>
  <c r="AP27" i="51" s="1"/>
  <c r="J278" i="59"/>
  <c r="H30" i="33"/>
  <c r="I277" i="59"/>
  <c r="I278" i="59" s="1"/>
  <c r="I276" i="59"/>
  <c r="J289" i="59"/>
  <c r="J288" i="59"/>
  <c r="BV289" i="59"/>
  <c r="BV290" i="59" s="1"/>
  <c r="BV288" i="59"/>
  <c r="AZ289" i="59"/>
  <c r="AZ290" i="59" s="1"/>
  <c r="AZ288" i="59"/>
  <c r="BE289" i="59"/>
  <c r="BE290" i="59" s="1"/>
  <c r="BE288" i="59"/>
  <c r="BQ277" i="59"/>
  <c r="BQ276" i="59"/>
  <c r="AU289" i="59"/>
  <c r="AU290" i="59" s="1"/>
  <c r="AU288" i="59"/>
  <c r="L289" i="59"/>
  <c r="L290" i="59" s="1"/>
  <c r="L288" i="59"/>
  <c r="T9" i="50"/>
  <c r="R9" i="50"/>
  <c r="P9" i="50"/>
  <c r="Q9" i="50"/>
  <c r="Z9" i="50"/>
  <c r="W507" i="25"/>
  <c r="W417" i="25"/>
  <c r="U725" i="25"/>
  <c r="V725" i="25" s="1"/>
  <c r="W762" i="25"/>
  <c r="U669" i="25"/>
  <c r="V669" i="25" s="1"/>
  <c r="U941" i="25"/>
  <c r="V941" i="25" s="1"/>
  <c r="U919" i="25"/>
  <c r="W503" i="25"/>
  <c r="U589" i="25"/>
  <c r="V589" i="25" s="1"/>
  <c r="W500" i="25"/>
  <c r="U722" i="25"/>
  <c r="V722" i="25" s="1"/>
  <c r="U477" i="25"/>
  <c r="V477" i="25" s="1"/>
  <c r="W943" i="25"/>
  <c r="U715" i="25"/>
  <c r="V715" i="25" s="1"/>
  <c r="W620" i="25"/>
  <c r="W752" i="25"/>
  <c r="W765" i="25"/>
  <c r="U908" i="25"/>
  <c r="V908" i="25" s="1"/>
  <c r="U910" i="25"/>
  <c r="V910" i="25" s="1"/>
  <c r="U738" i="25"/>
  <c r="V738" i="25" s="1"/>
  <c r="U718" i="25"/>
  <c r="V718" i="25" s="1"/>
  <c r="W610" i="25"/>
  <c r="W408" i="25"/>
  <c r="U909" i="25"/>
  <c r="V909" i="25" s="1"/>
  <c r="W594" i="25"/>
  <c r="W593" i="25"/>
  <c r="U731" i="25"/>
  <c r="V731" i="25" s="1"/>
  <c r="W432" i="25"/>
  <c r="W760" i="25"/>
  <c r="U748" i="25"/>
  <c r="V562" i="25"/>
  <c r="W478" i="25"/>
  <c r="U749" i="25"/>
  <c r="W739" i="25"/>
  <c r="U723" i="25"/>
  <c r="V723" i="25" s="1"/>
  <c r="U422" i="25"/>
  <c r="V422" i="25" s="1"/>
  <c r="W605" i="25"/>
  <c r="U671" i="25"/>
  <c r="V671" i="25" s="1"/>
  <c r="U712" i="25"/>
  <c r="V712" i="25" s="1"/>
  <c r="U676" i="25"/>
  <c r="V676" i="25" s="1"/>
  <c r="W504" i="25"/>
  <c r="W926" i="25"/>
  <c r="U591" i="25"/>
  <c r="V591" i="25" s="1"/>
  <c r="U747" i="25"/>
  <c r="U724" i="25"/>
  <c r="V724" i="25" s="1"/>
  <c r="U737" i="25"/>
  <c r="V737" i="25" s="1"/>
  <c r="U600" i="25"/>
  <c r="W759" i="25"/>
  <c r="V1107" i="25"/>
  <c r="W764" i="25"/>
  <c r="W938" i="25"/>
  <c r="W940" i="25"/>
  <c r="U735" i="25"/>
  <c r="U736" i="25"/>
  <c r="V736" i="25" s="1"/>
  <c r="U508" i="25"/>
  <c r="W751" i="25"/>
  <c r="V584" i="25"/>
  <c r="U670" i="25"/>
  <c r="V670" i="25" s="1"/>
  <c r="V798" i="25"/>
  <c r="W495" i="25"/>
  <c r="W569" i="25"/>
  <c r="W757" i="25"/>
  <c r="W679" i="25"/>
  <c r="W730" i="25"/>
  <c r="U730" i="25"/>
  <c r="V730" i="25" s="1"/>
  <c r="U717" i="25"/>
  <c r="V717" i="25" s="1"/>
  <c r="W608" i="25"/>
  <c r="W407" i="25"/>
  <c r="U616" i="25"/>
  <c r="V616" i="25" s="1"/>
  <c r="U594" i="25"/>
  <c r="U745" i="25"/>
  <c r="V745" i="25" s="1"/>
  <c r="W729" i="25"/>
  <c r="W761" i="25"/>
  <c r="V1113" i="25"/>
  <c r="W944" i="25"/>
  <c r="U920" i="25"/>
  <c r="U583" i="25"/>
  <c r="V583" i="25" s="1"/>
  <c r="U927" i="25"/>
  <c r="V927" i="25" s="1"/>
  <c r="U940" i="25"/>
  <c r="V940" i="25" s="1"/>
  <c r="U506" i="25"/>
  <c r="W756" i="25"/>
  <c r="U923" i="25"/>
  <c r="U727" i="25"/>
  <c r="W510" i="25"/>
  <c r="U942" i="25"/>
  <c r="U939" i="25"/>
  <c r="U936" i="25"/>
  <c r="V907" i="25"/>
  <c r="V906" i="25"/>
  <c r="U746" i="25"/>
  <c r="W613" i="25"/>
  <c r="U492" i="25"/>
  <c r="V919" i="25"/>
  <c r="V713" i="25"/>
  <c r="W945" i="25"/>
  <c r="V716" i="25"/>
  <c r="U734" i="25"/>
  <c r="V668" i="25"/>
  <c r="V1115" i="25"/>
  <c r="U599" i="25"/>
  <c r="W612" i="25"/>
  <c r="W568" i="25"/>
  <c r="V917" i="25"/>
  <c r="W636" i="25" s="1"/>
  <c r="V588" i="25"/>
  <c r="W498" i="25"/>
  <c r="W621" i="25"/>
  <c r="V711" i="25"/>
  <c r="W512" i="25" s="1"/>
  <c r="V721" i="25"/>
  <c r="U611" i="25" s="1"/>
  <c r="V611" i="25" s="1"/>
  <c r="V590" i="25"/>
  <c r="W606" i="25"/>
  <c r="V922" i="25"/>
  <c r="U934" i="25"/>
  <c r="W601" i="25"/>
  <c r="W611" i="25"/>
  <c r="AL166" i="51"/>
  <c r="U10" i="50" s="1"/>
  <c r="AL221" i="51"/>
  <c r="W10" i="50"/>
  <c r="X221" i="51"/>
  <c r="X111" i="51"/>
  <c r="V10" i="50" s="1"/>
  <c r="J111" i="51"/>
  <c r="T10" i="50" s="1"/>
  <c r="X56" i="51"/>
  <c r="P10" i="50" s="1"/>
  <c r="J56" i="51"/>
  <c r="O10" i="50" s="1"/>
  <c r="AL56" i="51"/>
  <c r="Q10" i="50" s="1"/>
  <c r="J221" i="51"/>
  <c r="L59" i="39"/>
  <c r="AX31" i="33" l="1"/>
  <c r="J32" i="33"/>
  <c r="AA32" i="33"/>
  <c r="AM34" i="33"/>
  <c r="BB290" i="59"/>
  <c r="AQ32" i="33"/>
  <c r="Q32" i="33"/>
  <c r="AJ31" i="33"/>
  <c r="E31" i="33"/>
  <c r="BA32" i="33"/>
  <c r="AD33" i="33"/>
  <c r="K32" i="33"/>
  <c r="X31" i="33"/>
  <c r="I32" i="33"/>
  <c r="AU32" i="33"/>
  <c r="M32" i="33"/>
  <c r="Y31" i="33"/>
  <c r="G31" i="33"/>
  <c r="F31" i="33"/>
  <c r="AY32" i="33"/>
  <c r="BM290" i="59"/>
  <c r="AI31" i="33"/>
  <c r="AV31" i="33"/>
  <c r="AR31" i="33"/>
  <c r="AA139" i="51"/>
  <c r="AB139" i="51" s="1"/>
  <c r="L32" i="33"/>
  <c r="AS31" i="33"/>
  <c r="S31" i="33"/>
  <c r="BR301" i="59"/>
  <c r="BR302" i="59" s="1"/>
  <c r="BR300" i="59"/>
  <c r="AE301" i="59"/>
  <c r="AE302" i="59" s="1"/>
  <c r="AE300" i="59"/>
  <c r="AO83" i="51"/>
  <c r="AP83" i="51" s="1"/>
  <c r="AT31" i="33"/>
  <c r="AM313" i="59"/>
  <c r="AM314" i="59" s="1"/>
  <c r="AM312" i="59"/>
  <c r="AB33" i="33"/>
  <c r="AK32" i="33"/>
  <c r="AQ325" i="59"/>
  <c r="AQ326" i="59" s="1"/>
  <c r="AQ324" i="59"/>
  <c r="BO313" i="59"/>
  <c r="BO314" i="59" s="1"/>
  <c r="BO312" i="59"/>
  <c r="J301" i="59"/>
  <c r="J300" i="59"/>
  <c r="O301" i="59"/>
  <c r="O302" i="59" s="1"/>
  <c r="O300" i="59"/>
  <c r="P301" i="59"/>
  <c r="P302" i="59" s="1"/>
  <c r="P300" i="59"/>
  <c r="U32" i="33"/>
  <c r="BD289" i="59"/>
  <c r="BD290" i="59" s="1"/>
  <c r="BD288" i="59"/>
  <c r="N302" i="59"/>
  <c r="AH31" i="33"/>
  <c r="AO138" i="51"/>
  <c r="AP138" i="51" s="1"/>
  <c r="AZ32" i="33"/>
  <c r="AJ289" i="59"/>
  <c r="AJ290" i="59" s="1"/>
  <c r="AJ288" i="59"/>
  <c r="M138" i="51"/>
  <c r="N138" i="51" s="1"/>
  <c r="N31" i="33"/>
  <c r="Z289" i="59"/>
  <c r="Z290" i="59" s="1"/>
  <c r="Z288" i="59"/>
  <c r="AR325" i="59"/>
  <c r="AR326" i="59" s="1"/>
  <c r="AR324" i="59"/>
  <c r="W289" i="59"/>
  <c r="W290" i="59" s="1"/>
  <c r="W288" i="59"/>
  <c r="M193" i="51"/>
  <c r="N193" i="51" s="1"/>
  <c r="BY300" i="59"/>
  <c r="BY313" i="59" s="1"/>
  <c r="BY290" i="59"/>
  <c r="BB31" i="33"/>
  <c r="T301" i="59"/>
  <c r="T302" i="59" s="1"/>
  <c r="T300" i="59"/>
  <c r="E289" i="59"/>
  <c r="E288" i="59"/>
  <c r="Q301" i="59"/>
  <c r="Q302" i="59" s="1"/>
  <c r="Q300" i="59"/>
  <c r="Y314" i="59"/>
  <c r="R33" i="33"/>
  <c r="BK289" i="59"/>
  <c r="BK290" i="59" s="1"/>
  <c r="BK288" i="59"/>
  <c r="AO289" i="59"/>
  <c r="AO290" i="59" s="1"/>
  <c r="AO288" i="59"/>
  <c r="BH313" i="59"/>
  <c r="BH314" i="59" s="1"/>
  <c r="BH312" i="59"/>
  <c r="BB289" i="59"/>
  <c r="BB288" i="59"/>
  <c r="BF325" i="59"/>
  <c r="BF326" i="59" s="1"/>
  <c r="BF324" i="59"/>
  <c r="AO33" i="33"/>
  <c r="AU302" i="59"/>
  <c r="AF32" i="33"/>
  <c r="W31" i="33"/>
  <c r="M27" i="51"/>
  <c r="N27" i="51" s="1"/>
  <c r="E278" i="59"/>
  <c r="C30" i="33"/>
  <c r="BQ289" i="59"/>
  <c r="BQ290" i="59" s="1"/>
  <c r="BQ288" i="59"/>
  <c r="AV301" i="59"/>
  <c r="AV302" i="59" s="1"/>
  <c r="AV300" i="59"/>
  <c r="BG313" i="59"/>
  <c r="BG314" i="59" s="1"/>
  <c r="BG312" i="59"/>
  <c r="AW289" i="59"/>
  <c r="AW290" i="59" s="1"/>
  <c r="AW288" i="59"/>
  <c r="Z31" i="33"/>
  <c r="AC31" i="33"/>
  <c r="BE301" i="59"/>
  <c r="BE302" i="59" s="1"/>
  <c r="BE300" i="59"/>
  <c r="BW301" i="59"/>
  <c r="BW302" i="59" s="1"/>
  <c r="BW300" i="59"/>
  <c r="N301" i="59"/>
  <c r="N300" i="59"/>
  <c r="BA301" i="59"/>
  <c r="BA302" i="59" s="1"/>
  <c r="BA300" i="59"/>
  <c r="AB301" i="59"/>
  <c r="AB302" i="59" s="1"/>
  <c r="AB300" i="59"/>
  <c r="AK289" i="59"/>
  <c r="AK290" i="59" s="1"/>
  <c r="AK288" i="59"/>
  <c r="BV301" i="59"/>
  <c r="BV302" i="59" s="1"/>
  <c r="BV300" i="59"/>
  <c r="AS313" i="59"/>
  <c r="AS314" i="59" s="1"/>
  <c r="AS312" i="59"/>
  <c r="G289" i="59"/>
  <c r="G290" i="59" s="1"/>
  <c r="G288" i="59"/>
  <c r="AO193" i="51"/>
  <c r="AP193" i="51" s="1"/>
  <c r="CA300" i="59"/>
  <c r="CA313" i="59" s="1"/>
  <c r="CA290" i="59"/>
  <c r="BD31" i="33"/>
  <c r="R301" i="59"/>
  <c r="R302" i="59" s="1"/>
  <c r="R300" i="59"/>
  <c r="AP32" i="33"/>
  <c r="BJ301" i="59"/>
  <c r="BJ302" i="59" s="1"/>
  <c r="BJ300" i="59"/>
  <c r="AN33" i="33"/>
  <c r="K301" i="59"/>
  <c r="K302" i="59" s="1"/>
  <c r="K300" i="59"/>
  <c r="AL301" i="59"/>
  <c r="AL302" i="59" s="1"/>
  <c r="AL300" i="59"/>
  <c r="P31" i="33"/>
  <c r="AO28" i="51"/>
  <c r="AP28" i="51" s="1"/>
  <c r="J290" i="59"/>
  <c r="H31" i="33"/>
  <c r="AP289" i="59"/>
  <c r="AP290" i="59" s="1"/>
  <c r="AP288" i="59"/>
  <c r="X301" i="59"/>
  <c r="X302" i="59" s="1"/>
  <c r="X300" i="59"/>
  <c r="AG301" i="59"/>
  <c r="AG302" i="59" s="1"/>
  <c r="AG300" i="59"/>
  <c r="U289" i="59"/>
  <c r="U290" i="59" s="1"/>
  <c r="U288" i="59"/>
  <c r="BN313" i="59"/>
  <c r="BN314" i="59" s="1"/>
  <c r="BN312" i="59"/>
  <c r="BI301" i="59"/>
  <c r="BI302" i="59" s="1"/>
  <c r="BI300" i="59"/>
  <c r="AH289" i="59"/>
  <c r="AH290" i="59" s="1"/>
  <c r="AH288" i="59"/>
  <c r="AC301" i="59"/>
  <c r="AC302" i="59" s="1"/>
  <c r="AC300" i="59"/>
  <c r="O31" i="33"/>
  <c r="F289" i="59"/>
  <c r="F288" i="59"/>
  <c r="L301" i="59"/>
  <c r="L302" i="59" s="1"/>
  <c r="L300" i="59"/>
  <c r="I289" i="59"/>
  <c r="I290" i="59" s="1"/>
  <c r="I288" i="59"/>
  <c r="AA27" i="51"/>
  <c r="AB27" i="51" s="1"/>
  <c r="F278" i="59"/>
  <c r="D30" i="33"/>
  <c r="BS289" i="59"/>
  <c r="BS290" i="59" s="1"/>
  <c r="BS288" i="59"/>
  <c r="V32" i="33"/>
  <c r="AU301" i="59"/>
  <c r="AU300" i="59"/>
  <c r="BU289" i="59"/>
  <c r="BU290" i="59" s="1"/>
  <c r="BU288" i="59"/>
  <c r="AT313" i="59"/>
  <c r="AT314" i="59" s="1"/>
  <c r="AT312" i="59"/>
  <c r="BT289" i="59"/>
  <c r="BT290" i="59" s="1"/>
  <c r="BT288" i="59"/>
  <c r="AZ301" i="59"/>
  <c r="AZ302" i="59" s="1"/>
  <c r="AZ300" i="59"/>
  <c r="AF313" i="59"/>
  <c r="AF314" i="59" s="1"/>
  <c r="AF312" i="59"/>
  <c r="V289" i="59"/>
  <c r="V290" i="59" s="1"/>
  <c r="V288" i="59"/>
  <c r="AG32" i="33"/>
  <c r="AA290" i="59"/>
  <c r="T31" i="33"/>
  <c r="AA192" i="51"/>
  <c r="AB192" i="51" s="1"/>
  <c r="BZ288" i="59"/>
  <c r="BZ301" i="59" s="1"/>
  <c r="BZ278" i="59"/>
  <c r="BC30" i="33"/>
  <c r="BP289" i="59"/>
  <c r="BP290" i="59" s="1"/>
  <c r="BP288" i="59"/>
  <c r="AA84" i="51"/>
  <c r="AB84" i="51" s="1"/>
  <c r="AL32" i="33"/>
  <c r="Y325" i="59"/>
  <c r="Y324" i="59"/>
  <c r="AX289" i="59"/>
  <c r="AX290" i="59" s="1"/>
  <c r="AX288" i="59"/>
  <c r="AW31" i="33"/>
  <c r="S289" i="59"/>
  <c r="S290" i="59" s="1"/>
  <c r="S288" i="59"/>
  <c r="AY289" i="59"/>
  <c r="AY290" i="59" s="1"/>
  <c r="AY288" i="59"/>
  <c r="AE33" i="33"/>
  <c r="AA289" i="59"/>
  <c r="AA288" i="59"/>
  <c r="AD301" i="59"/>
  <c r="AD302" i="59" s="1"/>
  <c r="AD300" i="59"/>
  <c r="AN289" i="59"/>
  <c r="AN290" i="59" s="1"/>
  <c r="AN288" i="59"/>
  <c r="M301" i="59"/>
  <c r="M302" i="59" s="1"/>
  <c r="M300" i="59"/>
  <c r="AI289" i="59"/>
  <c r="AI290" i="59" s="1"/>
  <c r="AI288" i="59"/>
  <c r="H289" i="59"/>
  <c r="H290" i="59" s="1"/>
  <c r="H288" i="59"/>
  <c r="BX301" i="59"/>
  <c r="BX302" i="59" s="1"/>
  <c r="BX300" i="59"/>
  <c r="BL289" i="59"/>
  <c r="BL290" i="59" s="1"/>
  <c r="BL288" i="59"/>
  <c r="BM289" i="59"/>
  <c r="BM288" i="59"/>
  <c r="BC289" i="59"/>
  <c r="BC290" i="59" s="1"/>
  <c r="BC288" i="59"/>
  <c r="W348" i="25"/>
  <c r="W770" i="25"/>
  <c r="W521" i="25"/>
  <c r="W622" i="25"/>
  <c r="U610" i="25"/>
  <c r="V610" i="25" s="1"/>
  <c r="W433" i="25"/>
  <c r="U507" i="25"/>
  <c r="V507" i="25" s="1"/>
  <c r="U570" i="25"/>
  <c r="V570" i="25" s="1"/>
  <c r="W514" i="25"/>
  <c r="U925" i="25"/>
  <c r="W486" i="25"/>
  <c r="U729" i="25"/>
  <c r="V729" i="25" s="1"/>
  <c r="U407" i="25"/>
  <c r="V407" i="25" s="1"/>
  <c r="U739" i="25"/>
  <c r="V739" i="25" s="1"/>
  <c r="U926" i="25"/>
  <c r="V926" i="25" s="1"/>
  <c r="W603" i="25"/>
  <c r="W633" i="25"/>
  <c r="U609" i="25"/>
  <c r="V609" i="25" s="1"/>
  <c r="U605" i="25"/>
  <c r="V605" i="25" s="1"/>
  <c r="U743" i="25"/>
  <c r="V743" i="25" s="1"/>
  <c r="W517" i="25"/>
  <c r="W627" i="25"/>
  <c r="U612" i="25"/>
  <c r="V612" i="25" s="1"/>
  <c r="U944" i="25"/>
  <c r="V944" i="25" s="1"/>
  <c r="U924" i="25"/>
  <c r="V924" i="25" s="1"/>
  <c r="W575" i="25"/>
  <c r="U740" i="25"/>
  <c r="V740" i="25" s="1"/>
  <c r="U761" i="25"/>
  <c r="V761" i="25" s="1"/>
  <c r="U503" i="25"/>
  <c r="V503" i="25" s="1"/>
  <c r="W631" i="25"/>
  <c r="U478" i="25"/>
  <c r="W420" i="25"/>
  <c r="U502" i="25"/>
  <c r="V502" i="25" s="1"/>
  <c r="U499" i="25"/>
  <c r="W758" i="25"/>
  <c r="W571" i="25"/>
  <c r="W572" i="25"/>
  <c r="W483" i="25"/>
  <c r="W484" i="25"/>
  <c r="U678" i="25"/>
  <c r="V678" i="25" s="1"/>
  <c r="W489" i="25" s="1"/>
  <c r="U937" i="25"/>
  <c r="V937" i="25" s="1"/>
  <c r="W772" i="25"/>
  <c r="U943" i="25"/>
  <c r="V943" i="25" s="1"/>
  <c r="U751" i="25"/>
  <c r="V751" i="25" s="1"/>
  <c r="W427" i="25"/>
  <c r="U602" i="25"/>
  <c r="V602" i="25" s="1"/>
  <c r="U607" i="25"/>
  <c r="V607" i="25" s="1"/>
  <c r="W501" i="25"/>
  <c r="W602" i="25"/>
  <c r="V920" i="25"/>
  <c r="W623" i="25"/>
  <c r="U732" i="25"/>
  <c r="W426" i="25"/>
  <c r="U728" i="25"/>
  <c r="V728" i="25" s="1"/>
  <c r="W607" i="25"/>
  <c r="W754" i="25"/>
  <c r="W769" i="25"/>
  <c r="W502" i="25"/>
  <c r="W418" i="25"/>
  <c r="W419" i="25"/>
  <c r="W615" i="25"/>
  <c r="W505" i="25"/>
  <c r="U608" i="25"/>
  <c r="V608" i="25" s="1"/>
  <c r="W494" i="25"/>
  <c r="W493" i="25"/>
  <c r="U493" i="25"/>
  <c r="V493" i="25" s="1"/>
  <c r="V594" i="25"/>
  <c r="W487" i="25"/>
  <c r="U615" i="25"/>
  <c r="V615" i="25" s="1"/>
  <c r="U935" i="25"/>
  <c r="V935" i="25" s="1"/>
  <c r="W423" i="25"/>
  <c r="U498" i="25"/>
  <c r="V498" i="25" s="1"/>
  <c r="W511" i="25"/>
  <c r="U601" i="25"/>
  <c r="V601" i="25" s="1"/>
  <c r="U752" i="25"/>
  <c r="U755" i="25"/>
  <c r="U603" i="25"/>
  <c r="U750" i="25"/>
  <c r="W516" i="25"/>
  <c r="U606" i="25"/>
  <c r="V934" i="25"/>
  <c r="V734" i="25"/>
  <c r="V746" i="25"/>
  <c r="V936" i="25"/>
  <c r="V942" i="25"/>
  <c r="U770" i="25" s="1"/>
  <c r="V770" i="25" s="1"/>
  <c r="W624" i="25"/>
  <c r="V735" i="25"/>
  <c r="V748" i="25"/>
  <c r="V600" i="25"/>
  <c r="V506" i="25"/>
  <c r="U568" i="25"/>
  <c r="W625" i="25"/>
  <c r="V599" i="25"/>
  <c r="V747" i="25"/>
  <c r="V925" i="25"/>
  <c r="W632" i="25"/>
  <c r="V749" i="25"/>
  <c r="V508" i="25"/>
  <c r="V727" i="25"/>
  <c r="W523" i="25" s="1"/>
  <c r="V923" i="25"/>
  <c r="W634" i="25"/>
  <c r="W617" i="25"/>
  <c r="W638" i="25"/>
  <c r="U945" i="25"/>
  <c r="V492" i="25"/>
  <c r="U417" i="25" s="1"/>
  <c r="V417" i="25" s="1"/>
  <c r="V939" i="25"/>
  <c r="X10" i="50"/>
  <c r="Y10" i="50"/>
  <c r="Z10" i="50"/>
  <c r="Z221" i="51"/>
  <c r="L56" i="51"/>
  <c r="O11" i="50" s="1"/>
  <c r="Z56" i="51"/>
  <c r="P11" i="50" s="1"/>
  <c r="L221" i="51"/>
  <c r="AN56" i="51"/>
  <c r="Q11" i="50" s="1"/>
  <c r="AN221" i="51"/>
  <c r="AB34" i="33" l="1"/>
  <c r="AH32" i="33"/>
  <c r="AO139" i="51"/>
  <c r="AP139" i="51" s="1"/>
  <c r="S32" i="33"/>
  <c r="AC32" i="33"/>
  <c r="O32" i="33"/>
  <c r="AA33" i="33"/>
  <c r="AJ32" i="33"/>
  <c r="E32" i="33"/>
  <c r="AE34" i="33"/>
  <c r="K314" i="59"/>
  <c r="I33" i="33"/>
  <c r="J33" i="33"/>
  <c r="X32" i="33"/>
  <c r="AX32" i="33"/>
  <c r="AY33" i="33"/>
  <c r="K33" i="33"/>
  <c r="Q33" i="33"/>
  <c r="AN34" i="33"/>
  <c r="AE314" i="59"/>
  <c r="AG33" i="33"/>
  <c r="W32" i="33"/>
  <c r="AS32" i="33"/>
  <c r="AK33" i="33"/>
  <c r="AU33" i="33"/>
  <c r="AW32" i="33"/>
  <c r="F32" i="33"/>
  <c r="M139" i="51"/>
  <c r="N139" i="51" s="1"/>
  <c r="N32" i="33"/>
  <c r="P32" i="33"/>
  <c r="Z32" i="33"/>
  <c r="M84" i="51"/>
  <c r="N84" i="51" s="1"/>
  <c r="U33" i="33"/>
  <c r="AV32" i="33"/>
  <c r="AR32" i="33"/>
  <c r="BT301" i="59"/>
  <c r="BT302" i="59" s="1"/>
  <c r="BT300" i="59"/>
  <c r="AO29" i="51"/>
  <c r="AP29" i="51" s="1"/>
  <c r="J302" i="59"/>
  <c r="H32" i="33"/>
  <c r="AP33" i="33"/>
  <c r="BK301" i="59"/>
  <c r="BK302" i="59" s="1"/>
  <c r="BK300" i="59"/>
  <c r="W301" i="59"/>
  <c r="W302" i="59" s="1"/>
  <c r="W300" i="59"/>
  <c r="AE313" i="59"/>
  <c r="AE312" i="59"/>
  <c r="AT325" i="59"/>
  <c r="AT326" i="59" s="1"/>
  <c r="AT324" i="59"/>
  <c r="BN326" i="59"/>
  <c r="Y337" i="59"/>
  <c r="Y336" i="59"/>
  <c r="F301" i="59"/>
  <c r="F300" i="59"/>
  <c r="AG313" i="59"/>
  <c r="AG314" i="59" s="1"/>
  <c r="AG312" i="59"/>
  <c r="G301" i="59"/>
  <c r="G302" i="59" s="1"/>
  <c r="G300" i="59"/>
  <c r="BW313" i="59"/>
  <c r="BW314" i="59" s="1"/>
  <c r="BW312" i="59"/>
  <c r="BQ301" i="59"/>
  <c r="BQ302" i="59" s="1"/>
  <c r="BQ300" i="59"/>
  <c r="BB301" i="59"/>
  <c r="BB302" i="59" s="1"/>
  <c r="BB300" i="59"/>
  <c r="AI301" i="59"/>
  <c r="AI302" i="59" s="1"/>
  <c r="AI300" i="59"/>
  <c r="AQ33" i="33"/>
  <c r="S301" i="59"/>
  <c r="S302" i="59" s="1"/>
  <c r="S300" i="59"/>
  <c r="AA193" i="51"/>
  <c r="AB193" i="51" s="1"/>
  <c r="BZ300" i="59"/>
  <c r="BZ313" i="59" s="1"/>
  <c r="BZ290" i="59"/>
  <c r="BC31" i="33"/>
  <c r="AA28" i="51"/>
  <c r="AB28" i="51" s="1"/>
  <c r="F290" i="59"/>
  <c r="D31" i="33"/>
  <c r="BI313" i="59"/>
  <c r="BI314" i="59" s="1"/>
  <c r="BI312" i="59"/>
  <c r="AB313" i="59"/>
  <c r="AB314" i="59" s="1"/>
  <c r="AB312" i="59"/>
  <c r="AQ337" i="59"/>
  <c r="AQ338" i="59" s="1"/>
  <c r="AQ336" i="59"/>
  <c r="I301" i="59"/>
  <c r="I302" i="59" s="1"/>
  <c r="I300" i="59"/>
  <c r="Y326" i="59"/>
  <c r="R34" i="33"/>
  <c r="M33" i="33"/>
  <c r="AN301" i="59"/>
  <c r="AN302" i="59" s="1"/>
  <c r="AN300" i="59"/>
  <c r="AO194" i="51"/>
  <c r="AP194" i="51" s="1"/>
  <c r="CA312" i="59"/>
  <c r="CA325" i="59" s="1"/>
  <c r="CA302" i="59"/>
  <c r="BD32" i="33"/>
  <c r="AU313" i="59"/>
  <c r="AU314" i="59" s="1"/>
  <c r="AU312" i="59"/>
  <c r="K313" i="59"/>
  <c r="K312" i="59"/>
  <c r="E301" i="59"/>
  <c r="E300" i="59"/>
  <c r="BL301" i="59"/>
  <c r="BL302" i="59" s="1"/>
  <c r="BL300" i="59"/>
  <c r="AA301" i="59"/>
  <c r="AA302" i="59" s="1"/>
  <c r="AA300" i="59"/>
  <c r="V301" i="59"/>
  <c r="V302" i="59" s="1"/>
  <c r="V300" i="59"/>
  <c r="T313" i="59"/>
  <c r="T314" i="59" s="1"/>
  <c r="T312" i="59"/>
  <c r="P313" i="59"/>
  <c r="P314" i="59" s="1"/>
  <c r="P312" i="59"/>
  <c r="AZ33" i="33"/>
  <c r="AO84" i="51"/>
  <c r="AP84" i="51" s="1"/>
  <c r="AT32" i="33"/>
  <c r="G32" i="33"/>
  <c r="R313" i="59"/>
  <c r="R314" i="59" s="1"/>
  <c r="R312" i="59"/>
  <c r="AW301" i="59"/>
  <c r="AW302" i="59" s="1"/>
  <c r="AW300" i="59"/>
  <c r="Y32" i="33"/>
  <c r="AR337" i="59"/>
  <c r="AR338" i="59" s="1"/>
  <c r="AR336" i="59"/>
  <c r="BR313" i="59"/>
  <c r="BR314" i="59" s="1"/>
  <c r="BR312" i="59"/>
  <c r="BA313" i="59"/>
  <c r="BA314" i="59" s="1"/>
  <c r="BA312" i="59"/>
  <c r="BG325" i="59"/>
  <c r="BG326" i="59" s="1"/>
  <c r="BG324" i="59"/>
  <c r="AX302" i="59"/>
  <c r="AI32" i="33"/>
  <c r="BC301" i="59"/>
  <c r="BC302" i="59" s="1"/>
  <c r="BC300" i="59"/>
  <c r="AL313" i="59"/>
  <c r="AL314" i="59" s="1"/>
  <c r="AL312" i="59"/>
  <c r="V33" i="33"/>
  <c r="M28" i="51"/>
  <c r="N28" i="51" s="1"/>
  <c r="E290" i="59"/>
  <c r="C31" i="33"/>
  <c r="M194" i="51"/>
  <c r="N194" i="51" s="1"/>
  <c r="BY312" i="59"/>
  <c r="BY325" i="59" s="1"/>
  <c r="BY302" i="59"/>
  <c r="BB32" i="33"/>
  <c r="AH301" i="59"/>
  <c r="AH302" i="59" s="1"/>
  <c r="AH300" i="59"/>
  <c r="AK301" i="59"/>
  <c r="AK302" i="59" s="1"/>
  <c r="AK300" i="59"/>
  <c r="BO325" i="59"/>
  <c r="BO326" i="59" s="1"/>
  <c r="BO324" i="59"/>
  <c r="AD34" i="33"/>
  <c r="M313" i="59"/>
  <c r="M314" i="59" s="1"/>
  <c r="M312" i="59"/>
  <c r="AF33" i="33"/>
  <c r="BN325" i="59"/>
  <c r="BN324" i="59"/>
  <c r="BU301" i="59"/>
  <c r="BU302" i="59" s="1"/>
  <c r="BU300" i="59"/>
  <c r="AO34" i="33"/>
  <c r="Q313" i="59"/>
  <c r="Q314" i="59" s="1"/>
  <c r="Q312" i="59"/>
  <c r="Z301" i="59"/>
  <c r="Z302" i="59" s="1"/>
  <c r="Z300" i="59"/>
  <c r="BD301" i="59"/>
  <c r="BD302" i="59" s="1"/>
  <c r="BD300" i="59"/>
  <c r="AX301" i="59"/>
  <c r="AX300" i="59"/>
  <c r="T32" i="33"/>
  <c r="L313" i="59"/>
  <c r="L314" i="59" s="1"/>
  <c r="L312" i="59"/>
  <c r="U301" i="59"/>
  <c r="U302" i="59" s="1"/>
  <c r="U300" i="59"/>
  <c r="N313" i="59"/>
  <c r="N314" i="59" s="1"/>
  <c r="N312" i="59"/>
  <c r="AV313" i="59"/>
  <c r="AV314" i="59" s="1"/>
  <c r="AV312" i="59"/>
  <c r="BF337" i="59"/>
  <c r="BF338" i="59" s="1"/>
  <c r="BF336" i="59"/>
  <c r="BA33" i="33"/>
  <c r="AM35" i="33"/>
  <c r="BM301" i="59"/>
  <c r="BM302" i="59" s="1"/>
  <c r="BM300" i="59"/>
  <c r="AD313" i="59"/>
  <c r="AD314" i="59" s="1"/>
  <c r="AD312" i="59"/>
  <c r="X313" i="59"/>
  <c r="X314" i="59" s="1"/>
  <c r="X312" i="59"/>
  <c r="AS325" i="59"/>
  <c r="AS326" i="59" s="1"/>
  <c r="AS324" i="59"/>
  <c r="BE313" i="59"/>
  <c r="BE314" i="59" s="1"/>
  <c r="BE312" i="59"/>
  <c r="BH325" i="59"/>
  <c r="BH326" i="59" s="1"/>
  <c r="BH324" i="59"/>
  <c r="AM325" i="59"/>
  <c r="AM326" i="59" s="1"/>
  <c r="AM324" i="59"/>
  <c r="BX313" i="59"/>
  <c r="BX314" i="59" s="1"/>
  <c r="BX312" i="59"/>
  <c r="AA85" i="51"/>
  <c r="AB85" i="51" s="1"/>
  <c r="AL33" i="33"/>
  <c r="AF325" i="59"/>
  <c r="AF326" i="59" s="1"/>
  <c r="AF324" i="59"/>
  <c r="AJ301" i="59"/>
  <c r="AJ302" i="59" s="1"/>
  <c r="AJ300" i="59"/>
  <c r="O313" i="59"/>
  <c r="O314" i="59" s="1"/>
  <c r="O312" i="59"/>
  <c r="AA140" i="51"/>
  <c r="AB140" i="51" s="1"/>
  <c r="L33" i="33"/>
  <c r="AC313" i="59"/>
  <c r="AC314" i="59" s="1"/>
  <c r="AC312" i="59"/>
  <c r="AP301" i="59"/>
  <c r="AP302" i="59" s="1"/>
  <c r="AP300" i="59"/>
  <c r="BJ313" i="59"/>
  <c r="BJ314" i="59" s="1"/>
  <c r="BJ312" i="59"/>
  <c r="BV313" i="59"/>
  <c r="BV314" i="59" s="1"/>
  <c r="BV312" i="59"/>
  <c r="H301" i="59"/>
  <c r="H302" i="59" s="1"/>
  <c r="H300" i="59"/>
  <c r="AY301" i="59"/>
  <c r="AY302" i="59" s="1"/>
  <c r="AY300" i="59"/>
  <c r="BP301" i="59"/>
  <c r="BP302" i="59" s="1"/>
  <c r="BP300" i="59"/>
  <c r="AZ313" i="59"/>
  <c r="AZ314" i="59" s="1"/>
  <c r="AZ312" i="59"/>
  <c r="BS301" i="59"/>
  <c r="BS302" i="59" s="1"/>
  <c r="BS300" i="59"/>
  <c r="AO301" i="59"/>
  <c r="AO302" i="59" s="1"/>
  <c r="AO300" i="59"/>
  <c r="J313" i="59"/>
  <c r="J312" i="59"/>
  <c r="Y11" i="50"/>
  <c r="Z11" i="50"/>
  <c r="X11" i="50"/>
  <c r="U500" i="25"/>
  <c r="V500" i="25" s="1"/>
  <c r="U613" i="25"/>
  <c r="V613" i="25" s="1"/>
  <c r="U494" i="25"/>
  <c r="V494" i="25" s="1"/>
  <c r="U679" i="25"/>
  <c r="V679" i="25" s="1"/>
  <c r="W490" i="25" s="1"/>
  <c r="W519" i="25"/>
  <c r="W646" i="25"/>
  <c r="W428" i="25"/>
  <c r="U621" i="25"/>
  <c r="V621" i="25" s="1"/>
  <c r="U741" i="25"/>
  <c r="V741" i="25" s="1"/>
  <c r="W532" i="25" s="1"/>
  <c r="W513" i="25"/>
  <c r="W630" i="25"/>
  <c r="U634" i="25"/>
  <c r="U744" i="25"/>
  <c r="V744" i="25" s="1"/>
  <c r="U938" i="25"/>
  <c r="V938" i="25" s="1"/>
  <c r="W767" i="25"/>
  <c r="W644" i="25"/>
  <c r="U432" i="25"/>
  <c r="U511" i="25"/>
  <c r="W530" i="25"/>
  <c r="W773" i="25"/>
  <c r="W436" i="25"/>
  <c r="U433" i="25"/>
  <c r="U769" i="25"/>
  <c r="V769" i="25" s="1"/>
  <c r="U512" i="25"/>
  <c r="V512" i="25" s="1"/>
  <c r="U772" i="25"/>
  <c r="V772" i="25" s="1"/>
  <c r="V478" i="25"/>
  <c r="W409" i="25"/>
  <c r="W574" i="25"/>
  <c r="U501" i="25"/>
  <c r="V501" i="25" s="1"/>
  <c r="U771" i="25"/>
  <c r="V771" i="25" s="1"/>
  <c r="W573" i="25"/>
  <c r="U573" i="25"/>
  <c r="V573" i="25" s="1"/>
  <c r="U571" i="25"/>
  <c r="V571" i="25" s="1"/>
  <c r="U504" i="25"/>
  <c r="V504" i="25" s="1"/>
  <c r="U633" i="25"/>
  <c r="U418" i="25"/>
  <c r="V418" i="25" s="1"/>
  <c r="V732" i="25"/>
  <c r="W515" i="25"/>
  <c r="U604" i="25"/>
  <c r="U753" i="25"/>
  <c r="V753" i="25" s="1"/>
  <c r="W648" i="25"/>
  <c r="U763" i="25"/>
  <c r="V763" i="25" s="1"/>
  <c r="W488" i="25"/>
  <c r="U572" i="25"/>
  <c r="V572" i="25" s="1"/>
  <c r="U765" i="25"/>
  <c r="V765" i="25" s="1"/>
  <c r="U768" i="25"/>
  <c r="V768" i="25" s="1"/>
  <c r="W763" i="25"/>
  <c r="U742" i="25"/>
  <c r="V742" i="25" s="1"/>
  <c r="W766" i="25"/>
  <c r="W537" i="25"/>
  <c r="U620" i="25"/>
  <c r="V620" i="25" s="1"/>
  <c r="W619" i="25"/>
  <c r="U569" i="25"/>
  <c r="V569" i="25" s="1"/>
  <c r="U614" i="25"/>
  <c r="V614" i="25" s="1"/>
  <c r="U495" i="25"/>
  <c r="U631" i="25"/>
  <c r="V631" i="25" s="1"/>
  <c r="U624" i="25"/>
  <c r="V624" i="25" s="1"/>
  <c r="W358" i="25"/>
  <c r="U423" i="25"/>
  <c r="U756" i="25"/>
  <c r="W522" i="25"/>
  <c r="U617" i="25"/>
  <c r="U762" i="25"/>
  <c r="U509" i="25"/>
  <c r="V606" i="25"/>
  <c r="V750" i="25"/>
  <c r="W635" i="25"/>
  <c r="V945" i="25"/>
  <c r="V603" i="25"/>
  <c r="V499" i="25"/>
  <c r="W359" i="25" s="1"/>
  <c r="W425" i="25"/>
  <c r="W424" i="25"/>
  <c r="V755" i="25"/>
  <c r="V752" i="25"/>
  <c r="W543" i="25" s="1"/>
  <c r="V568" i="25"/>
  <c r="U483" i="25" s="1"/>
  <c r="V483" i="25" s="1"/>
  <c r="AN166" i="51"/>
  <c r="U11" i="50" s="1"/>
  <c r="Z111" i="51"/>
  <c r="V11" i="50" s="1"/>
  <c r="L166" i="51"/>
  <c r="S11" i="50" s="1"/>
  <c r="L111" i="51"/>
  <c r="T11" i="50" s="1"/>
  <c r="Z166" i="51"/>
  <c r="R11" i="50" s="1"/>
  <c r="BB165" i="33"/>
  <c r="BC165" i="33"/>
  <c r="AH33" i="33" l="1"/>
  <c r="AO140" i="51"/>
  <c r="AP140" i="51" s="1"/>
  <c r="AZ34" i="33"/>
  <c r="AM36" i="33"/>
  <c r="AF34" i="33"/>
  <c r="AA86" i="51"/>
  <c r="AB86" i="51" s="1"/>
  <c r="AL34" i="33"/>
  <c r="F33" i="33"/>
  <c r="O33" i="33"/>
  <c r="W33" i="33"/>
  <c r="AY34" i="33"/>
  <c r="Q34" i="33"/>
  <c r="AC33" i="33"/>
  <c r="AV33" i="33"/>
  <c r="E33" i="33"/>
  <c r="AR33" i="33"/>
  <c r="AA34" i="33"/>
  <c r="Y33" i="33"/>
  <c r="T33" i="33"/>
  <c r="AB35" i="33"/>
  <c r="K34" i="33"/>
  <c r="V34" i="33"/>
  <c r="M34" i="33"/>
  <c r="S33" i="33"/>
  <c r="AA141" i="51"/>
  <c r="AB141" i="51" s="1"/>
  <c r="L34" i="33"/>
  <c r="AD35" i="33"/>
  <c r="M140" i="51"/>
  <c r="N140" i="51" s="1"/>
  <c r="N33" i="33"/>
  <c r="BA34" i="33"/>
  <c r="AJ313" i="59"/>
  <c r="AJ314" i="59" s="1"/>
  <c r="AJ312" i="59"/>
  <c r="BD313" i="59"/>
  <c r="BD314" i="59" s="1"/>
  <c r="BD312" i="59"/>
  <c r="AF337" i="59"/>
  <c r="AF338" i="59" s="1"/>
  <c r="AF336" i="59"/>
  <c r="Z313" i="59"/>
  <c r="Z314" i="59" s="1"/>
  <c r="Z312" i="59"/>
  <c r="M325" i="59"/>
  <c r="M326" i="59" s="1"/>
  <c r="M324" i="59"/>
  <c r="AB325" i="59"/>
  <c r="AB326" i="59" s="1"/>
  <c r="AB324" i="59"/>
  <c r="AQ34" i="33"/>
  <c r="AP34" i="33"/>
  <c r="BR326" i="59"/>
  <c r="AU34" i="33"/>
  <c r="R325" i="59"/>
  <c r="R326" i="59" s="1"/>
  <c r="R324" i="59"/>
  <c r="AA313" i="59"/>
  <c r="AA314" i="59" s="1"/>
  <c r="AA312" i="59"/>
  <c r="AN313" i="59"/>
  <c r="AN314" i="59" s="1"/>
  <c r="AN312" i="59"/>
  <c r="AK34" i="33"/>
  <c r="BG337" i="59"/>
  <c r="BG338" i="59" s="1"/>
  <c r="BG336" i="59"/>
  <c r="BU313" i="59"/>
  <c r="BU312" i="59"/>
  <c r="BA325" i="59"/>
  <c r="BA326" i="59" s="1"/>
  <c r="BA324" i="59"/>
  <c r="AQ349" i="59"/>
  <c r="AQ350" i="59" s="1"/>
  <c r="AQ348" i="59"/>
  <c r="AG34" i="33"/>
  <c r="BU314" i="59"/>
  <c r="AX33" i="33"/>
  <c r="AJ33" i="33"/>
  <c r="J325" i="59"/>
  <c r="J324" i="59"/>
  <c r="BV325" i="59"/>
  <c r="BV326" i="59" s="1"/>
  <c r="BV324" i="59"/>
  <c r="AS337" i="59"/>
  <c r="AS338" i="59" s="1"/>
  <c r="AS336" i="59"/>
  <c r="AV325" i="59"/>
  <c r="AV326" i="59" s="1"/>
  <c r="AV324" i="59"/>
  <c r="BC313" i="59"/>
  <c r="BC314" i="59" s="1"/>
  <c r="BC312" i="59"/>
  <c r="T325" i="59"/>
  <c r="T326" i="59" s="1"/>
  <c r="T324" i="59"/>
  <c r="X33" i="33"/>
  <c r="AO313" i="59"/>
  <c r="AO314" i="59" s="1"/>
  <c r="AO312" i="59"/>
  <c r="BJ325" i="59"/>
  <c r="BJ326" i="59" s="1"/>
  <c r="BJ324" i="59"/>
  <c r="M195" i="51"/>
  <c r="N195" i="51" s="1"/>
  <c r="BY324" i="59"/>
  <c r="BY337" i="59" s="1"/>
  <c r="BY314" i="59"/>
  <c r="BB33" i="33"/>
  <c r="V313" i="59"/>
  <c r="V314" i="59" s="1"/>
  <c r="V312" i="59"/>
  <c r="AI313" i="59"/>
  <c r="AI314" i="59" s="1"/>
  <c r="AI312" i="59"/>
  <c r="Y349" i="59"/>
  <c r="Y348" i="59"/>
  <c r="Q325" i="59"/>
  <c r="Q326" i="59" s="1"/>
  <c r="Q324" i="59"/>
  <c r="BI325" i="59"/>
  <c r="BI326" i="59" s="1"/>
  <c r="BI324" i="59"/>
  <c r="AO30" i="51"/>
  <c r="AP30" i="51" s="1"/>
  <c r="J314" i="59"/>
  <c r="H33" i="33"/>
  <c r="AK314" i="59"/>
  <c r="M86" i="51" s="1"/>
  <c r="N86" i="51" s="1"/>
  <c r="Z33" i="33"/>
  <c r="J34" i="33"/>
  <c r="BS313" i="59"/>
  <c r="BS314" i="59" s="1"/>
  <c r="BS312" i="59"/>
  <c r="AP313" i="59"/>
  <c r="AP314" i="59" s="1"/>
  <c r="AP312" i="59"/>
  <c r="AN35" i="33"/>
  <c r="BT313" i="59"/>
  <c r="BT314" i="59" s="1"/>
  <c r="BT312" i="59"/>
  <c r="AZ325" i="59"/>
  <c r="AZ326" i="59" s="1"/>
  <c r="AZ324" i="59"/>
  <c r="AC325" i="59"/>
  <c r="AC326" i="59" s="1"/>
  <c r="AC324" i="59"/>
  <c r="BM313" i="59"/>
  <c r="BM314" i="59" s="1"/>
  <c r="BM312" i="59"/>
  <c r="L325" i="59"/>
  <c r="L326" i="59" s="1"/>
  <c r="L324" i="59"/>
  <c r="AO35" i="33"/>
  <c r="I34" i="33"/>
  <c r="BP313" i="59"/>
  <c r="BP314" i="59" s="1"/>
  <c r="BP312" i="59"/>
  <c r="E313" i="59"/>
  <c r="E312" i="59"/>
  <c r="BW325" i="59"/>
  <c r="BW326" i="59" s="1"/>
  <c r="BW324" i="59"/>
  <c r="AE325" i="59"/>
  <c r="AE324" i="59"/>
  <c r="AE35" i="33"/>
  <c r="AY313" i="59"/>
  <c r="AY314" i="59" s="1"/>
  <c r="AY312" i="59"/>
  <c r="BH337" i="59"/>
  <c r="BH338" i="59" s="1"/>
  <c r="BH336" i="59"/>
  <c r="AX313" i="59"/>
  <c r="AX314" i="59" s="1"/>
  <c r="AX312" i="59"/>
  <c r="AK313" i="59"/>
  <c r="AK312" i="59"/>
  <c r="K325" i="59"/>
  <c r="K326" i="59" s="1"/>
  <c r="K324" i="59"/>
  <c r="Y338" i="59"/>
  <c r="R35" i="33"/>
  <c r="G313" i="59"/>
  <c r="G314" i="59" s="1"/>
  <c r="G312" i="59"/>
  <c r="W313" i="59"/>
  <c r="W314" i="59" s="1"/>
  <c r="W312" i="59"/>
  <c r="U34" i="33"/>
  <c r="AW33" i="33"/>
  <c r="X325" i="59"/>
  <c r="X326" i="59" s="1"/>
  <c r="X324" i="59"/>
  <c r="AD325" i="59"/>
  <c r="AD326" i="59" s="1"/>
  <c r="AD324" i="59"/>
  <c r="U313" i="59"/>
  <c r="U314" i="59" s="1"/>
  <c r="U312" i="59"/>
  <c r="AI33" i="33"/>
  <c r="BB313" i="59"/>
  <c r="BB314" i="59" s="1"/>
  <c r="BB312" i="59"/>
  <c r="BX325" i="59"/>
  <c r="BX326" i="59" s="1"/>
  <c r="BX324" i="59"/>
  <c r="AM337" i="59"/>
  <c r="AM338" i="59" s="1"/>
  <c r="AM336" i="59"/>
  <c r="BN337" i="59"/>
  <c r="BN338" i="59" s="1"/>
  <c r="BN336" i="59"/>
  <c r="BR325" i="59"/>
  <c r="BR324" i="59"/>
  <c r="AO85" i="51"/>
  <c r="AP85" i="51" s="1"/>
  <c r="AT33" i="33"/>
  <c r="AA194" i="51"/>
  <c r="AB194" i="51" s="1"/>
  <c r="BZ312" i="59"/>
  <c r="BZ325" i="59" s="1"/>
  <c r="BZ302" i="59"/>
  <c r="BC32" i="33"/>
  <c r="AR349" i="59"/>
  <c r="AR350" i="59" s="1"/>
  <c r="AR348" i="59"/>
  <c r="I313" i="59"/>
  <c r="I312" i="59"/>
  <c r="F313" i="59"/>
  <c r="F312" i="59"/>
  <c r="AW313" i="59"/>
  <c r="AW314" i="59" s="1"/>
  <c r="AW312" i="59"/>
  <c r="AO195" i="51"/>
  <c r="AP195" i="51" s="1"/>
  <c r="CA324" i="59"/>
  <c r="CA337" i="59" s="1"/>
  <c r="CA314" i="59"/>
  <c r="BD33" i="33"/>
  <c r="AE326" i="59"/>
  <c r="N325" i="59"/>
  <c r="N326" i="59" s="1"/>
  <c r="N324" i="59"/>
  <c r="M29" i="51"/>
  <c r="N29" i="51" s="1"/>
  <c r="E302" i="59"/>
  <c r="C32" i="33"/>
  <c r="I314" i="59"/>
  <c r="G33" i="33"/>
  <c r="BL313" i="59"/>
  <c r="BL314" i="59" s="1"/>
  <c r="BL312" i="59"/>
  <c r="AA29" i="51"/>
  <c r="AB29" i="51" s="1"/>
  <c r="F302" i="59"/>
  <c r="D32" i="33"/>
  <c r="BQ313" i="59"/>
  <c r="BQ314" i="59" s="1"/>
  <c r="BQ312" i="59"/>
  <c r="AT337" i="59"/>
  <c r="AT338" i="59" s="1"/>
  <c r="AT336" i="59"/>
  <c r="P33" i="33"/>
  <c r="AS33" i="33"/>
  <c r="BO337" i="59"/>
  <c r="BO338" i="59" s="1"/>
  <c r="BO336" i="59"/>
  <c r="M85" i="51"/>
  <c r="N85" i="51" s="1"/>
  <c r="O325" i="59"/>
  <c r="O326" i="59" s="1"/>
  <c r="O324" i="59"/>
  <c r="H313" i="59"/>
  <c r="H314" i="59" s="1"/>
  <c r="H312" i="59"/>
  <c r="BE325" i="59"/>
  <c r="BE326" i="59" s="1"/>
  <c r="BE324" i="59"/>
  <c r="BF349" i="59"/>
  <c r="BF350" i="59" s="1"/>
  <c r="BF348" i="59"/>
  <c r="AH313" i="59"/>
  <c r="AH314" i="59" s="1"/>
  <c r="AH312" i="59"/>
  <c r="AL325" i="59"/>
  <c r="AL326" i="59" s="1"/>
  <c r="AL324" i="59"/>
  <c r="P325" i="59"/>
  <c r="P326" i="59" s="1"/>
  <c r="P324" i="59"/>
  <c r="AU325" i="59"/>
  <c r="AU326" i="59" s="1"/>
  <c r="AU324" i="59"/>
  <c r="S313" i="59"/>
  <c r="S314" i="59" s="1"/>
  <c r="S312" i="59"/>
  <c r="AG325" i="59"/>
  <c r="AG326" i="59" s="1"/>
  <c r="AG324" i="59"/>
  <c r="BK313" i="59"/>
  <c r="BK314" i="59" s="1"/>
  <c r="BK312" i="59"/>
  <c r="U757" i="25"/>
  <c r="W626" i="25"/>
  <c r="U630" i="25"/>
  <c r="V630" i="25" s="1"/>
  <c r="U625" i="25"/>
  <c r="V625" i="25" s="1"/>
  <c r="U521" i="25"/>
  <c r="V521" i="25" s="1"/>
  <c r="U760" i="25"/>
  <c r="V760" i="25" s="1"/>
  <c r="W540" i="25"/>
  <c r="U419" i="25"/>
  <c r="V419" i="25" s="1"/>
  <c r="U758" i="25"/>
  <c r="V758" i="25" s="1"/>
  <c r="W637" i="25"/>
  <c r="U632" i="25"/>
  <c r="V632" i="25" s="1"/>
  <c r="W539" i="25"/>
  <c r="U767" i="25"/>
  <c r="V767" i="25" s="1"/>
  <c r="U629" i="25"/>
  <c r="V629" i="25" s="1"/>
  <c r="W456" i="25" s="1"/>
  <c r="U487" i="25"/>
  <c r="V487" i="25" s="1"/>
  <c r="W629" i="25"/>
  <c r="W518" i="25"/>
  <c r="U510" i="25"/>
  <c r="V510" i="25" s="1"/>
  <c r="W651" i="25"/>
  <c r="W652" i="25"/>
  <c r="U427" i="25"/>
  <c r="V427" i="25" s="1"/>
  <c r="U409" i="25"/>
  <c r="V409" i="25" s="1"/>
  <c r="W526" i="25"/>
  <c r="U408" i="25"/>
  <c r="U764" i="25"/>
  <c r="V764" i="25" s="1"/>
  <c r="U428" i="25"/>
  <c r="V428" i="25" s="1"/>
  <c r="U575" i="25"/>
  <c r="V575" i="25" s="1"/>
  <c r="U517" i="25"/>
  <c r="V517" i="25" s="1"/>
  <c r="W361" i="25"/>
  <c r="W650" i="25"/>
  <c r="W639" i="25"/>
  <c r="W542" i="25"/>
  <c r="U622" i="25"/>
  <c r="V622" i="25" s="1"/>
  <c r="W448" i="25" s="1"/>
  <c r="U516" i="25"/>
  <c r="V516" i="25" s="1"/>
  <c r="W437" i="25"/>
  <c r="U766" i="25"/>
  <c r="V766" i="25" s="1"/>
  <c r="U754" i="25"/>
  <c r="V754" i="25" s="1"/>
  <c r="U639" i="25" s="1"/>
  <c r="V639" i="25" s="1"/>
  <c r="W640" i="25"/>
  <c r="U574" i="25"/>
  <c r="V574" i="25" s="1"/>
  <c r="U619" i="25"/>
  <c r="V619" i="25" s="1"/>
  <c r="W485" i="25"/>
  <c r="V604" i="25"/>
  <c r="U515" i="25" s="1"/>
  <c r="V515" i="25" s="1"/>
  <c r="W365" i="25"/>
  <c r="V495" i="25"/>
  <c r="W429" i="25"/>
  <c r="U429" i="25"/>
  <c r="V429" i="25" s="1"/>
  <c r="U505" i="25"/>
  <c r="W538" i="25"/>
  <c r="W421" i="25"/>
  <c r="U759" i="25"/>
  <c r="V759" i="25" s="1"/>
  <c r="U628" i="25"/>
  <c r="V628" i="25" s="1"/>
  <c r="W628" i="25"/>
  <c r="U513" i="25"/>
  <c r="V513" i="25" s="1"/>
  <c r="U514" i="25"/>
  <c r="V514" i="25" s="1"/>
  <c r="U618" i="25"/>
  <c r="V618" i="25" s="1"/>
  <c r="U485" i="25"/>
  <c r="V485" i="25" s="1"/>
  <c r="U486" i="25"/>
  <c r="V486" i="25" s="1"/>
  <c r="W520" i="25"/>
  <c r="W414" i="25"/>
  <c r="W360" i="25"/>
  <c r="U637" i="25"/>
  <c r="V637" i="25" s="1"/>
  <c r="U626" i="25"/>
  <c r="U518" i="25"/>
  <c r="V634" i="25"/>
  <c r="V756" i="25"/>
  <c r="U641" i="25" s="1"/>
  <c r="V641" i="25" s="1"/>
  <c r="W435" i="25"/>
  <c r="W641" i="25"/>
  <c r="V757" i="25"/>
  <c r="V762" i="25"/>
  <c r="W548" i="25" s="1"/>
  <c r="V511" i="25"/>
  <c r="W642" i="25"/>
  <c r="U773" i="25"/>
  <c r="W647" i="25"/>
  <c r="V433" i="25"/>
  <c r="V423" i="25"/>
  <c r="W649" i="25"/>
  <c r="W368" i="25"/>
  <c r="U424" i="25"/>
  <c r="V509" i="25"/>
  <c r="W369" i="25" s="1"/>
  <c r="V617" i="25"/>
  <c r="W443" i="25" s="1"/>
  <c r="W434" i="25"/>
  <c r="U635" i="25"/>
  <c r="V432" i="25"/>
  <c r="V633" i="25"/>
  <c r="W643" i="25"/>
  <c r="U272" i="11"/>
  <c r="U273" i="11"/>
  <c r="U274" i="11"/>
  <c r="U275" i="11"/>
  <c r="U276" i="11"/>
  <c r="U277" i="11"/>
  <c r="U278" i="11"/>
  <c r="U279" i="11"/>
  <c r="U280" i="11"/>
  <c r="U281" i="11"/>
  <c r="U282" i="11"/>
  <c r="U283" i="11"/>
  <c r="U284" i="11"/>
  <c r="U285" i="11"/>
  <c r="U286" i="11"/>
  <c r="U287" i="11"/>
  <c r="U288" i="11"/>
  <c r="U289" i="11"/>
  <c r="U290" i="11"/>
  <c r="U291" i="11"/>
  <c r="U292" i="11"/>
  <c r="U293" i="11"/>
  <c r="U294" i="11"/>
  <c r="U295" i="11"/>
  <c r="U296" i="11"/>
  <c r="U297" i="11"/>
  <c r="U298" i="11"/>
  <c r="U299" i="11"/>
  <c r="U300" i="11"/>
  <c r="U301" i="11"/>
  <c r="U302" i="11"/>
  <c r="U303" i="11"/>
  <c r="U304" i="11"/>
  <c r="U305" i="11"/>
  <c r="U306" i="11"/>
  <c r="U307" i="11"/>
  <c r="U308" i="11"/>
  <c r="U309" i="11"/>
  <c r="U310" i="11"/>
  <c r="U311" i="11"/>
  <c r="U312" i="11"/>
  <c r="U313" i="11"/>
  <c r="U314" i="11"/>
  <c r="U315" i="11"/>
  <c r="U316" i="11"/>
  <c r="U317" i="11"/>
  <c r="U318" i="11"/>
  <c r="U319" i="11"/>
  <c r="U320" i="11"/>
  <c r="U271" i="11"/>
  <c r="BD165" i="33"/>
  <c r="AJ34" i="33" l="1"/>
  <c r="F34" i="33"/>
  <c r="AA142" i="51"/>
  <c r="AB142" i="51" s="1"/>
  <c r="L35" i="33"/>
  <c r="AS34" i="33"/>
  <c r="AH34" i="33"/>
  <c r="AO141" i="51"/>
  <c r="AP141" i="51" s="1"/>
  <c r="AD36" i="33"/>
  <c r="Q35" i="33"/>
  <c r="AP35" i="33"/>
  <c r="P34" i="33"/>
  <c r="AV34" i="33"/>
  <c r="AO86" i="51"/>
  <c r="AP86" i="51" s="1"/>
  <c r="AT34" i="33"/>
  <c r="AA87" i="51"/>
  <c r="AB87" i="51" s="1"/>
  <c r="AL35" i="33"/>
  <c r="AK35" i="33"/>
  <c r="AQ35" i="33"/>
  <c r="AI34" i="33"/>
  <c r="K35" i="33"/>
  <c r="AE36" i="33"/>
  <c r="J35" i="33"/>
  <c r="T34" i="33"/>
  <c r="BD326" i="59"/>
  <c r="BP326" i="59"/>
  <c r="AO36" i="33"/>
  <c r="AC34" i="33"/>
  <c r="BT326" i="59"/>
  <c r="AW34" i="33"/>
  <c r="AZ337" i="59"/>
  <c r="AZ338" i="59" s="1"/>
  <c r="AZ336" i="59"/>
  <c r="M35" i="33"/>
  <c r="AU338" i="59"/>
  <c r="AF35" i="33"/>
  <c r="BB325" i="59"/>
  <c r="BB326" i="59" s="1"/>
  <c r="BB324" i="59"/>
  <c r="AB338" i="59"/>
  <c r="U35" i="33"/>
  <c r="BT325" i="59"/>
  <c r="BT324" i="59"/>
  <c r="AM37" i="33"/>
  <c r="AA30" i="51"/>
  <c r="AB30" i="51" s="1"/>
  <c r="F314" i="59"/>
  <c r="D33" i="33"/>
  <c r="O34" i="33"/>
  <c r="AL337" i="59"/>
  <c r="AL338" i="59" s="1"/>
  <c r="AL336" i="59"/>
  <c r="BL325" i="59"/>
  <c r="BL326" i="59" s="1"/>
  <c r="BL324" i="59"/>
  <c r="AW325" i="59"/>
  <c r="AW326" i="59" s="1"/>
  <c r="AW324" i="59"/>
  <c r="U325" i="59"/>
  <c r="U326" i="59" s="1"/>
  <c r="U324" i="59"/>
  <c r="AO325" i="59"/>
  <c r="AO326" i="59" s="1"/>
  <c r="AO324" i="59"/>
  <c r="F325" i="59"/>
  <c r="F324" i="59"/>
  <c r="AD337" i="59"/>
  <c r="AD338" i="59" s="1"/>
  <c r="AD336" i="59"/>
  <c r="Y350" i="59"/>
  <c r="R36" i="33"/>
  <c r="L337" i="59"/>
  <c r="L338" i="59" s="1"/>
  <c r="L336" i="59"/>
  <c r="BS325" i="59"/>
  <c r="BS326" i="59" s="1"/>
  <c r="BS324" i="59"/>
  <c r="BG349" i="59"/>
  <c r="BG350" i="59" s="1"/>
  <c r="BG348" i="59"/>
  <c r="AX325" i="59"/>
  <c r="AX326" i="59" s="1"/>
  <c r="AX324" i="59"/>
  <c r="E325" i="59"/>
  <c r="E324" i="59"/>
  <c r="Z34" i="33"/>
  <c r="AP326" i="59"/>
  <c r="AX34" i="33"/>
  <c r="AN325" i="59"/>
  <c r="AN326" i="59" s="1"/>
  <c r="AN324" i="59"/>
  <c r="M337" i="59"/>
  <c r="M338" i="59" s="1"/>
  <c r="M336" i="59"/>
  <c r="BX338" i="59"/>
  <c r="BA35" i="33"/>
  <c r="S34" i="33"/>
  <c r="Y34" i="33"/>
  <c r="AY35" i="33"/>
  <c r="AU337" i="59"/>
  <c r="AU336" i="59"/>
  <c r="BQ325" i="59"/>
  <c r="BQ326" i="59" s="1"/>
  <c r="BQ324" i="59"/>
  <c r="AA195" i="51"/>
  <c r="AB195" i="51" s="1"/>
  <c r="BZ324" i="59"/>
  <c r="BZ337" i="59" s="1"/>
  <c r="BZ314" i="59"/>
  <c r="BC33" i="33"/>
  <c r="BH349" i="59"/>
  <c r="BH350" i="59" s="1"/>
  <c r="BH348" i="59"/>
  <c r="AO31" i="51"/>
  <c r="AP31" i="51" s="1"/>
  <c r="J326" i="59"/>
  <c r="H34" i="33"/>
  <c r="AQ361" i="59"/>
  <c r="AQ362" i="59" s="1"/>
  <c r="AQ360" i="59"/>
  <c r="M141" i="51"/>
  <c r="N141" i="51" s="1"/>
  <c r="N34" i="33"/>
  <c r="P337" i="59"/>
  <c r="P338" i="59" s="1"/>
  <c r="P336" i="59"/>
  <c r="O337" i="59"/>
  <c r="O338" i="59" s="1"/>
  <c r="O336" i="59"/>
  <c r="AY325" i="59"/>
  <c r="AY326" i="59" s="1"/>
  <c r="AY324" i="59"/>
  <c r="BJ337" i="59"/>
  <c r="BJ338" i="59" s="1"/>
  <c r="BJ336" i="59"/>
  <c r="BA337" i="59"/>
  <c r="BA338" i="59" s="1"/>
  <c r="BA336" i="59"/>
  <c r="V35" i="33"/>
  <c r="G325" i="59"/>
  <c r="G326" i="59" s="1"/>
  <c r="G324" i="59"/>
  <c r="I35" i="33"/>
  <c r="AN36" i="33"/>
  <c r="Q337" i="59"/>
  <c r="Q338" i="59" s="1"/>
  <c r="Q336" i="59"/>
  <c r="BV337" i="59"/>
  <c r="BV338" i="59" s="1"/>
  <c r="BV336" i="59"/>
  <c r="E34" i="33"/>
  <c r="AH325" i="59"/>
  <c r="AH324" i="59"/>
  <c r="Y361" i="59"/>
  <c r="Y360" i="59"/>
  <c r="J337" i="59"/>
  <c r="J336" i="59"/>
  <c r="BK325" i="59"/>
  <c r="BK326" i="59" s="1"/>
  <c r="BK324" i="59"/>
  <c r="BF361" i="59"/>
  <c r="BF362" i="59" s="1"/>
  <c r="BF360" i="59"/>
  <c r="I326" i="59"/>
  <c r="G34" i="33"/>
  <c r="BN349" i="59"/>
  <c r="BN350" i="59" s="1"/>
  <c r="BN348" i="59"/>
  <c r="I325" i="59"/>
  <c r="I324" i="59"/>
  <c r="X337" i="59"/>
  <c r="X338" i="59" s="1"/>
  <c r="X336" i="59"/>
  <c r="BM325" i="59"/>
  <c r="BM324" i="59"/>
  <c r="T337" i="59"/>
  <c r="T338" i="59" s="1"/>
  <c r="T336" i="59"/>
  <c r="S325" i="59"/>
  <c r="S326" i="59" s="1"/>
  <c r="S324" i="59"/>
  <c r="H325" i="59"/>
  <c r="H326" i="59" s="1"/>
  <c r="H324" i="59"/>
  <c r="AT349" i="59"/>
  <c r="AT350" i="59" s="1"/>
  <c r="AT348" i="59"/>
  <c r="N337" i="59"/>
  <c r="N338" i="59" s="1"/>
  <c r="N336" i="59"/>
  <c r="BX337" i="59"/>
  <c r="BX336" i="59"/>
  <c r="AO196" i="51"/>
  <c r="AP196" i="51" s="1"/>
  <c r="CA336" i="59"/>
  <c r="CA349" i="59" s="1"/>
  <c r="CA326" i="59"/>
  <c r="BD34" i="33"/>
  <c r="W325" i="59"/>
  <c r="W326" i="59" s="1"/>
  <c r="W324" i="59"/>
  <c r="BI337" i="59"/>
  <c r="BI338" i="59" s="1"/>
  <c r="BI336" i="59"/>
  <c r="AF349" i="59"/>
  <c r="AF350" i="59" s="1"/>
  <c r="AF348" i="59"/>
  <c r="BD325" i="59"/>
  <c r="BD324" i="59"/>
  <c r="AP325" i="59"/>
  <c r="AP324" i="59"/>
  <c r="BU325" i="59"/>
  <c r="BU326" i="59" s="1"/>
  <c r="BU324" i="59"/>
  <c r="BR338" i="59"/>
  <c r="AU35" i="33"/>
  <c r="BM326" i="59"/>
  <c r="AJ325" i="59"/>
  <c r="AJ326" i="59" s="1"/>
  <c r="AJ324" i="59"/>
  <c r="AB36" i="33"/>
  <c r="AG337" i="59"/>
  <c r="AG338" i="59" s="1"/>
  <c r="AG336" i="59"/>
  <c r="BE337" i="59"/>
  <c r="BE338" i="59" s="1"/>
  <c r="BE336" i="59"/>
  <c r="M30" i="51"/>
  <c r="N30" i="51" s="1"/>
  <c r="E314" i="59"/>
  <c r="C33" i="33"/>
  <c r="AM349" i="59"/>
  <c r="AM350" i="59" s="1"/>
  <c r="AM348" i="59"/>
  <c r="AK325" i="59"/>
  <c r="AK326" i="59" s="1"/>
  <c r="AK324" i="59"/>
  <c r="BW337" i="59"/>
  <c r="BW336" i="59"/>
  <c r="V325" i="59"/>
  <c r="V326" i="59" s="1"/>
  <c r="V324" i="59"/>
  <c r="AB337" i="59"/>
  <c r="AB336" i="59"/>
  <c r="BP325" i="59"/>
  <c r="BP324" i="59"/>
  <c r="M196" i="51"/>
  <c r="N196" i="51" s="1"/>
  <c r="BY336" i="59"/>
  <c r="BY349" i="59" s="1"/>
  <c r="BY326" i="59"/>
  <c r="BB34" i="33"/>
  <c r="AV337" i="59"/>
  <c r="AV338" i="59" s="1"/>
  <c r="AV336" i="59"/>
  <c r="AG35" i="33"/>
  <c r="AA325" i="59"/>
  <c r="AA326" i="59" s="1"/>
  <c r="AA324" i="59"/>
  <c r="Z325" i="59"/>
  <c r="Z326" i="59" s="1"/>
  <c r="Z324" i="59"/>
  <c r="AA35" i="33"/>
  <c r="AH326" i="59"/>
  <c r="W34" i="33"/>
  <c r="AS349" i="59"/>
  <c r="AS350" i="59" s="1"/>
  <c r="AS348" i="59"/>
  <c r="R337" i="59"/>
  <c r="R338" i="59" s="1"/>
  <c r="R336" i="59"/>
  <c r="AR34" i="33"/>
  <c r="BW338" i="59"/>
  <c r="AZ35" i="33"/>
  <c r="BO349" i="59"/>
  <c r="BO350" i="59" s="1"/>
  <c r="BO348" i="59"/>
  <c r="BR337" i="59"/>
  <c r="BR336" i="59"/>
  <c r="K337" i="59"/>
  <c r="K338" i="59" s="1"/>
  <c r="K336" i="59"/>
  <c r="AE337" i="59"/>
  <c r="AE338" i="59" s="1"/>
  <c r="AE336" i="59"/>
  <c r="AI325" i="59"/>
  <c r="AI326" i="59" s="1"/>
  <c r="AI324" i="59"/>
  <c r="X34" i="33"/>
  <c r="AR361" i="59"/>
  <c r="AR362" i="59" s="1"/>
  <c r="AR360" i="59"/>
  <c r="AC337" i="59"/>
  <c r="AC338" i="59" s="1"/>
  <c r="AC336" i="59"/>
  <c r="BC325" i="59"/>
  <c r="BC326" i="59" s="1"/>
  <c r="BC324" i="59"/>
  <c r="U646" i="25"/>
  <c r="V646" i="25" s="1"/>
  <c r="U364" i="25"/>
  <c r="V364" i="25" s="1"/>
  <c r="W536" i="25"/>
  <c r="U526" i="25"/>
  <c r="W552" i="25"/>
  <c r="U527" i="25"/>
  <c r="V527" i="25" s="1"/>
  <c r="W416" i="25"/>
  <c r="U425" i="25"/>
  <c r="V425" i="25" s="1"/>
  <c r="U363" i="25"/>
  <c r="V363" i="25" s="1"/>
  <c r="W534" i="25"/>
  <c r="U640" i="25"/>
  <c r="V640" i="25" s="1"/>
  <c r="U651" i="25"/>
  <c r="V651" i="25" s="1"/>
  <c r="U489" i="25"/>
  <c r="V489" i="25" s="1"/>
  <c r="W411" i="25"/>
  <c r="W353" i="25"/>
  <c r="U539" i="25"/>
  <c r="W370" i="25"/>
  <c r="U523" i="25"/>
  <c r="V523" i="25" s="1"/>
  <c r="V408" i="25"/>
  <c r="W349" i="25"/>
  <c r="W309" i="25"/>
  <c r="W531" i="25"/>
  <c r="W430" i="25"/>
  <c r="U623" i="25"/>
  <c r="U642" i="25"/>
  <c r="V642" i="25" s="1"/>
  <c r="W441" i="25"/>
  <c r="U426" i="25"/>
  <c r="U437" i="25"/>
  <c r="V437" i="25" s="1"/>
  <c r="W372" i="25"/>
  <c r="W364" i="25"/>
  <c r="U648" i="25"/>
  <c r="V648" i="25" s="1"/>
  <c r="W525" i="25"/>
  <c r="U627" i="25"/>
  <c r="V627" i="25" s="1"/>
  <c r="W412" i="25"/>
  <c r="U520" i="25"/>
  <c r="W535" i="25"/>
  <c r="U535" i="25"/>
  <c r="V535" i="25" s="1"/>
  <c r="W528" i="25"/>
  <c r="U488" i="25"/>
  <c r="V488" i="25" s="1"/>
  <c r="W527" i="25"/>
  <c r="U636" i="25"/>
  <c r="V636" i="25" s="1"/>
  <c r="U519" i="25"/>
  <c r="V519" i="25" s="1"/>
  <c r="U368" i="25"/>
  <c r="U420" i="25"/>
  <c r="V420" i="25" s="1"/>
  <c r="W544" i="25"/>
  <c r="U638" i="25"/>
  <c r="V638" i="25" s="1"/>
  <c r="U543" i="25" s="1"/>
  <c r="W645" i="25"/>
  <c r="V505" i="25"/>
  <c r="U430" i="25" s="1"/>
  <c r="V430" i="25" s="1"/>
  <c r="U643" i="25"/>
  <c r="V643" i="25" s="1"/>
  <c r="W524" i="25"/>
  <c r="W431" i="25"/>
  <c r="U484" i="25"/>
  <c r="V484" i="25" s="1"/>
  <c r="W415" i="25"/>
  <c r="W442" i="25"/>
  <c r="U522" i="25"/>
  <c r="V522" i="25" s="1"/>
  <c r="W547" i="25"/>
  <c r="U647" i="25"/>
  <c r="U537" i="25"/>
  <c r="U434" i="25"/>
  <c r="V773" i="25"/>
  <c r="U652" i="25"/>
  <c r="V626" i="25"/>
  <c r="W452" i="25" s="1"/>
  <c r="W653" i="25"/>
  <c r="V526" i="25"/>
  <c r="U530" i="25"/>
  <c r="W447" i="25"/>
  <c r="U358" i="25"/>
  <c r="V518" i="25"/>
  <c r="W438" i="25"/>
  <c r="V424" i="25"/>
  <c r="W305" i="25" s="1"/>
  <c r="U649" i="25"/>
  <c r="V635" i="25"/>
  <c r="W461" i="25" s="1"/>
  <c r="S321" i="11"/>
  <c r="U321" i="11"/>
  <c r="T321" i="11"/>
  <c r="D55" i="8"/>
  <c r="D4" i="8" s="1"/>
  <c r="F35" i="33" l="1"/>
  <c r="Z35" i="33"/>
  <c r="M87" i="51"/>
  <c r="N87" i="51" s="1"/>
  <c r="AB37" i="33"/>
  <c r="AD37" i="33"/>
  <c r="AA143" i="51"/>
  <c r="AB143" i="51" s="1"/>
  <c r="L36" i="33"/>
  <c r="BI350" i="59"/>
  <c r="AP36" i="33"/>
  <c r="Y35" i="33"/>
  <c r="P35" i="33"/>
  <c r="AM38" i="33"/>
  <c r="AG36" i="33"/>
  <c r="AR35" i="33"/>
  <c r="AC35" i="33"/>
  <c r="X35" i="33"/>
  <c r="AA36" i="33"/>
  <c r="AX35" i="33"/>
  <c r="E35" i="33"/>
  <c r="AE350" i="59"/>
  <c r="Q36" i="33"/>
  <c r="I36" i="33"/>
  <c r="AQ36" i="33"/>
  <c r="V36" i="33"/>
  <c r="AE37" i="33"/>
  <c r="AY36" i="33"/>
  <c r="AJ35" i="33"/>
  <c r="AO37" i="33"/>
  <c r="AI35" i="33"/>
  <c r="AO87" i="51"/>
  <c r="AP87" i="51" s="1"/>
  <c r="AT35" i="33"/>
  <c r="M197" i="51"/>
  <c r="N197" i="51" s="1"/>
  <c r="BY348" i="59"/>
  <c r="BY361" i="59" s="1"/>
  <c r="BY338" i="59"/>
  <c r="BB35" i="33"/>
  <c r="M36" i="33"/>
  <c r="BC337" i="59"/>
  <c r="BC338" i="59" s="1"/>
  <c r="BC336" i="59"/>
  <c r="BR349" i="59"/>
  <c r="BR350" i="59" s="1"/>
  <c r="BR348" i="59"/>
  <c r="W35" i="33"/>
  <c r="BU337" i="59"/>
  <c r="BU338" i="59" s="1"/>
  <c r="BU336" i="59"/>
  <c r="BP337" i="59"/>
  <c r="BP338" i="59" s="1"/>
  <c r="BP336" i="59"/>
  <c r="BA36" i="33"/>
  <c r="BG361" i="59"/>
  <c r="BG360" i="59"/>
  <c r="U337" i="59"/>
  <c r="U338" i="59" s="1"/>
  <c r="U336" i="59"/>
  <c r="AW35" i="33"/>
  <c r="AQ374" i="59"/>
  <c r="Z337" i="59"/>
  <c r="Z338" i="59" s="1"/>
  <c r="Z336" i="59"/>
  <c r="AB349" i="59"/>
  <c r="AB350" i="59" s="1"/>
  <c r="AB348" i="59"/>
  <c r="M349" i="59"/>
  <c r="M350" i="59" s="1"/>
  <c r="M348" i="59"/>
  <c r="BT337" i="59"/>
  <c r="BT338" i="59" s="1"/>
  <c r="BT336" i="59"/>
  <c r="AK337" i="59"/>
  <c r="AK338" i="59" s="1"/>
  <c r="M88" i="51" s="1"/>
  <c r="N88" i="51" s="1"/>
  <c r="AK336" i="59"/>
  <c r="AO32" i="51"/>
  <c r="AP32" i="51" s="1"/>
  <c r="J338" i="59"/>
  <c r="H35" i="33"/>
  <c r="AD349" i="59"/>
  <c r="AD350" i="59" s="1"/>
  <c r="AD348" i="59"/>
  <c r="AF36" i="33"/>
  <c r="V338" i="59"/>
  <c r="O35" i="33"/>
  <c r="T349" i="59"/>
  <c r="T350" i="59" s="1"/>
  <c r="T348" i="59"/>
  <c r="AU36" i="33"/>
  <c r="AO197" i="51"/>
  <c r="AP197" i="51" s="1"/>
  <c r="CA348" i="59"/>
  <c r="CA361" i="59" s="1"/>
  <c r="CA338" i="59"/>
  <c r="BD35" i="33"/>
  <c r="BG362" i="59"/>
  <c r="AN37" i="33"/>
  <c r="O349" i="59"/>
  <c r="O350" i="59" s="1"/>
  <c r="O348" i="59"/>
  <c r="AZ350" i="59"/>
  <c r="AK36" i="33"/>
  <c r="AC349" i="59"/>
  <c r="AC350" i="59" s="1"/>
  <c r="AC348" i="59"/>
  <c r="BO361" i="59"/>
  <c r="BO360" i="59"/>
  <c r="BE349" i="59"/>
  <c r="BE350" i="59" s="1"/>
  <c r="BE348" i="59"/>
  <c r="AP337" i="59"/>
  <c r="AP338" i="59" s="1"/>
  <c r="AP336" i="59"/>
  <c r="BX349" i="59"/>
  <c r="BX350" i="59" s="1"/>
  <c r="BX348" i="59"/>
  <c r="X349" i="59"/>
  <c r="X350" i="59" s="1"/>
  <c r="X348" i="59"/>
  <c r="Y373" i="59"/>
  <c r="Y372" i="59"/>
  <c r="G337" i="59"/>
  <c r="G338" i="59" s="1"/>
  <c r="G336" i="59"/>
  <c r="J36" i="33"/>
  <c r="AR373" i="59"/>
  <c r="AR374" i="59" s="1"/>
  <c r="AR372" i="59"/>
  <c r="AG349" i="59"/>
  <c r="AG350" i="59" s="1"/>
  <c r="AG348" i="59"/>
  <c r="BD337" i="59"/>
  <c r="BD338" i="59" s="1"/>
  <c r="BD336" i="59"/>
  <c r="N349" i="59"/>
  <c r="N350" i="59" s="1"/>
  <c r="N348" i="59"/>
  <c r="I337" i="59"/>
  <c r="I336" i="59"/>
  <c r="AH337" i="59"/>
  <c r="AH338" i="59" s="1"/>
  <c r="AH336" i="59"/>
  <c r="BQ337" i="59"/>
  <c r="BQ338" i="59" s="1"/>
  <c r="BQ336" i="59"/>
  <c r="BS337" i="59"/>
  <c r="BS338" i="59" s="1"/>
  <c r="BS336" i="59"/>
  <c r="AW337" i="59"/>
  <c r="AW336" i="59"/>
  <c r="R349" i="59"/>
  <c r="R350" i="59" s="1"/>
  <c r="R348" i="59"/>
  <c r="AW338" i="59"/>
  <c r="AH35" i="33"/>
  <c r="AO142" i="51"/>
  <c r="AP142" i="51" s="1"/>
  <c r="AS361" i="59"/>
  <c r="AS362" i="59" s="1"/>
  <c r="AS360" i="59"/>
  <c r="AV35" i="33"/>
  <c r="K349" i="59"/>
  <c r="K350" i="59" s="1"/>
  <c r="K348" i="59"/>
  <c r="E337" i="59"/>
  <c r="E336" i="59"/>
  <c r="F337" i="59"/>
  <c r="F336" i="59"/>
  <c r="AS35" i="33"/>
  <c r="AA31" i="51"/>
  <c r="AB31" i="51" s="1"/>
  <c r="F326" i="59"/>
  <c r="D34" i="33"/>
  <c r="AZ349" i="59"/>
  <c r="AZ348" i="59"/>
  <c r="M31" i="51"/>
  <c r="N31" i="51" s="1"/>
  <c r="E326" i="59"/>
  <c r="C34" i="33"/>
  <c r="BM337" i="59"/>
  <c r="BM338" i="59" s="1"/>
  <c r="BM336" i="59"/>
  <c r="J349" i="59"/>
  <c r="J348" i="59"/>
  <c r="P349" i="59"/>
  <c r="P350" i="59" s="1"/>
  <c r="P348" i="59"/>
  <c r="AZ36" i="33"/>
  <c r="AA337" i="59"/>
  <c r="AA338" i="59" s="1"/>
  <c r="AA336" i="59"/>
  <c r="V337" i="59"/>
  <c r="V336" i="59"/>
  <c r="AQ373" i="59"/>
  <c r="AQ372" i="59"/>
  <c r="AU349" i="59"/>
  <c r="AU350" i="59" s="1"/>
  <c r="AU348" i="59"/>
  <c r="L349" i="59"/>
  <c r="L350" i="59" s="1"/>
  <c r="L348" i="59"/>
  <c r="BL337" i="59"/>
  <c r="BL338" i="59" s="1"/>
  <c r="BL336" i="59"/>
  <c r="U36" i="33"/>
  <c r="K36" i="33"/>
  <c r="AA88" i="51"/>
  <c r="AB88" i="51" s="1"/>
  <c r="AL36" i="33"/>
  <c r="BW349" i="59"/>
  <c r="BW350" i="59" s="1"/>
  <c r="BW348" i="59"/>
  <c r="BA349" i="59"/>
  <c r="BA350" i="59" s="1"/>
  <c r="BA348" i="59"/>
  <c r="BB337" i="59"/>
  <c r="BB338" i="59" s="1"/>
  <c r="BB336" i="59"/>
  <c r="AV349" i="59"/>
  <c r="AV350" i="59" s="1"/>
  <c r="AV348" i="59"/>
  <c r="AJ337" i="59"/>
  <c r="AJ338" i="59" s="1"/>
  <c r="AJ336" i="59"/>
  <c r="I338" i="59"/>
  <c r="G35" i="33"/>
  <c r="BJ349" i="59"/>
  <c r="BJ350" i="59" s="1"/>
  <c r="BJ348" i="59"/>
  <c r="Y362" i="59"/>
  <c r="R37" i="33"/>
  <c r="AE349" i="59"/>
  <c r="AE348" i="59"/>
  <c r="W337" i="59"/>
  <c r="W338" i="59" s="1"/>
  <c r="W336" i="59"/>
  <c r="S337" i="59"/>
  <c r="S338" i="59" s="1"/>
  <c r="S336" i="59"/>
  <c r="BF373" i="59"/>
  <c r="BF374" i="59" s="1"/>
  <c r="BF372" i="59"/>
  <c r="Q349" i="59"/>
  <c r="Q350" i="59" s="1"/>
  <c r="Q348" i="59"/>
  <c r="BO362" i="59"/>
  <c r="AM361" i="59"/>
  <c r="AM362" i="59" s="1"/>
  <c r="AM360" i="59"/>
  <c r="AY337" i="59"/>
  <c r="AY338" i="59" s="1"/>
  <c r="AY336" i="59"/>
  <c r="BH361" i="59"/>
  <c r="BH362" i="59" s="1"/>
  <c r="BH360" i="59"/>
  <c r="BK337" i="59"/>
  <c r="BK338" i="59" s="1"/>
  <c r="BK336" i="59"/>
  <c r="AA196" i="51"/>
  <c r="AB196" i="51" s="1"/>
  <c r="BZ336" i="59"/>
  <c r="BZ349" i="59" s="1"/>
  <c r="BZ326" i="59"/>
  <c r="BC34" i="33"/>
  <c r="S35" i="33"/>
  <c r="AX337" i="59"/>
  <c r="AX338" i="59" s="1"/>
  <c r="AX336" i="59"/>
  <c r="AO337" i="59"/>
  <c r="AO338" i="59" s="1"/>
  <c r="AO336" i="59"/>
  <c r="T35" i="33"/>
  <c r="M142" i="51"/>
  <c r="N142" i="51" s="1"/>
  <c r="N35" i="33"/>
  <c r="AN337" i="59"/>
  <c r="AN338" i="59" s="1"/>
  <c r="AN336" i="59"/>
  <c r="AF361" i="59"/>
  <c r="AF362" i="59" s="1"/>
  <c r="AF360" i="59"/>
  <c r="AT361" i="59"/>
  <c r="AT362" i="59" s="1"/>
  <c r="AT360" i="59"/>
  <c r="BN361" i="59"/>
  <c r="BN362" i="59" s="1"/>
  <c r="BN360" i="59"/>
  <c r="AI337" i="59"/>
  <c r="AI338" i="59" s="1"/>
  <c r="AI336" i="59"/>
  <c r="BI349" i="59"/>
  <c r="BI348" i="59"/>
  <c r="H337" i="59"/>
  <c r="H338" i="59" s="1"/>
  <c r="H336" i="59"/>
  <c r="BV349" i="59"/>
  <c r="BV350" i="59" s="1"/>
  <c r="BV348" i="59"/>
  <c r="AL349" i="59"/>
  <c r="AL350" i="59" s="1"/>
  <c r="AL348" i="59"/>
  <c r="U413" i="25"/>
  <c r="V413" i="25" s="1"/>
  <c r="U436" i="25"/>
  <c r="U536" i="25"/>
  <c r="V536" i="25" s="1"/>
  <c r="U412" i="25"/>
  <c r="V412" i="25" s="1"/>
  <c r="W413" i="25"/>
  <c r="W549" i="25"/>
  <c r="W373" i="25"/>
  <c r="W363" i="25"/>
  <c r="U490" i="25"/>
  <c r="V490" i="25" s="1"/>
  <c r="U415" i="25" s="1"/>
  <c r="V415" i="25" s="1"/>
  <c r="U525" i="25"/>
  <c r="V525" i="25" s="1"/>
  <c r="U435" i="25"/>
  <c r="V435" i="25" s="1"/>
  <c r="U349" i="25"/>
  <c r="V349" i="25" s="1"/>
  <c r="U542" i="25"/>
  <c r="V542" i="25" s="1"/>
  <c r="W446" i="25"/>
  <c r="W455" i="25"/>
  <c r="U447" i="25"/>
  <c r="U538" i="25"/>
  <c r="V538" i="25" s="1"/>
  <c r="U534" i="25"/>
  <c r="V534" i="25" s="1"/>
  <c r="U348" i="25"/>
  <c r="V348" i="25" s="1"/>
  <c r="U411" i="25"/>
  <c r="V411" i="25" s="1"/>
  <c r="W546" i="25"/>
  <c r="U645" i="25"/>
  <c r="W310" i="25"/>
  <c r="U365" i="25"/>
  <c r="V365" i="25" s="1"/>
  <c r="W311" i="25"/>
  <c r="W356" i="25"/>
  <c r="W533" i="25"/>
  <c r="W541" i="25"/>
  <c r="W410" i="25"/>
  <c r="U650" i="25"/>
  <c r="W440" i="25"/>
  <c r="W352" i="25"/>
  <c r="W529" i="25"/>
  <c r="U524" i="25"/>
  <c r="V524" i="25" s="1"/>
  <c r="W380" i="25" s="1"/>
  <c r="V623" i="25"/>
  <c r="U644" i="25"/>
  <c r="V644" i="25" s="1"/>
  <c r="W545" i="25"/>
  <c r="V520" i="25"/>
  <c r="W439" i="25"/>
  <c r="U544" i="25"/>
  <c r="V544" i="25" s="1"/>
  <c r="W462" i="25"/>
  <c r="U421" i="25"/>
  <c r="W362" i="25"/>
  <c r="V426" i="25"/>
  <c r="U361" i="25" s="1"/>
  <c r="V361" i="25" s="1"/>
  <c r="W553" i="25"/>
  <c r="U653" i="25"/>
  <c r="V653" i="25" s="1"/>
  <c r="U531" i="25"/>
  <c r="V530" i="25"/>
  <c r="V434" i="25"/>
  <c r="W458" i="25"/>
  <c r="U359" i="25"/>
  <c r="V368" i="25"/>
  <c r="U443" i="25"/>
  <c r="U540" i="25"/>
  <c r="V649" i="25"/>
  <c r="V358" i="25"/>
  <c r="V652" i="25"/>
  <c r="V539" i="25"/>
  <c r="V436" i="25"/>
  <c r="V543" i="25"/>
  <c r="W459" i="25"/>
  <c r="V537" i="25"/>
  <c r="W371" i="25"/>
  <c r="W457" i="25"/>
  <c r="U442" i="25"/>
  <c r="V647" i="25"/>
  <c r="U547" i="25" s="1"/>
  <c r="V547" i="25" s="1"/>
  <c r="U438" i="25"/>
  <c r="U7" i="33"/>
  <c r="T7" i="33"/>
  <c r="S7" i="33"/>
  <c r="Q7" i="33"/>
  <c r="P7" i="33"/>
  <c r="O7" i="33"/>
  <c r="S36" i="33" l="1"/>
  <c r="AS36" i="33"/>
  <c r="AO38" i="33"/>
  <c r="AA37" i="33"/>
  <c r="AC36" i="33"/>
  <c r="Y36" i="33"/>
  <c r="BS350" i="59"/>
  <c r="AV36" i="33"/>
  <c r="AW36" i="33"/>
  <c r="Q37" i="33"/>
  <c r="X36" i="33"/>
  <c r="AQ37" i="33"/>
  <c r="M37" i="33"/>
  <c r="V37" i="33"/>
  <c r="AA89" i="51"/>
  <c r="AB89" i="51" s="1"/>
  <c r="AL37" i="33"/>
  <c r="J37" i="33"/>
  <c r="P36" i="33"/>
  <c r="I37" i="33"/>
  <c r="AJ36" i="33"/>
  <c r="K37" i="33"/>
  <c r="F36" i="33"/>
  <c r="AI36" i="33"/>
  <c r="AB38" i="33"/>
  <c r="AZ37" i="33"/>
  <c r="U37" i="33"/>
  <c r="AX36" i="33"/>
  <c r="W349" i="59"/>
  <c r="W350" i="59" s="1"/>
  <c r="W348" i="59"/>
  <c r="BB349" i="59"/>
  <c r="BB350" i="59" s="1"/>
  <c r="BB348" i="59"/>
  <c r="P361" i="59"/>
  <c r="P362" i="59" s="1"/>
  <c r="P360" i="59"/>
  <c r="AB361" i="59"/>
  <c r="AB362" i="59" s="1"/>
  <c r="AB360" i="59"/>
  <c r="BP349" i="59"/>
  <c r="BP350" i="59" s="1"/>
  <c r="BP348" i="59"/>
  <c r="M198" i="51"/>
  <c r="N198" i="51" s="1"/>
  <c r="BY360" i="59"/>
  <c r="BY373" i="59" s="1"/>
  <c r="BY350" i="59"/>
  <c r="BB36" i="33"/>
  <c r="M32" i="51"/>
  <c r="N32" i="51" s="1"/>
  <c r="E338" i="59"/>
  <c r="C35" i="33"/>
  <c r="AO33" i="51"/>
  <c r="AP33" i="51" s="1"/>
  <c r="J350" i="59"/>
  <c r="H36" i="33"/>
  <c r="BR361" i="59"/>
  <c r="BR362" i="59" s="1"/>
  <c r="BR360" i="59"/>
  <c r="V349" i="59"/>
  <c r="V348" i="59"/>
  <c r="BQ349" i="59"/>
  <c r="BQ350" i="59" s="1"/>
  <c r="BQ348" i="59"/>
  <c r="BO373" i="59"/>
  <c r="BO374" i="59" s="1"/>
  <c r="BO372" i="59"/>
  <c r="AY37" i="33"/>
  <c r="AA144" i="51"/>
  <c r="AB144" i="51" s="1"/>
  <c r="L37" i="33"/>
  <c r="G193" i="11" s="1"/>
  <c r="AO349" i="59"/>
  <c r="AO350" i="59" s="1"/>
  <c r="AO348" i="59"/>
  <c r="AY349" i="59"/>
  <c r="AY350" i="59" s="1"/>
  <c r="AY348" i="59"/>
  <c r="AX349" i="59"/>
  <c r="AX350" i="59" s="1"/>
  <c r="AX348" i="59"/>
  <c r="AT373" i="59"/>
  <c r="AT374" i="59" s="1"/>
  <c r="AT372" i="59"/>
  <c r="BV361" i="59"/>
  <c r="BV362" i="59" s="1"/>
  <c r="BV360" i="59"/>
  <c r="AQ385" i="59"/>
  <c r="AQ386" i="59" s="1"/>
  <c r="AQ384" i="59"/>
  <c r="BS349" i="59"/>
  <c r="BS348" i="59"/>
  <c r="AN349" i="59"/>
  <c r="AN350" i="59" s="1"/>
  <c r="AN348" i="59"/>
  <c r="AA197" i="51"/>
  <c r="AB197" i="51" s="1"/>
  <c r="BZ348" i="59"/>
  <c r="BZ361" i="59" s="1"/>
  <c r="BZ338" i="59"/>
  <c r="BC35" i="33"/>
  <c r="Q361" i="59"/>
  <c r="Q362" i="59" s="1"/>
  <c r="Q360" i="59"/>
  <c r="G36" i="33"/>
  <c r="AK349" i="59"/>
  <c r="AK348" i="59"/>
  <c r="U349" i="59"/>
  <c r="U348" i="59"/>
  <c r="BC349" i="59"/>
  <c r="BC350" i="59" s="1"/>
  <c r="BC348" i="59"/>
  <c r="N361" i="59"/>
  <c r="N362" i="59" s="1"/>
  <c r="N360" i="59"/>
  <c r="X361" i="59"/>
  <c r="X362" i="59" s="1"/>
  <c r="X360" i="59"/>
  <c r="AK37" i="33"/>
  <c r="V350" i="59"/>
  <c r="O36" i="33"/>
  <c r="BA37" i="33"/>
  <c r="AR36" i="33"/>
  <c r="AH36" i="33"/>
  <c r="AO143" i="51"/>
  <c r="AP143" i="51" s="1"/>
  <c r="O361" i="59"/>
  <c r="O362" i="59" s="1"/>
  <c r="O360" i="59"/>
  <c r="AD361" i="59"/>
  <c r="AD362" i="59" s="1"/>
  <c r="AD360" i="59"/>
  <c r="Z349" i="59"/>
  <c r="Z350" i="59" s="1"/>
  <c r="Z348" i="59"/>
  <c r="BU349" i="59"/>
  <c r="BU350" i="59" s="1"/>
  <c r="BU348" i="59"/>
  <c r="AM39" i="33"/>
  <c r="AF373" i="59"/>
  <c r="AF374" i="59" s="1"/>
  <c r="AF372" i="59"/>
  <c r="BJ361" i="59"/>
  <c r="BJ362" i="59" s="1"/>
  <c r="BJ360" i="59"/>
  <c r="K361" i="59"/>
  <c r="K362" i="59" s="1"/>
  <c r="K360" i="59"/>
  <c r="AR385" i="59"/>
  <c r="AR386" i="59" s="1"/>
  <c r="AR384" i="59"/>
  <c r="BE361" i="59"/>
  <c r="BE362" i="59" s="1"/>
  <c r="BE360" i="59"/>
  <c r="AO198" i="51"/>
  <c r="AP198" i="51" s="1"/>
  <c r="CA360" i="59"/>
  <c r="CA373" i="59" s="1"/>
  <c r="CA350" i="59"/>
  <c r="BD36" i="33"/>
  <c r="W36" i="33"/>
  <c r="H349" i="59"/>
  <c r="H350" i="59" s="1"/>
  <c r="H348" i="59"/>
  <c r="AZ361" i="59"/>
  <c r="AZ362" i="59" s="1"/>
  <c r="AZ360" i="59"/>
  <c r="AK350" i="59"/>
  <c r="M89" i="51" s="1"/>
  <c r="N89" i="51" s="1"/>
  <c r="Z36" i="33"/>
  <c r="BI361" i="59"/>
  <c r="BI362" i="59" s="1"/>
  <c r="BI360" i="59"/>
  <c r="BF385" i="59"/>
  <c r="BF386" i="59" s="1"/>
  <c r="BF384" i="59"/>
  <c r="AJ349" i="59"/>
  <c r="AJ350" i="59" s="1"/>
  <c r="AJ348" i="59"/>
  <c r="AA349" i="59"/>
  <c r="AA350" i="59" s="1"/>
  <c r="AA348" i="59"/>
  <c r="AH349" i="59"/>
  <c r="AH350" i="59" s="1"/>
  <c r="AH348" i="59"/>
  <c r="G349" i="59"/>
  <c r="G350" i="59" s="1"/>
  <c r="G348" i="59"/>
  <c r="AC361" i="59"/>
  <c r="AC362" i="59" s="1"/>
  <c r="AC360" i="59"/>
  <c r="AU37" i="33"/>
  <c r="AP37" i="33"/>
  <c r="BK349" i="59"/>
  <c r="BK350" i="59" s="1"/>
  <c r="BK348" i="59"/>
  <c r="AS373" i="59"/>
  <c r="AS374" i="59" s="1"/>
  <c r="AS372" i="59"/>
  <c r="T361" i="59"/>
  <c r="T362" i="59" s="1"/>
  <c r="T360" i="59"/>
  <c r="BT349" i="59"/>
  <c r="BT350" i="59" s="1"/>
  <c r="BT348" i="59"/>
  <c r="BG373" i="59"/>
  <c r="BG374" i="59" s="1"/>
  <c r="BG372" i="59"/>
  <c r="T36" i="33"/>
  <c r="BL349" i="59"/>
  <c r="BL350" i="59" s="1"/>
  <c r="BL348" i="59"/>
  <c r="L361" i="59"/>
  <c r="L362" i="59" s="1"/>
  <c r="L360" i="59"/>
  <c r="F349" i="59"/>
  <c r="F348" i="59"/>
  <c r="BD349" i="59"/>
  <c r="BD350" i="59" s="1"/>
  <c r="BD348" i="59"/>
  <c r="AF37" i="33"/>
  <c r="AE38" i="33"/>
  <c r="AG37" i="33"/>
  <c r="BW361" i="59"/>
  <c r="BW362" i="59" s="1"/>
  <c r="BW360" i="59"/>
  <c r="AU361" i="59"/>
  <c r="AU362" i="59" s="1"/>
  <c r="AU360" i="59"/>
  <c r="BM349" i="59"/>
  <c r="BM350" i="59" s="1"/>
  <c r="BM348" i="59"/>
  <c r="E349" i="59"/>
  <c r="E348" i="59"/>
  <c r="AW349" i="59"/>
  <c r="AW350" i="59" s="1"/>
  <c r="AW348" i="59"/>
  <c r="AG361" i="59"/>
  <c r="AG362" i="59" s="1"/>
  <c r="AG360" i="59"/>
  <c r="AP349" i="59"/>
  <c r="AP350" i="59" s="1"/>
  <c r="AP348" i="59"/>
  <c r="AO88" i="51"/>
  <c r="AP88" i="51" s="1"/>
  <c r="AT36" i="33"/>
  <c r="U350" i="59"/>
  <c r="M143" i="51"/>
  <c r="N143" i="51" s="1"/>
  <c r="N36" i="33"/>
  <c r="S349" i="59"/>
  <c r="S350" i="59" s="1"/>
  <c r="S348" i="59"/>
  <c r="AV361" i="59"/>
  <c r="AV362" i="59" s="1"/>
  <c r="AV360" i="59"/>
  <c r="AA32" i="51"/>
  <c r="AB32" i="51" s="1"/>
  <c r="F338" i="59"/>
  <c r="D35" i="33"/>
  <c r="I349" i="59"/>
  <c r="I350" i="59" s="1"/>
  <c r="I348" i="59"/>
  <c r="Y385" i="59"/>
  <c r="Y384" i="59"/>
  <c r="BN373" i="59"/>
  <c r="BN374" i="59" s="1"/>
  <c r="BN372" i="59"/>
  <c r="AE361" i="59"/>
  <c r="AE362" i="59" s="1"/>
  <c r="AE360" i="59"/>
  <c r="BA361" i="59"/>
  <c r="BA362" i="59" s="1"/>
  <c r="BA360" i="59"/>
  <c r="J361" i="59"/>
  <c r="J360" i="59"/>
  <c r="R361" i="59"/>
  <c r="R362" i="59" s="1"/>
  <c r="R360" i="59"/>
  <c r="BX361" i="59"/>
  <c r="BX362" i="59" s="1"/>
  <c r="BX360" i="59"/>
  <c r="E36" i="33"/>
  <c r="AD38" i="33"/>
  <c r="AL361" i="59"/>
  <c r="AL362" i="59" s="1"/>
  <c r="AL360" i="59"/>
  <c r="AM373" i="59"/>
  <c r="AM374" i="59" s="1"/>
  <c r="AM372" i="59"/>
  <c r="AN38" i="33"/>
  <c r="Y374" i="59"/>
  <c r="R38" i="33"/>
  <c r="AI349" i="59"/>
  <c r="AI350" i="59" s="1"/>
  <c r="AI348" i="59"/>
  <c r="BH373" i="59"/>
  <c r="BH374" i="59" s="1"/>
  <c r="BH372" i="59"/>
  <c r="M361" i="59"/>
  <c r="M362" i="59" s="1"/>
  <c r="M360" i="59"/>
  <c r="U352" i="25"/>
  <c r="V352" i="25" s="1"/>
  <c r="U456" i="25"/>
  <c r="W374" i="25"/>
  <c r="U310" i="25"/>
  <c r="U353" i="25"/>
  <c r="V353" i="25" s="1"/>
  <c r="W381" i="25"/>
  <c r="W316" i="25"/>
  <c r="W463" i="25"/>
  <c r="U458" i="25"/>
  <c r="W468" i="25"/>
  <c r="V645" i="25"/>
  <c r="U546" i="25" s="1"/>
  <c r="V546" i="25" s="1"/>
  <c r="U545" i="25"/>
  <c r="V545" i="25" s="1"/>
  <c r="W299" i="25"/>
  <c r="U459" i="25"/>
  <c r="U309" i="25"/>
  <c r="V309" i="25" s="1"/>
  <c r="U444" i="25"/>
  <c r="V444" i="25" s="1"/>
  <c r="U299" i="25"/>
  <c r="V299" i="25" s="1"/>
  <c r="W444" i="25"/>
  <c r="U431" i="25"/>
  <c r="V650" i="25"/>
  <c r="U360" i="25"/>
  <c r="W551" i="25"/>
  <c r="U410" i="25"/>
  <c r="W550" i="25"/>
  <c r="U548" i="25"/>
  <c r="V548" i="25" s="1"/>
  <c r="U532" i="25"/>
  <c r="V532" i="25" s="1"/>
  <c r="W355" i="25"/>
  <c r="V421" i="25"/>
  <c r="U416" i="25"/>
  <c r="V416" i="25" s="1"/>
  <c r="W357" i="25"/>
  <c r="W354" i="25"/>
  <c r="U414" i="25"/>
  <c r="V414" i="25" s="1"/>
  <c r="W454" i="25"/>
  <c r="U533" i="25"/>
  <c r="V533" i="25" s="1"/>
  <c r="U541" i="25"/>
  <c r="V541" i="25" s="1"/>
  <c r="U440" i="25"/>
  <c r="V440" i="25" s="1"/>
  <c r="W449" i="25"/>
  <c r="U528" i="25"/>
  <c r="V528" i="25" s="1"/>
  <c r="U448" i="25" s="1"/>
  <c r="V448" i="25" s="1"/>
  <c r="W375" i="25"/>
  <c r="U439" i="25"/>
  <c r="V439" i="25" s="1"/>
  <c r="W445" i="25"/>
  <c r="U372" i="25"/>
  <c r="V372" i="25" s="1"/>
  <c r="W266" i="25"/>
  <c r="W387" i="25"/>
  <c r="U457" i="25"/>
  <c r="W388" i="25"/>
  <c r="W378" i="25"/>
  <c r="W304" i="25"/>
  <c r="V447" i="25"/>
  <c r="W465" i="25"/>
  <c r="V438" i="25"/>
  <c r="W319" i="25" s="1"/>
  <c r="V531" i="25"/>
  <c r="U451" i="25" s="1"/>
  <c r="V451" i="25" s="1"/>
  <c r="U549" i="25"/>
  <c r="W451" i="25"/>
  <c r="V442" i="25"/>
  <c r="V456" i="25"/>
  <c r="V310" i="25"/>
  <c r="V540" i="25"/>
  <c r="U369" i="25"/>
  <c r="W265" i="25"/>
  <c r="U552" i="25"/>
  <c r="W460" i="25"/>
  <c r="V443" i="25"/>
  <c r="V359" i="25"/>
  <c r="W379" i="25"/>
  <c r="G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259" i="11"/>
  <c r="G260" i="11"/>
  <c r="G261" i="11"/>
  <c r="G262" i="11"/>
  <c r="G263" i="11"/>
  <c r="G264" i="11"/>
  <c r="G265" i="11"/>
  <c r="G266" i="11"/>
  <c r="G267" i="11"/>
  <c r="G271" i="11"/>
  <c r="G272" i="11"/>
  <c r="G273" i="11"/>
  <c r="G274" i="11"/>
  <c r="G275" i="11"/>
  <c r="G276" i="11"/>
  <c r="G277" i="11"/>
  <c r="G278" i="11"/>
  <c r="G279" i="11"/>
  <c r="G280" i="11"/>
  <c r="G281" i="11"/>
  <c r="G282" i="11"/>
  <c r="G283" i="11"/>
  <c r="G284" i="11"/>
  <c r="G285" i="11"/>
  <c r="G286" i="11"/>
  <c r="G287" i="11"/>
  <c r="G288" i="11"/>
  <c r="G289" i="11"/>
  <c r="G290" i="11"/>
  <c r="G291" i="11"/>
  <c r="G292" i="11"/>
  <c r="G293" i="11"/>
  <c r="G294" i="11"/>
  <c r="G295" i="11"/>
  <c r="G296" i="11"/>
  <c r="G297" i="11"/>
  <c r="G298" i="11"/>
  <c r="G299" i="11"/>
  <c r="G300" i="11"/>
  <c r="G301" i="11"/>
  <c r="G302" i="11"/>
  <c r="G303" i="11"/>
  <c r="G304" i="11"/>
  <c r="G305" i="11"/>
  <c r="G306" i="11"/>
  <c r="G307" i="11"/>
  <c r="G308" i="11"/>
  <c r="G309" i="11"/>
  <c r="G310" i="11"/>
  <c r="G311" i="11"/>
  <c r="G312" i="11"/>
  <c r="G313" i="11"/>
  <c r="G314" i="11"/>
  <c r="G315" i="11"/>
  <c r="G316" i="11"/>
  <c r="G317" i="11"/>
  <c r="G318" i="11"/>
  <c r="G319" i="11"/>
  <c r="G320" i="11"/>
  <c r="M38" i="33" l="1"/>
  <c r="AD39" i="33"/>
  <c r="AR37" i="33"/>
  <c r="AM40" i="33"/>
  <c r="S37" i="33"/>
  <c r="K38" i="33"/>
  <c r="AS37" i="33"/>
  <c r="AA90" i="51"/>
  <c r="AB90" i="51" s="1"/>
  <c r="AL38" i="33"/>
  <c r="AZ38" i="33"/>
  <c r="AO39" i="33"/>
  <c r="BA38" i="33"/>
  <c r="E37" i="33"/>
  <c r="V38" i="33"/>
  <c r="AW37" i="33"/>
  <c r="AB39" i="33"/>
  <c r="AA38" i="33"/>
  <c r="Q38" i="33"/>
  <c r="AP38" i="33"/>
  <c r="AJ37" i="33"/>
  <c r="S362" i="59"/>
  <c r="AK38" i="33"/>
  <c r="K374" i="59"/>
  <c r="I38" i="33"/>
  <c r="W37" i="33"/>
  <c r="AQ38" i="33"/>
  <c r="AG38" i="33"/>
  <c r="AH37" i="33"/>
  <c r="AO144" i="51"/>
  <c r="AP144" i="51" s="1"/>
  <c r="T37" i="33"/>
  <c r="BV374" i="59"/>
  <c r="AY38" i="33"/>
  <c r="G361" i="59"/>
  <c r="G362" i="59" s="1"/>
  <c r="G360" i="59"/>
  <c r="O37" i="33"/>
  <c r="AA145" i="51"/>
  <c r="AB145" i="51" s="1"/>
  <c r="L38" i="33"/>
  <c r="G194" i="11" s="1"/>
  <c r="G141" i="11" s="1"/>
  <c r="G88" i="11" s="1"/>
  <c r="G35" i="11" s="1"/>
  <c r="P37" i="33"/>
  <c r="M373" i="59"/>
  <c r="M374" i="59" s="1"/>
  <c r="M372" i="59"/>
  <c r="Y397" i="59"/>
  <c r="Y396" i="59"/>
  <c r="AF385" i="59"/>
  <c r="AF386" i="59" s="1"/>
  <c r="AF384" i="59"/>
  <c r="BC361" i="59"/>
  <c r="BC362" i="59" s="1"/>
  <c r="BC360" i="59"/>
  <c r="AN361" i="59"/>
  <c r="AN362" i="59" s="1"/>
  <c r="AN360" i="59"/>
  <c r="AT386" i="59"/>
  <c r="AE39" i="33"/>
  <c r="Z361" i="59"/>
  <c r="Z362" i="59" s="1"/>
  <c r="Z360" i="59"/>
  <c r="AQ397" i="59"/>
  <c r="AQ398" i="59" s="1"/>
  <c r="AQ396" i="59"/>
  <c r="AM385" i="59"/>
  <c r="AM386" i="59" s="1"/>
  <c r="AM384" i="59"/>
  <c r="AV373" i="59"/>
  <c r="AV374" i="59" s="1"/>
  <c r="AV372" i="59"/>
  <c r="BT361" i="59"/>
  <c r="BT362" i="59" s="1"/>
  <c r="BT360" i="59"/>
  <c r="AR397" i="59"/>
  <c r="AR398" i="59" s="1"/>
  <c r="AR396" i="59"/>
  <c r="Y37" i="33"/>
  <c r="BA373" i="59"/>
  <c r="BA374" i="59" s="1"/>
  <c r="BA372" i="59"/>
  <c r="AF38" i="33"/>
  <c r="AD373" i="59"/>
  <c r="AD374" i="59" s="1"/>
  <c r="AD372" i="59"/>
  <c r="BB361" i="59"/>
  <c r="BB362" i="59" s="1"/>
  <c r="BB360" i="59"/>
  <c r="S361" i="59"/>
  <c r="S360" i="59"/>
  <c r="E361" i="59"/>
  <c r="E360" i="59"/>
  <c r="BD361" i="59"/>
  <c r="BD362" i="59" s="1"/>
  <c r="BD360" i="59"/>
  <c r="T373" i="59"/>
  <c r="T374" i="59" s="1"/>
  <c r="T372" i="59"/>
  <c r="AH361" i="59"/>
  <c r="AH362" i="59" s="1"/>
  <c r="AH360" i="59"/>
  <c r="H361" i="59"/>
  <c r="H360" i="59"/>
  <c r="K373" i="59"/>
  <c r="K372" i="59"/>
  <c r="X37" i="33"/>
  <c r="W361" i="59"/>
  <c r="W362" i="59" s="1"/>
  <c r="W360" i="59"/>
  <c r="N373" i="59"/>
  <c r="N374" i="59" s="1"/>
  <c r="N372" i="59"/>
  <c r="AY361" i="59"/>
  <c r="AY362" i="59" s="1"/>
  <c r="AY360" i="59"/>
  <c r="V361" i="59"/>
  <c r="V362" i="59" s="1"/>
  <c r="V360" i="59"/>
  <c r="U38" i="33"/>
  <c r="BX373" i="59"/>
  <c r="BX374" i="59" s="1"/>
  <c r="BX372" i="59"/>
  <c r="I361" i="59"/>
  <c r="I360" i="59"/>
  <c r="AO89" i="51"/>
  <c r="AP89" i="51" s="1"/>
  <c r="AT37" i="33"/>
  <c r="AO199" i="51"/>
  <c r="AP199" i="51" s="1"/>
  <c r="CA372" i="59"/>
  <c r="CA385" i="59" s="1"/>
  <c r="CA362" i="59"/>
  <c r="BD37" i="33"/>
  <c r="U361" i="59"/>
  <c r="U362" i="59" s="1"/>
  <c r="U360" i="59"/>
  <c r="BP361" i="59"/>
  <c r="BP362" i="59" s="1"/>
  <c r="BP360" i="59"/>
  <c r="J373" i="59"/>
  <c r="J372" i="59"/>
  <c r="Z37" i="33"/>
  <c r="AW361" i="59"/>
  <c r="AW362" i="59" s="1"/>
  <c r="AW360" i="59"/>
  <c r="AZ373" i="59"/>
  <c r="AZ374" i="59" s="1"/>
  <c r="AZ372" i="59"/>
  <c r="I362" i="59"/>
  <c r="G37" i="33"/>
  <c r="AX362" i="59"/>
  <c r="AI37" i="33"/>
  <c r="AL373" i="59"/>
  <c r="AL374" i="59" s="1"/>
  <c r="AL372" i="59"/>
  <c r="BM361" i="59"/>
  <c r="BM362" i="59" s="1"/>
  <c r="BM360" i="59"/>
  <c r="F361" i="59"/>
  <c r="F360" i="59"/>
  <c r="AS385" i="59"/>
  <c r="AS386" i="59" s="1"/>
  <c r="AS384" i="59"/>
  <c r="BJ373" i="59"/>
  <c r="BJ374" i="59" s="1"/>
  <c r="BJ372" i="59"/>
  <c r="AA198" i="51"/>
  <c r="AB198" i="51" s="1"/>
  <c r="BZ360" i="59"/>
  <c r="BZ373" i="59" s="1"/>
  <c r="BZ350" i="59"/>
  <c r="BC36" i="33"/>
  <c r="BO385" i="59"/>
  <c r="BO386" i="59" s="1"/>
  <c r="BO384" i="59"/>
  <c r="AI361" i="59"/>
  <c r="AI362" i="59" s="1"/>
  <c r="AI360" i="59"/>
  <c r="BL361" i="59"/>
  <c r="BL362" i="59" s="1"/>
  <c r="BL360" i="59"/>
  <c r="AP361" i="59"/>
  <c r="AP362" i="59" s="1"/>
  <c r="AP360" i="59"/>
  <c r="BI373" i="59"/>
  <c r="BI374" i="59" s="1"/>
  <c r="BI372" i="59"/>
  <c r="AO361" i="59"/>
  <c r="AO360" i="59"/>
  <c r="BR373" i="59"/>
  <c r="BR374" i="59" s="1"/>
  <c r="BR372" i="59"/>
  <c r="AT385" i="59"/>
  <c r="AT384" i="59"/>
  <c r="AX361" i="59"/>
  <c r="AX360" i="59"/>
  <c r="BQ361" i="59"/>
  <c r="BQ362" i="59" s="1"/>
  <c r="BQ360" i="59"/>
  <c r="M199" i="51"/>
  <c r="N199" i="51" s="1"/>
  <c r="BY372" i="59"/>
  <c r="BY385" i="59" s="1"/>
  <c r="BY362" i="59"/>
  <c r="BB37" i="33"/>
  <c r="AX37" i="33"/>
  <c r="BW373" i="59"/>
  <c r="BW374" i="59" s="1"/>
  <c r="BW372" i="59"/>
  <c r="BU361" i="59"/>
  <c r="BU362" i="59" s="1"/>
  <c r="BU360" i="59"/>
  <c r="BS361" i="59"/>
  <c r="BS362" i="59" s="1"/>
  <c r="BS360" i="59"/>
  <c r="AV37" i="33"/>
  <c r="AN39" i="33"/>
  <c r="AO34" i="51"/>
  <c r="AP34" i="51" s="1"/>
  <c r="J362" i="59"/>
  <c r="H37" i="33"/>
  <c r="P373" i="59"/>
  <c r="P374" i="59" s="1"/>
  <c r="P372" i="59"/>
  <c r="AO362" i="59"/>
  <c r="Q373" i="59"/>
  <c r="Q374" i="59" s="1"/>
  <c r="Q372" i="59"/>
  <c r="BV373" i="59"/>
  <c r="BV372" i="59"/>
  <c r="M33" i="51"/>
  <c r="N33" i="51" s="1"/>
  <c r="E350" i="59"/>
  <c r="C36" i="33"/>
  <c r="H362" i="59"/>
  <c r="F37" i="33"/>
  <c r="J38" i="33"/>
  <c r="AC37" i="33"/>
  <c r="AE373" i="59"/>
  <c r="AE374" i="59" s="1"/>
  <c r="AE372" i="59"/>
  <c r="O373" i="59"/>
  <c r="O374" i="59" s="1"/>
  <c r="O372" i="59"/>
  <c r="X373" i="59"/>
  <c r="X374" i="59" s="1"/>
  <c r="X372" i="59"/>
  <c r="AA361" i="59"/>
  <c r="AA362" i="59" s="1"/>
  <c r="AA360" i="59"/>
  <c r="BN385" i="59"/>
  <c r="BN386" i="59" s="1"/>
  <c r="BN384" i="59"/>
  <c r="BH385" i="59"/>
  <c r="BH386" i="59" s="1"/>
  <c r="BH384" i="59"/>
  <c r="M144" i="51"/>
  <c r="N144" i="51" s="1"/>
  <c r="N37" i="33"/>
  <c r="AU373" i="59"/>
  <c r="AU374" i="59" s="1"/>
  <c r="AU372" i="59"/>
  <c r="L373" i="59"/>
  <c r="L374" i="59" s="1"/>
  <c r="L372" i="59"/>
  <c r="BK361" i="59"/>
  <c r="BK362" i="59" s="1"/>
  <c r="BK360" i="59"/>
  <c r="AJ361" i="59"/>
  <c r="AJ362" i="59" s="1"/>
  <c r="AJ360" i="59"/>
  <c r="BF397" i="59"/>
  <c r="BF398" i="59" s="1"/>
  <c r="BF396" i="59"/>
  <c r="Y386" i="59"/>
  <c r="R39" i="33"/>
  <c r="R373" i="59"/>
  <c r="R374" i="59" s="1"/>
  <c r="R372" i="59"/>
  <c r="AU38" i="33"/>
  <c r="AK361" i="59"/>
  <c r="AK362" i="59" s="1"/>
  <c r="AK360" i="59"/>
  <c r="AB373" i="59"/>
  <c r="AB374" i="59" s="1"/>
  <c r="AB372" i="59"/>
  <c r="AA33" i="51"/>
  <c r="AB33" i="51" s="1"/>
  <c r="F350" i="59"/>
  <c r="D36" i="33"/>
  <c r="AG373" i="59"/>
  <c r="AG374" i="59" s="1"/>
  <c r="AG372" i="59"/>
  <c r="BG385" i="59"/>
  <c r="BG386" i="59" s="1"/>
  <c r="BG384" i="59"/>
  <c r="AC373" i="59"/>
  <c r="AC374" i="59" s="1"/>
  <c r="AC372" i="59"/>
  <c r="BE373" i="59"/>
  <c r="BE374" i="59" s="1"/>
  <c r="BE372" i="59"/>
  <c r="U370" i="25"/>
  <c r="W389" i="25"/>
  <c r="U446" i="25"/>
  <c r="V446" i="25" s="1"/>
  <c r="U265" i="25"/>
  <c r="W382" i="25"/>
  <c r="U445" i="25"/>
  <c r="V445" i="25" s="1"/>
  <c r="U553" i="25"/>
  <c r="V553" i="25" s="1"/>
  <c r="U463" i="25"/>
  <c r="V463" i="25" s="1"/>
  <c r="U371" i="25"/>
  <c r="V371" i="25" s="1"/>
  <c r="W384" i="25"/>
  <c r="U378" i="25"/>
  <c r="W325" i="25"/>
  <c r="U355" i="25"/>
  <c r="V355" i="25" s="1"/>
  <c r="W390" i="25"/>
  <c r="W376" i="25"/>
  <c r="U356" i="25"/>
  <c r="V356" i="25" s="1"/>
  <c r="V431" i="25"/>
  <c r="W312" i="25" s="1"/>
  <c r="U354" i="25"/>
  <c r="V354" i="25" s="1"/>
  <c r="W367" i="25"/>
  <c r="U529" i="25"/>
  <c r="W453" i="25"/>
  <c r="W366" i="25"/>
  <c r="U441" i="25"/>
  <c r="V441" i="25" s="1"/>
  <c r="U376" i="25" s="1"/>
  <c r="V376" i="25" s="1"/>
  <c r="U452" i="25"/>
  <c r="V452" i="25" s="1"/>
  <c r="U362" i="25"/>
  <c r="W385" i="25"/>
  <c r="V360" i="25"/>
  <c r="U305" i="25" s="1"/>
  <c r="V305" i="25" s="1"/>
  <c r="W306" i="25"/>
  <c r="W317" i="25"/>
  <c r="V410" i="25"/>
  <c r="U350" i="25" s="1"/>
  <c r="V350" i="25" s="1"/>
  <c r="W351" i="25"/>
  <c r="W386" i="25"/>
  <c r="U455" i="25"/>
  <c r="V455" i="25" s="1"/>
  <c r="W350" i="25"/>
  <c r="W466" i="25"/>
  <c r="U550" i="25"/>
  <c r="V550" i="25" s="1"/>
  <c r="U460" i="25"/>
  <c r="V460" i="25" s="1"/>
  <c r="U373" i="25"/>
  <c r="W315" i="25"/>
  <c r="W300" i="25"/>
  <c r="V552" i="25"/>
  <c r="V549" i="25"/>
  <c r="W394" i="25" s="1"/>
  <c r="V457" i="25"/>
  <c r="U387" i="25" s="1"/>
  <c r="V387" i="25" s="1"/>
  <c r="V370" i="25"/>
  <c r="U304" i="25"/>
  <c r="V458" i="25"/>
  <c r="V459" i="25"/>
  <c r="V369" i="25"/>
  <c r="W314" i="25"/>
  <c r="Q165" i="33"/>
  <c r="T165" i="33"/>
  <c r="S165" i="33"/>
  <c r="R165" i="33"/>
  <c r="J318" i="11"/>
  <c r="J315" i="11"/>
  <c r="J312" i="11"/>
  <c r="J309" i="11"/>
  <c r="J306" i="11"/>
  <c r="J303" i="11"/>
  <c r="J300" i="11"/>
  <c r="J297" i="11"/>
  <c r="J294" i="11"/>
  <c r="J291" i="11"/>
  <c r="J288" i="11"/>
  <c r="J285" i="11"/>
  <c r="J282" i="11"/>
  <c r="J279" i="11"/>
  <c r="J276" i="11"/>
  <c r="J273" i="11"/>
  <c r="P165" i="33"/>
  <c r="O165" i="33"/>
  <c r="U165" i="33"/>
  <c r="G140" i="11"/>
  <c r="G87" i="11" s="1"/>
  <c r="G34" i="11" s="1"/>
  <c r="J305" i="11"/>
  <c r="I294" i="11"/>
  <c r="I279" i="11"/>
  <c r="J275" i="11"/>
  <c r="I273" i="11"/>
  <c r="J311" i="11"/>
  <c r="I297" i="11"/>
  <c r="J287" i="11"/>
  <c r="I285" i="11"/>
  <c r="J281" i="11"/>
  <c r="I320" i="11"/>
  <c r="J319" i="11"/>
  <c r="I317" i="11"/>
  <c r="J316" i="11"/>
  <c r="I314" i="11"/>
  <c r="J313" i="11"/>
  <c r="I311" i="11"/>
  <c r="J310" i="11"/>
  <c r="I308" i="11"/>
  <c r="J307" i="11"/>
  <c r="I305" i="11"/>
  <c r="J304" i="11"/>
  <c r="I302" i="11"/>
  <c r="J301" i="11"/>
  <c r="I299" i="11"/>
  <c r="J298" i="11"/>
  <c r="I296" i="11"/>
  <c r="J295" i="11"/>
  <c r="I293" i="11"/>
  <c r="J292" i="11"/>
  <c r="I290" i="11"/>
  <c r="J289" i="11"/>
  <c r="I287" i="11"/>
  <c r="J286" i="11"/>
  <c r="I284" i="11"/>
  <c r="J283" i="11"/>
  <c r="I281" i="11"/>
  <c r="J280" i="11"/>
  <c r="I278" i="11"/>
  <c r="J277" i="11"/>
  <c r="I275" i="11"/>
  <c r="J274" i="11"/>
  <c r="I272" i="11"/>
  <c r="I271" i="11"/>
  <c r="J320" i="11"/>
  <c r="I315" i="11"/>
  <c r="J272" i="11"/>
  <c r="J317" i="11"/>
  <c r="I309" i="11"/>
  <c r="I306" i="11"/>
  <c r="J302" i="11"/>
  <c r="I300" i="11"/>
  <c r="J278" i="11"/>
  <c r="J308" i="11"/>
  <c r="J296" i="11"/>
  <c r="J284" i="11"/>
  <c r="J271" i="11"/>
  <c r="J314" i="11"/>
  <c r="I312" i="11"/>
  <c r="I303" i="11"/>
  <c r="J293" i="11"/>
  <c r="I291" i="11"/>
  <c r="I288" i="11"/>
  <c r="I282" i="11"/>
  <c r="I276" i="11"/>
  <c r="I319" i="11"/>
  <c r="I316" i="11"/>
  <c r="I313" i="11"/>
  <c r="I310" i="11"/>
  <c r="I307" i="11"/>
  <c r="I304" i="11"/>
  <c r="I301" i="11"/>
  <c r="I298" i="11"/>
  <c r="I295" i="11"/>
  <c r="I292" i="11"/>
  <c r="I289" i="11"/>
  <c r="I286" i="11"/>
  <c r="I283" i="11"/>
  <c r="I280" i="11"/>
  <c r="I277" i="11"/>
  <c r="I274" i="11"/>
  <c r="I318" i="11"/>
  <c r="J299" i="11"/>
  <c r="J290" i="11"/>
  <c r="G132" i="11"/>
  <c r="G79" i="11" s="1"/>
  <c r="G26" i="11" s="1"/>
  <c r="G120" i="11"/>
  <c r="G67" i="11" s="1"/>
  <c r="G14" i="11" s="1"/>
  <c r="G138" i="11"/>
  <c r="G85" i="11" s="1"/>
  <c r="G32" i="11" s="1"/>
  <c r="G139" i="11"/>
  <c r="G86" i="11" s="1"/>
  <c r="G33" i="11" s="1"/>
  <c r="G126" i="11"/>
  <c r="G73" i="11" s="1"/>
  <c r="G20" i="11" s="1"/>
  <c r="G114" i="11"/>
  <c r="G61" i="11" s="1"/>
  <c r="G8" i="11" s="1"/>
  <c r="G128" i="11"/>
  <c r="G75" i="11" s="1"/>
  <c r="G22" i="11" s="1"/>
  <c r="G127" i="11"/>
  <c r="G74" i="11" s="1"/>
  <c r="G21" i="11" s="1"/>
  <c r="G116" i="11"/>
  <c r="G63" i="11" s="1"/>
  <c r="G10" i="11" s="1"/>
  <c r="G115" i="11"/>
  <c r="G62" i="11" s="1"/>
  <c r="G9" i="11" s="1"/>
  <c r="G133" i="11"/>
  <c r="G80" i="11" s="1"/>
  <c r="G27" i="11" s="1"/>
  <c r="G121" i="11"/>
  <c r="G68" i="11" s="1"/>
  <c r="G15" i="11" s="1"/>
  <c r="G130" i="11"/>
  <c r="G77" i="11" s="1"/>
  <c r="G24" i="11" s="1"/>
  <c r="G129" i="11"/>
  <c r="G76" i="11" s="1"/>
  <c r="G23" i="11" s="1"/>
  <c r="G268" i="11"/>
  <c r="G137" i="11"/>
  <c r="G84" i="11" s="1"/>
  <c r="G31" i="11" s="1"/>
  <c r="G125" i="11"/>
  <c r="G72" i="11" s="1"/>
  <c r="G19" i="11" s="1"/>
  <c r="G113" i="11"/>
  <c r="G60" i="11" s="1"/>
  <c r="G7" i="11" s="1"/>
  <c r="G321" i="11"/>
  <c r="G119" i="11"/>
  <c r="G66" i="11" s="1"/>
  <c r="G13" i="11" s="1"/>
  <c r="G117" i="11"/>
  <c r="G64" i="11" s="1"/>
  <c r="G11" i="11" s="1"/>
  <c r="G136" i="11"/>
  <c r="G83" i="11" s="1"/>
  <c r="G30" i="11" s="1"/>
  <c r="G124" i="11"/>
  <c r="G71" i="11" s="1"/>
  <c r="G18" i="11" s="1"/>
  <c r="G135" i="11"/>
  <c r="G82" i="11" s="1"/>
  <c r="G29" i="11" s="1"/>
  <c r="G123" i="11"/>
  <c r="G70" i="11" s="1"/>
  <c r="G17" i="11" s="1"/>
  <c r="G131" i="11"/>
  <c r="G78" i="11" s="1"/>
  <c r="G25" i="11" s="1"/>
  <c r="G118" i="11"/>
  <c r="G65" i="11" s="1"/>
  <c r="G12" i="11" s="1"/>
  <c r="G134" i="11"/>
  <c r="G81" i="11" s="1"/>
  <c r="G28" i="11" s="1"/>
  <c r="G122" i="11"/>
  <c r="G69" i="11" s="1"/>
  <c r="G16" i="11" s="1"/>
  <c r="M145" i="51" l="1"/>
  <c r="N145" i="51" s="1"/>
  <c r="N38" i="33"/>
  <c r="M39" i="33"/>
  <c r="AC38" i="33"/>
  <c r="AO90" i="51"/>
  <c r="AP90" i="51" s="1"/>
  <c r="AT38" i="33"/>
  <c r="AS38" i="33"/>
  <c r="AD40" i="33"/>
  <c r="AH38" i="33"/>
  <c r="AO145" i="51"/>
  <c r="AP145" i="51" s="1"/>
  <c r="AA146" i="51"/>
  <c r="AB146" i="51" s="1"/>
  <c r="L39" i="33"/>
  <c r="G195" i="11" s="1"/>
  <c r="G142" i="11" s="1"/>
  <c r="G89" i="11" s="1"/>
  <c r="G36" i="11" s="1"/>
  <c r="AJ38" i="33"/>
  <c r="V39" i="33"/>
  <c r="X38" i="33"/>
  <c r="AB40" i="33"/>
  <c r="Y38" i="33"/>
  <c r="O38" i="33"/>
  <c r="AP39" i="33"/>
  <c r="AQ39" i="33"/>
  <c r="AK39" i="33"/>
  <c r="T38" i="33"/>
  <c r="U39" i="33"/>
  <c r="AR38" i="33"/>
  <c r="Q39" i="33"/>
  <c r="BE386" i="59"/>
  <c r="AA91" i="51"/>
  <c r="AB91" i="51" s="1"/>
  <c r="AL39" i="33"/>
  <c r="Z38" i="33"/>
  <c r="M90" i="51"/>
  <c r="N90" i="51" s="1"/>
  <c r="J39" i="33"/>
  <c r="AX38" i="33"/>
  <c r="BI385" i="59"/>
  <c r="BI386" i="59" s="1"/>
  <c r="BI384" i="59"/>
  <c r="Y409" i="59"/>
  <c r="Y408" i="59"/>
  <c r="AQ409" i="59"/>
  <c r="AQ410" i="59" s="1"/>
  <c r="AQ408" i="59"/>
  <c r="M385" i="59"/>
  <c r="M386" i="59" s="1"/>
  <c r="M384" i="59"/>
  <c r="M34" i="51"/>
  <c r="N34" i="51" s="1"/>
  <c r="E362" i="59"/>
  <c r="C37" i="33"/>
  <c r="BQ373" i="59"/>
  <c r="BQ374" i="59" s="1"/>
  <c r="BQ372" i="59"/>
  <c r="BL373" i="59"/>
  <c r="BL374" i="59" s="1"/>
  <c r="BL372" i="59"/>
  <c r="Z373" i="59"/>
  <c r="Z374" i="59" s="1"/>
  <c r="Z372" i="59"/>
  <c r="BE385" i="59"/>
  <c r="BE384" i="59"/>
  <c r="BS374" i="59"/>
  <c r="AV38" i="33"/>
  <c r="AS397" i="59"/>
  <c r="AS398" i="59" s="1"/>
  <c r="AS396" i="59"/>
  <c r="AW373" i="59"/>
  <c r="AW374" i="59" s="1"/>
  <c r="AW372" i="59"/>
  <c r="P38" i="33"/>
  <c r="S374" i="59"/>
  <c r="AO40" i="33"/>
  <c r="BS373" i="59"/>
  <c r="BS372" i="59"/>
  <c r="BD373" i="59"/>
  <c r="BD374" i="59" s="1"/>
  <c r="BD372" i="59"/>
  <c r="K39" i="33"/>
  <c r="H374" i="59"/>
  <c r="F38" i="33"/>
  <c r="AY39" i="33"/>
  <c r="AA39" i="33"/>
  <c r="AU385" i="59"/>
  <c r="AU386" i="59" s="1"/>
  <c r="AU384" i="59"/>
  <c r="O385" i="59"/>
  <c r="O386" i="59" s="1"/>
  <c r="O384" i="59"/>
  <c r="BV385" i="59"/>
  <c r="BV386" i="59" s="1"/>
  <c r="BV384" i="59"/>
  <c r="AX373" i="59"/>
  <c r="AX372" i="59"/>
  <c r="AI373" i="59"/>
  <c r="AI374" i="59" s="1"/>
  <c r="AI372" i="59"/>
  <c r="AU39" i="33"/>
  <c r="AZ39" i="33"/>
  <c r="BM373" i="59"/>
  <c r="BM374" i="59" s="1"/>
  <c r="BM372" i="59"/>
  <c r="J385" i="59"/>
  <c r="J384" i="59"/>
  <c r="BW385" i="59"/>
  <c r="BW386" i="59" s="1"/>
  <c r="BW384" i="59"/>
  <c r="BR385" i="59"/>
  <c r="BR386" i="59" s="1"/>
  <c r="BR384" i="59"/>
  <c r="BO397" i="59"/>
  <c r="BO398" i="59" s="1"/>
  <c r="BO396" i="59"/>
  <c r="BX385" i="59"/>
  <c r="BX386" i="59" s="1"/>
  <c r="BX384" i="59"/>
  <c r="S373" i="59"/>
  <c r="S372" i="59"/>
  <c r="BT373" i="59"/>
  <c r="BT374" i="59" s="1"/>
  <c r="BT372" i="59"/>
  <c r="BC373" i="59"/>
  <c r="BC374" i="59" s="1"/>
  <c r="BC372" i="59"/>
  <c r="AG39" i="33"/>
  <c r="M200" i="51"/>
  <c r="N200" i="51" s="1"/>
  <c r="BY384" i="59"/>
  <c r="BY397" i="59" s="1"/>
  <c r="BY374" i="59"/>
  <c r="BB38" i="33"/>
  <c r="AP373" i="59"/>
  <c r="AP374" i="59" s="1"/>
  <c r="AP372" i="59"/>
  <c r="BJ385" i="59"/>
  <c r="BJ386" i="59" s="1"/>
  <c r="BJ384" i="59"/>
  <c r="G38" i="33"/>
  <c r="AO200" i="51"/>
  <c r="AP200" i="51" s="1"/>
  <c r="CA384" i="59"/>
  <c r="CA397" i="59" s="1"/>
  <c r="CA374" i="59"/>
  <c r="BD38" i="33"/>
  <c r="AY373" i="59"/>
  <c r="AY374" i="59" s="1"/>
  <c r="AY372" i="59"/>
  <c r="AH373" i="59"/>
  <c r="AH374" i="59" s="1"/>
  <c r="AH372" i="59"/>
  <c r="BA39" i="33"/>
  <c r="L385" i="59"/>
  <c r="L386" i="59" s="1"/>
  <c r="L384" i="59"/>
  <c r="X385" i="59"/>
  <c r="X386" i="59" s="1"/>
  <c r="X384" i="59"/>
  <c r="N385" i="59"/>
  <c r="N386" i="59" s="1"/>
  <c r="N384" i="59"/>
  <c r="AC385" i="59"/>
  <c r="AC386" i="59" s="1"/>
  <c r="AC384" i="59"/>
  <c r="F373" i="59"/>
  <c r="F372" i="59"/>
  <c r="Q385" i="59"/>
  <c r="Q386" i="59" s="1"/>
  <c r="Q384" i="59"/>
  <c r="BU373" i="59"/>
  <c r="BU374" i="59" s="1"/>
  <c r="BU372" i="59"/>
  <c r="AT397" i="59"/>
  <c r="AT398" i="59" s="1"/>
  <c r="AT396" i="59"/>
  <c r="I373" i="59"/>
  <c r="I374" i="59" s="1"/>
  <c r="I372" i="59"/>
  <c r="E373" i="59"/>
  <c r="E372" i="59"/>
  <c r="AR409" i="59"/>
  <c r="AR410" i="59" s="1"/>
  <c r="AR408" i="59"/>
  <c r="AN373" i="59"/>
  <c r="AN374" i="59" s="1"/>
  <c r="AN372" i="59"/>
  <c r="AW38" i="33"/>
  <c r="AG385" i="59"/>
  <c r="AG386" i="59" s="1"/>
  <c r="AG384" i="59"/>
  <c r="Y398" i="59"/>
  <c r="R40" i="33"/>
  <c r="BH397" i="59"/>
  <c r="BH398" i="59" s="1"/>
  <c r="BH396" i="59"/>
  <c r="P385" i="59"/>
  <c r="P386" i="59" s="1"/>
  <c r="P384" i="59"/>
  <c r="AL385" i="59"/>
  <c r="AL386" i="59" s="1"/>
  <c r="AL384" i="59"/>
  <c r="BP373" i="59"/>
  <c r="BP374" i="59" s="1"/>
  <c r="BP372" i="59"/>
  <c r="G373" i="59"/>
  <c r="G374" i="59" s="1"/>
  <c r="G372" i="59"/>
  <c r="E38" i="33"/>
  <c r="AF39" i="33"/>
  <c r="AE40" i="33"/>
  <c r="R385" i="59"/>
  <c r="R386" i="59" s="1"/>
  <c r="R384" i="59"/>
  <c r="AE385" i="59"/>
  <c r="AE386" i="59" s="1"/>
  <c r="AE384" i="59"/>
  <c r="W373" i="59"/>
  <c r="W374" i="59" s="1"/>
  <c r="W372" i="59"/>
  <c r="BG397" i="59"/>
  <c r="BG398" i="59" s="1"/>
  <c r="BG396" i="59"/>
  <c r="BF409" i="59"/>
  <c r="BF410" i="59" s="1"/>
  <c r="BF408" i="59"/>
  <c r="AO373" i="59"/>
  <c r="AO374" i="59" s="1"/>
  <c r="AO372" i="59"/>
  <c r="K385" i="59"/>
  <c r="K386" i="59" s="1"/>
  <c r="K384" i="59"/>
  <c r="BB373" i="59"/>
  <c r="BB374" i="59" s="1"/>
  <c r="BB372" i="59"/>
  <c r="AV385" i="59"/>
  <c r="AV386" i="59" s="1"/>
  <c r="AV384" i="59"/>
  <c r="AF397" i="59"/>
  <c r="AF398" i="59" s="1"/>
  <c r="AF396" i="59"/>
  <c r="AA34" i="51"/>
  <c r="AB34" i="51" s="1"/>
  <c r="F362" i="59"/>
  <c r="D37" i="33"/>
  <c r="AJ373" i="59"/>
  <c r="AJ374" i="59" s="1"/>
  <c r="AJ372" i="59"/>
  <c r="AO35" i="51"/>
  <c r="AP35" i="51" s="1"/>
  <c r="J374" i="59"/>
  <c r="H38" i="33"/>
  <c r="AX374" i="59"/>
  <c r="AI38" i="33"/>
  <c r="V373" i="59"/>
  <c r="V374" i="59" s="1"/>
  <c r="V372" i="59"/>
  <c r="H373" i="59"/>
  <c r="H372" i="59"/>
  <c r="AD385" i="59"/>
  <c r="AD386" i="59" s="1"/>
  <c r="AD384" i="59"/>
  <c r="AM397" i="59"/>
  <c r="AM398" i="59" s="1"/>
  <c r="AM396" i="59"/>
  <c r="W38" i="33"/>
  <c r="AA373" i="59"/>
  <c r="AA374" i="59" s="1"/>
  <c r="AA372" i="59"/>
  <c r="AB385" i="59"/>
  <c r="AB386" i="59" s="1"/>
  <c r="AB384" i="59"/>
  <c r="BK373" i="59"/>
  <c r="BK374" i="59" s="1"/>
  <c r="BK372" i="59"/>
  <c r="I39" i="33"/>
  <c r="S38" i="33"/>
  <c r="AN40" i="33"/>
  <c r="AZ385" i="59"/>
  <c r="AZ386" i="59" s="1"/>
  <c r="AZ384" i="59"/>
  <c r="AK373" i="59"/>
  <c r="AK374" i="59" s="1"/>
  <c r="AK372" i="59"/>
  <c r="T385" i="59"/>
  <c r="T386" i="59" s="1"/>
  <c r="T384" i="59"/>
  <c r="BA385" i="59"/>
  <c r="BA386" i="59" s="1"/>
  <c r="BA384" i="59"/>
  <c r="AM41" i="33"/>
  <c r="BN397" i="59"/>
  <c r="BN398" i="59" s="1"/>
  <c r="BN396" i="59"/>
  <c r="AA199" i="51"/>
  <c r="AB199" i="51" s="1"/>
  <c r="BZ372" i="59"/>
  <c r="BZ385" i="59" s="1"/>
  <c r="BZ362" i="59"/>
  <c r="BC37" i="33"/>
  <c r="U373" i="59"/>
  <c r="U374" i="59" s="1"/>
  <c r="U372" i="59"/>
  <c r="U382" i="25"/>
  <c r="W464" i="25"/>
  <c r="W467" i="25"/>
  <c r="W327" i="25"/>
  <c r="U306" i="25"/>
  <c r="V306" i="25" s="1"/>
  <c r="U379" i="25"/>
  <c r="V379" i="25" s="1"/>
  <c r="W383" i="25"/>
  <c r="U388" i="25"/>
  <c r="V388" i="25" s="1"/>
  <c r="U551" i="25"/>
  <c r="V551" i="25" s="1"/>
  <c r="U453" i="25"/>
  <c r="V453" i="25" s="1"/>
  <c r="U380" i="25"/>
  <c r="V380" i="25" s="1"/>
  <c r="W396" i="25"/>
  <c r="W323" i="25"/>
  <c r="W331" i="25"/>
  <c r="W260" i="25"/>
  <c r="W326" i="25"/>
  <c r="W255" i="25"/>
  <c r="W256" i="25"/>
  <c r="U317" i="25"/>
  <c r="V317" i="25" s="1"/>
  <c r="W270" i="25"/>
  <c r="W307" i="25"/>
  <c r="W302" i="25"/>
  <c r="U466" i="25"/>
  <c r="V466" i="25" s="1"/>
  <c r="U386" i="25"/>
  <c r="V386" i="25" s="1"/>
  <c r="W321" i="25"/>
  <c r="U375" i="25"/>
  <c r="V375" i="25" s="1"/>
  <c r="U374" i="25"/>
  <c r="V374" i="25" s="1"/>
  <c r="W320" i="25"/>
  <c r="W377" i="25"/>
  <c r="U454" i="25"/>
  <c r="V454" i="25" s="1"/>
  <c r="U468" i="25"/>
  <c r="W393" i="25"/>
  <c r="U462" i="25"/>
  <c r="U366" i="25"/>
  <c r="V366" i="25" s="1"/>
  <c r="W330" i="25"/>
  <c r="U461" i="25"/>
  <c r="V461" i="25" s="1"/>
  <c r="U391" i="25" s="1"/>
  <c r="V391" i="25" s="1"/>
  <c r="W391" i="25"/>
  <c r="U357" i="25"/>
  <c r="V362" i="25"/>
  <c r="W263" i="25" s="1"/>
  <c r="V529" i="25"/>
  <c r="U449" i="25" s="1"/>
  <c r="V449" i="25" s="1"/>
  <c r="W308" i="25"/>
  <c r="W450" i="25"/>
  <c r="U314" i="25"/>
  <c r="V314" i="25" s="1"/>
  <c r="V378" i="25"/>
  <c r="V382" i="25"/>
  <c r="U464" i="25"/>
  <c r="U300" i="25"/>
  <c r="V373" i="25"/>
  <c r="W273" i="25" s="1"/>
  <c r="W318" i="25"/>
  <c r="V304" i="25"/>
  <c r="W322" i="25"/>
  <c r="V265" i="25"/>
  <c r="L15" i="56"/>
  <c r="L26" i="56"/>
  <c r="L21" i="56"/>
  <c r="L11" i="56"/>
  <c r="L27" i="56"/>
  <c r="L32" i="56"/>
  <c r="L25" i="56"/>
  <c r="L17" i="56"/>
  <c r="L22" i="56"/>
  <c r="L14" i="56"/>
  <c r="L29" i="56"/>
  <c r="L35" i="56"/>
  <c r="L13" i="56"/>
  <c r="L33" i="56"/>
  <c r="L16" i="56"/>
  <c r="L28" i="56"/>
  <c r="L34" i="56"/>
  <c r="L19" i="56"/>
  <c r="L23" i="56"/>
  <c r="L31" i="56"/>
  <c r="L10" i="56"/>
  <c r="L36" i="56"/>
  <c r="L24" i="56"/>
  <c r="L37" i="56"/>
  <c r="L38" i="56"/>
  <c r="L12" i="56"/>
  <c r="L18" i="56"/>
  <c r="L20" i="56"/>
  <c r="L30" i="56"/>
  <c r="AR39" i="33" l="1"/>
  <c r="AS39" i="33"/>
  <c r="M40" i="33"/>
  <c r="AO41" i="33"/>
  <c r="AQ40" i="33"/>
  <c r="T39" i="33"/>
  <c r="AH39" i="33"/>
  <c r="AO146" i="51"/>
  <c r="AP146" i="51" s="1"/>
  <c r="X39" i="33"/>
  <c r="AZ398" i="59"/>
  <c r="AK40" i="33"/>
  <c r="W39" i="33"/>
  <c r="AJ39" i="33"/>
  <c r="AZ40" i="33"/>
  <c r="AB41" i="33"/>
  <c r="AA147" i="51"/>
  <c r="AB147" i="51" s="1"/>
  <c r="L40" i="33"/>
  <c r="G196" i="11" s="1"/>
  <c r="AF40" i="33"/>
  <c r="U40" i="33"/>
  <c r="AO91" i="51"/>
  <c r="AP91" i="51" s="1"/>
  <c r="AT39" i="33"/>
  <c r="I40" i="33"/>
  <c r="G39" i="33"/>
  <c r="BA40" i="33"/>
  <c r="Z39" i="33"/>
  <c r="M91" i="51"/>
  <c r="N91" i="51" s="1"/>
  <c r="M146" i="51"/>
  <c r="N146" i="51" s="1"/>
  <c r="N39" i="33"/>
  <c r="AM42" i="33"/>
  <c r="E39" i="33"/>
  <c r="AC39" i="33"/>
  <c r="O39" i="33"/>
  <c r="AV398" i="59"/>
  <c r="AG40" i="33"/>
  <c r="BO409" i="59"/>
  <c r="BO410" i="59" s="1"/>
  <c r="BO408" i="59"/>
  <c r="AM409" i="59"/>
  <c r="AM410" i="59" s="1"/>
  <c r="AM408" i="59"/>
  <c r="BF421" i="59"/>
  <c r="BF422" i="59" s="1"/>
  <c r="BF420" i="59"/>
  <c r="AE41" i="33"/>
  <c r="BH409" i="59"/>
  <c r="BH410" i="59" s="1"/>
  <c r="BH408" i="59"/>
  <c r="I385" i="59"/>
  <c r="I386" i="59" s="1"/>
  <c r="I384" i="59"/>
  <c r="J397" i="59"/>
  <c r="J396" i="59"/>
  <c r="BD385" i="59"/>
  <c r="BD386" i="59" s="1"/>
  <c r="BD384" i="59"/>
  <c r="BS386" i="59"/>
  <c r="AV39" i="33"/>
  <c r="BL385" i="59"/>
  <c r="BL386" i="59" s="1"/>
  <c r="BL384" i="59"/>
  <c r="AA92" i="51"/>
  <c r="AB92" i="51" s="1"/>
  <c r="AL40" i="33"/>
  <c r="AD41" i="33"/>
  <c r="AW39" i="33"/>
  <c r="BI397" i="59"/>
  <c r="BI396" i="59"/>
  <c r="BI398" i="59"/>
  <c r="AP40" i="33"/>
  <c r="AL397" i="59"/>
  <c r="AL398" i="59" s="1"/>
  <c r="AL396" i="59"/>
  <c r="AR421" i="59"/>
  <c r="AR422" i="59" s="1"/>
  <c r="AR420" i="59"/>
  <c r="AC397" i="59"/>
  <c r="AC398" i="59" s="1"/>
  <c r="AC396" i="59"/>
  <c r="AO36" i="51"/>
  <c r="AP36" i="51" s="1"/>
  <c r="J386" i="59"/>
  <c r="H39" i="33"/>
  <c r="BW397" i="59"/>
  <c r="BW398" i="59" s="1"/>
  <c r="BW396" i="59"/>
  <c r="F39" i="33"/>
  <c r="Y39" i="33"/>
  <c r="BT385" i="59"/>
  <c r="BT386" i="59" s="1"/>
  <c r="BT384" i="59"/>
  <c r="O397" i="59"/>
  <c r="O398" i="59" s="1"/>
  <c r="O396" i="59"/>
  <c r="BE397" i="59"/>
  <c r="BE398" i="59" s="1"/>
  <c r="BE396" i="59"/>
  <c r="M397" i="59"/>
  <c r="M398" i="59" s="1"/>
  <c r="M396" i="59"/>
  <c r="BN409" i="59"/>
  <c r="BN410" i="59" s="1"/>
  <c r="BN408" i="59"/>
  <c r="AD397" i="59"/>
  <c r="AD398" i="59" s="1"/>
  <c r="AD396" i="59"/>
  <c r="AA35" i="51"/>
  <c r="AB35" i="51" s="1"/>
  <c r="F374" i="59"/>
  <c r="D38" i="33"/>
  <c r="BG409" i="59"/>
  <c r="BG410" i="59" s="1"/>
  <c r="BG408" i="59"/>
  <c r="AT409" i="59"/>
  <c r="AT410" i="59" s="1"/>
  <c r="AT408" i="59"/>
  <c r="BM385" i="59"/>
  <c r="BM386" i="59" s="1"/>
  <c r="BM384" i="59"/>
  <c r="BS385" i="59"/>
  <c r="BS384" i="59"/>
  <c r="T397" i="59"/>
  <c r="T398" i="59" s="1"/>
  <c r="T396" i="59"/>
  <c r="AB397" i="59"/>
  <c r="AB398" i="59" s="1"/>
  <c r="AB396" i="59"/>
  <c r="BB385" i="59"/>
  <c r="BB386" i="59" s="1"/>
  <c r="BB384" i="59"/>
  <c r="BP385" i="59"/>
  <c r="BP386" i="59" s="1"/>
  <c r="BP384" i="59"/>
  <c r="AN385" i="59"/>
  <c r="AN386" i="59" s="1"/>
  <c r="AN384" i="59"/>
  <c r="R397" i="59"/>
  <c r="R398" i="59" s="1"/>
  <c r="R396" i="59"/>
  <c r="BR397" i="59"/>
  <c r="BR398" i="59" s="1"/>
  <c r="BR396" i="59"/>
  <c r="AI385" i="59"/>
  <c r="AI386" i="59" s="1"/>
  <c r="AI384" i="59"/>
  <c r="AY40" i="33"/>
  <c r="AW385" i="59"/>
  <c r="AW386" i="59" s="1"/>
  <c r="AW384" i="59"/>
  <c r="Q40" i="33"/>
  <c r="K397" i="59"/>
  <c r="K398" i="59" s="1"/>
  <c r="K396" i="59"/>
  <c r="AS409" i="59"/>
  <c r="AS410" i="59" s="1"/>
  <c r="AS408" i="59"/>
  <c r="N397" i="59"/>
  <c r="N398" i="59" s="1"/>
  <c r="N396" i="59"/>
  <c r="K40" i="33"/>
  <c r="S39" i="33"/>
  <c r="Y410" i="59"/>
  <c r="R41" i="33"/>
  <c r="L397" i="59"/>
  <c r="L398" i="59" s="1"/>
  <c r="L396" i="59"/>
  <c r="BJ397" i="59"/>
  <c r="BJ398" i="59" s="1"/>
  <c r="BJ396" i="59"/>
  <c r="S385" i="59"/>
  <c r="S386" i="59" s="1"/>
  <c r="S384" i="59"/>
  <c r="AU397" i="59"/>
  <c r="AU398" i="59" s="1"/>
  <c r="AU396" i="59"/>
  <c r="Z385" i="59"/>
  <c r="Z386" i="59" s="1"/>
  <c r="Z384" i="59"/>
  <c r="AQ421" i="59"/>
  <c r="AQ422" i="59" s="1"/>
  <c r="AQ420" i="59"/>
  <c r="AE397" i="59"/>
  <c r="AE398" i="59" s="1"/>
  <c r="AE396" i="59"/>
  <c r="AH385" i="59"/>
  <c r="AH386" i="59" s="1"/>
  <c r="AH384" i="59"/>
  <c r="F385" i="59"/>
  <c r="F384" i="59"/>
  <c r="AI39" i="33"/>
  <c r="AY385" i="59"/>
  <c r="AY386" i="59" s="1"/>
  <c r="AY384" i="59"/>
  <c r="AX385" i="59"/>
  <c r="AX386" i="59" s="1"/>
  <c r="AX384" i="59"/>
  <c r="M35" i="51"/>
  <c r="N35" i="51" s="1"/>
  <c r="E374" i="59"/>
  <c r="C38" i="33"/>
  <c r="AZ397" i="59"/>
  <c r="AZ396" i="59"/>
  <c r="BA397" i="59"/>
  <c r="BA398" i="59" s="1"/>
  <c r="BA396" i="59"/>
  <c r="BK385" i="59"/>
  <c r="BK386" i="59" s="1"/>
  <c r="BK384" i="59"/>
  <c r="V385" i="59"/>
  <c r="V386" i="59" s="1"/>
  <c r="V384" i="59"/>
  <c r="AV397" i="59"/>
  <c r="AV396" i="59"/>
  <c r="G385" i="59"/>
  <c r="G386" i="59" s="1"/>
  <c r="G384" i="59"/>
  <c r="Q397" i="59"/>
  <c r="Q398" i="59" s="1"/>
  <c r="Q396" i="59"/>
  <c r="AA40" i="33"/>
  <c r="M201" i="51"/>
  <c r="N201" i="51" s="1"/>
  <c r="BY396" i="59"/>
  <c r="BY409" i="59" s="1"/>
  <c r="BY386" i="59"/>
  <c r="BB39" i="33"/>
  <c r="AU40" i="33"/>
  <c r="P39" i="33"/>
  <c r="BQ385" i="59"/>
  <c r="BQ386" i="59" s="1"/>
  <c r="BQ384" i="59"/>
  <c r="V40" i="33"/>
  <c r="U385" i="59"/>
  <c r="U386" i="59" s="1"/>
  <c r="U384" i="59"/>
  <c r="AK385" i="59"/>
  <c r="AK386" i="59" s="1"/>
  <c r="AK384" i="59"/>
  <c r="AA385" i="59"/>
  <c r="AA386" i="59" s="1"/>
  <c r="AA384" i="59"/>
  <c r="AX39" i="33"/>
  <c r="AO385" i="59"/>
  <c r="AO386" i="59" s="1"/>
  <c r="AO384" i="59"/>
  <c r="P397" i="59"/>
  <c r="P398" i="59" s="1"/>
  <c r="P396" i="59"/>
  <c r="E385" i="59"/>
  <c r="E384" i="59"/>
  <c r="AO201" i="51"/>
  <c r="AP201" i="51" s="1"/>
  <c r="CA396" i="59"/>
  <c r="CA409" i="59" s="1"/>
  <c r="CA386" i="59"/>
  <c r="BD39" i="33"/>
  <c r="AA200" i="51"/>
  <c r="AB200" i="51" s="1"/>
  <c r="BZ384" i="59"/>
  <c r="BZ397" i="59" s="1"/>
  <c r="BZ374" i="59"/>
  <c r="BC38" i="33"/>
  <c r="AJ385" i="59"/>
  <c r="AJ386" i="59" s="1"/>
  <c r="AJ384" i="59"/>
  <c r="BC385" i="59"/>
  <c r="BC386" i="59" s="1"/>
  <c r="BC384" i="59"/>
  <c r="BV397" i="59"/>
  <c r="BV398" i="59" s="1"/>
  <c r="BV396" i="59"/>
  <c r="J40" i="33"/>
  <c r="AN41" i="33"/>
  <c r="X397" i="59"/>
  <c r="X398" i="59" s="1"/>
  <c r="X396" i="59"/>
  <c r="L39" i="56"/>
  <c r="H385" i="59"/>
  <c r="H386" i="59" s="1"/>
  <c r="H384" i="59"/>
  <c r="AF409" i="59"/>
  <c r="AF410" i="59" s="1"/>
  <c r="AF408" i="59"/>
  <c r="W385" i="59"/>
  <c r="W386" i="59" s="1"/>
  <c r="W384" i="59"/>
  <c r="AG397" i="59"/>
  <c r="AG398" i="59" s="1"/>
  <c r="AG396" i="59"/>
  <c r="BU385" i="59"/>
  <c r="BU386" i="59" s="1"/>
  <c r="BU384" i="59"/>
  <c r="AP385" i="59"/>
  <c r="AP386" i="59" s="1"/>
  <c r="AP384" i="59"/>
  <c r="BX397" i="59"/>
  <c r="BX398" i="59" s="1"/>
  <c r="BX396" i="59"/>
  <c r="Y421" i="59"/>
  <c r="Y420" i="59"/>
  <c r="W262" i="25"/>
  <c r="W329" i="25"/>
  <c r="U467" i="25"/>
  <c r="V467" i="25" s="1"/>
  <c r="U381" i="25"/>
  <c r="V381" i="25" s="1"/>
  <c r="U385" i="25"/>
  <c r="V385" i="25" s="1"/>
  <c r="U321" i="25"/>
  <c r="V321" i="25" s="1"/>
  <c r="W277" i="25"/>
  <c r="U383" i="25"/>
  <c r="V383" i="25" s="1"/>
  <c r="U315" i="25"/>
  <c r="V315" i="25" s="1"/>
  <c r="U384" i="25"/>
  <c r="V384" i="25" s="1"/>
  <c r="U390" i="25"/>
  <c r="V390" i="25" s="1"/>
  <c r="U389" i="25"/>
  <c r="V389" i="25" s="1"/>
  <c r="W271" i="25"/>
  <c r="U316" i="25"/>
  <c r="V316" i="25" s="1"/>
  <c r="W324" i="25"/>
  <c r="W264" i="25"/>
  <c r="U465" i="25"/>
  <c r="V465" i="25" s="1"/>
  <c r="U450" i="25"/>
  <c r="V450" i="25" s="1"/>
  <c r="W397" i="25"/>
  <c r="U377" i="25"/>
  <c r="V377" i="25" s="1"/>
  <c r="W272" i="25"/>
  <c r="U260" i="25"/>
  <c r="V260" i="25" s="1"/>
  <c r="W261" i="25"/>
  <c r="U261" i="25"/>
  <c r="V261" i="25" s="1"/>
  <c r="U320" i="25"/>
  <c r="V320" i="25" s="1"/>
  <c r="U307" i="25"/>
  <c r="V307" i="25" s="1"/>
  <c r="U351" i="25"/>
  <c r="V351" i="25" s="1"/>
  <c r="U367" i="25"/>
  <c r="W395" i="25"/>
  <c r="W392" i="25"/>
  <c r="U327" i="25"/>
  <c r="U325" i="25"/>
  <c r="V325" i="25" s="1"/>
  <c r="W274" i="25"/>
  <c r="V357" i="25"/>
  <c r="W303" i="25"/>
  <c r="U311" i="25"/>
  <c r="V311" i="25" s="1"/>
  <c r="V462" i="25"/>
  <c r="U392" i="25" s="1"/>
  <c r="V392" i="25" s="1"/>
  <c r="U319" i="25"/>
  <c r="V319" i="25" s="1"/>
  <c r="V300" i="25"/>
  <c r="V468" i="25"/>
  <c r="U318" i="25"/>
  <c r="V464" i="25"/>
  <c r="W328" i="25"/>
  <c r="A1" i="28"/>
  <c r="W40" i="33" l="1"/>
  <c r="AW40" i="33"/>
  <c r="Q41" i="33"/>
  <c r="AA41" i="33"/>
  <c r="AB42" i="33"/>
  <c r="X40" i="33"/>
  <c r="E40" i="33"/>
  <c r="AI40" i="33"/>
  <c r="P410" i="59"/>
  <c r="M41" i="33"/>
  <c r="AO92" i="51"/>
  <c r="AP92" i="51" s="1"/>
  <c r="AT40" i="33"/>
  <c r="AO42" i="33"/>
  <c r="AD42" i="33"/>
  <c r="J41" i="33"/>
  <c r="P40" i="33"/>
  <c r="F40" i="33"/>
  <c r="AR40" i="33"/>
  <c r="AS40" i="33"/>
  <c r="AH40" i="33"/>
  <c r="AO147" i="51"/>
  <c r="AP147" i="51" s="1"/>
  <c r="BF434" i="59"/>
  <c r="AM43" i="33"/>
  <c r="BC397" i="59"/>
  <c r="BC398" i="59" s="1"/>
  <c r="BC396" i="59"/>
  <c r="P409" i="59"/>
  <c r="P408" i="59"/>
  <c r="V41" i="33"/>
  <c r="T40" i="33"/>
  <c r="AJ397" i="59"/>
  <c r="AJ398" i="59" s="1"/>
  <c r="AJ396" i="59"/>
  <c r="Y433" i="59"/>
  <c r="Y432" i="59"/>
  <c r="H397" i="59"/>
  <c r="H398" i="59" s="1"/>
  <c r="H396" i="59"/>
  <c r="Z397" i="59"/>
  <c r="Z398" i="59" s="1"/>
  <c r="Z396" i="59"/>
  <c r="AI397" i="59"/>
  <c r="AI398" i="59" s="1"/>
  <c r="AI396" i="59"/>
  <c r="T409" i="59"/>
  <c r="T410" i="59" s="1"/>
  <c r="T408" i="59"/>
  <c r="V397" i="59"/>
  <c r="V398" i="59" s="1"/>
  <c r="V396" i="59"/>
  <c r="AY397" i="59"/>
  <c r="AY396" i="59"/>
  <c r="AU409" i="59"/>
  <c r="AU410" i="59" s="1"/>
  <c r="AU408" i="59"/>
  <c r="N409" i="59"/>
  <c r="N410" i="59" s="1"/>
  <c r="N408" i="59"/>
  <c r="BN421" i="59"/>
  <c r="BN422" i="59" s="1"/>
  <c r="BN420" i="59"/>
  <c r="BW409" i="59"/>
  <c r="BW410" i="59" s="1"/>
  <c r="BW408" i="59"/>
  <c r="AM421" i="59"/>
  <c r="AM422" i="59" s="1"/>
  <c r="AM420" i="59"/>
  <c r="BA41" i="33"/>
  <c r="X409" i="59"/>
  <c r="X410" i="59" s="1"/>
  <c r="X408" i="59"/>
  <c r="AA397" i="59"/>
  <c r="AA398" i="59" s="1"/>
  <c r="AA396" i="59"/>
  <c r="BR409" i="59"/>
  <c r="BR408" i="59"/>
  <c r="BO421" i="59"/>
  <c r="BO422" i="59" s="1"/>
  <c r="BO420" i="59"/>
  <c r="AK397" i="59"/>
  <c r="AK398" i="59" s="1"/>
  <c r="AK396" i="59"/>
  <c r="M202" i="51"/>
  <c r="N202" i="51" s="1"/>
  <c r="BY408" i="59"/>
  <c r="BY421" i="59" s="1"/>
  <c r="BY398" i="59"/>
  <c r="BB40" i="33"/>
  <c r="R409" i="59"/>
  <c r="R410" i="59" s="1"/>
  <c r="R408" i="59"/>
  <c r="BM397" i="59"/>
  <c r="BM398" i="59" s="1"/>
  <c r="BM396" i="59"/>
  <c r="M147" i="51"/>
  <c r="N147" i="51" s="1"/>
  <c r="N40" i="33"/>
  <c r="AB409" i="59"/>
  <c r="AB410" i="59" s="1"/>
  <c r="AB408" i="59"/>
  <c r="O40" i="33"/>
  <c r="BV410" i="59"/>
  <c r="AY41" i="33"/>
  <c r="AD409" i="59"/>
  <c r="AD410" i="59" s="1"/>
  <c r="AD408" i="59"/>
  <c r="AP397" i="59"/>
  <c r="AP398" i="59" s="1"/>
  <c r="AP396" i="59"/>
  <c r="BK397" i="59"/>
  <c r="BK398" i="59" s="1"/>
  <c r="BK396" i="59"/>
  <c r="AS421" i="59"/>
  <c r="AS422" i="59" s="1"/>
  <c r="AS420" i="59"/>
  <c r="M409" i="59"/>
  <c r="M408" i="59"/>
  <c r="BD397" i="59"/>
  <c r="BD398" i="59" s="1"/>
  <c r="BD396" i="59"/>
  <c r="Y422" i="59"/>
  <c r="R42" i="33"/>
  <c r="AW397" i="59"/>
  <c r="AW398" i="59" s="1"/>
  <c r="AW396" i="59"/>
  <c r="BB397" i="59"/>
  <c r="BB398" i="59" s="1"/>
  <c r="BB396" i="59"/>
  <c r="AF421" i="59"/>
  <c r="AF422" i="59" s="1"/>
  <c r="AF420" i="59"/>
  <c r="BQ397" i="59"/>
  <c r="BQ398" i="59" s="1"/>
  <c r="BQ396" i="59"/>
  <c r="G397" i="59"/>
  <c r="G398" i="59" s="1"/>
  <c r="G396" i="59"/>
  <c r="M36" i="51"/>
  <c r="N36" i="51" s="1"/>
  <c r="E386" i="59"/>
  <c r="C39" i="33"/>
  <c r="AQ433" i="59"/>
  <c r="AQ434" i="59" s="1"/>
  <c r="AQ432" i="59"/>
  <c r="AL409" i="59"/>
  <c r="AL410" i="59" s="1"/>
  <c r="AL408" i="59"/>
  <c r="AA93" i="51"/>
  <c r="AB93" i="51" s="1"/>
  <c r="AL41" i="33"/>
  <c r="AO397" i="59"/>
  <c r="AO398" i="59" s="1"/>
  <c r="AO396" i="59"/>
  <c r="Y40" i="33"/>
  <c r="BL397" i="59"/>
  <c r="BL398" i="59" s="1"/>
  <c r="BL396" i="59"/>
  <c r="AE42" i="33"/>
  <c r="AY398" i="59"/>
  <c r="AJ40" i="33"/>
  <c r="AX397" i="59"/>
  <c r="AX398" i="59" s="1"/>
  <c r="AX396" i="59"/>
  <c r="BF433" i="59"/>
  <c r="BF432" i="59"/>
  <c r="Z40" i="33"/>
  <c r="AF41" i="33"/>
  <c r="AQ41" i="33"/>
  <c r="BX409" i="59"/>
  <c r="BX410" i="59" s="1"/>
  <c r="BX408" i="59"/>
  <c r="AX40" i="33"/>
  <c r="G143" i="11"/>
  <c r="G90" i="11" s="1"/>
  <c r="G37" i="11" s="1"/>
  <c r="BR410" i="59"/>
  <c r="AU41" i="33"/>
  <c r="BS397" i="59"/>
  <c r="BS398" i="59" s="1"/>
  <c r="BS396" i="59"/>
  <c r="BI409" i="59"/>
  <c r="BI410" i="59" s="1"/>
  <c r="BI408" i="59"/>
  <c r="AV40" i="33"/>
  <c r="G40" i="33"/>
  <c r="AA148" i="51"/>
  <c r="AB148" i="51" s="1"/>
  <c r="L41" i="33"/>
  <c r="G197" i="11" s="1"/>
  <c r="AK41" i="33"/>
  <c r="AN42" i="33"/>
  <c r="AO202" i="51"/>
  <c r="AP202" i="51" s="1"/>
  <c r="CA408" i="59"/>
  <c r="CA421" i="59" s="1"/>
  <c r="CA398" i="59"/>
  <c r="BD40" i="33"/>
  <c r="BA409" i="59"/>
  <c r="BA410" i="59" s="1"/>
  <c r="BA408" i="59"/>
  <c r="BJ409" i="59"/>
  <c r="BJ410" i="59" s="1"/>
  <c r="BJ408" i="59"/>
  <c r="K409" i="59"/>
  <c r="K410" i="59" s="1"/>
  <c r="K408" i="59"/>
  <c r="BE409" i="59"/>
  <c r="BE410" i="59" s="1"/>
  <c r="BE408" i="59"/>
  <c r="AO37" i="51"/>
  <c r="AP37" i="51" s="1"/>
  <c r="J398" i="59"/>
  <c r="H40" i="33"/>
  <c r="J409" i="59"/>
  <c r="J408" i="59"/>
  <c r="AN397" i="59"/>
  <c r="AN398" i="59" s="1"/>
  <c r="AN396" i="59"/>
  <c r="AT421" i="59"/>
  <c r="AT422" i="59" s="1"/>
  <c r="AT420" i="59"/>
  <c r="AG409" i="59"/>
  <c r="AG410" i="59" s="1"/>
  <c r="AG408" i="59"/>
  <c r="AZ409" i="59"/>
  <c r="AZ410" i="59" s="1"/>
  <c r="AZ408" i="59"/>
  <c r="AH397" i="59"/>
  <c r="AH398" i="59" s="1"/>
  <c r="AH396" i="59"/>
  <c r="L409" i="59"/>
  <c r="L410" i="59" s="1"/>
  <c r="L408" i="59"/>
  <c r="O409" i="59"/>
  <c r="O410" i="59" s="1"/>
  <c r="O408" i="59"/>
  <c r="AC409" i="59"/>
  <c r="AC410" i="59" s="1"/>
  <c r="AC408" i="59"/>
  <c r="I397" i="59"/>
  <c r="I398" i="59" s="1"/>
  <c r="I396" i="59"/>
  <c r="AG41" i="33"/>
  <c r="U41" i="33"/>
  <c r="AZ41" i="33"/>
  <c r="AA36" i="51"/>
  <c r="AB36" i="51" s="1"/>
  <c r="F386" i="59"/>
  <c r="D39" i="33"/>
  <c r="S40" i="33"/>
  <c r="AV409" i="59"/>
  <c r="AV410" i="59" s="1"/>
  <c r="AV408" i="59"/>
  <c r="M410" i="59"/>
  <c r="K41" i="33"/>
  <c r="AP41" i="33"/>
  <c r="AA201" i="51"/>
  <c r="AB201" i="51" s="1"/>
  <c r="BZ396" i="59"/>
  <c r="BZ409" i="59" s="1"/>
  <c r="BZ386" i="59"/>
  <c r="BC39" i="33"/>
  <c r="AC40" i="33"/>
  <c r="S397" i="59"/>
  <c r="S398" i="59" s="1"/>
  <c r="S396" i="59"/>
  <c r="BU397" i="59"/>
  <c r="BU398" i="59" s="1"/>
  <c r="BU396" i="59"/>
  <c r="F397" i="59"/>
  <c r="F396" i="59"/>
  <c r="I41" i="33"/>
  <c r="U397" i="59"/>
  <c r="U398" i="59" s="1"/>
  <c r="U396" i="59"/>
  <c r="BV409" i="59"/>
  <c r="BV408" i="59"/>
  <c r="E397" i="59"/>
  <c r="E396" i="59"/>
  <c r="BP397" i="59"/>
  <c r="BP398" i="59" s="1"/>
  <c r="BP396" i="59"/>
  <c r="BG421" i="59"/>
  <c r="BG422" i="59" s="1"/>
  <c r="BG420" i="59"/>
  <c r="W397" i="59"/>
  <c r="W398" i="59" s="1"/>
  <c r="W396" i="59"/>
  <c r="M92" i="51"/>
  <c r="N92" i="51" s="1"/>
  <c r="Q409" i="59"/>
  <c r="Q410" i="59" s="1"/>
  <c r="Q408" i="59"/>
  <c r="AE409" i="59"/>
  <c r="AE410" i="59" s="1"/>
  <c r="AE408" i="59"/>
  <c r="BT397" i="59"/>
  <c r="BT398" i="59" s="1"/>
  <c r="BT396" i="59"/>
  <c r="AR433" i="59"/>
  <c r="AR434" i="59" s="1"/>
  <c r="AR432" i="59"/>
  <c r="BH421" i="59"/>
  <c r="BH422" i="59" s="1"/>
  <c r="BH420" i="59"/>
  <c r="U326" i="25"/>
  <c r="V326" i="25" s="1"/>
  <c r="W398" i="25"/>
  <c r="U308" i="25"/>
  <c r="V308" i="25" s="1"/>
  <c r="U322" i="25"/>
  <c r="V322" i="25" s="1"/>
  <c r="U396" i="25"/>
  <c r="V396" i="25" s="1"/>
  <c r="U323" i="25"/>
  <c r="V323" i="25" s="1"/>
  <c r="W281" i="25"/>
  <c r="W278" i="25"/>
  <c r="U324" i="25"/>
  <c r="V324" i="25" s="1"/>
  <c r="W232" i="25"/>
  <c r="U393" i="25"/>
  <c r="V393" i="25" s="1"/>
  <c r="W335" i="25"/>
  <c r="U221" i="25"/>
  <c r="V221" i="25" s="1"/>
  <c r="W313" i="25"/>
  <c r="U272" i="25"/>
  <c r="V272" i="25" s="1"/>
  <c r="V367" i="25"/>
  <c r="W338" i="25"/>
  <c r="W221" i="25"/>
  <c r="W267" i="25"/>
  <c r="W226" i="25"/>
  <c r="U266" i="25"/>
  <c r="V266" i="25" s="1"/>
  <c r="W333" i="25"/>
  <c r="W301" i="25"/>
  <c r="U301" i="25"/>
  <c r="V301" i="25" s="1"/>
  <c r="W257" i="25"/>
  <c r="U302" i="25"/>
  <c r="V302" i="25" s="1"/>
  <c r="W222" i="25"/>
  <c r="U262" i="25"/>
  <c r="V262" i="25" s="1"/>
  <c r="W193" i="25" s="1"/>
  <c r="U328" i="25"/>
  <c r="V328" i="25" s="1"/>
  <c r="W231" i="25"/>
  <c r="U270" i="25"/>
  <c r="W280" i="25"/>
  <c r="W283" i="25"/>
  <c r="U397" i="25"/>
  <c r="U394" i="25"/>
  <c r="W279" i="25"/>
  <c r="U329" i="25"/>
  <c r="V318" i="25"/>
  <c r="W234" i="25" s="1"/>
  <c r="U255" i="25"/>
  <c r="V327" i="25"/>
  <c r="D51" i="40"/>
  <c r="D52" i="40" s="1"/>
  <c r="A14" i="40"/>
  <c r="C14" i="40"/>
  <c r="D14" i="40"/>
  <c r="C52" i="40"/>
  <c r="C73" i="40"/>
  <c r="D73" i="40"/>
  <c r="C64" i="40"/>
  <c r="D64" i="40"/>
  <c r="C56" i="40"/>
  <c r="D56" i="40"/>
  <c r="C47" i="40"/>
  <c r="D47" i="40"/>
  <c r="C43" i="40"/>
  <c r="D43" i="40"/>
  <c r="C39" i="40"/>
  <c r="D39" i="40"/>
  <c r="C35" i="40"/>
  <c r="D35" i="40"/>
  <c r="C31" i="40"/>
  <c r="D31" i="40"/>
  <c r="C22" i="40"/>
  <c r="D22" i="40"/>
  <c r="C10" i="40"/>
  <c r="D10" i="40"/>
  <c r="D6" i="40"/>
  <c r="C6" i="40"/>
  <c r="AZ42" i="33" l="1"/>
  <c r="AC41" i="33"/>
  <c r="AH41" i="33"/>
  <c r="AO148" i="51"/>
  <c r="AP148" i="51" s="1"/>
  <c r="AI41" i="33"/>
  <c r="P41" i="33"/>
  <c r="X41" i="33"/>
  <c r="E41" i="33"/>
  <c r="F41" i="33"/>
  <c r="BA42" i="33"/>
  <c r="AW41" i="33"/>
  <c r="AF42" i="33"/>
  <c r="I42" i="33"/>
  <c r="M148" i="51"/>
  <c r="N148" i="51" s="1"/>
  <c r="N41" i="33"/>
  <c r="AQ42" i="33"/>
  <c r="Q42" i="33"/>
  <c r="AX41" i="33"/>
  <c r="AN43" i="33"/>
  <c r="Z41" i="33"/>
  <c r="M93" i="51"/>
  <c r="N93" i="51" s="1"/>
  <c r="AS41" i="33"/>
  <c r="U42" i="33"/>
  <c r="W41" i="33"/>
  <c r="AA94" i="51"/>
  <c r="AB94" i="51" s="1"/>
  <c r="AL42" i="33"/>
  <c r="AD43" i="33"/>
  <c r="AK42" i="33"/>
  <c r="T41" i="33"/>
  <c r="V42" i="33"/>
  <c r="Y41" i="33"/>
  <c r="G41" i="33"/>
  <c r="AT434" i="59"/>
  <c r="AE43" i="33"/>
  <c r="AA42" i="33"/>
  <c r="O41" i="33"/>
  <c r="AG42" i="33"/>
  <c r="BJ421" i="59"/>
  <c r="BJ422" i="59" s="1"/>
  <c r="BJ420" i="59"/>
  <c r="AM44" i="33"/>
  <c r="AT433" i="59"/>
  <c r="AT432" i="59"/>
  <c r="S409" i="59"/>
  <c r="S410" i="59" s="1"/>
  <c r="S408" i="59"/>
  <c r="BI421" i="59"/>
  <c r="BI422" i="59" s="1"/>
  <c r="BI420" i="59"/>
  <c r="G144" i="11"/>
  <c r="G91" i="11" s="1"/>
  <c r="G38" i="11" s="1"/>
  <c r="AL421" i="59"/>
  <c r="AL422" i="59" s="1"/>
  <c r="AL420" i="59"/>
  <c r="AA409" i="59"/>
  <c r="AA410" i="59" s="1"/>
  <c r="AA408" i="59"/>
  <c r="AU421" i="59"/>
  <c r="AU422" i="59" s="1"/>
  <c r="AU420" i="59"/>
  <c r="Y445" i="59"/>
  <c r="Y444" i="59"/>
  <c r="AO43" i="33"/>
  <c r="AD422" i="59"/>
  <c r="BG433" i="59"/>
  <c r="BG434" i="59" s="1"/>
  <c r="BG432" i="59"/>
  <c r="BU409" i="59"/>
  <c r="BU410" i="59" s="1"/>
  <c r="BU408" i="59"/>
  <c r="AN409" i="59"/>
  <c r="AN410" i="59" s="1"/>
  <c r="AN408" i="59"/>
  <c r="BV421" i="59"/>
  <c r="BV422" i="59" s="1"/>
  <c r="BV420" i="59"/>
  <c r="AA37" i="51"/>
  <c r="AB37" i="51" s="1"/>
  <c r="F398" i="59"/>
  <c r="D40" i="33"/>
  <c r="L421" i="59"/>
  <c r="L422" i="59" s="1"/>
  <c r="L420" i="59"/>
  <c r="AI409" i="59"/>
  <c r="AI410" i="59" s="1"/>
  <c r="AI408" i="59"/>
  <c r="U409" i="59"/>
  <c r="U410" i="59" s="1"/>
  <c r="U408" i="59"/>
  <c r="AA202" i="51"/>
  <c r="AB202" i="51" s="1"/>
  <c r="BZ408" i="59"/>
  <c r="BZ421" i="59" s="1"/>
  <c r="BZ398" i="59"/>
  <c r="BC40" i="33"/>
  <c r="AO409" i="59"/>
  <c r="AO410" i="59" s="1"/>
  <c r="AO408" i="59"/>
  <c r="BQ409" i="59"/>
  <c r="BQ410" i="59" s="1"/>
  <c r="BQ408" i="59"/>
  <c r="AS433" i="59"/>
  <c r="AS434" i="59" s="1"/>
  <c r="AS432" i="59"/>
  <c r="BO433" i="59"/>
  <c r="BO434" i="59" s="1"/>
  <c r="BO432" i="59"/>
  <c r="AR41" i="33"/>
  <c r="AG421" i="59"/>
  <c r="AG422" i="59" s="1"/>
  <c r="AG420" i="59"/>
  <c r="AW409" i="59"/>
  <c r="AW410" i="59" s="1"/>
  <c r="AW408" i="59"/>
  <c r="BH433" i="59"/>
  <c r="BH434" i="59" s="1"/>
  <c r="BH432" i="59"/>
  <c r="K42" i="33"/>
  <c r="I409" i="59"/>
  <c r="I410" i="59" s="1"/>
  <c r="I408" i="59"/>
  <c r="AA149" i="51"/>
  <c r="AB149" i="51" s="1"/>
  <c r="L42" i="33"/>
  <c r="G198" i="11" s="1"/>
  <c r="AJ41" i="33"/>
  <c r="AQ445" i="59"/>
  <c r="AQ446" i="59" s="1"/>
  <c r="AQ444" i="59"/>
  <c r="AD421" i="59"/>
  <c r="AD420" i="59"/>
  <c r="X421" i="59"/>
  <c r="X422" i="59" s="1"/>
  <c r="X420" i="59"/>
  <c r="AY409" i="59"/>
  <c r="AY410" i="59" s="1"/>
  <c r="AY408" i="59"/>
  <c r="AJ409" i="59"/>
  <c r="AJ410" i="59" s="1"/>
  <c r="AJ408" i="59"/>
  <c r="BP409" i="59"/>
  <c r="BP410" i="59" s="1"/>
  <c r="BP408" i="59"/>
  <c r="AV421" i="59"/>
  <c r="AV422" i="59" s="1"/>
  <c r="AV420" i="59"/>
  <c r="BA421" i="59"/>
  <c r="BA422" i="59" s="1"/>
  <c r="BA420" i="59"/>
  <c r="AR445" i="59"/>
  <c r="AR446" i="59" s="1"/>
  <c r="AR444" i="59"/>
  <c r="AC421" i="59"/>
  <c r="AC422" i="59" s="1"/>
  <c r="AC420" i="59"/>
  <c r="E409" i="59"/>
  <c r="E408" i="59"/>
  <c r="BL409" i="59"/>
  <c r="BL410" i="59" s="1"/>
  <c r="BL408" i="59"/>
  <c r="O421" i="59"/>
  <c r="O422" i="59" s="1"/>
  <c r="O420" i="59"/>
  <c r="AO203" i="51"/>
  <c r="AP203" i="51" s="1"/>
  <c r="CA420" i="59"/>
  <c r="CA433" i="59" s="1"/>
  <c r="CA410" i="59"/>
  <c r="BD41" i="33"/>
  <c r="AV41" i="33"/>
  <c r="J42" i="33"/>
  <c r="G409" i="59"/>
  <c r="G410" i="59" s="1"/>
  <c r="G408" i="59"/>
  <c r="M421" i="59"/>
  <c r="M422" i="59" s="1"/>
  <c r="M420" i="59"/>
  <c r="AB421" i="59"/>
  <c r="AB422" i="59" s="1"/>
  <c r="AB420" i="59"/>
  <c r="AO38" i="51"/>
  <c r="AP38" i="51" s="1"/>
  <c r="J410" i="59"/>
  <c r="H41" i="33"/>
  <c r="BE421" i="59"/>
  <c r="BE422" i="59" s="1"/>
  <c r="BE420" i="59"/>
  <c r="BF445" i="59"/>
  <c r="BF446" i="59" s="1"/>
  <c r="BF444" i="59"/>
  <c r="AF433" i="59"/>
  <c r="AF434" i="59" s="1"/>
  <c r="AF432" i="59"/>
  <c r="BK409" i="59"/>
  <c r="BK410" i="59" s="1"/>
  <c r="BK408" i="59"/>
  <c r="R421" i="59"/>
  <c r="R422" i="59" s="1"/>
  <c r="R420" i="59"/>
  <c r="Y434" i="59"/>
  <c r="R43" i="33"/>
  <c r="M203" i="51"/>
  <c r="N203" i="51" s="1"/>
  <c r="BY420" i="59"/>
  <c r="BY433" i="59" s="1"/>
  <c r="BY410" i="59"/>
  <c r="BB41" i="33"/>
  <c r="V409" i="59"/>
  <c r="V410" i="59" s="1"/>
  <c r="V408" i="59"/>
  <c r="M37" i="51"/>
  <c r="N37" i="51" s="1"/>
  <c r="E398" i="59"/>
  <c r="C40" i="33"/>
  <c r="BD409" i="59"/>
  <c r="BD410" i="59" s="1"/>
  <c r="BD408" i="59"/>
  <c r="AE421" i="59"/>
  <c r="AE422" i="59" s="1"/>
  <c r="AE420" i="59"/>
  <c r="BR421" i="59"/>
  <c r="BR420" i="59"/>
  <c r="N421" i="59"/>
  <c r="N422" i="59" s="1"/>
  <c r="N420" i="59"/>
  <c r="H409" i="59"/>
  <c r="H410" i="59" s="1"/>
  <c r="H408" i="59"/>
  <c r="BC409" i="59"/>
  <c r="BC410" i="59" s="1"/>
  <c r="BC408" i="59"/>
  <c r="AP42" i="33"/>
  <c r="BX421" i="59"/>
  <c r="BX422" i="59" s="1"/>
  <c r="BX420" i="59"/>
  <c r="AO93" i="51"/>
  <c r="AP93" i="51" s="1"/>
  <c r="AT41" i="33"/>
  <c r="AY42" i="33"/>
  <c r="AB43" i="33"/>
  <c r="BT409" i="59"/>
  <c r="BT410" i="59" s="1"/>
  <c r="BT408" i="59"/>
  <c r="S41" i="33"/>
  <c r="J421" i="59"/>
  <c r="J420" i="59"/>
  <c r="AM433" i="59"/>
  <c r="AM434" i="59" s="1"/>
  <c r="AM432" i="59"/>
  <c r="T421" i="59"/>
  <c r="T422" i="59" s="1"/>
  <c r="T420" i="59"/>
  <c r="M42" i="33"/>
  <c r="AK409" i="59"/>
  <c r="AK410" i="59" s="1"/>
  <c r="AK408" i="59"/>
  <c r="BW421" i="59"/>
  <c r="BW422" i="59" s="1"/>
  <c r="BW420" i="59"/>
  <c r="BS409" i="59"/>
  <c r="BS410" i="59" s="1"/>
  <c r="BS408" i="59"/>
  <c r="Q421" i="59"/>
  <c r="Q422" i="59" s="1"/>
  <c r="Q420" i="59"/>
  <c r="AH409" i="59"/>
  <c r="AH410" i="59" s="1"/>
  <c r="AH408" i="59"/>
  <c r="BN433" i="59"/>
  <c r="BN434" i="59" s="1"/>
  <c r="BN432" i="59"/>
  <c r="Z409" i="59"/>
  <c r="Z410" i="59" s="1"/>
  <c r="Z408" i="59"/>
  <c r="P421" i="59"/>
  <c r="P422" i="59" s="1"/>
  <c r="P420" i="59"/>
  <c r="AZ421" i="59"/>
  <c r="AZ422" i="59" s="1"/>
  <c r="AZ420" i="59"/>
  <c r="BR422" i="59"/>
  <c r="AU42" i="33"/>
  <c r="W409" i="59"/>
  <c r="W410" i="59" s="1"/>
  <c r="W408" i="59"/>
  <c r="F409" i="59"/>
  <c r="F408" i="59"/>
  <c r="K421" i="59"/>
  <c r="K422" i="59" s="1"/>
  <c r="K420" i="59"/>
  <c r="L40" i="56"/>
  <c r="AX409" i="59"/>
  <c r="AX410" i="59" s="1"/>
  <c r="AX408" i="59"/>
  <c r="BB409" i="59"/>
  <c r="BB410" i="59" s="1"/>
  <c r="BB408" i="59"/>
  <c r="AP409" i="59"/>
  <c r="AP410" i="59" s="1"/>
  <c r="AP408" i="59"/>
  <c r="BM409" i="59"/>
  <c r="BM410" i="59" s="1"/>
  <c r="BM408" i="59"/>
  <c r="U330" i="25"/>
  <c r="V330" i="25" s="1"/>
  <c r="U275" i="25"/>
  <c r="V275" i="25" s="1"/>
  <c r="W225" i="25"/>
  <c r="U333" i="25"/>
  <c r="V333" i="25" s="1"/>
  <c r="U278" i="25"/>
  <c r="U271" i="25"/>
  <c r="V271" i="25" s="1"/>
  <c r="U398" i="25"/>
  <c r="V398" i="25" s="1"/>
  <c r="W192" i="25"/>
  <c r="W275" i="25"/>
  <c r="U395" i="25"/>
  <c r="U222" i="25"/>
  <c r="V222" i="25" s="1"/>
  <c r="W224" i="25"/>
  <c r="U263" i="25"/>
  <c r="V263" i="25" s="1"/>
  <c r="W258" i="25"/>
  <c r="W259" i="25"/>
  <c r="U303" i="25"/>
  <c r="W276" i="25"/>
  <c r="W332" i="25"/>
  <c r="U332" i="25"/>
  <c r="V332" i="25" s="1"/>
  <c r="U226" i="25"/>
  <c r="V226" i="25" s="1"/>
  <c r="U277" i="25"/>
  <c r="U256" i="25"/>
  <c r="V256" i="25" s="1"/>
  <c r="U312" i="25"/>
  <c r="V312" i="25" s="1"/>
  <c r="W282" i="25"/>
  <c r="U331" i="25"/>
  <c r="V331" i="25" s="1"/>
  <c r="U276" i="25"/>
  <c r="V329" i="25"/>
  <c r="V394" i="25"/>
  <c r="W285" i="25" s="1"/>
  <c r="V270" i="25"/>
  <c r="V255" i="25"/>
  <c r="U273" i="25"/>
  <c r="V397" i="25"/>
  <c r="F54" i="32"/>
  <c r="F53" i="32"/>
  <c r="F52" i="32"/>
  <c r="F51" i="32"/>
  <c r="F50" i="32"/>
  <c r="F49" i="32"/>
  <c r="F48" i="32"/>
  <c r="F47" i="32"/>
  <c r="F46" i="32"/>
  <c r="F45" i="32"/>
  <c r="F44" i="32"/>
  <c r="F43" i="32"/>
  <c r="F42" i="32"/>
  <c r="F41" i="32"/>
  <c r="F40" i="32"/>
  <c r="F39" i="32"/>
  <c r="F38" i="32"/>
  <c r="F37" i="32"/>
  <c r="F36" i="32"/>
  <c r="F35" i="32"/>
  <c r="F34" i="32"/>
  <c r="F33" i="32"/>
  <c r="F32" i="32"/>
  <c r="F31" i="32"/>
  <c r="F30" i="32"/>
  <c r="F29" i="32"/>
  <c r="F28" i="32"/>
  <c r="F27" i="32"/>
  <c r="F26" i="32"/>
  <c r="F25" i="32"/>
  <c r="F24" i="32"/>
  <c r="F23" i="32"/>
  <c r="F22" i="32"/>
  <c r="F21" i="32"/>
  <c r="F20" i="32"/>
  <c r="F19" i="32"/>
  <c r="F18" i="32"/>
  <c r="F17" i="32"/>
  <c r="F16" i="32"/>
  <c r="F15" i="32"/>
  <c r="F14" i="32"/>
  <c r="F13" i="32"/>
  <c r="F12" i="32"/>
  <c r="F11" i="32"/>
  <c r="F10" i="32"/>
  <c r="F9" i="32"/>
  <c r="F8" i="32"/>
  <c r="F7" i="32"/>
  <c r="F6" i="32"/>
  <c r="F5" i="32"/>
  <c r="L165" i="33"/>
  <c r="M165" i="33"/>
  <c r="N165" i="33"/>
  <c r="C27" i="40"/>
  <c r="C75" i="40" s="1"/>
  <c r="D27" i="40"/>
  <c r="D75" i="40" s="1"/>
  <c r="L41" i="56" l="1"/>
  <c r="K43" i="33"/>
  <c r="AK43" i="33"/>
  <c r="AZ43" i="33"/>
  <c r="F42" i="33"/>
  <c r="AH42" i="33"/>
  <c r="AO149" i="51"/>
  <c r="AP149" i="51" s="1"/>
  <c r="AQ43" i="33"/>
  <c r="AW42" i="33"/>
  <c r="V43" i="33"/>
  <c r="K434" i="59"/>
  <c r="I43" i="33"/>
  <c r="R434" i="59"/>
  <c r="Y42" i="33"/>
  <c r="AO94" i="51"/>
  <c r="AP94" i="51" s="1"/>
  <c r="AT42" i="33"/>
  <c r="AG43" i="33"/>
  <c r="AX42" i="33"/>
  <c r="AA43" i="33"/>
  <c r="BA43" i="33"/>
  <c r="AD44" i="33"/>
  <c r="G42" i="33"/>
  <c r="M149" i="51"/>
  <c r="N149" i="51" s="1"/>
  <c r="N42" i="33"/>
  <c r="AB434" i="59"/>
  <c r="U43" i="33"/>
  <c r="AS42" i="33"/>
  <c r="E42" i="33"/>
  <c r="AV42" i="33"/>
  <c r="AM45" i="33"/>
  <c r="AA95" i="51"/>
  <c r="AB95" i="51" s="1"/>
  <c r="AL43" i="33"/>
  <c r="AC42" i="33"/>
  <c r="M43" i="33"/>
  <c r="Z42" i="33"/>
  <c r="M94" i="51"/>
  <c r="N94" i="51" s="1"/>
  <c r="AA150" i="51"/>
  <c r="AB150" i="51" s="1"/>
  <c r="L43" i="33"/>
  <c r="G199" i="11" s="1"/>
  <c r="BP422" i="59"/>
  <c r="BG446" i="59"/>
  <c r="AN44" i="33"/>
  <c r="W421" i="59"/>
  <c r="W422" i="59" s="1"/>
  <c r="W420" i="59"/>
  <c r="Q433" i="59"/>
  <c r="Q434" i="59" s="1"/>
  <c r="Q432" i="59"/>
  <c r="J433" i="59"/>
  <c r="J432" i="59"/>
  <c r="BX433" i="59"/>
  <c r="BX434" i="59" s="1"/>
  <c r="BX432" i="59"/>
  <c r="Y446" i="59"/>
  <c r="R44" i="33"/>
  <c r="AA203" i="51"/>
  <c r="AB203" i="51" s="1"/>
  <c r="BZ420" i="59"/>
  <c r="BZ433" i="59" s="1"/>
  <c r="BZ410" i="59"/>
  <c r="BC41" i="33"/>
  <c r="AN421" i="59"/>
  <c r="AN422" i="59" s="1"/>
  <c r="AN420" i="59"/>
  <c r="AA421" i="59"/>
  <c r="AA422" i="59" s="1"/>
  <c r="AA420" i="59"/>
  <c r="BM421" i="59"/>
  <c r="BM422" i="59" s="1"/>
  <c r="BM420" i="59"/>
  <c r="AB433" i="59"/>
  <c r="AB432" i="59"/>
  <c r="O433" i="59"/>
  <c r="O434" i="59" s="1"/>
  <c r="O432" i="59"/>
  <c r="BP421" i="59"/>
  <c r="BP420" i="59"/>
  <c r="AG433" i="59"/>
  <c r="AG434" i="59" s="1"/>
  <c r="AG432" i="59"/>
  <c r="BD421" i="59"/>
  <c r="BD422" i="59" s="1"/>
  <c r="BD420" i="59"/>
  <c r="G145" i="11"/>
  <c r="G92" i="11" s="1"/>
  <c r="G39" i="11" s="1"/>
  <c r="AF43" i="33"/>
  <c r="Z421" i="59"/>
  <c r="Z420" i="59"/>
  <c r="AO44" i="33"/>
  <c r="S421" i="59"/>
  <c r="S422" i="59" s="1"/>
  <c r="S420" i="59"/>
  <c r="BU421" i="59"/>
  <c r="BU422" i="59" s="1"/>
  <c r="BU420" i="59"/>
  <c r="AL433" i="59"/>
  <c r="AL434" i="59" s="1"/>
  <c r="AL432" i="59"/>
  <c r="BJ433" i="59"/>
  <c r="BJ434" i="59" s="1"/>
  <c r="BJ432" i="59"/>
  <c r="AP421" i="59"/>
  <c r="AP422" i="59" s="1"/>
  <c r="AP420" i="59"/>
  <c r="AU43" i="33"/>
  <c r="Z422" i="59"/>
  <c r="S42" i="33"/>
  <c r="W42" i="33"/>
  <c r="AR458" i="59"/>
  <c r="I421" i="59"/>
  <c r="I422" i="59" s="1"/>
  <c r="I420" i="59"/>
  <c r="BI433" i="59"/>
  <c r="BI434" i="59" s="1"/>
  <c r="BI432" i="59"/>
  <c r="H421" i="59"/>
  <c r="H422" i="59" s="1"/>
  <c r="H420" i="59"/>
  <c r="O42" i="33"/>
  <c r="N433" i="59"/>
  <c r="N434" i="59" s="1"/>
  <c r="N432" i="59"/>
  <c r="AT445" i="59"/>
  <c r="AT444" i="59"/>
  <c r="AT446" i="59"/>
  <c r="AE44" i="33"/>
  <c r="X42" i="33"/>
  <c r="AR42" i="33"/>
  <c r="BG445" i="59"/>
  <c r="BG444" i="59"/>
  <c r="AO422" i="59"/>
  <c r="AC433" i="59"/>
  <c r="AC434" i="59" s="1"/>
  <c r="AC432" i="59"/>
  <c r="AY421" i="59"/>
  <c r="AY422" i="59" s="1"/>
  <c r="AY420" i="59"/>
  <c r="AS445" i="59"/>
  <c r="AS446" i="59" s="1"/>
  <c r="AS444" i="59"/>
  <c r="L433" i="59"/>
  <c r="L432" i="59"/>
  <c r="Y457" i="59"/>
  <c r="Y456" i="59"/>
  <c r="BR433" i="59"/>
  <c r="BR434" i="59" s="1"/>
  <c r="BR432" i="59"/>
  <c r="BV433" i="59"/>
  <c r="BV434" i="59" s="1"/>
  <c r="BV432" i="59"/>
  <c r="AU433" i="59"/>
  <c r="AU434" i="59" s="1"/>
  <c r="AU432" i="59"/>
  <c r="BS421" i="59"/>
  <c r="BS422" i="59" s="1"/>
  <c r="BS420" i="59"/>
  <c r="R433" i="59"/>
  <c r="R432" i="59"/>
  <c r="AJ42" i="33"/>
  <c r="M433" i="59"/>
  <c r="M434" i="59" s="1"/>
  <c r="M432" i="59"/>
  <c r="BL421" i="59"/>
  <c r="BL422" i="59" s="1"/>
  <c r="BL420" i="59"/>
  <c r="U421" i="59"/>
  <c r="U422" i="59" s="1"/>
  <c r="U420" i="59"/>
  <c r="AZ433" i="59"/>
  <c r="AZ434" i="59" s="1"/>
  <c r="AZ432" i="59"/>
  <c r="BW433" i="59"/>
  <c r="BW434" i="59" s="1"/>
  <c r="BW432" i="59"/>
  <c r="BT421" i="59"/>
  <c r="BT422" i="59" s="1"/>
  <c r="BT420" i="59"/>
  <c r="AP43" i="33"/>
  <c r="BK421" i="59"/>
  <c r="BK422" i="59" s="1"/>
  <c r="BK420" i="59"/>
  <c r="Q43" i="33"/>
  <c r="P42" i="33"/>
  <c r="BB421" i="59"/>
  <c r="BB422" i="59" s="1"/>
  <c r="BB420" i="59"/>
  <c r="BC421" i="59"/>
  <c r="BC422" i="59" s="1"/>
  <c r="BC420" i="59"/>
  <c r="M38" i="51"/>
  <c r="N38" i="51" s="1"/>
  <c r="E410" i="59"/>
  <c r="C41" i="33"/>
  <c r="G421" i="59"/>
  <c r="G422" i="59" s="1"/>
  <c r="G420" i="59"/>
  <c r="E421" i="59"/>
  <c r="E420" i="59"/>
  <c r="AJ421" i="59"/>
  <c r="AJ422" i="59" s="1"/>
  <c r="AJ420" i="59"/>
  <c r="BO445" i="59"/>
  <c r="BO446" i="59" s="1"/>
  <c r="BO444" i="59"/>
  <c r="AI421" i="59"/>
  <c r="AI422" i="59" s="1"/>
  <c r="AI420" i="59"/>
  <c r="P433" i="59"/>
  <c r="P434" i="59" s="1"/>
  <c r="P432" i="59"/>
  <c r="AK421" i="59"/>
  <c r="AK422" i="59" s="1"/>
  <c r="AK420" i="59"/>
  <c r="AF445" i="59"/>
  <c r="AF446" i="59" s="1"/>
  <c r="AF444" i="59"/>
  <c r="T42" i="33"/>
  <c r="AI42" i="33"/>
  <c r="AX421" i="59"/>
  <c r="AX422" i="59" s="1"/>
  <c r="AX420" i="59"/>
  <c r="AB44" i="33"/>
  <c r="V421" i="59"/>
  <c r="V422" i="59" s="1"/>
  <c r="V420" i="59"/>
  <c r="BF457" i="59"/>
  <c r="BF458" i="59" s="1"/>
  <c r="BF456" i="59"/>
  <c r="L434" i="59"/>
  <c r="J43" i="33"/>
  <c r="AY43" i="33"/>
  <c r="AR457" i="59"/>
  <c r="AR456" i="59"/>
  <c r="X433" i="59"/>
  <c r="X434" i="59" s="1"/>
  <c r="X432" i="59"/>
  <c r="BQ421" i="59"/>
  <c r="BQ422" i="59" s="1"/>
  <c r="BQ420" i="59"/>
  <c r="K433" i="59"/>
  <c r="K432" i="59"/>
  <c r="BN445" i="59"/>
  <c r="BN446" i="59" s="1"/>
  <c r="BN444" i="59"/>
  <c r="T433" i="59"/>
  <c r="T434" i="59" s="1"/>
  <c r="T432" i="59"/>
  <c r="M204" i="51"/>
  <c r="N204" i="51" s="1"/>
  <c r="BY432" i="59"/>
  <c r="BY445" i="59" s="1"/>
  <c r="BY422" i="59"/>
  <c r="BB42" i="33"/>
  <c r="BE433" i="59"/>
  <c r="BE434" i="59" s="1"/>
  <c r="BE432" i="59"/>
  <c r="BH445" i="59"/>
  <c r="BH446" i="59" s="1"/>
  <c r="BH444" i="59"/>
  <c r="AA38" i="51"/>
  <c r="AB38" i="51" s="1"/>
  <c r="F410" i="59"/>
  <c r="D41" i="33"/>
  <c r="BA433" i="59"/>
  <c r="BA434" i="59" s="1"/>
  <c r="BA432" i="59"/>
  <c r="AD433" i="59"/>
  <c r="AD434" i="59" s="1"/>
  <c r="AD432" i="59"/>
  <c r="AO421" i="59"/>
  <c r="AO420" i="59"/>
  <c r="F421" i="59"/>
  <c r="F420" i="59"/>
  <c r="AH421" i="59"/>
  <c r="AH422" i="59" s="1"/>
  <c r="AH420" i="59"/>
  <c r="AM445" i="59"/>
  <c r="AM446" i="59" s="1"/>
  <c r="AM444" i="59"/>
  <c r="AO204" i="51"/>
  <c r="AP204" i="51" s="1"/>
  <c r="CA432" i="59"/>
  <c r="CA445" i="59" s="1"/>
  <c r="CA422" i="59"/>
  <c r="BD42" i="33"/>
  <c r="AE433" i="59"/>
  <c r="AE434" i="59" s="1"/>
  <c r="AE432" i="59"/>
  <c r="AO39" i="51"/>
  <c r="AP39" i="51" s="1"/>
  <c r="J422" i="59"/>
  <c r="H42" i="33"/>
  <c r="AV433" i="59"/>
  <c r="AV434" i="59" s="1"/>
  <c r="AV432" i="59"/>
  <c r="AQ457" i="59"/>
  <c r="AQ458" i="59" s="1"/>
  <c r="AQ456" i="59"/>
  <c r="AW421" i="59"/>
  <c r="AW422" i="59" s="1"/>
  <c r="AW420" i="59"/>
  <c r="W337" i="25"/>
  <c r="U257" i="25"/>
  <c r="V257" i="25" s="1"/>
  <c r="U264" i="25"/>
  <c r="V264" i="25" s="1"/>
  <c r="U224" i="25" s="1"/>
  <c r="V224" i="25" s="1"/>
  <c r="W334" i="25"/>
  <c r="U192" i="25"/>
  <c r="V192" i="25" s="1"/>
  <c r="U282" i="25"/>
  <c r="V282" i="25" s="1"/>
  <c r="W241" i="25"/>
  <c r="U232" i="25"/>
  <c r="V232" i="25" s="1"/>
  <c r="W227" i="25"/>
  <c r="U267" i="25"/>
  <c r="V267" i="25" s="1"/>
  <c r="W238" i="25"/>
  <c r="W223" i="25"/>
  <c r="U223" i="25"/>
  <c r="V223" i="25" s="1"/>
  <c r="W268" i="25"/>
  <c r="W235" i="25"/>
  <c r="U274" i="25"/>
  <c r="V274" i="25" s="1"/>
  <c r="V303" i="25"/>
  <c r="U258" i="25" s="1"/>
  <c r="V258" i="25" s="1"/>
  <c r="U313" i="25"/>
  <c r="V395" i="25"/>
  <c r="W336" i="25"/>
  <c r="U338" i="25"/>
  <c r="U279" i="25"/>
  <c r="V279" i="25" s="1"/>
  <c r="W284" i="25"/>
  <c r="U334" i="25"/>
  <c r="V273" i="25"/>
  <c r="W233" i="25"/>
  <c r="V278" i="25"/>
  <c r="V277" i="25"/>
  <c r="W237" i="25"/>
  <c r="U337" i="25"/>
  <c r="V276" i="25"/>
  <c r="F55" i="32"/>
  <c r="D55" i="32"/>
  <c r="L55" i="39"/>
  <c r="B55" i="39"/>
  <c r="B54" i="39"/>
  <c r="A54" i="39"/>
  <c r="D54" i="39" s="1"/>
  <c r="B53" i="39"/>
  <c r="A53" i="39"/>
  <c r="D53" i="39" s="1"/>
  <c r="B52" i="39"/>
  <c r="A52" i="39"/>
  <c r="D52" i="39" s="1"/>
  <c r="B51" i="39"/>
  <c r="A51" i="39"/>
  <c r="D51" i="39" s="1"/>
  <c r="B50" i="39"/>
  <c r="A50" i="39"/>
  <c r="D50" i="39" s="1"/>
  <c r="B49" i="39"/>
  <c r="A49" i="39"/>
  <c r="D49" i="39" s="1"/>
  <c r="B48" i="39"/>
  <c r="A48" i="39"/>
  <c r="D48" i="39" s="1"/>
  <c r="B47" i="39"/>
  <c r="A47" i="39"/>
  <c r="D47" i="39" s="1"/>
  <c r="B46" i="39"/>
  <c r="A46" i="39"/>
  <c r="B45" i="39"/>
  <c r="A45" i="39"/>
  <c r="D45" i="39" s="1"/>
  <c r="B44" i="39"/>
  <c r="A44" i="39"/>
  <c r="D44" i="39" s="1"/>
  <c r="B43" i="39"/>
  <c r="A43" i="39"/>
  <c r="D43" i="39" s="1"/>
  <c r="B42" i="39"/>
  <c r="A42" i="39"/>
  <c r="D42" i="39" s="1"/>
  <c r="B41" i="39"/>
  <c r="A41" i="39"/>
  <c r="D41" i="39" s="1"/>
  <c r="B40" i="39"/>
  <c r="A40" i="39"/>
  <c r="B39" i="39"/>
  <c r="A39" i="39"/>
  <c r="B38" i="39"/>
  <c r="A38" i="39"/>
  <c r="D38" i="39" s="1"/>
  <c r="B37" i="39"/>
  <c r="A37" i="39"/>
  <c r="D37" i="39" s="1"/>
  <c r="B36" i="39"/>
  <c r="A36" i="39"/>
  <c r="D36" i="39" s="1"/>
  <c r="B35" i="39"/>
  <c r="A35" i="39"/>
  <c r="D35" i="39" s="1"/>
  <c r="B34" i="39"/>
  <c r="A34" i="39"/>
  <c r="B33" i="39"/>
  <c r="A33" i="39"/>
  <c r="D33" i="39" s="1"/>
  <c r="B32" i="39"/>
  <c r="A32" i="39"/>
  <c r="D32" i="39" s="1"/>
  <c r="B31" i="39"/>
  <c r="A31" i="39"/>
  <c r="D31" i="39" s="1"/>
  <c r="B30" i="39"/>
  <c r="A30" i="39"/>
  <c r="D30" i="39" s="1"/>
  <c r="B29" i="39"/>
  <c r="A29" i="39"/>
  <c r="B28" i="39"/>
  <c r="A28" i="39"/>
  <c r="D28" i="39" s="1"/>
  <c r="B27" i="39"/>
  <c r="A27" i="39"/>
  <c r="D27" i="39" s="1"/>
  <c r="B26" i="39"/>
  <c r="A26" i="39"/>
  <c r="D26" i="39" s="1"/>
  <c r="B25" i="39"/>
  <c r="A25" i="39"/>
  <c r="B24" i="39"/>
  <c r="A24" i="39"/>
  <c r="D24" i="39" s="1"/>
  <c r="B23" i="39"/>
  <c r="A23" i="39"/>
  <c r="D23" i="39" s="1"/>
  <c r="B22" i="39"/>
  <c r="A22" i="39"/>
  <c r="B21" i="39"/>
  <c r="A21" i="39"/>
  <c r="D21" i="39" s="1"/>
  <c r="B20" i="39"/>
  <c r="A20" i="39"/>
  <c r="D20" i="39" s="1"/>
  <c r="B19" i="39"/>
  <c r="A19" i="39"/>
  <c r="B18" i="39"/>
  <c r="A18" i="39"/>
  <c r="D18" i="39" s="1"/>
  <c r="B17" i="39"/>
  <c r="A17" i="39"/>
  <c r="B16" i="39"/>
  <c r="A16" i="39"/>
  <c r="B15" i="39"/>
  <c r="A15" i="39"/>
  <c r="B14" i="39"/>
  <c r="A14" i="39"/>
  <c r="B13" i="39"/>
  <c r="A13" i="39"/>
  <c r="B12" i="39"/>
  <c r="A12" i="39"/>
  <c r="B11" i="39"/>
  <c r="A11" i="39"/>
  <c r="B10" i="39"/>
  <c r="A10" i="39"/>
  <c r="B9" i="39"/>
  <c r="A9" i="39"/>
  <c r="B8" i="39"/>
  <c r="A8" i="39"/>
  <c r="B7" i="39"/>
  <c r="A7" i="39"/>
  <c r="B6" i="39"/>
  <c r="A6" i="39"/>
  <c r="B5" i="39"/>
  <c r="A5" i="39"/>
  <c r="B56" i="37"/>
  <c r="L42" i="56" l="1"/>
  <c r="Z43" i="33"/>
  <c r="M95" i="51"/>
  <c r="N95" i="51" s="1"/>
  <c r="AZ44" i="33"/>
  <c r="AM46" i="33"/>
  <c r="AK44" i="33"/>
  <c r="AN434" i="59"/>
  <c r="AC43" i="33"/>
  <c r="AH43" i="33"/>
  <c r="AO150" i="51"/>
  <c r="AP150" i="51" s="1"/>
  <c r="O43" i="33"/>
  <c r="AU44" i="33"/>
  <c r="Y43" i="33"/>
  <c r="Q44" i="33"/>
  <c r="K44" i="33"/>
  <c r="AA151" i="51"/>
  <c r="AB151" i="51" s="1"/>
  <c r="L44" i="33"/>
  <c r="G200" i="11" s="1"/>
  <c r="E43" i="33"/>
  <c r="AV43" i="33"/>
  <c r="T43" i="33"/>
  <c r="AF44" i="33"/>
  <c r="P43" i="33"/>
  <c r="F43" i="33"/>
  <c r="AM458" i="59"/>
  <c r="AB45" i="33"/>
  <c r="V44" i="33"/>
  <c r="AO45" i="33"/>
  <c r="W43" i="33"/>
  <c r="AO95" i="51"/>
  <c r="AP95" i="51" s="1"/>
  <c r="AT43" i="33"/>
  <c r="AI43" i="33"/>
  <c r="G43" i="33"/>
  <c r="AR43" i="33"/>
  <c r="AW43" i="33"/>
  <c r="AD45" i="33"/>
  <c r="BM434" i="59"/>
  <c r="Y469" i="59"/>
  <c r="Y468" i="59"/>
  <c r="BI445" i="59"/>
  <c r="BI444" i="59"/>
  <c r="M44" i="33"/>
  <c r="AQ469" i="59"/>
  <c r="AQ470" i="59" s="1"/>
  <c r="AQ468" i="59"/>
  <c r="BP433" i="59"/>
  <c r="BP434" i="59" s="1"/>
  <c r="BP432" i="59"/>
  <c r="AA39" i="51"/>
  <c r="AB39" i="51" s="1"/>
  <c r="F422" i="59"/>
  <c r="D42" i="33"/>
  <c r="K445" i="59"/>
  <c r="K446" i="59" s="1"/>
  <c r="K444" i="59"/>
  <c r="AK433" i="59"/>
  <c r="AK434" i="59" s="1"/>
  <c r="AK432" i="59"/>
  <c r="BI446" i="59"/>
  <c r="AP44" i="33"/>
  <c r="U44" i="33"/>
  <c r="I44" i="33"/>
  <c r="AM457" i="59"/>
  <c r="AM456" i="59"/>
  <c r="L445" i="59"/>
  <c r="L446" i="59" s="1"/>
  <c r="L444" i="59"/>
  <c r="BH457" i="59"/>
  <c r="BH458" i="59" s="1"/>
  <c r="BH456" i="59"/>
  <c r="T446" i="59"/>
  <c r="P445" i="59"/>
  <c r="P446" i="59" s="1"/>
  <c r="P444" i="59"/>
  <c r="AX43" i="33"/>
  <c r="M150" i="51"/>
  <c r="N150" i="51" s="1"/>
  <c r="N43" i="33"/>
  <c r="AV445" i="59"/>
  <c r="AV444" i="59"/>
  <c r="BE445" i="59"/>
  <c r="BE444" i="59"/>
  <c r="AI433" i="59"/>
  <c r="AI432" i="59"/>
  <c r="AE45" i="33"/>
  <c r="BE446" i="59"/>
  <c r="AA96" i="51"/>
  <c r="AB96" i="51" s="1"/>
  <c r="AL44" i="33"/>
  <c r="N446" i="59"/>
  <c r="X445" i="59"/>
  <c r="X446" i="59" s="1"/>
  <c r="X444" i="59"/>
  <c r="BB433" i="59"/>
  <c r="BB432" i="59"/>
  <c r="AZ445" i="59"/>
  <c r="AZ446" i="59" s="1"/>
  <c r="AZ444" i="59"/>
  <c r="BS433" i="59"/>
  <c r="BS434" i="59" s="1"/>
  <c r="BS432" i="59"/>
  <c r="AT457" i="59"/>
  <c r="AT458" i="59" s="1"/>
  <c r="AT456" i="59"/>
  <c r="G146" i="11"/>
  <c r="G93" i="11" s="1"/>
  <c r="G40" i="11" s="1"/>
  <c r="U433" i="59"/>
  <c r="U434" i="59" s="1"/>
  <c r="U432" i="59"/>
  <c r="AU445" i="59"/>
  <c r="AU446" i="59" s="1"/>
  <c r="AU444" i="59"/>
  <c r="AC445" i="59"/>
  <c r="AC446" i="59" s="1"/>
  <c r="AC444" i="59"/>
  <c r="N445" i="59"/>
  <c r="N444" i="59"/>
  <c r="S43" i="33"/>
  <c r="Y458" i="59"/>
  <c r="R45" i="33"/>
  <c r="AJ433" i="59"/>
  <c r="AJ434" i="59" s="1"/>
  <c r="AJ432" i="59"/>
  <c r="Z433" i="59"/>
  <c r="Z434" i="59" s="1"/>
  <c r="Z432" i="59"/>
  <c r="AB445" i="59"/>
  <c r="AB446" i="59" s="1"/>
  <c r="AB444" i="59"/>
  <c r="BX445" i="59"/>
  <c r="BX444" i="59"/>
  <c r="AW433" i="59"/>
  <c r="AW434" i="59" s="1"/>
  <c r="AW432" i="59"/>
  <c r="M39" i="51"/>
  <c r="N39" i="51" s="1"/>
  <c r="E422" i="59"/>
  <c r="C42" i="33"/>
  <c r="AY434" i="59"/>
  <c r="AJ43" i="33"/>
  <c r="AI434" i="59"/>
  <c r="X43" i="33"/>
  <c r="BC433" i="59"/>
  <c r="BC434" i="59" s="1"/>
  <c r="BC432" i="59"/>
  <c r="BW445" i="59"/>
  <c r="BW446" i="59" s="1"/>
  <c r="BW444" i="59"/>
  <c r="AS457" i="59"/>
  <c r="AS458" i="59" s="1"/>
  <c r="AS456" i="59"/>
  <c r="AA204" i="51"/>
  <c r="AB204" i="51" s="1"/>
  <c r="BZ432" i="59"/>
  <c r="BZ445" i="59" s="1"/>
  <c r="BZ422" i="59"/>
  <c r="BC42" i="33"/>
  <c r="AN45" i="33"/>
  <c r="BB434" i="59"/>
  <c r="BO457" i="59"/>
  <c r="BO458" i="59" s="1"/>
  <c r="BO456" i="59"/>
  <c r="AO205" i="51"/>
  <c r="AP205" i="51" s="1"/>
  <c r="CA444" i="59"/>
  <c r="CA457" i="59" s="1"/>
  <c r="CA434" i="59"/>
  <c r="BD43" i="33"/>
  <c r="J44" i="33"/>
  <c r="AF457" i="59"/>
  <c r="AF458" i="59" s="1"/>
  <c r="AF456" i="59"/>
  <c r="G433" i="59"/>
  <c r="G434" i="59" s="1"/>
  <c r="G432" i="59"/>
  <c r="M445" i="59"/>
  <c r="M446" i="59" s="1"/>
  <c r="M444" i="59"/>
  <c r="BJ445" i="59"/>
  <c r="BJ446" i="59" s="1"/>
  <c r="BJ444" i="59"/>
  <c r="AA433" i="59"/>
  <c r="AA434" i="59" s="1"/>
  <c r="AA432" i="59"/>
  <c r="Q445" i="59"/>
  <c r="Q446" i="59" s="1"/>
  <c r="Q444" i="59"/>
  <c r="BX446" i="59"/>
  <c r="BA44" i="33"/>
  <c r="V433" i="59"/>
  <c r="V434" i="59" s="1"/>
  <c r="V432" i="59"/>
  <c r="BT433" i="59"/>
  <c r="BT434" i="59" s="1"/>
  <c r="BT432" i="59"/>
  <c r="I433" i="59"/>
  <c r="I434" i="59" s="1"/>
  <c r="I432" i="59"/>
  <c r="AH433" i="59"/>
  <c r="AH434" i="59" s="1"/>
  <c r="AH432" i="59"/>
  <c r="BQ433" i="59"/>
  <c r="BQ434" i="59" s="1"/>
  <c r="BQ432" i="59"/>
  <c r="F433" i="59"/>
  <c r="F432" i="59"/>
  <c r="AY433" i="59"/>
  <c r="AY432" i="59"/>
  <c r="T445" i="59"/>
  <c r="T444" i="59"/>
  <c r="AY44" i="33"/>
  <c r="E433" i="59"/>
  <c r="E432" i="59"/>
  <c r="BL433" i="59"/>
  <c r="BL434" i="59" s="1"/>
  <c r="BL432" i="59"/>
  <c r="BG457" i="59"/>
  <c r="BG458" i="59" s="1"/>
  <c r="BG456" i="59"/>
  <c r="AP433" i="59"/>
  <c r="AP432" i="59"/>
  <c r="BM433" i="59"/>
  <c r="BM432" i="59"/>
  <c r="J445" i="59"/>
  <c r="J444" i="59"/>
  <c r="BN457" i="59"/>
  <c r="BN458" i="59" s="1"/>
  <c r="BN456" i="59"/>
  <c r="AS43" i="33"/>
  <c r="AQ44" i="33"/>
  <c r="BF469" i="59"/>
  <c r="BF470" i="59" s="1"/>
  <c r="BF468" i="59"/>
  <c r="AL445" i="59"/>
  <c r="AL446" i="59" s="1"/>
  <c r="AL444" i="59"/>
  <c r="BD433" i="59"/>
  <c r="BD434" i="59" s="1"/>
  <c r="BD432" i="59"/>
  <c r="AN433" i="59"/>
  <c r="AN432" i="59"/>
  <c r="W433" i="59"/>
  <c r="W434" i="59" s="1"/>
  <c r="W432" i="59"/>
  <c r="AA44" i="33"/>
  <c r="R445" i="59"/>
  <c r="R446" i="59" s="1"/>
  <c r="R444" i="59"/>
  <c r="BU433" i="59"/>
  <c r="BU434" i="59" s="1"/>
  <c r="BU432" i="59"/>
  <c r="AG445" i="59"/>
  <c r="AG446" i="59" s="1"/>
  <c r="AG444" i="59"/>
  <c r="S433" i="59"/>
  <c r="S434" i="59" s="1"/>
  <c r="S432" i="59"/>
  <c r="AP434" i="59"/>
  <c r="AV446" i="59"/>
  <c r="AG44" i="33"/>
  <c r="AX433" i="59"/>
  <c r="AX434" i="59" s="1"/>
  <c r="AX432" i="59"/>
  <c r="O445" i="59"/>
  <c r="O446" i="59" s="1"/>
  <c r="O444" i="59"/>
  <c r="AO40" i="51"/>
  <c r="AP40" i="51" s="1"/>
  <c r="J434" i="59"/>
  <c r="H43" i="33"/>
  <c r="AO433" i="59"/>
  <c r="AO434" i="59" s="1"/>
  <c r="AO432" i="59"/>
  <c r="M205" i="51"/>
  <c r="N205" i="51" s="1"/>
  <c r="BY444" i="59"/>
  <c r="BY457" i="59" s="1"/>
  <c r="BY434" i="59"/>
  <c r="BB43" i="33"/>
  <c r="AR469" i="59"/>
  <c r="AR470" i="59" s="1"/>
  <c r="AR468" i="59"/>
  <c r="AE445" i="59"/>
  <c r="AE446" i="59" s="1"/>
  <c r="AE444" i="59"/>
  <c r="AD445" i="59"/>
  <c r="AD446" i="59" s="1"/>
  <c r="AD444" i="59"/>
  <c r="BV445" i="59"/>
  <c r="BV446" i="59" s="1"/>
  <c r="BV444" i="59"/>
  <c r="BA445" i="59"/>
  <c r="BA446" i="59" s="1"/>
  <c r="BA444" i="59"/>
  <c r="BK433" i="59"/>
  <c r="BK434" i="59" s="1"/>
  <c r="BK432" i="59"/>
  <c r="BR445" i="59"/>
  <c r="BR446" i="59" s="1"/>
  <c r="BR444" i="59"/>
  <c r="H433" i="59"/>
  <c r="H434" i="59" s="1"/>
  <c r="H432" i="59"/>
  <c r="W236" i="25"/>
  <c r="U283" i="25"/>
  <c r="V283" i="25" s="1"/>
  <c r="W243" i="25"/>
  <c r="U280" i="25"/>
  <c r="V280" i="25" s="1"/>
  <c r="W206" i="25" s="1"/>
  <c r="U259" i="25"/>
  <c r="V259" i="25" s="1"/>
  <c r="U235" i="25"/>
  <c r="V235" i="25" s="1"/>
  <c r="U238" i="25"/>
  <c r="U227" i="25"/>
  <c r="V227" i="25" s="1"/>
  <c r="U225" i="25"/>
  <c r="V225" i="25" s="1"/>
  <c r="W197" i="25"/>
  <c r="W269" i="25"/>
  <c r="U237" i="25"/>
  <c r="U281" i="25"/>
  <c r="V281" i="25" s="1"/>
  <c r="W228" i="25"/>
  <c r="U335" i="25"/>
  <c r="V335" i="25" s="1"/>
  <c r="U231" i="25"/>
  <c r="V231" i="25" s="1"/>
  <c r="V313" i="25"/>
  <c r="D16" i="39" s="1"/>
  <c r="U193" i="25"/>
  <c r="V193" i="25" s="1"/>
  <c r="W239" i="25"/>
  <c r="W202" i="25"/>
  <c r="W198" i="25"/>
  <c r="U233" i="25"/>
  <c r="W240" i="25"/>
  <c r="U236" i="25"/>
  <c r="V337" i="25"/>
  <c r="W199" i="25"/>
  <c r="V338" i="25"/>
  <c r="W288" i="25"/>
  <c r="V334" i="25"/>
  <c r="W245" i="25" s="1"/>
  <c r="L43" i="56" l="1"/>
  <c r="AN46" i="33"/>
  <c r="AA152" i="51"/>
  <c r="AB152" i="51" s="1"/>
  <c r="L45" i="33"/>
  <c r="G201" i="11" s="1"/>
  <c r="AE46" i="33"/>
  <c r="F44" i="33"/>
  <c r="E44" i="33"/>
  <c r="P44" i="33"/>
  <c r="AU45" i="33"/>
  <c r="O44" i="33"/>
  <c r="AH44" i="33"/>
  <c r="AO151" i="51"/>
  <c r="AP151" i="51" s="1"/>
  <c r="AD46" i="33"/>
  <c r="T44" i="33"/>
  <c r="G44" i="33"/>
  <c r="AI44" i="33"/>
  <c r="U45" i="33"/>
  <c r="AO96" i="51"/>
  <c r="AP96" i="51" s="1"/>
  <c r="AT44" i="33"/>
  <c r="Z446" i="59"/>
  <c r="S44" i="33"/>
  <c r="AS44" i="33"/>
  <c r="Z44" i="33"/>
  <c r="M96" i="51"/>
  <c r="N96" i="51" s="1"/>
  <c r="BA458" i="59"/>
  <c r="AZ45" i="33"/>
  <c r="Q45" i="33"/>
  <c r="I45" i="33"/>
  <c r="Z445" i="59"/>
  <c r="Z444" i="59"/>
  <c r="I445" i="59"/>
  <c r="I446" i="59" s="1"/>
  <c r="I444" i="59"/>
  <c r="M457" i="59"/>
  <c r="M458" i="59" s="1"/>
  <c r="M456" i="59"/>
  <c r="W445" i="59"/>
  <c r="W446" i="59" s="1"/>
  <c r="W444" i="59"/>
  <c r="X44" i="33"/>
  <c r="BN469" i="59"/>
  <c r="BN470" i="59" s="1"/>
  <c r="BN468" i="59"/>
  <c r="AJ44" i="33"/>
  <c r="AT469" i="59"/>
  <c r="AT470" i="59" s="1"/>
  <c r="AT468" i="59"/>
  <c r="AK445" i="59"/>
  <c r="AK446" i="59" s="1"/>
  <c r="AK444" i="59"/>
  <c r="AM47" i="33"/>
  <c r="J457" i="59"/>
  <c r="J456" i="59"/>
  <c r="T457" i="59"/>
  <c r="T458" i="59" s="1"/>
  <c r="T456" i="59"/>
  <c r="V445" i="59"/>
  <c r="V446" i="59" s="1"/>
  <c r="V444" i="59"/>
  <c r="AF469" i="59"/>
  <c r="AF470" i="59" s="1"/>
  <c r="AF468" i="59"/>
  <c r="AA205" i="51"/>
  <c r="AB205" i="51" s="1"/>
  <c r="BZ444" i="59"/>
  <c r="BZ457" i="59" s="1"/>
  <c r="BZ434" i="59"/>
  <c r="BC43" i="33"/>
  <c r="Y470" i="59"/>
  <c r="R46" i="33"/>
  <c r="Y481" i="59"/>
  <c r="Y480" i="59"/>
  <c r="AB46" i="33"/>
  <c r="BA457" i="59"/>
  <c r="BA456" i="59"/>
  <c r="S445" i="59"/>
  <c r="S446" i="59" s="1"/>
  <c r="S444" i="59"/>
  <c r="BD445" i="59"/>
  <c r="BD446" i="59" s="1"/>
  <c r="BD444" i="59"/>
  <c r="M40" i="51"/>
  <c r="N40" i="51" s="1"/>
  <c r="E434" i="59"/>
  <c r="C43" i="33"/>
  <c r="BS445" i="59"/>
  <c r="BS446" i="59" s="1"/>
  <c r="BS444" i="59"/>
  <c r="AI445" i="59"/>
  <c r="AI446" i="59" s="1"/>
  <c r="AI444" i="59"/>
  <c r="BH469" i="59"/>
  <c r="BH470" i="59" s="1"/>
  <c r="BH468" i="59"/>
  <c r="K457" i="59"/>
  <c r="K458" i="59" s="1"/>
  <c r="K456" i="59"/>
  <c r="AB457" i="59"/>
  <c r="AB458" i="59" s="1"/>
  <c r="AB456" i="59"/>
  <c r="AU457" i="59"/>
  <c r="AU458" i="59" s="1"/>
  <c r="AU456" i="59"/>
  <c r="AW44" i="33"/>
  <c r="W44" i="33"/>
  <c r="K45" i="33"/>
  <c r="AQ45" i="33"/>
  <c r="AX445" i="59"/>
  <c r="AX446" i="59" s="1"/>
  <c r="AX444" i="59"/>
  <c r="BR457" i="59"/>
  <c r="BR458" i="59" s="1"/>
  <c r="BR456" i="59"/>
  <c r="M45" i="33"/>
  <c r="Y44" i="33"/>
  <c r="BK445" i="59"/>
  <c r="BK446" i="59" s="1"/>
  <c r="BK444" i="59"/>
  <c r="M206" i="51"/>
  <c r="N206" i="51" s="1"/>
  <c r="BY456" i="59"/>
  <c r="BY469" i="59" s="1"/>
  <c r="BY446" i="59"/>
  <c r="BB44" i="33"/>
  <c r="AN445" i="59"/>
  <c r="AN444" i="59"/>
  <c r="AY45" i="33"/>
  <c r="AO445" i="59"/>
  <c r="AO446" i="59" s="1"/>
  <c r="AO444" i="59"/>
  <c r="BM445" i="59"/>
  <c r="BM446" i="59" s="1"/>
  <c r="BM444" i="59"/>
  <c r="AY445" i="59"/>
  <c r="AY446" i="59" s="1"/>
  <c r="AY444" i="59"/>
  <c r="AG457" i="59"/>
  <c r="AG458" i="59" s="1"/>
  <c r="AG456" i="59"/>
  <c r="AL457" i="59"/>
  <c r="AL456" i="59"/>
  <c r="BA45" i="33"/>
  <c r="L458" i="59"/>
  <c r="J45" i="33"/>
  <c r="AW445" i="59"/>
  <c r="AW446" i="59" s="1"/>
  <c r="AW444" i="59"/>
  <c r="N457" i="59"/>
  <c r="N458" i="59" s="1"/>
  <c r="N456" i="59"/>
  <c r="AZ457" i="59"/>
  <c r="AZ456" i="59"/>
  <c r="BE457" i="59"/>
  <c r="BE456" i="59"/>
  <c r="L457" i="59"/>
  <c r="L456" i="59"/>
  <c r="G147" i="11"/>
  <c r="G94" i="11" s="1"/>
  <c r="G41" i="11" s="1"/>
  <c r="O457" i="59"/>
  <c r="O458" i="59" s="1"/>
  <c r="O456" i="59"/>
  <c r="R457" i="59"/>
  <c r="R458" i="59" s="1"/>
  <c r="R456" i="59"/>
  <c r="X457" i="59"/>
  <c r="X458" i="59" s="1"/>
  <c r="X456" i="59"/>
  <c r="AN446" i="59"/>
  <c r="AC44" i="33"/>
  <c r="H445" i="59"/>
  <c r="H446" i="59" s="1"/>
  <c r="H444" i="59"/>
  <c r="U445" i="59"/>
  <c r="U446" i="59" s="1"/>
  <c r="U444" i="59"/>
  <c r="AJ445" i="59"/>
  <c r="AJ446" i="59" s="1"/>
  <c r="AJ444" i="59"/>
  <c r="AX44" i="33"/>
  <c r="BE458" i="59"/>
  <c r="AA97" i="51"/>
  <c r="AB97" i="51" s="1"/>
  <c r="AL45" i="33"/>
  <c r="V45" i="33"/>
  <c r="AE457" i="59"/>
  <c r="AE458" i="59" s="1"/>
  <c r="AE456" i="59"/>
  <c r="BL445" i="59"/>
  <c r="BL446" i="59" s="1"/>
  <c r="BL444" i="59"/>
  <c r="AH445" i="59"/>
  <c r="AH446" i="59" s="1"/>
  <c r="AH444" i="59"/>
  <c r="BO469" i="59"/>
  <c r="BO470" i="59" s="1"/>
  <c r="BO468" i="59"/>
  <c r="BC445" i="59"/>
  <c r="BC446" i="59" s="1"/>
  <c r="BC444" i="59"/>
  <c r="AQ481" i="59"/>
  <c r="AQ482" i="59" s="1"/>
  <c r="AQ480" i="59"/>
  <c r="M151" i="51"/>
  <c r="N151" i="51" s="1"/>
  <c r="N44" i="33"/>
  <c r="AZ458" i="59"/>
  <c r="AK45" i="33"/>
  <c r="AG45" i="33"/>
  <c r="P457" i="59"/>
  <c r="P458" i="59" s="1"/>
  <c r="P456" i="59"/>
  <c r="BI457" i="59"/>
  <c r="BI458" i="59" s="1"/>
  <c r="BI456" i="59"/>
  <c r="AR44" i="33"/>
  <c r="BV457" i="59"/>
  <c r="BV458" i="59" s="1"/>
  <c r="BV456" i="59"/>
  <c r="AS469" i="59"/>
  <c r="AS470" i="59" s="1"/>
  <c r="AS468" i="59"/>
  <c r="AA40" i="51"/>
  <c r="AB40" i="51" s="1"/>
  <c r="F434" i="59"/>
  <c r="D43" i="33"/>
  <c r="AO41" i="51"/>
  <c r="AP41" i="51" s="1"/>
  <c r="J446" i="59"/>
  <c r="H44" i="33"/>
  <c r="BU445" i="59"/>
  <c r="BU446" i="59" s="1"/>
  <c r="BU444" i="59"/>
  <c r="BF481" i="59"/>
  <c r="BF482" i="59" s="1"/>
  <c r="BF480" i="59"/>
  <c r="AO206" i="51"/>
  <c r="AP206" i="51" s="1"/>
  <c r="CA456" i="59"/>
  <c r="CA469" i="59" s="1"/>
  <c r="CA446" i="59"/>
  <c r="BD44" i="33"/>
  <c r="BX457" i="59"/>
  <c r="BX458" i="59" s="1"/>
  <c r="BX456" i="59"/>
  <c r="AC457" i="59"/>
  <c r="AC458" i="59" s="1"/>
  <c r="AC456" i="59"/>
  <c r="BB445" i="59"/>
  <c r="BB446" i="59" s="1"/>
  <c r="BB444" i="59"/>
  <c r="AV457" i="59"/>
  <c r="AV458" i="59" s="1"/>
  <c r="AV456" i="59"/>
  <c r="AM469" i="59"/>
  <c r="AM470" i="59" s="1"/>
  <c r="AM468" i="59"/>
  <c r="AF45" i="33"/>
  <c r="BJ457" i="59"/>
  <c r="BJ458" i="59" s="1"/>
  <c r="BJ456" i="59"/>
  <c r="AO46" i="33"/>
  <c r="AR481" i="59"/>
  <c r="AR482" i="59" s="1"/>
  <c r="AR480" i="59"/>
  <c r="AL458" i="59"/>
  <c r="AA45" i="33"/>
  <c r="E445" i="59"/>
  <c r="E444" i="59"/>
  <c r="BT445" i="59"/>
  <c r="BT446" i="59" s="1"/>
  <c r="BT444" i="59"/>
  <c r="G445" i="59"/>
  <c r="G446" i="59" s="1"/>
  <c r="G444" i="59"/>
  <c r="AP45" i="33"/>
  <c r="AV44" i="33"/>
  <c r="AP445" i="59"/>
  <c r="AP446" i="59" s="1"/>
  <c r="AP444" i="59"/>
  <c r="F445" i="59"/>
  <c r="F444" i="59"/>
  <c r="Q457" i="59"/>
  <c r="Q458" i="59" s="1"/>
  <c r="Q456" i="59"/>
  <c r="AD457" i="59"/>
  <c r="AD458" i="59" s="1"/>
  <c r="AD456" i="59"/>
  <c r="BG469" i="59"/>
  <c r="BG470" i="59" s="1"/>
  <c r="BG468" i="59"/>
  <c r="BQ445" i="59"/>
  <c r="BQ446" i="59" s="1"/>
  <c r="BQ444" i="59"/>
  <c r="AA445" i="59"/>
  <c r="AA446" i="59" s="1"/>
  <c r="AA444" i="59"/>
  <c r="BW457" i="59"/>
  <c r="BW458" i="59" s="1"/>
  <c r="BW456" i="59"/>
  <c r="BP445" i="59"/>
  <c r="BP446" i="59" s="1"/>
  <c r="BP444" i="59"/>
  <c r="W203" i="25"/>
  <c r="W204" i="25"/>
  <c r="W201" i="25"/>
  <c r="U288" i="25"/>
  <c r="V288" i="25" s="1"/>
  <c r="W230" i="25"/>
  <c r="U242" i="25"/>
  <c r="V242" i="25" s="1"/>
  <c r="W287" i="25"/>
  <c r="U336" i="25"/>
  <c r="V336" i="25" s="1"/>
  <c r="U234" i="25"/>
  <c r="V234" i="25" s="1"/>
  <c r="U268" i="25"/>
  <c r="V268" i="25" s="1"/>
  <c r="W242" i="25"/>
  <c r="U241" i="25"/>
  <c r="V241" i="25" s="1"/>
  <c r="U197" i="25"/>
  <c r="V197" i="25" s="1"/>
  <c r="U239" i="25"/>
  <c r="V239" i="25" s="1"/>
  <c r="W286" i="25"/>
  <c r="W205" i="25"/>
  <c r="U240" i="25"/>
  <c r="V240" i="25" s="1"/>
  <c r="U243" i="25"/>
  <c r="U284" i="25"/>
  <c r="V233" i="25"/>
  <c r="W169" i="25" s="1"/>
  <c r="V236" i="25"/>
  <c r="V238" i="25"/>
  <c r="V237" i="25"/>
  <c r="L44" i="56" l="1"/>
  <c r="AV45" i="33"/>
  <c r="Q46" i="33"/>
  <c r="Z45" i="33"/>
  <c r="M97" i="51"/>
  <c r="N97" i="51" s="1"/>
  <c r="AH45" i="33"/>
  <c r="AO152" i="51"/>
  <c r="AP152" i="51" s="1"/>
  <c r="AB47" i="33"/>
  <c r="Y45" i="33"/>
  <c r="AX45" i="33"/>
  <c r="O45" i="33"/>
  <c r="M152" i="51"/>
  <c r="N152" i="51" s="1"/>
  <c r="N45" i="33"/>
  <c r="AO47" i="33"/>
  <c r="M46" i="33"/>
  <c r="H202" i="11" s="1"/>
  <c r="AA153" i="51"/>
  <c r="AB153" i="51" s="1"/>
  <c r="L46" i="33"/>
  <c r="G202" i="11" s="1"/>
  <c r="AP46" i="33"/>
  <c r="V46" i="33"/>
  <c r="X45" i="33"/>
  <c r="G45" i="33"/>
  <c r="AJ45" i="33"/>
  <c r="R470" i="59"/>
  <c r="BR470" i="59"/>
  <c r="AU46" i="33"/>
  <c r="AN47" i="33"/>
  <c r="AM48" i="33"/>
  <c r="AI45" i="33"/>
  <c r="AG46" i="33"/>
  <c r="AR45" i="33"/>
  <c r="AA46" i="33"/>
  <c r="AW45" i="33"/>
  <c r="M41" i="51"/>
  <c r="N41" i="51" s="1"/>
  <c r="E446" i="59"/>
  <c r="C44" i="33"/>
  <c r="U457" i="59"/>
  <c r="U458" i="59" s="1"/>
  <c r="U456" i="59"/>
  <c r="BA46" i="33"/>
  <c r="AK46" i="33"/>
  <c r="AE469" i="59"/>
  <c r="AE470" i="59" s="1"/>
  <c r="AE468" i="59"/>
  <c r="L469" i="59"/>
  <c r="L470" i="59" s="1"/>
  <c r="L468" i="59"/>
  <c r="AL469" i="59"/>
  <c r="AL470" i="59" s="1"/>
  <c r="AL468" i="59"/>
  <c r="AY46" i="33"/>
  <c r="BR469" i="59"/>
  <c r="BR468" i="59"/>
  <c r="BD457" i="59"/>
  <c r="BD458" i="59" s="1"/>
  <c r="BD456" i="59"/>
  <c r="AK457" i="59"/>
  <c r="AK458" i="59" s="1"/>
  <c r="AK456" i="59"/>
  <c r="I457" i="59"/>
  <c r="I458" i="59" s="1"/>
  <c r="I456" i="59"/>
  <c r="Q469" i="59"/>
  <c r="Q470" i="59" s="1"/>
  <c r="Q468" i="59"/>
  <c r="P45" i="33"/>
  <c r="E457" i="59"/>
  <c r="E456" i="59"/>
  <c r="AV469" i="59"/>
  <c r="AV470" i="59" s="1"/>
  <c r="AV468" i="59"/>
  <c r="BU457" i="59"/>
  <c r="BU458" i="59" s="1"/>
  <c r="BU456" i="59"/>
  <c r="BI469" i="59"/>
  <c r="BI470" i="59" s="1"/>
  <c r="BI468" i="59"/>
  <c r="AA98" i="51"/>
  <c r="AB98" i="51" s="1"/>
  <c r="AL46" i="33"/>
  <c r="AY457" i="59"/>
  <c r="AY458" i="59" s="1"/>
  <c r="AY456" i="59"/>
  <c r="R469" i="59"/>
  <c r="R468" i="59"/>
  <c r="AW457" i="59"/>
  <c r="AW458" i="59" s="1"/>
  <c r="AW456" i="59"/>
  <c r="BK457" i="59"/>
  <c r="BK458" i="59" s="1"/>
  <c r="BK456" i="59"/>
  <c r="K46" i="33"/>
  <c r="T469" i="59"/>
  <c r="T470" i="59" s="1"/>
  <c r="T468" i="59"/>
  <c r="BB457" i="59"/>
  <c r="BB458" i="59" s="1"/>
  <c r="BB456" i="59"/>
  <c r="F45" i="33"/>
  <c r="AR493" i="59"/>
  <c r="AR494" i="59" s="1"/>
  <c r="AR492" i="59"/>
  <c r="AC469" i="59"/>
  <c r="AC470" i="59" s="1"/>
  <c r="AC468" i="59"/>
  <c r="AO97" i="51"/>
  <c r="AP97" i="51" s="1"/>
  <c r="AT45" i="33"/>
  <c r="AA41" i="51"/>
  <c r="AB41" i="51" s="1"/>
  <c r="F446" i="59"/>
  <c r="D44" i="33"/>
  <c r="Y482" i="59"/>
  <c r="R47" i="33"/>
  <c r="U46" i="33"/>
  <c r="G148" i="11"/>
  <c r="G95" i="11" s="1"/>
  <c r="G42" i="11" s="1"/>
  <c r="BQ457" i="59"/>
  <c r="BQ458" i="59" s="1"/>
  <c r="BQ456" i="59"/>
  <c r="BJ469" i="59"/>
  <c r="BJ470" i="59" s="1"/>
  <c r="BJ468" i="59"/>
  <c r="AS481" i="59"/>
  <c r="AS480" i="59"/>
  <c r="H457" i="59"/>
  <c r="H458" i="59" s="1"/>
  <c r="H456" i="59"/>
  <c r="AN457" i="59"/>
  <c r="AN458" i="59" s="1"/>
  <c r="AN456" i="59"/>
  <c r="AB469" i="59"/>
  <c r="AB470" i="59" s="1"/>
  <c r="AB468" i="59"/>
  <c r="AA206" i="51"/>
  <c r="AB206" i="51" s="1"/>
  <c r="BZ456" i="59"/>
  <c r="BZ469" i="59" s="1"/>
  <c r="BZ446" i="59"/>
  <c r="BC44" i="33"/>
  <c r="BG481" i="59"/>
  <c r="BG482" i="59" s="1"/>
  <c r="BG480" i="59"/>
  <c r="G457" i="59"/>
  <c r="G458" i="59" s="1"/>
  <c r="G456" i="59"/>
  <c r="AO207" i="51"/>
  <c r="AP207" i="51" s="1"/>
  <c r="CA468" i="59"/>
  <c r="CA481" i="59" s="1"/>
  <c r="CA458" i="59"/>
  <c r="BD45" i="33"/>
  <c r="BE469" i="59"/>
  <c r="BE470" i="59" s="1"/>
  <c r="BE468" i="59"/>
  <c r="AG469" i="59"/>
  <c r="AG470" i="59" s="1"/>
  <c r="AG468" i="59"/>
  <c r="S457" i="59"/>
  <c r="S458" i="59" s="1"/>
  <c r="S456" i="59"/>
  <c r="AT481" i="59"/>
  <c r="AT482" i="59" s="1"/>
  <c r="AT480" i="59"/>
  <c r="BC457" i="59"/>
  <c r="BC458" i="59" s="1"/>
  <c r="BC456" i="59"/>
  <c r="AQ46" i="33"/>
  <c r="T45" i="33"/>
  <c r="P469" i="59"/>
  <c r="P470" i="59" s="1"/>
  <c r="P468" i="59"/>
  <c r="BM457" i="59"/>
  <c r="BM458" i="59" s="1"/>
  <c r="BM456" i="59"/>
  <c r="AA457" i="59"/>
  <c r="AA458" i="59" s="1"/>
  <c r="AA456" i="59"/>
  <c r="M469" i="59"/>
  <c r="M470" i="59" s="1"/>
  <c r="M468" i="59"/>
  <c r="AE47" i="33"/>
  <c r="Z457" i="59"/>
  <c r="Z458" i="59" s="1"/>
  <c r="Z456" i="59"/>
  <c r="AI457" i="59"/>
  <c r="AI458" i="59" s="1"/>
  <c r="AI456" i="59"/>
  <c r="BW469" i="59"/>
  <c r="BW470" i="59" s="1"/>
  <c r="BW468" i="59"/>
  <c r="AP457" i="59"/>
  <c r="AP458" i="59" s="1"/>
  <c r="AP456" i="59"/>
  <c r="AO42" i="51"/>
  <c r="AP42" i="51" s="1"/>
  <c r="J458" i="59"/>
  <c r="H45" i="33"/>
  <c r="AH457" i="59"/>
  <c r="AH458" i="59" s="1"/>
  <c r="AH456" i="59"/>
  <c r="AJ457" i="59"/>
  <c r="AJ458" i="59" s="1"/>
  <c r="AJ456" i="59"/>
  <c r="O469" i="59"/>
  <c r="O470" i="59" s="1"/>
  <c r="O468" i="59"/>
  <c r="BX469" i="59"/>
  <c r="BX470" i="59" s="1"/>
  <c r="BX468" i="59"/>
  <c r="AX457" i="59"/>
  <c r="AX458" i="59" s="1"/>
  <c r="AX456" i="59"/>
  <c r="K469" i="59"/>
  <c r="K470" i="59" s="1"/>
  <c r="K468" i="59"/>
  <c r="AD469" i="59"/>
  <c r="AD470" i="59" s="1"/>
  <c r="AD468" i="59"/>
  <c r="BT457" i="59"/>
  <c r="BT458" i="59" s="1"/>
  <c r="BT456" i="59"/>
  <c r="AF46" i="33"/>
  <c r="BA469" i="59"/>
  <c r="BA470" i="59" s="1"/>
  <c r="BA468" i="59"/>
  <c r="AF481" i="59"/>
  <c r="AF482" i="59" s="1"/>
  <c r="AF480" i="59"/>
  <c r="X469" i="59"/>
  <c r="X470" i="59" s="1"/>
  <c r="X468" i="59"/>
  <c r="N469" i="59"/>
  <c r="N470" i="59" s="1"/>
  <c r="N468" i="59"/>
  <c r="V457" i="59"/>
  <c r="V458" i="59" s="1"/>
  <c r="V456" i="59"/>
  <c r="BN481" i="59"/>
  <c r="BN482" i="59" s="1"/>
  <c r="BN480" i="59"/>
  <c r="I46" i="33"/>
  <c r="AS45" i="33"/>
  <c r="BP457" i="59"/>
  <c r="BP458" i="59" s="1"/>
  <c r="BP456" i="59"/>
  <c r="F457" i="59"/>
  <c r="F456" i="59"/>
  <c r="BO481" i="59"/>
  <c r="BO482" i="59" s="1"/>
  <c r="BO480" i="59"/>
  <c r="S45" i="33"/>
  <c r="E45" i="33"/>
  <c r="BS457" i="59"/>
  <c r="BS458" i="59" s="1"/>
  <c r="BS456" i="59"/>
  <c r="Y493" i="59"/>
  <c r="Y492" i="59"/>
  <c r="W45" i="33"/>
  <c r="J469" i="59"/>
  <c r="J468" i="59"/>
  <c r="W457" i="59"/>
  <c r="W458" i="59" s="1"/>
  <c r="W456" i="59"/>
  <c r="AZ46" i="33"/>
  <c r="AS482" i="59"/>
  <c r="AD47" i="33"/>
  <c r="J46" i="33"/>
  <c r="AO457" i="59"/>
  <c r="AO458" i="59" s="1"/>
  <c r="AO456" i="59"/>
  <c r="BL457" i="59"/>
  <c r="BL458" i="59" s="1"/>
  <c r="BL456" i="59"/>
  <c r="AU469" i="59"/>
  <c r="AU470" i="59" s="1"/>
  <c r="AU468" i="59"/>
  <c r="BV469" i="59"/>
  <c r="BV470" i="59" s="1"/>
  <c r="BV468" i="59"/>
  <c r="AQ493" i="59"/>
  <c r="AQ494" i="59" s="1"/>
  <c r="AQ492" i="59"/>
  <c r="AC45" i="33"/>
  <c r="AZ469" i="59"/>
  <c r="AZ470" i="59" s="1"/>
  <c r="AZ468" i="59"/>
  <c r="AM481" i="59"/>
  <c r="AM482" i="59" s="1"/>
  <c r="AM480" i="59"/>
  <c r="BF493" i="59"/>
  <c r="BF494" i="59" s="1"/>
  <c r="BF492" i="59"/>
  <c r="M207" i="51"/>
  <c r="N207" i="51" s="1"/>
  <c r="BY468" i="59"/>
  <c r="BY481" i="59" s="1"/>
  <c r="BY458" i="59"/>
  <c r="BB45" i="33"/>
  <c r="BH481" i="59"/>
  <c r="BH482" i="59" s="1"/>
  <c r="BH480" i="59"/>
  <c r="W208" i="25"/>
  <c r="U287" i="25"/>
  <c r="V287" i="25" s="1"/>
  <c r="U286" i="25"/>
  <c r="V286" i="25" s="1"/>
  <c r="U269" i="25"/>
  <c r="V269" i="25" s="1"/>
  <c r="U204" i="25"/>
  <c r="U202" i="25"/>
  <c r="U228" i="25"/>
  <c r="V228" i="25" s="1"/>
  <c r="W194" i="25"/>
  <c r="W229" i="25"/>
  <c r="U205" i="25"/>
  <c r="U203" i="25"/>
  <c r="W200" i="25"/>
  <c r="U199" i="25"/>
  <c r="V199" i="25" s="1"/>
  <c r="U285" i="25"/>
  <c r="V285" i="25" s="1"/>
  <c r="U201" i="25"/>
  <c r="U198" i="25"/>
  <c r="V284" i="25"/>
  <c r="W244" i="25"/>
  <c r="V243" i="25"/>
  <c r="W247" i="25"/>
  <c r="H5" i="11"/>
  <c r="F5" i="11"/>
  <c r="E5" i="11"/>
  <c r="D5" i="11"/>
  <c r="H320" i="11"/>
  <c r="D320" i="11"/>
  <c r="H319" i="11"/>
  <c r="D319" i="11"/>
  <c r="H318" i="11"/>
  <c r="D318" i="11"/>
  <c r="H317" i="11"/>
  <c r="D317" i="11"/>
  <c r="H316" i="11"/>
  <c r="D316" i="11"/>
  <c r="H315" i="11"/>
  <c r="D315" i="11"/>
  <c r="H314" i="11"/>
  <c r="D314" i="11"/>
  <c r="H313" i="11"/>
  <c r="D313" i="11"/>
  <c r="H312" i="11"/>
  <c r="D312" i="11"/>
  <c r="H311" i="11"/>
  <c r="D311" i="11"/>
  <c r="H310" i="11"/>
  <c r="D310" i="11"/>
  <c r="H309" i="11"/>
  <c r="D309" i="11"/>
  <c r="H308" i="11"/>
  <c r="D308" i="11"/>
  <c r="H307" i="11"/>
  <c r="D307" i="11"/>
  <c r="H306" i="11"/>
  <c r="D306" i="11"/>
  <c r="H305" i="11"/>
  <c r="D305" i="11"/>
  <c r="H304" i="11"/>
  <c r="D304" i="11"/>
  <c r="H303" i="11"/>
  <c r="D303" i="11"/>
  <c r="H302" i="11"/>
  <c r="D302" i="11"/>
  <c r="H301" i="11"/>
  <c r="D301" i="11"/>
  <c r="H300" i="11"/>
  <c r="D300" i="11"/>
  <c r="H299" i="11"/>
  <c r="D299" i="11"/>
  <c r="H298" i="11"/>
  <c r="D298" i="11"/>
  <c r="H297" i="11"/>
  <c r="D297" i="11"/>
  <c r="H296" i="11"/>
  <c r="D296" i="11"/>
  <c r="H295" i="11"/>
  <c r="D295" i="11"/>
  <c r="H294" i="11"/>
  <c r="D294" i="11"/>
  <c r="H293" i="11"/>
  <c r="D293" i="11"/>
  <c r="H292" i="11"/>
  <c r="D292" i="11"/>
  <c r="H291" i="11"/>
  <c r="D291" i="11"/>
  <c r="H290" i="11"/>
  <c r="D290" i="11"/>
  <c r="H289" i="11"/>
  <c r="D289" i="11"/>
  <c r="H288" i="11"/>
  <c r="D288" i="11"/>
  <c r="H287" i="11"/>
  <c r="D287" i="11"/>
  <c r="H286" i="11"/>
  <c r="D286" i="11"/>
  <c r="H285" i="11"/>
  <c r="D285" i="11"/>
  <c r="H284" i="11"/>
  <c r="D284" i="11"/>
  <c r="H283" i="11"/>
  <c r="D283" i="11"/>
  <c r="H282" i="11"/>
  <c r="D282" i="11"/>
  <c r="H281" i="11"/>
  <c r="D281" i="11"/>
  <c r="H280" i="11"/>
  <c r="D280" i="11"/>
  <c r="H279" i="11"/>
  <c r="D279" i="11"/>
  <c r="H278" i="11"/>
  <c r="D278" i="11"/>
  <c r="H277" i="11"/>
  <c r="D277" i="11"/>
  <c r="H276" i="11"/>
  <c r="D276" i="11"/>
  <c r="H275" i="11"/>
  <c r="D275" i="11"/>
  <c r="H274" i="11"/>
  <c r="H273" i="11"/>
  <c r="D273" i="11"/>
  <c r="H272" i="11"/>
  <c r="D272" i="11"/>
  <c r="H271" i="11"/>
  <c r="H267" i="11"/>
  <c r="H266" i="11"/>
  <c r="H265" i="11"/>
  <c r="H264" i="11"/>
  <c r="H263" i="11"/>
  <c r="H262" i="11"/>
  <c r="H261" i="11"/>
  <c r="H260" i="11"/>
  <c r="H259" i="11"/>
  <c r="H258" i="11"/>
  <c r="H257" i="11"/>
  <c r="H256" i="11"/>
  <c r="H255" i="11"/>
  <c r="H254" i="11"/>
  <c r="H253" i="11"/>
  <c r="H252" i="11"/>
  <c r="H251" i="11"/>
  <c r="H250" i="11"/>
  <c r="H249" i="11"/>
  <c r="H248" i="11"/>
  <c r="H247" i="11"/>
  <c r="H246" i="11"/>
  <c r="H245" i="11"/>
  <c r="H244" i="11"/>
  <c r="H243" i="11"/>
  <c r="H242" i="11"/>
  <c r="H241" i="11"/>
  <c r="H240" i="11"/>
  <c r="H239" i="11"/>
  <c r="H238" i="11"/>
  <c r="H237" i="11"/>
  <c r="H236" i="11"/>
  <c r="H235" i="11"/>
  <c r="H234" i="11"/>
  <c r="H233" i="11"/>
  <c r="H232" i="11"/>
  <c r="H231" i="11"/>
  <c r="H230" i="11"/>
  <c r="H229" i="11"/>
  <c r="H228" i="11"/>
  <c r="H227" i="11"/>
  <c r="H226" i="11"/>
  <c r="H225" i="11"/>
  <c r="H224" i="11"/>
  <c r="H223" i="11"/>
  <c r="H222" i="11"/>
  <c r="H221" i="11"/>
  <c r="H220" i="11"/>
  <c r="H219" i="11"/>
  <c r="H218" i="11"/>
  <c r="H166" i="11"/>
  <c r="H167" i="11"/>
  <c r="H168" i="11"/>
  <c r="H169" i="11"/>
  <c r="H170" i="11"/>
  <c r="H171" i="11"/>
  <c r="H172" i="11"/>
  <c r="H173" i="11"/>
  <c r="H174" i="11"/>
  <c r="H175" i="11"/>
  <c r="H176" i="11"/>
  <c r="H177" i="11"/>
  <c r="H178" i="11"/>
  <c r="H179" i="11"/>
  <c r="H180" i="11"/>
  <c r="H181" i="11"/>
  <c r="H182" i="11"/>
  <c r="H183" i="11"/>
  <c r="H184" i="11"/>
  <c r="H185" i="11"/>
  <c r="H186" i="11"/>
  <c r="H187" i="11"/>
  <c r="H188" i="11"/>
  <c r="H189" i="11"/>
  <c r="H190" i="11"/>
  <c r="H191" i="11"/>
  <c r="H192" i="11"/>
  <c r="H193" i="11"/>
  <c r="H194" i="11"/>
  <c r="H195" i="11"/>
  <c r="H196" i="11"/>
  <c r="H197" i="11"/>
  <c r="H198" i="11"/>
  <c r="H199" i="11"/>
  <c r="H200" i="11"/>
  <c r="H201" i="11"/>
  <c r="BA7" i="33"/>
  <c r="AZ7" i="33"/>
  <c r="AY7" i="33"/>
  <c r="AW7" i="33"/>
  <c r="AV7" i="33"/>
  <c r="AU7" i="33"/>
  <c r="AS7" i="33"/>
  <c r="AR7" i="33"/>
  <c r="AQ7" i="33"/>
  <c r="AO7" i="33"/>
  <c r="AN7" i="33"/>
  <c r="AM7" i="33"/>
  <c r="AK7" i="33"/>
  <c r="AJ7" i="33"/>
  <c r="AI7" i="33"/>
  <c r="AG7" i="33"/>
  <c r="AF7" i="33"/>
  <c r="AE7" i="33"/>
  <c r="AC7" i="33"/>
  <c r="AB7" i="33"/>
  <c r="AA7" i="33"/>
  <c r="Y7" i="33"/>
  <c r="X7" i="33"/>
  <c r="W7" i="33"/>
  <c r="K7" i="33"/>
  <c r="J7" i="33"/>
  <c r="I7" i="33"/>
  <c r="L45" i="56" l="1"/>
  <c r="O46" i="33"/>
  <c r="AA99" i="51"/>
  <c r="AB99" i="51" s="1"/>
  <c r="AL47" i="33"/>
  <c r="AA154" i="51"/>
  <c r="AB154" i="51" s="1"/>
  <c r="L47" i="33"/>
  <c r="G203" i="11" s="1"/>
  <c r="AA47" i="33"/>
  <c r="P46" i="33"/>
  <c r="AJ46" i="33"/>
  <c r="BA47" i="33"/>
  <c r="U47" i="33"/>
  <c r="BB470" i="59"/>
  <c r="AJ470" i="59"/>
  <c r="Y46" i="33"/>
  <c r="AI46" i="33"/>
  <c r="X46" i="33"/>
  <c r="AV46" i="33"/>
  <c r="AX46" i="33"/>
  <c r="AY47" i="33"/>
  <c r="G46" i="33"/>
  <c r="W46" i="33"/>
  <c r="AD482" i="59"/>
  <c r="AO48" i="33"/>
  <c r="Q47" i="33"/>
  <c r="M47" i="33"/>
  <c r="H203" i="11" s="1"/>
  <c r="S46" i="33"/>
  <c r="Z46" i="33"/>
  <c r="M98" i="51"/>
  <c r="N98" i="51" s="1"/>
  <c r="AK47" i="33"/>
  <c r="AG47" i="33"/>
  <c r="Y505" i="59"/>
  <c r="Y504" i="59"/>
  <c r="F46" i="33"/>
  <c r="Q481" i="59"/>
  <c r="Q482" i="59" s="1"/>
  <c r="Q480" i="59"/>
  <c r="L481" i="59"/>
  <c r="L482" i="59" s="1"/>
  <c r="L480" i="59"/>
  <c r="AW46" i="33"/>
  <c r="AM49" i="33"/>
  <c r="AB48" i="33"/>
  <c r="J47" i="33"/>
  <c r="AP47" i="33"/>
  <c r="AU481" i="59"/>
  <c r="AU482" i="59" s="1"/>
  <c r="AU480" i="59"/>
  <c r="AD481" i="59"/>
  <c r="AD480" i="59"/>
  <c r="W469" i="59"/>
  <c r="W470" i="59" s="1"/>
  <c r="W468" i="59"/>
  <c r="BO493" i="59"/>
  <c r="BO494" i="59" s="1"/>
  <c r="BO492" i="59"/>
  <c r="AO43" i="51"/>
  <c r="AP43" i="51" s="1"/>
  <c r="J470" i="59"/>
  <c r="H46" i="33"/>
  <c r="AO98" i="51"/>
  <c r="AP98" i="51" s="1"/>
  <c r="AT46" i="33"/>
  <c r="AV481" i="59"/>
  <c r="AV482" i="59" s="1"/>
  <c r="AV480" i="59"/>
  <c r="AN469" i="59"/>
  <c r="AN470" i="59" s="1"/>
  <c r="AN468" i="59"/>
  <c r="BB469" i="59"/>
  <c r="BB468" i="59"/>
  <c r="Z469" i="59"/>
  <c r="Z470" i="59" s="1"/>
  <c r="Z468" i="59"/>
  <c r="AO208" i="51"/>
  <c r="AP208" i="51" s="1"/>
  <c r="CA480" i="59"/>
  <c r="CA493" i="59" s="1"/>
  <c r="CA470" i="59"/>
  <c r="BD46" i="33"/>
  <c r="V47" i="33"/>
  <c r="AQ505" i="59"/>
  <c r="AQ506" i="59" s="1"/>
  <c r="AQ504" i="59"/>
  <c r="BN493" i="59"/>
  <c r="BN494" i="59" s="1"/>
  <c r="BN492" i="59"/>
  <c r="AF47" i="33"/>
  <c r="M208" i="51"/>
  <c r="N208" i="51" s="1"/>
  <c r="BY480" i="59"/>
  <c r="BY493" i="59" s="1"/>
  <c r="BY470" i="59"/>
  <c r="BB46" i="33"/>
  <c r="BV481" i="59"/>
  <c r="BV482" i="59" s="1"/>
  <c r="BV480" i="59"/>
  <c r="AD48" i="33"/>
  <c r="BT469" i="59"/>
  <c r="BT470" i="59" s="1"/>
  <c r="BT468" i="59"/>
  <c r="AH469" i="59"/>
  <c r="AH470" i="59" s="1"/>
  <c r="AH468" i="59"/>
  <c r="AE48" i="33"/>
  <c r="BC469" i="59"/>
  <c r="BC470" i="59" s="1"/>
  <c r="BC468" i="59"/>
  <c r="G469" i="59"/>
  <c r="G470" i="59" s="1"/>
  <c r="G468" i="59"/>
  <c r="AS493" i="59"/>
  <c r="AS494" i="59" s="1"/>
  <c r="AS492" i="59"/>
  <c r="AR46" i="33"/>
  <c r="AU47" i="33"/>
  <c r="AH46" i="33"/>
  <c r="AO153" i="51"/>
  <c r="AP153" i="51" s="1"/>
  <c r="K47" i="33"/>
  <c r="BU469" i="59"/>
  <c r="BU470" i="59" s="1"/>
  <c r="BU468" i="59"/>
  <c r="AZ47" i="33"/>
  <c r="AA469" i="59"/>
  <c r="AA470" i="59" s="1"/>
  <c r="AA468" i="59"/>
  <c r="S469" i="59"/>
  <c r="S470" i="59" s="1"/>
  <c r="S468" i="59"/>
  <c r="BQ469" i="59"/>
  <c r="BQ470" i="59" s="1"/>
  <c r="BQ468" i="59"/>
  <c r="AC481" i="59"/>
  <c r="AC482" i="59" s="1"/>
  <c r="AC480" i="59"/>
  <c r="AW469" i="59"/>
  <c r="AW470" i="59" s="1"/>
  <c r="AW468" i="59"/>
  <c r="BR481" i="59"/>
  <c r="BR482" i="59" s="1"/>
  <c r="BR480" i="59"/>
  <c r="U469" i="59"/>
  <c r="U470" i="59" s="1"/>
  <c r="U468" i="59"/>
  <c r="BL469" i="59"/>
  <c r="BL470" i="59" s="1"/>
  <c r="BL468" i="59"/>
  <c r="J481" i="59"/>
  <c r="J480" i="59"/>
  <c r="F469" i="59"/>
  <c r="F468" i="59"/>
  <c r="AP469" i="59"/>
  <c r="AP470" i="59" s="1"/>
  <c r="AP468" i="59"/>
  <c r="AA207" i="51"/>
  <c r="AB207" i="51" s="1"/>
  <c r="BZ468" i="59"/>
  <c r="BZ481" i="59" s="1"/>
  <c r="BZ458" i="59"/>
  <c r="BC45" i="33"/>
  <c r="E469" i="59"/>
  <c r="E468" i="59"/>
  <c r="AI469" i="59"/>
  <c r="AI470" i="59" s="1"/>
  <c r="AI468" i="59"/>
  <c r="AJ469" i="59"/>
  <c r="AJ468" i="59"/>
  <c r="H469" i="59"/>
  <c r="H470" i="59" s="1"/>
  <c r="H468" i="59"/>
  <c r="BK469" i="59"/>
  <c r="BK470" i="59" s="1"/>
  <c r="BK468" i="59"/>
  <c r="BD469" i="59"/>
  <c r="BD470" i="59" s="1"/>
  <c r="BD468" i="59"/>
  <c r="T481" i="59"/>
  <c r="T482" i="59" s="1"/>
  <c r="T480" i="59"/>
  <c r="I469" i="59"/>
  <c r="I470" i="59" s="1"/>
  <c r="I468" i="59"/>
  <c r="AE481" i="59"/>
  <c r="AE482" i="59" s="1"/>
  <c r="AE480" i="59"/>
  <c r="AN48" i="33"/>
  <c r="AQ47" i="33"/>
  <c r="V469" i="59"/>
  <c r="V470" i="59" s="1"/>
  <c r="V468" i="59"/>
  <c r="M481" i="59"/>
  <c r="M482" i="59" s="1"/>
  <c r="M480" i="59"/>
  <c r="AT493" i="59"/>
  <c r="AT494" i="59" s="1"/>
  <c r="AT492" i="59"/>
  <c r="BG493" i="59"/>
  <c r="BG494" i="59" s="1"/>
  <c r="BG492" i="59"/>
  <c r="BJ481" i="59"/>
  <c r="BJ482" i="59" s="1"/>
  <c r="BJ480" i="59"/>
  <c r="N481" i="59"/>
  <c r="N482" i="59" s="1"/>
  <c r="N480" i="59"/>
  <c r="X481" i="59"/>
  <c r="X482" i="59" s="1"/>
  <c r="X480" i="59"/>
  <c r="AX469" i="59"/>
  <c r="AX470" i="59" s="1"/>
  <c r="AX468" i="59"/>
  <c r="BM469" i="59"/>
  <c r="BM470" i="59" s="1"/>
  <c r="BM468" i="59"/>
  <c r="AR505" i="59"/>
  <c r="AR506" i="59" s="1"/>
  <c r="AR504" i="59"/>
  <c r="R481" i="59"/>
  <c r="R482" i="59" s="1"/>
  <c r="R480" i="59"/>
  <c r="M42" i="51"/>
  <c r="N42" i="51" s="1"/>
  <c r="E458" i="59"/>
  <c r="C45" i="33"/>
  <c r="AS46" i="33"/>
  <c r="BA481" i="59"/>
  <c r="BA482" i="59" s="1"/>
  <c r="BA480" i="59"/>
  <c r="O481" i="59"/>
  <c r="O482" i="59" s="1"/>
  <c r="O480" i="59"/>
  <c r="BH493" i="59"/>
  <c r="BH494" i="59" s="1"/>
  <c r="BH492" i="59"/>
  <c r="AC46" i="33"/>
  <c r="BS469" i="59"/>
  <c r="BS470" i="59" s="1"/>
  <c r="BS468" i="59"/>
  <c r="T46" i="33"/>
  <c r="Y494" i="59"/>
  <c r="R48" i="33"/>
  <c r="I47" i="33"/>
  <c r="AA42" i="51"/>
  <c r="AB42" i="51" s="1"/>
  <c r="F458" i="59"/>
  <c r="D45" i="33"/>
  <c r="BI481" i="59"/>
  <c r="BI482" i="59" s="1"/>
  <c r="BI480" i="59"/>
  <c r="E46" i="33"/>
  <c r="AK469" i="59"/>
  <c r="AK470" i="59" s="1"/>
  <c r="AK468" i="59"/>
  <c r="G149" i="11"/>
  <c r="G96" i="11" s="1"/>
  <c r="G43" i="11" s="1"/>
  <c r="M153" i="51"/>
  <c r="N153" i="51" s="1"/>
  <c r="N46" i="33"/>
  <c r="BF505" i="59"/>
  <c r="BF506" i="59" s="1"/>
  <c r="BF504" i="59"/>
  <c r="K481" i="59"/>
  <c r="K482" i="59" s="1"/>
  <c r="K480" i="59"/>
  <c r="AM493" i="59"/>
  <c r="AM494" i="59" s="1"/>
  <c r="AM492" i="59"/>
  <c r="AG481" i="59"/>
  <c r="AG482" i="59" s="1"/>
  <c r="AG480" i="59"/>
  <c r="BP469" i="59"/>
  <c r="BP470" i="59" s="1"/>
  <c r="BP468" i="59"/>
  <c r="BW481" i="59"/>
  <c r="BW482" i="59" s="1"/>
  <c r="BW480" i="59"/>
  <c r="AZ481" i="59"/>
  <c r="AZ482" i="59" s="1"/>
  <c r="AZ480" i="59"/>
  <c r="AO469" i="59"/>
  <c r="AO470" i="59" s="1"/>
  <c r="AO468" i="59"/>
  <c r="AF493" i="59"/>
  <c r="AF494" i="59" s="1"/>
  <c r="AF492" i="59"/>
  <c r="BX481" i="59"/>
  <c r="BX482" i="59" s="1"/>
  <c r="BX480" i="59"/>
  <c r="P481" i="59"/>
  <c r="P482" i="59" s="1"/>
  <c r="P480" i="59"/>
  <c r="BE481" i="59"/>
  <c r="BE482" i="59" s="1"/>
  <c r="BE480" i="59"/>
  <c r="AB481" i="59"/>
  <c r="AB482" i="59" s="1"/>
  <c r="AB480" i="59"/>
  <c r="AY469" i="59"/>
  <c r="AY470" i="59" s="1"/>
  <c r="AY468" i="59"/>
  <c r="AL481" i="59"/>
  <c r="AL482" i="59" s="1"/>
  <c r="AL480" i="59"/>
  <c r="K237" i="11"/>
  <c r="K271" i="11"/>
  <c r="W195" i="25"/>
  <c r="W173" i="25"/>
  <c r="U246" i="25"/>
  <c r="V246" i="25" s="1"/>
  <c r="U245" i="25"/>
  <c r="V245" i="25" s="1"/>
  <c r="W246" i="25"/>
  <c r="W170" i="25"/>
  <c r="W207" i="25"/>
  <c r="U207" i="25"/>
  <c r="V207" i="25" s="1"/>
  <c r="W209" i="25"/>
  <c r="W175" i="25"/>
  <c r="W177" i="25"/>
  <c r="U206" i="25"/>
  <c r="V206" i="25" s="1"/>
  <c r="V205" i="25"/>
  <c r="U200" i="25"/>
  <c r="V200" i="25" s="1"/>
  <c r="U208" i="25"/>
  <c r="V204" i="25"/>
  <c r="W174" i="25"/>
  <c r="V202" i="25"/>
  <c r="U244" i="25"/>
  <c r="V198" i="25"/>
  <c r="V203" i="25"/>
  <c r="W168" i="25"/>
  <c r="V201" i="25"/>
  <c r="W172" i="25"/>
  <c r="W171" i="25"/>
  <c r="M298" i="11"/>
  <c r="Q299" i="11"/>
  <c r="K305" i="11"/>
  <c r="L316" i="11"/>
  <c r="P320" i="11"/>
  <c r="P299" i="11"/>
  <c r="L310" i="11"/>
  <c r="M295" i="11"/>
  <c r="L285" i="11"/>
  <c r="P275" i="11"/>
  <c r="N314" i="11"/>
  <c r="P300" i="11"/>
  <c r="P280" i="11"/>
  <c r="Q296" i="11"/>
  <c r="L305" i="11"/>
  <c r="M305" i="11"/>
  <c r="P318" i="11"/>
  <c r="L315" i="11"/>
  <c r="L298" i="11"/>
  <c r="P271" i="11"/>
  <c r="M292" i="11"/>
  <c r="L276" i="11"/>
  <c r="P292" i="11"/>
  <c r="L309" i="11"/>
  <c r="M300" i="11"/>
  <c r="Q306" i="11"/>
  <c r="P276" i="11"/>
  <c r="Q289" i="11"/>
  <c r="L314" i="11"/>
  <c r="P314" i="11"/>
  <c r="O281" i="11"/>
  <c r="L297" i="11"/>
  <c r="L286" i="11"/>
  <c r="M297" i="11"/>
  <c r="M303" i="11"/>
  <c r="F278" i="11"/>
  <c r="R299" i="11"/>
  <c r="F301" i="11"/>
  <c r="R275" i="11"/>
  <c r="R280" i="11"/>
  <c r="F287" i="11"/>
  <c r="R292" i="11"/>
  <c r="N304" i="11"/>
  <c r="F311" i="11"/>
  <c r="L274" i="11"/>
  <c r="P285" i="11"/>
  <c r="L290" i="11"/>
  <c r="L291" i="11"/>
  <c r="P304" i="11"/>
  <c r="P309" i="11"/>
  <c r="R314" i="11"/>
  <c r="M274" i="11"/>
  <c r="F276" i="11"/>
  <c r="L279" i="11"/>
  <c r="L284" i="11"/>
  <c r="Q285" i="11"/>
  <c r="M290" i="11"/>
  <c r="R291" i="11"/>
  <c r="L295" i="11"/>
  <c r="L296" i="11"/>
  <c r="N297" i="11"/>
  <c r="L303" i="11"/>
  <c r="Q304" i="11"/>
  <c r="R309" i="11"/>
  <c r="L317" i="11"/>
  <c r="N276" i="11"/>
  <c r="F312" i="11"/>
  <c r="L273" i="11"/>
  <c r="L283" i="11"/>
  <c r="P289" i="11"/>
  <c r="P297" i="11"/>
  <c r="L302" i="11"/>
  <c r="L308" i="11"/>
  <c r="L320" i="11"/>
  <c r="P273" i="11"/>
  <c r="F280" i="11"/>
  <c r="L288" i="11"/>
  <c r="P290" i="11"/>
  <c r="N295" i="11"/>
  <c r="R303" i="11"/>
  <c r="L272" i="11"/>
  <c r="R273" i="11"/>
  <c r="P278" i="11"/>
  <c r="P282" i="11"/>
  <c r="P283" i="11"/>
  <c r="F285" i="11"/>
  <c r="N288" i="11"/>
  <c r="R289" i="11"/>
  <c r="Q290" i="11"/>
  <c r="R294" i="11"/>
  <c r="P295" i="11"/>
  <c r="Q302" i="11"/>
  <c r="L307" i="11"/>
  <c r="F309" i="11"/>
  <c r="L312" i="11"/>
  <c r="R284" i="11"/>
  <c r="N290" i="11"/>
  <c r="P313" i="11"/>
  <c r="F275" i="11"/>
  <c r="L278" i="11"/>
  <c r="N283" i="11"/>
  <c r="P294" i="11"/>
  <c r="R296" i="11"/>
  <c r="P302" i="11"/>
  <c r="Q272" i="11"/>
  <c r="R278" i="11"/>
  <c r="R282" i="11"/>
  <c r="Q283" i="11"/>
  <c r="P288" i="11"/>
  <c r="Q295" i="11"/>
  <c r="P301" i="11"/>
  <c r="R302" i="11"/>
  <c r="P307" i="11"/>
  <c r="N312" i="11"/>
  <c r="P316" i="11"/>
  <c r="L319" i="11"/>
  <c r="F288" i="11"/>
  <c r="P277" i="11"/>
  <c r="P287" i="11"/>
  <c r="F295" i="11"/>
  <c r="L300" i="11"/>
  <c r="P306" i="11"/>
  <c r="Q307" i="11"/>
  <c r="P311" i="11"/>
  <c r="P312" i="11"/>
  <c r="P319" i="11"/>
  <c r="R306" i="11"/>
  <c r="F316" i="11"/>
  <c r="L271" i="11"/>
  <c r="F273" i="11"/>
  <c r="L281" i="11"/>
  <c r="F283" i="11"/>
  <c r="F289" i="11"/>
  <c r="L293" i="11"/>
  <c r="N299" i="11"/>
  <c r="F302" i="11"/>
  <c r="R311" i="11"/>
  <c r="K309" i="11"/>
  <c r="K297" i="11"/>
  <c r="K285" i="11"/>
  <c r="K273" i="11"/>
  <c r="K316" i="11"/>
  <c r="K304" i="11"/>
  <c r="K292" i="11"/>
  <c r="K280" i="11"/>
  <c r="K311" i="11"/>
  <c r="K299" i="11"/>
  <c r="K287" i="11"/>
  <c r="K275" i="11"/>
  <c r="K318" i="11"/>
  <c r="K306" i="11"/>
  <c r="K294" i="11"/>
  <c r="K282" i="11"/>
  <c r="K317" i="11"/>
  <c r="K310" i="11"/>
  <c r="K281" i="11"/>
  <c r="K274" i="11"/>
  <c r="K295" i="11"/>
  <c r="K302" i="11"/>
  <c r="K307" i="11"/>
  <c r="K300" i="11"/>
  <c r="K303" i="11"/>
  <c r="K301" i="11"/>
  <c r="K290" i="11"/>
  <c r="K289" i="11"/>
  <c r="K284" i="11"/>
  <c r="K313" i="11"/>
  <c r="K312" i="11"/>
  <c r="K308" i="11"/>
  <c r="K288" i="11"/>
  <c r="K286" i="11"/>
  <c r="K283" i="11"/>
  <c r="K279" i="11"/>
  <c r="K277" i="11"/>
  <c r="K276" i="11"/>
  <c r="K291" i="11"/>
  <c r="K315" i="11"/>
  <c r="K278" i="11"/>
  <c r="K320" i="11"/>
  <c r="K314" i="11"/>
  <c r="K272" i="11"/>
  <c r="K298" i="11"/>
  <c r="K293" i="11"/>
  <c r="K319" i="11"/>
  <c r="O313" i="11"/>
  <c r="O301" i="11"/>
  <c r="O289" i="11"/>
  <c r="O277" i="11"/>
  <c r="O320" i="11"/>
  <c r="O308" i="11"/>
  <c r="O296" i="11"/>
  <c r="O284" i="11"/>
  <c r="O272" i="11"/>
  <c r="O315" i="11"/>
  <c r="O303" i="11"/>
  <c r="O291" i="11"/>
  <c r="O279" i="11"/>
  <c r="O310" i="11"/>
  <c r="O298" i="11"/>
  <c r="O286" i="11"/>
  <c r="O274" i="11"/>
  <c r="O316" i="11"/>
  <c r="O293" i="11"/>
  <c r="O280" i="11"/>
  <c r="O307" i="11"/>
  <c r="O300" i="11"/>
  <c r="O314" i="11"/>
  <c r="O294" i="11"/>
  <c r="O287" i="11"/>
  <c r="O278" i="11"/>
  <c r="O319" i="11"/>
  <c r="O312" i="11"/>
  <c r="O283" i="11"/>
  <c r="O276" i="11"/>
  <c r="O306" i="11"/>
  <c r="O285" i="11"/>
  <c r="O297" i="11"/>
  <c r="O292" i="11"/>
  <c r="O317" i="11"/>
  <c r="O311" i="11"/>
  <c r="O309" i="11"/>
  <c r="O282" i="11"/>
  <c r="O275" i="11"/>
  <c r="O273" i="11"/>
  <c r="O271" i="11"/>
  <c r="O305" i="11"/>
  <c r="O304" i="11"/>
  <c r="O299" i="11"/>
  <c r="O288" i="11"/>
  <c r="O318" i="11"/>
  <c r="O290" i="11"/>
  <c r="O295" i="11"/>
  <c r="K296" i="11"/>
  <c r="O302" i="11"/>
  <c r="F294" i="11"/>
  <c r="R297" i="11"/>
  <c r="M311" i="11"/>
  <c r="M299" i="11"/>
  <c r="M287" i="11"/>
  <c r="M275" i="11"/>
  <c r="M318" i="11"/>
  <c r="M306" i="11"/>
  <c r="M294" i="11"/>
  <c r="M282" i="11"/>
  <c r="M313" i="11"/>
  <c r="M301" i="11"/>
  <c r="M289" i="11"/>
  <c r="M277" i="11"/>
  <c r="M320" i="11"/>
  <c r="M308" i="11"/>
  <c r="M296" i="11"/>
  <c r="M284" i="11"/>
  <c r="M272" i="11"/>
  <c r="M302" i="11"/>
  <c r="M315" i="11"/>
  <c r="M309" i="11"/>
  <c r="M316" i="11"/>
  <c r="M293" i="11"/>
  <c r="M286" i="11"/>
  <c r="M280" i="11"/>
  <c r="M291" i="11"/>
  <c r="M285" i="11"/>
  <c r="Q315" i="11"/>
  <c r="Q303" i="11"/>
  <c r="Q291" i="11"/>
  <c r="Q279" i="11"/>
  <c r="Q310" i="11"/>
  <c r="Q298" i="11"/>
  <c r="Q286" i="11"/>
  <c r="Q274" i="11"/>
  <c r="Q317" i="11"/>
  <c r="Q305" i="11"/>
  <c r="Q293" i="11"/>
  <c r="Q281" i="11"/>
  <c r="Q312" i="11"/>
  <c r="Q300" i="11"/>
  <c r="Q288" i="11"/>
  <c r="Q276" i="11"/>
  <c r="Q314" i="11"/>
  <c r="Q294" i="11"/>
  <c r="Q287" i="11"/>
  <c r="Q278" i="11"/>
  <c r="Q308" i="11"/>
  <c r="Q301" i="11"/>
  <c r="Q292" i="11"/>
  <c r="Q320" i="11"/>
  <c r="Q313" i="11"/>
  <c r="Q297" i="11"/>
  <c r="Q284" i="11"/>
  <c r="Q277" i="11"/>
  <c r="R290" i="11"/>
  <c r="F292" i="11"/>
  <c r="M317" i="11"/>
  <c r="M271" i="11"/>
  <c r="M273" i="11"/>
  <c r="N275" i="11"/>
  <c r="N311" i="11"/>
  <c r="Q316" i="11"/>
  <c r="N317" i="11"/>
  <c r="Q318" i="11"/>
  <c r="M319" i="11"/>
  <c r="N280" i="11"/>
  <c r="N287" i="11"/>
  <c r="M310" i="11"/>
  <c r="M314" i="11"/>
  <c r="R316" i="11"/>
  <c r="R318" i="11"/>
  <c r="N319" i="11"/>
  <c r="R320" i="11"/>
  <c r="N274" i="11"/>
  <c r="M278" i="11"/>
  <c r="M281" i="11"/>
  <c r="N285" i="11"/>
  <c r="N310" i="11"/>
  <c r="F320" i="11"/>
  <c r="F308" i="11"/>
  <c r="F296" i="11"/>
  <c r="F284" i="11"/>
  <c r="F272" i="11"/>
  <c r="F315" i="11"/>
  <c r="F303" i="11"/>
  <c r="F291" i="11"/>
  <c r="F279" i="11"/>
  <c r="F310" i="11"/>
  <c r="F298" i="11"/>
  <c r="F286" i="11"/>
  <c r="F274" i="11"/>
  <c r="F317" i="11"/>
  <c r="F305" i="11"/>
  <c r="F293" i="11"/>
  <c r="F281" i="11"/>
  <c r="F307" i="11"/>
  <c r="F300" i="11"/>
  <c r="F271" i="11"/>
  <c r="F314" i="11"/>
  <c r="F306" i="11"/>
  <c r="F313" i="11"/>
  <c r="F299" i="11"/>
  <c r="F277" i="11"/>
  <c r="F318" i="11"/>
  <c r="F304" i="11"/>
  <c r="F297" i="11"/>
  <c r="F290" i="11"/>
  <c r="F282" i="11"/>
  <c r="N318" i="11"/>
  <c r="N306" i="11"/>
  <c r="N294" i="11"/>
  <c r="N282" i="11"/>
  <c r="N313" i="11"/>
  <c r="N301" i="11"/>
  <c r="N289" i="11"/>
  <c r="N277" i="11"/>
  <c r="N320" i="11"/>
  <c r="N308" i="11"/>
  <c r="N296" i="11"/>
  <c r="N284" i="11"/>
  <c r="N272" i="11"/>
  <c r="N315" i="11"/>
  <c r="N303" i="11"/>
  <c r="N291" i="11"/>
  <c r="N279" i="11"/>
  <c r="N309" i="11"/>
  <c r="N273" i="11"/>
  <c r="N316" i="11"/>
  <c r="N293" i="11"/>
  <c r="N307" i="11"/>
  <c r="N300" i="11"/>
  <c r="N271" i="11"/>
  <c r="N305" i="11"/>
  <c r="N298" i="11"/>
  <c r="N292" i="11"/>
  <c r="R310" i="11"/>
  <c r="R298" i="11"/>
  <c r="R286" i="11"/>
  <c r="R274" i="11"/>
  <c r="R317" i="11"/>
  <c r="R305" i="11"/>
  <c r="R293" i="11"/>
  <c r="R281" i="11"/>
  <c r="R312" i="11"/>
  <c r="R300" i="11"/>
  <c r="R288" i="11"/>
  <c r="R276" i="11"/>
  <c r="R319" i="11"/>
  <c r="R307" i="11"/>
  <c r="R295" i="11"/>
  <c r="R283" i="11"/>
  <c r="R271" i="11"/>
  <c r="R315" i="11"/>
  <c r="R308" i="11"/>
  <c r="R301" i="11"/>
  <c r="R285" i="11"/>
  <c r="R279" i="11"/>
  <c r="R272" i="11"/>
  <c r="R304" i="11"/>
  <c r="Q271" i="11"/>
  <c r="Q273" i="11"/>
  <c r="Q275" i="11"/>
  <c r="M276" i="11"/>
  <c r="R277" i="11"/>
  <c r="N278" i="11"/>
  <c r="M279" i="11"/>
  <c r="Q280" i="11"/>
  <c r="N281" i="11"/>
  <c r="Q282" i="11"/>
  <c r="M283" i="11"/>
  <c r="N286" i="11"/>
  <c r="R287" i="11"/>
  <c r="M288" i="11"/>
  <c r="N302" i="11"/>
  <c r="M304" i="11"/>
  <c r="M307" i="11"/>
  <c r="Q309" i="11"/>
  <c r="Q311" i="11"/>
  <c r="M312" i="11"/>
  <c r="R313" i="11"/>
  <c r="F319" i="11"/>
  <c r="Q319" i="11"/>
  <c r="L277" i="11"/>
  <c r="P281" i="11"/>
  <c r="L289" i="11"/>
  <c r="P293" i="11"/>
  <c r="L301" i="11"/>
  <c r="P305" i="11"/>
  <c r="L313" i="11"/>
  <c r="P317" i="11"/>
  <c r="P274" i="11"/>
  <c r="L282" i="11"/>
  <c r="P286" i="11"/>
  <c r="L294" i="11"/>
  <c r="P298" i="11"/>
  <c r="L306" i="11"/>
  <c r="P310" i="11"/>
  <c r="L318" i="11"/>
  <c r="L275" i="11"/>
  <c r="P279" i="11"/>
  <c r="L287" i="11"/>
  <c r="P291" i="11"/>
  <c r="L299" i="11"/>
  <c r="P303" i="11"/>
  <c r="L311" i="11"/>
  <c r="P315" i="11"/>
  <c r="P272" i="11"/>
  <c r="L280" i="11"/>
  <c r="P284" i="11"/>
  <c r="L292" i="11"/>
  <c r="P296" i="11"/>
  <c r="L304" i="11"/>
  <c r="P308" i="11"/>
  <c r="L46" i="56" l="1"/>
  <c r="AX47" i="33"/>
  <c r="AF48" i="33"/>
  <c r="AU48" i="33"/>
  <c r="AO49" i="33"/>
  <c r="K48" i="33"/>
  <c r="AG48" i="33"/>
  <c r="AP48" i="33"/>
  <c r="I48" i="33"/>
  <c r="N494" i="59"/>
  <c r="AO482" i="59"/>
  <c r="AI482" i="59"/>
  <c r="X47" i="33"/>
  <c r="E47" i="33"/>
  <c r="AJ47" i="33"/>
  <c r="AE49" i="33"/>
  <c r="AA100" i="51"/>
  <c r="AB100" i="51" s="1"/>
  <c r="AL48" i="33"/>
  <c r="Z47" i="33"/>
  <c r="M99" i="51"/>
  <c r="N99" i="51" s="1"/>
  <c r="AH47" i="33"/>
  <c r="AO154" i="51"/>
  <c r="AP154" i="51" s="1"/>
  <c r="AA155" i="51"/>
  <c r="AB155" i="51" s="1"/>
  <c r="L48" i="33"/>
  <c r="G204" i="11" s="1"/>
  <c r="BA48" i="33"/>
  <c r="O47" i="33"/>
  <c r="AY48" i="33"/>
  <c r="AA48" i="33"/>
  <c r="AM50" i="33"/>
  <c r="AQ48" i="33"/>
  <c r="AS47" i="33"/>
  <c r="T47" i="33"/>
  <c r="AK48" i="33"/>
  <c r="G47" i="33"/>
  <c r="AN49" i="33"/>
  <c r="M154" i="51"/>
  <c r="N154" i="51" s="1"/>
  <c r="N47" i="33"/>
  <c r="U48" i="33"/>
  <c r="AV47" i="33"/>
  <c r="AC47" i="33"/>
  <c r="BG505" i="59"/>
  <c r="BG506" i="59" s="1"/>
  <c r="BG504" i="59"/>
  <c r="AA43" i="51"/>
  <c r="AB43" i="51" s="1"/>
  <c r="F470" i="59"/>
  <c r="D46" i="33"/>
  <c r="BM481" i="59"/>
  <c r="BM482" i="59" s="1"/>
  <c r="BM480" i="59"/>
  <c r="E481" i="59"/>
  <c r="E480" i="59"/>
  <c r="BV493" i="59"/>
  <c r="BV494" i="59" s="1"/>
  <c r="BV492" i="59"/>
  <c r="BR493" i="59"/>
  <c r="BR494" i="59" s="1"/>
  <c r="BR492" i="59"/>
  <c r="BU481" i="59"/>
  <c r="BU482" i="59" s="1"/>
  <c r="BU480" i="59"/>
  <c r="AO209" i="51"/>
  <c r="AP209" i="51" s="1"/>
  <c r="CA492" i="59"/>
  <c r="CA505" i="59" s="1"/>
  <c r="CA482" i="59"/>
  <c r="BD47" i="33"/>
  <c r="AO99" i="51"/>
  <c r="AP99" i="51" s="1"/>
  <c r="AT47" i="33"/>
  <c r="Y47" i="33"/>
  <c r="AA208" i="51"/>
  <c r="AB208" i="51" s="1"/>
  <c r="BZ480" i="59"/>
  <c r="BZ493" i="59" s="1"/>
  <c r="BZ470" i="59"/>
  <c r="BC46" i="33"/>
  <c r="M209" i="51"/>
  <c r="N209" i="51" s="1"/>
  <c r="BY492" i="59"/>
  <c r="BY505" i="59" s="1"/>
  <c r="BY482" i="59"/>
  <c r="BB47" i="33"/>
  <c r="X493" i="59"/>
  <c r="X492" i="59"/>
  <c r="AW481" i="59"/>
  <c r="AW482" i="59" s="1"/>
  <c r="AW480" i="59"/>
  <c r="BO505" i="59"/>
  <c r="BO506" i="59" s="1"/>
  <c r="BO504" i="59"/>
  <c r="AF505" i="59"/>
  <c r="AF506" i="59" s="1"/>
  <c r="AF504" i="59"/>
  <c r="K493" i="59"/>
  <c r="K494" i="59" s="1"/>
  <c r="K492" i="59"/>
  <c r="BH505" i="59"/>
  <c r="BH506" i="59" s="1"/>
  <c r="BH504" i="59"/>
  <c r="AR517" i="59"/>
  <c r="AR518" i="59" s="1"/>
  <c r="AR516" i="59"/>
  <c r="AI481" i="59"/>
  <c r="AI480" i="59"/>
  <c r="BL481" i="59"/>
  <c r="BL482" i="59" s="1"/>
  <c r="BL480" i="59"/>
  <c r="AA481" i="59"/>
  <c r="AA482" i="59" s="1"/>
  <c r="AA480" i="59"/>
  <c r="AR47" i="33"/>
  <c r="W47" i="33"/>
  <c r="AS506" i="59"/>
  <c r="AD49" i="33"/>
  <c r="V48" i="33"/>
  <c r="BC481" i="59"/>
  <c r="BC482" i="59" s="1"/>
  <c r="BC480" i="59"/>
  <c r="AB493" i="59"/>
  <c r="AB494" i="59" s="1"/>
  <c r="AB492" i="59"/>
  <c r="BW493" i="59"/>
  <c r="BW494" i="59" s="1"/>
  <c r="BW492" i="59"/>
  <c r="AP481" i="59"/>
  <c r="AP482" i="59" s="1"/>
  <c r="AP480" i="59"/>
  <c r="AH481" i="59"/>
  <c r="AH482" i="59" s="1"/>
  <c r="AH480" i="59"/>
  <c r="P493" i="59"/>
  <c r="P494" i="59" s="1"/>
  <c r="P492" i="59"/>
  <c r="AG493" i="59"/>
  <c r="AG494" i="59" s="1"/>
  <c r="AG492" i="59"/>
  <c r="BS481" i="59"/>
  <c r="BS482" i="59" s="1"/>
  <c r="BS480" i="59"/>
  <c r="M43" i="51"/>
  <c r="N43" i="51" s="1"/>
  <c r="E470" i="59"/>
  <c r="C46" i="33"/>
  <c r="H481" i="59"/>
  <c r="H482" i="59" s="1"/>
  <c r="H480" i="59"/>
  <c r="F481" i="59"/>
  <c r="F480" i="59"/>
  <c r="BQ481" i="59"/>
  <c r="BQ482" i="59" s="1"/>
  <c r="BQ480" i="59"/>
  <c r="BN505" i="59"/>
  <c r="BN506" i="59" s="1"/>
  <c r="BN504" i="59"/>
  <c r="W481" i="59"/>
  <c r="W482" i="59" s="1"/>
  <c r="W480" i="59"/>
  <c r="AV493" i="59"/>
  <c r="AV494" i="59" s="1"/>
  <c r="AV492" i="59"/>
  <c r="AU493" i="59"/>
  <c r="AU494" i="59" s="1"/>
  <c r="AU492" i="59"/>
  <c r="Q493" i="59"/>
  <c r="Q494" i="59" s="1"/>
  <c r="Q492" i="59"/>
  <c r="P47" i="33"/>
  <c r="T493" i="59"/>
  <c r="T494" i="59" s="1"/>
  <c r="T492" i="59"/>
  <c r="AZ48" i="33"/>
  <c r="G481" i="59"/>
  <c r="G482" i="59" s="1"/>
  <c r="G480" i="59"/>
  <c r="AY481" i="59"/>
  <c r="AY482" i="59" s="1"/>
  <c r="AY480" i="59"/>
  <c r="G150" i="11"/>
  <c r="G97" i="11" s="1"/>
  <c r="G44" i="11" s="1"/>
  <c r="BD481" i="59"/>
  <c r="BD482" i="59" s="1"/>
  <c r="BD480" i="59"/>
  <c r="Z481" i="59"/>
  <c r="Z482" i="59" s="1"/>
  <c r="Z480" i="59"/>
  <c r="BT481" i="59"/>
  <c r="BT482" i="59" s="1"/>
  <c r="BT480" i="59"/>
  <c r="AN481" i="59"/>
  <c r="AN482" i="59" s="1"/>
  <c r="AN480" i="59"/>
  <c r="AW47" i="33"/>
  <c r="I481" i="59"/>
  <c r="I482" i="59" s="1"/>
  <c r="I480" i="59"/>
  <c r="AS505" i="59"/>
  <c r="AS504" i="59"/>
  <c r="AO44" i="51"/>
  <c r="AP44" i="51" s="1"/>
  <c r="J482" i="59"/>
  <c r="H47" i="33"/>
  <c r="BK481" i="59"/>
  <c r="BK482" i="59" s="1"/>
  <c r="BK480" i="59"/>
  <c r="AC493" i="59"/>
  <c r="AC494" i="59" s="1"/>
  <c r="AC492" i="59"/>
  <c r="AK481" i="59"/>
  <c r="AK482" i="59" s="1"/>
  <c r="AK480" i="59"/>
  <c r="BX493" i="59"/>
  <c r="BX494" i="59" s="1"/>
  <c r="BX492" i="59"/>
  <c r="AM505" i="59"/>
  <c r="AM506" i="59" s="1"/>
  <c r="AM504" i="59"/>
  <c r="S47" i="33"/>
  <c r="AL493" i="59"/>
  <c r="AL494" i="59" s="1"/>
  <c r="AL492" i="59"/>
  <c r="AO481" i="59"/>
  <c r="AO480" i="59"/>
  <c r="BF517" i="59"/>
  <c r="BF518" i="59" s="1"/>
  <c r="BF516" i="59"/>
  <c r="O493" i="59"/>
  <c r="O494" i="59" s="1"/>
  <c r="O492" i="59"/>
  <c r="AT505" i="59"/>
  <c r="AT506" i="59" s="1"/>
  <c r="AT504" i="59"/>
  <c r="U481" i="59"/>
  <c r="U482" i="59" s="1"/>
  <c r="U480" i="59"/>
  <c r="AI47" i="33"/>
  <c r="F47" i="33"/>
  <c r="M48" i="33"/>
  <c r="H204" i="11" s="1"/>
  <c r="AZ493" i="59"/>
  <c r="AZ494" i="59" s="1"/>
  <c r="AZ492" i="59"/>
  <c r="BA493" i="59"/>
  <c r="BA494" i="59" s="1"/>
  <c r="BA492" i="59"/>
  <c r="AX481" i="59"/>
  <c r="AX482" i="59" s="1"/>
  <c r="AX480" i="59"/>
  <c r="M493" i="59"/>
  <c r="M494" i="59" s="1"/>
  <c r="M492" i="59"/>
  <c r="Y517" i="59"/>
  <c r="Y516" i="59"/>
  <c r="J48" i="33"/>
  <c r="X494" i="59"/>
  <c r="Q48" i="33"/>
  <c r="Y506" i="59"/>
  <c r="R49" i="33"/>
  <c r="V481" i="59"/>
  <c r="V482" i="59" s="1"/>
  <c r="V480" i="59"/>
  <c r="AB49" i="33"/>
  <c r="BE493" i="59"/>
  <c r="BE494" i="59" s="1"/>
  <c r="BE492" i="59"/>
  <c r="BP481" i="59"/>
  <c r="BP482" i="59" s="1"/>
  <c r="BP480" i="59"/>
  <c r="N493" i="59"/>
  <c r="N492" i="59"/>
  <c r="BB481" i="59"/>
  <c r="BB482" i="59" s="1"/>
  <c r="BB480" i="59"/>
  <c r="R493" i="59"/>
  <c r="R494" i="59" s="1"/>
  <c r="R492" i="59"/>
  <c r="BJ493" i="59"/>
  <c r="BJ494" i="59" s="1"/>
  <c r="BJ492" i="59"/>
  <c r="AJ481" i="59"/>
  <c r="AJ482" i="59" s="1"/>
  <c r="AJ480" i="59"/>
  <c r="J493" i="59"/>
  <c r="J492" i="59"/>
  <c r="S481" i="59"/>
  <c r="S482" i="59" s="1"/>
  <c r="S480" i="59"/>
  <c r="AQ517" i="59"/>
  <c r="AQ518" i="59" s="1"/>
  <c r="AQ516" i="59"/>
  <c r="AD493" i="59"/>
  <c r="AD494" i="59" s="1"/>
  <c r="AD492" i="59"/>
  <c r="L493" i="59"/>
  <c r="L494" i="59" s="1"/>
  <c r="L492" i="59"/>
  <c r="BI493" i="59"/>
  <c r="BI494" i="59" s="1"/>
  <c r="BI492" i="59"/>
  <c r="AE493" i="59"/>
  <c r="AE494" i="59" s="1"/>
  <c r="AE492" i="59"/>
  <c r="W212" i="25"/>
  <c r="U247" i="25"/>
  <c r="V247" i="25" s="1"/>
  <c r="W183" i="25" s="1"/>
  <c r="U172" i="25"/>
  <c r="W147" i="25"/>
  <c r="U174" i="25"/>
  <c r="U170" i="25"/>
  <c r="V170" i="25" s="1"/>
  <c r="U229" i="25"/>
  <c r="V229" i="25" s="1"/>
  <c r="U194" i="25" s="1"/>
  <c r="V194" i="25" s="1"/>
  <c r="U230" i="25"/>
  <c r="V230" i="25" s="1"/>
  <c r="U175" i="25"/>
  <c r="V175" i="25" s="1"/>
  <c r="W211" i="25"/>
  <c r="U173" i="25"/>
  <c r="W196" i="25"/>
  <c r="W144" i="25"/>
  <c r="W176" i="25"/>
  <c r="W213" i="25"/>
  <c r="W210" i="25"/>
  <c r="W149" i="25"/>
  <c r="W146" i="25"/>
  <c r="U168" i="25"/>
  <c r="V244" i="25"/>
  <c r="W180" i="25" s="1"/>
  <c r="V208" i="25"/>
  <c r="W178" i="25"/>
  <c r="G7" i="33"/>
  <c r="F7" i="33"/>
  <c r="E7" i="33"/>
  <c r="W165" i="33"/>
  <c r="X165" i="33"/>
  <c r="Y165" i="33"/>
  <c r="Z165" i="33"/>
  <c r="AB165" i="33"/>
  <c r="AC165" i="33"/>
  <c r="AD165" i="33"/>
  <c r="AE165" i="33"/>
  <c r="AF165" i="33"/>
  <c r="AG165" i="33"/>
  <c r="AH165" i="33"/>
  <c r="AI165" i="33"/>
  <c r="AJ165" i="33"/>
  <c r="AK165" i="33"/>
  <c r="AL165" i="33"/>
  <c r="AN165" i="33"/>
  <c r="AO165" i="33"/>
  <c r="AP165" i="33"/>
  <c r="AQ165" i="33"/>
  <c r="AR165" i="33"/>
  <c r="AS165" i="33"/>
  <c r="AT165" i="33"/>
  <c r="AU165" i="33"/>
  <c r="AV165" i="33"/>
  <c r="AW165" i="33"/>
  <c r="AX165" i="33"/>
  <c r="AZ165" i="33"/>
  <c r="BA165" i="33"/>
  <c r="AA165" i="33"/>
  <c r="AM165" i="33"/>
  <c r="AY165" i="33"/>
  <c r="V165" i="33"/>
  <c r="L47" i="56" l="1"/>
  <c r="O48" i="33"/>
  <c r="AU49" i="33"/>
  <c r="AQ49" i="33"/>
  <c r="AA156" i="51"/>
  <c r="AB156" i="51" s="1"/>
  <c r="L49" i="33"/>
  <c r="G205" i="11" s="1"/>
  <c r="AO50" i="33"/>
  <c r="AO100" i="51"/>
  <c r="AP100" i="51" s="1"/>
  <c r="AT48" i="33"/>
  <c r="W48" i="33"/>
  <c r="AS48" i="33"/>
  <c r="AF49" i="33"/>
  <c r="BA49" i="33"/>
  <c r="Y48" i="33"/>
  <c r="AE50" i="33"/>
  <c r="AV48" i="33"/>
  <c r="AN50" i="33"/>
  <c r="AP49" i="33"/>
  <c r="V49" i="33"/>
  <c r="I49" i="33"/>
  <c r="AA49" i="33"/>
  <c r="S48" i="33"/>
  <c r="AZ49" i="33"/>
  <c r="AB50" i="33"/>
  <c r="AA101" i="51"/>
  <c r="AB101" i="51" s="1"/>
  <c r="AL49" i="33"/>
  <c r="U49" i="33"/>
  <c r="AX48" i="33"/>
  <c r="M210" i="51"/>
  <c r="N210" i="51" s="1"/>
  <c r="BY504" i="59"/>
  <c r="BY517" i="59" s="1"/>
  <c r="BY494" i="59"/>
  <c r="BB48" i="33"/>
  <c r="AM51" i="33"/>
  <c r="AG49" i="33"/>
  <c r="AE505" i="59"/>
  <c r="AE506" i="59" s="1"/>
  <c r="AE504" i="59"/>
  <c r="Q505" i="59"/>
  <c r="Q506" i="59" s="1"/>
  <c r="Q504" i="59"/>
  <c r="H493" i="59"/>
  <c r="H492" i="59"/>
  <c r="AD50" i="33"/>
  <c r="BI505" i="59"/>
  <c r="BI506" i="59" s="1"/>
  <c r="BI504" i="59"/>
  <c r="AF517" i="59"/>
  <c r="AF518" i="59" s="1"/>
  <c r="AF516" i="59"/>
  <c r="G493" i="59"/>
  <c r="G492" i="59"/>
  <c r="W493" i="59"/>
  <c r="W494" i="59" s="1"/>
  <c r="W492" i="59"/>
  <c r="BC493" i="59"/>
  <c r="BC494" i="59" s="1"/>
  <c r="BC492" i="59"/>
  <c r="E493" i="59"/>
  <c r="E492" i="59"/>
  <c r="M155" i="51"/>
  <c r="N155" i="51" s="1"/>
  <c r="N48" i="33"/>
  <c r="Y529" i="59"/>
  <c r="Y528" i="59"/>
  <c r="P48" i="33"/>
  <c r="AP493" i="59"/>
  <c r="AP494" i="59" s="1"/>
  <c r="AP492" i="59"/>
  <c r="AI48" i="33"/>
  <c r="BD493" i="59"/>
  <c r="BD494" i="59" s="1"/>
  <c r="BD492" i="59"/>
  <c r="M505" i="59"/>
  <c r="M506" i="59" s="1"/>
  <c r="M504" i="59"/>
  <c r="U493" i="59"/>
  <c r="U494" i="59" s="1"/>
  <c r="U492" i="59"/>
  <c r="AM517" i="59"/>
  <c r="AM518" i="59" s="1"/>
  <c r="AM516" i="59"/>
  <c r="AS517" i="59"/>
  <c r="AS518" i="59" s="1"/>
  <c r="AS516" i="59"/>
  <c r="BW505" i="59"/>
  <c r="BW506" i="59" s="1"/>
  <c r="BW504" i="59"/>
  <c r="AA209" i="51"/>
  <c r="AB209" i="51" s="1"/>
  <c r="BZ492" i="59"/>
  <c r="BZ505" i="59" s="1"/>
  <c r="BZ482" i="59"/>
  <c r="BC47" i="33"/>
  <c r="BR505" i="59"/>
  <c r="BR506" i="59" s="1"/>
  <c r="BR504" i="59"/>
  <c r="G48" i="33"/>
  <c r="AY493" i="59"/>
  <c r="AY494" i="59" s="1"/>
  <c r="AY492" i="59"/>
  <c r="BV505" i="59"/>
  <c r="BV506" i="59" s="1"/>
  <c r="BV504" i="59"/>
  <c r="AK49" i="33"/>
  <c r="AY49" i="33"/>
  <c r="BA505" i="59"/>
  <c r="BA506" i="59" s="1"/>
  <c r="BA504" i="59"/>
  <c r="O505" i="59"/>
  <c r="O506" i="59" s="1"/>
  <c r="O504" i="59"/>
  <c r="AK493" i="59"/>
  <c r="AK494" i="59" s="1"/>
  <c r="M101" i="51" s="1"/>
  <c r="N101" i="51" s="1"/>
  <c r="AK492" i="59"/>
  <c r="BS493" i="59"/>
  <c r="BS494" i="59" s="1"/>
  <c r="BS492" i="59"/>
  <c r="AA493" i="59"/>
  <c r="AA494" i="59" s="1"/>
  <c r="AA492" i="59"/>
  <c r="BO517" i="59"/>
  <c r="BO518" i="59" s="1"/>
  <c r="BO516" i="59"/>
  <c r="T48" i="33"/>
  <c r="AQ529" i="59"/>
  <c r="AQ530" i="59" s="1"/>
  <c r="AQ528" i="59"/>
  <c r="N505" i="59"/>
  <c r="N506" i="59" s="1"/>
  <c r="N504" i="59"/>
  <c r="AN493" i="59"/>
  <c r="AN494" i="59" s="1"/>
  <c r="AN492" i="59"/>
  <c r="BN517" i="59"/>
  <c r="BN518" i="59" s="1"/>
  <c r="BN516" i="59"/>
  <c r="BM493" i="59"/>
  <c r="BM494" i="59" s="1"/>
  <c r="BM492" i="59"/>
  <c r="AJ48" i="33"/>
  <c r="BG517" i="59"/>
  <c r="BG518" i="59" s="1"/>
  <c r="BG516" i="59"/>
  <c r="X48" i="33"/>
  <c r="BX505" i="59"/>
  <c r="BX506" i="59" s="1"/>
  <c r="BX504" i="59"/>
  <c r="M44" i="51"/>
  <c r="N44" i="51" s="1"/>
  <c r="E482" i="59"/>
  <c r="C47" i="33"/>
  <c r="AC48" i="33"/>
  <c r="R505" i="59"/>
  <c r="R506" i="59" s="1"/>
  <c r="R504" i="59"/>
  <c r="V493" i="59"/>
  <c r="V494" i="59" s="1"/>
  <c r="V492" i="59"/>
  <c r="AV505" i="59"/>
  <c r="AV506" i="59" s="1"/>
  <c r="AV504" i="59"/>
  <c r="Z48" i="33"/>
  <c r="BF529" i="59"/>
  <c r="BF530" i="59" s="1"/>
  <c r="BF528" i="59"/>
  <c r="AG505" i="59"/>
  <c r="AG506" i="59" s="1"/>
  <c r="AG504" i="59"/>
  <c r="BL493" i="59"/>
  <c r="BL494" i="59" s="1"/>
  <c r="BL492" i="59"/>
  <c r="AO493" i="59"/>
  <c r="AO494" i="59" s="1"/>
  <c r="AO492" i="59"/>
  <c r="BK493" i="59"/>
  <c r="BK494" i="59" s="1"/>
  <c r="BK492" i="59"/>
  <c r="P505" i="59"/>
  <c r="P506" i="59" s="1"/>
  <c r="P504" i="59"/>
  <c r="AI493" i="59"/>
  <c r="AI494" i="59" s="1"/>
  <c r="AI492" i="59"/>
  <c r="X505" i="59"/>
  <c r="X504" i="59"/>
  <c r="BE505" i="59"/>
  <c r="BE506" i="59" s="1"/>
  <c r="BE504" i="59"/>
  <c r="H494" i="59"/>
  <c r="F48" i="33"/>
  <c r="AO45" i="51"/>
  <c r="AP45" i="51" s="1"/>
  <c r="J494" i="59"/>
  <c r="H48" i="33"/>
  <c r="F493" i="59"/>
  <c r="F492" i="59"/>
  <c r="BH517" i="59"/>
  <c r="BH518" i="59" s="1"/>
  <c r="BH516" i="59"/>
  <c r="BU493" i="59"/>
  <c r="BU494" i="59" s="1"/>
  <c r="BU492" i="59"/>
  <c r="G494" i="59"/>
  <c r="E48" i="33"/>
  <c r="AU505" i="59"/>
  <c r="AU506" i="59" s="1"/>
  <c r="AU504" i="59"/>
  <c r="BB493" i="59"/>
  <c r="BB494" i="59" s="1"/>
  <c r="BB492" i="59"/>
  <c r="AZ505" i="59"/>
  <c r="AZ506" i="59" s="1"/>
  <c r="AZ504" i="59"/>
  <c r="AW48" i="33"/>
  <c r="AW493" i="59"/>
  <c r="AW494" i="59" s="1"/>
  <c r="AW492" i="59"/>
  <c r="S493" i="59"/>
  <c r="S494" i="59" s="1"/>
  <c r="S492" i="59"/>
  <c r="BP493" i="59"/>
  <c r="BP494" i="59" s="1"/>
  <c r="BP492" i="59"/>
  <c r="X506" i="59"/>
  <c r="Q49" i="33"/>
  <c r="M49" i="33"/>
  <c r="H205" i="11" s="1"/>
  <c r="BT493" i="59"/>
  <c r="BT494" i="59" s="1"/>
  <c r="BT492" i="59"/>
  <c r="T505" i="59"/>
  <c r="T506" i="59" s="1"/>
  <c r="T504" i="59"/>
  <c r="BQ493" i="59"/>
  <c r="BQ494" i="59" s="1"/>
  <c r="BQ492" i="59"/>
  <c r="G151" i="11"/>
  <c r="G98" i="11" s="1"/>
  <c r="G45" i="11" s="1"/>
  <c r="J505" i="59"/>
  <c r="J504" i="59"/>
  <c r="J49" i="33"/>
  <c r="Z493" i="59"/>
  <c r="Z494" i="59" s="1"/>
  <c r="Z492" i="59"/>
  <c r="AJ493" i="59"/>
  <c r="AJ494" i="59" s="1"/>
  <c r="AJ492" i="59"/>
  <c r="K505" i="59"/>
  <c r="K506" i="59" s="1"/>
  <c r="K504" i="59"/>
  <c r="AH48" i="33"/>
  <c r="AO155" i="51"/>
  <c r="AP155" i="51" s="1"/>
  <c r="K49" i="33"/>
  <c r="BJ505" i="59"/>
  <c r="BJ506" i="59" s="1"/>
  <c r="BJ504" i="59"/>
  <c r="AX493" i="59"/>
  <c r="AX494" i="59" s="1"/>
  <c r="AX492" i="59"/>
  <c r="AT517" i="59"/>
  <c r="AT518" i="59" s="1"/>
  <c r="AT516" i="59"/>
  <c r="I493" i="59"/>
  <c r="I494" i="59" s="1"/>
  <c r="I492" i="59"/>
  <c r="L505" i="59"/>
  <c r="L506" i="59" s="1"/>
  <c r="L504" i="59"/>
  <c r="AB505" i="59"/>
  <c r="AB506" i="59" s="1"/>
  <c r="AB504" i="59"/>
  <c r="AR48" i="33"/>
  <c r="AD505" i="59"/>
  <c r="AD506" i="59" s="1"/>
  <c r="AD504" i="59"/>
  <c r="Y518" i="59"/>
  <c r="R50" i="33"/>
  <c r="AC505" i="59"/>
  <c r="AC506" i="59" s="1"/>
  <c r="AC504" i="59"/>
  <c r="M100" i="51"/>
  <c r="N100" i="51" s="1"/>
  <c r="AL505" i="59"/>
  <c r="AL506" i="59" s="1"/>
  <c r="AL504" i="59"/>
  <c r="AH493" i="59"/>
  <c r="AH494" i="59" s="1"/>
  <c r="AH492" i="59"/>
  <c r="AR529" i="59"/>
  <c r="AR530" i="59" s="1"/>
  <c r="AR528" i="59"/>
  <c r="AO210" i="51"/>
  <c r="AP210" i="51" s="1"/>
  <c r="CA504" i="59"/>
  <c r="CA517" i="59" s="1"/>
  <c r="CA494" i="59"/>
  <c r="BD48" i="33"/>
  <c r="AA44" i="51"/>
  <c r="AB44" i="51" s="1"/>
  <c r="F482" i="59"/>
  <c r="D47" i="33"/>
  <c r="E165" i="11"/>
  <c r="U171" i="25"/>
  <c r="V171" i="25" s="1"/>
  <c r="W150" i="25"/>
  <c r="U177" i="25"/>
  <c r="V177" i="25" s="1"/>
  <c r="U195" i="25"/>
  <c r="V195" i="25" s="1"/>
  <c r="W145" i="25"/>
  <c r="U211" i="25"/>
  <c r="V211" i="25" s="1"/>
  <c r="U169" i="25"/>
  <c r="V169" i="25" s="1"/>
  <c r="U196" i="25"/>
  <c r="U210" i="25"/>
  <c r="V210" i="25" s="1"/>
  <c r="W152" i="25"/>
  <c r="U176" i="25"/>
  <c r="V176" i="25" s="1"/>
  <c r="W153" i="25"/>
  <c r="U178" i="25"/>
  <c r="W148" i="25"/>
  <c r="V168" i="25"/>
  <c r="U212" i="25"/>
  <c r="U209" i="25"/>
  <c r="V174" i="25"/>
  <c r="V172" i="25"/>
  <c r="V173" i="25"/>
  <c r="E313" i="11"/>
  <c r="C313" i="11" s="1"/>
  <c r="E301" i="11"/>
  <c r="C301" i="11" s="1"/>
  <c r="E289" i="11"/>
  <c r="C289" i="11" s="1"/>
  <c r="E277" i="11"/>
  <c r="C277" i="11" s="1"/>
  <c r="E320" i="11"/>
  <c r="C320" i="11" s="1"/>
  <c r="E308" i="11"/>
  <c r="C308" i="11" s="1"/>
  <c r="E296" i="11"/>
  <c r="C296" i="11" s="1"/>
  <c r="E284" i="11"/>
  <c r="C284" i="11" s="1"/>
  <c r="E272" i="11"/>
  <c r="C272" i="11" s="1"/>
  <c r="E315" i="11"/>
  <c r="C315" i="11" s="1"/>
  <c r="E303" i="11"/>
  <c r="C303" i="11" s="1"/>
  <c r="E291" i="11"/>
  <c r="C291" i="11" s="1"/>
  <c r="E279" i="11"/>
  <c r="C279" i="11" s="1"/>
  <c r="E310" i="11"/>
  <c r="C310" i="11" s="1"/>
  <c r="E298" i="11"/>
  <c r="C298" i="11" s="1"/>
  <c r="E286" i="11"/>
  <c r="C286" i="11" s="1"/>
  <c r="E274" i="11"/>
  <c r="C274" i="11" s="1"/>
  <c r="E307" i="11"/>
  <c r="C307" i="11" s="1"/>
  <c r="E300" i="11"/>
  <c r="C300" i="11" s="1"/>
  <c r="E314" i="11"/>
  <c r="C314" i="11" s="1"/>
  <c r="E306" i="11"/>
  <c r="C306" i="11" s="1"/>
  <c r="E292" i="11"/>
  <c r="C292" i="11" s="1"/>
  <c r="E285" i="11"/>
  <c r="C285" i="11" s="1"/>
  <c r="E278" i="11"/>
  <c r="C278" i="11" s="1"/>
  <c r="E319" i="11"/>
  <c r="C319" i="11" s="1"/>
  <c r="E312" i="11"/>
  <c r="C312" i="11" s="1"/>
  <c r="E283" i="11"/>
  <c r="C283" i="11" s="1"/>
  <c r="E276" i="11"/>
  <c r="C276" i="11" s="1"/>
  <c r="E318" i="11"/>
  <c r="C318" i="11" s="1"/>
  <c r="E317" i="11"/>
  <c r="C317" i="11" s="1"/>
  <c r="E316" i="11"/>
  <c r="C316" i="11" s="1"/>
  <c r="E273" i="11"/>
  <c r="C273" i="11" s="1"/>
  <c r="E295" i="11"/>
  <c r="C295" i="11" s="1"/>
  <c r="E302" i="11"/>
  <c r="C302" i="11" s="1"/>
  <c r="E294" i="11"/>
  <c r="C294" i="11" s="1"/>
  <c r="E290" i="11"/>
  <c r="C290" i="11" s="1"/>
  <c r="E281" i="11"/>
  <c r="C281" i="11" s="1"/>
  <c r="E293" i="11"/>
  <c r="C293" i="11" s="1"/>
  <c r="E305" i="11"/>
  <c r="C305" i="11" s="1"/>
  <c r="E299" i="11"/>
  <c r="C299" i="11" s="1"/>
  <c r="E297" i="11"/>
  <c r="C297" i="11" s="1"/>
  <c r="E304" i="11"/>
  <c r="C304" i="11" s="1"/>
  <c r="E282" i="11"/>
  <c r="C282" i="11" s="1"/>
  <c r="E311" i="11"/>
  <c r="C311" i="11" s="1"/>
  <c r="E280" i="11"/>
  <c r="C280" i="11" s="1"/>
  <c r="E275" i="11"/>
  <c r="C275" i="11" s="1"/>
  <c r="E287" i="11"/>
  <c r="C287" i="11" s="1"/>
  <c r="E271" i="11"/>
  <c r="C271" i="11" s="1"/>
  <c r="E309" i="11"/>
  <c r="C309" i="11" s="1"/>
  <c r="E288" i="11"/>
  <c r="C288" i="11" s="1"/>
  <c r="AP50" i="33" l="1"/>
  <c r="AE51" i="33"/>
  <c r="K50" i="33"/>
  <c r="M50" i="33"/>
  <c r="H206" i="11" s="1"/>
  <c r="AG50" i="33"/>
  <c r="AJ49" i="33"/>
  <c r="AI49" i="33"/>
  <c r="AU50" i="33"/>
  <c r="AA157" i="51"/>
  <c r="AB157" i="51" s="1"/>
  <c r="L50" i="33"/>
  <c r="G206" i="11" s="1"/>
  <c r="O49" i="33"/>
  <c r="AN51" i="33"/>
  <c r="AA102" i="51"/>
  <c r="AB102" i="51" s="1"/>
  <c r="AL50" i="33"/>
  <c r="AQ50" i="33"/>
  <c r="W49" i="33"/>
  <c r="AK50" i="33"/>
  <c r="G49" i="33"/>
  <c r="AV49" i="33"/>
  <c r="AS49" i="33"/>
  <c r="AB51" i="33"/>
  <c r="Z506" i="59"/>
  <c r="S49" i="33"/>
  <c r="M156" i="51"/>
  <c r="N156" i="51" s="1"/>
  <c r="N49" i="33"/>
  <c r="AX49" i="33"/>
  <c r="X49" i="33"/>
  <c r="U50" i="33"/>
  <c r="AR49" i="33"/>
  <c r="J50" i="33"/>
  <c r="K518" i="59"/>
  <c r="I50" i="33"/>
  <c r="AA50" i="33"/>
  <c r="BB506" i="59"/>
  <c r="BK505" i="59"/>
  <c r="BK506" i="59" s="1"/>
  <c r="BK504" i="59"/>
  <c r="V505" i="59"/>
  <c r="V506" i="59" s="1"/>
  <c r="V504" i="59"/>
  <c r="AD51" i="33"/>
  <c r="AO51" i="33"/>
  <c r="J517" i="59"/>
  <c r="J516" i="59"/>
  <c r="BP505" i="59"/>
  <c r="BP506" i="59" s="1"/>
  <c r="BP504" i="59"/>
  <c r="Q517" i="59"/>
  <c r="Q518" i="59" s="1"/>
  <c r="Q516" i="59"/>
  <c r="U505" i="59"/>
  <c r="U506" i="59" s="1"/>
  <c r="U504" i="59"/>
  <c r="BI517" i="59"/>
  <c r="BI518" i="59" s="1"/>
  <c r="BI516" i="59"/>
  <c r="V50" i="33"/>
  <c r="BG529" i="59"/>
  <c r="BG530" i="59" s="1"/>
  <c r="BG528" i="59"/>
  <c r="BA517" i="59"/>
  <c r="BA518" i="59" s="1"/>
  <c r="BA516" i="59"/>
  <c r="AA45" i="51"/>
  <c r="AB45" i="51" s="1"/>
  <c r="F494" i="59"/>
  <c r="D48" i="33"/>
  <c r="AT529" i="59"/>
  <c r="AT530" i="59" s="1"/>
  <c r="AT528" i="59"/>
  <c r="AO46" i="51"/>
  <c r="AP46" i="51" s="1"/>
  <c r="J506" i="59"/>
  <c r="H49" i="33"/>
  <c r="AO505" i="59"/>
  <c r="AO506" i="59" s="1"/>
  <c r="AO504" i="59"/>
  <c r="R517" i="59"/>
  <c r="R518" i="59" s="1"/>
  <c r="R516" i="59"/>
  <c r="T49" i="33"/>
  <c r="BR517" i="59"/>
  <c r="BR518" i="59" s="1"/>
  <c r="BR516" i="59"/>
  <c r="M517" i="59"/>
  <c r="M518" i="59" s="1"/>
  <c r="M516" i="59"/>
  <c r="Y530" i="59"/>
  <c r="R51" i="33"/>
  <c r="AX505" i="59"/>
  <c r="AX506" i="59" s="1"/>
  <c r="AX504" i="59"/>
  <c r="BD505" i="59"/>
  <c r="BD506" i="59" s="1"/>
  <c r="BD504" i="59"/>
  <c r="E505" i="59"/>
  <c r="E504" i="59"/>
  <c r="G152" i="11"/>
  <c r="G99" i="11" s="1"/>
  <c r="G46" i="11" s="1"/>
  <c r="AO211" i="51"/>
  <c r="AP211" i="51" s="1"/>
  <c r="CA516" i="59"/>
  <c r="CA529" i="59" s="1"/>
  <c r="CA506" i="59"/>
  <c r="BD49" i="33"/>
  <c r="AD517" i="59"/>
  <c r="AD518" i="59" s="1"/>
  <c r="AD516" i="59"/>
  <c r="X518" i="59"/>
  <c r="Q50" i="33"/>
  <c r="BE517" i="59"/>
  <c r="BE518" i="59" s="1"/>
  <c r="BE516" i="59"/>
  <c r="M45" i="51"/>
  <c r="N45" i="51" s="1"/>
  <c r="E494" i="59"/>
  <c r="C48" i="33"/>
  <c r="BN529" i="59"/>
  <c r="BN530" i="59" s="1"/>
  <c r="BN528" i="59"/>
  <c r="AR541" i="59"/>
  <c r="AR542" i="59" s="1"/>
  <c r="AR540" i="59"/>
  <c r="E49" i="33"/>
  <c r="X517" i="59"/>
  <c r="X516" i="59"/>
  <c r="BF541" i="59"/>
  <c r="BF542" i="59" s="1"/>
  <c r="BF540" i="59"/>
  <c r="BS505" i="59"/>
  <c r="BS506" i="59" s="1"/>
  <c r="BS504" i="59"/>
  <c r="BW517" i="59"/>
  <c r="BW518" i="59" s="1"/>
  <c r="BW516" i="59"/>
  <c r="W505" i="59"/>
  <c r="W504" i="59"/>
  <c r="L48" i="56"/>
  <c r="S505" i="59"/>
  <c r="S506" i="59" s="1"/>
  <c r="S504" i="59"/>
  <c r="BU505" i="59"/>
  <c r="BU506" i="59" s="1"/>
  <c r="BU504" i="59"/>
  <c r="BX517" i="59"/>
  <c r="BX518" i="59" s="1"/>
  <c r="BX516" i="59"/>
  <c r="AN505" i="59"/>
  <c r="AN506" i="59" s="1"/>
  <c r="AN504" i="59"/>
  <c r="AP505" i="59"/>
  <c r="AP506" i="59" s="1"/>
  <c r="AP504" i="59"/>
  <c r="K517" i="59"/>
  <c r="K516" i="59"/>
  <c r="T517" i="59"/>
  <c r="T518" i="59" s="1"/>
  <c r="T516" i="59"/>
  <c r="AQ541" i="59"/>
  <c r="AQ542" i="59" s="1"/>
  <c r="AQ540" i="59"/>
  <c r="O517" i="59"/>
  <c r="O518" i="59" s="1"/>
  <c r="O516" i="59"/>
  <c r="Y541" i="59"/>
  <c r="Y540" i="59"/>
  <c r="AW49" i="33"/>
  <c r="Z505" i="59"/>
  <c r="Z504" i="59"/>
  <c r="BB505" i="59"/>
  <c r="BB504" i="59"/>
  <c r="BL505" i="59"/>
  <c r="BL506" i="59" s="1"/>
  <c r="BL504" i="59"/>
  <c r="BO529" i="59"/>
  <c r="BO530" i="59" s="1"/>
  <c r="BO528" i="59"/>
  <c r="AU517" i="59"/>
  <c r="AU518" i="59" s="1"/>
  <c r="AU516" i="59"/>
  <c r="AC49" i="33"/>
  <c r="BM505" i="59"/>
  <c r="BM506" i="59" s="1"/>
  <c r="BM504" i="59"/>
  <c r="AH505" i="59"/>
  <c r="AH506" i="59" s="1"/>
  <c r="AH504" i="59"/>
  <c r="AI505" i="59"/>
  <c r="AI506" i="59" s="1"/>
  <c r="AI504" i="59"/>
  <c r="AC517" i="59"/>
  <c r="AC518" i="59" s="1"/>
  <c r="AC516" i="59"/>
  <c r="AJ505" i="59"/>
  <c r="AJ506" i="59" s="1"/>
  <c r="AJ504" i="59"/>
  <c r="BT505" i="59"/>
  <c r="BT506" i="59" s="1"/>
  <c r="BT504" i="59"/>
  <c r="AZ517" i="59"/>
  <c r="AZ518" i="59" s="1"/>
  <c r="AZ516" i="59"/>
  <c r="AZ50" i="33"/>
  <c r="M211" i="51"/>
  <c r="N211" i="51" s="1"/>
  <c r="BY516" i="59"/>
  <c r="BY529" i="59" s="1"/>
  <c r="BY506" i="59"/>
  <c r="BB49" i="33"/>
  <c r="F49" i="33"/>
  <c r="AA505" i="59"/>
  <c r="AA506" i="59" s="1"/>
  <c r="AA504" i="59"/>
  <c r="AY50" i="33"/>
  <c r="BC505" i="59"/>
  <c r="BC506" i="59" s="1"/>
  <c r="BC504" i="59"/>
  <c r="AB517" i="59"/>
  <c r="AB518" i="59" s="1"/>
  <c r="AB516" i="59"/>
  <c r="BQ505" i="59"/>
  <c r="BQ506" i="59" s="1"/>
  <c r="BQ504" i="59"/>
  <c r="AW505" i="59"/>
  <c r="AW506" i="59" s="1"/>
  <c r="AW504" i="59"/>
  <c r="BH529" i="59"/>
  <c r="BH530" i="59" s="1"/>
  <c r="BH528" i="59"/>
  <c r="Z49" i="33"/>
  <c r="F505" i="59"/>
  <c r="F504" i="59"/>
  <c r="Y49" i="33"/>
  <c r="I505" i="59"/>
  <c r="I506" i="59" s="1"/>
  <c r="I504" i="59"/>
  <c r="AO101" i="51"/>
  <c r="AP101" i="51" s="1"/>
  <c r="AT49" i="33"/>
  <c r="AM52" i="33"/>
  <c r="BA50" i="33"/>
  <c r="AF50" i="33"/>
  <c r="AA210" i="51"/>
  <c r="AB210" i="51" s="1"/>
  <c r="BZ504" i="59"/>
  <c r="BZ517" i="59" s="1"/>
  <c r="BZ494" i="59"/>
  <c r="BC48" i="33"/>
  <c r="H505" i="59"/>
  <c r="H506" i="59" s="1"/>
  <c r="H504" i="59"/>
  <c r="BJ517" i="59"/>
  <c r="BJ518" i="59" s="1"/>
  <c r="BJ516" i="59"/>
  <c r="AG517" i="59"/>
  <c r="AG518" i="59" s="1"/>
  <c r="AG516" i="59"/>
  <c r="BV517" i="59"/>
  <c r="BV518" i="59" s="1"/>
  <c r="BV516" i="59"/>
  <c r="AS529" i="59"/>
  <c r="AS530" i="59" s="1"/>
  <c r="AS528" i="59"/>
  <c r="G505" i="59"/>
  <c r="G506" i="59" s="1"/>
  <c r="G504" i="59"/>
  <c r="AE517" i="59"/>
  <c r="AE518" i="59" s="1"/>
  <c r="AE516" i="59"/>
  <c r="N517" i="59"/>
  <c r="N518" i="59" s="1"/>
  <c r="N516" i="59"/>
  <c r="AK505" i="59"/>
  <c r="AK506" i="59" s="1"/>
  <c r="M102" i="51" s="1"/>
  <c r="N102" i="51" s="1"/>
  <c r="AK504" i="59"/>
  <c r="AL517" i="59"/>
  <c r="AL518" i="59" s="1"/>
  <c r="AL516" i="59"/>
  <c r="L517" i="59"/>
  <c r="L518" i="59" s="1"/>
  <c r="L516" i="59"/>
  <c r="AH49" i="33"/>
  <c r="AO156" i="51"/>
  <c r="AP156" i="51" s="1"/>
  <c r="P517" i="59"/>
  <c r="P518" i="59" s="1"/>
  <c r="P516" i="59"/>
  <c r="AV517" i="59"/>
  <c r="AV518" i="59" s="1"/>
  <c r="AV516" i="59"/>
  <c r="AY505" i="59"/>
  <c r="AY506" i="59" s="1"/>
  <c r="AY504" i="59"/>
  <c r="AM529" i="59"/>
  <c r="AM530" i="59" s="1"/>
  <c r="AM528" i="59"/>
  <c r="W506" i="59"/>
  <c r="P49" i="33"/>
  <c r="AF529" i="59"/>
  <c r="AF530" i="59" s="1"/>
  <c r="AF528" i="59"/>
  <c r="U147" i="25"/>
  <c r="U149" i="25"/>
  <c r="W167" i="25"/>
  <c r="U152" i="25"/>
  <c r="V152" i="25" s="1"/>
  <c r="U145" i="25"/>
  <c r="V145" i="25" s="1"/>
  <c r="W131" i="25"/>
  <c r="W181" i="25"/>
  <c r="U144" i="25"/>
  <c r="V144" i="25" s="1"/>
  <c r="W125" i="25"/>
  <c r="W151" i="25"/>
  <c r="U151" i="25"/>
  <c r="V151" i="25" s="1"/>
  <c r="V196" i="25"/>
  <c r="U146" i="25"/>
  <c r="W182" i="25"/>
  <c r="W132" i="25"/>
  <c r="V209" i="25"/>
  <c r="W179" i="25"/>
  <c r="V212" i="25"/>
  <c r="W158" i="25" s="1"/>
  <c r="V178" i="25"/>
  <c r="K165" i="33"/>
  <c r="J165" i="33"/>
  <c r="I165" i="33"/>
  <c r="H165" i="33"/>
  <c r="G165" i="33"/>
  <c r="F165" i="33"/>
  <c r="E165" i="33"/>
  <c r="D165" i="33"/>
  <c r="C165" i="33"/>
  <c r="G6" i="31"/>
  <c r="H6" i="31" s="1"/>
  <c r="G7" i="31"/>
  <c r="H7" i="31" s="1"/>
  <c r="G9" i="31"/>
  <c r="H9" i="31" s="1"/>
  <c r="G10" i="31"/>
  <c r="H10" i="31" s="1"/>
  <c r="G12" i="31"/>
  <c r="H12" i="31" s="1"/>
  <c r="G13" i="31"/>
  <c r="H13" i="31" s="1"/>
  <c r="G14" i="31"/>
  <c r="H14" i="31" s="1"/>
  <c r="G15" i="31"/>
  <c r="G16" i="31"/>
  <c r="G17" i="31"/>
  <c r="H17" i="31" s="1"/>
  <c r="G18" i="31"/>
  <c r="G19" i="31"/>
  <c r="H19" i="31" s="1"/>
  <c r="G21" i="31"/>
  <c r="H21" i="31" s="1"/>
  <c r="G22" i="31"/>
  <c r="H22" i="31" s="1"/>
  <c r="G23" i="31"/>
  <c r="H23" i="31" s="1"/>
  <c r="G24" i="31"/>
  <c r="H24" i="31" s="1"/>
  <c r="G25" i="31"/>
  <c r="H25" i="31" s="1"/>
  <c r="G26" i="31"/>
  <c r="H26" i="31" s="1"/>
  <c r="G27" i="31"/>
  <c r="G28" i="31"/>
  <c r="H28" i="31" s="1"/>
  <c r="G29" i="31"/>
  <c r="H29" i="31" s="1"/>
  <c r="G30" i="31"/>
  <c r="H30" i="31" s="1"/>
  <c r="G31" i="31"/>
  <c r="H31" i="31" s="1"/>
  <c r="G33" i="31"/>
  <c r="H33" i="31" s="1"/>
  <c r="G34" i="31"/>
  <c r="H34" i="31" s="1"/>
  <c r="G35" i="31"/>
  <c r="H35" i="31" s="1"/>
  <c r="G36" i="31"/>
  <c r="H36" i="31" s="1"/>
  <c r="G37" i="31"/>
  <c r="H37" i="31" s="1"/>
  <c r="G38" i="31"/>
  <c r="H38" i="31" s="1"/>
  <c r="G39" i="31"/>
  <c r="H39" i="31" s="1"/>
  <c r="G41" i="31"/>
  <c r="H41" i="31" s="1"/>
  <c r="G42" i="31"/>
  <c r="H42" i="31" s="1"/>
  <c r="G43" i="31"/>
  <c r="H43" i="31" s="1"/>
  <c r="G45" i="31"/>
  <c r="H45" i="31" s="1"/>
  <c r="G46" i="31"/>
  <c r="H46" i="31" s="1"/>
  <c r="G47" i="31"/>
  <c r="H47" i="31" s="1"/>
  <c r="G48" i="31"/>
  <c r="H48" i="31" s="1"/>
  <c r="G49" i="31"/>
  <c r="H49" i="31" s="1"/>
  <c r="G50" i="31"/>
  <c r="H50" i="31" s="1"/>
  <c r="G51" i="31"/>
  <c r="G53" i="31"/>
  <c r="H53" i="31" s="1"/>
  <c r="G54" i="31"/>
  <c r="H54" i="31" s="1"/>
  <c r="G5" i="31"/>
  <c r="AP51" i="33" l="1"/>
  <c r="AA158" i="51"/>
  <c r="AB158" i="51" s="1"/>
  <c r="L51" i="33"/>
  <c r="G207" i="11" s="1"/>
  <c r="AS50" i="33"/>
  <c r="J51" i="33"/>
  <c r="AM53" i="33"/>
  <c r="AE52" i="33"/>
  <c r="K51" i="33"/>
  <c r="AD52" i="33"/>
  <c r="AB52" i="33"/>
  <c r="AH518" i="59"/>
  <c r="W50" i="33"/>
  <c r="E50" i="33"/>
  <c r="T50" i="33"/>
  <c r="AQ51" i="33"/>
  <c r="AK51" i="33"/>
  <c r="BA51" i="33"/>
  <c r="AU51" i="33"/>
  <c r="AN52" i="33"/>
  <c r="AV50" i="33"/>
  <c r="AA103" i="51"/>
  <c r="AB103" i="51" s="1"/>
  <c r="AL51" i="33"/>
  <c r="F517" i="59"/>
  <c r="F516" i="59"/>
  <c r="BF553" i="59"/>
  <c r="BF554" i="59" s="1"/>
  <c r="BF552" i="59"/>
  <c r="AX50" i="33"/>
  <c r="AJ50" i="33"/>
  <c r="L529" i="59"/>
  <c r="L530" i="59" s="1"/>
  <c r="L528" i="59"/>
  <c r="AY51" i="33"/>
  <c r="AL529" i="59"/>
  <c r="AL530" i="59" s="1"/>
  <c r="AL528" i="59"/>
  <c r="S517" i="59"/>
  <c r="S518" i="59" s="1"/>
  <c r="S516" i="59"/>
  <c r="AK517" i="59"/>
  <c r="AK518" i="59" s="1"/>
  <c r="AK516" i="59"/>
  <c r="F50" i="33"/>
  <c r="AO212" i="51"/>
  <c r="AP212" i="51" s="1"/>
  <c r="CA528" i="59"/>
  <c r="CA541" i="59" s="1"/>
  <c r="CA518" i="59"/>
  <c r="BD50" i="33"/>
  <c r="M51" i="33"/>
  <c r="H207" i="11" s="1"/>
  <c r="AY517" i="59"/>
  <c r="AY518" i="59" s="1"/>
  <c r="AY516" i="59"/>
  <c r="AI517" i="59"/>
  <c r="AI518" i="59" s="1"/>
  <c r="AI516" i="59"/>
  <c r="T529" i="59"/>
  <c r="T530" i="59" s="1"/>
  <c r="T528" i="59"/>
  <c r="G153" i="11"/>
  <c r="G100" i="11" s="1"/>
  <c r="G47" i="11" s="1"/>
  <c r="AI50" i="33"/>
  <c r="AS541" i="59"/>
  <c r="AS542" i="59" s="1"/>
  <c r="AS540" i="59"/>
  <c r="AC50" i="33"/>
  <c r="AO517" i="59"/>
  <c r="AO518" i="59" s="1"/>
  <c r="AO516" i="59"/>
  <c r="BG541" i="59"/>
  <c r="BG542" i="59" s="1"/>
  <c r="BG540" i="59"/>
  <c r="AF541" i="59"/>
  <c r="AF542" i="59" s="1"/>
  <c r="AF540" i="59"/>
  <c r="AF51" i="33"/>
  <c r="Q51" i="33"/>
  <c r="Z50" i="33"/>
  <c r="AO47" i="51"/>
  <c r="AP47" i="51" s="1"/>
  <c r="J518" i="59"/>
  <c r="H50" i="33"/>
  <c r="BH541" i="59"/>
  <c r="BH542" i="59" s="1"/>
  <c r="BH540" i="59"/>
  <c r="AQ553" i="59"/>
  <c r="AQ554" i="59" s="1"/>
  <c r="AQ552" i="59"/>
  <c r="Y542" i="59"/>
  <c r="R52" i="33"/>
  <c r="V51" i="33"/>
  <c r="G50" i="33"/>
  <c r="AT541" i="59"/>
  <c r="AT542" i="59" s="1"/>
  <c r="AT540" i="59"/>
  <c r="BI529" i="59"/>
  <c r="BI530" i="59" s="1"/>
  <c r="BI528" i="59"/>
  <c r="AW517" i="59"/>
  <c r="AW518" i="59" s="1"/>
  <c r="AW516" i="59"/>
  <c r="AR553" i="59"/>
  <c r="AR554" i="59" s="1"/>
  <c r="AR552" i="59"/>
  <c r="U517" i="59"/>
  <c r="U518" i="59" s="1"/>
  <c r="U516" i="59"/>
  <c r="AO102" i="51"/>
  <c r="AP102" i="51" s="1"/>
  <c r="AT50" i="33"/>
  <c r="BQ517" i="59"/>
  <c r="BQ518" i="59" s="1"/>
  <c r="BQ516" i="59"/>
  <c r="W517" i="59"/>
  <c r="W518" i="59" s="1"/>
  <c r="W516" i="59"/>
  <c r="BR529" i="59"/>
  <c r="BR530" i="59" s="1"/>
  <c r="BR528" i="59"/>
  <c r="AA46" i="51"/>
  <c r="AB46" i="51" s="1"/>
  <c r="F506" i="59"/>
  <c r="D49" i="33"/>
  <c r="AR50" i="33"/>
  <c r="AV529" i="59"/>
  <c r="AV530" i="59" s="1"/>
  <c r="AV528" i="59"/>
  <c r="AH517" i="59"/>
  <c r="AH516" i="59"/>
  <c r="Z517" i="59"/>
  <c r="Z518" i="59" s="1"/>
  <c r="Z516" i="59"/>
  <c r="K529" i="59"/>
  <c r="K530" i="59" s="1"/>
  <c r="K528" i="59"/>
  <c r="L49" i="56"/>
  <c r="Q529" i="59"/>
  <c r="Q530" i="59" s="1"/>
  <c r="Q528" i="59"/>
  <c r="V517" i="59"/>
  <c r="V518" i="59" s="1"/>
  <c r="V516" i="59"/>
  <c r="Y553" i="59"/>
  <c r="Y552" i="59"/>
  <c r="AU529" i="59"/>
  <c r="AU530" i="59" s="1"/>
  <c r="AU528" i="59"/>
  <c r="AA51" i="33"/>
  <c r="AC529" i="59"/>
  <c r="AC530" i="59" s="1"/>
  <c r="AC528" i="59"/>
  <c r="BL517" i="59"/>
  <c r="BL518" i="59" s="1"/>
  <c r="BL516" i="59"/>
  <c r="O50" i="33"/>
  <c r="BJ529" i="59"/>
  <c r="BJ530" i="59" s="1"/>
  <c r="BJ528" i="59"/>
  <c r="M529" i="59"/>
  <c r="M530" i="59" s="1"/>
  <c r="M528" i="59"/>
  <c r="U51" i="33"/>
  <c r="AN517" i="59"/>
  <c r="AN518" i="59" s="1"/>
  <c r="AN516" i="59"/>
  <c r="X50" i="33"/>
  <c r="BT517" i="59"/>
  <c r="BT518" i="59" s="1"/>
  <c r="BT516" i="59"/>
  <c r="BX529" i="59"/>
  <c r="BX530" i="59" s="1"/>
  <c r="BX528" i="59"/>
  <c r="AX517" i="59"/>
  <c r="AX518" i="59" s="1"/>
  <c r="AX516" i="59"/>
  <c r="BV529" i="59"/>
  <c r="BV530" i="59" s="1"/>
  <c r="BV528" i="59"/>
  <c r="AO52" i="33"/>
  <c r="I51" i="33"/>
  <c r="S50" i="33"/>
  <c r="I517" i="59"/>
  <c r="I518" i="59" s="1"/>
  <c r="I516" i="59"/>
  <c r="AB529" i="59"/>
  <c r="AB530" i="59" s="1"/>
  <c r="AB528" i="59"/>
  <c r="P529" i="59"/>
  <c r="P530" i="59" s="1"/>
  <c r="P528" i="59"/>
  <c r="AA211" i="51"/>
  <c r="AB211" i="51" s="1"/>
  <c r="BZ516" i="59"/>
  <c r="BZ529" i="59" s="1"/>
  <c r="BZ506" i="59"/>
  <c r="BC49" i="33"/>
  <c r="BM517" i="59"/>
  <c r="BM518" i="59" s="1"/>
  <c r="BM516" i="59"/>
  <c r="AP517" i="59"/>
  <c r="AP518" i="59" s="1"/>
  <c r="AP516" i="59"/>
  <c r="M46" i="51"/>
  <c r="N46" i="51" s="1"/>
  <c r="E506" i="59"/>
  <c r="C49" i="33"/>
  <c r="E517" i="59"/>
  <c r="E516" i="59"/>
  <c r="BP517" i="59"/>
  <c r="BP518" i="59" s="1"/>
  <c r="BP516" i="59"/>
  <c r="BK517" i="59"/>
  <c r="BK518" i="59" s="1"/>
  <c r="BK516" i="59"/>
  <c r="AJ518" i="59"/>
  <c r="Y50" i="33"/>
  <c r="BC517" i="59"/>
  <c r="BC518" i="59" s="1"/>
  <c r="BC516" i="59"/>
  <c r="AZ529" i="59"/>
  <c r="AZ530" i="59" s="1"/>
  <c r="AZ528" i="59"/>
  <c r="AW50" i="33"/>
  <c r="BE529" i="59"/>
  <c r="BE530" i="59" s="1"/>
  <c r="BE528" i="59"/>
  <c r="BD517" i="59"/>
  <c r="BD518" i="59" s="1"/>
  <c r="BD516" i="59"/>
  <c r="J529" i="59"/>
  <c r="J528" i="59"/>
  <c r="AH50" i="33"/>
  <c r="AO157" i="51"/>
  <c r="AP157" i="51" s="1"/>
  <c r="O529" i="59"/>
  <c r="O530" i="59" s="1"/>
  <c r="O528" i="59"/>
  <c r="X529" i="59"/>
  <c r="X530" i="59" s="1"/>
  <c r="X528" i="59"/>
  <c r="AA517" i="59"/>
  <c r="AA518" i="59" s="1"/>
  <c r="AA516" i="59"/>
  <c r="AJ517" i="59"/>
  <c r="AJ516" i="59"/>
  <c r="BO541" i="59"/>
  <c r="BO542" i="59" s="1"/>
  <c r="BO540" i="59"/>
  <c r="BU517" i="59"/>
  <c r="BU518" i="59" s="1"/>
  <c r="BU516" i="59"/>
  <c r="AD529" i="59"/>
  <c r="AD530" i="59" s="1"/>
  <c r="AD528" i="59"/>
  <c r="P50" i="33"/>
  <c r="AG529" i="59"/>
  <c r="AG530" i="59" s="1"/>
  <c r="AG528" i="59"/>
  <c r="M157" i="51"/>
  <c r="N157" i="51" s="1"/>
  <c r="N50" i="33"/>
  <c r="AG51" i="33"/>
  <c r="AM541" i="59"/>
  <c r="AM542" i="59" s="1"/>
  <c r="AM540" i="59"/>
  <c r="BB517" i="59"/>
  <c r="BB518" i="59" s="1"/>
  <c r="BB516" i="59"/>
  <c r="N529" i="59"/>
  <c r="N530" i="59" s="1"/>
  <c r="N528" i="59"/>
  <c r="H517" i="59"/>
  <c r="H518" i="59" s="1"/>
  <c r="H516" i="59"/>
  <c r="M212" i="51"/>
  <c r="N212" i="51" s="1"/>
  <c r="BY528" i="59"/>
  <c r="BY541" i="59" s="1"/>
  <c r="BY518" i="59"/>
  <c r="BB50" i="33"/>
  <c r="BN541" i="59"/>
  <c r="BN542" i="59" s="1"/>
  <c r="BN540" i="59"/>
  <c r="AE529" i="59"/>
  <c r="AE530" i="59" s="1"/>
  <c r="AE528" i="59"/>
  <c r="BW529" i="59"/>
  <c r="BW530" i="59" s="1"/>
  <c r="BW528" i="59"/>
  <c r="G517" i="59"/>
  <c r="G518" i="59" s="1"/>
  <c r="G516" i="59"/>
  <c r="AZ51" i="33"/>
  <c r="BS517" i="59"/>
  <c r="BS518" i="59" s="1"/>
  <c r="BS516" i="59"/>
  <c r="R529" i="59"/>
  <c r="R530" i="59" s="1"/>
  <c r="R528" i="59"/>
  <c r="BA529" i="59"/>
  <c r="BA530" i="59" s="1"/>
  <c r="BA528" i="59"/>
  <c r="H51" i="31"/>
  <c r="H27" i="31"/>
  <c r="U125" i="25"/>
  <c r="W128" i="25"/>
  <c r="W130" i="25"/>
  <c r="W126" i="25"/>
  <c r="U148" i="25"/>
  <c r="V148" i="25" s="1"/>
  <c r="U181" i="25"/>
  <c r="V181" i="25" s="1"/>
  <c r="U150" i="25"/>
  <c r="V150" i="25" s="1"/>
  <c r="W129" i="25"/>
  <c r="U167" i="25"/>
  <c r="W154" i="25"/>
  <c r="W157" i="25"/>
  <c r="U182" i="25"/>
  <c r="V149" i="25"/>
  <c r="U153" i="25"/>
  <c r="U179" i="25"/>
  <c r="V146" i="25"/>
  <c r="V147" i="25"/>
  <c r="W127" i="25"/>
  <c r="H5" i="31"/>
  <c r="G5" i="39" s="1"/>
  <c r="H16" i="31"/>
  <c r="G16" i="39" s="1"/>
  <c r="H15" i="31"/>
  <c r="G15" i="39" s="1"/>
  <c r="H18" i="31"/>
  <c r="G18" i="39" s="1"/>
  <c r="G35" i="39"/>
  <c r="G47" i="39"/>
  <c r="G34" i="39"/>
  <c r="G22" i="39"/>
  <c r="G46" i="39"/>
  <c r="G10" i="39"/>
  <c r="G33" i="39"/>
  <c r="G42" i="39"/>
  <c r="G5" i="32"/>
  <c r="H5" i="39" s="1"/>
  <c r="G30" i="39"/>
  <c r="G54" i="39"/>
  <c r="G45" i="39"/>
  <c r="G7" i="32"/>
  <c r="H7" i="39" s="1"/>
  <c r="G26" i="39"/>
  <c r="G37" i="39"/>
  <c r="G23" i="39"/>
  <c r="G9" i="39"/>
  <c r="G49" i="39"/>
  <c r="G48" i="39"/>
  <c r="G21" i="39"/>
  <c r="G6" i="39"/>
  <c r="G39" i="39"/>
  <c r="G13" i="32"/>
  <c r="H13" i="39" s="1"/>
  <c r="G19" i="32"/>
  <c r="H19" i="39" s="1"/>
  <c r="G51" i="32"/>
  <c r="H51" i="39" s="1"/>
  <c r="G36" i="32"/>
  <c r="H36" i="39" s="1"/>
  <c r="G18" i="32"/>
  <c r="H18" i="39" s="1"/>
  <c r="G14" i="32"/>
  <c r="H14" i="39" s="1"/>
  <c r="G54" i="32"/>
  <c r="H54" i="39" s="1"/>
  <c r="G20" i="32"/>
  <c r="H20" i="39" s="1"/>
  <c r="G40" i="32"/>
  <c r="H40" i="39" s="1"/>
  <c r="G16" i="32"/>
  <c r="H16" i="39" s="1"/>
  <c r="G50" i="32"/>
  <c r="H50" i="39" s="1"/>
  <c r="G35" i="32"/>
  <c r="H35" i="39" s="1"/>
  <c r="G25" i="32"/>
  <c r="H25" i="39" s="1"/>
  <c r="G38" i="32"/>
  <c r="H38" i="39" s="1"/>
  <c r="G28" i="32"/>
  <c r="H28" i="39" s="1"/>
  <c r="G49" i="32"/>
  <c r="H49" i="39" s="1"/>
  <c r="G33" i="32"/>
  <c r="G24" i="32"/>
  <c r="H24" i="39" s="1"/>
  <c r="G12" i="32"/>
  <c r="H12" i="39" s="1"/>
  <c r="G32" i="32"/>
  <c r="H32" i="39" s="1"/>
  <c r="G47" i="32"/>
  <c r="H47" i="39" s="1"/>
  <c r="G31" i="32"/>
  <c r="H31" i="39" s="1"/>
  <c r="G8" i="32"/>
  <c r="H8" i="39" s="1"/>
  <c r="G34" i="32"/>
  <c r="H34" i="39" s="1"/>
  <c r="G10" i="32"/>
  <c r="H10" i="39" s="1"/>
  <c r="G52" i="32"/>
  <c r="H52" i="39" s="1"/>
  <c r="G48" i="32"/>
  <c r="H48" i="39" s="1"/>
  <c r="G44" i="32"/>
  <c r="H44" i="39" s="1"/>
  <c r="G27" i="32"/>
  <c r="H27" i="39" s="1"/>
  <c r="G6" i="32"/>
  <c r="H6" i="39" s="1"/>
  <c r="G37" i="32"/>
  <c r="H37" i="39" s="1"/>
  <c r="G15" i="32"/>
  <c r="H15" i="39" s="1"/>
  <c r="G46" i="32"/>
  <c r="H46" i="39" s="1"/>
  <c r="G30" i="32"/>
  <c r="H30" i="39" s="1"/>
  <c r="G45" i="32"/>
  <c r="H45" i="39" s="1"/>
  <c r="G21" i="32"/>
  <c r="H21" i="39" s="1"/>
  <c r="G9" i="32"/>
  <c r="H9" i="39" s="1"/>
  <c r="G23" i="32"/>
  <c r="H23" i="39" s="1"/>
  <c r="G11" i="32"/>
  <c r="H11" i="39" s="1"/>
  <c r="G43" i="32"/>
  <c r="H43" i="39" s="1"/>
  <c r="G26" i="32"/>
  <c r="H26" i="39" s="1"/>
  <c r="G42" i="32"/>
  <c r="H42" i="39" s="1"/>
  <c r="G39" i="32"/>
  <c r="H39" i="39" s="1"/>
  <c r="G22" i="32"/>
  <c r="H22" i="39" s="1"/>
  <c r="G53" i="32"/>
  <c r="H53" i="39" s="1"/>
  <c r="G41" i="32"/>
  <c r="H41" i="39" s="1"/>
  <c r="G29" i="32"/>
  <c r="H29" i="39" s="1"/>
  <c r="G17" i="32"/>
  <c r="H17" i="39" s="1"/>
  <c r="G51" i="39"/>
  <c r="G27" i="39"/>
  <c r="G41" i="39"/>
  <c r="G12" i="39"/>
  <c r="G43" i="39"/>
  <c r="G7" i="39"/>
  <c r="G29" i="39"/>
  <c r="G50" i="39"/>
  <c r="G36" i="39"/>
  <c r="G31" i="39"/>
  <c r="G25" i="39"/>
  <c r="G14" i="39"/>
  <c r="G53" i="39"/>
  <c r="G28" i="39"/>
  <c r="G17" i="39"/>
  <c r="G24" i="39"/>
  <c r="G38" i="39"/>
  <c r="G19" i="39"/>
  <c r="G13" i="39"/>
  <c r="G11" i="31"/>
  <c r="G52" i="31"/>
  <c r="G40" i="31"/>
  <c r="G44" i="31"/>
  <c r="G32" i="31"/>
  <c r="G20" i="31"/>
  <c r="G8" i="31"/>
  <c r="AX51" i="33" l="1"/>
  <c r="O51" i="33"/>
  <c r="AB53" i="33"/>
  <c r="AD53" i="33"/>
  <c r="AU52" i="33"/>
  <c r="AV51" i="33"/>
  <c r="AW51" i="33"/>
  <c r="Z51" i="33"/>
  <c r="M103" i="51"/>
  <c r="N103" i="51" s="1"/>
  <c r="AJ51" i="33"/>
  <c r="G530" i="59"/>
  <c r="E51" i="33"/>
  <c r="AA52" i="33"/>
  <c r="AN53" i="33"/>
  <c r="K52" i="33"/>
  <c r="AR51" i="33"/>
  <c r="AH51" i="33"/>
  <c r="AO158" i="51"/>
  <c r="AP158" i="51" s="1"/>
  <c r="AS51" i="33"/>
  <c r="P51" i="33"/>
  <c r="V52" i="33"/>
  <c r="AK52" i="33"/>
  <c r="S530" i="59"/>
  <c r="AO53" i="33"/>
  <c r="AP52" i="33"/>
  <c r="I52" i="33"/>
  <c r="T51" i="33"/>
  <c r="AE53" i="33"/>
  <c r="AO103" i="51"/>
  <c r="AP103" i="51" s="1"/>
  <c r="AT51" i="33"/>
  <c r="F51" i="33"/>
  <c r="AA159" i="51"/>
  <c r="AB159" i="51" s="1"/>
  <c r="L52" i="33"/>
  <c r="G208" i="11" s="1"/>
  <c r="AC51" i="33"/>
  <c r="AF52" i="33"/>
  <c r="X51" i="33"/>
  <c r="BC529" i="59"/>
  <c r="BC530" i="59" s="1"/>
  <c r="BC528" i="59"/>
  <c r="K541" i="59"/>
  <c r="K542" i="59" s="1"/>
  <c r="K540" i="59"/>
  <c r="BH553" i="59"/>
  <c r="BH554" i="59" s="1"/>
  <c r="BH552" i="59"/>
  <c r="S529" i="59"/>
  <c r="S528" i="59"/>
  <c r="BA52" i="33"/>
  <c r="W51" i="33"/>
  <c r="AJ529" i="59"/>
  <c r="AJ530" i="59" s="1"/>
  <c r="AJ528" i="59"/>
  <c r="Y51" i="33"/>
  <c r="J541" i="59"/>
  <c r="J540" i="59"/>
  <c r="BK529" i="59"/>
  <c r="BK530" i="59" s="1"/>
  <c r="BK528" i="59"/>
  <c r="AA212" i="51"/>
  <c r="AB212" i="51" s="1"/>
  <c r="BZ528" i="59"/>
  <c r="BZ541" i="59" s="1"/>
  <c r="BZ518" i="59"/>
  <c r="BC50" i="33"/>
  <c r="BQ529" i="59"/>
  <c r="BQ530" i="59" s="1"/>
  <c r="BQ528" i="59"/>
  <c r="BS529" i="59"/>
  <c r="BS530" i="59" s="1"/>
  <c r="BS528" i="59"/>
  <c r="M158" i="51"/>
  <c r="N158" i="51" s="1"/>
  <c r="N51" i="33"/>
  <c r="AY52" i="33"/>
  <c r="BD529" i="59"/>
  <c r="BD530" i="59" s="1"/>
  <c r="BD528" i="59"/>
  <c r="BP529" i="59"/>
  <c r="BP530" i="59" s="1"/>
  <c r="BP528" i="59"/>
  <c r="BV541" i="59"/>
  <c r="BV542" i="59" s="1"/>
  <c r="BV540" i="59"/>
  <c r="U52" i="33"/>
  <c r="AV541" i="59"/>
  <c r="AV542" i="59" s="1"/>
  <c r="AV540" i="59"/>
  <c r="G51" i="33"/>
  <c r="AO213" i="51"/>
  <c r="AP213" i="51" s="1"/>
  <c r="CA540" i="59"/>
  <c r="CA553" i="59" s="1"/>
  <c r="CA530" i="59"/>
  <c r="BD51" i="33"/>
  <c r="L541" i="59"/>
  <c r="L542" i="59" s="1"/>
  <c r="L540" i="59"/>
  <c r="H529" i="59"/>
  <c r="H530" i="59" s="1"/>
  <c r="H528" i="59"/>
  <c r="AG541" i="59"/>
  <c r="AG542" i="59" s="1"/>
  <c r="AG540" i="59"/>
  <c r="P541" i="59"/>
  <c r="P542" i="59" s="1"/>
  <c r="P540" i="59"/>
  <c r="M541" i="59"/>
  <c r="M542" i="59" s="1"/>
  <c r="M540" i="59"/>
  <c r="Y565" i="59"/>
  <c r="Y564" i="59"/>
  <c r="G154" i="11"/>
  <c r="G101" i="11" s="1"/>
  <c r="G48" i="11" s="1"/>
  <c r="AI529" i="59"/>
  <c r="AI530" i="59" s="1"/>
  <c r="AI528" i="59"/>
  <c r="BR541" i="59"/>
  <c r="BR542" i="59" s="1"/>
  <c r="BR540" i="59"/>
  <c r="BO553" i="59"/>
  <c r="BO554" i="59" s="1"/>
  <c r="BO552" i="59"/>
  <c r="BM529" i="59"/>
  <c r="BM530" i="59" s="1"/>
  <c r="BM528" i="59"/>
  <c r="Z530" i="59"/>
  <c r="S51" i="33"/>
  <c r="AC541" i="59"/>
  <c r="AC542" i="59" s="1"/>
  <c r="AC540" i="59"/>
  <c r="BI541" i="59"/>
  <c r="BI542" i="59" s="1"/>
  <c r="BI540" i="59"/>
  <c r="AO529" i="59"/>
  <c r="AO530" i="59" s="1"/>
  <c r="AO528" i="59"/>
  <c r="AY529" i="59"/>
  <c r="AY530" i="59" s="1"/>
  <c r="AY528" i="59"/>
  <c r="F529" i="59"/>
  <c r="F528" i="59"/>
  <c r="Z529" i="59"/>
  <c r="Z528" i="59"/>
  <c r="M213" i="51"/>
  <c r="N213" i="51" s="1"/>
  <c r="BY540" i="59"/>
  <c r="BY553" i="59" s="1"/>
  <c r="BY530" i="59"/>
  <c r="BB51" i="33"/>
  <c r="AA529" i="59"/>
  <c r="AA530" i="59" s="1"/>
  <c r="AA528" i="59"/>
  <c r="AQ52" i="33"/>
  <c r="AX530" i="59"/>
  <c r="AI51" i="33"/>
  <c r="G529" i="59"/>
  <c r="G528" i="59"/>
  <c r="N541" i="59"/>
  <c r="N542" i="59" s="1"/>
  <c r="N540" i="59"/>
  <c r="X541" i="59"/>
  <c r="X542" i="59" s="1"/>
  <c r="X540" i="59"/>
  <c r="AB541" i="59"/>
  <c r="AB542" i="59" s="1"/>
  <c r="AB540" i="59"/>
  <c r="AX529" i="59"/>
  <c r="AX528" i="59"/>
  <c r="BJ541" i="59"/>
  <c r="BJ542" i="59" s="1"/>
  <c r="BJ540" i="59"/>
  <c r="V529" i="59"/>
  <c r="V530" i="59" s="1"/>
  <c r="V528" i="59"/>
  <c r="U529" i="59"/>
  <c r="U530" i="59" s="1"/>
  <c r="U528" i="59"/>
  <c r="L50" i="56"/>
  <c r="AE541" i="59"/>
  <c r="AE542" i="59" s="1"/>
  <c r="AE540" i="59"/>
  <c r="BU529" i="59"/>
  <c r="BU530" i="59" s="1"/>
  <c r="BU528" i="59"/>
  <c r="AP529" i="59"/>
  <c r="AP530" i="59" s="1"/>
  <c r="AP528" i="59"/>
  <c r="BT529" i="59"/>
  <c r="BT530" i="59" s="1"/>
  <c r="BT528" i="59"/>
  <c r="BA541" i="59"/>
  <c r="BA542" i="59" s="1"/>
  <c r="BA540" i="59"/>
  <c r="BN553" i="59"/>
  <c r="BN554" i="59" s="1"/>
  <c r="BN552" i="59"/>
  <c r="R541" i="59"/>
  <c r="R542" i="59" s="1"/>
  <c r="R540" i="59"/>
  <c r="AZ52" i="33"/>
  <c r="E529" i="59"/>
  <c r="E528" i="59"/>
  <c r="AM553" i="59"/>
  <c r="AM554" i="59" s="1"/>
  <c r="AM552" i="59"/>
  <c r="AW529" i="59"/>
  <c r="AW530" i="59" s="1"/>
  <c r="AW528" i="59"/>
  <c r="BG553" i="59"/>
  <c r="BG554" i="59" s="1"/>
  <c r="BG552" i="59"/>
  <c r="BF565" i="59"/>
  <c r="BF566" i="59" s="1"/>
  <c r="BF564" i="59"/>
  <c r="AM54" i="33"/>
  <c r="J52" i="33"/>
  <c r="AG52" i="33"/>
  <c r="AN529" i="59"/>
  <c r="AN530" i="59" s="1"/>
  <c r="AN528" i="59"/>
  <c r="AH529" i="59"/>
  <c r="AH530" i="59" s="1"/>
  <c r="AH528" i="59"/>
  <c r="AU541" i="59"/>
  <c r="AU542" i="59" s="1"/>
  <c r="AU540" i="59"/>
  <c r="AS553" i="59"/>
  <c r="AS554" i="59" s="1"/>
  <c r="AS552" i="59"/>
  <c r="BE541" i="59"/>
  <c r="BE542" i="59" s="1"/>
  <c r="BE540" i="59"/>
  <c r="Q541" i="59"/>
  <c r="Q542" i="59" s="1"/>
  <c r="Q540" i="59"/>
  <c r="AR565" i="59"/>
  <c r="AR566" i="59" s="1"/>
  <c r="AR564" i="59"/>
  <c r="Y554" i="59"/>
  <c r="R53" i="33"/>
  <c r="AF553" i="59"/>
  <c r="AF554" i="59" s="1"/>
  <c r="AF552" i="59"/>
  <c r="T541" i="59"/>
  <c r="T542" i="59" s="1"/>
  <c r="T540" i="59"/>
  <c r="BL529" i="59"/>
  <c r="BL530" i="59" s="1"/>
  <c r="BL528" i="59"/>
  <c r="W529" i="59"/>
  <c r="W530" i="59" s="1"/>
  <c r="W528" i="59"/>
  <c r="AL541" i="59"/>
  <c r="AL542" i="59" s="1"/>
  <c r="AL540" i="59"/>
  <c r="AT553" i="59"/>
  <c r="AT554" i="59" s="1"/>
  <c r="AT552" i="59"/>
  <c r="AO48" i="51"/>
  <c r="AP48" i="51" s="1"/>
  <c r="J530" i="59"/>
  <c r="H51" i="33"/>
  <c r="M52" i="33"/>
  <c r="H208" i="11" s="1"/>
  <c r="AA104" i="51"/>
  <c r="AB104" i="51" s="1"/>
  <c r="AL52" i="33"/>
  <c r="Q52" i="33"/>
  <c r="BW541" i="59"/>
  <c r="BW542" i="59" s="1"/>
  <c r="BW540" i="59"/>
  <c r="BB529" i="59"/>
  <c r="BB530" i="59" s="1"/>
  <c r="BB528" i="59"/>
  <c r="AD541" i="59"/>
  <c r="AD542" i="59" s="1"/>
  <c r="AD540" i="59"/>
  <c r="O541" i="59"/>
  <c r="O542" i="59" s="1"/>
  <c r="O540" i="59"/>
  <c r="M47" i="51"/>
  <c r="N47" i="51" s="1"/>
  <c r="E518" i="59"/>
  <c r="C50" i="33"/>
  <c r="I529" i="59"/>
  <c r="I530" i="59" s="1"/>
  <c r="I528" i="59"/>
  <c r="BX541" i="59"/>
  <c r="BX542" i="59" s="1"/>
  <c r="BX540" i="59"/>
  <c r="AZ541" i="59"/>
  <c r="AZ542" i="59" s="1"/>
  <c r="AZ540" i="59"/>
  <c r="AA47" i="51"/>
  <c r="AB47" i="51" s="1"/>
  <c r="F518" i="59"/>
  <c r="D50" i="33"/>
  <c r="AQ565" i="59"/>
  <c r="AQ566" i="59" s="1"/>
  <c r="AQ564" i="59"/>
  <c r="AK529" i="59"/>
  <c r="AK530" i="59" s="1"/>
  <c r="AK528" i="59"/>
  <c r="G55" i="31"/>
  <c r="U132" i="25"/>
  <c r="V132" i="25" s="1"/>
  <c r="U130" i="25"/>
  <c r="V130" i="25" s="1"/>
  <c r="U127" i="25"/>
  <c r="W112" i="25"/>
  <c r="U128" i="25"/>
  <c r="V128" i="25" s="1"/>
  <c r="U131" i="25"/>
  <c r="V131" i="25" s="1"/>
  <c r="U180" i="25"/>
  <c r="U129" i="25"/>
  <c r="V129" i="25" s="1"/>
  <c r="W155" i="25"/>
  <c r="V167" i="25"/>
  <c r="W124" i="25" s="1"/>
  <c r="W143" i="25"/>
  <c r="W111" i="25"/>
  <c r="U126" i="25"/>
  <c r="V153" i="25"/>
  <c r="W113" i="25" s="1"/>
  <c r="V179" i="25"/>
  <c r="W135" i="25" s="1"/>
  <c r="W133" i="25"/>
  <c r="V125" i="25"/>
  <c r="V182" i="25"/>
  <c r="H33" i="39"/>
  <c r="I33" i="39" s="1"/>
  <c r="G55" i="32"/>
  <c r="I31" i="39"/>
  <c r="I36" i="39"/>
  <c r="H8" i="31"/>
  <c r="H20" i="31"/>
  <c r="G20" i="39" s="1"/>
  <c r="I20" i="39" s="1"/>
  <c r="H44" i="31"/>
  <c r="G44" i="39" s="1"/>
  <c r="I44" i="39" s="1"/>
  <c r="I16" i="39"/>
  <c r="H32" i="31"/>
  <c r="G32" i="39" s="1"/>
  <c r="I32" i="39" s="1"/>
  <c r="H40" i="31"/>
  <c r="G40" i="39" s="1"/>
  <c r="I40" i="39" s="1"/>
  <c r="I15" i="39"/>
  <c r="H52" i="31"/>
  <c r="G52" i="39" s="1"/>
  <c r="I52" i="39" s="1"/>
  <c r="H11" i="31"/>
  <c r="G11" i="39" s="1"/>
  <c r="I11" i="39" s="1"/>
  <c r="I18" i="39"/>
  <c r="I38" i="39"/>
  <c r="I43" i="39"/>
  <c r="I5" i="39"/>
  <c r="I30" i="39"/>
  <c r="I54" i="39"/>
  <c r="I7" i="39"/>
  <c r="I47" i="39"/>
  <c r="I24" i="39"/>
  <c r="I49" i="39"/>
  <c r="I42" i="39"/>
  <c r="I51" i="39"/>
  <c r="I14" i="39"/>
  <c r="I25" i="39"/>
  <c r="I39" i="39"/>
  <c r="I50" i="39"/>
  <c r="I19" i="39"/>
  <c r="I6" i="39"/>
  <c r="I9" i="39"/>
  <c r="I35" i="39"/>
  <c r="H55" i="39"/>
  <c r="I21" i="39"/>
  <c r="I23" i="39"/>
  <c r="I48" i="39"/>
  <c r="I37" i="39"/>
  <c r="I10" i="39"/>
  <c r="I29" i="39"/>
  <c r="I17" i="39"/>
  <c r="I26" i="39"/>
  <c r="I46" i="39"/>
  <c r="I41" i="39"/>
  <c r="I28" i="39"/>
  <c r="I27" i="39"/>
  <c r="I22" i="39"/>
  <c r="I13" i="39"/>
  <c r="I53" i="39"/>
  <c r="I45" i="39"/>
  <c r="I34" i="39"/>
  <c r="I12" i="39"/>
  <c r="H6" i="30"/>
  <c r="I6" i="30"/>
  <c r="J6" i="30"/>
  <c r="K6" i="30"/>
  <c r="H7" i="30"/>
  <c r="I7" i="30"/>
  <c r="J7" i="30"/>
  <c r="K7" i="30"/>
  <c r="H8" i="30"/>
  <c r="I8" i="30"/>
  <c r="J8" i="30"/>
  <c r="K8" i="30"/>
  <c r="H9" i="30"/>
  <c r="I9" i="30"/>
  <c r="J9" i="30"/>
  <c r="K9" i="30"/>
  <c r="H10" i="30"/>
  <c r="I10" i="30"/>
  <c r="J10" i="30"/>
  <c r="K10" i="30"/>
  <c r="H11" i="30"/>
  <c r="I11" i="30"/>
  <c r="J11" i="30"/>
  <c r="K11" i="30"/>
  <c r="H12" i="30"/>
  <c r="I12" i="30"/>
  <c r="J12" i="30"/>
  <c r="K12" i="30"/>
  <c r="H13" i="30"/>
  <c r="I13" i="30"/>
  <c r="J13" i="30"/>
  <c r="K13" i="30"/>
  <c r="H14" i="30"/>
  <c r="I14" i="30"/>
  <c r="J14" i="30"/>
  <c r="K14" i="30"/>
  <c r="H15" i="30"/>
  <c r="I15" i="30"/>
  <c r="J15" i="30"/>
  <c r="K15" i="30"/>
  <c r="H16" i="30"/>
  <c r="I16" i="30"/>
  <c r="J16" i="30"/>
  <c r="K16" i="30"/>
  <c r="H17" i="30"/>
  <c r="I17" i="30"/>
  <c r="J17" i="30"/>
  <c r="K17" i="30"/>
  <c r="H18" i="30"/>
  <c r="I18" i="30"/>
  <c r="J18" i="30"/>
  <c r="K18" i="30"/>
  <c r="H19" i="30"/>
  <c r="I19" i="30"/>
  <c r="J19" i="30"/>
  <c r="K19" i="30"/>
  <c r="H20" i="30"/>
  <c r="I20" i="30"/>
  <c r="J20" i="30"/>
  <c r="K20" i="30"/>
  <c r="H21" i="30"/>
  <c r="I21" i="30"/>
  <c r="J21" i="30"/>
  <c r="K21" i="30"/>
  <c r="H22" i="30"/>
  <c r="I22" i="30"/>
  <c r="J22" i="30"/>
  <c r="K22" i="30"/>
  <c r="H23" i="30"/>
  <c r="I23" i="30"/>
  <c r="J23" i="30"/>
  <c r="K23" i="30"/>
  <c r="H24" i="30"/>
  <c r="I24" i="30"/>
  <c r="J24" i="30"/>
  <c r="K24" i="30"/>
  <c r="H25" i="30"/>
  <c r="I25" i="30"/>
  <c r="J25" i="30"/>
  <c r="K25" i="30"/>
  <c r="H26" i="30"/>
  <c r="I26" i="30"/>
  <c r="J26" i="30"/>
  <c r="K26" i="30"/>
  <c r="H27" i="30"/>
  <c r="I27" i="30"/>
  <c r="J27" i="30"/>
  <c r="K27" i="30"/>
  <c r="H28" i="30"/>
  <c r="I28" i="30"/>
  <c r="J28" i="30"/>
  <c r="K28" i="30"/>
  <c r="H29" i="30"/>
  <c r="I29" i="30"/>
  <c r="J29" i="30"/>
  <c r="K29" i="30"/>
  <c r="H30" i="30"/>
  <c r="I30" i="30"/>
  <c r="J30" i="30"/>
  <c r="K30" i="30"/>
  <c r="H31" i="30"/>
  <c r="I31" i="30"/>
  <c r="J31" i="30"/>
  <c r="K31" i="30"/>
  <c r="H32" i="30"/>
  <c r="I32" i="30"/>
  <c r="J32" i="30"/>
  <c r="K32" i="30"/>
  <c r="H33" i="30"/>
  <c r="I33" i="30"/>
  <c r="J33" i="30"/>
  <c r="K33" i="30"/>
  <c r="H34" i="30"/>
  <c r="I34" i="30"/>
  <c r="J34" i="30"/>
  <c r="K34" i="30"/>
  <c r="H35" i="30"/>
  <c r="I35" i="30"/>
  <c r="J35" i="30"/>
  <c r="K35" i="30"/>
  <c r="H36" i="30"/>
  <c r="I36" i="30"/>
  <c r="J36" i="30"/>
  <c r="K36" i="30"/>
  <c r="H37" i="30"/>
  <c r="I37" i="30"/>
  <c r="J37" i="30"/>
  <c r="K37" i="30"/>
  <c r="H38" i="30"/>
  <c r="I38" i="30"/>
  <c r="J38" i="30"/>
  <c r="K38" i="30"/>
  <c r="H39" i="30"/>
  <c r="I39" i="30"/>
  <c r="J39" i="30"/>
  <c r="K39" i="30"/>
  <c r="H40" i="30"/>
  <c r="I40" i="30"/>
  <c r="J40" i="30"/>
  <c r="K40" i="30"/>
  <c r="H41" i="30"/>
  <c r="I41" i="30"/>
  <c r="J41" i="30"/>
  <c r="K41" i="30"/>
  <c r="H42" i="30"/>
  <c r="I42" i="30"/>
  <c r="J42" i="30"/>
  <c r="K42" i="30"/>
  <c r="H43" i="30"/>
  <c r="I43" i="30"/>
  <c r="J43" i="30"/>
  <c r="K43" i="30"/>
  <c r="H44" i="30"/>
  <c r="I44" i="30"/>
  <c r="J44" i="30"/>
  <c r="K44" i="30"/>
  <c r="H45" i="30"/>
  <c r="I45" i="30"/>
  <c r="J45" i="30"/>
  <c r="K45" i="30"/>
  <c r="H46" i="30"/>
  <c r="I46" i="30"/>
  <c r="J46" i="30"/>
  <c r="K46" i="30"/>
  <c r="H47" i="30"/>
  <c r="I47" i="30"/>
  <c r="J47" i="30"/>
  <c r="K47" i="30"/>
  <c r="H48" i="30"/>
  <c r="I48" i="30"/>
  <c r="J48" i="30"/>
  <c r="K48" i="30"/>
  <c r="H49" i="30"/>
  <c r="I49" i="30"/>
  <c r="J49" i="30"/>
  <c r="K49" i="30"/>
  <c r="H50" i="30"/>
  <c r="I50" i="30"/>
  <c r="J50" i="30"/>
  <c r="K50" i="30"/>
  <c r="H51" i="30"/>
  <c r="I51" i="30"/>
  <c r="J51" i="30"/>
  <c r="K51" i="30"/>
  <c r="H52" i="30"/>
  <c r="I52" i="30"/>
  <c r="J52" i="30"/>
  <c r="K52" i="30"/>
  <c r="H53" i="30"/>
  <c r="I53" i="30"/>
  <c r="J53" i="30"/>
  <c r="K53" i="30"/>
  <c r="H54" i="30"/>
  <c r="I54" i="30"/>
  <c r="J54" i="30"/>
  <c r="K54" i="30"/>
  <c r="K5" i="30"/>
  <c r="J5" i="30"/>
  <c r="I5" i="30"/>
  <c r="H5" i="30"/>
  <c r="D55" i="30"/>
  <c r="E55" i="30"/>
  <c r="F55" i="30"/>
  <c r="C55" i="30"/>
  <c r="AN54" i="33" l="1"/>
  <c r="Z52" i="33"/>
  <c r="M104" i="51"/>
  <c r="N104" i="51" s="1"/>
  <c r="AF53" i="33"/>
  <c r="O52" i="33"/>
  <c r="AB54" i="33"/>
  <c r="W52" i="33"/>
  <c r="AQ53" i="33"/>
  <c r="AO54" i="33"/>
  <c r="AW52" i="33"/>
  <c r="T52" i="33"/>
  <c r="AR52" i="33"/>
  <c r="AE54" i="33"/>
  <c r="AK53" i="33"/>
  <c r="AA53" i="33"/>
  <c r="AX52" i="33"/>
  <c r="K53" i="33"/>
  <c r="Q53" i="33"/>
  <c r="BA53" i="33"/>
  <c r="AG53" i="33"/>
  <c r="AV52" i="33"/>
  <c r="AC52" i="33"/>
  <c r="BL542" i="59"/>
  <c r="AS52" i="33"/>
  <c r="V53" i="33"/>
  <c r="I53" i="33"/>
  <c r="AD54" i="33"/>
  <c r="M159" i="51"/>
  <c r="N159" i="51" s="1"/>
  <c r="N52" i="33"/>
  <c r="BO566" i="59"/>
  <c r="AA105" i="51"/>
  <c r="AB105" i="51" s="1"/>
  <c r="AL53" i="33"/>
  <c r="AA160" i="51"/>
  <c r="AB160" i="51" s="1"/>
  <c r="L53" i="33"/>
  <c r="G209" i="11" s="1"/>
  <c r="E52" i="33"/>
  <c r="AU553" i="59"/>
  <c r="AU554" i="59" s="1"/>
  <c r="AU552" i="59"/>
  <c r="F541" i="59"/>
  <c r="F540" i="59"/>
  <c r="BO565" i="59"/>
  <c r="BO564" i="59"/>
  <c r="BC541" i="59"/>
  <c r="BC542" i="59" s="1"/>
  <c r="BC540" i="59"/>
  <c r="AW541" i="59"/>
  <c r="AW540" i="59"/>
  <c r="V541" i="59"/>
  <c r="V542" i="59" s="1"/>
  <c r="V540" i="59"/>
  <c r="Y566" i="59"/>
  <c r="R54" i="33"/>
  <c r="AN541" i="59"/>
  <c r="AN542" i="59" s="1"/>
  <c r="AN540" i="59"/>
  <c r="BA553" i="59"/>
  <c r="BA554" i="59" s="1"/>
  <c r="BA552" i="59"/>
  <c r="AI52" i="33"/>
  <c r="AY541" i="59"/>
  <c r="AY542" i="59" s="1"/>
  <c r="AY540" i="59"/>
  <c r="BR553" i="59"/>
  <c r="BR552" i="59"/>
  <c r="AO104" i="51"/>
  <c r="AP104" i="51" s="1"/>
  <c r="AT52" i="33"/>
  <c r="BB541" i="59"/>
  <c r="BB542" i="59" s="1"/>
  <c r="BB540" i="59"/>
  <c r="AT565" i="59"/>
  <c r="AT566" i="59" s="1"/>
  <c r="AT564" i="59"/>
  <c r="AR577" i="59"/>
  <c r="AR578" i="59" s="1"/>
  <c r="AR576" i="59"/>
  <c r="BJ553" i="59"/>
  <c r="BJ554" i="59" s="1"/>
  <c r="BJ552" i="59"/>
  <c r="H541" i="59"/>
  <c r="H542" i="59" s="1"/>
  <c r="H540" i="59"/>
  <c r="U53" i="33"/>
  <c r="X52" i="33"/>
  <c r="AZ553" i="59"/>
  <c r="AZ554" i="59" s="1"/>
  <c r="AZ552" i="59"/>
  <c r="AM565" i="59"/>
  <c r="AM566" i="59" s="1"/>
  <c r="AM564" i="59"/>
  <c r="BT541" i="59"/>
  <c r="BT542" i="59" s="1"/>
  <c r="BT540" i="59"/>
  <c r="AO541" i="59"/>
  <c r="AO542" i="59" s="1"/>
  <c r="AO540" i="59"/>
  <c r="BV553" i="59"/>
  <c r="BV554" i="59" s="1"/>
  <c r="BV552" i="59"/>
  <c r="BQ541" i="59"/>
  <c r="BQ542" i="59" s="1"/>
  <c r="BQ540" i="59"/>
  <c r="BK541" i="59"/>
  <c r="BK542" i="59" s="1"/>
  <c r="BK540" i="59"/>
  <c r="AP53" i="33"/>
  <c r="P52" i="33"/>
  <c r="R553" i="59"/>
  <c r="R554" i="59" s="1"/>
  <c r="R552" i="59"/>
  <c r="Z541" i="59"/>
  <c r="Z542" i="59" s="1"/>
  <c r="Z540" i="59"/>
  <c r="AQ577" i="59"/>
  <c r="AQ578" i="59" s="1"/>
  <c r="AQ576" i="59"/>
  <c r="O553" i="59"/>
  <c r="O554" i="59" s="1"/>
  <c r="O552" i="59"/>
  <c r="AF565" i="59"/>
  <c r="AF566" i="59" s="1"/>
  <c r="AF564" i="59"/>
  <c r="BG565" i="59"/>
  <c r="BG566" i="59" s="1"/>
  <c r="BG564" i="59"/>
  <c r="BN565" i="59"/>
  <c r="BN566" i="59" s="1"/>
  <c r="BN564" i="59"/>
  <c r="AD553" i="59"/>
  <c r="AD554" i="59" s="1"/>
  <c r="AD552" i="59"/>
  <c r="AO49" i="51"/>
  <c r="AP49" i="51" s="1"/>
  <c r="J542" i="59"/>
  <c r="H52" i="33"/>
  <c r="BS541" i="59"/>
  <c r="BS542" i="59" s="1"/>
  <c r="BS540" i="59"/>
  <c r="AJ541" i="59"/>
  <c r="AJ540" i="59"/>
  <c r="AX541" i="59"/>
  <c r="AX542" i="59" s="1"/>
  <c r="AX540" i="59"/>
  <c r="AA541" i="59"/>
  <c r="AA542" i="59" s="1"/>
  <c r="AA540" i="59"/>
  <c r="AI541" i="59"/>
  <c r="AI542" i="59" s="1"/>
  <c r="AI540" i="59"/>
  <c r="BX553" i="59"/>
  <c r="BX554" i="59" s="1"/>
  <c r="BX552" i="59"/>
  <c r="AP541" i="59"/>
  <c r="AP542" i="59" s="1"/>
  <c r="AP540" i="59"/>
  <c r="BI553" i="59"/>
  <c r="BI554" i="59" s="1"/>
  <c r="BI552" i="59"/>
  <c r="L553" i="59"/>
  <c r="L554" i="59" s="1"/>
  <c r="L552" i="59"/>
  <c r="BP541" i="59"/>
  <c r="BP542" i="59" s="1"/>
  <c r="BP540" i="59"/>
  <c r="BM541" i="59"/>
  <c r="BM542" i="59" s="1"/>
  <c r="BM540" i="59"/>
  <c r="M53" i="33"/>
  <c r="H209" i="11" s="1"/>
  <c r="U541" i="59"/>
  <c r="U542" i="59" s="1"/>
  <c r="U540" i="59"/>
  <c r="G541" i="59"/>
  <c r="G542" i="59" s="1"/>
  <c r="G540" i="59"/>
  <c r="P553" i="59"/>
  <c r="P554" i="59" s="1"/>
  <c r="P552" i="59"/>
  <c r="G52" i="33"/>
  <c r="AG553" i="59"/>
  <c r="AG554" i="59" s="1"/>
  <c r="AG552" i="59"/>
  <c r="AJ542" i="59"/>
  <c r="Y52" i="33"/>
  <c r="AA48" i="51"/>
  <c r="AB48" i="51" s="1"/>
  <c r="F530" i="59"/>
  <c r="D51" i="33"/>
  <c r="W541" i="59"/>
  <c r="W542" i="59" s="1"/>
  <c r="W540" i="59"/>
  <c r="BE553" i="59"/>
  <c r="BE554" i="59" s="1"/>
  <c r="BE552" i="59"/>
  <c r="E541" i="59"/>
  <c r="E540" i="59"/>
  <c r="AB553" i="59"/>
  <c r="AB554" i="59" s="1"/>
  <c r="AB552" i="59"/>
  <c r="L51" i="56"/>
  <c r="AA213" i="51"/>
  <c r="AB213" i="51" s="1"/>
  <c r="BZ540" i="59"/>
  <c r="BZ553" i="59" s="1"/>
  <c r="BZ530" i="59"/>
  <c r="BC51" i="33"/>
  <c r="AS565" i="59"/>
  <c r="AS566" i="59" s="1"/>
  <c r="AS564" i="59"/>
  <c r="AM55" i="33"/>
  <c r="AZ53" i="33"/>
  <c r="AE553" i="59"/>
  <c r="AE554" i="59" s="1"/>
  <c r="AE552" i="59"/>
  <c r="F52" i="33"/>
  <c r="AJ52" i="33"/>
  <c r="AH541" i="59"/>
  <c r="AH542" i="59" s="1"/>
  <c r="AH540" i="59"/>
  <c r="AV553" i="59"/>
  <c r="AV554" i="59" s="1"/>
  <c r="AV552" i="59"/>
  <c r="AW542" i="59"/>
  <c r="AH52" i="33"/>
  <c r="AO159" i="51"/>
  <c r="AP159" i="51" s="1"/>
  <c r="BW553" i="59"/>
  <c r="BW554" i="59" s="1"/>
  <c r="BW552" i="59"/>
  <c r="AL553" i="59"/>
  <c r="AL554" i="59" s="1"/>
  <c r="AL552" i="59"/>
  <c r="Q553" i="59"/>
  <c r="Q554" i="59" s="1"/>
  <c r="Q552" i="59"/>
  <c r="I541" i="59"/>
  <c r="I542" i="59" s="1"/>
  <c r="I540" i="59"/>
  <c r="J53" i="33"/>
  <c r="BU541" i="59"/>
  <c r="BU542" i="59" s="1"/>
  <c r="BU540" i="59"/>
  <c r="M214" i="51"/>
  <c r="N214" i="51" s="1"/>
  <c r="BY552" i="59"/>
  <c r="BY565" i="59" s="1"/>
  <c r="BY542" i="59"/>
  <c r="BB52" i="33"/>
  <c r="AC553" i="59"/>
  <c r="AC554" i="59" s="1"/>
  <c r="AC552" i="59"/>
  <c r="BD541" i="59"/>
  <c r="BD542" i="59" s="1"/>
  <c r="BD540" i="59"/>
  <c r="S541" i="59"/>
  <c r="S542" i="59" s="1"/>
  <c r="S540" i="59"/>
  <c r="BH565" i="59"/>
  <c r="BH566" i="59" s="1"/>
  <c r="BH564" i="59"/>
  <c r="BR554" i="59"/>
  <c r="AU53" i="33"/>
  <c r="AK541" i="59"/>
  <c r="AK542" i="59" s="1"/>
  <c r="AK540" i="59"/>
  <c r="M48" i="51"/>
  <c r="N48" i="51" s="1"/>
  <c r="E530" i="59"/>
  <c r="C51" i="33"/>
  <c r="T553" i="59"/>
  <c r="T554" i="59" s="1"/>
  <c r="T552" i="59"/>
  <c r="BF577" i="59"/>
  <c r="BF578" i="59" s="1"/>
  <c r="BF576" i="59"/>
  <c r="N553" i="59"/>
  <c r="N554" i="59" s="1"/>
  <c r="N552" i="59"/>
  <c r="S52" i="33"/>
  <c r="M553" i="59"/>
  <c r="M554" i="59" s="1"/>
  <c r="M552" i="59"/>
  <c r="AY53" i="33"/>
  <c r="J553" i="59"/>
  <c r="J552" i="59"/>
  <c r="K553" i="59"/>
  <c r="K554" i="59" s="1"/>
  <c r="K552" i="59"/>
  <c r="BL541" i="59"/>
  <c r="BL540" i="59"/>
  <c r="X553" i="59"/>
  <c r="X554" i="59" s="1"/>
  <c r="X552" i="59"/>
  <c r="Y577" i="59"/>
  <c r="Y576" i="59"/>
  <c r="AO214" i="51"/>
  <c r="AP214" i="51" s="1"/>
  <c r="CA552" i="59"/>
  <c r="CA565" i="59" s="1"/>
  <c r="CA542" i="59"/>
  <c r="BD52" i="33"/>
  <c r="G155" i="11"/>
  <c r="G102" i="11" s="1"/>
  <c r="G49" i="11" s="1"/>
  <c r="W138" i="25"/>
  <c r="U143" i="25"/>
  <c r="V180" i="25"/>
  <c r="W156" i="25"/>
  <c r="V127" i="25"/>
  <c r="U154" i="25"/>
  <c r="U157" i="25"/>
  <c r="U133" i="25"/>
  <c r="V126" i="25"/>
  <c r="G8" i="39"/>
  <c r="I8" i="39" s="1"/>
  <c r="I55" i="39" s="1"/>
  <c r="H55" i="31"/>
  <c r="L48" i="30"/>
  <c r="L43" i="30"/>
  <c r="L7" i="30"/>
  <c r="L41" i="30"/>
  <c r="L17" i="30"/>
  <c r="L51" i="30"/>
  <c r="L19" i="30"/>
  <c r="L53" i="30"/>
  <c r="L39" i="30"/>
  <c r="L24" i="30"/>
  <c r="L29" i="30"/>
  <c r="L31" i="30"/>
  <c r="L46" i="30"/>
  <c r="L27" i="30"/>
  <c r="L12" i="30"/>
  <c r="L14" i="30"/>
  <c r="L10" i="30"/>
  <c r="L22" i="30"/>
  <c r="L36" i="30"/>
  <c r="L6" i="30"/>
  <c r="L42" i="30"/>
  <c r="L40" i="30"/>
  <c r="L18" i="30"/>
  <c r="L16" i="30"/>
  <c r="L44" i="30"/>
  <c r="L20" i="30"/>
  <c r="I55" i="30"/>
  <c r="L47" i="30"/>
  <c r="L25" i="30"/>
  <c r="K55" i="30"/>
  <c r="L38" i="30"/>
  <c r="L33" i="30"/>
  <c r="L13" i="30"/>
  <c r="L11" i="30"/>
  <c r="L9" i="30"/>
  <c r="L49" i="30"/>
  <c r="L23" i="30"/>
  <c r="L15" i="30"/>
  <c r="L37" i="30"/>
  <c r="L35" i="30"/>
  <c r="L50" i="30"/>
  <c r="L26" i="30"/>
  <c r="M26" i="30" s="1"/>
  <c r="L54" i="30"/>
  <c r="L52" i="30"/>
  <c r="L34" i="30"/>
  <c r="L30" i="30"/>
  <c r="L28" i="30"/>
  <c r="L32" i="30"/>
  <c r="L8" i="30"/>
  <c r="L45" i="30"/>
  <c r="L21" i="30"/>
  <c r="J55" i="30"/>
  <c r="H55" i="30"/>
  <c r="L5" i="30"/>
  <c r="L52" i="56" l="1"/>
  <c r="Z53" i="33"/>
  <c r="M105" i="51"/>
  <c r="N105" i="51" s="1"/>
  <c r="AZ54" i="33"/>
  <c r="AW53" i="33"/>
  <c r="AG54" i="33"/>
  <c r="AN55" i="33"/>
  <c r="AK54" i="33"/>
  <c r="AM56" i="33"/>
  <c r="G53" i="33"/>
  <c r="U54" i="33"/>
  <c r="I54" i="33"/>
  <c r="BA54" i="33"/>
  <c r="X53" i="33"/>
  <c r="AF54" i="33"/>
  <c r="AO55" i="33"/>
  <c r="T53" i="33"/>
  <c r="V54" i="33"/>
  <c r="AA161" i="51"/>
  <c r="AB161" i="51" s="1"/>
  <c r="L54" i="33"/>
  <c r="G210" i="11" s="1"/>
  <c r="AO105" i="51"/>
  <c r="AP105" i="51" s="1"/>
  <c r="AT53" i="33"/>
  <c r="AJ53" i="33"/>
  <c r="AA54" i="33"/>
  <c r="AQ54" i="33"/>
  <c r="J565" i="59"/>
  <c r="J564" i="59"/>
  <c r="AN553" i="59"/>
  <c r="AN552" i="59"/>
  <c r="Y578" i="59"/>
  <c r="R55" i="33"/>
  <c r="AD55" i="33"/>
  <c r="BS554" i="59"/>
  <c r="AV53" i="33"/>
  <c r="K565" i="59"/>
  <c r="K566" i="59" s="1"/>
  <c r="K564" i="59"/>
  <c r="BF589" i="59"/>
  <c r="BF590" i="59" s="1"/>
  <c r="BF588" i="59"/>
  <c r="J54" i="33"/>
  <c r="AH553" i="59"/>
  <c r="AH554" i="59" s="1"/>
  <c r="AH552" i="59"/>
  <c r="AA49" i="51"/>
  <c r="AB49" i="51" s="1"/>
  <c r="F542" i="59"/>
  <c r="D52" i="33"/>
  <c r="AD565" i="59"/>
  <c r="AD566" i="59" s="1"/>
  <c r="AD564" i="59"/>
  <c r="R565" i="59"/>
  <c r="R566" i="59" s="1"/>
  <c r="R564" i="59"/>
  <c r="BJ565" i="59"/>
  <c r="BJ566" i="59" s="1"/>
  <c r="BJ564" i="59"/>
  <c r="BC553" i="59"/>
  <c r="BC554" i="59" s="1"/>
  <c r="BC552" i="59"/>
  <c r="S553" i="59"/>
  <c r="S554" i="59" s="1"/>
  <c r="S552" i="59"/>
  <c r="I553" i="59"/>
  <c r="I554" i="59" s="1"/>
  <c r="I552" i="59"/>
  <c r="M54" i="33"/>
  <c r="H210" i="11" s="1"/>
  <c r="AI553" i="59"/>
  <c r="AI554" i="59" s="1"/>
  <c r="AI552" i="59"/>
  <c r="AA106" i="51"/>
  <c r="AB106" i="51" s="1"/>
  <c r="AL54" i="33"/>
  <c r="BM553" i="59"/>
  <c r="BM554" i="59" s="1"/>
  <c r="BM552" i="59"/>
  <c r="AM577" i="59"/>
  <c r="AM578" i="59" s="1"/>
  <c r="AM576" i="59"/>
  <c r="BA565" i="59"/>
  <c r="BA566" i="59" s="1"/>
  <c r="BA564" i="59"/>
  <c r="AG565" i="59"/>
  <c r="AG566" i="59" s="1"/>
  <c r="AG564" i="59"/>
  <c r="BP553" i="59"/>
  <c r="BP554" i="59" s="1"/>
  <c r="BP552" i="59"/>
  <c r="BG577" i="59"/>
  <c r="BG578" i="59" s="1"/>
  <c r="BG576" i="59"/>
  <c r="AT577" i="59"/>
  <c r="AT578" i="59" s="1"/>
  <c r="AT576" i="59"/>
  <c r="F553" i="59"/>
  <c r="F552" i="59"/>
  <c r="M49" i="51"/>
  <c r="N49" i="51" s="1"/>
  <c r="E542" i="59"/>
  <c r="C52" i="33"/>
  <c r="F53" i="33"/>
  <c r="AX553" i="59"/>
  <c r="AX554" i="59" s="1"/>
  <c r="AX552" i="59"/>
  <c r="K54" i="33"/>
  <c r="AE565" i="59"/>
  <c r="AE566" i="59" s="1"/>
  <c r="AE564" i="59"/>
  <c r="L565" i="59"/>
  <c r="L566" i="59" s="1"/>
  <c r="L564" i="59"/>
  <c r="AF577" i="59"/>
  <c r="AF578" i="59" s="1"/>
  <c r="AF576" i="59"/>
  <c r="BB553" i="59"/>
  <c r="BB554" i="59" s="1"/>
  <c r="BB552" i="59"/>
  <c r="AU565" i="59"/>
  <c r="AU566" i="59" s="1"/>
  <c r="AU564" i="59"/>
  <c r="AK553" i="59"/>
  <c r="AK554" i="59" s="1"/>
  <c r="AK552" i="59"/>
  <c r="BE565" i="59"/>
  <c r="BE566" i="59" s="1"/>
  <c r="BE564" i="59"/>
  <c r="BS553" i="59"/>
  <c r="BS552" i="59"/>
  <c r="BQ553" i="59"/>
  <c r="BQ554" i="59" s="1"/>
  <c r="BQ552" i="59"/>
  <c r="E53" i="33"/>
  <c r="AU54" i="33"/>
  <c r="G553" i="59"/>
  <c r="G554" i="59" s="1"/>
  <c r="G552" i="59"/>
  <c r="AP553" i="59"/>
  <c r="AP554" i="59" s="1"/>
  <c r="AP552" i="59"/>
  <c r="AQ589" i="59"/>
  <c r="AQ590" i="59" s="1"/>
  <c r="AQ588" i="59"/>
  <c r="G156" i="11"/>
  <c r="G103" i="11" s="1"/>
  <c r="G50" i="11" s="1"/>
  <c r="W53" i="33"/>
  <c r="AA214" i="51"/>
  <c r="AB214" i="51" s="1"/>
  <c r="BZ552" i="59"/>
  <c r="BZ565" i="59" s="1"/>
  <c r="BZ542" i="59"/>
  <c r="BC52" i="33"/>
  <c r="AE55" i="33"/>
  <c r="T565" i="59"/>
  <c r="T566" i="59" s="1"/>
  <c r="T564" i="59"/>
  <c r="BD553" i="59"/>
  <c r="BD554" i="59" s="1"/>
  <c r="BD552" i="59"/>
  <c r="Q565" i="59"/>
  <c r="Q566" i="59" s="1"/>
  <c r="Q564" i="59"/>
  <c r="AA553" i="59"/>
  <c r="AA554" i="59" s="1"/>
  <c r="AA552" i="59"/>
  <c r="P53" i="33"/>
  <c r="O53" i="33"/>
  <c r="Y589" i="59"/>
  <c r="Y588" i="59"/>
  <c r="AJ553" i="59"/>
  <c r="AJ554" i="59" s="1"/>
  <c r="AJ552" i="59"/>
  <c r="O565" i="59"/>
  <c r="O566" i="59" s="1"/>
  <c r="O564" i="59"/>
  <c r="S53" i="33"/>
  <c r="BH577" i="59"/>
  <c r="BH578" i="59" s="1"/>
  <c r="BH576" i="59"/>
  <c r="AR53" i="33"/>
  <c r="AO215" i="51"/>
  <c r="AP215" i="51" s="1"/>
  <c r="CA564" i="59"/>
  <c r="CA577" i="59" s="1"/>
  <c r="CA554" i="59"/>
  <c r="BD53" i="33"/>
  <c r="BW565" i="59"/>
  <c r="BW566" i="59" s="1"/>
  <c r="BW564" i="59"/>
  <c r="E553" i="59"/>
  <c r="E552" i="59"/>
  <c r="BK553" i="59"/>
  <c r="BK554" i="59" s="1"/>
  <c r="BK552" i="59"/>
  <c r="V553" i="59"/>
  <c r="V554" i="59" s="1"/>
  <c r="V552" i="59"/>
  <c r="AH53" i="33"/>
  <c r="AO160" i="51"/>
  <c r="AP160" i="51" s="1"/>
  <c r="BV565" i="59"/>
  <c r="BV566" i="59" s="1"/>
  <c r="BV564" i="59"/>
  <c r="BR565" i="59"/>
  <c r="BR566" i="59" s="1"/>
  <c r="BR564" i="59"/>
  <c r="AW553" i="59"/>
  <c r="AW554" i="59" s="1"/>
  <c r="AW552" i="59"/>
  <c r="BL553" i="59"/>
  <c r="BL554" i="59" s="1"/>
  <c r="BL552" i="59"/>
  <c r="AV565" i="59"/>
  <c r="AV566" i="59" s="1"/>
  <c r="AV564" i="59"/>
  <c r="AS577" i="59"/>
  <c r="AS578" i="59" s="1"/>
  <c r="AS576" i="59"/>
  <c r="U553" i="59"/>
  <c r="U554" i="59" s="1"/>
  <c r="U552" i="59"/>
  <c r="AO50" i="51"/>
  <c r="AP50" i="51" s="1"/>
  <c r="J554" i="59"/>
  <c r="H53" i="33"/>
  <c r="Z553" i="59"/>
  <c r="Z554" i="59" s="1"/>
  <c r="Z552" i="59"/>
  <c r="H553" i="59"/>
  <c r="H554" i="59" s="1"/>
  <c r="H552" i="59"/>
  <c r="BT553" i="59"/>
  <c r="BT554" i="59" s="1"/>
  <c r="BT552" i="59"/>
  <c r="BN577" i="59"/>
  <c r="BN578" i="59" s="1"/>
  <c r="BN576" i="59"/>
  <c r="AR589" i="59"/>
  <c r="AR590" i="59" s="1"/>
  <c r="AR588" i="59"/>
  <c r="AI53" i="33"/>
  <c r="BO577" i="59"/>
  <c r="BO578" i="59" s="1"/>
  <c r="BO576" i="59"/>
  <c r="AS53" i="33"/>
  <c r="Y53" i="33"/>
  <c r="Q54" i="33"/>
  <c r="AB55" i="33"/>
  <c r="AN554" i="59"/>
  <c r="AC53" i="33"/>
  <c r="AY54" i="33"/>
  <c r="AC565" i="59"/>
  <c r="AC566" i="59" s="1"/>
  <c r="AC564" i="59"/>
  <c r="AL565" i="59"/>
  <c r="AL566" i="59" s="1"/>
  <c r="AL564" i="59"/>
  <c r="AB565" i="59"/>
  <c r="AB566" i="59" s="1"/>
  <c r="AB564" i="59"/>
  <c r="AZ565" i="59"/>
  <c r="AZ566" i="59" s="1"/>
  <c r="AZ564" i="59"/>
  <c r="M160" i="51"/>
  <c r="N160" i="51" s="1"/>
  <c r="N53" i="33"/>
  <c r="M565" i="59"/>
  <c r="M566" i="59" s="1"/>
  <c r="M564" i="59"/>
  <c r="AP54" i="33"/>
  <c r="AX53" i="33"/>
  <c r="M215" i="51"/>
  <c r="N215" i="51" s="1"/>
  <c r="BY564" i="59"/>
  <c r="BY577" i="59" s="1"/>
  <c r="BY554" i="59"/>
  <c r="BB53" i="33"/>
  <c r="P565" i="59"/>
  <c r="P566" i="59" s="1"/>
  <c r="P564" i="59"/>
  <c r="BI565" i="59"/>
  <c r="BI566" i="59" s="1"/>
  <c r="BI564" i="59"/>
  <c r="X565" i="59"/>
  <c r="X566" i="59" s="1"/>
  <c r="X564" i="59"/>
  <c r="N565" i="59"/>
  <c r="N566" i="59" s="1"/>
  <c r="N564" i="59"/>
  <c r="BU553" i="59"/>
  <c r="BU554" i="59" s="1"/>
  <c r="BU552" i="59"/>
  <c r="W553" i="59"/>
  <c r="W554" i="59" s="1"/>
  <c r="W552" i="59"/>
  <c r="BX565" i="59"/>
  <c r="BX566" i="59" s="1"/>
  <c r="BX564" i="59"/>
  <c r="AO553" i="59"/>
  <c r="AO554" i="59" s="1"/>
  <c r="AO552" i="59"/>
  <c r="AY553" i="59"/>
  <c r="AY554" i="59" s="1"/>
  <c r="AY552" i="59"/>
  <c r="W137" i="25"/>
  <c r="U112" i="25"/>
  <c r="V143" i="25"/>
  <c r="U155" i="25"/>
  <c r="V155" i="25" s="1"/>
  <c r="W97" i="25"/>
  <c r="U111" i="25"/>
  <c r="V154" i="25"/>
  <c r="W114" i="25"/>
  <c r="W134" i="25"/>
  <c r="V133" i="25"/>
  <c r="V157" i="25"/>
  <c r="G55" i="39"/>
  <c r="M12" i="30"/>
  <c r="C12" i="39" s="1"/>
  <c r="M14" i="30"/>
  <c r="C14" i="39" s="1"/>
  <c r="M17" i="30"/>
  <c r="C17" i="39" s="1"/>
  <c r="M47" i="30"/>
  <c r="C47" i="39" s="1"/>
  <c r="M43" i="30"/>
  <c r="C43" i="39" s="1"/>
  <c r="M45" i="30"/>
  <c r="C45" i="39" s="1"/>
  <c r="M23" i="30"/>
  <c r="C23" i="39" s="1"/>
  <c r="M24" i="30"/>
  <c r="C24" i="39" s="1"/>
  <c r="M27" i="30"/>
  <c r="C27" i="39" s="1"/>
  <c r="M46" i="30"/>
  <c r="C46" i="39" s="1"/>
  <c r="M31" i="30"/>
  <c r="C31" i="39" s="1"/>
  <c r="M29" i="30"/>
  <c r="C29" i="39" s="1"/>
  <c r="M42" i="30"/>
  <c r="C42" i="39" s="1"/>
  <c r="M35" i="30"/>
  <c r="C35" i="39" s="1"/>
  <c r="M37" i="30"/>
  <c r="C37" i="39" s="1"/>
  <c r="M7" i="30"/>
  <c r="C7" i="39" s="1"/>
  <c r="M39" i="30"/>
  <c r="C39" i="39" s="1"/>
  <c r="M9" i="30"/>
  <c r="C9" i="39" s="1"/>
  <c r="M11" i="30"/>
  <c r="C11" i="39" s="1"/>
  <c r="M6" i="30"/>
  <c r="C6" i="39" s="1"/>
  <c r="M5" i="30"/>
  <c r="C5" i="39" s="1"/>
  <c r="M48" i="30"/>
  <c r="C48" i="39" s="1"/>
  <c r="M8" i="30"/>
  <c r="C8" i="39" s="1"/>
  <c r="M49" i="30"/>
  <c r="C49" i="39" s="1"/>
  <c r="M53" i="30"/>
  <c r="C53" i="39" s="1"/>
  <c r="M19" i="30"/>
  <c r="C19" i="39" s="1"/>
  <c r="M38" i="30"/>
  <c r="C38" i="39" s="1"/>
  <c r="M41" i="30"/>
  <c r="C41" i="39" s="1"/>
  <c r="M21" i="30"/>
  <c r="C21" i="39" s="1"/>
  <c r="M20" i="30"/>
  <c r="C20" i="39" s="1"/>
  <c r="M44" i="30"/>
  <c r="C44" i="39" s="1"/>
  <c r="M16" i="30"/>
  <c r="C16" i="39" s="1"/>
  <c r="M18" i="30"/>
  <c r="C18" i="39" s="1"/>
  <c r="M30" i="30"/>
  <c r="C30" i="39" s="1"/>
  <c r="M13" i="30"/>
  <c r="C13" i="39" s="1"/>
  <c r="M52" i="30"/>
  <c r="C52" i="39" s="1"/>
  <c r="M54" i="30"/>
  <c r="C54" i="39" s="1"/>
  <c r="C26" i="39"/>
  <c r="M22" i="30"/>
  <c r="C22" i="39" s="1"/>
  <c r="M15" i="30"/>
  <c r="C15" i="39" s="1"/>
  <c r="M32" i="30"/>
  <c r="C32" i="39" s="1"/>
  <c r="M28" i="30"/>
  <c r="C28" i="39" s="1"/>
  <c r="M40" i="30"/>
  <c r="C40" i="39" s="1"/>
  <c r="M34" i="30"/>
  <c r="C34" i="39" s="1"/>
  <c r="M33" i="30"/>
  <c r="C33" i="39" s="1"/>
  <c r="M36" i="30"/>
  <c r="C36" i="39" s="1"/>
  <c r="M50" i="30"/>
  <c r="C50" i="39" s="1"/>
  <c r="M25" i="30"/>
  <c r="C25" i="39" s="1"/>
  <c r="M10" i="30"/>
  <c r="C10" i="39" s="1"/>
  <c r="M51" i="30"/>
  <c r="C51" i="39" s="1"/>
  <c r="L55" i="30"/>
  <c r="B8" i="57"/>
  <c r="C9" i="57" s="1"/>
  <c r="L53" i="56" l="1"/>
  <c r="AA55" i="33"/>
  <c r="G54" i="33"/>
  <c r="AQ55" i="33"/>
  <c r="Z54" i="33"/>
  <c r="M106" i="51"/>
  <c r="N106" i="51" s="1"/>
  <c r="AX54" i="33"/>
  <c r="X54" i="33"/>
  <c r="AA107" i="51"/>
  <c r="AB107" i="51" s="1"/>
  <c r="AL55" i="33"/>
  <c r="Q55" i="33"/>
  <c r="M578" i="59"/>
  <c r="K55" i="33"/>
  <c r="AI54" i="33"/>
  <c r="V55" i="33"/>
  <c r="AJ54" i="33"/>
  <c r="AS54" i="33"/>
  <c r="W54" i="33"/>
  <c r="AF55" i="33"/>
  <c r="Y54" i="33"/>
  <c r="AK55" i="33"/>
  <c r="S54" i="33"/>
  <c r="AZ55" i="33"/>
  <c r="E54" i="33"/>
  <c r="AU55" i="33"/>
  <c r="AM57" i="33"/>
  <c r="AN56" i="33"/>
  <c r="M577" i="59"/>
  <c r="M576" i="59"/>
  <c r="AY55" i="33"/>
  <c r="AO51" i="51"/>
  <c r="AP51" i="51" s="1"/>
  <c r="J566" i="59"/>
  <c r="H54" i="33"/>
  <c r="BV577" i="59"/>
  <c r="BV578" i="59" s="1"/>
  <c r="BV576" i="59"/>
  <c r="BA577" i="59"/>
  <c r="BA578" i="59" s="1"/>
  <c r="BA576" i="59"/>
  <c r="AR601" i="59"/>
  <c r="AR602" i="59" s="1"/>
  <c r="AR600" i="59"/>
  <c r="AG55" i="33"/>
  <c r="AO565" i="59"/>
  <c r="AO566" i="59" s="1"/>
  <c r="AO564" i="59"/>
  <c r="P577" i="59"/>
  <c r="P578" i="59" s="1"/>
  <c r="P576" i="59"/>
  <c r="M161" i="51"/>
  <c r="N161" i="51" s="1"/>
  <c r="N54" i="33"/>
  <c r="AB56" i="33"/>
  <c r="BX577" i="59"/>
  <c r="BX578" i="59" s="1"/>
  <c r="BX576" i="59"/>
  <c r="F565" i="59"/>
  <c r="F564" i="59"/>
  <c r="BC565" i="59"/>
  <c r="BC566" i="59" s="1"/>
  <c r="BC564" i="59"/>
  <c r="J55" i="33"/>
  <c r="AO106" i="51"/>
  <c r="AP106" i="51" s="1"/>
  <c r="AT54" i="33"/>
  <c r="T54" i="33"/>
  <c r="U55" i="33"/>
  <c r="AW54" i="33"/>
  <c r="M216" i="51"/>
  <c r="N216" i="51" s="1"/>
  <c r="BY576" i="59"/>
  <c r="BY589" i="59" s="1"/>
  <c r="BY566" i="59"/>
  <c r="BB54" i="33"/>
  <c r="V565" i="59"/>
  <c r="V566" i="59" s="1"/>
  <c r="V564" i="59"/>
  <c r="BH589" i="59"/>
  <c r="BH590" i="59" s="1"/>
  <c r="BH588" i="59"/>
  <c r="AA565" i="59"/>
  <c r="AA566" i="59" s="1"/>
  <c r="AA564" i="59"/>
  <c r="BQ565" i="59"/>
  <c r="BQ566" i="59" s="1"/>
  <c r="BQ564" i="59"/>
  <c r="L577" i="59"/>
  <c r="L578" i="59" s="1"/>
  <c r="L576" i="59"/>
  <c r="J577" i="59"/>
  <c r="J576" i="59"/>
  <c r="G157" i="11"/>
  <c r="G104" i="11" s="1"/>
  <c r="G51" i="11" s="1"/>
  <c r="W565" i="59"/>
  <c r="W566" i="59" s="1"/>
  <c r="W564" i="59"/>
  <c r="AB577" i="59"/>
  <c r="AB578" i="59" s="1"/>
  <c r="AB576" i="59"/>
  <c r="BT565" i="59"/>
  <c r="BT566" i="59" s="1"/>
  <c r="BT564" i="59"/>
  <c r="AV577" i="59"/>
  <c r="AV578" i="59" s="1"/>
  <c r="AV576" i="59"/>
  <c r="AT589" i="59"/>
  <c r="AT590" i="59" s="1"/>
  <c r="AT588" i="59"/>
  <c r="BJ577" i="59"/>
  <c r="BJ578" i="59" s="1"/>
  <c r="BJ576" i="59"/>
  <c r="BF601" i="59"/>
  <c r="BF602" i="59" s="1"/>
  <c r="AM58" i="33" s="1"/>
  <c r="BF600" i="59"/>
  <c r="X577" i="59"/>
  <c r="X578" i="59" s="1"/>
  <c r="X576" i="59"/>
  <c r="AP55" i="33"/>
  <c r="BR577" i="59"/>
  <c r="BR578" i="59" s="1"/>
  <c r="BR576" i="59"/>
  <c r="M55" i="33"/>
  <c r="H211" i="11" s="1"/>
  <c r="AA50" i="51"/>
  <c r="AB50" i="51" s="1"/>
  <c r="F554" i="59"/>
  <c r="D53" i="33"/>
  <c r="AD56" i="33"/>
  <c r="BB565" i="59"/>
  <c r="BB566" i="59" s="1"/>
  <c r="BB564" i="59"/>
  <c r="AH565" i="59"/>
  <c r="AH566" i="59" s="1"/>
  <c r="AH564" i="59"/>
  <c r="O54" i="33"/>
  <c r="AM589" i="59"/>
  <c r="AM590" i="59" s="1"/>
  <c r="AM588" i="59"/>
  <c r="Y590" i="59"/>
  <c r="R56" i="33"/>
  <c r="I55" i="33"/>
  <c r="AZ577" i="59"/>
  <c r="AZ578" i="59" s="1"/>
  <c r="AZ576" i="59"/>
  <c r="BK565" i="59"/>
  <c r="BK566" i="59" s="1"/>
  <c r="BK564" i="59"/>
  <c r="Q577" i="59"/>
  <c r="Q578" i="59" s="1"/>
  <c r="Q576" i="59"/>
  <c r="AA162" i="51"/>
  <c r="AB162" i="51" s="1"/>
  <c r="L55" i="33"/>
  <c r="G211" i="11" s="1"/>
  <c r="AO56" i="33"/>
  <c r="BU565" i="59"/>
  <c r="BU566" i="59" s="1"/>
  <c r="BU564" i="59"/>
  <c r="AL577" i="59"/>
  <c r="AL578" i="59" s="1"/>
  <c r="AL576" i="59"/>
  <c r="BL565" i="59"/>
  <c r="BL566" i="59" s="1"/>
  <c r="BL564" i="59"/>
  <c r="BG589" i="59"/>
  <c r="BG590" i="59" s="1"/>
  <c r="BG588" i="59"/>
  <c r="R577" i="59"/>
  <c r="R578" i="59" s="1"/>
  <c r="R576" i="59"/>
  <c r="K577" i="59"/>
  <c r="K578" i="59" s="1"/>
  <c r="K576" i="59"/>
  <c r="Y601" i="59"/>
  <c r="Y600" i="59"/>
  <c r="G565" i="59"/>
  <c r="G566" i="59" s="1"/>
  <c r="G564" i="59"/>
  <c r="AU577" i="59"/>
  <c r="AU578" i="59" s="1"/>
  <c r="AU576" i="59"/>
  <c r="AC54" i="33"/>
  <c r="AA215" i="51"/>
  <c r="AB215" i="51" s="1"/>
  <c r="BZ564" i="59"/>
  <c r="BZ577" i="59" s="1"/>
  <c r="BZ554" i="59"/>
  <c r="BC53" i="33"/>
  <c r="S565" i="59"/>
  <c r="S566" i="59" s="1"/>
  <c r="S564" i="59"/>
  <c r="BS565" i="59"/>
  <c r="BS566" i="59" s="1"/>
  <c r="BS564" i="59"/>
  <c r="M50" i="51"/>
  <c r="N50" i="51" s="1"/>
  <c r="E554" i="59"/>
  <c r="C53" i="33"/>
  <c r="AN565" i="59"/>
  <c r="AN566" i="59" s="1"/>
  <c r="AN564" i="59"/>
  <c r="BN589" i="59"/>
  <c r="BN590" i="59" s="1"/>
  <c r="BN588" i="59"/>
  <c r="AS589" i="59"/>
  <c r="AS590" i="59" s="1"/>
  <c r="AS588" i="59"/>
  <c r="AH54" i="33"/>
  <c r="AO161" i="51"/>
  <c r="AP161" i="51" s="1"/>
  <c r="AR54" i="33"/>
  <c r="P54" i="33"/>
  <c r="BM565" i="59"/>
  <c r="BM566" i="59" s="1"/>
  <c r="BM564" i="59"/>
  <c r="AE577" i="59"/>
  <c r="AE578" i="59" s="1"/>
  <c r="AE576" i="59"/>
  <c r="AW565" i="59"/>
  <c r="AW566" i="59" s="1"/>
  <c r="AW564" i="59"/>
  <c r="AG577" i="59"/>
  <c r="AG578" i="59" s="1"/>
  <c r="AG576" i="59"/>
  <c r="AY565" i="59"/>
  <c r="AY566" i="59" s="1"/>
  <c r="AY564" i="59"/>
  <c r="BI577" i="59"/>
  <c r="BI578" i="59" s="1"/>
  <c r="BI576" i="59"/>
  <c r="AO216" i="51"/>
  <c r="AP216" i="51" s="1"/>
  <c r="CA576" i="59"/>
  <c r="CA589" i="59" s="1"/>
  <c r="CA566" i="59"/>
  <c r="BD54" i="33"/>
  <c r="AE56" i="33"/>
  <c r="F54" i="33"/>
  <c r="I565" i="59"/>
  <c r="I566" i="59" s="1"/>
  <c r="I564" i="59"/>
  <c r="BA55" i="33"/>
  <c r="U565" i="59"/>
  <c r="U566" i="59" s="1"/>
  <c r="U564" i="59"/>
  <c r="AF589" i="59"/>
  <c r="AF590" i="59" s="1"/>
  <c r="AF588" i="59"/>
  <c r="H565" i="59"/>
  <c r="H566" i="59" s="1"/>
  <c r="H564" i="59"/>
  <c r="E565" i="59"/>
  <c r="E564" i="59"/>
  <c r="O577" i="59"/>
  <c r="O578" i="59" s="1"/>
  <c r="O576" i="59"/>
  <c r="BD565" i="59"/>
  <c r="BD566" i="59" s="1"/>
  <c r="BD564" i="59"/>
  <c r="AQ601" i="59"/>
  <c r="AQ602" i="59" s="1"/>
  <c r="AQ600" i="59"/>
  <c r="BE577" i="59"/>
  <c r="BE578" i="59" s="1"/>
  <c r="BE576" i="59"/>
  <c r="N577" i="59"/>
  <c r="N578" i="59" s="1"/>
  <c r="N576" i="59"/>
  <c r="AC577" i="59"/>
  <c r="AC578" i="59" s="1"/>
  <c r="AC576" i="59"/>
  <c r="BP565" i="59"/>
  <c r="BP566" i="59" s="1"/>
  <c r="BP564" i="59"/>
  <c r="AI565" i="59"/>
  <c r="AI566" i="59" s="1"/>
  <c r="AI564" i="59"/>
  <c r="AD577" i="59"/>
  <c r="AD578" i="59" s="1"/>
  <c r="AD576" i="59"/>
  <c r="BO589" i="59"/>
  <c r="BO590" i="59" s="1"/>
  <c r="BO588" i="59"/>
  <c r="Z565" i="59"/>
  <c r="Z566" i="59" s="1"/>
  <c r="Z564" i="59"/>
  <c r="BW577" i="59"/>
  <c r="BW578" i="59" s="1"/>
  <c r="BW576" i="59"/>
  <c r="AJ565" i="59"/>
  <c r="AJ566" i="59" s="1"/>
  <c r="AJ564" i="59"/>
  <c r="T577" i="59"/>
  <c r="T578" i="59" s="1"/>
  <c r="T576" i="59"/>
  <c r="AP565" i="59"/>
  <c r="AP566" i="59" s="1"/>
  <c r="AP564" i="59"/>
  <c r="AK565" i="59"/>
  <c r="AK566" i="59" s="1"/>
  <c r="M107" i="51" s="1"/>
  <c r="N107" i="51" s="1"/>
  <c r="AK564" i="59"/>
  <c r="AX565" i="59"/>
  <c r="AX566" i="59" s="1"/>
  <c r="AX564" i="59"/>
  <c r="AV54" i="33"/>
  <c r="U156" i="25"/>
  <c r="V156" i="25" s="1"/>
  <c r="U136" i="25" s="1"/>
  <c r="V136" i="25" s="1"/>
  <c r="W136" i="25"/>
  <c r="U124" i="25"/>
  <c r="V112" i="25"/>
  <c r="U113" i="25"/>
  <c r="V111" i="25"/>
  <c r="U134" i="25"/>
  <c r="C55" i="39"/>
  <c r="M55" i="30"/>
  <c r="L54" i="56" l="1"/>
  <c r="AH55" i="33"/>
  <c r="AO162" i="51"/>
  <c r="AP162" i="51" s="1"/>
  <c r="AZ56" i="33"/>
  <c r="M56" i="33"/>
  <c r="H212" i="11" s="1"/>
  <c r="G55" i="33"/>
  <c r="AN57" i="33"/>
  <c r="AK56" i="33"/>
  <c r="AS55" i="33"/>
  <c r="AF56" i="33"/>
  <c r="S55" i="33"/>
  <c r="F55" i="33"/>
  <c r="AG56" i="33"/>
  <c r="AW55" i="33"/>
  <c r="AR55" i="33"/>
  <c r="AA163" i="51"/>
  <c r="AB163" i="51" s="1"/>
  <c r="L56" i="33"/>
  <c r="G212" i="11" s="1"/>
  <c r="AA56" i="33"/>
  <c r="T55" i="33"/>
  <c r="AO57" i="33"/>
  <c r="Q56" i="33"/>
  <c r="X55" i="33"/>
  <c r="O55" i="33"/>
  <c r="AC55" i="33"/>
  <c r="AY56" i="33"/>
  <c r="AA108" i="51"/>
  <c r="AB108" i="51" s="1"/>
  <c r="AL56" i="33"/>
  <c r="AU56" i="33"/>
  <c r="AJ55" i="33"/>
  <c r="U56" i="33"/>
  <c r="V56" i="33"/>
  <c r="AX55" i="33"/>
  <c r="BS578" i="59"/>
  <c r="AV55" i="33"/>
  <c r="BE589" i="59"/>
  <c r="BE590" i="59" s="1"/>
  <c r="BE588" i="59"/>
  <c r="U577" i="59"/>
  <c r="U578" i="59" s="1"/>
  <c r="U576" i="59"/>
  <c r="P55" i="33"/>
  <c r="M51" i="51"/>
  <c r="N51" i="51" s="1"/>
  <c r="E566" i="59"/>
  <c r="C54" i="33"/>
  <c r="AL589" i="59"/>
  <c r="AL590" i="59" s="1"/>
  <c r="AL588" i="59"/>
  <c r="AO107" i="51"/>
  <c r="AP107" i="51" s="1"/>
  <c r="AT55" i="33"/>
  <c r="AY577" i="59"/>
  <c r="AY578" i="59" s="1"/>
  <c r="AY576" i="59"/>
  <c r="G577" i="59"/>
  <c r="G578" i="59" s="1"/>
  <c r="G576" i="59"/>
  <c r="BU577" i="59"/>
  <c r="BU578" i="59" s="1"/>
  <c r="BU576" i="59"/>
  <c r="I56" i="33"/>
  <c r="AD57" i="33"/>
  <c r="AO52" i="51"/>
  <c r="AP52" i="51" s="1"/>
  <c r="J578" i="59"/>
  <c r="H55" i="33"/>
  <c r="K56" i="33"/>
  <c r="BJ589" i="59"/>
  <c r="BJ590" i="59" s="1"/>
  <c r="BJ588" i="59"/>
  <c r="M217" i="51"/>
  <c r="N217" i="51" s="1"/>
  <c r="BY588" i="59"/>
  <c r="BY601" i="59" s="1"/>
  <c r="BY578" i="59"/>
  <c r="BB55" i="33"/>
  <c r="BC577" i="59"/>
  <c r="BC578" i="59" s="1"/>
  <c r="BC576" i="59"/>
  <c r="AO577" i="59"/>
  <c r="AO578" i="59" s="1"/>
  <c r="AO576" i="59"/>
  <c r="W55" i="33"/>
  <c r="AQ56" i="33"/>
  <c r="AP577" i="59"/>
  <c r="AP578" i="59" s="1"/>
  <c r="AP576" i="59"/>
  <c r="AI577" i="59"/>
  <c r="AI578" i="59" s="1"/>
  <c r="AI576" i="59"/>
  <c r="AG589" i="59"/>
  <c r="AG590" i="59" s="1"/>
  <c r="AG588" i="59"/>
  <c r="AM601" i="59"/>
  <c r="AM602" i="59" s="1"/>
  <c r="AB58" i="33" s="1"/>
  <c r="AM600" i="59"/>
  <c r="AA51" i="51"/>
  <c r="AB51" i="51" s="1"/>
  <c r="F566" i="59"/>
  <c r="D54" i="33"/>
  <c r="J589" i="59"/>
  <c r="J588" i="59"/>
  <c r="BW589" i="59"/>
  <c r="BW590" i="59" s="1"/>
  <c r="BW588" i="59"/>
  <c r="AB57" i="33"/>
  <c r="BA589" i="59"/>
  <c r="BA590" i="59" s="1"/>
  <c r="BA588" i="59"/>
  <c r="Y55" i="33"/>
  <c r="BL577" i="59"/>
  <c r="BL578" i="59" s="1"/>
  <c r="BL576" i="59"/>
  <c r="Z577" i="59"/>
  <c r="Z578" i="59" s="1"/>
  <c r="Z576" i="59"/>
  <c r="AZ589" i="59"/>
  <c r="AZ590" i="59" s="1"/>
  <c r="AZ588" i="59"/>
  <c r="AP56" i="33"/>
  <c r="BH601" i="59"/>
  <c r="BH602" i="59" s="1"/>
  <c r="AO58" i="33" s="1"/>
  <c r="BH600" i="59"/>
  <c r="AX577" i="59"/>
  <c r="AX578" i="59" s="1"/>
  <c r="AX576" i="59"/>
  <c r="Z55" i="33"/>
  <c r="AK577" i="59"/>
  <c r="AK578" i="59" s="1"/>
  <c r="AK576" i="59"/>
  <c r="AD589" i="59"/>
  <c r="AD590" i="59" s="1"/>
  <c r="AD588" i="59"/>
  <c r="BA56" i="33"/>
  <c r="BS577" i="59"/>
  <c r="BS576" i="59"/>
  <c r="G158" i="11"/>
  <c r="G105" i="11" s="1"/>
  <c r="G52" i="11" s="1"/>
  <c r="F577" i="59"/>
  <c r="F576" i="59"/>
  <c r="L589" i="59"/>
  <c r="L590" i="59" s="1"/>
  <c r="L588" i="59"/>
  <c r="AO217" i="51"/>
  <c r="AP217" i="51" s="1"/>
  <c r="CA588" i="59"/>
  <c r="CA601" i="59" s="1"/>
  <c r="CA578" i="59"/>
  <c r="BD55" i="33"/>
  <c r="BM577" i="59"/>
  <c r="BM578" i="59" s="1"/>
  <c r="BM576" i="59"/>
  <c r="AB589" i="59"/>
  <c r="AB590" i="59" s="1"/>
  <c r="AB588" i="59"/>
  <c r="BO601" i="59"/>
  <c r="BO602" i="59" s="1"/>
  <c r="BO600" i="59"/>
  <c r="V577" i="59"/>
  <c r="V578" i="59" s="1"/>
  <c r="V576" i="59"/>
  <c r="BN602" i="59"/>
  <c r="P589" i="59"/>
  <c r="P590" i="59" s="1"/>
  <c r="P588" i="59"/>
  <c r="E55" i="33"/>
  <c r="BP577" i="59"/>
  <c r="BP578" i="59" s="1"/>
  <c r="BP576" i="59"/>
  <c r="AW577" i="59"/>
  <c r="AW578" i="59" s="1"/>
  <c r="AW576" i="59"/>
  <c r="E577" i="59"/>
  <c r="E576" i="59"/>
  <c r="AF601" i="59"/>
  <c r="AF602" i="59" s="1"/>
  <c r="AF600" i="59"/>
  <c r="BV589" i="59"/>
  <c r="BV590" i="59" s="1"/>
  <c r="BV588" i="59"/>
  <c r="BI589" i="59"/>
  <c r="BI590" i="59" s="1"/>
  <c r="BI588" i="59"/>
  <c r="AU589" i="59"/>
  <c r="AU590" i="59" s="1"/>
  <c r="AU588" i="59"/>
  <c r="Q590" i="59"/>
  <c r="Y602" i="59"/>
  <c r="R58" i="33" s="1"/>
  <c r="R57" i="33"/>
  <c r="O589" i="59"/>
  <c r="O590" i="59" s="1"/>
  <c r="O588" i="59"/>
  <c r="BN601" i="59"/>
  <c r="BN600" i="59"/>
  <c r="R589" i="59"/>
  <c r="R590" i="59" s="1"/>
  <c r="R588" i="59"/>
  <c r="AV589" i="59"/>
  <c r="AV590" i="59" s="1"/>
  <c r="AV588" i="59"/>
  <c r="BX589" i="59"/>
  <c r="BX590" i="59" s="1"/>
  <c r="BX588" i="59"/>
  <c r="AJ577" i="59"/>
  <c r="AJ578" i="59" s="1"/>
  <c r="AJ576" i="59"/>
  <c r="AC589" i="59"/>
  <c r="AC590" i="59" s="1"/>
  <c r="AC588" i="59"/>
  <c r="AE57" i="33"/>
  <c r="AE589" i="59"/>
  <c r="AE590" i="59" s="1"/>
  <c r="AE588" i="59"/>
  <c r="AA216" i="51"/>
  <c r="AB216" i="51" s="1"/>
  <c r="BZ576" i="59"/>
  <c r="BZ589" i="59" s="1"/>
  <c r="BZ566" i="59"/>
  <c r="BC54" i="33"/>
  <c r="Q589" i="59"/>
  <c r="Q588" i="59"/>
  <c r="AH577" i="59"/>
  <c r="AH578" i="59" s="1"/>
  <c r="AH576" i="59"/>
  <c r="BQ577" i="59"/>
  <c r="BQ578" i="59" s="1"/>
  <c r="BQ576" i="59"/>
  <c r="BK577" i="59"/>
  <c r="BK578" i="59" s="1"/>
  <c r="BK576" i="59"/>
  <c r="BB577" i="59"/>
  <c r="BB578" i="59" s="1"/>
  <c r="BB576" i="59"/>
  <c r="AA577" i="59"/>
  <c r="AA578" i="59" s="1"/>
  <c r="AA576" i="59"/>
  <c r="N589" i="59"/>
  <c r="N590" i="59" s="1"/>
  <c r="N588" i="59"/>
  <c r="X589" i="59"/>
  <c r="X590" i="59" s="1"/>
  <c r="X588" i="59"/>
  <c r="W577" i="59"/>
  <c r="W578" i="59" s="1"/>
  <c r="W576" i="59"/>
  <c r="M162" i="51"/>
  <c r="N162" i="51" s="1"/>
  <c r="N55" i="33"/>
  <c r="AI55" i="33"/>
  <c r="J56" i="33"/>
  <c r="BD577" i="59"/>
  <c r="BD578" i="59" s="1"/>
  <c r="BD576" i="59"/>
  <c r="I577" i="59"/>
  <c r="I578" i="59" s="1"/>
  <c r="I576" i="59"/>
  <c r="AS601" i="59"/>
  <c r="AS602" i="59" s="1"/>
  <c r="AS600" i="59"/>
  <c r="S577" i="59"/>
  <c r="S578" i="59" s="1"/>
  <c r="S576" i="59"/>
  <c r="K589" i="59"/>
  <c r="K590" i="59" s="1"/>
  <c r="K588" i="59"/>
  <c r="AT601" i="59"/>
  <c r="AT602" i="59" s="1"/>
  <c r="AE58" i="33" s="1"/>
  <c r="AT600" i="59"/>
  <c r="M589" i="59"/>
  <c r="M590" i="59" s="1"/>
  <c r="M588" i="59"/>
  <c r="T589" i="59"/>
  <c r="T590" i="59" s="1"/>
  <c r="T588" i="59"/>
  <c r="H577" i="59"/>
  <c r="H578" i="59" s="1"/>
  <c r="H576" i="59"/>
  <c r="AN577" i="59"/>
  <c r="AN578" i="59" s="1"/>
  <c r="AN576" i="59"/>
  <c r="BG601" i="59"/>
  <c r="BG602" i="59" s="1"/>
  <c r="AN58" i="33" s="1"/>
  <c r="BG600" i="59"/>
  <c r="BR589" i="59"/>
  <c r="BR590" i="59" s="1"/>
  <c r="BR588" i="59"/>
  <c r="BT577" i="59"/>
  <c r="BT578" i="59" s="1"/>
  <c r="BT576" i="59"/>
  <c r="W117" i="25"/>
  <c r="U137" i="25"/>
  <c r="V137" i="25" s="1"/>
  <c r="U97" i="25"/>
  <c r="V97" i="25" s="1"/>
  <c r="V124" i="25"/>
  <c r="U110" i="25"/>
  <c r="W110" i="25"/>
  <c r="U135" i="25"/>
  <c r="V135" i="25" s="1"/>
  <c r="V134" i="25"/>
  <c r="W100" i="25" s="1"/>
  <c r="V113" i="25"/>
  <c r="U98" i="25" s="1"/>
  <c r="V98" i="25" s="1"/>
  <c r="W98" i="25"/>
  <c r="L55" i="56" l="1"/>
  <c r="AF57" i="33"/>
  <c r="V57" i="33"/>
  <c r="X56" i="33"/>
  <c r="O56" i="33"/>
  <c r="Z56" i="33"/>
  <c r="M108" i="51"/>
  <c r="N108" i="51" s="1"/>
  <c r="AC56" i="33"/>
  <c r="AY57" i="33"/>
  <c r="AQ57" i="33"/>
  <c r="R602" i="59"/>
  <c r="AA590" i="59"/>
  <c r="T56" i="33"/>
  <c r="AZ57" i="33"/>
  <c r="K57" i="33"/>
  <c r="P56" i="33"/>
  <c r="M57" i="33"/>
  <c r="H213" i="11" s="1"/>
  <c r="AU57" i="33"/>
  <c r="BA57" i="33"/>
  <c r="AG57" i="33"/>
  <c r="AW56" i="33"/>
  <c r="AA57" i="33"/>
  <c r="K602" i="59"/>
  <c r="I58" i="33" s="1"/>
  <c r="I57" i="33"/>
  <c r="AA164" i="51"/>
  <c r="AB164" i="51" s="1"/>
  <c r="L57" i="33"/>
  <c r="G213" i="11" s="1"/>
  <c r="U57" i="33"/>
  <c r="AH56" i="33"/>
  <c r="AO163" i="51"/>
  <c r="AP163" i="51" s="1"/>
  <c r="AA589" i="59"/>
  <c r="AA588" i="59"/>
  <c r="R601" i="59"/>
  <c r="R600" i="59"/>
  <c r="AO108" i="51"/>
  <c r="AP108" i="51" s="1"/>
  <c r="AT56" i="33"/>
  <c r="BA601" i="59"/>
  <c r="BA602" i="59" s="1"/>
  <c r="BA600" i="59"/>
  <c r="BP589" i="59"/>
  <c r="BP590" i="59" s="1"/>
  <c r="BP588" i="59"/>
  <c r="AP57" i="33"/>
  <c r="BW601" i="59"/>
  <c r="BW602" i="59" s="1"/>
  <c r="AZ58" i="33" s="1"/>
  <c r="BW600" i="59"/>
  <c r="J57" i="33"/>
  <c r="AA217" i="51"/>
  <c r="AB217" i="51" s="1"/>
  <c r="BZ588" i="59"/>
  <c r="BZ601" i="59" s="1"/>
  <c r="BZ578" i="59"/>
  <c r="BC55" i="33"/>
  <c r="BV601" i="59"/>
  <c r="BV602" i="59" s="1"/>
  <c r="AY58" i="33" s="1"/>
  <c r="BV600" i="59"/>
  <c r="BL589" i="59"/>
  <c r="BL590" i="59" s="1"/>
  <c r="BL588" i="59"/>
  <c r="AI56" i="33"/>
  <c r="AL601" i="59"/>
  <c r="AL602" i="59" s="1"/>
  <c r="AA58" i="33" s="1"/>
  <c r="AL600" i="59"/>
  <c r="M163" i="51"/>
  <c r="N163" i="51" s="1"/>
  <c r="N56" i="33"/>
  <c r="AW589" i="59"/>
  <c r="AW590" i="59" s="1"/>
  <c r="AW588" i="59"/>
  <c r="G56" i="33"/>
  <c r="AN589" i="59"/>
  <c r="AN590" i="59" s="1"/>
  <c r="AN588" i="59"/>
  <c r="W589" i="59"/>
  <c r="W590" i="59" s="1"/>
  <c r="W588" i="59"/>
  <c r="BQ589" i="59"/>
  <c r="BQ590" i="59" s="1"/>
  <c r="BQ588" i="59"/>
  <c r="AC601" i="59"/>
  <c r="AC602" i="59" s="1"/>
  <c r="AC600" i="59"/>
  <c r="G589" i="59"/>
  <c r="G588" i="59"/>
  <c r="S56" i="33"/>
  <c r="AU601" i="59"/>
  <c r="AU602" i="59" s="1"/>
  <c r="AF58" i="33" s="1"/>
  <c r="AU600" i="59"/>
  <c r="AO218" i="51"/>
  <c r="AP218" i="51" s="1"/>
  <c r="CA600" i="59"/>
  <c r="CA590" i="59"/>
  <c r="BD56" i="33"/>
  <c r="AZ601" i="59"/>
  <c r="AZ602" i="59" s="1"/>
  <c r="AK58" i="33" s="1"/>
  <c r="AZ600" i="59"/>
  <c r="J601" i="59"/>
  <c r="J600" i="59"/>
  <c r="U589" i="59"/>
  <c r="U590" i="59" s="1"/>
  <c r="U588" i="59"/>
  <c r="AJ56" i="33"/>
  <c r="G159" i="11"/>
  <c r="G106" i="11" s="1"/>
  <c r="G53" i="11" s="1"/>
  <c r="Q57" i="33"/>
  <c r="AK57" i="33"/>
  <c r="BR601" i="59"/>
  <c r="BR602" i="59" s="1"/>
  <c r="AU58" i="33" s="1"/>
  <c r="BR600" i="59"/>
  <c r="K601" i="59"/>
  <c r="K600" i="59"/>
  <c r="BB589" i="59"/>
  <c r="BB590" i="59" s="1"/>
  <c r="BB588" i="59"/>
  <c r="AE601" i="59"/>
  <c r="AE602" i="59" s="1"/>
  <c r="AE600" i="59"/>
  <c r="AX589" i="59"/>
  <c r="AX590" i="59" s="1"/>
  <c r="AX588" i="59"/>
  <c r="Y56" i="33"/>
  <c r="AG601" i="59"/>
  <c r="AG602" i="59" s="1"/>
  <c r="AG600" i="59"/>
  <c r="AX56" i="33"/>
  <c r="BK589" i="59"/>
  <c r="BK588" i="59"/>
  <c r="H590" i="59"/>
  <c r="F56" i="33"/>
  <c r="BE602" i="59"/>
  <c r="AA109" i="51"/>
  <c r="AB109" i="51" s="1"/>
  <c r="AL57" i="33"/>
  <c r="E589" i="59"/>
  <c r="E588" i="59"/>
  <c r="S589" i="59"/>
  <c r="S590" i="59" s="1"/>
  <c r="S588" i="59"/>
  <c r="BM589" i="59"/>
  <c r="BM588" i="59"/>
  <c r="T601" i="59"/>
  <c r="T602" i="59" s="1"/>
  <c r="T600" i="59"/>
  <c r="BD589" i="59"/>
  <c r="BD590" i="59" s="1"/>
  <c r="BD588" i="59"/>
  <c r="Q601" i="59"/>
  <c r="Q600" i="59"/>
  <c r="BX601" i="59"/>
  <c r="BX602" i="59" s="1"/>
  <c r="BA58" i="33" s="1"/>
  <c r="BX600" i="59"/>
  <c r="G590" i="59"/>
  <c r="E56" i="33"/>
  <c r="AD601" i="59"/>
  <c r="AD602" i="59" s="1"/>
  <c r="AD600" i="59"/>
  <c r="Z589" i="59"/>
  <c r="Z590" i="59" s="1"/>
  <c r="Z588" i="59"/>
  <c r="W56" i="33"/>
  <c r="BK590" i="59"/>
  <c r="AR56" i="33"/>
  <c r="AS56" i="33"/>
  <c r="BT589" i="59"/>
  <c r="BT590" i="59" s="1"/>
  <c r="BT588" i="59"/>
  <c r="V589" i="59"/>
  <c r="V590" i="59" s="1"/>
  <c r="V588" i="59"/>
  <c r="F589" i="59"/>
  <c r="F588" i="59"/>
  <c r="BC589" i="59"/>
  <c r="BC590" i="59" s="1"/>
  <c r="BC588" i="59"/>
  <c r="AV56" i="33"/>
  <c r="M218" i="51"/>
  <c r="N218" i="51" s="1"/>
  <c r="BY600" i="59"/>
  <c r="BY590" i="59"/>
  <c r="BB56" i="33"/>
  <c r="AD58" i="33"/>
  <c r="O601" i="59"/>
  <c r="O602" i="59" s="1"/>
  <c r="O600" i="59"/>
  <c r="AB601" i="59"/>
  <c r="AB602" i="59" s="1"/>
  <c r="U58" i="33" s="1"/>
  <c r="AB600" i="59"/>
  <c r="BS589" i="59"/>
  <c r="BS590" i="59" s="1"/>
  <c r="BS588" i="59"/>
  <c r="AI589" i="59"/>
  <c r="AI590" i="59" s="1"/>
  <c r="AI588" i="59"/>
  <c r="M52" i="51"/>
  <c r="N52" i="51" s="1"/>
  <c r="E578" i="59"/>
  <c r="C55" i="33"/>
  <c r="BM590" i="59"/>
  <c r="AP589" i="59"/>
  <c r="AP590" i="59" s="1"/>
  <c r="AP588" i="59"/>
  <c r="BJ601" i="59"/>
  <c r="BJ602" i="59" s="1"/>
  <c r="AQ58" i="33" s="1"/>
  <c r="BJ600" i="59"/>
  <c r="BU589" i="59"/>
  <c r="BU590" i="59" s="1"/>
  <c r="BU588" i="59"/>
  <c r="H589" i="59"/>
  <c r="H588" i="59"/>
  <c r="I589" i="59"/>
  <c r="I590" i="59" s="1"/>
  <c r="I588" i="59"/>
  <c r="X601" i="59"/>
  <c r="X602" i="59" s="1"/>
  <c r="Q58" i="33" s="1"/>
  <c r="X600" i="59"/>
  <c r="AH589" i="59"/>
  <c r="AH590" i="59" s="1"/>
  <c r="AH588" i="59"/>
  <c r="AJ589" i="59"/>
  <c r="AJ590" i="59" s="1"/>
  <c r="AJ588" i="59"/>
  <c r="Q602" i="59"/>
  <c r="BI601" i="59"/>
  <c r="BI602" i="59" s="1"/>
  <c r="AP58" i="33" s="1"/>
  <c r="BI600" i="59"/>
  <c r="P601" i="59"/>
  <c r="P602" i="59" s="1"/>
  <c r="M58" i="33" s="1"/>
  <c r="H214" i="11" s="1"/>
  <c r="P600" i="59"/>
  <c r="AY589" i="59"/>
  <c r="AY590" i="59" s="1"/>
  <c r="AY588" i="59"/>
  <c r="BE601" i="59"/>
  <c r="BE600" i="59"/>
  <c r="M601" i="59"/>
  <c r="M602" i="59" s="1"/>
  <c r="K58" i="33" s="1"/>
  <c r="M600" i="59"/>
  <c r="N601" i="59"/>
  <c r="N602" i="59" s="1"/>
  <c r="N600" i="59"/>
  <c r="AV601" i="59"/>
  <c r="AV602" i="59" s="1"/>
  <c r="AG58" i="33" s="1"/>
  <c r="AV600" i="59"/>
  <c r="L601" i="59"/>
  <c r="L602" i="59" s="1"/>
  <c r="J58" i="33" s="1"/>
  <c r="L600" i="59"/>
  <c r="AK589" i="59"/>
  <c r="AK590" i="59" s="1"/>
  <c r="AK588" i="59"/>
  <c r="AA52" i="51"/>
  <c r="AB52" i="51" s="1"/>
  <c r="F578" i="59"/>
  <c r="D55" i="33"/>
  <c r="AO589" i="59"/>
  <c r="AO590" i="59" s="1"/>
  <c r="AO588" i="59"/>
  <c r="AO53" i="51"/>
  <c r="AP53" i="51" s="1"/>
  <c r="J590" i="59"/>
  <c r="H56" i="33"/>
  <c r="U116" i="25"/>
  <c r="V116" i="25" s="1"/>
  <c r="V110" i="25"/>
  <c r="U115" i="25"/>
  <c r="V115" i="25" s="1"/>
  <c r="W116" i="25"/>
  <c r="W115" i="25"/>
  <c r="W96" i="25"/>
  <c r="W103" i="25"/>
  <c r="U114" i="25"/>
  <c r="U117" i="25"/>
  <c r="L56" i="56" l="1"/>
  <c r="Y57" i="33"/>
  <c r="AW57" i="33"/>
  <c r="V58" i="33"/>
  <c r="P57" i="33"/>
  <c r="AS57" i="33"/>
  <c r="M164" i="51"/>
  <c r="N164" i="51" s="1"/>
  <c r="N57" i="33"/>
  <c r="W57" i="33"/>
  <c r="AX57" i="33"/>
  <c r="AA165" i="51"/>
  <c r="L58" i="33"/>
  <c r="G214" i="11" s="1"/>
  <c r="O57" i="33"/>
  <c r="AN602" i="59"/>
  <c r="AC58" i="33" s="1"/>
  <c r="AC57" i="33"/>
  <c r="AI57" i="33"/>
  <c r="V601" i="59"/>
  <c r="V602" i="59" s="1"/>
  <c r="O58" i="33" s="1"/>
  <c r="V600" i="59"/>
  <c r="AO219" i="51"/>
  <c r="AP219" i="51" s="1"/>
  <c r="CA602" i="59"/>
  <c r="BD57" i="33"/>
  <c r="BL601" i="59"/>
  <c r="BL602" i="59" s="1"/>
  <c r="AS58" i="33" s="1"/>
  <c r="BL600" i="59"/>
  <c r="AY601" i="59"/>
  <c r="AY602" i="59" s="1"/>
  <c r="AJ58" i="33" s="1"/>
  <c r="AY600" i="59"/>
  <c r="Z57" i="33"/>
  <c r="AJ601" i="59"/>
  <c r="AJ602" i="59" s="1"/>
  <c r="Y58" i="33" s="1"/>
  <c r="AJ600" i="59"/>
  <c r="AP601" i="59"/>
  <c r="AP602" i="59" s="1"/>
  <c r="AP600" i="59"/>
  <c r="AA110" i="51"/>
  <c r="AL58" i="33"/>
  <c r="G57" i="33"/>
  <c r="AW601" i="59"/>
  <c r="AW602" i="59" s="1"/>
  <c r="AW600" i="59"/>
  <c r="X57" i="33"/>
  <c r="AA53" i="51"/>
  <c r="AB53" i="51" s="1"/>
  <c r="F590" i="59"/>
  <c r="D56" i="33"/>
  <c r="M109" i="51"/>
  <c r="N109" i="51" s="1"/>
  <c r="AK601" i="59"/>
  <c r="AK602" i="59" s="1"/>
  <c r="Z58" i="33" s="1"/>
  <c r="AK600" i="59"/>
  <c r="AA601" i="59"/>
  <c r="AA602" i="59" s="1"/>
  <c r="T58" i="33" s="1"/>
  <c r="AA600" i="59"/>
  <c r="W601" i="59"/>
  <c r="W602" i="59" s="1"/>
  <c r="P58" i="33" s="1"/>
  <c r="W600" i="59"/>
  <c r="BP601" i="59"/>
  <c r="BP602" i="59" s="1"/>
  <c r="BP600" i="59"/>
  <c r="AN601" i="59"/>
  <c r="AN600" i="59"/>
  <c r="F57" i="33"/>
  <c r="BB601" i="59"/>
  <c r="BB600" i="59"/>
  <c r="AJ57" i="33"/>
  <c r="S57" i="33"/>
  <c r="BQ602" i="59"/>
  <c r="AO109" i="51"/>
  <c r="AP109" i="51" s="1"/>
  <c r="AT57" i="33"/>
  <c r="H601" i="59"/>
  <c r="H602" i="59" s="1"/>
  <c r="F58" i="33" s="1"/>
  <c r="H600" i="59"/>
  <c r="BS601" i="59"/>
  <c r="BS602" i="59" s="1"/>
  <c r="AV58" i="33" s="1"/>
  <c r="BS600" i="59"/>
  <c r="AV57" i="33"/>
  <c r="E57" i="33"/>
  <c r="AO54" i="51"/>
  <c r="AP54" i="51" s="1"/>
  <c r="J602" i="59"/>
  <c r="H57" i="33"/>
  <c r="AH601" i="59"/>
  <c r="AH602" i="59" s="1"/>
  <c r="W58" i="33" s="1"/>
  <c r="AH600" i="59"/>
  <c r="T57" i="33"/>
  <c r="AO601" i="59"/>
  <c r="AO602" i="59" s="1"/>
  <c r="AO600" i="59"/>
  <c r="M53" i="51"/>
  <c r="N53" i="51" s="1"/>
  <c r="E590" i="59"/>
  <c r="C56" i="33"/>
  <c r="BQ601" i="59"/>
  <c r="BQ600" i="59"/>
  <c r="E601" i="59"/>
  <c r="E600" i="59"/>
  <c r="AH57" i="33"/>
  <c r="AO164" i="51"/>
  <c r="AP164" i="51" s="1"/>
  <c r="BT601" i="59"/>
  <c r="BT602" i="59" s="1"/>
  <c r="AW58" i="33" s="1"/>
  <c r="BT600" i="59"/>
  <c r="AX601" i="59"/>
  <c r="AX602" i="59" s="1"/>
  <c r="AI58" i="33" s="1"/>
  <c r="AX600" i="59"/>
  <c r="M219" i="51"/>
  <c r="N219" i="51" s="1"/>
  <c r="BY602" i="59"/>
  <c r="BB57" i="33"/>
  <c r="G160" i="11"/>
  <c r="G107" i="11" s="1"/>
  <c r="G54" i="11" s="1"/>
  <c r="AA218" i="51"/>
  <c r="AB218" i="51" s="1"/>
  <c r="BZ600" i="59"/>
  <c r="BZ590" i="59"/>
  <c r="BC56" i="33"/>
  <c r="I601" i="59"/>
  <c r="I602" i="59" s="1"/>
  <c r="G58" i="33" s="1"/>
  <c r="I600" i="59"/>
  <c r="AI601" i="59"/>
  <c r="AI602" i="59" s="1"/>
  <c r="X58" i="33" s="1"/>
  <c r="AI600" i="59"/>
  <c r="BB602" i="59"/>
  <c r="BD601" i="59"/>
  <c r="BD602" i="59" s="1"/>
  <c r="BD600" i="59"/>
  <c r="AR57" i="33"/>
  <c r="U601" i="59"/>
  <c r="U602" i="59" s="1"/>
  <c r="U600" i="59"/>
  <c r="G601" i="59"/>
  <c r="G602" i="59" s="1"/>
  <c r="E58" i="33" s="1"/>
  <c r="G600" i="59"/>
  <c r="BK601" i="59"/>
  <c r="BK602" i="59" s="1"/>
  <c r="AR58" i="33" s="1"/>
  <c r="BK600" i="59"/>
  <c r="BU601" i="59"/>
  <c r="BU602" i="59" s="1"/>
  <c r="AX58" i="33" s="1"/>
  <c r="BU600" i="59"/>
  <c r="BC601" i="59"/>
  <c r="BC602" i="59" s="1"/>
  <c r="BC600" i="59"/>
  <c r="Z601" i="59"/>
  <c r="Z602" i="59" s="1"/>
  <c r="S58" i="33" s="1"/>
  <c r="Z600" i="59"/>
  <c r="BM601" i="59"/>
  <c r="BM602" i="59" s="1"/>
  <c r="BM600" i="59"/>
  <c r="F601" i="59"/>
  <c r="F600" i="59"/>
  <c r="S601" i="59"/>
  <c r="S602" i="59" s="1"/>
  <c r="S600" i="59"/>
  <c r="W102" i="25"/>
  <c r="U96" i="25"/>
  <c r="V96" i="25" s="1"/>
  <c r="V117" i="25"/>
  <c r="W99" i="25"/>
  <c r="U99" i="25"/>
  <c r="V99" i="25" s="1"/>
  <c r="V114" i="25"/>
  <c r="L57" i="56" l="1"/>
  <c r="AH58" i="33"/>
  <c r="AO165" i="51"/>
  <c r="AA219" i="51"/>
  <c r="AB219" i="51" s="1"/>
  <c r="BZ602" i="59"/>
  <c r="BC57" i="33"/>
  <c r="AB110" i="51"/>
  <c r="AA111" i="51"/>
  <c r="AO220" i="51"/>
  <c r="BD58" i="33"/>
  <c r="G161" i="11"/>
  <c r="G108" i="11" s="1"/>
  <c r="G55" i="11" s="1"/>
  <c r="AO55" i="51"/>
  <c r="H58" i="33"/>
  <c r="AA54" i="51"/>
  <c r="AB54" i="51" s="1"/>
  <c r="F602" i="59"/>
  <c r="D57" i="33"/>
  <c r="M165" i="51"/>
  <c r="N58" i="33"/>
  <c r="AB165" i="51"/>
  <c r="AA166" i="51"/>
  <c r="M110" i="51"/>
  <c r="AO110" i="51"/>
  <c r="AT58" i="33"/>
  <c r="M220" i="51"/>
  <c r="BB58" i="33"/>
  <c r="M54" i="51"/>
  <c r="N54" i="51" s="1"/>
  <c r="E602" i="59"/>
  <c r="C57" i="33"/>
  <c r="W88" i="25"/>
  <c r="U101" i="25"/>
  <c r="V101" i="25" s="1"/>
  <c r="U100" i="25"/>
  <c r="V100" i="25" s="1"/>
  <c r="W101" i="25"/>
  <c r="U102" i="25"/>
  <c r="L58" i="56" l="1"/>
  <c r="AO56" i="51"/>
  <c r="AP55" i="51"/>
  <c r="AO111" i="51"/>
  <c r="AP110" i="51"/>
  <c r="M111" i="51"/>
  <c r="N110" i="51"/>
  <c r="V12" i="50"/>
  <c r="AB111" i="51"/>
  <c r="R12" i="50"/>
  <c r="AB166" i="51"/>
  <c r="AP220" i="51"/>
  <c r="AO221" i="51"/>
  <c r="AA220" i="51"/>
  <c r="BC58" i="33"/>
  <c r="M166" i="51"/>
  <c r="N165" i="51"/>
  <c r="M55" i="51"/>
  <c r="C58" i="33"/>
  <c r="AO166" i="51"/>
  <c r="AP165" i="51"/>
  <c r="N220" i="51"/>
  <c r="M221" i="51"/>
  <c r="AA55" i="51"/>
  <c r="D58" i="33"/>
  <c r="U86" i="25"/>
  <c r="V86" i="25" s="1"/>
  <c r="W86" i="25"/>
  <c r="W87" i="25"/>
  <c r="V102" i="25"/>
  <c r="X12" i="50" l="1"/>
  <c r="N221" i="51"/>
  <c r="M56" i="51"/>
  <c r="N55" i="51"/>
  <c r="W12" i="50"/>
  <c r="AP111" i="51"/>
  <c r="AA221" i="51"/>
  <c r="AB220" i="51"/>
  <c r="Z12" i="50"/>
  <c r="AP221" i="51"/>
  <c r="R14" i="50"/>
  <c r="R13" i="50"/>
  <c r="U12" i="50"/>
  <c r="AP166" i="51"/>
  <c r="AA56" i="51"/>
  <c r="AB55" i="51"/>
  <c r="V14" i="50"/>
  <c r="V13" i="50"/>
  <c r="T12" i="50"/>
  <c r="N111" i="51"/>
  <c r="S12" i="50"/>
  <c r="N166" i="51"/>
  <c r="Q12" i="50"/>
  <c r="AP56" i="51"/>
  <c r="W77" i="25"/>
  <c r="U87" i="25"/>
  <c r="S14" i="50" l="1"/>
  <c r="S13" i="50"/>
  <c r="W14" i="50"/>
  <c r="W13" i="50"/>
  <c r="U14" i="50"/>
  <c r="U13" i="50"/>
  <c r="Q14" i="50"/>
  <c r="Q13" i="50"/>
  <c r="T13" i="50"/>
  <c r="T14" i="50"/>
  <c r="O12" i="50"/>
  <c r="N56" i="51"/>
  <c r="Z13" i="50"/>
  <c r="Z14" i="50"/>
  <c r="Y12" i="50"/>
  <c r="AB221" i="51"/>
  <c r="P12" i="50"/>
  <c r="AB56" i="51"/>
  <c r="X13" i="50"/>
  <c r="X14" i="50"/>
  <c r="W78" i="25"/>
  <c r="V87" i="25"/>
  <c r="O14" i="50" l="1"/>
  <c r="O13" i="50"/>
  <c r="P14" i="50"/>
  <c r="P13" i="50"/>
  <c r="Y13" i="50"/>
  <c r="Y14" i="50"/>
  <c r="U77" i="25"/>
  <c r="A112" i="11"/>
  <c r="A165" i="11" s="1"/>
  <c r="A113" i="11"/>
  <c r="A166" i="11" s="1"/>
  <c r="A114" i="11"/>
  <c r="A167" i="11" s="1"/>
  <c r="A115" i="11"/>
  <c r="A168" i="11" s="1"/>
  <c r="A116" i="11"/>
  <c r="A169" i="11" s="1"/>
  <c r="A117" i="11"/>
  <c r="A170" i="11" s="1"/>
  <c r="A118" i="11"/>
  <c r="A171" i="11" s="1"/>
  <c r="A119" i="11"/>
  <c r="A172" i="11" s="1"/>
  <c r="A120" i="11"/>
  <c r="A173" i="11" s="1"/>
  <c r="A121" i="11"/>
  <c r="A174" i="11" s="1"/>
  <c r="A122" i="11"/>
  <c r="A175" i="11" s="1"/>
  <c r="A123" i="11"/>
  <c r="A176" i="11" s="1"/>
  <c r="A124" i="11"/>
  <c r="A177" i="11" s="1"/>
  <c r="A125" i="11"/>
  <c r="A178" i="11" s="1"/>
  <c r="A126" i="11"/>
  <c r="A179" i="11" s="1"/>
  <c r="A127" i="11"/>
  <c r="A180" i="11" s="1"/>
  <c r="A128" i="11"/>
  <c r="A181" i="11" s="1"/>
  <c r="A129" i="11"/>
  <c r="A182" i="11" s="1"/>
  <c r="A130" i="11"/>
  <c r="A183" i="11" s="1"/>
  <c r="A131" i="11"/>
  <c r="A184" i="11" s="1"/>
  <c r="A132" i="11"/>
  <c r="A185" i="11" s="1"/>
  <c r="A133" i="11"/>
  <c r="A186" i="11" s="1"/>
  <c r="A134" i="11"/>
  <c r="A187" i="11" s="1"/>
  <c r="A135" i="11"/>
  <c r="A188" i="11" s="1"/>
  <c r="A241" i="11" s="1"/>
  <c r="A136" i="11"/>
  <c r="A189" i="11" s="1"/>
  <c r="A137" i="11"/>
  <c r="A190" i="11" s="1"/>
  <c r="A138" i="11"/>
  <c r="A191" i="11" s="1"/>
  <c r="A139" i="11"/>
  <c r="A192" i="11" s="1"/>
  <c r="A140" i="11"/>
  <c r="A193" i="11" s="1"/>
  <c r="A141" i="11"/>
  <c r="A194" i="11" s="1"/>
  <c r="A142" i="11"/>
  <c r="A195" i="11" s="1"/>
  <c r="A143" i="11"/>
  <c r="A196" i="11" s="1"/>
  <c r="A144" i="11"/>
  <c r="A197" i="11" s="1"/>
  <c r="A145" i="11"/>
  <c r="A198" i="11" s="1"/>
  <c r="A146" i="11"/>
  <c r="A199" i="11" s="1"/>
  <c r="A147" i="11"/>
  <c r="A200" i="11" s="1"/>
  <c r="A253" i="11" s="1"/>
  <c r="A148" i="11"/>
  <c r="A201" i="11" s="1"/>
  <c r="A149" i="11"/>
  <c r="A202" i="11" s="1"/>
  <c r="A150" i="11"/>
  <c r="A203" i="11" s="1"/>
  <c r="A151" i="11"/>
  <c r="A204" i="11" s="1"/>
  <c r="A152" i="11"/>
  <c r="A205" i="11" s="1"/>
  <c r="A153" i="11"/>
  <c r="A206" i="11" s="1"/>
  <c r="A154" i="11"/>
  <c r="A207" i="11" s="1"/>
  <c r="A155" i="11"/>
  <c r="A208" i="11" s="1"/>
  <c r="A156" i="11"/>
  <c r="A209" i="11" s="1"/>
  <c r="A157" i="11"/>
  <c r="A210" i="11" s="1"/>
  <c r="A158" i="11"/>
  <c r="A211" i="11" s="1"/>
  <c r="A159" i="11"/>
  <c r="A212" i="11" s="1"/>
  <c r="A160" i="11"/>
  <c r="A213" i="11" s="1"/>
  <c r="A161" i="11"/>
  <c r="A214" i="11" s="1"/>
  <c r="B162" i="11"/>
  <c r="B215" i="11" s="1"/>
  <c r="B268" i="11" s="1"/>
  <c r="B321" i="11" s="1"/>
  <c r="B161" i="11"/>
  <c r="B214" i="11" s="1"/>
  <c r="B160" i="11"/>
  <c r="B213" i="11" s="1"/>
  <c r="B159" i="11"/>
  <c r="B212" i="11" s="1"/>
  <c r="B158" i="11"/>
  <c r="B211" i="11" s="1"/>
  <c r="B157" i="11"/>
  <c r="B210" i="11" s="1"/>
  <c r="B156" i="11"/>
  <c r="B209" i="11" s="1"/>
  <c r="B155" i="11"/>
  <c r="B208" i="11" s="1"/>
  <c r="B154" i="11"/>
  <c r="B207" i="11" s="1"/>
  <c r="B153" i="11"/>
  <c r="B206" i="11" s="1"/>
  <c r="B152" i="11"/>
  <c r="B205" i="11" s="1"/>
  <c r="B151" i="11"/>
  <c r="B204" i="11" s="1"/>
  <c r="B150" i="11"/>
  <c r="B203" i="11" s="1"/>
  <c r="B149" i="11"/>
  <c r="B202" i="11" s="1"/>
  <c r="B148" i="11"/>
  <c r="B201" i="11" s="1"/>
  <c r="B147" i="11"/>
  <c r="B200" i="11" s="1"/>
  <c r="B146" i="11"/>
  <c r="B199" i="11" s="1"/>
  <c r="B145" i="11"/>
  <c r="B198" i="11" s="1"/>
  <c r="B144" i="11"/>
  <c r="B197" i="11" s="1"/>
  <c r="B143" i="11"/>
  <c r="B196" i="11" s="1"/>
  <c r="B142" i="11"/>
  <c r="B195" i="11" s="1"/>
  <c r="B141" i="11"/>
  <c r="B194" i="11" s="1"/>
  <c r="B140" i="11"/>
  <c r="B193" i="11" s="1"/>
  <c r="B139" i="11"/>
  <c r="B192" i="11" s="1"/>
  <c r="B138" i="11"/>
  <c r="B191" i="11" s="1"/>
  <c r="B137" i="11"/>
  <c r="B190" i="11" s="1"/>
  <c r="B136" i="11"/>
  <c r="B189" i="11" s="1"/>
  <c r="B135" i="11"/>
  <c r="B188" i="11" s="1"/>
  <c r="B134" i="11"/>
  <c r="B187" i="11" s="1"/>
  <c r="B133" i="11"/>
  <c r="B186" i="11" s="1"/>
  <c r="B132" i="11"/>
  <c r="B185" i="11" s="1"/>
  <c r="B131" i="11"/>
  <c r="B184" i="11" s="1"/>
  <c r="B130" i="11"/>
  <c r="B183" i="11" s="1"/>
  <c r="B129" i="11"/>
  <c r="B182" i="11" s="1"/>
  <c r="B128" i="11"/>
  <c r="B181" i="11" s="1"/>
  <c r="B127" i="11"/>
  <c r="B180" i="11" s="1"/>
  <c r="B126" i="11"/>
  <c r="B179" i="11" s="1"/>
  <c r="B125" i="11"/>
  <c r="B178" i="11" s="1"/>
  <c r="B124" i="11"/>
  <c r="B177" i="11" s="1"/>
  <c r="B123" i="11"/>
  <c r="B176" i="11" s="1"/>
  <c r="B122" i="11"/>
  <c r="B175" i="11" s="1"/>
  <c r="B121" i="11"/>
  <c r="B174" i="11" s="1"/>
  <c r="B120" i="11"/>
  <c r="B173" i="11" s="1"/>
  <c r="B119" i="11"/>
  <c r="B172" i="11" s="1"/>
  <c r="B118" i="11"/>
  <c r="B171" i="11" s="1"/>
  <c r="B117" i="11"/>
  <c r="B170" i="11" s="1"/>
  <c r="B116" i="11"/>
  <c r="B169" i="11" s="1"/>
  <c r="B115" i="11"/>
  <c r="B168" i="11" s="1"/>
  <c r="B114" i="11"/>
  <c r="B167" i="11" s="1"/>
  <c r="B113" i="11"/>
  <c r="B166" i="11" s="1"/>
  <c r="B112" i="11"/>
  <c r="B165" i="11" s="1"/>
  <c r="B109" i="11"/>
  <c r="B108" i="11"/>
  <c r="A108" i="11"/>
  <c r="B107" i="11"/>
  <c r="A107" i="11"/>
  <c r="B106" i="11"/>
  <c r="A106" i="11"/>
  <c r="B105" i="11"/>
  <c r="A105" i="11"/>
  <c r="B104" i="11"/>
  <c r="A104" i="11"/>
  <c r="B103" i="11"/>
  <c r="A103" i="11"/>
  <c r="B102" i="11"/>
  <c r="A102" i="11"/>
  <c r="B101" i="11"/>
  <c r="A101" i="11"/>
  <c r="B100" i="11"/>
  <c r="A100" i="11"/>
  <c r="B99" i="11"/>
  <c r="A99" i="11"/>
  <c r="B98" i="11"/>
  <c r="A98" i="11"/>
  <c r="B97" i="11"/>
  <c r="A97" i="11"/>
  <c r="B96" i="11"/>
  <c r="A96" i="11"/>
  <c r="B95" i="11"/>
  <c r="A95" i="11"/>
  <c r="B94" i="11"/>
  <c r="A94" i="11"/>
  <c r="B93" i="11"/>
  <c r="A93" i="11"/>
  <c r="B92" i="11"/>
  <c r="A92" i="11"/>
  <c r="B91" i="11"/>
  <c r="A91" i="11"/>
  <c r="B90" i="11"/>
  <c r="A90" i="11"/>
  <c r="B89" i="11"/>
  <c r="A89" i="11"/>
  <c r="B88" i="11"/>
  <c r="A88" i="11"/>
  <c r="B87" i="11"/>
  <c r="A87" i="11"/>
  <c r="B86" i="11"/>
  <c r="A86" i="11"/>
  <c r="B85" i="11"/>
  <c r="A85" i="11"/>
  <c r="B84" i="11"/>
  <c r="A84" i="11"/>
  <c r="B83" i="11"/>
  <c r="A83" i="11"/>
  <c r="B82" i="11"/>
  <c r="A82" i="11"/>
  <c r="B81" i="11"/>
  <c r="A81" i="11"/>
  <c r="B80" i="11"/>
  <c r="A80" i="11"/>
  <c r="B79" i="11"/>
  <c r="A79" i="11"/>
  <c r="B78" i="11"/>
  <c r="A78" i="11"/>
  <c r="B77" i="11"/>
  <c r="A77" i="11"/>
  <c r="B76" i="11"/>
  <c r="A76" i="11"/>
  <c r="B75" i="11"/>
  <c r="A75" i="11"/>
  <c r="B74" i="11"/>
  <c r="A74" i="11"/>
  <c r="B73" i="11"/>
  <c r="A73" i="11"/>
  <c r="B72" i="11"/>
  <c r="A72" i="11"/>
  <c r="B71" i="11"/>
  <c r="A71" i="11"/>
  <c r="B70" i="11"/>
  <c r="A70" i="11"/>
  <c r="B69" i="11"/>
  <c r="A69" i="11"/>
  <c r="B68" i="11"/>
  <c r="A68" i="11"/>
  <c r="B67" i="11"/>
  <c r="A67" i="11"/>
  <c r="B66" i="11"/>
  <c r="A66" i="11"/>
  <c r="B65" i="11"/>
  <c r="A65" i="11"/>
  <c r="B64" i="11"/>
  <c r="A64" i="11"/>
  <c r="B63" i="11"/>
  <c r="A63" i="11"/>
  <c r="B62" i="11"/>
  <c r="A62" i="11"/>
  <c r="B61" i="11"/>
  <c r="A61" i="11"/>
  <c r="B60" i="11"/>
  <c r="A60" i="11"/>
  <c r="B59" i="11"/>
  <c r="A59" i="11"/>
  <c r="V77" i="25" l="1"/>
  <c r="E16" i="39"/>
  <c r="K16" i="39" s="1"/>
  <c r="A259" i="11"/>
  <c r="A312" i="11" s="1"/>
  <c r="H119" i="11"/>
  <c r="H120" i="11"/>
  <c r="H132" i="11"/>
  <c r="H144" i="11"/>
  <c r="H156" i="11"/>
  <c r="H154" i="11"/>
  <c r="H131" i="11"/>
  <c r="H121" i="11"/>
  <c r="H133" i="11"/>
  <c r="H145" i="11"/>
  <c r="H157" i="11"/>
  <c r="H122" i="11"/>
  <c r="H134" i="11"/>
  <c r="H146" i="11"/>
  <c r="H158" i="11"/>
  <c r="H123" i="11"/>
  <c r="H135" i="11"/>
  <c r="H147" i="11"/>
  <c r="H159" i="11"/>
  <c r="H142" i="11"/>
  <c r="H124" i="11"/>
  <c r="H136" i="11"/>
  <c r="H148" i="11"/>
  <c r="H160" i="11"/>
  <c r="H113" i="11"/>
  <c r="H125" i="11"/>
  <c r="H137" i="11"/>
  <c r="H149" i="11"/>
  <c r="H161" i="11"/>
  <c r="H118" i="11"/>
  <c r="H114" i="11"/>
  <c r="H126" i="11"/>
  <c r="H138" i="11"/>
  <c r="H150" i="11"/>
  <c r="H155" i="11"/>
  <c r="H115" i="11"/>
  <c r="H127" i="11"/>
  <c r="H139" i="11"/>
  <c r="H151" i="11"/>
  <c r="H130" i="11"/>
  <c r="H116" i="11"/>
  <c r="H128" i="11"/>
  <c r="H140" i="11"/>
  <c r="H152" i="11"/>
  <c r="H143" i="11"/>
  <c r="H117" i="11"/>
  <c r="H129" i="11"/>
  <c r="H141" i="11"/>
  <c r="H153" i="11"/>
  <c r="B249" i="11"/>
  <c r="B261" i="11"/>
  <c r="B228" i="11"/>
  <c r="B240" i="11"/>
  <c r="B251" i="11"/>
  <c r="B263" i="11"/>
  <c r="B218" i="11"/>
  <c r="B229" i="11"/>
  <c r="B241" i="11"/>
  <c r="B252" i="11"/>
  <c r="B264" i="11"/>
  <c r="B262" i="11"/>
  <c r="B230" i="11"/>
  <c r="B242" i="11"/>
  <c r="B253" i="11"/>
  <c r="B265" i="11"/>
  <c r="B226" i="11"/>
  <c r="B219" i="11"/>
  <c r="B231" i="11"/>
  <c r="B243" i="11"/>
  <c r="B254" i="11"/>
  <c r="B266" i="11"/>
  <c r="A243" i="11"/>
  <c r="B227" i="11"/>
  <c r="B220" i="11"/>
  <c r="B232" i="11"/>
  <c r="B244" i="11"/>
  <c r="B255" i="11"/>
  <c r="B267" i="11"/>
  <c r="A266" i="11"/>
  <c r="B239" i="11"/>
  <c r="B221" i="11"/>
  <c r="B233" i="11"/>
  <c r="B245" i="11"/>
  <c r="B256" i="11"/>
  <c r="A218" i="11"/>
  <c r="B238" i="11"/>
  <c r="B222" i="11"/>
  <c r="B234" i="11"/>
  <c r="B246" i="11"/>
  <c r="B257" i="11"/>
  <c r="B250" i="11"/>
  <c r="B223" i="11"/>
  <c r="B235" i="11"/>
  <c r="B247" i="11"/>
  <c r="B258" i="11"/>
  <c r="B224" i="11"/>
  <c r="B236" i="11"/>
  <c r="B248" i="11"/>
  <c r="B259" i="11"/>
  <c r="B225" i="11"/>
  <c r="B237" i="11"/>
  <c r="B260" i="11"/>
  <c r="A226" i="11"/>
  <c r="A250" i="11"/>
  <c r="A220" i="11"/>
  <c r="A237" i="11"/>
  <c r="A233" i="11"/>
  <c r="A227" i="11"/>
  <c r="A230" i="11"/>
  <c r="A262" i="11"/>
  <c r="A260" i="11"/>
  <c r="A219" i="11"/>
  <c r="A236" i="11"/>
  <c r="A238" i="11"/>
  <c r="A223" i="11"/>
  <c r="A228" i="11"/>
  <c r="A254" i="11"/>
  <c r="A257" i="11"/>
  <c r="A256" i="11"/>
  <c r="A252" i="11"/>
  <c r="A265" i="11"/>
  <c r="A234" i="11"/>
  <c r="A244" i="11"/>
  <c r="A294" i="11"/>
  <c r="A249" i="11"/>
  <c r="A235" i="11"/>
  <c r="A258" i="11"/>
  <c r="A264" i="11"/>
  <c r="A251" i="11"/>
  <c r="A296" i="11"/>
  <c r="A231" i="11"/>
  <c r="A245" i="11"/>
  <c r="A229" i="11"/>
  <c r="A247" i="11"/>
  <c r="A246" i="11"/>
  <c r="A267" i="11"/>
  <c r="A225" i="11"/>
  <c r="A261" i="11"/>
  <c r="A248" i="11"/>
  <c r="A242" i="11"/>
  <c r="A222" i="11"/>
  <c r="A255" i="11"/>
  <c r="A221" i="11"/>
  <c r="A239" i="11"/>
  <c r="A263" i="11"/>
  <c r="A240" i="11"/>
  <c r="A224" i="11"/>
  <c r="A232" i="11"/>
  <c r="A306" i="11"/>
  <c r="M16" i="39" l="1"/>
  <c r="N16" i="39" s="1"/>
  <c r="K16" i="8"/>
  <c r="H76" i="11"/>
  <c r="AA23" i="37" s="1"/>
  <c r="M26" i="56"/>
  <c r="H102" i="11"/>
  <c r="AA49" i="37" s="1"/>
  <c r="M52" i="56"/>
  <c r="H95" i="11"/>
  <c r="AA42" i="37" s="1"/>
  <c r="M45" i="56"/>
  <c r="H69" i="11"/>
  <c r="H16" i="11" s="1"/>
  <c r="Y16" i="37" s="1"/>
  <c r="M19" i="56"/>
  <c r="H64" i="11"/>
  <c r="H11" i="11" s="1"/>
  <c r="Y11" i="37" s="1"/>
  <c r="M14" i="56"/>
  <c r="H97" i="11"/>
  <c r="AA44" i="37" s="1"/>
  <c r="M47" i="56"/>
  <c r="H83" i="11"/>
  <c r="H30" i="11" s="1"/>
  <c r="Y30" i="37" s="1"/>
  <c r="M33" i="56"/>
  <c r="H104" i="11"/>
  <c r="H51" i="11" s="1"/>
  <c r="Y51" i="37" s="1"/>
  <c r="M54" i="56"/>
  <c r="H68" i="11"/>
  <c r="H15" i="11" s="1"/>
  <c r="Y15" i="37" s="1"/>
  <c r="M18" i="56"/>
  <c r="H90" i="11"/>
  <c r="H37" i="11" s="1"/>
  <c r="Y37" i="37" s="1"/>
  <c r="M40" i="56"/>
  <c r="H85" i="11"/>
  <c r="H32" i="11" s="1"/>
  <c r="Y32" i="37" s="1"/>
  <c r="M35" i="56"/>
  <c r="H71" i="11"/>
  <c r="H18" i="11" s="1"/>
  <c r="Y18" i="37" s="1"/>
  <c r="M21" i="56"/>
  <c r="H92" i="11"/>
  <c r="H39" i="11" s="1"/>
  <c r="Y39" i="37" s="1"/>
  <c r="M42" i="56"/>
  <c r="H99" i="11"/>
  <c r="H46" i="11" s="1"/>
  <c r="Y46" i="37" s="1"/>
  <c r="M49" i="56"/>
  <c r="H73" i="11"/>
  <c r="H20" i="11" s="1"/>
  <c r="Y20" i="37" s="1"/>
  <c r="M23" i="56"/>
  <c r="H80" i="11"/>
  <c r="H27" i="11" s="1"/>
  <c r="Y27" i="37" s="1"/>
  <c r="M30" i="56"/>
  <c r="H75" i="11"/>
  <c r="H22" i="11" s="1"/>
  <c r="Y22" i="37" s="1"/>
  <c r="M25" i="56"/>
  <c r="H65" i="11"/>
  <c r="H12" i="11" s="1"/>
  <c r="Y12" i="37" s="1"/>
  <c r="M15" i="56"/>
  <c r="H106" i="11"/>
  <c r="H53" i="11" s="1"/>
  <c r="Y53" i="37" s="1"/>
  <c r="M56" i="56"/>
  <c r="H78" i="11"/>
  <c r="H25" i="11" s="1"/>
  <c r="Y25" i="37" s="1"/>
  <c r="M28" i="56"/>
  <c r="H63" i="11"/>
  <c r="AA10" i="37" s="1"/>
  <c r="M13" i="56"/>
  <c r="H94" i="11"/>
  <c r="AA41" i="37" s="1"/>
  <c r="M44" i="56"/>
  <c r="H101" i="11"/>
  <c r="AA48" i="37" s="1"/>
  <c r="M51" i="56"/>
  <c r="H61" i="11"/>
  <c r="H8" i="11" s="1"/>
  <c r="Y8" i="37" s="1"/>
  <c r="M11" i="56"/>
  <c r="H77" i="11"/>
  <c r="AA24" i="37" s="1"/>
  <c r="M27" i="56"/>
  <c r="H96" i="11"/>
  <c r="H43" i="11" s="1"/>
  <c r="Y43" i="37" s="1"/>
  <c r="M46" i="56"/>
  <c r="H82" i="11"/>
  <c r="AA29" i="37" s="1"/>
  <c r="M32" i="56"/>
  <c r="H103" i="11"/>
  <c r="AA50" i="37" s="1"/>
  <c r="M53" i="56"/>
  <c r="H98" i="11"/>
  <c r="H45" i="11" s="1"/>
  <c r="Y45" i="37" s="1"/>
  <c r="M48" i="56"/>
  <c r="H70" i="11"/>
  <c r="AA17" i="37" s="1"/>
  <c r="M20" i="56"/>
  <c r="H91" i="11"/>
  <c r="H38" i="11" s="1"/>
  <c r="Y38" i="37" s="1"/>
  <c r="M41" i="56"/>
  <c r="H86" i="11"/>
  <c r="H33" i="11" s="1"/>
  <c r="Y33" i="37" s="1"/>
  <c r="M36" i="56"/>
  <c r="H72" i="11"/>
  <c r="AA19" i="37" s="1"/>
  <c r="M22" i="56"/>
  <c r="H105" i="11"/>
  <c r="H52" i="11" s="1"/>
  <c r="Y52" i="37" s="1"/>
  <c r="M55" i="56"/>
  <c r="H79" i="11"/>
  <c r="H26" i="11" s="1"/>
  <c r="Y26" i="37" s="1"/>
  <c r="M29" i="56"/>
  <c r="H87" i="11"/>
  <c r="AA34" i="37" s="1"/>
  <c r="M37" i="56"/>
  <c r="H100" i="11"/>
  <c r="H47" i="11" s="1"/>
  <c r="Y47" i="37" s="1"/>
  <c r="M50" i="56"/>
  <c r="H60" i="11"/>
  <c r="AA7" i="37" s="1"/>
  <c r="M10" i="56"/>
  <c r="H93" i="11"/>
  <c r="H40" i="11" s="1"/>
  <c r="Y40" i="37" s="1"/>
  <c r="M43" i="56"/>
  <c r="H67" i="11"/>
  <c r="H14" i="11" s="1"/>
  <c r="Y14" i="37" s="1"/>
  <c r="M17" i="56"/>
  <c r="H89" i="11"/>
  <c r="H36" i="11" s="1"/>
  <c r="Y36" i="37" s="1"/>
  <c r="M39" i="56"/>
  <c r="H108" i="11"/>
  <c r="H55" i="11" s="1"/>
  <c r="Y55" i="37" s="1"/>
  <c r="M58" i="56"/>
  <c r="H84" i="11"/>
  <c r="H31" i="11" s="1"/>
  <c r="Y31" i="37" s="1"/>
  <c r="M34" i="56"/>
  <c r="H74" i="11"/>
  <c r="H21" i="11" s="1"/>
  <c r="Y21" i="37" s="1"/>
  <c r="M24" i="56"/>
  <c r="H88" i="11"/>
  <c r="H35" i="11" s="1"/>
  <c r="Y35" i="37" s="1"/>
  <c r="M38" i="56"/>
  <c r="H62" i="11"/>
  <c r="AA9" i="37" s="1"/>
  <c r="M12" i="56"/>
  <c r="H107" i="11"/>
  <c r="AA54" i="37" s="1"/>
  <c r="M57" i="56"/>
  <c r="H81" i="11"/>
  <c r="AA28" i="37" s="1"/>
  <c r="M31" i="56"/>
  <c r="H66" i="11"/>
  <c r="AA13" i="37" s="1"/>
  <c r="M16" i="56"/>
  <c r="A289" i="11"/>
  <c r="A319" i="11"/>
  <c r="H268" i="11"/>
  <c r="A279" i="11"/>
  <c r="B308" i="11"/>
  <c r="B281" i="11"/>
  <c r="B312" i="11"/>
  <c r="B286" i="11"/>
  <c r="A303" i="11"/>
  <c r="B310" i="11"/>
  <c r="B297" i="11"/>
  <c r="B319" i="11"/>
  <c r="B279" i="11"/>
  <c r="B271" i="11"/>
  <c r="B314" i="11"/>
  <c r="A280" i="11"/>
  <c r="B301" i="11"/>
  <c r="B274" i="11"/>
  <c r="B298" i="11"/>
  <c r="B283" i="11"/>
  <c r="A273" i="11"/>
  <c r="B311" i="11"/>
  <c r="B299" i="11"/>
  <c r="B285" i="11"/>
  <c r="B307" i="11"/>
  <c r="B302" i="11"/>
  <c r="A307" i="11"/>
  <c r="B289" i="11"/>
  <c r="B292" i="11"/>
  <c r="B282" i="11"/>
  <c r="B313" i="11"/>
  <c r="B300" i="11"/>
  <c r="B303" i="11"/>
  <c r="B287" i="11"/>
  <c r="A271" i="11"/>
  <c r="B273" i="11"/>
  <c r="B296" i="11"/>
  <c r="B318" i="11"/>
  <c r="B317" i="11"/>
  <c r="B316" i="11"/>
  <c r="B277" i="11"/>
  <c r="B288" i="11"/>
  <c r="B275" i="11"/>
  <c r="B284" i="11"/>
  <c r="B306" i="11"/>
  <c r="B315" i="11"/>
  <c r="B305" i="11"/>
  <c r="B304" i="11"/>
  <c r="B290" i="11"/>
  <c r="B309" i="11"/>
  <c r="B280" i="11"/>
  <c r="A290" i="11"/>
  <c r="B278" i="11"/>
  <c r="B276" i="11"/>
  <c r="B291" i="11"/>
  <c r="B320" i="11"/>
  <c r="B272" i="11"/>
  <c r="B295" i="11"/>
  <c r="B294" i="11"/>
  <c r="B293" i="11"/>
  <c r="A286" i="11"/>
  <c r="A276" i="11"/>
  <c r="A272" i="11"/>
  <c r="A310" i="11"/>
  <c r="A315" i="11"/>
  <c r="A291" i="11"/>
  <c r="A313" i="11"/>
  <c r="A283" i="11"/>
  <c r="A281" i="11"/>
  <c r="A309" i="11"/>
  <c r="A305" i="11"/>
  <c r="A302" i="11"/>
  <c r="A318" i="11"/>
  <c r="A297" i="11"/>
  <c r="A287" i="11"/>
  <c r="A311" i="11"/>
  <c r="A288" i="11"/>
  <c r="A298" i="11"/>
  <c r="A304" i="11"/>
  <c r="A316" i="11"/>
  <c r="A275" i="11"/>
  <c r="A299" i="11"/>
  <c r="A277" i="11"/>
  <c r="A295" i="11"/>
  <c r="A300" i="11"/>
  <c r="A317" i="11"/>
  <c r="A314" i="11"/>
  <c r="A293" i="11"/>
  <c r="A308" i="11"/>
  <c r="A284" i="11"/>
  <c r="A320" i="11"/>
  <c r="A292" i="11"/>
  <c r="A301" i="11"/>
  <c r="A278" i="11"/>
  <c r="A282" i="11"/>
  <c r="A285" i="11"/>
  <c r="A274" i="11"/>
  <c r="K17" i="42" l="1"/>
  <c r="G17" i="42"/>
  <c r="I17" i="42"/>
  <c r="H23" i="11"/>
  <c r="Y23" i="37" s="1"/>
  <c r="H49" i="11"/>
  <c r="Y49" i="37" s="1"/>
  <c r="AA51" i="37"/>
  <c r="AA30" i="37"/>
  <c r="H24" i="11"/>
  <c r="Y24" i="37" s="1"/>
  <c r="AA38" i="37"/>
  <c r="AA31" i="37"/>
  <c r="AA32" i="37"/>
  <c r="H10" i="11"/>
  <c r="Y10" i="37" s="1"/>
  <c r="H13" i="11"/>
  <c r="Y13" i="37" s="1"/>
  <c r="AA53" i="37"/>
  <c r="AA47" i="37"/>
  <c r="AA39" i="37"/>
  <c r="H29" i="11"/>
  <c r="Y29" i="37" s="1"/>
  <c r="H42" i="11"/>
  <c r="Y42" i="37" s="1"/>
  <c r="H7" i="11"/>
  <c r="Y7" i="37" s="1"/>
  <c r="AA20" i="37"/>
  <c r="H19" i="11"/>
  <c r="Y19" i="37" s="1"/>
  <c r="AA35" i="37"/>
  <c r="AA33" i="37"/>
  <c r="AA46" i="37"/>
  <c r="AA25" i="37"/>
  <c r="AA43" i="37"/>
  <c r="AA21" i="37"/>
  <c r="AA15" i="37"/>
  <c r="AA40" i="37"/>
  <c r="H41" i="11"/>
  <c r="Y41" i="37" s="1"/>
  <c r="AA16" i="37"/>
  <c r="AA22" i="37"/>
  <c r="H48" i="11"/>
  <c r="Y48" i="37" s="1"/>
  <c r="AA11" i="37"/>
  <c r="H54" i="11"/>
  <c r="Y54" i="37" s="1"/>
  <c r="H50" i="11"/>
  <c r="Y50" i="37" s="1"/>
  <c r="AA26" i="37"/>
  <c r="AA27" i="37"/>
  <c r="H44" i="11"/>
  <c r="Y44" i="37" s="1"/>
  <c r="AA8" i="37"/>
  <c r="H17" i="11"/>
  <c r="Y17" i="37" s="1"/>
  <c r="AA12" i="37"/>
  <c r="H34" i="11"/>
  <c r="Y34" i="37" s="1"/>
  <c r="AA52" i="37"/>
  <c r="H28" i="11"/>
  <c r="Y28" i="37" s="1"/>
  <c r="H9" i="11"/>
  <c r="Y9" i="37" s="1"/>
  <c r="AA18" i="37"/>
  <c r="AA55" i="37"/>
  <c r="AA14" i="37"/>
  <c r="AA36" i="37"/>
  <c r="AA45" i="37"/>
  <c r="AA37" i="37"/>
  <c r="E18" i="39"/>
  <c r="K18" i="39" s="1"/>
  <c r="X47" i="37"/>
  <c r="V29" i="37"/>
  <c r="X29" i="37"/>
  <c r="X41" i="37"/>
  <c r="V31" i="37"/>
  <c r="X31" i="37"/>
  <c r="V41" i="37"/>
  <c r="V47" i="37"/>
  <c r="N321" i="11"/>
  <c r="P321" i="11"/>
  <c r="J321" i="11"/>
  <c r="L321" i="11"/>
  <c r="H321" i="11"/>
  <c r="M18" i="39" l="1"/>
  <c r="N18" i="39" s="1"/>
  <c r="K18" i="8"/>
  <c r="X48" i="37"/>
  <c r="X17" i="37"/>
  <c r="X42" i="37"/>
  <c r="X21" i="37"/>
  <c r="V39" i="37"/>
  <c r="X39" i="37"/>
  <c r="X8" i="37"/>
  <c r="V54" i="37"/>
  <c r="X54" i="37"/>
  <c r="V18" i="37"/>
  <c r="X18" i="37"/>
  <c r="X34" i="37"/>
  <c r="V15" i="37"/>
  <c r="X15" i="37"/>
  <c r="X32" i="37"/>
  <c r="X55" i="37"/>
  <c r="V27" i="37"/>
  <c r="X27" i="37"/>
  <c r="X28" i="37"/>
  <c r="X23" i="37"/>
  <c r="X35" i="37"/>
  <c r="X52" i="37"/>
  <c r="X46" i="37"/>
  <c r="V45" i="37"/>
  <c r="X45" i="37"/>
  <c r="X19" i="37"/>
  <c r="X14" i="37"/>
  <c r="V36" i="37"/>
  <c r="X36" i="37"/>
  <c r="X7" i="37"/>
  <c r="X13" i="37"/>
  <c r="V22" i="37"/>
  <c r="X22" i="37"/>
  <c r="X50" i="37"/>
  <c r="X33" i="37"/>
  <c r="X51" i="37"/>
  <c r="X25" i="37"/>
  <c r="V43" i="37"/>
  <c r="X43" i="37"/>
  <c r="X38" i="37"/>
  <c r="V44" i="37"/>
  <c r="X44" i="37"/>
  <c r="X40" i="37"/>
  <c r="V26" i="37"/>
  <c r="X26" i="37"/>
  <c r="V24" i="37"/>
  <c r="X24" i="37"/>
  <c r="X37" i="37"/>
  <c r="V30" i="37"/>
  <c r="X30" i="37"/>
  <c r="X20" i="37"/>
  <c r="V53" i="37"/>
  <c r="X53" i="37"/>
  <c r="V11" i="37"/>
  <c r="X11" i="37"/>
  <c r="V12" i="37"/>
  <c r="X12" i="37"/>
  <c r="X49" i="37"/>
  <c r="V16" i="37"/>
  <c r="X16" i="37"/>
  <c r="V9" i="37"/>
  <c r="X9" i="37"/>
  <c r="V10" i="37"/>
  <c r="X10" i="37"/>
  <c r="V32" i="37"/>
  <c r="V49" i="37"/>
  <c r="V17" i="37"/>
  <c r="V42" i="37"/>
  <c r="V23" i="37"/>
  <c r="V35" i="37"/>
  <c r="V52" i="37"/>
  <c r="V46" i="37"/>
  <c r="V19" i="37"/>
  <c r="V7" i="37"/>
  <c r="V13" i="37"/>
  <c r="V50" i="37"/>
  <c r="V14" i="37"/>
  <c r="V34" i="37"/>
  <c r="V21" i="37"/>
  <c r="V33" i="37"/>
  <c r="V51" i="37"/>
  <c r="V25" i="37"/>
  <c r="V8" i="37"/>
  <c r="V28" i="37"/>
  <c r="V55" i="37"/>
  <c r="V38" i="37"/>
  <c r="V48" i="37"/>
  <c r="V40" i="37"/>
  <c r="V37" i="37"/>
  <c r="V20" i="37"/>
  <c r="K321" i="11"/>
  <c r="E321" i="11"/>
  <c r="M321" i="11"/>
  <c r="O321" i="11"/>
  <c r="Q321" i="11"/>
  <c r="I321" i="11"/>
  <c r="R321" i="11"/>
  <c r="D321" i="11"/>
  <c r="F321" i="11"/>
  <c r="K19" i="42" l="1"/>
  <c r="G19" i="42"/>
  <c r="I19" i="42"/>
  <c r="C321" i="11"/>
  <c r="E20" i="39"/>
  <c r="K20" i="39" s="1"/>
  <c r="M20" i="39" l="1"/>
  <c r="N20" i="39" s="1"/>
  <c r="K20" i="8"/>
  <c r="E21" i="39"/>
  <c r="K21" i="39" s="1"/>
  <c r="K21" i="42" l="1"/>
  <c r="I21" i="42"/>
  <c r="G21" i="42"/>
  <c r="M21" i="39"/>
  <c r="N21" i="39" s="1"/>
  <c r="K21" i="8"/>
  <c r="K22" i="42" l="1"/>
  <c r="I22" i="42"/>
  <c r="G22" i="42"/>
  <c r="E23" i="39"/>
  <c r="K23" i="39" s="1"/>
  <c r="M23" i="39" l="1"/>
  <c r="N23" i="39" s="1"/>
  <c r="K23" i="8"/>
  <c r="E24" i="39"/>
  <c r="K24" i="39" s="1"/>
  <c r="K24" i="42" l="1"/>
  <c r="G24" i="42"/>
  <c r="I24" i="42"/>
  <c r="M24" i="39"/>
  <c r="N24" i="39" s="1"/>
  <c r="K24" i="8"/>
  <c r="K25" i="42" l="1"/>
  <c r="G25" i="42"/>
  <c r="I25" i="42"/>
  <c r="E26" i="39"/>
  <c r="K26" i="39" l="1"/>
  <c r="E27" i="39"/>
  <c r="K27" i="39" s="1"/>
  <c r="M27" i="39" l="1"/>
  <c r="N27" i="39" s="1"/>
  <c r="K27" i="8"/>
  <c r="M26" i="39"/>
  <c r="N26" i="39" s="1"/>
  <c r="K26" i="8"/>
  <c r="E28" i="39"/>
  <c r="K28" i="39" s="1"/>
  <c r="K27" i="42" l="1"/>
  <c r="K28" i="42"/>
  <c r="I27" i="42"/>
  <c r="G27" i="42"/>
  <c r="G28" i="42"/>
  <c r="I28" i="42"/>
  <c r="M28" i="39"/>
  <c r="N28" i="39" s="1"/>
  <c r="K28" i="8"/>
  <c r="K29" i="42" l="1"/>
  <c r="G29" i="42"/>
  <c r="I29" i="42"/>
  <c r="E31" i="39"/>
  <c r="K31" i="39" s="1"/>
  <c r="M31" i="39" l="1"/>
  <c r="N31" i="39" s="1"/>
  <c r="K31" i="8"/>
  <c r="E32" i="39"/>
  <c r="K32" i="39" s="1"/>
  <c r="K32" i="42" l="1"/>
  <c r="I32" i="42"/>
  <c r="G32" i="42"/>
  <c r="M32" i="39"/>
  <c r="N32" i="39" s="1"/>
  <c r="K32" i="8"/>
  <c r="E33" i="39"/>
  <c r="K33" i="39" s="1"/>
  <c r="K33" i="42" l="1"/>
  <c r="I33" i="42"/>
  <c r="G33" i="42"/>
  <c r="M33" i="39"/>
  <c r="N33" i="39" s="1"/>
  <c r="K33" i="8"/>
  <c r="K34" i="42" l="1"/>
  <c r="I34" i="42"/>
  <c r="G34" i="42"/>
  <c r="E30" i="39"/>
  <c r="K30" i="39" s="1"/>
  <c r="M30" i="39" l="1"/>
  <c r="N30" i="39" s="1"/>
  <c r="K30" i="8"/>
  <c r="E35" i="39"/>
  <c r="K35" i="39" s="1"/>
  <c r="K31" i="42" l="1"/>
  <c r="I31" i="42"/>
  <c r="G31" i="42"/>
  <c r="M35" i="39"/>
  <c r="N35" i="39" s="1"/>
  <c r="K35" i="8"/>
  <c r="E36" i="39"/>
  <c r="K36" i="39" s="1"/>
  <c r="K36" i="42" l="1"/>
  <c r="G36" i="42"/>
  <c r="I36" i="42"/>
  <c r="M36" i="39"/>
  <c r="N36" i="39" s="1"/>
  <c r="K36" i="8"/>
  <c r="E37" i="39"/>
  <c r="K37" i="39" s="1"/>
  <c r="K37" i="42" l="1"/>
  <c r="G37" i="42"/>
  <c r="I37" i="42"/>
  <c r="M37" i="39"/>
  <c r="N37" i="39" s="1"/>
  <c r="K37" i="8"/>
  <c r="E38" i="39"/>
  <c r="K38" i="39" s="1"/>
  <c r="K38" i="42" l="1"/>
  <c r="I38" i="42"/>
  <c r="G38" i="42"/>
  <c r="M38" i="39"/>
  <c r="N38" i="39" s="1"/>
  <c r="K38" i="8"/>
  <c r="K39" i="42" l="1"/>
  <c r="G39" i="42"/>
  <c r="I39" i="42"/>
  <c r="E41" i="39" l="1"/>
  <c r="K41" i="39" s="1"/>
  <c r="M41" i="39" l="1"/>
  <c r="N41" i="39" s="1"/>
  <c r="K41" i="8"/>
  <c r="E42" i="39"/>
  <c r="K42" i="39" s="1"/>
  <c r="K42" i="42" l="1"/>
  <c r="G42" i="42"/>
  <c r="I42" i="42"/>
  <c r="M42" i="39"/>
  <c r="N42" i="39" s="1"/>
  <c r="K42" i="8"/>
  <c r="E43" i="39"/>
  <c r="K43" i="39" s="1"/>
  <c r="K43" i="42" l="1"/>
  <c r="G43" i="42"/>
  <c r="I43" i="42"/>
  <c r="M43" i="39"/>
  <c r="N43" i="39" s="1"/>
  <c r="K43" i="8"/>
  <c r="E44" i="39"/>
  <c r="K44" i="39" s="1"/>
  <c r="K44" i="42" l="1"/>
  <c r="I44" i="42"/>
  <c r="G44" i="42"/>
  <c r="M44" i="39"/>
  <c r="N44" i="39" s="1"/>
  <c r="K44" i="8"/>
  <c r="E45" i="39"/>
  <c r="K45" i="39" s="1"/>
  <c r="K45" i="42" l="1"/>
  <c r="I45" i="42"/>
  <c r="G45" i="42"/>
  <c r="M45" i="39"/>
  <c r="N45" i="39" s="1"/>
  <c r="K45" i="8"/>
  <c r="K46" i="42" l="1"/>
  <c r="I46" i="42"/>
  <c r="G46" i="42"/>
  <c r="E47" i="39"/>
  <c r="K47" i="39" s="1"/>
  <c r="K47" i="8" s="1"/>
  <c r="K48" i="42" l="1"/>
  <c r="G48" i="42"/>
  <c r="I48" i="42"/>
  <c r="M47" i="39"/>
  <c r="N47" i="39" s="1"/>
  <c r="E48" i="39"/>
  <c r="K48" i="39" s="1"/>
  <c r="K48" i="8" s="1"/>
  <c r="K49" i="42" l="1"/>
  <c r="G49" i="42"/>
  <c r="I49" i="42"/>
  <c r="M48" i="39"/>
  <c r="N48" i="39" s="1"/>
  <c r="E49" i="39" l="1"/>
  <c r="K49" i="39" s="1"/>
  <c r="E50" i="39"/>
  <c r="K50" i="39" s="1"/>
  <c r="M50" i="39" l="1"/>
  <c r="N50" i="39" s="1"/>
  <c r="K50" i="8"/>
  <c r="M49" i="39"/>
  <c r="N49" i="39" s="1"/>
  <c r="K49" i="8"/>
  <c r="E51" i="39"/>
  <c r="K51" i="39" s="1"/>
  <c r="K50" i="42" l="1"/>
  <c r="K51" i="42"/>
  <c r="I50" i="42"/>
  <c r="G50" i="42"/>
  <c r="G51" i="42"/>
  <c r="I51" i="42"/>
  <c r="M51" i="39"/>
  <c r="N51" i="39" s="1"/>
  <c r="K51" i="8"/>
  <c r="E52" i="39"/>
  <c r="K52" i="39" s="1"/>
  <c r="K52" i="42" l="1"/>
  <c r="I52" i="42"/>
  <c r="G52" i="42"/>
  <c r="M52" i="39"/>
  <c r="N52" i="39" s="1"/>
  <c r="K52" i="8"/>
  <c r="E53" i="39"/>
  <c r="K53" i="39" s="1"/>
  <c r="K53" i="42" l="1"/>
  <c r="I53" i="42"/>
  <c r="G53" i="42"/>
  <c r="M53" i="39"/>
  <c r="N53" i="39" s="1"/>
  <c r="K53" i="8"/>
  <c r="E54" i="39"/>
  <c r="K54" i="42" l="1"/>
  <c r="G54" i="42"/>
  <c r="I54" i="42"/>
  <c r="K54" i="39"/>
  <c r="K54" i="8" s="1"/>
  <c r="K55" i="42" l="1"/>
  <c r="G55" i="42"/>
  <c r="I55" i="42"/>
  <c r="M54" i="39"/>
  <c r="N54" i="39" l="1"/>
  <c r="H6" i="28" l="1"/>
  <c r="F55" i="8"/>
  <c r="B4" i="57" s="1"/>
  <c r="F4" i="8" l="1"/>
  <c r="F228" i="11" l="1"/>
  <c r="F253" i="11"/>
  <c r="F240" i="11"/>
  <c r="F219" i="11"/>
  <c r="F250" i="11"/>
  <c r="F256" i="11"/>
  <c r="F265" i="11"/>
  <c r="F252" i="11" l="1"/>
  <c r="F241" i="11"/>
  <c r="F249" i="11"/>
  <c r="F220" i="11"/>
  <c r="F266" i="11"/>
  <c r="F255" i="11"/>
  <c r="F225" i="11"/>
  <c r="F258" i="11"/>
  <c r="F263" i="11"/>
  <c r="F267" i="11"/>
  <c r="F259" i="11"/>
  <c r="F238" i="11"/>
  <c r="F236" i="11"/>
  <c r="F227" i="11"/>
  <c r="F261" i="11"/>
  <c r="F248" i="11"/>
  <c r="F242" i="11"/>
  <c r="F221" i="11"/>
  <c r="F244" i="11"/>
  <c r="F237" i="11"/>
  <c r="F264" i="11"/>
  <c r="F260" i="11"/>
  <c r="F247" i="11"/>
  <c r="F226" i="11"/>
  <c r="F239" i="11"/>
  <c r="F229" i="11"/>
  <c r="F235" i="11"/>
  <c r="F187" i="11" l="1"/>
  <c r="E242" i="11"/>
  <c r="E229" i="11"/>
  <c r="D219" i="11"/>
  <c r="D245" i="11"/>
  <c r="D229" i="11"/>
  <c r="D251" i="11"/>
  <c r="D224" i="11"/>
  <c r="D255" i="11"/>
  <c r="D241" i="11"/>
  <c r="D231" i="11"/>
  <c r="D243" i="11"/>
  <c r="D261" i="11"/>
  <c r="D263" i="11"/>
  <c r="D230" i="11"/>
  <c r="D222" i="11"/>
  <c r="D235" i="11"/>
  <c r="D265" i="11"/>
  <c r="D264" i="11"/>
  <c r="D242" i="11"/>
  <c r="D254" i="11"/>
  <c r="D233" i="11"/>
  <c r="D244" i="11"/>
  <c r="D253" i="11"/>
  <c r="D257" i="11"/>
  <c r="D237" i="11"/>
  <c r="D238" i="11"/>
  <c r="D221" i="11"/>
  <c r="D266" i="11"/>
  <c r="D227" i="11"/>
  <c r="E234" i="11"/>
  <c r="D256" i="11"/>
  <c r="D247" i="11"/>
  <c r="D258" i="11"/>
  <c r="D248" i="11"/>
  <c r="D252" i="11"/>
  <c r="D240" i="11"/>
  <c r="D259" i="11"/>
  <c r="D223" i="11"/>
  <c r="D250" i="11"/>
  <c r="E249" i="11"/>
  <c r="D228" i="11"/>
  <c r="D234" i="11"/>
  <c r="D232" i="11"/>
  <c r="D267" i="11"/>
  <c r="D262" i="11"/>
  <c r="E260" i="11"/>
  <c r="E255" i="11"/>
  <c r="F234" i="11"/>
  <c r="E245" i="11"/>
  <c r="D236" i="11"/>
  <c r="D239" i="11"/>
  <c r="D226" i="11"/>
  <c r="D225" i="11"/>
  <c r="D246" i="11"/>
  <c r="D260" i="11"/>
  <c r="D220" i="11"/>
  <c r="E243" i="11"/>
  <c r="E226" i="11"/>
  <c r="D249" i="11"/>
  <c r="F212" i="11"/>
  <c r="F203" i="11"/>
  <c r="F166" i="11"/>
  <c r="F113" i="11" l="1"/>
  <c r="H10" i="56" s="1"/>
  <c r="F150" i="11"/>
  <c r="F97" i="11" s="1"/>
  <c r="F44" i="11" s="1"/>
  <c r="F159" i="11"/>
  <c r="F106" i="11" s="1"/>
  <c r="F53" i="11" s="1"/>
  <c r="F134" i="11"/>
  <c r="F81" i="11" s="1"/>
  <c r="F28" i="11" s="1"/>
  <c r="D167" i="11"/>
  <c r="D210" i="11"/>
  <c r="D169" i="11"/>
  <c r="E258" i="11"/>
  <c r="E267" i="11"/>
  <c r="E230" i="11"/>
  <c r="E257" i="11"/>
  <c r="E246" i="11"/>
  <c r="D186" i="11"/>
  <c r="E251" i="11"/>
  <c r="E232" i="11"/>
  <c r="E219" i="11"/>
  <c r="E220" i="11"/>
  <c r="E224" i="11"/>
  <c r="D166" i="11"/>
  <c r="E261" i="11"/>
  <c r="E262" i="11"/>
  <c r="E227" i="11"/>
  <c r="E256" i="11"/>
  <c r="E231" i="11"/>
  <c r="D183" i="11"/>
  <c r="E266" i="11"/>
  <c r="E264" i="11"/>
  <c r="E228" i="11"/>
  <c r="E265" i="11"/>
  <c r="D196" i="11"/>
  <c r="D202" i="11"/>
  <c r="E263" i="11"/>
  <c r="D181" i="11"/>
  <c r="F230" i="11"/>
  <c r="D207" i="11"/>
  <c r="D197" i="11"/>
  <c r="E248" i="11"/>
  <c r="E239" i="11"/>
  <c r="E236" i="11"/>
  <c r="E238" i="11"/>
  <c r="E240" i="11"/>
  <c r="D193" i="11"/>
  <c r="E252" i="11"/>
  <c r="E241" i="11"/>
  <c r="E225" i="11"/>
  <c r="D168" i="11"/>
  <c r="F232" i="11"/>
  <c r="E259" i="11"/>
  <c r="E237" i="11"/>
  <c r="E233" i="11"/>
  <c r="F222" i="11"/>
  <c r="E254" i="11"/>
  <c r="E221" i="11"/>
  <c r="D209" i="11"/>
  <c r="D171" i="11"/>
  <c r="D173" i="11"/>
  <c r="E250" i="11"/>
  <c r="D195" i="11"/>
  <c r="E253" i="11"/>
  <c r="E235" i="11"/>
  <c r="D174" i="11"/>
  <c r="E222" i="11"/>
  <c r="E247" i="11"/>
  <c r="E244" i="11"/>
  <c r="D170" i="11"/>
  <c r="D200" i="11"/>
  <c r="S242" i="11"/>
  <c r="D172" i="11"/>
  <c r="D203" i="11"/>
  <c r="D213" i="11"/>
  <c r="D187" i="11"/>
  <c r="D205" i="11"/>
  <c r="D184" i="11"/>
  <c r="D201" i="11"/>
  <c r="D212" i="11"/>
  <c r="D185" i="11"/>
  <c r="D204" i="11"/>
  <c r="D208" i="11"/>
  <c r="D178" i="11"/>
  <c r="D179" i="11"/>
  <c r="D199" i="11"/>
  <c r="E223" i="11"/>
  <c r="D176" i="11"/>
  <c r="D175" i="11"/>
  <c r="D206" i="11"/>
  <c r="D214" i="11"/>
  <c r="D194" i="11"/>
  <c r="D191" i="11"/>
  <c r="D189" i="11"/>
  <c r="D180" i="11"/>
  <c r="D211" i="11"/>
  <c r="D198" i="11"/>
  <c r="D192" i="11"/>
  <c r="D182" i="11"/>
  <c r="D177" i="11"/>
  <c r="D190" i="11"/>
  <c r="D188" i="11"/>
  <c r="T236" i="11"/>
  <c r="F207" i="11"/>
  <c r="F174" i="11"/>
  <c r="F199" i="11"/>
  <c r="F189" i="11"/>
  <c r="F168" i="11"/>
  <c r="F214" i="11"/>
  <c r="F182" i="11"/>
  <c r="F205" i="11"/>
  <c r="F188" i="11"/>
  <c r="F176" i="11"/>
  <c r="M44" i="37" l="1"/>
  <c r="J47" i="56"/>
  <c r="K47" i="56"/>
  <c r="I47" i="56"/>
  <c r="H47" i="56"/>
  <c r="L7" i="37"/>
  <c r="F60" i="11"/>
  <c r="M7" i="37" s="1"/>
  <c r="K10" i="56"/>
  <c r="I10" i="56"/>
  <c r="J10" i="56"/>
  <c r="L28" i="37"/>
  <c r="I31" i="56"/>
  <c r="I56" i="56"/>
  <c r="M53" i="37"/>
  <c r="L44" i="37"/>
  <c r="L53" i="37"/>
  <c r="F146" i="11"/>
  <c r="F93" i="11" s="1"/>
  <c r="F40" i="11" s="1"/>
  <c r="F121" i="11"/>
  <c r="F68" i="11" s="1"/>
  <c r="F15" i="11" s="1"/>
  <c r="F154" i="11"/>
  <c r="F101" i="11" s="1"/>
  <c r="M48" i="37" s="1"/>
  <c r="H31" i="56"/>
  <c r="F135" i="11"/>
  <c r="H32" i="56" s="1"/>
  <c r="F152" i="11"/>
  <c r="J49" i="56" s="1"/>
  <c r="K31" i="56"/>
  <c r="F129" i="11"/>
  <c r="I26" i="56" s="1"/>
  <c r="M28" i="37"/>
  <c r="J31" i="56"/>
  <c r="F161" i="11"/>
  <c r="L55" i="37" s="1"/>
  <c r="H56" i="56"/>
  <c r="F123" i="11"/>
  <c r="H20" i="56" s="1"/>
  <c r="K56" i="56"/>
  <c r="F115" i="11"/>
  <c r="L9" i="37" s="1"/>
  <c r="F136" i="11"/>
  <c r="F83" i="11" s="1"/>
  <c r="F30" i="11" s="1"/>
  <c r="J56" i="56"/>
  <c r="D124" i="11"/>
  <c r="D71" i="11" s="1"/>
  <c r="D139" i="11"/>
  <c r="D86" i="11" s="1"/>
  <c r="D141" i="11"/>
  <c r="D88" i="11" s="1"/>
  <c r="D123" i="11"/>
  <c r="D70" i="11" s="1"/>
  <c r="D152" i="11"/>
  <c r="E46" i="37" s="1"/>
  <c r="D147" i="11"/>
  <c r="D94" i="11" s="1"/>
  <c r="D149" i="11"/>
  <c r="E43" i="37" s="1"/>
  <c r="D129" i="11"/>
  <c r="D76" i="11" s="1"/>
  <c r="D145" i="11"/>
  <c r="D92" i="11" s="1"/>
  <c r="D161" i="11"/>
  <c r="D108" i="11" s="1"/>
  <c r="D159" i="11"/>
  <c r="D106" i="11" s="1"/>
  <c r="D134" i="11"/>
  <c r="D81" i="11" s="1"/>
  <c r="D117" i="11"/>
  <c r="D64" i="11" s="1"/>
  <c r="D120" i="11"/>
  <c r="D67" i="11" s="1"/>
  <c r="D158" i="11"/>
  <c r="E52" i="37" s="1"/>
  <c r="D146" i="11"/>
  <c r="D93" i="11" s="1"/>
  <c r="D148" i="11"/>
  <c r="E42" i="37" s="1"/>
  <c r="D115" i="11"/>
  <c r="D62" i="11" s="1"/>
  <c r="D144" i="11"/>
  <c r="D91" i="11" s="1"/>
  <c r="D113" i="11"/>
  <c r="D60" i="11" s="1"/>
  <c r="D116" i="11"/>
  <c r="E10" i="37" s="1"/>
  <c r="D127" i="11"/>
  <c r="E21" i="37" s="1"/>
  <c r="D154" i="11"/>
  <c r="E48" i="37" s="1"/>
  <c r="D130" i="11"/>
  <c r="D77" i="11" s="1"/>
  <c r="D133" i="11"/>
  <c r="D80" i="11" s="1"/>
  <c r="D118" i="11"/>
  <c r="D65" i="11" s="1"/>
  <c r="D157" i="11"/>
  <c r="E51" i="37" s="1"/>
  <c r="D126" i="11"/>
  <c r="D73" i="11" s="1"/>
  <c r="D160" i="11"/>
  <c r="D107" i="11" s="1"/>
  <c r="D121" i="11"/>
  <c r="D68" i="11" s="1"/>
  <c r="D156" i="11"/>
  <c r="D103" i="11" s="1"/>
  <c r="D128" i="11"/>
  <c r="E22" i="37" s="1"/>
  <c r="D143" i="11"/>
  <c r="E37" i="37" s="1"/>
  <c r="D150" i="11"/>
  <c r="E44" i="37" s="1"/>
  <c r="D140" i="11"/>
  <c r="E34" i="37" s="1"/>
  <c r="D125" i="11"/>
  <c r="E19" i="37" s="1"/>
  <c r="D114" i="11"/>
  <c r="D153" i="11"/>
  <c r="D100" i="11" s="1"/>
  <c r="D155" i="11"/>
  <c r="D102" i="11" s="1"/>
  <c r="D122" i="11"/>
  <c r="E16" i="37" s="1"/>
  <c r="D151" i="11"/>
  <c r="E45" i="37" s="1"/>
  <c r="D135" i="11"/>
  <c r="D82" i="11" s="1"/>
  <c r="D136" i="11"/>
  <c r="D83" i="11" s="1"/>
  <c r="D132" i="11"/>
  <c r="D79" i="11" s="1"/>
  <c r="D119" i="11"/>
  <c r="E13" i="37" s="1"/>
  <c r="D142" i="11"/>
  <c r="D89" i="11" s="1"/>
  <c r="D137" i="11"/>
  <c r="E31" i="37" s="1"/>
  <c r="D138" i="11"/>
  <c r="D85" i="11" s="1"/>
  <c r="D131" i="11"/>
  <c r="E25" i="37" s="1"/>
  <c r="F211" i="11"/>
  <c r="F196" i="11"/>
  <c r="E202" i="11"/>
  <c r="F183" i="11"/>
  <c r="E196" i="11"/>
  <c r="E177" i="11"/>
  <c r="F197" i="11"/>
  <c r="E188" i="11"/>
  <c r="E181" i="11"/>
  <c r="F245" i="11"/>
  <c r="F233" i="11"/>
  <c r="F254" i="11"/>
  <c r="E176" i="11"/>
  <c r="E189" i="11"/>
  <c r="E195" i="11"/>
  <c r="E205" i="11"/>
  <c r="T267" i="11"/>
  <c r="E173" i="11"/>
  <c r="S262" i="11"/>
  <c r="U237" i="11"/>
  <c r="E175" i="11"/>
  <c r="E207" i="11"/>
  <c r="E172" i="11"/>
  <c r="E192" i="11"/>
  <c r="E201" i="11"/>
  <c r="E203" i="11"/>
  <c r="J53" i="37"/>
  <c r="J44" i="37"/>
  <c r="J28" i="37"/>
  <c r="J266" i="11"/>
  <c r="T252" i="11"/>
  <c r="U246" i="11"/>
  <c r="U262" i="11"/>
  <c r="S231" i="11"/>
  <c r="U228" i="11"/>
  <c r="T228" i="11"/>
  <c r="T265" i="11"/>
  <c r="S264" i="11"/>
  <c r="T234" i="11"/>
  <c r="S246" i="11"/>
  <c r="U244" i="11"/>
  <c r="S255" i="11"/>
  <c r="T227" i="11"/>
  <c r="U243" i="11"/>
  <c r="U250" i="11"/>
  <c r="S248" i="11"/>
  <c r="T231" i="11"/>
  <c r="T264" i="11"/>
  <c r="T262" i="11"/>
  <c r="U264" i="11"/>
  <c r="U232" i="11"/>
  <c r="S251" i="11"/>
  <c r="S267" i="11"/>
  <c r="S253" i="11"/>
  <c r="T222" i="11"/>
  <c r="U258" i="11"/>
  <c r="T242" i="11"/>
  <c r="U219" i="11"/>
  <c r="T249" i="11"/>
  <c r="T255" i="11"/>
  <c r="S229" i="11"/>
  <c r="T253" i="11"/>
  <c r="U225" i="11"/>
  <c r="U221" i="11"/>
  <c r="U245" i="11"/>
  <c r="J262" i="11"/>
  <c r="E170" i="11"/>
  <c r="J248" i="11"/>
  <c r="E190" i="11"/>
  <c r="T218" i="11"/>
  <c r="J253" i="11"/>
  <c r="F167" i="11"/>
  <c r="F195" i="11"/>
  <c r="F184" i="11"/>
  <c r="F231" i="11"/>
  <c r="F210" i="11"/>
  <c r="F185" i="11"/>
  <c r="F213" i="11"/>
  <c r="F243" i="11"/>
  <c r="F171" i="11"/>
  <c r="J230" i="11"/>
  <c r="F202" i="11"/>
  <c r="J263" i="11"/>
  <c r="J222" i="11"/>
  <c r="F173" i="11"/>
  <c r="F172" i="11"/>
  <c r="F257" i="11"/>
  <c r="F186" i="11"/>
  <c r="F251" i="11"/>
  <c r="F191" i="11"/>
  <c r="J260" i="11"/>
  <c r="F194" i="11"/>
  <c r="J228" i="11"/>
  <c r="I258" i="11"/>
  <c r="J267" i="11"/>
  <c r="J258" i="11"/>
  <c r="F7" i="11" l="1"/>
  <c r="J7" i="37" s="1"/>
  <c r="F82" i="11"/>
  <c r="L29" i="37"/>
  <c r="L46" i="37"/>
  <c r="F99" i="11"/>
  <c r="M46" i="37" s="1"/>
  <c r="H18" i="56"/>
  <c r="L30" i="37"/>
  <c r="M40" i="37"/>
  <c r="L40" i="37"/>
  <c r="K18" i="56"/>
  <c r="J18" i="56"/>
  <c r="M30" i="37"/>
  <c r="J43" i="56"/>
  <c r="F108" i="11"/>
  <c r="M55" i="37" s="1"/>
  <c r="H43" i="56"/>
  <c r="I43" i="56"/>
  <c r="L15" i="37"/>
  <c r="L17" i="37"/>
  <c r="M15" i="37"/>
  <c r="F70" i="11"/>
  <c r="M17" i="37" s="1"/>
  <c r="F48" i="11"/>
  <c r="J48" i="37" s="1"/>
  <c r="F62" i="11"/>
  <c r="F9" i="11" s="1"/>
  <c r="L48" i="37"/>
  <c r="J32" i="56"/>
  <c r="K43" i="56"/>
  <c r="K32" i="56"/>
  <c r="H49" i="56"/>
  <c r="D69" i="11"/>
  <c r="D16" i="11" s="1"/>
  <c r="C19" i="56" s="1"/>
  <c r="I18" i="56"/>
  <c r="F76" i="11"/>
  <c r="M23" i="37" s="1"/>
  <c r="K26" i="56"/>
  <c r="L23" i="37"/>
  <c r="J26" i="56"/>
  <c r="I20" i="56"/>
  <c r="F119" i="11"/>
  <c r="F66" i="11" s="1"/>
  <c r="M13" i="37" s="1"/>
  <c r="E139" i="11"/>
  <c r="E36" i="56" s="1"/>
  <c r="E136" i="11"/>
  <c r="E83" i="11" s="1"/>
  <c r="I30" i="37" s="1"/>
  <c r="F143" i="11"/>
  <c r="F90" i="11" s="1"/>
  <c r="F37" i="11" s="1"/>
  <c r="H12" i="56"/>
  <c r="H58" i="56"/>
  <c r="I49" i="56"/>
  <c r="H51" i="56"/>
  <c r="E135" i="11"/>
  <c r="F32" i="56" s="1"/>
  <c r="F131" i="11"/>
  <c r="L25" i="37" s="1"/>
  <c r="F118" i="11"/>
  <c r="L12" i="37" s="1"/>
  <c r="E119" i="11"/>
  <c r="E66" i="11" s="1"/>
  <c r="E13" i="11" s="1"/>
  <c r="E123" i="11"/>
  <c r="H17" i="37" s="1"/>
  <c r="F158" i="11"/>
  <c r="L52" i="37" s="1"/>
  <c r="F138" i="11"/>
  <c r="L32" i="37" s="1"/>
  <c r="F133" i="11"/>
  <c r="F80" i="11" s="1"/>
  <c r="F27" i="11" s="1"/>
  <c r="F160" i="11"/>
  <c r="F107" i="11" s="1"/>
  <c r="F54" i="11" s="1"/>
  <c r="E154" i="11"/>
  <c r="F51" i="56" s="1"/>
  <c r="F132" i="11"/>
  <c r="F79" i="11" s="1"/>
  <c r="M26" i="37" s="1"/>
  <c r="E137" i="11"/>
  <c r="E34" i="56" s="1"/>
  <c r="E122" i="11"/>
  <c r="D19" i="56" s="1"/>
  <c r="I33" i="56"/>
  <c r="K20" i="56"/>
  <c r="H26" i="56"/>
  <c r="I32" i="56"/>
  <c r="K33" i="56"/>
  <c r="J20" i="56"/>
  <c r="J33" i="56"/>
  <c r="E120" i="11"/>
  <c r="D17" i="56" s="1"/>
  <c r="F144" i="11"/>
  <c r="F91" i="11" s="1"/>
  <c r="M38" i="37" s="1"/>
  <c r="H33" i="56"/>
  <c r="F157" i="11"/>
  <c r="F104" i="11" s="1"/>
  <c r="F51" i="11" s="1"/>
  <c r="F142" i="11"/>
  <c r="K39" i="56" s="1"/>
  <c r="E117" i="11"/>
  <c r="D14" i="56" s="1"/>
  <c r="F141" i="11"/>
  <c r="J38" i="56" s="1"/>
  <c r="E124" i="11"/>
  <c r="D21" i="56" s="1"/>
  <c r="F149" i="11"/>
  <c r="F96" i="11" s="1"/>
  <c r="F43" i="11" s="1"/>
  <c r="E152" i="11"/>
  <c r="E99" i="11" s="1"/>
  <c r="I46" i="37" s="1"/>
  <c r="E143" i="11"/>
  <c r="E40" i="56" s="1"/>
  <c r="K12" i="56"/>
  <c r="I58" i="56"/>
  <c r="K51" i="56"/>
  <c r="E142" i="11"/>
  <c r="E89" i="11" s="1"/>
  <c r="E36" i="11" s="1"/>
  <c r="I12" i="56"/>
  <c r="J58" i="56"/>
  <c r="K49" i="56"/>
  <c r="J51" i="56"/>
  <c r="F120" i="11"/>
  <c r="F67" i="11" s="1"/>
  <c r="M14" i="37" s="1"/>
  <c r="E128" i="11"/>
  <c r="F25" i="56" s="1"/>
  <c r="E150" i="11"/>
  <c r="F47" i="56" s="1"/>
  <c r="F130" i="11"/>
  <c r="F77" i="11" s="1"/>
  <c r="F24" i="11" s="1"/>
  <c r="J24" i="37" s="1"/>
  <c r="F114" i="11"/>
  <c r="F61" i="11" s="1"/>
  <c r="F8" i="11" s="1"/>
  <c r="E148" i="11"/>
  <c r="E45" i="56" s="1"/>
  <c r="E149" i="11"/>
  <c r="G46" i="56" s="1"/>
  <c r="J12" i="56"/>
  <c r="K58" i="56"/>
  <c r="I51" i="56"/>
  <c r="E41" i="37"/>
  <c r="E15" i="37"/>
  <c r="E17" i="37"/>
  <c r="D98" i="11"/>
  <c r="D45" i="11" s="1"/>
  <c r="C48" i="56" s="1"/>
  <c r="E54" i="37"/>
  <c r="D95" i="11"/>
  <c r="D42" i="11" s="1"/>
  <c r="C45" i="56" s="1"/>
  <c r="E11" i="37"/>
  <c r="E27" i="37"/>
  <c r="E18" i="37"/>
  <c r="E20" i="37"/>
  <c r="E40" i="37"/>
  <c r="E35" i="37"/>
  <c r="D105" i="11"/>
  <c r="D52" i="11" s="1"/>
  <c r="C55" i="56" s="1"/>
  <c r="D96" i="11"/>
  <c r="D43" i="11" s="1"/>
  <c r="C46" i="56" s="1"/>
  <c r="E9" i="37"/>
  <c r="E49" i="37"/>
  <c r="E30" i="37"/>
  <c r="E38" i="37"/>
  <c r="E50" i="37"/>
  <c r="E12" i="37"/>
  <c r="E33" i="37"/>
  <c r="E14" i="37"/>
  <c r="E47" i="37"/>
  <c r="E28" i="37"/>
  <c r="D66" i="11"/>
  <c r="D13" i="11" s="1"/>
  <c r="C16" i="56" s="1"/>
  <c r="D72" i="11"/>
  <c r="D19" i="11" s="1"/>
  <c r="C22" i="56" s="1"/>
  <c r="E32" i="37"/>
  <c r="E182" i="11"/>
  <c r="E7" i="37"/>
  <c r="E29" i="37"/>
  <c r="E26" i="37"/>
  <c r="D63" i="11"/>
  <c r="D10" i="11" s="1"/>
  <c r="C13" i="56" s="1"/>
  <c r="E23" i="37"/>
  <c r="D101" i="11"/>
  <c r="D48" i="11" s="1"/>
  <c r="C51" i="56" s="1"/>
  <c r="E39" i="37"/>
  <c r="D75" i="11"/>
  <c r="D22" i="11" s="1"/>
  <c r="C25" i="56" s="1"/>
  <c r="D84" i="11"/>
  <c r="D31" i="11" s="1"/>
  <c r="C34" i="56" s="1"/>
  <c r="E36" i="37"/>
  <c r="E55" i="37"/>
  <c r="E53" i="37"/>
  <c r="E24" i="37"/>
  <c r="D7" i="11"/>
  <c r="D87" i="11"/>
  <c r="D99" i="11"/>
  <c r="D97" i="11"/>
  <c r="D74" i="11"/>
  <c r="D24" i="11"/>
  <c r="D90" i="11"/>
  <c r="D104" i="11"/>
  <c r="D78" i="11"/>
  <c r="D61" i="11"/>
  <c r="E8" i="37"/>
  <c r="I222" i="11"/>
  <c r="E198" i="11"/>
  <c r="E171" i="11"/>
  <c r="E193" i="11"/>
  <c r="E208" i="11"/>
  <c r="E169" i="11"/>
  <c r="E206" i="11"/>
  <c r="J236" i="11"/>
  <c r="E187" i="11"/>
  <c r="E185" i="11"/>
  <c r="E184" i="11"/>
  <c r="E183" i="11"/>
  <c r="E209" i="11"/>
  <c r="E168" i="11"/>
  <c r="E211" i="11"/>
  <c r="J238" i="11"/>
  <c r="E204" i="11"/>
  <c r="J231" i="11"/>
  <c r="J225" i="11"/>
  <c r="E210" i="11"/>
  <c r="E179" i="11"/>
  <c r="F175" i="11"/>
  <c r="E178" i="11"/>
  <c r="F170" i="11"/>
  <c r="I237" i="11"/>
  <c r="E212" i="11"/>
  <c r="E191" i="11"/>
  <c r="E180" i="11"/>
  <c r="E199" i="11"/>
  <c r="F208" i="11"/>
  <c r="F193" i="11"/>
  <c r="J237" i="11"/>
  <c r="O267" i="11"/>
  <c r="J249" i="11"/>
  <c r="E214" i="11"/>
  <c r="E197" i="11"/>
  <c r="E186" i="11"/>
  <c r="E167" i="11"/>
  <c r="J250" i="11"/>
  <c r="E200" i="11"/>
  <c r="E213" i="11"/>
  <c r="E174" i="11"/>
  <c r="L229" i="11"/>
  <c r="P267" i="11"/>
  <c r="J259" i="11"/>
  <c r="F181" i="11"/>
  <c r="D50" i="11"/>
  <c r="C53" i="56" s="1"/>
  <c r="J234" i="11"/>
  <c r="D38" i="11"/>
  <c r="C41" i="56" s="1"/>
  <c r="J257" i="11"/>
  <c r="J224" i="11"/>
  <c r="R258" i="11"/>
  <c r="J245" i="11"/>
  <c r="J221" i="11"/>
  <c r="F179" i="11"/>
  <c r="R225" i="11"/>
  <c r="I249" i="11"/>
  <c r="I245" i="11"/>
  <c r="T246" i="11"/>
  <c r="U241" i="11"/>
  <c r="S221" i="11"/>
  <c r="S250" i="11"/>
  <c r="D12" i="11"/>
  <c r="C15" i="56" s="1"/>
  <c r="P255" i="11"/>
  <c r="S220" i="11"/>
  <c r="D27" i="11"/>
  <c r="C30" i="56" s="1"/>
  <c r="S259" i="11"/>
  <c r="D15" i="11"/>
  <c r="C18" i="56" s="1"/>
  <c r="D41" i="11"/>
  <c r="C44" i="56" s="1"/>
  <c r="S225" i="11"/>
  <c r="P234" i="11"/>
  <c r="R250" i="11"/>
  <c r="U267" i="11"/>
  <c r="S258" i="11"/>
  <c r="D36" i="11"/>
  <c r="C39" i="56" s="1"/>
  <c r="F246" i="11"/>
  <c r="S222" i="11"/>
  <c r="S219" i="11"/>
  <c r="U226" i="11"/>
  <c r="S241" i="11"/>
  <c r="F223" i="11"/>
  <c r="D17" i="11"/>
  <c r="C20" i="56" s="1"/>
  <c r="D18" i="11"/>
  <c r="C21" i="56" s="1"/>
  <c r="D29" i="11"/>
  <c r="C32" i="56" s="1"/>
  <c r="D30" i="11"/>
  <c r="C33" i="56" s="1"/>
  <c r="D14" i="11"/>
  <c r="C17" i="56" s="1"/>
  <c r="D39" i="11"/>
  <c r="C42" i="56" s="1"/>
  <c r="D54" i="11"/>
  <c r="C57" i="56" s="1"/>
  <c r="D47" i="11"/>
  <c r="C50" i="56" s="1"/>
  <c r="D32" i="11"/>
  <c r="C35" i="56" s="1"/>
  <c r="D49" i="11"/>
  <c r="C52" i="56" s="1"/>
  <c r="F200" i="11"/>
  <c r="D11" i="11"/>
  <c r="J265" i="11"/>
  <c r="D26" i="11"/>
  <c r="C29" i="56" s="1"/>
  <c r="D28" i="11"/>
  <c r="C31" i="56" s="1"/>
  <c r="D23" i="11"/>
  <c r="C26" i="56" s="1"/>
  <c r="D53" i="11"/>
  <c r="C56" i="56" s="1"/>
  <c r="D20" i="11"/>
  <c r="C23" i="56" s="1"/>
  <c r="D55" i="11"/>
  <c r="C58" i="56" s="1"/>
  <c r="D9" i="11"/>
  <c r="C12" i="56" s="1"/>
  <c r="D35" i="11"/>
  <c r="C38" i="56" s="1"/>
  <c r="F262" i="11"/>
  <c r="D33" i="11"/>
  <c r="C36" i="56" s="1"/>
  <c r="D40" i="11"/>
  <c r="C43" i="56" s="1"/>
  <c r="R244" i="11"/>
  <c r="R221" i="11"/>
  <c r="P253" i="11"/>
  <c r="R243" i="11"/>
  <c r="I230" i="11"/>
  <c r="J15" i="37"/>
  <c r="J40" i="37"/>
  <c r="J30" i="37"/>
  <c r="R219" i="11"/>
  <c r="O265" i="11"/>
  <c r="P262" i="11"/>
  <c r="P265" i="11"/>
  <c r="P222" i="11"/>
  <c r="P249" i="11"/>
  <c r="L267" i="11"/>
  <c r="P231" i="11"/>
  <c r="R232" i="11"/>
  <c r="R262" i="11"/>
  <c r="R264" i="11"/>
  <c r="R246" i="11"/>
  <c r="L253" i="11"/>
  <c r="I262" i="11"/>
  <c r="U233" i="11"/>
  <c r="U259" i="11"/>
  <c r="S265" i="11"/>
  <c r="S226" i="11"/>
  <c r="U222" i="11"/>
  <c r="S257" i="11"/>
  <c r="U247" i="11"/>
  <c r="U253" i="11"/>
  <c r="S237" i="11"/>
  <c r="U252" i="11"/>
  <c r="S235" i="11"/>
  <c r="S230" i="11"/>
  <c r="U231" i="11"/>
  <c r="T248" i="11"/>
  <c r="T259" i="11"/>
  <c r="U257" i="11"/>
  <c r="T241" i="11"/>
  <c r="S227" i="11"/>
  <c r="T219" i="11"/>
  <c r="S266" i="11"/>
  <c r="S228" i="11"/>
  <c r="S223" i="11"/>
  <c r="T257" i="11"/>
  <c r="U235" i="11"/>
  <c r="T225" i="11"/>
  <c r="U266" i="11"/>
  <c r="U249" i="11"/>
  <c r="U227" i="11"/>
  <c r="T245" i="11"/>
  <c r="S236" i="11"/>
  <c r="U229" i="11"/>
  <c r="U239" i="11"/>
  <c r="U255" i="11"/>
  <c r="U263" i="11"/>
  <c r="T263" i="11"/>
  <c r="T223" i="11"/>
  <c r="T258" i="11"/>
  <c r="U234" i="11"/>
  <c r="T239" i="11"/>
  <c r="T251" i="11"/>
  <c r="S254" i="11"/>
  <c r="T260" i="11"/>
  <c r="S234" i="11"/>
  <c r="T235" i="11"/>
  <c r="S232" i="11"/>
  <c r="S252" i="11"/>
  <c r="U248" i="11"/>
  <c r="S249" i="11"/>
  <c r="S261" i="11"/>
  <c r="U242" i="11"/>
  <c r="T254" i="11"/>
  <c r="T266" i="11"/>
  <c r="U238" i="11"/>
  <c r="T224" i="11"/>
  <c r="T226" i="11"/>
  <c r="S256" i="11"/>
  <c r="S243" i="11"/>
  <c r="T237" i="11"/>
  <c r="T230" i="11"/>
  <c r="T243" i="11"/>
  <c r="S224" i="11"/>
  <c r="T244" i="11"/>
  <c r="T250" i="11"/>
  <c r="S260" i="11"/>
  <c r="U236" i="11"/>
  <c r="U224" i="11"/>
  <c r="T233" i="11"/>
  <c r="U261" i="11"/>
  <c r="S244" i="11"/>
  <c r="S247" i="11"/>
  <c r="S239" i="11"/>
  <c r="T256" i="11"/>
  <c r="T221" i="11"/>
  <c r="U240" i="11"/>
  <c r="T232" i="11"/>
  <c r="U220" i="11"/>
  <c r="R228" i="11"/>
  <c r="P228" i="11"/>
  <c r="I266" i="11"/>
  <c r="L255" i="11"/>
  <c r="I263" i="11"/>
  <c r="I253" i="11"/>
  <c r="I248" i="11"/>
  <c r="E166" i="11"/>
  <c r="F209" i="11"/>
  <c r="F204" i="11"/>
  <c r="F198" i="11"/>
  <c r="L242" i="11"/>
  <c r="F177" i="11"/>
  <c r="O249" i="11"/>
  <c r="N263" i="11"/>
  <c r="F190" i="11"/>
  <c r="F201" i="11"/>
  <c r="F46" i="11"/>
  <c r="J256" i="11"/>
  <c r="N244" i="11"/>
  <c r="I227" i="11"/>
  <c r="M244" i="11"/>
  <c r="J227" i="11"/>
  <c r="I238" i="11"/>
  <c r="I239" i="11"/>
  <c r="Q246" i="11"/>
  <c r="Q228" i="11"/>
  <c r="Q250" i="11"/>
  <c r="Q225" i="11"/>
  <c r="J223" i="11"/>
  <c r="O262" i="11"/>
  <c r="Q243" i="11"/>
  <c r="J220" i="11"/>
  <c r="K242" i="11"/>
  <c r="J261" i="11"/>
  <c r="Q219" i="11"/>
  <c r="J244" i="11"/>
  <c r="J239" i="11"/>
  <c r="I244" i="11"/>
  <c r="O253" i="11"/>
  <c r="O236" i="11"/>
  <c r="Q221" i="11"/>
  <c r="I220" i="11"/>
  <c r="F29" i="11"/>
  <c r="M29" i="37"/>
  <c r="I261" i="11"/>
  <c r="I223" i="11"/>
  <c r="I260" i="11"/>
  <c r="I256" i="11"/>
  <c r="F192" i="11"/>
  <c r="P236" i="11"/>
  <c r="I228" i="11"/>
  <c r="M27" i="37" l="1"/>
  <c r="C14" i="56"/>
  <c r="F17" i="11"/>
  <c r="J17" i="37" s="1"/>
  <c r="L27" i="37"/>
  <c r="E71" i="11"/>
  <c r="E18" i="11" s="1"/>
  <c r="L35" i="37"/>
  <c r="H18" i="37"/>
  <c r="E97" i="11"/>
  <c r="E44" i="11" s="1"/>
  <c r="L37" i="37"/>
  <c r="E46" i="11"/>
  <c r="F46" i="37" s="1"/>
  <c r="H37" i="37"/>
  <c r="F23" i="11"/>
  <c r="J23" i="37" s="1"/>
  <c r="J30" i="56"/>
  <c r="E84" i="11"/>
  <c r="E31" i="11" s="1"/>
  <c r="M8" i="37"/>
  <c r="H29" i="37"/>
  <c r="H14" i="37"/>
  <c r="F46" i="56"/>
  <c r="F34" i="56"/>
  <c r="E67" i="11"/>
  <c r="E14" i="11" s="1"/>
  <c r="E46" i="56"/>
  <c r="D34" i="56"/>
  <c r="F55" i="11"/>
  <c r="J55" i="37" s="1"/>
  <c r="M54" i="37"/>
  <c r="M37" i="37"/>
  <c r="L54" i="37"/>
  <c r="L26" i="37"/>
  <c r="H29" i="56"/>
  <c r="F26" i="11"/>
  <c r="J26" i="37" s="1"/>
  <c r="L8" i="37"/>
  <c r="E70" i="11"/>
  <c r="E17" i="11" s="1"/>
  <c r="F17" i="37" s="1"/>
  <c r="H44" i="37"/>
  <c r="I13" i="37"/>
  <c r="H33" i="37"/>
  <c r="K46" i="56"/>
  <c r="K57" i="56"/>
  <c r="H36" i="37"/>
  <c r="E95" i="11"/>
  <c r="E42" i="11" s="1"/>
  <c r="E96" i="11"/>
  <c r="I43" i="37" s="1"/>
  <c r="H48" i="37"/>
  <c r="H46" i="37"/>
  <c r="I36" i="37"/>
  <c r="H31" i="37"/>
  <c r="F78" i="11"/>
  <c r="M25" i="37" s="1"/>
  <c r="E30" i="11"/>
  <c r="F30" i="37" s="1"/>
  <c r="H16" i="37"/>
  <c r="H13" i="37"/>
  <c r="E69" i="11"/>
  <c r="E16" i="11" s="1"/>
  <c r="E86" i="11"/>
  <c r="E33" i="11" s="1"/>
  <c r="H30" i="37"/>
  <c r="L36" i="37"/>
  <c r="L38" i="37"/>
  <c r="M9" i="37"/>
  <c r="F89" i="11"/>
  <c r="M36" i="37" s="1"/>
  <c r="F65" i="11"/>
  <c r="M12" i="37" s="1"/>
  <c r="M51" i="37"/>
  <c r="H42" i="37"/>
  <c r="H43" i="37"/>
  <c r="F21" i="56"/>
  <c r="J40" i="56"/>
  <c r="M43" i="37"/>
  <c r="L43" i="37"/>
  <c r="L14" i="37"/>
  <c r="D36" i="56"/>
  <c r="F14" i="11"/>
  <c r="J14" i="37" s="1"/>
  <c r="E101" i="11"/>
  <c r="E48" i="11" s="1"/>
  <c r="H46" i="56"/>
  <c r="L13" i="37"/>
  <c r="E82" i="11"/>
  <c r="I29" i="37" s="1"/>
  <c r="H39" i="56"/>
  <c r="E90" i="11"/>
  <c r="I37" i="37" s="1"/>
  <c r="H27" i="56"/>
  <c r="L51" i="37"/>
  <c r="D46" i="56"/>
  <c r="J46" i="56"/>
  <c r="E33" i="56"/>
  <c r="E32" i="56"/>
  <c r="G45" i="56"/>
  <c r="D32" i="56"/>
  <c r="D45" i="56"/>
  <c r="G32" i="56"/>
  <c r="H11" i="37"/>
  <c r="F13" i="11"/>
  <c r="J13" i="37" s="1"/>
  <c r="E64" i="11"/>
  <c r="E11" i="11" s="1"/>
  <c r="F38" i="11"/>
  <c r="J38" i="37" s="1"/>
  <c r="F45" i="56"/>
  <c r="H30" i="56"/>
  <c r="K16" i="56"/>
  <c r="E14" i="56"/>
  <c r="J16" i="56"/>
  <c r="F88" i="11"/>
  <c r="F35" i="11" s="1"/>
  <c r="F14" i="56"/>
  <c r="H16" i="56"/>
  <c r="G25" i="56"/>
  <c r="H57" i="56"/>
  <c r="I40" i="56"/>
  <c r="H22" i="37"/>
  <c r="H40" i="56"/>
  <c r="E75" i="11"/>
  <c r="I22" i="37" s="1"/>
  <c r="F85" i="11"/>
  <c r="F32" i="11" s="1"/>
  <c r="M24" i="37"/>
  <c r="K29" i="56"/>
  <c r="H35" i="56"/>
  <c r="K38" i="56"/>
  <c r="I29" i="56"/>
  <c r="K35" i="56"/>
  <c r="F105" i="11"/>
  <c r="M52" i="37" s="1"/>
  <c r="I38" i="56"/>
  <c r="J29" i="56"/>
  <c r="J35" i="56"/>
  <c r="I16" i="56"/>
  <c r="J17" i="56"/>
  <c r="F40" i="56"/>
  <c r="G20" i="56"/>
  <c r="I17" i="56"/>
  <c r="J54" i="56"/>
  <c r="J57" i="56"/>
  <c r="G16" i="56"/>
  <c r="I46" i="56"/>
  <c r="H38" i="56"/>
  <c r="I11" i="56"/>
  <c r="G17" i="56"/>
  <c r="G19" i="56"/>
  <c r="F17" i="56"/>
  <c r="F19" i="56"/>
  <c r="E39" i="56"/>
  <c r="E17" i="56"/>
  <c r="E19" i="56"/>
  <c r="G21" i="56"/>
  <c r="G51" i="56"/>
  <c r="D51" i="56"/>
  <c r="G36" i="56"/>
  <c r="E21" i="56"/>
  <c r="I39" i="56"/>
  <c r="G34" i="56"/>
  <c r="F36" i="56"/>
  <c r="L24" i="37"/>
  <c r="H17" i="56"/>
  <c r="J39" i="56"/>
  <c r="I57" i="56"/>
  <c r="F148" i="11"/>
  <c r="L42" i="37" s="1"/>
  <c r="F122" i="11"/>
  <c r="L16" i="37" s="1"/>
  <c r="E129" i="11"/>
  <c r="H23" i="37" s="1"/>
  <c r="E25" i="56"/>
  <c r="D40" i="56"/>
  <c r="G14" i="56"/>
  <c r="E51" i="56"/>
  <c r="D20" i="56"/>
  <c r="H15" i="56"/>
  <c r="J27" i="56"/>
  <c r="D25" i="56"/>
  <c r="G39" i="56"/>
  <c r="G49" i="56"/>
  <c r="J41" i="56"/>
  <c r="F20" i="56"/>
  <c r="H28" i="56"/>
  <c r="K27" i="56"/>
  <c r="F39" i="56"/>
  <c r="F49" i="56"/>
  <c r="I41" i="56"/>
  <c r="K28" i="56"/>
  <c r="F137" i="11"/>
  <c r="I34" i="56" s="1"/>
  <c r="F155" i="11"/>
  <c r="J52" i="56" s="1"/>
  <c r="I27" i="56"/>
  <c r="K17" i="56"/>
  <c r="D39" i="56"/>
  <c r="E49" i="56"/>
  <c r="H41" i="56"/>
  <c r="I35" i="56"/>
  <c r="E16" i="56"/>
  <c r="I28" i="56"/>
  <c r="C24" i="37"/>
  <c r="C27" i="56"/>
  <c r="D49" i="56"/>
  <c r="K41" i="56"/>
  <c r="D16" i="56"/>
  <c r="J28" i="56"/>
  <c r="F147" i="11"/>
  <c r="K44" i="56" s="1"/>
  <c r="D47" i="56"/>
  <c r="I55" i="56"/>
  <c r="F124" i="11"/>
  <c r="K21" i="56" s="1"/>
  <c r="G47" i="56"/>
  <c r="H55" i="56"/>
  <c r="F16" i="56"/>
  <c r="K40" i="56"/>
  <c r="F145" i="11"/>
  <c r="F92" i="11" s="1"/>
  <c r="F39" i="11" s="1"/>
  <c r="F126" i="11"/>
  <c r="F73" i="11" s="1"/>
  <c r="F20" i="11" s="1"/>
  <c r="F128" i="11"/>
  <c r="F75" i="11" s="1"/>
  <c r="F22" i="11" s="1"/>
  <c r="K11" i="56"/>
  <c r="E47" i="56"/>
  <c r="K54" i="56"/>
  <c r="K55" i="56"/>
  <c r="J11" i="56"/>
  <c r="G40" i="56"/>
  <c r="H54" i="56"/>
  <c r="I30" i="56"/>
  <c r="J55" i="56"/>
  <c r="K15" i="56"/>
  <c r="F33" i="56"/>
  <c r="J15" i="56"/>
  <c r="D33" i="56"/>
  <c r="F151" i="11"/>
  <c r="I48" i="56" s="1"/>
  <c r="C7" i="37"/>
  <c r="C10" i="56"/>
  <c r="H11" i="56"/>
  <c r="I54" i="56"/>
  <c r="K30" i="56"/>
  <c r="E20" i="56"/>
  <c r="I15" i="56"/>
  <c r="G33" i="56"/>
  <c r="I267" i="11"/>
  <c r="E194" i="11"/>
  <c r="E147" i="11"/>
  <c r="H41" i="37" s="1"/>
  <c r="E134" i="11"/>
  <c r="E31" i="56" s="1"/>
  <c r="E132" i="11"/>
  <c r="F29" i="56" s="1"/>
  <c r="E126" i="11"/>
  <c r="H20" i="37" s="1"/>
  <c r="E115" i="11"/>
  <c r="F12" i="56" s="1"/>
  <c r="E145" i="11"/>
  <c r="F42" i="56" s="1"/>
  <c r="E114" i="11"/>
  <c r="H8" i="37" s="1"/>
  <c r="E157" i="11"/>
  <c r="E104" i="11" s="1"/>
  <c r="E156" i="11"/>
  <c r="E103" i="11" s="1"/>
  <c r="D25" i="11"/>
  <c r="D21" i="11"/>
  <c r="D34" i="11"/>
  <c r="E158" i="11"/>
  <c r="H52" i="37" s="1"/>
  <c r="E121" i="11"/>
  <c r="E68" i="11" s="1"/>
  <c r="E130" i="11"/>
  <c r="E77" i="11" s="1"/>
  <c r="E153" i="11"/>
  <c r="H47" i="37" s="1"/>
  <c r="E146" i="11"/>
  <c r="E93" i="11" s="1"/>
  <c r="E125" i="11"/>
  <c r="H19" i="37" s="1"/>
  <c r="E116" i="11"/>
  <c r="H10" i="37" s="1"/>
  <c r="D44" i="11"/>
  <c r="E144" i="11"/>
  <c r="H38" i="37" s="1"/>
  <c r="E127" i="11"/>
  <c r="H21" i="37" s="1"/>
  <c r="E155" i="11"/>
  <c r="E52" i="56" s="1"/>
  <c r="D51" i="11"/>
  <c r="E138" i="11"/>
  <c r="H32" i="37" s="1"/>
  <c r="E151" i="11"/>
  <c r="E48" i="56" s="1"/>
  <c r="E140" i="11"/>
  <c r="D37" i="56" s="1"/>
  <c r="E113" i="11"/>
  <c r="E161" i="11"/>
  <c r="E108" i="11" s="1"/>
  <c r="E159" i="11"/>
  <c r="E106" i="11" s="1"/>
  <c r="E118" i="11"/>
  <c r="D15" i="56" s="1"/>
  <c r="D37" i="11"/>
  <c r="D46" i="11"/>
  <c r="E131" i="11"/>
  <c r="H25" i="37" s="1"/>
  <c r="E160" i="11"/>
  <c r="F57" i="56" s="1"/>
  <c r="E133" i="11"/>
  <c r="H27" i="37" s="1"/>
  <c r="D8" i="11"/>
  <c r="K248" i="11"/>
  <c r="I236" i="11"/>
  <c r="Q226" i="11"/>
  <c r="P242" i="11"/>
  <c r="Q241" i="11"/>
  <c r="K246" i="11"/>
  <c r="R267" i="11"/>
  <c r="O234" i="11"/>
  <c r="I241" i="11"/>
  <c r="I225" i="11"/>
  <c r="K258" i="11"/>
  <c r="L251" i="11"/>
  <c r="O246" i="11"/>
  <c r="I231" i="11"/>
  <c r="N229" i="11"/>
  <c r="N221" i="11"/>
  <c r="L258" i="11"/>
  <c r="L241" i="11"/>
  <c r="L248" i="11"/>
  <c r="L246" i="11"/>
  <c r="O255" i="11"/>
  <c r="L250" i="11"/>
  <c r="I259" i="11"/>
  <c r="K264" i="11"/>
  <c r="T186" i="11"/>
  <c r="T133" i="11" s="1"/>
  <c r="P248" i="11"/>
  <c r="R257" i="11"/>
  <c r="R222" i="11"/>
  <c r="J235" i="11"/>
  <c r="Q232" i="11"/>
  <c r="R226" i="11"/>
  <c r="T166" i="11"/>
  <c r="T113" i="11" s="1"/>
  <c r="K221" i="11"/>
  <c r="Q267" i="11"/>
  <c r="O227" i="11"/>
  <c r="O252" i="11"/>
  <c r="K253" i="11"/>
  <c r="R245" i="11"/>
  <c r="L231" i="11"/>
  <c r="P252" i="11"/>
  <c r="K229" i="11"/>
  <c r="P264" i="11"/>
  <c r="L219" i="11"/>
  <c r="K220" i="11"/>
  <c r="K250" i="11"/>
  <c r="K231" i="11"/>
  <c r="I221" i="11"/>
  <c r="L264" i="11"/>
  <c r="L221" i="11"/>
  <c r="N246" i="11"/>
  <c r="M231" i="11"/>
  <c r="C38" i="37"/>
  <c r="R259" i="11"/>
  <c r="N248" i="11"/>
  <c r="I257" i="11"/>
  <c r="R247" i="11"/>
  <c r="P227" i="11"/>
  <c r="L222" i="11"/>
  <c r="K225" i="11"/>
  <c r="N231" i="11"/>
  <c r="L259" i="11"/>
  <c r="K259" i="11"/>
  <c r="L220" i="11"/>
  <c r="C50" i="37"/>
  <c r="K222" i="11"/>
  <c r="L225" i="11"/>
  <c r="N250" i="11"/>
  <c r="F156" i="11"/>
  <c r="L50" i="37" s="1"/>
  <c r="K241" i="11"/>
  <c r="F140" i="11"/>
  <c r="F87" i="11" s="1"/>
  <c r="K219" i="11"/>
  <c r="J241" i="11"/>
  <c r="R241" i="11"/>
  <c r="P256" i="11"/>
  <c r="O222" i="11"/>
  <c r="N235" i="11"/>
  <c r="S238" i="11"/>
  <c r="T261" i="11"/>
  <c r="N223" i="11"/>
  <c r="N243" i="11"/>
  <c r="J242" i="11"/>
  <c r="N232" i="11"/>
  <c r="U265" i="11"/>
  <c r="T220" i="11"/>
  <c r="U230" i="11"/>
  <c r="T247" i="11"/>
  <c r="U223" i="11"/>
  <c r="T240" i="11"/>
  <c r="C27" i="37"/>
  <c r="T229" i="11"/>
  <c r="C12" i="37"/>
  <c r="C22" i="37"/>
  <c r="U254" i="11"/>
  <c r="P246" i="11"/>
  <c r="S245" i="11"/>
  <c r="S233" i="11"/>
  <c r="U218" i="11"/>
  <c r="C10" i="37"/>
  <c r="C41" i="37"/>
  <c r="C48" i="37"/>
  <c r="N260" i="11"/>
  <c r="S263" i="11"/>
  <c r="S240" i="11"/>
  <c r="U256" i="11"/>
  <c r="C36" i="37"/>
  <c r="J264" i="11"/>
  <c r="U260" i="11"/>
  <c r="Q264" i="11"/>
  <c r="U251" i="11"/>
  <c r="T238" i="11"/>
  <c r="C15" i="37"/>
  <c r="C19" i="37"/>
  <c r="I265" i="11"/>
  <c r="C13" i="37"/>
  <c r="C47" i="37"/>
  <c r="J247" i="11"/>
  <c r="J233" i="11"/>
  <c r="C26" i="37"/>
  <c r="C49" i="37"/>
  <c r="C14" i="37"/>
  <c r="C31" i="37"/>
  <c r="C45" i="37"/>
  <c r="C11" i="37"/>
  <c r="I250" i="11"/>
  <c r="C53" i="37"/>
  <c r="C28" i="37"/>
  <c r="C9" i="37"/>
  <c r="C32" i="37"/>
  <c r="C40" i="37"/>
  <c r="J240" i="11"/>
  <c r="N230" i="11"/>
  <c r="I224" i="11"/>
  <c r="J254" i="11"/>
  <c r="N222" i="11"/>
  <c r="J219" i="11"/>
  <c r="C42" i="37"/>
  <c r="N240" i="11"/>
  <c r="C20" i="37"/>
  <c r="C23" i="37"/>
  <c r="C16" i="37"/>
  <c r="I234" i="11"/>
  <c r="C29" i="37"/>
  <c r="C18" i="37"/>
  <c r="C55" i="37"/>
  <c r="J246" i="11"/>
  <c r="C33" i="37"/>
  <c r="C43" i="37"/>
  <c r="N239" i="11"/>
  <c r="N236" i="11"/>
  <c r="C52" i="37"/>
  <c r="C17" i="37"/>
  <c r="N238" i="11"/>
  <c r="C35" i="37"/>
  <c r="N237" i="11"/>
  <c r="C54" i="37"/>
  <c r="C39" i="37"/>
  <c r="C30" i="37"/>
  <c r="L236" i="11"/>
  <c r="L227" i="11"/>
  <c r="R253" i="11"/>
  <c r="P241" i="11"/>
  <c r="P221" i="11"/>
  <c r="Q244" i="11"/>
  <c r="Q258" i="11"/>
  <c r="S218" i="11"/>
  <c r="R235" i="11"/>
  <c r="R231" i="11"/>
  <c r="P251" i="11"/>
  <c r="L235" i="11"/>
  <c r="R220" i="11"/>
  <c r="P235" i="11"/>
  <c r="L244" i="11"/>
  <c r="T178" i="11"/>
  <c r="T125" i="11" s="1"/>
  <c r="K267" i="11"/>
  <c r="L247" i="11"/>
  <c r="U191" i="11"/>
  <c r="U138" i="11" s="1"/>
  <c r="R242" i="11"/>
  <c r="J46" i="37"/>
  <c r="J29" i="37"/>
  <c r="J8" i="37"/>
  <c r="J43" i="37"/>
  <c r="J51" i="37"/>
  <c r="J27" i="37"/>
  <c r="J9" i="37"/>
  <c r="J54" i="37"/>
  <c r="J37" i="37"/>
  <c r="P260" i="11"/>
  <c r="Q262" i="11"/>
  <c r="P243" i="11"/>
  <c r="L239" i="11"/>
  <c r="R236" i="11"/>
  <c r="R249" i="11"/>
  <c r="R224" i="11"/>
  <c r="R255" i="11"/>
  <c r="P263" i="11"/>
  <c r="L266" i="11"/>
  <c r="P223" i="11"/>
  <c r="L230" i="11"/>
  <c r="L252" i="11"/>
  <c r="L234" i="11"/>
  <c r="R229" i="11"/>
  <c r="R252" i="11"/>
  <c r="R227" i="11"/>
  <c r="R266" i="11"/>
  <c r="P250" i="11"/>
  <c r="R261" i="11"/>
  <c r="P258" i="11"/>
  <c r="R263" i="11"/>
  <c r="L249" i="11"/>
  <c r="R234" i="11"/>
  <c r="L256" i="11"/>
  <c r="T199" i="11"/>
  <c r="T146" i="11" s="1"/>
  <c r="L243" i="11"/>
  <c r="R239" i="11"/>
  <c r="P230" i="11"/>
  <c r="R248" i="11"/>
  <c r="P226" i="11"/>
  <c r="P239" i="11"/>
  <c r="L260" i="11"/>
  <c r="P254" i="11"/>
  <c r="O231" i="11"/>
  <c r="T189" i="11"/>
  <c r="T136" i="11" s="1"/>
  <c r="T209" i="11"/>
  <c r="T156" i="11" s="1"/>
  <c r="T212" i="11"/>
  <c r="T159" i="11" s="1"/>
  <c r="T182" i="11"/>
  <c r="T129" i="11" s="1"/>
  <c r="K255" i="11"/>
  <c r="L223" i="11"/>
  <c r="L237" i="11"/>
  <c r="L254" i="11"/>
  <c r="R233" i="11"/>
  <c r="T211" i="11"/>
  <c r="T158" i="11" s="1"/>
  <c r="S214" i="11"/>
  <c r="S161" i="11" s="1"/>
  <c r="R240" i="11"/>
  <c r="R238" i="11"/>
  <c r="O228" i="11"/>
  <c r="T200" i="11"/>
  <c r="T147" i="11" s="1"/>
  <c r="T169" i="11"/>
  <c r="T116" i="11" s="1"/>
  <c r="P232" i="11"/>
  <c r="T214" i="11"/>
  <c r="T161" i="11" s="1"/>
  <c r="T202" i="11"/>
  <c r="T149" i="11" s="1"/>
  <c r="F180" i="11"/>
  <c r="F178" i="11"/>
  <c r="F169" i="11"/>
  <c r="R237" i="11"/>
  <c r="Q252" i="11"/>
  <c r="Q224" i="11"/>
  <c r="K252" i="11"/>
  <c r="M263" i="11"/>
  <c r="Q255" i="11"/>
  <c r="O221" i="11"/>
  <c r="Q259" i="11"/>
  <c r="M252" i="11"/>
  <c r="N245" i="11"/>
  <c r="F139" i="11"/>
  <c r="H36" i="56" s="1"/>
  <c r="K256" i="11"/>
  <c r="N227" i="11"/>
  <c r="K266" i="11"/>
  <c r="M257" i="11"/>
  <c r="K227" i="11"/>
  <c r="F117" i="11"/>
  <c r="H14" i="56" s="1"/>
  <c r="F36" i="37"/>
  <c r="K243" i="11"/>
  <c r="N267" i="11"/>
  <c r="M245" i="11"/>
  <c r="U172" i="11"/>
  <c r="U119" i="11" s="1"/>
  <c r="N252" i="11"/>
  <c r="O230" i="11"/>
  <c r="Q220" i="11"/>
  <c r="U193" i="11"/>
  <c r="U140" i="11" s="1"/>
  <c r="F13" i="37"/>
  <c r="K239" i="11"/>
  <c r="Q261" i="11"/>
  <c r="N257" i="11"/>
  <c r="Q237" i="11"/>
  <c r="M227" i="11"/>
  <c r="U188" i="11"/>
  <c r="U135" i="11" s="1"/>
  <c r="S176" i="11"/>
  <c r="S123" i="11" s="1"/>
  <c r="M267" i="11"/>
  <c r="S178" i="11"/>
  <c r="S125" i="11" s="1"/>
  <c r="L262" i="11"/>
  <c r="O243" i="11"/>
  <c r="T168" i="11"/>
  <c r="T115" i="11" s="1"/>
  <c r="S193" i="11"/>
  <c r="S140" i="11" s="1"/>
  <c r="K262" i="11"/>
  <c r="H7" i="37" l="1"/>
  <c r="D10" i="56"/>
  <c r="I18" i="37"/>
  <c r="I44" i="37"/>
  <c r="I17" i="37"/>
  <c r="I31" i="37"/>
  <c r="E22" i="11"/>
  <c r="F22" i="37" s="1"/>
  <c r="E43" i="11"/>
  <c r="F43" i="37" s="1"/>
  <c r="E37" i="11"/>
  <c r="F37" i="37" s="1"/>
  <c r="I14" i="37"/>
  <c r="F25" i="11"/>
  <c r="J25" i="37" s="1"/>
  <c r="I11" i="37"/>
  <c r="I16" i="37"/>
  <c r="I42" i="37"/>
  <c r="I33" i="37"/>
  <c r="E76" i="11"/>
  <c r="E23" i="11" s="1"/>
  <c r="F23" i="37" s="1"/>
  <c r="F52" i="11"/>
  <c r="J52" i="37" s="1"/>
  <c r="M35" i="37"/>
  <c r="M22" i="37"/>
  <c r="L49" i="37"/>
  <c r="M20" i="37"/>
  <c r="I48" i="37"/>
  <c r="F102" i="11"/>
  <c r="F49" i="11" s="1"/>
  <c r="J49" i="37" s="1"/>
  <c r="L22" i="37"/>
  <c r="F84" i="11"/>
  <c r="F31" i="11" s="1"/>
  <c r="M32" i="37"/>
  <c r="F12" i="11"/>
  <c r="J12" i="37" s="1"/>
  <c r="F36" i="11"/>
  <c r="J36" i="37" s="1"/>
  <c r="L20" i="37"/>
  <c r="E29" i="11"/>
  <c r="F29" i="37" s="1"/>
  <c r="F98" i="11"/>
  <c r="M45" i="37" s="1"/>
  <c r="F95" i="11"/>
  <c r="F42" i="11" s="1"/>
  <c r="F94" i="11"/>
  <c r="F41" i="11" s="1"/>
  <c r="L45" i="37"/>
  <c r="F69" i="11"/>
  <c r="F16" i="11" s="1"/>
  <c r="J16" i="37" s="1"/>
  <c r="M39" i="37"/>
  <c r="K25" i="56"/>
  <c r="I19" i="56"/>
  <c r="L31" i="37"/>
  <c r="H23" i="56"/>
  <c r="L39" i="37"/>
  <c r="L18" i="37"/>
  <c r="H25" i="56"/>
  <c r="F71" i="11"/>
  <c r="F18" i="11" s="1"/>
  <c r="D26" i="56"/>
  <c r="L41" i="37"/>
  <c r="H19" i="56"/>
  <c r="K42" i="56"/>
  <c r="J48" i="56"/>
  <c r="I25" i="56"/>
  <c r="D52" i="56"/>
  <c r="G52" i="56"/>
  <c r="J42" i="56"/>
  <c r="H21" i="56"/>
  <c r="I45" i="56"/>
  <c r="H48" i="56"/>
  <c r="H42" i="56"/>
  <c r="I21" i="56"/>
  <c r="H45" i="56"/>
  <c r="K45" i="56"/>
  <c r="J45" i="56"/>
  <c r="E24" i="56"/>
  <c r="J25" i="56"/>
  <c r="K19" i="56"/>
  <c r="F52" i="56"/>
  <c r="J19" i="56"/>
  <c r="C25" i="37"/>
  <c r="C28" i="56"/>
  <c r="G53" i="56"/>
  <c r="E42" i="56"/>
  <c r="I36" i="56"/>
  <c r="E58" i="56"/>
  <c r="E56" i="56"/>
  <c r="I23" i="56"/>
  <c r="J21" i="56"/>
  <c r="D48" i="56"/>
  <c r="H44" i="56"/>
  <c r="F43" i="56"/>
  <c r="J34" i="56"/>
  <c r="F44" i="56"/>
  <c r="D29" i="56"/>
  <c r="D28" i="56"/>
  <c r="E26" i="56"/>
  <c r="D18" i="56"/>
  <c r="C46" i="37"/>
  <c r="C49" i="56"/>
  <c r="F53" i="56"/>
  <c r="K14" i="56"/>
  <c r="J36" i="56"/>
  <c r="D58" i="56"/>
  <c r="D56" i="56"/>
  <c r="E43" i="56"/>
  <c r="G44" i="56"/>
  <c r="G29" i="56"/>
  <c r="F28" i="56"/>
  <c r="G10" i="56"/>
  <c r="G18" i="56"/>
  <c r="C37" i="37"/>
  <c r="C40" i="56"/>
  <c r="C44" i="37"/>
  <c r="C47" i="56"/>
  <c r="D53" i="56"/>
  <c r="I14" i="56"/>
  <c r="G58" i="56"/>
  <c r="G56" i="56"/>
  <c r="K23" i="56"/>
  <c r="D24" i="56"/>
  <c r="D43" i="56"/>
  <c r="E44" i="56"/>
  <c r="E29" i="56"/>
  <c r="G28" i="56"/>
  <c r="F10" i="56"/>
  <c r="G27" i="56"/>
  <c r="F18" i="56"/>
  <c r="E22" i="56"/>
  <c r="J14" i="56"/>
  <c r="G15" i="56"/>
  <c r="F41" i="56"/>
  <c r="J23" i="56"/>
  <c r="G24" i="56"/>
  <c r="G43" i="56"/>
  <c r="F54" i="56"/>
  <c r="F23" i="56"/>
  <c r="F27" i="56"/>
  <c r="H53" i="56"/>
  <c r="F116" i="11"/>
  <c r="H13" i="56" s="1"/>
  <c r="D22" i="56"/>
  <c r="E12" i="56"/>
  <c r="F15" i="56"/>
  <c r="E41" i="56"/>
  <c r="F24" i="56"/>
  <c r="G11" i="56"/>
  <c r="I52" i="56"/>
  <c r="E54" i="56"/>
  <c r="G23" i="56"/>
  <c r="E27" i="56"/>
  <c r="K53" i="56"/>
  <c r="G22" i="56"/>
  <c r="K48" i="56"/>
  <c r="D12" i="56"/>
  <c r="E15" i="56"/>
  <c r="G41" i="56"/>
  <c r="G13" i="56"/>
  <c r="D30" i="56"/>
  <c r="F11" i="56"/>
  <c r="H52" i="56"/>
  <c r="D54" i="56"/>
  <c r="E23" i="56"/>
  <c r="D27" i="56"/>
  <c r="J53" i="56"/>
  <c r="F22" i="56"/>
  <c r="G12" i="56"/>
  <c r="D41" i="56"/>
  <c r="I42" i="56"/>
  <c r="G35" i="56"/>
  <c r="F13" i="56"/>
  <c r="E30" i="56"/>
  <c r="E11" i="56"/>
  <c r="K52" i="56"/>
  <c r="G54" i="56"/>
  <c r="D23" i="56"/>
  <c r="I53" i="56"/>
  <c r="F127" i="11"/>
  <c r="H24" i="56" s="1"/>
  <c r="E55" i="56"/>
  <c r="E37" i="56"/>
  <c r="E35" i="56"/>
  <c r="E13" i="56"/>
  <c r="G30" i="56"/>
  <c r="D11" i="56"/>
  <c r="F31" i="56"/>
  <c r="G57" i="56"/>
  <c r="H37" i="56"/>
  <c r="G55" i="56"/>
  <c r="F37" i="56"/>
  <c r="F35" i="56"/>
  <c r="D13" i="56"/>
  <c r="F30" i="56"/>
  <c r="D50" i="56"/>
  <c r="G31" i="56"/>
  <c r="E57" i="56"/>
  <c r="K37" i="56"/>
  <c r="C8" i="37"/>
  <c r="C11" i="56"/>
  <c r="D42" i="56"/>
  <c r="D55" i="56"/>
  <c r="G37" i="56"/>
  <c r="D35" i="56"/>
  <c r="G48" i="56"/>
  <c r="J44" i="56"/>
  <c r="G50" i="56"/>
  <c r="H34" i="56"/>
  <c r="D31" i="56"/>
  <c r="D57" i="56"/>
  <c r="J37" i="56"/>
  <c r="G26" i="56"/>
  <c r="C51" i="37"/>
  <c r="C54" i="56"/>
  <c r="C34" i="37"/>
  <c r="C37" i="56"/>
  <c r="E141" i="11"/>
  <c r="E88" i="11" s="1"/>
  <c r="E35" i="11" s="1"/>
  <c r="G42" i="56"/>
  <c r="K36" i="56"/>
  <c r="F55" i="56"/>
  <c r="F48" i="56"/>
  <c r="I44" i="56"/>
  <c r="F50" i="56"/>
  <c r="K34" i="56"/>
  <c r="I37" i="56"/>
  <c r="F125" i="11"/>
  <c r="K22" i="56" s="1"/>
  <c r="C21" i="37"/>
  <c r="C24" i="56"/>
  <c r="E53" i="56"/>
  <c r="F58" i="56"/>
  <c r="F56" i="56"/>
  <c r="E50" i="56"/>
  <c r="D44" i="56"/>
  <c r="E28" i="56"/>
  <c r="E10" i="56"/>
  <c r="F26" i="56"/>
  <c r="E18" i="56"/>
  <c r="H50" i="37"/>
  <c r="H55" i="37"/>
  <c r="E60" i="11"/>
  <c r="I7" i="37" s="1"/>
  <c r="E51" i="11"/>
  <c r="F51" i="37" s="1"/>
  <c r="I51" i="37"/>
  <c r="C267" i="11"/>
  <c r="E81" i="11"/>
  <c r="H28" i="37"/>
  <c r="H40" i="37"/>
  <c r="H54" i="37"/>
  <c r="E107" i="11"/>
  <c r="I24" i="37"/>
  <c r="E100" i="11"/>
  <c r="K240" i="11"/>
  <c r="H12" i="37"/>
  <c r="E65" i="11"/>
  <c r="H9" i="37"/>
  <c r="E62" i="11"/>
  <c r="E94" i="11"/>
  <c r="H24" i="37"/>
  <c r="E15" i="11"/>
  <c r="F15" i="37" s="1"/>
  <c r="I53" i="37"/>
  <c r="E78" i="11"/>
  <c r="E87" i="11"/>
  <c r="H34" i="37"/>
  <c r="H49" i="37"/>
  <c r="E102" i="11"/>
  <c r="E73" i="11"/>
  <c r="H53" i="37"/>
  <c r="E63" i="11"/>
  <c r="H15" i="37"/>
  <c r="H51" i="37"/>
  <c r="E98" i="11"/>
  <c r="H45" i="37"/>
  <c r="E74" i="11"/>
  <c r="E92" i="11"/>
  <c r="H39" i="37"/>
  <c r="E80" i="11"/>
  <c r="E72" i="11"/>
  <c r="E105" i="11"/>
  <c r="E61" i="11"/>
  <c r="E79" i="11"/>
  <c r="H26" i="37"/>
  <c r="E85" i="11"/>
  <c r="E91" i="11"/>
  <c r="T103" i="11"/>
  <c r="BM50" i="37"/>
  <c r="T108" i="11"/>
  <c r="BM55" i="37"/>
  <c r="T63" i="11"/>
  <c r="BM10" i="37"/>
  <c r="T83" i="11"/>
  <c r="BM30" i="37"/>
  <c r="U66" i="11"/>
  <c r="U13" i="11" s="1"/>
  <c r="BP13" i="37"/>
  <c r="S108" i="11"/>
  <c r="BJ55" i="37"/>
  <c r="T105" i="11"/>
  <c r="BM52" i="37"/>
  <c r="S70" i="11"/>
  <c r="BJ17" i="37"/>
  <c r="U87" i="11"/>
  <c r="U34" i="11" s="1"/>
  <c r="BP34" i="37"/>
  <c r="S87" i="11"/>
  <c r="BJ34" i="37"/>
  <c r="T96" i="11"/>
  <c r="BM43" i="37"/>
  <c r="T93" i="11"/>
  <c r="BM40" i="37"/>
  <c r="U85" i="11"/>
  <c r="U32" i="11" s="1"/>
  <c r="BP32" i="37"/>
  <c r="T60" i="11"/>
  <c r="BM7" i="37"/>
  <c r="T94" i="11"/>
  <c r="BM41" i="37"/>
  <c r="T62" i="11"/>
  <c r="BM9" i="37"/>
  <c r="T76" i="11"/>
  <c r="BM23" i="37"/>
  <c r="T72" i="11"/>
  <c r="BM19" i="37"/>
  <c r="S72" i="11"/>
  <c r="BJ19" i="37"/>
  <c r="U82" i="11"/>
  <c r="U29" i="11" s="1"/>
  <c r="BP29" i="37"/>
  <c r="T106" i="11"/>
  <c r="BM53" i="37"/>
  <c r="T80" i="11"/>
  <c r="BM27" i="37"/>
  <c r="P238" i="11"/>
  <c r="L257" i="11"/>
  <c r="O224" i="11"/>
  <c r="O219" i="11"/>
  <c r="Q247" i="11"/>
  <c r="L232" i="11"/>
  <c r="Q251" i="11"/>
  <c r="E53" i="11"/>
  <c r="F53" i="37" s="1"/>
  <c r="I15" i="37"/>
  <c r="P224" i="11"/>
  <c r="E24" i="11"/>
  <c r="F24" i="37" s="1"/>
  <c r="P245" i="11"/>
  <c r="O245" i="11"/>
  <c r="P259" i="11"/>
  <c r="O242" i="11"/>
  <c r="M246" i="11"/>
  <c r="Q222" i="11"/>
  <c r="O240" i="11"/>
  <c r="L265" i="11"/>
  <c r="L263" i="11"/>
  <c r="P240" i="11"/>
  <c r="Q230" i="11"/>
  <c r="L226" i="11"/>
  <c r="K265" i="11"/>
  <c r="K261" i="11"/>
  <c r="R265" i="11"/>
  <c r="O266" i="11"/>
  <c r="E40" i="11"/>
  <c r="F40" i="37" s="1"/>
  <c r="I40" i="37"/>
  <c r="O247" i="11"/>
  <c r="R254" i="11"/>
  <c r="O220" i="11"/>
  <c r="M220" i="11"/>
  <c r="L233" i="11"/>
  <c r="Q254" i="11"/>
  <c r="Q253" i="11"/>
  <c r="Q265" i="11"/>
  <c r="N220" i="11"/>
  <c r="R230" i="11"/>
  <c r="P247" i="11"/>
  <c r="R251" i="11"/>
  <c r="M221" i="11"/>
  <c r="C221" i="11" s="1"/>
  <c r="Q257" i="11"/>
  <c r="L240" i="11"/>
  <c r="O225" i="11"/>
  <c r="K236" i="11"/>
  <c r="K233" i="11"/>
  <c r="P266" i="11"/>
  <c r="R256" i="11"/>
  <c r="K245" i="11"/>
  <c r="P220" i="11"/>
  <c r="K251" i="11"/>
  <c r="O261" i="11"/>
  <c r="Q256" i="11"/>
  <c r="R223" i="11"/>
  <c r="P225" i="11"/>
  <c r="L34" i="37"/>
  <c r="T176" i="11"/>
  <c r="T123" i="11" s="1"/>
  <c r="L245" i="11"/>
  <c r="U268" i="11"/>
  <c r="M229" i="11"/>
  <c r="P233" i="11"/>
  <c r="P257" i="11"/>
  <c r="Q223" i="11"/>
  <c r="P229" i="11"/>
  <c r="O259" i="11"/>
  <c r="K235" i="11"/>
  <c r="O241" i="11"/>
  <c r="F103" i="11"/>
  <c r="F50" i="11" s="1"/>
  <c r="O260" i="11"/>
  <c r="P237" i="11"/>
  <c r="J251" i="11"/>
  <c r="N265" i="11"/>
  <c r="O223" i="11"/>
  <c r="L261" i="11"/>
  <c r="R260" i="11"/>
  <c r="S268" i="11"/>
  <c r="K238" i="11"/>
  <c r="T268" i="11"/>
  <c r="J229" i="11"/>
  <c r="P261" i="11"/>
  <c r="O229" i="11"/>
  <c r="Q245" i="11"/>
  <c r="Q242" i="11"/>
  <c r="L224" i="11"/>
  <c r="K247" i="11"/>
  <c r="Q260" i="11"/>
  <c r="L238" i="11"/>
  <c r="P244" i="11"/>
  <c r="J252" i="11"/>
  <c r="P219" i="11"/>
  <c r="Q236" i="11"/>
  <c r="M235" i="11"/>
  <c r="N225" i="11"/>
  <c r="M250" i="11"/>
  <c r="M260" i="11"/>
  <c r="M243" i="11"/>
  <c r="I229" i="11"/>
  <c r="I219" i="11"/>
  <c r="I242" i="11"/>
  <c r="I246" i="11"/>
  <c r="N262" i="11"/>
  <c r="M248" i="11"/>
  <c r="N256" i="11"/>
  <c r="I251" i="11"/>
  <c r="I247" i="11"/>
  <c r="J255" i="11"/>
  <c r="N254" i="11"/>
  <c r="I255" i="11"/>
  <c r="M249" i="11"/>
  <c r="J226" i="11"/>
  <c r="I226" i="11"/>
  <c r="N255" i="11"/>
  <c r="N259" i="11"/>
  <c r="M223" i="11"/>
  <c r="J243" i="11"/>
  <c r="M240" i="11"/>
  <c r="I264" i="11"/>
  <c r="N219" i="11"/>
  <c r="M239" i="11"/>
  <c r="J22" i="37"/>
  <c r="M236" i="11"/>
  <c r="M237" i="11"/>
  <c r="I254" i="11"/>
  <c r="M253" i="11"/>
  <c r="N226" i="11"/>
  <c r="N249" i="11"/>
  <c r="N234" i="11"/>
  <c r="I233" i="11"/>
  <c r="M230" i="11"/>
  <c r="I240" i="11"/>
  <c r="N251" i="11"/>
  <c r="M232" i="11"/>
  <c r="I235" i="11"/>
  <c r="M238" i="11"/>
  <c r="N247" i="11"/>
  <c r="I252" i="11"/>
  <c r="J232" i="11"/>
  <c r="M222" i="11"/>
  <c r="N241" i="11"/>
  <c r="I243" i="11"/>
  <c r="N253" i="11"/>
  <c r="O264" i="11"/>
  <c r="L228" i="11"/>
  <c r="N258" i="11"/>
  <c r="I232" i="11"/>
  <c r="Q235" i="11"/>
  <c r="Q231" i="11"/>
  <c r="C231" i="11" s="1"/>
  <c r="O235" i="11"/>
  <c r="O256" i="11"/>
  <c r="Q239" i="11"/>
  <c r="K244" i="11"/>
  <c r="Q249" i="11"/>
  <c r="Q263" i="11"/>
  <c r="T173" i="11"/>
  <c r="T120" i="11" s="1"/>
  <c r="O251" i="11"/>
  <c r="J32" i="37"/>
  <c r="J35" i="37"/>
  <c r="J20" i="37"/>
  <c r="J39" i="37"/>
  <c r="T207" i="11"/>
  <c r="T154" i="11" s="1"/>
  <c r="O250" i="11"/>
  <c r="O263" i="11"/>
  <c r="K230" i="11"/>
  <c r="Q227" i="11"/>
  <c r="C227" i="11" s="1"/>
  <c r="O258" i="11"/>
  <c r="U195" i="11"/>
  <c r="U142" i="11" s="1"/>
  <c r="K249" i="11"/>
  <c r="K260" i="11"/>
  <c r="T210" i="11"/>
  <c r="T157" i="11" s="1"/>
  <c r="Q266" i="11"/>
  <c r="S207" i="11"/>
  <c r="S154" i="11" s="1"/>
  <c r="J172" i="11"/>
  <c r="S201" i="11"/>
  <c r="S148" i="11" s="1"/>
  <c r="O226" i="11"/>
  <c r="Q234" i="11"/>
  <c r="Q229" i="11"/>
  <c r="O254" i="11"/>
  <c r="K234" i="11"/>
  <c r="O239" i="11"/>
  <c r="T203" i="11"/>
  <c r="T150" i="11" s="1"/>
  <c r="T184" i="11"/>
  <c r="T131" i="11" s="1"/>
  <c r="Q248" i="11"/>
  <c r="K254" i="11"/>
  <c r="S197" i="11"/>
  <c r="S144" i="11" s="1"/>
  <c r="S168" i="11"/>
  <c r="S115" i="11" s="1"/>
  <c r="O232" i="11"/>
  <c r="T181" i="11"/>
  <c r="T128" i="11" s="1"/>
  <c r="U214" i="11"/>
  <c r="U161" i="11" s="1"/>
  <c r="S195" i="11"/>
  <c r="S142" i="11" s="1"/>
  <c r="T196" i="11"/>
  <c r="T143" i="11" s="1"/>
  <c r="T205" i="11"/>
  <c r="T152" i="11" s="1"/>
  <c r="S211" i="11"/>
  <c r="S158" i="11" s="1"/>
  <c r="U197" i="11"/>
  <c r="U144" i="11" s="1"/>
  <c r="U211" i="11"/>
  <c r="U158" i="11" s="1"/>
  <c r="U173" i="11"/>
  <c r="U120" i="11" s="1"/>
  <c r="U166" i="11"/>
  <c r="U113" i="11" s="1"/>
  <c r="K223" i="11"/>
  <c r="U205" i="11"/>
  <c r="U152" i="11" s="1"/>
  <c r="T172" i="11"/>
  <c r="T119" i="11" s="1"/>
  <c r="T206" i="11"/>
  <c r="T153" i="11" s="1"/>
  <c r="U192" i="11"/>
  <c r="U139" i="11" s="1"/>
  <c r="S200" i="11"/>
  <c r="S147" i="11" s="1"/>
  <c r="S166" i="11"/>
  <c r="S113" i="11" s="1"/>
  <c r="S172" i="11"/>
  <c r="S119" i="11" s="1"/>
  <c r="U190" i="11"/>
  <c r="U137" i="11" s="1"/>
  <c r="S189" i="11"/>
  <c r="S136" i="11" s="1"/>
  <c r="S198" i="11"/>
  <c r="S145" i="11" s="1"/>
  <c r="S167" i="11"/>
  <c r="S114" i="11" s="1"/>
  <c r="U168" i="11"/>
  <c r="U115" i="11" s="1"/>
  <c r="T183" i="11"/>
  <c r="T130" i="11" s="1"/>
  <c r="U175" i="11"/>
  <c r="U122" i="11" s="1"/>
  <c r="S169" i="11"/>
  <c r="S116" i="11" s="1"/>
  <c r="S177" i="11"/>
  <c r="S124" i="11" s="1"/>
  <c r="T174" i="11"/>
  <c r="T121" i="11" s="1"/>
  <c r="Q233" i="11"/>
  <c r="U209" i="11"/>
  <c r="U156" i="11" s="1"/>
  <c r="S206" i="11"/>
  <c r="S153" i="11" s="1"/>
  <c r="T170" i="11"/>
  <c r="T117" i="11" s="1"/>
  <c r="T193" i="11"/>
  <c r="T140" i="11" s="1"/>
  <c r="S188" i="11"/>
  <c r="S135" i="11" s="1"/>
  <c r="T213" i="11"/>
  <c r="T160" i="11" s="1"/>
  <c r="U179" i="11"/>
  <c r="U126" i="11" s="1"/>
  <c r="S205" i="11"/>
  <c r="S152" i="11" s="1"/>
  <c r="Q238" i="11"/>
  <c r="Q240" i="11"/>
  <c r="J205" i="11"/>
  <c r="T171" i="11"/>
  <c r="T118" i="11" s="1"/>
  <c r="J192" i="11"/>
  <c r="U182" i="11"/>
  <c r="U129" i="11" s="1"/>
  <c r="J213" i="11"/>
  <c r="F86" i="11"/>
  <c r="L33" i="37"/>
  <c r="F33" i="37"/>
  <c r="J169" i="11"/>
  <c r="F42" i="37"/>
  <c r="E55" i="11"/>
  <c r="I55" i="37"/>
  <c r="F16" i="37"/>
  <c r="F64" i="11"/>
  <c r="L11" i="37"/>
  <c r="F34" i="11"/>
  <c r="M34" i="37"/>
  <c r="F11" i="37"/>
  <c r="K263" i="11"/>
  <c r="Q218" i="11"/>
  <c r="U177" i="11"/>
  <c r="U124" i="11" s="1"/>
  <c r="F31" i="37"/>
  <c r="S209" i="11"/>
  <c r="S156" i="11" s="1"/>
  <c r="J195" i="11"/>
  <c r="E50" i="11"/>
  <c r="I50" i="37"/>
  <c r="S194" i="11"/>
  <c r="S141" i="11" s="1"/>
  <c r="S190" i="11"/>
  <c r="S137" i="11" s="1"/>
  <c r="U170" i="11"/>
  <c r="U117" i="11" s="1"/>
  <c r="I195" i="11"/>
  <c r="F18" i="37"/>
  <c r="I213" i="11"/>
  <c r="F48" i="37"/>
  <c r="S191" i="11"/>
  <c r="S138" i="11" s="1"/>
  <c r="I169" i="11"/>
  <c r="J200" i="11"/>
  <c r="R218" i="11"/>
  <c r="F44" i="37"/>
  <c r="F14" i="37"/>
  <c r="I196" i="11"/>
  <c r="J196" i="11"/>
  <c r="M31" i="37" l="1"/>
  <c r="H22" i="56"/>
  <c r="I23" i="37"/>
  <c r="L19" i="37"/>
  <c r="F72" i="11"/>
  <c r="M19" i="37" s="1"/>
  <c r="F45" i="11"/>
  <c r="J45" i="37" s="1"/>
  <c r="M16" i="37"/>
  <c r="E7" i="11"/>
  <c r="F7" i="37" s="1"/>
  <c r="M42" i="37"/>
  <c r="M49" i="37"/>
  <c r="M41" i="37"/>
  <c r="I35" i="37"/>
  <c r="M18" i="37"/>
  <c r="L21" i="37"/>
  <c r="F74" i="11"/>
  <c r="M21" i="37" s="1"/>
  <c r="H35" i="37"/>
  <c r="L10" i="37"/>
  <c r="F63" i="11"/>
  <c r="M10" i="37" s="1"/>
  <c r="J22" i="56"/>
  <c r="K13" i="56"/>
  <c r="I22" i="56"/>
  <c r="J24" i="56"/>
  <c r="J13" i="56"/>
  <c r="I13" i="56"/>
  <c r="J116" i="11"/>
  <c r="BN13" i="37"/>
  <c r="BD16" i="56"/>
  <c r="J147" i="11"/>
  <c r="K24" i="56"/>
  <c r="I24" i="56"/>
  <c r="J160" i="11"/>
  <c r="BN34" i="37"/>
  <c r="BD37" i="56"/>
  <c r="J119" i="11"/>
  <c r="BN29" i="37"/>
  <c r="BD32" i="56"/>
  <c r="J143" i="11"/>
  <c r="J142" i="11"/>
  <c r="BN32" i="37"/>
  <c r="BD35" i="56"/>
  <c r="G38" i="56"/>
  <c r="F38" i="56"/>
  <c r="J139" i="11"/>
  <c r="J152" i="11"/>
  <c r="E38" i="56"/>
  <c r="D38" i="56"/>
  <c r="C246" i="11"/>
  <c r="C252" i="11"/>
  <c r="O248" i="11"/>
  <c r="C248" i="11" s="1"/>
  <c r="C260" i="11"/>
  <c r="C220" i="11"/>
  <c r="C239" i="11"/>
  <c r="C263" i="11"/>
  <c r="C236" i="11"/>
  <c r="C245" i="11"/>
  <c r="C253" i="11"/>
  <c r="C243" i="11"/>
  <c r="C250" i="11"/>
  <c r="E26" i="11"/>
  <c r="F26" i="37" s="1"/>
  <c r="I26" i="37"/>
  <c r="I9" i="37"/>
  <c r="E9" i="11"/>
  <c r="F9" i="37" s="1"/>
  <c r="C223" i="11"/>
  <c r="C230" i="11"/>
  <c r="C222" i="11"/>
  <c r="I39" i="37"/>
  <c r="E39" i="11"/>
  <c r="F39" i="37" s="1"/>
  <c r="E49" i="11"/>
  <c r="F49" i="37" s="1"/>
  <c r="I49" i="37"/>
  <c r="E8" i="11"/>
  <c r="F8" i="37" s="1"/>
  <c r="I8" i="37"/>
  <c r="I54" i="37"/>
  <c r="E54" i="11"/>
  <c r="F54" i="37" s="1"/>
  <c r="J184" i="11"/>
  <c r="I12" i="37"/>
  <c r="E12" i="11"/>
  <c r="F12" i="37" s="1"/>
  <c r="E20" i="11"/>
  <c r="F20" i="37" s="1"/>
  <c r="I20" i="37"/>
  <c r="E38" i="11"/>
  <c r="F38" i="37" s="1"/>
  <c r="I38" i="37"/>
  <c r="I52" i="37"/>
  <c r="E52" i="11"/>
  <c r="F52" i="37" s="1"/>
  <c r="E21" i="11"/>
  <c r="F21" i="37" s="1"/>
  <c r="I21" i="37"/>
  <c r="I10" i="37"/>
  <c r="E10" i="11"/>
  <c r="F10" i="37" s="1"/>
  <c r="C240" i="11"/>
  <c r="C249" i="11"/>
  <c r="I32" i="37"/>
  <c r="E32" i="11"/>
  <c r="F32" i="37" s="1"/>
  <c r="I19" i="37"/>
  <c r="E19" i="11"/>
  <c r="F19" i="37" s="1"/>
  <c r="I34" i="37"/>
  <c r="E34" i="11"/>
  <c r="F34" i="37" s="1"/>
  <c r="E45" i="11"/>
  <c r="F45" i="37" s="1"/>
  <c r="I45" i="37"/>
  <c r="E25" i="11"/>
  <c r="F25" i="37" s="1"/>
  <c r="I25" i="37"/>
  <c r="C229" i="11"/>
  <c r="E27" i="11"/>
  <c r="F27" i="37" s="1"/>
  <c r="I27" i="37"/>
  <c r="C235" i="11"/>
  <c r="I41" i="37"/>
  <c r="E41" i="11"/>
  <c r="F41" i="37" s="1"/>
  <c r="I47" i="37"/>
  <c r="E47" i="11"/>
  <c r="F47" i="37" s="1"/>
  <c r="E28" i="11"/>
  <c r="F28" i="37" s="1"/>
  <c r="I28" i="37"/>
  <c r="T23" i="11"/>
  <c r="T43" i="11"/>
  <c r="T70" i="11"/>
  <c r="BM17" i="37"/>
  <c r="T27" i="11"/>
  <c r="T9" i="11"/>
  <c r="S34" i="11"/>
  <c r="U86" i="11"/>
  <c r="U33" i="11" s="1"/>
  <c r="BP33" i="37"/>
  <c r="S62" i="11"/>
  <c r="BJ9" i="37"/>
  <c r="T30" i="11"/>
  <c r="T53" i="11"/>
  <c r="T41" i="11"/>
  <c r="U108" i="11"/>
  <c r="U55" i="11" s="1"/>
  <c r="BP55" i="37"/>
  <c r="S100" i="11"/>
  <c r="BJ47" i="37"/>
  <c r="U62" i="11"/>
  <c r="U9" i="11" s="1"/>
  <c r="BP9" i="37"/>
  <c r="T97" i="11"/>
  <c r="BM44" i="37"/>
  <c r="S99" i="11"/>
  <c r="BJ46" i="37"/>
  <c r="S92" i="11"/>
  <c r="BJ39" i="37"/>
  <c r="T66" i="11"/>
  <c r="BM13" i="37"/>
  <c r="T99" i="11"/>
  <c r="BM46" i="37"/>
  <c r="U89" i="11"/>
  <c r="U36" i="11" s="1"/>
  <c r="BP36" i="37"/>
  <c r="T67" i="11"/>
  <c r="BM14" i="37"/>
  <c r="T10" i="11"/>
  <c r="T78" i="11"/>
  <c r="BM25" i="37"/>
  <c r="U105" i="11"/>
  <c r="U52" i="11" s="1"/>
  <c r="BP52" i="37"/>
  <c r="U76" i="11"/>
  <c r="U23" i="11" s="1"/>
  <c r="BP23" i="37"/>
  <c r="U71" i="11"/>
  <c r="U18" i="11" s="1"/>
  <c r="BP18" i="37"/>
  <c r="U73" i="11"/>
  <c r="U20" i="11" s="1"/>
  <c r="BP20" i="37"/>
  <c r="T68" i="11"/>
  <c r="BM15" i="37"/>
  <c r="S83" i="11"/>
  <c r="BJ30" i="37"/>
  <c r="U99" i="11"/>
  <c r="U46" i="11" s="1"/>
  <c r="BP46" i="37"/>
  <c r="T90" i="11"/>
  <c r="BM37" i="37"/>
  <c r="T7" i="11"/>
  <c r="S17" i="11"/>
  <c r="T64" i="11"/>
  <c r="BM11" i="37"/>
  <c r="T75" i="11"/>
  <c r="BM22" i="37"/>
  <c r="S61" i="11"/>
  <c r="BJ8" i="37"/>
  <c r="T100" i="11"/>
  <c r="BM47" i="37"/>
  <c r="S105" i="11"/>
  <c r="BJ52" i="37"/>
  <c r="S91" i="11"/>
  <c r="BJ38" i="37"/>
  <c r="S103" i="11"/>
  <c r="BJ50" i="37"/>
  <c r="S71" i="11"/>
  <c r="BJ18" i="37"/>
  <c r="T55" i="11"/>
  <c r="T77" i="11"/>
  <c r="BM24" i="37"/>
  <c r="T104" i="11"/>
  <c r="BM51" i="37"/>
  <c r="U103" i="11"/>
  <c r="U50" i="11" s="1"/>
  <c r="BP50" i="37"/>
  <c r="U91" i="11"/>
  <c r="U38" i="11" s="1"/>
  <c r="BP38" i="37"/>
  <c r="S95" i="11"/>
  <c r="BJ42" i="37"/>
  <c r="U64" i="11"/>
  <c r="U11" i="11" s="1"/>
  <c r="BP11" i="37"/>
  <c r="T107" i="11"/>
  <c r="BM54" i="37"/>
  <c r="T101" i="11"/>
  <c r="BM48" i="37"/>
  <c r="S19" i="11"/>
  <c r="T52" i="11"/>
  <c r="S63" i="11"/>
  <c r="BJ10" i="37"/>
  <c r="S84" i="11"/>
  <c r="BJ31" i="37"/>
  <c r="S82" i="11"/>
  <c r="BJ29" i="37"/>
  <c r="U69" i="11"/>
  <c r="U16" i="11" s="1"/>
  <c r="BP16" i="37"/>
  <c r="U60" i="11"/>
  <c r="U7" i="11" s="1"/>
  <c r="BP7" i="37"/>
  <c r="S89" i="11"/>
  <c r="BJ36" i="37"/>
  <c r="T50" i="11"/>
  <c r="U67" i="11"/>
  <c r="U14" i="11" s="1"/>
  <c r="BP14" i="37"/>
  <c r="S60" i="11"/>
  <c r="BJ7" i="37"/>
  <c r="S94" i="11"/>
  <c r="BJ41" i="37"/>
  <c r="U84" i="11"/>
  <c r="U31" i="11" s="1"/>
  <c r="BP31" i="37"/>
  <c r="S85" i="11"/>
  <c r="BJ32" i="37"/>
  <c r="S88" i="11"/>
  <c r="BJ35" i="37"/>
  <c r="T65" i="11"/>
  <c r="BM12" i="37"/>
  <c r="T87" i="11"/>
  <c r="BM34" i="37"/>
  <c r="S66" i="11"/>
  <c r="BJ13" i="37"/>
  <c r="S101" i="11"/>
  <c r="BJ48" i="37"/>
  <c r="T19" i="11"/>
  <c r="T40" i="11"/>
  <c r="S55" i="11"/>
  <c r="O233" i="11"/>
  <c r="I171" i="11"/>
  <c r="K228" i="11"/>
  <c r="O238" i="11"/>
  <c r="C238" i="11" s="1"/>
  <c r="K232" i="11"/>
  <c r="C232" i="11" s="1"/>
  <c r="M50" i="37"/>
  <c r="K257" i="11"/>
  <c r="J171" i="11"/>
  <c r="R268" i="11"/>
  <c r="P178" i="11"/>
  <c r="O237" i="11"/>
  <c r="C237" i="11" s="1"/>
  <c r="O257" i="11"/>
  <c r="J168" i="11"/>
  <c r="F35" i="37"/>
  <c r="N233" i="11"/>
  <c r="O212" i="11"/>
  <c r="P212" i="11"/>
  <c r="N224" i="11"/>
  <c r="O244" i="11"/>
  <c r="C244" i="11" s="1"/>
  <c r="J209" i="11"/>
  <c r="N242" i="11"/>
  <c r="K226" i="11"/>
  <c r="M247" i="11"/>
  <c r="C247" i="11" s="1"/>
  <c r="M255" i="11"/>
  <c r="C255" i="11" s="1"/>
  <c r="M266" i="11"/>
  <c r="M254" i="11"/>
  <c r="C254" i="11" s="1"/>
  <c r="M233" i="11"/>
  <c r="M241" i="11"/>
  <c r="C241" i="11" s="1"/>
  <c r="M251" i="11"/>
  <c r="C251" i="11" s="1"/>
  <c r="J41" i="37"/>
  <c r="M228" i="11"/>
  <c r="N228" i="11"/>
  <c r="M225" i="11"/>
  <c r="C225" i="11" s="1"/>
  <c r="M234" i="11"/>
  <c r="C234" i="11" s="1"/>
  <c r="M264" i="11"/>
  <c r="N264" i="11"/>
  <c r="M258" i="11"/>
  <c r="C258" i="11" s="1"/>
  <c r="K224" i="11"/>
  <c r="M256" i="11"/>
  <c r="C256" i="11" s="1"/>
  <c r="M265" i="11"/>
  <c r="C265" i="11" s="1"/>
  <c r="M262" i="11"/>
  <c r="C262" i="11" s="1"/>
  <c r="M261" i="11"/>
  <c r="N266" i="11"/>
  <c r="M219" i="11"/>
  <c r="C219" i="11" s="1"/>
  <c r="N261" i="11"/>
  <c r="M226" i="11"/>
  <c r="M259" i="11"/>
  <c r="C259" i="11" s="1"/>
  <c r="M224" i="11"/>
  <c r="R191" i="11"/>
  <c r="I172" i="11"/>
  <c r="T197" i="11"/>
  <c r="T144" i="11" s="1"/>
  <c r="J50" i="37"/>
  <c r="J42" i="37"/>
  <c r="J31" i="37"/>
  <c r="J18" i="37"/>
  <c r="J34" i="37"/>
  <c r="U181" i="11"/>
  <c r="U128" i="11" s="1"/>
  <c r="P200" i="11"/>
  <c r="P202" i="11"/>
  <c r="P214" i="11"/>
  <c r="T201" i="11"/>
  <c r="T148" i="11" s="1"/>
  <c r="I205" i="11"/>
  <c r="S202" i="11"/>
  <c r="S149" i="11" s="1"/>
  <c r="Q268" i="11"/>
  <c r="T179" i="11"/>
  <c r="T126" i="11" s="1"/>
  <c r="T180" i="11"/>
  <c r="T127" i="11" s="1"/>
  <c r="S186" i="11"/>
  <c r="S133" i="11" s="1"/>
  <c r="S199" i="11"/>
  <c r="S146" i="11" s="1"/>
  <c r="U200" i="11"/>
  <c r="U147" i="11" s="1"/>
  <c r="S213" i="11"/>
  <c r="S160" i="11" s="1"/>
  <c r="U212" i="11"/>
  <c r="U159" i="11" s="1"/>
  <c r="U167" i="11"/>
  <c r="U114" i="11" s="1"/>
  <c r="S185" i="11"/>
  <c r="S132" i="11" s="1"/>
  <c r="U204" i="11"/>
  <c r="U151" i="11" s="1"/>
  <c r="T190" i="11"/>
  <c r="T137" i="11" s="1"/>
  <c r="U199" i="11"/>
  <c r="U146" i="11" s="1"/>
  <c r="U206" i="11"/>
  <c r="U153" i="11" s="1"/>
  <c r="U185" i="11"/>
  <c r="U132" i="11" s="1"/>
  <c r="U201" i="11"/>
  <c r="U148" i="11" s="1"/>
  <c r="T195" i="11"/>
  <c r="T142" i="11" s="1"/>
  <c r="T192" i="11"/>
  <c r="T139" i="11" s="1"/>
  <c r="T194" i="11"/>
  <c r="T141" i="11" s="1"/>
  <c r="U203" i="11"/>
  <c r="U150" i="11" s="1"/>
  <c r="T208" i="11"/>
  <c r="T155" i="11" s="1"/>
  <c r="U186" i="11"/>
  <c r="U133" i="11" s="1"/>
  <c r="S179" i="11"/>
  <c r="S126" i="11" s="1"/>
  <c r="U184" i="11"/>
  <c r="U131" i="11" s="1"/>
  <c r="T187" i="11"/>
  <c r="T134" i="11" s="1"/>
  <c r="S180" i="11"/>
  <c r="S127" i="11" s="1"/>
  <c r="S171" i="11"/>
  <c r="S118" i="11" s="1"/>
  <c r="S196" i="11"/>
  <c r="S143" i="11" s="1"/>
  <c r="U196" i="11"/>
  <c r="U143" i="11" s="1"/>
  <c r="U178" i="11"/>
  <c r="U125" i="11" s="1"/>
  <c r="S192" i="11"/>
  <c r="S139" i="11" s="1"/>
  <c r="T177" i="11"/>
  <c r="T124" i="11" s="1"/>
  <c r="T175" i="11"/>
  <c r="T122" i="11" s="1"/>
  <c r="U194" i="11"/>
  <c r="U141" i="11" s="1"/>
  <c r="S175" i="11"/>
  <c r="S122" i="11" s="1"/>
  <c r="U183" i="11"/>
  <c r="U130" i="11" s="1"/>
  <c r="S208" i="11"/>
  <c r="S155" i="11" s="1"/>
  <c r="S187" i="11"/>
  <c r="S134" i="11" s="1"/>
  <c r="U213" i="11"/>
  <c r="U160" i="11" s="1"/>
  <c r="U174" i="11"/>
  <c r="U121" i="11" s="1"/>
  <c r="U202" i="11"/>
  <c r="U149" i="11" s="1"/>
  <c r="T167" i="11"/>
  <c r="T114" i="11" s="1"/>
  <c r="U169" i="11"/>
  <c r="U116" i="11" s="1"/>
  <c r="T198" i="11"/>
  <c r="T145" i="11" s="1"/>
  <c r="S174" i="11"/>
  <c r="S121" i="11" s="1"/>
  <c r="S173" i="11"/>
  <c r="S120" i="11" s="1"/>
  <c r="T191" i="11"/>
  <c r="T138" i="11" s="1"/>
  <c r="S212" i="11"/>
  <c r="S159" i="11" s="1"/>
  <c r="T188" i="11"/>
  <c r="T135" i="11" s="1"/>
  <c r="U171" i="11"/>
  <c r="U118" i="11" s="1"/>
  <c r="U176" i="11"/>
  <c r="U123" i="11" s="1"/>
  <c r="S203" i="11"/>
  <c r="S150" i="11" s="1"/>
  <c r="U187" i="11"/>
  <c r="U134" i="11" s="1"/>
  <c r="U189" i="11"/>
  <c r="U136" i="11" s="1"/>
  <c r="U207" i="11"/>
  <c r="U154" i="11" s="1"/>
  <c r="S183" i="11"/>
  <c r="S130" i="11" s="1"/>
  <c r="U198" i="11"/>
  <c r="U145" i="11" s="1"/>
  <c r="T185" i="11"/>
  <c r="T132" i="11" s="1"/>
  <c r="S204" i="11"/>
  <c r="S151" i="11" s="1"/>
  <c r="U210" i="11"/>
  <c r="U157" i="11" s="1"/>
  <c r="T204" i="11"/>
  <c r="T151" i="11" s="1"/>
  <c r="U208" i="11"/>
  <c r="U155" i="11" s="1"/>
  <c r="S182" i="11"/>
  <c r="S129" i="11" s="1"/>
  <c r="N191" i="11"/>
  <c r="I192" i="11"/>
  <c r="O199" i="11"/>
  <c r="J183" i="11"/>
  <c r="J174" i="11"/>
  <c r="J203" i="11"/>
  <c r="I170" i="11"/>
  <c r="I191" i="11"/>
  <c r="O202" i="11"/>
  <c r="J191" i="11"/>
  <c r="I197" i="11"/>
  <c r="I142" i="11"/>
  <c r="I181" i="11"/>
  <c r="J214" i="11"/>
  <c r="F33" i="11"/>
  <c r="M33" i="37"/>
  <c r="I208" i="11"/>
  <c r="I183" i="11"/>
  <c r="I214" i="11"/>
  <c r="J181" i="11"/>
  <c r="J197" i="11"/>
  <c r="J177" i="11"/>
  <c r="J178" i="11"/>
  <c r="I160" i="11"/>
  <c r="I143" i="11"/>
  <c r="J167" i="11"/>
  <c r="J185" i="11"/>
  <c r="I177" i="11"/>
  <c r="J186" i="11"/>
  <c r="F11" i="11"/>
  <c r="M11" i="37"/>
  <c r="I178" i="11"/>
  <c r="J175" i="11"/>
  <c r="I116" i="11"/>
  <c r="J170" i="11"/>
  <c r="J188" i="11"/>
  <c r="I200" i="11"/>
  <c r="F50" i="37"/>
  <c r="F55" i="37"/>
  <c r="J208" i="11"/>
  <c r="Q39" i="56" l="1"/>
  <c r="P36" i="37"/>
  <c r="J66" i="11"/>
  <c r="T13" i="37"/>
  <c r="J99" i="11"/>
  <c r="U46" i="37" s="1"/>
  <c r="T46" i="37"/>
  <c r="P57" i="56"/>
  <c r="P54" i="37"/>
  <c r="J86" i="11"/>
  <c r="U33" i="37" s="1"/>
  <c r="T33" i="37"/>
  <c r="J107" i="11"/>
  <c r="T54" i="37"/>
  <c r="J94" i="11"/>
  <c r="T41" i="37"/>
  <c r="N13" i="56"/>
  <c r="P10" i="37"/>
  <c r="J89" i="11"/>
  <c r="U36" i="37" s="1"/>
  <c r="T36" i="37"/>
  <c r="O40" i="56"/>
  <c r="P37" i="37"/>
  <c r="J90" i="11"/>
  <c r="T37" i="37"/>
  <c r="J63" i="11"/>
  <c r="T10" i="37"/>
  <c r="F19" i="11"/>
  <c r="J19" i="37" s="1"/>
  <c r="T13" i="56"/>
  <c r="S13" i="56"/>
  <c r="F21" i="11"/>
  <c r="J21" i="37" s="1"/>
  <c r="F10" i="11"/>
  <c r="J10" i="37" s="1"/>
  <c r="T36" i="56"/>
  <c r="U36" i="56"/>
  <c r="S36" i="56"/>
  <c r="S16" i="56"/>
  <c r="R13" i="56"/>
  <c r="R36" i="56"/>
  <c r="U49" i="56"/>
  <c r="T39" i="56"/>
  <c r="R49" i="56"/>
  <c r="T40" i="56"/>
  <c r="J133" i="11"/>
  <c r="P149" i="11"/>
  <c r="AX43" i="37" s="1"/>
  <c r="P159" i="11"/>
  <c r="P106" i="11" s="1"/>
  <c r="P53" i="11" s="1"/>
  <c r="AV53" i="37" s="1"/>
  <c r="BN11" i="37"/>
  <c r="BD14" i="56"/>
  <c r="BK10" i="37"/>
  <c r="BC13" i="56"/>
  <c r="P40" i="56"/>
  <c r="R39" i="56"/>
  <c r="R57" i="56"/>
  <c r="T44" i="56"/>
  <c r="J135" i="11"/>
  <c r="P147" i="11"/>
  <c r="P94" i="11" s="1"/>
  <c r="P41" i="11" s="1"/>
  <c r="O159" i="11"/>
  <c r="O106" i="11" s="1"/>
  <c r="AU53" i="37" s="1"/>
  <c r="S44" i="56"/>
  <c r="J144" i="11"/>
  <c r="J128" i="11"/>
  <c r="J117" i="11"/>
  <c r="J132" i="11"/>
  <c r="J138" i="11"/>
  <c r="U16" i="56"/>
  <c r="Q13" i="56"/>
  <c r="R44" i="56"/>
  <c r="N138" i="11"/>
  <c r="AP32" i="37" s="1"/>
  <c r="I118" i="11"/>
  <c r="BN14" i="37"/>
  <c r="BD17" i="56"/>
  <c r="BN20" i="37"/>
  <c r="BD23" i="56"/>
  <c r="BN33" i="37"/>
  <c r="BD36" i="56"/>
  <c r="Q57" i="56"/>
  <c r="T16" i="56"/>
  <c r="O13" i="56"/>
  <c r="U44" i="56"/>
  <c r="R138" i="11"/>
  <c r="R85" i="11" s="1"/>
  <c r="BG32" i="37" s="1"/>
  <c r="J115" i="11"/>
  <c r="BK50" i="37"/>
  <c r="BC53" i="56"/>
  <c r="BN38" i="37"/>
  <c r="BD41" i="56"/>
  <c r="BH17" i="37"/>
  <c r="BB20" i="56"/>
  <c r="BN36" i="37"/>
  <c r="BD39" i="56"/>
  <c r="BN9" i="37"/>
  <c r="BD12" i="56"/>
  <c r="BH34" i="37"/>
  <c r="BB37" i="56"/>
  <c r="O57" i="56"/>
  <c r="P13" i="56"/>
  <c r="BK52" i="37"/>
  <c r="BC55" i="56"/>
  <c r="BK9" i="37"/>
  <c r="BC12" i="56"/>
  <c r="S49" i="56"/>
  <c r="N57" i="56"/>
  <c r="R16" i="56"/>
  <c r="BK7" i="37"/>
  <c r="BC10" i="56"/>
  <c r="J161" i="11"/>
  <c r="BK40" i="37"/>
  <c r="BC43" i="56"/>
  <c r="BH19" i="37"/>
  <c r="BB22" i="56"/>
  <c r="BN50" i="37"/>
  <c r="BD53" i="56"/>
  <c r="BK27" i="37"/>
  <c r="BC30" i="56"/>
  <c r="J114" i="11"/>
  <c r="P125" i="11"/>
  <c r="AX19" i="37" s="1"/>
  <c r="BK19" i="37"/>
  <c r="BC22" i="56"/>
  <c r="BN23" i="37"/>
  <c r="BD26" i="56"/>
  <c r="T49" i="56"/>
  <c r="U40" i="56"/>
  <c r="P39" i="56"/>
  <c r="BN7" i="37"/>
  <c r="BD10" i="56"/>
  <c r="BN55" i="37"/>
  <c r="BD58" i="56"/>
  <c r="O39" i="56"/>
  <c r="O149" i="11"/>
  <c r="O96" i="11" s="1"/>
  <c r="AU43" i="37" s="1"/>
  <c r="J122" i="11"/>
  <c r="J125" i="11"/>
  <c r="J121" i="11"/>
  <c r="J156" i="11"/>
  <c r="BN46" i="37"/>
  <c r="BD49" i="56"/>
  <c r="BN52" i="37"/>
  <c r="BD55" i="56"/>
  <c r="BK41" i="37"/>
  <c r="BC44" i="56"/>
  <c r="BK43" i="37"/>
  <c r="BC46" i="56"/>
  <c r="J131" i="11"/>
  <c r="Q40" i="56"/>
  <c r="S40" i="56"/>
  <c r="T57" i="56"/>
  <c r="N39" i="56"/>
  <c r="BH55" i="37"/>
  <c r="BB58" i="56"/>
  <c r="BN18" i="37"/>
  <c r="BD21" i="56"/>
  <c r="J155" i="11"/>
  <c r="J150" i="11"/>
  <c r="J118" i="11"/>
  <c r="BN31" i="37"/>
  <c r="BD34" i="56"/>
  <c r="J124" i="11"/>
  <c r="J130" i="11"/>
  <c r="BN16" i="37"/>
  <c r="BD19" i="56"/>
  <c r="BK53" i="37"/>
  <c r="BC56" i="56"/>
  <c r="BK23" i="37"/>
  <c r="BC26" i="56"/>
  <c r="N40" i="56"/>
  <c r="U39" i="56"/>
  <c r="R40" i="56"/>
  <c r="S57" i="56"/>
  <c r="U13" i="56"/>
  <c r="O146" i="11"/>
  <c r="O93" i="11" s="1"/>
  <c r="O40" i="11" s="1"/>
  <c r="P161" i="11"/>
  <c r="P108" i="11" s="1"/>
  <c r="AY55" i="37" s="1"/>
  <c r="BK55" i="37"/>
  <c r="BC58" i="56"/>
  <c r="BK30" i="37"/>
  <c r="BC33" i="56"/>
  <c r="S39" i="56"/>
  <c r="U57" i="56"/>
  <c r="C261" i="11"/>
  <c r="I184" i="11"/>
  <c r="C226" i="11"/>
  <c r="C264" i="11"/>
  <c r="C228" i="11"/>
  <c r="C233" i="11"/>
  <c r="C266" i="11"/>
  <c r="C257" i="11"/>
  <c r="P199" i="11"/>
  <c r="C224" i="11"/>
  <c r="I117" i="11"/>
  <c r="I152" i="11"/>
  <c r="L214" i="11"/>
  <c r="I139" i="11"/>
  <c r="I119" i="11"/>
  <c r="I138" i="11"/>
  <c r="U93" i="11"/>
  <c r="U40" i="11" s="1"/>
  <c r="BP40" i="37"/>
  <c r="S107" i="11"/>
  <c r="BJ54" i="37"/>
  <c r="T11" i="11"/>
  <c r="S30" i="11"/>
  <c r="T25" i="11"/>
  <c r="S39" i="11"/>
  <c r="U63" i="11"/>
  <c r="U10" i="11" s="1"/>
  <c r="BP10" i="37"/>
  <c r="S13" i="11"/>
  <c r="S41" i="11"/>
  <c r="T48" i="11"/>
  <c r="T51" i="11"/>
  <c r="S38" i="11"/>
  <c r="T15" i="11"/>
  <c r="S46" i="11"/>
  <c r="T92" i="11"/>
  <c r="BM39" i="37"/>
  <c r="U104" i="11"/>
  <c r="U51" i="11" s="1"/>
  <c r="BP51" i="37"/>
  <c r="T84" i="11"/>
  <c r="BM31" i="37"/>
  <c r="S98" i="11"/>
  <c r="BJ45" i="37"/>
  <c r="S106" i="11"/>
  <c r="BJ53" i="37"/>
  <c r="T61" i="11"/>
  <c r="BM8" i="37"/>
  <c r="S102" i="11"/>
  <c r="BJ49" i="37"/>
  <c r="U72" i="11"/>
  <c r="U19" i="11" s="1"/>
  <c r="BP19" i="37"/>
  <c r="S96" i="11"/>
  <c r="BJ43" i="37"/>
  <c r="T95" i="11"/>
  <c r="BM42" i="37"/>
  <c r="U75" i="11"/>
  <c r="U22" i="11" s="1"/>
  <c r="BP22" i="37"/>
  <c r="T34" i="11"/>
  <c r="S7" i="11"/>
  <c r="S29" i="11"/>
  <c r="T91" i="11"/>
  <c r="BM38" i="37"/>
  <c r="T54" i="11"/>
  <c r="T24" i="11"/>
  <c r="S52" i="11"/>
  <c r="T14" i="11"/>
  <c r="T44" i="11"/>
  <c r="T12" i="11"/>
  <c r="S31" i="11"/>
  <c r="S81" i="11"/>
  <c r="BJ28" i="37"/>
  <c r="T98" i="11"/>
  <c r="BM45" i="37"/>
  <c r="T79" i="11"/>
  <c r="BM26" i="37"/>
  <c r="S69" i="11"/>
  <c r="BJ16" i="37"/>
  <c r="T89" i="11"/>
  <c r="BM36" i="37"/>
  <c r="S79" i="11"/>
  <c r="BJ26" i="37"/>
  <c r="S80" i="11"/>
  <c r="BJ27" i="37"/>
  <c r="T47" i="11"/>
  <c r="T17" i="11"/>
  <c r="T82" i="11"/>
  <c r="BM29" i="37"/>
  <c r="S86" i="11"/>
  <c r="BJ33" i="37"/>
  <c r="U77" i="11"/>
  <c r="U24" i="11" s="1"/>
  <c r="BP24" i="37"/>
  <c r="U98" i="11"/>
  <c r="U45" i="11" s="1"/>
  <c r="BP45" i="37"/>
  <c r="U80" i="11"/>
  <c r="U27" i="11" s="1"/>
  <c r="BP27" i="37"/>
  <c r="U92" i="11"/>
  <c r="U39" i="11" s="1"/>
  <c r="BP39" i="37"/>
  <c r="U81" i="11"/>
  <c r="U28" i="11" s="1"/>
  <c r="BP28" i="37"/>
  <c r="U68" i="11"/>
  <c r="U15" i="11" s="1"/>
  <c r="BP15" i="37"/>
  <c r="U88" i="11"/>
  <c r="U35" i="11" s="1"/>
  <c r="BP35" i="37"/>
  <c r="S90" i="11"/>
  <c r="BJ37" i="37"/>
  <c r="S35" i="11"/>
  <c r="S10" i="11"/>
  <c r="U97" i="11"/>
  <c r="U44" i="11" s="1"/>
  <c r="BP44" i="37"/>
  <c r="T88" i="11"/>
  <c r="BM35" i="37"/>
  <c r="S77" i="11"/>
  <c r="BJ24" i="37"/>
  <c r="S97" i="11"/>
  <c r="BJ44" i="37"/>
  <c r="T85" i="11"/>
  <c r="BM32" i="37"/>
  <c r="U107" i="11"/>
  <c r="U54" i="11" s="1"/>
  <c r="BP54" i="37"/>
  <c r="S65" i="11"/>
  <c r="BJ12" i="37"/>
  <c r="U95" i="11"/>
  <c r="U42" i="11" s="1"/>
  <c r="BP42" i="37"/>
  <c r="U61" i="11"/>
  <c r="U8" i="11" s="1"/>
  <c r="BP8" i="37"/>
  <c r="T74" i="11"/>
  <c r="BM21" i="37"/>
  <c r="S42" i="11"/>
  <c r="S8" i="11"/>
  <c r="T37" i="11"/>
  <c r="T46" i="11"/>
  <c r="S47" i="11"/>
  <c r="S9" i="11"/>
  <c r="U78" i="11"/>
  <c r="U25" i="11" s="1"/>
  <c r="BP25" i="37"/>
  <c r="S73" i="11"/>
  <c r="BJ20" i="37"/>
  <c r="S93" i="11"/>
  <c r="BJ40" i="37"/>
  <c r="U96" i="11"/>
  <c r="U43" i="11" s="1"/>
  <c r="BP43" i="37"/>
  <c r="S67" i="11"/>
  <c r="BJ14" i="37"/>
  <c r="S74" i="11"/>
  <c r="BJ21" i="37"/>
  <c r="U79" i="11"/>
  <c r="U26" i="11" s="1"/>
  <c r="BP26" i="37"/>
  <c r="S32" i="11"/>
  <c r="S36" i="11"/>
  <c r="S18" i="11"/>
  <c r="U90" i="11"/>
  <c r="U37" i="11" s="1"/>
  <c r="BP37" i="37"/>
  <c r="T86" i="11"/>
  <c r="BM33" i="37"/>
  <c r="S76" i="11"/>
  <c r="BJ23" i="37"/>
  <c r="U101" i="11"/>
  <c r="U48" i="11" s="1"/>
  <c r="BP48" i="37"/>
  <c r="U70" i="11"/>
  <c r="U17" i="11" s="1"/>
  <c r="BP17" i="37"/>
  <c r="S68" i="11"/>
  <c r="BJ15" i="37"/>
  <c r="T69" i="11"/>
  <c r="BM16" i="37"/>
  <c r="T81" i="11"/>
  <c r="BM28" i="37"/>
  <c r="U100" i="11"/>
  <c r="U47" i="11" s="1"/>
  <c r="BP47" i="37"/>
  <c r="U106" i="11"/>
  <c r="U53" i="11" s="1"/>
  <c r="BP53" i="37"/>
  <c r="T73" i="11"/>
  <c r="BM20" i="37"/>
  <c r="T22" i="11"/>
  <c r="T13" i="11"/>
  <c r="U83" i="11"/>
  <c r="U30" i="11" s="1"/>
  <c r="BP30" i="37"/>
  <c r="U94" i="11"/>
  <c r="U41" i="11" s="1"/>
  <c r="BP41" i="37"/>
  <c r="U102" i="11"/>
  <c r="U49" i="11" s="1"/>
  <c r="BP49" i="37"/>
  <c r="U65" i="11"/>
  <c r="U12" i="11" s="1"/>
  <c r="BP12" i="37"/>
  <c r="T71" i="11"/>
  <c r="BM18" i="37"/>
  <c r="T102" i="11"/>
  <c r="BM49" i="37"/>
  <c r="S48" i="11"/>
  <c r="S50" i="11"/>
  <c r="K214" i="11"/>
  <c r="P211" i="11"/>
  <c r="N193" i="11"/>
  <c r="I212" i="11"/>
  <c r="J212" i="11"/>
  <c r="P169" i="11"/>
  <c r="J166" i="11"/>
  <c r="J204" i="11"/>
  <c r="O178" i="11"/>
  <c r="J189" i="11"/>
  <c r="J187" i="11"/>
  <c r="F206" i="11"/>
  <c r="M242" i="11"/>
  <c r="C242" i="11" s="1"/>
  <c r="J201" i="11"/>
  <c r="R211" i="11"/>
  <c r="I209" i="11"/>
  <c r="R197" i="11"/>
  <c r="O200" i="11"/>
  <c r="Q191" i="11"/>
  <c r="L188" i="11"/>
  <c r="J210" i="11"/>
  <c r="I168" i="11"/>
  <c r="P183" i="11"/>
  <c r="R190" i="11"/>
  <c r="Q168" i="11"/>
  <c r="M191" i="11"/>
  <c r="O209" i="11"/>
  <c r="R214" i="11"/>
  <c r="L198" i="11"/>
  <c r="O183" i="11"/>
  <c r="P209" i="11"/>
  <c r="L197" i="11"/>
  <c r="P196" i="11"/>
  <c r="K198" i="11"/>
  <c r="L195" i="11"/>
  <c r="R168" i="11"/>
  <c r="R166" i="11"/>
  <c r="O189" i="11"/>
  <c r="P181" i="11"/>
  <c r="P189" i="11"/>
  <c r="R205" i="11"/>
  <c r="R173" i="11"/>
  <c r="L167" i="11"/>
  <c r="S181" i="11"/>
  <c r="S128" i="11" s="1"/>
  <c r="L200" i="11"/>
  <c r="L189" i="11"/>
  <c r="P206" i="11"/>
  <c r="L211" i="11"/>
  <c r="L166" i="11"/>
  <c r="R179" i="11"/>
  <c r="L205" i="11"/>
  <c r="R175" i="11"/>
  <c r="L206" i="11"/>
  <c r="U165" i="11"/>
  <c r="O214" i="11"/>
  <c r="S184" i="11"/>
  <c r="S131" i="11" s="1"/>
  <c r="L169" i="11"/>
  <c r="S170" i="11"/>
  <c r="S117" i="11" s="1"/>
  <c r="U180" i="11"/>
  <c r="U127" i="11" s="1"/>
  <c r="R209" i="11"/>
  <c r="P174" i="11"/>
  <c r="L172" i="11"/>
  <c r="R192" i="11"/>
  <c r="L168" i="11"/>
  <c r="P193" i="11"/>
  <c r="I188" i="11"/>
  <c r="S210" i="11"/>
  <c r="S157" i="11" s="1"/>
  <c r="N167" i="11"/>
  <c r="I174" i="11"/>
  <c r="K200" i="11"/>
  <c r="K207" i="11"/>
  <c r="I167" i="11"/>
  <c r="P168" i="11"/>
  <c r="O168" i="11"/>
  <c r="I206" i="11"/>
  <c r="K178" i="11"/>
  <c r="L176" i="11"/>
  <c r="M192" i="11"/>
  <c r="N174" i="11"/>
  <c r="R195" i="11"/>
  <c r="Q214" i="11"/>
  <c r="M214" i="11"/>
  <c r="P173" i="11"/>
  <c r="J206" i="11"/>
  <c r="Q190" i="11"/>
  <c r="J207" i="11"/>
  <c r="R193" i="11"/>
  <c r="K176" i="11"/>
  <c r="M178" i="11"/>
  <c r="K197" i="11"/>
  <c r="M168" i="11"/>
  <c r="N178" i="11"/>
  <c r="I124" i="11"/>
  <c r="N192" i="11"/>
  <c r="L207" i="11"/>
  <c r="J194" i="11"/>
  <c r="I130" i="11"/>
  <c r="M176" i="11"/>
  <c r="N204" i="11"/>
  <c r="Q188" i="11"/>
  <c r="K193" i="11"/>
  <c r="R172" i="11"/>
  <c r="N168" i="11"/>
  <c r="I203" i="11"/>
  <c r="R188" i="11"/>
  <c r="I147" i="11"/>
  <c r="Q193" i="11"/>
  <c r="I185" i="11"/>
  <c r="Q205" i="11"/>
  <c r="I89" i="11"/>
  <c r="Q36" i="37" s="1"/>
  <c r="I175" i="11"/>
  <c r="J11" i="37"/>
  <c r="I155" i="11"/>
  <c r="I144" i="11"/>
  <c r="N199" i="11"/>
  <c r="Q172" i="11"/>
  <c r="P207" i="11"/>
  <c r="I128" i="11"/>
  <c r="L193" i="11"/>
  <c r="L178" i="11"/>
  <c r="I194" i="11"/>
  <c r="P182" i="11"/>
  <c r="I161" i="11"/>
  <c r="P210" i="11"/>
  <c r="I186" i="11"/>
  <c r="I125" i="11"/>
  <c r="I107" i="11"/>
  <c r="Q54" i="37" s="1"/>
  <c r="O210" i="11"/>
  <c r="N214" i="11"/>
  <c r="I90" i="11"/>
  <c r="Q37" i="37" s="1"/>
  <c r="J33" i="37"/>
  <c r="I63" i="11"/>
  <c r="Q10" i="37" s="1"/>
  <c r="I207" i="11"/>
  <c r="N176" i="11"/>
  <c r="Q195" i="11"/>
  <c r="O173" i="11"/>
  <c r="J46" i="11" l="1"/>
  <c r="R46" i="37" s="1"/>
  <c r="J33" i="11"/>
  <c r="R33" i="37" s="1"/>
  <c r="J75" i="11"/>
  <c r="U22" i="37" s="1"/>
  <c r="T22" i="37"/>
  <c r="J10" i="11"/>
  <c r="R10" i="37" s="1"/>
  <c r="U10" i="37"/>
  <c r="J54" i="11"/>
  <c r="R54" i="37" s="1"/>
  <c r="U54" i="37"/>
  <c r="J77" i="11"/>
  <c r="U24" i="37" s="1"/>
  <c r="T24" i="37"/>
  <c r="J103" i="11"/>
  <c r="T50" i="37"/>
  <c r="J91" i="11"/>
  <c r="U38" i="37" s="1"/>
  <c r="T38" i="37"/>
  <c r="O22" i="56"/>
  <c r="P19" i="37"/>
  <c r="Q41" i="56"/>
  <c r="P38" i="37"/>
  <c r="N52" i="56"/>
  <c r="P49" i="37"/>
  <c r="I85" i="11"/>
  <c r="Q32" i="37" s="1"/>
  <c r="P32" i="37"/>
  <c r="J71" i="11"/>
  <c r="T18" i="37"/>
  <c r="J68" i="11"/>
  <c r="U15" i="37" s="1"/>
  <c r="T15" i="37"/>
  <c r="J37" i="11"/>
  <c r="R37" i="37" s="1"/>
  <c r="U37" i="37"/>
  <c r="P16" i="56"/>
  <c r="P13" i="37"/>
  <c r="J72" i="11"/>
  <c r="T19" i="37"/>
  <c r="P58" i="56"/>
  <c r="P55" i="37"/>
  <c r="I86" i="11"/>
  <c r="Q33" i="37" s="1"/>
  <c r="P33" i="37"/>
  <c r="J78" i="11"/>
  <c r="U25" i="37" s="1"/>
  <c r="T25" i="37"/>
  <c r="J69" i="11"/>
  <c r="T16" i="37"/>
  <c r="J108" i="11"/>
  <c r="T55" i="37"/>
  <c r="J62" i="11"/>
  <c r="U9" i="37" s="1"/>
  <c r="T9" i="37"/>
  <c r="P15" i="56"/>
  <c r="P12" i="37"/>
  <c r="J80" i="11"/>
  <c r="U27" i="37" s="1"/>
  <c r="T27" i="37"/>
  <c r="J65" i="11"/>
  <c r="U12" i="37" s="1"/>
  <c r="T12" i="37"/>
  <c r="J82" i="11"/>
  <c r="U29" i="37" s="1"/>
  <c r="T29" i="37"/>
  <c r="I99" i="11"/>
  <c r="Q46" i="37" s="1"/>
  <c r="P46" i="37"/>
  <c r="J97" i="11"/>
  <c r="T44" i="37"/>
  <c r="J64" i="11"/>
  <c r="T11" i="37"/>
  <c r="I64" i="11"/>
  <c r="Q11" i="37" s="1"/>
  <c r="P11" i="37"/>
  <c r="J102" i="11"/>
  <c r="U49" i="37" s="1"/>
  <c r="T49" i="37"/>
  <c r="J61" i="11"/>
  <c r="T8" i="37"/>
  <c r="P27" i="56"/>
  <c r="P24" i="37"/>
  <c r="J13" i="11"/>
  <c r="R13" i="37" s="1"/>
  <c r="U13" i="37"/>
  <c r="P25" i="56"/>
  <c r="P22" i="37"/>
  <c r="Q44" i="56"/>
  <c r="P41" i="37"/>
  <c r="J85" i="11"/>
  <c r="T32" i="37"/>
  <c r="J36" i="11"/>
  <c r="R36" i="37" s="1"/>
  <c r="P21" i="56"/>
  <c r="P18" i="37"/>
  <c r="J79" i="11"/>
  <c r="U26" i="37" s="1"/>
  <c r="T26" i="37"/>
  <c r="J41" i="11"/>
  <c r="R41" i="37" s="1"/>
  <c r="U41" i="37"/>
  <c r="O43" i="11"/>
  <c r="AR43" i="37" s="1"/>
  <c r="AX41" i="37"/>
  <c r="AX55" i="37"/>
  <c r="P55" i="11"/>
  <c r="AV55" i="37" s="1"/>
  <c r="U21" i="56"/>
  <c r="AT53" i="37"/>
  <c r="O53" i="11"/>
  <c r="AR53" i="37" s="1"/>
  <c r="AY41" i="37"/>
  <c r="AY53" i="37"/>
  <c r="R25" i="56"/>
  <c r="P96" i="11"/>
  <c r="AY43" i="37" s="1"/>
  <c r="I65" i="11"/>
  <c r="AX53" i="37"/>
  <c r="S30" i="56"/>
  <c r="R29" i="56"/>
  <c r="U29" i="56"/>
  <c r="AN56" i="56"/>
  <c r="AP46" i="56"/>
  <c r="AT40" i="37"/>
  <c r="R32" i="11"/>
  <c r="BD32" i="37" s="1"/>
  <c r="AM43" i="56"/>
  <c r="R52" i="56"/>
  <c r="S58" i="56"/>
  <c r="AO43" i="56"/>
  <c r="U52" i="56"/>
  <c r="AO56" i="56"/>
  <c r="AU40" i="37"/>
  <c r="P72" i="11"/>
  <c r="AY19" i="37" s="1"/>
  <c r="N49" i="56"/>
  <c r="T53" i="56"/>
  <c r="BF32" i="37"/>
  <c r="U47" i="56"/>
  <c r="AP58" i="56"/>
  <c r="R47" i="56"/>
  <c r="S14" i="56"/>
  <c r="R30" i="56"/>
  <c r="R53" i="56"/>
  <c r="S52" i="56"/>
  <c r="T52" i="56"/>
  <c r="T29" i="56"/>
  <c r="AR44" i="56"/>
  <c r="AR46" i="56"/>
  <c r="N35" i="56"/>
  <c r="N85" i="11"/>
  <c r="AQ32" i="37" s="1"/>
  <c r="T15" i="56"/>
  <c r="AP22" i="56"/>
  <c r="O15" i="56"/>
  <c r="T30" i="56"/>
  <c r="T25" i="56"/>
  <c r="U30" i="56"/>
  <c r="P49" i="56"/>
  <c r="S12" i="56"/>
  <c r="R41" i="56"/>
  <c r="T19" i="56"/>
  <c r="R12" i="56"/>
  <c r="U41" i="56"/>
  <c r="S19" i="56"/>
  <c r="S27" i="56"/>
  <c r="R19" i="56"/>
  <c r="N15" i="56"/>
  <c r="U19" i="56"/>
  <c r="AK35" i="56"/>
  <c r="R28" i="56"/>
  <c r="AS22" i="56"/>
  <c r="U25" i="56"/>
  <c r="AQ44" i="56"/>
  <c r="T28" i="56"/>
  <c r="AQ22" i="56"/>
  <c r="T58" i="56"/>
  <c r="S25" i="56"/>
  <c r="AP44" i="56"/>
  <c r="AQ56" i="56"/>
  <c r="U18" i="56"/>
  <c r="AS58" i="56"/>
  <c r="O35" i="56"/>
  <c r="R18" i="56"/>
  <c r="U12" i="56"/>
  <c r="AQ46" i="56"/>
  <c r="T12" i="56"/>
  <c r="S29" i="56"/>
  <c r="T41" i="56"/>
  <c r="AS46" i="56"/>
  <c r="BN53" i="37"/>
  <c r="BD56" i="56"/>
  <c r="R119" i="11"/>
  <c r="AZ16" i="56" s="1"/>
  <c r="L123" i="11"/>
  <c r="L70" i="11" s="1"/>
  <c r="L17" i="11" s="1"/>
  <c r="R113" i="11"/>
  <c r="BF7" i="37" s="1"/>
  <c r="J136" i="11"/>
  <c r="BK46" i="37"/>
  <c r="BC49" i="56"/>
  <c r="N25" i="56"/>
  <c r="J154" i="11"/>
  <c r="L142" i="11"/>
  <c r="L89" i="11" s="1"/>
  <c r="AI36" i="37" s="1"/>
  <c r="P156" i="11"/>
  <c r="P103" i="11" s="1"/>
  <c r="P50" i="11" s="1"/>
  <c r="BK22" i="37"/>
  <c r="BC25" i="56"/>
  <c r="BH36" i="37"/>
  <c r="BB39" i="56"/>
  <c r="BH52" i="37"/>
  <c r="BB55" i="56"/>
  <c r="BH13" i="37"/>
  <c r="BB16" i="56"/>
  <c r="N22" i="56"/>
  <c r="AM46" i="56"/>
  <c r="Q14" i="56"/>
  <c r="BA35" i="56"/>
  <c r="P44" i="56"/>
  <c r="O58" i="56"/>
  <c r="Q142" i="11"/>
  <c r="AW39" i="56" s="1"/>
  <c r="BN47" i="37"/>
  <c r="BD50" i="56"/>
  <c r="P129" i="11"/>
  <c r="AS26" i="56" s="1"/>
  <c r="M123" i="11"/>
  <c r="AE20" i="56" s="1"/>
  <c r="K154" i="11"/>
  <c r="K101" i="11" s="1"/>
  <c r="K48" i="11" s="1"/>
  <c r="L152" i="11"/>
  <c r="AH46" i="37" s="1"/>
  <c r="J113" i="11"/>
  <c r="N161" i="11"/>
  <c r="AJ58" i="56" s="1"/>
  <c r="R135" i="11"/>
  <c r="AZ32" i="56" s="1"/>
  <c r="AT43" i="37"/>
  <c r="K147" i="11"/>
  <c r="AD41" i="37" s="1"/>
  <c r="L119" i="11"/>
  <c r="AB16" i="56" s="1"/>
  <c r="R126" i="11"/>
  <c r="BF20" i="37" s="1"/>
  <c r="R152" i="11"/>
  <c r="BF46" i="37" s="1"/>
  <c r="O130" i="11"/>
  <c r="AT24" i="37" s="1"/>
  <c r="J157" i="11"/>
  <c r="P116" i="11"/>
  <c r="P63" i="11" s="1"/>
  <c r="P10" i="11" s="1"/>
  <c r="AV10" i="37" s="1"/>
  <c r="BH32" i="37"/>
  <c r="BB35" i="56"/>
  <c r="BN8" i="37"/>
  <c r="BD11" i="56"/>
  <c r="BN15" i="37"/>
  <c r="BD18" i="56"/>
  <c r="BK24" i="37"/>
  <c r="BC27" i="56"/>
  <c r="T21" i="56"/>
  <c r="AL46" i="56"/>
  <c r="P14" i="56"/>
  <c r="AX35" i="56"/>
  <c r="AI35" i="56"/>
  <c r="O27" i="56"/>
  <c r="R14" i="56"/>
  <c r="O44" i="56"/>
  <c r="N58" i="56"/>
  <c r="O147" i="11"/>
  <c r="O94" i="11" s="1"/>
  <c r="AU41" i="37" s="1"/>
  <c r="BN48" i="37"/>
  <c r="BD51" i="56"/>
  <c r="L147" i="11"/>
  <c r="L94" i="11" s="1"/>
  <c r="L41" i="11" s="1"/>
  <c r="R137" i="11"/>
  <c r="R84" i="11" s="1"/>
  <c r="BG31" i="37" s="1"/>
  <c r="M161" i="11"/>
  <c r="AL55" i="37" s="1"/>
  <c r="R120" i="11"/>
  <c r="R67" i="11" s="1"/>
  <c r="R14" i="11" s="1"/>
  <c r="L125" i="11"/>
  <c r="AA22" i="56" s="1"/>
  <c r="N125" i="11"/>
  <c r="AJ22" i="56" s="1"/>
  <c r="Q161" i="11"/>
  <c r="BB55" i="37" s="1"/>
  <c r="P121" i="11"/>
  <c r="P68" i="11" s="1"/>
  <c r="P15" i="11" s="1"/>
  <c r="L113" i="11"/>
  <c r="L60" i="11" s="1"/>
  <c r="L7" i="11" s="1"/>
  <c r="AF7" i="37" s="1"/>
  <c r="L145" i="11"/>
  <c r="L92" i="11" s="1"/>
  <c r="L39" i="11" s="1"/>
  <c r="L135" i="11"/>
  <c r="L82" i="11" s="1"/>
  <c r="L29" i="11" s="1"/>
  <c r="BN17" i="37"/>
  <c r="BD20" i="56"/>
  <c r="BK54" i="37"/>
  <c r="BC57" i="56"/>
  <c r="BN10" i="37"/>
  <c r="BD13" i="56"/>
  <c r="L161" i="11"/>
  <c r="AH55" i="37" s="1"/>
  <c r="I131" i="11"/>
  <c r="AQ58" i="56"/>
  <c r="S21" i="56"/>
  <c r="Q49" i="56"/>
  <c r="T47" i="56"/>
  <c r="P35" i="56"/>
  <c r="U22" i="56"/>
  <c r="AO46" i="56"/>
  <c r="T11" i="56"/>
  <c r="AY35" i="56"/>
  <c r="AJ35" i="56"/>
  <c r="N27" i="56"/>
  <c r="N44" i="56"/>
  <c r="Q58" i="56"/>
  <c r="N121" i="11"/>
  <c r="N68" i="11" s="1"/>
  <c r="N15" i="11" s="1"/>
  <c r="K123" i="11"/>
  <c r="AD17" i="37" s="1"/>
  <c r="R139" i="11"/>
  <c r="R86" i="11" s="1"/>
  <c r="R33" i="11" s="1"/>
  <c r="L140" i="11"/>
  <c r="AA37" i="56" s="1"/>
  <c r="M115" i="11"/>
  <c r="AF12" i="56" s="1"/>
  <c r="R142" i="11"/>
  <c r="R89" i="11" s="1"/>
  <c r="BG36" i="37" s="1"/>
  <c r="R156" i="11"/>
  <c r="BF50" i="37" s="1"/>
  <c r="L158" i="11"/>
  <c r="AH52" i="37" s="1"/>
  <c r="P136" i="11"/>
  <c r="P83" i="11" s="1"/>
  <c r="P30" i="11" s="1"/>
  <c r="R161" i="11"/>
  <c r="R108" i="11" s="1"/>
  <c r="R55" i="11" s="1"/>
  <c r="Q138" i="11"/>
  <c r="AV35" i="56" s="1"/>
  <c r="J159" i="11"/>
  <c r="BN26" i="37"/>
  <c r="BD29" i="56"/>
  <c r="BN25" i="37"/>
  <c r="BD28" i="56"/>
  <c r="BN42" i="37"/>
  <c r="BD45" i="56"/>
  <c r="BN28" i="37"/>
  <c r="BD31" i="56"/>
  <c r="BN19" i="37"/>
  <c r="BD22" i="56"/>
  <c r="BN51" i="37"/>
  <c r="BD54" i="56"/>
  <c r="BH39" i="37"/>
  <c r="BB42" i="56"/>
  <c r="R21" i="56"/>
  <c r="O49" i="56"/>
  <c r="S47" i="56"/>
  <c r="U28" i="56"/>
  <c r="T22" i="56"/>
  <c r="AN46" i="56"/>
  <c r="S11" i="56"/>
  <c r="U58" i="56"/>
  <c r="AZ35" i="56"/>
  <c r="Q15" i="56"/>
  <c r="AH35" i="56"/>
  <c r="Q27" i="56"/>
  <c r="P41" i="56"/>
  <c r="BK25" i="37"/>
  <c r="BC28" i="56"/>
  <c r="S22" i="56"/>
  <c r="R11" i="56"/>
  <c r="O41" i="56"/>
  <c r="O21" i="56"/>
  <c r="P128" i="11"/>
  <c r="P75" i="11" s="1"/>
  <c r="AY22" i="37" s="1"/>
  <c r="BH9" i="37"/>
  <c r="BB12" i="56"/>
  <c r="BK17" i="37"/>
  <c r="BC20" i="56"/>
  <c r="O120" i="11"/>
  <c r="AL17" i="56" s="1"/>
  <c r="N115" i="11"/>
  <c r="AK12" i="56" s="1"/>
  <c r="M125" i="11"/>
  <c r="AG22" i="56" s="1"/>
  <c r="M139" i="11"/>
  <c r="M86" i="11" s="1"/>
  <c r="AM33" i="37" s="1"/>
  <c r="N114" i="11"/>
  <c r="N61" i="11" s="1"/>
  <c r="AQ8" i="37" s="1"/>
  <c r="L136" i="11"/>
  <c r="L83" i="11" s="1"/>
  <c r="AI30" i="37" s="1"/>
  <c r="O136" i="11"/>
  <c r="O83" i="11" s="1"/>
  <c r="AU30" i="37" s="1"/>
  <c r="M138" i="11"/>
  <c r="M85" i="11" s="1"/>
  <c r="M32" i="11" s="1"/>
  <c r="R144" i="11"/>
  <c r="R91" i="11" s="1"/>
  <c r="R38" i="11" s="1"/>
  <c r="BH47" i="37"/>
  <c r="BB50" i="56"/>
  <c r="BN44" i="37"/>
  <c r="BD47" i="56"/>
  <c r="BN39" i="37"/>
  <c r="BD42" i="56"/>
  <c r="BK47" i="37"/>
  <c r="BC50" i="56"/>
  <c r="BH29" i="37"/>
  <c r="BB32" i="56"/>
  <c r="BH30" i="37"/>
  <c r="BB33" i="56"/>
  <c r="AL43" i="56"/>
  <c r="Q25" i="56"/>
  <c r="S28" i="56"/>
  <c r="U53" i="56"/>
  <c r="R22" i="56"/>
  <c r="AR22" i="56"/>
  <c r="U11" i="56"/>
  <c r="R58" i="56"/>
  <c r="N41" i="56"/>
  <c r="S41" i="56"/>
  <c r="AS44" i="56"/>
  <c r="N21" i="56"/>
  <c r="K144" i="11"/>
  <c r="W41" i="56" s="1"/>
  <c r="Q115" i="11"/>
  <c r="BB9" i="37" s="1"/>
  <c r="Q21" i="56"/>
  <c r="J134" i="11"/>
  <c r="L116" i="11"/>
  <c r="AH10" i="37" s="1"/>
  <c r="BH10" i="37"/>
  <c r="BB13" i="56"/>
  <c r="BH46" i="37"/>
  <c r="BB49" i="56"/>
  <c r="K125" i="11"/>
  <c r="K72" i="11" s="1"/>
  <c r="AE19" i="37" s="1"/>
  <c r="R115" i="11"/>
  <c r="R62" i="11" s="1"/>
  <c r="R9" i="11" s="1"/>
  <c r="R158" i="11"/>
  <c r="R105" i="11" s="1"/>
  <c r="R52" i="11" s="1"/>
  <c r="O125" i="11"/>
  <c r="O72" i="11" s="1"/>
  <c r="AU19" i="37" s="1"/>
  <c r="P158" i="11"/>
  <c r="P105" i="11" s="1"/>
  <c r="P52" i="11" s="1"/>
  <c r="AV52" i="37" s="1"/>
  <c r="BK37" i="37"/>
  <c r="BC40" i="56"/>
  <c r="BN54" i="37"/>
  <c r="BD57" i="56"/>
  <c r="BH35" i="37"/>
  <c r="BB38" i="56"/>
  <c r="BN27" i="37"/>
  <c r="BD30" i="56"/>
  <c r="BK34" i="37"/>
  <c r="BC37" i="56"/>
  <c r="BK15" i="37"/>
  <c r="BC18" i="56"/>
  <c r="AN43" i="56"/>
  <c r="O25" i="56"/>
  <c r="Q52" i="56"/>
  <c r="S53" i="56"/>
  <c r="P153" i="11"/>
  <c r="P100" i="11" s="1"/>
  <c r="P47" i="11" s="1"/>
  <c r="N140" i="11"/>
  <c r="AP34" i="37" s="1"/>
  <c r="BN49" i="37"/>
  <c r="BD52" i="56"/>
  <c r="BK11" i="37"/>
  <c r="BC14" i="56"/>
  <c r="J141" i="11"/>
  <c r="I153" i="11"/>
  <c r="BH31" i="37"/>
  <c r="BB34" i="56"/>
  <c r="BH38" i="37"/>
  <c r="BB41" i="56"/>
  <c r="P52" i="56"/>
  <c r="N16" i="56"/>
  <c r="T35" i="56"/>
  <c r="Q36" i="56"/>
  <c r="T32" i="56"/>
  <c r="O157" i="11"/>
  <c r="AN54" i="56" s="1"/>
  <c r="BN12" i="37"/>
  <c r="BD15" i="56"/>
  <c r="R140" i="11"/>
  <c r="BF34" i="37" s="1"/>
  <c r="BH50" i="37"/>
  <c r="BB53" i="56"/>
  <c r="BN43" i="37"/>
  <c r="BD46" i="56"/>
  <c r="BH42" i="37"/>
  <c r="BB45" i="56"/>
  <c r="BN45" i="37"/>
  <c r="BD48" i="56"/>
  <c r="BK12" i="37"/>
  <c r="BC15" i="56"/>
  <c r="BN22" i="37"/>
  <c r="BD25" i="56"/>
  <c r="BK51" i="37"/>
  <c r="BC54" i="56"/>
  <c r="T27" i="56"/>
  <c r="S15" i="56"/>
  <c r="Q22" i="56"/>
  <c r="O52" i="56"/>
  <c r="Q16" i="56"/>
  <c r="R35" i="56"/>
  <c r="N36" i="56"/>
  <c r="U32" i="56"/>
  <c r="AS56" i="56"/>
  <c r="O156" i="11"/>
  <c r="O103" i="11" s="1"/>
  <c r="AU50" i="37" s="1"/>
  <c r="Q135" i="11"/>
  <c r="AU32" i="56" s="1"/>
  <c r="O161" i="11"/>
  <c r="O108" i="11" s="1"/>
  <c r="O55" i="11" s="1"/>
  <c r="AR55" i="37" s="1"/>
  <c r="K161" i="11"/>
  <c r="K108" i="11" s="1"/>
  <c r="AE55" i="37" s="1"/>
  <c r="BN41" i="37"/>
  <c r="BD44" i="56"/>
  <c r="BH8" i="37"/>
  <c r="BB11" i="56"/>
  <c r="P154" i="11"/>
  <c r="AS51" i="56" s="1"/>
  <c r="N151" i="11"/>
  <c r="AH48" i="56" s="1"/>
  <c r="K145" i="11"/>
  <c r="K92" i="11" s="1"/>
  <c r="AE39" i="37" s="1"/>
  <c r="L154" i="11"/>
  <c r="Z51" i="56" s="1"/>
  <c r="J153" i="11"/>
  <c r="P115" i="11"/>
  <c r="AX9" i="37" s="1"/>
  <c r="P140" i="11"/>
  <c r="AS37" i="56" s="1"/>
  <c r="P143" i="11"/>
  <c r="P90" i="11" s="1"/>
  <c r="P37" i="11" s="1"/>
  <c r="BH48" i="37"/>
  <c r="BB51" i="56"/>
  <c r="BN30" i="37"/>
  <c r="BD33" i="56"/>
  <c r="BN37" i="37"/>
  <c r="BD40" i="56"/>
  <c r="BK44" i="37"/>
  <c r="BC47" i="56"/>
  <c r="BK48" i="37"/>
  <c r="BC51" i="56"/>
  <c r="BN40" i="37"/>
  <c r="BD43" i="56"/>
  <c r="U27" i="56"/>
  <c r="R15" i="56"/>
  <c r="P22" i="56"/>
  <c r="T18" i="56"/>
  <c r="N14" i="56"/>
  <c r="O16" i="56"/>
  <c r="S35" i="56"/>
  <c r="U14" i="56"/>
  <c r="AL56" i="56"/>
  <c r="P36" i="56"/>
  <c r="S32" i="56"/>
  <c r="AP56" i="56"/>
  <c r="BH7" i="37"/>
  <c r="BB10" i="56"/>
  <c r="P146" i="11"/>
  <c r="P93" i="11" s="1"/>
  <c r="AY40" i="37" s="1"/>
  <c r="N123" i="11"/>
  <c r="AH20" i="56" s="1"/>
  <c r="Q152" i="11"/>
  <c r="AT49" i="56" s="1"/>
  <c r="Q137" i="11"/>
  <c r="Q84" i="11" s="1"/>
  <c r="BC31" i="37" s="1"/>
  <c r="O115" i="11"/>
  <c r="O62" i="11" s="1"/>
  <c r="O9" i="11" s="1"/>
  <c r="P157" i="11"/>
  <c r="AR54" i="56" s="1"/>
  <c r="Q119" i="11"/>
  <c r="AT16" i="56" s="1"/>
  <c r="L153" i="11"/>
  <c r="L100" i="11" s="1"/>
  <c r="AI47" i="37" s="1"/>
  <c r="P130" i="11"/>
  <c r="AX24" i="37" s="1"/>
  <c r="N146" i="11"/>
  <c r="AI43" i="56" s="1"/>
  <c r="Q140" i="11"/>
  <c r="AT37" i="56" s="1"/>
  <c r="N139" i="11"/>
  <c r="AH36" i="56" s="1"/>
  <c r="P120" i="11"/>
  <c r="AX14" i="37" s="1"/>
  <c r="L115" i="11"/>
  <c r="Z12" i="56" s="1"/>
  <c r="R122" i="11"/>
  <c r="R69" i="11" s="1"/>
  <c r="R16" i="11" s="1"/>
  <c r="L114" i="11"/>
  <c r="AH8" i="37" s="1"/>
  <c r="L144" i="11"/>
  <c r="L91" i="11" s="1"/>
  <c r="L38" i="11" s="1"/>
  <c r="J148" i="11"/>
  <c r="J151" i="11"/>
  <c r="BK13" i="37"/>
  <c r="BC16" i="56"/>
  <c r="BH18" i="37"/>
  <c r="BB21" i="56"/>
  <c r="BN35" i="37"/>
  <c r="BD38" i="56"/>
  <c r="BN24" i="37"/>
  <c r="BD27" i="56"/>
  <c r="BK14" i="37"/>
  <c r="BC17" i="56"/>
  <c r="BH41" i="37"/>
  <c r="BB44" i="56"/>
  <c r="AR58" i="56"/>
  <c r="R27" i="56"/>
  <c r="U15" i="56"/>
  <c r="Q35" i="56"/>
  <c r="S18" i="56"/>
  <c r="O14" i="56"/>
  <c r="U35" i="56"/>
  <c r="T14" i="56"/>
  <c r="AM56" i="56"/>
  <c r="O36" i="56"/>
  <c r="R32" i="56"/>
  <c r="AR56" i="56"/>
  <c r="J173" i="11"/>
  <c r="I135" i="11"/>
  <c r="C214" i="11"/>
  <c r="I115" i="11"/>
  <c r="I121" i="11"/>
  <c r="I159" i="11"/>
  <c r="I114" i="11"/>
  <c r="I156" i="11"/>
  <c r="I66" i="11"/>
  <c r="Q13" i="37" s="1"/>
  <c r="S15" i="11"/>
  <c r="T36" i="11"/>
  <c r="T21" i="11"/>
  <c r="S44" i="11"/>
  <c r="T8" i="11"/>
  <c r="T20" i="11"/>
  <c r="S14" i="11"/>
  <c r="S16" i="11"/>
  <c r="S24" i="11"/>
  <c r="S37" i="11"/>
  <c r="S53" i="11"/>
  <c r="T26" i="11"/>
  <c r="T49" i="11"/>
  <c r="T35" i="11"/>
  <c r="T42" i="11"/>
  <c r="S45" i="11"/>
  <c r="S23" i="11"/>
  <c r="S40" i="11"/>
  <c r="T45" i="11"/>
  <c r="T38" i="11"/>
  <c r="T18" i="11"/>
  <c r="S12" i="11"/>
  <c r="S33" i="11"/>
  <c r="S43" i="11"/>
  <c r="T31" i="11"/>
  <c r="S78" i="11"/>
  <c r="BJ25" i="37"/>
  <c r="S64" i="11"/>
  <c r="BJ11" i="37"/>
  <c r="T28" i="11"/>
  <c r="T33" i="11"/>
  <c r="S20" i="11"/>
  <c r="S27" i="11"/>
  <c r="S28" i="11"/>
  <c r="U74" i="11"/>
  <c r="U21" i="11" s="1"/>
  <c r="BP21" i="37"/>
  <c r="T29" i="11"/>
  <c r="S54" i="11"/>
  <c r="S75" i="11"/>
  <c r="BJ22" i="37"/>
  <c r="T16" i="11"/>
  <c r="S26" i="11"/>
  <c r="S104" i="11"/>
  <c r="BJ51" i="37"/>
  <c r="S21" i="11"/>
  <c r="T32" i="11"/>
  <c r="S49" i="11"/>
  <c r="T39" i="11"/>
  <c r="J176" i="11"/>
  <c r="O169" i="11"/>
  <c r="I176" i="11"/>
  <c r="P170" i="11"/>
  <c r="J193" i="11"/>
  <c r="P213" i="11"/>
  <c r="I166" i="11"/>
  <c r="M193" i="11"/>
  <c r="I204" i="11"/>
  <c r="O182" i="11"/>
  <c r="O211" i="11"/>
  <c r="P197" i="11"/>
  <c r="I187" i="11"/>
  <c r="I199" i="11"/>
  <c r="I189" i="11"/>
  <c r="N196" i="11"/>
  <c r="P184" i="11"/>
  <c r="J202" i="11"/>
  <c r="M196" i="11"/>
  <c r="M195" i="11"/>
  <c r="J199" i="11"/>
  <c r="M190" i="11"/>
  <c r="O197" i="11"/>
  <c r="P166" i="11"/>
  <c r="I190" i="11"/>
  <c r="P205" i="11"/>
  <c r="J190" i="11"/>
  <c r="O166" i="11"/>
  <c r="O184" i="11"/>
  <c r="J179" i="11"/>
  <c r="I173" i="11"/>
  <c r="M169" i="11"/>
  <c r="O205" i="11"/>
  <c r="N169" i="11"/>
  <c r="N195" i="11"/>
  <c r="N190" i="11"/>
  <c r="L177" i="11"/>
  <c r="R194" i="11"/>
  <c r="I202" i="11"/>
  <c r="K171" i="11"/>
  <c r="L201" i="11"/>
  <c r="K166" i="11"/>
  <c r="J211" i="11"/>
  <c r="J182" i="11"/>
  <c r="O181" i="11"/>
  <c r="I201" i="11"/>
  <c r="N177" i="11"/>
  <c r="I193" i="11"/>
  <c r="N185" i="11"/>
  <c r="N179" i="11"/>
  <c r="K179" i="11"/>
  <c r="K201" i="11"/>
  <c r="K195" i="11"/>
  <c r="R182" i="11"/>
  <c r="R202" i="11"/>
  <c r="R189" i="11"/>
  <c r="R200" i="11"/>
  <c r="Q197" i="11"/>
  <c r="F153" i="11"/>
  <c r="H50" i="56" s="1"/>
  <c r="P203" i="11"/>
  <c r="I210" i="11"/>
  <c r="Q166" i="11"/>
  <c r="K211" i="11"/>
  <c r="Q212" i="11"/>
  <c r="R212" i="11"/>
  <c r="Q186" i="11"/>
  <c r="Q202" i="11"/>
  <c r="R210" i="11"/>
  <c r="Q211" i="11"/>
  <c r="O196" i="11"/>
  <c r="L175" i="11"/>
  <c r="K167" i="11"/>
  <c r="K189" i="11"/>
  <c r="L186" i="11"/>
  <c r="AV41" i="37"/>
  <c r="AR40" i="37"/>
  <c r="O206" i="11"/>
  <c r="K188" i="11"/>
  <c r="Q210" i="11"/>
  <c r="R186" i="11"/>
  <c r="K205" i="11"/>
  <c r="L179" i="11"/>
  <c r="P194" i="11"/>
  <c r="Q189" i="11"/>
  <c r="L212" i="11"/>
  <c r="O203" i="11"/>
  <c r="O171" i="11"/>
  <c r="P198" i="11"/>
  <c r="K182" i="11"/>
  <c r="O172" i="11"/>
  <c r="L204" i="11"/>
  <c r="R204" i="11"/>
  <c r="R167" i="11"/>
  <c r="R201" i="11"/>
  <c r="K169" i="11"/>
  <c r="P190" i="11"/>
  <c r="R196" i="11"/>
  <c r="P172" i="11"/>
  <c r="R203" i="11"/>
  <c r="P195" i="11"/>
  <c r="L185" i="11"/>
  <c r="K172" i="11"/>
  <c r="Q167" i="11"/>
  <c r="Q179" i="11"/>
  <c r="P171" i="11"/>
  <c r="P208" i="11"/>
  <c r="Q192" i="11"/>
  <c r="R213" i="11"/>
  <c r="P187" i="11"/>
  <c r="Q173" i="11"/>
  <c r="P188" i="11"/>
  <c r="R178" i="11"/>
  <c r="O185" i="11"/>
  <c r="R171" i="11"/>
  <c r="L196" i="11"/>
  <c r="O198" i="11"/>
  <c r="P201" i="11"/>
  <c r="Q175" i="11"/>
  <c r="R176" i="11"/>
  <c r="L199" i="11"/>
  <c r="R183" i="11"/>
  <c r="L208" i="11"/>
  <c r="R169" i="11"/>
  <c r="R199" i="11"/>
  <c r="L182" i="11"/>
  <c r="L180" i="11"/>
  <c r="R206" i="11"/>
  <c r="Q171" i="11"/>
  <c r="R184" i="11"/>
  <c r="L202" i="11"/>
  <c r="Q169" i="11"/>
  <c r="L187" i="11"/>
  <c r="Q209" i="11"/>
  <c r="L174" i="11"/>
  <c r="BD59" i="33"/>
  <c r="BP56" i="37" s="1"/>
  <c r="U215" i="11"/>
  <c r="U112" i="11"/>
  <c r="Q199" i="11"/>
  <c r="L213" i="11"/>
  <c r="L192" i="11"/>
  <c r="R207" i="11"/>
  <c r="P185" i="11"/>
  <c r="K206" i="11"/>
  <c r="P167" i="11"/>
  <c r="R198" i="11"/>
  <c r="O188" i="11"/>
  <c r="R208" i="11"/>
  <c r="L183" i="11"/>
  <c r="P192" i="11"/>
  <c r="P177" i="11"/>
  <c r="R174" i="11"/>
  <c r="O167" i="11"/>
  <c r="O174" i="11"/>
  <c r="K168" i="11"/>
  <c r="R185" i="11"/>
  <c r="L203" i="11"/>
  <c r="R187" i="11"/>
  <c r="R180" i="11"/>
  <c r="O193" i="11"/>
  <c r="Q180" i="11"/>
  <c r="P175" i="11"/>
  <c r="Q182" i="11"/>
  <c r="M167" i="11"/>
  <c r="Q177" i="11"/>
  <c r="K190" i="11"/>
  <c r="R170" i="11"/>
  <c r="Q201" i="11"/>
  <c r="I10" i="11"/>
  <c r="I77" i="11"/>
  <c r="Q24" i="37" s="1"/>
  <c r="I154" i="11"/>
  <c r="P176" i="11"/>
  <c r="M174" i="11"/>
  <c r="I102" i="11"/>
  <c r="Q49" i="37" s="1"/>
  <c r="O180" i="11"/>
  <c r="L194" i="11"/>
  <c r="O195" i="11"/>
  <c r="L190" i="11"/>
  <c r="M204" i="11"/>
  <c r="O176" i="11"/>
  <c r="O207" i="11"/>
  <c r="I72" i="11"/>
  <c r="Q19" i="37" s="1"/>
  <c r="L191" i="11"/>
  <c r="I37" i="11"/>
  <c r="I71" i="11"/>
  <c r="Q18" i="37" s="1"/>
  <c r="K140" i="11"/>
  <c r="X37" i="56" s="1"/>
  <c r="N210" i="11"/>
  <c r="O187" i="11"/>
  <c r="I122" i="11"/>
  <c r="L209" i="11"/>
  <c r="K209" i="11"/>
  <c r="I54" i="11"/>
  <c r="M199" i="11"/>
  <c r="Q170" i="11"/>
  <c r="I75" i="11"/>
  <c r="Q22" i="37" s="1"/>
  <c r="I108" i="11"/>
  <c r="Q55" i="37" s="1"/>
  <c r="I141" i="11"/>
  <c r="I36" i="11"/>
  <c r="I132" i="11"/>
  <c r="I94" i="11"/>
  <c r="Q41" i="37" s="1"/>
  <c r="I150" i="11"/>
  <c r="K194" i="11"/>
  <c r="Q183" i="11"/>
  <c r="I91" i="11"/>
  <c r="Q38" i="37" s="1"/>
  <c r="K191" i="11"/>
  <c r="I133" i="11"/>
  <c r="K186" i="11"/>
  <c r="R177" i="11"/>
  <c r="M210" i="11"/>
  <c r="J22" i="11" l="1"/>
  <c r="R22" i="37" s="1"/>
  <c r="I46" i="11"/>
  <c r="J29" i="11"/>
  <c r="R29" i="37" s="1"/>
  <c r="I32" i="11"/>
  <c r="I11" i="11"/>
  <c r="N11" i="37" s="1"/>
  <c r="J24" i="11"/>
  <c r="R24" i="37" s="1"/>
  <c r="I33" i="11"/>
  <c r="N33" i="37" s="1"/>
  <c r="J25" i="11"/>
  <c r="R25" i="37" s="1"/>
  <c r="J15" i="11"/>
  <c r="R15" i="37" s="1"/>
  <c r="J38" i="11"/>
  <c r="R38" i="37" s="1"/>
  <c r="J27" i="11"/>
  <c r="R27" i="37" s="1"/>
  <c r="J26" i="11"/>
  <c r="R26" i="37" s="1"/>
  <c r="J49" i="11"/>
  <c r="R49" i="37" s="1"/>
  <c r="J104" i="11"/>
  <c r="U51" i="37" s="1"/>
  <c r="T51" i="37"/>
  <c r="J32" i="11"/>
  <c r="R32" i="37" s="1"/>
  <c r="U32" i="37"/>
  <c r="N47" i="56"/>
  <c r="P44" i="37"/>
  <c r="N19" i="56"/>
  <c r="P16" i="37"/>
  <c r="P12" i="56"/>
  <c r="P9" i="37"/>
  <c r="J83" i="11"/>
  <c r="T30" i="37"/>
  <c r="I12" i="11"/>
  <c r="N12" i="37" s="1"/>
  <c r="Q12" i="37"/>
  <c r="J12" i="11"/>
  <c r="R12" i="37" s="1"/>
  <c r="J18" i="11"/>
  <c r="R18" i="37" s="1"/>
  <c r="U18" i="37"/>
  <c r="J50" i="11"/>
  <c r="R50" i="37" s="1"/>
  <c r="U50" i="37"/>
  <c r="P29" i="56"/>
  <c r="P26" i="37"/>
  <c r="I82" i="11"/>
  <c r="Q29" i="37" s="1"/>
  <c r="P29" i="37"/>
  <c r="P18" i="56"/>
  <c r="P15" i="37"/>
  <c r="J81" i="11"/>
  <c r="T28" i="37"/>
  <c r="J11" i="11"/>
  <c r="R11" i="37" s="1"/>
  <c r="U11" i="37"/>
  <c r="P56" i="56"/>
  <c r="P53" i="37"/>
  <c r="O38" i="56"/>
  <c r="P35" i="37"/>
  <c r="J95" i="11"/>
  <c r="T42" i="37"/>
  <c r="P50" i="56"/>
  <c r="P47" i="37"/>
  <c r="J44" i="11"/>
  <c r="R44" i="37" s="1"/>
  <c r="U44" i="37"/>
  <c r="J19" i="11"/>
  <c r="R19" i="37" s="1"/>
  <c r="U19" i="37"/>
  <c r="J98" i="11"/>
  <c r="T45" i="37"/>
  <c r="J100" i="11"/>
  <c r="U47" i="37" s="1"/>
  <c r="T47" i="37"/>
  <c r="J88" i="11"/>
  <c r="T35" i="37"/>
  <c r="J106" i="11"/>
  <c r="T53" i="37"/>
  <c r="I78" i="11"/>
  <c r="P25" i="37"/>
  <c r="J55" i="11"/>
  <c r="R55" i="37" s="1"/>
  <c r="U55" i="37"/>
  <c r="N30" i="56"/>
  <c r="P27" i="37"/>
  <c r="J60" i="11"/>
  <c r="U7" i="37" s="1"/>
  <c r="T7" i="37"/>
  <c r="J101" i="11"/>
  <c r="T48" i="37"/>
  <c r="P53" i="56"/>
  <c r="P50" i="37"/>
  <c r="Q51" i="56"/>
  <c r="P48" i="37"/>
  <c r="I61" i="11"/>
  <c r="Q8" i="37" s="1"/>
  <c r="P8" i="37"/>
  <c r="J9" i="11"/>
  <c r="R9" i="37" s="1"/>
  <c r="J8" i="11"/>
  <c r="R8" i="37" s="1"/>
  <c r="U8" i="37"/>
  <c r="J16" i="11"/>
  <c r="R16" i="37" s="1"/>
  <c r="U16" i="37"/>
  <c r="P19" i="11"/>
  <c r="AV19" i="37" s="1"/>
  <c r="BG14" i="37"/>
  <c r="BF14" i="37"/>
  <c r="AY10" i="37"/>
  <c r="AQ15" i="37"/>
  <c r="M108" i="11"/>
  <c r="M55" i="11" s="1"/>
  <c r="O30" i="11"/>
  <c r="AR30" i="37" s="1"/>
  <c r="AX10" i="37"/>
  <c r="N32" i="11"/>
  <c r="AN32" i="37" s="1"/>
  <c r="O77" i="11"/>
  <c r="AU24" i="37" s="1"/>
  <c r="L99" i="11"/>
  <c r="L46" i="11" s="1"/>
  <c r="P43" i="11"/>
  <c r="AV43" i="37" s="1"/>
  <c r="AP17" i="37"/>
  <c r="Q85" i="11"/>
  <c r="Q32" i="11" s="1"/>
  <c r="O104" i="11"/>
  <c r="O51" i="11" s="1"/>
  <c r="P22" i="11"/>
  <c r="AV22" i="37" s="1"/>
  <c r="BG52" i="37"/>
  <c r="AT51" i="37"/>
  <c r="AX22" i="37"/>
  <c r="AT30" i="37"/>
  <c r="AP45" i="37"/>
  <c r="AI17" i="37"/>
  <c r="I100" i="11"/>
  <c r="Q47" i="37" s="1"/>
  <c r="AT41" i="37"/>
  <c r="N70" i="11"/>
  <c r="AQ17" i="37" s="1"/>
  <c r="AP15" i="37"/>
  <c r="AH17" i="37"/>
  <c r="R66" i="11"/>
  <c r="BG13" i="37" s="1"/>
  <c r="K39" i="11"/>
  <c r="AB39" i="37" s="1"/>
  <c r="K70" i="11"/>
  <c r="K17" i="11" s="1"/>
  <c r="BF33" i="37"/>
  <c r="BF13" i="37"/>
  <c r="BG33" i="37"/>
  <c r="BB32" i="37"/>
  <c r="R36" i="11"/>
  <c r="BD36" i="37" s="1"/>
  <c r="R60" i="11"/>
  <c r="R7" i="11" s="1"/>
  <c r="BG38" i="37"/>
  <c r="BF52" i="37"/>
  <c r="BF38" i="37"/>
  <c r="AX23" i="37"/>
  <c r="O41" i="11"/>
  <c r="AR41" i="37" s="1"/>
  <c r="O19" i="11"/>
  <c r="AR19" i="37" s="1"/>
  <c r="P76" i="11"/>
  <c r="P23" i="11" s="1"/>
  <c r="AE48" i="37"/>
  <c r="AI39" i="37"/>
  <c r="AI29" i="37"/>
  <c r="AH39" i="37"/>
  <c r="AB55" i="56"/>
  <c r="R31" i="11"/>
  <c r="BD31" i="37" s="1"/>
  <c r="Q50" i="56"/>
  <c r="N86" i="11"/>
  <c r="N33" i="11" s="1"/>
  <c r="L105" i="11"/>
  <c r="L52" i="11" s="1"/>
  <c r="R99" i="11"/>
  <c r="R46" i="11" s="1"/>
  <c r="BD46" i="37" s="1"/>
  <c r="AA16" i="56"/>
  <c r="O67" i="11"/>
  <c r="AU14" i="37" s="1"/>
  <c r="AH30" i="37"/>
  <c r="AP33" i="37"/>
  <c r="AL9" i="37"/>
  <c r="BF31" i="37"/>
  <c r="M62" i="11"/>
  <c r="M9" i="11" s="1"/>
  <c r="L30" i="11"/>
  <c r="AF30" i="37" s="1"/>
  <c r="N8" i="11"/>
  <c r="AN8" i="37" s="1"/>
  <c r="N72" i="11"/>
  <c r="N19" i="11" s="1"/>
  <c r="L108" i="11"/>
  <c r="AI55" i="37" s="1"/>
  <c r="AH36" i="37"/>
  <c r="AP19" i="37"/>
  <c r="BA41" i="56"/>
  <c r="T56" i="56"/>
  <c r="AY50" i="37"/>
  <c r="Q82" i="11"/>
  <c r="Q29" i="11" s="1"/>
  <c r="BB29" i="37"/>
  <c r="AD39" i="37"/>
  <c r="AX50" i="37"/>
  <c r="AI38" i="37"/>
  <c r="R82" i="11"/>
  <c r="R29" i="11" s="1"/>
  <c r="BF29" i="37"/>
  <c r="AB58" i="56"/>
  <c r="AV58" i="56"/>
  <c r="AD22" i="56"/>
  <c r="K94" i="11"/>
  <c r="AE41" i="37" s="1"/>
  <c r="BF36" i="37"/>
  <c r="L36" i="11"/>
  <c r="AF36" i="37" s="1"/>
  <c r="M33" i="11"/>
  <c r="AJ33" i="37" s="1"/>
  <c r="N93" i="11"/>
  <c r="N40" i="11" s="1"/>
  <c r="AH38" i="37"/>
  <c r="AX34" i="37"/>
  <c r="L101" i="11"/>
  <c r="AI48" i="37" s="1"/>
  <c r="Q62" i="11"/>
  <c r="BC9" i="37" s="1"/>
  <c r="AY47" i="37"/>
  <c r="AP8" i="37"/>
  <c r="BB13" i="37"/>
  <c r="AH19" i="37"/>
  <c r="Q108" i="11"/>
  <c r="BC55" i="37" s="1"/>
  <c r="Q66" i="11"/>
  <c r="Q13" i="11" s="1"/>
  <c r="AL33" i="37"/>
  <c r="O50" i="11"/>
  <c r="AR50" i="37" s="1"/>
  <c r="AJ43" i="56"/>
  <c r="L72" i="11"/>
  <c r="AI19" i="37" s="1"/>
  <c r="AH47" i="37"/>
  <c r="T50" i="56"/>
  <c r="AN33" i="56"/>
  <c r="R56" i="56"/>
  <c r="AT14" i="37"/>
  <c r="AQ26" i="56"/>
  <c r="AR26" i="56"/>
  <c r="AL32" i="37"/>
  <c r="AD38" i="37"/>
  <c r="AM32" i="37"/>
  <c r="AR33" i="56"/>
  <c r="AX10" i="56"/>
  <c r="AX47" i="37"/>
  <c r="AT50" i="37"/>
  <c r="X41" i="56"/>
  <c r="AX12" i="56"/>
  <c r="V41" i="56"/>
  <c r="Y58" i="56"/>
  <c r="R73" i="11"/>
  <c r="BG20" i="37" s="1"/>
  <c r="BF9" i="37"/>
  <c r="AL17" i="37"/>
  <c r="Q31" i="11"/>
  <c r="AZ31" i="37" s="1"/>
  <c r="AY30" i="37"/>
  <c r="AX30" i="37"/>
  <c r="AC41" i="56"/>
  <c r="S38" i="56"/>
  <c r="AO27" i="56"/>
  <c r="R10" i="56"/>
  <c r="AL19" i="37"/>
  <c r="AD48" i="37"/>
  <c r="L66" i="11"/>
  <c r="L13" i="11" s="1"/>
  <c r="AY15" i="37"/>
  <c r="AU12" i="56"/>
  <c r="M70" i="11"/>
  <c r="M17" i="11" s="1"/>
  <c r="BG55" i="37"/>
  <c r="AP40" i="37"/>
  <c r="AD19" i="37"/>
  <c r="AH13" i="37"/>
  <c r="AB11" i="56"/>
  <c r="AQ12" i="56"/>
  <c r="AZ58" i="56"/>
  <c r="M72" i="11"/>
  <c r="AM19" i="37" s="1"/>
  <c r="L62" i="11"/>
  <c r="AI9" i="37" s="1"/>
  <c r="BF55" i="37"/>
  <c r="AD55" i="37"/>
  <c r="AH9" i="37"/>
  <c r="AI7" i="37"/>
  <c r="K55" i="11"/>
  <c r="AB55" i="37" s="1"/>
  <c r="AI20" i="56"/>
  <c r="X42" i="56"/>
  <c r="AO53" i="56"/>
  <c r="S33" i="56"/>
  <c r="BG9" i="37"/>
  <c r="K91" i="11"/>
  <c r="AE38" i="37" s="1"/>
  <c r="K19" i="11"/>
  <c r="AB19" i="37" s="1"/>
  <c r="BG16" i="37"/>
  <c r="P40" i="11"/>
  <c r="AV40" i="37" s="1"/>
  <c r="AD35" i="56"/>
  <c r="AY32" i="56"/>
  <c r="AH7" i="37"/>
  <c r="AH43" i="56"/>
  <c r="P62" i="11"/>
  <c r="P9" i="11" s="1"/>
  <c r="AX15" i="37"/>
  <c r="L61" i="11"/>
  <c r="L8" i="11" s="1"/>
  <c r="AO54" i="56"/>
  <c r="S56" i="56"/>
  <c r="S10" i="56"/>
  <c r="N98" i="11"/>
  <c r="AQ45" i="37" s="1"/>
  <c r="AX37" i="37"/>
  <c r="S48" i="56"/>
  <c r="AJ36" i="56"/>
  <c r="AR37" i="56"/>
  <c r="AQ51" i="56"/>
  <c r="AR55" i="56"/>
  <c r="AP51" i="56"/>
  <c r="AQ55" i="56"/>
  <c r="AK22" i="56"/>
  <c r="N108" i="11"/>
  <c r="N55" i="11" s="1"/>
  <c r="AI41" i="37"/>
  <c r="AP55" i="37"/>
  <c r="U45" i="56"/>
  <c r="AW37" i="56"/>
  <c r="AU49" i="56"/>
  <c r="AR12" i="56"/>
  <c r="AR51" i="56"/>
  <c r="BA37" i="56"/>
  <c r="AP55" i="56"/>
  <c r="AH22" i="56"/>
  <c r="BA10" i="56"/>
  <c r="AY10" i="56"/>
  <c r="AV12" i="56"/>
  <c r="AO33" i="56"/>
  <c r="N28" i="56"/>
  <c r="AC42" i="56"/>
  <c r="AB22" i="56"/>
  <c r="R51" i="56"/>
  <c r="AP9" i="37"/>
  <c r="BB36" i="37"/>
  <c r="AG12" i="56"/>
  <c r="V44" i="56"/>
  <c r="U51" i="56"/>
  <c r="BB34" i="37"/>
  <c r="Q89" i="11"/>
  <c r="Q36" i="11" s="1"/>
  <c r="R103" i="11"/>
  <c r="R50" i="11" s="1"/>
  <c r="AX52" i="37"/>
  <c r="AM54" i="56"/>
  <c r="AS50" i="56"/>
  <c r="AE12" i="56"/>
  <c r="AA58" i="56"/>
  <c r="Z10" i="56"/>
  <c r="Y44" i="56"/>
  <c r="T51" i="56"/>
  <c r="AY16" i="56"/>
  <c r="AY37" i="37"/>
  <c r="Q87" i="11"/>
  <c r="Q34" i="11" s="1"/>
  <c r="BB46" i="37"/>
  <c r="AL54" i="56"/>
  <c r="Y41" i="56"/>
  <c r="AU35" i="56"/>
  <c r="AD12" i="56"/>
  <c r="N62" i="11"/>
  <c r="AQ9" i="37" s="1"/>
  <c r="AH34" i="37"/>
  <c r="Q99" i="11"/>
  <c r="Q46" i="11" s="1"/>
  <c r="P67" i="11"/>
  <c r="AY14" i="37" s="1"/>
  <c r="AH41" i="37"/>
  <c r="AH29" i="37"/>
  <c r="AY52" i="37"/>
  <c r="AQ18" i="56"/>
  <c r="AR13" i="56"/>
  <c r="AX48" i="37"/>
  <c r="R87" i="11"/>
  <c r="BG34" i="37" s="1"/>
  <c r="AU16" i="56"/>
  <c r="AR40" i="56"/>
  <c r="V58" i="56"/>
  <c r="N50" i="56"/>
  <c r="AC37" i="56"/>
  <c r="AZ34" i="56"/>
  <c r="L87" i="11"/>
  <c r="L34" i="11" s="1"/>
  <c r="P101" i="11"/>
  <c r="AY48" i="37" s="1"/>
  <c r="P87" i="11"/>
  <c r="P34" i="11" s="1"/>
  <c r="AU55" i="37"/>
  <c r="AS17" i="56"/>
  <c r="AP40" i="56"/>
  <c r="AI48" i="56"/>
  <c r="AB37" i="56"/>
  <c r="AW58" i="56"/>
  <c r="P104" i="11"/>
  <c r="AY51" i="37" s="1"/>
  <c r="AR17" i="56"/>
  <c r="AK20" i="56"/>
  <c r="AQ37" i="56"/>
  <c r="AB51" i="56"/>
  <c r="V22" i="56"/>
  <c r="AL33" i="56"/>
  <c r="AE22" i="56"/>
  <c r="AP25" i="56"/>
  <c r="AS33" i="56"/>
  <c r="AZ39" i="56"/>
  <c r="L47" i="11"/>
  <c r="AF47" i="37" s="1"/>
  <c r="AJ20" i="56"/>
  <c r="W42" i="56"/>
  <c r="AK18" i="56"/>
  <c r="AS18" i="56"/>
  <c r="AC11" i="56"/>
  <c r="AK36" i="56"/>
  <c r="AS12" i="56"/>
  <c r="Y42" i="56"/>
  <c r="AM53" i="56"/>
  <c r="AQ50" i="56"/>
  <c r="AB33" i="56"/>
  <c r="AI12" i="56"/>
  <c r="AC55" i="56"/>
  <c r="AJ18" i="56"/>
  <c r="AR18" i="56"/>
  <c r="AC22" i="56"/>
  <c r="Z49" i="56"/>
  <c r="AP54" i="56"/>
  <c r="Z33" i="56"/>
  <c r="AI36" i="56"/>
  <c r="AS54" i="56"/>
  <c r="AN53" i="56"/>
  <c r="AR50" i="56"/>
  <c r="AZ41" i="56"/>
  <c r="AA33" i="56"/>
  <c r="AM17" i="56"/>
  <c r="AW35" i="56"/>
  <c r="AA55" i="56"/>
  <c r="AP18" i="56"/>
  <c r="Z22" i="56"/>
  <c r="AN44" i="56"/>
  <c r="AL27" i="56"/>
  <c r="AX32" i="56"/>
  <c r="X51" i="56"/>
  <c r="AC39" i="56"/>
  <c r="U48" i="56"/>
  <c r="AZ19" i="56"/>
  <c r="AQ54" i="56"/>
  <c r="AJ48" i="56"/>
  <c r="AX37" i="56"/>
  <c r="U38" i="56"/>
  <c r="BA12" i="56"/>
  <c r="AC33" i="56"/>
  <c r="AT35" i="56"/>
  <c r="Z55" i="56"/>
  <c r="Z37" i="56"/>
  <c r="Q28" i="56"/>
  <c r="AL44" i="56"/>
  <c r="AK58" i="56"/>
  <c r="AZ10" i="56"/>
  <c r="R48" i="56"/>
  <c r="AB12" i="56"/>
  <c r="N53" i="56"/>
  <c r="AK48" i="56"/>
  <c r="W58" i="56"/>
  <c r="AY37" i="56"/>
  <c r="T38" i="56"/>
  <c r="AY12" i="56"/>
  <c r="AG35" i="56"/>
  <c r="AI11" i="56"/>
  <c r="AX58" i="56"/>
  <c r="BA53" i="56"/>
  <c r="O28" i="56"/>
  <c r="AU58" i="56"/>
  <c r="BA17" i="56"/>
  <c r="AY23" i="56"/>
  <c r="AH58" i="56"/>
  <c r="AA12" i="56"/>
  <c r="AC51" i="56"/>
  <c r="AZ37" i="56"/>
  <c r="AZ12" i="56"/>
  <c r="AX39" i="56"/>
  <c r="U10" i="56"/>
  <c r="AX16" i="56"/>
  <c r="AA51" i="56"/>
  <c r="AX51" i="37"/>
  <c r="AH48" i="37"/>
  <c r="AT55" i="37"/>
  <c r="BF16" i="37"/>
  <c r="N87" i="11"/>
  <c r="AQ34" i="37" s="1"/>
  <c r="S45" i="56"/>
  <c r="O11" i="56"/>
  <c r="X58" i="56"/>
  <c r="AS55" i="56"/>
  <c r="Y22" i="56"/>
  <c r="AM33" i="56"/>
  <c r="AF22" i="56"/>
  <c r="AQ25" i="56"/>
  <c r="U56" i="56"/>
  <c r="AQ33" i="56"/>
  <c r="BA39" i="56"/>
  <c r="BA36" i="56"/>
  <c r="Z58" i="56"/>
  <c r="AB10" i="56"/>
  <c r="AI22" i="56"/>
  <c r="AX34" i="56"/>
  <c r="T10" i="56"/>
  <c r="BA16" i="56"/>
  <c r="O134" i="11"/>
  <c r="AO31" i="56" s="1"/>
  <c r="Q120" i="11"/>
  <c r="BB14" i="37" s="1"/>
  <c r="Q118" i="11"/>
  <c r="Q65" i="11" s="1"/>
  <c r="BC12" i="37" s="1"/>
  <c r="O145" i="11"/>
  <c r="AT39" i="37" s="1"/>
  <c r="R151" i="11"/>
  <c r="R98" i="11" s="1"/>
  <c r="R45" i="11" s="1"/>
  <c r="M146" i="11"/>
  <c r="AD43" i="56" s="1"/>
  <c r="O142" i="11"/>
  <c r="AL39" i="56" s="1"/>
  <c r="AT9" i="37"/>
  <c r="O135" i="11"/>
  <c r="O82" i="11" s="1"/>
  <c r="O29" i="11" s="1"/>
  <c r="L129" i="11"/>
  <c r="L76" i="11" s="1"/>
  <c r="L23" i="11" s="1"/>
  <c r="N157" i="11"/>
  <c r="AK54" i="56" s="1"/>
  <c r="R145" i="11"/>
  <c r="R92" i="11" s="1"/>
  <c r="R39" i="11" s="1"/>
  <c r="P118" i="11"/>
  <c r="AX12" i="37" s="1"/>
  <c r="K129" i="11"/>
  <c r="K76" i="11" s="1"/>
  <c r="K23" i="11" s="1"/>
  <c r="K114" i="11"/>
  <c r="K61" i="11" s="1"/>
  <c r="AE8" i="37" s="1"/>
  <c r="R147" i="11"/>
  <c r="BF41" i="37" s="1"/>
  <c r="J158" i="11"/>
  <c r="N116" i="11"/>
  <c r="N63" i="11" s="1"/>
  <c r="AQ10" i="37" s="1"/>
  <c r="P77" i="11"/>
  <c r="P24" i="11" s="1"/>
  <c r="AV24" i="37" s="1"/>
  <c r="J149" i="11"/>
  <c r="BH49" i="37"/>
  <c r="BB52" i="56"/>
  <c r="BN21" i="37"/>
  <c r="BD24" i="56"/>
  <c r="BH33" i="37"/>
  <c r="BB36" i="56"/>
  <c r="BH53" i="37"/>
  <c r="BB56" i="56"/>
  <c r="AP27" i="56"/>
  <c r="Q29" i="56"/>
  <c r="AO12" i="56"/>
  <c r="V37" i="56"/>
  <c r="AQ43" i="56"/>
  <c r="O51" i="56"/>
  <c r="Q30" i="56"/>
  <c r="AM58" i="56"/>
  <c r="AN22" i="56"/>
  <c r="AA13" i="56"/>
  <c r="AA44" i="56"/>
  <c r="J50" i="56"/>
  <c r="AY49" i="56"/>
  <c r="AA49" i="56"/>
  <c r="AD20" i="56"/>
  <c r="AT39" i="56"/>
  <c r="Z20" i="56"/>
  <c r="K141" i="11"/>
  <c r="X38" i="56" s="1"/>
  <c r="R121" i="11"/>
  <c r="R68" i="11" s="1"/>
  <c r="BG15" i="37" s="1"/>
  <c r="K135" i="11"/>
  <c r="K82" i="11" s="1"/>
  <c r="K29" i="11" s="1"/>
  <c r="O127" i="11"/>
  <c r="AO24" i="56" s="1"/>
  <c r="P139" i="11"/>
  <c r="AX33" i="37" s="1"/>
  <c r="P148" i="11"/>
  <c r="AP45" i="56" s="1"/>
  <c r="R160" i="11"/>
  <c r="AZ57" i="56" s="1"/>
  <c r="L138" i="11"/>
  <c r="AA35" i="56" s="1"/>
  <c r="L141" i="11"/>
  <c r="AA38" i="56" s="1"/>
  <c r="K133" i="11"/>
  <c r="V30" i="56" s="1"/>
  <c r="AU9" i="37"/>
  <c r="M151" i="11"/>
  <c r="AG48" i="56" s="1"/>
  <c r="P122" i="11"/>
  <c r="AP19" i="56" s="1"/>
  <c r="P114" i="11"/>
  <c r="AX8" i="37" s="1"/>
  <c r="Q156" i="11"/>
  <c r="Q103" i="11" s="1"/>
  <c r="BC50" i="37" s="1"/>
  <c r="R118" i="11"/>
  <c r="AX15" i="56" s="1"/>
  <c r="Q126" i="11"/>
  <c r="Q73" i="11" s="1"/>
  <c r="BC20" i="37" s="1"/>
  <c r="P137" i="11"/>
  <c r="P84" i="11" s="1"/>
  <c r="P31" i="11" s="1"/>
  <c r="AV31" i="37" s="1"/>
  <c r="P145" i="11"/>
  <c r="P92" i="11" s="1"/>
  <c r="P39" i="11" s="1"/>
  <c r="P141" i="11"/>
  <c r="P88" i="11" s="1"/>
  <c r="AY35" i="37" s="1"/>
  <c r="L122" i="11"/>
  <c r="L69" i="11" s="1"/>
  <c r="L16" i="11" s="1"/>
  <c r="Q158" i="11"/>
  <c r="Q105" i="11" s="1"/>
  <c r="BC52" i="37" s="1"/>
  <c r="R136" i="11"/>
  <c r="BF30" i="37" s="1"/>
  <c r="K126" i="11"/>
  <c r="K73" i="11" s="1"/>
  <c r="K20" i="11" s="1"/>
  <c r="K113" i="11"/>
  <c r="K60" i="11" s="1"/>
  <c r="AE7" i="37" s="1"/>
  <c r="O152" i="11"/>
  <c r="O99" i="11" s="1"/>
  <c r="AU46" i="37" s="1"/>
  <c r="P131" i="11"/>
  <c r="P78" i="11" s="1"/>
  <c r="P25" i="11" s="1"/>
  <c r="M140" i="11"/>
  <c r="AL34" i="37" s="1"/>
  <c r="BK32" i="37"/>
  <c r="BC35" i="56"/>
  <c r="BH28" i="37"/>
  <c r="BB31" i="56"/>
  <c r="BH12" i="37"/>
  <c r="BB15" i="56"/>
  <c r="BH37" i="37"/>
  <c r="BB40" i="56"/>
  <c r="AX40" i="37"/>
  <c r="R45" i="56"/>
  <c r="BA19" i="56"/>
  <c r="P11" i="56"/>
  <c r="AV37" i="56"/>
  <c r="AR27" i="56"/>
  <c r="AW16" i="56"/>
  <c r="AN12" i="56"/>
  <c r="AW49" i="56"/>
  <c r="AP43" i="56"/>
  <c r="AS40" i="56"/>
  <c r="R50" i="56"/>
  <c r="N51" i="56"/>
  <c r="P30" i="56"/>
  <c r="AO58" i="56"/>
  <c r="AM22" i="56"/>
  <c r="AB13" i="56"/>
  <c r="AT12" i="56"/>
  <c r="AY41" i="56"/>
  <c r="AE36" i="56"/>
  <c r="AJ12" i="56"/>
  <c r="Q18" i="56"/>
  <c r="X20" i="56"/>
  <c r="AG58" i="56"/>
  <c r="Z44" i="56"/>
  <c r="T54" i="56"/>
  <c r="AX49" i="56"/>
  <c r="AC20" i="56"/>
  <c r="R123" i="11"/>
  <c r="BF17" i="37" s="1"/>
  <c r="Q117" i="11"/>
  <c r="AT14" i="56" s="1"/>
  <c r="O123" i="11"/>
  <c r="AO20" i="56" s="1"/>
  <c r="L121" i="11"/>
  <c r="L68" i="11" s="1"/>
  <c r="AI15" i="37" s="1"/>
  <c r="R146" i="11"/>
  <c r="R93" i="11" s="1"/>
  <c r="R40" i="11" s="1"/>
  <c r="K137" i="11"/>
  <c r="K84" i="11" s="1"/>
  <c r="K31" i="11" s="1"/>
  <c r="Q127" i="11"/>
  <c r="AV24" i="56" s="1"/>
  <c r="O121" i="11"/>
  <c r="AO18" i="56" s="1"/>
  <c r="K153" i="11"/>
  <c r="K100" i="11" s="1"/>
  <c r="AE47" i="37" s="1"/>
  <c r="L155" i="11"/>
  <c r="L102" i="11" s="1"/>
  <c r="L49" i="11" s="1"/>
  <c r="O132" i="11"/>
  <c r="AT26" i="37" s="1"/>
  <c r="Q114" i="11"/>
  <c r="Q61" i="11" s="1"/>
  <c r="Q8" i="11" s="1"/>
  <c r="K116" i="11"/>
  <c r="AD10" i="37" s="1"/>
  <c r="O118" i="11"/>
  <c r="O65" i="11" s="1"/>
  <c r="AU12" i="37" s="1"/>
  <c r="L126" i="11"/>
  <c r="L73" i="11" s="1"/>
  <c r="L20" i="11" s="1"/>
  <c r="O153" i="11"/>
  <c r="AT47" i="37" s="1"/>
  <c r="R149" i="11"/>
  <c r="BF43" i="37" s="1"/>
  <c r="N126" i="11"/>
  <c r="AK23" i="56" s="1"/>
  <c r="L148" i="11"/>
  <c r="AH42" i="37" s="1"/>
  <c r="P113" i="11"/>
  <c r="AX7" i="37" s="1"/>
  <c r="N143" i="11"/>
  <c r="AH40" i="56" s="1"/>
  <c r="BH21" i="37"/>
  <c r="BB24" i="56"/>
  <c r="BH27" i="37"/>
  <c r="BB30" i="56"/>
  <c r="BK18" i="37"/>
  <c r="BC21" i="56"/>
  <c r="BH24" i="37"/>
  <c r="BB27" i="56"/>
  <c r="C161" i="11"/>
  <c r="AY19" i="56"/>
  <c r="N11" i="56"/>
  <c r="AU37" i="56"/>
  <c r="AQ27" i="56"/>
  <c r="AV16" i="56"/>
  <c r="AM12" i="56"/>
  <c r="AV49" i="56"/>
  <c r="AS43" i="56"/>
  <c r="U50" i="56"/>
  <c r="P51" i="56"/>
  <c r="AN58" i="56"/>
  <c r="P47" i="56"/>
  <c r="O50" i="56"/>
  <c r="AO22" i="56"/>
  <c r="W22" i="56"/>
  <c r="Z13" i="56"/>
  <c r="AX41" i="56"/>
  <c r="AG36" i="56"/>
  <c r="AH12" i="56"/>
  <c r="N18" i="56"/>
  <c r="Y20" i="56"/>
  <c r="P28" i="56"/>
  <c r="AC10" i="56"/>
  <c r="AT58" i="56"/>
  <c r="AF58" i="56"/>
  <c r="AC44" i="56"/>
  <c r="R54" i="56"/>
  <c r="AZ49" i="56"/>
  <c r="X44" i="56"/>
  <c r="AI58" i="56"/>
  <c r="AB49" i="56"/>
  <c r="AP26" i="56"/>
  <c r="AA39" i="56"/>
  <c r="U33" i="56"/>
  <c r="AB20" i="56"/>
  <c r="O150" i="11"/>
  <c r="AT44" i="37" s="1"/>
  <c r="M116" i="11"/>
  <c r="M63" i="11" s="1"/>
  <c r="AM10" i="37" s="1"/>
  <c r="O47" i="56"/>
  <c r="N56" i="56"/>
  <c r="AF36" i="56"/>
  <c r="O18" i="56"/>
  <c r="W20" i="56"/>
  <c r="Q38" i="56"/>
  <c r="AD58" i="56"/>
  <c r="U54" i="56"/>
  <c r="Z39" i="56"/>
  <c r="T33" i="56"/>
  <c r="AA20" i="56"/>
  <c r="O140" i="11"/>
  <c r="AN37" i="56" s="1"/>
  <c r="O114" i="11"/>
  <c r="O61" i="11" s="1"/>
  <c r="O8" i="11" s="1"/>
  <c r="P132" i="11"/>
  <c r="P79" i="11" s="1"/>
  <c r="P26" i="11" s="1"/>
  <c r="L134" i="11"/>
  <c r="AH28" i="37" s="1"/>
  <c r="R130" i="11"/>
  <c r="BF24" i="37" s="1"/>
  <c r="K158" i="11"/>
  <c r="X55" i="56" s="1"/>
  <c r="N132" i="11"/>
  <c r="AJ29" i="56" s="1"/>
  <c r="O144" i="11"/>
  <c r="O91" i="11" s="1"/>
  <c r="O38" i="11" s="1"/>
  <c r="BH20" i="37"/>
  <c r="BB23" i="56"/>
  <c r="BK38" i="37"/>
  <c r="BC41" i="56"/>
  <c r="BH16" i="37"/>
  <c r="BB19" i="56"/>
  <c r="L156" i="11"/>
  <c r="Z53" i="56" s="1"/>
  <c r="L137" i="11"/>
  <c r="AA34" i="56" s="1"/>
  <c r="BB31" i="37"/>
  <c r="R127" i="11"/>
  <c r="AY24" i="56" s="1"/>
  <c r="R154" i="11"/>
  <c r="BF48" i="37" s="1"/>
  <c r="L63" i="11"/>
  <c r="AI10" i="37" s="1"/>
  <c r="L159" i="11"/>
  <c r="AH53" i="37" s="1"/>
  <c r="R133" i="11"/>
  <c r="BF27" i="37" s="1"/>
  <c r="Q113" i="11"/>
  <c r="Q60" i="11" s="1"/>
  <c r="BC7" i="37" s="1"/>
  <c r="M137" i="11"/>
  <c r="M84" i="11" s="1"/>
  <c r="AM31" i="37" s="1"/>
  <c r="P160" i="11"/>
  <c r="AX54" i="37" s="1"/>
  <c r="BK33" i="37"/>
  <c r="BC36" i="56"/>
  <c r="BK45" i="37"/>
  <c r="BC48" i="56"/>
  <c r="BH14" i="37"/>
  <c r="BB17" i="56"/>
  <c r="AA41" i="56"/>
  <c r="AX19" i="56"/>
  <c r="AQ17" i="56"/>
  <c r="AC50" i="56"/>
  <c r="AU34" i="56"/>
  <c r="AP37" i="56"/>
  <c r="S50" i="56"/>
  <c r="V42" i="56"/>
  <c r="AW32" i="56"/>
  <c r="Q47" i="56"/>
  <c r="AK37" i="56"/>
  <c r="BA55" i="56"/>
  <c r="X22" i="56"/>
  <c r="S31" i="56"/>
  <c r="O56" i="56"/>
  <c r="AD36" i="56"/>
  <c r="O19" i="56"/>
  <c r="V20" i="56"/>
  <c r="Z32" i="56"/>
  <c r="AA10" i="56"/>
  <c r="N38" i="56"/>
  <c r="AE58" i="56"/>
  <c r="AS13" i="56"/>
  <c r="S54" i="56"/>
  <c r="AX23" i="56"/>
  <c r="W44" i="56"/>
  <c r="V51" i="56"/>
  <c r="O12" i="56"/>
  <c r="AB39" i="56"/>
  <c r="Q130" i="11"/>
  <c r="AV27" i="56" s="1"/>
  <c r="O154" i="11"/>
  <c r="AN51" i="56" s="1"/>
  <c r="M114" i="11"/>
  <c r="AD11" i="56" s="1"/>
  <c r="R134" i="11"/>
  <c r="AZ31" i="56" s="1"/>
  <c r="L139" i="11"/>
  <c r="L86" i="11" s="1"/>
  <c r="AI33" i="37" s="1"/>
  <c r="Q116" i="11"/>
  <c r="BB10" i="37" s="1"/>
  <c r="L146" i="11"/>
  <c r="L93" i="11" s="1"/>
  <c r="AI40" i="37" s="1"/>
  <c r="P135" i="11"/>
  <c r="P82" i="11" s="1"/>
  <c r="AY29" i="37" s="1"/>
  <c r="Q157" i="11"/>
  <c r="BB51" i="37" s="1"/>
  <c r="O143" i="11"/>
  <c r="O90" i="11" s="1"/>
  <c r="AU37" i="37" s="1"/>
  <c r="R157" i="11"/>
  <c r="R104" i="11" s="1"/>
  <c r="BG51" i="37" s="1"/>
  <c r="N124" i="11"/>
  <c r="AJ21" i="56" s="1"/>
  <c r="J140" i="11"/>
  <c r="BH26" i="37"/>
  <c r="BB29" i="56"/>
  <c r="BK28" i="37"/>
  <c r="BC31" i="56"/>
  <c r="BH40" i="37"/>
  <c r="BB43" i="56"/>
  <c r="BK20" i="37"/>
  <c r="BC23" i="56"/>
  <c r="AB41" i="56"/>
  <c r="AB50" i="56"/>
  <c r="AW34" i="56"/>
  <c r="AV32" i="56"/>
  <c r="AJ37" i="56"/>
  <c r="AZ55" i="56"/>
  <c r="U31" i="56"/>
  <c r="Q56" i="56"/>
  <c r="Q19" i="56"/>
  <c r="AA32" i="56"/>
  <c r="P38" i="56"/>
  <c r="Y51" i="56"/>
  <c r="N12" i="56"/>
  <c r="R33" i="56"/>
  <c r="L160" i="11"/>
  <c r="L107" i="11" s="1"/>
  <c r="L54" i="11" s="1"/>
  <c r="Q136" i="11"/>
  <c r="BB30" i="37" s="1"/>
  <c r="Q149" i="11"/>
  <c r="Q96" i="11" s="1"/>
  <c r="Q43" i="11" s="1"/>
  <c r="P150" i="11"/>
  <c r="P97" i="11" s="1"/>
  <c r="AY44" i="37" s="1"/>
  <c r="R141" i="11"/>
  <c r="BF35" i="37" s="1"/>
  <c r="J126" i="11"/>
  <c r="J146" i="11"/>
  <c r="P117" i="11"/>
  <c r="P64" i="11" s="1"/>
  <c r="P11" i="11" s="1"/>
  <c r="AV11" i="37" s="1"/>
  <c r="BK16" i="37"/>
  <c r="BC19" i="56"/>
  <c r="BH23" i="37"/>
  <c r="BB26" i="56"/>
  <c r="BK8" i="37"/>
  <c r="BC11" i="56"/>
  <c r="T48" i="56"/>
  <c r="Z41" i="56"/>
  <c r="AC12" i="56"/>
  <c r="AP17" i="56"/>
  <c r="AK43" i="56"/>
  <c r="AA50" i="56"/>
  <c r="AV34" i="56"/>
  <c r="Q53" i="56"/>
  <c r="AT32" i="56"/>
  <c r="AI37" i="56"/>
  <c r="AY55" i="56"/>
  <c r="R31" i="56"/>
  <c r="AF35" i="56"/>
  <c r="P19" i="56"/>
  <c r="AS25" i="56"/>
  <c r="AY58" i="56"/>
  <c r="AB32" i="56"/>
  <c r="AQ13" i="56"/>
  <c r="BA23" i="56"/>
  <c r="Q12" i="56"/>
  <c r="Q124" i="11"/>
  <c r="Q71" i="11" s="1"/>
  <c r="BC18" i="37" s="1"/>
  <c r="R132" i="11"/>
  <c r="BA29" i="56" s="1"/>
  <c r="P124" i="11"/>
  <c r="P71" i="11" s="1"/>
  <c r="P18" i="11" s="1"/>
  <c r="Q146" i="11"/>
  <c r="Q93" i="11" s="1"/>
  <c r="Q40" i="11" s="1"/>
  <c r="R131" i="11"/>
  <c r="R78" i="11" s="1"/>
  <c r="BG25" i="37" s="1"/>
  <c r="Q122" i="11"/>
  <c r="AT19" i="56" s="1"/>
  <c r="P134" i="11"/>
  <c r="P81" i="11" s="1"/>
  <c r="P28" i="11" s="1"/>
  <c r="L132" i="11"/>
  <c r="L79" i="11" s="1"/>
  <c r="L26" i="11" s="1"/>
  <c r="R148" i="11"/>
  <c r="R95" i="11" s="1"/>
  <c r="BG42" i="37" s="1"/>
  <c r="M142" i="11"/>
  <c r="M89" i="11" s="1"/>
  <c r="M36" i="11" s="1"/>
  <c r="BH45" i="37"/>
  <c r="BB48" i="56"/>
  <c r="BH44" i="37"/>
  <c r="BB47" i="56"/>
  <c r="Z50" i="56"/>
  <c r="AT34" i="56"/>
  <c r="O53" i="56"/>
  <c r="AH37" i="56"/>
  <c r="AX55" i="56"/>
  <c r="T31" i="56"/>
  <c r="AE35" i="56"/>
  <c r="AR25" i="56"/>
  <c r="BA58" i="56"/>
  <c r="AY39" i="56"/>
  <c r="AI18" i="56"/>
  <c r="AC58" i="56"/>
  <c r="AC32" i="56"/>
  <c r="BA34" i="56"/>
  <c r="AM44" i="56"/>
  <c r="AP13" i="56"/>
  <c r="AM27" i="56"/>
  <c r="AZ23" i="56"/>
  <c r="W51" i="56"/>
  <c r="L150" i="11"/>
  <c r="AA47" i="56" s="1"/>
  <c r="K115" i="11"/>
  <c r="W12" i="56" s="1"/>
  <c r="P142" i="11"/>
  <c r="P89" i="11" s="1"/>
  <c r="AY36" i="37" s="1"/>
  <c r="R129" i="11"/>
  <c r="R76" i="11" s="1"/>
  <c r="BG23" i="37" s="1"/>
  <c r="L124" i="11"/>
  <c r="L71" i="11" s="1"/>
  <c r="L18" i="11" s="1"/>
  <c r="AF18" i="37" s="1"/>
  <c r="O131" i="11"/>
  <c r="O78" i="11" s="1"/>
  <c r="O25" i="11" s="1"/>
  <c r="P144" i="11"/>
  <c r="AX38" i="37" s="1"/>
  <c r="BK42" i="37"/>
  <c r="BC45" i="56"/>
  <c r="BK21" i="37"/>
  <c r="BC24" i="56"/>
  <c r="P32" i="56"/>
  <c r="AR53" i="56"/>
  <c r="S51" i="56"/>
  <c r="M121" i="11"/>
  <c r="AD18" i="56" s="1"/>
  <c r="Q133" i="11"/>
  <c r="Q80" i="11" s="1"/>
  <c r="Q27" i="11" s="1"/>
  <c r="Q144" i="11"/>
  <c r="BB38" i="37" s="1"/>
  <c r="N137" i="11"/>
  <c r="AP31" i="37" s="1"/>
  <c r="O113" i="11"/>
  <c r="AT7" i="37" s="1"/>
  <c r="O116" i="11"/>
  <c r="AT10" i="37" s="1"/>
  <c r="BH54" i="37"/>
  <c r="BB57" i="56"/>
  <c r="BK35" i="37"/>
  <c r="BC38" i="56"/>
  <c r="BK36" i="37"/>
  <c r="BC39" i="56"/>
  <c r="AA11" i="56"/>
  <c r="O29" i="56"/>
  <c r="Y37" i="56"/>
  <c r="O32" i="56"/>
  <c r="AH11" i="56"/>
  <c r="AO17" i="56"/>
  <c r="AY53" i="56"/>
  <c r="AX36" i="56"/>
  <c r="AH18" i="56"/>
  <c r="AA42" i="56"/>
  <c r="AY17" i="56"/>
  <c r="AY34" i="56"/>
  <c r="AO44" i="56"/>
  <c r="K50" i="56"/>
  <c r="AN27" i="56"/>
  <c r="AC16" i="56"/>
  <c r="AG20" i="56"/>
  <c r="AV39" i="56"/>
  <c r="AQ53" i="56"/>
  <c r="M157" i="11"/>
  <c r="AG54" i="56" s="1"/>
  <c r="Q148" i="11"/>
  <c r="Q95" i="11" s="1"/>
  <c r="Q42" i="11" s="1"/>
  <c r="R153" i="11"/>
  <c r="R100" i="11" s="1"/>
  <c r="R47" i="11" s="1"/>
  <c r="R155" i="11"/>
  <c r="R102" i="11" s="1"/>
  <c r="R49" i="11" s="1"/>
  <c r="L127" i="11"/>
  <c r="AH21" i="37" s="1"/>
  <c r="L143" i="11"/>
  <c r="L90" i="11" s="1"/>
  <c r="L37" i="11" s="1"/>
  <c r="AF37" i="37" s="1"/>
  <c r="Q139" i="11"/>
  <c r="Q86" i="11" s="1"/>
  <c r="P119" i="11"/>
  <c r="AR16" i="56" s="1"/>
  <c r="L151" i="11"/>
  <c r="L98" i="11" s="1"/>
  <c r="AI45" i="37" s="1"/>
  <c r="L133" i="11"/>
  <c r="AH27" i="37" s="1"/>
  <c r="R159" i="11"/>
  <c r="R106" i="11" s="1"/>
  <c r="R53" i="11" s="1"/>
  <c r="O128" i="11"/>
  <c r="O75" i="11" s="1"/>
  <c r="O22" i="11" s="1"/>
  <c r="AR22" i="37" s="1"/>
  <c r="J137" i="11"/>
  <c r="AT19" i="37"/>
  <c r="O158" i="11"/>
  <c r="AT52" i="37" s="1"/>
  <c r="J123" i="11"/>
  <c r="BK29" i="37"/>
  <c r="BC32" i="56"/>
  <c r="BK31" i="37"/>
  <c r="BC34" i="56"/>
  <c r="BK49" i="37"/>
  <c r="BC52" i="56"/>
  <c r="BH15" i="37"/>
  <c r="BB18" i="56"/>
  <c r="J120" i="11"/>
  <c r="N29" i="56"/>
  <c r="W37" i="56"/>
  <c r="Q32" i="56"/>
  <c r="O30" i="56"/>
  <c r="AL53" i="56"/>
  <c r="R38" i="56"/>
  <c r="AP50" i="56"/>
  <c r="AW12" i="56"/>
  <c r="AK11" i="56"/>
  <c r="AN17" i="56"/>
  <c r="AX53" i="56"/>
  <c r="AZ36" i="56"/>
  <c r="Z42" i="56"/>
  <c r="AZ17" i="56"/>
  <c r="I50" i="56"/>
  <c r="Z16" i="56"/>
  <c r="BA32" i="56"/>
  <c r="AF20" i="56"/>
  <c r="AU39" i="56"/>
  <c r="AP53" i="56"/>
  <c r="L149" i="11"/>
  <c r="AH43" i="37" s="1"/>
  <c r="R114" i="11"/>
  <c r="R61" i="11" s="1"/>
  <c r="R8" i="11" s="1"/>
  <c r="L130" i="11"/>
  <c r="L77" i="11" s="1"/>
  <c r="L24" i="11" s="1"/>
  <c r="R150" i="11"/>
  <c r="R97" i="11" s="1"/>
  <c r="BG44" i="37" s="1"/>
  <c r="P123" i="11"/>
  <c r="AP20" i="56" s="1"/>
  <c r="Q129" i="11"/>
  <c r="Q76" i="11" s="1"/>
  <c r="BC23" i="37" s="1"/>
  <c r="P155" i="11"/>
  <c r="P102" i="11" s="1"/>
  <c r="AY49" i="37" s="1"/>
  <c r="O119" i="11"/>
  <c r="O66" i="11" s="1"/>
  <c r="O13" i="11" s="1"/>
  <c r="K136" i="11"/>
  <c r="AD30" i="37" s="1"/>
  <c r="Q159" i="11"/>
  <c r="BB53" i="37" s="1"/>
  <c r="K148" i="11"/>
  <c r="W45" i="56" s="1"/>
  <c r="J129" i="11"/>
  <c r="N142" i="11"/>
  <c r="AP36" i="37" s="1"/>
  <c r="P152" i="11"/>
  <c r="P99" i="11" s="1"/>
  <c r="P46" i="11" s="1"/>
  <c r="M143" i="11"/>
  <c r="M90" i="11" s="1"/>
  <c r="M37" i="11" s="1"/>
  <c r="AJ37" i="37" s="1"/>
  <c r="O129" i="11"/>
  <c r="O76" i="11" s="1"/>
  <c r="O23" i="11" s="1"/>
  <c r="BK39" i="37"/>
  <c r="BC42" i="56"/>
  <c r="BH43" i="37"/>
  <c r="BB46" i="56"/>
  <c r="BK26" i="37"/>
  <c r="BC29" i="56"/>
  <c r="T45" i="56"/>
  <c r="Z11" i="56"/>
  <c r="Q11" i="56"/>
  <c r="AS27" i="56"/>
  <c r="AL12" i="56"/>
  <c r="AR43" i="56"/>
  <c r="AQ40" i="56"/>
  <c r="AP12" i="56"/>
  <c r="N32" i="56"/>
  <c r="AL58" i="56"/>
  <c r="AL22" i="56"/>
  <c r="AC13" i="56"/>
  <c r="AJ11" i="56"/>
  <c r="AP33" i="56"/>
  <c r="AZ53" i="56"/>
  <c r="AY36" i="56"/>
  <c r="AB42" i="56"/>
  <c r="AX17" i="56"/>
  <c r="AB44" i="56"/>
  <c r="BA49" i="56"/>
  <c r="AC49" i="56"/>
  <c r="AS53" i="56"/>
  <c r="P180" i="11"/>
  <c r="O170" i="11"/>
  <c r="R117" i="11"/>
  <c r="R64" i="11" s="1"/>
  <c r="I137" i="11"/>
  <c r="R116" i="11"/>
  <c r="R63" i="11" s="1"/>
  <c r="C169" i="11"/>
  <c r="K142" i="11"/>
  <c r="AD36" i="37" s="1"/>
  <c r="C195" i="11"/>
  <c r="K118" i="11"/>
  <c r="AD12" i="37" s="1"/>
  <c r="I103" i="11"/>
  <c r="Q50" i="37" s="1"/>
  <c r="I136" i="11"/>
  <c r="I151" i="11"/>
  <c r="I148" i="11"/>
  <c r="I146" i="11"/>
  <c r="C167" i="11"/>
  <c r="I140" i="11"/>
  <c r="C193" i="11"/>
  <c r="R124" i="11"/>
  <c r="R71" i="11" s="1"/>
  <c r="R125" i="11"/>
  <c r="BF19" i="37" s="1"/>
  <c r="I123" i="11"/>
  <c r="R143" i="11"/>
  <c r="R90" i="11" s="1"/>
  <c r="R37" i="11" s="1"/>
  <c r="I149" i="11"/>
  <c r="I120" i="11"/>
  <c r="I134" i="11"/>
  <c r="I157" i="11"/>
  <c r="K119" i="11"/>
  <c r="K66" i="11" s="1"/>
  <c r="I62" i="11"/>
  <c r="I106" i="11"/>
  <c r="Q53" i="37" s="1"/>
  <c r="K152" i="11"/>
  <c r="AD46" i="37" s="1"/>
  <c r="I113" i="11"/>
  <c r="I13" i="11"/>
  <c r="N13" i="37" s="1"/>
  <c r="I68" i="11"/>
  <c r="Q15" i="37" s="1"/>
  <c r="C168" i="11"/>
  <c r="S11" i="11"/>
  <c r="S25" i="11"/>
  <c r="S22" i="11"/>
  <c r="S51" i="11"/>
  <c r="U59" i="11"/>
  <c r="U109" i="11" s="1"/>
  <c r="BP6" i="37"/>
  <c r="N188" i="11"/>
  <c r="O191" i="11"/>
  <c r="P204" i="11"/>
  <c r="P191" i="11"/>
  <c r="O213" i="11"/>
  <c r="N170" i="11"/>
  <c r="N166" i="11"/>
  <c r="N198" i="11"/>
  <c r="N181" i="11"/>
  <c r="I179" i="11"/>
  <c r="Q194" i="11"/>
  <c r="N208" i="11"/>
  <c r="M198" i="11"/>
  <c r="L173" i="11"/>
  <c r="Q178" i="11"/>
  <c r="M181" i="11"/>
  <c r="L171" i="11"/>
  <c r="N180" i="11"/>
  <c r="K177" i="11"/>
  <c r="N197" i="11"/>
  <c r="M184" i="11"/>
  <c r="N200" i="11"/>
  <c r="M187" i="11"/>
  <c r="M183" i="11"/>
  <c r="N183" i="11"/>
  <c r="N184" i="11"/>
  <c r="N201" i="11"/>
  <c r="N187" i="11"/>
  <c r="M200" i="11"/>
  <c r="M209" i="11"/>
  <c r="I198" i="11"/>
  <c r="N186" i="11"/>
  <c r="N182" i="11"/>
  <c r="J198" i="11"/>
  <c r="M182" i="11"/>
  <c r="M186" i="11"/>
  <c r="M177" i="11"/>
  <c r="M197" i="11"/>
  <c r="N203" i="11"/>
  <c r="J180" i="11"/>
  <c r="M207" i="11"/>
  <c r="I211" i="11"/>
  <c r="M170" i="11"/>
  <c r="N207" i="11"/>
  <c r="Q174" i="11"/>
  <c r="N205" i="11"/>
  <c r="I182" i="11"/>
  <c r="M185" i="11"/>
  <c r="M179" i="11"/>
  <c r="I180" i="11"/>
  <c r="N209" i="11"/>
  <c r="N172" i="11"/>
  <c r="Q200" i="11"/>
  <c r="F100" i="11"/>
  <c r="L47" i="37"/>
  <c r="K204" i="11"/>
  <c r="K175" i="11"/>
  <c r="O194" i="11"/>
  <c r="AZ59" i="33"/>
  <c r="BA59" i="33"/>
  <c r="AX59" i="33"/>
  <c r="BF56" i="37" s="1"/>
  <c r="O177" i="11"/>
  <c r="K212" i="11"/>
  <c r="N10" i="37"/>
  <c r="BD52" i="37"/>
  <c r="BD9" i="37"/>
  <c r="BD33" i="37"/>
  <c r="BD38" i="37"/>
  <c r="BD16" i="37"/>
  <c r="BD14" i="37"/>
  <c r="BD55" i="37"/>
  <c r="AV37" i="37"/>
  <c r="AV30" i="37"/>
  <c r="AV15" i="37"/>
  <c r="AV47" i="37"/>
  <c r="AR9" i="37"/>
  <c r="AV50" i="37"/>
  <c r="AJ32" i="37"/>
  <c r="AN15" i="37"/>
  <c r="AF39" i="37"/>
  <c r="AF29" i="37"/>
  <c r="AF38" i="37"/>
  <c r="AF41" i="37"/>
  <c r="AF17" i="37"/>
  <c r="AB48" i="37"/>
  <c r="K199" i="11"/>
  <c r="AY59" i="33"/>
  <c r="R181" i="11"/>
  <c r="AT59" i="33"/>
  <c r="AW59" i="33"/>
  <c r="AV59" i="33"/>
  <c r="AU59" i="33"/>
  <c r="P179" i="11"/>
  <c r="K185" i="11"/>
  <c r="L210" i="11"/>
  <c r="Q203" i="11"/>
  <c r="K174" i="11"/>
  <c r="Q213" i="11"/>
  <c r="K208" i="11"/>
  <c r="K196" i="11"/>
  <c r="Q204" i="11"/>
  <c r="L181" i="11"/>
  <c r="K180" i="11"/>
  <c r="O208" i="11"/>
  <c r="O190" i="11"/>
  <c r="O201" i="11"/>
  <c r="K187" i="11"/>
  <c r="Q176" i="11"/>
  <c r="K183" i="11"/>
  <c r="K213" i="11"/>
  <c r="P186" i="11"/>
  <c r="O186" i="11"/>
  <c r="O192" i="11"/>
  <c r="U162" i="11"/>
  <c r="K202" i="11"/>
  <c r="Q207" i="11"/>
  <c r="L170" i="11"/>
  <c r="Q198" i="11"/>
  <c r="L184" i="11"/>
  <c r="Q184" i="11"/>
  <c r="Q206" i="11"/>
  <c r="Q196" i="11"/>
  <c r="K203" i="11"/>
  <c r="Q208" i="11"/>
  <c r="K192" i="11"/>
  <c r="Q187" i="11"/>
  <c r="O175" i="11"/>
  <c r="Q185" i="11"/>
  <c r="I24" i="11"/>
  <c r="N37" i="37"/>
  <c r="I97" i="11"/>
  <c r="Q44" i="37" s="1"/>
  <c r="K156" i="11"/>
  <c r="V53" i="56" s="1"/>
  <c r="I19" i="11"/>
  <c r="K138" i="11"/>
  <c r="V35" i="56" s="1"/>
  <c r="R165" i="11"/>
  <c r="K87" i="11"/>
  <c r="AD34" i="37"/>
  <c r="I18" i="11"/>
  <c r="N36" i="37"/>
  <c r="I80" i="11"/>
  <c r="Q27" i="37" s="1"/>
  <c r="N46" i="37"/>
  <c r="N32" i="37"/>
  <c r="I22" i="11"/>
  <c r="M166" i="11"/>
  <c r="I49" i="11"/>
  <c r="I88" i="11"/>
  <c r="Q35" i="37" s="1"/>
  <c r="I38" i="11"/>
  <c r="I55" i="11"/>
  <c r="I69" i="11"/>
  <c r="Q16" i="37" s="1"/>
  <c r="I41" i="11"/>
  <c r="I79" i="11"/>
  <c r="Q26" i="37" s="1"/>
  <c r="N54" i="37"/>
  <c r="I101" i="11"/>
  <c r="Q48" i="37" s="1"/>
  <c r="Q165" i="11"/>
  <c r="BB56" i="37" l="1"/>
  <c r="I29" i="11"/>
  <c r="N29" i="37" s="1"/>
  <c r="J51" i="11"/>
  <c r="R51" i="37" s="1"/>
  <c r="AM55" i="37"/>
  <c r="I8" i="11"/>
  <c r="N8" i="37" s="1"/>
  <c r="J47" i="11"/>
  <c r="R47" i="37" s="1"/>
  <c r="J7" i="11"/>
  <c r="R7" i="37" s="1"/>
  <c r="J105" i="11"/>
  <c r="U52" i="37" s="1"/>
  <c r="T52" i="37"/>
  <c r="J53" i="11"/>
  <c r="R53" i="37" s="1"/>
  <c r="U53" i="37"/>
  <c r="J30" i="11"/>
  <c r="R30" i="37" s="1"/>
  <c r="U30" i="37"/>
  <c r="N31" i="56"/>
  <c r="P28" i="37"/>
  <c r="N48" i="56"/>
  <c r="P45" i="37"/>
  <c r="J48" i="11"/>
  <c r="R48" i="37" s="1"/>
  <c r="U48" i="37"/>
  <c r="J35" i="11"/>
  <c r="R35" i="37" s="1"/>
  <c r="U35" i="37"/>
  <c r="J42" i="11"/>
  <c r="R42" i="37" s="1"/>
  <c r="U42" i="37"/>
  <c r="N17" i="56"/>
  <c r="P14" i="37"/>
  <c r="I83" i="11"/>
  <c r="Q30" i="37" s="1"/>
  <c r="P30" i="37"/>
  <c r="J70" i="11"/>
  <c r="T17" i="37"/>
  <c r="I96" i="11"/>
  <c r="Q43" i="37" s="1"/>
  <c r="P43" i="37"/>
  <c r="J93" i="11"/>
  <c r="T40" i="37"/>
  <c r="I93" i="11"/>
  <c r="Q40" i="37" s="1"/>
  <c r="P40" i="37"/>
  <c r="O45" i="56"/>
  <c r="P42" i="37"/>
  <c r="J73" i="11"/>
  <c r="U20" i="37" s="1"/>
  <c r="T20" i="37"/>
  <c r="P20" i="56"/>
  <c r="P17" i="37"/>
  <c r="J45" i="11"/>
  <c r="R45" i="37" s="1"/>
  <c r="U45" i="37"/>
  <c r="P54" i="56"/>
  <c r="P51" i="37"/>
  <c r="J67" i="11"/>
  <c r="U14" i="37" s="1"/>
  <c r="T14" i="37"/>
  <c r="J87" i="11"/>
  <c r="T34" i="37"/>
  <c r="J96" i="11"/>
  <c r="T43" i="37"/>
  <c r="P10" i="56"/>
  <c r="P7" i="37"/>
  <c r="N37" i="56"/>
  <c r="P34" i="37"/>
  <c r="I84" i="11"/>
  <c r="Q31" i="37" s="1"/>
  <c r="P31" i="37"/>
  <c r="J76" i="11"/>
  <c r="T23" i="37"/>
  <c r="I25" i="11"/>
  <c r="N25" i="37" s="1"/>
  <c r="Q25" i="37"/>
  <c r="J28" i="11"/>
  <c r="R28" i="37" s="1"/>
  <c r="U28" i="37"/>
  <c r="J84" i="11"/>
  <c r="U31" i="37" s="1"/>
  <c r="T31" i="37"/>
  <c r="I9" i="11"/>
  <c r="N9" i="37" s="1"/>
  <c r="Q9" i="37"/>
  <c r="AD29" i="37"/>
  <c r="O24" i="11"/>
  <c r="AR24" i="37" s="1"/>
  <c r="AY23" i="37"/>
  <c r="AQ19" i="37"/>
  <c r="AE17" i="37"/>
  <c r="P48" i="11"/>
  <c r="AV48" i="37" s="1"/>
  <c r="AH20" i="37"/>
  <c r="AY31" i="37"/>
  <c r="R101" i="11"/>
  <c r="R48" i="11" s="1"/>
  <c r="AY25" i="37"/>
  <c r="BG46" i="37"/>
  <c r="AX31" i="37"/>
  <c r="BC32" i="37"/>
  <c r="AT17" i="37"/>
  <c r="AY39" i="37"/>
  <c r="BG45" i="37"/>
  <c r="AI8" i="37"/>
  <c r="AQ40" i="37"/>
  <c r="AI46" i="37"/>
  <c r="AU51" i="37"/>
  <c r="N17" i="11"/>
  <c r="AN17" i="37" s="1"/>
  <c r="K80" i="11"/>
  <c r="K27" i="11" s="1"/>
  <c r="AP18" i="37"/>
  <c r="I47" i="11"/>
  <c r="N47" i="37" s="1"/>
  <c r="AM9" i="37"/>
  <c r="AY9" i="37"/>
  <c r="R13" i="11"/>
  <c r="BD13" i="37" s="1"/>
  <c r="AY28" i="37"/>
  <c r="P65" i="11"/>
  <c r="P12" i="11" s="1"/>
  <c r="AV12" i="37" s="1"/>
  <c r="BC36" i="37"/>
  <c r="AT28" i="37"/>
  <c r="AI49" i="37"/>
  <c r="O81" i="11"/>
  <c r="O28" i="11" s="1"/>
  <c r="AT21" i="37"/>
  <c r="N45" i="11"/>
  <c r="AN45" i="37" s="1"/>
  <c r="O74" i="11"/>
  <c r="AU21" i="37" s="1"/>
  <c r="AD52" i="37"/>
  <c r="AH24" i="37"/>
  <c r="BC43" i="37"/>
  <c r="R20" i="11"/>
  <c r="BD20" i="37" s="1"/>
  <c r="BG7" i="37"/>
  <c r="Q52" i="11"/>
  <c r="AZ52" i="37" s="1"/>
  <c r="AY24" i="37"/>
  <c r="BB52" i="37"/>
  <c r="O14" i="11"/>
  <c r="AR14" i="37" s="1"/>
  <c r="BB43" i="37"/>
  <c r="Q55" i="11"/>
  <c r="AZ55" i="37" s="1"/>
  <c r="K41" i="11"/>
  <c r="AB41" i="37" s="1"/>
  <c r="R34" i="11"/>
  <c r="BD34" i="37" s="1"/>
  <c r="AD27" i="37"/>
  <c r="N34" i="11"/>
  <c r="AN34" i="37" s="1"/>
  <c r="AI20" i="37"/>
  <c r="BF45" i="37"/>
  <c r="R94" i="11"/>
  <c r="R41" i="11" s="1"/>
  <c r="BD41" i="37" s="1"/>
  <c r="N79" i="11"/>
  <c r="AQ26" i="37" s="1"/>
  <c r="AU38" i="37"/>
  <c r="R107" i="11"/>
  <c r="R54" i="11" s="1"/>
  <c r="AU33" i="56"/>
  <c r="AH15" i="37"/>
  <c r="P35" i="11"/>
  <c r="AV35" i="37" s="1"/>
  <c r="AL15" i="37"/>
  <c r="L15" i="11"/>
  <c r="AF15" i="37" s="1"/>
  <c r="BF54" i="37"/>
  <c r="R88" i="11"/>
  <c r="BG35" i="37" s="1"/>
  <c r="BC34" i="37"/>
  <c r="BG53" i="37"/>
  <c r="Q63" i="11"/>
  <c r="BC10" i="37" s="1"/>
  <c r="Q64" i="11"/>
  <c r="BC11" i="37" s="1"/>
  <c r="BC29" i="37"/>
  <c r="Q9" i="11"/>
  <c r="AZ9" i="37" s="1"/>
  <c r="BG8" i="37"/>
  <c r="BF28" i="37"/>
  <c r="BG50" i="37"/>
  <c r="BG39" i="37"/>
  <c r="BG29" i="37"/>
  <c r="R65" i="11"/>
  <c r="R12" i="11" s="1"/>
  <c r="BD12" i="37" s="1"/>
  <c r="AT38" i="37"/>
  <c r="AY26" i="37"/>
  <c r="AX28" i="37"/>
  <c r="P51" i="11"/>
  <c r="AV51" i="37" s="1"/>
  <c r="AX39" i="37"/>
  <c r="AQ15" i="56"/>
  <c r="AL51" i="37"/>
  <c r="AQ33" i="37"/>
  <c r="L19" i="11"/>
  <c r="AF19" i="37" s="1"/>
  <c r="L96" i="11"/>
  <c r="L43" i="11" s="1"/>
  <c r="K63" i="11"/>
  <c r="AE10" i="37" s="1"/>
  <c r="AI24" i="37"/>
  <c r="AI52" i="37"/>
  <c r="L55" i="11"/>
  <c r="AF55" i="37" s="1"/>
  <c r="L33" i="11"/>
  <c r="AF33" i="37" s="1"/>
  <c r="AH33" i="37"/>
  <c r="L48" i="11"/>
  <c r="AF48" i="37" s="1"/>
  <c r="AI34" i="37"/>
  <c r="AE29" i="37"/>
  <c r="K88" i="11"/>
  <c r="K35" i="11" s="1"/>
  <c r="AT36" i="37"/>
  <c r="AY18" i="37"/>
  <c r="N9" i="11"/>
  <c r="AN9" i="37" s="1"/>
  <c r="BB40" i="37"/>
  <c r="AI37" i="37"/>
  <c r="N10" i="11"/>
  <c r="AN10" i="37" s="1"/>
  <c r="O89" i="11"/>
  <c r="O36" i="11" s="1"/>
  <c r="AI54" i="37"/>
  <c r="O68" i="11"/>
  <c r="AU15" i="37" s="1"/>
  <c r="AX40" i="56"/>
  <c r="AP10" i="37"/>
  <c r="AH23" i="37"/>
  <c r="BB21" i="37"/>
  <c r="P14" i="11"/>
  <c r="AV14" i="37" s="1"/>
  <c r="BC40" i="37"/>
  <c r="AX18" i="37"/>
  <c r="AT25" i="37"/>
  <c r="AC30" i="56"/>
  <c r="AM13" i="56"/>
  <c r="Q74" i="11"/>
  <c r="BC21" i="37" s="1"/>
  <c r="Q7" i="11"/>
  <c r="AZ7" i="37" s="1"/>
  <c r="AX16" i="37"/>
  <c r="AM25" i="56"/>
  <c r="O37" i="56"/>
  <c r="L9" i="11"/>
  <c r="AF9" i="37" s="1"/>
  <c r="BC27" i="37"/>
  <c r="M19" i="11"/>
  <c r="AJ19" i="37" s="1"/>
  <c r="Q18" i="11"/>
  <c r="AZ18" i="37" s="1"/>
  <c r="AD9" i="37"/>
  <c r="AX36" i="37"/>
  <c r="BG49" i="37"/>
  <c r="BC13" i="37"/>
  <c r="K38" i="11"/>
  <c r="AB38" i="37" s="1"/>
  <c r="C108" i="11"/>
  <c r="AL45" i="37"/>
  <c r="L88" i="11"/>
  <c r="AI35" i="37" s="1"/>
  <c r="AT29" i="37"/>
  <c r="AT23" i="56"/>
  <c r="M68" i="11"/>
  <c r="M15" i="11" s="1"/>
  <c r="BB24" i="37"/>
  <c r="AE20" i="37"/>
  <c r="AH35" i="37"/>
  <c r="AU29" i="37"/>
  <c r="AI26" i="37"/>
  <c r="Q77" i="11"/>
  <c r="Q24" i="11" s="1"/>
  <c r="AQ55" i="37"/>
  <c r="AE31" i="37"/>
  <c r="BF8" i="37"/>
  <c r="P36" i="11"/>
  <c r="AV36" i="37" s="1"/>
  <c r="AI23" i="37"/>
  <c r="AP51" i="37"/>
  <c r="BC46" i="37"/>
  <c r="O87" i="11"/>
  <c r="AU34" i="37" s="1"/>
  <c r="AI13" i="37"/>
  <c r="R23" i="11"/>
  <c r="BD23" i="37" s="1"/>
  <c r="AU22" i="37"/>
  <c r="L95" i="11"/>
  <c r="AI42" i="37" s="1"/>
  <c r="T37" i="56"/>
  <c r="BB18" i="37"/>
  <c r="BG47" i="37"/>
  <c r="AU8" i="37"/>
  <c r="N104" i="11"/>
  <c r="N51" i="11" s="1"/>
  <c r="AD31" i="37"/>
  <c r="BF49" i="37"/>
  <c r="R96" i="11"/>
  <c r="BG43" i="37" s="1"/>
  <c r="AV30" i="56"/>
  <c r="U37" i="56"/>
  <c r="BF51" i="37"/>
  <c r="AD7" i="37"/>
  <c r="BC8" i="37"/>
  <c r="K95" i="11"/>
  <c r="AE42" i="37" s="1"/>
  <c r="R70" i="11"/>
  <c r="R17" i="11" s="1"/>
  <c r="BB20" i="37"/>
  <c r="AH31" i="37"/>
  <c r="AT15" i="37"/>
  <c r="BB8" i="37"/>
  <c r="Q12" i="11"/>
  <c r="AZ12" i="37" s="1"/>
  <c r="AD23" i="37"/>
  <c r="AK34" i="56"/>
  <c r="N84" i="11"/>
  <c r="AQ31" i="37" s="1"/>
  <c r="AD8" i="37"/>
  <c r="AX26" i="37"/>
  <c r="BF42" i="37"/>
  <c r="O101" i="11"/>
  <c r="O48" i="11" s="1"/>
  <c r="AX42" i="37"/>
  <c r="K8" i="11"/>
  <c r="AB8" i="37" s="1"/>
  <c r="AP37" i="37"/>
  <c r="M98" i="11"/>
  <c r="AM45" i="37" s="1"/>
  <c r="R51" i="11"/>
  <c r="BD51" i="37" s="1"/>
  <c r="AY34" i="37"/>
  <c r="AT8" i="37"/>
  <c r="P86" i="11"/>
  <c r="P33" i="11" s="1"/>
  <c r="N71" i="11"/>
  <c r="N18" i="11" s="1"/>
  <c r="N90" i="11"/>
  <c r="AQ37" i="37" s="1"/>
  <c r="AR21" i="56"/>
  <c r="AU46" i="56"/>
  <c r="AA23" i="56"/>
  <c r="Q20" i="11"/>
  <c r="AZ20" i="37" s="1"/>
  <c r="K7" i="11"/>
  <c r="AB7" i="37" s="1"/>
  <c r="AE23" i="37"/>
  <c r="BB33" i="37"/>
  <c r="Q67" i="11"/>
  <c r="Q14" i="11" s="1"/>
  <c r="R42" i="11"/>
  <c r="BD42" i="37" s="1"/>
  <c r="P60" i="11"/>
  <c r="P7" i="11" s="1"/>
  <c r="AV7" i="37" s="1"/>
  <c r="AQ39" i="56"/>
  <c r="AQ21" i="56"/>
  <c r="Z23" i="56"/>
  <c r="Z18" i="56"/>
  <c r="AD42" i="37"/>
  <c r="AT48" i="37"/>
  <c r="L97" i="11"/>
  <c r="AI44" i="37" s="1"/>
  <c r="P95" i="11"/>
  <c r="AY42" i="37" s="1"/>
  <c r="M87" i="11"/>
  <c r="M34" i="11" s="1"/>
  <c r="AJ34" i="37" s="1"/>
  <c r="L81" i="11"/>
  <c r="L28" i="11" s="1"/>
  <c r="R83" i="11"/>
  <c r="R30" i="11" s="1"/>
  <c r="BD30" i="37" s="1"/>
  <c r="V12" i="56"/>
  <c r="R37" i="56"/>
  <c r="L84" i="11"/>
  <c r="L31" i="11" s="1"/>
  <c r="S37" i="56"/>
  <c r="AM36" i="37"/>
  <c r="AT34" i="37"/>
  <c r="BG40" i="37"/>
  <c r="AM17" i="37"/>
  <c r="M10" i="11"/>
  <c r="AJ10" i="37" s="1"/>
  <c r="Q23" i="11"/>
  <c r="AZ23" i="37" s="1"/>
  <c r="AX13" i="37"/>
  <c r="BF40" i="37"/>
  <c r="AP26" i="37"/>
  <c r="AP39" i="56"/>
  <c r="AU19" i="56"/>
  <c r="AB18" i="56"/>
  <c r="AT23" i="37"/>
  <c r="AR29" i="56"/>
  <c r="BF26" i="37"/>
  <c r="AH40" i="37"/>
  <c r="P66" i="11"/>
  <c r="AY13" i="37" s="1"/>
  <c r="R79" i="11"/>
  <c r="BG26" i="37" s="1"/>
  <c r="BF39" i="37"/>
  <c r="O79" i="11"/>
  <c r="O26" i="11" s="1"/>
  <c r="AR26" i="37" s="1"/>
  <c r="BF12" i="37"/>
  <c r="X45" i="56"/>
  <c r="AB46" i="56"/>
  <c r="BA54" i="56"/>
  <c r="AG34" i="56"/>
  <c r="AM20" i="56"/>
  <c r="AJ13" i="56"/>
  <c r="AX25" i="37"/>
  <c r="X12" i="56"/>
  <c r="AR10" i="56"/>
  <c r="AH26" i="37"/>
  <c r="L106" i="11"/>
  <c r="L53" i="11" s="1"/>
  <c r="AF53" i="37" s="1"/>
  <c r="AH18" i="37"/>
  <c r="AL40" i="37"/>
  <c r="AD35" i="37"/>
  <c r="P69" i="11"/>
  <c r="P16" i="11" s="1"/>
  <c r="BB11" i="37"/>
  <c r="M93" i="11"/>
  <c r="AM40" i="37" s="1"/>
  <c r="AH54" i="37"/>
  <c r="BB12" i="37"/>
  <c r="AB47" i="56"/>
  <c r="R81" i="11"/>
  <c r="BG28" i="37" s="1"/>
  <c r="AH44" i="37"/>
  <c r="AL10" i="37"/>
  <c r="AU21" i="56"/>
  <c r="AO50" i="56"/>
  <c r="AA29" i="56"/>
  <c r="AE43" i="56"/>
  <c r="BC42" i="37"/>
  <c r="L40" i="11"/>
  <c r="AF40" i="37" s="1"/>
  <c r="AH16" i="37"/>
  <c r="V55" i="56"/>
  <c r="W55" i="56"/>
  <c r="BF21" i="37"/>
  <c r="AX35" i="37"/>
  <c r="R74" i="11"/>
  <c r="BG21" i="37" s="1"/>
  <c r="AS57" i="56"/>
  <c r="Y55" i="56"/>
  <c r="AP11" i="56"/>
  <c r="AX44" i="37"/>
  <c r="AN26" i="56"/>
  <c r="AC43" i="56"/>
  <c r="AM18" i="56"/>
  <c r="AP42" i="56"/>
  <c r="K105" i="11"/>
  <c r="AE52" i="37" s="1"/>
  <c r="P29" i="11"/>
  <c r="AV29" i="37" s="1"/>
  <c r="R46" i="56"/>
  <c r="O70" i="11"/>
  <c r="O17" i="11" s="1"/>
  <c r="O92" i="11"/>
  <c r="O39" i="11" s="1"/>
  <c r="K62" i="11"/>
  <c r="C62" i="11" s="1"/>
  <c r="R15" i="11"/>
  <c r="BD15" i="37" s="1"/>
  <c r="AH49" i="37"/>
  <c r="BF15" i="37"/>
  <c r="BF25" i="37"/>
  <c r="R25" i="11"/>
  <c r="BD25" i="37" s="1"/>
  <c r="AX38" i="56"/>
  <c r="AC23" i="56"/>
  <c r="AP34" i="56"/>
  <c r="M61" i="11"/>
  <c r="M8" i="11" s="1"/>
  <c r="K47" i="11"/>
  <c r="AB47" i="37" s="1"/>
  <c r="C115" i="11"/>
  <c r="AL28" i="56"/>
  <c r="AZ45" i="56"/>
  <c r="AS21" i="56"/>
  <c r="AY38" i="56"/>
  <c r="AA36" i="56"/>
  <c r="AM11" i="56"/>
  <c r="AB23" i="56"/>
  <c r="X34" i="56"/>
  <c r="AL32" i="56"/>
  <c r="AI16" i="37"/>
  <c r="AU23" i="37"/>
  <c r="BB42" i="37"/>
  <c r="AT22" i="37"/>
  <c r="AL31" i="37"/>
  <c r="AY45" i="56"/>
  <c r="AH21" i="56"/>
  <c r="P61" i="11"/>
  <c r="AY8" i="37" s="1"/>
  <c r="P44" i="11"/>
  <c r="AV44" i="37" s="1"/>
  <c r="AH45" i="37"/>
  <c r="M31" i="11"/>
  <c r="AJ31" i="37" s="1"/>
  <c r="R26" i="56"/>
  <c r="T34" i="56"/>
  <c r="AX45" i="56"/>
  <c r="AS47" i="56"/>
  <c r="AK21" i="56"/>
  <c r="BA31" i="56"/>
  <c r="AO37" i="56"/>
  <c r="AZ43" i="56"/>
  <c r="Y10" i="56"/>
  <c r="BB16" i="37"/>
  <c r="AD47" i="37"/>
  <c r="R77" i="11"/>
  <c r="BG24" i="37" s="1"/>
  <c r="O97" i="11"/>
  <c r="O44" i="11" s="1"/>
  <c r="Q83" i="11"/>
  <c r="BC30" i="37" s="1"/>
  <c r="L45" i="11"/>
  <c r="AF45" i="37" s="1"/>
  <c r="AD20" i="37"/>
  <c r="O100" i="11"/>
  <c r="O47" i="11" s="1"/>
  <c r="AR47" i="37" s="1"/>
  <c r="P107" i="11"/>
  <c r="P54" i="11" s="1"/>
  <c r="AV54" i="37" s="1"/>
  <c r="O63" i="11"/>
  <c r="AU10" i="37" s="1"/>
  <c r="AR47" i="56"/>
  <c r="Y13" i="56"/>
  <c r="AY15" i="56"/>
  <c r="I67" i="11"/>
  <c r="Q14" i="37" s="1"/>
  <c r="P49" i="11"/>
  <c r="AV49" i="37" s="1"/>
  <c r="BB7" i="37"/>
  <c r="BA40" i="56"/>
  <c r="Z30" i="56"/>
  <c r="AU30" i="56"/>
  <c r="AM28" i="56"/>
  <c r="AW19" i="56"/>
  <c r="AU10" i="56"/>
  <c r="AC18" i="56"/>
  <c r="W10" i="56"/>
  <c r="AR45" i="56"/>
  <c r="AX42" i="56"/>
  <c r="Q69" i="11"/>
  <c r="Q16" i="11" s="1"/>
  <c r="AX46" i="37"/>
  <c r="AB48" i="56"/>
  <c r="R43" i="56"/>
  <c r="AL37" i="56"/>
  <c r="AN50" i="56"/>
  <c r="V10" i="56"/>
  <c r="AQ19" i="56"/>
  <c r="AI13" i="56"/>
  <c r="AX27" i="56"/>
  <c r="AM37" i="56"/>
  <c r="AK40" i="56"/>
  <c r="AM50" i="56"/>
  <c r="AX49" i="37"/>
  <c r="L80" i="11"/>
  <c r="AI27" i="37" s="1"/>
  <c r="O37" i="11"/>
  <c r="AR37" i="37" s="1"/>
  <c r="O46" i="11"/>
  <c r="AR46" i="37" s="1"/>
  <c r="AQ49" i="56"/>
  <c r="AY47" i="56"/>
  <c r="BA45" i="56"/>
  <c r="Z43" i="56"/>
  <c r="AZ27" i="56"/>
  <c r="AI40" i="56"/>
  <c r="AL50" i="56"/>
  <c r="AL24" i="56"/>
  <c r="AH32" i="37"/>
  <c r="AT46" i="37"/>
  <c r="AP49" i="56"/>
  <c r="AO16" i="56"/>
  <c r="AL31" i="56"/>
  <c r="AT12" i="37"/>
  <c r="L85" i="11"/>
  <c r="L32" i="11" s="1"/>
  <c r="AH50" i="37"/>
  <c r="L103" i="11"/>
  <c r="L50" i="11" s="1"/>
  <c r="Q50" i="11"/>
  <c r="AZ50" i="37" s="1"/>
  <c r="AT37" i="37"/>
  <c r="AS49" i="56"/>
  <c r="AN16" i="56"/>
  <c r="AJ34" i="56"/>
  <c r="Z29" i="56"/>
  <c r="AB43" i="56"/>
  <c r="AX24" i="56"/>
  <c r="AN41" i="56"/>
  <c r="Z31" i="56"/>
  <c r="AV55" i="56"/>
  <c r="BA15" i="56"/>
  <c r="X30" i="56"/>
  <c r="W32" i="56"/>
  <c r="AM31" i="56"/>
  <c r="AU25" i="37"/>
  <c r="AU13" i="37"/>
  <c r="O12" i="11"/>
  <c r="AR12" i="37" s="1"/>
  <c r="AY46" i="37"/>
  <c r="BF23" i="37"/>
  <c r="AI18" i="37"/>
  <c r="C114" i="11"/>
  <c r="AL36" i="37"/>
  <c r="AR49" i="56"/>
  <c r="AM16" i="56"/>
  <c r="Z24" i="56"/>
  <c r="AI34" i="56"/>
  <c r="Y12" i="56"/>
  <c r="AB29" i="56"/>
  <c r="AI21" i="56"/>
  <c r="AA43" i="56"/>
  <c r="AE34" i="56"/>
  <c r="BA24" i="56"/>
  <c r="AM41" i="56"/>
  <c r="AC31" i="56"/>
  <c r="AT55" i="56"/>
  <c r="AZ15" i="56"/>
  <c r="W11" i="56"/>
  <c r="AN31" i="56"/>
  <c r="Z38" i="56"/>
  <c r="Y11" i="56"/>
  <c r="AO39" i="56"/>
  <c r="AP20" i="37"/>
  <c r="Q106" i="11"/>
  <c r="Q53" i="11" s="1"/>
  <c r="AZ53" i="37" s="1"/>
  <c r="BB27" i="37"/>
  <c r="AY40" i="56"/>
  <c r="AH23" i="56"/>
  <c r="M104" i="11"/>
  <c r="AM51" i="37" s="1"/>
  <c r="BF47" i="37"/>
  <c r="BB50" i="37"/>
  <c r="AT13" i="37"/>
  <c r="N73" i="11"/>
  <c r="N20" i="11" s="1"/>
  <c r="T26" i="56"/>
  <c r="AZ40" i="56"/>
  <c r="AZ50" i="56"/>
  <c r="AB36" i="56"/>
  <c r="Q37" i="56"/>
  <c r="AJ23" i="56"/>
  <c r="AV53" i="56"/>
  <c r="AC35" i="56"/>
  <c r="AG43" i="56"/>
  <c r="AX18" i="56"/>
  <c r="Y26" i="56"/>
  <c r="R44" i="11"/>
  <c r="BD44" i="37" s="1"/>
  <c r="AZ47" i="56"/>
  <c r="AA24" i="56"/>
  <c r="P43" i="56"/>
  <c r="AP57" i="56"/>
  <c r="AA53" i="56"/>
  <c r="AL18" i="56"/>
  <c r="BA18" i="56"/>
  <c r="AK13" i="56"/>
  <c r="X26" i="56"/>
  <c r="AT17" i="56"/>
  <c r="AX29" i="37"/>
  <c r="R80" i="11"/>
  <c r="BG27" i="37" s="1"/>
  <c r="AL37" i="37"/>
  <c r="Y45" i="56"/>
  <c r="AL25" i="56"/>
  <c r="AA48" i="56"/>
  <c r="AL13" i="56"/>
  <c r="AN28" i="56"/>
  <c r="AC29" i="56"/>
  <c r="AV33" i="56"/>
  <c r="AO51" i="56"/>
  <c r="AX51" i="56"/>
  <c r="AO11" i="56"/>
  <c r="AP10" i="56"/>
  <c r="AA18" i="56"/>
  <c r="AM49" i="56"/>
  <c r="Y38" i="56"/>
  <c r="BF53" i="37"/>
  <c r="O105" i="11"/>
  <c r="AU52" i="37" s="1"/>
  <c r="AS52" i="56"/>
  <c r="BA11" i="56"/>
  <c r="AM51" i="56"/>
  <c r="BA51" i="56"/>
  <c r="AN11" i="56"/>
  <c r="AC52" i="56"/>
  <c r="AU24" i="56"/>
  <c r="AL49" i="56"/>
  <c r="AF48" i="56"/>
  <c r="W38" i="56"/>
  <c r="T55" i="56"/>
  <c r="AM39" i="56"/>
  <c r="AL8" i="37"/>
  <c r="L74" i="11"/>
  <c r="AI21" i="37" s="1"/>
  <c r="L10" i="11"/>
  <c r="AF10" i="37" s="1"/>
  <c r="Q91" i="11"/>
  <c r="BC38" i="37" s="1"/>
  <c r="AM26" i="56"/>
  <c r="AW56" i="56"/>
  <c r="AQ52" i="56"/>
  <c r="AX11" i="56"/>
  <c r="AX56" i="56"/>
  <c r="AS16" i="56"/>
  <c r="AC21" i="56"/>
  <c r="AE39" i="56"/>
  <c r="AP31" i="56"/>
  <c r="BA38" i="56"/>
  <c r="Z57" i="56"/>
  <c r="AL51" i="56"/>
  <c r="AY51" i="56"/>
  <c r="AL11" i="56"/>
  <c r="Z45" i="56"/>
  <c r="AB52" i="56"/>
  <c r="AT24" i="56"/>
  <c r="AL20" i="56"/>
  <c r="AO49" i="56"/>
  <c r="AC19" i="56"/>
  <c r="AQ36" i="56"/>
  <c r="V38" i="56"/>
  <c r="U55" i="56"/>
  <c r="AO26" i="56"/>
  <c r="AJ39" i="56"/>
  <c r="AY56" i="56"/>
  <c r="AQ16" i="56"/>
  <c r="AV45" i="56"/>
  <c r="AA57" i="56"/>
  <c r="AO40" i="56"/>
  <c r="AT13" i="56"/>
  <c r="AZ51" i="56"/>
  <c r="AC45" i="56"/>
  <c r="AA52" i="56"/>
  <c r="AN20" i="56"/>
  <c r="AN49" i="56"/>
  <c r="AB19" i="56"/>
  <c r="AP36" i="56"/>
  <c r="R55" i="56"/>
  <c r="AK39" i="56"/>
  <c r="AU26" i="56"/>
  <c r="Z46" i="56"/>
  <c r="S17" i="56"/>
  <c r="AL55" i="56"/>
  <c r="BA56" i="56"/>
  <c r="AT45" i="56"/>
  <c r="AY26" i="56"/>
  <c r="BF44" i="37"/>
  <c r="AH39" i="56"/>
  <c r="AT26" i="56"/>
  <c r="AC46" i="56"/>
  <c r="R17" i="56"/>
  <c r="AN55" i="56"/>
  <c r="AZ56" i="56"/>
  <c r="AW36" i="56"/>
  <c r="AW27" i="56"/>
  <c r="P37" i="56"/>
  <c r="Y50" i="56"/>
  <c r="V34" i="56"/>
  <c r="AP38" i="56"/>
  <c r="W30" i="56"/>
  <c r="AX11" i="37"/>
  <c r="AG40" i="56"/>
  <c r="AT36" i="56"/>
  <c r="AF54" i="56"/>
  <c r="AS32" i="56"/>
  <c r="AU27" i="56"/>
  <c r="X50" i="56"/>
  <c r="S46" i="56"/>
  <c r="AO32" i="56"/>
  <c r="AZ48" i="56"/>
  <c r="AE40" i="56"/>
  <c r="AD54" i="56"/>
  <c r="AW41" i="56"/>
  <c r="AZ28" i="56"/>
  <c r="AR32" i="56"/>
  <c r="AT27" i="56"/>
  <c r="AJ40" i="56"/>
  <c r="W50" i="56"/>
  <c r="AM32" i="56"/>
  <c r="AD40" i="56"/>
  <c r="S26" i="56"/>
  <c r="BA47" i="56"/>
  <c r="R34" i="56"/>
  <c r="AB30" i="56"/>
  <c r="AE54" i="56"/>
  <c r="AT41" i="56"/>
  <c r="BA28" i="56"/>
  <c r="AS14" i="56"/>
  <c r="P46" i="56"/>
  <c r="AQ32" i="56"/>
  <c r="AX31" i="56"/>
  <c r="AX30" i="56"/>
  <c r="BA46" i="56"/>
  <c r="V50" i="56"/>
  <c r="AX20" i="56"/>
  <c r="AR11" i="56"/>
  <c r="AN32" i="56"/>
  <c r="AM42" i="56"/>
  <c r="N131" i="11"/>
  <c r="AH28" i="56" s="1"/>
  <c r="L120" i="11"/>
  <c r="L67" i="11" s="1"/>
  <c r="AI14" i="37" s="1"/>
  <c r="P31" i="56"/>
  <c r="Y49" i="56"/>
  <c r="AY13" i="56"/>
  <c r="V16" i="56"/>
  <c r="Q48" i="56"/>
  <c r="AR15" i="56"/>
  <c r="AJ54" i="56"/>
  <c r="BA48" i="56"/>
  <c r="AV15" i="56"/>
  <c r="AX17" i="37"/>
  <c r="Q155" i="11"/>
  <c r="AW52" i="56" s="1"/>
  <c r="L131" i="11"/>
  <c r="L78" i="11" s="1"/>
  <c r="L25" i="11" s="1"/>
  <c r="K83" i="11"/>
  <c r="AE30" i="37" s="1"/>
  <c r="N119" i="11"/>
  <c r="AJ16" i="56" s="1"/>
  <c r="M156" i="11"/>
  <c r="AF53" i="56" s="1"/>
  <c r="N130" i="11"/>
  <c r="AI27" i="56" s="1"/>
  <c r="M145" i="11"/>
  <c r="AL39" i="37" s="1"/>
  <c r="AM37" i="37"/>
  <c r="N135" i="11"/>
  <c r="AP29" i="37" s="1"/>
  <c r="N89" i="11"/>
  <c r="AI39" i="56"/>
  <c r="V45" i="56"/>
  <c r="AL16" i="56"/>
  <c r="AP52" i="56"/>
  <c r="AX47" i="56"/>
  <c r="AZ11" i="56"/>
  <c r="AO55" i="56"/>
  <c r="AN25" i="56"/>
  <c r="AA30" i="56"/>
  <c r="AP16" i="56"/>
  <c r="AB24" i="56"/>
  <c r="AY50" i="56"/>
  <c r="AU41" i="56"/>
  <c r="AZ26" i="56"/>
  <c r="Q31" i="56"/>
  <c r="AV19" i="56"/>
  <c r="AW21" i="56"/>
  <c r="O43" i="56"/>
  <c r="AT46" i="56"/>
  <c r="AZ54" i="56"/>
  <c r="AW13" i="56"/>
  <c r="AT10" i="56"/>
  <c r="BA22" i="56"/>
  <c r="AZ24" i="56"/>
  <c r="AB53" i="56"/>
  <c r="X49" i="56"/>
  <c r="W15" i="56"/>
  <c r="AQ10" i="56"/>
  <c r="X13" i="56"/>
  <c r="AN18" i="56"/>
  <c r="AZ20" i="56"/>
  <c r="Q34" i="56"/>
  <c r="AR38" i="56"/>
  <c r="BA13" i="56"/>
  <c r="AE48" i="56"/>
  <c r="Z35" i="56"/>
  <c r="AS45" i="56"/>
  <c r="AN24" i="56"/>
  <c r="P48" i="56"/>
  <c r="Q132" i="11"/>
  <c r="AV29" i="56" s="1"/>
  <c r="Q145" i="11"/>
  <c r="AT42" i="56" s="1"/>
  <c r="O133" i="11"/>
  <c r="AM30" i="56" s="1"/>
  <c r="N156" i="11"/>
  <c r="AH53" i="56" s="1"/>
  <c r="Q121" i="11"/>
  <c r="Q68" i="11" s="1"/>
  <c r="BC15" i="37" s="1"/>
  <c r="M124" i="11"/>
  <c r="M71" i="11" s="1"/>
  <c r="M18" i="11" s="1"/>
  <c r="M130" i="11"/>
  <c r="AD27" i="56" s="1"/>
  <c r="N145" i="11"/>
  <c r="AP39" i="37" s="1"/>
  <c r="AX50" i="56"/>
  <c r="AX26" i="56"/>
  <c r="AC47" i="56"/>
  <c r="AG39" i="56"/>
  <c r="AV21" i="56"/>
  <c r="N43" i="56"/>
  <c r="AV46" i="56"/>
  <c r="AV13" i="56"/>
  <c r="AE11" i="56"/>
  <c r="O17" i="56"/>
  <c r="AX22" i="56"/>
  <c r="AI29" i="56"/>
  <c r="W49" i="56"/>
  <c r="V15" i="56"/>
  <c r="N34" i="56"/>
  <c r="AU55" i="56"/>
  <c r="AS38" i="56"/>
  <c r="AU23" i="56"/>
  <c r="AZ13" i="56"/>
  <c r="AR19" i="56"/>
  <c r="AD48" i="56"/>
  <c r="AC38" i="56"/>
  <c r="AB35" i="56"/>
  <c r="AQ45" i="56"/>
  <c r="AM24" i="56"/>
  <c r="AY18" i="56"/>
  <c r="O48" i="56"/>
  <c r="V11" i="56"/>
  <c r="AP15" i="56"/>
  <c r="Z26" i="56"/>
  <c r="AN39" i="56"/>
  <c r="AX48" i="56"/>
  <c r="AU17" i="56"/>
  <c r="Q147" i="11"/>
  <c r="BB41" i="37" s="1"/>
  <c r="P70" i="11"/>
  <c r="P17" i="11" s="1"/>
  <c r="Q151" i="11"/>
  <c r="AW48" i="56" s="1"/>
  <c r="N154" i="11"/>
  <c r="AI51" i="56" s="1"/>
  <c r="M147" i="11"/>
  <c r="AE44" i="56" s="1"/>
  <c r="N127" i="11"/>
  <c r="N74" i="11" s="1"/>
  <c r="AQ21" i="37" s="1"/>
  <c r="N113" i="11"/>
  <c r="N60" i="11" s="1"/>
  <c r="N7" i="11" s="1"/>
  <c r="Y39" i="56"/>
  <c r="T43" i="56"/>
  <c r="AM40" i="56"/>
  <c r="AG11" i="56"/>
  <c r="Q17" i="56"/>
  <c r="AZ30" i="56"/>
  <c r="AZ22" i="56"/>
  <c r="AH29" i="56"/>
  <c r="V49" i="56"/>
  <c r="AQ29" i="56"/>
  <c r="Y15" i="56"/>
  <c r="AZ46" i="56"/>
  <c r="AU11" i="56"/>
  <c r="AY43" i="56"/>
  <c r="AF37" i="56"/>
  <c r="P34" i="56"/>
  <c r="V23" i="56"/>
  <c r="AX13" i="56"/>
  <c r="AB26" i="56"/>
  <c r="Q131" i="11"/>
  <c r="AT28" i="56" s="1"/>
  <c r="L117" i="11"/>
  <c r="Z14" i="56" s="1"/>
  <c r="P133" i="11"/>
  <c r="AQ30" i="56" s="1"/>
  <c r="O137" i="11"/>
  <c r="O84" i="11" s="1"/>
  <c r="O31" i="11" s="1"/>
  <c r="AR31" i="37" s="1"/>
  <c r="O141" i="11"/>
  <c r="O88" i="11" s="1"/>
  <c r="AU35" i="37" s="1"/>
  <c r="M126" i="11"/>
  <c r="AD23" i="56" s="1"/>
  <c r="M133" i="11"/>
  <c r="AD30" i="56" s="1"/>
  <c r="N155" i="11"/>
  <c r="N102" i="11" s="1"/>
  <c r="N49" i="11" s="1"/>
  <c r="O117" i="11"/>
  <c r="O64" i="11" s="1"/>
  <c r="O11" i="11" s="1"/>
  <c r="AR11" i="37" s="1"/>
  <c r="AU56" i="56"/>
  <c r="AW26" i="56"/>
  <c r="W39" i="56"/>
  <c r="AV36" i="56"/>
  <c r="AC24" i="56"/>
  <c r="AU45" i="56"/>
  <c r="AO13" i="56"/>
  <c r="AH34" i="56"/>
  <c r="AT30" i="56"/>
  <c r="AO28" i="56"/>
  <c r="AS39" i="56"/>
  <c r="Z47" i="56"/>
  <c r="AF39" i="56"/>
  <c r="AY28" i="56"/>
  <c r="AP21" i="56"/>
  <c r="S43" i="56"/>
  <c r="AZ38" i="56"/>
  <c r="AW33" i="56"/>
  <c r="AL40" i="56"/>
  <c r="AP32" i="56"/>
  <c r="Z36" i="56"/>
  <c r="AF11" i="56"/>
  <c r="AR57" i="56"/>
  <c r="P17" i="56"/>
  <c r="AY30" i="56"/>
  <c r="AY22" i="56"/>
  <c r="AK29" i="56"/>
  <c r="BA27" i="56"/>
  <c r="AP29" i="56"/>
  <c r="Q10" i="56"/>
  <c r="X15" i="56"/>
  <c r="AB45" i="56"/>
  <c r="AY46" i="56"/>
  <c r="AT11" i="56"/>
  <c r="Z52" i="56"/>
  <c r="AW24" i="56"/>
  <c r="AX43" i="56"/>
  <c r="AE37" i="56"/>
  <c r="O34" i="56"/>
  <c r="W23" i="56"/>
  <c r="AW55" i="56"/>
  <c r="AQ42" i="56"/>
  <c r="AW23" i="56"/>
  <c r="AU53" i="56"/>
  <c r="AS19" i="56"/>
  <c r="Y53" i="56"/>
  <c r="AB38" i="56"/>
  <c r="X35" i="56"/>
  <c r="X32" i="56"/>
  <c r="AZ18" i="56"/>
  <c r="U46" i="56"/>
  <c r="S55" i="56"/>
  <c r="X11" i="56"/>
  <c r="AY42" i="56"/>
  <c r="AA26" i="56"/>
  <c r="AL42" i="56"/>
  <c r="AW17" i="56"/>
  <c r="Q154" i="11"/>
  <c r="BB48" i="37" s="1"/>
  <c r="O155" i="11"/>
  <c r="O102" i="11" s="1"/>
  <c r="AU49" i="37" s="1"/>
  <c r="N134" i="11"/>
  <c r="AH31" i="56" s="1"/>
  <c r="M134" i="11"/>
  <c r="AE31" i="56" s="1"/>
  <c r="O60" i="11"/>
  <c r="O7" i="11" s="1"/>
  <c r="AR7" i="37" s="1"/>
  <c r="AF40" i="56"/>
  <c r="U26" i="56"/>
  <c r="AT56" i="56"/>
  <c r="AV26" i="56"/>
  <c r="AA46" i="56"/>
  <c r="T17" i="56"/>
  <c r="S34" i="56"/>
  <c r="X39" i="56"/>
  <c r="AC48" i="56"/>
  <c r="AU36" i="56"/>
  <c r="AW45" i="56"/>
  <c r="AN13" i="56"/>
  <c r="AW30" i="56"/>
  <c r="AR39" i="56"/>
  <c r="AD39" i="56"/>
  <c r="AS31" i="56"/>
  <c r="AX28" i="56"/>
  <c r="U43" i="56"/>
  <c r="AT33" i="56"/>
  <c r="N33" i="56"/>
  <c r="AN40" i="56"/>
  <c r="AC36" i="56"/>
  <c r="AQ57" i="56"/>
  <c r="BA30" i="56"/>
  <c r="Z34" i="56"/>
  <c r="AY27" i="56"/>
  <c r="AS29" i="56"/>
  <c r="O10" i="56"/>
  <c r="AO47" i="56"/>
  <c r="AA45" i="56"/>
  <c r="AX46" i="56"/>
  <c r="AM15" i="56"/>
  <c r="AW11" i="56"/>
  <c r="BA43" i="56"/>
  <c r="AW14" i="56"/>
  <c r="AD37" i="56"/>
  <c r="Y23" i="56"/>
  <c r="AS42" i="56"/>
  <c r="AV23" i="56"/>
  <c r="AT53" i="56"/>
  <c r="X53" i="56"/>
  <c r="W35" i="56"/>
  <c r="Y32" i="56"/>
  <c r="T46" i="56"/>
  <c r="AZ42" i="56"/>
  <c r="AC26" i="56"/>
  <c r="AN42" i="56"/>
  <c r="AV17" i="56"/>
  <c r="Q123" i="11"/>
  <c r="BB17" i="37" s="1"/>
  <c r="K127" i="11"/>
  <c r="V24" i="56" s="1"/>
  <c r="K143" i="11"/>
  <c r="W40" i="56" s="1"/>
  <c r="Q160" i="11"/>
  <c r="Q107" i="11" s="1"/>
  <c r="Q54" i="11" s="1"/>
  <c r="AH37" i="37"/>
  <c r="K122" i="11"/>
  <c r="K69" i="11" s="1"/>
  <c r="K16" i="11" s="1"/>
  <c r="M132" i="11"/>
  <c r="AF29" i="56" s="1"/>
  <c r="M117" i="11"/>
  <c r="AD14" i="56" s="1"/>
  <c r="M129" i="11"/>
  <c r="AE26" i="56" s="1"/>
  <c r="N147" i="11"/>
  <c r="AH44" i="56" s="1"/>
  <c r="N117" i="11"/>
  <c r="N64" i="11" s="1"/>
  <c r="AQ11" i="37" s="1"/>
  <c r="O160" i="11"/>
  <c r="O107" i="11" s="1"/>
  <c r="AU54" i="37" s="1"/>
  <c r="P127" i="11"/>
  <c r="AX21" i="37" s="1"/>
  <c r="AV56" i="56"/>
  <c r="Z27" i="56"/>
  <c r="U20" i="56"/>
  <c r="V39" i="56"/>
  <c r="BA52" i="56"/>
  <c r="Q45" i="56"/>
  <c r="Q20" i="56"/>
  <c r="AY29" i="56"/>
  <c r="P33" i="56"/>
  <c r="N54" i="56"/>
  <c r="AC34" i="56"/>
  <c r="N10" i="56"/>
  <c r="AM47" i="56"/>
  <c r="AO15" i="56"/>
  <c r="AV11" i="56"/>
  <c r="AV14" i="56"/>
  <c r="AG37" i="56"/>
  <c r="X23" i="56"/>
  <c r="AA19" i="56"/>
  <c r="AR42" i="56"/>
  <c r="AW53" i="56"/>
  <c r="W53" i="56"/>
  <c r="Y35" i="56"/>
  <c r="AR36" i="56"/>
  <c r="V32" i="56"/>
  <c r="O122" i="11"/>
  <c r="AO19" i="56" s="1"/>
  <c r="K149" i="11"/>
  <c r="X46" i="56" s="1"/>
  <c r="K134" i="11"/>
  <c r="K81" i="11" s="1"/>
  <c r="K28" i="11" s="1"/>
  <c r="J145" i="11"/>
  <c r="Q141" i="11"/>
  <c r="Q88" i="11" s="1"/>
  <c r="BC35" i="37" s="1"/>
  <c r="P138" i="11"/>
  <c r="AR35" i="56" s="1"/>
  <c r="AC27" i="56"/>
  <c r="T20" i="56"/>
  <c r="AZ52" i="56"/>
  <c r="P45" i="56"/>
  <c r="AA21" i="56"/>
  <c r="N20" i="56"/>
  <c r="AR31" i="56"/>
  <c r="AX29" i="56"/>
  <c r="AR14" i="56"/>
  <c r="AQ47" i="56"/>
  <c r="O33" i="56"/>
  <c r="O54" i="56"/>
  <c r="AB34" i="56"/>
  <c r="AL47" i="56"/>
  <c r="AN15" i="56"/>
  <c r="AU14" i="56"/>
  <c r="BA14" i="56"/>
  <c r="AY21" i="56"/>
  <c r="W26" i="56"/>
  <c r="BA42" i="56"/>
  <c r="AF43" i="56"/>
  <c r="AO42" i="56"/>
  <c r="Q150" i="11"/>
  <c r="BB44" i="37" s="1"/>
  <c r="N152" i="11"/>
  <c r="N99" i="11" s="1"/>
  <c r="AQ46" i="37" s="1"/>
  <c r="N129" i="11"/>
  <c r="AP23" i="37" s="1"/>
  <c r="N148" i="11"/>
  <c r="N95" i="11" s="1"/>
  <c r="N42" i="11" s="1"/>
  <c r="L118" i="11"/>
  <c r="L65" i="11" s="1"/>
  <c r="AI12" i="37" s="1"/>
  <c r="P151" i="11"/>
  <c r="P98" i="11" s="1"/>
  <c r="AY45" i="37" s="1"/>
  <c r="BH51" i="37"/>
  <c r="BB54" i="56"/>
  <c r="P91" i="11"/>
  <c r="P38" i="11" s="1"/>
  <c r="AV38" i="37" s="1"/>
  <c r="Y33" i="56"/>
  <c r="AS20" i="56"/>
  <c r="AA27" i="56"/>
  <c r="U17" i="56"/>
  <c r="S20" i="56"/>
  <c r="U34" i="56"/>
  <c r="Z48" i="56"/>
  <c r="AA40" i="56"/>
  <c r="AY52" i="56"/>
  <c r="AL10" i="56"/>
  <c r="N45" i="56"/>
  <c r="AG18" i="56"/>
  <c r="AS41" i="56"/>
  <c r="Z21" i="56"/>
  <c r="O20" i="56"/>
  <c r="AQ31" i="56"/>
  <c r="AV43" i="56"/>
  <c r="AZ29" i="56"/>
  <c r="AQ14" i="56"/>
  <c r="R23" i="56"/>
  <c r="AP47" i="56"/>
  <c r="Q33" i="56"/>
  <c r="Q54" i="56"/>
  <c r="AW54" i="56"/>
  <c r="AA56" i="56"/>
  <c r="AE13" i="56"/>
  <c r="AN47" i="56"/>
  <c r="AL15" i="56"/>
  <c r="AL29" i="56"/>
  <c r="AQ28" i="56"/>
  <c r="AY33" i="56"/>
  <c r="AY14" i="56"/>
  <c r="AX21" i="56"/>
  <c r="BA57" i="56"/>
  <c r="AZ44" i="56"/>
  <c r="Q153" i="11"/>
  <c r="AU50" i="56" s="1"/>
  <c r="O139" i="11"/>
  <c r="O86" i="11" s="1"/>
  <c r="O33" i="11" s="1"/>
  <c r="L128" i="11"/>
  <c r="AB25" i="56" s="1"/>
  <c r="L157" i="11"/>
  <c r="AH51" i="37" s="1"/>
  <c r="P126" i="11"/>
  <c r="P73" i="11" s="1"/>
  <c r="P20" i="11" s="1"/>
  <c r="K151" i="11"/>
  <c r="K98" i="11" s="1"/>
  <c r="K45" i="11" s="1"/>
  <c r="AB45" i="37" s="1"/>
  <c r="J127" i="11"/>
  <c r="M131" i="11"/>
  <c r="AE28" i="56" s="1"/>
  <c r="N128" i="11"/>
  <c r="N75" i="11" s="1"/>
  <c r="AQ22" i="37" s="1"/>
  <c r="O138" i="11"/>
  <c r="O85" i="11" s="1"/>
  <c r="AU32" i="37" s="1"/>
  <c r="BH22" i="37"/>
  <c r="BB25" i="56"/>
  <c r="V33" i="56"/>
  <c r="AR20" i="56"/>
  <c r="AB27" i="56"/>
  <c r="R20" i="56"/>
  <c r="Z40" i="56"/>
  <c r="AX52" i="56"/>
  <c r="AO10" i="56"/>
  <c r="AF18" i="56"/>
  <c r="AP41" i="56"/>
  <c r="AB21" i="56"/>
  <c r="AT43" i="56"/>
  <c r="AP14" i="56"/>
  <c r="U23" i="56"/>
  <c r="Q46" i="56"/>
  <c r="AU54" i="56"/>
  <c r="Z56" i="56"/>
  <c r="AG13" i="56"/>
  <c r="AN29" i="56"/>
  <c r="AS28" i="56"/>
  <c r="BA33" i="56"/>
  <c r="Z19" i="56"/>
  <c r="AS34" i="56"/>
  <c r="AS11" i="56"/>
  <c r="AX14" i="56"/>
  <c r="Y30" i="56"/>
  <c r="BA21" i="56"/>
  <c r="AY57" i="56"/>
  <c r="AS36" i="56"/>
  <c r="Y16" i="56"/>
  <c r="AX44" i="56"/>
  <c r="V26" i="56"/>
  <c r="AI54" i="56"/>
  <c r="AU15" i="56"/>
  <c r="Q134" i="11"/>
  <c r="AV31" i="56" s="1"/>
  <c r="O148" i="11"/>
  <c r="O95" i="11" s="1"/>
  <c r="O42" i="11" s="1"/>
  <c r="O124" i="11"/>
  <c r="O71" i="11" s="1"/>
  <c r="O18" i="11" s="1"/>
  <c r="N133" i="11"/>
  <c r="AH30" i="56" s="1"/>
  <c r="BH25" i="37"/>
  <c r="BB28" i="56"/>
  <c r="W33" i="56"/>
  <c r="AQ20" i="56"/>
  <c r="AC40" i="56"/>
  <c r="AN10" i="56"/>
  <c r="AE18" i="56"/>
  <c r="AR41" i="56"/>
  <c r="O31" i="56"/>
  <c r="AW43" i="56"/>
  <c r="S23" i="56"/>
  <c r="AC57" i="56"/>
  <c r="O46" i="56"/>
  <c r="AY54" i="56"/>
  <c r="AT54" i="56"/>
  <c r="AY31" i="56"/>
  <c r="AD34" i="56"/>
  <c r="AW10" i="56"/>
  <c r="AC56" i="56"/>
  <c r="AC53" i="56"/>
  <c r="AO41" i="56"/>
  <c r="AB31" i="56"/>
  <c r="AF13" i="56"/>
  <c r="AI23" i="56"/>
  <c r="W13" i="56"/>
  <c r="AM29" i="56"/>
  <c r="W34" i="56"/>
  <c r="AY20" i="56"/>
  <c r="AR28" i="56"/>
  <c r="AX33" i="56"/>
  <c r="AR34" i="56"/>
  <c r="AZ14" i="56"/>
  <c r="AZ21" i="56"/>
  <c r="AX57" i="56"/>
  <c r="X16" i="56"/>
  <c r="AY44" i="56"/>
  <c r="AH54" i="56"/>
  <c r="AT15" i="56"/>
  <c r="N150" i="11"/>
  <c r="AI47" i="56" s="1"/>
  <c r="N144" i="11"/>
  <c r="AP38" i="37" s="1"/>
  <c r="M128" i="11"/>
  <c r="M75" i="11" s="1"/>
  <c r="AM22" i="37" s="1"/>
  <c r="BB23" i="37"/>
  <c r="K146" i="11"/>
  <c r="X43" i="56" s="1"/>
  <c r="Q104" i="11"/>
  <c r="Q51" i="11" s="1"/>
  <c r="AZ51" i="37" s="1"/>
  <c r="K124" i="11"/>
  <c r="Y21" i="56" s="1"/>
  <c r="Q125" i="11"/>
  <c r="Q72" i="11" s="1"/>
  <c r="BC19" i="37" s="1"/>
  <c r="BH11" i="37"/>
  <c r="BB14" i="56"/>
  <c r="AY11" i="37"/>
  <c r="AL26" i="56"/>
  <c r="X33" i="56"/>
  <c r="AR52" i="56"/>
  <c r="AY11" i="56"/>
  <c r="AM55" i="56"/>
  <c r="AO25" i="56"/>
  <c r="AB40" i="56"/>
  <c r="BA50" i="56"/>
  <c r="AM10" i="56"/>
  <c r="AV41" i="56"/>
  <c r="AQ41" i="56"/>
  <c r="BA26" i="56"/>
  <c r="AU43" i="56"/>
  <c r="AT21" i="56"/>
  <c r="Q43" i="56"/>
  <c r="T23" i="56"/>
  <c r="AW46" i="56"/>
  <c r="AB57" i="56"/>
  <c r="N46" i="56"/>
  <c r="AX54" i="56"/>
  <c r="AV54" i="56"/>
  <c r="AU13" i="56"/>
  <c r="AF34" i="56"/>
  <c r="AV10" i="56"/>
  <c r="AB56" i="56"/>
  <c r="AL41" i="56"/>
  <c r="AA31" i="56"/>
  <c r="AD13" i="56"/>
  <c r="AS10" i="56"/>
  <c r="V13" i="56"/>
  <c r="AO29" i="56"/>
  <c r="Y34" i="56"/>
  <c r="BA20" i="56"/>
  <c r="AP28" i="56"/>
  <c r="X10" i="56"/>
  <c r="AZ33" i="56"/>
  <c r="AQ38" i="56"/>
  <c r="AQ34" i="56"/>
  <c r="AQ11" i="56"/>
  <c r="W16" i="56"/>
  <c r="AH13" i="56"/>
  <c r="BA44" i="56"/>
  <c r="AS15" i="56"/>
  <c r="AY48" i="56"/>
  <c r="AW15" i="56"/>
  <c r="C166" i="11"/>
  <c r="K65" i="11"/>
  <c r="K12" i="11" s="1"/>
  <c r="U6" i="11"/>
  <c r="BG37" i="37"/>
  <c r="BF37" i="37"/>
  <c r="C197" i="11"/>
  <c r="C190" i="11"/>
  <c r="BF18" i="37"/>
  <c r="M180" i="11"/>
  <c r="K130" i="11"/>
  <c r="K77" i="11" s="1"/>
  <c r="C183" i="11"/>
  <c r="C178" i="11"/>
  <c r="C199" i="11"/>
  <c r="I126" i="11"/>
  <c r="I81" i="11"/>
  <c r="Q28" i="37" s="1"/>
  <c r="R72" i="11"/>
  <c r="C186" i="11"/>
  <c r="I145" i="11"/>
  <c r="C198" i="11"/>
  <c r="I15" i="11"/>
  <c r="N15" i="37" s="1"/>
  <c r="I53" i="11"/>
  <c r="N53" i="37" s="1"/>
  <c r="C177" i="11"/>
  <c r="I95" i="11"/>
  <c r="Q42" i="37" s="1"/>
  <c r="I50" i="11"/>
  <c r="N50" i="37" s="1"/>
  <c r="K121" i="11"/>
  <c r="AD15" i="37" s="1"/>
  <c r="C174" i="11"/>
  <c r="I70" i="11"/>
  <c r="K132" i="11"/>
  <c r="AD26" i="37" s="1"/>
  <c r="C185" i="11"/>
  <c r="I98" i="11"/>
  <c r="Q45" i="37" s="1"/>
  <c r="BF11" i="37"/>
  <c r="K155" i="11"/>
  <c r="AD49" i="37" s="1"/>
  <c r="I104" i="11"/>
  <c r="Q51" i="37" s="1"/>
  <c r="C196" i="11"/>
  <c r="I87" i="11"/>
  <c r="Q34" i="37" s="1"/>
  <c r="C140" i="11"/>
  <c r="K150" i="11"/>
  <c r="K97" i="11" s="1"/>
  <c r="R128" i="11"/>
  <c r="R75" i="11" s="1"/>
  <c r="I60" i="11"/>
  <c r="Q7" i="37" s="1"/>
  <c r="K89" i="11"/>
  <c r="C142" i="11"/>
  <c r="K139" i="11"/>
  <c r="V36" i="56" s="1"/>
  <c r="C192" i="11"/>
  <c r="I127" i="11"/>
  <c r="I129" i="11"/>
  <c r="C182" i="11"/>
  <c r="I158" i="11"/>
  <c r="AD13" i="37"/>
  <c r="C200" i="11"/>
  <c r="BF10" i="37"/>
  <c r="C116" i="11"/>
  <c r="C209" i="11"/>
  <c r="K160" i="11"/>
  <c r="AD54" i="37" s="1"/>
  <c r="K159" i="11"/>
  <c r="K106" i="11" s="1"/>
  <c r="M154" i="11"/>
  <c r="C207" i="11"/>
  <c r="K99" i="11"/>
  <c r="C187" i="11"/>
  <c r="C176" i="11"/>
  <c r="C191" i="11"/>
  <c r="M188" i="11"/>
  <c r="K173" i="11"/>
  <c r="M206" i="11"/>
  <c r="O204" i="11"/>
  <c r="M208" i="11"/>
  <c r="M201" i="11"/>
  <c r="M175" i="11"/>
  <c r="N211" i="11"/>
  <c r="N189" i="11"/>
  <c r="M144" i="11"/>
  <c r="N194" i="11"/>
  <c r="N212" i="11"/>
  <c r="M202" i="11"/>
  <c r="M194" i="11"/>
  <c r="M171" i="11"/>
  <c r="M189" i="11"/>
  <c r="M211" i="11"/>
  <c r="M203" i="11"/>
  <c r="M205" i="11"/>
  <c r="N173" i="11"/>
  <c r="N202" i="11"/>
  <c r="N171" i="11"/>
  <c r="M172" i="11"/>
  <c r="M213" i="11"/>
  <c r="M173" i="11"/>
  <c r="M212" i="11"/>
  <c r="N213" i="11"/>
  <c r="N206" i="11"/>
  <c r="N175" i="11"/>
  <c r="O179" i="11"/>
  <c r="F47" i="11"/>
  <c r="M47" i="37"/>
  <c r="AZ32" i="37"/>
  <c r="BD8" i="37"/>
  <c r="BD50" i="37"/>
  <c r="AZ42" i="37"/>
  <c r="BD29" i="37"/>
  <c r="BD37" i="37"/>
  <c r="BD7" i="37"/>
  <c r="AZ36" i="37"/>
  <c r="BD47" i="37"/>
  <c r="AZ27" i="37"/>
  <c r="BD45" i="37"/>
  <c r="AZ46" i="37"/>
  <c r="BD53" i="37"/>
  <c r="BG11" i="37"/>
  <c r="BD39" i="37"/>
  <c r="BG10" i="37"/>
  <c r="AZ34" i="37"/>
  <c r="AZ13" i="37"/>
  <c r="BD49" i="37"/>
  <c r="BD40" i="37"/>
  <c r="AZ29" i="37"/>
  <c r="AZ43" i="37"/>
  <c r="AZ8" i="37"/>
  <c r="AZ40" i="37"/>
  <c r="AV34" i="37"/>
  <c r="AR8" i="37"/>
  <c r="AV26" i="37"/>
  <c r="AV18" i="37"/>
  <c r="AV46" i="37"/>
  <c r="AV28" i="37"/>
  <c r="AR29" i="37"/>
  <c r="AR25" i="37"/>
  <c r="AR51" i="37"/>
  <c r="AV25" i="37"/>
  <c r="AV39" i="37"/>
  <c r="AV23" i="37"/>
  <c r="AR13" i="37"/>
  <c r="AR38" i="37"/>
  <c r="AR23" i="37"/>
  <c r="AV9" i="37"/>
  <c r="AJ36" i="37"/>
  <c r="AJ55" i="37"/>
  <c r="AN19" i="37"/>
  <c r="AJ17" i="37"/>
  <c r="AN40" i="37"/>
  <c r="AN55" i="37"/>
  <c r="AJ9" i="37"/>
  <c r="AN33" i="37"/>
  <c r="AF26" i="37"/>
  <c r="AB17" i="37"/>
  <c r="AB31" i="37"/>
  <c r="AF23" i="37"/>
  <c r="AF20" i="37"/>
  <c r="AB20" i="37"/>
  <c r="AF24" i="37"/>
  <c r="K13" i="11"/>
  <c r="AF8" i="37"/>
  <c r="AF46" i="37"/>
  <c r="AB29" i="37"/>
  <c r="AE13" i="37"/>
  <c r="AF13" i="37"/>
  <c r="AB23" i="37"/>
  <c r="AF54" i="37"/>
  <c r="AF52" i="37"/>
  <c r="AF49" i="37"/>
  <c r="AF34" i="37"/>
  <c r="AF16" i="37"/>
  <c r="Q181" i="11"/>
  <c r="K210" i="11"/>
  <c r="R10" i="11"/>
  <c r="BC33" i="37"/>
  <c r="Q33" i="11"/>
  <c r="K181" i="11"/>
  <c r="K184" i="11"/>
  <c r="K170" i="11"/>
  <c r="Q143" i="11"/>
  <c r="R11" i="11"/>
  <c r="AD50" i="37"/>
  <c r="K103" i="11"/>
  <c r="Q112" i="11"/>
  <c r="AT9" i="56" s="1"/>
  <c r="N55" i="37"/>
  <c r="K34" i="11"/>
  <c r="AE34" i="37"/>
  <c r="R18" i="11"/>
  <c r="BG18" i="37"/>
  <c r="I26" i="11"/>
  <c r="K85" i="11"/>
  <c r="AD32" i="37"/>
  <c r="I44" i="11"/>
  <c r="N41" i="37"/>
  <c r="N49" i="37"/>
  <c r="N38" i="37"/>
  <c r="R215" i="11"/>
  <c r="R112" i="11"/>
  <c r="BA9" i="56" s="1"/>
  <c r="N19" i="37"/>
  <c r="I16" i="11"/>
  <c r="M113" i="11"/>
  <c r="I48" i="11"/>
  <c r="I35" i="11"/>
  <c r="N22" i="37"/>
  <c r="I27" i="11"/>
  <c r="N18" i="37"/>
  <c r="N24" i="37"/>
  <c r="BG48" i="37" l="1"/>
  <c r="I43" i="11"/>
  <c r="N43" i="37" s="1"/>
  <c r="J14" i="11"/>
  <c r="R14" i="37" s="1"/>
  <c r="I40" i="11"/>
  <c r="N40" i="37" s="1"/>
  <c r="J52" i="11"/>
  <c r="R52" i="37" s="1"/>
  <c r="I30" i="11"/>
  <c r="N30" i="37" s="1"/>
  <c r="J20" i="11"/>
  <c r="R20" i="37" s="1"/>
  <c r="J31" i="11"/>
  <c r="R31" i="37" s="1"/>
  <c r="I31" i="11"/>
  <c r="N31" i="37" s="1"/>
  <c r="J92" i="11"/>
  <c r="T39" i="37"/>
  <c r="O42" i="56"/>
  <c r="P39" i="37"/>
  <c r="J17" i="11"/>
  <c r="R17" i="37" s="1"/>
  <c r="U17" i="37"/>
  <c r="P23" i="56"/>
  <c r="P20" i="37"/>
  <c r="J43" i="11"/>
  <c r="R43" i="37" s="1"/>
  <c r="U43" i="37"/>
  <c r="I17" i="11"/>
  <c r="N17" i="37" s="1"/>
  <c r="Q17" i="37"/>
  <c r="J34" i="11"/>
  <c r="R34" i="37" s="1"/>
  <c r="U34" i="37"/>
  <c r="P55" i="56"/>
  <c r="P52" i="37"/>
  <c r="J23" i="11"/>
  <c r="R23" i="37" s="1"/>
  <c r="U23" i="37"/>
  <c r="N26" i="56"/>
  <c r="P23" i="37"/>
  <c r="N24" i="56"/>
  <c r="P21" i="37"/>
  <c r="J74" i="11"/>
  <c r="U21" i="37" s="1"/>
  <c r="T21" i="37"/>
  <c r="J40" i="11"/>
  <c r="R40" i="37" s="1"/>
  <c r="U40" i="37"/>
  <c r="Q11" i="11"/>
  <c r="AZ11" i="37" s="1"/>
  <c r="AU36" i="37"/>
  <c r="O21" i="11"/>
  <c r="AR21" i="37" s="1"/>
  <c r="AU28" i="37"/>
  <c r="AE27" i="37"/>
  <c r="BG54" i="37"/>
  <c r="AY33" i="37"/>
  <c r="O15" i="11"/>
  <c r="AR15" i="37" s="1"/>
  <c r="N37" i="11"/>
  <c r="AN37" i="37" s="1"/>
  <c r="AI50" i="37"/>
  <c r="N26" i="11"/>
  <c r="AN26" i="37" s="1"/>
  <c r="AE9" i="37"/>
  <c r="N11" i="11"/>
  <c r="AN11" i="37" s="1"/>
  <c r="BG41" i="37"/>
  <c r="Q10" i="11"/>
  <c r="AZ10" i="37" s="1"/>
  <c r="C55" i="11"/>
  <c r="L54" i="8" s="1"/>
  <c r="K9" i="11"/>
  <c r="C9" i="11" s="1"/>
  <c r="L8" i="8" s="1"/>
  <c r="AY12" i="37"/>
  <c r="O69" i="11"/>
  <c r="O16" i="11" s="1"/>
  <c r="AH11" i="37"/>
  <c r="BG30" i="37"/>
  <c r="K10" i="11"/>
  <c r="AB10" i="37" s="1"/>
  <c r="AL50" i="37"/>
  <c r="BG12" i="37"/>
  <c r="K42" i="11"/>
  <c r="AB42" i="37" s="1"/>
  <c r="AW31" i="56"/>
  <c r="AI32" i="37"/>
  <c r="C63" i="11"/>
  <c r="BG17" i="37"/>
  <c r="R35" i="11"/>
  <c r="BD35" i="37" s="1"/>
  <c r="Q101" i="11"/>
  <c r="Q48" i="11" s="1"/>
  <c r="Y43" i="56"/>
  <c r="AU48" i="37"/>
  <c r="N21" i="11"/>
  <c r="AN21" i="37" s="1"/>
  <c r="Q102" i="11"/>
  <c r="Q49" i="11" s="1"/>
  <c r="AD16" i="37"/>
  <c r="AI25" i="37"/>
  <c r="BB49" i="37"/>
  <c r="AE28" i="37"/>
  <c r="AE16" i="37"/>
  <c r="AQ20" i="37"/>
  <c r="AV20" i="56"/>
  <c r="AI31" i="37"/>
  <c r="L35" i="11"/>
  <c r="AF35" i="37" s="1"/>
  <c r="AS23" i="56"/>
  <c r="AI44" i="56"/>
  <c r="AI43" i="37"/>
  <c r="AD43" i="37"/>
  <c r="AL20" i="37"/>
  <c r="AC54" i="56"/>
  <c r="K96" i="11"/>
  <c r="K43" i="11" s="1"/>
  <c r="M73" i="11"/>
  <c r="AM20" i="37" s="1"/>
  <c r="AH14" i="37"/>
  <c r="AH25" i="37"/>
  <c r="K71" i="11"/>
  <c r="C71" i="11" s="1"/>
  <c r="L14" i="11"/>
  <c r="AF14" i="37" s="1"/>
  <c r="Q21" i="11"/>
  <c r="AZ21" i="37" s="1"/>
  <c r="BB47" i="37"/>
  <c r="BB28" i="37"/>
  <c r="BB39" i="37"/>
  <c r="BC24" i="37"/>
  <c r="AU39" i="37"/>
  <c r="AY16" i="37"/>
  <c r="AT27" i="37"/>
  <c r="AT18" i="37"/>
  <c r="AU47" i="37"/>
  <c r="AQ51" i="37"/>
  <c r="N101" i="11"/>
  <c r="AQ48" i="37" s="1"/>
  <c r="AP11" i="37"/>
  <c r="AM15" i="37"/>
  <c r="M45" i="11"/>
  <c r="AJ45" i="37" s="1"/>
  <c r="AP48" i="37"/>
  <c r="AP13" i="37"/>
  <c r="M79" i="11"/>
  <c r="AM26" i="37" s="1"/>
  <c r="AD21" i="37"/>
  <c r="K74" i="11"/>
  <c r="K21" i="11" s="1"/>
  <c r="K93" i="11"/>
  <c r="AE40" i="37" s="1"/>
  <c r="AD40" i="37"/>
  <c r="AE35" i="37"/>
  <c r="L64" i="11"/>
  <c r="AI11" i="37" s="1"/>
  <c r="M22" i="11"/>
  <c r="AJ22" i="37" s="1"/>
  <c r="Q30" i="11"/>
  <c r="AZ30" i="37" s="1"/>
  <c r="AU44" i="37"/>
  <c r="L27" i="11"/>
  <c r="AF27" i="37" s="1"/>
  <c r="AY7" i="37"/>
  <c r="C143" i="11"/>
  <c r="BC54" i="37"/>
  <c r="AM8" i="37"/>
  <c r="AP21" i="37"/>
  <c r="L42" i="11"/>
  <c r="AF42" i="37" s="1"/>
  <c r="AI53" i="37"/>
  <c r="AD37" i="37"/>
  <c r="R27" i="11"/>
  <c r="BD27" i="37" s="1"/>
  <c r="AQ18" i="37"/>
  <c r="AL41" i="37"/>
  <c r="AM35" i="56"/>
  <c r="AU26" i="37"/>
  <c r="AN35" i="56"/>
  <c r="AH16" i="56"/>
  <c r="O54" i="11"/>
  <c r="AR54" i="37" s="1"/>
  <c r="BB45" i="37"/>
  <c r="Q98" i="11"/>
  <c r="BC45" i="37" s="1"/>
  <c r="AH12" i="37"/>
  <c r="R26" i="11"/>
  <c r="BD26" i="37" s="1"/>
  <c r="Q92" i="11"/>
  <c r="Q39" i="11" s="1"/>
  <c r="BC16" i="37"/>
  <c r="BC14" i="37"/>
  <c r="R24" i="11"/>
  <c r="BD24" i="37" s="1"/>
  <c r="AP27" i="37"/>
  <c r="N92" i="11"/>
  <c r="AQ39" i="37" s="1"/>
  <c r="V43" i="56"/>
  <c r="R43" i="11"/>
  <c r="BD43" i="37" s="1"/>
  <c r="M103" i="11"/>
  <c r="M50" i="11" s="1"/>
  <c r="M40" i="11"/>
  <c r="AJ40" i="37" s="1"/>
  <c r="O80" i="11"/>
  <c r="AU27" i="37" s="1"/>
  <c r="O34" i="11"/>
  <c r="AR34" i="37" s="1"/>
  <c r="BB25" i="37"/>
  <c r="Q70" i="11"/>
  <c r="Q17" i="11" s="1"/>
  <c r="AZ17" i="37" s="1"/>
  <c r="AL27" i="37"/>
  <c r="N31" i="11"/>
  <c r="AN31" i="37" s="1"/>
  <c r="C154" i="11"/>
  <c r="L12" i="11"/>
  <c r="AF12" i="37" s="1"/>
  <c r="R28" i="11"/>
  <c r="BD28" i="37" s="1"/>
  <c r="K52" i="11"/>
  <c r="AB52" i="37" s="1"/>
  <c r="AU18" i="37"/>
  <c r="AE45" i="37"/>
  <c r="AT54" i="37"/>
  <c r="I14" i="11"/>
  <c r="N14" i="37" s="1"/>
  <c r="L44" i="11"/>
  <c r="AF44" i="37" s="1"/>
  <c r="Q78" i="11"/>
  <c r="BC25" i="37" s="1"/>
  <c r="AY20" i="37"/>
  <c r="AX20" i="37"/>
  <c r="N66" i="11"/>
  <c r="N13" i="11" s="1"/>
  <c r="M92" i="11"/>
  <c r="M39" i="11" s="1"/>
  <c r="AJ39" i="37" s="1"/>
  <c r="M51" i="11"/>
  <c r="AJ51" i="37" s="1"/>
  <c r="AU33" i="37"/>
  <c r="AP24" i="37"/>
  <c r="P42" i="11"/>
  <c r="AV42" i="37" s="1"/>
  <c r="P13" i="11"/>
  <c r="AV13" i="37" s="1"/>
  <c r="AP41" i="37"/>
  <c r="AL22" i="37"/>
  <c r="Q38" i="11"/>
  <c r="AZ38" i="37" s="1"/>
  <c r="N94" i="11"/>
  <c r="AQ41" i="37" s="1"/>
  <c r="AU42" i="37"/>
  <c r="L21" i="11"/>
  <c r="AF21" i="37" s="1"/>
  <c r="AL28" i="37"/>
  <c r="BC53" i="37"/>
  <c r="C61" i="11"/>
  <c r="AT42" i="37"/>
  <c r="AH22" i="37"/>
  <c r="AY17" i="37"/>
  <c r="L75" i="11"/>
  <c r="L22" i="11" s="1"/>
  <c r="AT33" i="37"/>
  <c r="P8" i="11"/>
  <c r="AV8" i="37" s="1"/>
  <c r="M81" i="11"/>
  <c r="C146" i="11"/>
  <c r="L104" i="11"/>
  <c r="L51" i="11" s="1"/>
  <c r="AI28" i="37"/>
  <c r="AL26" i="37"/>
  <c r="AL18" i="37"/>
  <c r="AP46" i="37"/>
  <c r="Q35" i="11"/>
  <c r="AZ35" i="37" s="1"/>
  <c r="AI30" i="56"/>
  <c r="AR23" i="56"/>
  <c r="AJ45" i="56"/>
  <c r="AM57" i="56"/>
  <c r="AK51" i="56"/>
  <c r="Q81" i="11"/>
  <c r="BC28" i="37" s="1"/>
  <c r="N77" i="11"/>
  <c r="N24" i="11" s="1"/>
  <c r="N46" i="11"/>
  <c r="AN46" i="37" s="1"/>
  <c r="AL25" i="37"/>
  <c r="C124" i="11"/>
  <c r="AT16" i="37"/>
  <c r="Q97" i="11"/>
  <c r="BC44" i="37" s="1"/>
  <c r="M78" i="11"/>
  <c r="M25" i="11" s="1"/>
  <c r="AM34" i="37"/>
  <c r="N80" i="11"/>
  <c r="N27" i="11" s="1"/>
  <c r="P45" i="11"/>
  <c r="AV45" i="37" s="1"/>
  <c r="AO35" i="56"/>
  <c r="AH49" i="56"/>
  <c r="AC17" i="56"/>
  <c r="AQ7" i="37"/>
  <c r="O52" i="11"/>
  <c r="AR52" i="37" s="1"/>
  <c r="Z25" i="56"/>
  <c r="AU31" i="37"/>
  <c r="AM18" i="37"/>
  <c r="AT11" i="37"/>
  <c r="Q94" i="11"/>
  <c r="Q41" i="11" s="1"/>
  <c r="AZ41" i="37" s="1"/>
  <c r="AD26" i="56"/>
  <c r="BB54" i="37"/>
  <c r="AY54" i="37"/>
  <c r="V21" i="56"/>
  <c r="AJ30" i="56"/>
  <c r="W31" i="56"/>
  <c r="AF26" i="56"/>
  <c r="C113" i="11"/>
  <c r="BC51" i="37"/>
  <c r="AL23" i="37"/>
  <c r="N81" i="11"/>
  <c r="N28" i="11" s="1"/>
  <c r="AL21" i="56"/>
  <c r="AT31" i="37"/>
  <c r="AU11" i="37"/>
  <c r="M76" i="11"/>
  <c r="M23" i="11" s="1"/>
  <c r="N76" i="11"/>
  <c r="N23" i="11" s="1"/>
  <c r="AP28" i="37"/>
  <c r="AD28" i="37"/>
  <c r="AD45" i="37"/>
  <c r="AD18" i="37"/>
  <c r="AP7" i="37"/>
  <c r="C125" i="11"/>
  <c r="O32" i="11"/>
  <c r="AR32" i="37" s="1"/>
  <c r="AH10" i="56"/>
  <c r="R21" i="11"/>
  <c r="BD21" i="37" s="1"/>
  <c r="N78" i="11"/>
  <c r="AQ25" i="37" s="1"/>
  <c r="AP25" i="37"/>
  <c r="C133" i="11"/>
  <c r="AY38" i="37"/>
  <c r="AN21" i="56"/>
  <c r="AW50" i="56"/>
  <c r="AU17" i="37"/>
  <c r="O49" i="11"/>
  <c r="AR49" i="37" s="1"/>
  <c r="C123" i="11"/>
  <c r="AV50" i="56"/>
  <c r="AW18" i="56"/>
  <c r="AH32" i="56"/>
  <c r="AJ47" i="56"/>
  <c r="AP23" i="56"/>
  <c r="AT50" i="56"/>
  <c r="AM34" i="56"/>
  <c r="AK10" i="56"/>
  <c r="AV18" i="56"/>
  <c r="AI32" i="56"/>
  <c r="AK28" i="56"/>
  <c r="P74" i="11"/>
  <c r="BB15" i="37"/>
  <c r="AL24" i="37"/>
  <c r="C84" i="11"/>
  <c r="AJ24" i="56"/>
  <c r="BB26" i="37"/>
  <c r="Q100" i="11"/>
  <c r="BC47" i="37" s="1"/>
  <c r="Q15" i="11"/>
  <c r="AZ15" i="37" s="1"/>
  <c r="AT49" i="37"/>
  <c r="AP44" i="37"/>
  <c r="M77" i="11"/>
  <c r="AM24" i="37" s="1"/>
  <c r="N82" i="11"/>
  <c r="N29" i="11" s="1"/>
  <c r="AN29" i="37" s="1"/>
  <c r="N42" i="56"/>
  <c r="Q79" i="11"/>
  <c r="Q26" i="11" s="1"/>
  <c r="N97" i="11"/>
  <c r="N44" i="11" s="1"/>
  <c r="C137" i="11"/>
  <c r="AK30" i="56"/>
  <c r="AU29" i="56"/>
  <c r="AG53" i="56"/>
  <c r="AF28" i="56"/>
  <c r="AR24" i="56"/>
  <c r="AF30" i="56"/>
  <c r="M80" i="11"/>
  <c r="AM27" i="37" s="1"/>
  <c r="O10" i="11"/>
  <c r="AR10" i="37" s="1"/>
  <c r="AO21" i="56"/>
  <c r="AG28" i="56"/>
  <c r="AP24" i="56"/>
  <c r="AE30" i="56"/>
  <c r="P85" i="11"/>
  <c r="AY32" i="37" s="1"/>
  <c r="AD28" i="56"/>
  <c r="AB54" i="56"/>
  <c r="AR48" i="56"/>
  <c r="AL57" i="56"/>
  <c r="AF31" i="56"/>
  <c r="AN34" i="56"/>
  <c r="AJ51" i="56"/>
  <c r="AN30" i="56"/>
  <c r="AK32" i="56"/>
  <c r="Z28" i="56"/>
  <c r="C156" i="11"/>
  <c r="AN57" i="56"/>
  <c r="AG31" i="56"/>
  <c r="O35" i="11"/>
  <c r="AR35" i="37" s="1"/>
  <c r="K30" i="11"/>
  <c r="AB30" i="37" s="1"/>
  <c r="C147" i="11"/>
  <c r="W21" i="56"/>
  <c r="AH47" i="56"/>
  <c r="AJ14" i="56"/>
  <c r="AI28" i="56"/>
  <c r="X21" i="56"/>
  <c r="AK47" i="56"/>
  <c r="S24" i="56"/>
  <c r="AH14" i="56"/>
  <c r="V40" i="56"/>
  <c r="AL14" i="56"/>
  <c r="AI10" i="56"/>
  <c r="AE27" i="56"/>
  <c r="AW29" i="56"/>
  <c r="AJ28" i="56"/>
  <c r="AP50" i="37"/>
  <c r="M94" i="11"/>
  <c r="M41" i="11" s="1"/>
  <c r="AU51" i="56"/>
  <c r="AW28" i="56"/>
  <c r="AX32" i="37"/>
  <c r="W24" i="56"/>
  <c r="AV28" i="56"/>
  <c r="AE21" i="56"/>
  <c r="AE53" i="56"/>
  <c r="Y24" i="56"/>
  <c r="N103" i="11"/>
  <c r="AQ50" i="37" s="1"/>
  <c r="AP35" i="56"/>
  <c r="AT35" i="37"/>
  <c r="AL11" i="37"/>
  <c r="AQ35" i="56"/>
  <c r="AD44" i="56"/>
  <c r="M64" i="11"/>
  <c r="M11" i="11" s="1"/>
  <c r="AU7" i="37"/>
  <c r="AS35" i="56"/>
  <c r="AO57" i="56"/>
  <c r="AG44" i="56"/>
  <c r="AJ32" i="56"/>
  <c r="AH45" i="56"/>
  <c r="Y31" i="56"/>
  <c r="N22" i="11"/>
  <c r="AN22" i="37" s="1"/>
  <c r="AQ49" i="37"/>
  <c r="AJ26" i="56"/>
  <c r="Q19" i="11"/>
  <c r="AZ19" i="37" s="1"/>
  <c r="K90" i="11"/>
  <c r="AE37" i="37" s="1"/>
  <c r="W43" i="56"/>
  <c r="AL45" i="56"/>
  <c r="AA54" i="56"/>
  <c r="AI26" i="56"/>
  <c r="AV38" i="56"/>
  <c r="AM19" i="56"/>
  <c r="AG29" i="56"/>
  <c r="X24" i="56"/>
  <c r="AO52" i="56"/>
  <c r="AF23" i="56"/>
  <c r="AU28" i="56"/>
  <c r="AJ10" i="56"/>
  <c r="AH51" i="56"/>
  <c r="AU18" i="56"/>
  <c r="AD53" i="56"/>
  <c r="AQ42" i="37"/>
  <c r="BB35" i="37"/>
  <c r="C134" i="11"/>
  <c r="T24" i="56"/>
  <c r="Z54" i="56"/>
  <c r="AK26" i="56"/>
  <c r="AT38" i="56"/>
  <c r="AN19" i="56"/>
  <c r="AI14" i="56"/>
  <c r="AD29" i="56"/>
  <c r="AL52" i="56"/>
  <c r="AG23" i="56"/>
  <c r="AX27" i="37"/>
  <c r="P80" i="11"/>
  <c r="P27" i="11" s="1"/>
  <c r="AU31" i="56"/>
  <c r="U24" i="56"/>
  <c r="AH26" i="56"/>
  <c r="AW38" i="56"/>
  <c r="AL19" i="56"/>
  <c r="AE29" i="56"/>
  <c r="AE23" i="56"/>
  <c r="N91" i="11"/>
  <c r="N38" i="11" s="1"/>
  <c r="AN38" i="37" s="1"/>
  <c r="AP49" i="37"/>
  <c r="AH41" i="56"/>
  <c r="R24" i="56"/>
  <c r="AP48" i="56"/>
  <c r="AJ49" i="56"/>
  <c r="T42" i="56"/>
  <c r="AT20" i="56"/>
  <c r="AW51" i="56"/>
  <c r="AH24" i="56"/>
  <c r="AG27" i="56"/>
  <c r="AO30" i="56"/>
  <c r="C144" i="11"/>
  <c r="AK41" i="56"/>
  <c r="AJ52" i="56"/>
  <c r="AJ41" i="56"/>
  <c r="Q23" i="56"/>
  <c r="X18" i="56"/>
  <c r="AI52" i="56"/>
  <c r="AF44" i="56"/>
  <c r="AP42" i="37"/>
  <c r="AP22" i="37"/>
  <c r="AX45" i="37"/>
  <c r="AI41" i="56"/>
  <c r="AQ23" i="56"/>
  <c r="V31" i="56"/>
  <c r="AG26" i="56"/>
  <c r="X40" i="56"/>
  <c r="AD31" i="56"/>
  <c r="AK52" i="56"/>
  <c r="AD21" i="56"/>
  <c r="AT29" i="56"/>
  <c r="AA28" i="56"/>
  <c r="AV22" i="56"/>
  <c r="Q42" i="56"/>
  <c r="AD25" i="56"/>
  <c r="AH25" i="56"/>
  <c r="Y48" i="56"/>
  <c r="AL36" i="56"/>
  <c r="AS48" i="56"/>
  <c r="Z15" i="56"/>
  <c r="AG51" i="56"/>
  <c r="X56" i="56"/>
  <c r="P26" i="56"/>
  <c r="AS24" i="56"/>
  <c r="V19" i="56"/>
  <c r="AW57" i="56"/>
  <c r="AW20" i="56"/>
  <c r="AI31" i="56"/>
  <c r="Y57" i="56"/>
  <c r="AO38" i="56"/>
  <c r="AP30" i="56"/>
  <c r="AK24" i="56"/>
  <c r="AV48" i="56"/>
  <c r="AU44" i="56"/>
  <c r="AK53" i="56"/>
  <c r="AU42" i="56"/>
  <c r="AF42" i="56"/>
  <c r="AI16" i="56"/>
  <c r="AV52" i="56"/>
  <c r="M149" i="11"/>
  <c r="AE46" i="56" s="1"/>
  <c r="N153" i="11"/>
  <c r="AH50" i="56" s="1"/>
  <c r="C170" i="11"/>
  <c r="M118" i="11"/>
  <c r="AD15" i="56" s="1"/>
  <c r="O151" i="11"/>
  <c r="AT45" i="37" s="1"/>
  <c r="AU22" i="56"/>
  <c r="AF25" i="56"/>
  <c r="W29" i="56"/>
  <c r="X48" i="56"/>
  <c r="AO36" i="56"/>
  <c r="AE51" i="56"/>
  <c r="AU47" i="56"/>
  <c r="O26" i="56"/>
  <c r="V46" i="56"/>
  <c r="AG14" i="56"/>
  <c r="Y19" i="56"/>
  <c r="AK31" i="56"/>
  <c r="AM38" i="56"/>
  <c r="AU48" i="56"/>
  <c r="AJ53" i="56"/>
  <c r="AK16" i="56"/>
  <c r="AU52" i="56"/>
  <c r="O126" i="11"/>
  <c r="AT20" i="37" s="1"/>
  <c r="N120" i="11"/>
  <c r="AJ17" i="56" s="1"/>
  <c r="BB19" i="37"/>
  <c r="AT22" i="56"/>
  <c r="AE25" i="56"/>
  <c r="V29" i="56"/>
  <c r="W48" i="56"/>
  <c r="AN36" i="56"/>
  <c r="AQ48" i="56"/>
  <c r="AK45" i="56"/>
  <c r="AD51" i="56"/>
  <c r="AT47" i="56"/>
  <c r="Q26" i="56"/>
  <c r="Y46" i="56"/>
  <c r="AQ24" i="56"/>
  <c r="AF14" i="56"/>
  <c r="X19" i="56"/>
  <c r="Y40" i="56"/>
  <c r="AU20" i="56"/>
  <c r="AJ31" i="56"/>
  <c r="AT51" i="56"/>
  <c r="AG30" i="56"/>
  <c r="AN38" i="56"/>
  <c r="AC14" i="56"/>
  <c r="AI24" i="56"/>
  <c r="AT48" i="56"/>
  <c r="W36" i="56"/>
  <c r="AG21" i="56"/>
  <c r="AI53" i="56"/>
  <c r="Y47" i="56"/>
  <c r="AQ36" i="37"/>
  <c r="N36" i="11"/>
  <c r="AN36" i="37" s="1"/>
  <c r="AH27" i="56"/>
  <c r="AT52" i="56"/>
  <c r="AA17" i="56"/>
  <c r="C184" i="11"/>
  <c r="M120" i="11"/>
  <c r="AD17" i="56" s="1"/>
  <c r="N141" i="11"/>
  <c r="AI38" i="56" s="1"/>
  <c r="N158" i="11"/>
  <c r="AP52" i="37" s="1"/>
  <c r="M153" i="11"/>
  <c r="M100" i="11" s="1"/>
  <c r="M47" i="11" s="1"/>
  <c r="AG25" i="56"/>
  <c r="AO45" i="56"/>
  <c r="Y29" i="56"/>
  <c r="V48" i="56"/>
  <c r="AC25" i="56"/>
  <c r="AM36" i="56"/>
  <c r="AF51" i="56"/>
  <c r="AW47" i="56"/>
  <c r="S42" i="56"/>
  <c r="W46" i="56"/>
  <c r="AU9" i="56"/>
  <c r="AK44" i="56"/>
  <c r="AE14" i="56"/>
  <c r="AB14" i="56"/>
  <c r="P24" i="56"/>
  <c r="X36" i="56"/>
  <c r="AI42" i="56"/>
  <c r="X47" i="56"/>
  <c r="AJ27" i="56"/>
  <c r="C172" i="11"/>
  <c r="Q128" i="11"/>
  <c r="AT25" i="56" s="1"/>
  <c r="AN45" i="56"/>
  <c r="X29" i="56"/>
  <c r="AA25" i="56"/>
  <c r="AI45" i="56"/>
  <c r="AK49" i="56"/>
  <c r="AV47" i="56"/>
  <c r="R42" i="56"/>
  <c r="Y18" i="56"/>
  <c r="AV9" i="56"/>
  <c r="AJ44" i="56"/>
  <c r="AN52" i="56"/>
  <c r="AV51" i="56"/>
  <c r="AO14" i="56"/>
  <c r="AL34" i="56"/>
  <c r="AA14" i="56"/>
  <c r="Q24" i="56"/>
  <c r="AG10" i="56"/>
  <c r="Y36" i="56"/>
  <c r="AH42" i="56"/>
  <c r="AF21" i="56"/>
  <c r="AL30" i="56"/>
  <c r="W47" i="56"/>
  <c r="AK27" i="56"/>
  <c r="AB17" i="56"/>
  <c r="M122" i="11"/>
  <c r="M69" i="11" s="1"/>
  <c r="M16" i="11" s="1"/>
  <c r="AJ16" i="37" s="1"/>
  <c r="AW9" i="56"/>
  <c r="BA25" i="56"/>
  <c r="BA59" i="56" s="1"/>
  <c r="AN14" i="56"/>
  <c r="AO34" i="56"/>
  <c r="O24" i="56"/>
  <c r="AF10" i="56"/>
  <c r="AJ42" i="56"/>
  <c r="V47" i="56"/>
  <c r="Z17" i="56"/>
  <c r="M160" i="11"/>
  <c r="AE57" i="56" s="1"/>
  <c r="M127" i="11"/>
  <c r="M74" i="11" s="1"/>
  <c r="AM21" i="37" s="1"/>
  <c r="AM45" i="56"/>
  <c r="AL35" i="56"/>
  <c r="O23" i="56"/>
  <c r="AI49" i="56"/>
  <c r="U42" i="56"/>
  <c r="W18" i="56"/>
  <c r="AW40" i="56"/>
  <c r="AX25" i="56"/>
  <c r="AM52" i="56"/>
  <c r="AM14" i="56"/>
  <c r="AE10" i="56"/>
  <c r="AK42" i="56"/>
  <c r="N23" i="56"/>
  <c r="V18" i="56"/>
  <c r="AV40" i="56"/>
  <c r="AG41" i="56"/>
  <c r="AY25" i="56"/>
  <c r="W52" i="56"/>
  <c r="AD10" i="56"/>
  <c r="C205" i="11"/>
  <c r="N159" i="11"/>
  <c r="AP53" i="37" s="1"/>
  <c r="N136" i="11"/>
  <c r="AP30" i="37" s="1"/>
  <c r="C208" i="11"/>
  <c r="AX9" i="56"/>
  <c r="X27" i="56"/>
  <c r="Q55" i="56"/>
  <c r="AU40" i="56"/>
  <c r="AF41" i="56"/>
  <c r="AZ25" i="56"/>
  <c r="Y52" i="56"/>
  <c r="AC28" i="56"/>
  <c r="N160" i="11"/>
  <c r="AK57" i="56" s="1"/>
  <c r="BN6" i="37"/>
  <c r="BN56" i="37" s="1"/>
  <c r="BD9" i="56"/>
  <c r="BD59" i="56" s="1"/>
  <c r="AY9" i="56"/>
  <c r="AT31" i="56"/>
  <c r="AK25" i="56"/>
  <c r="W27" i="56"/>
  <c r="AC15" i="56"/>
  <c r="W56" i="56"/>
  <c r="O55" i="56"/>
  <c r="AT40" i="56"/>
  <c r="AE41" i="56"/>
  <c r="AV57" i="56"/>
  <c r="X57" i="56"/>
  <c r="AR30" i="56"/>
  <c r="X52" i="56"/>
  <c r="AT44" i="56"/>
  <c r="AF27" i="56"/>
  <c r="AT18" i="56"/>
  <c r="AW42" i="56"/>
  <c r="AG42" i="56"/>
  <c r="AB28" i="56"/>
  <c r="M150" i="11"/>
  <c r="AD47" i="56" s="1"/>
  <c r="P42" i="56"/>
  <c r="AZ9" i="56"/>
  <c r="AI25" i="56"/>
  <c r="Y27" i="56"/>
  <c r="AA15" i="56"/>
  <c r="Y56" i="56"/>
  <c r="N55" i="56"/>
  <c r="AD41" i="56"/>
  <c r="AU57" i="56"/>
  <c r="W57" i="56"/>
  <c r="AS30" i="56"/>
  <c r="V52" i="56"/>
  <c r="AV44" i="56"/>
  <c r="AV42" i="56"/>
  <c r="AE42" i="56"/>
  <c r="N122" i="11"/>
  <c r="AK19" i="56" s="1"/>
  <c r="N149" i="11"/>
  <c r="AJ46" i="56" s="1"/>
  <c r="C138" i="11"/>
  <c r="AT32" i="37"/>
  <c r="AW22" i="56"/>
  <c r="AM21" i="56"/>
  <c r="AJ25" i="56"/>
  <c r="V27" i="56"/>
  <c r="AB15" i="56"/>
  <c r="V56" i="56"/>
  <c r="AU38" i="56"/>
  <c r="X31" i="56"/>
  <c r="AK14" i="56"/>
  <c r="W19" i="56"/>
  <c r="AT57" i="56"/>
  <c r="V57" i="56"/>
  <c r="AH52" i="56"/>
  <c r="AL38" i="56"/>
  <c r="AW44" i="56"/>
  <c r="AD42" i="56"/>
  <c r="AE12" i="37"/>
  <c r="U56" i="11"/>
  <c r="C211" i="11"/>
  <c r="H24" i="28"/>
  <c r="J21" i="50" s="1"/>
  <c r="AD53" i="37"/>
  <c r="BF22" i="37"/>
  <c r="C180" i="11"/>
  <c r="C194" i="11"/>
  <c r="C189" i="11"/>
  <c r="C212" i="11"/>
  <c r="K79" i="11"/>
  <c r="C181" i="11"/>
  <c r="AL48" i="37"/>
  <c r="AD44" i="37"/>
  <c r="AD33" i="37"/>
  <c r="C139" i="11"/>
  <c r="BG19" i="37"/>
  <c r="R19" i="11"/>
  <c r="BD19" i="37" s="1"/>
  <c r="C72" i="11"/>
  <c r="I45" i="11"/>
  <c r="N45" i="37" s="1"/>
  <c r="C89" i="11"/>
  <c r="K36" i="11"/>
  <c r="AB36" i="37" s="1"/>
  <c r="AE36" i="37"/>
  <c r="K157" i="11"/>
  <c r="C157" i="11" s="1"/>
  <c r="C210" i="11"/>
  <c r="I105" i="11"/>
  <c r="Q52" i="37" s="1"/>
  <c r="C87" i="11"/>
  <c r="I34" i="11"/>
  <c r="N34" i="37" s="1"/>
  <c r="I42" i="11"/>
  <c r="N42" i="37" s="1"/>
  <c r="AD24" i="37"/>
  <c r="C130" i="11"/>
  <c r="C206" i="11"/>
  <c r="C204" i="11"/>
  <c r="M135" i="11"/>
  <c r="AE32" i="56" s="1"/>
  <c r="C188" i="11"/>
  <c r="I76" i="11"/>
  <c r="Q23" i="37" s="1"/>
  <c r="C129" i="11"/>
  <c r="I7" i="11"/>
  <c r="N7" i="37" s="1"/>
  <c r="C213" i="11"/>
  <c r="I51" i="11"/>
  <c r="N51" i="37" s="1"/>
  <c r="K107" i="11"/>
  <c r="I74" i="11"/>
  <c r="Q21" i="37" s="1"/>
  <c r="I92" i="11"/>
  <c r="Q39" i="37" s="1"/>
  <c r="C145" i="11"/>
  <c r="I28" i="11"/>
  <c r="N28" i="37" s="1"/>
  <c r="C132" i="11"/>
  <c r="K120" i="11"/>
  <c r="AD14" i="37" s="1"/>
  <c r="C173" i="11"/>
  <c r="C179" i="11"/>
  <c r="M101" i="11"/>
  <c r="C171" i="11"/>
  <c r="C203" i="11"/>
  <c r="K102" i="11"/>
  <c r="C202" i="11"/>
  <c r="I73" i="11"/>
  <c r="Q20" i="37" s="1"/>
  <c r="M148" i="11"/>
  <c r="M95" i="11" s="1"/>
  <c r="C95" i="11" s="1"/>
  <c r="C201" i="11"/>
  <c r="K68" i="11"/>
  <c r="C121" i="11"/>
  <c r="K86" i="11"/>
  <c r="C86" i="11" s="1"/>
  <c r="AE46" i="37"/>
  <c r="K46" i="11"/>
  <c r="AB46" i="37" s="1"/>
  <c r="C175" i="11"/>
  <c r="M155" i="11"/>
  <c r="AL49" i="37" s="1"/>
  <c r="AN42" i="37"/>
  <c r="M136" i="11"/>
  <c r="M141" i="11"/>
  <c r="AR39" i="37"/>
  <c r="M158" i="11"/>
  <c r="AL38" i="37"/>
  <c r="M91" i="11"/>
  <c r="N118" i="11"/>
  <c r="AN20" i="37"/>
  <c r="AN18" i="37"/>
  <c r="AJ18" i="37"/>
  <c r="M119" i="11"/>
  <c r="C119" i="11" s="1"/>
  <c r="M159" i="11"/>
  <c r="M152" i="11"/>
  <c r="C152" i="11" s="1"/>
  <c r="J47" i="37"/>
  <c r="AB13" i="37"/>
  <c r="BD48" i="37"/>
  <c r="AZ54" i="37"/>
  <c r="BD54" i="37"/>
  <c r="BD11" i="37"/>
  <c r="AZ33" i="37"/>
  <c r="AZ14" i="37"/>
  <c r="BD17" i="37"/>
  <c r="BD10" i="37"/>
  <c r="Q215" i="11"/>
  <c r="AZ24" i="37"/>
  <c r="BD18" i="37"/>
  <c r="AZ16" i="37"/>
  <c r="AR18" i="37"/>
  <c r="AV33" i="37"/>
  <c r="AR44" i="37"/>
  <c r="AR28" i="37"/>
  <c r="AR17" i="37"/>
  <c r="AR42" i="37"/>
  <c r="AR48" i="37"/>
  <c r="AV20" i="37"/>
  <c r="AV17" i="37"/>
  <c r="AR36" i="37"/>
  <c r="AV16" i="37"/>
  <c r="AR33" i="37"/>
  <c r="AJ8" i="37"/>
  <c r="AJ15" i="37"/>
  <c r="AN49" i="37"/>
  <c r="AN7" i="37"/>
  <c r="AN51" i="37"/>
  <c r="AB27" i="37"/>
  <c r="AF50" i="37"/>
  <c r="AF43" i="37"/>
  <c r="AF31" i="37"/>
  <c r="AB16" i="37"/>
  <c r="AF28" i="37"/>
  <c r="AF32" i="37"/>
  <c r="AB35" i="37"/>
  <c r="R22" i="11"/>
  <c r="BG22" i="37"/>
  <c r="K128" i="11"/>
  <c r="K24" i="11"/>
  <c r="AE24" i="37"/>
  <c r="K131" i="11"/>
  <c r="C131" i="11" s="1"/>
  <c r="K117" i="11"/>
  <c r="C117" i="11" s="1"/>
  <c r="BB37" i="37"/>
  <c r="Q90" i="11"/>
  <c r="K44" i="11"/>
  <c r="AE44" i="37"/>
  <c r="AB12" i="37"/>
  <c r="N35" i="37"/>
  <c r="AB28" i="37"/>
  <c r="AF25" i="37"/>
  <c r="AB34" i="37"/>
  <c r="N16" i="37"/>
  <c r="N26" i="37"/>
  <c r="N48" i="37"/>
  <c r="K50" i="11"/>
  <c r="AE50" i="37"/>
  <c r="N27" i="37"/>
  <c r="M60" i="11"/>
  <c r="C60" i="11" s="1"/>
  <c r="AL7" i="37"/>
  <c r="N44" i="37"/>
  <c r="BF6" i="37"/>
  <c r="R59" i="11"/>
  <c r="R162" i="11"/>
  <c r="K32" i="11"/>
  <c r="AE32" i="37"/>
  <c r="BB6" i="37"/>
  <c r="Q59" i="11"/>
  <c r="K53" i="11"/>
  <c r="AE53" i="37"/>
  <c r="J54" i="8" l="1"/>
  <c r="L9" i="42"/>
  <c r="J9" i="42"/>
  <c r="J55" i="42"/>
  <c r="L55" i="42"/>
  <c r="AG55" i="37"/>
  <c r="J21" i="11"/>
  <c r="R21" i="37" s="1"/>
  <c r="J39" i="11"/>
  <c r="R39" i="37" s="1"/>
  <c r="U39" i="37"/>
  <c r="F24" i="28"/>
  <c r="I27" i="57"/>
  <c r="BI55" i="37"/>
  <c r="BO55" i="37"/>
  <c r="D55" i="37"/>
  <c r="BL55" i="37"/>
  <c r="AQ44" i="37"/>
  <c r="AK55" i="37"/>
  <c r="Q25" i="11"/>
  <c r="AZ25" i="37" s="1"/>
  <c r="AE43" i="37"/>
  <c r="M26" i="11"/>
  <c r="AJ26" i="37" s="1"/>
  <c r="AI51" i="37"/>
  <c r="BC17" i="37"/>
  <c r="AB9" i="37"/>
  <c r="AC9" i="37" s="1"/>
  <c r="AW55" i="37"/>
  <c r="Z55" i="37"/>
  <c r="W55" i="37"/>
  <c r="K55" i="37"/>
  <c r="BE58" i="56"/>
  <c r="AO55" i="37"/>
  <c r="O55" i="37"/>
  <c r="M20" i="11"/>
  <c r="AJ20" i="37" s="1"/>
  <c r="AU16" i="37"/>
  <c r="BC48" i="37"/>
  <c r="BE55" i="37"/>
  <c r="BA55" i="37"/>
  <c r="S55" i="37"/>
  <c r="G55" i="37"/>
  <c r="AC55" i="37"/>
  <c r="AS55" i="37"/>
  <c r="BC49" i="37"/>
  <c r="C101" i="11"/>
  <c r="C31" i="11"/>
  <c r="L30" i="8" s="1"/>
  <c r="C70" i="11"/>
  <c r="AE21" i="37"/>
  <c r="K40" i="11"/>
  <c r="AB40" i="37" s="1"/>
  <c r="C93" i="11"/>
  <c r="O27" i="11"/>
  <c r="AR27" i="37" s="1"/>
  <c r="AM25" i="37"/>
  <c r="N48" i="11"/>
  <c r="AN48" i="37" s="1"/>
  <c r="K18" i="11"/>
  <c r="C18" i="11" s="1"/>
  <c r="L17" i="8" s="1"/>
  <c r="AP54" i="37"/>
  <c r="AE18" i="37"/>
  <c r="AY27" i="37"/>
  <c r="AH57" i="56"/>
  <c r="AQ29" i="37"/>
  <c r="C159" i="11"/>
  <c r="BC39" i="37"/>
  <c r="M65" i="11"/>
  <c r="AM12" i="37" s="1"/>
  <c r="N107" i="11"/>
  <c r="N54" i="11" s="1"/>
  <c r="Q45" i="11"/>
  <c r="AZ45" i="37" s="1"/>
  <c r="Q44" i="11"/>
  <c r="AZ44" i="37" s="1"/>
  <c r="AX59" i="56"/>
  <c r="C10" i="11"/>
  <c r="L9" i="8" s="1"/>
  <c r="O98" i="11"/>
  <c r="AU45" i="37" s="1"/>
  <c r="AM50" i="37"/>
  <c r="AM39" i="37"/>
  <c r="AQ24" i="37"/>
  <c r="C79" i="11"/>
  <c r="AQ23" i="37"/>
  <c r="L11" i="11"/>
  <c r="AF11" i="37" s="1"/>
  <c r="AI22" i="37"/>
  <c r="C153" i="11"/>
  <c r="AL47" i="37"/>
  <c r="N50" i="11"/>
  <c r="C50" i="11" s="1"/>
  <c r="L49" i="8" s="1"/>
  <c r="AY59" i="56"/>
  <c r="AU25" i="56"/>
  <c r="AU59" i="56" s="1"/>
  <c r="AL12" i="37"/>
  <c r="C118" i="11"/>
  <c r="N106" i="11"/>
  <c r="AQ53" i="37" s="1"/>
  <c r="C103" i="11"/>
  <c r="C81" i="11"/>
  <c r="AL16" i="37"/>
  <c r="C8" i="11"/>
  <c r="L7" i="8" s="1"/>
  <c r="AQ13" i="37"/>
  <c r="N25" i="11"/>
  <c r="AN25" i="37" s="1"/>
  <c r="AQ38" i="37"/>
  <c r="AM23" i="37"/>
  <c r="N39" i="11"/>
  <c r="AN39" i="37" s="1"/>
  <c r="C80" i="11"/>
  <c r="AM11" i="37"/>
  <c r="AP35" i="37"/>
  <c r="N88" i="11"/>
  <c r="N35" i="11" s="1"/>
  <c r="AI19" i="56"/>
  <c r="AM16" i="37"/>
  <c r="M28" i="11"/>
  <c r="AJ28" i="37" s="1"/>
  <c r="M21" i="11"/>
  <c r="AJ21" i="37" s="1"/>
  <c r="AM28" i="37"/>
  <c r="C128" i="11"/>
  <c r="N41" i="11"/>
  <c r="AN41" i="37" s="1"/>
  <c r="C91" i="11"/>
  <c r="BC26" i="37"/>
  <c r="AL14" i="37"/>
  <c r="K37" i="11"/>
  <c r="AB37" i="37" s="1"/>
  <c r="AP47" i="37"/>
  <c r="Q47" i="11"/>
  <c r="AZ47" i="37" s="1"/>
  <c r="M67" i="11"/>
  <c r="AM14" i="37" s="1"/>
  <c r="C85" i="11"/>
  <c r="M96" i="11"/>
  <c r="AM43" i="37" s="1"/>
  <c r="AM47" i="37"/>
  <c r="C141" i="11"/>
  <c r="AQ27" i="37"/>
  <c r="C160" i="11"/>
  <c r="N100" i="11"/>
  <c r="C100" i="11" s="1"/>
  <c r="Q28" i="11"/>
  <c r="AZ28" i="37" s="1"/>
  <c r="BB22" i="37"/>
  <c r="N67" i="11"/>
  <c r="N14" i="11" s="1"/>
  <c r="Q162" i="11"/>
  <c r="Q75" i="11"/>
  <c r="Q109" i="11" s="1"/>
  <c r="AP14" i="37"/>
  <c r="P32" i="11"/>
  <c r="AV32" i="37" s="1"/>
  <c r="BC41" i="37"/>
  <c r="AQ28" i="37"/>
  <c r="C94" i="11"/>
  <c r="C158" i="11"/>
  <c r="AM41" i="37"/>
  <c r="N105" i="11"/>
  <c r="AQ52" i="37" s="1"/>
  <c r="AL54" i="37"/>
  <c r="AD50" i="56"/>
  <c r="M107" i="11"/>
  <c r="M54" i="11" s="1"/>
  <c r="AE24" i="56"/>
  <c r="AL43" i="37"/>
  <c r="C77" i="11"/>
  <c r="AY21" i="37"/>
  <c r="P21" i="11"/>
  <c r="AV21" i="37" s="1"/>
  <c r="AJ19" i="56"/>
  <c r="M27" i="11"/>
  <c r="AP16" i="37"/>
  <c r="AF19" i="56"/>
  <c r="N69" i="11"/>
  <c r="C69" i="11" s="1"/>
  <c r="M24" i="11"/>
  <c r="AJ24" i="37" s="1"/>
  <c r="AD57" i="56"/>
  <c r="C122" i="11"/>
  <c r="C151" i="11"/>
  <c r="N96" i="11"/>
  <c r="N43" i="11" s="1"/>
  <c r="AF57" i="56"/>
  <c r="AE19" i="56"/>
  <c r="C90" i="11"/>
  <c r="AP43" i="37"/>
  <c r="C126" i="11"/>
  <c r="C149" i="11"/>
  <c r="AK46" i="56"/>
  <c r="AI46" i="56"/>
  <c r="O73" i="11"/>
  <c r="AU20" i="37" s="1"/>
  <c r="AH46" i="56"/>
  <c r="AH17" i="56"/>
  <c r="AK50" i="56"/>
  <c r="C127" i="11"/>
  <c r="AO23" i="56"/>
  <c r="AH19" i="56"/>
  <c r="AH56" i="56"/>
  <c r="AL23" i="56"/>
  <c r="C150" i="11"/>
  <c r="AL21" i="37"/>
  <c r="AI56" i="56"/>
  <c r="AG57" i="56"/>
  <c r="AM23" i="56"/>
  <c r="AJ50" i="56"/>
  <c r="C136" i="11"/>
  <c r="AG19" i="56"/>
  <c r="AD19" i="56"/>
  <c r="AL44" i="37"/>
  <c r="AJ38" i="56"/>
  <c r="AO48" i="56"/>
  <c r="M97" i="11"/>
  <c r="C97" i="11" s="1"/>
  <c r="AG47" i="56"/>
  <c r="AH33" i="56"/>
  <c r="N83" i="11"/>
  <c r="AQ30" i="37" s="1"/>
  <c r="AK33" i="56"/>
  <c r="AF47" i="56"/>
  <c r="AJ33" i="56"/>
  <c r="AT59" i="56"/>
  <c r="AF55" i="56"/>
  <c r="AH15" i="56"/>
  <c r="AD45" i="56"/>
  <c r="AD32" i="56"/>
  <c r="AK56" i="56"/>
  <c r="AF38" i="56"/>
  <c r="V25" i="56"/>
  <c r="AD16" i="56"/>
  <c r="AG50" i="56"/>
  <c r="AE17" i="56"/>
  <c r="AG56" i="56"/>
  <c r="Y14" i="56"/>
  <c r="AD46" i="56"/>
  <c r="AE55" i="56"/>
  <c r="AK15" i="56"/>
  <c r="AF52" i="56"/>
  <c r="W25" i="56"/>
  <c r="AG17" i="56"/>
  <c r="AF56" i="56"/>
  <c r="X14" i="56"/>
  <c r="AG46" i="56"/>
  <c r="AD55" i="56"/>
  <c r="AJ15" i="56"/>
  <c r="AE52" i="56"/>
  <c r="AJ56" i="56"/>
  <c r="Y25" i="56"/>
  <c r="AJ55" i="56"/>
  <c r="AF17" i="56"/>
  <c r="AD56" i="56"/>
  <c r="AN48" i="56"/>
  <c r="W14" i="56"/>
  <c r="AD52" i="56"/>
  <c r="X25" i="56"/>
  <c r="AI55" i="56"/>
  <c r="AE56" i="56"/>
  <c r="AM48" i="56"/>
  <c r="V14" i="56"/>
  <c r="Y54" i="56"/>
  <c r="AZ59" i="56"/>
  <c r="W54" i="56"/>
  <c r="AJ57" i="56"/>
  <c r="AG52" i="56"/>
  <c r="AG49" i="56"/>
  <c r="AF24" i="56"/>
  <c r="AV25" i="56"/>
  <c r="AV59" i="56" s="1"/>
  <c r="AH55" i="56"/>
  <c r="V54" i="56"/>
  <c r="AI57" i="56"/>
  <c r="AE49" i="56"/>
  <c r="AG24" i="56"/>
  <c r="AW25" i="56"/>
  <c r="AW59" i="56" s="1"/>
  <c r="AK55" i="56"/>
  <c r="Y28" i="56"/>
  <c r="AL48" i="56"/>
  <c r="BE12" i="56"/>
  <c r="X54" i="56"/>
  <c r="AD49" i="56"/>
  <c r="X28" i="56"/>
  <c r="AG33" i="56"/>
  <c r="AE47" i="56"/>
  <c r="AI33" i="56"/>
  <c r="AF49" i="56"/>
  <c r="AD24" i="56"/>
  <c r="AK38" i="56"/>
  <c r="W28" i="56"/>
  <c r="AI17" i="56"/>
  <c r="AN23" i="56"/>
  <c r="AE15" i="56"/>
  <c r="AI50" i="56"/>
  <c r="AF33" i="56"/>
  <c r="W17" i="56"/>
  <c r="V28" i="56"/>
  <c r="AG15" i="56"/>
  <c r="AE33" i="56"/>
  <c r="AG45" i="56"/>
  <c r="AF32" i="56"/>
  <c r="AG38" i="56"/>
  <c r="V17" i="56"/>
  <c r="AG16" i="56"/>
  <c r="AF50" i="56"/>
  <c r="AH38" i="56"/>
  <c r="AK17" i="56"/>
  <c r="AF15" i="56"/>
  <c r="AD33" i="56"/>
  <c r="AF45" i="56"/>
  <c r="AG32" i="56"/>
  <c r="AE38" i="56"/>
  <c r="Y17" i="56"/>
  <c r="AF16" i="56"/>
  <c r="AE50" i="56"/>
  <c r="AF46" i="56"/>
  <c r="AG55" i="56"/>
  <c r="AI15" i="56"/>
  <c r="AE45" i="56"/>
  <c r="AD38" i="56"/>
  <c r="X17" i="56"/>
  <c r="AE16" i="56"/>
  <c r="C36" i="11"/>
  <c r="L35" i="8" s="1"/>
  <c r="K26" i="11"/>
  <c r="AE26" i="37"/>
  <c r="AD51" i="37"/>
  <c r="K104" i="11"/>
  <c r="C104" i="11" s="1"/>
  <c r="M48" i="11"/>
  <c r="C19" i="11"/>
  <c r="L18" i="8" s="1"/>
  <c r="AM48" i="37"/>
  <c r="K33" i="11"/>
  <c r="C33" i="11" s="1"/>
  <c r="L32" i="8" s="1"/>
  <c r="AE33" i="37"/>
  <c r="C34" i="11"/>
  <c r="L33" i="8" s="1"/>
  <c r="I20" i="11"/>
  <c r="N20" i="37" s="1"/>
  <c r="K67" i="11"/>
  <c r="C120" i="11"/>
  <c r="C135" i="11"/>
  <c r="M82" i="11"/>
  <c r="AL29" i="37"/>
  <c r="I52" i="11"/>
  <c r="N52" i="37" s="1"/>
  <c r="C155" i="11"/>
  <c r="K49" i="11"/>
  <c r="AB49" i="37" s="1"/>
  <c r="AE49" i="37"/>
  <c r="C92" i="11"/>
  <c r="I39" i="11"/>
  <c r="N39" i="37" s="1"/>
  <c r="AE15" i="37"/>
  <c r="K15" i="11"/>
  <c r="C68" i="11"/>
  <c r="C74" i="11"/>
  <c r="I21" i="11"/>
  <c r="N21" i="37" s="1"/>
  <c r="AL42" i="37"/>
  <c r="C148" i="11"/>
  <c r="K54" i="11"/>
  <c r="AB54" i="37" s="1"/>
  <c r="AE54" i="37"/>
  <c r="C76" i="11"/>
  <c r="I23" i="11"/>
  <c r="N23" i="37" s="1"/>
  <c r="AK9" i="37"/>
  <c r="BL9" i="37"/>
  <c r="BO9" i="37"/>
  <c r="BI9" i="37"/>
  <c r="M102" i="11"/>
  <c r="M49" i="11" s="1"/>
  <c r="M42" i="11"/>
  <c r="AM42" i="37"/>
  <c r="AJ25" i="37"/>
  <c r="AN28" i="37"/>
  <c r="AJ41" i="37"/>
  <c r="AN24" i="37"/>
  <c r="AN23" i="37"/>
  <c r="AN27" i="37"/>
  <c r="AM38" i="37"/>
  <c r="M38" i="11"/>
  <c r="AL35" i="37"/>
  <c r="M88" i="11"/>
  <c r="M105" i="11"/>
  <c r="AL52" i="37"/>
  <c r="AN44" i="37"/>
  <c r="AJ23" i="37"/>
  <c r="AJ50" i="37"/>
  <c r="AL30" i="37"/>
  <c r="M83" i="11"/>
  <c r="AL46" i="37"/>
  <c r="M99" i="11"/>
  <c r="C99" i="11" s="1"/>
  <c r="M66" i="11"/>
  <c r="C66" i="11" s="1"/>
  <c r="AL13" i="37"/>
  <c r="AJ11" i="37"/>
  <c r="N65" i="11"/>
  <c r="AP12" i="37"/>
  <c r="AN13" i="37"/>
  <c r="M106" i="11"/>
  <c r="AL53" i="37"/>
  <c r="C17" i="11"/>
  <c r="L16" i="8" s="1"/>
  <c r="AZ48" i="37"/>
  <c r="AZ39" i="37"/>
  <c r="BD22" i="37"/>
  <c r="AZ26" i="37"/>
  <c r="AZ49" i="37"/>
  <c r="AV27" i="37"/>
  <c r="AR16" i="37"/>
  <c r="AB44" i="37"/>
  <c r="AF51" i="37"/>
  <c r="AB24" i="37"/>
  <c r="AF22" i="37"/>
  <c r="AB43" i="37"/>
  <c r="K75" i="11"/>
  <c r="AD22" i="37"/>
  <c r="O9" i="37"/>
  <c r="AO9" i="37"/>
  <c r="D9" i="37"/>
  <c r="AS9" i="37"/>
  <c r="BE9" i="37"/>
  <c r="BA9" i="37"/>
  <c r="S9" i="37"/>
  <c r="AW9" i="37"/>
  <c r="AG9" i="37"/>
  <c r="G9" i="37"/>
  <c r="K9" i="37"/>
  <c r="W9" i="37"/>
  <c r="Z9" i="37"/>
  <c r="K78" i="11"/>
  <c r="C78" i="11" s="1"/>
  <c r="AD25" i="37"/>
  <c r="AD11" i="37"/>
  <c r="K64" i="11"/>
  <c r="C64" i="11" s="1"/>
  <c r="Q37" i="11"/>
  <c r="BC37" i="37"/>
  <c r="AB21" i="37"/>
  <c r="R6" i="11"/>
  <c r="R109" i="11"/>
  <c r="BG6" i="37"/>
  <c r="BG56" i="37" s="1"/>
  <c r="AB50" i="37"/>
  <c r="M7" i="11"/>
  <c r="AM7" i="37"/>
  <c r="AJ47" i="37"/>
  <c r="AB32" i="37"/>
  <c r="AB53" i="37"/>
  <c r="Q6" i="11"/>
  <c r="BC6" i="37"/>
  <c r="J33" i="8" l="1"/>
  <c r="J18" i="8"/>
  <c r="J49" i="8"/>
  <c r="J16" i="8"/>
  <c r="J30" i="8"/>
  <c r="J35" i="8"/>
  <c r="J32" i="8"/>
  <c r="C55" i="42"/>
  <c r="L36" i="42"/>
  <c r="J36" i="42"/>
  <c r="J10" i="42"/>
  <c r="L10" i="42"/>
  <c r="J31" i="42"/>
  <c r="L31" i="42"/>
  <c r="L50" i="42"/>
  <c r="J50" i="42"/>
  <c r="L18" i="42"/>
  <c r="J18" i="42"/>
  <c r="L19" i="42"/>
  <c r="J19" i="42"/>
  <c r="L34" i="42"/>
  <c r="J34" i="42"/>
  <c r="J8" i="42"/>
  <c r="L8" i="42"/>
  <c r="J17" i="42"/>
  <c r="L17" i="42"/>
  <c r="L33" i="42"/>
  <c r="J33" i="42"/>
  <c r="AS10" i="37"/>
  <c r="K8" i="37"/>
  <c r="K18" i="37"/>
  <c r="O31" i="37"/>
  <c r="H27" i="57"/>
  <c r="J27" i="57" s="1"/>
  <c r="H21" i="50"/>
  <c r="C26" i="11"/>
  <c r="L25" i="8" s="1"/>
  <c r="AC31" i="37"/>
  <c r="AS31" i="37"/>
  <c r="M43" i="11"/>
  <c r="C43" i="11" s="1"/>
  <c r="L42" i="8" s="1"/>
  <c r="O45" i="11"/>
  <c r="C45" i="11" s="1"/>
  <c r="L44" i="8" s="1"/>
  <c r="AK31" i="37"/>
  <c r="AG31" i="37"/>
  <c r="BL31" i="37"/>
  <c r="W31" i="37"/>
  <c r="AO31" i="37"/>
  <c r="C40" i="11"/>
  <c r="L39" i="8" s="1"/>
  <c r="AW31" i="37"/>
  <c r="D18" i="37"/>
  <c r="G18" i="37"/>
  <c r="BI31" i="37"/>
  <c r="G31" i="37"/>
  <c r="BE34" i="56"/>
  <c r="S31" i="37"/>
  <c r="K31" i="37"/>
  <c r="BE31" i="37"/>
  <c r="BA31" i="37"/>
  <c r="D31" i="37"/>
  <c r="BO31" i="37"/>
  <c r="Z31" i="37"/>
  <c r="AG18" i="37"/>
  <c r="W18" i="37"/>
  <c r="Z10" i="37"/>
  <c r="M12" i="11"/>
  <c r="AJ12" i="37" s="1"/>
  <c r="S18" i="37"/>
  <c r="BE18" i="37"/>
  <c r="AN50" i="37"/>
  <c r="AO50" i="37" s="1"/>
  <c r="BL18" i="37"/>
  <c r="AQ54" i="37"/>
  <c r="AK18" i="37"/>
  <c r="BE21" i="56"/>
  <c r="AW18" i="37"/>
  <c r="AS18" i="37"/>
  <c r="O18" i="37"/>
  <c r="BO18" i="37"/>
  <c r="Z18" i="37"/>
  <c r="AO18" i="37"/>
  <c r="AB18" i="37"/>
  <c r="AC18" i="37" s="1"/>
  <c r="C27" i="11"/>
  <c r="L26" i="8" s="1"/>
  <c r="BA18" i="37"/>
  <c r="BI18" i="37"/>
  <c r="C48" i="11"/>
  <c r="L47" i="8" s="1"/>
  <c r="C106" i="11"/>
  <c r="N53" i="11"/>
  <c r="AN53" i="37" s="1"/>
  <c r="C65" i="11"/>
  <c r="AQ35" i="37"/>
  <c r="BO10" i="37"/>
  <c r="BL10" i="37"/>
  <c r="G10" i="37"/>
  <c r="K10" i="37"/>
  <c r="S10" i="37"/>
  <c r="AG10" i="37"/>
  <c r="O10" i="37"/>
  <c r="BA10" i="37"/>
  <c r="AK10" i="37"/>
  <c r="BE13" i="56"/>
  <c r="AO10" i="37"/>
  <c r="BE10" i="37"/>
  <c r="AC10" i="37"/>
  <c r="BI10" i="37"/>
  <c r="AW10" i="37"/>
  <c r="W10" i="37"/>
  <c r="D10" i="37"/>
  <c r="C98" i="11"/>
  <c r="C32" i="11"/>
  <c r="L31" i="8" s="1"/>
  <c r="AQ43" i="37"/>
  <c r="C96" i="11"/>
  <c r="AK8" i="37"/>
  <c r="BC22" i="37"/>
  <c r="BC56" i="37" s="1"/>
  <c r="Q22" i="11"/>
  <c r="AZ22" i="37" s="1"/>
  <c r="AC8" i="37"/>
  <c r="O20" i="11"/>
  <c r="AR20" i="37" s="1"/>
  <c r="C75" i="11"/>
  <c r="S8" i="37"/>
  <c r="M14" i="11"/>
  <c r="AJ14" i="37" s="1"/>
  <c r="C83" i="11"/>
  <c r="C73" i="11"/>
  <c r="BE11" i="56"/>
  <c r="G8" i="37"/>
  <c r="C28" i="11"/>
  <c r="L27" i="8" s="1"/>
  <c r="Z8" i="37"/>
  <c r="AO8" i="37"/>
  <c r="N30" i="11"/>
  <c r="AN30" i="37" s="1"/>
  <c r="BL8" i="37"/>
  <c r="AS8" i="37"/>
  <c r="AG8" i="37"/>
  <c r="W8" i="37"/>
  <c r="BI8" i="37"/>
  <c r="BA8" i="37"/>
  <c r="D8" i="37"/>
  <c r="BO8" i="37"/>
  <c r="AW8" i="37"/>
  <c r="O8" i="37"/>
  <c r="BE8" i="37"/>
  <c r="C105" i="11"/>
  <c r="C88" i="11"/>
  <c r="N16" i="11"/>
  <c r="C16" i="11" s="1"/>
  <c r="L15" i="8" s="1"/>
  <c r="C41" i="11"/>
  <c r="L40" i="8" s="1"/>
  <c r="AQ14" i="37"/>
  <c r="AM54" i="37"/>
  <c r="AM44" i="37"/>
  <c r="C107" i="11"/>
  <c r="M44" i="11"/>
  <c r="C44" i="11" s="1"/>
  <c r="L43" i="8" s="1"/>
  <c r="AB26" i="37"/>
  <c r="AQ47" i="37"/>
  <c r="N47" i="11"/>
  <c r="C47" i="11" s="1"/>
  <c r="L46" i="8" s="1"/>
  <c r="AJ27" i="37"/>
  <c r="AQ16" i="37"/>
  <c r="N52" i="11"/>
  <c r="AN52" i="37" s="1"/>
  <c r="C24" i="11"/>
  <c r="L23" i="8" s="1"/>
  <c r="BE22" i="56"/>
  <c r="BE53" i="56"/>
  <c r="BE20" i="56"/>
  <c r="BE39" i="56"/>
  <c r="BE37" i="56"/>
  <c r="BE36" i="56"/>
  <c r="BO36" i="37"/>
  <c r="K51" i="11"/>
  <c r="C51" i="11" s="1"/>
  <c r="L50" i="8" s="1"/>
  <c r="AE51" i="37"/>
  <c r="BA36" i="37"/>
  <c r="K36" i="37"/>
  <c r="D36" i="37"/>
  <c r="S36" i="37"/>
  <c r="W36" i="37"/>
  <c r="AK36" i="37"/>
  <c r="AG36" i="37"/>
  <c r="AW36" i="37"/>
  <c r="AO36" i="37"/>
  <c r="O36" i="37"/>
  <c r="BE36" i="37"/>
  <c r="AS36" i="37"/>
  <c r="AC36" i="37"/>
  <c r="Z36" i="37"/>
  <c r="BL36" i="37"/>
  <c r="G36" i="37"/>
  <c r="BI36" i="37"/>
  <c r="AJ48" i="37"/>
  <c r="AB33" i="37"/>
  <c r="AC33" i="37" s="1"/>
  <c r="D19" i="37"/>
  <c r="AG34" i="37"/>
  <c r="Z34" i="37"/>
  <c r="Z19" i="37"/>
  <c r="G19" i="37"/>
  <c r="BO19" i="37"/>
  <c r="BA19" i="37"/>
  <c r="BL19" i="37"/>
  <c r="AK19" i="37"/>
  <c r="BI19" i="37"/>
  <c r="K19" i="37"/>
  <c r="AW19" i="37"/>
  <c r="S19" i="37"/>
  <c r="AS19" i="37"/>
  <c r="BE19" i="37"/>
  <c r="AO19" i="37"/>
  <c r="AG19" i="37"/>
  <c r="AC19" i="37"/>
  <c r="W19" i="37"/>
  <c r="O19" i="37"/>
  <c r="C39" i="11"/>
  <c r="L38" i="8" s="1"/>
  <c r="BL34" i="37"/>
  <c r="O34" i="37"/>
  <c r="AC34" i="37"/>
  <c r="AO34" i="37"/>
  <c r="AW34" i="37"/>
  <c r="K34" i="37"/>
  <c r="S34" i="37"/>
  <c r="G34" i="37"/>
  <c r="D34" i="37"/>
  <c r="BA34" i="37"/>
  <c r="W34" i="37"/>
  <c r="BI34" i="37"/>
  <c r="BE34" i="37"/>
  <c r="BO34" i="37"/>
  <c r="AS34" i="37"/>
  <c r="AK34" i="37"/>
  <c r="C21" i="11"/>
  <c r="L20" i="8" s="1"/>
  <c r="C102" i="11"/>
  <c r="AM49" i="37"/>
  <c r="AB15" i="37"/>
  <c r="C15" i="11"/>
  <c r="L14" i="8" s="1"/>
  <c r="AM29" i="37"/>
  <c r="C82" i="11"/>
  <c r="M29" i="11"/>
  <c r="C23" i="11"/>
  <c r="L22" i="8" s="1"/>
  <c r="K14" i="11"/>
  <c r="AB14" i="37" s="1"/>
  <c r="C67" i="11"/>
  <c r="AE14" i="37"/>
  <c r="AW17" i="37"/>
  <c r="BI17" i="37"/>
  <c r="BL17" i="37"/>
  <c r="BO17" i="37"/>
  <c r="BL50" i="37"/>
  <c r="BO50" i="37"/>
  <c r="BI50" i="37"/>
  <c r="AW33" i="37"/>
  <c r="BO33" i="37"/>
  <c r="BL33" i="37"/>
  <c r="BI33" i="37"/>
  <c r="AJ42" i="37"/>
  <c r="C42" i="11"/>
  <c r="L41" i="8" s="1"/>
  <c r="AC17" i="37"/>
  <c r="BE17" i="37"/>
  <c r="BA17" i="37"/>
  <c r="S17" i="37"/>
  <c r="G17" i="37"/>
  <c r="AS17" i="37"/>
  <c r="D17" i="37"/>
  <c r="AJ38" i="37"/>
  <c r="C38" i="11"/>
  <c r="L37" i="8" s="1"/>
  <c r="AM35" i="37"/>
  <c r="M35" i="11"/>
  <c r="K17" i="37"/>
  <c r="Z17" i="37"/>
  <c r="O17" i="37"/>
  <c r="AK17" i="37"/>
  <c r="M52" i="11"/>
  <c r="AM52" i="37"/>
  <c r="AM30" i="37"/>
  <c r="M30" i="11"/>
  <c r="W17" i="37"/>
  <c r="AO17" i="37"/>
  <c r="AG17" i="37"/>
  <c r="AN35" i="37"/>
  <c r="AM53" i="37"/>
  <c r="M53" i="11"/>
  <c r="AN54" i="37"/>
  <c r="AN43" i="37"/>
  <c r="AJ54" i="37"/>
  <c r="C54" i="11"/>
  <c r="L53" i="8" s="1"/>
  <c r="N12" i="11"/>
  <c r="AQ12" i="37"/>
  <c r="AM13" i="37"/>
  <c r="M13" i="11"/>
  <c r="AN14" i="37"/>
  <c r="M46" i="11"/>
  <c r="AM46" i="37"/>
  <c r="AG33" i="37"/>
  <c r="K33" i="37"/>
  <c r="S33" i="37"/>
  <c r="BE33" i="37"/>
  <c r="G33" i="37"/>
  <c r="BA33" i="37"/>
  <c r="D33" i="37"/>
  <c r="W33" i="37"/>
  <c r="AS33" i="37"/>
  <c r="Z33" i="37"/>
  <c r="AO33" i="37"/>
  <c r="AK33" i="37"/>
  <c r="O33" i="37"/>
  <c r="AE22" i="37"/>
  <c r="K22" i="11"/>
  <c r="K25" i="11"/>
  <c r="AE25" i="37"/>
  <c r="K11" i="11"/>
  <c r="C11" i="11" s="1"/>
  <c r="L10" i="8" s="1"/>
  <c r="AE11" i="37"/>
  <c r="AZ37" i="37"/>
  <c r="C37" i="11"/>
  <c r="L36" i="8" s="1"/>
  <c r="AC50" i="37"/>
  <c r="BD6" i="37"/>
  <c r="R56" i="11"/>
  <c r="AJ49" i="37"/>
  <c r="C49" i="11"/>
  <c r="L48" i="8" s="1"/>
  <c r="AZ6" i="37"/>
  <c r="Z50" i="37"/>
  <c r="W50" i="37"/>
  <c r="D50" i="37"/>
  <c r="K50" i="37"/>
  <c r="S50" i="37"/>
  <c r="G50" i="37"/>
  <c r="BE50" i="37"/>
  <c r="AS50" i="37"/>
  <c r="O50" i="37"/>
  <c r="BA50" i="37"/>
  <c r="AW50" i="37"/>
  <c r="AK50" i="37"/>
  <c r="AG50" i="37"/>
  <c r="AJ7" i="37"/>
  <c r="C7" i="11"/>
  <c r="L6" i="8" s="1"/>
  <c r="J37" i="8" l="1"/>
  <c r="J23" i="8"/>
  <c r="J26" i="8"/>
  <c r="J48" i="8"/>
  <c r="J27" i="8"/>
  <c r="J31" i="8"/>
  <c r="J38" i="8"/>
  <c r="J53" i="8"/>
  <c r="J41" i="8"/>
  <c r="J36" i="8"/>
  <c r="J43" i="8"/>
  <c r="J20" i="8"/>
  <c r="J50" i="8"/>
  <c r="J44" i="8"/>
  <c r="J47" i="8"/>
  <c r="J42" i="8"/>
  <c r="L38" i="42"/>
  <c r="J38" i="42"/>
  <c r="L32" i="42"/>
  <c r="J32" i="42"/>
  <c r="J44" i="42"/>
  <c r="L44" i="42"/>
  <c r="L37" i="42"/>
  <c r="J37" i="42"/>
  <c r="J23" i="42"/>
  <c r="L23" i="42"/>
  <c r="L11" i="42"/>
  <c r="J11" i="42"/>
  <c r="L24" i="42"/>
  <c r="J24" i="42"/>
  <c r="L41" i="42"/>
  <c r="J41" i="42"/>
  <c r="C33" i="42"/>
  <c r="L7" i="42"/>
  <c r="J7" i="42"/>
  <c r="L45" i="42"/>
  <c r="J45" i="42"/>
  <c r="J15" i="42"/>
  <c r="L15" i="42"/>
  <c r="L43" i="42"/>
  <c r="J43" i="42"/>
  <c r="C34" i="42"/>
  <c r="C50" i="42"/>
  <c r="C36" i="42"/>
  <c r="L49" i="42"/>
  <c r="J49" i="42"/>
  <c r="J51" i="42"/>
  <c r="L51" i="42"/>
  <c r="L47" i="42"/>
  <c r="J47" i="42"/>
  <c r="C17" i="42"/>
  <c r="J27" i="42"/>
  <c r="L27" i="42"/>
  <c r="L26" i="42"/>
  <c r="J26" i="42"/>
  <c r="J16" i="42"/>
  <c r="L16" i="42"/>
  <c r="J42" i="42"/>
  <c r="L42" i="42"/>
  <c r="J21" i="42"/>
  <c r="L21" i="42"/>
  <c r="J28" i="42"/>
  <c r="L28" i="42"/>
  <c r="J40" i="42"/>
  <c r="L40" i="42"/>
  <c r="C19" i="42"/>
  <c r="C31" i="42"/>
  <c r="J39" i="42"/>
  <c r="L39" i="42"/>
  <c r="L54" i="42"/>
  <c r="J54" i="42"/>
  <c r="L48" i="42"/>
  <c r="J48" i="42"/>
  <c r="AG27" i="37"/>
  <c r="BE18" i="56"/>
  <c r="BL47" i="37"/>
  <c r="G45" i="37"/>
  <c r="S32" i="37"/>
  <c r="BO44" i="37"/>
  <c r="O40" i="37"/>
  <c r="AK16" i="37"/>
  <c r="BE29" i="56"/>
  <c r="G26" i="37"/>
  <c r="Z26" i="37"/>
  <c r="AW26" i="37"/>
  <c r="AR45" i="37"/>
  <c r="AS45" i="37" s="1"/>
  <c r="BO26" i="37"/>
  <c r="AS26" i="37"/>
  <c r="BI26" i="37"/>
  <c r="W26" i="37"/>
  <c r="BL26" i="37"/>
  <c r="AO26" i="37"/>
  <c r="BA26" i="37"/>
  <c r="D26" i="37"/>
  <c r="AG26" i="37"/>
  <c r="BE26" i="37"/>
  <c r="AC26" i="37"/>
  <c r="S26" i="37"/>
  <c r="K26" i="37"/>
  <c r="AK26" i="37"/>
  <c r="O26" i="37"/>
  <c r="S45" i="37"/>
  <c r="AJ43" i="37"/>
  <c r="AK43" i="37" s="1"/>
  <c r="BI40" i="37"/>
  <c r="BO40" i="37"/>
  <c r="BL40" i="37"/>
  <c r="AW40" i="37"/>
  <c r="D40" i="37"/>
  <c r="K40" i="37"/>
  <c r="Z40" i="37"/>
  <c r="AO27" i="37"/>
  <c r="W40" i="37"/>
  <c r="AC40" i="37"/>
  <c r="AK40" i="37"/>
  <c r="S40" i="37"/>
  <c r="BE43" i="56"/>
  <c r="G40" i="37"/>
  <c r="AO40" i="37"/>
  <c r="BA40" i="37"/>
  <c r="BO27" i="37"/>
  <c r="BE40" i="37"/>
  <c r="AS40" i="37"/>
  <c r="AG40" i="37"/>
  <c r="BA45" i="37"/>
  <c r="AO45" i="37"/>
  <c r="BE45" i="37"/>
  <c r="BI27" i="37"/>
  <c r="BE48" i="56"/>
  <c r="AG45" i="37"/>
  <c r="D45" i="37"/>
  <c r="BL45" i="37"/>
  <c r="AK45" i="37"/>
  <c r="AC45" i="37"/>
  <c r="W45" i="37"/>
  <c r="BO45" i="37"/>
  <c r="O45" i="37"/>
  <c r="Z45" i="37"/>
  <c r="BI45" i="37"/>
  <c r="AW45" i="37"/>
  <c r="K45" i="37"/>
  <c r="S27" i="37"/>
  <c r="D27" i="37"/>
  <c r="W27" i="37"/>
  <c r="AK27" i="37"/>
  <c r="Z27" i="37"/>
  <c r="BE48" i="37"/>
  <c r="S48" i="37"/>
  <c r="W48" i="37"/>
  <c r="O27" i="37"/>
  <c r="BO48" i="37"/>
  <c r="BE30" i="56"/>
  <c r="K27" i="37"/>
  <c r="BL48" i="37"/>
  <c r="G27" i="37"/>
  <c r="BL27" i="37"/>
  <c r="AG48" i="37"/>
  <c r="AS27" i="37"/>
  <c r="BI48" i="37"/>
  <c r="G48" i="37"/>
  <c r="AC48" i="37"/>
  <c r="BA48" i="37"/>
  <c r="O48" i="37"/>
  <c r="AW27" i="37"/>
  <c r="Z48" i="37"/>
  <c r="K48" i="37"/>
  <c r="BA27" i="37"/>
  <c r="AS48" i="37"/>
  <c r="AK48" i="37"/>
  <c r="BE51" i="56"/>
  <c r="AW48" i="37"/>
  <c r="AC27" i="37"/>
  <c r="D48" i="37"/>
  <c r="AO48" i="37"/>
  <c r="BE27" i="37"/>
  <c r="BI32" i="37"/>
  <c r="AC32" i="37"/>
  <c r="BE32" i="37"/>
  <c r="AN16" i="37"/>
  <c r="AO16" i="37" s="1"/>
  <c r="K32" i="37"/>
  <c r="G32" i="37"/>
  <c r="D32" i="37"/>
  <c r="W32" i="37"/>
  <c r="BL32" i="37"/>
  <c r="O32" i="37"/>
  <c r="AK32" i="37"/>
  <c r="AG32" i="37"/>
  <c r="Z32" i="37"/>
  <c r="AS32" i="37"/>
  <c r="AW32" i="37"/>
  <c r="BE35" i="56"/>
  <c r="AO32" i="37"/>
  <c r="BO32" i="37"/>
  <c r="BA32" i="37"/>
  <c r="Q56" i="11"/>
  <c r="AO28" i="37"/>
  <c r="BA28" i="37"/>
  <c r="W28" i="37"/>
  <c r="O28" i="37"/>
  <c r="AG28" i="37"/>
  <c r="AC28" i="37"/>
  <c r="Z28" i="37"/>
  <c r="Z44" i="37"/>
  <c r="D28" i="37"/>
  <c r="K28" i="37"/>
  <c r="C20" i="11"/>
  <c r="L19" i="8" s="1"/>
  <c r="AS28" i="37"/>
  <c r="AS44" i="37"/>
  <c r="S28" i="37"/>
  <c r="AJ44" i="37"/>
  <c r="AK44" i="37" s="1"/>
  <c r="BL28" i="37"/>
  <c r="AG47" i="37"/>
  <c r="G28" i="37"/>
  <c r="BI28" i="37"/>
  <c r="BO28" i="37"/>
  <c r="G47" i="37"/>
  <c r="AW44" i="37"/>
  <c r="BE44" i="37"/>
  <c r="AW28" i="37"/>
  <c r="BE28" i="37"/>
  <c r="AK28" i="37"/>
  <c r="AW16" i="37"/>
  <c r="BI41" i="37"/>
  <c r="AC16" i="37"/>
  <c r="BL41" i="37"/>
  <c r="O16" i="37"/>
  <c r="Z16" i="37"/>
  <c r="K47" i="37"/>
  <c r="BE16" i="37"/>
  <c r="BO47" i="37"/>
  <c r="BE31" i="56"/>
  <c r="G16" i="37"/>
  <c r="S16" i="37"/>
  <c r="BL44" i="37"/>
  <c r="BI47" i="37"/>
  <c r="BE50" i="56"/>
  <c r="K16" i="37"/>
  <c r="AG16" i="37"/>
  <c r="Z24" i="37"/>
  <c r="AC24" i="37"/>
  <c r="AS16" i="37"/>
  <c r="D16" i="37"/>
  <c r="AG41" i="37"/>
  <c r="D41" i="37"/>
  <c r="W41" i="37"/>
  <c r="BL16" i="37"/>
  <c r="AO41" i="37"/>
  <c r="D24" i="37"/>
  <c r="AK24" i="37"/>
  <c r="S24" i="37"/>
  <c r="BE19" i="56"/>
  <c r="G24" i="37"/>
  <c r="AC41" i="37"/>
  <c r="BI16" i="37"/>
  <c r="BE24" i="37"/>
  <c r="AW41" i="37"/>
  <c r="O24" i="37"/>
  <c r="AK41" i="37"/>
  <c r="AS41" i="37"/>
  <c r="BO16" i="37"/>
  <c r="BE44" i="56"/>
  <c r="BE41" i="37"/>
  <c r="K41" i="37"/>
  <c r="BA24" i="37"/>
  <c r="BA41" i="37"/>
  <c r="Z41" i="37"/>
  <c r="AS24" i="37"/>
  <c r="AO24" i="37"/>
  <c r="BI24" i="37"/>
  <c r="K24" i="37"/>
  <c r="AG24" i="37"/>
  <c r="S41" i="37"/>
  <c r="BO24" i="37"/>
  <c r="AB51" i="37"/>
  <c r="AC51" i="37" s="1"/>
  <c r="W16" i="37"/>
  <c r="BA16" i="37"/>
  <c r="O41" i="37"/>
  <c r="AW24" i="37"/>
  <c r="BL24" i="37"/>
  <c r="G41" i="37"/>
  <c r="W24" i="37"/>
  <c r="BO41" i="37"/>
  <c r="BA44" i="37"/>
  <c r="W44" i="37"/>
  <c r="K44" i="37"/>
  <c r="AC44" i="37"/>
  <c r="D44" i="37"/>
  <c r="BE27" i="56"/>
  <c r="O44" i="37"/>
  <c r="BE47" i="56"/>
  <c r="G44" i="37"/>
  <c r="AO44" i="37"/>
  <c r="BI44" i="37"/>
  <c r="S44" i="37"/>
  <c r="AG44" i="37"/>
  <c r="O47" i="37"/>
  <c r="Z47" i="37"/>
  <c r="AN47" i="37"/>
  <c r="AO47" i="37" s="1"/>
  <c r="AC47" i="37"/>
  <c r="W47" i="37"/>
  <c r="BE47" i="37"/>
  <c r="AS47" i="37"/>
  <c r="D47" i="37"/>
  <c r="AW47" i="37"/>
  <c r="AK47" i="37"/>
  <c r="BA47" i="37"/>
  <c r="S47" i="37"/>
  <c r="BE52" i="56"/>
  <c r="BE57" i="56"/>
  <c r="BE42" i="56"/>
  <c r="BE41" i="56"/>
  <c r="BE46" i="56"/>
  <c r="BE54" i="56"/>
  <c r="BE40" i="56"/>
  <c r="BE24" i="56"/>
  <c r="BE45" i="56"/>
  <c r="BE10" i="56"/>
  <c r="BE26" i="56"/>
  <c r="BL39" i="37"/>
  <c r="AS39" i="37"/>
  <c r="AG39" i="37"/>
  <c r="AK39" i="37"/>
  <c r="Z39" i="37"/>
  <c r="O39" i="37"/>
  <c r="W39" i="37"/>
  <c r="D39" i="37"/>
  <c r="AW39" i="37"/>
  <c r="AC39" i="37"/>
  <c r="K39" i="37"/>
  <c r="BE39" i="37"/>
  <c r="BA39" i="37"/>
  <c r="G39" i="37"/>
  <c r="AO39" i="37"/>
  <c r="S39" i="37"/>
  <c r="BI39" i="37"/>
  <c r="AO23" i="37"/>
  <c r="BO39" i="37"/>
  <c r="AG21" i="37"/>
  <c r="AW21" i="37"/>
  <c r="O21" i="37"/>
  <c r="BA21" i="37"/>
  <c r="BO21" i="37"/>
  <c r="AO21" i="37"/>
  <c r="AK21" i="37"/>
  <c r="BL21" i="37"/>
  <c r="K21" i="37"/>
  <c r="W21" i="37"/>
  <c r="AC21" i="37"/>
  <c r="G21" i="37"/>
  <c r="D21" i="37"/>
  <c r="BE21" i="37"/>
  <c r="S21" i="37"/>
  <c r="Z21" i="37"/>
  <c r="AS21" i="37"/>
  <c r="BI21" i="37"/>
  <c r="D23" i="37"/>
  <c r="W23" i="37"/>
  <c r="Z23" i="37"/>
  <c r="AW23" i="37"/>
  <c r="K23" i="37"/>
  <c r="BI23" i="37"/>
  <c r="O23" i="37"/>
  <c r="BA23" i="37"/>
  <c r="AK23" i="37"/>
  <c r="BO23" i="37"/>
  <c r="BE23" i="37"/>
  <c r="BL23" i="37"/>
  <c r="AC23" i="37"/>
  <c r="AG23" i="37"/>
  <c r="AS23" i="37"/>
  <c r="S23" i="37"/>
  <c r="G23" i="37"/>
  <c r="C14" i="11"/>
  <c r="L13" i="8" s="1"/>
  <c r="AJ29" i="37"/>
  <c r="C29" i="11"/>
  <c r="L28" i="8" s="1"/>
  <c r="D15" i="37"/>
  <c r="G15" i="37"/>
  <c r="BE15" i="37"/>
  <c r="K15" i="37"/>
  <c r="S15" i="37"/>
  <c r="AW15" i="37"/>
  <c r="AS15" i="37"/>
  <c r="BA15" i="37"/>
  <c r="AG15" i="37"/>
  <c r="BO15" i="37"/>
  <c r="Z15" i="37"/>
  <c r="O15" i="37"/>
  <c r="W15" i="37"/>
  <c r="BL15" i="37"/>
  <c r="AO15" i="37"/>
  <c r="BI15" i="37"/>
  <c r="AK15" i="37"/>
  <c r="AC15" i="37"/>
  <c r="BO49" i="37"/>
  <c r="BL49" i="37"/>
  <c r="BI49" i="37"/>
  <c r="BO38" i="37"/>
  <c r="BI38" i="37"/>
  <c r="BL38" i="37"/>
  <c r="BL54" i="37"/>
  <c r="BO54" i="37"/>
  <c r="BI54" i="37"/>
  <c r="S43" i="37"/>
  <c r="BL43" i="37"/>
  <c r="BO43" i="37"/>
  <c r="BI43" i="37"/>
  <c r="BO51" i="37"/>
  <c r="BL51" i="37"/>
  <c r="BI51" i="37"/>
  <c r="BL7" i="37"/>
  <c r="BO7" i="37"/>
  <c r="BI7" i="37"/>
  <c r="BL37" i="37"/>
  <c r="BO37" i="37"/>
  <c r="BI37" i="37"/>
  <c r="BI42" i="37"/>
  <c r="BO42" i="37"/>
  <c r="BL42" i="37"/>
  <c r="BE43" i="37"/>
  <c r="AO43" i="37"/>
  <c r="AC43" i="37"/>
  <c r="O43" i="37"/>
  <c r="K43" i="37"/>
  <c r="G43" i="37"/>
  <c r="AK42" i="37"/>
  <c r="S42" i="37"/>
  <c r="G42" i="37"/>
  <c r="Z42" i="37"/>
  <c r="BA42" i="37"/>
  <c r="AC42" i="37"/>
  <c r="AW42" i="37"/>
  <c r="AS42" i="37"/>
  <c r="AO42" i="37"/>
  <c r="W42" i="37"/>
  <c r="K42" i="37"/>
  <c r="O42" i="37"/>
  <c r="AG42" i="37"/>
  <c r="D42" i="37"/>
  <c r="BE42" i="37"/>
  <c r="W43" i="37"/>
  <c r="AG43" i="37"/>
  <c r="AW43" i="37"/>
  <c r="D43" i="37"/>
  <c r="Z43" i="37"/>
  <c r="AS43" i="37"/>
  <c r="BA43" i="37"/>
  <c r="AK38" i="37"/>
  <c r="Z38" i="37"/>
  <c r="W38" i="37"/>
  <c r="AS38" i="37"/>
  <c r="G38" i="37"/>
  <c r="BA38" i="37"/>
  <c r="S38" i="37"/>
  <c r="AW38" i="37"/>
  <c r="D38" i="37"/>
  <c r="K38" i="37"/>
  <c r="AG38" i="37"/>
  <c r="AC38" i="37"/>
  <c r="BE38" i="37"/>
  <c r="O38" i="37"/>
  <c r="AO38" i="37"/>
  <c r="AJ30" i="37"/>
  <c r="C30" i="11"/>
  <c r="L29" i="8" s="1"/>
  <c r="AJ35" i="37"/>
  <c r="C35" i="11"/>
  <c r="L34" i="8" s="1"/>
  <c r="AJ52" i="37"/>
  <c r="C52" i="11"/>
  <c r="L51" i="8" s="1"/>
  <c r="AO54" i="37"/>
  <c r="AK54" i="37"/>
  <c r="O54" i="37"/>
  <c r="Z54" i="37"/>
  <c r="W54" i="37"/>
  <c r="K54" i="37"/>
  <c r="G54" i="37"/>
  <c r="S54" i="37"/>
  <c r="AC54" i="37"/>
  <c r="AS54" i="37"/>
  <c r="AG54" i="37"/>
  <c r="AW54" i="37"/>
  <c r="D54" i="37"/>
  <c r="BE54" i="37"/>
  <c r="BA54" i="37"/>
  <c r="AJ46" i="37"/>
  <c r="C46" i="11"/>
  <c r="L45" i="8" s="1"/>
  <c r="AN12" i="37"/>
  <c r="C12" i="11"/>
  <c r="L11" i="8" s="1"/>
  <c r="AJ13" i="37"/>
  <c r="C13" i="11"/>
  <c r="L12" i="8" s="1"/>
  <c r="AJ53" i="37"/>
  <c r="C53" i="11"/>
  <c r="L52" i="8" s="1"/>
  <c r="AB22" i="37"/>
  <c r="C22" i="11"/>
  <c r="L21" i="8" s="1"/>
  <c r="AB25" i="37"/>
  <c r="C25" i="11"/>
  <c r="L24" i="8" s="1"/>
  <c r="AB11" i="37"/>
  <c r="G37" i="37"/>
  <c r="S37" i="37"/>
  <c r="AK37" i="37"/>
  <c r="AW37" i="37"/>
  <c r="K37" i="37"/>
  <c r="BE37" i="37"/>
  <c r="AO37" i="37"/>
  <c r="AS37" i="37"/>
  <c r="W37" i="37"/>
  <c r="AG37" i="37"/>
  <c r="O37" i="37"/>
  <c r="AC37" i="37"/>
  <c r="D37" i="37"/>
  <c r="Z37" i="37"/>
  <c r="BA37" i="37"/>
  <c r="AK49" i="37"/>
  <c r="Z7" i="37"/>
  <c r="W7" i="37"/>
  <c r="K7" i="37"/>
  <c r="D7" i="37"/>
  <c r="G7" i="37"/>
  <c r="S7" i="37"/>
  <c r="BE7" i="37"/>
  <c r="AG7" i="37"/>
  <c r="AS7" i="37"/>
  <c r="BA7" i="37"/>
  <c r="AC7" i="37"/>
  <c r="AW7" i="37"/>
  <c r="O7" i="37"/>
  <c r="AO7" i="37"/>
  <c r="Z49" i="37"/>
  <c r="W49" i="37"/>
  <c r="K49" i="37"/>
  <c r="D49" i="37"/>
  <c r="G49" i="37"/>
  <c r="S49" i="37"/>
  <c r="AW49" i="37"/>
  <c r="BE49" i="37"/>
  <c r="AS49" i="37"/>
  <c r="AG49" i="37"/>
  <c r="BA49" i="37"/>
  <c r="AC49" i="37"/>
  <c r="AO49" i="37"/>
  <c r="O49" i="37"/>
  <c r="AK7" i="37"/>
  <c r="W51" i="37"/>
  <c r="Z51" i="37"/>
  <c r="D51" i="37"/>
  <c r="K51" i="37"/>
  <c r="S51" i="37"/>
  <c r="G51" i="37"/>
  <c r="O51" i="37"/>
  <c r="AW51" i="37"/>
  <c r="BE51" i="37"/>
  <c r="BA51" i="37"/>
  <c r="AS51" i="37"/>
  <c r="AO51" i="37"/>
  <c r="AK51" i="37"/>
  <c r="AG51" i="37"/>
  <c r="H21" i="28"/>
  <c r="J18" i="50" s="1"/>
  <c r="BD56" i="37"/>
  <c r="I24" i="57" s="1"/>
  <c r="AZ56" i="37"/>
  <c r="I23" i="57" s="1"/>
  <c r="H20" i="28"/>
  <c r="J17" i="50" s="1"/>
  <c r="J21" i="8" l="1"/>
  <c r="J28" i="8"/>
  <c r="J52" i="8"/>
  <c r="J45" i="8"/>
  <c r="J51" i="8"/>
  <c r="J24" i="8"/>
  <c r="L20" i="42"/>
  <c r="J20" i="42"/>
  <c r="C44" i="42"/>
  <c r="L14" i="42"/>
  <c r="J14" i="42"/>
  <c r="J22" i="42"/>
  <c r="L22" i="42"/>
  <c r="C48" i="42"/>
  <c r="C21" i="42"/>
  <c r="C45" i="42"/>
  <c r="J53" i="42"/>
  <c r="L53" i="42"/>
  <c r="C51" i="42"/>
  <c r="C24" i="42"/>
  <c r="C32" i="42"/>
  <c r="L35" i="42"/>
  <c r="J35" i="42"/>
  <c r="L52" i="42"/>
  <c r="J52" i="42"/>
  <c r="L13" i="42"/>
  <c r="J13" i="42"/>
  <c r="C54" i="42"/>
  <c r="C42" i="42"/>
  <c r="C27" i="42"/>
  <c r="C43" i="42"/>
  <c r="L30" i="42"/>
  <c r="J30" i="42"/>
  <c r="C49" i="42"/>
  <c r="C37" i="42"/>
  <c r="C38" i="42"/>
  <c r="J46" i="42"/>
  <c r="L46" i="42"/>
  <c r="C39" i="42"/>
  <c r="C28" i="42"/>
  <c r="L25" i="42"/>
  <c r="J25" i="42"/>
  <c r="L12" i="42"/>
  <c r="J12" i="42"/>
  <c r="L29" i="42"/>
  <c r="J29" i="42"/>
  <c r="BE32" i="56"/>
  <c r="AO20" i="37"/>
  <c r="K20" i="37"/>
  <c r="AG20" i="37"/>
  <c r="BA20" i="37"/>
  <c r="Z20" i="37"/>
  <c r="BO20" i="37"/>
  <c r="S20" i="37"/>
  <c r="G20" i="37"/>
  <c r="AC20" i="37"/>
  <c r="W20" i="37"/>
  <c r="D20" i="37"/>
  <c r="AW20" i="37"/>
  <c r="BE20" i="37"/>
  <c r="AK20" i="37"/>
  <c r="AS20" i="37"/>
  <c r="BL20" i="37"/>
  <c r="BE23" i="56"/>
  <c r="O20" i="37"/>
  <c r="BI20" i="37"/>
  <c r="BE33" i="56"/>
  <c r="BE14" i="56"/>
  <c r="BE49" i="56"/>
  <c r="BE38" i="56"/>
  <c r="BE28" i="56"/>
  <c r="BE17" i="56"/>
  <c r="BE25" i="56"/>
  <c r="BE55" i="56"/>
  <c r="BE56" i="56"/>
  <c r="BE16" i="56"/>
  <c r="BE15" i="56"/>
  <c r="AW14" i="37"/>
  <c r="AO14" i="37"/>
  <c r="BA14" i="37"/>
  <c r="BE14" i="37"/>
  <c r="G14" i="37"/>
  <c r="AG14" i="37"/>
  <c r="K14" i="37"/>
  <c r="BO14" i="37"/>
  <c r="S14" i="37"/>
  <c r="O14" i="37"/>
  <c r="AK14" i="37"/>
  <c r="D14" i="37"/>
  <c r="AC14" i="37"/>
  <c r="Z14" i="37"/>
  <c r="W14" i="37"/>
  <c r="BI14" i="37"/>
  <c r="AS14" i="37"/>
  <c r="BL14" i="37"/>
  <c r="BI29" i="37"/>
  <c r="BE29" i="37"/>
  <c r="W29" i="37"/>
  <c r="O29" i="37"/>
  <c r="BL29" i="37"/>
  <c r="D29" i="37"/>
  <c r="AO29" i="37"/>
  <c r="BA29" i="37"/>
  <c r="AC29" i="37"/>
  <c r="K29" i="37"/>
  <c r="Z29" i="37"/>
  <c r="AS29" i="37"/>
  <c r="BO29" i="37"/>
  <c r="G29" i="37"/>
  <c r="AG29" i="37"/>
  <c r="S29" i="37"/>
  <c r="AW29" i="37"/>
  <c r="AK29" i="37"/>
  <c r="BL25" i="37"/>
  <c r="BO25" i="37"/>
  <c r="BI25" i="37"/>
  <c r="BO46" i="37"/>
  <c r="BI46" i="37"/>
  <c r="BL46" i="37"/>
  <c r="BL30" i="37"/>
  <c r="BI30" i="37"/>
  <c r="BO30" i="37"/>
  <c r="BL53" i="37"/>
  <c r="BO53" i="37"/>
  <c r="BI53" i="37"/>
  <c r="BO13" i="37"/>
  <c r="BI13" i="37"/>
  <c r="BL13" i="37"/>
  <c r="BO22" i="37"/>
  <c r="BL22" i="37"/>
  <c r="BI22" i="37"/>
  <c r="BO11" i="37"/>
  <c r="BL11" i="37"/>
  <c r="BI11" i="37"/>
  <c r="BL12" i="37"/>
  <c r="BO12" i="37"/>
  <c r="BI12" i="37"/>
  <c r="AO35" i="37"/>
  <c r="BI35" i="37"/>
  <c r="BO35" i="37"/>
  <c r="BL35" i="37"/>
  <c r="BO52" i="37"/>
  <c r="BL52" i="37"/>
  <c r="BI52" i="37"/>
  <c r="AO12" i="37"/>
  <c r="BE35" i="37"/>
  <c r="BA35" i="37"/>
  <c r="G35" i="37"/>
  <c r="O35" i="37"/>
  <c r="AW35" i="37"/>
  <c r="S35" i="37"/>
  <c r="W35" i="37"/>
  <c r="AS35" i="37"/>
  <c r="Z35" i="37"/>
  <c r="D35" i="37"/>
  <c r="K35" i="37"/>
  <c r="AG35" i="37"/>
  <c r="AC35" i="37"/>
  <c r="AK53" i="37"/>
  <c r="AK35" i="37"/>
  <c r="Z30" i="37"/>
  <c r="W30" i="37"/>
  <c r="AO30" i="37"/>
  <c r="K30" i="37"/>
  <c r="BE30" i="37"/>
  <c r="D30" i="37"/>
  <c r="O30" i="37"/>
  <c r="AW30" i="37"/>
  <c r="BA30" i="37"/>
  <c r="G30" i="37"/>
  <c r="AG30" i="37"/>
  <c r="S30" i="37"/>
  <c r="AC30" i="37"/>
  <c r="AS30" i="37"/>
  <c r="AK52" i="37"/>
  <c r="AK30" i="37"/>
  <c r="BA52" i="37"/>
  <c r="AS52" i="37"/>
  <c r="Z52" i="37"/>
  <c r="AC52" i="37"/>
  <c r="O52" i="37"/>
  <c r="K52" i="37"/>
  <c r="D52" i="37"/>
  <c r="S52" i="37"/>
  <c r="G52" i="37"/>
  <c r="AG52" i="37"/>
  <c r="AW52" i="37"/>
  <c r="W52" i="37"/>
  <c r="BE52" i="37"/>
  <c r="AO52" i="37"/>
  <c r="AK13" i="37"/>
  <c r="AO13" i="37"/>
  <c r="G13" i="37"/>
  <c r="D13" i="37"/>
  <c r="Z13" i="37"/>
  <c r="BE13" i="37"/>
  <c r="W13" i="37"/>
  <c r="BA13" i="37"/>
  <c r="AC13" i="37"/>
  <c r="AG13" i="37"/>
  <c r="AS13" i="37"/>
  <c r="S13" i="37"/>
  <c r="O13" i="37"/>
  <c r="AW13" i="37"/>
  <c r="K13" i="37"/>
  <c r="AC53" i="37"/>
  <c r="D53" i="37"/>
  <c r="G53" i="37"/>
  <c r="AW53" i="37"/>
  <c r="S53" i="37"/>
  <c r="AS53" i="37"/>
  <c r="AO53" i="37"/>
  <c r="Z53" i="37"/>
  <c r="BE53" i="37"/>
  <c r="BA53" i="37"/>
  <c r="AG53" i="37"/>
  <c r="W53" i="37"/>
  <c r="O53" i="37"/>
  <c r="K53" i="37"/>
  <c r="BE12" i="37"/>
  <c r="Z12" i="37"/>
  <c r="W12" i="37"/>
  <c r="O12" i="37"/>
  <c r="G12" i="37"/>
  <c r="AC12" i="37"/>
  <c r="S12" i="37"/>
  <c r="AK12" i="37"/>
  <c r="K12" i="37"/>
  <c r="AG12" i="37"/>
  <c r="AW12" i="37"/>
  <c r="D12" i="37"/>
  <c r="BA12" i="37"/>
  <c r="AS12" i="37"/>
  <c r="D46" i="37"/>
  <c r="AO46" i="37"/>
  <c r="S46" i="37"/>
  <c r="AG46" i="37"/>
  <c r="G46" i="37"/>
  <c r="AW46" i="37"/>
  <c r="AC46" i="37"/>
  <c r="AS46" i="37"/>
  <c r="BE46" i="37"/>
  <c r="Z46" i="37"/>
  <c r="O46" i="37"/>
  <c r="W46" i="37"/>
  <c r="BA46" i="37"/>
  <c r="K46" i="37"/>
  <c r="AK46" i="37"/>
  <c r="AO22" i="37"/>
  <c r="Z22" i="37"/>
  <c r="W22" i="37"/>
  <c r="K22" i="37"/>
  <c r="O22" i="37"/>
  <c r="D22" i="37"/>
  <c r="G22" i="37"/>
  <c r="AS22" i="37"/>
  <c r="S22" i="37"/>
  <c r="AW22" i="37"/>
  <c r="AK22" i="37"/>
  <c r="BA22" i="37"/>
  <c r="BE22" i="37"/>
  <c r="AG22" i="37"/>
  <c r="AC22" i="37"/>
  <c r="AC11" i="37"/>
  <c r="BE25" i="37"/>
  <c r="AW25" i="37"/>
  <c r="AS25" i="37"/>
  <c r="BA25" i="37"/>
  <c r="Z25" i="37"/>
  <c r="AK25" i="37"/>
  <c r="AG25" i="37"/>
  <c r="W25" i="37"/>
  <c r="O25" i="37"/>
  <c r="K25" i="37"/>
  <c r="D25" i="37"/>
  <c r="G25" i="37"/>
  <c r="S25" i="37"/>
  <c r="AO25" i="37"/>
  <c r="AC25" i="37"/>
  <c r="AS11" i="37"/>
  <c r="BA11" i="37"/>
  <c r="AG11" i="37"/>
  <c r="Z11" i="37"/>
  <c r="AW11" i="37"/>
  <c r="AO11" i="37"/>
  <c r="D11" i="37"/>
  <c r="S11" i="37"/>
  <c r="BE11" i="37"/>
  <c r="W11" i="37"/>
  <c r="AK11" i="37"/>
  <c r="K11" i="37"/>
  <c r="O11" i="37"/>
  <c r="G11" i="37"/>
  <c r="F20" i="28"/>
  <c r="F21" i="28"/>
  <c r="C52" i="42" l="1"/>
  <c r="C53" i="42"/>
  <c r="C22" i="42"/>
  <c r="C25" i="42"/>
  <c r="C46" i="42"/>
  <c r="C29" i="42"/>
  <c r="H24" i="57"/>
  <c r="J24" i="57" s="1"/>
  <c r="H18" i="50"/>
  <c r="H23" i="57"/>
  <c r="J23" i="57" s="1"/>
  <c r="H17" i="50"/>
  <c r="S165" i="11" l="1"/>
  <c r="BB59" i="33"/>
  <c r="BJ56" i="37" s="1"/>
  <c r="BC59" i="33" l="1"/>
  <c r="BM56" i="37" s="1"/>
  <c r="T165" i="11"/>
  <c r="T215" i="11" s="1"/>
  <c r="S215" i="11"/>
  <c r="S112" i="11"/>
  <c r="BJ6" i="37" s="1"/>
  <c r="T112" i="11" l="1"/>
  <c r="S162" i="11"/>
  <c r="S59" i="11"/>
  <c r="T162" i="11" l="1"/>
  <c r="BM6" i="37"/>
  <c r="T59" i="11"/>
  <c r="S109" i="11"/>
  <c r="S6" i="11"/>
  <c r="BH6" i="37" l="1"/>
  <c r="BH56" i="37" s="1"/>
  <c r="BB9" i="56"/>
  <c r="BB59" i="56" s="1"/>
  <c r="T6" i="11"/>
  <c r="T109" i="11"/>
  <c r="H23" i="28"/>
  <c r="J20" i="50" s="1"/>
  <c r="S56" i="11"/>
  <c r="F22" i="28" l="1"/>
  <c r="I25" i="57"/>
  <c r="BK6" i="37"/>
  <c r="BK56" i="37" s="1"/>
  <c r="BC9" i="56"/>
  <c r="BC59" i="56" s="1"/>
  <c r="H22" i="28"/>
  <c r="J19" i="50" s="1"/>
  <c r="T56" i="11"/>
  <c r="H25" i="57" l="1"/>
  <c r="J25" i="57" s="1"/>
  <c r="H19" i="50"/>
  <c r="F23" i="28"/>
  <c r="I26" i="57"/>
  <c r="D218" i="11"/>
  <c r="J218" i="11"/>
  <c r="J268" i="11" s="1"/>
  <c r="L218" i="11"/>
  <c r="L268" i="11" s="1"/>
  <c r="N218" i="11"/>
  <c r="N268" i="11" s="1"/>
  <c r="E218" i="11"/>
  <c r="E268" i="11" s="1"/>
  <c r="H20" i="50" l="1"/>
  <c r="H26" i="57"/>
  <c r="J26" i="57" s="1"/>
  <c r="D268" i="11"/>
  <c r="M218" i="11"/>
  <c r="M268" i="11" s="1"/>
  <c r="O218" i="11"/>
  <c r="O268" i="11" s="1"/>
  <c r="P218" i="11"/>
  <c r="P268" i="11" s="1"/>
  <c r="I218" i="11"/>
  <c r="I268" i="11" s="1"/>
  <c r="K218" i="11" l="1"/>
  <c r="K268" i="11" s="1"/>
  <c r="F218" i="11"/>
  <c r="H59" i="33"/>
  <c r="L56" i="37" s="1"/>
  <c r="D165" i="11"/>
  <c r="C59" i="33"/>
  <c r="I59" i="33"/>
  <c r="F59" i="33"/>
  <c r="E59" i="33"/>
  <c r="G59" i="33"/>
  <c r="C218" i="11" l="1"/>
  <c r="Q59" i="33"/>
  <c r="P59" i="33"/>
  <c r="O59" i="33"/>
  <c r="D215" i="11"/>
  <c r="D112" i="11"/>
  <c r="U59" i="33"/>
  <c r="S59" i="33"/>
  <c r="T59" i="33"/>
  <c r="D59" i="33"/>
  <c r="H56" i="37" s="1"/>
  <c r="K59" i="33"/>
  <c r="F268" i="11"/>
  <c r="C268" i="11" s="1"/>
  <c r="D59" i="11" l="1"/>
  <c r="D162" i="11"/>
  <c r="E6" i="37"/>
  <c r="AR59" i="33"/>
  <c r="AQ59" i="33"/>
  <c r="AS59" i="33"/>
  <c r="AN59" i="33"/>
  <c r="AO59" i="33"/>
  <c r="AM59" i="33"/>
  <c r="AA59" i="33"/>
  <c r="AB59" i="33"/>
  <c r="AC59" i="33"/>
  <c r="AG59" i="33"/>
  <c r="AE59" i="33"/>
  <c r="AF59" i="33"/>
  <c r="E112" i="11"/>
  <c r="E215" i="11"/>
  <c r="AI59" i="33"/>
  <c r="AJ59" i="33"/>
  <c r="AK59" i="33"/>
  <c r="J165" i="11"/>
  <c r="R59" i="33"/>
  <c r="T56" i="37" s="1"/>
  <c r="N59" i="33"/>
  <c r="P56" i="37" s="1"/>
  <c r="I165" i="11"/>
  <c r="J59" i="33"/>
  <c r="F165" i="11"/>
  <c r="E9" i="56" l="1"/>
  <c r="E59" i="56" s="1"/>
  <c r="E59" i="11"/>
  <c r="D9" i="56"/>
  <c r="D59" i="56" s="1"/>
  <c r="F9" i="56"/>
  <c r="F59" i="56" s="1"/>
  <c r="G9" i="56"/>
  <c r="G59" i="56" s="1"/>
  <c r="AL59" i="33"/>
  <c r="AT56" i="37" s="1"/>
  <c r="O165" i="11"/>
  <c r="I215" i="11"/>
  <c r="I112" i="11"/>
  <c r="H6" i="37"/>
  <c r="E162" i="11"/>
  <c r="AD59" i="33"/>
  <c r="AL56" i="37" s="1"/>
  <c r="M165" i="11"/>
  <c r="W59" i="33"/>
  <c r="X59" i="33"/>
  <c r="Y59" i="33"/>
  <c r="AP59" i="33"/>
  <c r="AX56" i="37" s="1"/>
  <c r="P165" i="11"/>
  <c r="J112" i="11"/>
  <c r="J215" i="11"/>
  <c r="D6" i="11"/>
  <c r="C9" i="56" s="1"/>
  <c r="D109" i="11"/>
  <c r="F112" i="11"/>
  <c r="F215" i="11"/>
  <c r="Z59" i="33"/>
  <c r="AH56" i="37" s="1"/>
  <c r="L165" i="11"/>
  <c r="N165" i="11"/>
  <c r="AH59" i="33"/>
  <c r="AP56" i="37" s="1"/>
  <c r="J9" i="56" l="1"/>
  <c r="J59" i="56" s="1"/>
  <c r="L6" i="37"/>
  <c r="Q9" i="56"/>
  <c r="Q59" i="56" s="1"/>
  <c r="P6" i="37"/>
  <c r="S9" i="56"/>
  <c r="S59" i="56" s="1"/>
  <c r="T6" i="37"/>
  <c r="O9" i="56"/>
  <c r="O59" i="56" s="1"/>
  <c r="P9" i="56"/>
  <c r="P59" i="56" s="1"/>
  <c r="N9" i="56"/>
  <c r="N59" i="56" s="1"/>
  <c r="T9" i="56"/>
  <c r="T59" i="56" s="1"/>
  <c r="H9" i="56"/>
  <c r="H59" i="56" s="1"/>
  <c r="U9" i="56"/>
  <c r="U59" i="56" s="1"/>
  <c r="I9" i="56"/>
  <c r="I59" i="56" s="1"/>
  <c r="K9" i="56"/>
  <c r="K59" i="56" s="1"/>
  <c r="R9" i="56"/>
  <c r="R59" i="56" s="1"/>
  <c r="C59" i="56"/>
  <c r="M215" i="11"/>
  <c r="M112" i="11"/>
  <c r="AG9" i="56" s="1"/>
  <c r="AG59" i="56" s="1"/>
  <c r="E6" i="11"/>
  <c r="E109" i="11"/>
  <c r="I56" i="37" s="1"/>
  <c r="I6" i="37"/>
  <c r="I59" i="11"/>
  <c r="Q6" i="37" s="1"/>
  <c r="I162" i="11"/>
  <c r="P215" i="11"/>
  <c r="P112" i="11"/>
  <c r="AS9" i="56" s="1"/>
  <c r="AS59" i="56" s="1"/>
  <c r="E56" i="37"/>
  <c r="C6" i="37"/>
  <c r="D56" i="11"/>
  <c r="J59" i="11"/>
  <c r="U6" i="37" s="1"/>
  <c r="J162" i="11"/>
  <c r="N112" i="11"/>
  <c r="AK9" i="56" s="1"/>
  <c r="AK59" i="56" s="1"/>
  <c r="N215" i="11"/>
  <c r="L215" i="11"/>
  <c r="L112" i="11"/>
  <c r="Z9" i="56" s="1"/>
  <c r="Z59" i="56" s="1"/>
  <c r="O112" i="11"/>
  <c r="AO9" i="56" s="1"/>
  <c r="AO59" i="56" s="1"/>
  <c r="O215" i="11"/>
  <c r="K165" i="11"/>
  <c r="V59" i="33"/>
  <c r="AD56" i="37" s="1"/>
  <c r="F59" i="11"/>
  <c r="F162" i="11"/>
  <c r="AC9" i="56" l="1"/>
  <c r="AC59" i="56" s="1"/>
  <c r="AI9" i="56"/>
  <c r="AI59" i="56" s="1"/>
  <c r="AJ9" i="56"/>
  <c r="AJ59" i="56" s="1"/>
  <c r="AH9" i="56"/>
  <c r="AH59" i="56" s="1"/>
  <c r="AA9" i="56"/>
  <c r="AA59" i="56" s="1"/>
  <c r="AB9" i="56"/>
  <c r="AB59" i="56" s="1"/>
  <c r="AM9" i="56"/>
  <c r="AM59" i="56" s="1"/>
  <c r="AN9" i="56"/>
  <c r="AN59" i="56" s="1"/>
  <c r="AL9" i="56"/>
  <c r="AL59" i="56" s="1"/>
  <c r="AD9" i="56"/>
  <c r="AD59" i="56" s="1"/>
  <c r="AQ9" i="56"/>
  <c r="AQ59" i="56" s="1"/>
  <c r="AE9" i="56"/>
  <c r="AE59" i="56" s="1"/>
  <c r="AP9" i="56"/>
  <c r="AP59" i="56" s="1"/>
  <c r="AF9" i="56"/>
  <c r="AF59" i="56" s="1"/>
  <c r="AR9" i="56"/>
  <c r="AR59" i="56" s="1"/>
  <c r="N59" i="11"/>
  <c r="AP6" i="37"/>
  <c r="N162" i="11"/>
  <c r="J109" i="11"/>
  <c r="U56" i="37" s="1"/>
  <c r="J6" i="11"/>
  <c r="F6" i="11"/>
  <c r="F109" i="11"/>
  <c r="M56" i="37" s="1"/>
  <c r="M6" i="37"/>
  <c r="I6" i="11"/>
  <c r="I109" i="11"/>
  <c r="Q56" i="37" s="1"/>
  <c r="AX6" i="37"/>
  <c r="P162" i="11"/>
  <c r="P59" i="11"/>
  <c r="C56" i="37"/>
  <c r="H7" i="28"/>
  <c r="J4" i="50" s="1"/>
  <c r="AT6" i="37"/>
  <c r="O59" i="11"/>
  <c r="O162" i="11"/>
  <c r="L162" i="11"/>
  <c r="AH6" i="37"/>
  <c r="L59" i="11"/>
  <c r="K112" i="11"/>
  <c r="K215" i="11"/>
  <c r="F6" i="37"/>
  <c r="E56" i="11"/>
  <c r="AL6" i="37"/>
  <c r="M59" i="11"/>
  <c r="M162" i="11"/>
  <c r="I10" i="57" l="1"/>
  <c r="W9" i="56"/>
  <c r="W59" i="56" s="1"/>
  <c r="X9" i="56"/>
  <c r="X59" i="56" s="1"/>
  <c r="Y9" i="56"/>
  <c r="Y59" i="56" s="1"/>
  <c r="V9" i="56"/>
  <c r="V59" i="56" s="1"/>
  <c r="R6" i="37"/>
  <c r="J56" i="11"/>
  <c r="F56" i="37"/>
  <c r="I11" i="57" s="1"/>
  <c r="F7" i="28"/>
  <c r="I56" i="11"/>
  <c r="N6" i="37"/>
  <c r="AU6" i="37"/>
  <c r="AU56" i="37" s="1"/>
  <c r="O109" i="11"/>
  <c r="O6" i="11"/>
  <c r="N6" i="11"/>
  <c r="AQ6" i="37"/>
  <c r="AQ56" i="37" s="1"/>
  <c r="N109" i="11"/>
  <c r="L109" i="11"/>
  <c r="L6" i="11"/>
  <c r="AI6" i="37"/>
  <c r="AI56" i="37" s="1"/>
  <c r="AM6" i="37"/>
  <c r="AM56" i="37" s="1"/>
  <c r="M109" i="11"/>
  <c r="M6" i="11"/>
  <c r="AD6" i="37"/>
  <c r="K59" i="11"/>
  <c r="K162" i="11"/>
  <c r="P109" i="11"/>
  <c r="AY6" i="37"/>
  <c r="AY56" i="37" s="1"/>
  <c r="P6" i="11"/>
  <c r="J6" i="37"/>
  <c r="F56" i="11"/>
  <c r="H4" i="50" l="1"/>
  <c r="H10" i="57"/>
  <c r="R56" i="37"/>
  <c r="I16" i="57" s="1"/>
  <c r="H13" i="28"/>
  <c r="J10" i="50" s="1"/>
  <c r="AN6" i="37"/>
  <c r="N56" i="11"/>
  <c r="N56" i="37"/>
  <c r="I15" i="57" s="1"/>
  <c r="H12" i="28"/>
  <c r="J9" i="50" s="1"/>
  <c r="AJ6" i="37"/>
  <c r="M56" i="11"/>
  <c r="K109" i="11"/>
  <c r="K6" i="11"/>
  <c r="AE6" i="37"/>
  <c r="AV6" i="37"/>
  <c r="P56" i="11"/>
  <c r="H9" i="28"/>
  <c r="J6" i="50" s="1"/>
  <c r="J56" i="37"/>
  <c r="I12" i="57" s="1"/>
  <c r="F8" i="28"/>
  <c r="AR6" i="37"/>
  <c r="O56" i="11"/>
  <c r="AF6" i="37"/>
  <c r="L56" i="11"/>
  <c r="H11" i="57" l="1"/>
  <c r="J11" i="57" s="1"/>
  <c r="H5" i="50"/>
  <c r="J10" i="57"/>
  <c r="H18" i="28"/>
  <c r="J15" i="50" s="1"/>
  <c r="AR56" i="37"/>
  <c r="I21" i="57" s="1"/>
  <c r="AJ56" i="37"/>
  <c r="I19" i="57" s="1"/>
  <c r="H16" i="28"/>
  <c r="J13" i="50" s="1"/>
  <c r="H19" i="28"/>
  <c r="J16" i="50" s="1"/>
  <c r="AV56" i="37"/>
  <c r="I22" i="57" s="1"/>
  <c r="F12" i="28"/>
  <c r="AN56" i="37"/>
  <c r="I20" i="57" s="1"/>
  <c r="H17" i="28"/>
  <c r="J14" i="50" s="1"/>
  <c r="AB6" i="37"/>
  <c r="K56" i="11"/>
  <c r="F13" i="28"/>
  <c r="F9" i="28"/>
  <c r="AE56" i="37"/>
  <c r="H15" i="28"/>
  <c r="J12" i="50" s="1"/>
  <c r="AF56" i="37"/>
  <c r="I18" i="57" s="1"/>
  <c r="H15" i="57" l="1"/>
  <c r="J15" i="57" s="1"/>
  <c r="H9" i="50"/>
  <c r="H12" i="57"/>
  <c r="J12" i="57" s="1"/>
  <c r="H6" i="50"/>
  <c r="H16" i="57"/>
  <c r="J16" i="57" s="1"/>
  <c r="H10" i="50"/>
  <c r="F15" i="28"/>
  <c r="AB56" i="37"/>
  <c r="H14" i="28"/>
  <c r="J11" i="50" s="1"/>
  <c r="F16" i="28"/>
  <c r="F18" i="28"/>
  <c r="F17" i="28"/>
  <c r="F19" i="28"/>
  <c r="H18" i="57" l="1"/>
  <c r="J18" i="57" s="1"/>
  <c r="H12" i="50"/>
  <c r="H20" i="57"/>
  <c r="J20" i="57" s="1"/>
  <c r="H14" i="50"/>
  <c r="H22" i="57"/>
  <c r="J22" i="57" s="1"/>
  <c r="H16" i="50"/>
  <c r="H19" i="57"/>
  <c r="J19" i="57" s="1"/>
  <c r="H13" i="50"/>
  <c r="H21" i="57"/>
  <c r="J21" i="57" s="1"/>
  <c r="H15" i="50"/>
  <c r="I17" i="57"/>
  <c r="F14" i="28"/>
  <c r="H11" i="50" l="1"/>
  <c r="I4" i="57"/>
  <c r="H17" i="57"/>
  <c r="J17" i="57" l="1"/>
  <c r="F56" i="42"/>
  <c r="B16" i="57" l="1"/>
  <c r="H5" i="57"/>
  <c r="A16" i="57"/>
  <c r="C17" i="57" s="1"/>
  <c r="B17" i="57" l="1"/>
  <c r="M59" i="33" l="1"/>
  <c r="H165" i="11"/>
  <c r="H215" i="11" l="1"/>
  <c r="H112" i="11"/>
  <c r="M9" i="56" s="1"/>
  <c r="M59" i="56" s="1"/>
  <c r="H59" i="11" l="1"/>
  <c r="H162" i="11"/>
  <c r="H109" i="11" l="1"/>
  <c r="AA56" i="37" s="1"/>
  <c r="AA6" i="37"/>
  <c r="H6" i="11"/>
  <c r="Y6" i="37" l="1"/>
  <c r="H56" i="11"/>
  <c r="H11" i="28" l="1"/>
  <c r="J8" i="50" s="1"/>
  <c r="Y56" i="37"/>
  <c r="I14" i="57" l="1"/>
  <c r="F11" i="28"/>
  <c r="H14" i="57" l="1"/>
  <c r="J14" i="57" s="1"/>
  <c r="H8" i="50"/>
  <c r="G165" i="11" l="1"/>
  <c r="L59" i="33"/>
  <c r="G215" i="11" l="1"/>
  <c r="C215" i="11" s="1"/>
  <c r="G112" i="11"/>
  <c r="L9" i="56" s="1"/>
  <c r="C165" i="11"/>
  <c r="L59" i="56" l="1"/>
  <c r="G162" i="11"/>
  <c r="C162" i="11" s="1"/>
  <c r="G59" i="11"/>
  <c r="C112" i="11"/>
  <c r="G6" i="11" l="1"/>
  <c r="G109" i="11"/>
  <c r="C59" i="11"/>
  <c r="X6" i="37"/>
  <c r="C109" i="11" l="1"/>
  <c r="X56" i="37"/>
  <c r="C6" i="11"/>
  <c r="L5" i="8" s="1"/>
  <c r="V6" i="37"/>
  <c r="G56" i="11"/>
  <c r="C56" i="11" s="1"/>
  <c r="J6" i="42" l="1"/>
  <c r="J56" i="42" s="1"/>
  <c r="L6" i="42"/>
  <c r="L56" i="42" s="1"/>
  <c r="L55" i="8"/>
  <c r="L4" i="8" s="1"/>
  <c r="B21" i="28" s="1"/>
  <c r="AG56" i="37"/>
  <c r="AK56" i="37"/>
  <c r="BO56" i="37"/>
  <c r="AO56" i="37"/>
  <c r="G56" i="37"/>
  <c r="AC56" i="37"/>
  <c r="O56" i="37"/>
  <c r="S56" i="37"/>
  <c r="AS56" i="37"/>
  <c r="D56" i="37"/>
  <c r="AW56" i="37"/>
  <c r="K56" i="37"/>
  <c r="Z56" i="37"/>
  <c r="BE56" i="37"/>
  <c r="BI56" i="37"/>
  <c r="BL56" i="37"/>
  <c r="BA56" i="37"/>
  <c r="O6" i="37"/>
  <c r="AO6" i="37"/>
  <c r="BE6" i="37"/>
  <c r="BO6" i="37"/>
  <c r="AC6" i="37"/>
  <c r="S6" i="37"/>
  <c r="G6" i="37"/>
  <c r="H8" i="28" s="1"/>
  <c r="J5" i="50" s="1"/>
  <c r="AG6" i="37"/>
  <c r="K6" i="37"/>
  <c r="BL6" i="37"/>
  <c r="BA6" i="37"/>
  <c r="D6" i="37"/>
  <c r="Z6" i="37"/>
  <c r="AK6" i="37"/>
  <c r="AW6" i="37"/>
  <c r="AS6" i="37"/>
  <c r="BI6" i="37"/>
  <c r="BE9" i="56"/>
  <c r="V56" i="37"/>
  <c r="H10" i="28"/>
  <c r="J7" i="50" s="1"/>
  <c r="W6" i="37"/>
  <c r="W56" i="37" l="1"/>
  <c r="K4" i="57"/>
  <c r="I13" i="57"/>
  <c r="I28" i="57" s="1"/>
  <c r="F10" i="28"/>
  <c r="G4" i="8" l="1"/>
  <c r="H7" i="50"/>
  <c r="H4" i="57"/>
  <c r="H6" i="57" s="1"/>
  <c r="H13" i="57"/>
  <c r="E55" i="8" l="1"/>
  <c r="H28" i="57"/>
  <c r="J28" i="57" s="1"/>
  <c r="J13" i="57"/>
  <c r="H23" i="50"/>
  <c r="E4" i="8" l="1"/>
  <c r="W1116" i="25" l="1"/>
  <c r="W946" i="25"/>
  <c r="W774" i="25"/>
  <c r="W654" i="25"/>
  <c r="W339" i="25"/>
  <c r="W469" i="25"/>
  <c r="W289" i="25"/>
  <c r="W399" i="25"/>
  <c r="W554" i="25"/>
  <c r="U399" i="25" l="1"/>
  <c r="V399" i="25" s="1"/>
  <c r="U654" i="25"/>
  <c r="V654" i="25" s="1"/>
  <c r="U774" i="25"/>
  <c r="V774" i="25" s="1"/>
  <c r="W555" i="25"/>
  <c r="U289" i="25"/>
  <c r="V289" i="25" s="1"/>
  <c r="U1116" i="25"/>
  <c r="V1116" i="25" s="1"/>
  <c r="U469" i="25"/>
  <c r="V469" i="25" s="1"/>
  <c r="W775" i="25"/>
  <c r="U339" i="25"/>
  <c r="V339" i="25" s="1"/>
  <c r="W290" i="25"/>
  <c r="W400" i="25"/>
  <c r="U946" i="25"/>
  <c r="U554" i="25"/>
  <c r="V554" i="25" s="1"/>
  <c r="W470" i="25"/>
  <c r="W947" i="25"/>
  <c r="V946" i="25" l="1"/>
  <c r="W656" i="25" l="1"/>
  <c r="U775" i="25"/>
  <c r="V775" i="25" s="1"/>
  <c r="W556" i="25" l="1"/>
  <c r="W655" i="25"/>
  <c r="U655" i="25"/>
  <c r="V655" i="25" s="1"/>
  <c r="U555" i="25" l="1"/>
  <c r="V555" i="25" s="1"/>
  <c r="U470" i="25" l="1"/>
  <c r="V470" i="25" s="1"/>
  <c r="W471" i="25"/>
  <c r="U400" i="25" l="1"/>
  <c r="V400" i="25" s="1"/>
  <c r="W401" i="25"/>
  <c r="W291" i="25" l="1"/>
  <c r="W340" i="25"/>
  <c r="U340" i="25"/>
  <c r="V340" i="25" s="1"/>
  <c r="W341" i="25"/>
  <c r="U290" i="25" l="1"/>
  <c r="V290" i="25" s="1"/>
  <c r="W59" i="25"/>
  <c r="U291" i="25"/>
  <c r="V291" i="25" s="1"/>
  <c r="U88" i="25"/>
  <c r="W104" i="25"/>
  <c r="U138" i="25"/>
  <c r="V138" i="25" s="1"/>
  <c r="U158" i="25"/>
  <c r="W159" i="25"/>
  <c r="U401" i="25"/>
  <c r="V401" i="25" s="1"/>
  <c r="W776" i="25" l="1"/>
  <c r="U68" i="25"/>
  <c r="U947" i="25"/>
  <c r="V947" i="25" s="1"/>
  <c r="W79" i="25"/>
  <c r="U78" i="25"/>
  <c r="V78" i="25" s="1"/>
  <c r="U183" i="25"/>
  <c r="V183" i="25" s="1"/>
  <c r="U159" i="25" s="1"/>
  <c r="V159" i="25" s="1"/>
  <c r="U118" i="25"/>
  <c r="V118" i="25" s="1"/>
  <c r="W557" i="25"/>
  <c r="W89" i="25"/>
  <c r="W118" i="25"/>
  <c r="W342" i="25"/>
  <c r="W139" i="25"/>
  <c r="V158" i="25"/>
  <c r="W120" i="25" s="1"/>
  <c r="U213" i="25"/>
  <c r="V68" i="25"/>
  <c r="V88" i="25"/>
  <c r="W472" i="25"/>
  <c r="W293" i="25"/>
  <c r="W69" i="25"/>
  <c r="W402" i="25"/>
  <c r="W292" i="25"/>
  <c r="W105" i="25"/>
  <c r="U656" i="25"/>
  <c r="W68" i="25"/>
  <c r="U471" i="25"/>
  <c r="U556" i="25"/>
  <c r="U341" i="25"/>
  <c r="U103" i="25"/>
  <c r="W60" i="25"/>
  <c r="W657" i="25" l="1"/>
  <c r="D39" i="39"/>
  <c r="E39" i="39" s="1"/>
  <c r="K39" i="39" s="1"/>
  <c r="W90" i="25"/>
  <c r="U104" i="25"/>
  <c r="U139" i="25"/>
  <c r="V139" i="25" s="1"/>
  <c r="U342" i="25"/>
  <c r="V342" i="25" s="1"/>
  <c r="W249" i="25" s="1"/>
  <c r="U79" i="25"/>
  <c r="W55" i="25"/>
  <c r="U59" i="25"/>
  <c r="V656" i="25"/>
  <c r="V471" i="25"/>
  <c r="U119" i="25"/>
  <c r="W119" i="25"/>
  <c r="U69" i="25"/>
  <c r="V213" i="25"/>
  <c r="W160" i="25" s="1"/>
  <c r="V103" i="25"/>
  <c r="W184" i="25"/>
  <c r="V104" i="25"/>
  <c r="V341" i="25"/>
  <c r="V556" i="25"/>
  <c r="U776" i="25"/>
  <c r="M39" i="39" l="1"/>
  <c r="N39" i="39" s="1"/>
  <c r="K39" i="8"/>
  <c r="W81" i="25"/>
  <c r="U90" i="25"/>
  <c r="W106" i="25"/>
  <c r="U120" i="25"/>
  <c r="U472" i="25"/>
  <c r="V776" i="25"/>
  <c r="U293" i="25"/>
  <c r="U557" i="25"/>
  <c r="U184" i="25"/>
  <c r="V69" i="25"/>
  <c r="V119" i="25"/>
  <c r="W91" i="25" s="1"/>
  <c r="V59" i="25"/>
  <c r="U89" i="25"/>
  <c r="U402" i="25"/>
  <c r="V79" i="25"/>
  <c r="W61" i="25" s="1"/>
  <c r="U292" i="25"/>
  <c r="W70" i="25"/>
  <c r="J39" i="8" l="1"/>
  <c r="K40" i="42"/>
  <c r="I40" i="42"/>
  <c r="G40" i="42"/>
  <c r="U60" i="25"/>
  <c r="V292" i="25"/>
  <c r="W214" i="25"/>
  <c r="V402" i="25"/>
  <c r="W294" i="25"/>
  <c r="U657" i="25"/>
  <c r="U70" i="25"/>
  <c r="W343" i="25"/>
  <c r="V184" i="25"/>
  <c r="U160" i="25" s="1"/>
  <c r="V160" i="25" s="1"/>
  <c r="V89" i="25"/>
  <c r="W71" i="25" s="1"/>
  <c r="V557" i="25"/>
  <c r="W404" i="25" s="1"/>
  <c r="W80" i="25"/>
  <c r="W473" i="25"/>
  <c r="U105" i="25"/>
  <c r="V472" i="25"/>
  <c r="U55" i="25"/>
  <c r="V293" i="25"/>
  <c r="W403" i="25"/>
  <c r="W248" i="25"/>
  <c r="V120" i="25"/>
  <c r="W92" i="25" s="1"/>
  <c r="V90" i="25"/>
  <c r="C40" i="42" l="1"/>
  <c r="U248" i="25"/>
  <c r="V248" i="25" s="1"/>
  <c r="W344" i="25"/>
  <c r="U403" i="25"/>
  <c r="V70" i="25"/>
  <c r="U80" i="25"/>
  <c r="V657" i="25"/>
  <c r="W474" i="25"/>
  <c r="W558" i="25"/>
  <c r="W51" i="25"/>
  <c r="V403" i="25"/>
  <c r="V105" i="25"/>
  <c r="U249" i="25"/>
  <c r="U106" i="25"/>
  <c r="U81" i="25"/>
  <c r="U473" i="25"/>
  <c r="V55" i="25"/>
  <c r="W47" i="25" s="1"/>
  <c r="U343" i="25"/>
  <c r="V60" i="25"/>
  <c r="W52" i="25"/>
  <c r="W56" i="25"/>
  <c r="W185" i="25" l="1"/>
  <c r="W295" i="25"/>
  <c r="V81" i="25"/>
  <c r="W63" i="25"/>
  <c r="W72" i="25"/>
  <c r="U56" i="25"/>
  <c r="V106" i="25"/>
  <c r="U558" i="25"/>
  <c r="V249" i="25"/>
  <c r="W186" i="25" s="1"/>
  <c r="W215" i="25"/>
  <c r="V80" i="25"/>
  <c r="V343" i="25"/>
  <c r="U214" i="25"/>
  <c r="U61" i="25"/>
  <c r="U91" i="25"/>
  <c r="U51" i="25"/>
  <c r="V473" i="25"/>
  <c r="U344" i="25" l="1"/>
  <c r="U215" i="25"/>
  <c r="U404" i="25"/>
  <c r="V51" i="25"/>
  <c r="V215" i="25"/>
  <c r="W162" i="25"/>
  <c r="U92" i="25"/>
  <c r="V56" i="25"/>
  <c r="V61" i="25"/>
  <c r="W53" i="25" s="1"/>
  <c r="W57" i="25"/>
  <c r="V214" i="25"/>
  <c r="U294" i="25"/>
  <c r="V558" i="25"/>
  <c r="U72" i="25"/>
  <c r="W82" i="25"/>
  <c r="U71" i="25"/>
  <c r="V344" i="25"/>
  <c r="V91" i="25"/>
  <c r="W73" i="25"/>
  <c r="U186" i="25" l="1"/>
  <c r="V186" i="25" s="1"/>
  <c r="U162" i="25" s="1"/>
  <c r="V162" i="25" s="1"/>
  <c r="V72" i="25"/>
  <c r="U63" i="25"/>
  <c r="V63" i="25" s="1"/>
  <c r="W250" i="25"/>
  <c r="U474" i="25"/>
  <c r="V294" i="25"/>
  <c r="W216" i="25"/>
  <c r="V71" i="25"/>
  <c r="W58" i="25"/>
  <c r="U52" i="25"/>
  <c r="U185" i="25"/>
  <c r="W62" i="25"/>
  <c r="U82" i="25"/>
  <c r="V92" i="25"/>
  <c r="W74" i="25" s="1"/>
  <c r="W83" i="25"/>
  <c r="U57" i="25"/>
  <c r="U47" i="25"/>
  <c r="V404" i="25"/>
  <c r="W296" i="25"/>
  <c r="U295" i="25"/>
  <c r="W345" i="25"/>
  <c r="W48" i="25" l="1"/>
  <c r="W39" i="25"/>
  <c r="V47" i="25"/>
  <c r="V185" i="25"/>
  <c r="U161" i="25"/>
  <c r="V161" i="25" s="1"/>
  <c r="V295" i="25"/>
  <c r="W217" i="25"/>
  <c r="U62" i="25"/>
  <c r="V82" i="25"/>
  <c r="V474" i="25"/>
  <c r="W346" i="25" s="1"/>
  <c r="W43" i="25"/>
  <c r="V57" i="25"/>
  <c r="W405" i="25"/>
  <c r="U345" i="25"/>
  <c r="U83" i="25"/>
  <c r="U250" i="25"/>
  <c r="W161" i="25"/>
  <c r="W251" i="25"/>
  <c r="V52" i="25"/>
  <c r="W44" i="25"/>
  <c r="U251" i="25" l="1"/>
  <c r="V251" i="25" s="1"/>
  <c r="W188" i="25" s="1"/>
  <c r="V250" i="25"/>
  <c r="V83" i="25"/>
  <c r="U43" i="25"/>
  <c r="U73" i="25"/>
  <c r="V345" i="25"/>
  <c r="U405" i="25"/>
  <c r="V62" i="25"/>
  <c r="U48" i="25"/>
  <c r="U53" i="25"/>
  <c r="W64" i="25" l="1"/>
  <c r="V53" i="25"/>
  <c r="W45" i="25"/>
  <c r="U296" i="25"/>
  <c r="V405" i="25"/>
  <c r="U217" i="25"/>
  <c r="W49" i="25"/>
  <c r="V43" i="25"/>
  <c r="U74" i="25"/>
  <c r="V48" i="25"/>
  <c r="U216" i="25"/>
  <c r="U58" i="25"/>
  <c r="U64" i="25"/>
  <c r="V64" i="25" s="1"/>
  <c r="V73" i="25"/>
  <c r="W187" i="25" l="1"/>
  <c r="V217" i="25"/>
  <c r="U346" i="25"/>
  <c r="U44" i="25"/>
  <c r="V74" i="25"/>
  <c r="U65" i="25"/>
  <c r="V65" i="25" s="1"/>
  <c r="V296" i="25"/>
  <c r="W218" i="25"/>
  <c r="W252" i="25"/>
  <c r="W54" i="25"/>
  <c r="U39" i="25"/>
  <c r="V216" i="25"/>
  <c r="W163" i="25"/>
  <c r="U49" i="25"/>
  <c r="W65" i="25"/>
  <c r="V58" i="25"/>
  <c r="W50" i="25" l="1"/>
  <c r="V39" i="25"/>
  <c r="U35" i="25"/>
  <c r="V44" i="25"/>
  <c r="W36" i="25"/>
  <c r="W35" i="25"/>
  <c r="W40" i="25"/>
  <c r="V346" i="25"/>
  <c r="W253" i="25"/>
  <c r="W297" i="25"/>
  <c r="U188" i="25"/>
  <c r="U54" i="25"/>
  <c r="U187" i="25"/>
  <c r="V49" i="25"/>
  <c r="U252" i="25"/>
  <c r="U297" i="25" l="1"/>
  <c r="V297" i="25" s="1"/>
  <c r="V35" i="25"/>
  <c r="V187" i="25"/>
  <c r="U163" i="25"/>
  <c r="V163" i="25" s="1"/>
  <c r="V252" i="25"/>
  <c r="W219" i="25"/>
  <c r="U45" i="25"/>
  <c r="V54" i="25"/>
  <c r="U40" i="25"/>
  <c r="W140" i="25"/>
  <c r="V188" i="25"/>
  <c r="W164" i="25"/>
  <c r="U164" i="25" l="1"/>
  <c r="U50" i="25"/>
  <c r="V45" i="25"/>
  <c r="W37" i="25"/>
  <c r="W41" i="25"/>
  <c r="V40" i="25"/>
  <c r="U218" i="25"/>
  <c r="U253" i="25"/>
  <c r="U36" i="25" l="1"/>
  <c r="V218" i="25"/>
  <c r="W165" i="25"/>
  <c r="U41" i="25"/>
  <c r="V253" i="25"/>
  <c r="V50" i="25"/>
  <c r="W42" i="25"/>
  <c r="W46" i="25"/>
  <c r="W189" i="25"/>
  <c r="V164" i="25"/>
  <c r="U219" i="25" l="1"/>
  <c r="U140" i="25"/>
  <c r="U189" i="25"/>
  <c r="U46" i="25"/>
  <c r="V41" i="25"/>
  <c r="V36" i="25"/>
  <c r="U32" i="25"/>
  <c r="V32" i="25" s="1"/>
  <c r="W32" i="25"/>
  <c r="V46" i="25" l="1"/>
  <c r="U37" i="25"/>
  <c r="V189" i="25"/>
  <c r="V140" i="25"/>
  <c r="W107" i="25"/>
  <c r="W121" i="25"/>
  <c r="V219" i="25"/>
  <c r="W166" i="25"/>
  <c r="W190" i="25"/>
  <c r="U165" i="25" l="1"/>
  <c r="U190" i="25"/>
  <c r="V37" i="25"/>
  <c r="U33" i="25"/>
  <c r="V33" i="25" s="1"/>
  <c r="W33" i="25"/>
  <c r="U121" i="25"/>
  <c r="U42" i="25"/>
  <c r="W38" i="25" l="1"/>
  <c r="V121" i="25"/>
  <c r="V190" i="25"/>
  <c r="W34" i="25"/>
  <c r="V42" i="25"/>
  <c r="V165" i="25"/>
  <c r="W122" i="25"/>
  <c r="W141" i="25"/>
  <c r="U166" i="25" l="1"/>
  <c r="U107" i="25"/>
  <c r="U141" i="25"/>
  <c r="U38" i="25"/>
  <c r="V38" i="25" l="1"/>
  <c r="U34" i="25"/>
  <c r="V34" i="25" s="1"/>
  <c r="V141" i="25"/>
  <c r="W84" i="25"/>
  <c r="V107" i="25"/>
  <c r="W93" i="25"/>
  <c r="V166" i="25"/>
  <c r="W123" i="25"/>
  <c r="W142" i="25"/>
  <c r="U93" i="25" l="1"/>
  <c r="U122" i="25"/>
  <c r="U142" i="25"/>
  <c r="V142" i="25" l="1"/>
  <c r="V122" i="25"/>
  <c r="W94" i="25"/>
  <c r="W108" i="25"/>
  <c r="V93" i="25"/>
  <c r="U84" i="25" l="1"/>
  <c r="U108" i="25"/>
  <c r="U123" i="25"/>
  <c r="V123" i="25" l="1"/>
  <c r="W95" i="25"/>
  <c r="W109" i="25"/>
  <c r="V108" i="25"/>
  <c r="V84" i="25"/>
  <c r="W66" i="25"/>
  <c r="W75" i="25"/>
  <c r="U75" i="25" l="1"/>
  <c r="U94" i="25"/>
  <c r="U109" i="25"/>
  <c r="V109" i="25" l="1"/>
  <c r="U95" i="25"/>
  <c r="V95" i="25" s="1"/>
  <c r="V94" i="25"/>
  <c r="W76" i="25"/>
  <c r="W85" i="25"/>
  <c r="U66" i="25"/>
  <c r="V66" i="25" s="1"/>
  <c r="V75" i="25"/>
  <c r="U85" i="25" l="1"/>
  <c r="V85" i="25" l="1"/>
  <c r="D8" i="39" s="1"/>
  <c r="E8" i="39" s="1"/>
  <c r="K8" i="39" s="1"/>
  <c r="M8" i="39" l="1"/>
  <c r="N8" i="39" s="1"/>
  <c r="K8" i="8"/>
  <c r="U76" i="25"/>
  <c r="J8" i="8" l="1"/>
  <c r="K9" i="42"/>
  <c r="I9" i="42"/>
  <c r="G9" i="42"/>
  <c r="V76" i="25"/>
  <c r="W67" i="25"/>
  <c r="C9" i="42" l="1"/>
  <c r="U67" i="25"/>
  <c r="W4" i="25"/>
  <c r="V67" i="25" l="1"/>
  <c r="U4" i="25" l="1"/>
  <c r="V4" i="25" l="1"/>
  <c r="U5" i="25"/>
  <c r="W5" i="25"/>
  <c r="V5" i="25" l="1"/>
  <c r="W6" i="25" l="1"/>
  <c r="U6" i="25"/>
  <c r="W7" i="25"/>
  <c r="V6" i="25" l="1"/>
  <c r="U7" i="25" l="1"/>
  <c r="V7" i="25" l="1"/>
  <c r="W9" i="25"/>
  <c r="W8" i="25"/>
  <c r="U8" i="25" l="1"/>
  <c r="V8" i="25" l="1"/>
  <c r="U9" i="25" l="1"/>
  <c r="V9" i="25" l="1"/>
  <c r="W11" i="25"/>
  <c r="W10" i="25"/>
  <c r="U10" i="25" l="1"/>
  <c r="V10" i="25" l="1"/>
  <c r="U11" i="25" l="1"/>
  <c r="W13" i="25" l="1"/>
  <c r="V11" i="25"/>
  <c r="W12" i="25"/>
  <c r="U12" i="25" l="1"/>
  <c r="V12" i="25" l="1"/>
  <c r="U13" i="25" l="1"/>
  <c r="V13" i="25" l="1"/>
  <c r="W15" i="25"/>
  <c r="W14" i="25"/>
  <c r="U14" i="25" l="1"/>
  <c r="V14" i="25" l="1"/>
  <c r="U15" i="25" l="1"/>
  <c r="V15" i="25" l="1"/>
  <c r="W17" i="25"/>
  <c r="W16" i="25"/>
  <c r="U16" i="25" l="1"/>
  <c r="V16" i="25" l="1"/>
  <c r="U17" i="25" l="1"/>
  <c r="V17" i="25" l="1"/>
  <c r="W19" i="25"/>
  <c r="W18" i="25"/>
  <c r="U18" i="25" l="1"/>
  <c r="V18" i="25" l="1"/>
  <c r="U19" i="25" l="1"/>
  <c r="V19" i="25" l="1"/>
  <c r="W21" i="25"/>
  <c r="W20" i="25"/>
  <c r="U20" i="25" l="1"/>
  <c r="V20" i="25" l="1"/>
  <c r="U21" i="25" l="1"/>
  <c r="V21" i="25" l="1"/>
  <c r="W23" i="25"/>
  <c r="W22" i="25"/>
  <c r="U22" i="25" l="1"/>
  <c r="V22" i="25" l="1"/>
  <c r="U23" i="25" l="1"/>
  <c r="W25" i="25" l="1"/>
  <c r="V23" i="25"/>
  <c r="W24" i="25"/>
  <c r="U24" i="25" l="1"/>
  <c r="V24" i="25" l="1"/>
  <c r="U25" i="25" l="1"/>
  <c r="W27" i="25" l="1"/>
  <c r="V25" i="25"/>
  <c r="W26" i="25"/>
  <c r="U26" i="25" l="1"/>
  <c r="V26" i="25" l="1"/>
  <c r="U27" i="25" l="1"/>
  <c r="V27" i="25" l="1"/>
  <c r="W29" i="25"/>
  <c r="W28" i="25"/>
  <c r="U28" i="25" l="1"/>
  <c r="V28" i="25" l="1"/>
  <c r="U29" i="25" l="1"/>
  <c r="V29" i="25" l="1"/>
  <c r="W31" i="25"/>
  <c r="W30" i="25"/>
  <c r="U30" i="25" l="1"/>
  <c r="V30" i="25" l="1"/>
  <c r="D6" i="39" s="1"/>
  <c r="E6" i="39" s="1"/>
  <c r="K6" i="39" s="1"/>
  <c r="U31" i="25"/>
  <c r="V31" i="25" s="1"/>
  <c r="W191" i="25"/>
  <c r="U191" i="25"/>
  <c r="V191" i="25" s="1"/>
  <c r="W220" i="25"/>
  <c r="U220" i="25"/>
  <c r="M6" i="39" l="1"/>
  <c r="N6" i="39" s="1"/>
  <c r="K6" i="8"/>
  <c r="V220" i="25"/>
  <c r="D13" i="39" s="1"/>
  <c r="E13" i="39" s="1"/>
  <c r="K13" i="39" s="1"/>
  <c r="W254" i="25"/>
  <c r="U254" i="25"/>
  <c r="V254" i="25" s="1"/>
  <c r="U298" i="25"/>
  <c r="V298" i="25" s="1"/>
  <c r="W298" i="25"/>
  <c r="J6" i="8" l="1"/>
  <c r="K7" i="42"/>
  <c r="M13" i="39"/>
  <c r="N13" i="39" s="1"/>
  <c r="K13" i="8"/>
  <c r="I7" i="42"/>
  <c r="G7" i="42"/>
  <c r="W777" i="25"/>
  <c r="W347" i="25"/>
  <c r="W948" i="25"/>
  <c r="U1117" i="25"/>
  <c r="V1117" i="25" s="1"/>
  <c r="D46" i="39" s="1"/>
  <c r="E46" i="39" s="1"/>
  <c r="K46" i="39" s="1"/>
  <c r="W658" i="25"/>
  <c r="U475" i="25"/>
  <c r="U1353" i="25" s="1"/>
  <c r="R1353" i="25"/>
  <c r="W475" i="25"/>
  <c r="W1117" i="25"/>
  <c r="U406" i="25"/>
  <c r="V406" i="25" s="1"/>
  <c r="S1353" i="25"/>
  <c r="W559" i="25"/>
  <c r="U559" i="25"/>
  <c r="V559" i="25" s="1"/>
  <c r="W406" i="25"/>
  <c r="T1353" i="25"/>
  <c r="U347" i="25"/>
  <c r="V347" i="25" s="1"/>
  <c r="U948" i="25"/>
  <c r="V948" i="25" s="1"/>
  <c r="D40" i="39" s="1"/>
  <c r="E40" i="39" s="1"/>
  <c r="K40" i="39" s="1"/>
  <c r="U777" i="25"/>
  <c r="V777" i="25" s="1"/>
  <c r="Q1353" i="25"/>
  <c r="U658" i="25"/>
  <c r="V658" i="25" s="1"/>
  <c r="J13" i="8" l="1"/>
  <c r="W1353" i="25"/>
  <c r="K14" i="42"/>
  <c r="C7" i="42"/>
  <c r="M46" i="39"/>
  <c r="N46" i="39" s="1"/>
  <c r="K46" i="8"/>
  <c r="M40" i="39"/>
  <c r="N40" i="39" s="1"/>
  <c r="K40" i="8"/>
  <c r="G14" i="42"/>
  <c r="I14" i="42"/>
  <c r="V475" i="25"/>
  <c r="V1353" i="25"/>
  <c r="J40" i="8" l="1"/>
  <c r="J46" i="8"/>
  <c r="K41" i="42"/>
  <c r="K47" i="42"/>
  <c r="D15" i="39"/>
  <c r="E15" i="39" s="1"/>
  <c r="K15" i="39" s="1"/>
  <c r="D12" i="39"/>
  <c r="E12" i="39" s="1"/>
  <c r="K12" i="39" s="1"/>
  <c r="D9" i="39"/>
  <c r="E9" i="39" s="1"/>
  <c r="K9" i="39" s="1"/>
  <c r="D17" i="39"/>
  <c r="E17" i="39" s="1"/>
  <c r="K17" i="39" s="1"/>
  <c r="D29" i="39"/>
  <c r="E29" i="39" s="1"/>
  <c r="K29" i="39" s="1"/>
  <c r="D25" i="39"/>
  <c r="E25" i="39" s="1"/>
  <c r="K25" i="39" s="1"/>
  <c r="D22" i="39"/>
  <c r="E22" i="39" s="1"/>
  <c r="K22" i="39" s="1"/>
  <c r="D19" i="39"/>
  <c r="E19" i="39" s="1"/>
  <c r="K19" i="39" s="1"/>
  <c r="D10" i="39"/>
  <c r="E10" i="39" s="1"/>
  <c r="K10" i="39" s="1"/>
  <c r="D34" i="39"/>
  <c r="E34" i="39" s="1"/>
  <c r="K34" i="39" s="1"/>
  <c r="D14" i="39"/>
  <c r="E14" i="39" s="1"/>
  <c r="K14" i="39" s="1"/>
  <c r="D11" i="39"/>
  <c r="E11" i="39" s="1"/>
  <c r="K11" i="39" s="1"/>
  <c r="D7" i="39"/>
  <c r="E7" i="39" s="1"/>
  <c r="K7" i="39" s="1"/>
  <c r="D5" i="39"/>
  <c r="C14" i="42"/>
  <c r="I41" i="42"/>
  <c r="G41" i="42"/>
  <c r="I47" i="42"/>
  <c r="G47" i="42"/>
  <c r="M11" i="39" l="1"/>
  <c r="N11" i="39" s="1"/>
  <c r="K11" i="8"/>
  <c r="M14" i="39"/>
  <c r="N14" i="39" s="1"/>
  <c r="K14" i="8"/>
  <c r="C47" i="42"/>
  <c r="M34" i="39"/>
  <c r="N34" i="39" s="1"/>
  <c r="K34" i="8"/>
  <c r="K10" i="8"/>
  <c r="M10" i="39"/>
  <c r="N10" i="39" s="1"/>
  <c r="M19" i="39"/>
  <c r="N19" i="39" s="1"/>
  <c r="K19" i="8"/>
  <c r="M22" i="39"/>
  <c r="N22" i="39" s="1"/>
  <c r="K22" i="8"/>
  <c r="M25" i="39"/>
  <c r="N25" i="39" s="1"/>
  <c r="K25" i="8"/>
  <c r="M29" i="39"/>
  <c r="N29" i="39" s="1"/>
  <c r="K29" i="8"/>
  <c r="M17" i="39"/>
  <c r="N17" i="39" s="1"/>
  <c r="K17" i="8"/>
  <c r="C41" i="42"/>
  <c r="M9" i="39"/>
  <c r="N9" i="39" s="1"/>
  <c r="K9" i="8"/>
  <c r="E5" i="39"/>
  <c r="D55" i="39"/>
  <c r="C20" i="28" s="1"/>
  <c r="M12" i="39"/>
  <c r="N12" i="39" s="1"/>
  <c r="K12" i="8"/>
  <c r="M7" i="39"/>
  <c r="N7" i="39" s="1"/>
  <c r="K7" i="8"/>
  <c r="M15" i="39"/>
  <c r="N15" i="39" s="1"/>
  <c r="K15" i="8"/>
  <c r="J15" i="8" l="1"/>
  <c r="J17" i="8"/>
  <c r="J10" i="8"/>
  <c r="J34" i="8"/>
  <c r="J14" i="8"/>
  <c r="J12" i="8"/>
  <c r="J7" i="8"/>
  <c r="J9" i="8"/>
  <c r="J29" i="8"/>
  <c r="J25" i="8"/>
  <c r="J22" i="8"/>
  <c r="J11" i="8"/>
  <c r="J19" i="8"/>
  <c r="K10" i="42"/>
  <c r="K20" i="42"/>
  <c r="K18" i="42"/>
  <c r="K30" i="42"/>
  <c r="K15" i="42"/>
  <c r="K8" i="42"/>
  <c r="K35" i="42"/>
  <c r="K26" i="42"/>
  <c r="K23" i="42"/>
  <c r="K12" i="42"/>
  <c r="K11" i="42"/>
  <c r="K16" i="42"/>
  <c r="K13" i="42"/>
  <c r="I16" i="42"/>
  <c r="G16" i="42"/>
  <c r="I10" i="42"/>
  <c r="G10" i="42"/>
  <c r="I20" i="42"/>
  <c r="G20" i="42"/>
  <c r="G18" i="42"/>
  <c r="I18" i="42"/>
  <c r="I35" i="42"/>
  <c r="G35" i="42"/>
  <c r="I8" i="42"/>
  <c r="G8" i="42"/>
  <c r="I30" i="42"/>
  <c r="G30" i="42"/>
  <c r="G13" i="42"/>
  <c r="I13" i="42"/>
  <c r="G26" i="42"/>
  <c r="I26" i="42"/>
  <c r="G15" i="42"/>
  <c r="I15" i="42"/>
  <c r="G12" i="42"/>
  <c r="I12" i="42"/>
  <c r="I11" i="42"/>
  <c r="G11" i="42"/>
  <c r="I23" i="42"/>
  <c r="G23" i="42"/>
  <c r="K5" i="39"/>
  <c r="E55" i="39"/>
  <c r="C11" i="42" l="1"/>
  <c r="C13" i="42"/>
  <c r="C18" i="42"/>
  <c r="C12" i="42"/>
  <c r="C15" i="42"/>
  <c r="C8" i="42"/>
  <c r="C10" i="42"/>
  <c r="C30" i="42"/>
  <c r="C26" i="42"/>
  <c r="C16" i="42"/>
  <c r="C20" i="42"/>
  <c r="K5" i="8"/>
  <c r="M5" i="39"/>
  <c r="C56" i="39"/>
  <c r="D56" i="39"/>
  <c r="K59" i="39"/>
  <c r="K55" i="39"/>
  <c r="C23" i="42"/>
  <c r="C35" i="42"/>
  <c r="J5" i="8" l="1"/>
  <c r="K6" i="42"/>
  <c r="K56" i="42" s="1"/>
  <c r="G6" i="42"/>
  <c r="I6" i="42"/>
  <c r="I56" i="42" s="1"/>
  <c r="K55" i="8"/>
  <c r="K4" i="8" s="1"/>
  <c r="N5" i="39"/>
  <c r="M55" i="39"/>
  <c r="N55" i="39" s="1"/>
  <c r="D4" i="57"/>
  <c r="F6" i="28"/>
  <c r="J55" i="8" l="1"/>
  <c r="G56" i="42"/>
  <c r="C4" i="57" s="1"/>
  <c r="A4" i="57"/>
  <c r="C21" i="28"/>
  <c r="F25" i="28"/>
  <c r="C6" i="42"/>
  <c r="C56" i="42" l="1"/>
  <c r="C5" i="57"/>
  <c r="G24" i="28"/>
  <c r="I21" i="50" s="1"/>
  <c r="G21" i="28"/>
  <c r="I18" i="50" s="1"/>
  <c r="G20" i="28"/>
  <c r="I17" i="50" s="1"/>
  <c r="G22" i="28"/>
  <c r="I19" i="50" s="1"/>
  <c r="G23" i="28"/>
  <c r="I20" i="50" s="1"/>
  <c r="G7" i="28"/>
  <c r="I4" i="50" s="1"/>
  <c r="G8" i="28"/>
  <c r="I5" i="50" s="1"/>
  <c r="G9" i="28"/>
  <c r="I6" i="50" s="1"/>
  <c r="G12" i="28"/>
  <c r="I9" i="50" s="1"/>
  <c r="G13" i="28"/>
  <c r="I10" i="50" s="1"/>
  <c r="G17" i="28"/>
  <c r="I14" i="50" s="1"/>
  <c r="G15" i="28"/>
  <c r="I12" i="50" s="1"/>
  <c r="G19" i="28"/>
  <c r="I16" i="50" s="1"/>
  <c r="G18" i="28"/>
  <c r="I15" i="50" s="1"/>
  <c r="G16" i="28"/>
  <c r="I13" i="50" s="1"/>
  <c r="G14" i="28"/>
  <c r="I11" i="50" s="1"/>
  <c r="G11" i="28"/>
  <c r="I8" i="50" s="1"/>
  <c r="G10" i="28"/>
  <c r="I7" i="50" s="1"/>
  <c r="J4" i="8"/>
  <c r="G6" i="28"/>
  <c r="D5" i="57"/>
  <c r="B5" i="57"/>
  <c r="G25" i="28" l="1"/>
  <c r="K21" i="50" l="1"/>
  <c r="L21" i="50" s="1"/>
  <c r="K18" i="50" l="1"/>
  <c r="L18" i="50" s="1"/>
  <c r="K17" i="50"/>
  <c r="L17" i="50" s="1"/>
  <c r="M54" i="8" l="1"/>
  <c r="N54" i="8" s="1"/>
  <c r="O54" i="8" s="1"/>
  <c r="D55" i="42"/>
  <c r="H55" i="42"/>
  <c r="M30" i="8" l="1"/>
  <c r="N30" i="8" s="1"/>
  <c r="O30" i="8" s="1"/>
  <c r="H31" i="42"/>
  <c r="D31" i="42"/>
  <c r="M8" i="8"/>
  <c r="N8" i="8" s="1"/>
  <c r="O8" i="8" s="1"/>
  <c r="D9" i="42"/>
  <c r="H9" i="42"/>
  <c r="M9" i="8"/>
  <c r="N9" i="8" s="1"/>
  <c r="O9" i="8" s="1"/>
  <c r="D10" i="42"/>
  <c r="H10" i="42"/>
  <c r="M33" i="8"/>
  <c r="N33" i="8" s="1"/>
  <c r="O33" i="8" s="1"/>
  <c r="H34" i="42"/>
  <c r="D34" i="42"/>
  <c r="M35" i="8"/>
  <c r="N35" i="8" s="1"/>
  <c r="O35" i="8" s="1"/>
  <c r="H36" i="42"/>
  <c r="D36" i="42"/>
  <c r="M17" i="8"/>
  <c r="N17" i="8" s="1"/>
  <c r="O17" i="8" s="1"/>
  <c r="H18" i="42"/>
  <c r="D18" i="42"/>
  <c r="M7" i="8"/>
  <c r="N7" i="8" s="1"/>
  <c r="O7" i="8" s="1"/>
  <c r="H8" i="42"/>
  <c r="D8" i="42"/>
  <c r="M18" i="8"/>
  <c r="N18" i="8" s="1"/>
  <c r="O18" i="8" s="1"/>
  <c r="D19" i="42"/>
  <c r="H19" i="42"/>
  <c r="M16" i="8"/>
  <c r="N16" i="8" s="1"/>
  <c r="O16" i="8" s="1"/>
  <c r="H17" i="42"/>
  <c r="D17" i="42"/>
  <c r="M23" i="8" l="1"/>
  <c r="N23" i="8" s="1"/>
  <c r="O23" i="8" s="1"/>
  <c r="H24" i="42"/>
  <c r="D24" i="42"/>
  <c r="M44" i="8"/>
  <c r="N44" i="8" s="1"/>
  <c r="O44" i="8" s="1"/>
  <c r="H45" i="42"/>
  <c r="D45" i="42"/>
  <c r="M36" i="8"/>
  <c r="N36" i="8" s="1"/>
  <c r="O36" i="8" s="1"/>
  <c r="H37" i="42"/>
  <c r="D37" i="42"/>
  <c r="M26" i="8"/>
  <c r="N26" i="8" s="1"/>
  <c r="O26" i="8" s="1"/>
  <c r="D27" i="42"/>
  <c r="H27" i="42"/>
  <c r="M49" i="8"/>
  <c r="N49" i="8" s="1"/>
  <c r="O49" i="8" s="1"/>
  <c r="H50" i="42"/>
  <c r="D50" i="42"/>
  <c r="M48" i="8"/>
  <c r="N48" i="8" s="1"/>
  <c r="O48" i="8" s="1"/>
  <c r="D49" i="42"/>
  <c r="H49" i="42"/>
  <c r="M39" i="8"/>
  <c r="N39" i="8" s="1"/>
  <c r="O39" i="8" s="1"/>
  <c r="H40" i="42"/>
  <c r="D40" i="42"/>
  <c r="M53" i="8"/>
  <c r="N53" i="8" s="1"/>
  <c r="O53" i="8" s="1"/>
  <c r="D54" i="42"/>
  <c r="H54" i="42"/>
  <c r="M43" i="8"/>
  <c r="N43" i="8" s="1"/>
  <c r="O43" i="8" s="1"/>
  <c r="D44" i="42"/>
  <c r="H44" i="42"/>
  <c r="M46" i="8"/>
  <c r="N46" i="8" s="1"/>
  <c r="O46" i="8" s="1"/>
  <c r="H47" i="42"/>
  <c r="D47" i="42"/>
  <c r="M47" i="8"/>
  <c r="N47" i="8" s="1"/>
  <c r="O47" i="8" s="1"/>
  <c r="H48" i="42"/>
  <c r="D48" i="42"/>
  <c r="M15" i="8"/>
  <c r="N15" i="8" s="1"/>
  <c r="O15" i="8" s="1"/>
  <c r="H16" i="42"/>
  <c r="D16" i="42"/>
  <c r="M38" i="8"/>
  <c r="N38" i="8" s="1"/>
  <c r="O38" i="8" s="1"/>
  <c r="D39" i="42"/>
  <c r="H39" i="42"/>
  <c r="M31" i="8"/>
  <c r="N31" i="8" s="1"/>
  <c r="O31" i="8" s="1"/>
  <c r="H32" i="42"/>
  <c r="D32" i="42"/>
  <c r="M22" i="8"/>
  <c r="N22" i="8" s="1"/>
  <c r="O22" i="8" s="1"/>
  <c r="D23" i="42"/>
  <c r="H23" i="42"/>
  <c r="M40" i="8"/>
  <c r="N40" i="8" s="1"/>
  <c r="O40" i="8" s="1"/>
  <c r="H41" i="42"/>
  <c r="D41" i="42"/>
  <c r="M6" i="8"/>
  <c r="N6" i="8" s="1"/>
  <c r="O6" i="8" s="1"/>
  <c r="H7" i="42"/>
  <c r="D7" i="42"/>
  <c r="M32" i="8"/>
  <c r="N32" i="8" s="1"/>
  <c r="O32" i="8" s="1"/>
  <c r="H33" i="42"/>
  <c r="D33" i="42"/>
  <c r="M37" i="8"/>
  <c r="N37" i="8" s="1"/>
  <c r="O37" i="8" s="1"/>
  <c r="D38" i="42"/>
  <c r="H38" i="42"/>
  <c r="M20" i="8"/>
  <c r="N20" i="8" s="1"/>
  <c r="O20" i="8" s="1"/>
  <c r="H21" i="42"/>
  <c r="D21" i="42"/>
  <c r="M14" i="8"/>
  <c r="N14" i="8" s="1"/>
  <c r="O14" i="8" s="1"/>
  <c r="H15" i="42"/>
  <c r="D15" i="42"/>
  <c r="M27" i="8"/>
  <c r="N27" i="8" s="1"/>
  <c r="O27" i="8" s="1"/>
  <c r="D28" i="42"/>
  <c r="H28" i="42"/>
  <c r="M25" i="8"/>
  <c r="N25" i="8" s="1"/>
  <c r="O25" i="8" s="1"/>
  <c r="D26" i="42"/>
  <c r="H26" i="42"/>
  <c r="M41" i="8"/>
  <c r="N41" i="8" s="1"/>
  <c r="O41" i="8" s="1"/>
  <c r="H42" i="42"/>
  <c r="D42" i="42"/>
  <c r="M50" i="8" l="1"/>
  <c r="N50" i="8" s="1"/>
  <c r="O50" i="8" s="1"/>
  <c r="D51" i="42"/>
  <c r="H51" i="42"/>
  <c r="M42" i="8"/>
  <c r="N42" i="8" s="1"/>
  <c r="O42" i="8" s="1"/>
  <c r="D43" i="42"/>
  <c r="H43" i="42"/>
  <c r="M28" i="8"/>
  <c r="N28" i="8" s="1"/>
  <c r="O28" i="8" s="1"/>
  <c r="H29" i="42"/>
  <c r="D29" i="42"/>
  <c r="M51" i="8"/>
  <c r="N51" i="8" s="1"/>
  <c r="O51" i="8" s="1"/>
  <c r="H52" i="42"/>
  <c r="D52" i="42"/>
  <c r="M34" i="8"/>
  <c r="N34" i="8" s="1"/>
  <c r="O34" i="8" s="1"/>
  <c r="D35" i="42"/>
  <c r="H35" i="42"/>
  <c r="M19" i="8"/>
  <c r="N19" i="8" s="1"/>
  <c r="O19" i="8" s="1"/>
  <c r="D20" i="42"/>
  <c r="H20" i="42"/>
  <c r="M52" i="8"/>
  <c r="N52" i="8" s="1"/>
  <c r="O52" i="8" s="1"/>
  <c r="H53" i="42"/>
  <c r="D53" i="42"/>
  <c r="M29" i="8"/>
  <c r="N29" i="8" s="1"/>
  <c r="O29" i="8" s="1"/>
  <c r="H30" i="42"/>
  <c r="D30" i="42"/>
  <c r="M12" i="8"/>
  <c r="N12" i="8" s="1"/>
  <c r="O12" i="8" s="1"/>
  <c r="D13" i="42"/>
  <c r="H13" i="42"/>
  <c r="M45" i="8"/>
  <c r="N45" i="8" s="1"/>
  <c r="O45" i="8" s="1"/>
  <c r="H46" i="42"/>
  <c r="D46" i="42"/>
  <c r="M11" i="8"/>
  <c r="N11" i="8" s="1"/>
  <c r="O11" i="8" s="1"/>
  <c r="H12" i="42"/>
  <c r="D12" i="42"/>
  <c r="M24" i="8"/>
  <c r="N24" i="8" s="1"/>
  <c r="O24" i="8" s="1"/>
  <c r="D25" i="42"/>
  <c r="H25" i="42"/>
  <c r="M10" i="8"/>
  <c r="N10" i="8" s="1"/>
  <c r="O10" i="8" s="1"/>
  <c r="D11" i="42"/>
  <c r="H11" i="42"/>
  <c r="M13" i="8"/>
  <c r="N13" i="8" s="1"/>
  <c r="O13" i="8" s="1"/>
  <c r="D14" i="42"/>
  <c r="H14" i="42"/>
  <c r="M21" i="8"/>
  <c r="N21" i="8" s="1"/>
  <c r="O21" i="8" s="1"/>
  <c r="H22" i="42"/>
  <c r="D22" i="42"/>
  <c r="K19" i="50" l="1"/>
  <c r="L19" i="50" s="1"/>
  <c r="K20" i="50" l="1"/>
  <c r="L20" i="50" s="1"/>
  <c r="K5" i="50" l="1"/>
  <c r="L5" i="50" s="1"/>
  <c r="K6" i="50" l="1"/>
  <c r="L6" i="50" s="1"/>
  <c r="K4" i="50" l="1"/>
  <c r="L4" i="50" s="1"/>
  <c r="K10" i="50" l="1"/>
  <c r="L10" i="50" s="1"/>
  <c r="K9" i="50"/>
  <c r="L9" i="50" s="1"/>
  <c r="K12" i="50" l="1"/>
  <c r="L12" i="50" s="1"/>
  <c r="K15" i="50"/>
  <c r="L15" i="50" s="1"/>
  <c r="K13" i="50"/>
  <c r="L13" i="50" s="1"/>
  <c r="K16" i="50"/>
  <c r="L16" i="50" s="1"/>
  <c r="K14" i="50"/>
  <c r="L14" i="50" s="1"/>
  <c r="K11" i="50" l="1"/>
  <c r="L11" i="50" s="1"/>
  <c r="K8" i="50" l="1"/>
  <c r="L8" i="50" s="1"/>
  <c r="H55" i="8" l="1"/>
  <c r="K7" i="50" l="1"/>
  <c r="L7" i="50" s="1"/>
  <c r="E23" i="50"/>
  <c r="K23" i="50" s="1"/>
  <c r="L23" i="50" s="1"/>
  <c r="I5" i="57"/>
  <c r="I6" i="57" s="1"/>
  <c r="H4" i="8"/>
  <c r="M5" i="8" l="1"/>
  <c r="I55" i="8"/>
  <c r="I4" i="8" s="1"/>
  <c r="D6" i="42"/>
  <c r="D56" i="42" s="1"/>
  <c r="H6" i="42"/>
  <c r="H56" i="42" s="1"/>
  <c r="J4" i="57" s="1"/>
  <c r="N5" i="8" l="1"/>
  <c r="O5" i="8" s="1"/>
  <c r="O56" i="8" s="1"/>
  <c r="M55" i="8"/>
  <c r="M4" i="8" l="1"/>
  <c r="N55" i="8"/>
  <c r="O55" i="8" l="1"/>
  <c r="O4" i="8" s="1"/>
  <c r="N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GilmoreRD</author>
  </authors>
  <commentList>
    <comment ref="AB14" authorId="0" shapeId="0" xr:uid="{4163010E-13FA-47AF-9F39-2CB9A8423168}">
      <text>
        <r>
          <rPr>
            <sz val="9"/>
            <color indexed="81"/>
            <rFont val="Tahoma"/>
            <family val="2"/>
          </rPr>
          <t>Contact hours include Dev Fund 29</t>
        </r>
      </text>
    </comment>
    <comment ref="AC14" authorId="0" shapeId="0" xr:uid="{889839CA-B77E-4EBE-8BA5-E471B43BE567}">
      <text>
        <r>
          <rPr>
            <sz val="9"/>
            <color indexed="81"/>
            <rFont val="Tahoma"/>
            <family val="2"/>
          </rPr>
          <t>Contains Dev. Reading writing costs. Fund 29</t>
        </r>
      </text>
    </comment>
    <comment ref="AB21" authorId="0" shapeId="0" xr:uid="{19C5FAE3-0592-444B-B1B3-574546697627}">
      <text>
        <r>
          <rPr>
            <sz val="9"/>
            <color indexed="81"/>
            <rFont val="Tahoma"/>
            <family val="2"/>
          </rPr>
          <t xml:space="preserve">Contact hours include Dev Fund 28
</t>
        </r>
      </text>
    </comment>
    <comment ref="AC21" authorId="0" shapeId="0" xr:uid="{1F31074D-D11C-4EF4-8C20-F519F1071A53}">
      <text>
        <r>
          <rPr>
            <sz val="9"/>
            <color indexed="81"/>
            <rFont val="Tahoma"/>
            <family val="2"/>
          </rPr>
          <t>Contains Dev Math Fund 28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Schmidt, Emily</author>
  </authors>
  <commentList>
    <comment ref="J4" authorId="0" shapeId="0" xr:uid="{29520542-FB90-4165-A015-183AD59079D7}">
      <text>
        <r>
          <rPr>
            <b/>
            <sz val="9"/>
            <color indexed="81"/>
            <rFont val="Tahoma"/>
            <family val="2"/>
          </rPr>
          <t>Schmidt, Emily:</t>
        </r>
        <r>
          <rPr>
            <sz val="9"/>
            <color indexed="81"/>
            <rFont val="Tahoma"/>
            <family val="2"/>
          </rPr>
          <t xml:space="preserve">
includes transition funding</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<sst xmlns="http://schemas.openxmlformats.org/spreadsheetml/2006/main" count="16165" uniqueCount="2655">
  <si>
    <t>Base Tier Inputs</t>
  </si>
  <si>
    <t>Value</t>
  </si>
  <si>
    <t>Formula Expenses</t>
  </si>
  <si>
    <t>Basic Allotment per Weighted FTSE</t>
  </si>
  <si>
    <t>Formula Element</t>
  </si>
  <si>
    <t>Cost Total</t>
  </si>
  <si>
    <t>% of FF</t>
  </si>
  <si>
    <t>Colleges Receiving</t>
  </si>
  <si>
    <t>Economic Disadvantage weight</t>
  </si>
  <si>
    <t>Base Tier</t>
  </si>
  <si>
    <t>Academic Disadvantage weight</t>
  </si>
  <si>
    <t>15 SCH Dual Credit</t>
  </si>
  <si>
    <t>Adult Learner weight</t>
  </si>
  <si>
    <t>GAI Transfer with 15 SCH</t>
  </si>
  <si>
    <t>Small College weight</t>
  </si>
  <si>
    <t>GAI Co-Enrollment with 15 SCH</t>
  </si>
  <si>
    <t>Small College FTSE threshold</t>
  </si>
  <si>
    <t>Contact Hour Funding Rate</t>
  </si>
  <si>
    <t>Institutional Credential leading to Licensure</t>
  </si>
  <si>
    <t>M&amp;O Tax Rate for Estimate (per $100)</t>
  </si>
  <si>
    <t>Occupational Skills Award (OSA)</t>
  </si>
  <si>
    <t>High-Demand OSA</t>
  </si>
  <si>
    <t>Performance Tier Inputs</t>
  </si>
  <si>
    <t>Standard Value</t>
  </si>
  <si>
    <t>High-Demand Field Value</t>
  </si>
  <si>
    <t>Dollars per Weighted Outcome Completion</t>
  </si>
  <si>
    <t>N/A</t>
  </si>
  <si>
    <t>Advanced Technical Certificate</t>
  </si>
  <si>
    <t>High-Demand ATC</t>
  </si>
  <si>
    <t>GAI Co-enrollment with 15 SCH</t>
  </si>
  <si>
    <t xml:space="preserve">Associate Degree </t>
  </si>
  <si>
    <t>High-Demand Associate</t>
  </si>
  <si>
    <t>Bachelor's Degree</t>
  </si>
  <si>
    <t>Occupational Skills Award</t>
  </si>
  <si>
    <t>High-Demand Bachelor's</t>
  </si>
  <si>
    <t>TOTAL</t>
  </si>
  <si>
    <t>Outcome Completion Weights</t>
  </si>
  <si>
    <t>Academic Disadvantage</t>
  </si>
  <si>
    <t>Economic Disadvantage</t>
  </si>
  <si>
    <t>Adult Learner</t>
  </si>
  <si>
    <t>Formula Funding By Institution &amp; Tier</t>
  </si>
  <si>
    <t>Institution</t>
  </si>
  <si>
    <t>FY 2023
Formula Funding
(Formula + Rider 26 Supplements)</t>
  </si>
  <si>
    <t>Percent Change</t>
  </si>
  <si>
    <t>Total</t>
  </si>
  <si>
    <t>003607</t>
  </si>
  <si>
    <t>Alamo</t>
  </si>
  <si>
    <t>GAA</t>
  </si>
  <si>
    <t>003539</t>
  </si>
  <si>
    <t>Alvin</t>
  </si>
  <si>
    <t>003540</t>
  </si>
  <si>
    <t>Amarillo</t>
  </si>
  <si>
    <t>Difference</t>
  </si>
  <si>
    <t>006661</t>
  </si>
  <si>
    <t>Angelina</t>
  </si>
  <si>
    <t>012015</t>
  </si>
  <si>
    <t>Austin</t>
  </si>
  <si>
    <t>003549</t>
  </si>
  <si>
    <t>Blinn</t>
  </si>
  <si>
    <t>007857</t>
  </si>
  <si>
    <t>Brazosport</t>
  </si>
  <si>
    <t>004003</t>
  </si>
  <si>
    <t>Central Texas</t>
  </si>
  <si>
    <t>003553</t>
  </si>
  <si>
    <t>Cisco</t>
  </si>
  <si>
    <t>003554</t>
  </si>
  <si>
    <t>Clarendon</t>
  </si>
  <si>
    <t>003546</t>
  </si>
  <si>
    <t>Coastal Bend</t>
  </si>
  <si>
    <t>007096</t>
  </si>
  <si>
    <t>College of the Mainland</t>
  </si>
  <si>
    <t>023614</t>
  </si>
  <si>
    <t>Collin</t>
  </si>
  <si>
    <t>009331</t>
  </si>
  <si>
    <t>Dallas</t>
  </si>
  <si>
    <t>003563</t>
  </si>
  <si>
    <t>Del Mar</t>
  </si>
  <si>
    <t>010387</t>
  </si>
  <si>
    <t>El Paso</t>
  </si>
  <si>
    <t>003568</t>
  </si>
  <si>
    <t>Frank Phillips</t>
  </si>
  <si>
    <t>006662</t>
  </si>
  <si>
    <t>Galveston</t>
  </si>
  <si>
    <t>003570</t>
  </si>
  <si>
    <t>Grayson</t>
  </si>
  <si>
    <t>003573</t>
  </si>
  <si>
    <t>Hill</t>
  </si>
  <si>
    <t>010633</t>
  </si>
  <si>
    <t>Houston</t>
  </si>
  <si>
    <t>003574</t>
  </si>
  <si>
    <t>Howard</t>
  </si>
  <si>
    <t>003580</t>
  </si>
  <si>
    <t>Kilgore</t>
  </si>
  <si>
    <t>003582</t>
  </si>
  <si>
    <t>Laredo</t>
  </si>
  <si>
    <t>003583</t>
  </si>
  <si>
    <t>Lee</t>
  </si>
  <si>
    <t>011145</t>
  </si>
  <si>
    <t>Lone Star</t>
  </si>
  <si>
    <t>003590</t>
  </si>
  <si>
    <t>McLennan</t>
  </si>
  <si>
    <t>009797</t>
  </si>
  <si>
    <t>Midland</t>
  </si>
  <si>
    <t>003593</t>
  </si>
  <si>
    <t>Navarro</t>
  </si>
  <si>
    <t>003558</t>
  </si>
  <si>
    <t>North Central</t>
  </si>
  <si>
    <t>023154</t>
  </si>
  <si>
    <t>Northeast Texas</t>
  </si>
  <si>
    <t>003596</t>
  </si>
  <si>
    <t>Odessa</t>
  </si>
  <si>
    <t>003600</t>
  </si>
  <si>
    <t>Panola</t>
  </si>
  <si>
    <t>003601</t>
  </si>
  <si>
    <t>Paris</t>
  </si>
  <si>
    <t>003603</t>
  </si>
  <si>
    <t>Ranger</t>
  </si>
  <si>
    <t>029137</t>
  </si>
  <si>
    <t>San Jacinto</t>
  </si>
  <si>
    <t>003611</t>
  </si>
  <si>
    <t>South Plains</t>
  </si>
  <si>
    <t>031034</t>
  </si>
  <si>
    <t>South Texas</t>
  </si>
  <si>
    <t>003614</t>
  </si>
  <si>
    <t>Southwest Texas</t>
  </si>
  <si>
    <t>003626</t>
  </si>
  <si>
    <t>Tarrant</t>
  </si>
  <si>
    <t>003627</t>
  </si>
  <si>
    <t>Temple</t>
  </si>
  <si>
    <t>003628</t>
  </si>
  <si>
    <t>Texarkana</t>
  </si>
  <si>
    <t>003643</t>
  </si>
  <si>
    <t>Texas Southmost</t>
  </si>
  <si>
    <t>003572</t>
  </si>
  <si>
    <t>Trinity Valley</t>
  </si>
  <si>
    <t>003648</t>
  </si>
  <si>
    <t>Tyler</t>
  </si>
  <si>
    <t>010060</t>
  </si>
  <si>
    <t>Vernon</t>
  </si>
  <si>
    <t>003662</t>
  </si>
  <si>
    <t>Victoria</t>
  </si>
  <si>
    <t>003664</t>
  </si>
  <si>
    <t>Weatherford</t>
  </si>
  <si>
    <t>009549</t>
  </si>
  <si>
    <t>Western Texas</t>
  </si>
  <si>
    <t>003668</t>
  </si>
  <si>
    <t>Wharton</t>
  </si>
  <si>
    <t>Statewide</t>
  </si>
  <si>
    <r>
      <t>1</t>
    </r>
    <r>
      <rPr>
        <sz val="10"/>
        <color theme="1"/>
        <rFont val="Overpass"/>
      </rPr>
      <t>Howard College non-formula support is the funding allocation for the Southwest College for the Deaf</t>
    </r>
  </si>
  <si>
    <t>Performance Outcomes</t>
  </si>
  <si>
    <t>Performance Metrics</t>
  </si>
  <si>
    <t>College</t>
  </si>
  <si>
    <t>Full Time Student Equivalent (FTSEs)</t>
  </si>
  <si>
    <t xml:space="preserve">Transfer to GAI after 15 SCH
</t>
  </si>
  <si>
    <t xml:space="preserve">GAI Co-Enrollment after 15 SCH
</t>
  </si>
  <si>
    <t>Standard Occupational Skills Award</t>
  </si>
  <si>
    <t>High-Demand Occupational Skills Award</t>
  </si>
  <si>
    <t>Standard Institutional Credential Leading to Licensure</t>
  </si>
  <si>
    <t>High-Demand Institutional Credential Leading to Licensure</t>
  </si>
  <si>
    <t>Standard Advanced Tech Certificate</t>
  </si>
  <si>
    <t>High-Demand Advanced Tech Certificate</t>
  </si>
  <si>
    <t>Standard Associate</t>
  </si>
  <si>
    <t>Standard Bachelor's</t>
  </si>
  <si>
    <t>Funding</t>
  </si>
  <si>
    <t>% of college's Perf. Fund</t>
  </si>
  <si>
    <t>Raw Outcome Count</t>
  </si>
  <si>
    <t>Weighted Outcome Count</t>
  </si>
  <si>
    <t>Basic Allotment Funding</t>
  </si>
  <si>
    <t>Contact Hour Funding</t>
  </si>
  <si>
    <t>Instruction &amp; Operations Total</t>
  </si>
  <si>
    <t>Local Tax Estimate</t>
  </si>
  <si>
    <t>Tuition/Fees Estimate</t>
  </si>
  <si>
    <t>Local Share Total</t>
  </si>
  <si>
    <t>Fund</t>
  </si>
  <si>
    <t>Discipline</t>
  </si>
  <si>
    <t>Contact Hours</t>
  </si>
  <si>
    <t>Expense</t>
  </si>
  <si>
    <t>Reported Expense per Contact Hour</t>
  </si>
  <si>
    <t>Funded Expense per Contact Hour</t>
  </si>
  <si>
    <t>Agriculture</t>
  </si>
  <si>
    <t>Architecture and Precision Production Trades</t>
  </si>
  <si>
    <t>Biology, Physical Sciences, and Science Technology</t>
  </si>
  <si>
    <t>Business Management, Marketing, and Administrative Services</t>
  </si>
  <si>
    <t>Career Pilot</t>
  </si>
  <si>
    <t>Communications</t>
  </si>
  <si>
    <t>Computer and Information Sciences</t>
  </si>
  <si>
    <t>Construction Trades</t>
  </si>
  <si>
    <t>Consumer and Homemaking Education</t>
  </si>
  <si>
    <t>Engineering</t>
  </si>
  <si>
    <t>Engineering Related</t>
  </si>
  <si>
    <t>English Language, Lit, Philosophy, Humanities, &amp; Interdisciplinary</t>
  </si>
  <si>
    <t>Foreign Languages</t>
  </si>
  <si>
    <t>Health Occupations - Dental Assistants, Medical Lab, and Assoc. Degree Nursing</t>
  </si>
  <si>
    <t>Health Occupations - Dental Hygiene</t>
  </si>
  <si>
    <t>Health Occupations - Other</t>
  </si>
  <si>
    <t>Health Occupations - Respiratory Therapy</t>
  </si>
  <si>
    <t>Health Occupations - Vocational Nursing</t>
  </si>
  <si>
    <t>Mathematics</t>
  </si>
  <si>
    <t>Mechanics and Repairers - Automotive</t>
  </si>
  <si>
    <t>Mechanics and Repairers - Diesel, Aviation Mechanics, and Transportation Workers</t>
  </si>
  <si>
    <t>Mechanics and Repairers - Electronics</t>
  </si>
  <si>
    <t>Physical Education and Fitness</t>
  </si>
  <si>
    <t>Protective Services and Public Administration</t>
  </si>
  <si>
    <t>Psychology, Social Sciences, and History</t>
  </si>
  <si>
    <t>Visual and Performing Arts</t>
  </si>
  <si>
    <t>Classification of Instructional Programs (CIP) Code to Fund Code Crosswalk</t>
  </si>
  <si>
    <t>CIP Code</t>
  </si>
  <si>
    <t>Rubric</t>
  </si>
  <si>
    <t>Source Guide</t>
  </si>
  <si>
    <t>CIP Title</t>
  </si>
  <si>
    <t>Fund Code</t>
  </si>
  <si>
    <t>Funding Rate</t>
  </si>
  <si>
    <t>01.000000</t>
  </si>
  <si>
    <t>SCIT</t>
  </si>
  <si>
    <t>WECM</t>
  </si>
  <si>
    <t>Agriculture, General</t>
  </si>
  <si>
    <t>01.010100</t>
  </si>
  <si>
    <t>AGMG</t>
  </si>
  <si>
    <t>Agricultural Business and Management, General</t>
  </si>
  <si>
    <t>01.010151</t>
  </si>
  <si>
    <t>AGRI</t>
  </si>
  <si>
    <t>ACGM</t>
  </si>
  <si>
    <t>01.010200</t>
  </si>
  <si>
    <t>Agribusiness/Agricultural Business Operations</t>
  </si>
  <si>
    <t>01.010251</t>
  </si>
  <si>
    <t>01.010300</t>
  </si>
  <si>
    <t>Agricultural Economics</t>
  </si>
  <si>
    <t>01.010351</t>
  </si>
  <si>
    <t>01.010352</t>
  </si>
  <si>
    <t>01.010400</t>
  </si>
  <si>
    <t>Farm/Farm and Ranch Management</t>
  </si>
  <si>
    <t>01.020100</t>
  </si>
  <si>
    <t>AGME</t>
  </si>
  <si>
    <t>Agricultural Mechanization, General</t>
  </si>
  <si>
    <t>01.020151</t>
  </si>
  <si>
    <t>01.020451</t>
  </si>
  <si>
    <t>Agricultural Power Machinery Operation</t>
  </si>
  <si>
    <t>01.020500</t>
  </si>
  <si>
    <t>Agricultural Mechanics and Equipment/Machine Technology/Technician</t>
  </si>
  <si>
    <t>01.030200</t>
  </si>
  <si>
    <t>AGAH</t>
  </si>
  <si>
    <t>Animal/Livestock Husbandry and Production</t>
  </si>
  <si>
    <t>01.030400</t>
  </si>
  <si>
    <t>AGCR</t>
  </si>
  <si>
    <t>Crop Production</t>
  </si>
  <si>
    <t>01.050700</t>
  </si>
  <si>
    <t>AGEQ</t>
  </si>
  <si>
    <t>Equestrian/Equine Studies</t>
  </si>
  <si>
    <t>01.060100</t>
  </si>
  <si>
    <t>HALT</t>
  </si>
  <si>
    <t>Applied Horticulture/Horticultural Operations, General</t>
  </si>
  <si>
    <t>01.060151</t>
  </si>
  <si>
    <t>HORT</t>
  </si>
  <si>
    <t>01.060400</t>
  </si>
  <si>
    <t>Greenhouse Operations and Management</t>
  </si>
  <si>
    <t>01.060500</t>
  </si>
  <si>
    <t>Landscaping and Groundskeeping</t>
  </si>
  <si>
    <t>01.060600</t>
  </si>
  <si>
    <t>Plant Nursery Operations and Management</t>
  </si>
  <si>
    <t>01.060700</t>
  </si>
  <si>
    <t>Turf and Turfgrass Management</t>
  </si>
  <si>
    <t>01.060800</t>
  </si>
  <si>
    <t>FMKT</t>
  </si>
  <si>
    <t>Floriculture/Floristry Operations and Management</t>
  </si>
  <si>
    <t>01.090100</t>
  </si>
  <si>
    <t>Animal Sciences, General</t>
  </si>
  <si>
    <t>01.090151</t>
  </si>
  <si>
    <t>01.090152</t>
  </si>
  <si>
    <t>01.090551</t>
  </si>
  <si>
    <t>Dairy Science</t>
  </si>
  <si>
    <t>01.100100</t>
  </si>
  <si>
    <t>FDST</t>
  </si>
  <si>
    <t>Food Science</t>
  </si>
  <si>
    <t>01.100151</t>
  </si>
  <si>
    <t>01.110100</t>
  </si>
  <si>
    <t>Plant Sciences, General</t>
  </si>
  <si>
    <t>01.110200</t>
  </si>
  <si>
    <t>Agronomy and Crop Science</t>
  </si>
  <si>
    <t>01.110251</t>
  </si>
  <si>
    <t>01.110300</t>
  </si>
  <si>
    <t>Horticultural Science</t>
  </si>
  <si>
    <t>01.110500</t>
  </si>
  <si>
    <t>Plant Protection and Integrated Pest Management</t>
  </si>
  <si>
    <t>01.110600</t>
  </si>
  <si>
    <t>Range Science and Management</t>
  </si>
  <si>
    <t>01.120100</t>
  </si>
  <si>
    <t>Soil Science and Agronomy, General</t>
  </si>
  <si>
    <t>01.830100</t>
  </si>
  <si>
    <t>VTHT</t>
  </si>
  <si>
    <t>Veterinary/Animal Health Technology/Technician and Veterinary Assistant</t>
  </si>
  <si>
    <t>03.010100</t>
  </si>
  <si>
    <t>Natural Resources/Conservation, General</t>
  </si>
  <si>
    <t>03.010352</t>
  </si>
  <si>
    <t>ENVR</t>
  </si>
  <si>
    <t>Environmental Studies</t>
  </si>
  <si>
    <t>03.010353</t>
  </si>
  <si>
    <t>GEOL</t>
  </si>
  <si>
    <t>03.060100</t>
  </si>
  <si>
    <t>WMGT</t>
  </si>
  <si>
    <t>Wildlife, Fish and Wildlands Science and Management</t>
  </si>
  <si>
    <t>03.060151</t>
  </si>
  <si>
    <t>04.020154</t>
  </si>
  <si>
    <t>ARCH</t>
  </si>
  <si>
    <t>Architecture</t>
  </si>
  <si>
    <t>04.020159</t>
  </si>
  <si>
    <t>04.080151</t>
  </si>
  <si>
    <t>Architectural History and Criticism, General</t>
  </si>
  <si>
    <t>04.090100</t>
  </si>
  <si>
    <t>ARCE</t>
  </si>
  <si>
    <t>Architectural Technology/Technician</t>
  </si>
  <si>
    <t>05.020351</t>
  </si>
  <si>
    <t>HUMA</t>
  </si>
  <si>
    <t>Hispanic-American, Puerto Rican, and Mexican-American/Chicano Studies</t>
  </si>
  <si>
    <t>05.020354</t>
  </si>
  <si>
    <t>GOVT</t>
  </si>
  <si>
    <t>05.020355</t>
  </si>
  <si>
    <t>ENGL</t>
  </si>
  <si>
    <t>09.010100</t>
  </si>
  <si>
    <t>COMG</t>
  </si>
  <si>
    <t>Speech Communication and Rhetoric</t>
  </si>
  <si>
    <t>09.010151</t>
  </si>
  <si>
    <t>SPCH</t>
  </si>
  <si>
    <t>09.010152</t>
  </si>
  <si>
    <t>09.010153</t>
  </si>
  <si>
    <t>09.010154</t>
  </si>
  <si>
    <t>09.010156</t>
  </si>
  <si>
    <t>09.010157</t>
  </si>
  <si>
    <t>09.010158</t>
  </si>
  <si>
    <t>09.010159</t>
  </si>
  <si>
    <t>09.010251</t>
  </si>
  <si>
    <t>COMM</t>
  </si>
  <si>
    <t>Mass Communication/Media Studies</t>
  </si>
  <si>
    <t>09.010252</t>
  </si>
  <si>
    <t>09.010253</t>
  </si>
  <si>
    <t>09.040151</t>
  </si>
  <si>
    <t>Journalism</t>
  </si>
  <si>
    <t>09.040152</t>
  </si>
  <si>
    <t>09.040155</t>
  </si>
  <si>
    <t>09.040157</t>
  </si>
  <si>
    <t>09.040158</t>
  </si>
  <si>
    <t>09.040251</t>
  </si>
  <si>
    <t>Broadcast Journalism</t>
  </si>
  <si>
    <t>09.040252</t>
  </si>
  <si>
    <t>09.070100</t>
  </si>
  <si>
    <t>RTVB</t>
  </si>
  <si>
    <t>Radio and Television</t>
  </si>
  <si>
    <t>09.070153</t>
  </si>
  <si>
    <t>09.070154</t>
  </si>
  <si>
    <t>09.070200</t>
  </si>
  <si>
    <t>IMED</t>
  </si>
  <si>
    <t>Digital Communication and Media/Multimedia</t>
  </si>
  <si>
    <t>09.090200</t>
  </si>
  <si>
    <t>PRCD</t>
  </si>
  <si>
    <t>Public Relations/Image Management</t>
  </si>
  <si>
    <t>09.090251</t>
  </si>
  <si>
    <t>09.090351</t>
  </si>
  <si>
    <t>Advertising</t>
  </si>
  <si>
    <t>10.020200</t>
  </si>
  <si>
    <t>Radio and Television Broadcasting Technology/Technician</t>
  </si>
  <si>
    <t>10.020251</t>
  </si>
  <si>
    <t>10.020252</t>
  </si>
  <si>
    <t>10.020300</t>
  </si>
  <si>
    <t>MUSC</t>
  </si>
  <si>
    <t>Recording Arts Technology/Technician</t>
  </si>
  <si>
    <t>10.030300</t>
  </si>
  <si>
    <t>GRPH</t>
  </si>
  <si>
    <t>Prepress/Desktop Publishing and Digital Imaging Design</t>
  </si>
  <si>
    <t>10.030400</t>
  </si>
  <si>
    <t>ARTC</t>
  </si>
  <si>
    <t>Animation, Interactive Technology, Video Graphics and Special Effects</t>
  </si>
  <si>
    <t>ARTV</t>
  </si>
  <si>
    <t>GAME</t>
  </si>
  <si>
    <t>10.030500</t>
  </si>
  <si>
    <t>Graphic and Printing Equipment Operator, General Production</t>
  </si>
  <si>
    <t>10.030600</t>
  </si>
  <si>
    <t>Platemaker/Imager</t>
  </si>
  <si>
    <t>10.030700</t>
  </si>
  <si>
    <t>Printing Press Operator</t>
  </si>
  <si>
    <t>11.010100</t>
  </si>
  <si>
    <t>INEW</t>
  </si>
  <si>
    <t>Computer and Information Sciences, General</t>
  </si>
  <si>
    <t>ITNW</t>
  </si>
  <si>
    <t>ITSC</t>
  </si>
  <si>
    <t>11.010151</t>
  </si>
  <si>
    <t>COSC</t>
  </si>
  <si>
    <t>11.020100</t>
  </si>
  <si>
    <t>Computer Programming/Programmer, General</t>
  </si>
  <si>
    <t>ITSE</t>
  </si>
  <si>
    <t>11.020152</t>
  </si>
  <si>
    <t>ENGR</t>
  </si>
  <si>
    <t>11.020154</t>
  </si>
  <si>
    <t>11.020155</t>
  </si>
  <si>
    <t>11.020156</t>
  </si>
  <si>
    <t>11.020157</t>
  </si>
  <si>
    <t>11.020254</t>
  </si>
  <si>
    <t>BCIS</t>
  </si>
  <si>
    <t>Computer Programming, Special Applications</t>
  </si>
  <si>
    <t>11.030100</t>
  </si>
  <si>
    <t>Data Processing and Data Processing Technology/Technician</t>
  </si>
  <si>
    <t>ITSW</t>
  </si>
  <si>
    <t>11.040100</t>
  </si>
  <si>
    <t>Information Science/Studies</t>
  </si>
  <si>
    <t>11.050100</t>
  </si>
  <si>
    <t>Computer Systems Analysis/Analyst</t>
  </si>
  <si>
    <t>11.060100</t>
  </si>
  <si>
    <t>Data Entry/Microcomputer Applications, General</t>
  </si>
  <si>
    <t>11.060200</t>
  </si>
  <si>
    <t>Word Processing</t>
  </si>
  <si>
    <t>11.070100</t>
  </si>
  <si>
    <t>Computer Science</t>
  </si>
  <si>
    <t>11.080100</t>
  </si>
  <si>
    <t>Web Page, Digital/Multimedia and Information Resources Design</t>
  </si>
  <si>
    <t>11.080200</t>
  </si>
  <si>
    <t>ITMC</t>
  </si>
  <si>
    <t>Data Modeling/Warehousing and Database Administration</t>
  </si>
  <si>
    <t>11.090100</t>
  </si>
  <si>
    <t>ITCC</t>
  </si>
  <si>
    <t>Computer Systems Networking and Telecommunications</t>
  </si>
  <si>
    <t>ITMT</t>
  </si>
  <si>
    <t>11.100100</t>
  </si>
  <si>
    <t>Network and System Administration/Administrator</t>
  </si>
  <si>
    <t>11.100200</t>
  </si>
  <si>
    <t>System, Networking, and LAN/WAN Management/Manager</t>
  </si>
  <si>
    <t>11.100300</t>
  </si>
  <si>
    <t>CYBR</t>
  </si>
  <si>
    <t>Computer and Information Systems Security/Auditing/Information Assurance</t>
  </si>
  <si>
    <t>ITCS</t>
  </si>
  <si>
    <t>ITDF</t>
  </si>
  <si>
    <t>ITSY</t>
  </si>
  <si>
    <t>11.100400</t>
  </si>
  <si>
    <t>Web/Multimedia Management and Webmaster</t>
  </si>
  <si>
    <t>12.030100</t>
  </si>
  <si>
    <t>MRTS</t>
  </si>
  <si>
    <t>Funeral Service and Mortuary Science, General</t>
  </si>
  <si>
    <t>12.040100</t>
  </si>
  <si>
    <t>CSME</t>
  </si>
  <si>
    <t>Cosmetology/Cosmetologist, General</t>
  </si>
  <si>
    <t>12.040200</t>
  </si>
  <si>
    <t>BARB</t>
  </si>
  <si>
    <t>Barbering/Barber</t>
  </si>
  <si>
    <t>12.040700</t>
  </si>
  <si>
    <t>Hair Styling/Stylist and Hair Design</t>
  </si>
  <si>
    <t>12.040800</t>
  </si>
  <si>
    <t>Facial Treatment Specialist/Facialist</t>
  </si>
  <si>
    <t>12.040900</t>
  </si>
  <si>
    <t>Aesthetician/Esthetician and Skin Care Specialist</t>
  </si>
  <si>
    <t>12.041000</t>
  </si>
  <si>
    <t>Nail Technician/Specialist and Manicurist</t>
  </si>
  <si>
    <t>12.041200</t>
  </si>
  <si>
    <t>Salon/Beauty Salon Management/Manager</t>
  </si>
  <si>
    <t>12.041300</t>
  </si>
  <si>
    <t>Cosmetology, Barber/Styling, and Nail Instructor</t>
  </si>
  <si>
    <t>12.050100</t>
  </si>
  <si>
    <t>PSTR</t>
  </si>
  <si>
    <t>Baking and Pastry Arts/Baker/Pastry Chef</t>
  </si>
  <si>
    <t>12.050200</t>
  </si>
  <si>
    <t>BTND</t>
  </si>
  <si>
    <t>Bartending/Bartender</t>
  </si>
  <si>
    <t>12.050300</t>
  </si>
  <si>
    <t>CHEF</t>
  </si>
  <si>
    <t>Culinary Arts/Chef Training</t>
  </si>
  <si>
    <t>12.050400</t>
  </si>
  <si>
    <t>FCTR</t>
  </si>
  <si>
    <t>Restaurant, Culinary, and Catering Management/Manager</t>
  </si>
  <si>
    <t>RSTO</t>
  </si>
  <si>
    <t>12.050600</t>
  </si>
  <si>
    <t>MTCR</t>
  </si>
  <si>
    <t>Meat Cutting/Meat Cutter</t>
  </si>
  <si>
    <t>12.050800</t>
  </si>
  <si>
    <t>DITA</t>
  </si>
  <si>
    <t>Institutional Food Workers</t>
  </si>
  <si>
    <t>IFWA</t>
  </si>
  <si>
    <t>13.010100</t>
  </si>
  <si>
    <t>EDTC</t>
  </si>
  <si>
    <t>Education, General</t>
  </si>
  <si>
    <t>13.010151</t>
  </si>
  <si>
    <t>EDUC</t>
  </si>
  <si>
    <t>13.010152</t>
  </si>
  <si>
    <t>TECA</t>
  </si>
  <si>
    <t>13.010153</t>
  </si>
  <si>
    <t>13.020100</t>
  </si>
  <si>
    <t>Bilingual and Multilingual Education</t>
  </si>
  <si>
    <t>13.050100</t>
  </si>
  <si>
    <t>Educational/Instructional Technology</t>
  </si>
  <si>
    <t>13.100151</t>
  </si>
  <si>
    <t>Special Education and Teaching, General</t>
  </si>
  <si>
    <t>13.120251</t>
  </si>
  <si>
    <t>Elementary Education and Teaching</t>
  </si>
  <si>
    <t>13.120252</t>
  </si>
  <si>
    <t>13.121000</t>
  </si>
  <si>
    <t>CDEC</t>
  </si>
  <si>
    <t>Early Childhood Education and Teaching</t>
  </si>
  <si>
    <t>EDEC</t>
  </si>
  <si>
    <t>EDEL</t>
  </si>
  <si>
    <t>EDIT</t>
  </si>
  <si>
    <t>EDLL</t>
  </si>
  <si>
    <t>EDTP</t>
  </si>
  <si>
    <t>13.130500</t>
  </si>
  <si>
    <t>English/Language Arts Teacher Education</t>
  </si>
  <si>
    <t>13.131400</t>
  </si>
  <si>
    <t>RECL</t>
  </si>
  <si>
    <t>Physical Education Teaching and Coaching</t>
  </si>
  <si>
    <t>13.132100</t>
  </si>
  <si>
    <t>Computer Teacher Education</t>
  </si>
  <si>
    <t>13.150100</t>
  </si>
  <si>
    <t>Teacher Assistant/Aide</t>
  </si>
  <si>
    <t>14.010151</t>
  </si>
  <si>
    <t>Engineering, General</t>
  </si>
  <si>
    <t>14.010152</t>
  </si>
  <si>
    <t>14.070151</t>
  </si>
  <si>
    <t>Chemical Engineering</t>
  </si>
  <si>
    <t>14.070152</t>
  </si>
  <si>
    <t>14.080200</t>
  </si>
  <si>
    <t>ENGG</t>
  </si>
  <si>
    <t>Geotechnical and Geoenvironmental Engineering</t>
  </si>
  <si>
    <t>14.100151</t>
  </si>
  <si>
    <t>Electrical and Electronics Engineering</t>
  </si>
  <si>
    <t>14.100155</t>
  </si>
  <si>
    <t>14.100156</t>
  </si>
  <si>
    <t>14.100157</t>
  </si>
  <si>
    <t>14.100158</t>
  </si>
  <si>
    <t>14.110151</t>
  </si>
  <si>
    <t>Engineering Mechanics</t>
  </si>
  <si>
    <t>14.110152</t>
  </si>
  <si>
    <t>14.110153</t>
  </si>
  <si>
    <t>14.110154</t>
  </si>
  <si>
    <t>14.280100</t>
  </si>
  <si>
    <t>FSHN</t>
  </si>
  <si>
    <t>Textile Sciences and Engineering</t>
  </si>
  <si>
    <t>14.360100</t>
  </si>
  <si>
    <t>INME</t>
  </si>
  <si>
    <t>Manufacturing Engineering</t>
  </si>
  <si>
    <t>14.420100</t>
  </si>
  <si>
    <t>ARET</t>
  </si>
  <si>
    <t>Mechatronics, Robotics, and Automation Engineering</t>
  </si>
  <si>
    <t>15.000000</t>
  </si>
  <si>
    <t>ENTC</t>
  </si>
  <si>
    <t>Engineering Technologies/Technicians, General</t>
  </si>
  <si>
    <t>15.010100</t>
  </si>
  <si>
    <t>ARCT</t>
  </si>
  <si>
    <t>Architectural Engineering Technologies/Technicians</t>
  </si>
  <si>
    <t>15.010151</t>
  </si>
  <si>
    <t>15.030300</t>
  </si>
  <si>
    <t>EECT</t>
  </si>
  <si>
    <t>Electrical, Electronic, and Communications Engineering Technology/Technician</t>
  </si>
  <si>
    <t>15.030351</t>
  </si>
  <si>
    <t>ENGT</t>
  </si>
  <si>
    <t>15.030352</t>
  </si>
  <si>
    <t>15.030353</t>
  </si>
  <si>
    <t>15.030354</t>
  </si>
  <si>
    <t>15.030400</t>
  </si>
  <si>
    <t>LOTT</t>
  </si>
  <si>
    <t>Laser and Optical Technology/Technician</t>
  </si>
  <si>
    <t>NANO</t>
  </si>
  <si>
    <t>15.030500</t>
  </si>
  <si>
    <t>Telecommunications Technology/Technician</t>
  </si>
  <si>
    <t>15.040100</t>
  </si>
  <si>
    <t>BIOM</t>
  </si>
  <si>
    <t>Biomedical Technology/Technician</t>
  </si>
  <si>
    <t>15.040300</t>
  </si>
  <si>
    <t>ELMT</t>
  </si>
  <si>
    <t>Electromechanical/Electromechanical Engineering Technology/Technician</t>
  </si>
  <si>
    <t>WIND</t>
  </si>
  <si>
    <t>15.040400</t>
  </si>
  <si>
    <t>FCEL</t>
  </si>
  <si>
    <t>Instrumentation Technology/Technician</t>
  </si>
  <si>
    <t>INCR</t>
  </si>
  <si>
    <t>INTC</t>
  </si>
  <si>
    <t>15.040500</t>
  </si>
  <si>
    <t>RBTC</t>
  </si>
  <si>
    <t>Robotics Technology/Technician</t>
  </si>
  <si>
    <t>15.050100</t>
  </si>
  <si>
    <t>HART</t>
  </si>
  <si>
    <t>Heating, Ventilation , Air Conditioning and Refrigeration Technology/Technician</t>
  </si>
  <si>
    <t>15.050600</t>
  </si>
  <si>
    <t>EPCT</t>
  </si>
  <si>
    <t>Water Quality and Wastewater Treatment Management and Recycling Technology/Technician</t>
  </si>
  <si>
    <t>15.050700</t>
  </si>
  <si>
    <t>Environmental/Environmental Engineering Technology/Technician</t>
  </si>
  <si>
    <t>15.060700</t>
  </si>
  <si>
    <t>PLTC</t>
  </si>
  <si>
    <t>Plastics and Polymer Engineering Technology/Technician</t>
  </si>
  <si>
    <t>15.061100</t>
  </si>
  <si>
    <t>METL</t>
  </si>
  <si>
    <t>Metallurgical Technology/Technician</t>
  </si>
  <si>
    <t>15.061251</t>
  </si>
  <si>
    <t>Industrial Technology/Technician</t>
  </si>
  <si>
    <t>15.061300</t>
  </si>
  <si>
    <t>INMT</t>
  </si>
  <si>
    <t>Manufacturing Engineering Technology/Technician</t>
  </si>
  <si>
    <t>MFGT</t>
  </si>
  <si>
    <t>15.070100</t>
  </si>
  <si>
    <t>OHSM</t>
  </si>
  <si>
    <t>Occupational Safety and Health Technology/Technician</t>
  </si>
  <si>
    <t>OSHT</t>
  </si>
  <si>
    <t>15.070200</t>
  </si>
  <si>
    <t>QCTC</t>
  </si>
  <si>
    <t>Quality Control Technology/Technician</t>
  </si>
  <si>
    <t>15.080100</t>
  </si>
  <si>
    <t>AERO</t>
  </si>
  <si>
    <t>Aeronautical/Aerospace Engineering Technology/Technician</t>
  </si>
  <si>
    <t>15.080551</t>
  </si>
  <si>
    <t>Mechanical/Mechanical Engineering Technology/Technician</t>
  </si>
  <si>
    <t>15.080552</t>
  </si>
  <si>
    <t>15.090100</t>
  </si>
  <si>
    <t>MINT</t>
  </si>
  <si>
    <t>Mining Technology/Technician</t>
  </si>
  <si>
    <t>15.090300</t>
  </si>
  <si>
    <t>PTRT</t>
  </si>
  <si>
    <t>Petroleum Technology/Technician</t>
  </si>
  <si>
    <t>15.100100</t>
  </si>
  <si>
    <t>CNBT</t>
  </si>
  <si>
    <t>Construction Engineering Technology/Technician</t>
  </si>
  <si>
    <t>15.110200</t>
  </si>
  <si>
    <t>SRVY</t>
  </si>
  <si>
    <t>Surveying Technology/ Surveying</t>
  </si>
  <si>
    <t>15.110251</t>
  </si>
  <si>
    <t>15.110300</t>
  </si>
  <si>
    <t>HYDR</t>
  </si>
  <si>
    <t>Hydraulics and Fluid Power Technology/ Technician</t>
  </si>
  <si>
    <t>15.120100</t>
  </si>
  <si>
    <t>CETT</t>
  </si>
  <si>
    <t>Computer Engineering Technology/ Technician</t>
  </si>
  <si>
    <t>SMFT</t>
  </si>
  <si>
    <t>15.130100</t>
  </si>
  <si>
    <t>DFTG</t>
  </si>
  <si>
    <t>Drafting and Design Technology/Technician, General</t>
  </si>
  <si>
    <t>15.130151</t>
  </si>
  <si>
    <t>15.130200</t>
  </si>
  <si>
    <t>CAD/CADD Drafting and/or Design Technology/Technician</t>
  </si>
  <si>
    <t>15.130300</t>
  </si>
  <si>
    <t>Architectural Drafting and Architectural CAD/CADD</t>
  </si>
  <si>
    <t>15.130351</t>
  </si>
  <si>
    <t>15.130352</t>
  </si>
  <si>
    <t>15.130353</t>
  </si>
  <si>
    <t>15.130400</t>
  </si>
  <si>
    <t>Civil Drafting and Civil Engineering CAD/CADD</t>
  </si>
  <si>
    <t>15.130500</t>
  </si>
  <si>
    <t>Electrical/Electronics Drafting and Electrical/ Electronics CAD/CADD</t>
  </si>
  <si>
    <t>15.130600</t>
  </si>
  <si>
    <t>Mechanical Drafting and Mechanical Drafting CAD/CADD</t>
  </si>
  <si>
    <t>15.170100</t>
  </si>
  <si>
    <t>ENER</t>
  </si>
  <si>
    <t>Energy Systems Technology/Technician</t>
  </si>
  <si>
    <t>15.170300</t>
  </si>
  <si>
    <t>Solar Energy Technology/Technician</t>
  </si>
  <si>
    <t>16.010100</t>
  </si>
  <si>
    <t>FRNL</t>
  </si>
  <si>
    <t>Foreign Languages and Literatures, General</t>
  </si>
  <si>
    <t>16.010451</t>
  </si>
  <si>
    <t>Comparative Literature</t>
  </si>
  <si>
    <t>16.010452</t>
  </si>
  <si>
    <t>16.030151</t>
  </si>
  <si>
    <t>CHIN</t>
  </si>
  <si>
    <t>Chinese Language and Literature</t>
  </si>
  <si>
    <t>16.030152</t>
  </si>
  <si>
    <t>16.030251</t>
  </si>
  <si>
    <t>JAPN</t>
  </si>
  <si>
    <t>Japanese Language and Literature</t>
  </si>
  <si>
    <t>16.030252</t>
  </si>
  <si>
    <t>16.030351</t>
  </si>
  <si>
    <t>KORE</t>
  </si>
  <si>
    <t>Korean Language and Literature</t>
  </si>
  <si>
    <t>16.030352</t>
  </si>
  <si>
    <t>16.040251</t>
  </si>
  <si>
    <t>RUSS</t>
  </si>
  <si>
    <t>Russian Language and Literature</t>
  </si>
  <si>
    <t>16.040252</t>
  </si>
  <si>
    <t>16.050151</t>
  </si>
  <si>
    <t>GERM</t>
  </si>
  <si>
    <t>German Language and Literature</t>
  </si>
  <si>
    <t>16.050152</t>
  </si>
  <si>
    <t>16.090151</t>
  </si>
  <si>
    <t>FREN</t>
  </si>
  <si>
    <t>French Language and Literature</t>
  </si>
  <si>
    <t>16.090152</t>
  </si>
  <si>
    <t>16.090154</t>
  </si>
  <si>
    <t>16.090251</t>
  </si>
  <si>
    <t>ITAL</t>
  </si>
  <si>
    <t>Italian Language and Literature</t>
  </si>
  <si>
    <t>16.090252</t>
  </si>
  <si>
    <t>16.090451</t>
  </si>
  <si>
    <t>PORT</t>
  </si>
  <si>
    <t>Portuguese Language and Literature</t>
  </si>
  <si>
    <t>16.090452</t>
  </si>
  <si>
    <t>16.090500</t>
  </si>
  <si>
    <t>SPNL</t>
  </si>
  <si>
    <t>Spanish Language and Literature</t>
  </si>
  <si>
    <t>16.090551</t>
  </si>
  <si>
    <t>SPAN</t>
  </si>
  <si>
    <t>16.090552</t>
  </si>
  <si>
    <t>16.090554</t>
  </si>
  <si>
    <t>16.110151</t>
  </si>
  <si>
    <t>ARAB</t>
  </si>
  <si>
    <t>Arabic Language and Literature</t>
  </si>
  <si>
    <t>16.110152</t>
  </si>
  <si>
    <t>16.120351</t>
  </si>
  <si>
    <t>LATI</t>
  </si>
  <si>
    <t>Latin Language and Literature</t>
  </si>
  <si>
    <t>16.120352</t>
  </si>
  <si>
    <t>16.160300</t>
  </si>
  <si>
    <t>SLNG</t>
  </si>
  <si>
    <t>Sign Language Interpretation and Translation</t>
  </si>
  <si>
    <t>16.160351</t>
  </si>
  <si>
    <t>SGNL</t>
  </si>
  <si>
    <t>16.160352</t>
  </si>
  <si>
    <t>19.010100</t>
  </si>
  <si>
    <t>OLAC</t>
  </si>
  <si>
    <t>Family and Consumer Sciences/Human Sciences, General</t>
  </si>
  <si>
    <t>OLIA</t>
  </si>
  <si>
    <t>OLIE</t>
  </si>
  <si>
    <t>OLWF</t>
  </si>
  <si>
    <t>19.040151</t>
  </si>
  <si>
    <t>BUSI</t>
  </si>
  <si>
    <t>Family Resource Management Studies, General</t>
  </si>
  <si>
    <t>19.050100</t>
  </si>
  <si>
    <t>FDNS</t>
  </si>
  <si>
    <t>Foods, Nutrition, and Wellness Studies, General</t>
  </si>
  <si>
    <t>19.050151</t>
  </si>
  <si>
    <t>BIOL</t>
  </si>
  <si>
    <t>HECO</t>
  </si>
  <si>
    <t>19.050500</t>
  </si>
  <si>
    <t>Foodservice Systems Administration/Management</t>
  </si>
  <si>
    <t>19.060100</t>
  </si>
  <si>
    <t>CHHS</t>
  </si>
  <si>
    <t>Housing and Human Environments, General</t>
  </si>
  <si>
    <t>19.060500</t>
  </si>
  <si>
    <t>EHKP</t>
  </si>
  <si>
    <t>Home Furnishings and Equipment Installers</t>
  </si>
  <si>
    <t>19.070100</t>
  </si>
  <si>
    <t>FMLD</t>
  </si>
  <si>
    <t>Human Development and Family Studies, General</t>
  </si>
  <si>
    <t>19.070200</t>
  </si>
  <si>
    <t>GERS</t>
  </si>
  <si>
    <t>Adult Development and Aging</t>
  </si>
  <si>
    <t>19.070400</t>
  </si>
  <si>
    <t>Family Systems</t>
  </si>
  <si>
    <t>19.070600</t>
  </si>
  <si>
    <t>Child Development</t>
  </si>
  <si>
    <t>19.070800</t>
  </si>
  <si>
    <t>Child Care and Support Services Management</t>
  </si>
  <si>
    <t>19.070900</t>
  </si>
  <si>
    <t>Child Care Provider/Assistant</t>
  </si>
  <si>
    <t>19.090100</t>
  </si>
  <si>
    <t>Apparel and Textiles, General</t>
  </si>
  <si>
    <t>19.090200</t>
  </si>
  <si>
    <t>Apparel and Textile Manufacture</t>
  </si>
  <si>
    <t>19.090500</t>
  </si>
  <si>
    <t>Apparel and Textile Marketing Management</t>
  </si>
  <si>
    <t>22.030100</t>
  </si>
  <si>
    <t>POFL</t>
  </si>
  <si>
    <t>Legal Administrative Assistant/Secretary</t>
  </si>
  <si>
    <t>22.030200</t>
  </si>
  <si>
    <t>LAWT</t>
  </si>
  <si>
    <t>Legal Assistant/Paralegal</t>
  </si>
  <si>
    <t>LGLA</t>
  </si>
  <si>
    <t>22.030300</t>
  </si>
  <si>
    <t>CRTR</t>
  </si>
  <si>
    <t>Court Reporting and Captioning/Court Reporter</t>
  </si>
  <si>
    <t>23.130151</t>
  </si>
  <si>
    <t>Writing, General</t>
  </si>
  <si>
    <t>23.130251</t>
  </si>
  <si>
    <t>Creative Writing</t>
  </si>
  <si>
    <t>23.130300</t>
  </si>
  <si>
    <t>ETWR</t>
  </si>
  <si>
    <t>Professional, Technical, Business, and Scientific Writing</t>
  </si>
  <si>
    <t>23.130351</t>
  </si>
  <si>
    <t>23.130352</t>
  </si>
  <si>
    <t>23.140251</t>
  </si>
  <si>
    <t>American Literature (United States)</t>
  </si>
  <si>
    <t>23.140451</t>
  </si>
  <si>
    <t>English Literature (British and Commonwealth)</t>
  </si>
  <si>
    <t>24.010151</t>
  </si>
  <si>
    <t>Liberal Arts and Sciences/Liberal Studies</t>
  </si>
  <si>
    <t>24.010351</t>
  </si>
  <si>
    <t>Humanities/Humanistic Studies</t>
  </si>
  <si>
    <t>24.010352</t>
  </si>
  <si>
    <t>ARTS</t>
  </si>
  <si>
    <t>DANC</t>
  </si>
  <si>
    <t>DRAM</t>
  </si>
  <si>
    <t>MUSI</t>
  </si>
  <si>
    <t>PHIL</t>
  </si>
  <si>
    <t>24.010353</t>
  </si>
  <si>
    <t>25.030100</t>
  </si>
  <si>
    <t>LBRA</t>
  </si>
  <si>
    <t>Library and Archives Assisting</t>
  </si>
  <si>
    <t>26.010151</t>
  </si>
  <si>
    <t>Biology/Biological Sciences, General</t>
  </si>
  <si>
    <t>26.010152</t>
  </si>
  <si>
    <t>26.030151</t>
  </si>
  <si>
    <t>Botany/Plant Biology</t>
  </si>
  <si>
    <t>26.040300</t>
  </si>
  <si>
    <t>Anatomy</t>
  </si>
  <si>
    <t>26.050251</t>
  </si>
  <si>
    <t>Microbiology, General</t>
  </si>
  <si>
    <t>26.050300</t>
  </si>
  <si>
    <t>Medical Microbiology and Bacteriology</t>
  </si>
  <si>
    <t>26.050351</t>
  </si>
  <si>
    <t>26.070151</t>
  </si>
  <si>
    <t>Zoology/Animal Biology</t>
  </si>
  <si>
    <t>26.070700</t>
  </si>
  <si>
    <t>Animal Physiology</t>
  </si>
  <si>
    <t>26.070751</t>
  </si>
  <si>
    <t>26.080151</t>
  </si>
  <si>
    <t>Genetics, General</t>
  </si>
  <si>
    <t>26.120151</t>
  </si>
  <si>
    <t>Biotechnology</t>
  </si>
  <si>
    <t>26.120152</t>
  </si>
  <si>
    <t>26.130551</t>
  </si>
  <si>
    <t>Environmental Biology</t>
  </si>
  <si>
    <t>27.010151</t>
  </si>
  <si>
    <t>MATH</t>
  </si>
  <si>
    <t>Mathematics, General</t>
  </si>
  <si>
    <t>27.010153</t>
  </si>
  <si>
    <t>27.010154</t>
  </si>
  <si>
    <t>27.010156</t>
  </si>
  <si>
    <t>27.010157</t>
  </si>
  <si>
    <t>27.010158</t>
  </si>
  <si>
    <t>27.010159</t>
  </si>
  <si>
    <t>27.010160</t>
  </si>
  <si>
    <t>27.010161</t>
  </si>
  <si>
    <t>27.010163</t>
  </si>
  <si>
    <t>27.010164</t>
  </si>
  <si>
    <t>27.010165</t>
  </si>
  <si>
    <t>27.010166</t>
  </si>
  <si>
    <t>27.030100</t>
  </si>
  <si>
    <t>TECM</t>
  </si>
  <si>
    <t>Applied Mathematics, General</t>
  </si>
  <si>
    <t>27.030152</t>
  </si>
  <si>
    <t>27.030153</t>
  </si>
  <si>
    <t>27.050151</t>
  </si>
  <si>
    <t>Statistics, General</t>
  </si>
  <si>
    <t>30.110100</t>
  </si>
  <si>
    <t>Gerontology</t>
  </si>
  <si>
    <t>31.010100</t>
  </si>
  <si>
    <t>FITT</t>
  </si>
  <si>
    <t>Parks, Recreation and Leisure Studies</t>
  </si>
  <si>
    <t>31.010151</t>
  </si>
  <si>
    <t>KINE</t>
  </si>
  <si>
    <t>PHED</t>
  </si>
  <si>
    <t>31.050100</t>
  </si>
  <si>
    <t>Sports, Kinesiology, and Physical Education/Fitness, General</t>
  </si>
  <si>
    <t>31.050151</t>
  </si>
  <si>
    <t>31.050152</t>
  </si>
  <si>
    <t>31.050400</t>
  </si>
  <si>
    <t>Sport and Fitness Administration/Management</t>
  </si>
  <si>
    <t>31.050500</t>
  </si>
  <si>
    <t>Exercise Science and Kinesiology</t>
  </si>
  <si>
    <t>31.050551</t>
  </si>
  <si>
    <t>32.010152</t>
  </si>
  <si>
    <t>DE01</t>
  </si>
  <si>
    <t>Basic Skills and Developmental/Remedial Education, General</t>
  </si>
  <si>
    <t>32.010153</t>
  </si>
  <si>
    <t>DE02</t>
  </si>
  <si>
    <t>32.010451</t>
  </si>
  <si>
    <t>Developmental/Remedial Mathematics</t>
  </si>
  <si>
    <t>32.010452</t>
  </si>
  <si>
    <t>32.010453</t>
  </si>
  <si>
    <t>32.010454</t>
  </si>
  <si>
    <t>32.010455</t>
  </si>
  <si>
    <t>DE03</t>
  </si>
  <si>
    <t>32.010852</t>
  </si>
  <si>
    <t>Developmental/Remedial English</t>
  </si>
  <si>
    <t>32.010853</t>
  </si>
  <si>
    <t>32.010854</t>
  </si>
  <si>
    <t>32.010855</t>
  </si>
  <si>
    <t>32.010856</t>
  </si>
  <si>
    <t>32.010857</t>
  </si>
  <si>
    <t>32.010859</t>
  </si>
  <si>
    <t>32.010860</t>
  </si>
  <si>
    <t>32.010861</t>
  </si>
  <si>
    <t>32.010862</t>
  </si>
  <si>
    <t>32.010863</t>
  </si>
  <si>
    <t>32.010864</t>
  </si>
  <si>
    <t>32.010865</t>
  </si>
  <si>
    <t>32.010866</t>
  </si>
  <si>
    <t>32.010867</t>
  </si>
  <si>
    <t>32.010868</t>
  </si>
  <si>
    <t>32.010869</t>
  </si>
  <si>
    <t>36.010851</t>
  </si>
  <si>
    <t>Sports and Exercise</t>
  </si>
  <si>
    <t>36.010853</t>
  </si>
  <si>
    <t>36.010854</t>
  </si>
  <si>
    <t>36.011451</t>
  </si>
  <si>
    <t>Dancing</t>
  </si>
  <si>
    <t>38.010151</t>
  </si>
  <si>
    <t>Philosophy</t>
  </si>
  <si>
    <t>38.010152</t>
  </si>
  <si>
    <t>38.010153</t>
  </si>
  <si>
    <t>38.010154</t>
  </si>
  <si>
    <t>38.010155</t>
  </si>
  <si>
    <t>38.020152</t>
  </si>
  <si>
    <t>Religion/Religious Studies</t>
  </si>
  <si>
    <t>38.020153</t>
  </si>
  <si>
    <t>40.010100</t>
  </si>
  <si>
    <t>Physical Sciences, General</t>
  </si>
  <si>
    <t>40.010151</t>
  </si>
  <si>
    <t>PHYS</t>
  </si>
  <si>
    <t>40.010153</t>
  </si>
  <si>
    <t>CHEM</t>
  </si>
  <si>
    <t>40.010158</t>
  </si>
  <si>
    <t>40.020151</t>
  </si>
  <si>
    <t>ASTR</t>
  </si>
  <si>
    <t>Astronomy</t>
  </si>
  <si>
    <t>40.020152</t>
  </si>
  <si>
    <t>40.040151</t>
  </si>
  <si>
    <t>Atmospheric Sciences and Meteorology, General</t>
  </si>
  <si>
    <t>40.050100</t>
  </si>
  <si>
    <t>Chemistry, General</t>
  </si>
  <si>
    <t>40.050151</t>
  </si>
  <si>
    <t>40.050152</t>
  </si>
  <si>
    <t>40.050153</t>
  </si>
  <si>
    <t>40.050154</t>
  </si>
  <si>
    <t>40.050155</t>
  </si>
  <si>
    <t>40.050156</t>
  </si>
  <si>
    <t>40.050157</t>
  </si>
  <si>
    <t>40.050158</t>
  </si>
  <si>
    <t>40.050200</t>
  </si>
  <si>
    <t>Analytical Chemistry</t>
  </si>
  <si>
    <t>40.050400</t>
  </si>
  <si>
    <t>Organic Chemistry</t>
  </si>
  <si>
    <t>40.050452</t>
  </si>
  <si>
    <t>40.060151</t>
  </si>
  <si>
    <t>Geology/Earth Science, General</t>
  </si>
  <si>
    <t>40.060154</t>
  </si>
  <si>
    <t>40.060753</t>
  </si>
  <si>
    <t>Oceanography, Chemical and Physical</t>
  </si>
  <si>
    <t>40.080100</t>
  </si>
  <si>
    <t>Physics, General</t>
  </si>
  <si>
    <t>40.080151</t>
  </si>
  <si>
    <t>40.080152</t>
  </si>
  <si>
    <t>40.080153</t>
  </si>
  <si>
    <t>40.080154</t>
  </si>
  <si>
    <t>40.080155</t>
  </si>
  <si>
    <t>40.080156</t>
  </si>
  <si>
    <t>40.080157</t>
  </si>
  <si>
    <t>40.100100</t>
  </si>
  <si>
    <t>EGRT</t>
  </si>
  <si>
    <t>Materials Science</t>
  </si>
  <si>
    <t>41.010100</t>
  </si>
  <si>
    <t>BITC</t>
  </si>
  <si>
    <t>Biology/Biotechnology Technology/Technician</t>
  </si>
  <si>
    <t>41.020400</t>
  </si>
  <si>
    <t>IRAD</t>
  </si>
  <si>
    <t>Industrial Radiologic Technology/Technician</t>
  </si>
  <si>
    <t>41.020500</t>
  </si>
  <si>
    <t>NUCP</t>
  </si>
  <si>
    <t>Nuclear/Nuclear Power Technology/Technician</t>
  </si>
  <si>
    <t>41.030100</t>
  </si>
  <si>
    <t>CTEC</t>
  </si>
  <si>
    <t>Chemical Technology/Technician</t>
  </si>
  <si>
    <t>PTAC</t>
  </si>
  <si>
    <t>42.010100</t>
  </si>
  <si>
    <t>PSYT</t>
  </si>
  <si>
    <t>Psychology, General</t>
  </si>
  <si>
    <t>42.010151</t>
  </si>
  <si>
    <t>PSYC</t>
  </si>
  <si>
    <t>42.010152</t>
  </si>
  <si>
    <t>42.010153</t>
  </si>
  <si>
    <t>SOCI</t>
  </si>
  <si>
    <t>42.010156</t>
  </si>
  <si>
    <t>42.010157</t>
  </si>
  <si>
    <t>42.270151</t>
  </si>
  <si>
    <t>Cognitive Psychology and Psycholinguistics</t>
  </si>
  <si>
    <t>42.270300</t>
  </si>
  <si>
    <t>Developmental and Child Psychology</t>
  </si>
  <si>
    <t>42.270351</t>
  </si>
  <si>
    <t>42.270700</t>
  </si>
  <si>
    <t>Social Psychology</t>
  </si>
  <si>
    <t>42.270751</t>
  </si>
  <si>
    <t>42.271051</t>
  </si>
  <si>
    <t>Developmental and Adolescent Psychology</t>
  </si>
  <si>
    <t>42.280100</t>
  </si>
  <si>
    <t>Clinical Psychology</t>
  </si>
  <si>
    <t>42.280300</t>
  </si>
  <si>
    <t>Counseling Psychology</t>
  </si>
  <si>
    <t>43.010200</t>
  </si>
  <si>
    <t>CJCR</t>
  </si>
  <si>
    <t>Corrections</t>
  </si>
  <si>
    <t>43.010300</t>
  </si>
  <si>
    <t>CJSA</t>
  </si>
  <si>
    <t>Criminal Justice/Law Enforcement Administration</t>
  </si>
  <si>
    <t>43.010400</t>
  </si>
  <si>
    <t>Criminal Justice/Safety Studies</t>
  </si>
  <si>
    <t>43.010451</t>
  </si>
  <si>
    <t>CRIJ</t>
  </si>
  <si>
    <t>43.010452</t>
  </si>
  <si>
    <t>43.010453</t>
  </si>
  <si>
    <t>43.010454</t>
  </si>
  <si>
    <t>43.010455</t>
  </si>
  <si>
    <t>43.010456</t>
  </si>
  <si>
    <t>43.010457</t>
  </si>
  <si>
    <t>43.010700</t>
  </si>
  <si>
    <t>CJLE</t>
  </si>
  <si>
    <t>Criminal Justice/Police Science</t>
  </si>
  <si>
    <t>43.010900</t>
  </si>
  <si>
    <t>Security and Loss Prevention Services</t>
  </si>
  <si>
    <t>SLPS</t>
  </si>
  <si>
    <t>43.011300</t>
  </si>
  <si>
    <t>Corrections Administration</t>
  </si>
  <si>
    <t>43.020100</t>
  </si>
  <si>
    <t>EMAP</t>
  </si>
  <si>
    <t>Fire Protection and Safety Technology/Technician</t>
  </si>
  <si>
    <t>FIRT</t>
  </si>
  <si>
    <t>43.020200</t>
  </si>
  <si>
    <t>Fire Services Administration</t>
  </si>
  <si>
    <t>43.020300</t>
  </si>
  <si>
    <t>FIRS</t>
  </si>
  <si>
    <t>Fire Science/Fire-fighting</t>
  </si>
  <si>
    <t>FPTA</t>
  </si>
  <si>
    <t>VFFT</t>
  </si>
  <si>
    <t>44.040100</t>
  </si>
  <si>
    <t>HMSY</t>
  </si>
  <si>
    <t>Public Administration</t>
  </si>
  <si>
    <t>PBAD</t>
  </si>
  <si>
    <t>44.070100</t>
  </si>
  <si>
    <t>SCWK</t>
  </si>
  <si>
    <t>Social Work</t>
  </si>
  <si>
    <t>44.070151</t>
  </si>
  <si>
    <t>SOCW</t>
  </si>
  <si>
    <t>44.070152</t>
  </si>
  <si>
    <t>44.070153</t>
  </si>
  <si>
    <t>44.070200</t>
  </si>
  <si>
    <t>Youth Services/Administration</t>
  </si>
  <si>
    <t>45.010151</t>
  </si>
  <si>
    <t>ANTH</t>
  </si>
  <si>
    <t>Social Sciences, General</t>
  </si>
  <si>
    <t>ECON</t>
  </si>
  <si>
    <t>GEOG</t>
  </si>
  <si>
    <t>HIST</t>
  </si>
  <si>
    <t>45.020151</t>
  </si>
  <si>
    <t>Anthropology, General</t>
  </si>
  <si>
    <t>45.020153</t>
  </si>
  <si>
    <t>45.020251</t>
  </si>
  <si>
    <t>Physical and Biological Anthropology</t>
  </si>
  <si>
    <t>45.030151</t>
  </si>
  <si>
    <t>Archeology</t>
  </si>
  <si>
    <t>45.040151</t>
  </si>
  <si>
    <t>Criminology</t>
  </si>
  <si>
    <t>45.040152</t>
  </si>
  <si>
    <t>45.060100</t>
  </si>
  <si>
    <t>ECNG</t>
  </si>
  <si>
    <t>Economics, General</t>
  </si>
  <si>
    <t>45.060151</t>
  </si>
  <si>
    <t>45.060152</t>
  </si>
  <si>
    <t>45.070151</t>
  </si>
  <si>
    <t>Geography</t>
  </si>
  <si>
    <t>45.070153</t>
  </si>
  <si>
    <t>45.070200</t>
  </si>
  <si>
    <t>GISC</t>
  </si>
  <si>
    <t>Geographic Information Science and Cartography</t>
  </si>
  <si>
    <t>45.100152</t>
  </si>
  <si>
    <t>Political Science and Government, General</t>
  </si>
  <si>
    <t>45.100251</t>
  </si>
  <si>
    <t>American Government and Politics (United States)</t>
  </si>
  <si>
    <t>45.100252</t>
  </si>
  <si>
    <t>45.110151</t>
  </si>
  <si>
    <t>Sociology, General</t>
  </si>
  <si>
    <t>45.110152</t>
  </si>
  <si>
    <t>45.110153</t>
  </si>
  <si>
    <t>45.110154</t>
  </si>
  <si>
    <t>45.110155</t>
  </si>
  <si>
    <t>46.010100</t>
  </si>
  <si>
    <t>MBST</t>
  </si>
  <si>
    <t>Mason/Masonry</t>
  </si>
  <si>
    <t>46.020100</t>
  </si>
  <si>
    <t>CRPT</t>
  </si>
  <si>
    <t>Carpentry/Carpenter</t>
  </si>
  <si>
    <t>46.030100</t>
  </si>
  <si>
    <t>ELPT</t>
  </si>
  <si>
    <t>Electrical and Power Transmission Installation/Installer, General</t>
  </si>
  <si>
    <t>SEST</t>
  </si>
  <si>
    <t>46.030200</t>
  </si>
  <si>
    <t>ELTN</t>
  </si>
  <si>
    <t>Electrician</t>
  </si>
  <si>
    <t>46.030300</t>
  </si>
  <si>
    <t>LNWK</t>
  </si>
  <si>
    <t>Lineworker</t>
  </si>
  <si>
    <t>46.040100</t>
  </si>
  <si>
    <t>CBFM</t>
  </si>
  <si>
    <t>Building/Property Maintenance</t>
  </si>
  <si>
    <t>46.040300</t>
  </si>
  <si>
    <t>Building/Home/Construction Inspection/Inspector</t>
  </si>
  <si>
    <t>46.040800</t>
  </si>
  <si>
    <t>Painting/Painter and Wall Coverer</t>
  </si>
  <si>
    <t>46.050200</t>
  </si>
  <si>
    <t>PFPB</t>
  </si>
  <si>
    <t>Pipefitting/Pipefitter and Sprinkler Fitter</t>
  </si>
  <si>
    <t>46.050300</t>
  </si>
  <si>
    <t>Plumbing Technology/Plumber</t>
  </si>
  <si>
    <t>47.010100</t>
  </si>
  <si>
    <t>EEIR</t>
  </si>
  <si>
    <t>Electrical/Electronics Equipment Installation and Repair Technology/Technician, General</t>
  </si>
  <si>
    <t>47.010300</t>
  </si>
  <si>
    <t>CSIR</t>
  </si>
  <si>
    <t>Communications Systems Installation and Repair Technology/Technician</t>
  </si>
  <si>
    <t>47.010400</t>
  </si>
  <si>
    <t>CPMT</t>
  </si>
  <si>
    <t>Computer Installation and Repair Technology/Technician</t>
  </si>
  <si>
    <t>CPTR</t>
  </si>
  <si>
    <t>47.010500</t>
  </si>
  <si>
    <t>IEIR</t>
  </si>
  <si>
    <t>Industrial Electronics Technology/Technician</t>
  </si>
  <si>
    <t>47.010600</t>
  </si>
  <si>
    <t>MAIR</t>
  </si>
  <si>
    <t>Appliance Installation and Repair Technology/Technician</t>
  </si>
  <si>
    <t>47.011000</t>
  </si>
  <si>
    <t>Security System Installation, Repair, and Inspection Technology/Technician</t>
  </si>
  <si>
    <t>47.020100</t>
  </si>
  <si>
    <t>Heating, Air Conditioning, Ventilation and Refrigeration Maintenance Technology/Technician</t>
  </si>
  <si>
    <t>RBPT</t>
  </si>
  <si>
    <t>47.030200</t>
  </si>
  <si>
    <t>HEMR</t>
  </si>
  <si>
    <t>Heavy Equipment Maintenance Technology/Technician</t>
  </si>
  <si>
    <t>47.030300</t>
  </si>
  <si>
    <t>IMRT</t>
  </si>
  <si>
    <t>Industrial Mechanics and Maintenance Technology/Technician</t>
  </si>
  <si>
    <t>47.040200</t>
  </si>
  <si>
    <t>GNST</t>
  </si>
  <si>
    <t>Gunsmithing/Gunsmith</t>
  </si>
  <si>
    <t>47.040800</t>
  </si>
  <si>
    <t>HRGY</t>
  </si>
  <si>
    <t>Watchmaking and Jewelrymaking</t>
  </si>
  <si>
    <t>47.060300</t>
  </si>
  <si>
    <t>ABDR</t>
  </si>
  <si>
    <t>Autobody/Collision and Repair Technology/Technician</t>
  </si>
  <si>
    <t>47.060400</t>
  </si>
  <si>
    <t>AUMT</t>
  </si>
  <si>
    <t>Automobile/Automotive Mechanics Technology/Technician</t>
  </si>
  <si>
    <t>47.060500</t>
  </si>
  <si>
    <t>DEMR</t>
  </si>
  <si>
    <t>Diesel Mechanics Technology/Technician</t>
  </si>
  <si>
    <t>47.060600</t>
  </si>
  <si>
    <t>SMER</t>
  </si>
  <si>
    <t>Small Engine Mechanics and Repair Technology/Technician</t>
  </si>
  <si>
    <t>47.060700</t>
  </si>
  <si>
    <t>AERM</t>
  </si>
  <si>
    <t>Airframe Mechanics and Aircraft Maintenance Technology/Technician</t>
  </si>
  <si>
    <t>47.060800</t>
  </si>
  <si>
    <t>Aircraft Powerplant Technology/Technician</t>
  </si>
  <si>
    <t>47.060900</t>
  </si>
  <si>
    <t>AVNC</t>
  </si>
  <si>
    <t>Avionics Maintenance Technology/Technician</t>
  </si>
  <si>
    <t>47.061100</t>
  </si>
  <si>
    <t>MTRC</t>
  </si>
  <si>
    <t>Motorcycle Maintenance and  Repair Technology/Technician</t>
  </si>
  <si>
    <t>48.030300</t>
  </si>
  <si>
    <t>UPHL</t>
  </si>
  <si>
    <t>Upholstery/Upholsterer</t>
  </si>
  <si>
    <t>48.050100</t>
  </si>
  <si>
    <t>MCHN</t>
  </si>
  <si>
    <t>Machine Tool Technology/Machinist</t>
  </si>
  <si>
    <t>48.050300</t>
  </si>
  <si>
    <t>Machine Shop Technology/Assistant</t>
  </si>
  <si>
    <t>48.050600</t>
  </si>
  <si>
    <t>Sheet Metal Technology/Sheetworking</t>
  </si>
  <si>
    <t>48.050700</t>
  </si>
  <si>
    <t>Tool and Die Technology/Technician</t>
  </si>
  <si>
    <t>48.050800</t>
  </si>
  <si>
    <t>NDTE</t>
  </si>
  <si>
    <t>Welding Technology/Welder</t>
  </si>
  <si>
    <t>WLDG</t>
  </si>
  <si>
    <t>48.070300</t>
  </si>
  <si>
    <t>WDWK</t>
  </si>
  <si>
    <t>Cabinetmaking and Millwork</t>
  </si>
  <si>
    <t>49.010100</t>
  </si>
  <si>
    <t>ATRN</t>
  </si>
  <si>
    <t>Aeronautics/Aviation/Aerospace Science and Technology, General</t>
  </si>
  <si>
    <t>AVIM</t>
  </si>
  <si>
    <t>49.010200</t>
  </si>
  <si>
    <t>AIRP</t>
  </si>
  <si>
    <t>Airline/Commercial/Professional Pilot and Flight Crew</t>
  </si>
  <si>
    <t>49.010400</t>
  </si>
  <si>
    <t>Aviation/Airway Management and Operations</t>
  </si>
  <si>
    <t>49.010800</t>
  </si>
  <si>
    <t>Flight Instructor</t>
  </si>
  <si>
    <t>49.020200</t>
  </si>
  <si>
    <t>CNSE</t>
  </si>
  <si>
    <t>Construction/Heavy Equipment/Earthmoving Equipment Operation</t>
  </si>
  <si>
    <t>49.020500</t>
  </si>
  <si>
    <t>CVOP</t>
  </si>
  <si>
    <t>Truck and Bus Driver/Commercial Vehicle Operation and Instructor</t>
  </si>
  <si>
    <t>49.020600</t>
  </si>
  <si>
    <t>Mobil Crane Operation/Operator</t>
  </si>
  <si>
    <t>49.030900</t>
  </si>
  <si>
    <t>NAUT</t>
  </si>
  <si>
    <t>Marine Science/Merchant Marine Officer</t>
  </si>
  <si>
    <t>50.010100</t>
  </si>
  <si>
    <t>Visual and Performing Arts, General</t>
  </si>
  <si>
    <t>50.010151</t>
  </si>
  <si>
    <t>50.010252</t>
  </si>
  <si>
    <t>Digital Arts</t>
  </si>
  <si>
    <t>50.020100</t>
  </si>
  <si>
    <t>CRFT</t>
  </si>
  <si>
    <t>Crafts/Craft Design, Folk Art and Artisanry</t>
  </si>
  <si>
    <t>50.030152</t>
  </si>
  <si>
    <t>Dance, General</t>
  </si>
  <si>
    <t>50.030153</t>
  </si>
  <si>
    <t>50.030154</t>
  </si>
  <si>
    <t>50.030155</t>
  </si>
  <si>
    <t>50.030156</t>
  </si>
  <si>
    <t>50.040100</t>
  </si>
  <si>
    <t>Design and Visual Communications, General</t>
  </si>
  <si>
    <t>50.040151</t>
  </si>
  <si>
    <t>50.040153</t>
  </si>
  <si>
    <t>50.040200</t>
  </si>
  <si>
    <t>Commercial and Advertising Art</t>
  </si>
  <si>
    <t>50.040251</t>
  </si>
  <si>
    <t>50.040600</t>
  </si>
  <si>
    <t>PHTC</t>
  </si>
  <si>
    <t>Commercial Photography</t>
  </si>
  <si>
    <t>50.040700</t>
  </si>
  <si>
    <t>FSHD</t>
  </si>
  <si>
    <t>Fashion/Apparel Design</t>
  </si>
  <si>
    <t>50.040800</t>
  </si>
  <si>
    <t>INDS</t>
  </si>
  <si>
    <t>Interior Design</t>
  </si>
  <si>
    <t>50.040900</t>
  </si>
  <si>
    <t>Graphic Design</t>
  </si>
  <si>
    <t>50.050151</t>
  </si>
  <si>
    <t>Drama and Dramatics/Theatre Arts, General</t>
  </si>
  <si>
    <t>50.050152</t>
  </si>
  <si>
    <t>50.050251</t>
  </si>
  <si>
    <t>Technical Theatre/Theatre Design and Technology</t>
  </si>
  <si>
    <t>50.050252</t>
  </si>
  <si>
    <t>50.050253</t>
  </si>
  <si>
    <t>50.050551</t>
  </si>
  <si>
    <t>Theatre Literature, History and Criticism</t>
  </si>
  <si>
    <t>50.050651</t>
  </si>
  <si>
    <t>Acting</t>
  </si>
  <si>
    <t>50.050652</t>
  </si>
  <si>
    <t>50.050653</t>
  </si>
  <si>
    <t>50.050654</t>
  </si>
  <si>
    <t>50.060100</t>
  </si>
  <si>
    <t>FLMC</t>
  </si>
  <si>
    <t>Film/Cinema/Media Studies</t>
  </si>
  <si>
    <t>50.060151</t>
  </si>
  <si>
    <t>50.060200</t>
  </si>
  <si>
    <t>Cinematography and Film/Video Production</t>
  </si>
  <si>
    <t>50.060551</t>
  </si>
  <si>
    <t>Photography</t>
  </si>
  <si>
    <t>50.060552</t>
  </si>
  <si>
    <t>50.070151</t>
  </si>
  <si>
    <t>Art/Art Studies, General</t>
  </si>
  <si>
    <t>50.070351</t>
  </si>
  <si>
    <t>Art History, Criticism and Conservation</t>
  </si>
  <si>
    <t>50.070352</t>
  </si>
  <si>
    <t>50.070354</t>
  </si>
  <si>
    <t>50.070500</t>
  </si>
  <si>
    <t>ARTT</t>
  </si>
  <si>
    <t>Drawing</t>
  </si>
  <si>
    <t>50.070552</t>
  </si>
  <si>
    <t>50.070553</t>
  </si>
  <si>
    <t>50.070851</t>
  </si>
  <si>
    <t>Painting</t>
  </si>
  <si>
    <t>50.070852</t>
  </si>
  <si>
    <t>50.070853</t>
  </si>
  <si>
    <t>50.070951</t>
  </si>
  <si>
    <t>Sculpture</t>
  </si>
  <si>
    <t>50.071051</t>
  </si>
  <si>
    <t>Printmaking</t>
  </si>
  <si>
    <t>50.071151</t>
  </si>
  <si>
    <t>Ceramic Arts and Ceramics</t>
  </si>
  <si>
    <t>50.071451</t>
  </si>
  <si>
    <t>Metal Arts</t>
  </si>
  <si>
    <t>50.090100</t>
  </si>
  <si>
    <t>Music, General</t>
  </si>
  <si>
    <t>50.090200</t>
  </si>
  <si>
    <t>Music History, Literature, and Theory</t>
  </si>
  <si>
    <t>50.090251</t>
  </si>
  <si>
    <t>50.090252</t>
  </si>
  <si>
    <t>50.090253</t>
  </si>
  <si>
    <t>50.090300</t>
  </si>
  <si>
    <t>MUSP</t>
  </si>
  <si>
    <t>Music Performance, General</t>
  </si>
  <si>
    <t>50.090351</t>
  </si>
  <si>
    <t>50.090354</t>
  </si>
  <si>
    <t>MUAP</t>
  </si>
  <si>
    <t>MUSE</t>
  </si>
  <si>
    <t>50.090355</t>
  </si>
  <si>
    <t>MUEN</t>
  </si>
  <si>
    <t>50.090356</t>
  </si>
  <si>
    <t>50.090357</t>
  </si>
  <si>
    <t>50.090358</t>
  </si>
  <si>
    <t>50.090400</t>
  </si>
  <si>
    <t>Music Theory and Composition</t>
  </si>
  <si>
    <t>50.090451</t>
  </si>
  <si>
    <t>50.090452</t>
  </si>
  <si>
    <t>50.090455</t>
  </si>
  <si>
    <t>50.090456</t>
  </si>
  <si>
    <t>50.090457</t>
  </si>
  <si>
    <t>50.090500</t>
  </si>
  <si>
    <t>Musicology and Ethnomusicology</t>
  </si>
  <si>
    <t>50.090600</t>
  </si>
  <si>
    <t>Conducting</t>
  </si>
  <si>
    <t>50.090700</t>
  </si>
  <si>
    <t>Keyboard Instruments</t>
  </si>
  <si>
    <t>50.090751</t>
  </si>
  <si>
    <t>50.090800</t>
  </si>
  <si>
    <t>Voice and Opera</t>
  </si>
  <si>
    <t>50.090851</t>
  </si>
  <si>
    <t>50.090852</t>
  </si>
  <si>
    <t>50.090853</t>
  </si>
  <si>
    <t>50.090900</t>
  </si>
  <si>
    <t>MUSB</t>
  </si>
  <si>
    <t>50.091151</t>
  </si>
  <si>
    <t>Stringed Instruments</t>
  </si>
  <si>
    <t>50.100300</t>
  </si>
  <si>
    <t>Music Management</t>
  </si>
  <si>
    <t>51.000000</t>
  </si>
  <si>
    <t>HPRS</t>
  </si>
  <si>
    <t>Health Services/Allied Health/Health Sciences, General</t>
  </si>
  <si>
    <t>51.060100</t>
  </si>
  <si>
    <t>DNTA</t>
  </si>
  <si>
    <t>Dental Assisting/Assistant</t>
  </si>
  <si>
    <t>51.060200</t>
  </si>
  <si>
    <t>DHYG</t>
  </si>
  <si>
    <t>Dental Hygiene/Hygienist</t>
  </si>
  <si>
    <t>51.060300</t>
  </si>
  <si>
    <t>DLBT</t>
  </si>
  <si>
    <t>Dental Laboratory Technology/Technician</t>
  </si>
  <si>
    <t>51.070100</t>
  </si>
  <si>
    <t>HITT</t>
  </si>
  <si>
    <t>Health/Health Care Administration/Management</t>
  </si>
  <si>
    <t>HTMS</t>
  </si>
  <si>
    <t>MHSM</t>
  </si>
  <si>
    <t>51.070200</t>
  </si>
  <si>
    <t>LTCA</t>
  </si>
  <si>
    <t>Hospital and Health Care Facilities Administration/Management</t>
  </si>
  <si>
    <t>51.070300</t>
  </si>
  <si>
    <t>HUWC</t>
  </si>
  <si>
    <t>Health Unit Coordinator/Ward Clerk</t>
  </si>
  <si>
    <t>51.070700</t>
  </si>
  <si>
    <t>Health Information/Medical Records Technology/Technician</t>
  </si>
  <si>
    <t>51.070800</t>
  </si>
  <si>
    <t>MRMT</t>
  </si>
  <si>
    <t>Medical Transcription/Transcriptionist</t>
  </si>
  <si>
    <t>51.071300</t>
  </si>
  <si>
    <t>Medical Insurance Coding Specialist/Coder</t>
  </si>
  <si>
    <t>51.071600</t>
  </si>
  <si>
    <t>Medical Administrative/Executive Assistant and Medical Secretary</t>
  </si>
  <si>
    <t>POFM</t>
  </si>
  <si>
    <t>51.071700</t>
  </si>
  <si>
    <t>MSST</t>
  </si>
  <si>
    <t>Medical Staff Services Technology/Technician</t>
  </si>
  <si>
    <t>51.080100</t>
  </si>
  <si>
    <t>MDCA</t>
  </si>
  <si>
    <t>Medical/Clinical Assistant</t>
  </si>
  <si>
    <t>51.080300</t>
  </si>
  <si>
    <t>OTHA</t>
  </si>
  <si>
    <t>Occupational Therapist Assistant</t>
  </si>
  <si>
    <t>51.080500</t>
  </si>
  <si>
    <t>PHRA</t>
  </si>
  <si>
    <t>Pharmacy Technician/Assistant</t>
  </si>
  <si>
    <t>51.080600</t>
  </si>
  <si>
    <t>PTHA</t>
  </si>
  <si>
    <t>Physical Therapist Assistant</t>
  </si>
  <si>
    <t>51.090100</t>
  </si>
  <si>
    <t>CVTT</t>
  </si>
  <si>
    <t>Cardiovascular Technology/Technologist</t>
  </si>
  <si>
    <t>VIRT</t>
  </si>
  <si>
    <t>51.090200</t>
  </si>
  <si>
    <t>ECRD</t>
  </si>
  <si>
    <t>Electrocardiograph Technology/Technician</t>
  </si>
  <si>
    <t>51.090300</t>
  </si>
  <si>
    <t>ENDT</t>
  </si>
  <si>
    <t>Electroneurodiagnostic/Electroencephalographic Technology/Technologist</t>
  </si>
  <si>
    <t>PSGT</t>
  </si>
  <si>
    <t>51.090400</t>
  </si>
  <si>
    <t>EMSP</t>
  </si>
  <si>
    <t>Emergency Medical Technology/Technician (EMT Paramedic)</t>
  </si>
  <si>
    <t>51.090500</t>
  </si>
  <si>
    <t>NMTT</t>
  </si>
  <si>
    <t>Nuclear Medical Technology/Technologist</t>
  </si>
  <si>
    <t>51.090600</t>
  </si>
  <si>
    <t>PRFS</t>
  </si>
  <si>
    <t>Perfusion Technology/Perfusionist</t>
  </si>
  <si>
    <t>51.090700</t>
  </si>
  <si>
    <t>MRIT</t>
  </si>
  <si>
    <t>Medical Radiologic Technology/Science - Radiation Therapist</t>
  </si>
  <si>
    <t>RADT</t>
  </si>
  <si>
    <t>51.090800</t>
  </si>
  <si>
    <t>RSPT</t>
  </si>
  <si>
    <t>Respiratory Care Therapy/Therapist</t>
  </si>
  <si>
    <t>51.090900</t>
  </si>
  <si>
    <t>SRGT</t>
  </si>
  <si>
    <t>Surgical Technology/Technologist</t>
  </si>
  <si>
    <t>51.091000</t>
  </si>
  <si>
    <t>DMSO</t>
  </si>
  <si>
    <t>Diagnostic Medical Sonography/Sonographer and Ultrasound  Technician</t>
  </si>
  <si>
    <t>DSAE</t>
  </si>
  <si>
    <t>DSPE</t>
  </si>
  <si>
    <t>DSVT</t>
  </si>
  <si>
    <t>51.091100</t>
  </si>
  <si>
    <t>CTMT</t>
  </si>
  <si>
    <t>Radiologic Technology/Science - Radiographer</t>
  </si>
  <si>
    <t>MAMT</t>
  </si>
  <si>
    <t>RADR</t>
  </si>
  <si>
    <t>51.091300</t>
  </si>
  <si>
    <t>Athletic Training/Trainer</t>
  </si>
  <si>
    <t>51.091351</t>
  </si>
  <si>
    <t>51.091352</t>
  </si>
  <si>
    <t>51.100400</t>
  </si>
  <si>
    <t>MLAB</t>
  </si>
  <si>
    <t>Clinical/Medical Laboratory Technician</t>
  </si>
  <si>
    <t>51.100800</t>
  </si>
  <si>
    <t>HLAB</t>
  </si>
  <si>
    <t>Histologic Technician</t>
  </si>
  <si>
    <t>51.100900</t>
  </si>
  <si>
    <t>PLAB</t>
  </si>
  <si>
    <t>Phlebotomy Technician/Phlebotomist</t>
  </si>
  <si>
    <t>51.150100</t>
  </si>
  <si>
    <t>DAAC</t>
  </si>
  <si>
    <t>Substance Abuse/Addiction Counseling</t>
  </si>
  <si>
    <t>51.150200</t>
  </si>
  <si>
    <t>PMHS</t>
  </si>
  <si>
    <t>Psychiatric/Mental Health Services Technician</t>
  </si>
  <si>
    <t>51.150300</t>
  </si>
  <si>
    <t>CMSW</t>
  </si>
  <si>
    <t>Clinical/Medical Social Work</t>
  </si>
  <si>
    <t>51.150400</t>
  </si>
  <si>
    <t>CHLT</t>
  </si>
  <si>
    <t>Community Health Services/Liaison/Counseling</t>
  </si>
  <si>
    <t>51.150451</t>
  </si>
  <si>
    <t>51.150452</t>
  </si>
  <si>
    <t>51.150453</t>
  </si>
  <si>
    <t>51.180100</t>
  </si>
  <si>
    <t>OPTS</t>
  </si>
  <si>
    <t>Opticianry/Ophthalmic Dispensing Optician</t>
  </si>
  <si>
    <t>51.180200</t>
  </si>
  <si>
    <t>Optomeric Technician/Assistant</t>
  </si>
  <si>
    <t>51.220100</t>
  </si>
  <si>
    <t>PBHL</t>
  </si>
  <si>
    <t>Public Health, General</t>
  </si>
  <si>
    <t>51.230900</t>
  </si>
  <si>
    <t>RECT</t>
  </si>
  <si>
    <t>Therapeutic Recreation/Recreational Therapy</t>
  </si>
  <si>
    <t>51.260300</t>
  </si>
  <si>
    <t>NURA</t>
  </si>
  <si>
    <t>Medication Aide</t>
  </si>
  <si>
    <t>51.310100</t>
  </si>
  <si>
    <t>Dietetics/ Dietitian</t>
  </si>
  <si>
    <t>MDDT</t>
  </si>
  <si>
    <t>51.310400</t>
  </si>
  <si>
    <t>Dietitian Assistant</t>
  </si>
  <si>
    <t>51.350100</t>
  </si>
  <si>
    <t>MSSG</t>
  </si>
  <si>
    <t>Massage Therapy/Therapeutic Massage</t>
  </si>
  <si>
    <t>51.380100</t>
  </si>
  <si>
    <t>NURS</t>
  </si>
  <si>
    <t>Registered Nursing/Registered Nurse</t>
  </si>
  <si>
    <t>RNSG</t>
  </si>
  <si>
    <t>51.380151</t>
  </si>
  <si>
    <t>51.380152</t>
  </si>
  <si>
    <t>51.380153</t>
  </si>
  <si>
    <t>51.380154</t>
  </si>
  <si>
    <t>51.380155</t>
  </si>
  <si>
    <t>51.380156</t>
  </si>
  <si>
    <t>51.380157</t>
  </si>
  <si>
    <t>51.380158</t>
  </si>
  <si>
    <t>51.380159</t>
  </si>
  <si>
    <t>51.380161</t>
  </si>
  <si>
    <t>51.380162</t>
  </si>
  <si>
    <t>51.380163</t>
  </si>
  <si>
    <t>51.380164</t>
  </si>
  <si>
    <t>51.380165</t>
  </si>
  <si>
    <t>51.380166</t>
  </si>
  <si>
    <t>51.380167</t>
  </si>
  <si>
    <t>51.380168</t>
  </si>
  <si>
    <t>51.380169</t>
  </si>
  <si>
    <t>51.390100</t>
  </si>
  <si>
    <t>VNSG</t>
  </si>
  <si>
    <t>Licensed Practical/Vocational Nurse Training</t>
  </si>
  <si>
    <t>51.390200</t>
  </si>
  <si>
    <t>NUPC</t>
  </si>
  <si>
    <t>Nursing Assistant/Aide and Patient Care Assistant/Aide</t>
  </si>
  <si>
    <t>52.010100</t>
  </si>
  <si>
    <t>BUSG</t>
  </si>
  <si>
    <t>Business/Commerce, General</t>
  </si>
  <si>
    <t>CMDR</t>
  </si>
  <si>
    <t>52.010151</t>
  </si>
  <si>
    <t>52.020100</t>
  </si>
  <si>
    <t>BMGT</t>
  </si>
  <si>
    <t>Business Administration and Management, General</t>
  </si>
  <si>
    <t>LEAD</t>
  </si>
  <si>
    <t>MGMT</t>
  </si>
  <si>
    <t>TMGT</t>
  </si>
  <si>
    <t>52.020200</t>
  </si>
  <si>
    <t>Purchasing, Procurement/Acquisitions and Contracts Management</t>
  </si>
  <si>
    <t>52.020300</t>
  </si>
  <si>
    <t>LMGT</t>
  </si>
  <si>
    <t>Logistics, Materials, and Supply Chain Management</t>
  </si>
  <si>
    <t>52.020400</t>
  </si>
  <si>
    <t>Office Management and Supervision</t>
  </si>
  <si>
    <t>POFT</t>
  </si>
  <si>
    <t>52.020500</t>
  </si>
  <si>
    <t>Operations Management and Supervision</t>
  </si>
  <si>
    <t>52.021300</t>
  </si>
  <si>
    <t>UNIV</t>
  </si>
  <si>
    <t>Organizational Leadership</t>
  </si>
  <si>
    <t>52.030100</t>
  </si>
  <si>
    <t>ACNT</t>
  </si>
  <si>
    <t>Accounting</t>
  </si>
  <si>
    <t>52.030151</t>
  </si>
  <si>
    <t>ACCT</t>
  </si>
  <si>
    <t>52.030200</t>
  </si>
  <si>
    <t>Accounting Technology/Technician and Bookkeeping</t>
  </si>
  <si>
    <t>52.040100</t>
  </si>
  <si>
    <t>Administrative Assistant and Secretarial Science, General</t>
  </si>
  <si>
    <t>52.040600</t>
  </si>
  <si>
    <t>Receptionist</t>
  </si>
  <si>
    <t>52.040700</t>
  </si>
  <si>
    <t>Business/Office Automation/Technology/Data Entry</t>
  </si>
  <si>
    <t>POFI</t>
  </si>
  <si>
    <t>52.040800</t>
  </si>
  <si>
    <t>General Office Occupations and Clerical Services</t>
  </si>
  <si>
    <t>52.050100</t>
  </si>
  <si>
    <t>Business/Corporate Communications, General</t>
  </si>
  <si>
    <t>52.060100</t>
  </si>
  <si>
    <t>BUSA</t>
  </si>
  <si>
    <t>Business/Managerial Economics</t>
  </si>
  <si>
    <t>52.070100</t>
  </si>
  <si>
    <t>Entrepreneurship/Entrepreneurial Studies</t>
  </si>
  <si>
    <t>52.070300</t>
  </si>
  <si>
    <t>Small Business Administration/Management</t>
  </si>
  <si>
    <t>52.080100</t>
  </si>
  <si>
    <t>Finance, General</t>
  </si>
  <si>
    <t>FINA</t>
  </si>
  <si>
    <t>52.080300</t>
  </si>
  <si>
    <t>BNKG</t>
  </si>
  <si>
    <t>Banking and Financial Support Services</t>
  </si>
  <si>
    <t>52.080400</t>
  </si>
  <si>
    <t>Financial Planning and Services</t>
  </si>
  <si>
    <t>52.080700</t>
  </si>
  <si>
    <t>Investments and Securities</t>
  </si>
  <si>
    <t>52.090100</t>
  </si>
  <si>
    <t>HAMG</t>
  </si>
  <si>
    <t>Hospitality Administration/Management, General</t>
  </si>
  <si>
    <t>52.090300</t>
  </si>
  <si>
    <t>TRVM</t>
  </si>
  <si>
    <t>Tourism and Travel Services Management</t>
  </si>
  <si>
    <t>52.100100</t>
  </si>
  <si>
    <t>HRPO</t>
  </si>
  <si>
    <t>Human Resources Management/Personnel Administration, General</t>
  </si>
  <si>
    <t>52.100200</t>
  </si>
  <si>
    <t>Labor and Industrial Relations</t>
  </si>
  <si>
    <t>52.100300</t>
  </si>
  <si>
    <t>Organizational Behavior Studies</t>
  </si>
  <si>
    <t>52.110100</t>
  </si>
  <si>
    <t>IBUS</t>
  </si>
  <si>
    <t>International Business/Trade/Commerce</t>
  </si>
  <si>
    <t>52.130251</t>
  </si>
  <si>
    <t>Business Statistics</t>
  </si>
  <si>
    <t>52.140100</t>
  </si>
  <si>
    <t>MRKG</t>
  </si>
  <si>
    <t>Marketing/Marketing Management, General</t>
  </si>
  <si>
    <t>52.150100</t>
  </si>
  <si>
    <t>RELE</t>
  </si>
  <si>
    <t>Real Estate</t>
  </si>
  <si>
    <t>52.160100</t>
  </si>
  <si>
    <t>Taxation</t>
  </si>
  <si>
    <t>52.170100</t>
  </si>
  <si>
    <t>INSR</t>
  </si>
  <si>
    <t>Insurance</t>
  </si>
  <si>
    <t>52.180100</t>
  </si>
  <si>
    <t>Sales, Distribution and Marketing Operations, General</t>
  </si>
  <si>
    <t>52.180300</t>
  </si>
  <si>
    <t>Retailing and Retail Operations</t>
  </si>
  <si>
    <t>52.180400</t>
  </si>
  <si>
    <t>Selling Skills and Sales Operations</t>
  </si>
  <si>
    <t>52.190100</t>
  </si>
  <si>
    <t>AUCT</t>
  </si>
  <si>
    <t>Auctioneering</t>
  </si>
  <si>
    <t>52.190200</t>
  </si>
  <si>
    <t>Fashion Merchandising</t>
  </si>
  <si>
    <t>52.190300</t>
  </si>
  <si>
    <t>Fashion Modeling</t>
  </si>
  <si>
    <t>52.190400</t>
  </si>
  <si>
    <t>Apparel and Accessories Marketing Operations</t>
  </si>
  <si>
    <t>52.190700</t>
  </si>
  <si>
    <t>VHPA</t>
  </si>
  <si>
    <t>Vehicle and Vehicle Parts and Accessories Marketing Operations</t>
  </si>
  <si>
    <t>52.191000</t>
  </si>
  <si>
    <t>HRMO</t>
  </si>
  <si>
    <t>Hospitality and Recreation Marketing Operations</t>
  </si>
  <si>
    <t>52.999900</t>
  </si>
  <si>
    <t>Business, Management, Marketing, and Related Support Services, Other</t>
  </si>
  <si>
    <t>54.010153</t>
  </si>
  <si>
    <t>History, General</t>
  </si>
  <si>
    <t>54.010154</t>
  </si>
  <si>
    <t>54.010251</t>
  </si>
  <si>
    <t>American History (United States)</t>
  </si>
  <si>
    <t>54.010252</t>
  </si>
  <si>
    <t>54.010253</t>
  </si>
  <si>
    <t>54.010254</t>
  </si>
  <si>
    <t>Community College Formula Funding - FY 2024</t>
  </si>
  <si>
    <t>FICE</t>
  </si>
  <si>
    <t>Rate</t>
  </si>
  <si>
    <t>Academic</t>
  </si>
  <si>
    <t>Academic Developmental Education</t>
  </si>
  <si>
    <t>Technical</t>
  </si>
  <si>
    <t>Technical Continuing Education</t>
  </si>
  <si>
    <t>Total Annual Contact Hour Funding</t>
  </si>
  <si>
    <t>Developmental Education Annual Contact Hour Funding (Subset of Column I)</t>
  </si>
  <si>
    <t>Weights &amp; Adjustments</t>
  </si>
  <si>
    <t>Small Scale</t>
  </si>
  <si>
    <t>Weighted FTSE</t>
  </si>
  <si>
    <t>Collections from M&amp;O</t>
  </si>
  <si>
    <t>M&amp;O Collections per $.01</t>
  </si>
  <si>
    <t>M&amp;O Collections Estimate</t>
  </si>
  <si>
    <t>Total Tuition/Fee Estimate 
(Non-Dual Credit + Dual Credit)</t>
  </si>
  <si>
    <t>01</t>
  </si>
  <si>
    <t xml:space="preserve">AGRICULTURE </t>
  </si>
  <si>
    <t>02</t>
  </si>
  <si>
    <t xml:space="preserve">ARCHITECTURE AND PRECISION PRODUCTION TRADES </t>
  </si>
  <si>
    <t>03</t>
  </si>
  <si>
    <t xml:space="preserve">BIOLOGY, PHYSICAL SCIENCES, &amp; SCIENCE TECH </t>
  </si>
  <si>
    <t>04</t>
  </si>
  <si>
    <t xml:space="preserve">BUSINESS MANAGEMENT, MARKETING &amp; ADMIN SERVICES </t>
  </si>
  <si>
    <t>05</t>
  </si>
  <si>
    <t xml:space="preserve">CAREER PILOT </t>
  </si>
  <si>
    <t>06</t>
  </si>
  <si>
    <t xml:space="preserve">COMMUNICATIONS </t>
  </si>
  <si>
    <t>07</t>
  </si>
  <si>
    <t xml:space="preserve">COMPUTER AND INFORMATION SCIENCES </t>
  </si>
  <si>
    <t>08</t>
  </si>
  <si>
    <t xml:space="preserve">CONSTRUCTION TRADES </t>
  </si>
  <si>
    <t>09</t>
  </si>
  <si>
    <t xml:space="preserve">CONSUMER AND HOMEMAKING EDUCATION </t>
  </si>
  <si>
    <t>10</t>
  </si>
  <si>
    <t xml:space="preserve">ENGINEERING </t>
  </si>
  <si>
    <t>11</t>
  </si>
  <si>
    <t xml:space="preserve">ENGINEERING RELATED </t>
  </si>
  <si>
    <t>12</t>
  </si>
  <si>
    <t xml:space="preserve">ENG LANG, LIT, PHILOSOPHY, HUMANITIES, INTERDISCIP </t>
  </si>
  <si>
    <t>13</t>
  </si>
  <si>
    <t xml:space="preserve">FOREIGN LANGUAGES </t>
  </si>
  <si>
    <t>14</t>
  </si>
  <si>
    <t xml:space="preserve">HEALTH OCCUPATIONS-DENTAL ASST, MED LAB, ADN </t>
  </si>
  <si>
    <t>15</t>
  </si>
  <si>
    <t xml:space="preserve">HEALTH OCCUPATIONS-DENTAL HYGIENE </t>
  </si>
  <si>
    <t>16</t>
  </si>
  <si>
    <t xml:space="preserve">HEALTH OCCUPATIONS-OTHER </t>
  </si>
  <si>
    <t>17</t>
  </si>
  <si>
    <t xml:space="preserve">HEALTH OCCUPATIONS-RESPIRATORY THERAPY </t>
  </si>
  <si>
    <t>18</t>
  </si>
  <si>
    <t xml:space="preserve">HEALTH OCCUPATIONS-VOCATIONAL NURSING </t>
  </si>
  <si>
    <t>19</t>
  </si>
  <si>
    <t xml:space="preserve">MATHEMATICS </t>
  </si>
  <si>
    <t>20</t>
  </si>
  <si>
    <t xml:space="preserve">MECHANICS AND REPAIRERS-AUTOMOTIVE </t>
  </si>
  <si>
    <t>21</t>
  </si>
  <si>
    <t xml:space="preserve">MECHANICS &amp; REPAIRERS-DIESEL, AVIATION, TRANS WRKR </t>
  </si>
  <si>
    <t>22</t>
  </si>
  <si>
    <t xml:space="preserve">MECHANICS AND REPAIRERS-ELECTRONICS </t>
  </si>
  <si>
    <t>23</t>
  </si>
  <si>
    <t xml:space="preserve">PHYSICAL EDUCATION AND FITNESS </t>
  </si>
  <si>
    <t>24</t>
  </si>
  <si>
    <t xml:space="preserve">PROTECTIVE SERVICES AND PUBLIC ADMINISTRATION </t>
  </si>
  <si>
    <t>25</t>
  </si>
  <si>
    <t xml:space="preserve">PSYCHOLOGY, SOCIAL SERVICES, AND HISTORY </t>
  </si>
  <si>
    <t>26</t>
  </si>
  <si>
    <t xml:space="preserve">VISUAL AND PERFORMING ARTS </t>
  </si>
  <si>
    <t>27</t>
  </si>
  <si>
    <t xml:space="preserve">UNABLE TO IDENTIFY </t>
  </si>
  <si>
    <t>28</t>
  </si>
  <si>
    <t xml:space="preserve">TOTAL CONTACT HOURS </t>
  </si>
  <si>
    <t xml:space="preserve">Hours by Fund for 003539 - ALVIN COMMUNITY COLLEGE       </t>
  </si>
  <si>
    <t>Description</t>
  </si>
  <si>
    <t>Acad-0CS</t>
  </si>
  <si>
    <t>Critical-A</t>
  </si>
  <si>
    <t>Dev-0CS</t>
  </si>
  <si>
    <t>Critical-D</t>
  </si>
  <si>
    <t>Tech-0CS</t>
  </si>
  <si>
    <t>Critical-T</t>
  </si>
  <si>
    <t>Tech-CE</t>
  </si>
  <si>
    <t>Critical-CE</t>
  </si>
  <si>
    <t xml:space="preserve">Hours by Fund for 003540 - AMARILLO COLLEGE              </t>
  </si>
  <si>
    <t xml:space="preserve">Hours by Fund for 006661 - ANGELINA COLLEGE              </t>
  </si>
  <si>
    <t xml:space="preserve">Hours by Fund for 012015 - AUSTIN COMMUNITY COLLEGE      </t>
  </si>
  <si>
    <t xml:space="preserve">Hours by Fund for 003549 - BLINN COLLEGE DISTRICT        </t>
  </si>
  <si>
    <t xml:space="preserve">Hours by Fund for 007857 - BRAZOSPORT COLLEGE            </t>
  </si>
  <si>
    <t xml:space="preserve">Hours by Fund for 004003 - CENTRAL TEXAS COLLEGE         </t>
  </si>
  <si>
    <t xml:space="preserve">Hours by Fund for 003553 - CISCO COLLEGE                 </t>
  </si>
  <si>
    <t xml:space="preserve">Hours by Fund for 003554 - CLARENDON COLLEGE             </t>
  </si>
  <si>
    <t xml:space="preserve">Hours by Fund for 003546 - COASTAL BEND COLLEGE          </t>
  </si>
  <si>
    <t>Hours by Fund for 007096 - COLLEGE OF THE MAINLAND COMMUN</t>
  </si>
  <si>
    <t xml:space="preserve">Hours by Fund for 023614 - COLLIN CO COMM COLL DISTRICT  </t>
  </si>
  <si>
    <t xml:space="preserve">Hours by Fund for 009331 - DALLAS COLLEGE DISTRICT       </t>
  </si>
  <si>
    <t xml:space="preserve">Hours by Fund for 003563 - DEL MAR COLLEGE               </t>
  </si>
  <si>
    <t>Hours by Fund for 010387 - EL PASO COMMUNITY COLLEGE DIST</t>
  </si>
  <si>
    <t xml:space="preserve">Hours by Fund for 003568 - FRANK PHILLIPS COLLEGE        </t>
  </si>
  <si>
    <t xml:space="preserve">Hours by Fund for 006662 - GALVESTON COLLEGE             </t>
  </si>
  <si>
    <t xml:space="preserve">Hours by Fund for 003570 - GRAYSON COLLEGE               </t>
  </si>
  <si>
    <t xml:space="preserve">Hours by Fund for 003573 - HILL COLLEGE                  </t>
  </si>
  <si>
    <t xml:space="preserve">Hours by Fund for 010633 - HOUSTON COMMUNITY COLLEGE     </t>
  </si>
  <si>
    <t xml:space="preserve">Hours by Fund for 003574 - HOWARD COLLEGE                </t>
  </si>
  <si>
    <t xml:space="preserve">Hours by Fund for 003580 - KILGORE COLLEGE               </t>
  </si>
  <si>
    <t xml:space="preserve">Hours by Fund for 003582 - LAREDO COLLEGE                </t>
  </si>
  <si>
    <t xml:space="preserve">Hours by Fund for 003583 - LEE COLLEGE                   </t>
  </si>
  <si>
    <t>Hours by Fund for 011145 - LONE STAR COLLEGE SYSTEM DIST.</t>
  </si>
  <si>
    <t xml:space="preserve">Hours by Fund for 003590 - MCLENNAN COMMUNITY COLLEGE    </t>
  </si>
  <si>
    <t xml:space="preserve">Hours by Fund for 009797 - MIDLAND COLLEGE               </t>
  </si>
  <si>
    <t xml:space="preserve">Hours by Fund for 003593 - NAVARRO COLLEGE               </t>
  </si>
  <si>
    <t xml:space="preserve">Hours by Fund for 003558 - NORTH CENTRAL TEXAS COLLEGE   </t>
  </si>
  <si>
    <t xml:space="preserve">Hours by Fund for 023154 - NORTHEAST TEXAS COMM COLLEGE  </t>
  </si>
  <si>
    <t xml:space="preserve">Hours by Fund for 003596 - ODESSA COLLEGE                </t>
  </si>
  <si>
    <t xml:space="preserve">Hours by Fund for 003600 - PANOLA COLLEGE                </t>
  </si>
  <si>
    <t xml:space="preserve">Hours by Fund for 003601 - PARIS JUNIOR COLLEGE          </t>
  </si>
  <si>
    <t xml:space="preserve">Hours by Fund for 003603 - RANGER COLLEGE                </t>
  </si>
  <si>
    <t xml:space="preserve">Hours by Fund for 029137 - SAN JACINTO COLLEGE           </t>
  </si>
  <si>
    <t xml:space="preserve">Hours by Fund for 003611 - SOUTH PLAINS COLLEGE          </t>
  </si>
  <si>
    <t xml:space="preserve">Hours by Fund for 031034 - SOUTH TEXAS COLLEGE           </t>
  </si>
  <si>
    <t>Hours by Fund for 000574 - SOUTHWEST COLLEGIATE INSTITUTE</t>
  </si>
  <si>
    <t>000574</t>
  </si>
  <si>
    <t xml:space="preserve">Hours by Fund for 003626 - TARRANT COUNTY COLLEGE DIST   </t>
  </si>
  <si>
    <t xml:space="preserve">Hours by Fund for 003627 - TEMPLE COLLEGE                </t>
  </si>
  <si>
    <t xml:space="preserve">Hours by Fund for 003628 - TEXARKANA COLLEGE             </t>
  </si>
  <si>
    <t xml:space="preserve">Hours by Fund for 003643 - TEXAS SOUTHMOST COLLEGE       </t>
  </si>
  <si>
    <t xml:space="preserve">Hours by Fund for 003572 - TRINITY VALLEY COMM COLLEGE   </t>
  </si>
  <si>
    <t xml:space="preserve">Hours by Fund for 003648 - TYLER JUNIOR COLLEGE          </t>
  </si>
  <si>
    <t xml:space="preserve">Hours by Fund for 010060 - VERNON COLLEGE                </t>
  </si>
  <si>
    <t xml:space="preserve">Hours by Fund for 003662 - VICTORIA COLLEGE              </t>
  </si>
  <si>
    <t xml:space="preserve">Hours by Fund for 003664 - WEATHERFORD COLLEGE           </t>
  </si>
  <si>
    <t xml:space="preserve">Hours by Fund for 009549 - WESTERN TEXAS COLLEGE         </t>
  </si>
  <si>
    <t xml:space="preserve">Hours by Fund for 003668 - WHARTON COUNTY JUNIOR COLLEGE </t>
  </si>
  <si>
    <t>Most recent FY:</t>
  </si>
  <si>
    <t>Performance Tier Funding by Institution</t>
  </si>
  <si>
    <t>Annual Total</t>
  </si>
  <si>
    <t>Institutional Credential leading to Licensure: High-Demand Field</t>
  </si>
  <si>
    <t>Occupational Skills Award: High-Demand Field</t>
  </si>
  <si>
    <t>Advanced Technical Certificate: High-Demand Field</t>
  </si>
  <si>
    <t xml:space="preserve">Associate Degree: High-Demand Field </t>
  </si>
  <si>
    <t>Bachelor's Degree: High-Demand Field</t>
  </si>
  <si>
    <t>Rates:</t>
  </si>
  <si>
    <t>Weighted Outcome Completions (greater of most recent or three-year average)</t>
  </si>
  <si>
    <t>Three-Year Average Weighted Outcome Completions</t>
  </si>
  <si>
    <t>Weight Category:</t>
  </si>
  <si>
    <t>Weights:</t>
  </si>
  <si>
    <t>0101</t>
  </si>
  <si>
    <t>0102</t>
  </si>
  <si>
    <t>FY 2023</t>
  </si>
  <si>
    <t>FY 2024</t>
  </si>
  <si>
    <t>Alamo Community College</t>
  </si>
  <si>
    <t>Veteran's Assistance Centers</t>
  </si>
  <si>
    <t>Angelina College</t>
  </si>
  <si>
    <t>Texas Community College Consortium</t>
  </si>
  <si>
    <t>Austin Community College</t>
  </si>
  <si>
    <t>Virtual College of Texas</t>
  </si>
  <si>
    <t>Brazosport College</t>
  </si>
  <si>
    <t>Catalyst Program</t>
  </si>
  <si>
    <t>Dallas County Community College</t>
  </si>
  <si>
    <t>Small Business Development Center</t>
  </si>
  <si>
    <t>Starlink</t>
  </si>
  <si>
    <t>Grayson County College</t>
  </si>
  <si>
    <t>TV Munson Viticulture &amp; Enology Center</t>
  </si>
  <si>
    <t>Hill College</t>
  </si>
  <si>
    <t>Houston Community College</t>
  </si>
  <si>
    <t>Regional Response Emergency Training Center</t>
  </si>
  <si>
    <t>Howard College</t>
  </si>
  <si>
    <t>Southwest College for the Deaf</t>
  </si>
  <si>
    <t>Laredo Community College</t>
  </si>
  <si>
    <t>Import/Export Training Center</t>
  </si>
  <si>
    <t>Midland College</t>
  </si>
  <si>
    <t>Permian Basin Petroleum Museum</t>
  </si>
  <si>
    <t>North Central Texas College</t>
  </si>
  <si>
    <t>Texas Medal of Honor Museum</t>
  </si>
  <si>
    <t>Southwest Texas Junior College</t>
  </si>
  <si>
    <t>Technical Program Expansion</t>
  </si>
  <si>
    <t>Wharton County Junior College</t>
  </si>
  <si>
    <t>Economic Development Trade School</t>
  </si>
  <si>
    <t>GRAND TOTAL</t>
  </si>
  <si>
    <r>
      <t>Non-Dual Credit Tuition/Fee Estimate</t>
    </r>
    <r>
      <rPr>
        <b/>
        <vertAlign val="superscript"/>
        <sz val="11"/>
        <color theme="0"/>
        <rFont val="Overpass"/>
      </rPr>
      <t>1</t>
    </r>
  </si>
  <si>
    <r>
      <t>Dual Credit Tuition/Fee Estimate</t>
    </r>
    <r>
      <rPr>
        <b/>
        <vertAlign val="superscript"/>
        <sz val="11"/>
        <color theme="0"/>
        <rFont val="Overpass"/>
      </rPr>
      <t>2</t>
    </r>
  </si>
  <si>
    <t>Brazosport College Total</t>
  </si>
  <si>
    <t>Wharton County Junior College Total</t>
  </si>
  <si>
    <t>Southwest Texas Junior College Total</t>
  </si>
  <si>
    <t>North Central Texas College Total</t>
  </si>
  <si>
    <t>Midland College Total</t>
  </si>
  <si>
    <t>Grayson County College Total</t>
  </si>
  <si>
    <t>Hill College Total</t>
  </si>
  <si>
    <t>Houston Community College Total</t>
  </si>
  <si>
    <t>Howard College Total</t>
  </si>
  <si>
    <t>Laredo Community College Total</t>
  </si>
  <si>
    <t>Alamo Community College Total</t>
  </si>
  <si>
    <t>Angelina College Total</t>
  </si>
  <si>
    <t>Austin Community College Total</t>
  </si>
  <si>
    <r>
      <t>Mental Health Workforce</t>
    </r>
    <r>
      <rPr>
        <vertAlign val="superscript"/>
        <sz val="10"/>
        <color theme="1"/>
        <rFont val="Overpass"/>
      </rPr>
      <t>1</t>
    </r>
  </si>
  <si>
    <t>Heritage Museum/Genealogy Center</t>
  </si>
  <si>
    <t>Formula Funding= Base Tier Funding + Performance Tier Funding + Transition Funding</t>
  </si>
  <si>
    <t>Base Tier Funding= greater of [(Instruction &amp; Operations - Local Share), 0]</t>
  </si>
  <si>
    <t>i.e., college districts with a Local Share lower than their I&amp;O receive the difference, and others get zero</t>
  </si>
  <si>
    <t>Instruction &amp; Operations (I&amp;O)= Basic Allotment + Contact Hour Funding</t>
  </si>
  <si>
    <t>Basic Allotment= Weighted Full-Time Student Equivalents x Basic Allotment rate</t>
  </si>
  <si>
    <t>x Contact Hour Funding rate</t>
  </si>
  <si>
    <t>Contact Hour Funding= sum of all [(contact hours delivered in a discipline)x(statewide avg cost per contact hour in that discipline)]</t>
  </si>
  <si>
    <t>Weighted Outcome Completions= for a given year, Outcome Completion Count + sum of all [Weighted Completion Counts x Completion Weights]</t>
  </si>
  <si>
    <t>1. Dash</t>
  </si>
  <si>
    <t>Sheet</t>
  </si>
  <si>
    <t>Dynamic inputs for rates and weights set by the Legislature or THECB and Outputs showing dollars flowing through various formula elements</t>
  </si>
  <si>
    <t>Funding amounts by college district for all funding tiers and in total</t>
  </si>
  <si>
    <t>Schedule of amounts of funding that THECB will distribute to college districts by certain dates</t>
  </si>
  <si>
    <t>Detailed breakdown of each college districts' Performance Tier funding, including amounts allocated per outcome and outcome counts</t>
  </si>
  <si>
    <t>Local Share= Tuition/Fee Revenue Estimate + M&amp;O Tax Revenue Estimate</t>
  </si>
  <si>
    <t>these estimates are measures of a college district's potential to raise revenue from these sources regardless of revenues actually raised</t>
  </si>
  <si>
    <t>Lays out the components of Base Tier Funding to produce each college district's Base Tier Funding amount</t>
  </si>
  <si>
    <t>CIP Codes</t>
  </si>
  <si>
    <t>Calculates each college's Weighted FTSE and multiplies it by the Basic Allotment rate to calculate its Basic Allotment</t>
  </si>
  <si>
    <t>Calculates each college's estimated M&amp;O revenue per penny of M&amp;O rate as a component of its Local Share</t>
  </si>
  <si>
    <t>Calculates Weighted Outcome Completions for each college and each year and applies the funding rates to the better of the most recent year and the three-year average</t>
  </si>
  <si>
    <t>Contains the raw outcome completion data for each college and each year, as well as the numbers of completions by students with weighted characteristics</t>
  </si>
  <si>
    <t>Non-Formula Support</t>
  </si>
  <si>
    <t>Shows all non-formula support items and their funding amounts for the current and prior fiscal years</t>
  </si>
  <si>
    <t>Formula Funding By Institution &amp; Payment</t>
  </si>
  <si>
    <t>FTSE</t>
  </si>
  <si>
    <t>Full-Time Student Equivalent; an enrollment measure based on how many instructional hours an institution delivered (in this case, in one fiscal year)</t>
  </si>
  <si>
    <t>M&amp;O</t>
  </si>
  <si>
    <t>Maintenance &amp; Operations; the primary tax that all Texas community college districts on their taxing district (may refer to the rate or the revenue collected)</t>
  </si>
  <si>
    <t>Rider 26 Supplement</t>
  </si>
  <si>
    <t>Extra funding allocated to 11 colleges in the 2022-23 General Appropriations Act in the amount of $1 million each for the biennium</t>
  </si>
  <si>
    <t>SCH</t>
  </si>
  <si>
    <t>CH</t>
  </si>
  <si>
    <t>Semester credit hours; a common measurement of instructional hours, where 30 SCH equals one annual FTSE</t>
  </si>
  <si>
    <t xml:space="preserve">GAI </t>
  </si>
  <si>
    <t>General Academic Teaching Institution; a Texas public university</t>
  </si>
  <si>
    <t>OSA</t>
  </si>
  <si>
    <t>Occupational Skills Award; a workforce credential of 9-14 SCH (144-359 CH) and meeting other requirements</t>
  </si>
  <si>
    <t>Contact hours; a common measurement of instructional hours used primarily for Contact Hour Funding</t>
  </si>
  <si>
    <t>ATC</t>
  </si>
  <si>
    <t>Advanced Technology Certificate; a workforce credential of 16-50 SCH for students with an associated degree or at least junior standing in a baccalaureate program</t>
  </si>
  <si>
    <t>General Appropriations Act; the biennial budget for the state of Texas, passed by the Texas Legislature</t>
  </si>
  <si>
    <t>Line items in the GAA which provide a set amount of funding for a single institution to perform a specified activity</t>
  </si>
  <si>
    <t>Co-Enrollment</t>
  </si>
  <si>
    <t>A structured program duly reported to the THECB in which a student is enrolled simultaneously at a community college and public university</t>
  </si>
  <si>
    <t>Classification of Instructional Program; a system that applies a numeric code and label to each instructional course and program</t>
  </si>
  <si>
    <t>Administrative codes that are unique to every institution of higher education</t>
  </si>
  <si>
    <t>Small Scale Adjustment</t>
  </si>
  <si>
    <t>A boost to Weighted FTSE under the Basic Allotment for college districts with an unweighted FTSE of less than 5,000</t>
  </si>
  <si>
    <t>Current Taxes</t>
  </si>
  <si>
    <t>In the case of community colleges, the property tax revenue levied and collected in a given year (excludes delinquent collections) based on the M&amp;O and debt service rates</t>
  </si>
  <si>
    <t>Term</t>
  </si>
  <si>
    <t>CBM</t>
  </si>
  <si>
    <t>THECB's data reporting system for regularly collecting student-level data from institutions; "CBM" followed by numbers/letters refers to a specific report under the CBM system</t>
  </si>
  <si>
    <t>FAST</t>
  </si>
  <si>
    <t>Financial Aid for Swift Transfer; a THECB program that funds educationally disadvantaged dual credit/enrollment students at a set level and caps dual credit tuition for others at the same rate</t>
  </si>
  <si>
    <t xml:space="preserve">Additional detail regarding these and other important concepts can be found in </t>
  </si>
  <si>
    <t>CBM Reporting Manuals</t>
  </si>
  <si>
    <t>and the</t>
  </si>
  <si>
    <t>College District</t>
  </si>
  <si>
    <t>High-Demand</t>
  </si>
  <si>
    <t>FADS</t>
  </si>
  <si>
    <t>Financial Aid Database; THECB system for collecting and reporting data on financial aid programs, including the Pell program used to define economic disadvantage</t>
  </si>
  <si>
    <t>CARAT</t>
  </si>
  <si>
    <t>Community College Annual Reporting &amp; Analysis Tool; THECB system for collecting and reporting financial data from public junior colleges</t>
  </si>
  <si>
    <r>
      <t xml:space="preserve">2. Based on tuition/fee rate cap set in TAC Rule 13.504 (see </t>
    </r>
    <r>
      <rPr>
        <i/>
        <sz val="10"/>
        <color theme="1"/>
        <rFont val="Overpass"/>
      </rPr>
      <t>Dash)</t>
    </r>
  </si>
  <si>
    <t>Calculates how much revenue each college would raise if it charged the statewide average in-district average tuition/fees and the FAST dual credit rate</t>
  </si>
  <si>
    <t>Non-Formula Support by Sept 25</t>
  </si>
  <si>
    <t>Fall Base Tier Payment by Oct 15</t>
  </si>
  <si>
    <t>*Performance Tier includes Transition Funding</t>
  </si>
  <si>
    <t>Spring Base Tier Payment by Feb 15</t>
  </si>
  <si>
    <t>Summer Base Tier Payment by June 15</t>
  </si>
  <si>
    <t>FY 2025</t>
  </si>
  <si>
    <t>Year</t>
  </si>
  <si>
    <t>Forecasting Options</t>
  </si>
  <si>
    <t>Maximum Year-over-Year Increase</t>
  </si>
  <si>
    <t>Maximum Year-over-Year Decrease</t>
  </si>
  <si>
    <t>Element</t>
  </si>
  <si>
    <t>Certificate Credential of Value Premium</t>
  </si>
  <si>
    <t>Associate Degree Credential of Value Premium</t>
  </si>
  <si>
    <t>Bachelor's Degree Credential of Value Premium</t>
  </si>
  <si>
    <t>Sources: THECB CBM001, CBM002, and Integrated Fiscal Reporting System (IFRS)</t>
  </si>
  <si>
    <t>Alvin Community College</t>
  </si>
  <si>
    <t>Amarillo College</t>
  </si>
  <si>
    <t>Central Texas College</t>
  </si>
  <si>
    <t>Clarendon College</t>
  </si>
  <si>
    <t>College of the Mainland Community College District</t>
  </si>
  <si>
    <t>Collin County Community College District</t>
  </si>
  <si>
    <t>Del Mar College</t>
  </si>
  <si>
    <t>Frank Phillips College</t>
  </si>
  <si>
    <t>Galveston College</t>
  </si>
  <si>
    <t>Kilgore College</t>
  </si>
  <si>
    <t>Lee College</t>
  </si>
  <si>
    <t>Lone Star College System District</t>
  </si>
  <si>
    <t>McLennan Community College</t>
  </si>
  <si>
    <t>Navarro College</t>
  </si>
  <si>
    <t>Northeast Texas Community College</t>
  </si>
  <si>
    <t>Odessa College</t>
  </si>
  <si>
    <t>Panola College</t>
  </si>
  <si>
    <t>Paris Junior College</t>
  </si>
  <si>
    <t>Ranger College</t>
  </si>
  <si>
    <t>South Plains College</t>
  </si>
  <si>
    <t>Tarrant County College District</t>
  </si>
  <si>
    <t>Temple College</t>
  </si>
  <si>
    <t>Texarkana College</t>
  </si>
  <si>
    <t>Texas Southmost College</t>
  </si>
  <si>
    <t>Trinity Valley Community College</t>
  </si>
  <si>
    <t>Tyler Junior College</t>
  </si>
  <si>
    <t>Vernon College</t>
  </si>
  <si>
    <t>Weatherford College</t>
  </si>
  <si>
    <t>Western Texas College</t>
  </si>
  <si>
    <t>FY 25 Base Tier Funding</t>
  </si>
  <si>
    <t>TOTAL Advanced Technical Certificate</t>
  </si>
  <si>
    <t>FY 2025
Base Tier</t>
  </si>
  <si>
    <t>CoV Premium: Associate</t>
  </si>
  <si>
    <t>CoV Premium: Certificate</t>
  </si>
  <si>
    <t>CoV Premium: Bachelor's</t>
  </si>
  <si>
    <t xml:space="preserve">Hours by Fund for 003607 - ALAMO COMMUNITY COLLEGE DIST  </t>
  </si>
  <si>
    <t xml:space="preserve">Hours by Fund for 003614 - SOUTHWEST TEXAS COLLEGE       </t>
  </si>
  <si>
    <t>Alamo Community College District</t>
  </si>
  <si>
    <t>Blinn College District</t>
  </si>
  <si>
    <t>Cisco College</t>
  </si>
  <si>
    <t>Coastal Bend College</t>
  </si>
  <si>
    <t>Dallas College District</t>
  </si>
  <si>
    <t>El Paso Community College District</t>
  </si>
  <si>
    <t>Grayson College</t>
  </si>
  <si>
    <t>Laredo College</t>
  </si>
  <si>
    <t>San Jacinto Community College</t>
  </si>
  <si>
    <t>South Texas College</t>
  </si>
  <si>
    <t>Victoria College</t>
  </si>
  <si>
    <t>Opportunity High School Diploma</t>
  </si>
  <si>
    <t>Third Party Credentials</t>
  </si>
  <si>
    <t>Credentials of Value Premium - Certificate</t>
  </si>
  <si>
    <t>Credentials of Value Premium - Associate</t>
  </si>
  <si>
    <t>Credentials of Value Premium - Bachelor's</t>
  </si>
  <si>
    <t>Performance Tier Funding= sum of all [greater of(FY25 Estimated Weighted Outcome Completions or 3yr avg Weighted Outcome Completions)x(Outcome Funding rate)]</t>
  </si>
  <si>
    <t>UB</t>
  </si>
  <si>
    <t>Schools receiving Base Tier Funding</t>
  </si>
  <si>
    <t>FY25</t>
  </si>
  <si>
    <t>FY24</t>
  </si>
  <si>
    <t>FY 2025 Forecasted Weighted Outcome Completions</t>
  </si>
  <si>
    <t>Type</t>
  </si>
  <si>
    <t>TOTAL Institutional Credential leading to Licensure</t>
  </si>
  <si>
    <t>Associate Degree</t>
  </si>
  <si>
    <t>TOTAL Bachelor's Degree</t>
  </si>
  <si>
    <t>Historical</t>
  </si>
  <si>
    <t>Unbound project</t>
  </si>
  <si>
    <t>Southwest Texas College</t>
  </si>
  <si>
    <t>Bound project</t>
  </si>
  <si>
    <r>
      <t xml:space="preserve">1. Uses THECB IFRS tuition and fee average for FY23 non-dual credit FTSEs (see </t>
    </r>
    <r>
      <rPr>
        <i/>
        <sz val="10"/>
        <color theme="1"/>
        <rFont val="Overpass"/>
      </rPr>
      <t>Dash)</t>
    </r>
  </si>
  <si>
    <t>Dollars per Weighted Outcome Completion (Funded Beginning with FY25 Outcomes)</t>
  </si>
  <si>
    <t>Advanced Technical Certificate (ATC)</t>
  </si>
  <si>
    <t>Institutional Credential leading to Licensure or Certification (ICLC)</t>
  </si>
  <si>
    <t>ICLC</t>
  </si>
  <si>
    <t>High-Demand ICLC</t>
  </si>
  <si>
    <t>Years</t>
  </si>
  <si>
    <t>% Share</t>
  </si>
  <si>
    <t>$ Change</t>
  </si>
  <si>
    <t>% Change</t>
  </si>
  <si>
    <t>High-Demand Institutional Credential</t>
  </si>
  <si>
    <t>Transition Funding</t>
  </si>
  <si>
    <t xml:space="preserve"> </t>
  </si>
  <si>
    <t>2018</t>
  </si>
  <si>
    <t>2019</t>
  </si>
  <si>
    <t>2020</t>
  </si>
  <si>
    <t>2021</t>
  </si>
  <si>
    <t>2022</t>
  </si>
  <si>
    <t>2023</t>
  </si>
  <si>
    <t>2024</t>
  </si>
  <si>
    <t>2025</t>
  </si>
  <si>
    <t>Grand Total</t>
  </si>
  <si>
    <t>Associate</t>
  </si>
  <si>
    <t>2. Analysis-Statewide</t>
  </si>
  <si>
    <t>Base Tier Percent of Total (less Transition)</t>
  </si>
  <si>
    <t>Median college</t>
  </si>
  <si>
    <t>Performance Funding Amounts by Outcome, Weight Category, and Institution</t>
  </si>
  <si>
    <t>3. Analysis-School</t>
  </si>
  <si>
    <t>IFRS</t>
  </si>
  <si>
    <t>Credential of Value Premium - Certificates</t>
  </si>
  <si>
    <t>Credential of Value Premium - Associates</t>
  </si>
  <si>
    <t>Credential of Value Premium - Bachelors</t>
  </si>
  <si>
    <t>Transfer to GAI with 15 SCH</t>
  </si>
  <si>
    <t>GAI Co-Enrollment after 15 SCH</t>
  </si>
  <si>
    <t>Bachelor's</t>
  </si>
  <si>
    <t>Institutional Credential Leading to Licensure (ICLC)</t>
  </si>
  <si>
    <t xml:space="preserve">Certificate </t>
  </si>
  <si>
    <t>High-Demand Certificate</t>
  </si>
  <si>
    <t>Certificate</t>
  </si>
  <si>
    <t>Certificate is inclusive of Certificate I or II and Continuing Education</t>
  </si>
  <si>
    <t>Standard Certificate</t>
  </si>
  <si>
    <t>Certificate: High-Demand Field</t>
  </si>
  <si>
    <t xml:space="preserve">TOTAL Certificate </t>
  </si>
  <si>
    <t>Integrated Fiscal Reporting System; a THECB system where Texas public institutions of higher education report comprehensive tuition and fee financial data.</t>
  </si>
  <si>
    <t>% Inc over FY23</t>
  </si>
  <si>
    <t>Community College</t>
  </si>
  <si>
    <t>FY23 High-Demand Fields for FY25 Funding</t>
  </si>
  <si>
    <r>
      <rPr>
        <b/>
        <sz val="10"/>
        <color rgb="FF007882"/>
        <rFont val="Overpass"/>
      </rPr>
      <t>Note:</t>
    </r>
    <r>
      <rPr>
        <b/>
        <sz val="10"/>
        <rFont val="Overpass"/>
      </rPr>
      <t xml:space="preserve"> </t>
    </r>
    <r>
      <rPr>
        <sz val="10"/>
        <rFont val="Overpass"/>
      </rPr>
      <t>Each college's high-demand fields list consists of a statewide set of four-digit CIP codes and a set of region-specific four-digit CIPs, which are displayed to the right.</t>
    </r>
    <r>
      <rPr>
        <b/>
        <sz val="10"/>
        <rFont val="Overpass"/>
      </rPr>
      <t xml:space="preserve"> </t>
    </r>
    <r>
      <rPr>
        <sz val="10"/>
        <rFont val="Overpass"/>
      </rPr>
      <t>See the list below the statewide table to identify a college's region.</t>
    </r>
  </si>
  <si>
    <t>Statewide High-Demand Fields</t>
  </si>
  <si>
    <t>Alamo Region</t>
  </si>
  <si>
    <t>Capital</t>
  </si>
  <si>
    <t>Central TX</t>
  </si>
  <si>
    <t>Gulf Coast</t>
  </si>
  <si>
    <t>High Plains</t>
  </si>
  <si>
    <t>Metroplex</t>
  </si>
  <si>
    <t>Northwest</t>
  </si>
  <si>
    <t>South TX</t>
  </si>
  <si>
    <t>Southeast</t>
  </si>
  <si>
    <t>Upper East</t>
  </si>
  <si>
    <t>Upper Rio Grande</t>
  </si>
  <si>
    <t>West TX</t>
  </si>
  <si>
    <t>0409</t>
  </si>
  <si>
    <t>0183</t>
  </si>
  <si>
    <t>0301</t>
  </si>
  <si>
    <t>Computer and Information Sciences, General.</t>
  </si>
  <si>
    <t>0305</t>
  </si>
  <si>
    <t>Engineering Technologies/Technicians, General.</t>
  </si>
  <si>
    <t>Architectural Engineering Technologies/Technicians.</t>
  </si>
  <si>
    <t>Information Science/Studies.</t>
  </si>
  <si>
    <t>Civil Engineering Technologies/Technicians.</t>
  </si>
  <si>
    <t>Mason/Masonry.</t>
  </si>
  <si>
    <t>Computer Science.</t>
  </si>
  <si>
    <t>Computer Systems Networking and Telecommunications.</t>
  </si>
  <si>
    <t>Boilermaking/Boilermaker.</t>
  </si>
  <si>
    <t>Construction Engineering Technology/Technician.</t>
  </si>
  <si>
    <t>Mathematics and Computer Science.</t>
  </si>
  <si>
    <t>Accounting and Computer Science.</t>
  </si>
  <si>
    <t>Nuclear Engineering Technology/Technician.</t>
  </si>
  <si>
    <t>Nutrition Sciences.</t>
  </si>
  <si>
    <t>Computational Science.</t>
  </si>
  <si>
    <t>Human Computer Interaction.</t>
  </si>
  <si>
    <t>Sustainability Studies.</t>
  </si>
  <si>
    <t>Environmental Geosciences.</t>
  </si>
  <si>
    <t>Geography and Environmental Studies.</t>
  </si>
  <si>
    <t>Science Technologies/Technicians, General.</t>
  </si>
  <si>
    <t>Science Technologies/Technicians, Other.</t>
  </si>
  <si>
    <t>Criminology.</t>
  </si>
  <si>
    <t>Regions</t>
  </si>
  <si>
    <t xml:space="preserve">(1) Alamo Region: </t>
  </si>
  <si>
    <t>(A) Alamo Colleges District</t>
  </si>
  <si>
    <t>(B) Victoria College</t>
  </si>
  <si>
    <t xml:space="preserve">(2) Capital Region: </t>
  </si>
  <si>
    <t>(A) Austin Community College</t>
  </si>
  <si>
    <t xml:space="preserve">(3) Central Texas Region: </t>
  </si>
  <si>
    <t>(A) Blinn College District</t>
  </si>
  <si>
    <t>(B) Central Texas College</t>
  </si>
  <si>
    <t>(C) Hill College</t>
  </si>
  <si>
    <t>(D) McLennan Community College</t>
  </si>
  <si>
    <t xml:space="preserve">(E) Temple College </t>
  </si>
  <si>
    <t xml:space="preserve">(4) Gulf Coast Region: </t>
  </si>
  <si>
    <t>(A) Alvin Community College</t>
  </si>
  <si>
    <t>(B) Brazosport College</t>
  </si>
  <si>
    <t xml:space="preserve">(C) College of the Mainland </t>
  </si>
  <si>
    <t>(D) Galveston College</t>
  </si>
  <si>
    <t>(E) Houston Community College</t>
  </si>
  <si>
    <t>(F) Lee College</t>
  </si>
  <si>
    <t>(G) Lone Star College System</t>
  </si>
  <si>
    <t>(H) San Jacinto College District</t>
  </si>
  <si>
    <t>(I) Wharton County Junior College</t>
  </si>
  <si>
    <t>(5) High Plains Region:</t>
  </si>
  <si>
    <t>(A) Amarillo College</t>
  </si>
  <si>
    <t>(B) Clarendon College</t>
  </si>
  <si>
    <t>(C) Frank Phillips College</t>
  </si>
  <si>
    <t>(D) South Plains College</t>
  </si>
  <si>
    <t xml:space="preserve">(6) Metroplex Region: </t>
  </si>
  <si>
    <t>(A) Collin County Community College District</t>
  </si>
  <si>
    <t>(B) Dallas College</t>
  </si>
  <si>
    <t>(C) Grayson College</t>
  </si>
  <si>
    <t>(D) Navarro College</t>
  </si>
  <si>
    <t>(E) North Central Texas College</t>
  </si>
  <si>
    <t xml:space="preserve">(F) Tarrant County College District </t>
  </si>
  <si>
    <t xml:space="preserve">(G) Weatherford College </t>
  </si>
  <si>
    <t xml:space="preserve">(7) Northwest Region: </t>
  </si>
  <si>
    <t xml:space="preserve">(A) Cisco College </t>
  </si>
  <si>
    <t>(B) Ranger College</t>
  </si>
  <si>
    <t>(C) Vernon College</t>
  </si>
  <si>
    <t xml:space="preserve">(D) Western Texas College </t>
  </si>
  <si>
    <t xml:space="preserve">(8) Southeast Region: </t>
  </si>
  <si>
    <t xml:space="preserve">(A) Angelina College </t>
  </si>
  <si>
    <t xml:space="preserve">(9) South Texas Region: </t>
  </si>
  <si>
    <t>(A) Coastal Bend College</t>
  </si>
  <si>
    <t>(B) Del Mar College</t>
  </si>
  <si>
    <t>(C) Laredo College</t>
  </si>
  <si>
    <t>(D) South Texas College</t>
  </si>
  <si>
    <t>(E) Southwest Texas Junior College</t>
  </si>
  <si>
    <t>(F) Texas Southmost College</t>
  </si>
  <si>
    <t xml:space="preserve">(10) Upper East Region: </t>
  </si>
  <si>
    <t>(A) Kilgore College</t>
  </si>
  <si>
    <t>(B) Northeast Texas Community College</t>
  </si>
  <si>
    <t>(C) Panola College</t>
  </si>
  <si>
    <t>(D) Paris Junior College</t>
  </si>
  <si>
    <t>(E) Texarkana College</t>
  </si>
  <si>
    <t>(F) Trinity Valley Community College</t>
  </si>
  <si>
    <t>(G) Tyler Junior College</t>
  </si>
  <si>
    <t xml:space="preserve">(11) Upper Rio Grande Region: </t>
  </si>
  <si>
    <t xml:space="preserve">(A) El Paso Community College </t>
  </si>
  <si>
    <t xml:space="preserve">(12) West Texas Region: </t>
  </si>
  <si>
    <t xml:space="preserve">(A) Howard College District </t>
  </si>
  <si>
    <t>(B) Midland College</t>
  </si>
  <si>
    <t>(C) Odessa College</t>
  </si>
  <si>
    <t>Financial analysis of Performance Tier funding from FY 2024 to FY 2025 by outcome</t>
  </si>
  <si>
    <t>Historical and Projected Performance Tier data by community college for each outcome</t>
  </si>
  <si>
    <t>Shows performance funding by outcome and student characteristic weights, for each institution</t>
  </si>
  <si>
    <t>Pertains to credentials that receive additional funding based on exceptional demand for their academic field in the state or regional workforce</t>
  </si>
  <si>
    <t>Institutional Credential Leading to Licensure or Certification; a workforce credential that meets the criteria for fundability pursuant to TX Admin Code Title 19, Part 1, Ch.13S</t>
  </si>
  <si>
    <t>COV Premium - Certificate</t>
  </si>
  <si>
    <t>COV Premium - Associate</t>
  </si>
  <si>
    <t>COV Premium - Bachelor's</t>
  </si>
  <si>
    <r>
      <t>ICLC</t>
    </r>
    <r>
      <rPr>
        <b/>
        <vertAlign val="superscript"/>
        <sz val="11"/>
        <color theme="0"/>
        <rFont val="Overpass"/>
      </rPr>
      <t>1</t>
    </r>
  </si>
  <si>
    <r>
      <t>OSA</t>
    </r>
    <r>
      <rPr>
        <b/>
        <vertAlign val="superscript"/>
        <sz val="11"/>
        <color theme="0"/>
        <rFont val="Overpass"/>
      </rPr>
      <t>1</t>
    </r>
  </si>
  <si>
    <t>1. ICLC data is as submitted on ad hoc data collection for FY2020 - 2023. OSA data is as submitted on ad hoc data collection for FY2020 - 2022 and on the CBM00M for FY2023.</t>
  </si>
  <si>
    <t>Community Colleges Rec.</t>
  </si>
  <si>
    <t>Check</t>
  </si>
  <si>
    <t>Summer Performance Tier* Payment by June 15</t>
  </si>
  <si>
    <t>These lists apply to all FY18-23 credentials except OSAs and ICLCs; for those credentials, high-demand fields from the FY24 list apply to credentials conferred in FY20-22 (for forecasting purposes).</t>
  </si>
  <si>
    <t xml:space="preserve">THECB &amp; Legislative Rate and Weight Inputs </t>
  </si>
  <si>
    <t>Performance Tier</t>
  </si>
  <si>
    <t>Totals</t>
  </si>
  <si>
    <t>Dash</t>
  </si>
  <si>
    <t>Summary</t>
  </si>
  <si>
    <t>Three-Pay</t>
  </si>
  <si>
    <t>Base Tier Summary</t>
  </si>
  <si>
    <t>Performance Summary</t>
  </si>
  <si>
    <t>Hours</t>
  </si>
  <si>
    <t>Cost Study</t>
  </si>
  <si>
    <t>By Outcome</t>
  </si>
  <si>
    <t>difference is SWCID. Not included.</t>
  </si>
  <si>
    <t>Non-formula Support</t>
  </si>
  <si>
    <t>NonFormula Support</t>
  </si>
  <si>
    <t>Certificate (Level I, II, or Continuing Education)</t>
  </si>
  <si>
    <t>High-Demand Cert (Level I, II, or Continuing Education)</t>
  </si>
  <si>
    <r>
      <rPr>
        <vertAlign val="superscript"/>
        <sz val="14"/>
        <color theme="1"/>
        <rFont val="Overpass"/>
      </rPr>
      <t>1</t>
    </r>
    <r>
      <rPr>
        <sz val="14"/>
        <color theme="1"/>
        <rFont val="Overpass"/>
      </rPr>
      <t xml:space="preserve"> Data above represents unweighted outcome counts</t>
    </r>
  </si>
  <si>
    <r>
      <rPr>
        <vertAlign val="superscript"/>
        <sz val="14"/>
        <color theme="1"/>
        <rFont val="Overpass"/>
      </rPr>
      <t>2</t>
    </r>
    <r>
      <rPr>
        <sz val="14"/>
        <color theme="1"/>
        <rFont val="Overpass"/>
      </rPr>
      <t xml:space="preserve"> Counts are non-high demand field plus high demand field as applicable</t>
    </r>
  </si>
  <si>
    <t>Agricultural Business and Management.</t>
  </si>
  <si>
    <t>Veterinary/Animal Health Technologies/Technicians.</t>
  </si>
  <si>
    <t>Computer Programming.</t>
  </si>
  <si>
    <t>Data Processing.</t>
  </si>
  <si>
    <t>Computer Systems Analysis.</t>
  </si>
  <si>
    <t>Computer/Information Technology Administration and Management.</t>
  </si>
  <si>
    <t>Cosmetology and Related Personal Grooming Services.</t>
  </si>
  <si>
    <t>Teaching Assistants/Aides.</t>
  </si>
  <si>
    <t>Electromechanical Technologies/Technicians.</t>
  </si>
  <si>
    <t>Environmental Control Technologies/Technicians.</t>
  </si>
  <si>
    <t>Energy Systems Technologies/Technicians.</t>
  </si>
  <si>
    <t>Foods, Nutrition, and Related Services.</t>
  </si>
  <si>
    <t>Biomathematics, Bioinformatics, and Computational Biology.</t>
  </si>
  <si>
    <t>Chemistry.</t>
  </si>
  <si>
    <t>Security Science and Technology.</t>
  </si>
  <si>
    <t>Electrical and Power Transmission Installers.</t>
  </si>
  <si>
    <t>Building/Construction Finishing, Management, and Inspection.</t>
  </si>
  <si>
    <t>Plumbing and Related Water Supply Services.</t>
  </si>
  <si>
    <t>Heating, Air Conditioning, Ventilation and Refrigeration Maintenance Technology/Technician (HAC, HACR, HVAC, HVACR).</t>
  </si>
  <si>
    <t>Heavy/Industrial Equipment Maintenance Technologies/Technicians.</t>
  </si>
  <si>
    <t>Precision Systems Maintenance and Repair Technologies/Technicians.</t>
  </si>
  <si>
    <t>Energy Systems Maintenance and Repair Technologies/Technicians.</t>
  </si>
  <si>
    <t>Ground Transportation.</t>
  </si>
  <si>
    <t>Marine Transportation.</t>
  </si>
  <si>
    <t>Dental Support Services and Allied Professions.</t>
  </si>
  <si>
    <t>Health and Medical Administrative Services.</t>
  </si>
  <si>
    <t>Allied Health and Medical Assisting Services.</t>
  </si>
  <si>
    <t>Allied Health Diagnostic, Intervention, and Treatment Professions.</t>
  </si>
  <si>
    <t>Clinical/Medical Laboratory Science/Research and Allied Professions.</t>
  </si>
  <si>
    <t>Mental and Social Health Services and Allied Professions.</t>
  </si>
  <si>
    <t>Ophthalmic and Optometric Support Services and Allied Professions.</t>
  </si>
  <si>
    <t>Medical Illustration and Informatics.</t>
  </si>
  <si>
    <t>Dietetics and Clinical Nutrition Services.</t>
  </si>
  <si>
    <t>Somatic Bodywork and Related Therapeutic Services.</t>
  </si>
  <si>
    <t>Registered Nursing, Nursing Administration, Nursing Research and Clinical Nursing.</t>
  </si>
  <si>
    <t>Practical Nursing, Vocational Nursing and Nursing Assistants.</t>
  </si>
  <si>
    <t>Accounting and Related Services.</t>
  </si>
  <si>
    <t>* For each college's region, see table beginning in cell A60</t>
  </si>
  <si>
    <t>Agricultural Mechanization.</t>
  </si>
  <si>
    <t>Architectural Sciences and Technology.</t>
  </si>
  <si>
    <t>Teacher Education and Professional Development, Specific Subject Areas.</t>
  </si>
  <si>
    <t>Aerospace, Aeronautical, and Astronautical/Space Engineering.</t>
  </si>
  <si>
    <t>Electrical/Electronic Engineering Technologies/Technicians.</t>
  </si>
  <si>
    <t>Industrial Production Technologies/Technicians.</t>
  </si>
  <si>
    <t>Quality Control and Safety Technologies/Technicians.</t>
  </si>
  <si>
    <t>Mechanical Engineering Related Technologies/Technicians.</t>
  </si>
  <si>
    <t>Engineering-Related Technologies/Technicians.</t>
  </si>
  <si>
    <t>Computer Engineering Technologies/Technicians.</t>
  </si>
  <si>
    <t>Drafting/Design Engineering Technologies/Technicians.</t>
  </si>
  <si>
    <t>Engineering-Related Fields.</t>
  </si>
  <si>
    <t>Pharmacology and Toxicology.</t>
  </si>
  <si>
    <t>Military Systems and Maintenance Technology.</t>
  </si>
  <si>
    <t>Carpenters.</t>
  </si>
  <si>
    <t>Vehicle Maintenance and Repair Technologies/Technicians.</t>
  </si>
  <si>
    <t>Health Aides/Attendants/Orderlies.</t>
  </si>
  <si>
    <t>Movement and Mind-Body Therapies and Education.</t>
  </si>
  <si>
    <t>Bilingual, Multilingual, and Multicultural Education.</t>
  </si>
  <si>
    <t>Teacher Education and Professional Development, Specific Levels and Methods.</t>
  </si>
  <si>
    <t>Teaching English or French as a Second or Foreign Language.</t>
  </si>
  <si>
    <t>Human Development, Family Studies, and Related Services.</t>
  </si>
  <si>
    <t>Sports, Kinesiology, and Physical Education/Fitness.</t>
  </si>
  <si>
    <t>Non-Professional Legal Studies.</t>
  </si>
  <si>
    <t>Legal Support Services.</t>
  </si>
  <si>
    <t>Electrical/Electronics Maintenance and Repair Technologies/Technicians.</t>
  </si>
  <si>
    <t>Natural Resources Conservation and Research.</t>
  </si>
  <si>
    <t>Forestry.</t>
  </si>
  <si>
    <t>Atmospheric Sciences and Meteorology.</t>
  </si>
  <si>
    <t>Materials Sciences.</t>
  </si>
  <si>
    <t>Nuclear and Industrial Radiologic Technologies/Technicians.</t>
  </si>
  <si>
    <t>Physical Science Technologies/Technicians.</t>
  </si>
  <si>
    <t>Criminal Justice and Corrections.</t>
  </si>
  <si>
    <t>Precision Metal Working.</t>
  </si>
  <si>
    <t>Agricultural Business and Management</t>
  </si>
  <si>
    <t>Veterinary/Animal Health Technologies/Technicians</t>
  </si>
  <si>
    <t>Computer Programming</t>
  </si>
  <si>
    <t>Computer Systems Analysis</t>
  </si>
  <si>
    <t>Computer/Information Technology Administration and Management</t>
  </si>
  <si>
    <t>Cosmetology and Related Personal Grooming Services</t>
  </si>
  <si>
    <t>Bilingual, Multilingual, and Multicultural Education</t>
  </si>
  <si>
    <t>Special Education and Teaching</t>
  </si>
  <si>
    <t>Teacher Education and Professional Development, Specific Levels and Methods</t>
  </si>
  <si>
    <t>Teacher Education and Professional Development, Specific Subject Areas</t>
  </si>
  <si>
    <t>Teaching English or French as a Second or Foreign Language</t>
  </si>
  <si>
    <t>Electromechanical and Instrumentation and Maintenance Technologies/Technicians</t>
  </si>
  <si>
    <t>Environmental Control Technologies/Technicians</t>
  </si>
  <si>
    <t>Energy Systems Technologies/Technicians</t>
  </si>
  <si>
    <t>Foods, Nutrition, and Related Services</t>
  </si>
  <si>
    <t>Human Development, Family Studies, and Related Services</t>
  </si>
  <si>
    <t>Nutrition Sciences</t>
  </si>
  <si>
    <t>Criminal Justice and Corrections</t>
  </si>
  <si>
    <t>Security Science and Technology</t>
  </si>
  <si>
    <t>Electrical and Power Transmission Installers</t>
  </si>
  <si>
    <t>Building/Construction Finishing, Management, and Inspection</t>
  </si>
  <si>
    <t>Plumbing and Related Water Supply Services</t>
  </si>
  <si>
    <t>Heating, Air Conditioning, Ventilation and Refrigeration Maintenance Technology/Techn</t>
  </si>
  <si>
    <t>Heavy/Industrial Equipment Maintenance Technologies</t>
  </si>
  <si>
    <t>Precision Systems Maintenance and Repair Technologies</t>
  </si>
  <si>
    <t>Energy Systems Maintenance and Repair Technologies/Technicians</t>
  </si>
  <si>
    <t>Ground Transportation</t>
  </si>
  <si>
    <t>Marine Transportation</t>
  </si>
  <si>
    <t>Dental Support Services and Allied Professions</t>
  </si>
  <si>
    <t>Health and Medical Administrative Services</t>
  </si>
  <si>
    <t>Allied Health and Medical Assisting Services</t>
  </si>
  <si>
    <t>Allied Health Diagnostic, Intervention, and Treatment Professions</t>
  </si>
  <si>
    <t>Clinical/Medical Laboratory Science/Research and Allied Professions</t>
  </si>
  <si>
    <t>Mental and Social Health Services and Allied Professions</t>
  </si>
  <si>
    <t>Ophthalmic and Optometric Support Services and Allied Professions</t>
  </si>
  <si>
    <t>Health Aides/Attendants/Orderlies</t>
  </si>
  <si>
    <t>Dietetics and Clinical Nutrition Services</t>
  </si>
  <si>
    <t>Somatic Bodywork and Related Therapeutic Services</t>
  </si>
  <si>
    <t>Registered Nursing, Nursing Administration, Nursing Research and Clinical Nursing</t>
  </si>
  <si>
    <t>Practical Nursing, Vocational Nursing and Nursing Assistants</t>
  </si>
  <si>
    <t>Veterinary Administrative Services</t>
  </si>
  <si>
    <t>Graphic Communications</t>
  </si>
  <si>
    <t>Business Administration, Management and Operations</t>
  </si>
  <si>
    <t>Accounting and Related Services</t>
  </si>
  <si>
    <t>Business Operations Support and Assistant Services</t>
  </si>
  <si>
    <t>0182</t>
  </si>
  <si>
    <t>Agricultural Production Operations</t>
  </si>
  <si>
    <t>Applied Horticulture and Horticultural Business Services</t>
  </si>
  <si>
    <t>Animal Sciences</t>
  </si>
  <si>
    <t>Food Science and Technology</t>
  </si>
  <si>
    <t>Plant Sciences</t>
  </si>
  <si>
    <t>Real Estate Development</t>
  </si>
  <si>
    <t>Educational Assessment, Evaluation, and Research</t>
  </si>
  <si>
    <t>Teaching Assistants/Aides</t>
  </si>
  <si>
    <t>Anthrozoology</t>
  </si>
  <si>
    <t>General Sales, Merchandising and Related Marketing Operations</t>
  </si>
  <si>
    <t>Specialized Sales, Merchandising and Marketing Operations</t>
  </si>
  <si>
    <t>0103</t>
  </si>
  <si>
    <t>0106</t>
  </si>
  <si>
    <t>0109</t>
  </si>
  <si>
    <t>0110</t>
  </si>
  <si>
    <t>0111</t>
  </si>
  <si>
    <t>0410</t>
  </si>
  <si>
    <t>Agricultural Mechanization</t>
  </si>
  <si>
    <t>Industrial Production Technologies/Technicians</t>
  </si>
  <si>
    <t>Mechanical Engineering Related Technologies/Technicians</t>
  </si>
  <si>
    <t>Mechanics and Repairers, General</t>
  </si>
  <si>
    <t>Vehicle Maintenance and Repair Technologies</t>
  </si>
  <si>
    <t>Precision Metal Working</t>
  </si>
  <si>
    <t>Architectural Sciences and Technology</t>
  </si>
  <si>
    <t>Aerospace, Aeronautical and Astronautical Engineering</t>
  </si>
  <si>
    <t>Engineering Technology, General</t>
  </si>
  <si>
    <t>Civil Engineering Technologies/Technician</t>
  </si>
  <si>
    <t>Electrical Engineering Technologies/Technicians</t>
  </si>
  <si>
    <t>Quality Control and Safety Technologies/Technicians</t>
  </si>
  <si>
    <t>Construction Engineering Technologies</t>
  </si>
  <si>
    <t>Engineering-Related Technologies</t>
  </si>
  <si>
    <t>Computer Engineering Technologies/Technicians</t>
  </si>
  <si>
    <t>Drafting/Design Engineering Technologies/Technicians</t>
  </si>
  <si>
    <t>Engineering-Related Fields</t>
  </si>
  <si>
    <t>Pharmacology and Toxicology</t>
  </si>
  <si>
    <t>Military Systems and Maintenance Technology</t>
  </si>
  <si>
    <t>Carpenters</t>
  </si>
  <si>
    <t>Boilermaking/Boilermaker</t>
  </si>
  <si>
    <t>Electrical/Electronics Maintenance and Repair Technology</t>
  </si>
  <si>
    <t>Natural Resources Management and Policy</t>
  </si>
  <si>
    <t>Intelligence, Command Control and Information Operations</t>
  </si>
  <si>
    <t>0302</t>
  </si>
  <si>
    <t>Natural Resources Conservation and Research</t>
  </si>
  <si>
    <t>Forestry</t>
  </si>
  <si>
    <t>Nuclear Engineering Technologies/Technicians</t>
  </si>
  <si>
    <t>Sustainability Studies</t>
  </si>
  <si>
    <t>Environmental Geosciences</t>
  </si>
  <si>
    <t>Geography and Environmental Studies</t>
  </si>
  <si>
    <t>Atmospheric Sciences and Meteorology</t>
  </si>
  <si>
    <t>Chemistry</t>
  </si>
  <si>
    <t>Materials Sciences</t>
  </si>
  <si>
    <t>Science Technologies/Technicians, General</t>
  </si>
  <si>
    <t>Nuclear and Industrial Radiologic Technologies/Technicians</t>
  </si>
  <si>
    <t>Physical Science Technologies/Technicians</t>
  </si>
  <si>
    <t>Science Technologies/Technicians, Other</t>
  </si>
  <si>
    <t>FY24-5 High-Demand Fields for FY25 Funding</t>
  </si>
  <si>
    <t>* For each college's region, see table beginning in cell A59</t>
  </si>
  <si>
    <t>These lists will apply to all credentials actually conferred in FY 24 and FY 25; it does not affect initial forecasts of credential counts for FY24 or FY25.</t>
  </si>
  <si>
    <t>THECB CCF website.</t>
  </si>
  <si>
    <r>
      <t xml:space="preserve">High-Demand Fields: A field in which an institution awards a credential that provides a graduate with specific skills and knowledge required for the graduate to be successful in a high-demand occupation, based on the list of high-demand fields as defined in </t>
    </r>
    <r>
      <rPr>
        <b/>
        <sz val="10"/>
        <color rgb="FF007882"/>
        <rFont val="Overpass"/>
      </rPr>
      <t>Chapter 13, Subchapter T</t>
    </r>
    <r>
      <rPr>
        <sz val="10"/>
        <color rgb="FF000000"/>
        <rFont val="Overpass"/>
      </rPr>
      <t xml:space="preserve"> of this part (relating to Community College Finance Program: High-Demand Fields), as approved by the</t>
    </r>
    <r>
      <rPr>
        <b/>
        <sz val="10"/>
        <color rgb="FF007882"/>
        <rFont val="Overpass"/>
      </rPr>
      <t xml:space="preserve"> Texas Higher Education Coordinating Board at the July Board Meeting</t>
    </r>
    <r>
      <rPr>
        <sz val="10"/>
        <color rgb="FF000000"/>
        <rFont val="Overpass"/>
      </rPr>
      <t>. </t>
    </r>
  </si>
  <si>
    <r>
      <t xml:space="preserve">High-Demand Fields: A field in which an institution awards a credential that provides a graduate with specific skills and knowledge required for the graduate to be successful in a high-demand occupation, based on the list of high-demand fields as defined in </t>
    </r>
    <r>
      <rPr>
        <b/>
        <sz val="10"/>
        <color rgb="FF007882"/>
        <rFont val="Overpass"/>
      </rPr>
      <t>Chapter 13, Subchapter T</t>
    </r>
    <r>
      <rPr>
        <sz val="10"/>
        <color rgb="FF000000"/>
        <rFont val="Overpass"/>
      </rPr>
      <t xml:space="preserve"> of this part (relating to Community College Finance Program: High-Demand Fields), as approved by</t>
    </r>
    <r>
      <rPr>
        <b/>
        <sz val="10"/>
        <color rgb="FF007882"/>
        <rFont val="Overpass"/>
      </rPr>
      <t xml:space="preserve"> the Texas Higher Education Coordinating Board at the July Board Meetings</t>
    </r>
    <r>
      <rPr>
        <sz val="10"/>
        <color rgb="FF000000"/>
        <rFont val="Overpass"/>
      </rPr>
      <t>. </t>
    </r>
  </si>
  <si>
    <t>FY25 Foundation</t>
  </si>
  <si>
    <t>2024 FP</t>
  </si>
  <si>
    <t>2025 FP</t>
  </si>
  <si>
    <t>TOTAL Occupational Skills Award</t>
  </si>
  <si>
    <t>TOTAL Certificate</t>
  </si>
  <si>
    <t xml:space="preserve">TOTAL Associate Degree </t>
  </si>
  <si>
    <t>Fiscal Year 2024 Outcome Counts</t>
  </si>
  <si>
    <t>Fiscal Year 2026 Forecasted Outcome Counts</t>
  </si>
  <si>
    <t>Community College Formula Funding - FY 2026</t>
  </si>
  <si>
    <t>Outcome counts are greater of FY 2026 or average of actual FY 2024 and forecasted FY25 and FY26.</t>
  </si>
  <si>
    <t>Sources: THECB – CBM001, CBM002, and FADS for FY 2024</t>
  </si>
  <si>
    <t>Source: THECB CARAT System, FY 2024</t>
  </si>
  <si>
    <t>FY 24 Current Taxes Collected</t>
  </si>
  <si>
    <t>FY 24
M&amp;O Rate</t>
  </si>
  <si>
    <t>FY 24 Total 
Tax Rate</t>
  </si>
  <si>
    <t>Formula Overview:</t>
  </si>
  <si>
    <t>Additional Resources:</t>
  </si>
  <si>
    <t>Table of Contents:</t>
  </si>
  <si>
    <t>Glossary:</t>
  </si>
  <si>
    <t>THECB CCF Website</t>
  </si>
  <si>
    <t>High-Demand Fields</t>
  </si>
  <si>
    <t>Performance Tier Visualization Tool</t>
  </si>
  <si>
    <t>Finance Simulation Tool</t>
  </si>
  <si>
    <t>2. Summary</t>
  </si>
  <si>
    <t>3. Three-Pay</t>
  </si>
  <si>
    <t>4. Performance Summary</t>
  </si>
  <si>
    <t>5. Base Tier Summary</t>
  </si>
  <si>
    <t>FY 2026 Base Tier Breakdown by Institution</t>
  </si>
  <si>
    <t>FY 2026 Base Tier</t>
  </si>
  <si>
    <t>FY 2026 Performance Tier</t>
  </si>
  <si>
    <t>Total Difference
FY26 - FY25</t>
  </si>
  <si>
    <t>FY26 - FY25
Percent Change</t>
  </si>
  <si>
    <t>Spring Performance Tier Payment</t>
  </si>
  <si>
    <t>FY 2025 TOTAL
Formula Funding</t>
  </si>
  <si>
    <t>FY 2024 TOTAL
Formula Funding</t>
  </si>
  <si>
    <r>
      <t>2</t>
    </r>
    <r>
      <rPr>
        <sz val="10"/>
        <color theme="1"/>
        <rFont val="Overpass"/>
      </rPr>
      <t>FY25 Formula Funding includes amounts needed for FY24 Closeout</t>
    </r>
  </si>
  <si>
    <t>FY 2026 Forecasted Weighted Outcome Completions</t>
  </si>
  <si>
    <t>FY 2024 Weighted Outcome Completions</t>
  </si>
  <si>
    <t>Fiscal Year 2026 Performance Funding Amounts</t>
  </si>
  <si>
    <t>Sources: Actual FY24; FY25-26 THECB calculations based on CBM009, CBM00T, FADS, &amp; CBM002, FY 2018-24</t>
  </si>
  <si>
    <t>Sources: Actual FY24; FY25-26 THECB calculations based on CBM009, CBM00T, FADS, &amp; CBM002, FY 2014-24 (years prior to FY18 for weighted student characteristics)</t>
  </si>
  <si>
    <t xml:space="preserve">Fall Performance Tier Payment </t>
  </si>
  <si>
    <t>FY 24 Full-Time Student Equivalents (FTSE)</t>
  </si>
  <si>
    <t>Funded Contact Hours for Calendar Year 2025 for Community College Institutions by Institution by Fund -- 20 FEB 25 -- Sum_I 2024 - Spring 2025 / CE Fall 2023 - Fall 2024</t>
  </si>
  <si>
    <t>Source:  Texas Higher Education Coordinating Board - 20 Feb 2025</t>
  </si>
  <si>
    <t>Generated from \SASserver\FormFund\BY 2025\CTC\NewRptForm.sas - JProc25final.sas - JMacro25final.sas</t>
  </si>
  <si>
    <t>FY 24 Non-Dual Credit FTSE</t>
  </si>
  <si>
    <t>FY 24 Dual Credit FTSE</t>
  </si>
  <si>
    <t>FY24 FAST Dual Credit Tuition per SCH</t>
  </si>
  <si>
    <t>FY24 Average Resident Tuition/Fees (non-dual credit FTSE)</t>
  </si>
  <si>
    <t>FY 26 Base Tier Funding</t>
  </si>
  <si>
    <t>Outcome Completion Counts by Outcome, Weight Category, Fiscal Year, and Institution (FY24 actuals and FY25 Forecasted outcomes are current law, FY26 forecasted is 'new law')</t>
  </si>
  <si>
    <t>TotalC</t>
  </si>
  <si>
    <t>FY25 Forecast based on rules and definitions in effect for FY25 (pre-SB 1786)</t>
  </si>
  <si>
    <t>FY26 Forecast - all historical data based on 'new law' definitions/methodologies. This forecast summary populates only the FY26 outcome values; all others are populated from the historical data and FY25 forecast in "Forecast Summary-FY25"</t>
  </si>
  <si>
    <t>6. Basic Allotment</t>
  </si>
  <si>
    <t>7. Contact Hours</t>
  </si>
  <si>
    <t>Combines raw contact hour data with expense rates by discipline (RFOE Cost Study) to produce contact hour funding</t>
  </si>
  <si>
    <t>8. Local Tax</t>
  </si>
  <si>
    <t>9. Tuition</t>
  </si>
  <si>
    <t>10. Performance</t>
  </si>
  <si>
    <t>11. Analysis- Perf by Group</t>
  </si>
  <si>
    <t>12. Outcomes</t>
  </si>
  <si>
    <t>13. Forecast Summary-FY26</t>
  </si>
  <si>
    <t>Shows FY26 forecasted performance outcomes and historical data used in forecasting based on definitions effective in FY26 (Ch.13V)</t>
  </si>
  <si>
    <t>14. Forecast Summary-FY25</t>
  </si>
  <si>
    <t>Shows FY25 forecasted performance outcomes and historical data used in forecasting based on definitions effective in FY25 (Ch.13S)</t>
  </si>
  <si>
    <t>Community College NonFormula Support Funding - FY 2023 - 2027</t>
  </si>
  <si>
    <t>15. FY24-25 HDF</t>
  </si>
  <si>
    <t>For credentials conferred in FY24 or FY25, the academic fields, defined by CIP code, that receive additional funding based on exceptional value in the state or regional workforce</t>
  </si>
  <si>
    <t>16. FY26-27 HDF</t>
  </si>
  <si>
    <r>
      <t xml:space="preserve">For credentials conferred in FY26 or FY27, the academic fields, defined by CIP code, that receive additional funding based on exceptional value in the state or regional workforce. </t>
    </r>
    <r>
      <rPr>
        <i/>
        <sz val="11"/>
        <color theme="1"/>
        <rFont val="Overpass"/>
      </rPr>
      <t>Does not currently include essential or emerging occupations.</t>
    </r>
  </si>
  <si>
    <t>17. Non-Formula Support</t>
  </si>
  <si>
    <t>Community College Formula Funding - Fiscal Year 2026</t>
  </si>
  <si>
    <t>Certified Contact Hours for Fall 2023 and Spring and Summer 2024</t>
  </si>
  <si>
    <t>FY 2025
Projected Settle-Up</t>
  </si>
  <si>
    <t>FY 2026</t>
  </si>
  <si>
    <t>FY 2027</t>
  </si>
  <si>
    <t>San Jacinto College</t>
  </si>
  <si>
    <t>Center for Biotechnology</t>
  </si>
  <si>
    <t>Fiscal Year 2025 Forecasted Outcome Counts</t>
  </si>
  <si>
    <t>18. CIP Codes</t>
  </si>
  <si>
    <t>Places each CIP code into a Fund Code and shows the funded rate per contact hour for the Fund Code</t>
  </si>
  <si>
    <t>HIGH-DEMAND FIELDS BY REGION - FY26-27</t>
  </si>
  <si>
    <t>These lists will apply to all credentials actually conferred in FY26 and FY27; it does not affect initial forecasts of credential counts for FY26 or FY27.</t>
  </si>
  <si>
    <t>Each college's high-demand fields list consists of a statewide set of four-digit CIP codes and a set of region-specific four-digit CIPs, which are displayed to the right. See the list below the statewide table to identify a college's region. This table may be altered to reflect region reassignment petitions submitted under Ch.13T Rule 13.592, which are due to CCFinance@highered.texas.gov no later than March 1 to take affect in the next fiscal year.</t>
  </si>
  <si>
    <r>
      <t xml:space="preserve">High-Demand Fields: A field in which an institution awards a credential that provides a graduate with specific skills and knowledge required for the graduate to be successful in a high-demand occupation, based on the list of high-demand fields as defined in </t>
    </r>
    <r>
      <rPr>
        <b/>
        <sz val="10"/>
        <color rgb="FF007882"/>
        <rFont val="Overpass"/>
      </rPr>
      <t>Chapter 13, Subchapter T</t>
    </r>
    <r>
      <rPr>
        <sz val="10"/>
        <color rgb="FF000000"/>
        <rFont val="Overpass"/>
      </rPr>
      <t xml:space="preserve"> of this part (relating to Community College Finance Program: High-Demand Fields). </t>
    </r>
  </si>
  <si>
    <t>The asterisk (*) after the field title indicates that this field would be excluded from the FY 2026-27 list based on analysis results; however, in alignment with Ch.13T, Rule §13.597, a field removed from a Regional High-Demand Fields list shall continue to be funded as a high-demand field for the following biennium. If a field with an asterisk is not identified as high-demand on the FY28-29 list, it will cease to receive high-demand funding beginning in FY28.</t>
  </si>
  <si>
    <t>* For each college's region, see table beginning in cell A63</t>
  </si>
  <si>
    <t>West Texas</t>
  </si>
  <si>
    <t xml:space="preserve">CIP Code </t>
  </si>
  <si>
    <t xml:space="preserve">CIP Title </t>
  </si>
  <si>
    <t>01.01</t>
  </si>
  <si>
    <t>01.02</t>
  </si>
  <si>
    <t>01.03</t>
  </si>
  <si>
    <t>Agricultural Production Operations*</t>
  </si>
  <si>
    <t>Agricultural Mechanization*</t>
  </si>
  <si>
    <t>01.83</t>
  </si>
  <si>
    <t>01.82</t>
  </si>
  <si>
    <t>01.06</t>
  </si>
  <si>
    <t>Applied Horticulture and Horticultural Business Services*</t>
  </si>
  <si>
    <t>04.10</t>
  </si>
  <si>
    <t>15.03</t>
  </si>
  <si>
    <t>04.09</t>
  </si>
  <si>
    <t>Architectural Sciences and Technology*</t>
  </si>
  <si>
    <t>03.02</t>
  </si>
  <si>
    <t>15.06</t>
  </si>
  <si>
    <t>Veterinary Administrative Services*</t>
  </si>
  <si>
    <t>03.01</t>
  </si>
  <si>
    <t>Natural Resources Conservation and Research*</t>
  </si>
  <si>
    <t>11.02</t>
  </si>
  <si>
    <t>01.09</t>
  </si>
  <si>
    <t>Animal Sciences*</t>
  </si>
  <si>
    <t>Industrial Production Technologies/Technicians*</t>
  </si>
  <si>
    <t>Aerospace, Aeronautical and Astronautical Engineering*</t>
  </si>
  <si>
    <t>15.08</t>
  </si>
  <si>
    <t>14.02</t>
  </si>
  <si>
    <t>Natural Resources Management and Policy*</t>
  </si>
  <si>
    <t>03.05</t>
  </si>
  <si>
    <t>Forestry*</t>
  </si>
  <si>
    <t>11.05</t>
  </si>
  <si>
    <t>10.03</t>
  </si>
  <si>
    <t>Graphic Communications*</t>
  </si>
  <si>
    <t>01.10</t>
  </si>
  <si>
    <t>Food Science and Technology*</t>
  </si>
  <si>
    <t>15.00</t>
  </si>
  <si>
    <t>Engineering Technology, General*</t>
  </si>
  <si>
    <t>46.00</t>
  </si>
  <si>
    <t>Construction Trades, General</t>
  </si>
  <si>
    <t>29.02</t>
  </si>
  <si>
    <t>11.07</t>
  </si>
  <si>
    <t>01.11</t>
  </si>
  <si>
    <t>Plant Sciences*</t>
  </si>
  <si>
    <t>Architectural Engineering Technologies/Technicians*</t>
  </si>
  <si>
    <t>46.01</t>
  </si>
  <si>
    <t>47.06</t>
  </si>
  <si>
    <t>15.01</t>
  </si>
  <si>
    <t>Intelligence, Command Control and Information Operations*</t>
  </si>
  <si>
    <t>11.08</t>
  </si>
  <si>
    <t>Computer Software and Media Applications</t>
  </si>
  <si>
    <t>Civil Engineering Technologies/Technician*</t>
  </si>
  <si>
    <t>46.02</t>
  </si>
  <si>
    <t>52.02</t>
  </si>
  <si>
    <t>15.02</t>
  </si>
  <si>
    <t>11.09</t>
  </si>
  <si>
    <t>Electrical Engineering Technologies/Technicians*</t>
  </si>
  <si>
    <t>47.00</t>
  </si>
  <si>
    <t>52.03</t>
  </si>
  <si>
    <t>Mechanics and Repairers, General*</t>
  </si>
  <si>
    <t>11.10</t>
  </si>
  <si>
    <t>Accounting and Related Services*</t>
  </si>
  <si>
    <t>30.34</t>
  </si>
  <si>
    <t>Anthrozoology*</t>
  </si>
  <si>
    <t>47.01</t>
  </si>
  <si>
    <t>52.04</t>
  </si>
  <si>
    <t>Cosmetology and Related Personal Grooming Services*</t>
  </si>
  <si>
    <t>48.05</t>
  </si>
  <si>
    <t>Precision Metal Working*</t>
  </si>
  <si>
    <t>Quality Control and Safety Technologies/Technicians*</t>
  </si>
  <si>
    <t>52.15</t>
  </si>
  <si>
    <t>15.07</t>
  </si>
  <si>
    <t>13.02</t>
  </si>
  <si>
    <t>52.17</t>
  </si>
  <si>
    <t>Business Administration, Management and Operations*</t>
  </si>
  <si>
    <t>13.06</t>
  </si>
  <si>
    <t>15.10</t>
  </si>
  <si>
    <t>Construction Engineering Technologies*</t>
  </si>
  <si>
    <t>52.18</t>
  </si>
  <si>
    <t>Mechanical Engineering Related Technologies/Technicians*</t>
  </si>
  <si>
    <t>15.09</t>
  </si>
  <si>
    <t>Mining and Petroleum Technologies/Technicians</t>
  </si>
  <si>
    <t>13.10</t>
  </si>
  <si>
    <t>Engineering-Related Technologies*</t>
  </si>
  <si>
    <t>52.19</t>
  </si>
  <si>
    <t>15.11</t>
  </si>
  <si>
    <t>Business Operations Support and Assistant Services*</t>
  </si>
  <si>
    <t>13.12</t>
  </si>
  <si>
    <t>Computer Engineering Technologies/Technicians*</t>
  </si>
  <si>
    <t>15.12</t>
  </si>
  <si>
    <t>13.13</t>
  </si>
  <si>
    <t>Drafting/Design Engineering Technologies/Technicians*</t>
  </si>
  <si>
    <t>15.13</t>
  </si>
  <si>
    <t>13.14</t>
  </si>
  <si>
    <t>Engineering-Related Fields*</t>
  </si>
  <si>
    <t>15.15</t>
  </si>
  <si>
    <t>13.15</t>
  </si>
  <si>
    <t>26.10</t>
  </si>
  <si>
    <t>Pharmacology and Toxicology*</t>
  </si>
  <si>
    <t>15.14</t>
  </si>
  <si>
    <t>15.04</t>
  </si>
  <si>
    <t>Military Systems and Maintenance Technology*</t>
  </si>
  <si>
    <t>29.04</t>
  </si>
  <si>
    <t>15.05</t>
  </si>
  <si>
    <t>29.03</t>
  </si>
  <si>
    <t>Military Applied Sciences</t>
  </si>
  <si>
    <t>15.17</t>
  </si>
  <si>
    <t>19.05</t>
  </si>
  <si>
    <t>30.33</t>
  </si>
  <si>
    <t>Sustainability Studies*</t>
  </si>
  <si>
    <t>19.07</t>
  </si>
  <si>
    <t>30.41</t>
  </si>
  <si>
    <t>Environmental Geosciences*</t>
  </si>
  <si>
    <t>30.19</t>
  </si>
  <si>
    <t>30.44</t>
  </si>
  <si>
    <t>Geography and Environmental Studies*</t>
  </si>
  <si>
    <t>43.01</t>
  </si>
  <si>
    <t>Boilermaking/Boilermaker*</t>
  </si>
  <si>
    <t>40.04</t>
  </si>
  <si>
    <t>Atmospheric Sciences and Meteorology*</t>
  </si>
  <si>
    <t>43.04</t>
  </si>
  <si>
    <t>48.08</t>
  </si>
  <si>
    <t>40.05</t>
  </si>
  <si>
    <t>Chemistry*</t>
  </si>
  <si>
    <t>45.01</t>
  </si>
  <si>
    <t>40.10</t>
  </si>
  <si>
    <t>Materials Sciences*</t>
  </si>
  <si>
    <t>46.03</t>
  </si>
  <si>
    <t>41.00</t>
  </si>
  <si>
    <t>Science Technologies/Technicians, General*</t>
  </si>
  <si>
    <t>46.04</t>
  </si>
  <si>
    <t>41.02</t>
  </si>
  <si>
    <t>Nuclear and Industrial Radiologic Technologies/Technicians*</t>
  </si>
  <si>
    <t>46.05</t>
  </si>
  <si>
    <t>Real Estate Development*</t>
  </si>
  <si>
    <t>41.03</t>
  </si>
  <si>
    <t>Physical Science Technologies/Technicians*</t>
  </si>
  <si>
    <t>47.02</t>
  </si>
  <si>
    <t>41.99</t>
  </si>
  <si>
    <t>Science Technologies/Technicians, Other*</t>
  </si>
  <si>
    <t>47.03</t>
  </si>
  <si>
    <t>45.04</t>
  </si>
  <si>
    <t>Criminology*</t>
  </si>
  <si>
    <t>47.04</t>
  </si>
  <si>
    <t>47.07</t>
  </si>
  <si>
    <t>49.02</t>
  </si>
  <si>
    <t>49.03</t>
  </si>
  <si>
    <t>51.06</t>
  </si>
  <si>
    <t>51.07</t>
  </si>
  <si>
    <t>51.08</t>
  </si>
  <si>
    <t>51.09</t>
  </si>
  <si>
    <t>51.10</t>
  </si>
  <si>
    <t>51.15</t>
  </si>
  <si>
    <t>51.18</t>
  </si>
  <si>
    <t>51.26</t>
  </si>
  <si>
    <t>51.31</t>
  </si>
  <si>
    <t>51.35</t>
  </si>
  <si>
    <t>51.38</t>
  </si>
  <si>
    <t>51.39</t>
  </si>
  <si>
    <t>Community College Formula Funding - Fiscal Year 2025 to 2026 Performance Tier Financial Analysis</t>
  </si>
  <si>
    <t>Community College Formula Funding: Performance Tier Historical and Projected Data 2018-2026</t>
  </si>
  <si>
    <t>FY26 Foundation</t>
  </si>
  <si>
    <t>FY26 Change over FY23</t>
  </si>
  <si>
    <t>FY26 Change over FY25</t>
  </si>
  <si>
    <t>Perkins Campus and Community Center</t>
  </si>
  <si>
    <t>Tyler Junior College Total</t>
  </si>
  <si>
    <t>Nuclear Workforce Development</t>
  </si>
  <si>
    <t>FY26 over FY25</t>
  </si>
  <si>
    <t>base tier total as of June 1, 2025</t>
  </si>
  <si>
    <t>Blinn College</t>
  </si>
  <si>
    <t>Waller Workforce</t>
  </si>
  <si>
    <t>Blinn College Total</t>
  </si>
  <si>
    <t>FY 2026 Total Foundation Payment</t>
  </si>
  <si>
    <t>FY 2026 Initial Formula Total (Foundation + Adjustments)</t>
  </si>
  <si>
    <r>
      <t>Credential of Value Program Area/CIP Crosswalk – Funding Year 2026</t>
    </r>
    <r>
      <rPr>
        <sz val="14"/>
        <color rgb="FF000000"/>
        <rFont val="Calibri"/>
        <family val="2"/>
      </rPr>
      <t> </t>
    </r>
  </si>
  <si>
    <r>
      <t>Program Area</t>
    </r>
    <r>
      <rPr>
        <sz val="10"/>
        <color rgb="FF000000"/>
        <rFont val="Calibri"/>
        <family val="2"/>
      </rPr>
      <t> </t>
    </r>
  </si>
  <si>
    <r>
      <t>CIP Level</t>
    </r>
    <r>
      <rPr>
        <sz val="10"/>
        <color rgb="FF000000"/>
        <rFont val="Calibri"/>
        <family val="2"/>
      </rPr>
      <t> </t>
    </r>
  </si>
  <si>
    <r>
      <t>*Agriculture and Natural Resources</t>
    </r>
    <r>
      <rPr>
        <sz val="10"/>
        <color rgb="FF000000"/>
        <rFont val="Calibri"/>
        <family val="2"/>
      </rPr>
      <t> </t>
    </r>
  </si>
  <si>
    <t>01 - Agriculture, agriculture operations, and related sciences </t>
  </si>
  <si>
    <t>03 - Natural resources and conservation </t>
  </si>
  <si>
    <r>
      <t>Architecture and Engineering</t>
    </r>
    <r>
      <rPr>
        <sz val="10"/>
        <color rgb="FF000000"/>
        <rFont val="Calibri"/>
        <family val="2"/>
      </rPr>
      <t> </t>
    </r>
  </si>
  <si>
    <t>04 - Architecture and related services </t>
  </si>
  <si>
    <t>14 - Engineering </t>
  </si>
  <si>
    <t>15 - Engineering technologies and engineering-related fields </t>
  </si>
  <si>
    <r>
      <t>*Arts</t>
    </r>
    <r>
      <rPr>
        <sz val="10"/>
        <color rgb="FF000000"/>
        <rFont val="Calibri"/>
        <family val="2"/>
      </rPr>
      <t> </t>
    </r>
  </si>
  <si>
    <t>50 - Visual and performing arts </t>
  </si>
  <si>
    <r>
      <t>*Biology and Life Sciences</t>
    </r>
    <r>
      <rPr>
        <sz val="10"/>
        <color rgb="FF000000"/>
        <rFont val="Calibri"/>
        <family val="2"/>
      </rPr>
      <t> </t>
    </r>
  </si>
  <si>
    <t>26 - Biological and biomedical sciences </t>
  </si>
  <si>
    <r>
      <t>Business</t>
    </r>
    <r>
      <rPr>
        <sz val="10"/>
        <color rgb="FF000000"/>
        <rFont val="Calibri"/>
        <family val="2"/>
      </rPr>
      <t> </t>
    </r>
  </si>
  <si>
    <t>52 - Business, management, marketing, and related support services </t>
  </si>
  <si>
    <r>
      <t>*Communications and Journalism</t>
    </r>
    <r>
      <rPr>
        <sz val="10"/>
        <color rgb="FF000000"/>
        <rFont val="Calibri"/>
        <family val="2"/>
      </rPr>
      <t> </t>
    </r>
  </si>
  <si>
    <t>09 - Communication, journalism, and related programs </t>
  </si>
  <si>
    <t>10 - Communications technologies/technicians and support services </t>
  </si>
  <si>
    <r>
      <t>Computers, Statistics, and Mathematics</t>
    </r>
    <r>
      <rPr>
        <sz val="10"/>
        <color rgb="FF000000"/>
        <rFont val="Calibri"/>
        <family val="2"/>
      </rPr>
      <t> </t>
    </r>
  </si>
  <si>
    <t>11 - Computer and information sciences and support services </t>
  </si>
  <si>
    <t>27 - Mathematics and statistics </t>
  </si>
  <si>
    <r>
      <t>Education</t>
    </r>
    <r>
      <rPr>
        <sz val="10"/>
        <color rgb="FF000000"/>
        <rFont val="Calibri"/>
        <family val="2"/>
      </rPr>
      <t> </t>
    </r>
  </si>
  <si>
    <t>13 - Education </t>
  </si>
  <si>
    <t>19.0706 – Child development </t>
  </si>
  <si>
    <t>19.0707 – Family and community services </t>
  </si>
  <si>
    <t>19.0708 – Childcare and support services management </t>
  </si>
  <si>
    <t>19.0709 – Childcare provider/Assistant </t>
  </si>
  <si>
    <t>25 - Library science </t>
  </si>
  <si>
    <t>30.9999 - Multi/interdisciplinary studies (only for four-year institutions) </t>
  </si>
  <si>
    <r>
      <t>Health </t>
    </r>
    <r>
      <rPr>
        <sz val="10"/>
        <color rgb="FF000000"/>
        <rFont val="Calibri"/>
        <family val="2"/>
      </rPr>
      <t> </t>
    </r>
  </si>
  <si>
    <t>51 - Health professions and related programs </t>
  </si>
  <si>
    <t>12.03 - Funeral services and mortuary science </t>
  </si>
  <si>
    <r>
      <t>Humanities and Liberal Arts</t>
    </r>
    <r>
      <rPr>
        <sz val="10"/>
        <color rgb="FF000000"/>
        <rFont val="Calibri"/>
        <family val="2"/>
      </rPr>
      <t> </t>
    </r>
  </si>
  <si>
    <t>05 - Area, ethnic, cultural, gender, and group studies </t>
  </si>
  <si>
    <t>16 - Foreign languages, literatures, and linguistics </t>
  </si>
  <si>
    <t>23 - English language and literature/letters </t>
  </si>
  <si>
    <t>24 - Liberal arts and sciences, general studies, and humanities </t>
  </si>
  <si>
    <t>30 - Multi/interdisciplinary studies                                                                               </t>
  </si>
  <si>
    <t>38 - Philosophy and religious studies </t>
  </si>
  <si>
    <t>39 - Theology and religious studies </t>
  </si>
  <si>
    <t>54 – History </t>
  </si>
  <si>
    <r>
      <t>*Consumer, Culinary, and Wellness</t>
    </r>
    <r>
      <rPr>
        <sz val="10"/>
        <color rgb="FF000000"/>
        <rFont val="Calibri"/>
        <family val="2"/>
      </rPr>
      <t> </t>
    </r>
  </si>
  <si>
    <t>12 - Personal and culinary services </t>
  </si>
  <si>
    <t>19 - Family and consumer sciences/human sciences </t>
  </si>
  <si>
    <t>31 - Parks, recreation, leisure, and fitness studies </t>
  </si>
  <si>
    <r>
      <t>Construction, Advanced Manufacturing, and Transportation</t>
    </r>
    <r>
      <rPr>
        <sz val="10"/>
        <color rgb="FF000000"/>
        <rFont val="Calibri"/>
        <family val="2"/>
      </rPr>
      <t> </t>
    </r>
  </si>
  <si>
    <t>46 - Construction trades </t>
  </si>
  <si>
    <t>47 - Mechanic and repair technologies/technicians                                                </t>
  </si>
  <si>
    <t>48 - Precision Production </t>
  </si>
  <si>
    <t>49 - Transportation and material moving </t>
  </si>
  <si>
    <r>
      <t>Law, Public Policy, and Social Work</t>
    </r>
    <r>
      <rPr>
        <sz val="10"/>
        <color rgb="FF000000"/>
        <rFont val="Calibri"/>
        <family val="2"/>
      </rPr>
      <t> </t>
    </r>
  </si>
  <si>
    <t>22 - Legal professions and studies </t>
  </si>
  <si>
    <t>43 - Homeland security, law enforcement, firefighting, and related protective services </t>
  </si>
  <si>
    <t>44 - Public administration and social service professions </t>
  </si>
  <si>
    <r>
      <t>Physical Sciences</t>
    </r>
    <r>
      <rPr>
        <sz val="10"/>
        <color rgb="FF000000"/>
        <rFont val="Calibri"/>
        <family val="2"/>
      </rPr>
      <t> </t>
    </r>
  </si>
  <si>
    <t>40 - Physical sciences </t>
  </si>
  <si>
    <t>41 - Science technologies/technicians </t>
  </si>
  <si>
    <r>
      <t>*Psychology</t>
    </r>
    <r>
      <rPr>
        <sz val="10"/>
        <color rgb="FF000000"/>
        <rFont val="Calibri"/>
        <family val="2"/>
      </rPr>
      <t> </t>
    </r>
  </si>
  <si>
    <t>42 - Psychology </t>
  </si>
  <si>
    <r>
      <t>Social Sciences</t>
    </r>
    <r>
      <rPr>
        <sz val="10"/>
        <color rgb="FF000000"/>
        <rFont val="Calibri"/>
        <family val="2"/>
      </rPr>
      <t> </t>
    </r>
  </si>
  <si>
    <t>45 - Social sciences </t>
  </si>
  <si>
    <t>* Program area did not meet Credential of Value criteria for Funding Year 2026 for associate degrees. </t>
  </si>
  <si>
    <r>
      <t>2-digit CIPs not included in the CIP Categories (currently, no degrees associated with the following CIPs)</t>
    </r>
    <r>
      <rPr>
        <sz val="10"/>
        <color rgb="FF000000"/>
        <rFont val="Calibri"/>
        <family val="2"/>
      </rPr>
      <t> </t>
    </r>
  </si>
  <si>
    <t>28: Reserve Officer Training Corps </t>
  </si>
  <si>
    <t>29: Military Technologies </t>
  </si>
  <si>
    <t>32: Basic Skills </t>
  </si>
  <si>
    <t>33: Citizenship Activities </t>
  </si>
  <si>
    <t>34: Health-related Knowledge and Skills </t>
  </si>
  <si>
    <t>35: Interpersonal and Social Skills </t>
  </si>
  <si>
    <t>36: Leisure and Recreational Activities </t>
  </si>
  <si>
    <t>37: Personal Awareness and Self-Improvement </t>
  </si>
  <si>
    <t>53: High School/Secondary Diplomas and Certificates </t>
  </si>
  <si>
    <t>60: Residency Programs </t>
  </si>
  <si>
    <t xml:space="preserve">  </t>
  </si>
  <si>
    <t>FY25 Project Settle-Up Adjustment*</t>
  </si>
  <si>
    <t>*Amounts in the FY25 Projected Settle-Up Adjustment columns represent the recalculation of FY25 funding using FY24 actual data; it is the most up-to-date calculation of FY25 performance funding. For each college, the projected settle-up adjustment equals the difference (whether positive or negative) between these recalculated figures and the sum of performance funding disbursed for FY25 to date. Funding adjustments due to the incorporation of FY24 data are applied to the first payment of FY26.</t>
  </si>
  <si>
    <t>FY 2025 Perf Tier w/FY24 Actuals as paid (Foundation +Dynamic Adj)</t>
  </si>
  <si>
    <t>FY 2025
Projected Settle-Up
Delayed Recoupment</t>
  </si>
  <si>
    <t>Note: "FP" below a year indicates the count of outcomes that was initially forecast for the Foundation Payment in those respective years. Data for 2018-2023 reflect 2026 definitions, while 2024-2026 data (without "FP") reflect the counts used for the 2026 Foundation Payment; i.e., 2024 and 2025 reflect 2025 definitions, while 2026 uses 2026 definitions.</t>
  </si>
  <si>
    <t>FY 2026 Foundation Payment</t>
  </si>
  <si>
    <t>FY 2026 INITIAL TOTAL</t>
  </si>
  <si>
    <t>September Special Disbursement (FY2025 remainder)</t>
  </si>
  <si>
    <t>Community College Performance Funding - Fiscal Year 2026</t>
  </si>
  <si>
    <t>Community College Base Tier Funding - Fiscal Year 2026</t>
  </si>
  <si>
    <r>
      <t>Note:</t>
    </r>
    <r>
      <rPr>
        <sz val="10"/>
        <color theme="1"/>
        <rFont val="Besley"/>
      </rPr>
      <t xml:space="preserve"> The Dynamic Adjustment may increase the Spring Performance Tier payment, but no payment on this schedule will be less than the amount listed.</t>
    </r>
  </si>
  <si>
    <t>This file performs the calculations necessary to determine allocations of formula funding and funding for non-formula support items for all Texas public junior college ("community college") districts for FY 2026. It includes the FY 2025 projected settle-up adjustment based on the recalculation of FY 25 funding using corrected data; see the file "FY25 CC Funding Model_Projected Settle-Up", available on the THECB CCF website linked below, for more information. The file is "initial" because it does not attempt to project the Dynamic Adjustment amounts that will be calculated when FY 2025 data are available and added to the February payments of colleges whose FY 2025 performance exceeds forecasts on net. This page contains a high-level overview of the formula structure, a table of contents, and a glossary of terms and acronyms. Please direct any questions to Emily Schmidt: emily.schmidt@highered.texas.gov</t>
  </si>
  <si>
    <t>Credentials of Value for Fiscal Year 2026</t>
  </si>
  <si>
    <t>This table indicates the CIPs within each program area for the purpose of determining credentials of value. Associate degrees conferred in FY 2026 in program areas with an asterisk are not credentials of value; all other credentials are, provided they meet other criteria for fundability.</t>
  </si>
  <si>
    <t>FINAL Community College Formula Funding - Fiscal Year 2026</t>
  </si>
  <si>
    <t>Community College Formula Funding - Fiscal Year 2026: FINAL Three-Pay Schedule</t>
  </si>
  <si>
    <t>Community College Formula Funding Model -- Initial Fiscal Year 2026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</si>
</sst>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0000"/>
    <numFmt numFmtId="167" formatCode="##0.00"/>
    <numFmt numFmtId="168" formatCode="##,###,##0"/>
    <numFmt numFmtId="169" formatCode="00"/>
    <numFmt numFmtId="170" formatCode="_(* #,##0.0_);_(* \(#,##0.0\);_(* &quot;-&quot;??_);_(@_)"/>
    <numFmt numFmtId="171" formatCode="#,##0.0%;[Black]\(#,##0.0%\)"/>
    <numFmt numFmtId="172" formatCode="#,##0.00%_);\(#,##0.00%\)"/>
    <numFmt numFmtId="173" formatCode="_(&quot;$&quot;* #,##0.000000_);_(&quot;$&quot;* \(#,##0.000000\);_(&quot;$&quot;* &quot;-&quot;??_);_(@_)"/>
    <numFmt numFmtId="174" formatCode="#,##0.0"/>
    <numFmt numFmtId="175" formatCode="0.0%"/>
    <numFmt numFmtId="176" formatCode="0.00000"/>
    <numFmt numFmtId="177" formatCode="_(&quot;$&quot;* #,##0.0_);_(&quot;$&quot;* \(#,##0.0\);_(&quot;$&quot;* &quot;-&quot;?_);_(@_)"/>
    <numFmt numFmtId="178" formatCode="_(* #,##0.0_);_(* \(#,##0.0\);_(* &quot;-&quot;?_);_(@_)"/>
  </numFmts>
  <fonts count="77">
    <font>
      <sz val="11"/>
      <color theme="1"/>
      <name val="Calibri"/>
      <family val="2"/>
      <scheme val="minor"/>
    </font>
    <font>
      <sz val="10"/>
      <color theme="1"/>
      <name val="Tahoma"/>
      <family val="2"/>
    </font>
    <font>
      <sz val="10"/>
      <color theme="1"/>
      <name val="Tahoma"/>
      <family val="2"/>
    </font>
    <font>
      <sz val="10"/>
      <color theme="1"/>
      <name val="Tahoma"/>
      <family val="2"/>
    </font>
    <font>
      <sz val="11"/>
      <color theme="1"/>
      <name val="Calibri"/>
      <family val="2"/>
      <scheme val="minor"/>
    </font>
    <font>
      <sz val="12"/>
      <name val="Arial"/>
      <family val="2"/>
    </font>
    <font>
      <sz val="10"/>
      <name val="Arial"/>
      <family val="2"/>
    </font>
    <font>
      <sz val="11"/>
      <color indexed="8"/>
      <name val="Calibri"/>
      <family val="2"/>
    </font>
    <font>
      <sz val="10"/>
      <name val="MS Sans Serif"/>
      <family val="2"/>
    </font>
    <font>
      <sz val="9"/>
      <color indexed="81"/>
      <name val="Tahoma"/>
      <family val="2"/>
    </font>
    <font>
      <b/>
      <sz val="11"/>
      <color theme="1"/>
      <name val="Calibri"/>
      <family val="2"/>
      <scheme val="minor"/>
    </font>
    <font>
      <sz val="8"/>
      <name val="Calibri"/>
      <family val="2"/>
      <scheme val="minor"/>
    </font>
    <font>
      <b/>
      <sz val="10"/>
      <color theme="1"/>
      <name val="Overpass"/>
    </font>
    <font>
      <sz val="10"/>
      <color theme="1"/>
      <name val="Overpass"/>
    </font>
    <font>
      <b/>
      <sz val="10"/>
      <color theme="0"/>
      <name val="Overpass"/>
    </font>
    <font>
      <sz val="11"/>
      <color theme="1"/>
      <name val="Overpass"/>
    </font>
    <font>
      <b/>
      <sz val="11"/>
      <color theme="0"/>
      <name val="Overpass"/>
    </font>
    <font>
      <sz val="10"/>
      <color theme="0"/>
      <name val="Overpass"/>
    </font>
    <font>
      <b/>
      <sz val="10"/>
      <name val="Overpass"/>
    </font>
    <font>
      <sz val="10"/>
      <name val="Overpass"/>
    </font>
    <font>
      <b/>
      <sz val="11"/>
      <color theme="1"/>
      <name val="Overpass"/>
    </font>
    <font>
      <sz val="11"/>
      <color theme="0"/>
      <name val="Calibri"/>
      <family val="2"/>
      <scheme val="minor"/>
    </font>
    <font>
      <sz val="11"/>
      <color theme="0"/>
      <name val="Overpass"/>
    </font>
    <font>
      <i/>
      <sz val="11"/>
      <color theme="1"/>
      <name val="Overpass"/>
    </font>
    <font>
      <b/>
      <i/>
      <sz val="11"/>
      <color theme="1"/>
      <name val="Overpass"/>
    </font>
    <font>
      <sz val="11"/>
      <color rgb="FF000000"/>
      <name val="Overpass"/>
    </font>
    <font>
      <b/>
      <sz val="11"/>
      <color rgb="FF000000"/>
      <name val="Overpass"/>
    </font>
    <font>
      <b/>
      <sz val="11"/>
      <name val="Overpass"/>
    </font>
    <font>
      <sz val="11"/>
      <name val="Overpass"/>
    </font>
    <font>
      <i/>
      <sz val="10"/>
      <name val="Overpass"/>
    </font>
    <font>
      <sz val="11"/>
      <color theme="1"/>
      <name val="Besley ExtraBold"/>
    </font>
    <font>
      <sz val="11"/>
      <color theme="1"/>
      <name val="Besley"/>
    </font>
    <font>
      <b/>
      <sz val="11"/>
      <color theme="1"/>
      <name val="Besley ExtraBold"/>
    </font>
    <font>
      <b/>
      <sz val="10"/>
      <color rgb="FFFFFFFF"/>
      <name val="Besley"/>
    </font>
    <font>
      <b/>
      <sz val="11"/>
      <color theme="1"/>
      <name val="Besley"/>
    </font>
    <font>
      <b/>
      <i/>
      <sz val="11"/>
      <color theme="0"/>
      <name val="Calibri"/>
      <family val="2"/>
      <scheme val="minor"/>
    </font>
    <font>
      <i/>
      <sz val="11"/>
      <color theme="0"/>
      <name val="Overpass"/>
    </font>
    <font>
      <sz val="10"/>
      <color rgb="FF000000"/>
      <name val="Overpass"/>
    </font>
    <font>
      <b/>
      <sz val="10"/>
      <color rgb="FFFFFFFF"/>
      <name val="Overpass"/>
    </font>
    <font>
      <b/>
      <vertAlign val="superscript"/>
      <sz val="11"/>
      <color theme="0"/>
      <name val="Overpass"/>
    </font>
    <font>
      <sz val="10"/>
      <color theme="1"/>
      <name val="Besley"/>
    </font>
    <font>
      <b/>
      <sz val="10"/>
      <color theme="1"/>
      <name val="Besley"/>
    </font>
    <font>
      <b/>
      <sz val="12"/>
      <color theme="0"/>
      <name val="Overpass"/>
    </font>
    <font>
      <b/>
      <sz val="11"/>
      <color theme="0"/>
      <name val="Besley"/>
    </font>
    <font>
      <vertAlign val="superscript"/>
      <sz val="10"/>
      <color theme="1"/>
      <name val="Overpass"/>
    </font>
    <font>
      <i/>
      <sz val="10"/>
      <color theme="1"/>
      <name val="Overpass"/>
    </font>
    <font>
      <u/>
      <sz val="11"/>
      <color theme="10"/>
      <name val="Calibri"/>
      <family val="2"/>
      <scheme val="minor"/>
    </font>
    <font>
      <u/>
      <sz val="11"/>
      <color theme="10"/>
      <name val="Overpass"/>
    </font>
    <font>
      <i/>
      <sz val="11"/>
      <color theme="1"/>
      <name val="Calibri"/>
      <family val="2"/>
      <scheme val="minor"/>
    </font>
    <font>
      <sz val="11"/>
      <color rgb="FFFF0000"/>
      <name val="Overpass"/>
    </font>
    <font>
      <sz val="10"/>
      <color rgb="FFFF0000"/>
      <name val="Overpass"/>
    </font>
    <font>
      <i/>
      <sz val="11"/>
      <color rgb="FFFF0000"/>
      <name val="Overpass"/>
    </font>
    <font>
      <i/>
      <sz val="11"/>
      <name val="Calibri"/>
      <family val="2"/>
      <scheme val="minor"/>
    </font>
    <font>
      <b/>
      <i/>
      <sz val="11"/>
      <color theme="0"/>
      <name val="Overpass"/>
    </font>
    <font>
      <b/>
      <sz val="10"/>
      <color rgb="FF007882"/>
      <name val="Overpass"/>
    </font>
    <font>
      <b/>
      <sz val="14"/>
      <color theme="0"/>
      <name val="Besley"/>
    </font>
    <font>
      <sz val="10"/>
      <color theme="1" tint="0.249977111117893"/>
      <name val="Calibri"/>
      <family val="2"/>
      <scheme val="minor"/>
    </font>
    <font>
      <sz val="10"/>
      <color theme="1" tint="0.249977111117893"/>
      <name val="Overpass"/>
    </font>
    <font>
      <sz val="11"/>
      <name val="Besley"/>
    </font>
    <font>
      <sz val="11"/>
      <color rgb="FFFF0000"/>
      <name val="Calibri"/>
      <family val="2"/>
      <scheme val="minor"/>
    </font>
    <font>
      <b/>
      <sz val="9"/>
      <color indexed="81"/>
      <name val="Tahoma"/>
      <family val="2"/>
    </font>
    <font>
      <sz val="14"/>
      <color theme="1"/>
      <name val="Overpass"/>
    </font>
    <font>
      <vertAlign val="superscript"/>
      <sz val="14"/>
      <color theme="1"/>
      <name val="Overpass"/>
    </font>
    <font>
      <sz val="11"/>
      <color rgb="FFFF0000"/>
      <name val="Besley"/>
    </font>
    <font>
      <b/>
      <sz val="12"/>
      <color theme="0"/>
      <name val="Besley"/>
    </font>
    <font>
      <b/>
      <sz val="11"/>
      <color theme="8" tint="-0.499984740745262"/>
      <name val="Besley"/>
    </font>
    <font>
      <u/>
      <sz val="11"/>
      <color theme="10"/>
      <name val="Besley"/>
    </font>
    <font>
      <i/>
      <sz val="11"/>
      <color theme="1"/>
      <name val="Besley"/>
    </font>
    <font>
      <b/>
      <sz val="11"/>
      <color theme="0"/>
      <name val="Calibri"/>
      <family val="2"/>
      <scheme val="minor"/>
    </font>
    <font>
      <sz val="11"/>
      <name val="Calibri"/>
      <family val="2"/>
      <scheme val="minor"/>
    </font>
    <font>
      <sz val="10"/>
      <name val="Calibri"/>
      <family val="2"/>
      <scheme val="minor"/>
    </font>
    <font>
      <sz val="11"/>
      <color theme="1" tint="0.249977111117893"/>
      <name val="Calibri"/>
      <family val="2"/>
      <scheme val="minor"/>
    </font>
    <font>
      <b/>
      <sz val="14"/>
      <color rgb="FF000000"/>
      <name val="Calibri"/>
      <family val="2"/>
    </font>
    <font>
      <sz val="14"/>
      <color rgb="FF000000"/>
      <name val="Calibri"/>
      <family val="2"/>
    </font>
    <font>
      <b/>
      <sz val="10"/>
      <color rgb="FF000000"/>
      <name val="Calibri"/>
      <family val="2"/>
    </font>
    <font>
      <sz val="10"/>
      <color rgb="FF000000"/>
      <name val="Calibri"/>
      <family val="2"/>
    </font>
    <font>
      <i/>
      <sz val="10"/>
      <color theme="1"/>
      <name val="Besley"/>
    </font>
  </fonts>
  <fills count="38">
    <fill>
      <patternFill patternType="none"/>
    </fill>
    <fill>
      <patternFill patternType="gray125"/>
    </fill>
    <fill>
      <patternFill patternType="solid">
        <fgColor theme="9" tint="0.59996337778862885"/>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rgb="FF0070C0"/>
        <bgColor indexed="64"/>
      </patternFill>
    </fill>
    <fill>
      <patternFill patternType="solid">
        <fgColor rgb="FFFFFF99"/>
        <bgColor indexed="64"/>
      </patternFill>
    </fill>
    <fill>
      <patternFill patternType="solid">
        <fgColor theme="0"/>
        <bgColor rgb="FF000000"/>
      </patternFill>
    </fill>
    <fill>
      <patternFill patternType="solid">
        <fgColor theme="0"/>
        <bgColor indexed="64"/>
      </patternFill>
    </fill>
    <fill>
      <patternFill patternType="solid">
        <fgColor theme="0" tint="-0.249977111117893"/>
        <bgColor indexed="64"/>
      </patternFill>
    </fill>
    <fill>
      <patternFill patternType="solid">
        <fgColor theme="1"/>
        <bgColor indexed="64"/>
      </patternFill>
    </fill>
    <fill>
      <patternFill patternType="solid">
        <fgColor theme="0" tint="-0.14999847407452621"/>
        <bgColor indexed="64"/>
      </patternFill>
    </fill>
    <fill>
      <patternFill patternType="solid">
        <fgColor rgb="FFCCFFCC"/>
        <bgColor indexed="64"/>
      </patternFill>
    </fill>
    <fill>
      <patternFill patternType="solid">
        <fgColor rgb="FF99FF99"/>
        <bgColor indexed="64"/>
      </patternFill>
    </fill>
    <fill>
      <patternFill patternType="solid">
        <fgColor theme="4" tint="-0.249977111117893"/>
        <bgColor indexed="64"/>
      </patternFill>
    </fill>
    <fill>
      <patternFill patternType="solid">
        <fgColor theme="3" tint="-0.499984740745262"/>
        <bgColor rgb="FF000000"/>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3"/>
        <bgColor indexed="64"/>
      </patternFill>
    </fill>
    <fill>
      <patternFill patternType="solid">
        <fgColor theme="3"/>
        <bgColor theme="4" tint="0.79998168889431442"/>
      </patternFill>
    </fill>
    <fill>
      <patternFill patternType="solid">
        <fgColor theme="0"/>
        <bgColor theme="0" tint="-0.14999847407452621"/>
      </patternFill>
    </fill>
    <fill>
      <patternFill patternType="solid">
        <fgColor theme="3" tint="0.79998168889431442"/>
        <bgColor indexed="64"/>
      </patternFill>
    </fill>
    <fill>
      <patternFill patternType="solid">
        <fgColor theme="0"/>
        <bgColor theme="4" tint="0.79998168889431442"/>
      </patternFill>
    </fill>
    <fill>
      <patternFill patternType="solid">
        <fgColor rgb="FF003E5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44546A"/>
        <bgColor indexed="64"/>
      </patternFill>
    </fill>
    <fill>
      <patternFill patternType="solid">
        <fgColor rgb="FF8497B0"/>
        <bgColor indexed="64"/>
      </patternFill>
    </fill>
    <fill>
      <patternFill patternType="solid">
        <fgColor theme="7" tint="-0.249977111117893"/>
        <bgColor indexed="64"/>
      </patternFill>
    </fill>
    <fill>
      <patternFill patternType="solid">
        <fgColor theme="6" tint="-0.499984740745262"/>
        <bgColor indexed="64"/>
      </patternFill>
    </fill>
    <fill>
      <patternFill patternType="solid">
        <fgColor theme="8" tint="-0.499984740745262"/>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007DA4"/>
        <bgColor indexed="64"/>
      </patternFill>
    </fill>
    <fill>
      <patternFill patternType="solid">
        <fgColor theme="9" tint="-0.499984740745262"/>
        <bgColor indexed="64"/>
      </patternFill>
    </fill>
    <fill>
      <patternFill patternType="solid">
        <fgColor rgb="FFD0D0D0"/>
        <bgColor indexed="64"/>
      </patternFill>
    </fill>
    <fill>
      <patternFill patternType="solid">
        <fgColor theme="4" tint="0.39997558519241921"/>
        <bgColor indexed="64"/>
      </patternFill>
    </fill>
  </fills>
  <borders count="1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right/>
      <top style="thin">
        <color theme="0"/>
      </top>
      <bottom style="thin">
        <color indexed="64"/>
      </bottom>
      <diagonal/>
    </border>
    <border>
      <left style="thin">
        <color theme="0"/>
      </left>
      <right style="thin">
        <color theme="0"/>
      </right>
      <top style="thin">
        <color theme="0"/>
      </top>
      <bottom style="thin">
        <color theme="0"/>
      </bottom>
      <diagonal/>
    </border>
    <border>
      <left/>
      <right/>
      <top/>
      <bottom style="thin">
        <color theme="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theme="0"/>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bottom style="thin">
        <color theme="1"/>
      </bottom>
      <diagonal/>
    </border>
    <border>
      <left/>
      <right/>
      <top style="thin">
        <color theme="1"/>
      </top>
      <bottom/>
      <diagonal/>
    </border>
    <border>
      <left/>
      <right style="thin">
        <color theme="1"/>
      </right>
      <top style="thin">
        <color theme="1"/>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theme="1"/>
      </bottom>
      <diagonal/>
    </border>
    <border>
      <left style="medium">
        <color indexed="64"/>
      </left>
      <right/>
      <top style="thin">
        <color theme="1"/>
      </top>
      <bottom/>
      <diagonal/>
    </border>
    <border>
      <left/>
      <right style="medium">
        <color indexed="64"/>
      </right>
      <top style="thin">
        <color indexed="64"/>
      </top>
      <bottom style="thin">
        <color indexed="64"/>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diagonal/>
    </border>
    <border>
      <left/>
      <right style="thin">
        <color theme="0"/>
      </right>
      <top/>
      <bottom style="thin">
        <color theme="0"/>
      </bottom>
      <diagonal/>
    </border>
    <border>
      <left/>
      <right/>
      <top style="thin">
        <color theme="0"/>
      </top>
      <bottom style="thin">
        <color theme="0"/>
      </bottom>
      <diagonal/>
    </border>
    <border>
      <left style="medium">
        <color theme="3"/>
      </left>
      <right/>
      <top/>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indexed="64"/>
      </left>
      <right style="medium">
        <color indexed="64"/>
      </right>
      <top style="thin">
        <color theme="1"/>
      </top>
      <bottom style="thin">
        <color indexed="64"/>
      </bottom>
      <diagonal/>
    </border>
    <border>
      <left style="medium">
        <color indexed="64"/>
      </left>
      <right style="medium">
        <color indexed="64"/>
      </right>
      <top/>
      <bottom/>
      <diagonal/>
    </border>
    <border>
      <left/>
      <right/>
      <top style="thin">
        <color theme="1"/>
      </top>
      <bottom style="thin">
        <color theme="1"/>
      </bottom>
      <diagonal/>
    </border>
    <border>
      <left style="medium">
        <color rgb="FF44546A"/>
      </left>
      <right/>
      <top/>
      <bottom/>
      <diagonal/>
    </border>
    <border>
      <left/>
      <right style="medium">
        <color rgb="FF44546A"/>
      </right>
      <top/>
      <bottom/>
      <diagonal/>
    </border>
    <border>
      <left style="medium">
        <color rgb="FF44546A"/>
      </left>
      <right/>
      <top/>
      <bottom style="medium">
        <color rgb="FF44546A"/>
      </bottom>
      <diagonal/>
    </border>
    <border>
      <left/>
      <right style="medium">
        <color rgb="FF44546A"/>
      </right>
      <top/>
      <bottom style="medium">
        <color rgb="FF44546A"/>
      </bottom>
      <diagonal/>
    </border>
    <border>
      <left style="medium">
        <color rgb="FF44546A"/>
      </left>
      <right/>
      <top style="medium">
        <color rgb="FF44546A"/>
      </top>
      <bottom/>
      <diagonal/>
    </border>
    <border>
      <left/>
      <right style="medium">
        <color rgb="FF44546A"/>
      </right>
      <top style="medium">
        <color rgb="FF44546A"/>
      </top>
      <bottom/>
      <diagonal/>
    </border>
    <border>
      <left/>
      <right/>
      <top/>
      <bottom style="medium">
        <color rgb="FF44546A"/>
      </bottom>
      <diagonal/>
    </border>
    <border>
      <left style="medium">
        <color rgb="FF8497B0"/>
      </left>
      <right/>
      <top style="medium">
        <color rgb="FF8497B0"/>
      </top>
      <bottom/>
      <diagonal/>
    </border>
    <border>
      <left/>
      <right style="medium">
        <color rgb="FF8497B0"/>
      </right>
      <top style="medium">
        <color rgb="FF8497B0"/>
      </top>
      <bottom/>
      <diagonal/>
    </border>
    <border>
      <left style="medium">
        <color rgb="FF8497B0"/>
      </left>
      <right style="thin">
        <color theme="0"/>
      </right>
      <top style="thin">
        <color theme="0"/>
      </top>
      <bottom style="thin">
        <color theme="0"/>
      </bottom>
      <diagonal/>
    </border>
    <border>
      <left style="thin">
        <color theme="0"/>
      </left>
      <right style="medium">
        <color rgb="FF8497B0"/>
      </right>
      <top style="thin">
        <color theme="0"/>
      </top>
      <bottom style="thin">
        <color theme="0"/>
      </bottom>
      <diagonal/>
    </border>
    <border>
      <left style="medium">
        <color rgb="FF8497B0"/>
      </left>
      <right/>
      <top/>
      <bottom style="medium">
        <color rgb="FF8497B0"/>
      </bottom>
      <diagonal/>
    </border>
    <border>
      <left/>
      <right style="medium">
        <color rgb="FF8497B0"/>
      </right>
      <top/>
      <bottom style="medium">
        <color rgb="FF8497B0"/>
      </bottom>
      <diagonal/>
    </border>
    <border>
      <left/>
      <right style="thin">
        <color theme="0"/>
      </right>
      <top/>
      <bottom/>
      <diagonal/>
    </border>
    <border>
      <left style="medium">
        <color rgb="FF8497B0"/>
      </left>
      <right/>
      <top style="medium">
        <color rgb="FF8497B0"/>
      </top>
      <bottom style="medium">
        <color theme="0"/>
      </bottom>
      <diagonal/>
    </border>
    <border>
      <left/>
      <right style="medium">
        <color rgb="FF8497B0"/>
      </right>
      <top style="medium">
        <color rgb="FF8497B0"/>
      </top>
      <bottom style="medium">
        <color theme="0"/>
      </bottom>
      <diagonal/>
    </border>
    <border>
      <left style="medium">
        <color rgb="FF8497B0"/>
      </left>
      <right style="thin">
        <color theme="0"/>
      </right>
      <top/>
      <bottom style="medium">
        <color rgb="FF8497B0"/>
      </bottom>
      <diagonal/>
    </border>
    <border>
      <left style="thin">
        <color theme="0"/>
      </left>
      <right style="medium">
        <color rgb="FF8497B0"/>
      </right>
      <top/>
      <bottom style="medium">
        <color rgb="FF8497B0"/>
      </bottom>
      <diagonal/>
    </border>
    <border>
      <left style="medium">
        <color rgb="FF8497B0"/>
      </left>
      <right/>
      <top/>
      <bottom/>
      <diagonal/>
    </border>
    <border>
      <left/>
      <right style="medium">
        <color rgb="FF8497B0"/>
      </right>
      <top/>
      <bottom/>
      <diagonal/>
    </border>
    <border>
      <left style="medium">
        <color rgb="FF003E52"/>
      </left>
      <right/>
      <top style="medium">
        <color rgb="FF003E52"/>
      </top>
      <bottom style="thin">
        <color rgb="FF44546A"/>
      </bottom>
      <diagonal/>
    </border>
    <border>
      <left/>
      <right/>
      <top style="medium">
        <color rgb="FF003E52"/>
      </top>
      <bottom style="thin">
        <color rgb="FF44546A"/>
      </bottom>
      <diagonal/>
    </border>
    <border>
      <left/>
      <right style="medium">
        <color rgb="FF003E52"/>
      </right>
      <top style="medium">
        <color rgb="FF003E52"/>
      </top>
      <bottom style="thin">
        <color rgb="FF44546A"/>
      </bottom>
      <diagonal/>
    </border>
    <border>
      <left style="medium">
        <color rgb="FF003E52"/>
      </left>
      <right/>
      <top/>
      <bottom/>
      <diagonal/>
    </border>
    <border>
      <left/>
      <right style="medium">
        <color rgb="FF003E52"/>
      </right>
      <top/>
      <bottom/>
      <diagonal/>
    </border>
    <border>
      <left style="medium">
        <color rgb="FF003E52"/>
      </left>
      <right/>
      <top/>
      <bottom style="medium">
        <color rgb="FF003E52"/>
      </bottom>
      <diagonal/>
    </border>
    <border>
      <left/>
      <right/>
      <top/>
      <bottom style="medium">
        <color rgb="FF003E52"/>
      </bottom>
      <diagonal/>
    </border>
    <border>
      <left/>
      <right style="medium">
        <color rgb="FF003E52"/>
      </right>
      <top/>
      <bottom style="medium">
        <color rgb="FF003E52"/>
      </bottom>
      <diagonal/>
    </border>
    <border>
      <left style="thin">
        <color indexed="64"/>
      </left>
      <right style="medium">
        <color indexed="64"/>
      </right>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medium">
        <color rgb="FF007DA4"/>
      </left>
      <right style="thin">
        <color rgb="FF007DA4"/>
      </right>
      <top style="medium">
        <color rgb="FF007DA4"/>
      </top>
      <bottom style="thin">
        <color rgb="FF007DA4"/>
      </bottom>
      <diagonal/>
    </border>
    <border>
      <left/>
      <right style="medium">
        <color rgb="FF007DA4"/>
      </right>
      <top style="medium">
        <color rgb="FF007DA4"/>
      </top>
      <bottom/>
      <diagonal/>
    </border>
    <border>
      <left style="medium">
        <color rgb="FF007DA4"/>
      </left>
      <right/>
      <top/>
      <bottom/>
      <diagonal/>
    </border>
    <border>
      <left/>
      <right style="medium">
        <color rgb="FF007DA4"/>
      </right>
      <top/>
      <bottom/>
      <diagonal/>
    </border>
    <border>
      <left style="medium">
        <color rgb="FF007DA4"/>
      </left>
      <right/>
      <top/>
      <bottom style="medium">
        <color rgb="FF007DA4"/>
      </bottom>
      <diagonal/>
    </border>
    <border>
      <left/>
      <right style="medium">
        <color rgb="FF007DA4"/>
      </right>
      <top/>
      <bottom style="medium">
        <color rgb="FF007DA4"/>
      </bottom>
      <diagonal/>
    </border>
    <border>
      <left style="medium">
        <color rgb="FF007DA4"/>
      </left>
      <right style="medium">
        <color theme="4" tint="-0.499984740745262"/>
      </right>
      <top style="medium">
        <color rgb="FF007DA4"/>
      </top>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diagonal/>
    </border>
    <border>
      <left style="medium">
        <color rgb="FF000000"/>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s>
  <cellStyleXfs count="27">
    <xf numFmtId="0" fontId="0" fillId="0" borderId="0"/>
    <xf numFmtId="43" fontId="4" fillId="0" borderId="0" applyFont="0" applyFill="0" applyBorder="0" applyAlignment="0" applyProtection="0"/>
    <xf numFmtId="37" fontId="5" fillId="0" borderId="0"/>
    <xf numFmtId="9" fontId="6"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8" fillId="0" borderId="0"/>
    <xf numFmtId="43" fontId="8" fillId="0" borderId="0" applyFont="0" applyFill="0" applyBorder="0" applyAlignment="0" applyProtection="0"/>
    <xf numFmtId="44" fontId="4" fillId="0" borderId="0" applyFont="0" applyFill="0" applyBorder="0" applyAlignment="0" applyProtection="0"/>
    <xf numFmtId="0" fontId="4" fillId="0" borderId="0"/>
    <xf numFmtId="43" fontId="4"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0" fontId="5" fillId="0" borderId="0"/>
    <xf numFmtId="0" fontId="4" fillId="0" borderId="0"/>
    <xf numFmtId="0" fontId="4" fillId="0" borderId="0"/>
    <xf numFmtId="0" fontId="4" fillId="0" borderId="0"/>
    <xf numFmtId="9" fontId="4" fillId="0" borderId="0" applyFont="0" applyFill="0" applyBorder="0" applyAlignment="0" applyProtection="0"/>
    <xf numFmtId="0" fontId="6" fillId="0" borderId="0"/>
    <xf numFmtId="0" fontId="3" fillId="0" borderId="0"/>
    <xf numFmtId="43" fontId="3"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46" fillId="0" borderId="0" applyNumberFormat="0" applyFill="0" applyBorder="0" applyAlignment="0" applyProtection="0"/>
  </cellStyleXfs>
  <cellXfs count="758">
    <xf numFmtId="0" fontId="0" fillId="0" borderId="0" xfId="0"/>
    <xf numFmtId="49" fontId="0" fillId="0" borderId="0" xfId="0" applyNumberFormat="1"/>
    <xf numFmtId="0" fontId="12" fillId="0" borderId="0" xfId="22" applyFont="1"/>
    <xf numFmtId="0" fontId="13" fillId="0" borderId="0" xfId="22" applyFont="1"/>
    <xf numFmtId="0" fontId="13" fillId="0" borderId="1" xfId="22" applyFont="1" applyBorder="1"/>
    <xf numFmtId="165" fontId="13" fillId="0" borderId="1" xfId="8" applyNumberFormat="1" applyFont="1" applyBorder="1"/>
    <xf numFmtId="165" fontId="13" fillId="0" borderId="0" xfId="8" applyNumberFormat="1" applyFont="1" applyFill="1" applyBorder="1"/>
    <xf numFmtId="165" fontId="13" fillId="0" borderId="0" xfId="8" applyNumberFormat="1" applyFont="1" applyBorder="1"/>
    <xf numFmtId="165" fontId="13" fillId="0" borderId="0" xfId="22" applyNumberFormat="1" applyFont="1"/>
    <xf numFmtId="0" fontId="20" fillId="0" borderId="0" xfId="0" applyFont="1"/>
    <xf numFmtId="0" fontId="15" fillId="0" borderId="0" xfId="0" applyFont="1"/>
    <xf numFmtId="0" fontId="16" fillId="3" borderId="1" xfId="0" applyFont="1" applyFill="1" applyBorder="1" applyAlignment="1">
      <alignment horizontal="center"/>
    </xf>
    <xf numFmtId="0" fontId="15" fillId="0" borderId="1" xfId="0" applyFont="1" applyBorder="1"/>
    <xf numFmtId="0" fontId="15" fillId="0" borderId="0" xfId="0" applyFont="1" applyAlignment="1">
      <alignment horizontal="center"/>
    </xf>
    <xf numFmtId="0" fontId="23" fillId="0" borderId="1" xfId="0" applyFont="1" applyBorder="1" applyAlignment="1">
      <alignment horizontal="center"/>
    </xf>
    <xf numFmtId="0" fontId="12" fillId="0" borderId="1" xfId="22" applyFont="1" applyBorder="1"/>
    <xf numFmtId="165" fontId="12" fillId="0" borderId="1" xfId="22" applyNumberFormat="1" applyFont="1" applyBorder="1"/>
    <xf numFmtId="166" fontId="20" fillId="0" borderId="0" xfId="9" applyNumberFormat="1" applyFont="1"/>
    <xf numFmtId="0" fontId="15" fillId="0" borderId="0" xfId="9" applyFont="1"/>
    <xf numFmtId="168" fontId="15" fillId="0" borderId="0" xfId="9" applyNumberFormat="1" applyFont="1" applyAlignment="1">
      <alignment horizontal="right"/>
    </xf>
    <xf numFmtId="166" fontId="15" fillId="0" borderId="1" xfId="9" applyNumberFormat="1" applyFont="1" applyBorder="1"/>
    <xf numFmtId="169" fontId="15" fillId="0" borderId="1" xfId="9" applyNumberFormat="1" applyFont="1" applyBorder="1"/>
    <xf numFmtId="44" fontId="15" fillId="0" borderId="1" xfId="9" applyNumberFormat="1" applyFont="1" applyBorder="1" applyAlignment="1">
      <alignment horizontal="right"/>
    </xf>
    <xf numFmtId="164" fontId="15" fillId="2" borderId="1" xfId="24" applyNumberFormat="1" applyFont="1" applyFill="1" applyBorder="1" applyAlignment="1">
      <alignment horizontal="right"/>
    </xf>
    <xf numFmtId="168" fontId="15" fillId="0" borderId="1" xfId="9" applyNumberFormat="1" applyFont="1" applyBorder="1" applyAlignment="1">
      <alignment horizontal="right"/>
    </xf>
    <xf numFmtId="165" fontId="15" fillId="0" borderId="1" xfId="10" applyNumberFormat="1" applyFont="1" applyBorder="1" applyAlignment="1">
      <alignment horizontal="right"/>
    </xf>
    <xf numFmtId="166" fontId="15" fillId="0" borderId="0" xfId="9" applyNumberFormat="1" applyFont="1"/>
    <xf numFmtId="169" fontId="15" fillId="0" borderId="0" xfId="9" applyNumberFormat="1" applyFont="1"/>
    <xf numFmtId="166" fontId="22" fillId="3" borderId="1" xfId="9" applyNumberFormat="1" applyFont="1" applyFill="1" applyBorder="1" applyAlignment="1">
      <alignment horizontal="left"/>
    </xf>
    <xf numFmtId="169" fontId="22" fillId="3" borderId="1" xfId="9" applyNumberFormat="1" applyFont="1" applyFill="1" applyBorder="1" applyAlignment="1">
      <alignment horizontal="left"/>
    </xf>
    <xf numFmtId="167" fontId="22" fillId="3" borderId="1" xfId="9" applyNumberFormat="1" applyFont="1" applyFill="1" applyBorder="1" applyAlignment="1">
      <alignment horizontal="left"/>
    </xf>
    <xf numFmtId="168" fontId="22" fillId="3" borderId="1" xfId="9" applyNumberFormat="1" applyFont="1" applyFill="1" applyBorder="1" applyAlignment="1">
      <alignment horizontal="left" wrapText="1"/>
    </xf>
    <xf numFmtId="164" fontId="22" fillId="3" borderId="1" xfId="10" applyNumberFormat="1" applyFont="1" applyFill="1" applyBorder="1" applyAlignment="1">
      <alignment horizontal="left" wrapText="1"/>
    </xf>
    <xf numFmtId="44" fontId="15" fillId="0" borderId="1" xfId="8" applyFont="1" applyBorder="1"/>
    <xf numFmtId="0" fontId="16" fillId="3" borderId="1" xfId="0" applyFont="1" applyFill="1" applyBorder="1"/>
    <xf numFmtId="0" fontId="16" fillId="3" borderId="1" xfId="0" applyFont="1" applyFill="1" applyBorder="1" applyAlignment="1">
      <alignment wrapText="1"/>
    </xf>
    <xf numFmtId="0" fontId="16" fillId="3" borderId="1" xfId="0" applyFont="1" applyFill="1" applyBorder="1" applyAlignment="1">
      <alignment horizontal="center" wrapText="1"/>
    </xf>
    <xf numFmtId="0" fontId="15" fillId="0" borderId="0" xfId="22" applyFont="1"/>
    <xf numFmtId="0" fontId="28" fillId="0" borderId="3" xfId="6" applyFont="1" applyBorder="1" applyAlignment="1">
      <alignment horizontal="center"/>
    </xf>
    <xf numFmtId="37" fontId="15" fillId="0" borderId="1" xfId="12" applyNumberFormat="1" applyFont="1" applyBorder="1"/>
    <xf numFmtId="42" fontId="15" fillId="0" borderId="1" xfId="8" applyNumberFormat="1" applyFont="1" applyBorder="1"/>
    <xf numFmtId="44" fontId="15" fillId="0" borderId="4" xfId="8" applyFont="1" applyBorder="1"/>
    <xf numFmtId="44" fontId="15" fillId="0" borderId="1" xfId="24" applyNumberFormat="1" applyFont="1" applyBorder="1"/>
    <xf numFmtId="37" fontId="15" fillId="0" borderId="1" xfId="12" applyNumberFormat="1" applyFont="1" applyFill="1" applyBorder="1"/>
    <xf numFmtId="42" fontId="15" fillId="0" borderId="1" xfId="8" applyNumberFormat="1" applyFont="1" applyFill="1" applyBorder="1"/>
    <xf numFmtId="0" fontId="28" fillId="0" borderId="8" xfId="6" applyFont="1" applyBorder="1" applyAlignment="1">
      <alignment horizontal="center"/>
    </xf>
    <xf numFmtId="37" fontId="15" fillId="0" borderId="11" xfId="12" applyNumberFormat="1" applyFont="1" applyBorder="1"/>
    <xf numFmtId="42" fontId="15" fillId="0" borderId="11" xfId="8" applyNumberFormat="1" applyFont="1" applyBorder="1"/>
    <xf numFmtId="44" fontId="15" fillId="0" borderId="11" xfId="24" applyNumberFormat="1" applyFont="1" applyBorder="1"/>
    <xf numFmtId="0" fontId="15" fillId="0" borderId="0" xfId="22" applyFont="1" applyAlignment="1">
      <alignment horizontal="right"/>
    </xf>
    <xf numFmtId="3" fontId="15" fillId="0" borderId="0" xfId="12" applyNumberFormat="1" applyFont="1"/>
    <xf numFmtId="42" fontId="15" fillId="0" borderId="0" xfId="8" applyNumberFormat="1" applyFont="1"/>
    <xf numFmtId="44" fontId="15" fillId="0" borderId="0" xfId="8" applyFont="1"/>
    <xf numFmtId="44" fontId="13" fillId="0" borderId="12" xfId="8" applyFont="1" applyFill="1" applyBorder="1"/>
    <xf numFmtId="173" fontId="13" fillId="0" borderId="0" xfId="22" applyNumberFormat="1" applyFont="1"/>
    <xf numFmtId="170" fontId="13" fillId="0" borderId="1" xfId="23" applyNumberFormat="1" applyFont="1" applyBorder="1"/>
    <xf numFmtId="170" fontId="13" fillId="0" borderId="1" xfId="23" applyNumberFormat="1" applyFont="1" applyFill="1" applyBorder="1"/>
    <xf numFmtId="0" fontId="17" fillId="3" borderId="6" xfId="22" applyFont="1" applyFill="1" applyBorder="1" applyAlignment="1">
      <alignment horizontal="center" wrapText="1"/>
    </xf>
    <xf numFmtId="0" fontId="17" fillId="3" borderId="5" xfId="22" applyFont="1" applyFill="1" applyBorder="1" applyAlignment="1">
      <alignment horizontal="center" wrapText="1"/>
    </xf>
    <xf numFmtId="0" fontId="14" fillId="3" borderId="5" xfId="22" applyFont="1" applyFill="1" applyBorder="1" applyAlignment="1">
      <alignment horizontal="center" wrapText="1"/>
    </xf>
    <xf numFmtId="166" fontId="15" fillId="0" borderId="0" xfId="9" applyNumberFormat="1" applyFont="1" applyAlignment="1">
      <alignment vertical="top" wrapText="1"/>
    </xf>
    <xf numFmtId="0" fontId="16" fillId="5" borderId="1" xfId="0" applyFont="1" applyFill="1" applyBorder="1" applyAlignment="1">
      <alignment wrapText="1"/>
    </xf>
    <xf numFmtId="0" fontId="16" fillId="6" borderId="1" xfId="0" applyFont="1" applyFill="1" applyBorder="1" applyAlignment="1">
      <alignment wrapText="1"/>
    </xf>
    <xf numFmtId="0" fontId="20" fillId="0" borderId="0" xfId="0" applyFont="1" applyAlignment="1">
      <alignment horizontal="center"/>
    </xf>
    <xf numFmtId="0" fontId="16" fillId="3" borderId="0" xfId="0" applyFont="1" applyFill="1" applyAlignment="1">
      <alignment horizontal="left"/>
    </xf>
    <xf numFmtId="174" fontId="16" fillId="3" borderId="0" xfId="0" applyNumberFormat="1" applyFont="1" applyFill="1" applyAlignment="1">
      <alignment horizontal="left"/>
    </xf>
    <xf numFmtId="0" fontId="20" fillId="3" borderId="0" xfId="0" applyFont="1" applyFill="1"/>
    <xf numFmtId="0" fontId="26" fillId="3" borderId="0" xfId="0" applyFont="1" applyFill="1"/>
    <xf numFmtId="1" fontId="20" fillId="3" borderId="0" xfId="0" applyNumberFormat="1" applyFont="1" applyFill="1"/>
    <xf numFmtId="1" fontId="15" fillId="0" borderId="0" xfId="0" applyNumberFormat="1" applyFont="1"/>
    <xf numFmtId="174" fontId="15" fillId="0" borderId="0" xfId="0" applyNumberFormat="1" applyFont="1"/>
    <xf numFmtId="164" fontId="20" fillId="0" borderId="0" xfId="1" applyNumberFormat="1" applyFont="1"/>
    <xf numFmtId="164" fontId="26" fillId="0" borderId="0" xfId="1" applyNumberFormat="1" applyFont="1"/>
    <xf numFmtId="0" fontId="18" fillId="0" borderId="0" xfId="0" applyFont="1" applyAlignment="1">
      <alignment horizontal="center" wrapText="1"/>
    </xf>
    <xf numFmtId="0" fontId="28" fillId="0" borderId="0" xfId="0" applyFont="1"/>
    <xf numFmtId="2" fontId="27" fillId="0" borderId="0" xfId="0" applyNumberFormat="1" applyFont="1" applyAlignment="1">
      <alignment wrapText="1"/>
    </xf>
    <xf numFmtId="165" fontId="15" fillId="7" borderId="1" xfId="8" applyNumberFormat="1" applyFont="1" applyFill="1" applyBorder="1"/>
    <xf numFmtId="0" fontId="15" fillId="7" borderId="1" xfId="0" applyFont="1" applyFill="1" applyBorder="1"/>
    <xf numFmtId="2" fontId="15" fillId="7" borderId="1" xfId="0" applyNumberFormat="1" applyFont="1" applyFill="1" applyBorder="1"/>
    <xf numFmtId="164" fontId="15" fillId="7" borderId="1" xfId="1" applyNumberFormat="1" applyFont="1" applyFill="1" applyBorder="1"/>
    <xf numFmtId="44" fontId="15" fillId="7" borderId="1" xfId="8" applyFont="1" applyFill="1" applyBorder="1"/>
    <xf numFmtId="165" fontId="12" fillId="0" borderId="1" xfId="23" applyNumberFormat="1" applyFont="1" applyBorder="1"/>
    <xf numFmtId="0" fontId="13" fillId="0" borderId="16" xfId="22" applyFont="1" applyBorder="1"/>
    <xf numFmtId="165" fontId="13" fillId="0" borderId="16" xfId="8" applyNumberFormat="1" applyFont="1" applyBorder="1"/>
    <xf numFmtId="165" fontId="12" fillId="0" borderId="11" xfId="8" applyNumberFormat="1" applyFont="1" applyBorder="1"/>
    <xf numFmtId="165" fontId="12" fillId="0" borderId="11" xfId="8" applyNumberFormat="1" applyFont="1" applyFill="1" applyBorder="1"/>
    <xf numFmtId="0" fontId="17" fillId="3" borderId="7" xfId="22" applyFont="1" applyFill="1" applyBorder="1" applyAlignment="1">
      <alignment horizontal="center" wrapText="1"/>
    </xf>
    <xf numFmtId="0" fontId="15" fillId="0" borderId="0" xfId="0" applyFont="1" applyAlignment="1">
      <alignment horizontal="left"/>
    </xf>
    <xf numFmtId="0" fontId="15" fillId="0" borderId="0" xfId="0" applyFont="1" applyAlignment="1">
      <alignment vertical="top"/>
    </xf>
    <xf numFmtId="49" fontId="15" fillId="0" borderId="1" xfId="0" applyNumberFormat="1" applyFont="1" applyBorder="1"/>
    <xf numFmtId="0" fontId="15" fillId="0" borderId="1" xfId="0" applyFont="1" applyBorder="1" applyAlignment="1">
      <alignment horizontal="center"/>
    </xf>
    <xf numFmtId="44" fontId="15" fillId="0" borderId="1" xfId="0" applyNumberFormat="1" applyFont="1" applyBorder="1" applyAlignment="1">
      <alignment horizontal="center"/>
    </xf>
    <xf numFmtId="44" fontId="15" fillId="0" borderId="15" xfId="0" applyNumberFormat="1" applyFont="1" applyBorder="1" applyAlignment="1">
      <alignment horizontal="center"/>
    </xf>
    <xf numFmtId="0" fontId="15" fillId="9" borderId="0" xfId="0" applyFont="1" applyFill="1"/>
    <xf numFmtId="0" fontId="13" fillId="0" borderId="20" xfId="22" applyFont="1" applyBorder="1"/>
    <xf numFmtId="0" fontId="13" fillId="0" borderId="15" xfId="22" applyFont="1" applyBorder="1"/>
    <xf numFmtId="165" fontId="13" fillId="0" borderId="15" xfId="8" applyNumberFormat="1" applyFont="1" applyFill="1" applyBorder="1"/>
    <xf numFmtId="165" fontId="13" fillId="0" borderId="15" xfId="8" applyNumberFormat="1" applyFont="1" applyBorder="1"/>
    <xf numFmtId="171" fontId="13" fillId="0" borderId="21" xfId="21" applyNumberFormat="1" applyFont="1" applyBorder="1"/>
    <xf numFmtId="0" fontId="13" fillId="4" borderId="22" xfId="22" applyFont="1" applyFill="1" applyBorder="1"/>
    <xf numFmtId="0" fontId="13" fillId="4" borderId="0" xfId="22" applyFont="1" applyFill="1"/>
    <xf numFmtId="165" fontId="13" fillId="4" borderId="0" xfId="23" applyNumberFormat="1" applyFont="1" applyFill="1" applyBorder="1"/>
    <xf numFmtId="165" fontId="13" fillId="4" borderId="0" xfId="8" applyNumberFormat="1" applyFont="1" applyFill="1" applyBorder="1"/>
    <xf numFmtId="171" fontId="13" fillId="4" borderId="23" xfId="21" applyNumberFormat="1" applyFont="1" applyFill="1" applyBorder="1"/>
    <xf numFmtId="0" fontId="13" fillId="0" borderId="22" xfId="22" applyFont="1" applyBorder="1"/>
    <xf numFmtId="171" fontId="13" fillId="0" borderId="23" xfId="21" applyNumberFormat="1" applyFont="1" applyBorder="1"/>
    <xf numFmtId="0" fontId="13" fillId="4" borderId="24" xfId="22" applyFont="1" applyFill="1" applyBorder="1"/>
    <xf numFmtId="0" fontId="13" fillId="4" borderId="13" xfId="22" applyFont="1" applyFill="1" applyBorder="1"/>
    <xf numFmtId="165" fontId="13" fillId="4" borderId="13" xfId="23" applyNumberFormat="1" applyFont="1" applyFill="1" applyBorder="1"/>
    <xf numFmtId="165" fontId="13" fillId="4" borderId="13" xfId="8" applyNumberFormat="1" applyFont="1" applyFill="1" applyBorder="1"/>
    <xf numFmtId="171" fontId="13" fillId="4" borderId="25" xfId="21" applyNumberFormat="1" applyFont="1" applyFill="1" applyBorder="1"/>
    <xf numFmtId="0" fontId="12" fillId="0" borderId="10" xfId="22" applyFont="1" applyBorder="1"/>
    <xf numFmtId="0" fontId="12" fillId="0" borderId="17" xfId="22" applyFont="1" applyBorder="1"/>
    <xf numFmtId="165" fontId="12" fillId="0" borderId="17" xfId="22" applyNumberFormat="1" applyFont="1" applyBorder="1"/>
    <xf numFmtId="165" fontId="12" fillId="0" borderId="17" xfId="8" applyNumberFormat="1" applyFont="1" applyBorder="1"/>
    <xf numFmtId="171" fontId="12" fillId="0" borderId="2" xfId="21" applyNumberFormat="1" applyFont="1" applyBorder="1"/>
    <xf numFmtId="165" fontId="19" fillId="0" borderId="15" xfId="8" applyNumberFormat="1" applyFont="1" applyFill="1" applyBorder="1"/>
    <xf numFmtId="165" fontId="29" fillId="0" borderId="15" xfId="8" applyNumberFormat="1" applyFont="1" applyFill="1" applyBorder="1"/>
    <xf numFmtId="165" fontId="19" fillId="4" borderId="0" xfId="8" applyNumberFormat="1" applyFont="1" applyFill="1" applyBorder="1"/>
    <xf numFmtId="165" fontId="19" fillId="0" borderId="0" xfId="8" applyNumberFormat="1" applyFont="1" applyFill="1" applyBorder="1"/>
    <xf numFmtId="165" fontId="19" fillId="4" borderId="13" xfId="8" applyNumberFormat="1" applyFont="1" applyFill="1" applyBorder="1"/>
    <xf numFmtId="165" fontId="29" fillId="4" borderId="13" xfId="8" applyNumberFormat="1" applyFont="1" applyFill="1" applyBorder="1"/>
    <xf numFmtId="0" fontId="13" fillId="0" borderId="10" xfId="22" applyFont="1" applyBorder="1"/>
    <xf numFmtId="165" fontId="13" fillId="0" borderId="17" xfId="22" applyNumberFormat="1" applyFont="1" applyBorder="1"/>
    <xf numFmtId="171" fontId="13" fillId="0" borderId="2" xfId="21" applyNumberFormat="1" applyFont="1" applyBorder="1"/>
    <xf numFmtId="43" fontId="15" fillId="0" borderId="15" xfId="0" applyNumberFormat="1" applyFont="1" applyBorder="1"/>
    <xf numFmtId="4" fontId="15" fillId="0" borderId="15" xfId="0" applyNumberFormat="1" applyFont="1" applyBorder="1"/>
    <xf numFmtId="2" fontId="15" fillId="0" borderId="15" xfId="0" applyNumberFormat="1" applyFont="1" applyBorder="1"/>
    <xf numFmtId="0" fontId="15" fillId="0" borderId="15" xfId="0" applyFont="1" applyBorder="1"/>
    <xf numFmtId="164" fontId="15" fillId="0" borderId="15" xfId="0" applyNumberFormat="1" applyFont="1" applyBorder="1"/>
    <xf numFmtId="165" fontId="15" fillId="0" borderId="15" xfId="8" applyNumberFormat="1" applyFont="1" applyBorder="1"/>
    <xf numFmtId="165" fontId="15" fillId="0" borderId="21" xfId="8" applyNumberFormat="1" applyFont="1" applyBorder="1"/>
    <xf numFmtId="43" fontId="15" fillId="4" borderId="0" xfId="0" applyNumberFormat="1" applyFont="1" applyFill="1"/>
    <xf numFmtId="4" fontId="15" fillId="4" borderId="0" xfId="0" applyNumberFormat="1" applyFont="1" applyFill="1"/>
    <xf numFmtId="2" fontId="15" fillId="4" borderId="0" xfId="0" applyNumberFormat="1" applyFont="1" applyFill="1"/>
    <xf numFmtId="0" fontId="15" fillId="4" borderId="0" xfId="0" applyFont="1" applyFill="1"/>
    <xf numFmtId="164" fontId="15" fillId="4" borderId="0" xfId="0" applyNumberFormat="1" applyFont="1" applyFill="1"/>
    <xf numFmtId="165" fontId="15" fillId="4" borderId="0" xfId="8" applyNumberFormat="1" applyFont="1" applyFill="1" applyBorder="1"/>
    <xf numFmtId="165" fontId="15" fillId="4" borderId="23" xfId="8" applyNumberFormat="1" applyFont="1" applyFill="1" applyBorder="1"/>
    <xf numFmtId="43" fontId="15" fillId="0" borderId="0" xfId="0" applyNumberFormat="1" applyFont="1"/>
    <xf numFmtId="4" fontId="15" fillId="0" borderId="0" xfId="0" applyNumberFormat="1" applyFont="1"/>
    <xf numFmtId="2" fontId="15" fillId="0" borderId="0" xfId="0" applyNumberFormat="1" applyFont="1"/>
    <xf numFmtId="164" fontId="15" fillId="0" borderId="0" xfId="0" applyNumberFormat="1" applyFont="1"/>
    <xf numFmtId="165" fontId="15" fillId="0" borderId="0" xfId="8" applyNumberFormat="1" applyFont="1" applyBorder="1"/>
    <xf numFmtId="165" fontId="15" fillId="0" borderId="23" xfId="8" applyNumberFormat="1" applyFont="1" applyBorder="1"/>
    <xf numFmtId="43" fontId="15" fillId="4" borderId="13" xfId="0" applyNumberFormat="1" applyFont="1" applyFill="1" applyBorder="1"/>
    <xf numFmtId="4" fontId="15" fillId="4" borderId="13" xfId="0" applyNumberFormat="1" applyFont="1" applyFill="1" applyBorder="1"/>
    <xf numFmtId="2" fontId="15" fillId="4" borderId="13" xfId="0" applyNumberFormat="1" applyFont="1" applyFill="1" applyBorder="1"/>
    <xf numFmtId="0" fontId="15" fillId="4" borderId="13" xfId="0" applyFont="1" applyFill="1" applyBorder="1"/>
    <xf numFmtId="164" fontId="15" fillId="4" borderId="13" xfId="0" applyNumberFormat="1" applyFont="1" applyFill="1" applyBorder="1"/>
    <xf numFmtId="165" fontId="15" fillId="4" borderId="13" xfId="8" applyNumberFormat="1" applyFont="1" applyFill="1" applyBorder="1"/>
    <xf numFmtId="165" fontId="15" fillId="4" borderId="25" xfId="8" applyNumberFormat="1" applyFont="1" applyFill="1" applyBorder="1"/>
    <xf numFmtId="164" fontId="20" fillId="0" borderId="17" xfId="0" applyNumberFormat="1" applyFont="1" applyBorder="1"/>
    <xf numFmtId="164" fontId="20" fillId="0" borderId="2" xfId="0" applyNumberFormat="1" applyFont="1" applyBorder="1"/>
    <xf numFmtId="43" fontId="15" fillId="0" borderId="15" xfId="1" applyFont="1" applyBorder="1"/>
    <xf numFmtId="43" fontId="15" fillId="4" borderId="0" xfId="1" applyFont="1" applyFill="1" applyBorder="1"/>
    <xf numFmtId="43" fontId="15" fillId="0" borderId="0" xfId="1" applyFont="1" applyBorder="1"/>
    <xf numFmtId="165" fontId="15" fillId="0" borderId="14" xfId="10" applyNumberFormat="1" applyFont="1" applyBorder="1" applyAlignment="1">
      <alignment horizontal="right"/>
    </xf>
    <xf numFmtId="44" fontId="15" fillId="0" borderId="14" xfId="9" applyNumberFormat="1" applyFont="1" applyBorder="1" applyAlignment="1">
      <alignment horizontal="right"/>
    </xf>
    <xf numFmtId="168" fontId="15" fillId="0" borderId="14" xfId="9" applyNumberFormat="1" applyFont="1" applyBorder="1" applyAlignment="1">
      <alignment horizontal="right"/>
    </xf>
    <xf numFmtId="167" fontId="20" fillId="0" borderId="15" xfId="9" applyNumberFormat="1" applyFont="1" applyBorder="1" applyAlignment="1">
      <alignment horizontal="right"/>
    </xf>
    <xf numFmtId="168" fontId="20" fillId="0" borderId="15" xfId="9" applyNumberFormat="1" applyFont="1" applyBorder="1" applyAlignment="1">
      <alignment horizontal="right"/>
    </xf>
    <xf numFmtId="165" fontId="20" fillId="0" borderId="15" xfId="10" applyNumberFormat="1" applyFont="1" applyBorder="1" applyAlignment="1">
      <alignment horizontal="right"/>
    </xf>
    <xf numFmtId="165" fontId="20" fillId="0" borderId="15" xfId="8" applyNumberFormat="1" applyFont="1" applyBorder="1" applyAlignment="1">
      <alignment horizontal="right"/>
    </xf>
    <xf numFmtId="0" fontId="20" fillId="10" borderId="14" xfId="0" applyFont="1" applyFill="1" applyBorder="1" applyAlignment="1">
      <alignment horizontal="center"/>
    </xf>
    <xf numFmtId="4" fontId="15" fillId="10" borderId="12" xfId="0" applyNumberFormat="1" applyFont="1" applyFill="1" applyBorder="1"/>
    <xf numFmtId="164" fontId="20" fillId="10" borderId="16" xfId="0" applyNumberFormat="1" applyFont="1" applyFill="1" applyBorder="1"/>
    <xf numFmtId="0" fontId="30" fillId="9" borderId="0" xfId="0" applyFont="1" applyFill="1"/>
    <xf numFmtId="165" fontId="15" fillId="9" borderId="0" xfId="8" applyNumberFormat="1" applyFont="1" applyFill="1" applyAlignment="1"/>
    <xf numFmtId="165" fontId="15" fillId="9" borderId="0" xfId="8" applyNumberFormat="1" applyFont="1" applyFill="1"/>
    <xf numFmtId="0" fontId="32" fillId="9" borderId="0" xfId="0" applyFont="1" applyFill="1"/>
    <xf numFmtId="165" fontId="32" fillId="9" borderId="0" xfId="8" applyNumberFormat="1" applyFont="1" applyFill="1" applyBorder="1"/>
    <xf numFmtId="0" fontId="34" fillId="9" borderId="0" xfId="0" applyFont="1" applyFill="1" applyAlignment="1">
      <alignment wrapText="1"/>
    </xf>
    <xf numFmtId="0" fontId="35" fillId="11" borderId="0" xfId="0" applyFont="1" applyFill="1" applyAlignment="1">
      <alignment horizontal="center" vertical="center" wrapText="1"/>
    </xf>
    <xf numFmtId="165" fontId="36" fillId="9" borderId="0" xfId="8" applyNumberFormat="1" applyFont="1" applyFill="1" applyBorder="1" applyAlignment="1">
      <alignment horizontal="center" wrapText="1"/>
    </xf>
    <xf numFmtId="165" fontId="36" fillId="11" borderId="22" xfId="8" quotePrefix="1" applyNumberFormat="1" applyFont="1" applyFill="1" applyBorder="1" applyAlignment="1">
      <alignment horizontal="center" wrapText="1"/>
    </xf>
    <xf numFmtId="165" fontId="36" fillId="11" borderId="0" xfId="8" quotePrefix="1" applyNumberFormat="1" applyFont="1" applyFill="1" applyBorder="1" applyAlignment="1">
      <alignment horizontal="center" wrapText="1"/>
    </xf>
    <xf numFmtId="165" fontId="36" fillId="11" borderId="23" xfId="8" quotePrefix="1" applyNumberFormat="1" applyFont="1" applyFill="1" applyBorder="1" applyAlignment="1">
      <alignment horizontal="center" wrapText="1"/>
    </xf>
    <xf numFmtId="165" fontId="36" fillId="11" borderId="22" xfId="8" applyNumberFormat="1" applyFont="1" applyFill="1" applyBorder="1" applyAlignment="1">
      <alignment horizontal="center" wrapText="1"/>
    </xf>
    <xf numFmtId="0" fontId="15" fillId="9" borderId="0" xfId="0" applyFont="1" applyFill="1" applyAlignment="1">
      <alignment horizontal="center" wrapText="1"/>
    </xf>
    <xf numFmtId="0" fontId="37" fillId="0" borderId="17" xfId="0" applyFont="1" applyBorder="1"/>
    <xf numFmtId="6" fontId="37" fillId="9" borderId="0" xfId="0" applyNumberFormat="1" applyFont="1" applyFill="1"/>
    <xf numFmtId="165" fontId="37" fillId="0" borderId="10" xfId="8" applyNumberFormat="1" applyFont="1" applyBorder="1" applyAlignment="1">
      <alignment horizontal="center"/>
    </xf>
    <xf numFmtId="175" fontId="37" fillId="0" borderId="17" xfId="21" applyNumberFormat="1" applyFont="1" applyBorder="1" applyAlignment="1">
      <alignment horizontal="center"/>
    </xf>
    <xf numFmtId="165" fontId="37" fillId="0" borderId="10" xfId="8" applyNumberFormat="1" applyFont="1" applyBorder="1"/>
    <xf numFmtId="165" fontId="15" fillId="9" borderId="0" xfId="0" applyNumberFormat="1" applyFont="1" applyFill="1"/>
    <xf numFmtId="0" fontId="37" fillId="12" borderId="17" xfId="0" applyFont="1" applyFill="1" applyBorder="1"/>
    <xf numFmtId="165" fontId="37" fillId="12" borderId="10" xfId="8" applyNumberFormat="1" applyFont="1" applyFill="1" applyBorder="1" applyAlignment="1">
      <alignment horizontal="center"/>
    </xf>
    <xf numFmtId="175" fontId="37" fillId="12" borderId="17" xfId="21" applyNumberFormat="1" applyFont="1" applyFill="1" applyBorder="1" applyAlignment="1">
      <alignment horizontal="center"/>
    </xf>
    <xf numFmtId="165" fontId="37" fillId="12" borderId="10" xfId="8" applyNumberFormat="1" applyFont="1" applyFill="1" applyBorder="1"/>
    <xf numFmtId="165" fontId="38" fillId="8" borderId="0" xfId="8" applyNumberFormat="1" applyFont="1" applyFill="1" applyBorder="1" applyAlignment="1">
      <alignment horizontal="center" wrapText="1"/>
    </xf>
    <xf numFmtId="165" fontId="15" fillId="9" borderId="0" xfId="8" applyNumberFormat="1" applyFont="1" applyFill="1" applyBorder="1"/>
    <xf numFmtId="164" fontId="37" fillId="0" borderId="2" xfId="1" applyNumberFormat="1" applyFont="1" applyBorder="1" applyAlignment="1">
      <alignment horizontal="center" wrapText="1"/>
    </xf>
    <xf numFmtId="0" fontId="13" fillId="0" borderId="0" xfId="22" applyFont="1" applyAlignment="1">
      <alignment horizontal="right"/>
    </xf>
    <xf numFmtId="0" fontId="13" fillId="7" borderId="1" xfId="22" applyFont="1" applyFill="1" applyBorder="1"/>
    <xf numFmtId="175" fontId="37" fillId="0" borderId="17" xfId="21" applyNumberFormat="1" applyFont="1" applyBorder="1" applyAlignment="1">
      <alignment horizontal="center" wrapText="1"/>
    </xf>
    <xf numFmtId="0" fontId="16" fillId="3" borderId="10" xfId="0" applyFont="1" applyFill="1" applyBorder="1" applyAlignment="1">
      <alignment horizontal="center" wrapText="1"/>
    </xf>
    <xf numFmtId="0" fontId="16" fillId="10" borderId="12" xfId="0" applyFont="1" applyFill="1" applyBorder="1" applyAlignment="1">
      <alignment horizontal="center" wrapText="1"/>
    </xf>
    <xf numFmtId="0" fontId="16" fillId="3" borderId="2" xfId="0" applyFont="1" applyFill="1" applyBorder="1" applyAlignment="1">
      <alignment horizontal="center" wrapText="1"/>
    </xf>
    <xf numFmtId="164" fontId="37" fillId="0" borderId="2" xfId="1" applyNumberFormat="1" applyFont="1" applyBorder="1" applyAlignment="1">
      <alignment horizontal="center" vertical="center" wrapText="1"/>
    </xf>
    <xf numFmtId="43" fontId="37" fillId="0" borderId="17" xfId="1" applyFont="1" applyBorder="1" applyAlignment="1">
      <alignment horizontal="center" wrapText="1"/>
    </xf>
    <xf numFmtId="175" fontId="37" fillId="12" borderId="17" xfId="21" applyNumberFormat="1" applyFont="1" applyFill="1" applyBorder="1" applyAlignment="1">
      <alignment horizontal="center" wrapText="1"/>
    </xf>
    <xf numFmtId="164" fontId="37" fillId="12" borderId="17" xfId="1" applyNumberFormat="1" applyFont="1" applyFill="1" applyBorder="1" applyAlignment="1">
      <alignment horizontal="center" wrapText="1"/>
    </xf>
    <xf numFmtId="164" fontId="37" fillId="0" borderId="17" xfId="1" applyNumberFormat="1" applyFont="1" applyBorder="1" applyAlignment="1">
      <alignment horizontal="center" wrapText="1"/>
    </xf>
    <xf numFmtId="164" fontId="37" fillId="12" borderId="2" xfId="1" applyNumberFormat="1" applyFont="1" applyFill="1" applyBorder="1" applyAlignment="1">
      <alignment horizontal="center" wrapText="1"/>
    </xf>
    <xf numFmtId="164" fontId="37" fillId="12" borderId="2" xfId="1" applyNumberFormat="1" applyFont="1" applyFill="1" applyBorder="1" applyAlignment="1">
      <alignment horizontal="center" vertical="center" wrapText="1"/>
    </xf>
    <xf numFmtId="165" fontId="15" fillId="0" borderId="0" xfId="8" applyNumberFormat="1" applyFont="1" applyFill="1" applyBorder="1"/>
    <xf numFmtId="0" fontId="24" fillId="0" borderId="0" xfId="0" applyFont="1" applyAlignment="1">
      <alignment horizontal="center"/>
    </xf>
    <xf numFmtId="0" fontId="15" fillId="13" borderId="1" xfId="0" applyFont="1" applyFill="1" applyBorder="1"/>
    <xf numFmtId="165" fontId="15" fillId="13" borderId="1" xfId="8" applyNumberFormat="1" applyFont="1" applyFill="1" applyBorder="1"/>
    <xf numFmtId="10" fontId="15" fillId="13" borderId="1" xfId="21" applyNumberFormat="1" applyFont="1" applyFill="1" applyBorder="1"/>
    <xf numFmtId="0" fontId="15" fillId="14" borderId="1" xfId="0" applyFont="1" applyFill="1" applyBorder="1"/>
    <xf numFmtId="165" fontId="15" fillId="14" borderId="1" xfId="8" applyNumberFormat="1" applyFont="1" applyFill="1" applyBorder="1"/>
    <xf numFmtId="10" fontId="15" fillId="14" borderId="1" xfId="21" applyNumberFormat="1" applyFont="1" applyFill="1" applyBorder="1"/>
    <xf numFmtId="0" fontId="15" fillId="13" borderId="1" xfId="0" applyFont="1" applyFill="1" applyBorder="1" applyAlignment="1">
      <alignment horizontal="center"/>
    </xf>
    <xf numFmtId="0" fontId="15" fillId="14" borderId="1" xfId="0" applyFont="1" applyFill="1" applyBorder="1" applyAlignment="1">
      <alignment horizontal="center"/>
    </xf>
    <xf numFmtId="0" fontId="34" fillId="0" borderId="0" xfId="0" applyFont="1"/>
    <xf numFmtId="0" fontId="31" fillId="0" borderId="0" xfId="0" applyFont="1"/>
    <xf numFmtId="0" fontId="34" fillId="0" borderId="0" xfId="25" applyFont="1"/>
    <xf numFmtId="0" fontId="34" fillId="0" borderId="0" xfId="0" applyFont="1" applyAlignment="1">
      <alignment horizontal="left" vertical="top"/>
    </xf>
    <xf numFmtId="0" fontId="31" fillId="0" borderId="0" xfId="0" applyFont="1" applyAlignment="1">
      <alignment horizontal="left"/>
    </xf>
    <xf numFmtId="166" fontId="34" fillId="0" borderId="0" xfId="9" applyNumberFormat="1" applyFont="1"/>
    <xf numFmtId="0" fontId="31" fillId="0" borderId="0" xfId="9" applyFont="1"/>
    <xf numFmtId="167" fontId="31" fillId="0" borderId="0" xfId="9" applyNumberFormat="1" applyFont="1" applyAlignment="1">
      <alignment horizontal="right"/>
    </xf>
    <xf numFmtId="168" fontId="31" fillId="0" borderId="0" xfId="9" applyNumberFormat="1" applyFont="1" applyAlignment="1">
      <alignment horizontal="right"/>
    </xf>
    <xf numFmtId="164" fontId="31" fillId="0" borderId="0" xfId="10" applyNumberFormat="1" applyFont="1" applyAlignment="1">
      <alignment horizontal="right"/>
    </xf>
    <xf numFmtId="0" fontId="40" fillId="0" borderId="0" xfId="0" applyFont="1"/>
    <xf numFmtId="0" fontId="41" fillId="0" borderId="0" xfId="22" applyFont="1"/>
    <xf numFmtId="0" fontId="40" fillId="0" borderId="0" xfId="22" applyFont="1"/>
    <xf numFmtId="165" fontId="20" fillId="0" borderId="0" xfId="0" applyNumberFormat="1" applyFont="1"/>
    <xf numFmtId="9" fontId="20" fillId="0" borderId="0" xfId="21" applyFont="1"/>
    <xf numFmtId="0" fontId="20" fillId="0" borderId="0" xfId="0" applyFont="1" applyAlignment="1">
      <alignment horizontal="right"/>
    </xf>
    <xf numFmtId="0" fontId="44" fillId="0" borderId="0" xfId="22" applyFont="1"/>
    <xf numFmtId="0" fontId="34" fillId="3" borderId="0" xfId="0" applyFont="1" applyFill="1" applyAlignment="1">
      <alignment wrapText="1"/>
    </xf>
    <xf numFmtId="165" fontId="36" fillId="9" borderId="0" xfId="8" applyNumberFormat="1" applyFont="1" applyFill="1" applyAlignment="1">
      <alignment horizontal="center" wrapText="1"/>
    </xf>
    <xf numFmtId="165" fontId="13" fillId="0" borderId="0" xfId="8" applyNumberFormat="1" applyFont="1"/>
    <xf numFmtId="0" fontId="12" fillId="4" borderId="22" xfId="22" applyFont="1" applyFill="1" applyBorder="1"/>
    <xf numFmtId="165" fontId="13" fillId="4" borderId="23" xfId="8" applyNumberFormat="1" applyFont="1" applyFill="1" applyBorder="1"/>
    <xf numFmtId="0" fontId="12" fillId="4" borderId="0" xfId="22" applyFont="1" applyFill="1"/>
    <xf numFmtId="165" fontId="12" fillId="4" borderId="0" xfId="8" applyNumberFormat="1" applyFont="1" applyFill="1" applyBorder="1"/>
    <xf numFmtId="165" fontId="12" fillId="4" borderId="23" xfId="8" applyNumberFormat="1" applyFont="1" applyFill="1" applyBorder="1"/>
    <xf numFmtId="165" fontId="12" fillId="12" borderId="13" xfId="8" applyNumberFormat="1" applyFont="1" applyFill="1" applyBorder="1"/>
    <xf numFmtId="0" fontId="16" fillId="3" borderId="14" xfId="0" applyFont="1" applyFill="1" applyBorder="1"/>
    <xf numFmtId="0" fontId="38" fillId="16" borderId="17" xfId="0" applyFont="1" applyFill="1" applyBorder="1" applyAlignment="1">
      <alignment horizontal="center" wrapText="1"/>
    </xf>
    <xf numFmtId="165" fontId="38" fillId="16" borderId="10" xfId="8" applyNumberFormat="1" applyFont="1" applyFill="1" applyBorder="1" applyAlignment="1">
      <alignment horizontal="center" wrapText="1"/>
    </xf>
    <xf numFmtId="175" fontId="38" fillId="16" borderId="17" xfId="21" applyNumberFormat="1" applyFont="1" applyFill="1" applyBorder="1" applyAlignment="1">
      <alignment horizontal="center" wrapText="1"/>
    </xf>
    <xf numFmtId="164" fontId="38" fillId="16" borderId="17" xfId="1" applyNumberFormat="1" applyFont="1" applyFill="1" applyBorder="1" applyAlignment="1">
      <alignment horizontal="center" wrapText="1"/>
    </xf>
    <xf numFmtId="164" fontId="38" fillId="16" borderId="2" xfId="1" applyNumberFormat="1" applyFont="1" applyFill="1" applyBorder="1" applyAlignment="1">
      <alignment horizontal="center" wrapText="1"/>
    </xf>
    <xf numFmtId="0" fontId="13" fillId="0" borderId="12" xfId="22" applyFont="1" applyBorder="1"/>
    <xf numFmtId="0" fontId="15" fillId="17" borderId="1" xfId="0" applyFont="1" applyFill="1" applyBorder="1"/>
    <xf numFmtId="165" fontId="15" fillId="17" borderId="1" xfId="8" applyNumberFormat="1" applyFont="1" applyFill="1" applyBorder="1"/>
    <xf numFmtId="0" fontId="15" fillId="17" borderId="1" xfId="0" applyFont="1" applyFill="1" applyBorder="1" applyAlignment="1">
      <alignment horizontal="center"/>
    </xf>
    <xf numFmtId="0" fontId="14" fillId="3" borderId="0" xfId="22" applyFont="1" applyFill="1" applyAlignment="1">
      <alignment horizontal="center"/>
    </xf>
    <xf numFmtId="165" fontId="15" fillId="4" borderId="0" xfId="8" applyNumberFormat="1" applyFont="1" applyFill="1"/>
    <xf numFmtId="0" fontId="12" fillId="9" borderId="0" xfId="22" applyFont="1" applyFill="1"/>
    <xf numFmtId="165" fontId="12" fillId="9" borderId="0" xfId="8" applyNumberFormat="1" applyFont="1" applyFill="1"/>
    <xf numFmtId="0" fontId="12" fillId="9" borderId="22" xfId="22" applyFont="1" applyFill="1" applyBorder="1"/>
    <xf numFmtId="165" fontId="12" fillId="9" borderId="0" xfId="8" applyNumberFormat="1" applyFont="1" applyFill="1" applyBorder="1"/>
    <xf numFmtId="165" fontId="12" fillId="4" borderId="0" xfId="8" applyNumberFormat="1" applyFont="1" applyFill="1"/>
    <xf numFmtId="0" fontId="13" fillId="9" borderId="0" xfId="22" applyFont="1" applyFill="1"/>
    <xf numFmtId="0" fontId="13" fillId="9" borderId="22" xfId="22" applyFont="1" applyFill="1" applyBorder="1"/>
    <xf numFmtId="165" fontId="13" fillId="9" borderId="0" xfId="8" applyNumberFormat="1" applyFont="1" applyFill="1"/>
    <xf numFmtId="165" fontId="12" fillId="9" borderId="23" xfId="8" applyNumberFormat="1" applyFont="1" applyFill="1" applyBorder="1"/>
    <xf numFmtId="0" fontId="12" fillId="9" borderId="15" xfId="22" applyFont="1" applyFill="1" applyBorder="1"/>
    <xf numFmtId="165" fontId="12" fillId="9" borderId="15" xfId="8" applyNumberFormat="1" applyFont="1" applyFill="1" applyBorder="1"/>
    <xf numFmtId="165" fontId="12" fillId="9" borderId="21" xfId="8" applyNumberFormat="1" applyFont="1" applyFill="1" applyBorder="1"/>
    <xf numFmtId="165" fontId="13" fillId="9" borderId="0" xfId="8" applyNumberFormat="1" applyFont="1" applyFill="1" applyBorder="1"/>
    <xf numFmtId="165" fontId="13" fillId="9" borderId="23" xfId="8" applyNumberFormat="1" applyFont="1" applyFill="1" applyBorder="1"/>
    <xf numFmtId="0" fontId="20" fillId="0" borderId="15" xfId="0" applyFont="1" applyBorder="1"/>
    <xf numFmtId="0" fontId="12" fillId="9" borderId="13" xfId="22" applyFont="1" applyFill="1" applyBorder="1"/>
    <xf numFmtId="0" fontId="15" fillId="0" borderId="13" xfId="0" applyFont="1" applyBorder="1"/>
    <xf numFmtId="165" fontId="12" fillId="9" borderId="13" xfId="8" applyNumberFormat="1" applyFont="1" applyFill="1" applyBorder="1"/>
    <xf numFmtId="165" fontId="12" fillId="9" borderId="25" xfId="8" applyNumberFormat="1" applyFont="1" applyFill="1" applyBorder="1"/>
    <xf numFmtId="0" fontId="31" fillId="0" borderId="0" xfId="0" applyFont="1" applyAlignment="1">
      <alignment vertical="top" wrapText="1"/>
    </xf>
    <xf numFmtId="0" fontId="23" fillId="0" borderId="0" xfId="0" applyFont="1"/>
    <xf numFmtId="9" fontId="14" fillId="3" borderId="0" xfId="22" applyNumberFormat="1" applyFont="1" applyFill="1" applyAlignment="1">
      <alignment horizontal="center"/>
    </xf>
    <xf numFmtId="0" fontId="47" fillId="0" borderId="0" xfId="26" applyFont="1"/>
    <xf numFmtId="0" fontId="31" fillId="0" borderId="13" xfId="0" applyFont="1" applyBorder="1" applyAlignment="1">
      <alignment horizontal="center" vertical="center"/>
    </xf>
    <xf numFmtId="0" fontId="0" fillId="0" borderId="13" xfId="0" applyBorder="1"/>
    <xf numFmtId="0" fontId="31" fillId="0" borderId="24" xfId="0" applyFont="1" applyBorder="1" applyAlignment="1">
      <alignment horizontal="left" vertical="center"/>
    </xf>
    <xf numFmtId="0" fontId="15" fillId="0" borderId="22" xfId="0" applyFont="1" applyBorder="1"/>
    <xf numFmtId="0" fontId="23" fillId="0" borderId="0" xfId="0" applyFont="1" applyAlignment="1">
      <alignment horizontal="right"/>
    </xf>
    <xf numFmtId="0" fontId="17" fillId="3" borderId="6" xfId="22" applyFont="1" applyFill="1" applyBorder="1" applyAlignment="1">
      <alignment wrapText="1"/>
    </xf>
    <xf numFmtId="0" fontId="17" fillId="3" borderId="26" xfId="22" applyFont="1" applyFill="1" applyBorder="1" applyAlignment="1">
      <alignment wrapText="1"/>
    </xf>
    <xf numFmtId="0" fontId="17" fillId="3" borderId="27" xfId="22" applyFont="1" applyFill="1" applyBorder="1" applyAlignment="1">
      <alignment horizontal="center" wrapText="1"/>
    </xf>
    <xf numFmtId="0" fontId="17" fillId="3" borderId="26" xfId="22" applyFont="1" applyFill="1" applyBorder="1" applyAlignment="1">
      <alignment horizontal="center" wrapText="1"/>
    </xf>
    <xf numFmtId="0" fontId="17" fillId="3" borderId="28" xfId="22" applyFont="1" applyFill="1" applyBorder="1" applyAlignment="1">
      <alignment horizontal="center" wrapText="1"/>
    </xf>
    <xf numFmtId="0" fontId="17" fillId="3" borderId="13" xfId="22" applyFont="1" applyFill="1" applyBorder="1" applyAlignment="1">
      <alignment horizontal="center" wrapText="1"/>
    </xf>
    <xf numFmtId="0" fontId="0" fillId="12" borderId="14" xfId="0" applyFill="1" applyBorder="1"/>
    <xf numFmtId="0" fontId="0" fillId="12" borderId="12" xfId="0" applyFill="1" applyBorder="1"/>
    <xf numFmtId="0" fontId="0" fillId="12" borderId="16" xfId="0" applyFill="1" applyBorder="1"/>
    <xf numFmtId="0" fontId="13" fillId="0" borderId="0" xfId="0" applyFont="1"/>
    <xf numFmtId="0" fontId="12" fillId="0" borderId="0" xfId="0" applyFont="1" applyAlignment="1">
      <alignment horizontal="right"/>
    </xf>
    <xf numFmtId="165" fontId="12" fillId="0" borderId="0" xfId="0" applyNumberFormat="1" applyFont="1"/>
    <xf numFmtId="0" fontId="12" fillId="0" borderId="17" xfId="22" applyFont="1" applyBorder="1" applyAlignment="1">
      <alignment horizontal="center"/>
    </xf>
    <xf numFmtId="165" fontId="12" fillId="0" borderId="17" xfId="8" applyNumberFormat="1" applyFont="1" applyFill="1" applyBorder="1"/>
    <xf numFmtId="175" fontId="12" fillId="0" borderId="2" xfId="21" applyNumberFormat="1" applyFont="1" applyFill="1" applyBorder="1"/>
    <xf numFmtId="172" fontId="15" fillId="7" borderId="1" xfId="3" applyNumberFormat="1" applyFont="1" applyFill="1" applyBorder="1"/>
    <xf numFmtId="14" fontId="40" fillId="0" borderId="0" xfId="22" applyNumberFormat="1" applyFont="1"/>
    <xf numFmtId="14" fontId="40" fillId="0" borderId="0" xfId="22" applyNumberFormat="1" applyFont="1" applyAlignment="1">
      <alignment horizontal="right"/>
    </xf>
    <xf numFmtId="0" fontId="48" fillId="0" borderId="0" xfId="0" applyFont="1"/>
    <xf numFmtId="165" fontId="0" fillId="0" borderId="0" xfId="0" applyNumberFormat="1"/>
    <xf numFmtId="176" fontId="15" fillId="0" borderId="15" xfId="0" applyNumberFormat="1" applyFont="1" applyBorder="1"/>
    <xf numFmtId="1" fontId="25" fillId="0" borderId="0" xfId="0" applyNumberFormat="1" applyFont="1"/>
    <xf numFmtId="0" fontId="20" fillId="0" borderId="1" xfId="0" applyFont="1" applyBorder="1"/>
    <xf numFmtId="44" fontId="0" fillId="0" borderId="0" xfId="0" applyNumberFormat="1"/>
    <xf numFmtId="165" fontId="15" fillId="0" borderId="0" xfId="0" applyNumberFormat="1" applyFont="1"/>
    <xf numFmtId="175" fontId="29" fillId="4" borderId="23" xfId="21" applyNumberFormat="1" applyFont="1" applyFill="1" applyBorder="1"/>
    <xf numFmtId="175" fontId="29" fillId="0" borderId="23" xfId="21" applyNumberFormat="1" applyFont="1" applyFill="1" applyBorder="1"/>
    <xf numFmtId="175" fontId="29" fillId="4" borderId="25" xfId="21" applyNumberFormat="1" applyFont="1" applyFill="1" applyBorder="1"/>
    <xf numFmtId="49" fontId="10" fillId="0" borderId="0" xfId="0" applyNumberFormat="1" applyFont="1"/>
    <xf numFmtId="0" fontId="0" fillId="0" borderId="0" xfId="0" applyAlignment="1">
      <alignment horizontal="right"/>
    </xf>
    <xf numFmtId="0" fontId="22" fillId="0" borderId="0" xfId="0" applyFont="1"/>
    <xf numFmtId="164" fontId="22" fillId="0" borderId="0" xfId="1" applyNumberFormat="1" applyFont="1"/>
    <xf numFmtId="165" fontId="36" fillId="11" borderId="0" xfId="8" quotePrefix="1" applyNumberFormat="1" applyFont="1" applyFill="1" applyAlignment="1">
      <alignment horizontal="center" wrapText="1"/>
    </xf>
    <xf numFmtId="0" fontId="49" fillId="0" borderId="0" xfId="0" applyFont="1"/>
    <xf numFmtId="0" fontId="50" fillId="0" borderId="0" xfId="22" applyFont="1"/>
    <xf numFmtId="165" fontId="13" fillId="4" borderId="23" xfId="8" applyNumberFormat="1" applyFont="1" applyFill="1" applyBorder="1" applyAlignment="1">
      <alignment horizontal="center"/>
    </xf>
    <xf numFmtId="0" fontId="52" fillId="0" borderId="0" xfId="0" applyFont="1"/>
    <xf numFmtId="0" fontId="0" fillId="0" borderId="34" xfId="0" applyBorder="1" applyAlignment="1">
      <alignment horizontal="center"/>
    </xf>
    <xf numFmtId="0" fontId="0" fillId="0" borderId="35" xfId="0" applyBorder="1" applyAlignment="1">
      <alignment horizontal="center"/>
    </xf>
    <xf numFmtId="0" fontId="17" fillId="3" borderId="36" xfId="22" applyFont="1" applyFill="1" applyBorder="1" applyAlignment="1">
      <alignment horizontal="center" wrapText="1"/>
    </xf>
    <xf numFmtId="0" fontId="17" fillId="3" borderId="37" xfId="22" applyFont="1" applyFill="1" applyBorder="1" applyAlignment="1">
      <alignment horizontal="center" wrapText="1"/>
    </xf>
    <xf numFmtId="165" fontId="29" fillId="0" borderId="0" xfId="8" applyNumberFormat="1" applyFont="1"/>
    <xf numFmtId="165" fontId="29" fillId="4" borderId="0" xfId="8" applyNumberFormat="1" applyFont="1" applyFill="1"/>
    <xf numFmtId="165" fontId="15" fillId="0" borderId="23" xfId="8" applyNumberFormat="1" applyFont="1" applyFill="1" applyBorder="1"/>
    <xf numFmtId="0" fontId="15" fillId="14" borderId="2" xfId="0" applyFont="1" applyFill="1" applyBorder="1"/>
    <xf numFmtId="0" fontId="15" fillId="13" borderId="2" xfId="0" applyFont="1" applyFill="1" applyBorder="1"/>
    <xf numFmtId="0" fontId="15" fillId="0" borderId="23" xfId="0" applyFont="1" applyBorder="1"/>
    <xf numFmtId="0" fontId="16" fillId="0" borderId="23" xfId="0" applyFont="1" applyBorder="1" applyAlignment="1">
      <alignment horizontal="center" wrapText="1"/>
    </xf>
    <xf numFmtId="0" fontId="24" fillId="0" borderId="23" xfId="0" applyFont="1" applyBorder="1" applyAlignment="1">
      <alignment horizontal="center"/>
    </xf>
    <xf numFmtId="0" fontId="23" fillId="0" borderId="23" xfId="0" applyFont="1" applyBorder="1" applyAlignment="1">
      <alignment horizontal="center"/>
    </xf>
    <xf numFmtId="165" fontId="15" fillId="0" borderId="25" xfId="8" applyNumberFormat="1" applyFont="1" applyFill="1" applyBorder="1"/>
    <xf numFmtId="0" fontId="15" fillId="0" borderId="17" xfId="0" applyFont="1" applyBorder="1"/>
    <xf numFmtId="0" fontId="12" fillId="0" borderId="17" xfId="0" applyFont="1" applyBorder="1" applyAlignment="1">
      <alignment horizontal="center"/>
    </xf>
    <xf numFmtId="165" fontId="12" fillId="0" borderId="17" xfId="0" applyNumberFormat="1" applyFont="1" applyBorder="1"/>
    <xf numFmtId="43" fontId="12" fillId="0" borderId="17" xfId="0" applyNumberFormat="1" applyFont="1" applyBorder="1" applyAlignment="1">
      <alignment horizontal="center"/>
    </xf>
    <xf numFmtId="0" fontId="21" fillId="0" borderId="0" xfId="0" applyFont="1"/>
    <xf numFmtId="177" fontId="13" fillId="0" borderId="0" xfId="22" applyNumberFormat="1" applyFont="1"/>
    <xf numFmtId="43" fontId="12" fillId="0" borderId="2" xfId="0" applyNumberFormat="1" applyFont="1" applyBorder="1" applyAlignment="1">
      <alignment horizontal="center"/>
    </xf>
    <xf numFmtId="0" fontId="15" fillId="0" borderId="43" xfId="0" applyFont="1" applyBorder="1"/>
    <xf numFmtId="0" fontId="15" fillId="12" borderId="43" xfId="0" applyFont="1" applyFill="1" applyBorder="1"/>
    <xf numFmtId="0" fontId="15" fillId="12" borderId="45" xfId="0" applyFont="1" applyFill="1" applyBorder="1"/>
    <xf numFmtId="0" fontId="15" fillId="9" borderId="46" xfId="0" applyFont="1" applyFill="1" applyBorder="1"/>
    <xf numFmtId="44" fontId="15" fillId="0" borderId="0" xfId="0" applyNumberFormat="1" applyFont="1"/>
    <xf numFmtId="165" fontId="25" fillId="0" borderId="0" xfId="8" applyNumberFormat="1" applyFont="1"/>
    <xf numFmtId="9" fontId="15" fillId="9" borderId="0" xfId="21" applyFont="1" applyFill="1"/>
    <xf numFmtId="0" fontId="16" fillId="19" borderId="41" xfId="0" applyFont="1" applyFill="1" applyBorder="1" applyAlignment="1">
      <alignment horizontal="center" wrapText="1"/>
    </xf>
    <xf numFmtId="0" fontId="16" fillId="19" borderId="0" xfId="0" applyFont="1" applyFill="1" applyAlignment="1">
      <alignment horizontal="center" wrapText="1"/>
    </xf>
    <xf numFmtId="0" fontId="16" fillId="19" borderId="47" xfId="0" applyFont="1" applyFill="1" applyBorder="1" applyAlignment="1">
      <alignment horizontal="center" wrapText="1"/>
    </xf>
    <xf numFmtId="9" fontId="16" fillId="9" borderId="0" xfId="21" applyFont="1" applyFill="1" applyAlignment="1">
      <alignment horizontal="center" wrapText="1"/>
    </xf>
    <xf numFmtId="0" fontId="16" fillId="19" borderId="0" xfId="0" applyFont="1" applyFill="1" applyAlignment="1">
      <alignment horizontal="center"/>
    </xf>
    <xf numFmtId="0" fontId="16" fillId="19" borderId="47" xfId="0" applyFont="1" applyFill="1" applyBorder="1" applyAlignment="1">
      <alignment horizontal="center"/>
    </xf>
    <xf numFmtId="0" fontId="15" fillId="0" borderId="0" xfId="0" applyFont="1" applyAlignment="1">
      <alignment wrapText="1"/>
    </xf>
    <xf numFmtId="0" fontId="15" fillId="18" borderId="55" xfId="0" applyFont="1" applyFill="1" applyBorder="1"/>
    <xf numFmtId="164" fontId="15" fillId="18" borderId="48" xfId="1" applyNumberFormat="1" applyFont="1" applyFill="1" applyBorder="1"/>
    <xf numFmtId="164" fontId="15" fillId="18" borderId="49" xfId="1" applyNumberFormat="1" applyFont="1" applyFill="1" applyBorder="1"/>
    <xf numFmtId="9" fontId="15" fillId="18" borderId="56" xfId="21" applyFont="1" applyFill="1" applyBorder="1"/>
    <xf numFmtId="9" fontId="15" fillId="21" borderId="0" xfId="21" applyFont="1" applyFill="1"/>
    <xf numFmtId="0" fontId="15" fillId="0" borderId="55" xfId="0" applyFont="1" applyBorder="1"/>
    <xf numFmtId="164" fontId="15" fillId="0" borderId="48" xfId="1" applyNumberFormat="1" applyFont="1" applyBorder="1"/>
    <xf numFmtId="164" fontId="15" fillId="0" borderId="49" xfId="1" applyNumberFormat="1" applyFont="1" applyBorder="1"/>
    <xf numFmtId="9" fontId="15" fillId="0" borderId="56" xfId="21" applyFont="1" applyBorder="1"/>
    <xf numFmtId="0" fontId="15" fillId="18" borderId="57" xfId="0" applyFont="1" applyFill="1" applyBorder="1"/>
    <xf numFmtId="164" fontId="15" fillId="18" borderId="58" xfId="1" applyNumberFormat="1" applyFont="1" applyFill="1" applyBorder="1"/>
    <xf numFmtId="9" fontId="15" fillId="18" borderId="59" xfId="21" applyFont="1" applyFill="1" applyBorder="1"/>
    <xf numFmtId="9" fontId="15" fillId="0" borderId="0" xfId="21" applyFont="1"/>
    <xf numFmtId="9" fontId="16" fillId="9" borderId="0" xfId="21" applyFont="1" applyFill="1" applyAlignment="1">
      <alignment horizontal="center"/>
    </xf>
    <xf numFmtId="0" fontId="16" fillId="19" borderId="41" xfId="0" applyFont="1" applyFill="1" applyBorder="1" applyAlignment="1">
      <alignment horizontal="center"/>
    </xf>
    <xf numFmtId="0" fontId="16" fillId="19" borderId="38" xfId="0" applyFont="1" applyFill="1" applyBorder="1"/>
    <xf numFmtId="0" fontId="16" fillId="9" borderId="0" xfId="0" applyFont="1" applyFill="1" applyAlignment="1">
      <alignment horizontal="center"/>
    </xf>
    <xf numFmtId="0" fontId="15" fillId="9" borderId="0" xfId="0" applyFont="1" applyFill="1" applyAlignment="1">
      <alignment wrapText="1"/>
    </xf>
    <xf numFmtId="0" fontId="16" fillId="19" borderId="41" xfId="0" applyFont="1" applyFill="1" applyBorder="1"/>
    <xf numFmtId="165" fontId="15" fillId="0" borderId="3" xfId="0" applyNumberFormat="1" applyFont="1" applyBorder="1"/>
    <xf numFmtId="10" fontId="15" fillId="0" borderId="1" xfId="0" applyNumberFormat="1" applyFont="1" applyBorder="1"/>
    <xf numFmtId="0" fontId="15" fillId="0" borderId="4" xfId="0" applyFont="1" applyBorder="1"/>
    <xf numFmtId="10" fontId="15" fillId="9" borderId="0" xfId="0" applyNumberFormat="1" applyFont="1" applyFill="1"/>
    <xf numFmtId="165" fontId="15" fillId="12" borderId="3" xfId="0" applyNumberFormat="1" applyFont="1" applyFill="1" applyBorder="1"/>
    <xf numFmtId="10" fontId="15" fillId="12" borderId="1" xfId="0" applyNumberFormat="1" applyFont="1" applyFill="1" applyBorder="1"/>
    <xf numFmtId="0" fontId="15" fillId="12" borderId="4" xfId="0" applyFont="1" applyFill="1" applyBorder="1"/>
    <xf numFmtId="175" fontId="15" fillId="9" borderId="0" xfId="21" applyNumberFormat="1" applyFont="1" applyFill="1"/>
    <xf numFmtId="164" fontId="15" fillId="9" borderId="0" xfId="1" applyNumberFormat="1" applyFont="1" applyFill="1" applyBorder="1"/>
    <xf numFmtId="165" fontId="15" fillId="12" borderId="3" xfId="8" applyNumberFormat="1" applyFont="1" applyFill="1" applyBorder="1"/>
    <xf numFmtId="10" fontId="15" fillId="12" borderId="1" xfId="21" applyNumberFormat="1" applyFont="1" applyFill="1" applyBorder="1"/>
    <xf numFmtId="165" fontId="15" fillId="0" borderId="3" xfId="8" applyNumberFormat="1" applyFont="1" applyBorder="1"/>
    <xf numFmtId="10" fontId="15" fillId="0" borderId="1" xfId="21" applyNumberFormat="1" applyFont="1" applyBorder="1"/>
    <xf numFmtId="0" fontId="15" fillId="9" borderId="9" xfId="0" applyFont="1" applyFill="1" applyBorder="1"/>
    <xf numFmtId="165" fontId="15" fillId="9" borderId="8" xfId="8" applyNumberFormat="1" applyFont="1" applyFill="1" applyBorder="1"/>
    <xf numFmtId="10" fontId="15" fillId="9" borderId="11" xfId="21" applyNumberFormat="1" applyFont="1" applyFill="1" applyBorder="1"/>
    <xf numFmtId="44" fontId="16" fillId="19" borderId="51" xfId="8" applyFont="1" applyFill="1" applyBorder="1"/>
    <xf numFmtId="44" fontId="16" fillId="19" borderId="52" xfId="8" applyFont="1" applyFill="1" applyBorder="1"/>
    <xf numFmtId="44" fontId="16" fillId="19" borderId="53" xfId="8" applyFont="1" applyFill="1" applyBorder="1"/>
    <xf numFmtId="164" fontId="23" fillId="9" borderId="0" xfId="1" applyNumberFormat="1" applyFont="1" applyFill="1" applyBorder="1"/>
    <xf numFmtId="175" fontId="23" fillId="9" borderId="0" xfId="21" applyNumberFormat="1" applyFont="1" applyFill="1" applyBorder="1"/>
    <xf numFmtId="0" fontId="16" fillId="23" borderId="0" xfId="0" applyFont="1" applyFill="1" applyAlignment="1">
      <alignment wrapText="1"/>
    </xf>
    <xf numFmtId="0" fontId="0" fillId="0" borderId="62" xfId="0" applyBorder="1"/>
    <xf numFmtId="0" fontId="0" fillId="0" borderId="66" xfId="0" applyBorder="1" applyAlignment="1">
      <alignment vertical="center"/>
    </xf>
    <xf numFmtId="0" fontId="0" fillId="0" borderId="66" xfId="0" applyBorder="1"/>
    <xf numFmtId="0" fontId="0" fillId="0" borderId="64" xfId="0" applyBorder="1"/>
    <xf numFmtId="0" fontId="0" fillId="9" borderId="66" xfId="0" applyFill="1" applyBorder="1" applyAlignment="1">
      <alignment vertical="center"/>
    </xf>
    <xf numFmtId="0" fontId="0" fillId="9" borderId="64" xfId="0" applyFill="1" applyBorder="1"/>
    <xf numFmtId="0" fontId="0" fillId="0" borderId="61" xfId="0" applyBorder="1"/>
    <xf numFmtId="0" fontId="56" fillId="0" borderId="30" xfId="0" applyFont="1" applyBorder="1"/>
    <xf numFmtId="0" fontId="56" fillId="0" borderId="66" xfId="0" applyFont="1" applyBorder="1"/>
    <xf numFmtId="0" fontId="56" fillId="0" borderId="61" xfId="0" applyFont="1" applyBorder="1"/>
    <xf numFmtId="0" fontId="56" fillId="0" borderId="68" xfId="0" applyFont="1" applyBorder="1"/>
    <xf numFmtId="0" fontId="56" fillId="0" borderId="63" xfId="0" applyFont="1" applyBorder="1"/>
    <xf numFmtId="0" fontId="0" fillId="0" borderId="69" xfId="0" applyBorder="1"/>
    <xf numFmtId="0" fontId="0" fillId="9" borderId="30" xfId="0" applyFill="1" applyBorder="1"/>
    <xf numFmtId="0" fontId="43" fillId="9" borderId="67" xfId="0" applyFont="1" applyFill="1" applyBorder="1" applyAlignment="1">
      <alignment horizontal="center" vertical="center"/>
    </xf>
    <xf numFmtId="0" fontId="0" fillId="9" borderId="61" xfId="0" applyFill="1" applyBorder="1"/>
    <xf numFmtId="0" fontId="57" fillId="0" borderId="30" xfId="0" applyFont="1" applyBorder="1"/>
    <xf numFmtId="0" fontId="57" fillId="0" borderId="61" xfId="0" applyFont="1" applyBorder="1"/>
    <xf numFmtId="0" fontId="15" fillId="0" borderId="67" xfId="0" applyFont="1" applyBorder="1" applyAlignment="1">
      <alignment vertical="center"/>
    </xf>
    <xf numFmtId="0" fontId="0" fillId="0" borderId="68" xfId="0" applyBorder="1"/>
    <xf numFmtId="0" fontId="47" fillId="0" borderId="0" xfId="26" applyFont="1" applyFill="1"/>
    <xf numFmtId="0" fontId="51" fillId="0" borderId="0" xfId="0" applyFont="1"/>
    <xf numFmtId="0" fontId="15" fillId="9" borderId="41" xfId="0" applyFont="1" applyFill="1" applyBorder="1"/>
    <xf numFmtId="175" fontId="15" fillId="9" borderId="0" xfId="21" applyNumberFormat="1" applyFont="1" applyFill="1" applyBorder="1"/>
    <xf numFmtId="175" fontId="15" fillId="9" borderId="42" xfId="21" applyNumberFormat="1" applyFont="1" applyFill="1" applyBorder="1"/>
    <xf numFmtId="0" fontId="15" fillId="9" borderId="34" xfId="0" applyFont="1" applyFill="1" applyBorder="1"/>
    <xf numFmtId="175" fontId="15" fillId="9" borderId="44" xfId="21" applyNumberFormat="1" applyFont="1" applyFill="1" applyBorder="1"/>
    <xf numFmtId="0" fontId="15" fillId="0" borderId="1" xfId="0" applyFont="1" applyBorder="1" applyAlignment="1">
      <alignment horizontal="left"/>
    </xf>
    <xf numFmtId="164" fontId="15" fillId="0" borderId="1" xfId="1" applyNumberFormat="1" applyFont="1" applyBorder="1"/>
    <xf numFmtId="0" fontId="15" fillId="12" borderId="1" xfId="0" applyFont="1" applyFill="1" applyBorder="1" applyAlignment="1">
      <alignment horizontal="left"/>
    </xf>
    <xf numFmtId="164" fontId="15" fillId="12" borderId="1" xfId="1" applyNumberFormat="1" applyFont="1" applyFill="1" applyBorder="1"/>
    <xf numFmtId="164" fontId="15" fillId="0" borderId="1" xfId="1" applyNumberFormat="1" applyFont="1" applyBorder="1" applyAlignment="1">
      <alignment horizontal="left"/>
    </xf>
    <xf numFmtId="164" fontId="15" fillId="11" borderId="1" xfId="1" applyNumberFormat="1" applyFont="1" applyFill="1" applyBorder="1" applyAlignment="1">
      <alignment horizontal="left"/>
    </xf>
    <xf numFmtId="0" fontId="16" fillId="19" borderId="42" xfId="0" applyFont="1" applyFill="1" applyBorder="1" applyAlignment="1">
      <alignment horizontal="center" wrapText="1"/>
    </xf>
    <xf numFmtId="165" fontId="16" fillId="19" borderId="51" xfId="8" applyNumberFormat="1" applyFont="1" applyFill="1" applyBorder="1"/>
    <xf numFmtId="165" fontId="16" fillId="19" borderId="52" xfId="8" applyNumberFormat="1" applyFont="1" applyFill="1" applyBorder="1"/>
    <xf numFmtId="165" fontId="16" fillId="19" borderId="53" xfId="8" applyNumberFormat="1" applyFont="1" applyFill="1" applyBorder="1"/>
    <xf numFmtId="165" fontId="13" fillId="0" borderId="16" xfId="8" applyNumberFormat="1" applyFont="1" applyFill="1" applyBorder="1"/>
    <xf numFmtId="165" fontId="13" fillId="0" borderId="1" xfId="8" applyNumberFormat="1" applyFont="1" applyFill="1" applyBorder="1"/>
    <xf numFmtId="175" fontId="15" fillId="17" borderId="1" xfId="21" applyNumberFormat="1" applyFont="1" applyFill="1" applyBorder="1"/>
    <xf numFmtId="0" fontId="22" fillId="9" borderId="0" xfId="0" applyFont="1" applyFill="1"/>
    <xf numFmtId="0" fontId="27" fillId="0" borderId="0" xfId="0" applyFont="1" applyAlignment="1">
      <alignment horizontal="center"/>
    </xf>
    <xf numFmtId="9" fontId="15" fillId="0" borderId="60" xfId="21" applyFont="1" applyBorder="1"/>
    <xf numFmtId="9" fontId="15" fillId="18" borderId="70" xfId="21" applyFont="1" applyFill="1" applyBorder="1"/>
    <xf numFmtId="9" fontId="15" fillId="18" borderId="4" xfId="21" applyFont="1" applyFill="1" applyBorder="1"/>
    <xf numFmtId="9" fontId="15" fillId="18" borderId="70" xfId="21" applyFont="1" applyFill="1" applyBorder="1" applyAlignment="1">
      <alignment horizontal="left"/>
    </xf>
    <xf numFmtId="164" fontId="15" fillId="0" borderId="48" xfId="1" applyNumberFormat="1" applyFont="1" applyFill="1" applyBorder="1"/>
    <xf numFmtId="9" fontId="15" fillId="0" borderId="4" xfId="21" applyFont="1" applyBorder="1"/>
    <xf numFmtId="14" fontId="31" fillId="0" borderId="0" xfId="0" applyNumberFormat="1" applyFont="1"/>
    <xf numFmtId="165" fontId="15" fillId="0" borderId="0" xfId="8" applyNumberFormat="1" applyFont="1"/>
    <xf numFmtId="0" fontId="15" fillId="0" borderId="0" xfId="0" applyFont="1" applyAlignment="1">
      <alignment horizontal="right"/>
    </xf>
    <xf numFmtId="164" fontId="15" fillId="0" borderId="72" xfId="1" applyNumberFormat="1" applyFont="1" applyBorder="1"/>
    <xf numFmtId="165" fontId="0" fillId="0" borderId="0" xfId="8" applyNumberFormat="1" applyFont="1"/>
    <xf numFmtId="0" fontId="48" fillId="0" borderId="0" xfId="0" applyFont="1" applyAlignment="1">
      <alignment horizontal="right"/>
    </xf>
    <xf numFmtId="3" fontId="0" fillId="0" borderId="0" xfId="0" applyNumberFormat="1"/>
    <xf numFmtId="164" fontId="0" fillId="0" borderId="0" xfId="1" applyNumberFormat="1" applyFont="1"/>
    <xf numFmtId="3" fontId="59" fillId="0" borderId="0" xfId="0" applyNumberFormat="1" applyFont="1"/>
    <xf numFmtId="164" fontId="48" fillId="0" borderId="0" xfId="0" applyNumberFormat="1" applyFont="1"/>
    <xf numFmtId="0" fontId="61" fillId="9" borderId="0" xfId="0" applyFont="1" applyFill="1"/>
    <xf numFmtId="164" fontId="38" fillId="16" borderId="2" xfId="1" applyNumberFormat="1" applyFont="1" applyFill="1" applyBorder="1" applyAlignment="1">
      <alignment horizontal="center" vertical="center" wrapText="1"/>
    </xf>
    <xf numFmtId="49" fontId="57" fillId="0" borderId="0" xfId="0" applyNumberFormat="1" applyFont="1"/>
    <xf numFmtId="0" fontId="57" fillId="0" borderId="0" xfId="0" applyFont="1"/>
    <xf numFmtId="0" fontId="43" fillId="9" borderId="73" xfId="0" applyFont="1" applyFill="1" applyBorder="1" applyAlignment="1">
      <alignment horizontal="left" vertical="center"/>
    </xf>
    <xf numFmtId="0" fontId="43" fillId="9" borderId="74" xfId="0" applyFont="1" applyFill="1" applyBorder="1" applyAlignment="1">
      <alignment horizontal="left" vertical="center"/>
    </xf>
    <xf numFmtId="0" fontId="57" fillId="0" borderId="74" xfId="0" applyFont="1" applyBorder="1"/>
    <xf numFmtId="0" fontId="57" fillId="0" borderId="76" xfId="0" applyFont="1" applyBorder="1"/>
    <xf numFmtId="0" fontId="14" fillId="28" borderId="73" xfId="0" applyFont="1" applyFill="1" applyBorder="1" applyAlignment="1">
      <alignment horizontal="center"/>
    </xf>
    <xf numFmtId="0" fontId="14" fillId="28" borderId="74" xfId="0" applyFont="1" applyFill="1" applyBorder="1" applyAlignment="1">
      <alignment horizontal="center"/>
    </xf>
    <xf numFmtId="0" fontId="14" fillId="28" borderId="73" xfId="0" applyFont="1" applyFill="1" applyBorder="1"/>
    <xf numFmtId="49" fontId="57" fillId="0" borderId="73" xfId="0" applyNumberFormat="1" applyFont="1" applyBorder="1"/>
    <xf numFmtId="49" fontId="57" fillId="0" borderId="75" xfId="0" applyNumberFormat="1" applyFont="1" applyBorder="1"/>
    <xf numFmtId="0" fontId="37" fillId="0" borderId="0" xfId="0" applyFont="1" applyAlignment="1">
      <alignment horizontal="left" vertical="top"/>
    </xf>
    <xf numFmtId="0" fontId="0" fillId="0" borderId="0" xfId="0" applyAlignment="1">
      <alignment vertical="center"/>
    </xf>
    <xf numFmtId="0" fontId="15" fillId="0" borderId="0" xfId="0" applyFont="1" applyAlignment="1">
      <alignment vertical="center"/>
    </xf>
    <xf numFmtId="0" fontId="56" fillId="0" borderId="0" xfId="0" applyFont="1"/>
    <xf numFmtId="49" fontId="57" fillId="0" borderId="74" xfId="0" quotePrefix="1" applyNumberFormat="1" applyFont="1" applyBorder="1"/>
    <xf numFmtId="0" fontId="56" fillId="0" borderId="31" xfId="0" applyFont="1" applyBorder="1"/>
    <xf numFmtId="49" fontId="57" fillId="0" borderId="73" xfId="0" quotePrefix="1" applyNumberFormat="1" applyFont="1" applyBorder="1"/>
    <xf numFmtId="0" fontId="0" fillId="9" borderId="63" xfId="0" applyFill="1" applyBorder="1"/>
    <xf numFmtId="0" fontId="57" fillId="0" borderId="63" xfId="0" applyFont="1" applyBorder="1"/>
    <xf numFmtId="0" fontId="56" fillId="0" borderId="65" xfId="0" applyFont="1" applyBorder="1"/>
    <xf numFmtId="0" fontId="57" fillId="0" borderId="68" xfId="0" applyFont="1" applyBorder="1"/>
    <xf numFmtId="0" fontId="0" fillId="9" borderId="0" xfId="0" applyFill="1"/>
    <xf numFmtId="49" fontId="57" fillId="0" borderId="75" xfId="0" quotePrefix="1" applyNumberFormat="1" applyFont="1" applyBorder="1"/>
    <xf numFmtId="49" fontId="57" fillId="0" borderId="76" xfId="0" quotePrefix="1" applyNumberFormat="1" applyFont="1" applyBorder="1"/>
    <xf numFmtId="0" fontId="0" fillId="9" borderId="0" xfId="0" applyFill="1" applyAlignment="1">
      <alignment vertical="center"/>
    </xf>
    <xf numFmtId="0" fontId="14" fillId="28" borderId="0" xfId="0" applyFont="1" applyFill="1" applyAlignment="1">
      <alignment horizontal="center"/>
    </xf>
    <xf numFmtId="0" fontId="14" fillId="28" borderId="0" xfId="0" applyFont="1" applyFill="1"/>
    <xf numFmtId="49" fontId="57" fillId="0" borderId="0" xfId="0" quotePrefix="1" applyNumberFormat="1" applyFont="1"/>
    <xf numFmtId="0" fontId="14" fillId="28" borderId="74" xfId="0" applyFont="1" applyFill="1" applyBorder="1"/>
    <xf numFmtId="0" fontId="43" fillId="9" borderId="0" xfId="0" applyFont="1" applyFill="1" applyAlignment="1">
      <alignment horizontal="center" vertical="center"/>
    </xf>
    <xf numFmtId="0" fontId="0" fillId="9" borderId="65" xfId="0" applyFill="1" applyBorder="1"/>
    <xf numFmtId="0" fontId="57" fillId="0" borderId="0" xfId="0" applyFont="1" applyAlignment="1">
      <alignment vertical="center"/>
    </xf>
    <xf numFmtId="0" fontId="57" fillId="0" borderId="82" xfId="0" applyFont="1" applyBorder="1"/>
    <xf numFmtId="0" fontId="57" fillId="0" borderId="83" xfId="0" applyFont="1" applyBorder="1" applyAlignment="1">
      <alignment vertical="center"/>
    </xf>
    <xf numFmtId="0" fontId="57" fillId="0" borderId="84" xfId="0" applyFont="1" applyBorder="1"/>
    <xf numFmtId="0" fontId="57" fillId="0" borderId="85" xfId="0" applyFont="1" applyBorder="1" applyAlignment="1">
      <alignment vertical="center"/>
    </xf>
    <xf numFmtId="0" fontId="0" fillId="0" borderId="86" xfId="0" applyBorder="1"/>
    <xf numFmtId="0" fontId="57" fillId="0" borderId="89" xfId="0" applyFont="1" applyBorder="1"/>
    <xf numFmtId="0" fontId="57" fillId="0" borderId="90" xfId="0" applyFont="1" applyBorder="1" applyAlignment="1">
      <alignment vertical="center"/>
    </xf>
    <xf numFmtId="0" fontId="57" fillId="0" borderId="91" xfId="0" applyFont="1" applyBorder="1"/>
    <xf numFmtId="0" fontId="57" fillId="0" borderId="92" xfId="0" applyFont="1" applyBorder="1" applyAlignment="1">
      <alignment vertical="center"/>
    </xf>
    <xf numFmtId="0" fontId="37" fillId="0" borderId="98" xfId="0" applyFont="1" applyBorder="1" applyAlignment="1">
      <alignment vertical="top"/>
    </xf>
    <xf numFmtId="0" fontId="37" fillId="0" borderId="99" xfId="0" applyFont="1" applyBorder="1" applyAlignment="1">
      <alignment vertical="top"/>
    </xf>
    <xf numFmtId="0" fontId="37" fillId="0" borderId="100" xfId="0" applyFont="1" applyBorder="1" applyAlignment="1">
      <alignment vertical="top"/>
    </xf>
    <xf numFmtId="49" fontId="56" fillId="0" borderId="73" xfId="0" quotePrefix="1" applyNumberFormat="1" applyFont="1" applyBorder="1"/>
    <xf numFmtId="49" fontId="56" fillId="0" borderId="73" xfId="0" applyNumberFormat="1" applyFont="1" applyBorder="1"/>
    <xf numFmtId="49" fontId="56" fillId="0" borderId="75" xfId="0" applyNumberFormat="1" applyFont="1" applyBorder="1"/>
    <xf numFmtId="0" fontId="0" fillId="0" borderId="0" xfId="0" applyAlignment="1">
      <alignment horizontal="center"/>
    </xf>
    <xf numFmtId="0" fontId="17" fillId="29" borderId="6" xfId="22" applyFont="1" applyFill="1" applyBorder="1" applyAlignment="1">
      <alignment horizontal="center" wrapText="1"/>
    </xf>
    <xf numFmtId="0" fontId="17" fillId="30" borderId="6" xfId="22" applyFont="1" applyFill="1" applyBorder="1" applyAlignment="1">
      <alignment horizontal="center" wrapText="1"/>
    </xf>
    <xf numFmtId="0" fontId="17" fillId="31" borderId="6" xfId="22" applyFont="1" applyFill="1" applyBorder="1" applyAlignment="1">
      <alignment horizontal="center" wrapText="1"/>
    </xf>
    <xf numFmtId="0" fontId="17" fillId="32" borderId="6" xfId="22" applyFont="1" applyFill="1" applyBorder="1" applyAlignment="1">
      <alignment horizontal="center" wrapText="1"/>
    </xf>
    <xf numFmtId="0" fontId="17" fillId="32" borderId="29" xfId="22" applyFont="1" applyFill="1" applyBorder="1" applyAlignment="1">
      <alignment horizontal="center" wrapText="1"/>
    </xf>
    <xf numFmtId="0" fontId="24" fillId="0" borderId="0" xfId="0" applyFont="1" applyAlignment="1">
      <alignment horizontal="right"/>
    </xf>
    <xf numFmtId="164" fontId="15" fillId="18" borderId="0" xfId="1" applyNumberFormat="1" applyFont="1" applyFill="1" applyBorder="1"/>
    <xf numFmtId="164" fontId="15" fillId="9" borderId="0" xfId="0" applyNumberFormat="1" applyFont="1" applyFill="1"/>
    <xf numFmtId="0" fontId="18" fillId="0" borderId="0" xfId="0" applyFont="1" applyAlignment="1">
      <alignment horizontal="left"/>
    </xf>
    <xf numFmtId="164" fontId="28" fillId="9" borderId="0" xfId="0" applyNumberFormat="1" applyFont="1" applyFill="1"/>
    <xf numFmtId="9" fontId="28" fillId="9" borderId="0" xfId="21" applyFont="1" applyFill="1"/>
    <xf numFmtId="44" fontId="13" fillId="0" borderId="0" xfId="22" applyNumberFormat="1" applyFont="1"/>
    <xf numFmtId="175" fontId="15" fillId="0" borderId="0" xfId="21" applyNumberFormat="1" applyFont="1"/>
    <xf numFmtId="10" fontId="15" fillId="0" borderId="0" xfId="21" applyNumberFormat="1" applyFont="1"/>
    <xf numFmtId="43" fontId="0" fillId="0" borderId="0" xfId="1" applyFont="1"/>
    <xf numFmtId="43" fontId="13" fillId="0" borderId="0" xfId="1" applyFont="1"/>
    <xf numFmtId="178" fontId="13" fillId="0" borderId="0" xfId="22" applyNumberFormat="1" applyFont="1"/>
    <xf numFmtId="1" fontId="15" fillId="9" borderId="0" xfId="0" applyNumberFormat="1" applyFont="1" applyFill="1"/>
    <xf numFmtId="0" fontId="41" fillId="9" borderId="0" xfId="0" applyFont="1" applyFill="1" applyAlignment="1">
      <alignment horizontal="left" vertical="top"/>
    </xf>
    <xf numFmtId="0" fontId="16" fillId="19" borderId="40" xfId="0" applyFont="1" applyFill="1" applyBorder="1" applyAlignment="1">
      <alignment horizontal="center" vertical="center"/>
    </xf>
    <xf numFmtId="0" fontId="16" fillId="19" borderId="39" xfId="0" applyFont="1" applyFill="1" applyBorder="1" applyAlignment="1">
      <alignment horizontal="center"/>
    </xf>
    <xf numFmtId="9" fontId="15" fillId="0" borderId="101" xfId="21" applyFont="1" applyBorder="1"/>
    <xf numFmtId="9" fontId="15" fillId="18" borderId="9" xfId="21" applyFont="1" applyFill="1" applyBorder="1"/>
    <xf numFmtId="164" fontId="15" fillId="0" borderId="2" xfId="1" applyNumberFormat="1" applyFont="1" applyBorder="1"/>
    <xf numFmtId="164" fontId="15" fillId="12" borderId="2" xfId="1" applyNumberFormat="1" applyFont="1" applyFill="1" applyBorder="1"/>
    <xf numFmtId="164" fontId="15" fillId="9" borderId="2" xfId="1" applyNumberFormat="1" applyFont="1" applyFill="1" applyBorder="1"/>
    <xf numFmtId="164" fontId="0" fillId="9" borderId="0" xfId="1" applyNumberFormat="1" applyFont="1" applyFill="1"/>
    <xf numFmtId="0" fontId="63" fillId="0" borderId="0" xfId="0" applyFont="1" applyAlignment="1">
      <alignment vertical="top" wrapText="1"/>
    </xf>
    <xf numFmtId="0" fontId="65" fillId="0" borderId="0" xfId="0" applyFont="1" applyAlignment="1">
      <alignment horizontal="left" vertical="top"/>
    </xf>
    <xf numFmtId="0" fontId="66" fillId="0" borderId="0" xfId="26" applyFont="1" applyFill="1" applyAlignment="1">
      <alignment horizontal="left" vertical="top"/>
    </xf>
    <xf numFmtId="0" fontId="67" fillId="0" borderId="13" xfId="0" applyFont="1" applyBorder="1" applyAlignment="1">
      <alignment horizontal="center" vertical="center"/>
    </xf>
    <xf numFmtId="0" fontId="67" fillId="0" borderId="24" xfId="0" applyFont="1" applyBorder="1" applyAlignment="1">
      <alignment horizontal="left" vertical="center"/>
    </xf>
    <xf numFmtId="9" fontId="0" fillId="0" borderId="0" xfId="21" applyFont="1"/>
    <xf numFmtId="164" fontId="22" fillId="3" borderId="1" xfId="10" applyNumberFormat="1" applyFont="1" applyFill="1" applyBorder="1" applyAlignment="1">
      <alignment wrapText="1"/>
    </xf>
    <xf numFmtId="165" fontId="13" fillId="4" borderId="0" xfId="23" applyNumberFormat="1" applyFont="1" applyFill="1"/>
    <xf numFmtId="49" fontId="0" fillId="0" borderId="0" xfId="0" applyNumberFormat="1" applyAlignment="1">
      <alignment horizontal="center"/>
    </xf>
    <xf numFmtId="170" fontId="13" fillId="0" borderId="0" xfId="22" applyNumberFormat="1" applyFont="1"/>
    <xf numFmtId="43" fontId="13" fillId="0" borderId="0" xfId="22" applyNumberFormat="1" applyFont="1"/>
    <xf numFmtId="0" fontId="0" fillId="0" borderId="0" xfId="0" applyAlignment="1">
      <alignment horizontal="left"/>
    </xf>
    <xf numFmtId="0" fontId="0" fillId="4" borderId="0" xfId="0" applyFill="1"/>
    <xf numFmtId="164" fontId="0" fillId="4" borderId="0" xfId="1" applyNumberFormat="1" applyFont="1" applyFill="1"/>
    <xf numFmtId="0" fontId="47" fillId="0" borderId="0" xfId="26" applyFont="1" applyAlignment="1">
      <alignment wrapText="1"/>
    </xf>
    <xf numFmtId="165" fontId="13" fillId="0" borderId="23" xfId="8" applyNumberFormat="1" applyFont="1" applyFill="1" applyBorder="1"/>
    <xf numFmtId="0" fontId="0" fillId="33" borderId="0" xfId="0" applyFill="1"/>
    <xf numFmtId="0" fontId="0" fillId="33" borderId="0" xfId="0" applyFill="1" applyAlignment="1">
      <alignment horizontal="left"/>
    </xf>
    <xf numFmtId="0" fontId="37" fillId="0" borderId="107" xfId="0" applyFont="1" applyBorder="1" applyAlignment="1">
      <alignment vertical="center"/>
    </xf>
    <xf numFmtId="0" fontId="19" fillId="0" borderId="108" xfId="0" applyFont="1" applyBorder="1" applyAlignment="1">
      <alignment horizontal="left" vertical="center" wrapText="1"/>
    </xf>
    <xf numFmtId="0" fontId="19" fillId="0" borderId="109" xfId="0" applyFont="1" applyBorder="1" applyAlignment="1">
      <alignment horizontal="left" vertical="center" wrapText="1"/>
    </xf>
    <xf numFmtId="0" fontId="43" fillId="9" borderId="105" xfId="0" applyFont="1" applyFill="1" applyBorder="1" applyAlignment="1">
      <alignment horizontal="left" vertical="center"/>
    </xf>
    <xf numFmtId="0" fontId="43" fillId="9" borderId="106" xfId="0" applyFont="1" applyFill="1" applyBorder="1" applyAlignment="1">
      <alignment horizontal="left" vertical="center"/>
    </xf>
    <xf numFmtId="0" fontId="68" fillId="34" borderId="105" xfId="0" applyFont="1" applyFill="1" applyBorder="1"/>
    <xf numFmtId="0" fontId="68" fillId="34" borderId="106" xfId="0" applyFont="1" applyFill="1" applyBorder="1"/>
    <xf numFmtId="0" fontId="68" fillId="34" borderId="105" xfId="0" applyFont="1" applyFill="1" applyBorder="1" applyAlignment="1">
      <alignment horizontal="left"/>
    </xf>
    <xf numFmtId="0" fontId="0" fillId="0" borderId="105" xfId="0" applyBorder="1"/>
    <xf numFmtId="0" fontId="0" fillId="0" borderId="106" xfId="0" applyBorder="1"/>
    <xf numFmtId="0" fontId="0" fillId="17" borderId="105" xfId="0" applyFill="1" applyBorder="1"/>
    <xf numFmtId="0" fontId="0" fillId="17" borderId="106" xfId="0" applyFill="1" applyBorder="1"/>
    <xf numFmtId="0" fontId="69" fillId="0" borderId="105" xfId="0" applyFont="1" applyBorder="1"/>
    <xf numFmtId="0" fontId="69" fillId="0" borderId="106" xfId="0" applyFont="1" applyBorder="1"/>
    <xf numFmtId="0" fontId="69" fillId="0" borderId="105" xfId="0" applyFont="1" applyBorder="1" applyAlignment="1">
      <alignment horizontal="left"/>
    </xf>
    <xf numFmtId="0" fontId="69" fillId="0" borderId="105" xfId="0" quotePrefix="1" applyFont="1" applyBorder="1" applyAlignment="1">
      <alignment horizontal="left"/>
    </xf>
    <xf numFmtId="49" fontId="69" fillId="0" borderId="105" xfId="0" applyNumberFormat="1" applyFont="1" applyBorder="1"/>
    <xf numFmtId="49" fontId="70" fillId="0" borderId="105" xfId="0" applyNumberFormat="1" applyFont="1" applyBorder="1"/>
    <xf numFmtId="0" fontId="19" fillId="0" borderId="106" xfId="0" applyFont="1" applyBorder="1"/>
    <xf numFmtId="49" fontId="69" fillId="0" borderId="105" xfId="0" applyNumberFormat="1" applyFont="1" applyBorder="1" applyAlignment="1">
      <alignment horizontal="left"/>
    </xf>
    <xf numFmtId="49" fontId="70" fillId="17" borderId="105" xfId="0" applyNumberFormat="1" applyFont="1" applyFill="1" applyBorder="1"/>
    <xf numFmtId="0" fontId="19" fillId="17" borderId="106" xfId="0" applyFont="1" applyFill="1" applyBorder="1"/>
    <xf numFmtId="0" fontId="0" fillId="0" borderId="105" xfId="0" applyBorder="1" applyAlignment="1">
      <alignment horizontal="left"/>
    </xf>
    <xf numFmtId="49" fontId="69" fillId="0" borderId="105" xfId="0" quotePrefix="1" applyNumberFormat="1" applyFont="1" applyBorder="1" applyAlignment="1">
      <alignment horizontal="left"/>
    </xf>
    <xf numFmtId="49" fontId="69" fillId="0" borderId="107" xfId="0" applyNumberFormat="1" applyFont="1" applyBorder="1"/>
    <xf numFmtId="0" fontId="69" fillId="0" borderId="109" xfId="0" applyFont="1" applyBorder="1"/>
    <xf numFmtId="49" fontId="70" fillId="17" borderId="107" xfId="0" applyNumberFormat="1" applyFont="1" applyFill="1" applyBorder="1"/>
    <xf numFmtId="0" fontId="19" fillId="17" borderId="109" xfId="0" applyFont="1" applyFill="1" applyBorder="1"/>
    <xf numFmtId="49" fontId="56" fillId="0" borderId="0" xfId="0" applyNumberFormat="1" applyFont="1"/>
    <xf numFmtId="49" fontId="70" fillId="0" borderId="107" xfId="0" applyNumberFormat="1" applyFont="1" applyBorder="1"/>
    <xf numFmtId="0" fontId="19" fillId="0" borderId="109" xfId="0" applyFont="1" applyBorder="1"/>
    <xf numFmtId="0" fontId="0" fillId="0" borderId="107" xfId="0" applyBorder="1"/>
    <xf numFmtId="0" fontId="0" fillId="0" borderId="109" xfId="0" applyBorder="1"/>
    <xf numFmtId="49" fontId="71" fillId="0" borderId="105" xfId="0" applyNumberFormat="1" applyFont="1" applyBorder="1"/>
    <xf numFmtId="0" fontId="71" fillId="0" borderId="106" xfId="0" applyFont="1" applyBorder="1"/>
    <xf numFmtId="49" fontId="69" fillId="0" borderId="107" xfId="0" applyNumberFormat="1" applyFont="1" applyBorder="1" applyAlignment="1">
      <alignment horizontal="left"/>
    </xf>
    <xf numFmtId="49" fontId="56" fillId="0" borderId="0" xfId="0" applyNumberFormat="1" applyFont="1" applyAlignment="1">
      <alignment horizontal="left"/>
    </xf>
    <xf numFmtId="0" fontId="68" fillId="34" borderId="110" xfId="0" applyFont="1" applyFill="1" applyBorder="1"/>
    <xf numFmtId="0" fontId="68" fillId="34" borderId="111" xfId="0" applyFont="1" applyFill="1" applyBorder="1"/>
    <xf numFmtId="0" fontId="57" fillId="0" borderId="112" xfId="0" applyFont="1" applyBorder="1"/>
    <xf numFmtId="0" fontId="57" fillId="0" borderId="113" xfId="0" applyFont="1" applyBorder="1" applyAlignment="1">
      <alignment vertical="center"/>
    </xf>
    <xf numFmtId="0" fontId="57" fillId="0" borderId="114" xfId="0" applyFont="1" applyBorder="1"/>
    <xf numFmtId="0" fontId="57" fillId="0" borderId="115" xfId="0" applyFont="1" applyBorder="1" applyAlignment="1">
      <alignment vertical="center"/>
    </xf>
    <xf numFmtId="0" fontId="68" fillId="34" borderId="116" xfId="0" applyFont="1" applyFill="1" applyBorder="1"/>
    <xf numFmtId="0" fontId="46" fillId="0" borderId="0" xfId="26"/>
    <xf numFmtId="0" fontId="15" fillId="9" borderId="1" xfId="0" applyFont="1" applyFill="1" applyBorder="1" applyAlignment="1">
      <alignment horizontal="left"/>
    </xf>
    <xf numFmtId="164" fontId="15" fillId="9" borderId="1" xfId="1" applyNumberFormat="1" applyFont="1" applyFill="1" applyBorder="1"/>
    <xf numFmtId="165" fontId="14" fillId="3" borderId="14" xfId="8" applyNumberFormat="1" applyFont="1" applyFill="1" applyBorder="1" applyAlignment="1">
      <alignment horizontal="center"/>
    </xf>
    <xf numFmtId="165" fontId="14" fillId="27" borderId="14" xfId="8" applyNumberFormat="1" applyFont="1" applyFill="1" applyBorder="1" applyAlignment="1">
      <alignment horizontal="center"/>
    </xf>
    <xf numFmtId="0" fontId="20" fillId="0" borderId="23" xfId="0" applyFont="1" applyBorder="1"/>
    <xf numFmtId="165" fontId="12" fillId="12" borderId="25" xfId="8" applyNumberFormat="1" applyFont="1" applyFill="1" applyBorder="1"/>
    <xf numFmtId="164" fontId="15" fillId="0" borderId="2" xfId="1" applyNumberFormat="1" applyFont="1" applyBorder="1" applyAlignment="1">
      <alignment horizontal="left"/>
    </xf>
    <xf numFmtId="10" fontId="15" fillId="9" borderId="0" xfId="21" applyNumberFormat="1" applyFont="1" applyFill="1" applyBorder="1"/>
    <xf numFmtId="9" fontId="15" fillId="9" borderId="0" xfId="21" applyFont="1" applyFill="1" applyBorder="1"/>
    <xf numFmtId="0" fontId="24" fillId="0" borderId="0" xfId="0" applyFont="1"/>
    <xf numFmtId="165" fontId="22" fillId="0" borderId="0" xfId="0" applyNumberFormat="1" applyFont="1"/>
    <xf numFmtId="44" fontId="22" fillId="0" borderId="0" xfId="8" applyFont="1"/>
    <xf numFmtId="0" fontId="17" fillId="35" borderId="6" xfId="22" applyFont="1" applyFill="1" applyBorder="1" applyAlignment="1">
      <alignment horizontal="center" wrapText="1"/>
    </xf>
    <xf numFmtId="44" fontId="0" fillId="0" borderId="0" xfId="8" applyFont="1"/>
    <xf numFmtId="0" fontId="0" fillId="0" borderId="0" xfId="0" applyAlignment="1">
      <alignment wrapText="1"/>
    </xf>
    <xf numFmtId="0" fontId="74" fillId="36" borderId="119" xfId="0" applyFont="1" applyFill="1" applyBorder="1" applyAlignment="1">
      <alignment horizontal="left" vertical="center" wrapText="1"/>
    </xf>
    <xf numFmtId="0" fontId="74" fillId="36" borderId="120" xfId="0" applyFont="1" applyFill="1" applyBorder="1" applyAlignment="1">
      <alignment horizontal="left" vertical="center" wrapText="1"/>
    </xf>
    <xf numFmtId="0" fontId="75" fillId="0" borderId="42" xfId="0" applyFont="1" applyBorder="1" applyAlignment="1">
      <alignment horizontal="left" vertical="center" wrapText="1"/>
    </xf>
    <xf numFmtId="0" fontId="74" fillId="0" borderId="122" xfId="0" applyFont="1" applyBorder="1" applyAlignment="1">
      <alignment horizontal="left" vertical="center" wrapText="1"/>
    </xf>
    <xf numFmtId="0" fontId="75" fillId="0" borderId="123" xfId="0" applyFont="1" applyBorder="1" applyAlignment="1">
      <alignment horizontal="left" vertical="center" wrapText="1"/>
    </xf>
    <xf numFmtId="0" fontId="75" fillId="0" borderId="42" xfId="0" applyFont="1" applyBorder="1" applyAlignment="1">
      <alignment horizontal="left" vertical="center"/>
    </xf>
    <xf numFmtId="0" fontId="74" fillId="0" borderId="119" xfId="0" applyFont="1" applyBorder="1" applyAlignment="1">
      <alignment horizontal="left" vertical="center" wrapText="1"/>
    </xf>
    <xf numFmtId="0" fontId="75" fillId="0" borderId="125" xfId="0" applyFont="1" applyBorder="1" applyAlignment="1">
      <alignment horizontal="left" vertical="center" wrapText="1"/>
    </xf>
    <xf numFmtId="44" fontId="15" fillId="0" borderId="0" xfId="8" applyFont="1" applyFill="1"/>
    <xf numFmtId="10" fontId="15" fillId="12" borderId="3" xfId="21" applyNumberFormat="1" applyFont="1" applyFill="1" applyBorder="1"/>
    <xf numFmtId="10" fontId="15" fillId="0" borderId="3" xfId="21" applyNumberFormat="1" applyFont="1" applyBorder="1"/>
    <xf numFmtId="10" fontId="15" fillId="9" borderId="8" xfId="21" applyNumberFormat="1" applyFont="1" applyFill="1" applyBorder="1"/>
    <xf numFmtId="0" fontId="16" fillId="19" borderId="23" xfId="0" applyFont="1" applyFill="1" applyBorder="1" applyAlignment="1">
      <alignment horizontal="center"/>
    </xf>
    <xf numFmtId="10" fontId="16" fillId="19" borderId="129" xfId="21" applyNumberFormat="1" applyFont="1" applyFill="1" applyBorder="1"/>
    <xf numFmtId="0" fontId="15" fillId="9" borderId="0" xfId="0" applyFont="1" applyFill="1" applyAlignment="1">
      <alignment horizontal="left"/>
    </xf>
    <xf numFmtId="0" fontId="17" fillId="5" borderId="5" xfId="22" applyFont="1" applyFill="1" applyBorder="1" applyAlignment="1">
      <alignment horizontal="center" wrapText="1"/>
    </xf>
    <xf numFmtId="0" fontId="17" fillId="5" borderId="6" xfId="25" applyFont="1" applyFill="1" applyBorder="1" applyAlignment="1">
      <alignment horizontal="center" wrapText="1"/>
    </xf>
    <xf numFmtId="0" fontId="17" fillId="15" borderId="6" xfId="22" applyFont="1" applyFill="1" applyBorder="1" applyAlignment="1">
      <alignment horizontal="center" wrapText="1"/>
    </xf>
    <xf numFmtId="0" fontId="18" fillId="37" borderId="6" xfId="22" applyFont="1" applyFill="1" applyBorder="1" applyAlignment="1">
      <alignment horizontal="center" wrapText="1"/>
    </xf>
    <xf numFmtId="0" fontId="76" fillId="0" borderId="0" xfId="22" applyFont="1"/>
    <xf numFmtId="165" fontId="13" fillId="4" borderId="0" xfId="8" applyNumberFormat="1" applyFont="1" applyFill="1"/>
    <xf numFmtId="0" fontId="64" fillId="24" borderId="0" xfId="0" applyFont="1" applyFill="1" applyAlignment="1">
      <alignment horizontal="center"/>
    </xf>
    <xf numFmtId="0" fontId="58" fillId="0" borderId="0" xfId="0" applyFont="1" applyAlignment="1">
      <alignment horizontal="left" vertical="top" wrapText="1"/>
    </xf>
    <xf numFmtId="0" fontId="53" fillId="19" borderId="10" xfId="0" applyFont="1" applyFill="1" applyBorder="1" applyAlignment="1">
      <alignment horizontal="center"/>
    </xf>
    <xf numFmtId="0" fontId="53" fillId="19" borderId="17" xfId="0" applyFont="1" applyFill="1" applyBorder="1" applyAlignment="1">
      <alignment horizontal="center"/>
    </xf>
    <xf numFmtId="0" fontId="53" fillId="19" borderId="2" xfId="0" applyFont="1" applyFill="1" applyBorder="1" applyAlignment="1">
      <alignment horizontal="center"/>
    </xf>
    <xf numFmtId="0" fontId="24" fillId="4" borderId="10" xfId="0" applyFont="1" applyFill="1" applyBorder="1" applyAlignment="1">
      <alignment horizontal="center"/>
    </xf>
    <xf numFmtId="0" fontId="24" fillId="4" borderId="17" xfId="0" applyFont="1" applyFill="1" applyBorder="1" applyAlignment="1">
      <alignment horizontal="center"/>
    </xf>
    <xf numFmtId="0" fontId="24" fillId="4" borderId="2" xfId="0" applyFont="1" applyFill="1" applyBorder="1" applyAlignment="1">
      <alignment horizontal="center"/>
    </xf>
    <xf numFmtId="0" fontId="16" fillId="3" borderId="1" xfId="0" applyFont="1" applyFill="1" applyBorder="1" applyAlignment="1">
      <alignment horizontal="center"/>
    </xf>
    <xf numFmtId="0" fontId="16" fillId="3" borderId="10" xfId="0" applyFont="1" applyFill="1" applyBorder="1" applyAlignment="1">
      <alignment horizontal="center"/>
    </xf>
    <xf numFmtId="0" fontId="16" fillId="3" borderId="2" xfId="0" applyFont="1" applyFill="1" applyBorder="1" applyAlignment="1">
      <alignment horizontal="center"/>
    </xf>
    <xf numFmtId="0" fontId="16" fillId="20" borderId="39" xfId="0" applyFont="1" applyFill="1" applyBorder="1" applyAlignment="1">
      <alignment horizontal="center" wrapText="1"/>
    </xf>
    <xf numFmtId="0" fontId="16" fillId="20" borderId="13" xfId="0" applyFont="1" applyFill="1" applyBorder="1" applyAlignment="1">
      <alignment horizontal="center" wrapText="1"/>
    </xf>
    <xf numFmtId="0" fontId="15" fillId="9" borderId="0" xfId="0" applyFont="1" applyFill="1" applyAlignment="1">
      <alignment horizontal="left" vertical="top" wrapText="1"/>
    </xf>
    <xf numFmtId="0" fontId="16" fillId="23" borderId="0" xfId="0" applyFont="1" applyFill="1" applyAlignment="1">
      <alignment horizontal="center" wrapText="1"/>
    </xf>
    <xf numFmtId="0" fontId="16" fillId="19" borderId="38" xfId="0" applyFont="1" applyFill="1" applyBorder="1" applyAlignment="1">
      <alignment horizontal="center" vertical="center"/>
    </xf>
    <xf numFmtId="0" fontId="16" fillId="19" borderId="39" xfId="0" applyFont="1" applyFill="1" applyBorder="1" applyAlignment="1">
      <alignment horizontal="center" vertical="center"/>
    </xf>
    <xf numFmtId="0" fontId="16" fillId="19" borderId="40" xfId="0" applyFont="1" applyFill="1" applyBorder="1" applyAlignment="1">
      <alignment horizontal="center" vertical="center"/>
    </xf>
    <xf numFmtId="0" fontId="16" fillId="19" borderId="130" xfId="0" applyFont="1" applyFill="1" applyBorder="1" applyAlignment="1">
      <alignment horizontal="center" vertical="center"/>
    </xf>
    <xf numFmtId="0" fontId="16" fillId="20" borderId="39" xfId="0" applyFont="1" applyFill="1" applyBorder="1" applyAlignment="1">
      <alignment horizontal="left" wrapText="1"/>
    </xf>
    <xf numFmtId="0" fontId="16" fillId="20" borderId="13" xfId="0" applyFont="1" applyFill="1" applyBorder="1" applyAlignment="1">
      <alignment horizontal="left" wrapText="1"/>
    </xf>
    <xf numFmtId="0" fontId="28" fillId="23" borderId="39" xfId="0" applyFont="1" applyFill="1" applyBorder="1" applyAlignment="1">
      <alignment horizontal="left" vertical="top" wrapText="1"/>
    </xf>
    <xf numFmtId="0" fontId="41" fillId="9" borderId="0" xfId="0" applyFont="1" applyFill="1" applyAlignment="1">
      <alignment horizontal="left" vertical="top"/>
    </xf>
    <xf numFmtId="0" fontId="15" fillId="9" borderId="0" xfId="0" applyFont="1" applyFill="1" applyAlignment="1">
      <alignment horizontal="left" vertical="top"/>
    </xf>
    <xf numFmtId="0" fontId="16" fillId="19" borderId="38" xfId="0" applyFont="1" applyFill="1" applyBorder="1" applyAlignment="1">
      <alignment horizontal="center"/>
    </xf>
    <xf numFmtId="0" fontId="16" fillId="19" borderId="39" xfId="0" applyFont="1" applyFill="1" applyBorder="1" applyAlignment="1">
      <alignment horizontal="center"/>
    </xf>
    <xf numFmtId="0" fontId="16" fillId="19" borderId="40" xfId="0" applyFont="1" applyFill="1" applyBorder="1" applyAlignment="1">
      <alignment horizontal="center" wrapText="1"/>
    </xf>
    <xf numFmtId="0" fontId="16" fillId="19" borderId="42" xfId="0" applyFont="1" applyFill="1" applyBorder="1" applyAlignment="1">
      <alignment horizontal="center" wrapText="1"/>
    </xf>
    <xf numFmtId="0" fontId="16" fillId="19" borderId="50" xfId="0" applyFont="1" applyFill="1" applyBorder="1" applyAlignment="1">
      <alignment horizontal="center" wrapText="1"/>
    </xf>
    <xf numFmtId="0" fontId="16" fillId="19" borderId="71" xfId="0" applyFont="1" applyFill="1" applyBorder="1" applyAlignment="1">
      <alignment horizontal="center" wrapText="1"/>
    </xf>
    <xf numFmtId="0" fontId="16" fillId="19" borderId="54" xfId="0" applyFont="1" applyFill="1" applyBorder="1" applyAlignment="1">
      <alignment horizontal="center" wrapText="1"/>
    </xf>
    <xf numFmtId="0" fontId="14" fillId="3" borderId="31" xfId="22" applyFont="1" applyFill="1" applyBorder="1" applyAlignment="1">
      <alignment horizontal="center"/>
    </xf>
    <xf numFmtId="0" fontId="14" fillId="3" borderId="0" xfId="22" applyFont="1" applyFill="1" applyAlignment="1">
      <alignment horizontal="center"/>
    </xf>
    <xf numFmtId="165" fontId="32" fillId="9" borderId="0" xfId="8" applyNumberFormat="1" applyFont="1" applyFill="1" applyAlignment="1">
      <alignment horizontal="center"/>
    </xf>
    <xf numFmtId="0" fontId="33" fillId="16" borderId="10" xfId="0" applyFont="1" applyFill="1" applyBorder="1" applyAlignment="1">
      <alignment horizontal="center" vertical="center"/>
    </xf>
    <xf numFmtId="0" fontId="33" fillId="16" borderId="17" xfId="0" applyFont="1" applyFill="1" applyBorder="1" applyAlignment="1">
      <alignment horizontal="center" vertical="center"/>
    </xf>
    <xf numFmtId="0" fontId="33" fillId="16" borderId="10" xfId="0" applyFont="1" applyFill="1" applyBorder="1" applyAlignment="1">
      <alignment horizontal="center" wrapText="1"/>
    </xf>
    <xf numFmtId="0" fontId="33" fillId="16" borderId="17" xfId="0" applyFont="1" applyFill="1" applyBorder="1" applyAlignment="1">
      <alignment horizontal="center"/>
    </xf>
    <xf numFmtId="0" fontId="33" fillId="16" borderId="2" xfId="0" applyFont="1" applyFill="1" applyBorder="1" applyAlignment="1">
      <alignment horizontal="center"/>
    </xf>
    <xf numFmtId="0" fontId="33" fillId="16" borderId="10" xfId="0" applyFont="1" applyFill="1" applyBorder="1" applyAlignment="1">
      <alignment horizontal="center" vertical="center" wrapText="1"/>
    </xf>
    <xf numFmtId="0" fontId="33" fillId="16" borderId="17" xfId="0" applyFont="1" applyFill="1" applyBorder="1" applyAlignment="1">
      <alignment horizontal="center" vertical="center" wrapText="1"/>
    </xf>
    <xf numFmtId="0" fontId="33" fillId="16" borderId="2" xfId="0" applyFont="1" applyFill="1" applyBorder="1" applyAlignment="1">
      <alignment horizontal="center" vertical="center" wrapText="1"/>
    </xf>
    <xf numFmtId="165" fontId="32" fillId="9" borderId="13" xfId="8" applyNumberFormat="1" applyFont="1" applyFill="1" applyBorder="1" applyAlignment="1">
      <alignment horizontal="center"/>
    </xf>
    <xf numFmtId="0" fontId="14" fillId="3" borderId="10" xfId="22" applyFont="1" applyFill="1" applyBorder="1" applyAlignment="1">
      <alignment horizontal="center"/>
    </xf>
    <xf numFmtId="0" fontId="14" fillId="3" borderId="17" xfId="22" applyFont="1" applyFill="1" applyBorder="1" applyAlignment="1">
      <alignment horizontal="center"/>
    </xf>
    <xf numFmtId="0" fontId="14" fillId="3" borderId="13" xfId="22" applyFont="1" applyFill="1" applyBorder="1" applyAlignment="1">
      <alignment horizontal="center"/>
    </xf>
    <xf numFmtId="0" fontId="14" fillId="3" borderId="2" xfId="22" applyFont="1" applyFill="1" applyBorder="1" applyAlignment="1">
      <alignment horizontal="center"/>
    </xf>
    <xf numFmtId="0" fontId="17" fillId="3" borderId="32" xfId="22" applyFont="1" applyFill="1" applyBorder="1" applyAlignment="1">
      <alignment horizontal="center" wrapText="1"/>
    </xf>
    <xf numFmtId="0" fontId="17" fillId="3" borderId="33" xfId="22" applyFont="1" applyFill="1" applyBorder="1" applyAlignment="1">
      <alignment horizontal="center" wrapText="1"/>
    </xf>
    <xf numFmtId="166" fontId="31" fillId="0" borderId="0" xfId="9" applyNumberFormat="1" applyFont="1" applyAlignment="1">
      <alignment horizontal="left" vertical="top" wrapText="1"/>
    </xf>
    <xf numFmtId="0" fontId="20" fillId="4" borderId="14" xfId="0" applyFont="1" applyFill="1" applyBorder="1" applyAlignment="1">
      <alignment horizontal="center"/>
    </xf>
    <xf numFmtId="0" fontId="20" fillId="4" borderId="20" xfId="0" applyFont="1" applyFill="1" applyBorder="1" applyAlignment="1">
      <alignment horizontal="center"/>
    </xf>
    <xf numFmtId="0" fontId="20" fillId="4" borderId="21" xfId="0" applyFont="1" applyFill="1" applyBorder="1" applyAlignment="1">
      <alignment horizontal="center"/>
    </xf>
    <xf numFmtId="0" fontId="28" fillId="0" borderId="10" xfId="6" applyFont="1" applyBorder="1" applyAlignment="1">
      <alignment horizontal="left" wrapText="1"/>
    </xf>
    <xf numFmtId="0" fontId="28" fillId="0" borderId="2" xfId="6" applyFont="1" applyBorder="1" applyAlignment="1">
      <alignment horizontal="left" wrapText="1"/>
    </xf>
    <xf numFmtId="0" fontId="28" fillId="0" borderId="11" xfId="6" applyFont="1" applyBorder="1" applyAlignment="1">
      <alignment horizontal="left" wrapText="1"/>
    </xf>
    <xf numFmtId="0" fontId="13" fillId="0" borderId="0" xfId="22" applyFont="1" applyAlignment="1">
      <alignment horizontal="left" vertical="top" wrapText="1"/>
    </xf>
    <xf numFmtId="0" fontId="14" fillId="3" borderId="0" xfId="22" applyFont="1" applyFill="1" applyAlignment="1">
      <alignment horizontal="left"/>
    </xf>
    <xf numFmtId="0" fontId="14" fillId="3" borderId="6" xfId="22" applyFont="1" applyFill="1" applyBorder="1" applyAlignment="1">
      <alignment horizontal="center" wrapText="1"/>
    </xf>
    <xf numFmtId="0" fontId="14" fillId="3" borderId="5" xfId="22" applyFont="1" applyFill="1" applyBorder="1" applyAlignment="1">
      <alignment horizontal="center" wrapText="1"/>
    </xf>
    <xf numFmtId="0" fontId="12" fillId="0" borderId="18" xfId="22" applyFont="1" applyBorder="1" applyAlignment="1">
      <alignment horizontal="right"/>
    </xf>
    <xf numFmtId="0" fontId="12" fillId="0" borderId="19" xfId="22" applyFont="1" applyBorder="1" applyAlignment="1">
      <alignment horizontal="right"/>
    </xf>
    <xf numFmtId="0" fontId="42" fillId="15" borderId="0" xfId="22" applyFont="1" applyFill="1" applyAlignment="1">
      <alignment horizontal="center"/>
    </xf>
    <xf numFmtId="0" fontId="0" fillId="0" borderId="0" xfId="0" applyAlignment="1">
      <alignment horizontal="left" vertical="top" wrapText="1"/>
    </xf>
    <xf numFmtId="0" fontId="0" fillId="0" borderId="23" xfId="0" applyBorder="1" applyAlignment="1">
      <alignment horizontal="left" vertical="top" wrapText="1"/>
    </xf>
    <xf numFmtId="0" fontId="16" fillId="28" borderId="80" xfId="0" applyFont="1" applyFill="1" applyBorder="1" applyAlignment="1">
      <alignment horizontal="left" vertical="center"/>
    </xf>
    <xf numFmtId="0" fontId="16" fillId="28" borderId="81" xfId="0" applyFont="1" applyFill="1" applyBorder="1" applyAlignment="1">
      <alignment horizontal="left" vertical="center"/>
    </xf>
    <xf numFmtId="0" fontId="16" fillId="28" borderId="0" xfId="0" applyFont="1" applyFill="1" applyAlignment="1">
      <alignment horizontal="left" vertical="center"/>
    </xf>
    <xf numFmtId="0" fontId="43" fillId="27" borderId="77" xfId="0" applyFont="1" applyFill="1" applyBorder="1" applyAlignment="1">
      <alignment horizontal="center" vertical="center"/>
    </xf>
    <xf numFmtId="0" fontId="43" fillId="27" borderId="78" xfId="0" applyFont="1" applyFill="1" applyBorder="1" applyAlignment="1">
      <alignment horizontal="center" vertical="center"/>
    </xf>
    <xf numFmtId="0" fontId="43" fillId="27" borderId="0" xfId="0" applyFont="1" applyFill="1" applyAlignment="1">
      <alignment horizontal="center" vertical="center"/>
    </xf>
    <xf numFmtId="0" fontId="55" fillId="24" borderId="93" xfId="0" applyFont="1" applyFill="1" applyBorder="1" applyAlignment="1">
      <alignment horizontal="center" vertical="center"/>
    </xf>
    <xf numFmtId="0" fontId="55" fillId="24" borderId="94" xfId="0" applyFont="1" applyFill="1" applyBorder="1" applyAlignment="1">
      <alignment horizontal="center" vertical="center"/>
    </xf>
    <xf numFmtId="0" fontId="55" fillId="24" borderId="95" xfId="0" applyFont="1" applyFill="1" applyBorder="1" applyAlignment="1">
      <alignment horizontal="center" vertical="center"/>
    </xf>
    <xf numFmtId="0" fontId="19" fillId="0" borderId="96" xfId="0" applyFont="1" applyBorder="1" applyAlignment="1">
      <alignment horizontal="left" vertical="center" wrapText="1"/>
    </xf>
    <xf numFmtId="0" fontId="19" fillId="0" borderId="0" xfId="0" applyFont="1" applyAlignment="1">
      <alignment horizontal="left" vertical="center" wrapText="1"/>
    </xf>
    <xf numFmtId="0" fontId="19" fillId="0" borderId="97" xfId="0" applyFont="1" applyBorder="1" applyAlignment="1">
      <alignment horizontal="left" vertical="center" wrapText="1"/>
    </xf>
    <xf numFmtId="0" fontId="18" fillId="0" borderId="96" xfId="0" applyFont="1" applyBorder="1" applyAlignment="1">
      <alignment horizontal="left" vertical="center" wrapText="1"/>
    </xf>
    <xf numFmtId="0" fontId="18" fillId="0" borderId="0" xfId="0" applyFont="1" applyAlignment="1">
      <alignment horizontal="left" vertical="center" wrapText="1"/>
    </xf>
    <xf numFmtId="0" fontId="18" fillId="0" borderId="97" xfId="0" applyFont="1" applyBorder="1" applyAlignment="1">
      <alignment horizontal="left" vertical="center" wrapText="1"/>
    </xf>
    <xf numFmtId="0" fontId="18" fillId="0" borderId="96" xfId="0" quotePrefix="1" applyFont="1" applyBorder="1" applyAlignment="1">
      <alignment horizontal="left" vertical="center" wrapText="1"/>
    </xf>
    <xf numFmtId="0" fontId="37" fillId="0" borderId="96" xfId="0" applyFont="1" applyBorder="1" applyAlignment="1">
      <alignment horizontal="left" vertical="top" wrapText="1"/>
    </xf>
    <xf numFmtId="0" fontId="37" fillId="0" borderId="0" xfId="0" applyFont="1" applyAlignment="1">
      <alignment horizontal="left" vertical="top" wrapText="1"/>
    </xf>
    <xf numFmtId="0" fontId="37" fillId="0" borderId="97" xfId="0" applyFont="1" applyBorder="1" applyAlignment="1">
      <alignment horizontal="left" vertical="top" wrapText="1"/>
    </xf>
    <xf numFmtId="0" fontId="16" fillId="28" borderId="87" xfId="0" applyFont="1" applyFill="1" applyBorder="1" applyAlignment="1">
      <alignment horizontal="left" vertical="center"/>
    </xf>
    <xf numFmtId="0" fontId="16" fillId="28" borderId="88" xfId="0" applyFont="1" applyFill="1" applyBorder="1" applyAlignment="1">
      <alignment horizontal="left" vertical="center"/>
    </xf>
    <xf numFmtId="0" fontId="14" fillId="27" borderId="0" xfId="0" applyFont="1" applyFill="1" applyAlignment="1">
      <alignment horizontal="center"/>
    </xf>
    <xf numFmtId="0" fontId="19" fillId="0" borderId="73" xfId="0" applyFont="1" applyBorder="1" applyAlignment="1">
      <alignment horizontal="left" vertical="center" wrapText="1"/>
    </xf>
    <xf numFmtId="0" fontId="19" fillId="0" borderId="74" xfId="0" applyFont="1" applyBorder="1" applyAlignment="1">
      <alignment horizontal="left" vertical="center" wrapText="1"/>
    </xf>
    <xf numFmtId="0" fontId="18" fillId="0" borderId="73" xfId="0" applyFont="1" applyBorder="1" applyAlignment="1">
      <alignment horizontal="left" vertical="center" wrapText="1"/>
    </xf>
    <xf numFmtId="0" fontId="18" fillId="0" borderId="74" xfId="0" applyFont="1" applyBorder="1" applyAlignment="1">
      <alignment horizontal="left" vertical="center" wrapText="1"/>
    </xf>
    <xf numFmtId="0" fontId="37" fillId="0" borderId="73" xfId="0" applyFont="1" applyBorder="1" applyAlignment="1">
      <alignment horizontal="left" vertical="center" wrapText="1"/>
    </xf>
    <xf numFmtId="0" fontId="37" fillId="0" borderId="0" xfId="0" applyFont="1" applyAlignment="1">
      <alignment horizontal="left" vertical="center" wrapText="1"/>
    </xf>
    <xf numFmtId="0" fontId="37" fillId="0" borderId="74" xfId="0" applyFont="1" applyBorder="1" applyAlignment="1">
      <alignment horizontal="left" vertical="center" wrapText="1"/>
    </xf>
    <xf numFmtId="0" fontId="37" fillId="0" borderId="75" xfId="0" applyFont="1" applyBorder="1" applyAlignment="1">
      <alignment horizontal="left" vertical="center"/>
    </xf>
    <xf numFmtId="0" fontId="37" fillId="0" borderId="79" xfId="0" applyFont="1" applyBorder="1" applyAlignment="1">
      <alignment horizontal="left" vertical="center"/>
    </xf>
    <xf numFmtId="0" fontId="37" fillId="0" borderId="76" xfId="0" applyFont="1" applyBorder="1" applyAlignment="1">
      <alignment horizontal="left" vertical="center"/>
    </xf>
    <xf numFmtId="0" fontId="43" fillId="33" borderId="102" xfId="0" applyFont="1" applyFill="1" applyBorder="1" applyAlignment="1">
      <alignment horizontal="center" vertical="center"/>
    </xf>
    <xf numFmtId="0" fontId="43" fillId="33" borderId="104" xfId="0" applyFont="1" applyFill="1" applyBorder="1" applyAlignment="1">
      <alignment horizontal="center" vertical="center"/>
    </xf>
    <xf numFmtId="0" fontId="55" fillId="33" borderId="102" xfId="0" applyFont="1" applyFill="1" applyBorder="1" applyAlignment="1">
      <alignment horizontal="center" vertical="center"/>
    </xf>
    <xf numFmtId="0" fontId="55" fillId="33" borderId="103" xfId="0" applyFont="1" applyFill="1" applyBorder="1" applyAlignment="1">
      <alignment horizontal="center" vertical="center"/>
    </xf>
    <xf numFmtId="0" fontId="55" fillId="33" borderId="104" xfId="0" applyFont="1" applyFill="1" applyBorder="1" applyAlignment="1">
      <alignment horizontal="center" vertical="center"/>
    </xf>
    <xf numFmtId="0" fontId="19" fillId="0" borderId="105" xfId="0" applyFont="1" applyBorder="1" applyAlignment="1">
      <alignment horizontal="left" vertical="center" wrapText="1"/>
    </xf>
    <xf numFmtId="0" fontId="19" fillId="0" borderId="106" xfId="0" applyFont="1" applyBorder="1" applyAlignment="1">
      <alignment horizontal="left" vertical="center" wrapText="1"/>
    </xf>
    <xf numFmtId="0" fontId="19" fillId="0" borderId="105" xfId="0" quotePrefix="1" applyFont="1" applyBorder="1" applyAlignment="1">
      <alignment horizontal="left" vertical="center" wrapText="1"/>
    </xf>
    <xf numFmtId="0" fontId="37" fillId="0" borderId="105" xfId="0" applyFont="1" applyBorder="1" applyAlignment="1">
      <alignment horizontal="left" vertical="top" wrapText="1"/>
    </xf>
    <xf numFmtId="0" fontId="37" fillId="0" borderId="106" xfId="0" applyFont="1" applyBorder="1" applyAlignment="1">
      <alignment horizontal="left" vertical="top" wrapText="1"/>
    </xf>
    <xf numFmtId="0" fontId="75" fillId="0" borderId="41" xfId="0" applyFont="1" applyBorder="1" applyAlignment="1">
      <alignment horizontal="left" vertical="center" wrapText="1"/>
    </xf>
    <xf numFmtId="0" fontId="75" fillId="0" borderId="42" xfId="0" applyFont="1" applyBorder="1" applyAlignment="1">
      <alignment horizontal="left" vertical="center" wrapText="1"/>
    </xf>
    <xf numFmtId="0" fontId="75" fillId="0" borderId="34" xfId="0" applyFont="1" applyBorder="1" applyAlignment="1">
      <alignment horizontal="left" vertical="center" wrapText="1"/>
    </xf>
    <xf numFmtId="0" fontId="75" fillId="0" borderId="35" xfId="0" applyFont="1" applyBorder="1" applyAlignment="1">
      <alignment horizontal="left" vertical="center" wrapText="1"/>
    </xf>
    <xf numFmtId="0" fontId="74" fillId="0" borderId="121" xfId="0" applyFont="1" applyBorder="1" applyAlignment="1">
      <alignment horizontal="left" vertical="center" wrapText="1"/>
    </xf>
    <xf numFmtId="0" fontId="74" fillId="0" borderId="124" xfId="0" applyFont="1" applyBorder="1" applyAlignment="1">
      <alignment horizontal="left" vertical="center" wrapText="1"/>
    </xf>
    <xf numFmtId="0" fontId="74" fillId="0" borderId="122" xfId="0" applyFont="1" applyBorder="1" applyAlignment="1">
      <alignment horizontal="left" vertical="center" wrapText="1"/>
    </xf>
    <xf numFmtId="0" fontId="75" fillId="0" borderId="126" xfId="0" applyFont="1" applyBorder="1" applyAlignment="1">
      <alignment horizontal="left" vertical="center" wrapText="1"/>
    </xf>
    <xf numFmtId="0" fontId="75" fillId="0" borderId="120" xfId="0" applyFont="1" applyBorder="1" applyAlignment="1">
      <alignment horizontal="left" vertical="center" wrapText="1"/>
    </xf>
    <xf numFmtId="0" fontId="74" fillId="0" borderId="126" xfId="0" applyFont="1" applyBorder="1" applyAlignment="1">
      <alignment horizontal="left" vertical="center" wrapText="1"/>
    </xf>
    <xf numFmtId="0" fontId="74" fillId="0" borderId="120" xfId="0" applyFont="1" applyBorder="1" applyAlignment="1">
      <alignment horizontal="left" vertical="center" wrapText="1"/>
    </xf>
    <xf numFmtId="0" fontId="75" fillId="0" borderId="127" xfId="0" applyFont="1" applyBorder="1" applyAlignment="1">
      <alignment horizontal="left" vertical="center" wrapText="1"/>
    </xf>
    <xf numFmtId="0" fontId="75" fillId="0" borderId="128" xfId="0" applyFont="1" applyBorder="1" applyAlignment="1">
      <alignment horizontal="left" vertical="center" wrapText="1"/>
    </xf>
    <xf numFmtId="0" fontId="48" fillId="0" borderId="0" xfId="0" applyFont="1" applyAlignment="1">
      <alignment horizontal="left" vertical="top" wrapText="1"/>
    </xf>
    <xf numFmtId="0" fontId="72" fillId="36" borderId="117" xfId="0" applyFont="1" applyFill="1" applyBorder="1" applyAlignment="1">
      <alignment horizontal="center" vertical="center" wrapText="1"/>
    </xf>
    <xf numFmtId="0" fontId="72" fillId="36" borderId="118" xfId="0" applyFont="1" applyFill="1" applyBorder="1" applyAlignment="1">
      <alignment horizontal="center" vertical="center" wrapText="1"/>
    </xf>
    <xf numFmtId="0" fontId="12" fillId="12" borderId="24" xfId="22" applyFont="1" applyFill="1" applyBorder="1" applyAlignment="1">
      <alignment horizontal="right"/>
    </xf>
    <xf numFmtId="0" fontId="12" fillId="12" borderId="13" xfId="22" applyFont="1" applyFill="1" applyBorder="1" applyAlignment="1">
      <alignment horizontal="right"/>
    </xf>
    <xf numFmtId="0" fontId="10" fillId="22" borderId="0" xfId="0" applyFont="1" applyFill="1" applyAlignment="1">
      <alignment horizontal="center"/>
    </xf>
    <xf numFmtId="0" fontId="10" fillId="25" borderId="0" xfId="0" applyFont="1" applyFill="1" applyAlignment="1">
      <alignment horizontal="center"/>
    </xf>
    <xf numFmtId="0" fontId="10" fillId="26" borderId="0" xfId="0" applyFont="1" applyFill="1" applyAlignment="1">
      <alignment horizontal="center"/>
    </xf>
  </cellXfs>
  <cellStyles count="27">
    <cellStyle name="Comma" xfId="1" builtinId="3"/>
    <cellStyle name="Comma 2" xfId="4" xr:uid="{00000000-0005-0000-0000-000001000000}"/>
    <cellStyle name="Comma 3" xfId="7" xr:uid="{00000000-0005-0000-0000-000002000000}"/>
    <cellStyle name="Comma 4" xfId="11" xr:uid="{00000000-0005-0000-0000-000003000000}"/>
    <cellStyle name="Comma 5" xfId="12" xr:uid="{00000000-0005-0000-0000-000004000000}"/>
    <cellStyle name="Comma 6" xfId="10" xr:uid="{00000000-0005-0000-0000-000005000000}"/>
    <cellStyle name="Comma 7" xfId="20" xr:uid="{00000000-0005-0000-0000-000006000000}"/>
    <cellStyle name="Comma 8" xfId="23" xr:uid="{00000000-0005-0000-0000-000007000000}"/>
    <cellStyle name="Comma 8 2" xfId="24" xr:uid="{C77D242F-8823-4AD2-8F85-BA5522D4C44F}"/>
    <cellStyle name="Currency" xfId="8" builtinId="4"/>
    <cellStyle name="Hyperlink" xfId="26" builtinId="8"/>
    <cellStyle name="Normal" xfId="0" builtinId="0"/>
    <cellStyle name="Normal 10" xfId="22" xr:uid="{00000000-0005-0000-0000-00000A000000}"/>
    <cellStyle name="Normal 10 3" xfId="25" xr:uid="{4D4D4B0F-B1B6-49E1-A8F1-3108A9D037AF}"/>
    <cellStyle name="Normal 2" xfId="2" xr:uid="{00000000-0005-0000-0000-00000B000000}"/>
    <cellStyle name="Normal 2 2" xfId="6" xr:uid="{00000000-0005-0000-0000-00000C000000}"/>
    <cellStyle name="Normal 3" xfId="13" xr:uid="{00000000-0005-0000-0000-00000D000000}"/>
    <cellStyle name="Normal 4" xfId="14" xr:uid="{00000000-0005-0000-0000-00000E000000}"/>
    <cellStyle name="Normal 5" xfId="15" xr:uid="{00000000-0005-0000-0000-00000F000000}"/>
    <cellStyle name="Normal 6" xfId="16" xr:uid="{00000000-0005-0000-0000-000010000000}"/>
    <cellStyle name="Normal 7" xfId="9" xr:uid="{00000000-0005-0000-0000-000011000000}"/>
    <cellStyle name="Normal 8" xfId="18" xr:uid="{00000000-0005-0000-0000-000012000000}"/>
    <cellStyle name="Normal 9" xfId="19" xr:uid="{00000000-0005-0000-0000-000013000000}"/>
    <cellStyle name="Percent" xfId="21" builtinId="5"/>
    <cellStyle name="Percent 2" xfId="3" xr:uid="{00000000-0005-0000-0000-000016000000}"/>
    <cellStyle name="Percent 3" xfId="5" xr:uid="{00000000-0005-0000-0000-000017000000}"/>
    <cellStyle name="Percent 4" xfId="17" xr:uid="{00000000-0005-0000-0000-000018000000}"/>
  </cellStyles>
  <dxfs count="28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border outline="0">
        <top style="medium">
          <color theme="4" tint="-0.249977111117893"/>
        </top>
      </border>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border outline="0">
        <top style="medium">
          <color theme="4" tint="-0.249977111117893"/>
        </top>
      </border>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border outline="0">
        <top style="medium">
          <color theme="4" tint="-0.249977111117893"/>
        </top>
      </border>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border outline="0">
        <top style="medium">
          <color theme="4" tint="-0.249977111117893"/>
        </top>
      </border>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border outline="0">
        <top style="medium">
          <color theme="4" tint="-0.249977111117893"/>
        </top>
      </border>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30" formatCode="@"/>
    </dxf>
    <dxf>
      <border outline="0">
        <top style="medium">
          <color theme="4" tint="-0.249977111117893"/>
        </top>
      </border>
    </dxf>
    <dxf>
      <font>
        <strike val="0"/>
        <outline val="0"/>
        <shadow val="0"/>
        <u val="none"/>
        <vertAlign val="baseline"/>
        <sz val="11"/>
        <color theme="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1"/>
        <color theme="1" tint="0.249977111117893"/>
        <name val="Calibri"/>
        <family val="2"/>
        <scheme val="minor"/>
      </font>
    </dxf>
    <dxf>
      <font>
        <b val="0"/>
        <i val="0"/>
        <strike val="0"/>
        <condense val="0"/>
        <extend val="0"/>
        <outline val="0"/>
        <shadow val="0"/>
        <u val="none"/>
        <vertAlign val="baseline"/>
        <sz val="11"/>
        <color theme="1" tint="0.249977111117893"/>
        <name val="Calibri"/>
        <family val="2"/>
        <scheme val="minor"/>
      </font>
      <numFmt numFmtId="30" formatCode="@"/>
    </dxf>
    <dxf>
      <border outline="0">
        <top style="medium">
          <color theme="4" tint="-0.249977111117893"/>
        </top>
      </border>
    </dxf>
    <dxf>
      <font>
        <strike val="0"/>
        <outline val="0"/>
        <shadow val="0"/>
        <u val="none"/>
        <vertAlign val="baseline"/>
        <sz val="1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1"/>
        <color theme="1" tint="0.249977111117893"/>
        <name val="Calibri"/>
        <family val="2"/>
        <scheme val="minor"/>
      </font>
    </dxf>
    <dxf>
      <font>
        <b val="0"/>
        <i val="0"/>
        <strike val="0"/>
        <condense val="0"/>
        <extend val="0"/>
        <outline val="0"/>
        <shadow val="0"/>
        <u val="none"/>
        <vertAlign val="baseline"/>
        <sz val="11"/>
        <color theme="1" tint="0.249977111117893"/>
        <name val="Calibri"/>
        <family val="2"/>
        <scheme val="minor"/>
      </font>
      <numFmt numFmtId="30" formatCode="@"/>
    </dxf>
    <dxf>
      <border outline="0">
        <top style="medium">
          <color theme="4" tint="-0.249977111117893"/>
        </top>
      </border>
    </dxf>
    <dxf>
      <font>
        <strike val="0"/>
        <outline val="0"/>
        <shadow val="0"/>
        <u val="none"/>
        <vertAlign val="baseline"/>
        <sz val="1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dxf>
    <dxf>
      <font>
        <b val="0"/>
        <i val="0"/>
        <strike val="0"/>
        <condense val="0"/>
        <extend val="0"/>
        <outline val="0"/>
        <shadow val="0"/>
        <u val="none"/>
        <vertAlign val="baseline"/>
        <sz val="11"/>
        <color theme="1" tint="0.249977111117893"/>
        <name val="Calibri"/>
        <family val="2"/>
        <scheme val="minor"/>
      </font>
      <numFmt numFmtId="30" formatCode="@"/>
      <fill>
        <patternFill patternType="none">
          <fgColor indexed="64"/>
          <bgColor auto="1"/>
        </patternFill>
      </fill>
      <alignment horizontal="left" textRotation="0" wrapText="0" indent="0" justifyLastLine="0" shrinkToFit="0" readingOrder="0"/>
    </dxf>
    <dxf>
      <border outline="0">
        <top style="medium">
          <color theme="4" tint="-0.249977111117893"/>
        </top>
      </border>
    </dxf>
    <dxf>
      <font>
        <strike val="0"/>
        <outline val="0"/>
        <shadow val="0"/>
        <u val="none"/>
        <vertAlign val="baseline"/>
        <sz val="1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dxf>
    <dxf>
      <font>
        <b val="0"/>
        <i val="0"/>
        <strike val="0"/>
        <condense val="0"/>
        <extend val="0"/>
        <outline val="0"/>
        <shadow val="0"/>
        <u val="none"/>
        <vertAlign val="baseline"/>
        <sz val="11"/>
        <color theme="1" tint="0.249977111117893"/>
        <name val="Calibri"/>
        <family val="2"/>
        <scheme val="minor"/>
      </font>
      <numFmt numFmtId="30" formatCode="@"/>
      <fill>
        <patternFill patternType="none">
          <fgColor indexed="64"/>
          <bgColor auto="1"/>
        </patternFill>
      </fill>
    </dxf>
    <dxf>
      <border outline="0">
        <top style="medium">
          <color theme="4" tint="-0.249977111117893"/>
        </top>
      </border>
    </dxf>
    <dxf>
      <font>
        <strike val="0"/>
        <outline val="0"/>
        <shadow val="0"/>
        <u val="none"/>
        <vertAlign val="baseline"/>
        <sz val="1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border outline="0">
        <top style="medium">
          <color theme="4" tint="-0.249977111117893"/>
        </top>
      </border>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dxf>
    <dxf>
      <font>
        <b val="0"/>
        <i val="0"/>
        <strike val="0"/>
        <condense val="0"/>
        <extend val="0"/>
        <outline val="0"/>
        <shadow val="0"/>
        <u val="none"/>
        <vertAlign val="baseline"/>
        <sz val="11"/>
        <color theme="1" tint="0.249977111117893"/>
        <name val="Calibri"/>
        <family val="2"/>
        <scheme val="minor"/>
      </font>
      <numFmt numFmtId="30" formatCode="@"/>
      <fill>
        <patternFill patternType="none">
          <fgColor indexed="64"/>
          <bgColor auto="1"/>
        </patternFill>
      </fill>
    </dxf>
    <dxf>
      <font>
        <strike val="0"/>
        <outline val="0"/>
        <shadow val="0"/>
        <u val="none"/>
        <vertAlign val="baseline"/>
        <sz val="1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rgb="FF007DA4"/>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border outline="0">
        <left style="medium">
          <color rgb="FF44546A"/>
        </left>
        <right style="medium">
          <color rgb="FF44546A"/>
        </right>
        <bottom style="medium">
          <color rgb="FF44546A"/>
        </bottom>
      </border>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border outline="0">
        <left style="medium">
          <color rgb="FF44546A"/>
        </left>
        <right style="medium">
          <color rgb="FF44546A"/>
        </right>
        <bottom style="medium">
          <color rgb="FF44546A"/>
        </bottom>
      </border>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Overpass"/>
        <scheme val="none"/>
      </font>
    </dxf>
    <dxf>
      <border outline="0">
        <bottom style="thick">
          <color theme="0"/>
        </bottom>
      </border>
    </dxf>
    <dxf>
      <font>
        <b/>
        <i val="0"/>
        <strike val="0"/>
        <condense val="0"/>
        <extend val="0"/>
        <outline val="0"/>
        <shadow val="0"/>
        <u val="none"/>
        <vertAlign val="baseline"/>
        <sz val="10"/>
        <color theme="0"/>
        <name val="Overpass"/>
        <scheme val="none"/>
      </font>
      <fill>
        <patternFill patternType="solid">
          <fgColor indexed="64"/>
          <bgColor rgb="FF8497B0"/>
        </patternFill>
      </fill>
      <alignment horizontal="center" vertical="bottom" textRotation="0" wrapText="0" indent="0" justifyLastLine="0" shrinkToFit="0" readingOrder="0"/>
      <border diagonalUp="0" diagonalDown="0" outline="0">
        <left style="medium">
          <color theme="3"/>
        </left>
        <right style="medium">
          <color theme="3"/>
        </right>
        <top/>
        <bottom/>
      </border>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Overpass"/>
        <scheme val="none"/>
      </font>
      <numFmt numFmtId="30" formatCode="@"/>
    </dxf>
    <dxf>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ill>
        <patternFill>
          <bgColor theme="4" tint="0.79998168889431442"/>
        </patternFill>
      </fill>
    </dxf>
    <dxf>
      <fill>
        <patternFill>
          <bgColor rgb="FFD6DCE4"/>
        </patternFill>
      </fill>
    </dxf>
  </dxfs>
  <tableStyles count="2" defaultTableStyle="Table Style 1" defaultPivotStyle="PivotStyleLight16">
    <tableStyle name="Table Style 1" pivot="0" count="1" xr9:uid="{D92AD21C-F90D-4586-87B9-C5F4C0C739E0}">
      <tableStyleElement type="secondRowStripe" dxfId="282"/>
    </tableStyle>
    <tableStyle name="Table Style 1 2" pivot="0" count="1" xr9:uid="{AD212F56-1E24-402B-88D6-E06D9DF7C65C}">
      <tableStyleElement type="secondRowStripe" dxfId="281"/>
    </tableStyle>
  </tableStyles>
  <colors>
    <mruColors>
      <color rgb="FF44546A"/>
      <color rgb="FF003E52"/>
      <color rgb="FFD6DCE4"/>
      <color rgb="FF8497B0"/>
      <color rgb="FFFFFF99"/>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microsoft.com/office/2017/06/relationships/rdRichValueStructure" Target="richData/rdrichvaluestructure.xml"/><Relationship Id="rId35" Type="http://schemas.openxmlformats.org/officeDocument/2006/relationships/customXml" Target="../customXml/item3.xml"/><Relationship Id="rId8" Type="http://schemas.openxmlformats.org/officeDocument/2006/relationships/worksheet" Target="worksheets/sheet8.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1</v>
    <v>1</v>
  </rv>
</rvData>
</file>

<file path=xl/richData/rdrichvaluestructure.xml><?xml version="1.0" encoding="utf-8"?>
<rvStructures xmlns="http://schemas.microsoft.com/office/spreadsheetml/2017/richdata" count="1">
  <s t="_error">
    <k n="colOffset" t="i"/>
    <k n="errorType" t="i"/>
    <k n="rwOffset"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C8ADB37-1D83-4C1B-8BCE-411AAFB5001A}" name="Table16" displayName="Table16" ref="A11:B54" totalsRowShown="0" dataDxfId="280">
  <autoFilter ref="A11:B54" xr:uid="{0C8ADB37-1D83-4C1B-8BCE-411AAFB5001A}"/>
  <tableColumns count="2">
    <tableColumn id="1" xr3:uid="{D5E6BD01-8E0D-4440-9F3C-A53BF1C3C67E}" name="CIP Code" dataDxfId="279"/>
    <tableColumn id="2" xr3:uid="{CC3D99D3-4AA7-4FF8-812A-3ABE3D4ED561}" name="CIP Title" dataDxfId="278"/>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403ACD8-A40F-47B6-93A4-96EACDF6AEB1}" name="Table17" displayName="Table17" ref="D11:E17" totalsRowShown="0">
  <autoFilter ref="D11:E17" xr:uid="{8403ACD8-A40F-47B6-93A4-96EACDF6AEB1}"/>
  <tableColumns count="2">
    <tableColumn id="1" xr3:uid="{71FDA3C3-9663-4F54-83A8-0698D78EDE27}" name="CIP Code" dataDxfId="277"/>
    <tableColumn id="2" xr3:uid="{C7ECA887-B582-4DC7-AA72-EB912DAF44B0}" name="CIP Title" dataDxfId="276"/>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F584146-D812-4379-B8F0-1166B7596438}" name="Table18" displayName="Table18" ref="G11:H27" totalsRowShown="0">
  <autoFilter ref="G11:H27" xr:uid="{1F584146-D812-4379-B8F0-1166B7596438}"/>
  <tableColumns count="2">
    <tableColumn id="1" xr3:uid="{5C7ED16E-6605-4C41-B5B8-C590AC0F57FB}" name="CIP Code" dataDxfId="275"/>
    <tableColumn id="2" xr3:uid="{C2BE7F88-B44C-4C6E-9B7C-229A1781AC46}" name="CIP Title" dataDxfId="27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B2B97FF-C25D-439D-B30B-2FEF53188524}" name="Table19" displayName="Table19" ref="J11:K21" totalsRowShown="0">
  <autoFilter ref="J11:K21" xr:uid="{1B2B97FF-C25D-439D-B30B-2FEF53188524}"/>
  <tableColumns count="2">
    <tableColumn id="1" xr3:uid="{737A7B54-F9ED-41BB-AB46-ED0A5F4E4CC7}" name="CIP Code" dataDxfId="273"/>
    <tableColumn id="2" xr3:uid="{1D9257C8-32E4-4623-AABA-88C249E36B11}" name="CIP Title" dataDxfId="27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BE4769B-FAB9-4824-AE30-DEADD0577573}" name="Table20" displayName="Table20" ref="M11:N38" totalsRowShown="0">
  <autoFilter ref="M11:N38" xr:uid="{BBE4769B-FAB9-4824-AE30-DEADD0577573}"/>
  <tableColumns count="2">
    <tableColumn id="1" xr3:uid="{D616C8E4-25F9-4426-962D-A25AB45954D6}" name="CIP Code" dataDxfId="271"/>
    <tableColumn id="2" xr3:uid="{A69A4147-CC4C-406A-9799-59301E58480E}" name="CIP Title" dataDxfId="270"/>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FF740A2-AB7C-483E-8C77-38E048412D86}" name="Table21" displayName="Table21" ref="P11:Q20" totalsRowShown="0">
  <autoFilter ref="P11:Q20" xr:uid="{EFF740A2-AB7C-483E-8C77-38E048412D86}"/>
  <tableColumns count="2">
    <tableColumn id="1" xr3:uid="{0F2AA0BA-A5C5-487E-818D-3FB1903875B1}" name="CIP Code" dataDxfId="269"/>
    <tableColumn id="2" xr3:uid="{EE752141-7267-422F-AE98-E3ECAA2EA237}" name="CIP Title" dataDxfId="26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B7D3DC6-A20F-449D-BCB7-FCF22D656F2D}" name="Table22" displayName="Table22" ref="S11:T21" totalsRowShown="0">
  <autoFilter ref="S11:T21" xr:uid="{2B7D3DC6-A20F-449D-BCB7-FCF22D656F2D}"/>
  <tableColumns count="2">
    <tableColumn id="1" xr3:uid="{C5EF1692-9871-4E83-AC7B-4B5E9D8299DE}" name="CIP Code" dataDxfId="267"/>
    <tableColumn id="2" xr3:uid="{1D67E7BF-FC85-49E2-AD55-09844BE83654}" name="CIP Title" dataDxfId="266"/>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3D0E0CA-5431-4B10-86EF-961FE92F7096}" name="Table23" displayName="Table23" ref="V11:W35" totalsRowShown="0">
  <autoFilter ref="V11:W35" xr:uid="{B3D0E0CA-5431-4B10-86EF-961FE92F7096}"/>
  <tableColumns count="2">
    <tableColumn id="1" xr3:uid="{36BDF6C3-36C6-4AD7-869A-91D5FBD8BEB0}" name="CIP Code" dataDxfId="265"/>
    <tableColumn id="2" xr3:uid="{9CEF9D43-56EB-4C56-92D3-2212EDBA095D}" name="CIP Title" dataDxfId="264"/>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3FCDF2B-F86F-4FDD-915B-7CF5B5F117B6}" name="Table24" displayName="Table24" ref="Y11:Z19" totalsRowShown="0">
  <autoFilter ref="Y11:Z19" xr:uid="{33FCDF2B-F86F-4FDD-915B-7CF5B5F117B6}"/>
  <tableColumns count="2">
    <tableColumn id="1" xr3:uid="{F2FF0D49-AD95-419D-8138-63D4EC186E9E}" name="CIP Code" dataDxfId="263"/>
    <tableColumn id="2" xr3:uid="{55E5E43A-3026-4343-8C06-3BCA5E6A567C}" name="CIP Title" dataDxfId="262"/>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8A47245-E17E-4C41-B909-6C750EFA3DEA}" name="Table25" displayName="Table25" ref="AB11:AC35" totalsRowShown="0">
  <autoFilter ref="AB11:AC35" xr:uid="{F8A47245-E17E-4C41-B909-6C750EFA3DEA}"/>
  <tableColumns count="2">
    <tableColumn id="1" xr3:uid="{42CFB9FC-6C98-40AF-92D4-0458931A9FA0}" name="CIP Code" dataDxfId="261"/>
    <tableColumn id="2" xr3:uid="{396C552D-28AD-4E91-BC99-ACD50B8658DB}" name="CIP Title" dataDxfId="26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D44FC9C-2457-47D5-BEEC-5BA8382E9A2C}" name="Table26" displayName="Table26" ref="AE11:AF22" totalsRowShown="0">
  <autoFilter ref="AE11:AF22" xr:uid="{CD44FC9C-2457-47D5-BEEC-5BA8382E9A2C}"/>
  <tableColumns count="2">
    <tableColumn id="1" xr3:uid="{0C9C1E0B-AA7E-4935-82E4-F9AA9AF95A84}" name="CIP Code" dataDxfId="259"/>
    <tableColumn id="2" xr3:uid="{4442DED0-DC1B-4D9B-8873-94E1A2E81B38}" name="CIP Title" dataDxfId="258"/>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28926F1-B1D9-4384-85CC-487ADDE6CABE}" name="Table27" displayName="Table27" ref="AH11:AI19" totalsRowShown="0">
  <autoFilter ref="AH11:AI19" xr:uid="{328926F1-B1D9-4384-85CC-487ADDE6CABE}"/>
  <tableColumns count="2">
    <tableColumn id="1" xr3:uid="{44F635E5-82F4-436D-863D-6D1DAF1F9089}" name="CIP Code" dataDxfId="257"/>
    <tableColumn id="2" xr3:uid="{BEC5A301-1BC9-42E4-93E2-412F0607BD2A}" name="CIP Title" dataDxfId="256"/>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BD59986-01C6-46F1-BE12-1CE51CC1F242}" name="Table28" displayName="Table28" ref="AK11:AL36" totalsRowShown="0">
  <autoFilter ref="AK11:AL36" xr:uid="{DBD59986-01C6-46F1-BE12-1CE51CC1F242}"/>
  <tableColumns count="2">
    <tableColumn id="1" xr3:uid="{45E1D643-F046-45E5-B7AC-59207B860FF2}" name="CIP Code" dataDxfId="255"/>
    <tableColumn id="2" xr3:uid="{FF161664-E8B4-41F9-81E5-DF25F39DE58F}" name="CIP Title" dataDxfId="254"/>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E2C3F4-F359-4CC5-B2EE-5C14F494034C}" name="Table2" displayName="Table2" ref="A11:B57" totalsRowShown="0" headerRowDxfId="253">
  <autoFilter ref="A11:B57" xr:uid="{4BE2C3F4-F359-4CC5-B2EE-5C14F494034C}"/>
  <tableColumns count="2">
    <tableColumn id="1" xr3:uid="{C0EC38A7-8C82-41E0-9E68-17D63C02D1DC}" name="CIP Code" dataDxfId="252"/>
    <tableColumn id="2" xr3:uid="{9A571EED-85AD-45CE-AEBB-09B5F0CD2084}" name="CIP Title" dataDxfId="2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1E3CC9-AAD1-43F4-A73C-0D2C88576960}" name="Table3" displayName="Table3" ref="D11:E35" totalsRowShown="0" headerRowDxfId="250" headerRowBorderDxfId="249">
  <autoFilter ref="D11:E35" xr:uid="{D31E3CC9-AAD1-43F4-A73C-0D2C88576960}"/>
  <tableColumns count="2">
    <tableColumn id="1" xr3:uid="{5C5BF5D4-F8AE-4706-B079-AA2900D8D4F6}" name="CIP Code" dataDxfId="248"/>
    <tableColumn id="2" xr3:uid="{5D8B7358-1949-4C4B-9DDF-1BABD14415B7}" name="CIP Title" dataDxfId="247"/>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2C0FADB-9958-4C30-9BC9-1845954B86BC}" name="Table4" displayName="Table4" ref="G11:H37" totalsRowShown="0" headerRowDxfId="246" dataDxfId="245">
  <autoFilter ref="G11:H37" xr:uid="{82C0FADB-9958-4C30-9BC9-1845954B86BC}"/>
  <tableColumns count="2">
    <tableColumn id="1" xr3:uid="{739E8580-ED07-45C2-B11F-403272B032EB}" name="CIP Code" dataDxfId="244"/>
    <tableColumn id="2" xr3:uid="{4388E41F-DB91-46B4-AC93-255B12002D7C}" name="CIP Title" dataDxfId="24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E07A5F4-99DD-4A48-A943-98BF460007F5}" name="Table5" displayName="Table5" ref="J11:K39" totalsRowShown="0" headerRowDxfId="242" dataDxfId="241" tableBorderDxfId="240">
  <autoFilter ref="J11:K39" xr:uid="{DE07A5F4-99DD-4A48-A943-98BF460007F5}"/>
  <tableColumns count="2">
    <tableColumn id="1" xr3:uid="{A8EEA5E6-39B6-400F-B658-6F5F2ACAEF44}" name="CIP Code" dataDxfId="239"/>
    <tableColumn id="2" xr3:uid="{500A09B3-7028-4829-AE45-D0A13A37C656}" name="CIP Title" dataDxfId="238"/>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FE1B5FD-BFD3-411E-A986-4BD45DFD3D76}" name="Table6" displayName="Table6" ref="M11:N37" totalsRowShown="0" headerRowDxfId="237" dataDxfId="236">
  <autoFilter ref="M11:N37" xr:uid="{1FE1B5FD-BFD3-411E-A986-4BD45DFD3D76}"/>
  <tableColumns count="2">
    <tableColumn id="1" xr3:uid="{0D53FAC3-5A93-46EA-B093-01B95E7D3CD8}" name="CIP Code" dataDxfId="235"/>
    <tableColumn id="2" xr3:uid="{61580DB7-85C6-4722-B44B-FAAFE4241C62}" name="CIP Title" dataDxfId="234"/>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FF29CBF-FA25-4ACD-9F53-6D725DECC7E5}" name="Table8" displayName="Table8" ref="P11:Q36" totalsRowShown="0" headerRowDxfId="233" dataDxfId="232">
  <autoFilter ref="P11:Q36" xr:uid="{EFF29CBF-FA25-4ACD-9F53-6D725DECC7E5}"/>
  <tableColumns count="2">
    <tableColumn id="1" xr3:uid="{68C4DD74-5813-4ECF-9D29-36308C233710}" name="CIP Code" dataDxfId="231"/>
    <tableColumn id="2" xr3:uid="{EABF0494-1E30-4117-814F-F0B306B90BFD}" name="CIP Title" dataDxfId="230"/>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B82CDC1-F773-4507-B6D0-16A380247AD0}" name="Table9" displayName="Table9" ref="S11:T25" totalsRowShown="0" headerRowDxfId="229" dataDxfId="228">
  <autoFilter ref="S11:T25" xr:uid="{5B82CDC1-F773-4507-B6D0-16A380247AD0}"/>
  <tableColumns count="2">
    <tableColumn id="1" xr3:uid="{A5C5C9A5-8F56-49D3-8DB5-FAB862F6E11E}" name="CIP Code" dataDxfId="227"/>
    <tableColumn id="2" xr3:uid="{ADEAF23C-5C84-4694-B7CB-3529A78331A2}" name="CIP Title" dataDxfId="226"/>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8391C46-5119-4AD8-8ED7-AF74FBDAFF58}" name="Table10" displayName="Table10" ref="V11:W36" totalsRowShown="0" headerRowDxfId="225" dataDxfId="224">
  <autoFilter ref="V11:W36" xr:uid="{D8391C46-5119-4AD8-8ED7-AF74FBDAFF58}"/>
  <tableColumns count="2">
    <tableColumn id="1" xr3:uid="{C990E744-0F0A-4287-97DF-0CC74850C0CD}" name="CIP Code" dataDxfId="223"/>
    <tableColumn id="2" xr3:uid="{42129F7D-74C0-4ED4-9A31-A4C0E36EE26E}" name="CIP Title" dataDxfId="222"/>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AD6CAD0-FF4D-4EAF-AB0E-A689E0640EDE}" name="Table11" displayName="Table11" ref="Y11:Z38" totalsRowShown="0" headerRowDxfId="221" dataDxfId="220">
  <autoFilter ref="Y11:Z38" xr:uid="{DAD6CAD0-FF4D-4EAF-AB0E-A689E0640EDE}"/>
  <tableColumns count="2">
    <tableColumn id="1" xr3:uid="{22CCC688-93F9-41C1-90B5-0F51BFA0CC3B}" name="CIP Code" dataDxfId="219"/>
    <tableColumn id="2" xr3:uid="{F7B6E1CD-65A0-4C3D-8C12-A774973A0DD8}" name="CIP Title" dataDxfId="218"/>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C1AB8F8-A5AD-46CC-A32A-D129935AFE3E}" name="Table12" displayName="Table12" ref="AB11:AC47" totalsRowShown="0" headerRowDxfId="217" dataDxfId="216">
  <autoFilter ref="AB11:AC47" xr:uid="{0C1AB8F8-A5AD-46CC-A32A-D129935AFE3E}"/>
  <tableColumns count="2">
    <tableColumn id="1" xr3:uid="{E2ADA2CA-3668-4E41-A558-593DB5755F58}" name="CIP Code" dataDxfId="215"/>
    <tableColumn id="2" xr3:uid="{1D067477-7433-47C0-847A-B524A7D8EF9C}" name="CIP Title" dataDxfId="214"/>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6C64147-80A9-45A1-9D88-ED4EDEDDDD1A}" name="Table13" displayName="Table13" ref="AE11:AF20" totalsRowShown="0" headerRowDxfId="213" dataDxfId="212">
  <autoFilter ref="AE11:AF20" xr:uid="{F6C64147-80A9-45A1-9D88-ED4EDEDDDD1A}"/>
  <tableColumns count="2">
    <tableColumn id="1" xr3:uid="{29F47038-CE28-4D71-BD34-80FA33033258}" name="CIP Code" dataDxfId="211"/>
    <tableColumn id="2" xr3:uid="{BBC661AD-1BEF-44FC-A677-E2D8BE224F45}" name="CIP Title" dataDxfId="210"/>
  </tableColumns>
  <tableStyleInfo name="Table Style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5AE3286-5557-4B33-B868-2692622B439B}" name="Table14" displayName="Table14" ref="AH11:AI22" totalsRowShown="0" headerRowDxfId="209" dataDxfId="208" tableBorderDxfId="207">
  <autoFilter ref="AH11:AI22" xr:uid="{65AE3286-5557-4B33-B868-2692622B439B}"/>
  <tableColumns count="2">
    <tableColumn id="1" xr3:uid="{D106FCE4-A5B4-4676-B03F-056710CBAEE4}" name="CIP Code" dataDxfId="206"/>
    <tableColumn id="2" xr3:uid="{C5591FFD-4366-446E-8153-B2F564C0F69F}" name="CIP Title" dataDxfId="205"/>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89678D7-7692-4992-B8BB-1E4E8FC09E54}" name="Table15" displayName="Table15" ref="AK11:AL46" totalsRowShown="0" headerRowDxfId="204" dataDxfId="203">
  <autoFilter ref="AK11:AL46" xr:uid="{189678D7-7692-4992-B8BB-1E4E8FC09E54}"/>
  <tableColumns count="2">
    <tableColumn id="1" xr3:uid="{BC2ECD2F-70EF-4F30-80E5-05321BE74A66}" name="CIP Code" dataDxfId="202"/>
    <tableColumn id="2" xr3:uid="{C0B13612-612F-4A42-899D-737878D06D04}" name="CIP Title" dataDxfId="201"/>
  </tableColumns>
  <tableStyleInfo name="Table Style 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465AF700-831B-46D0-8993-4D7F0FA1DA00}" name="Table1626" displayName="Table1626" ref="A11:B57" totalsRowShown="0" headerRowDxfId="200" dataDxfId="199">
  <autoFilter ref="A11:B57" xr:uid="{E530D86F-EDD9-4BAE-961B-37C09AE76FEC}"/>
  <sortState xmlns:xlrd2="http://schemas.microsoft.com/office/spreadsheetml/2017/richdata2" ref="A12:B57">
    <sortCondition ref="A11:A57"/>
  </sortState>
  <tableColumns count="2">
    <tableColumn id="1" xr3:uid="{56CDE6BF-8130-4AE1-87E6-EF72D215282A}" name="CIP Code " dataDxfId="198"/>
    <tableColumn id="2" xr3:uid="{486FCD74-1379-42C1-B22F-B25DA2AE46BF}" name="CIP Title " dataDxfId="197"/>
  </tableColumns>
  <tableStyleInfo name="Table Style 1 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E5EDAFC0-868A-44F5-A077-2089452F3134}" name="Table1828" displayName="Table1828" ref="G11:H28" totalsRowShown="0" headerRowDxfId="196" tableBorderDxfId="195">
  <autoFilter ref="G11:H28" xr:uid="{1CAD387A-33B1-4121-A35F-B8C5EB471097}"/>
  <sortState xmlns:xlrd2="http://schemas.microsoft.com/office/spreadsheetml/2017/richdata2" ref="G12:H31">
    <sortCondition ref="G11:G31"/>
  </sortState>
  <tableColumns count="2">
    <tableColumn id="1" xr3:uid="{A5A60EFE-B4C8-4967-8BA1-CC8553434325}" name="CIP Code " dataDxfId="194"/>
    <tableColumn id="2" xr3:uid="{FFF7918B-1104-4520-BB22-C5964F32581A}" name="CIP Title " dataDxfId="193"/>
  </tableColumns>
  <tableStyleInfo name="Table Style 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2E88EEF1-0783-45CB-A5E6-C3AFB7DA375B}" name="Table1929" displayName="Table1929" ref="J11:K24" totalsRowShown="0" headerRowDxfId="192" dataDxfId="191" tableBorderDxfId="190">
  <autoFilter ref="J11:K24" xr:uid="{F8C89E73-F1FE-4933-B442-31BF6C5CBC0B}"/>
  <sortState xmlns:xlrd2="http://schemas.microsoft.com/office/spreadsheetml/2017/richdata2" ref="J12:K27">
    <sortCondition ref="J11:J27"/>
  </sortState>
  <tableColumns count="2">
    <tableColumn id="1" xr3:uid="{DF2AB67E-BB22-479C-AEEE-89319293BCD1}" name="CIP Code " dataDxfId="189"/>
    <tableColumn id="2" xr3:uid="{0CFB6FD6-F8F6-45F1-919B-A8EDF92C6423}" name="CIP Title " dataDxfId="188"/>
  </tableColumns>
  <tableStyleInfo name="Table Style 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4EE0D9A-2497-4E2F-BF1D-CFE799629FDB}" name="Table2030" displayName="Table2030" ref="M11:N39" totalsRowShown="0" headerRowDxfId="187" dataDxfId="186" tableBorderDxfId="185">
  <autoFilter ref="M11:N39" xr:uid="{6AEAFAF6-EBF4-4364-A616-4060DC34DF5A}"/>
  <sortState xmlns:xlrd2="http://schemas.microsoft.com/office/spreadsheetml/2017/richdata2" ref="M12:N42">
    <sortCondition ref="M11:M42"/>
  </sortState>
  <tableColumns count="2">
    <tableColumn id="1" xr3:uid="{F120FE96-09BA-45FB-917A-C6BE6876AB24}" name="CIP Code " dataDxfId="184"/>
    <tableColumn id="2" xr3:uid="{C5199CFC-C202-4C10-BB17-F32FFF532090}" name="CIP Title " dataDxfId="183"/>
  </tableColumns>
  <tableStyleInfo name="Table Style 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EEF207E7-6648-4AAA-A08C-7D1AEE5F6EC0}" name="Table2131" displayName="Table2131" ref="P11:Q22" totalsRowShown="0" headerRowDxfId="182" dataDxfId="181" tableBorderDxfId="180">
  <autoFilter ref="P11:Q22" xr:uid="{578B28B6-6152-4441-A1DC-FE774C1D0085}"/>
  <sortState xmlns:xlrd2="http://schemas.microsoft.com/office/spreadsheetml/2017/richdata2" ref="P12:Q24">
    <sortCondition ref="P11:P24"/>
  </sortState>
  <tableColumns count="2">
    <tableColumn id="1" xr3:uid="{8F34987D-9B92-422B-84DC-E36E8575B2AB}" name="CIP Code " dataDxfId="179"/>
    <tableColumn id="2" xr3:uid="{C66297E0-046C-4333-A6FA-B224EA9383CB}" name="CIP Title " dataDxfId="178"/>
  </tableColumns>
  <tableStyleInfo name="Table Style 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98BE714-4C51-40F7-8EE6-3550BB6BB1C9}" name="Table2232" displayName="Table2232" ref="S11:T23" totalsRowShown="0" headerRowDxfId="177" dataDxfId="176" tableBorderDxfId="175">
  <autoFilter ref="S11:T23" xr:uid="{3FBEBA6F-8EB1-4C48-878C-1167328F15CB}"/>
  <sortState xmlns:xlrd2="http://schemas.microsoft.com/office/spreadsheetml/2017/richdata2" ref="S12:T25">
    <sortCondition ref="S11:S25"/>
  </sortState>
  <tableColumns count="2">
    <tableColumn id="1" xr3:uid="{A5FC55F4-45FF-4130-B095-42BEF3A70805}" name="CIP Code " dataDxfId="174"/>
    <tableColumn id="2" xr3:uid="{B8E14F27-56FB-476F-9A40-8599BC4CCAE5}" name="CIP Title " dataDxfId="173"/>
  </tableColumns>
  <tableStyleInfo name="Table Style 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1E82B61F-2BEE-4DD6-BD11-7D3C6B4DA45A}" name="Table2333" displayName="Table2333" ref="V11:W37" totalsRowShown="0" headerRowDxfId="172" dataDxfId="171" tableBorderDxfId="170">
  <autoFilter ref="V11:W37" xr:uid="{31DD4A0C-2998-4F4B-9546-344DBBF7F771}"/>
  <sortState xmlns:xlrd2="http://schemas.microsoft.com/office/spreadsheetml/2017/richdata2" ref="V12:W38">
    <sortCondition ref="V11:V38"/>
  </sortState>
  <tableColumns count="2">
    <tableColumn id="1" xr3:uid="{1A77D4A5-0FF1-453F-8345-056E24993A87}" name="CIP Code " dataDxfId="169"/>
    <tableColumn id="2" xr3:uid="{D3EED9C0-96E1-4E10-BC6E-AA5EC8598BEF}" name="CIP Title " dataDxfId="168"/>
  </tableColumns>
  <tableStyleInfo name="Table Style 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F1997A81-E8B3-4E45-AFB1-E9C01E3D1BC3}" name="Table2434" displayName="Table2434" ref="Y11:Z23" totalsRowShown="0" headerRowDxfId="167" tableBorderDxfId="166">
  <autoFilter ref="Y11:Z23" xr:uid="{A20B50F7-4E24-4F71-9BB7-1583A37F664F}"/>
  <sortState xmlns:xlrd2="http://schemas.microsoft.com/office/spreadsheetml/2017/richdata2" ref="Y12:Z25">
    <sortCondition ref="Y11:Y25"/>
  </sortState>
  <tableColumns count="2">
    <tableColumn id="1" xr3:uid="{07827EB5-1AA0-416A-9B13-158E08561E39}" name="CIP Code " dataDxfId="165"/>
    <tableColumn id="2" xr3:uid="{C7411C62-16F8-409E-9663-21BE23B60F7F}" name="CIP Title " dataDxfId="164"/>
  </tableColumns>
  <tableStyleInfo name="Table Style 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939F2E4B-EA8D-4016-8B15-E0BEDA5F7864}" name="Table2535" displayName="Table2535" ref="AB11:AC40" totalsRowShown="0" headerRowDxfId="163" tableBorderDxfId="162">
  <autoFilter ref="AB11:AC40" xr:uid="{B01AB67C-56A4-4514-9D96-ACA60FF1D4FF}"/>
  <sortState xmlns:xlrd2="http://schemas.microsoft.com/office/spreadsheetml/2017/richdata2" ref="AB12:AC40">
    <sortCondition ref="AB11:AB40"/>
  </sortState>
  <tableColumns count="2">
    <tableColumn id="1" xr3:uid="{A3E9A96D-18DB-401C-A57A-A240919C3B44}" name="CIP Code " dataDxfId="161"/>
    <tableColumn id="2" xr3:uid="{D738A367-4475-4F12-B500-C23ECB35CCEB}" name="CIP Title " dataDxfId="160"/>
  </tableColumns>
  <tableStyleInfo name="Table Style 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A4024BE3-46CD-42F5-A632-FC6CF9FC9A7A}" name="Table2636" displayName="Table2636" ref="AE11:AF22" totalsRowShown="0" headerRowDxfId="159" tableBorderDxfId="158">
  <autoFilter ref="AE11:AF22" xr:uid="{54192DF7-DDCA-4325-9FBA-0ED7BEE371A5}"/>
  <sortState xmlns:xlrd2="http://schemas.microsoft.com/office/spreadsheetml/2017/richdata2" ref="AE12:AF24">
    <sortCondition ref="AE11:AE24"/>
  </sortState>
  <tableColumns count="2">
    <tableColumn id="1" xr3:uid="{6D71CCF2-556F-429C-B04D-EDEF556A93E8}" name="CIP Code " dataDxfId="157"/>
    <tableColumn id="2" xr3:uid="{B4C5CE1A-13C3-406A-8276-21E7D0EF01B5}" name="CIP Title " dataDxfId="156"/>
  </tableColumns>
  <tableStyleInfo name="Table Style 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1A15AF59-02B1-4A32-8E53-574306A44B81}" name="Table2737" displayName="Table2737" ref="AH11:AI24" totalsRowShown="0" headerRowDxfId="155" tableBorderDxfId="154">
  <autoFilter ref="AH11:AI24" xr:uid="{FED1E31F-5B5E-4E56-A714-1D49A9BA1D72}"/>
  <sortState xmlns:xlrd2="http://schemas.microsoft.com/office/spreadsheetml/2017/richdata2" ref="AH12:AI26">
    <sortCondition ref="AH11:AH26"/>
  </sortState>
  <tableColumns count="2">
    <tableColumn id="1" xr3:uid="{36D1A8F1-87CA-4647-8363-127CB828F745}" name="CIP Code " dataDxfId="153"/>
    <tableColumn id="2" xr3:uid="{0C8ABB9E-3A39-4172-ADB2-E498F1E13AA3}" name="CIP Title " dataDxfId="152"/>
  </tableColumns>
  <tableStyleInfo name="Table Style 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6E2EE4D5-DA97-43FD-AC85-AC2581F6AD5F}" name="Table2838" displayName="Table2838" ref="AK11:AL50" totalsRowShown="0" headerRowDxfId="151" tableBorderDxfId="150">
  <autoFilter ref="AK11:AL50" xr:uid="{54C8F268-CBCF-4132-9443-83BB0BD82981}"/>
  <sortState xmlns:xlrd2="http://schemas.microsoft.com/office/spreadsheetml/2017/richdata2" ref="AK12:AL51">
    <sortCondition ref="AK11:AK51"/>
  </sortState>
  <tableColumns count="2">
    <tableColumn id="1" xr3:uid="{10D33ECF-C58E-4C17-84EC-A2C677A360B9}" name="CIP Code " dataDxfId="149"/>
    <tableColumn id="2" xr3:uid="{25A2B61C-B0FE-4907-875A-AC723BCFC301}" name="CIP Title " dataDxfId="148"/>
  </tableColumns>
  <tableStyleInfo name="Table Style 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E30635C6-5472-43CD-8B53-416F27BB5235}" name="Table42" displayName="Table42" ref="D11:E24" totalsRowShown="0" headerRowDxfId="147" dataDxfId="146">
  <autoFilter ref="D11:E24" xr:uid="{E53E8AE8-EF49-49EE-8CE7-42D83BCB69A0}"/>
  <sortState xmlns:xlrd2="http://schemas.microsoft.com/office/spreadsheetml/2017/richdata2" ref="D12:E28">
    <sortCondition ref="D11:D28"/>
  </sortState>
  <tableColumns count="2">
    <tableColumn id="1" xr3:uid="{75EE5A61-A7B3-418B-8F00-B1D2433EF747}" name="CIP Code " dataDxfId="145"/>
    <tableColumn id="2" xr3:uid="{44094419-A794-4C7D-919D-49708633CAFC}" name="CIP Title " dataDxfId="144"/>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64A233A-0A82-4CFF-AB64-79BD89D1A04E}">
  <we:reference id="wa104100404" version="3.0.0.1" store="en-US" storeType="OMEX"/>
  <we:alternateReferences>
    <we:reference id="wa104100404" version="3.0.0.1" store="wa104100404" storeType="OMEX"/>
  </we:alternateReferences>
  <we:properties>
    <we:property name="ICYwABB/LBA=" value="&quot;QApnWwE=&quot;"/>
    <we:property name="ICYwABB9LwJ5Liw=" value="&quot;Vw==&quot;"/>
    <we:property name="ICYwABBDIRZCIjA3KicGUg==" value="&quot;VA==&quot;"/>
    <we:property name="ICYwABBDIRZCIjA3KioZUg==" value="&quot;RHpj&quot;"/>
    <we:property name="ICYwABBDIRZCIjA3Li4Z" value="&quot;VA==&quot;"/>
    <we:property name="ICYwABBDIRZCIjA3NCcGUg==" value="&quot;J3Vx&quot;"/>
    <we:property name="ICYwABBDIRZCIjA3NjoY" value="&quot;VQ==&quot;"/>
    <we:property name="ICYwABBDIRZCIjA3PSES" value="&quot;IxUE&quot;"/>
    <we:property name="ICYwABBmLwhdJiAEPTw=" value="&quot;J3ZxUnIBfQ==&quot;"/>
    <we:property name="IigxDVJRPQ4VCCAC" value="&quot;&quot;"/>
    <we:property name="IigxDVJRPQ4VCiMQFSYb" value="&quot;VQ==&quot;"/>
    <we:property name="IigxDVJRPQ4VNC0ELioHPA03Jw==" value="&quot;Vw==&quot;"/>
    <we:property name="IigxDVJRPQ4VNC0ELioHPA03Kg==" value="&quot;VQ==&quot;"/>
    <we:property name="IigxDVJRPQ4VNC0ELioHPA03MA==" value="&quot;VGl6UQ==&quot;"/>
    <we:property name="IigxDVJRPQ4VNC0ELioHPAEpJA==" value="&quot;IxUE&quot;"/>
    <we:property name="IigxDVJRPQ4VNC0ELioHPAIiIg==" value="&quot;VGlzWAEAfks=&quot;"/>
    <we:property name="IigxDVJRPQ4VNC0ELioHPAMmMw==" value="&quot;VGlzWAEAfks=&quot;"/>
    <we:property name="IigxDVJRPQ4VNC0ELioHPAU1MA==" value="&quot;VQ==&quot;"/>
    <we:property name="IigxDVJRPQ4VNC0ELioHPAUkIA==" value="&quot;VGlzWAA=&quot;"/>
    <we:property name="IigxDVJRPQ4VNC0ELioHPAcxJA==" value="&quot;VGlzWAEB&quot;"/>
    <we:property name="IigxDVJRPQ4VNC0ELioHPAg3Mw==" value="&quot;VA==&quot;"/>
    <we:property name="IigxDVJRPQ4VNC0ELioHPAg3Nw==" value="&quot;VA==&quot;"/>
    <we:property name="IigxDVJRPQ4VNC0ELioHPAk0Lw==" value="&quot;VA==&quot;"/>
    <we:property name="IigxDVJRPQ4VNC0ELioHPAk1Nw==" value="&quot;VGlzXwQ=&quot;"/>
    <we:property name="IigxDVJRPQ4VNC0ELioHPAkiNw==" value="&quot;Vg==&quot;"/>
    <we:property name="IigxDVJRPQ4VNC0ELioHPAkpKg==" value="&quot;V3c=&quot;"/>
    <we:property name="IigxDVJRPQ4VNC0ELioHPAoiJA==" value="&quot;VQ==&quot;"/>
    <we:property name="IigxDVJRPQ4VNC0ELioHPAozMQ==" value="&quot;Vg==&quot;"/>
    <we:property name="IigxDVJRPQ4VNC0ELioHPBAoLw==" value="&quot;VGlzWQ==&quot;"/>
    <we:property name="IigxDVJRPQ4VNC0ELioHPBQ1Jg==" value="&quot;VGlzWAEAfks=&quot;"/>
    <we:property name="IigxDVJRPQ4VNC0ELioHPBY0Jw==" value="&quot;VA==&quot;"/>
    <we:property name="IigxDVJRPQ4VNC0ELioHPBYiMA==" value="&quot;UQ==&quot;"/>
    <we:property name="IigxDVJRPQ4VNC0ELioHPBYlNQ==" value="&quot;VQ==&quot;"/>
    <we:property name="IigxDVJRPQ4VNC0ELioHPBYrOw==" value="&quot;VA==&quot;"/>
    <we:property name="IigxDVJRPQ4VNC0ELioHPBc0OQ==" value="&quot;VXdz&quot;"/>
    <we:property name="IigxDVJRPQ4VNC0ELioHPBckLw==" value="&quot;VQ==&quot;"/>
    <we:property name="IigxDVJRPQ4VNC0ELioHPBcoIA==" value="&quot;VA==&quot;"/>
    <we:property name="IigxDVJRPQ4VNC0ELioHPBczIg==" value="&quot;VA==&quot;"/>
    <we:property name="KyUp" value="&quot;&quot;"/>
    <we:property name="UniqueID" value="&quot;20243221713815077230&quot;"/>
  </we:properties>
  <we:bindings>
    <we:binding id="refEdit" type="matrix" appref="{22BE3F3E-7549-427A-8E41-C81755F4C9F5}"/>
    <we:binding id="Worker" type="matrix" appref="{57994FFD-F3F3-46F8-A3FD-4B534F25DED0}"/>
    <we:binding id="Obj" type="matrix" appref="{DE0AE23D-BAA3-4D49-B30C-3C702A97F103}"/>
    <we:binding id="Var0" type="matrix" appref="{89DAA554-7E84-4402-BFB1-F91BBE4D8C48}"/>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highered.texas.gov/our-work/supporting-our-institutions/data-submission-reporting/cbm-reporting/cbm-reporting-manuals/" TargetMode="External"/><Relationship Id="rId7" Type="http://schemas.openxmlformats.org/officeDocument/2006/relationships/hyperlink" Target="https://www.highered.texas.gov/community-college-finance/high-demand-fields/essential-occupations-petition-process/" TargetMode="External"/><Relationship Id="rId2" Type="http://schemas.openxmlformats.org/officeDocument/2006/relationships/hyperlink" Target="https://www.highered.texas.gov/community-college-finance/" TargetMode="External"/><Relationship Id="rId1" Type="http://schemas.openxmlformats.org/officeDocument/2006/relationships/hyperlink" Target="https://www.highered.texas.gov/data-submission-reporting/cbm-reporting-manuals/" TargetMode="External"/><Relationship Id="rId6" Type="http://schemas.openxmlformats.org/officeDocument/2006/relationships/hyperlink" Target="https://reportcenter.highered.texas.gov/reports/fiscal/community-college-formula-funding-financial-model-simulation-fy-2025/" TargetMode="External"/><Relationship Id="rId5" Type="http://schemas.openxmlformats.org/officeDocument/2006/relationships/hyperlink" Target="https://reportcenter.highered.texas.gov/reports/fiscal/community-college-formula-funding-performance-tier-visualization-fiscal-year-2025/" TargetMode="External"/><Relationship Id="rId4" Type="http://schemas.openxmlformats.org/officeDocument/2006/relationships/hyperlink" Target="https://www.highered.texas.gov/community-college-finance/formula-fundin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0.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9.xml.rels><?xml version="1.0" encoding="UTF-8" standalone="yes"?>
<Relationships xmlns="http://schemas.openxmlformats.org/package/2006/relationships"><Relationship Id="rId8" Type="http://schemas.openxmlformats.org/officeDocument/2006/relationships/table" Target="../tables/table20.xml"/><Relationship Id="rId13" Type="http://schemas.openxmlformats.org/officeDocument/2006/relationships/table" Target="../tables/table25.xml"/><Relationship Id="rId3" Type="http://schemas.openxmlformats.org/officeDocument/2006/relationships/table" Target="../tables/table15.xml"/><Relationship Id="rId7" Type="http://schemas.openxmlformats.org/officeDocument/2006/relationships/table" Target="../tables/table19.xml"/><Relationship Id="rId12" Type="http://schemas.openxmlformats.org/officeDocument/2006/relationships/table" Target="../tables/table24.xml"/><Relationship Id="rId2" Type="http://schemas.openxmlformats.org/officeDocument/2006/relationships/table" Target="../tables/table14.xml"/><Relationship Id="rId1" Type="http://schemas.openxmlformats.org/officeDocument/2006/relationships/printerSettings" Target="../printerSettings/printerSettings11.bin"/><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 Id="rId14" Type="http://schemas.openxmlformats.org/officeDocument/2006/relationships/table" Target="../tables/table26.xml"/></Relationships>
</file>

<file path=xl/worksheets/_rels/sheet20.xml.rels><?xml version="1.0" encoding="UTF-8" standalone="yes"?>
<Relationships xmlns="http://schemas.openxmlformats.org/package/2006/relationships"><Relationship Id="rId8" Type="http://schemas.openxmlformats.org/officeDocument/2006/relationships/table" Target="../tables/table33.xml"/><Relationship Id="rId13" Type="http://schemas.openxmlformats.org/officeDocument/2006/relationships/table" Target="../tables/table38.xml"/><Relationship Id="rId3" Type="http://schemas.openxmlformats.org/officeDocument/2006/relationships/table" Target="../tables/table28.xml"/><Relationship Id="rId7" Type="http://schemas.openxmlformats.org/officeDocument/2006/relationships/table" Target="../tables/table32.xml"/><Relationship Id="rId12" Type="http://schemas.openxmlformats.org/officeDocument/2006/relationships/table" Target="../tables/table37.xml"/><Relationship Id="rId2" Type="http://schemas.openxmlformats.org/officeDocument/2006/relationships/table" Target="../tables/table27.xml"/><Relationship Id="rId1" Type="http://schemas.openxmlformats.org/officeDocument/2006/relationships/printerSettings" Target="../printerSettings/printerSettings12.bin"/><Relationship Id="rId6" Type="http://schemas.openxmlformats.org/officeDocument/2006/relationships/table" Target="../tables/table31.xml"/><Relationship Id="rId11" Type="http://schemas.openxmlformats.org/officeDocument/2006/relationships/table" Target="../tables/table36.xml"/><Relationship Id="rId5" Type="http://schemas.openxmlformats.org/officeDocument/2006/relationships/table" Target="../tables/table30.xml"/><Relationship Id="rId10" Type="http://schemas.openxmlformats.org/officeDocument/2006/relationships/table" Target="../tables/table35.xml"/><Relationship Id="rId4" Type="http://schemas.openxmlformats.org/officeDocument/2006/relationships/table" Target="../tables/table29.xml"/><Relationship Id="rId9" Type="http://schemas.openxmlformats.org/officeDocument/2006/relationships/table" Target="../tables/table34.xml"/><Relationship Id="rId14" Type="http://schemas.openxmlformats.org/officeDocument/2006/relationships/table" Target="../tables/table39.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E35F9-0549-4974-AEDD-67E43FF8667C}">
  <sheetPr codeName="Sheet1">
    <tabColor theme="3" tint="-0.499984740745262"/>
  </sheetPr>
  <dimension ref="A1:Q221"/>
  <sheetViews>
    <sheetView tabSelected="1" workbookViewId="0">
      <selection sqref="A1:Q1"/>
    </sheetView>
  </sheetViews>
  <sheetFormatPr defaultRowHeight="15"/>
  <cols>
    <col min="1" max="1" width="25" customWidth="1"/>
    <col min="2" max="2" width="33.42578125" customWidth="1"/>
    <col min="6" max="6" width="9.7109375" customWidth="1"/>
    <col min="9" max="9" width="12.5703125" customWidth="1"/>
  </cols>
  <sheetData>
    <row r="1" spans="1:17" s="10" customFormat="1" ht="15.75">
      <c r="A1" s="630" t="s">
        <v>2654</v>
      </c>
      <c r="B1" s="630"/>
      <c r="C1" s="630"/>
      <c r="D1" s="630"/>
      <c r="E1" s="630"/>
      <c r="F1" s="630"/>
      <c r="G1" s="630"/>
      <c r="H1" s="630"/>
      <c r="I1" s="630"/>
      <c r="J1" s="630"/>
      <c r="K1" s="630"/>
      <c r="L1" s="630"/>
      <c r="M1" s="630"/>
      <c r="N1" s="630"/>
      <c r="O1" s="630"/>
      <c r="P1" s="630"/>
      <c r="Q1" s="630"/>
    </row>
    <row r="2" spans="1:17" ht="22.15" customHeight="1">
      <c r="A2" s="631" t="s">
        <v>2649</v>
      </c>
      <c r="B2" s="631"/>
      <c r="C2" s="631"/>
      <c r="D2" s="631"/>
      <c r="E2" s="631"/>
      <c r="F2" s="631"/>
      <c r="G2" s="631"/>
      <c r="H2" s="631"/>
      <c r="I2" s="631"/>
      <c r="J2" s="631"/>
      <c r="K2" s="631"/>
      <c r="L2" s="631"/>
      <c r="M2" s="631"/>
      <c r="N2" s="631"/>
      <c r="O2" s="631"/>
      <c r="P2" s="631"/>
      <c r="Q2" s="631"/>
    </row>
    <row r="3" spans="1:17" ht="14.45" customHeight="1">
      <c r="A3" s="631"/>
      <c r="B3" s="631"/>
      <c r="C3" s="631"/>
      <c r="D3" s="631"/>
      <c r="E3" s="631"/>
      <c r="F3" s="631"/>
      <c r="G3" s="631"/>
      <c r="H3" s="631"/>
      <c r="I3" s="631"/>
      <c r="J3" s="631"/>
      <c r="K3" s="631"/>
      <c r="L3" s="631"/>
      <c r="M3" s="631"/>
      <c r="N3" s="631"/>
      <c r="O3" s="631"/>
      <c r="P3" s="631"/>
      <c r="Q3" s="631"/>
    </row>
    <row r="4" spans="1:17" ht="54.6" customHeight="1">
      <c r="A4" s="631"/>
      <c r="B4" s="631"/>
      <c r="C4" s="631"/>
      <c r="D4" s="631"/>
      <c r="E4" s="631"/>
      <c r="F4" s="631"/>
      <c r="G4" s="631"/>
      <c r="H4" s="631"/>
      <c r="I4" s="631"/>
      <c r="J4" s="631"/>
      <c r="K4" s="631"/>
      <c r="L4" s="631"/>
      <c r="M4" s="631"/>
      <c r="N4" s="631"/>
      <c r="O4" s="631"/>
      <c r="P4" s="631"/>
      <c r="Q4" s="631"/>
    </row>
    <row r="5" spans="1:17" ht="16.899999999999999" customHeight="1">
      <c r="B5" s="531"/>
      <c r="C5" s="531"/>
      <c r="D5" s="281" t="s">
        <v>1845</v>
      </c>
      <c r="E5" s="593" t="s">
        <v>1846</v>
      </c>
      <c r="F5" s="531"/>
      <c r="G5" s="531"/>
      <c r="H5" s="531"/>
      <c r="I5" s="531"/>
      <c r="J5" s="531"/>
      <c r="K5" s="531"/>
      <c r="L5" s="531"/>
      <c r="M5" s="531"/>
      <c r="N5" s="531"/>
      <c r="O5" s="531"/>
      <c r="P5" s="531"/>
      <c r="Q5" s="531"/>
    </row>
    <row r="6" spans="1:17" ht="14.45" hidden="1" customHeight="1">
      <c r="A6" s="531"/>
      <c r="B6" s="531"/>
      <c r="C6" s="531"/>
      <c r="D6" s="531"/>
      <c r="E6" s="531"/>
      <c r="F6" s="531"/>
      <c r="G6" s="531"/>
      <c r="H6" s="531"/>
      <c r="I6" s="531"/>
      <c r="J6" s="531"/>
      <c r="K6" s="531"/>
      <c r="L6" s="531"/>
      <c r="M6" s="531"/>
      <c r="N6" s="531"/>
      <c r="O6" s="531"/>
      <c r="P6" s="531"/>
      <c r="Q6" s="531"/>
    </row>
    <row r="7" spans="1:17" ht="14.45" hidden="1" customHeight="1">
      <c r="A7" s="531"/>
      <c r="B7" s="531"/>
      <c r="C7" s="531"/>
      <c r="D7" s="531"/>
      <c r="E7" s="531"/>
      <c r="F7" s="531"/>
      <c r="G7" s="531"/>
      <c r="H7" s="531"/>
      <c r="I7" s="531"/>
      <c r="J7" s="531"/>
      <c r="K7" s="531"/>
      <c r="L7" s="531"/>
      <c r="M7" s="531"/>
      <c r="N7" s="531"/>
      <c r="O7" s="531"/>
      <c r="P7" s="531"/>
      <c r="Q7" s="531"/>
    </row>
    <row r="8" spans="1:17">
      <c r="C8" s="10"/>
      <c r="D8" s="281" t="s">
        <v>1847</v>
      </c>
      <c r="E8" s="593" t="s">
        <v>2297</v>
      </c>
    </row>
    <row r="10" spans="1:17" ht="14.45" customHeight="1">
      <c r="A10" s="273"/>
      <c r="B10" s="273"/>
      <c r="C10" s="273"/>
      <c r="D10" s="273"/>
      <c r="E10" s="273"/>
      <c r="F10" s="273"/>
      <c r="G10" s="273"/>
      <c r="H10" s="273"/>
      <c r="I10" s="273"/>
      <c r="J10" s="273"/>
      <c r="K10" s="273"/>
      <c r="L10" s="273"/>
      <c r="M10" s="273"/>
    </row>
    <row r="11" spans="1:17">
      <c r="A11" s="532" t="s">
        <v>2315</v>
      </c>
      <c r="B11" s="273"/>
      <c r="C11" s="273"/>
      <c r="D11" s="273"/>
      <c r="E11" s="273"/>
      <c r="F11" s="273"/>
      <c r="G11" s="273"/>
      <c r="H11" s="273"/>
      <c r="I11" s="273"/>
      <c r="J11" s="273"/>
      <c r="K11" s="273"/>
      <c r="L11" s="273"/>
      <c r="M11" s="273"/>
    </row>
    <row r="12" spans="1:17" ht="14.45" customHeight="1">
      <c r="A12" s="273"/>
      <c r="B12" s="273"/>
      <c r="C12" s="273"/>
      <c r="D12" s="273"/>
      <c r="E12" s="273"/>
      <c r="F12" s="273"/>
      <c r="G12" s="273"/>
      <c r="H12" s="273"/>
      <c r="I12" s="273"/>
      <c r="J12" s="273"/>
      <c r="K12" s="273"/>
      <c r="L12" s="273"/>
      <c r="M12" s="273"/>
    </row>
    <row r="13" spans="1:17">
      <c r="B13" s="10" t="s">
        <v>1789</v>
      </c>
    </row>
    <row r="15" spans="1:17">
      <c r="B15" s="10" t="s">
        <v>1790</v>
      </c>
    </row>
    <row r="16" spans="1:17">
      <c r="D16" s="274" t="s">
        <v>1791</v>
      </c>
    </row>
    <row r="17" spans="1:6">
      <c r="C17" s="10" t="s">
        <v>1792</v>
      </c>
    </row>
    <row r="18" spans="1:6">
      <c r="C18" s="10" t="s">
        <v>1793</v>
      </c>
    </row>
    <row r="19" spans="1:6">
      <c r="C19" s="10" t="s">
        <v>1795</v>
      </c>
    </row>
    <row r="20" spans="1:6">
      <c r="F20" s="10" t="s">
        <v>1794</v>
      </c>
    </row>
    <row r="21" spans="1:6">
      <c r="C21" s="10" t="s">
        <v>1803</v>
      </c>
      <c r="F21" s="10"/>
    </row>
    <row r="22" spans="1:6">
      <c r="D22" s="274" t="s">
        <v>1804</v>
      </c>
    </row>
    <row r="23" spans="1:6">
      <c r="B23" s="10" t="s">
        <v>1924</v>
      </c>
    </row>
    <row r="24" spans="1:6">
      <c r="C24" s="10" t="s">
        <v>1796</v>
      </c>
    </row>
    <row r="25" spans="1:6" ht="14.45" customHeight="1">
      <c r="C25" s="10"/>
    </row>
    <row r="26" spans="1:6">
      <c r="A26" s="532" t="s">
        <v>2316</v>
      </c>
      <c r="B26" s="10"/>
    </row>
    <row r="27" spans="1:6">
      <c r="B27" s="533" t="s">
        <v>2319</v>
      </c>
    </row>
    <row r="28" spans="1:6">
      <c r="B28" s="533" t="s">
        <v>1846</v>
      </c>
    </row>
    <row r="29" spans="1:6">
      <c r="B29" s="533" t="s">
        <v>2320</v>
      </c>
    </row>
    <row r="30" spans="1:6">
      <c r="B30" s="533" t="s">
        <v>2321</v>
      </c>
    </row>
    <row r="31" spans="1:6">
      <c r="B31" s="533" t="s">
        <v>2322</v>
      </c>
    </row>
    <row r="33" spans="1:3" ht="21" customHeight="1">
      <c r="A33" s="532" t="s">
        <v>2317</v>
      </c>
    </row>
    <row r="34" spans="1:3">
      <c r="A34" s="534" t="s">
        <v>1798</v>
      </c>
      <c r="B34" s="535" t="s">
        <v>1668</v>
      </c>
      <c r="C34" s="278"/>
    </row>
    <row r="35" spans="1:3">
      <c r="A35" s="276" t="s">
        <v>1797</v>
      </c>
      <c r="B35" s="280" t="s">
        <v>1799</v>
      </c>
    </row>
    <row r="36" spans="1:3" hidden="1">
      <c r="A36" s="415" t="s">
        <v>1961</v>
      </c>
      <c r="B36" s="280" t="s">
        <v>2088</v>
      </c>
    </row>
    <row r="37" spans="1:3" hidden="1">
      <c r="A37" s="415" t="s">
        <v>1965</v>
      </c>
      <c r="B37" s="280" t="s">
        <v>2089</v>
      </c>
    </row>
    <row r="38" spans="1:3">
      <c r="A38" s="276" t="s">
        <v>2323</v>
      </c>
      <c r="B38" s="280" t="s">
        <v>1800</v>
      </c>
    </row>
    <row r="39" spans="1:3">
      <c r="A39" s="276" t="s">
        <v>2324</v>
      </c>
      <c r="B39" s="280" t="s">
        <v>1801</v>
      </c>
    </row>
    <row r="40" spans="1:3">
      <c r="A40" s="276" t="s">
        <v>2325</v>
      </c>
      <c r="B40" s="280" t="s">
        <v>1802</v>
      </c>
    </row>
    <row r="41" spans="1:3">
      <c r="A41" s="276" t="s">
        <v>2326</v>
      </c>
      <c r="B41" s="280" t="s">
        <v>1805</v>
      </c>
    </row>
    <row r="42" spans="1:3">
      <c r="A42" s="276" t="s">
        <v>2355</v>
      </c>
      <c r="B42" s="280" t="s">
        <v>1807</v>
      </c>
    </row>
    <row r="43" spans="1:3">
      <c r="A43" s="276" t="s">
        <v>2356</v>
      </c>
      <c r="B43" s="280" t="s">
        <v>2357</v>
      </c>
    </row>
    <row r="44" spans="1:3">
      <c r="A44" s="276" t="s">
        <v>2358</v>
      </c>
      <c r="B44" s="280" t="s">
        <v>1808</v>
      </c>
    </row>
    <row r="45" spans="1:3">
      <c r="A45" s="276" t="s">
        <v>2359</v>
      </c>
      <c r="B45" s="280" t="s">
        <v>1855</v>
      </c>
    </row>
    <row r="46" spans="1:3">
      <c r="A46" s="276" t="s">
        <v>2360</v>
      </c>
      <c r="B46" s="280" t="s">
        <v>1809</v>
      </c>
    </row>
    <row r="47" spans="1:3">
      <c r="A47" s="276" t="s">
        <v>2361</v>
      </c>
      <c r="B47" s="280" t="s">
        <v>2090</v>
      </c>
    </row>
    <row r="48" spans="1:3">
      <c r="A48" s="276" t="s">
        <v>2362</v>
      </c>
      <c r="B48" s="280" t="s">
        <v>1810</v>
      </c>
    </row>
    <row r="49" spans="1:3" ht="29.25">
      <c r="A49" s="545" t="s">
        <v>2363</v>
      </c>
      <c r="B49" s="280" t="s">
        <v>2364</v>
      </c>
    </row>
    <row r="50" spans="1:3" ht="29.25">
      <c r="A50" s="545" t="s">
        <v>2365</v>
      </c>
      <c r="B50" s="280" t="s">
        <v>2366</v>
      </c>
    </row>
    <row r="51" spans="1:3">
      <c r="A51" s="545" t="s">
        <v>2368</v>
      </c>
      <c r="B51" s="280" t="s">
        <v>2369</v>
      </c>
    </row>
    <row r="52" spans="1:3">
      <c r="A52" s="545" t="s">
        <v>2370</v>
      </c>
      <c r="B52" s="280" t="s">
        <v>2371</v>
      </c>
    </row>
    <row r="53" spans="1:3">
      <c r="A53" s="276" t="s">
        <v>2372</v>
      </c>
      <c r="B53" s="280" t="s">
        <v>1812</v>
      </c>
    </row>
    <row r="54" spans="1:3">
      <c r="A54" s="276" t="s">
        <v>2381</v>
      </c>
      <c r="B54" s="280" t="s">
        <v>2382</v>
      </c>
    </row>
    <row r="56" spans="1:3">
      <c r="A56" s="532" t="s">
        <v>2318</v>
      </c>
    </row>
    <row r="57" spans="1:3">
      <c r="A57" s="277" t="s">
        <v>1840</v>
      </c>
      <c r="B57" s="279" t="s">
        <v>1668</v>
      </c>
      <c r="C57" s="278"/>
    </row>
    <row r="58" spans="1:3">
      <c r="A58" s="10" t="s">
        <v>1828</v>
      </c>
      <c r="B58" s="10" t="s">
        <v>1829</v>
      </c>
    </row>
    <row r="59" spans="1:3">
      <c r="A59" s="10" t="s">
        <v>1852</v>
      </c>
      <c r="B59" s="10" t="s">
        <v>1853</v>
      </c>
    </row>
    <row r="60" spans="1:3">
      <c r="A60" s="10" t="s">
        <v>1841</v>
      </c>
      <c r="B60" s="10" t="s">
        <v>1842</v>
      </c>
    </row>
    <row r="61" spans="1:3">
      <c r="A61" s="10" t="s">
        <v>1976</v>
      </c>
      <c r="B61" s="10" t="s">
        <v>1977</v>
      </c>
    </row>
    <row r="62" spans="1:3">
      <c r="A62" s="10" t="s">
        <v>1821</v>
      </c>
      <c r="B62" s="10" t="s">
        <v>1827</v>
      </c>
    </row>
    <row r="63" spans="1:3">
      <c r="A63" s="10" t="s">
        <v>1806</v>
      </c>
      <c r="B63" s="10" t="s">
        <v>1834</v>
      </c>
    </row>
    <row r="64" spans="1:3">
      <c r="A64" s="10" t="s">
        <v>1832</v>
      </c>
      <c r="B64" s="10" t="s">
        <v>1833</v>
      </c>
    </row>
    <row r="65" spans="1:2">
      <c r="A65" s="10" t="s">
        <v>1838</v>
      </c>
      <c r="B65" s="10" t="s">
        <v>1839</v>
      </c>
    </row>
    <row r="66" spans="1:2">
      <c r="A66" s="10" t="s">
        <v>1850</v>
      </c>
      <c r="B66" s="10" t="s">
        <v>1851</v>
      </c>
    </row>
    <row r="67" spans="1:2">
      <c r="A67" s="10" t="s">
        <v>1843</v>
      </c>
      <c r="B67" s="10" t="s">
        <v>1844</v>
      </c>
    </row>
    <row r="68" spans="1:2">
      <c r="A68" s="10" t="s">
        <v>1596</v>
      </c>
      <c r="B68" s="10" t="s">
        <v>1835</v>
      </c>
    </row>
    <row r="69" spans="1:2">
      <c r="A69" s="10" t="s">
        <v>1814</v>
      </c>
      <c r="B69" s="10" t="s">
        <v>1815</v>
      </c>
    </row>
    <row r="70" spans="1:2">
      <c r="A70" s="10" t="s">
        <v>47</v>
      </c>
      <c r="B70" s="10" t="s">
        <v>1830</v>
      </c>
    </row>
    <row r="71" spans="1:2">
      <c r="A71" s="10" t="s">
        <v>1823</v>
      </c>
      <c r="B71" s="10" t="s">
        <v>1824</v>
      </c>
    </row>
    <row r="72" spans="1:2">
      <c r="A72" s="10" t="s">
        <v>1849</v>
      </c>
      <c r="B72" s="10" t="s">
        <v>2091</v>
      </c>
    </row>
    <row r="73" spans="1:2">
      <c r="A73" s="10" t="s">
        <v>1942</v>
      </c>
      <c r="B73" s="10" t="s">
        <v>2092</v>
      </c>
    </row>
    <row r="74" spans="1:2">
      <c r="A74" s="10" t="s">
        <v>1966</v>
      </c>
      <c r="B74" s="10" t="s">
        <v>1981</v>
      </c>
    </row>
    <row r="75" spans="1:2">
      <c r="A75" s="10" t="s">
        <v>1816</v>
      </c>
      <c r="B75" s="10" t="s">
        <v>1817</v>
      </c>
    </row>
    <row r="76" spans="1:2">
      <c r="A76" s="10" t="s">
        <v>1811</v>
      </c>
      <c r="B76" s="10" t="s">
        <v>1831</v>
      </c>
    </row>
    <row r="77" spans="1:2">
      <c r="A77" s="10" t="s">
        <v>1825</v>
      </c>
      <c r="B77" s="10" t="s">
        <v>1826</v>
      </c>
    </row>
    <row r="78" spans="1:2">
      <c r="A78" s="10" t="s">
        <v>1818</v>
      </c>
      <c r="B78" s="10" t="s">
        <v>1819</v>
      </c>
    </row>
    <row r="79" spans="1:2">
      <c r="A79" s="10" t="s">
        <v>1820</v>
      </c>
      <c r="B79" s="10" t="s">
        <v>1822</v>
      </c>
    </row>
    <row r="80" spans="1:2">
      <c r="A80" s="10" t="s">
        <v>1836</v>
      </c>
      <c r="B80" s="10" t="s">
        <v>1837</v>
      </c>
    </row>
    <row r="81" spans="1:2">
      <c r="A81" s="10"/>
      <c r="B81" s="10"/>
    </row>
    <row r="82" spans="1:2">
      <c r="A82" s="416"/>
      <c r="B82" s="10"/>
    </row>
    <row r="83" spans="1:2">
      <c r="A83" s="10"/>
      <c r="B83" s="10"/>
    </row>
    <row r="84" spans="1:2">
      <c r="A84" s="10"/>
      <c r="B84" s="10"/>
    </row>
    <row r="85" spans="1:2">
      <c r="A85" s="10"/>
      <c r="B85" s="10"/>
    </row>
    <row r="86" spans="1:2">
      <c r="A86" s="10"/>
      <c r="B86" s="10"/>
    </row>
    <row r="87" spans="1:2">
      <c r="A87" s="10"/>
      <c r="B87" s="10"/>
    </row>
    <row r="88" spans="1:2">
      <c r="A88" s="10"/>
      <c r="B88" s="10"/>
    </row>
    <row r="89" spans="1:2">
      <c r="A89" s="10"/>
      <c r="B89" s="10"/>
    </row>
    <row r="90" spans="1:2">
      <c r="A90" s="10"/>
      <c r="B90" s="10"/>
    </row>
    <row r="91" spans="1:2">
      <c r="A91" s="10"/>
      <c r="B91" s="10"/>
    </row>
    <row r="92" spans="1:2">
      <c r="A92" s="10"/>
      <c r="B92" s="10"/>
    </row>
    <row r="93" spans="1:2">
      <c r="A93" s="10"/>
      <c r="B93" s="10"/>
    </row>
    <row r="94" spans="1:2">
      <c r="A94" s="10"/>
      <c r="B94" s="10"/>
    </row>
    <row r="95" spans="1:2">
      <c r="A95" s="10"/>
      <c r="B95" s="10"/>
    </row>
    <row r="96" spans="1:2">
      <c r="A96" s="10"/>
      <c r="B96" s="10"/>
    </row>
    <row r="97" spans="1:2">
      <c r="A97" s="10"/>
      <c r="B97" s="10"/>
    </row>
    <row r="98" spans="1:2">
      <c r="A98" s="10"/>
      <c r="B98" s="10"/>
    </row>
    <row r="99" spans="1:2">
      <c r="A99" s="10"/>
      <c r="B99" s="10"/>
    </row>
    <row r="100" spans="1:2">
      <c r="A100" s="10"/>
      <c r="B100" s="10"/>
    </row>
    <row r="101" spans="1:2">
      <c r="A101" s="10"/>
      <c r="B101" s="10"/>
    </row>
    <row r="102" spans="1:2">
      <c r="A102" s="10"/>
      <c r="B102" s="10"/>
    </row>
    <row r="103" spans="1:2">
      <c r="A103" s="10"/>
      <c r="B103" s="10"/>
    </row>
    <row r="104" spans="1:2">
      <c r="A104" s="10"/>
      <c r="B104" s="10"/>
    </row>
    <row r="105" spans="1:2">
      <c r="A105" s="10"/>
      <c r="B105" s="10"/>
    </row>
    <row r="106" spans="1:2">
      <c r="A106" s="10"/>
      <c r="B106" s="10"/>
    </row>
    <row r="107" spans="1:2">
      <c r="A107" s="10"/>
      <c r="B107" s="10"/>
    </row>
    <row r="108" spans="1:2">
      <c r="A108" s="10"/>
      <c r="B108" s="10"/>
    </row>
    <row r="109" spans="1:2">
      <c r="A109" s="10"/>
      <c r="B109" s="10"/>
    </row>
    <row r="110" spans="1:2">
      <c r="A110" s="10"/>
      <c r="B110" s="10"/>
    </row>
    <row r="111" spans="1:2">
      <c r="A111" s="10"/>
      <c r="B111" s="10"/>
    </row>
    <row r="112" spans="1:2">
      <c r="A112" s="10"/>
      <c r="B112" s="10"/>
    </row>
    <row r="113" spans="1:2">
      <c r="A113" s="10"/>
      <c r="B113" s="10"/>
    </row>
    <row r="114" spans="1:2">
      <c r="A114" s="10"/>
      <c r="B114" s="10"/>
    </row>
    <row r="115" spans="1:2">
      <c r="A115" s="10"/>
      <c r="B115" s="10"/>
    </row>
    <row r="116" spans="1:2">
      <c r="A116" s="10"/>
      <c r="B116" s="10"/>
    </row>
    <row r="117" spans="1:2">
      <c r="A117" s="10"/>
      <c r="B117" s="10"/>
    </row>
    <row r="118" spans="1:2">
      <c r="A118" s="10"/>
      <c r="B118" s="10"/>
    </row>
    <row r="119" spans="1:2">
      <c r="A119" s="10"/>
      <c r="B119" s="10"/>
    </row>
    <row r="120" spans="1:2">
      <c r="A120" s="10"/>
      <c r="B120" s="10"/>
    </row>
    <row r="121" spans="1:2">
      <c r="A121" s="10"/>
      <c r="B121" s="10"/>
    </row>
    <row r="122" spans="1:2">
      <c r="A122" s="10"/>
      <c r="B122" s="10"/>
    </row>
    <row r="123" spans="1:2">
      <c r="A123" s="10"/>
      <c r="B123" s="10"/>
    </row>
    <row r="124" spans="1:2">
      <c r="A124" s="10"/>
      <c r="B124" s="10"/>
    </row>
    <row r="125" spans="1:2">
      <c r="A125" s="10"/>
      <c r="B125" s="10"/>
    </row>
    <row r="126" spans="1:2">
      <c r="A126" s="10"/>
      <c r="B126" s="10"/>
    </row>
    <row r="127" spans="1:2">
      <c r="A127" s="10"/>
      <c r="B127" s="10"/>
    </row>
    <row r="128" spans="1:2">
      <c r="A128" s="10"/>
      <c r="B128" s="10"/>
    </row>
    <row r="129" spans="1:2">
      <c r="A129" s="10"/>
      <c r="B129" s="10"/>
    </row>
    <row r="130" spans="1:2">
      <c r="A130" s="10"/>
      <c r="B130" s="10"/>
    </row>
    <row r="131" spans="1:2">
      <c r="A131" s="10"/>
      <c r="B131" s="10"/>
    </row>
    <row r="132" spans="1:2">
      <c r="A132" s="10"/>
      <c r="B132" s="10"/>
    </row>
    <row r="133" spans="1:2">
      <c r="A133" s="10"/>
      <c r="B133" s="10"/>
    </row>
    <row r="134" spans="1:2">
      <c r="A134" s="10"/>
      <c r="B134" s="10"/>
    </row>
    <row r="135" spans="1:2">
      <c r="A135" s="10"/>
      <c r="B135" s="10"/>
    </row>
    <row r="136" spans="1:2">
      <c r="A136" s="10"/>
      <c r="B136" s="10"/>
    </row>
    <row r="137" spans="1:2">
      <c r="A137" s="10"/>
      <c r="B137" s="10"/>
    </row>
    <row r="138" spans="1:2">
      <c r="A138" s="10"/>
      <c r="B138" s="10"/>
    </row>
    <row r="139" spans="1:2">
      <c r="A139" s="10"/>
      <c r="B139" s="10"/>
    </row>
    <row r="140" spans="1:2">
      <c r="A140" s="10"/>
      <c r="B140" s="10"/>
    </row>
    <row r="141" spans="1:2">
      <c r="A141" s="10"/>
      <c r="B141" s="10"/>
    </row>
    <row r="142" spans="1:2">
      <c r="A142" s="10"/>
      <c r="B142" s="10"/>
    </row>
    <row r="143" spans="1:2">
      <c r="A143" s="10"/>
      <c r="B143" s="10"/>
    </row>
    <row r="144" spans="1:2">
      <c r="A144" s="10"/>
      <c r="B144" s="10"/>
    </row>
    <row r="145" spans="1:2">
      <c r="A145" s="10"/>
      <c r="B145" s="10"/>
    </row>
    <row r="146" spans="1:2">
      <c r="A146" s="10"/>
      <c r="B146" s="10"/>
    </row>
    <row r="147" spans="1:2">
      <c r="A147" s="10"/>
      <c r="B147" s="10"/>
    </row>
    <row r="148" spans="1:2">
      <c r="A148" s="10"/>
      <c r="B148" s="10"/>
    </row>
    <row r="149" spans="1:2">
      <c r="A149" s="10"/>
      <c r="B149" s="10"/>
    </row>
    <row r="150" spans="1:2">
      <c r="A150" s="10"/>
      <c r="B150" s="10"/>
    </row>
    <row r="151" spans="1:2">
      <c r="A151" s="10"/>
      <c r="B151" s="10"/>
    </row>
    <row r="152" spans="1:2">
      <c r="A152" s="10"/>
      <c r="B152" s="10"/>
    </row>
    <row r="153" spans="1:2">
      <c r="A153" s="10"/>
      <c r="B153" s="10"/>
    </row>
    <row r="154" spans="1:2">
      <c r="A154" s="10"/>
      <c r="B154" s="10"/>
    </row>
    <row r="155" spans="1:2">
      <c r="A155" s="10"/>
      <c r="B155" s="10"/>
    </row>
    <row r="156" spans="1:2">
      <c r="A156" s="10"/>
      <c r="B156" s="10"/>
    </row>
    <row r="157" spans="1:2">
      <c r="A157" s="10"/>
      <c r="B157" s="10"/>
    </row>
    <row r="158" spans="1:2">
      <c r="A158" s="10"/>
      <c r="B158" s="10"/>
    </row>
    <row r="159" spans="1:2">
      <c r="A159" s="10"/>
      <c r="B159" s="10"/>
    </row>
    <row r="160" spans="1:2">
      <c r="A160" s="10"/>
      <c r="B160" s="10"/>
    </row>
    <row r="161" spans="1:2">
      <c r="A161" s="10"/>
      <c r="B161" s="10"/>
    </row>
    <row r="162" spans="1:2">
      <c r="A162" s="10"/>
      <c r="B162" s="10"/>
    </row>
    <row r="163" spans="1:2">
      <c r="A163" s="10"/>
      <c r="B163" s="10"/>
    </row>
    <row r="164" spans="1:2">
      <c r="A164" s="10"/>
      <c r="B164" s="10"/>
    </row>
    <row r="165" spans="1:2">
      <c r="A165" s="10"/>
      <c r="B165" s="10"/>
    </row>
    <row r="166" spans="1:2">
      <c r="A166" s="10"/>
      <c r="B166" s="10"/>
    </row>
    <row r="167" spans="1:2">
      <c r="A167" s="10"/>
      <c r="B167" s="10"/>
    </row>
    <row r="168" spans="1:2">
      <c r="A168" s="10"/>
      <c r="B168" s="10"/>
    </row>
    <row r="169" spans="1:2">
      <c r="A169" s="10"/>
      <c r="B169" s="10"/>
    </row>
    <row r="170" spans="1:2">
      <c r="A170" s="10"/>
      <c r="B170" s="10"/>
    </row>
    <row r="171" spans="1:2">
      <c r="A171" s="10"/>
      <c r="B171" s="10"/>
    </row>
    <row r="172" spans="1:2">
      <c r="A172" s="10"/>
      <c r="B172" s="10"/>
    </row>
    <row r="173" spans="1:2">
      <c r="A173" s="10"/>
      <c r="B173" s="10"/>
    </row>
    <row r="174" spans="1:2">
      <c r="A174" s="10"/>
      <c r="B174" s="10"/>
    </row>
    <row r="175" spans="1:2">
      <c r="A175" s="10"/>
      <c r="B175" s="10"/>
    </row>
    <row r="176" spans="1:2">
      <c r="A176" s="10"/>
      <c r="B176" s="10"/>
    </row>
    <row r="177" spans="1:2">
      <c r="A177" s="10"/>
      <c r="B177" s="10"/>
    </row>
    <row r="178" spans="1:2">
      <c r="A178" s="10"/>
      <c r="B178" s="10"/>
    </row>
    <row r="179" spans="1:2">
      <c r="A179" s="10"/>
      <c r="B179" s="10"/>
    </row>
    <row r="180" spans="1:2">
      <c r="A180" s="10"/>
      <c r="B180" s="10"/>
    </row>
    <row r="181" spans="1:2">
      <c r="A181" s="10"/>
      <c r="B181" s="10"/>
    </row>
    <row r="182" spans="1:2">
      <c r="A182" s="10"/>
      <c r="B182" s="10"/>
    </row>
    <row r="183" spans="1:2">
      <c r="A183" s="10"/>
      <c r="B183" s="10"/>
    </row>
    <row r="184" spans="1:2">
      <c r="A184" s="10"/>
      <c r="B184" s="10"/>
    </row>
    <row r="185" spans="1:2">
      <c r="A185" s="10"/>
      <c r="B185" s="10"/>
    </row>
    <row r="186" spans="1:2">
      <c r="A186" s="10"/>
      <c r="B186" s="10"/>
    </row>
    <row r="187" spans="1:2">
      <c r="A187" s="10"/>
      <c r="B187" s="10"/>
    </row>
    <row r="188" spans="1:2">
      <c r="A188" s="10"/>
      <c r="B188" s="10"/>
    </row>
    <row r="189" spans="1:2">
      <c r="A189" s="10"/>
      <c r="B189" s="10"/>
    </row>
    <row r="190" spans="1:2">
      <c r="A190" s="10"/>
      <c r="B190" s="10"/>
    </row>
    <row r="191" spans="1:2">
      <c r="A191" s="10"/>
      <c r="B191" s="10"/>
    </row>
    <row r="192" spans="1:2">
      <c r="A192" s="10"/>
      <c r="B192" s="10"/>
    </row>
    <row r="193" spans="1:2">
      <c r="A193" s="10"/>
      <c r="B193" s="10"/>
    </row>
    <row r="194" spans="1:2">
      <c r="A194" s="10"/>
      <c r="B194" s="10"/>
    </row>
    <row r="195" spans="1:2">
      <c r="A195" s="10"/>
      <c r="B195" s="10"/>
    </row>
    <row r="196" spans="1:2">
      <c r="A196" s="10"/>
      <c r="B196" s="10"/>
    </row>
    <row r="197" spans="1:2">
      <c r="A197" s="10"/>
      <c r="B197" s="10"/>
    </row>
    <row r="198" spans="1:2">
      <c r="A198" s="10"/>
      <c r="B198" s="10"/>
    </row>
    <row r="199" spans="1:2">
      <c r="A199" s="10"/>
      <c r="B199" s="10"/>
    </row>
    <row r="200" spans="1:2">
      <c r="A200" s="10"/>
      <c r="B200" s="10"/>
    </row>
    <row r="201" spans="1:2">
      <c r="A201" s="10"/>
      <c r="B201" s="10"/>
    </row>
    <row r="202" spans="1:2">
      <c r="A202" s="10"/>
      <c r="B202" s="10"/>
    </row>
    <row r="203" spans="1:2">
      <c r="A203" s="10"/>
      <c r="B203" s="10"/>
    </row>
    <row r="204" spans="1:2">
      <c r="A204" s="10"/>
      <c r="B204" s="10"/>
    </row>
    <row r="205" spans="1:2">
      <c r="A205" s="10"/>
      <c r="B205" s="10"/>
    </row>
    <row r="206" spans="1:2">
      <c r="A206" s="10"/>
      <c r="B206" s="10"/>
    </row>
    <row r="207" spans="1:2">
      <c r="A207" s="10"/>
      <c r="B207" s="10"/>
    </row>
    <row r="208" spans="1:2">
      <c r="A208" s="10"/>
      <c r="B208" s="10"/>
    </row>
    <row r="209" spans="1:2">
      <c r="A209" s="10"/>
      <c r="B209" s="10"/>
    </row>
    <row r="210" spans="1:2">
      <c r="A210" s="10"/>
      <c r="B210" s="10"/>
    </row>
    <row r="211" spans="1:2">
      <c r="A211" s="10"/>
      <c r="B211" s="10"/>
    </row>
    <row r="212" spans="1:2">
      <c r="A212" s="10"/>
      <c r="B212" s="10"/>
    </row>
    <row r="213" spans="1:2">
      <c r="A213" s="10"/>
      <c r="B213" s="10"/>
    </row>
    <row r="214" spans="1:2">
      <c r="A214" s="10"/>
      <c r="B214" s="10"/>
    </row>
    <row r="215" spans="1:2">
      <c r="A215" s="10"/>
      <c r="B215" s="10"/>
    </row>
    <row r="216" spans="1:2">
      <c r="A216" s="10"/>
      <c r="B216" s="10"/>
    </row>
    <row r="217" spans="1:2">
      <c r="A217" s="10"/>
      <c r="B217" s="10"/>
    </row>
    <row r="218" spans="1:2">
      <c r="A218" s="10"/>
      <c r="B218" s="10"/>
    </row>
    <row r="219" spans="1:2">
      <c r="A219" s="10"/>
      <c r="B219" s="10"/>
    </row>
    <row r="220" spans="1:2">
      <c r="A220" s="10"/>
      <c r="B220" s="10"/>
    </row>
    <row r="221" spans="1:2">
      <c r="A221" s="10"/>
      <c r="B221" s="10"/>
    </row>
  </sheetData>
  <sheetProtection algorithmName="SHA-512" hashValue="2Es5L3deg9Tr/8ZK5npMD0hx0eukhily2AiWfhd7uJe3BGMBpGspbvedG3Bsl7yyHK7q+C68+VE/U/gm7RzJiA==" saltValue="aMFr4/1sSPnFIh1jQHqk6A==" spinCount="100000" sheet="1" formatColumns="0"/>
  <sortState xmlns:xlrd2="http://schemas.microsoft.com/office/spreadsheetml/2017/richdata2" ref="A58:B80">
    <sortCondition ref="A58:A80"/>
  </sortState>
  <mergeCells count="2">
    <mergeCell ref="A1:Q1"/>
    <mergeCell ref="A2:Q4"/>
  </mergeCells>
  <hyperlinks>
    <hyperlink ref="A35" location="Dash!A1" display="1. Dash" xr:uid="{126A1DBE-6DC6-4422-817C-DD0824F373F5}"/>
    <hyperlink ref="A38" location="Summary!A1" display="2. Summary" xr:uid="{2C9B9507-F981-407A-AB61-FAF6EC997653}"/>
    <hyperlink ref="A39" location="'Three-Pay'!A1" display="3. Three-Pay" xr:uid="{2CF2B8B9-5A93-4B34-9ECD-7F0604AEB09F}"/>
    <hyperlink ref="A40" location="'Performance Summary'!A1" display="4. Performance Summary" xr:uid="{174DAB71-C3CF-4135-84A4-B869723ED2CD}"/>
    <hyperlink ref="A41" location="'Base Tier Summary'!A1" display="5. Base Tier Summary" xr:uid="{1D41CF31-DBA1-4EBF-82AC-9C74E0E0DBD9}"/>
    <hyperlink ref="A42" location="'Basic Allotment'!A1" display="9. Basic Allotment" xr:uid="{DD37588D-9233-499A-9B29-DF77D03EAA53}"/>
    <hyperlink ref="A44" location="'Local Tax'!A1" display="10. Local Tax" xr:uid="{27FA6F2B-B779-48E7-ADD6-089771F97547}"/>
    <hyperlink ref="A45" location="Tuition!A1" display="11. Tuition" xr:uid="{278EC1B7-9484-4865-81D9-3A0FF8815B14}"/>
    <hyperlink ref="A43" location="'Contact Hours'!A1" display="12. Contact Hours" xr:uid="{555E292D-70EF-4793-B01F-7E26CFB45E41}"/>
    <hyperlink ref="A46" location="Performance!A1" display="13. Performance" xr:uid="{C5554948-4488-4171-9713-D5CD1DB300CE}"/>
    <hyperlink ref="A48" location="Outcomes!A1" display="14. Outcomes" xr:uid="{89D3E00E-1A81-419E-9E47-311E8AD5C9EC}"/>
    <hyperlink ref="A51" location="'FY24-25 HDF'!A1" display="15. High-Demand Fields" xr:uid="{9E5AA533-AA48-4132-9E0A-8D6C9D2CBF76}"/>
    <hyperlink ref="A53" location="'NonFormula Support'!A1" display="15. Non-Formula Support" xr:uid="{22DCDF3B-9094-4F51-A4ED-30EEB3A77048}"/>
    <hyperlink ref="E5" r:id="rId1" xr:uid="{8A94F1D4-CB8C-4E6E-B43A-9E89EDD9452D}"/>
    <hyperlink ref="E8" r:id="rId2" xr:uid="{2695C8A5-57F5-4FED-8C58-9623B2EBFE91}"/>
    <hyperlink ref="A47" location="'Perf Fund by Group'!A1" display="16. Analysis- Perf by Group" xr:uid="{742587B9-CE41-4CE3-B761-BD19A455F530}"/>
    <hyperlink ref="A49" location="'Forecast Summary-FY26'!A1" display="16. Forecast" xr:uid="{9895C39D-7FD8-42AF-AD63-F454B4F07502}"/>
    <hyperlink ref="B28" r:id="rId3" xr:uid="{2D397886-838A-4238-8B69-A6D669451CAD}"/>
    <hyperlink ref="B27" r:id="rId4" xr:uid="{9E7B76E8-93CA-4195-BEDA-917DF1E106BD}"/>
    <hyperlink ref="B30" r:id="rId5" xr:uid="{6F2DCDE9-301D-4731-9F93-85AE347955AB}"/>
    <hyperlink ref="B31" r:id="rId6" xr:uid="{5B0AB7ED-C6E3-43C2-9611-6F694DB470A7}"/>
    <hyperlink ref="B29" r:id="rId7" xr:uid="{2C85E77D-D174-49C1-B064-6333D28A5E2A}"/>
    <hyperlink ref="A50" location="'Forecast Summary-FY25'!A1" display="14. Forecast Summary-FY25" xr:uid="{C5B3EB11-865E-4CB8-82BF-7D684558D1F3}"/>
    <hyperlink ref="A52" location="'FY26-27 HDF'!A1" display="16. FY26-27 HDF" xr:uid="{42DBA9C1-3898-4A46-B877-571DBF752EDD}"/>
    <hyperlink ref="A54" location="'CIP Codes'!A1" display="18. CIP Codes" xr:uid="{0CF690A6-C7A1-4029-B053-AA07A1E40D1B}"/>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03535-DFD7-438B-88C1-BA5A3A5B743A}">
  <sheetPr codeName="Sheet4">
    <tabColor theme="3" tint="-0.499984740745262"/>
  </sheetPr>
  <dimension ref="A1:XEZ1048555"/>
  <sheetViews>
    <sheetView zoomScale="77" zoomScaleNormal="110" workbookViewId="0"/>
  </sheetViews>
  <sheetFormatPr defaultColWidth="8.85546875" defaultRowHeight="14.25"/>
  <cols>
    <col min="1" max="1" width="57.28515625" style="10" customWidth="1"/>
    <col min="2" max="2" width="21.7109375" style="10" customWidth="1"/>
    <col min="3" max="3" width="14.7109375" style="10" customWidth="1"/>
    <col min="4" max="4" width="2" style="10" customWidth="1"/>
    <col min="5" max="5" width="40.7109375" style="10" customWidth="1"/>
    <col min="6" max="6" width="18.42578125" style="10" customWidth="1"/>
    <col min="7" max="7" width="9.28515625" style="10" customWidth="1"/>
    <col min="8" max="8" width="13.7109375" style="10" customWidth="1"/>
    <col min="9" max="9" width="2.85546875" style="10" customWidth="1"/>
    <col min="10" max="10" width="16.28515625" style="10" customWidth="1"/>
    <col min="11" max="16384" width="8.85546875" style="10"/>
  </cols>
  <sheetData>
    <row r="1" spans="1:11" ht="15">
      <c r="A1" s="216" t="str">
        <f>Summary!A1</f>
        <v>FINAL Community College Formula Funding - Fiscal Year 2026</v>
      </c>
      <c r="C1" s="443"/>
    </row>
    <row r="2" spans="1:11">
      <c r="A2" s="217" t="s">
        <v>2103</v>
      </c>
    </row>
    <row r="3" spans="1:11">
      <c r="E3" s="274"/>
      <c r="F3" s="344"/>
    </row>
    <row r="4" spans="1:11" ht="15">
      <c r="A4" s="639" t="s">
        <v>1863</v>
      </c>
      <c r="B4" s="640"/>
      <c r="C4" s="312"/>
      <c r="E4" s="638" t="s">
        <v>2</v>
      </c>
      <c r="F4" s="638"/>
      <c r="G4" s="638"/>
      <c r="H4" s="638"/>
    </row>
    <row r="5" spans="1:11" ht="30">
      <c r="A5" s="304" t="s">
        <v>1866</v>
      </c>
      <c r="B5" s="304" t="s">
        <v>1</v>
      </c>
      <c r="C5" s="312"/>
      <c r="E5" s="11" t="s">
        <v>4</v>
      </c>
      <c r="F5" s="36" t="s">
        <v>5</v>
      </c>
      <c r="G5" s="36" t="s">
        <v>6</v>
      </c>
      <c r="H5" s="36" t="s">
        <v>7</v>
      </c>
    </row>
    <row r="6" spans="1:11">
      <c r="A6" s="12" t="s">
        <v>1864</v>
      </c>
      <c r="B6" s="297">
        <v>0.1</v>
      </c>
      <c r="C6" s="312"/>
      <c r="E6" s="249" t="s">
        <v>9</v>
      </c>
      <c r="F6" s="250">
        <f>'Base Tier Summary'!K55</f>
        <v>61074460.183909923</v>
      </c>
      <c r="G6" s="434">
        <f>F6/Summary!J$55</f>
        <v>4.9901759367115883E-2</v>
      </c>
      <c r="H6" s="251">
        <f>COUNTIF(Summary!F5:F54, "&gt;0")</f>
        <v>22</v>
      </c>
      <c r="J6" s="444">
        <v>61074460.1839099</v>
      </c>
      <c r="K6" s="603" t="s">
        <v>2557</v>
      </c>
    </row>
    <row r="7" spans="1:11">
      <c r="A7" s="12" t="s">
        <v>1865</v>
      </c>
      <c r="B7" s="297">
        <v>0.05</v>
      </c>
      <c r="C7" s="312"/>
      <c r="E7" s="208" t="s">
        <v>11</v>
      </c>
      <c r="F7" s="209">
        <f>'Performance Summary'!C56</f>
        <v>212038554.58333337</v>
      </c>
      <c r="G7" s="210">
        <f>F7/Summary!J$55</f>
        <v>0.17324912730307129</v>
      </c>
      <c r="H7" s="214">
        <f>COUNTIF('Performance Summary'!C$6:C$55, "&gt;0")</f>
        <v>50</v>
      </c>
      <c r="J7" s="306"/>
      <c r="K7" s="516"/>
    </row>
    <row r="8" spans="1:11">
      <c r="A8" s="128"/>
      <c r="B8" s="128"/>
      <c r="C8" s="312"/>
      <c r="E8" s="208" t="s">
        <v>13</v>
      </c>
      <c r="F8" s="209">
        <f>'Performance Summary'!F56</f>
        <v>271061691.97916669</v>
      </c>
      <c r="G8" s="210">
        <f>F8/Summary!J$55</f>
        <v>0.22147482410906694</v>
      </c>
      <c r="H8" s="214">
        <f>COUNTIF('Performance Summary'!G$6:G$55, "&gt;0")</f>
        <v>50</v>
      </c>
      <c r="J8" s="306"/>
      <c r="K8" s="516"/>
    </row>
    <row r="9" spans="1:11" ht="15">
      <c r="A9" s="11" t="s">
        <v>0</v>
      </c>
      <c r="B9" s="11" t="s">
        <v>1</v>
      </c>
      <c r="C9" s="312"/>
      <c r="E9" s="208" t="s">
        <v>15</v>
      </c>
      <c r="F9" s="209">
        <f>'Performance Summary'!J56</f>
        <v>4916166.354166667</v>
      </c>
      <c r="G9" s="210">
        <f>F9/Summary!J$55</f>
        <v>4.0168238847400808E-3</v>
      </c>
      <c r="H9" s="214">
        <f>COUNTIF('Performance Summary'!J$6:J$55, "&gt;0")</f>
        <v>13</v>
      </c>
      <c r="J9" s="306"/>
      <c r="K9" s="516"/>
    </row>
    <row r="10" spans="1:11">
      <c r="A10" s="12" t="s">
        <v>3</v>
      </c>
      <c r="B10" s="76">
        <v>1625.6384251433506</v>
      </c>
      <c r="C10" s="312">
        <v>1478.8050280657451</v>
      </c>
      <c r="E10" s="208" t="s">
        <v>1942</v>
      </c>
      <c r="F10" s="209">
        <f>'Performance Summary'!V56</f>
        <v>2282570.8333333335</v>
      </c>
      <c r="G10" s="210">
        <f>F10/Summary!J$55</f>
        <v>1.8650070769418818E-3</v>
      </c>
      <c r="H10" s="214">
        <f>COUNTIF('Performance Summary'!V$6:V$55, "&gt;0")</f>
        <v>35</v>
      </c>
      <c r="J10" s="306"/>
      <c r="K10" s="516"/>
    </row>
    <row r="11" spans="1:11">
      <c r="A11" s="12" t="s">
        <v>17</v>
      </c>
      <c r="B11" s="297">
        <v>0.2219437917927127</v>
      </c>
      <c r="C11" s="312">
        <v>0.2141313434744701</v>
      </c>
      <c r="E11" s="211" t="s">
        <v>1943</v>
      </c>
      <c r="F11" s="212">
        <f>'Performance Summary'!Y56</f>
        <v>20085776.041666672</v>
      </c>
      <c r="G11" s="213">
        <f>F11/Summary!J$55</f>
        <v>1.64113699853395E-2</v>
      </c>
      <c r="H11" s="215">
        <f>COUNTIF('Performance Summary'!Y$6:Y$55, "&gt;0")</f>
        <v>49</v>
      </c>
      <c r="J11" s="306"/>
      <c r="K11" s="516"/>
    </row>
    <row r="12" spans="1:11">
      <c r="A12" s="12" t="s">
        <v>8</v>
      </c>
      <c r="B12" s="77">
        <v>0.25</v>
      </c>
      <c r="C12" s="312"/>
      <c r="E12" s="208" t="s">
        <v>20</v>
      </c>
      <c r="F12" s="209">
        <f>'Performance Summary'!N56</f>
        <v>4060334.3749999995</v>
      </c>
      <c r="G12" s="210">
        <f>F12/Summary!J$55</f>
        <v>3.3175541514595089E-3</v>
      </c>
      <c r="H12" s="214">
        <f>COUNTIF('Performance Summary'!N$6:N$55, "&gt;0")</f>
        <v>43</v>
      </c>
      <c r="J12" s="306"/>
      <c r="K12" s="516"/>
    </row>
    <row r="13" spans="1:11">
      <c r="A13" s="12" t="s">
        <v>10</v>
      </c>
      <c r="B13" s="77">
        <v>0.25</v>
      </c>
      <c r="C13" s="312"/>
      <c r="E13" s="211" t="s">
        <v>21</v>
      </c>
      <c r="F13" s="212">
        <f>'Performance Summary'!R56</f>
        <v>17308313.802083336</v>
      </c>
      <c r="G13" s="213">
        <f>F13/Summary!J$55</f>
        <v>1.4142004821675677E-2</v>
      </c>
      <c r="H13" s="215">
        <f>COUNTIF('Performance Summary'!R$6:R$55, "&gt;0")</f>
        <v>45</v>
      </c>
      <c r="J13" s="306"/>
      <c r="K13" s="516"/>
    </row>
    <row r="14" spans="1:11">
      <c r="A14" s="12" t="s">
        <v>12</v>
      </c>
      <c r="B14" s="78">
        <v>0.5</v>
      </c>
      <c r="C14" s="312"/>
      <c r="E14" s="208" t="s">
        <v>1974</v>
      </c>
      <c r="F14" s="209">
        <f>'Performance Summary'!AB56</f>
        <v>43331169.583333328</v>
      </c>
      <c r="G14" s="210">
        <f>F14/Summary!J$55</f>
        <v>3.5404350544105991E-2</v>
      </c>
      <c r="H14" s="214">
        <f>COUNTIF('Performance Summary'!AB$6:AB$55, "&gt;0")</f>
        <v>50</v>
      </c>
      <c r="J14" s="306"/>
      <c r="K14" s="516"/>
    </row>
    <row r="15" spans="1:11">
      <c r="A15" s="12" t="s">
        <v>14</v>
      </c>
      <c r="B15" s="78">
        <v>0.4</v>
      </c>
      <c r="C15" s="312"/>
      <c r="D15" s="328"/>
      <c r="E15" s="326" t="s">
        <v>1975</v>
      </c>
      <c r="F15" s="212">
        <f>'Performance Summary'!AF56</f>
        <v>123852741.25000003</v>
      </c>
      <c r="G15" s="213">
        <f>F15/Summary!J$55</f>
        <v>0.10119564990348315</v>
      </c>
      <c r="H15" s="215">
        <f>COUNTIF('Performance Summary'!AF$6:AF$55, "&gt;0")</f>
        <v>50</v>
      </c>
      <c r="J15" s="306"/>
      <c r="K15" s="516"/>
    </row>
    <row r="16" spans="1:11" ht="20.45" customHeight="1">
      <c r="A16" s="12" t="s">
        <v>16</v>
      </c>
      <c r="B16" s="79">
        <v>5000</v>
      </c>
      <c r="C16" s="312"/>
      <c r="D16" s="329"/>
      <c r="E16" s="327" t="s">
        <v>27</v>
      </c>
      <c r="F16" s="209">
        <f>'Performance Summary'!AJ56</f>
        <v>253496.61458333331</v>
      </c>
      <c r="G16" s="210">
        <f>F16/Summary!J$55</f>
        <v>2.0712302692850725E-4</v>
      </c>
      <c r="H16" s="214">
        <f>COUNTIF('Performance Summary'!AJ$6:AJ$55, "&gt;0")</f>
        <v>10</v>
      </c>
      <c r="J16" s="306"/>
      <c r="K16" s="516"/>
    </row>
    <row r="17" spans="1:11">
      <c r="A17" s="12" t="s">
        <v>2349</v>
      </c>
      <c r="B17" s="76">
        <v>3709.8982439294518</v>
      </c>
      <c r="C17" s="312"/>
      <c r="D17" s="330"/>
      <c r="E17" s="326" t="s">
        <v>28</v>
      </c>
      <c r="F17" s="212">
        <f>'Performance Summary'!AN56</f>
        <v>2089551.7708333333</v>
      </c>
      <c r="G17" s="213">
        <f>F17/Summary!J$55</f>
        <v>1.7072980970976545E-3</v>
      </c>
      <c r="H17" s="215">
        <f>COUNTIF('Performance Summary'!AN$6:AN$55, "&gt;0")</f>
        <v>15</v>
      </c>
      <c r="J17" s="306"/>
      <c r="K17" s="516"/>
    </row>
    <row r="18" spans="1:11">
      <c r="A18" s="12" t="s">
        <v>2348</v>
      </c>
      <c r="B18" s="80">
        <v>55</v>
      </c>
      <c r="C18" s="312"/>
      <c r="D18" s="331"/>
      <c r="E18" s="327" t="s">
        <v>30</v>
      </c>
      <c r="F18" s="209">
        <f>'Performance Summary'!AR56</f>
        <v>310700661.97916675</v>
      </c>
      <c r="G18" s="210">
        <f>F18/Summary!J$55</f>
        <v>0.25386241028737994</v>
      </c>
      <c r="H18" s="214">
        <f>COUNTIF('Performance Summary'!AR$6:AR$55, "&gt;0")</f>
        <v>50</v>
      </c>
      <c r="J18" s="306"/>
      <c r="K18" s="516"/>
    </row>
    <row r="19" spans="1:11">
      <c r="A19" s="12" t="s">
        <v>19</v>
      </c>
      <c r="B19" s="80">
        <v>0.05</v>
      </c>
      <c r="C19" s="312"/>
      <c r="D19" s="331"/>
      <c r="E19" s="326" t="s">
        <v>31</v>
      </c>
      <c r="F19" s="212">
        <f>'Performance Summary'!AV56</f>
        <v>132372223.125</v>
      </c>
      <c r="G19" s="213">
        <f>F19/Summary!J$55</f>
        <v>0.1081566141621694</v>
      </c>
      <c r="H19" s="215">
        <f>COUNTIF('Performance Summary'!AV$6:AV$55, "&gt;0")</f>
        <v>50</v>
      </c>
      <c r="J19" s="306"/>
      <c r="K19" s="516"/>
    </row>
    <row r="20" spans="1:11">
      <c r="A20" s="12" t="s">
        <v>1962</v>
      </c>
      <c r="B20" s="297">
        <v>0.05</v>
      </c>
      <c r="C20" s="313">
        <f>'Base Tier Summary'!C55-'Base Tier Summary'!D55</f>
        <v>0</v>
      </c>
      <c r="D20" s="331"/>
      <c r="E20" s="327" t="s">
        <v>32</v>
      </c>
      <c r="F20" s="209">
        <f>'Performance Summary'!AZ56</f>
        <v>1623014.8958333335</v>
      </c>
      <c r="G20" s="210">
        <f>F20/Summary!J$55</f>
        <v>1.3261074848182914E-3</v>
      </c>
      <c r="H20" s="214">
        <f>COUNTIF('Performance Summary'!AZ6:AZ55, "&gt;0")</f>
        <v>9</v>
      </c>
      <c r="J20" s="306"/>
      <c r="K20" s="516"/>
    </row>
    <row r="21" spans="1:11">
      <c r="B21" s="605">
        <f>(B20/(1-B20))*Summary!L4</f>
        <v>61201024.51429823</v>
      </c>
      <c r="C21" s="604">
        <f>B21-F6</f>
        <v>126564.33038830757</v>
      </c>
      <c r="D21" s="325"/>
      <c r="E21" s="326" t="s">
        <v>34</v>
      </c>
      <c r="F21" s="212">
        <f>'Performance Summary'!BD56</f>
        <v>10548179.0625</v>
      </c>
      <c r="G21" s="213">
        <f>F21/Summary!J$55</f>
        <v>8.6185402499357345E-3</v>
      </c>
      <c r="H21" s="215">
        <f>COUNTIF('Performance Summary'!BD$6:BD$55, "&gt;0")</f>
        <v>19</v>
      </c>
      <c r="J21" s="306"/>
      <c r="K21" s="516"/>
    </row>
    <row r="22" spans="1:11" ht="45">
      <c r="A22" s="11" t="s">
        <v>22</v>
      </c>
      <c r="B22" s="36" t="s">
        <v>23</v>
      </c>
      <c r="C22" s="36" t="s">
        <v>24</v>
      </c>
      <c r="D22" s="332"/>
      <c r="E22" s="327" t="s">
        <v>1904</v>
      </c>
      <c r="F22" s="209">
        <f>'Performance Summary'!BH56</f>
        <v>731846.81333333324</v>
      </c>
      <c r="G22" s="210">
        <f>F22/Summary!J$55</f>
        <v>5.9796588398127002E-4</v>
      </c>
      <c r="H22" s="214">
        <f>COUNTIF(Performance!T6:T55, "&gt;0")</f>
        <v>50</v>
      </c>
      <c r="J22" s="306"/>
      <c r="K22" s="516"/>
    </row>
    <row r="23" spans="1:11">
      <c r="A23" s="635" t="s">
        <v>25</v>
      </c>
      <c r="B23" s="636"/>
      <c r="C23" s="637"/>
      <c r="D23" s="206"/>
      <c r="E23" s="211" t="s">
        <v>1903</v>
      </c>
      <c r="F23" s="212">
        <f>'Performance Summary'!BK56</f>
        <v>5524917.708333334</v>
      </c>
      <c r="G23" s="213">
        <f>F23/Summary!J$55</f>
        <v>4.5142128669522228E-3</v>
      </c>
      <c r="H23" s="215">
        <f>COUNTIF(Performance!S6:S55, "&gt;0")</f>
        <v>50</v>
      </c>
      <c r="J23" s="306"/>
      <c r="K23" s="516"/>
    </row>
    <row r="24" spans="1:11">
      <c r="A24" s="12" t="s">
        <v>11</v>
      </c>
      <c r="B24" s="76">
        <v>3500</v>
      </c>
      <c r="C24" s="14" t="s">
        <v>26</v>
      </c>
      <c r="D24" s="206"/>
      <c r="E24" s="208" t="s">
        <v>1905</v>
      </c>
      <c r="F24" s="209">
        <f>'Performance Summary'!BN56</f>
        <v>38255.000000000007</v>
      </c>
      <c r="G24" s="210">
        <f>F24/Summary!J$55</f>
        <v>3.1256793737359022E-5</v>
      </c>
      <c r="H24" s="214">
        <f>COUNTIF(Performance!U6:U55, "&gt;0")</f>
        <v>3</v>
      </c>
      <c r="J24" s="306"/>
      <c r="K24" s="516"/>
    </row>
    <row r="25" spans="1:11" ht="15">
      <c r="A25" s="12" t="s">
        <v>13</v>
      </c>
      <c r="B25" s="76">
        <v>3500</v>
      </c>
      <c r="C25" s="14" t="s">
        <v>26</v>
      </c>
      <c r="D25" s="206"/>
      <c r="E25" s="231" t="s">
        <v>35</v>
      </c>
      <c r="F25" s="229">
        <f>SUM(F6:F24)</f>
        <v>1223893925.9555767</v>
      </c>
      <c r="G25" s="230">
        <f>SUM(G6:G24)</f>
        <v>1.0000000000000002</v>
      </c>
      <c r="J25" s="344"/>
    </row>
    <row r="26" spans="1:11">
      <c r="A26" s="12" t="s">
        <v>29</v>
      </c>
      <c r="B26" s="76">
        <v>3500</v>
      </c>
      <c r="C26" s="14" t="s">
        <v>26</v>
      </c>
      <c r="D26" s="206"/>
      <c r="E26" s="509"/>
      <c r="F26" s="306"/>
      <c r="G26" s="517"/>
    </row>
    <row r="27" spans="1:11">
      <c r="A27" s="12" t="s">
        <v>1941</v>
      </c>
      <c r="B27" s="76">
        <v>1000</v>
      </c>
      <c r="C27" s="76">
        <v>1250</v>
      </c>
      <c r="D27" s="206"/>
      <c r="F27" s="306"/>
    </row>
    <row r="28" spans="1:11">
      <c r="A28" s="12" t="s">
        <v>33</v>
      </c>
      <c r="B28" s="76">
        <v>1000</v>
      </c>
      <c r="C28" s="76">
        <v>1250</v>
      </c>
      <c r="D28" s="206"/>
      <c r="F28" s="344"/>
      <c r="H28" s="315"/>
    </row>
    <row r="29" spans="1:11">
      <c r="A29" s="12" t="s">
        <v>1976</v>
      </c>
      <c r="B29" s="76">
        <v>1750</v>
      </c>
      <c r="C29" s="76">
        <v>3500</v>
      </c>
      <c r="D29" s="207"/>
      <c r="E29" s="445" t="s">
        <v>2637</v>
      </c>
      <c r="F29" s="444"/>
    </row>
    <row r="30" spans="1:11">
      <c r="A30" s="12" t="s">
        <v>1940</v>
      </c>
      <c r="B30" s="76">
        <v>1750</v>
      </c>
      <c r="C30" s="76">
        <v>3500</v>
      </c>
      <c r="E30" s="445"/>
      <c r="F30" s="306"/>
    </row>
    <row r="31" spans="1:11">
      <c r="A31" s="12" t="s">
        <v>1867</v>
      </c>
      <c r="B31" s="76">
        <v>437</v>
      </c>
      <c r="C31" s="14" t="s">
        <v>26</v>
      </c>
      <c r="F31" s="306"/>
    </row>
    <row r="32" spans="1:11">
      <c r="A32" s="12" t="s">
        <v>30</v>
      </c>
      <c r="B32" s="76">
        <v>3500</v>
      </c>
      <c r="C32" s="76">
        <v>4500</v>
      </c>
      <c r="D32" s="141"/>
    </row>
    <row r="33" spans="1:3">
      <c r="A33" s="12" t="s">
        <v>1868</v>
      </c>
      <c r="B33" s="76">
        <v>875</v>
      </c>
      <c r="C33" s="14" t="s">
        <v>26</v>
      </c>
    </row>
    <row r="34" spans="1:3">
      <c r="A34" s="12" t="s">
        <v>32</v>
      </c>
      <c r="B34" s="76">
        <v>3500</v>
      </c>
      <c r="C34" s="76">
        <v>4500</v>
      </c>
    </row>
    <row r="35" spans="1:3">
      <c r="A35" s="12" t="s">
        <v>1869</v>
      </c>
      <c r="B35" s="76">
        <v>875</v>
      </c>
      <c r="C35" s="14" t="s">
        <v>26</v>
      </c>
    </row>
    <row r="36" spans="1:3">
      <c r="A36" s="635" t="s">
        <v>36</v>
      </c>
      <c r="B36" s="636"/>
      <c r="C36" s="637"/>
    </row>
    <row r="37" spans="1:3">
      <c r="A37" s="12" t="s">
        <v>37</v>
      </c>
      <c r="B37" s="77">
        <v>0.25</v>
      </c>
      <c r="C37" s="77">
        <v>0.25</v>
      </c>
    </row>
    <row r="38" spans="1:3">
      <c r="A38" s="12" t="s">
        <v>38</v>
      </c>
      <c r="B38" s="77">
        <v>0.25</v>
      </c>
      <c r="C38" s="77">
        <v>0.25</v>
      </c>
    </row>
    <row r="39" spans="1:3">
      <c r="A39" s="12" t="s">
        <v>39</v>
      </c>
      <c r="B39" s="78">
        <v>0.5</v>
      </c>
      <c r="C39" s="78">
        <v>0.5</v>
      </c>
    </row>
    <row r="40" spans="1:3">
      <c r="A40" s="632" t="s">
        <v>1939</v>
      </c>
      <c r="B40" s="633"/>
      <c r="C40" s="634"/>
    </row>
    <row r="41" spans="1:3">
      <c r="A41" s="12" t="s">
        <v>1919</v>
      </c>
      <c r="B41" s="76">
        <v>3500</v>
      </c>
      <c r="C41" s="14" t="s">
        <v>26</v>
      </c>
    </row>
    <row r="42" spans="1:3">
      <c r="A42" s="12" t="s">
        <v>1920</v>
      </c>
      <c r="B42" s="76">
        <v>1000</v>
      </c>
      <c r="C42" s="76">
        <v>1250</v>
      </c>
    </row>
    <row r="1048550" spans="16380:16380">
      <c r="XEZ1048550" s="10" t="e" cm="1" vm="1">
        <f t="array" aca="1" ref="XEZ1048550" ca="1">ROW(INDEX(solver_adj,0,0,1))</f>
        <v>#VALUE!</v>
      </c>
    </row>
    <row r="1048551" spans="16380:16380">
      <c r="XEZ1048551" s="10" cm="1">
        <f t="array" ref="XEZ1048551">COLUMN(INDEX(solver_adj,0,0,1))</f>
        <v>2</v>
      </c>
    </row>
    <row r="1048552" spans="16380:16380">
      <c r="XEZ1048552" s="10">
        <f>ROWS(INDEX(solver_adj,0,0,1))</f>
        <v>2</v>
      </c>
    </row>
    <row r="1048553" spans="16380:16380">
      <c r="XEZ1048553" s="10">
        <f>COLUMNS(INDEX(solver_adj,0,0,1))</f>
        <v>1</v>
      </c>
    </row>
    <row r="1048554" spans="16380:16380">
      <c r="XEZ1048554" s="10">
        <f>solver_eng</f>
        <v>1</v>
      </c>
    </row>
    <row r="1048555" spans="16380:16380">
      <c r="XEZ1048555" s="10">
        <f>solver_val</f>
        <v>0</v>
      </c>
    </row>
  </sheetData>
  <sheetProtection algorithmName="SHA-512" hashValue="4xNqTFY9zd8CzRecOFK8Fn0/KQpYaq13+jwfdiHjUazmp2SnbVmtuhKh/HkrlmWVmgkZGCnN7ZdFG61XFhAqjg==" saltValue="a9ELKG02OrRHoBaqV4Nrlw==" spinCount="100000" sheet="1" objects="1" scenarios="1" formatColumns="0"/>
  <scenarios current="0">
    <scenario name="5% Base Tier Solution" count="2" user="Fernandez, Christopher" comment="Created by Fernandez, Christopher on 3/6/2024">
      <inputCells r="B13" undone="1" val="0.216151364654079" numFmtId="172"/>
      <inputCells r="B12" undone="1" val="1479.781637709" numFmtId="165"/>
    </scenario>
  </scenarios>
  <mergeCells count="5">
    <mergeCell ref="A40:C40"/>
    <mergeCell ref="A23:C23"/>
    <mergeCell ref="A36:C36"/>
    <mergeCell ref="E4:H4"/>
    <mergeCell ref="A4:B4"/>
  </mergeCells>
  <pageMargins left="0.7" right="0.7" top="0.75" bottom="0.75" header="0.3" footer="0.3"/>
  <extLst>
    <ext xmlns:x15="http://schemas.microsoft.com/office/spreadsheetml/2010/11/main" uri="{F7C9EE02-42E1-4005-9D12-6889AFFD525C}">
      <x15:webExtensions xmlns:xm="http://schemas.microsoft.com/office/excel/2006/main">
        <x15:webExtension appRef="{22BE3F3E-7549-427A-8E41-C81755F4C9F5}">
          <xm:f>Dash!1:1048576</xm:f>
        </x15:webExtension>
        <x15:webExtension appRef="{57994FFD-F3F3-46F8-A3FD-4B534F25DED0}">
          <xm:f>Dash!XFD1048550:XFD1048575</xm:f>
        </x15:webExtension>
        <x15:webExtension appRef="{DE0AE23D-BAA3-4D49-B30C-3C702A97F103}">
          <xm:f>Dash!$M$30</xm:f>
        </x15:webExtension>
        <x15:webExtension appRef="{89DAA554-7E84-4402-BFB1-F91BBE4D8C48}">
          <xm:f>Dash!C12:C13</xm:f>
        </x15:webExtension>
      </x15:webExtens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9981-6AA9-4A43-9601-607598396D6A}">
  <sheetPr codeName="Sheet3">
    <tabColor theme="3" tint="-0.499984740745262"/>
  </sheetPr>
  <dimension ref="A1:AT293"/>
  <sheetViews>
    <sheetView zoomScale="87" workbookViewId="0">
      <selection sqref="A1:L1"/>
    </sheetView>
  </sheetViews>
  <sheetFormatPr defaultColWidth="8.85546875" defaultRowHeight="14.25"/>
  <cols>
    <col min="1" max="1" width="43.28515625" style="10" bestFit="1" customWidth="1"/>
    <col min="2" max="2" width="21.5703125" style="10" bestFit="1" customWidth="1"/>
    <col min="3" max="3" width="13.7109375" style="10" bestFit="1" customWidth="1"/>
    <col min="4" max="4" width="15.140625" style="10" bestFit="1" customWidth="1"/>
    <col min="5" max="5" width="21.28515625" style="10" bestFit="1" customWidth="1"/>
    <col min="6" max="6" width="9" style="10" bestFit="1" customWidth="1"/>
    <col min="7" max="7" width="14.5703125" style="10" customWidth="1"/>
    <col min="8" max="8" width="21.28515625" style="10" bestFit="1" customWidth="1"/>
    <col min="9" max="9" width="9" style="10" bestFit="1" customWidth="1"/>
    <col min="10" max="10" width="14.5703125" style="10" customWidth="1"/>
    <col min="11" max="11" width="20.7109375" style="10" customWidth="1"/>
    <col min="12" max="12" width="10.140625" style="10" bestFit="1" customWidth="1"/>
    <col min="13" max="13" width="4.28515625" style="93" customWidth="1"/>
    <col min="14" max="14" width="24" style="10" customWidth="1"/>
    <col min="15" max="15" width="10.28515625" style="10" customWidth="1"/>
    <col min="16" max="16" width="10.42578125" style="10" bestFit="1" customWidth="1"/>
    <col min="17" max="17" width="12.7109375" style="10" customWidth="1"/>
    <col min="18" max="18" width="11.140625" style="10" customWidth="1"/>
    <col min="19" max="19" width="12" style="10" customWidth="1"/>
    <col min="20" max="21" width="11.85546875" style="10" customWidth="1"/>
    <col min="22" max="22" width="13.7109375" style="93" customWidth="1"/>
    <col min="23" max="26" width="13" style="93" customWidth="1"/>
    <col min="27" max="43" width="8.85546875" style="93"/>
    <col min="44" max="16384" width="8.85546875" style="10"/>
  </cols>
  <sheetData>
    <row r="1" spans="1:46" s="93" customFormat="1" ht="31.5" customHeight="1" thickBot="1">
      <c r="A1" s="652" t="s">
        <v>2548</v>
      </c>
      <c r="B1" s="653"/>
      <c r="C1" s="653"/>
      <c r="D1" s="653"/>
      <c r="E1" s="653"/>
      <c r="F1" s="653"/>
      <c r="G1" s="653"/>
      <c r="H1" s="653"/>
      <c r="I1" s="653"/>
      <c r="J1" s="653"/>
      <c r="K1" s="653"/>
      <c r="L1" s="653"/>
    </row>
    <row r="2" spans="1:46" ht="15">
      <c r="A2" s="369"/>
      <c r="B2" s="645" t="s">
        <v>2300</v>
      </c>
      <c r="C2" s="646"/>
      <c r="D2" s="647"/>
      <c r="E2" s="645" t="s">
        <v>2638</v>
      </c>
      <c r="F2" s="646"/>
      <c r="G2" s="647"/>
      <c r="H2" s="645" t="s">
        <v>2550</v>
      </c>
      <c r="I2" s="646"/>
      <c r="J2" s="647"/>
      <c r="K2" s="645" t="s">
        <v>2556</v>
      </c>
      <c r="L2" s="648"/>
      <c r="M2" s="370"/>
      <c r="N2" s="649" t="s">
        <v>1944</v>
      </c>
      <c r="O2" s="641" t="s">
        <v>11</v>
      </c>
      <c r="P2" s="641" t="s">
        <v>13</v>
      </c>
      <c r="Q2" s="641" t="s">
        <v>29</v>
      </c>
      <c r="R2" s="641" t="s">
        <v>2096</v>
      </c>
      <c r="S2" s="641" t="s">
        <v>2097</v>
      </c>
      <c r="T2" s="641" t="s">
        <v>1976</v>
      </c>
      <c r="U2" s="641" t="s">
        <v>27</v>
      </c>
      <c r="V2" s="641" t="s">
        <v>1932</v>
      </c>
      <c r="W2" s="641" t="s">
        <v>32</v>
      </c>
      <c r="X2" s="641" t="s">
        <v>2093</v>
      </c>
      <c r="Y2" s="641" t="s">
        <v>2094</v>
      </c>
      <c r="Z2" s="641" t="s">
        <v>2095</v>
      </c>
      <c r="AA2" s="371"/>
      <c r="AB2" s="371"/>
      <c r="AC2" s="371"/>
      <c r="AD2" s="371"/>
      <c r="AE2" s="371"/>
      <c r="AM2" s="523"/>
    </row>
    <row r="3" spans="1:46" ht="45">
      <c r="A3" s="372"/>
      <c r="B3" s="368" t="s">
        <v>44</v>
      </c>
      <c r="C3" s="351" t="s">
        <v>1945</v>
      </c>
      <c r="D3" s="428" t="s">
        <v>2099</v>
      </c>
      <c r="E3" s="368" t="s">
        <v>44</v>
      </c>
      <c r="F3" s="351" t="s">
        <v>1945</v>
      </c>
      <c r="G3" s="428" t="s">
        <v>2099</v>
      </c>
      <c r="H3" s="368" t="s">
        <v>44</v>
      </c>
      <c r="I3" s="351" t="s">
        <v>1945</v>
      </c>
      <c r="J3" s="428" t="s">
        <v>2099</v>
      </c>
      <c r="K3" s="368" t="s">
        <v>1946</v>
      </c>
      <c r="L3" s="621" t="s">
        <v>1947</v>
      </c>
      <c r="M3" s="370"/>
      <c r="N3" s="650"/>
      <c r="O3" s="642"/>
      <c r="P3" s="642"/>
      <c r="Q3" s="642"/>
      <c r="R3" s="642"/>
      <c r="S3" s="642"/>
      <c r="T3" s="642"/>
      <c r="U3" s="642"/>
      <c r="V3" s="642"/>
      <c r="W3" s="642"/>
      <c r="X3" s="642"/>
      <c r="Y3" s="642"/>
      <c r="Z3" s="642"/>
    </row>
    <row r="4" spans="1:46">
      <c r="A4" s="340" t="s">
        <v>11</v>
      </c>
      <c r="B4" s="373">
        <v>198356516.18266547</v>
      </c>
      <c r="C4" s="374">
        <v>0.16819489145870756</v>
      </c>
      <c r="D4" s="375">
        <v>50</v>
      </c>
      <c r="E4" s="373">
        <v>211508675.00000003</v>
      </c>
      <c r="F4" s="374">
        <v>0.17957135084650089</v>
      </c>
      <c r="G4" s="375">
        <v>50</v>
      </c>
      <c r="H4" s="373">
        <f>Dash!F7</f>
        <v>212038554.58333337</v>
      </c>
      <c r="I4" s="374">
        <f>Dash!G7</f>
        <v>0.17324912730307129</v>
      </c>
      <c r="J4" s="375">
        <f>Dash!H7</f>
        <v>50</v>
      </c>
      <c r="K4" s="373">
        <f>H4-E4</f>
        <v>529879.58333334327</v>
      </c>
      <c r="L4" s="374">
        <f>K4/E4</f>
        <v>2.5052380633245573E-3</v>
      </c>
      <c r="M4" s="376"/>
      <c r="N4" s="422">
        <v>2018</v>
      </c>
      <c r="O4" s="426">
        <f>'Analysis-School'!C56</f>
        <v>42329</v>
      </c>
      <c r="P4" s="426">
        <f>'Analysis-School'!Q56</f>
        <v>64312</v>
      </c>
      <c r="Q4" s="426">
        <f>'Analysis-School'!AE56</f>
        <v>1275</v>
      </c>
      <c r="R4" s="427"/>
      <c r="S4" s="427"/>
      <c r="T4" s="426">
        <f>'Analysis-School'!C111</f>
        <v>31379</v>
      </c>
      <c r="U4" s="426">
        <f>'Analysis-School'!AE166</f>
        <v>413</v>
      </c>
      <c r="V4" s="426">
        <f>'Analysis-School'!Q111</f>
        <v>76000</v>
      </c>
      <c r="W4" s="426">
        <f>'Analysis-School'!AE111</f>
        <v>449</v>
      </c>
      <c r="X4" s="426">
        <f>'Analysis-School'!C221</f>
        <v>1096</v>
      </c>
      <c r="Y4" s="426">
        <f>'Analysis-School'!Q221</f>
        <v>4201</v>
      </c>
      <c r="Z4" s="600">
        <f>'Analysis-School'!AE221</f>
        <v>10</v>
      </c>
    </row>
    <row r="5" spans="1:46">
      <c r="A5" s="341" t="s">
        <v>13</v>
      </c>
      <c r="B5" s="377">
        <v>258724027.31496271</v>
      </c>
      <c r="C5" s="378">
        <v>0.21938306101285895</v>
      </c>
      <c r="D5" s="379">
        <v>50</v>
      </c>
      <c r="E5" s="377">
        <v>259230431.25000006</v>
      </c>
      <c r="F5" s="378">
        <v>0.22008723150520176</v>
      </c>
      <c r="G5" s="379">
        <v>50</v>
      </c>
      <c r="H5" s="377">
        <f>Dash!F8</f>
        <v>271061691.97916669</v>
      </c>
      <c r="I5" s="378">
        <f>Dash!G8</f>
        <v>0.22147482410906694</v>
      </c>
      <c r="J5" s="379">
        <f>Dash!H8</f>
        <v>50</v>
      </c>
      <c r="K5" s="377">
        <f t="shared" ref="K5:K22" si="0">H5-E5</f>
        <v>11831260.729166627</v>
      </c>
      <c r="L5" s="618">
        <f t="shared" ref="L5:L23" si="1">K5/E5</f>
        <v>4.5639937688321169E-2</v>
      </c>
      <c r="M5" s="376"/>
      <c r="N5" s="424">
        <v>2019</v>
      </c>
      <c r="O5" s="425">
        <f>'Analysis-School'!D56</f>
        <v>50561</v>
      </c>
      <c r="P5" s="425">
        <f>'Analysis-School'!R56</f>
        <v>63833</v>
      </c>
      <c r="Q5" s="425">
        <f>'Analysis-School'!AF56</f>
        <v>1267</v>
      </c>
      <c r="R5" s="427"/>
      <c r="S5" s="427"/>
      <c r="T5" s="425">
        <f>'Analysis-School'!D111</f>
        <v>33383</v>
      </c>
      <c r="U5" s="425">
        <f>'Analysis-School'!AF166</f>
        <v>508</v>
      </c>
      <c r="V5" s="425">
        <f>'Analysis-School'!R111</f>
        <v>79000</v>
      </c>
      <c r="W5" s="425">
        <f>'Analysis-School'!AF111</f>
        <v>435</v>
      </c>
      <c r="X5" s="425">
        <f>'Analysis-School'!D221</f>
        <v>1100</v>
      </c>
      <c r="Y5" s="425">
        <f>'Analysis-School'!R221</f>
        <v>4281</v>
      </c>
      <c r="Z5" s="528">
        <f>'Analysis-School'!AF221</f>
        <v>16</v>
      </c>
    </row>
    <row r="6" spans="1:46">
      <c r="A6" s="340" t="s">
        <v>15</v>
      </c>
      <c r="B6" s="373">
        <v>4625642.0374873867</v>
      </c>
      <c r="C6" s="374">
        <v>3.9222778025883509E-3</v>
      </c>
      <c r="D6" s="375">
        <v>14</v>
      </c>
      <c r="E6" s="373">
        <v>4945018.7499999991</v>
      </c>
      <c r="F6" s="374">
        <v>4.1983322759635037E-3</v>
      </c>
      <c r="G6" s="375">
        <v>15</v>
      </c>
      <c r="H6" s="373">
        <f>Dash!F9</f>
        <v>4916166.354166667</v>
      </c>
      <c r="I6" s="374">
        <f>Dash!G9</f>
        <v>4.0168238847400808E-3</v>
      </c>
      <c r="J6" s="375">
        <f>Dash!H9</f>
        <v>13</v>
      </c>
      <c r="K6" s="373">
        <f t="shared" si="0"/>
        <v>-28852.395833332092</v>
      </c>
      <c r="L6" s="619">
        <f t="shared" si="1"/>
        <v>-5.8346383081625515E-3</v>
      </c>
      <c r="M6" s="376"/>
      <c r="N6" s="422">
        <v>2020</v>
      </c>
      <c r="O6" s="423">
        <f>'Analysis-School'!E56</f>
        <v>53442</v>
      </c>
      <c r="P6" s="423">
        <f>'Analysis-School'!S56</f>
        <v>64720</v>
      </c>
      <c r="Q6" s="423">
        <f>'Analysis-School'!AG56</f>
        <v>1560</v>
      </c>
      <c r="R6" s="423">
        <f>'Analysis-School'!S166</f>
        <v>9869</v>
      </c>
      <c r="S6" s="423">
        <f>'Analysis-School'!E166</f>
        <v>6840</v>
      </c>
      <c r="T6" s="423">
        <f>'Analysis-School'!E111</f>
        <v>29992</v>
      </c>
      <c r="U6" s="423">
        <f>'Analysis-School'!AG166</f>
        <v>543</v>
      </c>
      <c r="V6" s="423">
        <f>'Analysis-School'!S111</f>
        <v>81153</v>
      </c>
      <c r="W6" s="423">
        <f>'Analysis-School'!AG111</f>
        <v>637</v>
      </c>
      <c r="X6" s="423">
        <f>'Analysis-School'!E221</f>
        <v>955</v>
      </c>
      <c r="Y6" s="423">
        <f>'Analysis-School'!S221</f>
        <v>4247</v>
      </c>
      <c r="Z6" s="527">
        <f>'Analysis-School'!AG221</f>
        <v>13</v>
      </c>
    </row>
    <row r="7" spans="1:46">
      <c r="A7" s="341" t="s">
        <v>18</v>
      </c>
      <c r="B7" s="377">
        <v>1957161.333651077</v>
      </c>
      <c r="C7" s="378">
        <v>1.6595599903432359E-3</v>
      </c>
      <c r="D7" s="379">
        <v>29</v>
      </c>
      <c r="E7" s="377">
        <v>2382450</v>
      </c>
      <c r="F7" s="378">
        <v>2.0227055217675871E-3</v>
      </c>
      <c r="G7" s="379">
        <v>35</v>
      </c>
      <c r="H7" s="377">
        <f>Dash!F10</f>
        <v>2282570.8333333335</v>
      </c>
      <c r="I7" s="378">
        <f>Dash!G10</f>
        <v>1.8650070769418818E-3</v>
      </c>
      <c r="J7" s="379">
        <f>Dash!H10</f>
        <v>35</v>
      </c>
      <c r="K7" s="377">
        <f t="shared" si="0"/>
        <v>-99879.166666666511</v>
      </c>
      <c r="L7" s="618">
        <f t="shared" si="1"/>
        <v>-4.1922880508160301E-2</v>
      </c>
      <c r="M7" s="376"/>
      <c r="N7" s="424">
        <v>2021</v>
      </c>
      <c r="O7" s="425">
        <f>'Analysis-School'!F56</f>
        <v>52702</v>
      </c>
      <c r="P7" s="425">
        <f>'Analysis-School'!T56</f>
        <v>64467</v>
      </c>
      <c r="Q7" s="425">
        <f>'Analysis-School'!AH56</f>
        <v>1125</v>
      </c>
      <c r="R7" s="425">
        <f>'Analysis-School'!T166</f>
        <v>11314</v>
      </c>
      <c r="S7" s="425">
        <f>'Analysis-School'!F166</f>
        <v>6801</v>
      </c>
      <c r="T7" s="425">
        <f>'Analysis-School'!F111</f>
        <v>30195</v>
      </c>
      <c r="U7" s="425">
        <f>'Analysis-School'!AH166</f>
        <v>496</v>
      </c>
      <c r="V7" s="425">
        <f>'Analysis-School'!T111</f>
        <v>81607</v>
      </c>
      <c r="W7" s="425">
        <f>'Analysis-School'!AH111</f>
        <v>850</v>
      </c>
      <c r="X7" s="425">
        <f>'Analysis-School'!F221</f>
        <v>1286</v>
      </c>
      <c r="Y7" s="425">
        <f>'Analysis-School'!T221</f>
        <v>5082</v>
      </c>
      <c r="Z7" s="528">
        <f>'Analysis-School'!AH221</f>
        <v>12</v>
      </c>
    </row>
    <row r="8" spans="1:46">
      <c r="A8" s="340" t="s">
        <v>1948</v>
      </c>
      <c r="B8" s="373">
        <v>17102238.259052474</v>
      </c>
      <c r="C8" s="374">
        <v>1.4501712184909138E-2</v>
      </c>
      <c r="D8" s="375">
        <v>46</v>
      </c>
      <c r="E8" s="373">
        <v>19912958.333333332</v>
      </c>
      <c r="F8" s="374">
        <v>1.6906147359046872E-2</v>
      </c>
      <c r="G8" s="375">
        <v>49</v>
      </c>
      <c r="H8" s="373">
        <f>Dash!F11</f>
        <v>20085776.041666672</v>
      </c>
      <c r="I8" s="374">
        <f>Dash!G11</f>
        <v>1.64113699853395E-2</v>
      </c>
      <c r="J8" s="375">
        <f>Dash!H11</f>
        <v>49</v>
      </c>
      <c r="K8" s="373">
        <f t="shared" si="0"/>
        <v>172817.70833333954</v>
      </c>
      <c r="L8" s="619">
        <f t="shared" si="1"/>
        <v>8.6786556492739215E-3</v>
      </c>
      <c r="M8" s="376"/>
      <c r="N8" s="422">
        <v>2022</v>
      </c>
      <c r="O8" s="423">
        <f>'Analysis-School'!G56</f>
        <v>52130</v>
      </c>
      <c r="P8" s="423">
        <f>'Analysis-School'!U56</f>
        <v>61995</v>
      </c>
      <c r="Q8" s="423">
        <f>'Analysis-School'!AI56</f>
        <v>1053</v>
      </c>
      <c r="R8" s="423">
        <f>'Analysis-School'!U166</f>
        <v>12806</v>
      </c>
      <c r="S8" s="423">
        <f>'Analysis-School'!G166</f>
        <v>9309</v>
      </c>
      <c r="T8" s="423">
        <f>'Analysis-School'!G111</f>
        <v>31077</v>
      </c>
      <c r="U8" s="423">
        <f>'Analysis-School'!AI166</f>
        <v>471</v>
      </c>
      <c r="V8" s="423">
        <f>'Analysis-School'!U111</f>
        <v>78375</v>
      </c>
      <c r="W8" s="423">
        <f>'Analysis-School'!AI111</f>
        <v>1032</v>
      </c>
      <c r="X8" s="423">
        <f>'Analysis-School'!G221</f>
        <v>1563</v>
      </c>
      <c r="Y8" s="423">
        <f>'Analysis-School'!U221</f>
        <v>6011</v>
      </c>
      <c r="Z8" s="527">
        <f>'Analysis-School'!AI221</f>
        <v>14</v>
      </c>
    </row>
    <row r="9" spans="1:46">
      <c r="A9" s="341" t="s">
        <v>20</v>
      </c>
      <c r="B9" s="377">
        <v>3828153.4640078414</v>
      </c>
      <c r="C9" s="378">
        <v>3.2460534635178422E-3</v>
      </c>
      <c r="D9" s="379">
        <v>37</v>
      </c>
      <c r="E9" s="377">
        <v>4244362.5</v>
      </c>
      <c r="F9" s="378">
        <v>3.6034735105178618E-3</v>
      </c>
      <c r="G9" s="379">
        <v>43</v>
      </c>
      <c r="H9" s="377">
        <f>Dash!F12</f>
        <v>4060334.3749999995</v>
      </c>
      <c r="I9" s="378">
        <f>Dash!G12</f>
        <v>3.3175541514595089E-3</v>
      </c>
      <c r="J9" s="379">
        <f>Dash!H12</f>
        <v>43</v>
      </c>
      <c r="K9" s="377">
        <f t="shared" si="0"/>
        <v>-184028.12500000047</v>
      </c>
      <c r="L9" s="618">
        <f t="shared" si="1"/>
        <v>-4.3358248735823217E-2</v>
      </c>
      <c r="M9" s="376"/>
      <c r="N9" s="424">
        <v>2023</v>
      </c>
      <c r="O9" s="425">
        <f>'Analysis-School'!H56</f>
        <v>53315</v>
      </c>
      <c r="P9" s="425">
        <f>'Analysis-School'!V56</f>
        <v>58448</v>
      </c>
      <c r="Q9" s="425">
        <f>'Analysis-School'!AJ56</f>
        <v>1226</v>
      </c>
      <c r="R9" s="425">
        <f>'Analysis-School'!V166</f>
        <v>13346</v>
      </c>
      <c r="S9" s="425">
        <f>'Analysis-School'!H166</f>
        <v>8617</v>
      </c>
      <c r="T9" s="425">
        <f>'Analysis-School'!H111</f>
        <v>33302</v>
      </c>
      <c r="U9" s="425">
        <f>'Analysis-School'!AJ166</f>
        <v>410</v>
      </c>
      <c r="V9" s="425">
        <f>'Analysis-School'!V111</f>
        <v>77586</v>
      </c>
      <c r="W9" s="425">
        <f>'Analysis-School'!AJ111</f>
        <v>1411</v>
      </c>
      <c r="X9" s="425">
        <f>'Analysis-School'!H221</f>
        <v>1454</v>
      </c>
      <c r="Y9" s="425">
        <f>'Analysis-School'!V221</f>
        <v>5808</v>
      </c>
      <c r="Z9" s="528">
        <f>'Analysis-School'!AJ221</f>
        <v>24</v>
      </c>
    </row>
    <row r="10" spans="1:46">
      <c r="A10" s="340" t="s">
        <v>21</v>
      </c>
      <c r="B10" s="373">
        <v>12762465.323559118</v>
      </c>
      <c r="C10" s="374">
        <v>1.0821834901883281E-2</v>
      </c>
      <c r="D10" s="375">
        <v>39</v>
      </c>
      <c r="E10" s="373">
        <v>17268921.875</v>
      </c>
      <c r="F10" s="374">
        <v>1.466135433336925E-2</v>
      </c>
      <c r="G10" s="375">
        <v>45</v>
      </c>
      <c r="H10" s="373">
        <f>Dash!F13</f>
        <v>17308313.802083336</v>
      </c>
      <c r="I10" s="374">
        <f>Dash!G13</f>
        <v>1.4142004821675677E-2</v>
      </c>
      <c r="J10" s="375">
        <f>Dash!H13</f>
        <v>45</v>
      </c>
      <c r="K10" s="373">
        <f t="shared" si="0"/>
        <v>39391.927083335817</v>
      </c>
      <c r="L10" s="619">
        <f t="shared" si="1"/>
        <v>2.2810878043500221E-3</v>
      </c>
      <c r="M10" s="376"/>
      <c r="N10" s="422">
        <v>2024</v>
      </c>
      <c r="O10" s="423">
        <f>'Analysis-School'!J56</f>
        <v>61032</v>
      </c>
      <c r="P10" s="423">
        <f>'Analysis-School'!X56</f>
        <v>56197</v>
      </c>
      <c r="Q10" s="423">
        <f>'Analysis-School'!AL56</f>
        <v>1245</v>
      </c>
      <c r="R10" s="423">
        <f>'Analysis-School'!X166</f>
        <v>17244</v>
      </c>
      <c r="S10" s="423">
        <f>'Analysis-School'!J166</f>
        <v>12574</v>
      </c>
      <c r="T10" s="423">
        <f>'Analysis-School'!J111</f>
        <v>43439</v>
      </c>
      <c r="U10" s="423">
        <f>'Analysis-School'!AL166</f>
        <v>473</v>
      </c>
      <c r="V10" s="423">
        <f>'Analysis-School'!X111</f>
        <v>87297</v>
      </c>
      <c r="W10" s="423">
        <f>'Analysis-School'!AL111</f>
        <v>1824</v>
      </c>
      <c r="X10" s="423">
        <f>'Analysis-School'!J221</f>
        <v>1661</v>
      </c>
      <c r="Y10" s="423">
        <f>'Analysis-School'!X221</f>
        <v>6374</v>
      </c>
      <c r="Z10" s="527">
        <f>'Analysis-School'!AL221</f>
        <v>35</v>
      </c>
    </row>
    <row r="11" spans="1:46">
      <c r="A11" s="341" t="s">
        <v>1974</v>
      </c>
      <c r="B11" s="377">
        <v>47616386.062626332</v>
      </c>
      <c r="C11" s="378">
        <v>4.0375950533856217E-2</v>
      </c>
      <c r="D11" s="379">
        <v>50</v>
      </c>
      <c r="E11" s="377">
        <v>47783181.249999993</v>
      </c>
      <c r="F11" s="378">
        <v>4.0568030624775507E-2</v>
      </c>
      <c r="G11" s="379">
        <v>50</v>
      </c>
      <c r="H11" s="377">
        <f>Dash!F14</f>
        <v>43331169.583333328</v>
      </c>
      <c r="I11" s="378">
        <f>Dash!G14</f>
        <v>3.5404350544105991E-2</v>
      </c>
      <c r="J11" s="379">
        <f>Dash!H14</f>
        <v>50</v>
      </c>
      <c r="K11" s="377">
        <f t="shared" si="0"/>
        <v>-4452011.6666666642</v>
      </c>
      <c r="L11" s="618">
        <f t="shared" si="1"/>
        <v>-9.3171102262402522E-2</v>
      </c>
      <c r="M11" s="376"/>
      <c r="N11" s="424">
        <v>2025</v>
      </c>
      <c r="O11" s="425">
        <f>'Analysis-School'!L56</f>
        <v>60298.749999999993</v>
      </c>
      <c r="P11" s="425">
        <f>'Analysis-School'!Z56</f>
        <v>56476.75</v>
      </c>
      <c r="Q11" s="425">
        <f>'Analysis-School'!AN56</f>
        <v>1306.3</v>
      </c>
      <c r="R11" s="425">
        <f>'Analysis-School'!Z166</f>
        <v>17943.149999999998</v>
      </c>
      <c r="S11" s="425">
        <f>'Analysis-School'!L166</f>
        <v>12970.400000000001</v>
      </c>
      <c r="T11" s="425">
        <f>'Analysis-School'!L111</f>
        <v>43071.60000000002</v>
      </c>
      <c r="U11" s="425">
        <f>'Analysis-School'!AN166</f>
        <v>488.99999999999994</v>
      </c>
      <c r="V11" s="425">
        <f>'Analysis-School'!Z111</f>
        <v>88947.899999999951</v>
      </c>
      <c r="W11" s="425">
        <f>'Analysis-School'!AN111</f>
        <v>1846.6</v>
      </c>
      <c r="X11" s="425">
        <f>'Analysis-School'!L221</f>
        <v>1653.8000000000004</v>
      </c>
      <c r="Y11" s="425">
        <f>'Analysis-School'!Z221</f>
        <v>6380.6500000000015</v>
      </c>
      <c r="Z11" s="528">
        <f>'Analysis-School'!AN221</f>
        <v>40.200000000000003</v>
      </c>
      <c r="AR11" s="93"/>
      <c r="AS11" s="93"/>
      <c r="AT11" s="93"/>
    </row>
    <row r="12" spans="1:46">
      <c r="A12" s="340" t="s">
        <v>1975</v>
      </c>
      <c r="B12" s="373">
        <v>106807869.14849909</v>
      </c>
      <c r="C12" s="374">
        <v>9.0566916096793085E-2</v>
      </c>
      <c r="D12" s="375">
        <v>50</v>
      </c>
      <c r="E12" s="373">
        <v>127715072.91666666</v>
      </c>
      <c r="F12" s="374">
        <v>0.10843039022917235</v>
      </c>
      <c r="G12" s="375">
        <v>50</v>
      </c>
      <c r="H12" s="373">
        <f>Dash!F15</f>
        <v>123852741.25000003</v>
      </c>
      <c r="I12" s="374">
        <f>Dash!G15</f>
        <v>0.10119564990348315</v>
      </c>
      <c r="J12" s="375">
        <f>Dash!H15</f>
        <v>50</v>
      </c>
      <c r="K12" s="373">
        <f t="shared" si="0"/>
        <v>-3862331.6666666269</v>
      </c>
      <c r="L12" s="619">
        <f t="shared" si="1"/>
        <v>-3.0241784140755068E-2</v>
      </c>
      <c r="M12" s="376"/>
      <c r="N12" s="594">
        <v>2026</v>
      </c>
      <c r="O12" s="595">
        <f>'Analysis-School'!M56</f>
        <v>59681.182499999995</v>
      </c>
      <c r="P12" s="595">
        <f>'Analysis-School'!AA56</f>
        <v>59167.35</v>
      </c>
      <c r="Q12" s="595">
        <f>'Analysis-School'!AO56</f>
        <v>1314.76</v>
      </c>
      <c r="R12" s="595">
        <f>'Analysis-School'!AA166</f>
        <v>17970.644999999997</v>
      </c>
      <c r="S12" s="595">
        <f>'Analysis-School'!M166</f>
        <v>12270.98</v>
      </c>
      <c r="T12" s="595">
        <f>'Analysis-School'!M111</f>
        <v>37074.74</v>
      </c>
      <c r="U12" s="595">
        <f>'Analysis-School'!AO166</f>
        <v>483.73499999999996</v>
      </c>
      <c r="V12" s="595">
        <f>'Analysis-School'!AA111</f>
        <v>81811.41250000002</v>
      </c>
      <c r="W12" s="595">
        <f>'Analysis-School'!AO111</f>
        <v>1823.0175000000002</v>
      </c>
      <c r="X12" s="595">
        <f>'Analysis-School'!M221</f>
        <v>1637.6399999999999</v>
      </c>
      <c r="Y12" s="595">
        <f>'Analysis-School'!AA221</f>
        <v>6162.0250000000005</v>
      </c>
      <c r="Z12" s="529">
        <f>'Analysis-School'!AO221</f>
        <v>43.720000000000006</v>
      </c>
      <c r="AR12" s="93"/>
      <c r="AS12" s="93"/>
      <c r="AT12" s="93"/>
    </row>
    <row r="13" spans="1:46">
      <c r="A13" s="341" t="s">
        <v>27</v>
      </c>
      <c r="B13" s="377">
        <v>159910.75461277645</v>
      </c>
      <c r="C13" s="378">
        <v>1.3559510185391342E-4</v>
      </c>
      <c r="D13" s="379">
        <v>9</v>
      </c>
      <c r="E13" s="377">
        <v>252648.95833333331</v>
      </c>
      <c r="F13" s="378">
        <v>2.1449954588329757E-4</v>
      </c>
      <c r="G13" s="379">
        <v>10</v>
      </c>
      <c r="H13" s="377">
        <f>Dash!F16</f>
        <v>253496.61458333331</v>
      </c>
      <c r="I13" s="378">
        <f>Dash!G16</f>
        <v>2.0712302692850725E-4</v>
      </c>
      <c r="J13" s="379">
        <f>Dash!H16</f>
        <v>10</v>
      </c>
      <c r="K13" s="377">
        <f t="shared" si="0"/>
        <v>847.65625</v>
      </c>
      <c r="L13" s="618">
        <f t="shared" si="1"/>
        <v>3.3550751825449508E-3</v>
      </c>
      <c r="M13" s="376"/>
      <c r="N13" s="417" t="s">
        <v>2551</v>
      </c>
      <c r="O13" s="418">
        <f t="shared" ref="O13:Z13" si="2">(O12-O9)/O9</f>
        <v>0.11940696802025688</v>
      </c>
      <c r="P13" s="418">
        <f t="shared" si="2"/>
        <v>1.230752121543934E-2</v>
      </c>
      <c r="Q13" s="418">
        <f t="shared" si="2"/>
        <v>7.2398042414355615E-2</v>
      </c>
      <c r="R13" s="418">
        <f t="shared" si="2"/>
        <v>0.34651918177731134</v>
      </c>
      <c r="S13" s="418">
        <f t="shared" si="2"/>
        <v>0.4240431704769641</v>
      </c>
      <c r="T13" s="418">
        <f t="shared" si="2"/>
        <v>0.11328869136988763</v>
      </c>
      <c r="U13" s="418">
        <f t="shared" si="2"/>
        <v>0.17984146341463403</v>
      </c>
      <c r="V13" s="418">
        <f t="shared" si="2"/>
        <v>5.4461017451602353E-2</v>
      </c>
      <c r="W13" s="418">
        <f t="shared" si="2"/>
        <v>0.29200389794472015</v>
      </c>
      <c r="X13" s="418">
        <f t="shared" si="2"/>
        <v>0.12629986244841807</v>
      </c>
      <c r="Y13" s="418">
        <f t="shared" si="2"/>
        <v>6.095471763085409E-2</v>
      </c>
      <c r="Z13" s="419">
        <f t="shared" si="2"/>
        <v>0.82166666666666688</v>
      </c>
      <c r="AR13" s="93"/>
      <c r="AS13" s="93"/>
      <c r="AT13" s="93"/>
    </row>
    <row r="14" spans="1:46" ht="15" thickBot="1">
      <c r="A14" s="340" t="s">
        <v>28</v>
      </c>
      <c r="B14" s="373">
        <v>1932529.8508887719</v>
      </c>
      <c r="C14" s="374">
        <v>1.6386739128429748E-3</v>
      </c>
      <c r="D14" s="375">
        <v>15</v>
      </c>
      <c r="E14" s="373">
        <v>2199370.8333333335</v>
      </c>
      <c r="F14" s="374">
        <v>1.8672708887900744E-3</v>
      </c>
      <c r="G14" s="375">
        <v>15</v>
      </c>
      <c r="H14" s="373">
        <f>Dash!F17</f>
        <v>2089551.7708333333</v>
      </c>
      <c r="I14" s="374">
        <f>Dash!G17</f>
        <v>1.7072980970976545E-3</v>
      </c>
      <c r="J14" s="375">
        <f>Dash!H17</f>
        <v>15</v>
      </c>
      <c r="K14" s="373">
        <f t="shared" si="0"/>
        <v>-109819.06250000023</v>
      </c>
      <c r="L14" s="619">
        <f t="shared" si="1"/>
        <v>-4.9932035487421693E-2</v>
      </c>
      <c r="M14" s="376"/>
      <c r="N14" s="420" t="s">
        <v>2552</v>
      </c>
      <c r="O14" s="421">
        <f>(O12-O11)/O11</f>
        <v>-1.0241796057132154E-2</v>
      </c>
      <c r="P14" s="421">
        <f t="shared" ref="P14:Z14" si="3">(P12-P11)/P11</f>
        <v>4.7640843355894212E-2</v>
      </c>
      <c r="Q14" s="421">
        <f t="shared" si="3"/>
        <v>6.4763071269999519E-3</v>
      </c>
      <c r="R14" s="421">
        <f t="shared" si="3"/>
        <v>1.5323396393609253E-3</v>
      </c>
      <c r="S14" s="421">
        <f t="shared" si="3"/>
        <v>-5.3924319990131517E-2</v>
      </c>
      <c r="T14" s="421">
        <f t="shared" si="3"/>
        <v>-0.13923002628181957</v>
      </c>
      <c r="U14" s="421">
        <f t="shared" si="3"/>
        <v>-1.0766871165644145E-2</v>
      </c>
      <c r="V14" s="421">
        <f t="shared" si="3"/>
        <v>-8.023222020980747E-2</v>
      </c>
      <c r="W14" s="421">
        <f t="shared" si="3"/>
        <v>-1.277076789775791E-2</v>
      </c>
      <c r="X14" s="421">
        <f t="shared" si="3"/>
        <v>-9.7714354819207483E-3</v>
      </c>
      <c r="Y14" s="421">
        <f t="shared" si="3"/>
        <v>-3.426375055832883E-2</v>
      </c>
      <c r="Z14" s="421">
        <f t="shared" si="3"/>
        <v>8.7562189054726444E-2</v>
      </c>
      <c r="AE14" s="371"/>
    </row>
    <row r="15" spans="1:46">
      <c r="A15" s="341" t="s">
        <v>30</v>
      </c>
      <c r="B15" s="377">
        <v>328876496.51855737</v>
      </c>
      <c r="C15" s="378">
        <v>0.27886831095742354</v>
      </c>
      <c r="D15" s="379">
        <v>50</v>
      </c>
      <c r="E15" s="377">
        <v>324924935.41666669</v>
      </c>
      <c r="F15" s="378">
        <v>0.27586201642312252</v>
      </c>
      <c r="G15" s="379">
        <v>50</v>
      </c>
      <c r="H15" s="377">
        <f>Dash!F18</f>
        <v>310700661.97916675</v>
      </c>
      <c r="I15" s="378">
        <f>Dash!G18</f>
        <v>0.25386241028737994</v>
      </c>
      <c r="J15" s="379">
        <f>Dash!H18</f>
        <v>50</v>
      </c>
      <c r="K15" s="377">
        <f t="shared" si="0"/>
        <v>-14224273.43749994</v>
      </c>
      <c r="L15" s="618">
        <f t="shared" si="1"/>
        <v>-4.3777106300750601E-2</v>
      </c>
      <c r="M15" s="376"/>
      <c r="N15" s="651" t="s">
        <v>2098</v>
      </c>
      <c r="O15" s="651"/>
      <c r="P15" s="651"/>
      <c r="Q15" s="651"/>
      <c r="R15" s="651"/>
      <c r="S15" s="651"/>
      <c r="T15" s="651"/>
      <c r="U15" s="651"/>
      <c r="V15" s="651"/>
      <c r="W15" s="651"/>
      <c r="X15" s="651"/>
      <c r="Y15" s="651"/>
      <c r="Z15" s="651"/>
    </row>
    <row r="16" spans="1:46" ht="15">
      <c r="A16" s="340" t="s">
        <v>31</v>
      </c>
      <c r="B16" s="373">
        <v>115145874.38127287</v>
      </c>
      <c r="C16" s="374">
        <v>9.7637063889755168E-2</v>
      </c>
      <c r="D16" s="375">
        <v>50</v>
      </c>
      <c r="E16" s="373">
        <v>133216443.75</v>
      </c>
      <c r="F16" s="374">
        <v>0.11310106670165844</v>
      </c>
      <c r="G16" s="375">
        <v>50</v>
      </c>
      <c r="H16" s="373">
        <f>Dash!F19</f>
        <v>132372223.125</v>
      </c>
      <c r="I16" s="374">
        <f>Dash!G19</f>
        <v>0.1081566141621694</v>
      </c>
      <c r="J16" s="375">
        <f>Dash!H19</f>
        <v>50</v>
      </c>
      <c r="K16" s="373">
        <f t="shared" si="0"/>
        <v>-844220.625</v>
      </c>
      <c r="L16" s="619">
        <f t="shared" si="1"/>
        <v>-6.3372103415724156E-3</v>
      </c>
      <c r="M16" s="376"/>
      <c r="N16" s="394"/>
      <c r="O16" s="394"/>
      <c r="P16" s="394"/>
      <c r="Q16" s="394"/>
      <c r="R16" s="394"/>
      <c r="S16" s="394"/>
      <c r="T16" s="394"/>
      <c r="U16" s="394"/>
    </row>
    <row r="17" spans="1:29" ht="15">
      <c r="A17" s="341" t="s">
        <v>32</v>
      </c>
      <c r="B17" s="377">
        <v>3744738.4571632454</v>
      </c>
      <c r="C17" s="378">
        <v>3.1753223461728794E-3</v>
      </c>
      <c r="D17" s="379">
        <v>7</v>
      </c>
      <c r="E17" s="377">
        <v>2104622.916666667</v>
      </c>
      <c r="F17" s="378">
        <v>1.7868296899327463E-3</v>
      </c>
      <c r="G17" s="379">
        <v>9</v>
      </c>
      <c r="H17" s="377">
        <f>Dash!F20</f>
        <v>1623014.8958333335</v>
      </c>
      <c r="I17" s="378">
        <f>Dash!G20</f>
        <v>1.3261074848182914E-3</v>
      </c>
      <c r="J17" s="379">
        <f>Dash!H20</f>
        <v>9</v>
      </c>
      <c r="K17" s="377">
        <f t="shared" si="0"/>
        <v>-481608.02083333349</v>
      </c>
      <c r="L17" s="618">
        <f t="shared" si="1"/>
        <v>-0.22883340147037429</v>
      </c>
      <c r="M17" s="376"/>
      <c r="N17" s="394"/>
      <c r="O17" s="394"/>
      <c r="P17" s="394"/>
      <c r="Q17" s="394"/>
      <c r="R17" s="394"/>
      <c r="S17" s="394"/>
      <c r="T17" s="394"/>
      <c r="U17" s="394"/>
      <c r="AA17" s="381"/>
      <c r="AB17" s="381"/>
      <c r="AC17" s="381"/>
    </row>
    <row r="18" spans="1:29" ht="15">
      <c r="A18" s="340" t="s">
        <v>34</v>
      </c>
      <c r="B18" s="373">
        <v>7379817.4766493812</v>
      </c>
      <c r="C18" s="374">
        <v>6.2576598105154122E-3</v>
      </c>
      <c r="D18" s="375">
        <v>17</v>
      </c>
      <c r="E18" s="373">
        <v>10490025</v>
      </c>
      <c r="F18" s="374">
        <v>8.9060553174169586E-3</v>
      </c>
      <c r="G18" s="375">
        <v>19</v>
      </c>
      <c r="H18" s="373">
        <f>Dash!F21</f>
        <v>10548179.0625</v>
      </c>
      <c r="I18" s="374">
        <f>Dash!G21</f>
        <v>8.6185402499357345E-3</v>
      </c>
      <c r="J18" s="375">
        <f>Dash!H21</f>
        <v>19</v>
      </c>
      <c r="K18" s="373">
        <f t="shared" si="0"/>
        <v>58154.0625</v>
      </c>
      <c r="L18" s="619">
        <f t="shared" si="1"/>
        <v>5.5437487041260624E-3</v>
      </c>
      <c r="M18" s="376"/>
      <c r="N18" s="394"/>
      <c r="O18" s="394"/>
      <c r="P18" s="394"/>
      <c r="Q18" s="394"/>
      <c r="R18" s="394"/>
      <c r="S18" s="394"/>
      <c r="T18" s="394"/>
      <c r="U18" s="394"/>
      <c r="V18" s="381"/>
      <c r="W18" s="381"/>
      <c r="X18" s="381"/>
      <c r="Y18" s="381"/>
      <c r="Z18" s="381"/>
      <c r="AA18" s="381"/>
      <c r="AB18" s="381"/>
      <c r="AC18" s="381"/>
    </row>
    <row r="19" spans="1:29" ht="15">
      <c r="A19" s="341" t="s">
        <v>1904</v>
      </c>
      <c r="B19" s="382">
        <v>720112.34435811394</v>
      </c>
      <c r="C19" s="383">
        <v>6.1061375712936179E-4</v>
      </c>
      <c r="D19" s="379">
        <v>50</v>
      </c>
      <c r="E19" s="382">
        <v>742011.43333333358</v>
      </c>
      <c r="F19" s="383">
        <v>6.2996941107599971E-4</v>
      </c>
      <c r="G19" s="379">
        <v>50</v>
      </c>
      <c r="H19" s="382">
        <f>Dash!F22</f>
        <v>731846.81333333324</v>
      </c>
      <c r="I19" s="383">
        <f>Dash!G22</f>
        <v>5.9796588398127002E-4</v>
      </c>
      <c r="J19" s="379">
        <f>Dash!H22</f>
        <v>50</v>
      </c>
      <c r="K19" s="382">
        <f t="shared" si="0"/>
        <v>-10164.620000000345</v>
      </c>
      <c r="L19" s="618">
        <f t="shared" si="1"/>
        <v>-1.3698737705883968E-2</v>
      </c>
      <c r="M19" s="376"/>
      <c r="N19" s="394"/>
      <c r="O19" s="394"/>
      <c r="P19" s="394"/>
      <c r="Q19" s="394"/>
      <c r="R19" s="394"/>
      <c r="S19" s="394"/>
      <c r="T19" s="394"/>
      <c r="U19" s="394"/>
      <c r="V19" s="381"/>
      <c r="W19" s="381"/>
      <c r="X19" s="381"/>
      <c r="Y19" s="381"/>
      <c r="Z19" s="381"/>
      <c r="AA19" s="381"/>
      <c r="AB19" s="381"/>
      <c r="AC19" s="381"/>
    </row>
    <row r="20" spans="1:29" ht="15">
      <c r="A20" s="340" t="s">
        <v>1903</v>
      </c>
      <c r="B20" s="384">
        <v>6062274.2305226224</v>
      </c>
      <c r="C20" s="385">
        <v>5.1404590875990582E-3</v>
      </c>
      <c r="D20" s="375">
        <v>50</v>
      </c>
      <c r="E20" s="384">
        <v>5627839.5833333321</v>
      </c>
      <c r="F20" s="385">
        <v>4.7780487316965844E-3</v>
      </c>
      <c r="G20" s="375">
        <v>50</v>
      </c>
      <c r="H20" s="384">
        <f>Dash!F23</f>
        <v>5524917.708333334</v>
      </c>
      <c r="I20" s="385">
        <f>Dash!G23</f>
        <v>4.5142128669522228E-3</v>
      </c>
      <c r="J20" s="375">
        <f>Dash!H23</f>
        <v>50</v>
      </c>
      <c r="K20" s="384">
        <f t="shared" si="0"/>
        <v>-102921.87499999814</v>
      </c>
      <c r="L20" s="619">
        <f t="shared" si="1"/>
        <v>-1.828799017384895E-2</v>
      </c>
      <c r="M20" s="376"/>
      <c r="N20" s="394"/>
      <c r="O20" s="394"/>
      <c r="P20" s="394"/>
      <c r="Q20" s="394"/>
      <c r="R20" s="394"/>
      <c r="S20" s="394"/>
      <c r="T20" s="394"/>
      <c r="U20" s="394"/>
      <c r="V20" s="381"/>
      <c r="W20" s="381"/>
      <c r="X20" s="381"/>
      <c r="Y20" s="381"/>
      <c r="Z20" s="381"/>
      <c r="AA20" s="381"/>
      <c r="AB20" s="381"/>
      <c r="AC20" s="381"/>
    </row>
    <row r="21" spans="1:29" ht="18.600000000000001" customHeight="1">
      <c r="A21" s="342" t="s">
        <v>1905</v>
      </c>
      <c r="B21" s="382">
        <v>20047.767046594359</v>
      </c>
      <c r="C21" s="383">
        <v>1.699935080169586E-5</v>
      </c>
      <c r="D21" s="379">
        <v>2</v>
      </c>
      <c r="E21" s="382">
        <v>35758.333333333336</v>
      </c>
      <c r="F21" s="383">
        <v>3.0358907126084199E-5</v>
      </c>
      <c r="G21" s="379">
        <v>3</v>
      </c>
      <c r="H21" s="382">
        <f>Dash!F24</f>
        <v>38255.000000000007</v>
      </c>
      <c r="I21" s="383">
        <f>Dash!G24</f>
        <v>3.1256793737359022E-5</v>
      </c>
      <c r="J21" s="379">
        <f>Dash!H24</f>
        <v>3</v>
      </c>
      <c r="K21" s="382">
        <f t="shared" si="0"/>
        <v>2496.6666666666715</v>
      </c>
      <c r="L21" s="618">
        <f t="shared" si="1"/>
        <v>6.9820554649266037E-2</v>
      </c>
      <c r="M21" s="601"/>
      <c r="N21" s="394"/>
      <c r="O21" s="394"/>
      <c r="P21" s="394"/>
      <c r="Q21" s="394"/>
      <c r="R21" s="394"/>
      <c r="S21" s="394"/>
      <c r="T21" s="394"/>
      <c r="U21" s="394"/>
      <c r="V21" s="381"/>
      <c r="W21" s="381"/>
      <c r="X21" s="381"/>
      <c r="Y21" s="381"/>
      <c r="Z21" s="381"/>
      <c r="AA21" s="381"/>
      <c r="AB21" s="381"/>
      <c r="AC21" s="381"/>
    </row>
    <row r="22" spans="1:29" ht="15.75" thickBot="1">
      <c r="A22" s="343" t="s">
        <v>1949</v>
      </c>
      <c r="B22" s="387">
        <v>1472335.5191053608</v>
      </c>
      <c r="C22" s="388">
        <v>1.2484556473994343E-3</v>
      </c>
      <c r="D22" s="386">
        <v>1</v>
      </c>
      <c r="E22" s="387">
        <v>0</v>
      </c>
      <c r="F22" s="388">
        <v>0</v>
      </c>
      <c r="G22" s="386">
        <v>0</v>
      </c>
      <c r="H22" s="387"/>
      <c r="I22" s="388"/>
      <c r="J22" s="386"/>
      <c r="K22" s="387">
        <f t="shared" si="0"/>
        <v>0</v>
      </c>
      <c r="L22" s="620"/>
      <c r="M22" s="601"/>
      <c r="N22" s="394"/>
      <c r="O22" s="394"/>
      <c r="P22" s="394"/>
      <c r="Q22" s="394"/>
      <c r="R22" s="394"/>
      <c r="S22" s="394"/>
      <c r="T22" s="394"/>
      <c r="U22" s="394"/>
      <c r="V22" s="381"/>
      <c r="W22" s="381"/>
      <c r="X22" s="381"/>
      <c r="Y22" s="381"/>
      <c r="Z22" s="381"/>
      <c r="AA22" s="381"/>
      <c r="AB22" s="381"/>
      <c r="AC22" s="381"/>
    </row>
    <row r="23" spans="1:29" ht="15.75" thickBot="1">
      <c r="A23" s="389" t="s">
        <v>44</v>
      </c>
      <c r="B23" s="429">
        <f>SUM(B4:B22)</f>
        <v>1117294596.4266889</v>
      </c>
      <c r="C23" s="430"/>
      <c r="D23" s="431"/>
      <c r="E23" s="429">
        <f>SUM(E4:E22)</f>
        <v>1174584728.1000001</v>
      </c>
      <c r="F23" s="390"/>
      <c r="G23" s="391"/>
      <c r="H23" s="429">
        <f>SUM(H4:H22)</f>
        <v>1162819465.7716668</v>
      </c>
      <c r="I23" s="390"/>
      <c r="J23" s="391"/>
      <c r="K23" s="429">
        <f>H23-E23</f>
        <v>-11765262.328333378</v>
      </c>
      <c r="L23" s="622">
        <f t="shared" si="1"/>
        <v>-1.0016529286367261E-2</v>
      </c>
      <c r="M23" s="601"/>
      <c r="N23" s="394"/>
      <c r="O23" s="394"/>
      <c r="P23" s="394"/>
      <c r="Q23" s="394"/>
      <c r="R23" s="394"/>
      <c r="S23" s="394"/>
      <c r="T23" s="394"/>
      <c r="U23" s="394"/>
      <c r="V23" s="381"/>
      <c r="W23" s="381"/>
      <c r="X23" s="381"/>
      <c r="Y23" s="381"/>
      <c r="Z23" s="381"/>
      <c r="AA23" s="380"/>
      <c r="AB23" s="380"/>
      <c r="AC23" s="380"/>
    </row>
    <row r="24" spans="1:29" ht="15">
      <c r="A24" s="643" t="s">
        <v>2639</v>
      </c>
      <c r="B24" s="643"/>
      <c r="C24" s="643"/>
      <c r="D24" s="643"/>
      <c r="E24" s="643"/>
      <c r="F24" s="643"/>
      <c r="G24" s="643"/>
      <c r="H24" s="643"/>
      <c r="I24" s="643"/>
      <c r="J24" s="643"/>
      <c r="K24" s="643"/>
      <c r="L24" s="643"/>
      <c r="M24" s="601"/>
      <c r="N24" s="394"/>
      <c r="O24" s="394"/>
      <c r="P24" s="394"/>
      <c r="Q24" s="394"/>
      <c r="R24" s="394"/>
      <c r="S24" s="394"/>
      <c r="T24" s="394"/>
      <c r="U24" s="394"/>
      <c r="V24" s="380"/>
      <c r="W24" s="380"/>
      <c r="X24" s="380"/>
      <c r="Y24" s="380"/>
      <c r="Z24" s="380"/>
      <c r="AA24" s="380"/>
      <c r="AB24" s="380"/>
      <c r="AC24" s="380"/>
    </row>
    <row r="25" spans="1:29" ht="15">
      <c r="A25" s="643"/>
      <c r="B25" s="643"/>
      <c r="C25" s="643"/>
      <c r="D25" s="643"/>
      <c r="E25" s="643"/>
      <c r="F25" s="643"/>
      <c r="G25" s="643"/>
      <c r="H25" s="643"/>
      <c r="I25" s="643"/>
      <c r="J25" s="643"/>
      <c r="K25" s="643"/>
      <c r="L25" s="643"/>
      <c r="N25" s="394"/>
      <c r="O25" s="394"/>
      <c r="P25" s="394"/>
      <c r="Q25" s="394"/>
      <c r="R25" s="394"/>
      <c r="S25" s="394"/>
      <c r="T25" s="394"/>
      <c r="U25" s="394"/>
      <c r="V25" s="380"/>
      <c r="W25" s="380"/>
      <c r="X25" s="380"/>
      <c r="Y25" s="380"/>
      <c r="Z25" s="380"/>
    </row>
    <row r="26" spans="1:29" s="93" customFormat="1">
      <c r="A26" s="643"/>
      <c r="B26" s="643"/>
      <c r="C26" s="643"/>
      <c r="D26" s="643"/>
      <c r="E26" s="643"/>
      <c r="F26" s="643"/>
      <c r="G26" s="643"/>
      <c r="H26" s="643"/>
      <c r="I26" s="643"/>
      <c r="J26" s="643"/>
      <c r="K26" s="643"/>
      <c r="L26" s="643"/>
      <c r="M26" s="602"/>
      <c r="S26" s="93" t="s">
        <v>1950</v>
      </c>
    </row>
    <row r="27" spans="1:29" s="93" customFormat="1" ht="15">
      <c r="N27" s="394"/>
      <c r="O27" s="644"/>
      <c r="P27" s="644"/>
      <c r="Q27" s="644"/>
      <c r="R27" s="644"/>
      <c r="S27" s="394"/>
      <c r="T27" s="394"/>
      <c r="U27" s="394"/>
    </row>
    <row r="28" spans="1:29" s="93" customFormat="1" ht="15">
      <c r="O28" s="394"/>
      <c r="P28" s="394"/>
      <c r="Q28" s="394"/>
      <c r="R28" s="394"/>
      <c r="S28" s="394"/>
      <c r="T28" s="394"/>
      <c r="U28" s="394"/>
    </row>
    <row r="29" spans="1:29" s="93" customFormat="1">
      <c r="M29" s="602"/>
      <c r="O29" s="381"/>
      <c r="P29" s="381"/>
      <c r="Q29" s="381"/>
      <c r="R29" s="381"/>
      <c r="S29" s="381"/>
      <c r="T29" s="381"/>
      <c r="U29" s="381"/>
    </row>
    <row r="30" spans="1:29" s="93" customFormat="1">
      <c r="O30" s="381"/>
      <c r="P30" s="392"/>
      <c r="Q30" s="381"/>
      <c r="R30" s="381"/>
      <c r="S30" s="393"/>
      <c r="T30" s="381"/>
      <c r="U30" s="381"/>
    </row>
    <row r="31" spans="1:29" s="93" customFormat="1">
      <c r="M31" s="602"/>
      <c r="O31" s="381"/>
      <c r="P31" s="381"/>
      <c r="Q31" s="381"/>
      <c r="R31" s="381"/>
      <c r="S31" s="381"/>
      <c r="T31" s="381"/>
      <c r="U31" s="381"/>
    </row>
    <row r="32" spans="1:29" s="93" customFormat="1">
      <c r="O32" s="381"/>
      <c r="P32" s="392"/>
      <c r="Q32" s="381"/>
      <c r="R32" s="381"/>
      <c r="S32" s="393"/>
      <c r="T32" s="381"/>
      <c r="U32" s="381"/>
    </row>
    <row r="33" spans="5:21" s="93" customFormat="1">
      <c r="M33" s="602"/>
      <c r="O33" s="381"/>
      <c r="P33" s="381"/>
      <c r="Q33" s="381"/>
      <c r="R33" s="381"/>
      <c r="S33" s="381"/>
      <c r="T33" s="381"/>
      <c r="U33" s="381"/>
    </row>
    <row r="34" spans="5:21" s="93" customFormat="1">
      <c r="P34" s="392"/>
      <c r="S34" s="393"/>
    </row>
    <row r="35" spans="5:21" s="93" customFormat="1">
      <c r="E35" s="185"/>
      <c r="H35" s="185"/>
      <c r="M35" s="602"/>
    </row>
    <row r="36" spans="5:21" s="93" customFormat="1">
      <c r="E36" s="185"/>
      <c r="H36" s="185"/>
    </row>
    <row r="37" spans="5:21" s="93" customFormat="1">
      <c r="E37" s="185"/>
      <c r="H37" s="185"/>
      <c r="M37" s="602"/>
    </row>
    <row r="38" spans="5:21" s="93" customFormat="1">
      <c r="E38" s="185"/>
      <c r="H38" s="185"/>
    </row>
    <row r="39" spans="5:21" s="93" customFormat="1">
      <c r="E39" s="185"/>
      <c r="H39" s="185"/>
      <c r="M39" s="602"/>
    </row>
    <row r="40" spans="5:21" s="93" customFormat="1">
      <c r="E40" s="185"/>
      <c r="H40" s="185"/>
    </row>
    <row r="41" spans="5:21" s="93" customFormat="1">
      <c r="E41" s="185"/>
      <c r="H41" s="185"/>
      <c r="M41" s="602"/>
    </row>
    <row r="42" spans="5:21" s="93" customFormat="1">
      <c r="E42" s="185"/>
      <c r="H42" s="185"/>
    </row>
    <row r="43" spans="5:21" s="93" customFormat="1">
      <c r="M43" s="602"/>
    </row>
    <row r="44" spans="5:21" s="93" customFormat="1">
      <c r="E44" s="185"/>
      <c r="H44" s="185"/>
    </row>
    <row r="45" spans="5:21" s="93" customFormat="1">
      <c r="M45" s="602"/>
    </row>
    <row r="46" spans="5:21" s="93" customFormat="1"/>
    <row r="47" spans="5:21" s="93" customFormat="1">
      <c r="M47" s="602"/>
    </row>
    <row r="48" spans="5:21" s="93" customFormat="1"/>
    <row r="49" spans="13:39" s="93" customFormat="1">
      <c r="M49" s="602"/>
    </row>
    <row r="50" spans="13:39" s="93" customFormat="1"/>
    <row r="51" spans="13:39" s="93" customFormat="1">
      <c r="M51" s="602"/>
    </row>
    <row r="52" spans="13:39" s="93" customFormat="1"/>
    <row r="53" spans="13:39" s="93" customFormat="1">
      <c r="M53" s="602"/>
    </row>
    <row r="54" spans="13:39" s="93" customFormat="1"/>
    <row r="55" spans="13:39" s="93" customFormat="1">
      <c r="M55" s="602"/>
    </row>
    <row r="56" spans="13:39" s="93" customFormat="1" ht="15" thickBot="1"/>
    <row r="57" spans="13:39" s="93" customFormat="1" ht="15">
      <c r="M57" s="602"/>
      <c r="AM57" s="523"/>
    </row>
    <row r="58" spans="13:39" s="93" customFormat="1"/>
    <row r="59" spans="13:39" s="93" customFormat="1">
      <c r="M59" s="602"/>
    </row>
    <row r="60" spans="13:39" s="93" customFormat="1"/>
    <row r="61" spans="13:39" s="93" customFormat="1">
      <c r="M61" s="602"/>
    </row>
    <row r="62" spans="13:39" s="93" customFormat="1"/>
    <row r="63" spans="13:39" s="93" customFormat="1">
      <c r="M63" s="602"/>
    </row>
    <row r="64" spans="13:39" s="93" customFormat="1"/>
    <row r="65" spans="13:13" s="93" customFormat="1">
      <c r="M65" s="602"/>
    </row>
    <row r="66" spans="13:13" s="93" customFormat="1"/>
    <row r="67" spans="13:13" s="93" customFormat="1">
      <c r="M67" s="602"/>
    </row>
    <row r="68" spans="13:13" s="93" customFormat="1"/>
    <row r="69" spans="13:13" s="93" customFormat="1">
      <c r="M69" s="602"/>
    </row>
    <row r="70" spans="13:13" s="93" customFormat="1"/>
    <row r="71" spans="13:13" s="93" customFormat="1">
      <c r="M71" s="602"/>
    </row>
    <row r="72" spans="13:13" s="93" customFormat="1"/>
    <row r="73" spans="13:13" s="93" customFormat="1">
      <c r="M73" s="602"/>
    </row>
    <row r="74" spans="13:13" s="93" customFormat="1"/>
    <row r="75" spans="13:13" s="93" customFormat="1">
      <c r="M75" s="602"/>
    </row>
    <row r="76" spans="13:13" s="93" customFormat="1"/>
    <row r="77" spans="13:13" s="93" customFormat="1">
      <c r="M77" s="602"/>
    </row>
    <row r="78" spans="13:13" s="93" customFormat="1"/>
    <row r="79" spans="13:13" s="93" customFormat="1">
      <c r="M79" s="602"/>
    </row>
    <row r="80" spans="13:13" s="93" customFormat="1"/>
    <row r="81" spans="13:13" s="93" customFormat="1">
      <c r="M81" s="602"/>
    </row>
    <row r="82" spans="13:13" s="93" customFormat="1"/>
    <row r="83" spans="13:13" s="93" customFormat="1">
      <c r="M83" s="602"/>
    </row>
    <row r="84" spans="13:13" s="93" customFormat="1"/>
    <row r="85" spans="13:13" s="93" customFormat="1">
      <c r="M85" s="602"/>
    </row>
    <row r="86" spans="13:13" s="93" customFormat="1"/>
    <row r="87" spans="13:13" s="93" customFormat="1">
      <c r="M87" s="602"/>
    </row>
    <row r="88" spans="13:13" s="93" customFormat="1"/>
    <row r="89" spans="13:13" s="93" customFormat="1">
      <c r="M89" s="602"/>
    </row>
    <row r="90" spans="13:13" s="93" customFormat="1"/>
    <row r="91" spans="13:13" s="93" customFormat="1">
      <c r="M91" s="602"/>
    </row>
    <row r="92" spans="13:13" s="93" customFormat="1"/>
    <row r="93" spans="13:13" s="93" customFormat="1">
      <c r="M93" s="602"/>
    </row>
    <row r="94" spans="13:13" s="93" customFormat="1"/>
    <row r="95" spans="13:13" s="93" customFormat="1">
      <c r="M95" s="602"/>
    </row>
    <row r="96" spans="13:13" s="93" customFormat="1"/>
    <row r="97" spans="13:39" s="93" customFormat="1">
      <c r="M97" s="602"/>
    </row>
    <row r="98" spans="13:39" s="93" customFormat="1"/>
    <row r="99" spans="13:39" s="93" customFormat="1">
      <c r="M99" s="602"/>
    </row>
    <row r="100" spans="13:39" s="93" customFormat="1"/>
    <row r="101" spans="13:39" s="93" customFormat="1">
      <c r="M101" s="602"/>
    </row>
    <row r="102" spans="13:39" s="93" customFormat="1"/>
    <row r="103" spans="13:39" s="93" customFormat="1">
      <c r="M103" s="602"/>
    </row>
    <row r="104" spans="13:39" s="93" customFormat="1"/>
    <row r="105" spans="13:39" s="93" customFormat="1">
      <c r="M105" s="602"/>
    </row>
    <row r="106" spans="13:39" s="93" customFormat="1"/>
    <row r="107" spans="13:39" s="93" customFormat="1">
      <c r="M107" s="602"/>
    </row>
    <row r="108" spans="13:39" s="93" customFormat="1"/>
    <row r="109" spans="13:39" s="93" customFormat="1">
      <c r="M109" s="602"/>
    </row>
    <row r="110" spans="13:39" s="93" customFormat="1"/>
    <row r="111" spans="13:39" s="93" customFormat="1" ht="15" thickBot="1">
      <c r="M111" s="602"/>
    </row>
    <row r="112" spans="13:39" s="93" customFormat="1" ht="15">
      <c r="AM112" s="523"/>
    </row>
    <row r="113" spans="13:13" s="93" customFormat="1">
      <c r="M113" s="602"/>
    </row>
    <row r="114" spans="13:13" s="93" customFormat="1"/>
    <row r="115" spans="13:13" s="93" customFormat="1">
      <c r="M115" s="602"/>
    </row>
    <row r="116" spans="13:13" s="93" customFormat="1"/>
    <row r="117" spans="13:13" s="93" customFormat="1">
      <c r="M117" s="602"/>
    </row>
    <row r="118" spans="13:13" s="93" customFormat="1"/>
    <row r="119" spans="13:13" s="93" customFormat="1">
      <c r="M119" s="602"/>
    </row>
    <row r="120" spans="13:13" s="93" customFormat="1"/>
    <row r="121" spans="13:13" s="93" customFormat="1">
      <c r="M121" s="602"/>
    </row>
    <row r="122" spans="13:13" s="93" customFormat="1"/>
    <row r="123" spans="13:13" s="93" customFormat="1">
      <c r="M123" s="602"/>
    </row>
    <row r="124" spans="13:13" s="93" customFormat="1"/>
    <row r="125" spans="13:13" s="93" customFormat="1">
      <c r="M125" s="602"/>
    </row>
    <row r="126" spans="13:13" s="93" customFormat="1"/>
    <row r="127" spans="13:13" s="93" customFormat="1">
      <c r="M127" s="602"/>
    </row>
    <row r="128" spans="13:13" s="93" customFormat="1"/>
    <row r="129" spans="13:13" s="93" customFormat="1">
      <c r="M129" s="602"/>
    </row>
    <row r="130" spans="13:13" s="93" customFormat="1"/>
    <row r="131" spans="13:13" s="93" customFormat="1">
      <c r="M131" s="602"/>
    </row>
    <row r="132" spans="13:13" s="93" customFormat="1"/>
    <row r="133" spans="13:13" s="93" customFormat="1">
      <c r="M133" s="602"/>
    </row>
    <row r="134" spans="13:13" s="93" customFormat="1"/>
    <row r="135" spans="13:13" s="93" customFormat="1">
      <c r="M135" s="602"/>
    </row>
    <row r="136" spans="13:13" s="93" customFormat="1"/>
    <row r="137" spans="13:13" s="93" customFormat="1">
      <c r="M137" s="602"/>
    </row>
    <row r="138" spans="13:13" s="93" customFormat="1"/>
    <row r="139" spans="13:13" s="93" customFormat="1">
      <c r="M139" s="602"/>
    </row>
    <row r="140" spans="13:13" s="93" customFormat="1"/>
    <row r="141" spans="13:13" s="93" customFormat="1">
      <c r="M141" s="602"/>
    </row>
    <row r="142" spans="13:13" s="93" customFormat="1"/>
    <row r="143" spans="13:13" s="93" customFormat="1">
      <c r="M143" s="602"/>
    </row>
    <row r="144" spans="13:13" s="93" customFormat="1"/>
    <row r="145" spans="13:13" s="93" customFormat="1">
      <c r="M145" s="602"/>
    </row>
    <row r="146" spans="13:13" s="93" customFormat="1"/>
    <row r="147" spans="13:13" s="93" customFormat="1">
      <c r="M147" s="602"/>
    </row>
    <row r="148" spans="13:13" s="93" customFormat="1"/>
    <row r="149" spans="13:13" s="93" customFormat="1">
      <c r="M149" s="602"/>
    </row>
    <row r="150" spans="13:13" s="93" customFormat="1"/>
    <row r="151" spans="13:13" s="93" customFormat="1">
      <c r="M151" s="602"/>
    </row>
    <row r="152" spans="13:13" s="93" customFormat="1"/>
    <row r="153" spans="13:13" s="93" customFormat="1">
      <c r="M153" s="602"/>
    </row>
    <row r="154" spans="13:13" s="93" customFormat="1"/>
    <row r="155" spans="13:13" s="93" customFormat="1">
      <c r="M155" s="602"/>
    </row>
    <row r="156" spans="13:13" s="93" customFormat="1"/>
    <row r="157" spans="13:13" s="93" customFormat="1">
      <c r="M157" s="602"/>
    </row>
    <row r="158" spans="13:13" s="93" customFormat="1"/>
    <row r="159" spans="13:13" s="93" customFormat="1">
      <c r="M159" s="602"/>
    </row>
    <row r="160" spans="13:13" s="93" customFormat="1"/>
    <row r="161" spans="13:39" s="93" customFormat="1">
      <c r="M161" s="602"/>
    </row>
    <row r="162" spans="13:39" s="93" customFormat="1"/>
    <row r="163" spans="13:39" s="93" customFormat="1">
      <c r="M163" s="602"/>
    </row>
    <row r="164" spans="13:39" s="93" customFormat="1"/>
    <row r="165" spans="13:39" s="93" customFormat="1">
      <c r="M165" s="602"/>
    </row>
    <row r="166" spans="13:39" s="93" customFormat="1" ht="15" thickBot="1"/>
    <row r="167" spans="13:39" s="93" customFormat="1" ht="15">
      <c r="M167" s="602"/>
      <c r="AM167" s="523"/>
    </row>
    <row r="168" spans="13:39" s="93" customFormat="1"/>
    <row r="169" spans="13:39" s="93" customFormat="1">
      <c r="M169" s="602"/>
    </row>
    <row r="170" spans="13:39" s="93" customFormat="1"/>
    <row r="171" spans="13:39" s="93" customFormat="1">
      <c r="M171" s="602"/>
    </row>
    <row r="172" spans="13:39" s="93" customFormat="1"/>
    <row r="173" spans="13:39" s="93" customFormat="1">
      <c r="M173" s="602"/>
    </row>
    <row r="174" spans="13:39" s="93" customFormat="1"/>
    <row r="175" spans="13:39" s="93" customFormat="1">
      <c r="M175" s="602"/>
    </row>
    <row r="176" spans="13:39" s="93" customFormat="1"/>
    <row r="177" spans="13:13" s="93" customFormat="1">
      <c r="M177" s="602"/>
    </row>
    <row r="178" spans="13:13" s="93" customFormat="1"/>
    <row r="179" spans="13:13" s="93" customFormat="1">
      <c r="M179" s="602"/>
    </row>
    <row r="180" spans="13:13" s="93" customFormat="1"/>
    <row r="181" spans="13:13" s="93" customFormat="1">
      <c r="M181" s="602"/>
    </row>
    <row r="182" spans="13:13" s="93" customFormat="1"/>
    <row r="183" spans="13:13" s="93" customFormat="1">
      <c r="M183" s="602"/>
    </row>
    <row r="184" spans="13:13" s="93" customFormat="1"/>
    <row r="185" spans="13:13" s="93" customFormat="1">
      <c r="M185" s="602"/>
    </row>
    <row r="186" spans="13:13" s="93" customFormat="1"/>
    <row r="187" spans="13:13" s="93" customFormat="1">
      <c r="M187" s="602"/>
    </row>
    <row r="188" spans="13:13" s="93" customFormat="1"/>
    <row r="189" spans="13:13" s="93" customFormat="1">
      <c r="M189" s="602"/>
    </row>
    <row r="190" spans="13:13" s="93" customFormat="1"/>
    <row r="191" spans="13:13" s="93" customFormat="1">
      <c r="M191" s="602"/>
    </row>
    <row r="192" spans="13:13" s="93" customFormat="1"/>
    <row r="193" s="93" customFormat="1"/>
    <row r="194" s="93" customFormat="1"/>
    <row r="195" s="93" customFormat="1"/>
    <row r="196" s="93" customFormat="1"/>
    <row r="197" s="93" customFormat="1"/>
    <row r="198" s="93" customFormat="1"/>
    <row r="199" s="93" customFormat="1"/>
    <row r="200" s="93" customFormat="1"/>
    <row r="201" s="93" customFormat="1"/>
    <row r="202" s="93" customFormat="1"/>
    <row r="203" s="93" customFormat="1"/>
    <row r="204" s="93" customFormat="1"/>
    <row r="205" s="93" customFormat="1"/>
    <row r="206" s="93" customFormat="1"/>
    <row r="207" s="93" customFormat="1"/>
    <row r="208" s="93" customFormat="1"/>
    <row r="209" s="93" customFormat="1"/>
    <row r="210" s="93" customFormat="1"/>
    <row r="211" s="93" customFormat="1"/>
    <row r="212" s="93" customFormat="1"/>
    <row r="213" s="93" customFormat="1"/>
    <row r="214" s="93" customFormat="1"/>
    <row r="215" s="93" customFormat="1"/>
    <row r="216" s="93" customFormat="1"/>
    <row r="217" s="93" customFormat="1"/>
    <row r="218" s="93" customFormat="1"/>
    <row r="219" s="93" customFormat="1"/>
    <row r="220" s="93" customFormat="1"/>
    <row r="221" s="93" customFormat="1"/>
    <row r="222" s="93" customFormat="1"/>
    <row r="223" s="93" customFormat="1"/>
    <row r="224" s="93" customFormat="1"/>
    <row r="225" s="93" customFormat="1"/>
    <row r="226" s="93" customFormat="1"/>
    <row r="227" s="93" customFormat="1"/>
    <row r="228" s="93" customFormat="1"/>
    <row r="229" s="93" customFormat="1"/>
    <row r="230" s="93" customFormat="1"/>
    <row r="231" s="93" customFormat="1"/>
    <row r="232" s="93" customFormat="1"/>
    <row r="233" s="93" customFormat="1"/>
    <row r="234" s="93" customFormat="1"/>
    <row r="235" s="93" customFormat="1"/>
    <row r="236" s="93" customFormat="1"/>
    <row r="237" s="93" customFormat="1"/>
    <row r="238" s="93" customFormat="1"/>
    <row r="239" s="93" customFormat="1"/>
    <row r="240" s="93" customFormat="1"/>
    <row r="241" s="93" customFormat="1"/>
    <row r="242" s="93" customFormat="1"/>
    <row r="243" s="93" customFormat="1"/>
    <row r="244" s="93" customFormat="1"/>
    <row r="245" s="93" customFormat="1"/>
    <row r="246" s="93" customFormat="1"/>
    <row r="247" s="93" customFormat="1"/>
    <row r="248" s="93" customFormat="1"/>
    <row r="249" s="93" customFormat="1"/>
    <row r="250" s="93" customFormat="1"/>
    <row r="251" s="93" customFormat="1"/>
    <row r="252" s="93" customFormat="1"/>
    <row r="253" s="93" customFormat="1"/>
    <row r="254" s="93" customFormat="1"/>
    <row r="255" s="93" customFormat="1"/>
    <row r="256" s="93" customFormat="1"/>
    <row r="257" s="93" customFormat="1"/>
    <row r="258" s="93" customFormat="1"/>
    <row r="259" s="93" customFormat="1"/>
    <row r="260" s="93" customFormat="1"/>
    <row r="261" s="93" customFormat="1"/>
    <row r="262" s="93" customFormat="1"/>
    <row r="263" s="93" customFormat="1"/>
    <row r="264" s="93" customFormat="1"/>
    <row r="265" s="93" customFormat="1"/>
    <row r="266" s="93" customFormat="1"/>
    <row r="267" s="93" customFormat="1"/>
    <row r="268" s="93" customFormat="1"/>
    <row r="269" s="93" customFormat="1"/>
    <row r="270" s="93" customFormat="1"/>
    <row r="271" s="93" customFormat="1"/>
    <row r="272" s="93" customFormat="1"/>
    <row r="273" s="93" customFormat="1"/>
    <row r="274" s="93" customFormat="1"/>
    <row r="275" s="93" customFormat="1"/>
    <row r="276" s="93" customFormat="1"/>
    <row r="277" s="93" customFormat="1"/>
    <row r="278" s="93" customFormat="1"/>
    <row r="279" s="93" customFormat="1"/>
    <row r="280" s="93" customFormat="1"/>
    <row r="281" s="93" customFormat="1"/>
    <row r="282" s="93" customFormat="1"/>
    <row r="283" s="93" customFormat="1"/>
    <row r="284" s="93" customFormat="1"/>
    <row r="285" s="93" customFormat="1"/>
    <row r="286" s="93" customFormat="1"/>
    <row r="287" s="93" customFormat="1"/>
    <row r="288" s="93" customFormat="1"/>
    <row r="289" spans="1:21" s="93" customFormat="1"/>
    <row r="290" spans="1:21" s="93" customFormat="1"/>
    <row r="291" spans="1:21" s="93" customFormat="1">
      <c r="A291" s="10"/>
      <c r="B291" s="10"/>
      <c r="C291" s="10"/>
      <c r="D291" s="10"/>
      <c r="E291" s="10"/>
      <c r="F291" s="10"/>
      <c r="G291" s="10"/>
      <c r="H291" s="10"/>
      <c r="I291" s="10"/>
      <c r="J291" s="10"/>
      <c r="K291" s="10"/>
      <c r="L291" s="10"/>
    </row>
    <row r="292" spans="1:21" s="93" customFormat="1">
      <c r="A292" s="10"/>
      <c r="B292" s="10"/>
      <c r="C292" s="10"/>
      <c r="D292" s="10"/>
      <c r="E292" s="10"/>
      <c r="F292" s="10"/>
      <c r="G292" s="10"/>
      <c r="H292" s="10"/>
      <c r="I292" s="10"/>
      <c r="J292" s="10"/>
      <c r="K292" s="10"/>
      <c r="L292" s="10"/>
    </row>
    <row r="293" spans="1:21">
      <c r="N293" s="93"/>
      <c r="O293" s="93"/>
      <c r="P293" s="93"/>
      <c r="Q293" s="93"/>
      <c r="R293" s="93"/>
      <c r="S293" s="93"/>
      <c r="T293" s="93"/>
      <c r="U293" s="93"/>
    </row>
  </sheetData>
  <sheetProtection algorithmName="SHA-512" hashValue="hdqANo18EegmQ2Tkxxw57TNfztjQ6sT7A8uW/PpaCR+DeGpMveaKOqY8WJgBHY5fJ9pK/yyaWNvO068vkeaMbg==" saltValue="OjcqsmBiczHE4PMe++pZcQ==" spinCount="100000" sheet="1" objects="1" scenarios="1" formatColumns="0"/>
  <mergeCells count="22">
    <mergeCell ref="A1:L1"/>
    <mergeCell ref="H2:J2"/>
    <mergeCell ref="T2:T3"/>
    <mergeCell ref="U2:U3"/>
    <mergeCell ref="V2:V3"/>
    <mergeCell ref="S2:S3"/>
    <mergeCell ref="W2:W3"/>
    <mergeCell ref="A24:L26"/>
    <mergeCell ref="O27:P27"/>
    <mergeCell ref="Q27:R27"/>
    <mergeCell ref="B2:D2"/>
    <mergeCell ref="E2:G2"/>
    <mergeCell ref="K2:L2"/>
    <mergeCell ref="N2:N3"/>
    <mergeCell ref="O2:O3"/>
    <mergeCell ref="P2:P3"/>
    <mergeCell ref="Q2:Q3"/>
    <mergeCell ref="R2:R3"/>
    <mergeCell ref="N15:Z15"/>
    <mergeCell ref="X2:X3"/>
    <mergeCell ref="Y2:Y3"/>
    <mergeCell ref="Z2:Z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D1F09-6B9E-46B1-9995-AE818CD8A1CE}">
  <sheetPr codeName="Sheet2">
    <tabColor theme="3" tint="-0.499984740745262"/>
  </sheetPr>
  <dimension ref="A1:BO505"/>
  <sheetViews>
    <sheetView topLeftCell="B1" zoomScale="62" workbookViewId="0">
      <selection activeCell="B1" sqref="B1:L1"/>
    </sheetView>
  </sheetViews>
  <sheetFormatPr defaultColWidth="8.85546875" defaultRowHeight="14.25"/>
  <cols>
    <col min="1" max="1" width="0" style="10" hidden="1" customWidth="1"/>
    <col min="2" max="2" width="46.7109375" style="10" bestFit="1" customWidth="1"/>
    <col min="3" max="3" width="9.28515625" style="10" bestFit="1" customWidth="1"/>
    <col min="4" max="4" width="9.42578125" style="10" bestFit="1" customWidth="1"/>
    <col min="5" max="7" width="9.28515625" style="10" bestFit="1" customWidth="1"/>
    <col min="8" max="8" width="9.42578125" style="10" bestFit="1" customWidth="1"/>
    <col min="9" max="9" width="10.5703125" style="10" customWidth="1"/>
    <col min="10" max="10" width="8.7109375" style="10" customWidth="1"/>
    <col min="11" max="12" width="9.140625" style="10" bestFit="1" customWidth="1"/>
    <col min="13" max="13" width="9.140625" style="10" customWidth="1"/>
    <col min="14" max="14" width="10.5703125" style="366" customWidth="1"/>
    <col min="15" max="15" width="10.28515625" style="346" customWidth="1"/>
    <col min="16" max="16" width="43.7109375" style="10" bestFit="1" customWidth="1"/>
    <col min="17" max="24" width="10.42578125" style="10" bestFit="1" customWidth="1"/>
    <col min="25" max="25" width="8.7109375" style="10" customWidth="1"/>
    <col min="26" max="27" width="10.42578125" style="10" customWidth="1"/>
    <col min="28" max="28" width="10.5703125" style="366" customWidth="1"/>
    <col min="29" max="29" width="10.28515625" style="346" customWidth="1"/>
    <col min="30" max="30" width="46.7109375" style="10" bestFit="1" customWidth="1"/>
    <col min="31" max="31" width="14.140625" style="10" customWidth="1"/>
    <col min="32" max="36" width="9" style="10" bestFit="1" customWidth="1"/>
    <col min="37" max="37" width="10.140625" style="10" customWidth="1"/>
    <col min="38" max="38" width="9" style="10" bestFit="1" customWidth="1"/>
    <col min="39" max="39" width="9" style="10" customWidth="1"/>
    <col min="40" max="40" width="9" style="10" bestFit="1" customWidth="1"/>
    <col min="41" max="41" width="10.42578125" style="10" customWidth="1"/>
    <col min="42" max="42" width="9" style="10" bestFit="1" customWidth="1"/>
    <col min="43" max="67" width="8.85546875" style="93"/>
    <col min="68" max="16384" width="8.85546875" style="10"/>
  </cols>
  <sheetData>
    <row r="1" spans="1:67" s="93" customFormat="1">
      <c r="B1" s="652" t="s">
        <v>2549</v>
      </c>
      <c r="C1" s="652"/>
      <c r="D1" s="652"/>
      <c r="E1" s="652"/>
      <c r="F1" s="652"/>
      <c r="G1" s="652"/>
      <c r="H1" s="652"/>
      <c r="I1" s="652"/>
      <c r="J1" s="652"/>
      <c r="K1" s="652"/>
      <c r="L1" s="652"/>
      <c r="M1" s="522"/>
      <c r="N1" s="346"/>
      <c r="O1" s="346"/>
      <c r="AB1" s="346"/>
      <c r="AC1" s="346"/>
    </row>
    <row r="2" spans="1:67" s="93" customFormat="1">
      <c r="B2" s="623" t="s">
        <v>2642</v>
      </c>
      <c r="C2" s="522"/>
      <c r="D2" s="522"/>
      <c r="E2" s="522"/>
      <c r="F2" s="522"/>
      <c r="G2" s="522"/>
      <c r="H2" s="522"/>
      <c r="I2" s="522"/>
      <c r="J2" s="522"/>
      <c r="K2" s="522"/>
      <c r="L2" s="522"/>
      <c r="M2" s="522"/>
      <c r="N2" s="346"/>
      <c r="O2" s="346"/>
      <c r="AB2" s="346"/>
      <c r="AC2" s="346"/>
    </row>
    <row r="3" spans="1:67" s="93" customFormat="1" ht="15" thickBot="1">
      <c r="C3" s="435" t="s">
        <v>1934</v>
      </c>
      <c r="D3" s="435" t="s">
        <v>1934</v>
      </c>
      <c r="E3" s="435" t="s">
        <v>1934</v>
      </c>
      <c r="F3" s="435" t="s">
        <v>1934</v>
      </c>
      <c r="G3" s="435" t="s">
        <v>1934</v>
      </c>
      <c r="H3" s="435" t="s">
        <v>1934</v>
      </c>
      <c r="I3" s="435" t="s">
        <v>1937</v>
      </c>
      <c r="J3" s="435" t="s">
        <v>1937</v>
      </c>
      <c r="K3" s="435"/>
      <c r="L3" s="435" t="s">
        <v>1937</v>
      </c>
      <c r="M3" s="435" t="s">
        <v>1937</v>
      </c>
      <c r="N3" s="346"/>
      <c r="O3" s="346"/>
      <c r="Q3" s="435" t="s">
        <v>1934</v>
      </c>
      <c r="R3" s="435" t="s">
        <v>1934</v>
      </c>
      <c r="S3" s="435" t="s">
        <v>1934</v>
      </c>
      <c r="T3" s="435" t="s">
        <v>1934</v>
      </c>
      <c r="U3" s="435" t="s">
        <v>1934</v>
      </c>
      <c r="V3" s="435" t="s">
        <v>1934</v>
      </c>
      <c r="W3" s="435" t="s">
        <v>1937</v>
      </c>
      <c r="X3" s="435" t="s">
        <v>1937</v>
      </c>
      <c r="Y3" s="435"/>
      <c r="Z3" s="435" t="s">
        <v>1937</v>
      </c>
      <c r="AA3" s="435" t="s">
        <v>1937</v>
      </c>
      <c r="AB3" s="346"/>
      <c r="AC3" s="346"/>
      <c r="AE3" s="435" t="s">
        <v>1934</v>
      </c>
      <c r="AF3" s="435" t="s">
        <v>1934</v>
      </c>
      <c r="AG3" s="435" t="s">
        <v>1934</v>
      </c>
      <c r="AH3" s="435" t="s">
        <v>1934</v>
      </c>
      <c r="AI3" s="435" t="s">
        <v>1934</v>
      </c>
      <c r="AJ3" s="435" t="s">
        <v>1934</v>
      </c>
      <c r="AK3" s="435" t="s">
        <v>1937</v>
      </c>
      <c r="AL3" s="435" t="s">
        <v>1937</v>
      </c>
      <c r="AM3" s="435"/>
      <c r="AN3" s="435" t="s">
        <v>1937</v>
      </c>
      <c r="AO3" s="435" t="s">
        <v>1937</v>
      </c>
    </row>
    <row r="4" spans="1:67" ht="19.149999999999999" customHeight="1">
      <c r="B4" s="654" t="s">
        <v>11</v>
      </c>
      <c r="C4" s="655"/>
      <c r="D4" s="655"/>
      <c r="E4" s="655"/>
      <c r="F4" s="655"/>
      <c r="G4" s="655"/>
      <c r="H4" s="655"/>
      <c r="I4" s="655"/>
      <c r="J4" s="655"/>
      <c r="K4" s="655"/>
      <c r="L4" s="655"/>
      <c r="M4" s="524"/>
      <c r="N4" s="656" t="s">
        <v>1982</v>
      </c>
      <c r="O4" s="93"/>
      <c r="P4" s="654" t="s">
        <v>1970</v>
      </c>
      <c r="Q4" s="655"/>
      <c r="R4" s="655"/>
      <c r="S4" s="655"/>
      <c r="T4" s="655"/>
      <c r="U4" s="655"/>
      <c r="V4" s="655"/>
      <c r="W4" s="655"/>
      <c r="X4" s="655"/>
      <c r="Y4" s="655"/>
      <c r="Z4" s="655"/>
      <c r="AA4" s="524"/>
      <c r="AB4" s="656" t="s">
        <v>1982</v>
      </c>
      <c r="AC4" s="93"/>
      <c r="AD4" s="654" t="s">
        <v>1971</v>
      </c>
      <c r="AE4" s="655"/>
      <c r="AF4" s="655"/>
      <c r="AG4" s="655"/>
      <c r="AH4" s="655"/>
      <c r="AI4" s="655"/>
      <c r="AJ4" s="655"/>
      <c r="AK4" s="655"/>
      <c r="AL4" s="655"/>
      <c r="AM4" s="655"/>
      <c r="AN4" s="655"/>
      <c r="AO4" s="524"/>
      <c r="AP4" s="656" t="s">
        <v>1982</v>
      </c>
    </row>
    <row r="5" spans="1:67" s="353" customFormat="1" ht="42" customHeight="1">
      <c r="B5" s="347" t="s">
        <v>1983</v>
      </c>
      <c r="C5" s="348">
        <v>2018</v>
      </c>
      <c r="D5" s="348">
        <v>2019</v>
      </c>
      <c r="E5" s="348">
        <v>2020</v>
      </c>
      <c r="F5" s="348">
        <v>2021</v>
      </c>
      <c r="G5" s="348">
        <v>2022</v>
      </c>
      <c r="H5" s="348">
        <v>2023</v>
      </c>
      <c r="I5" s="348" t="s">
        <v>2301</v>
      </c>
      <c r="J5" s="348">
        <v>2024</v>
      </c>
      <c r="K5" s="348" t="s">
        <v>2302</v>
      </c>
      <c r="L5" s="349">
        <v>2025</v>
      </c>
      <c r="M5" s="348">
        <v>2026</v>
      </c>
      <c r="N5" s="657"/>
      <c r="O5" s="350"/>
      <c r="P5" s="347" t="s">
        <v>1983</v>
      </c>
      <c r="Q5" s="348" t="s">
        <v>1951</v>
      </c>
      <c r="R5" s="348" t="s">
        <v>1952</v>
      </c>
      <c r="S5" s="348" t="s">
        <v>1953</v>
      </c>
      <c r="T5" s="348" t="s">
        <v>1954</v>
      </c>
      <c r="U5" s="348" t="s">
        <v>1955</v>
      </c>
      <c r="V5" s="348" t="s">
        <v>1956</v>
      </c>
      <c r="W5" s="348" t="s">
        <v>2301</v>
      </c>
      <c r="X5" s="348" t="s">
        <v>1957</v>
      </c>
      <c r="Y5" s="348" t="s">
        <v>2302</v>
      </c>
      <c r="Z5" s="348" t="s">
        <v>1958</v>
      </c>
      <c r="AA5" s="348">
        <v>2026</v>
      </c>
      <c r="AB5" s="657"/>
      <c r="AC5" s="350"/>
      <c r="AD5" s="347" t="s">
        <v>1983</v>
      </c>
      <c r="AE5" s="351">
        <v>2018</v>
      </c>
      <c r="AF5" s="351">
        <v>2019</v>
      </c>
      <c r="AG5" s="351">
        <v>2020</v>
      </c>
      <c r="AH5" s="351">
        <v>2021</v>
      </c>
      <c r="AI5" s="351">
        <v>2022</v>
      </c>
      <c r="AJ5" s="351">
        <v>2023</v>
      </c>
      <c r="AK5" s="348" t="s">
        <v>2301</v>
      </c>
      <c r="AL5" s="351">
        <v>2024</v>
      </c>
      <c r="AM5" s="348" t="s">
        <v>2302</v>
      </c>
      <c r="AN5" s="352">
        <v>2025</v>
      </c>
      <c r="AO5" s="348">
        <v>2026</v>
      </c>
      <c r="AP5" s="660"/>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row>
    <row r="6" spans="1:67">
      <c r="A6" s="10" t="s">
        <v>45</v>
      </c>
      <c r="B6" s="354" t="s">
        <v>1908</v>
      </c>
      <c r="C6" s="355">
        <f>SUMIFS('Forecast Summary-FY26'!$E:$E,'Forecast Summary-FY26'!$A:$A, 'Analysis-School'!$A6,'Forecast Summary-FY26'!$C:$C, 'Analysis-School'!C$5,'Forecast Summary-FY26'!$D:$D, 'Analysis-School'!C$3)</f>
        <v>4233</v>
      </c>
      <c r="D6" s="355">
        <f>SUMIFS('Forecast Summary-FY26'!$E:$E,'Forecast Summary-FY26'!$A:$A, 'Analysis-School'!$A6,'Forecast Summary-FY26'!$C:$C, 'Analysis-School'!D$5,'Forecast Summary-FY26'!$D:$D, 'Analysis-School'!D$3)</f>
        <v>4035</v>
      </c>
      <c r="E6" s="355">
        <f>SUMIFS('Forecast Summary-FY26'!$E:$E,'Forecast Summary-FY26'!$A:$A, 'Analysis-School'!$A6,'Forecast Summary-FY26'!$C:$C, 'Analysis-School'!E$5,'Forecast Summary-FY26'!$D:$D, 'Analysis-School'!E$3)</f>
        <v>3664</v>
      </c>
      <c r="F6" s="355">
        <f>SUMIFS('Forecast Summary-FY26'!$E:$E,'Forecast Summary-FY26'!$A:$A, 'Analysis-School'!$A6,'Forecast Summary-FY26'!$C:$C, 'Analysis-School'!F$5,'Forecast Summary-FY26'!$D:$D, 'Analysis-School'!F$3)</f>
        <v>3722</v>
      </c>
      <c r="G6" s="355">
        <f>SUMIFS('Forecast Summary-FY26'!$E:$E,'Forecast Summary-FY26'!$A:$A, 'Analysis-School'!$A6,'Forecast Summary-FY26'!$C:$C, 'Analysis-School'!G$5,'Forecast Summary-FY26'!$D:$D, 'Analysis-School'!G$3)</f>
        <v>3563</v>
      </c>
      <c r="H6" s="355">
        <f>SUMIFS('Forecast Summary-FY26'!$E:$E,'Forecast Summary-FY26'!$A:$A, 'Analysis-School'!$A6,'Forecast Summary-FY26'!$C:$C, 'Analysis-School'!H$5,'Forecast Summary-FY26'!$D:$D, 'Analysis-School'!H$3)</f>
        <v>3249</v>
      </c>
      <c r="I6" s="355">
        <v>3157.4466177094237</v>
      </c>
      <c r="J6" s="355">
        <f>SUMIFS('Forecast Summary-FY25'!$E:$E,'Forecast Summary-FY25'!$A:$A, 'Analysis-School'!$A6,'Forecast Summary-FY25'!$C:$C, 'Analysis-School'!J$5,'Forecast Summary-FY25'!$D:$D, 'Analysis-School'!J$3)</f>
        <v>3675</v>
      </c>
      <c r="K6" s="355">
        <v>2999.5742868239522</v>
      </c>
      <c r="L6" s="355">
        <f>SUMIFS('Forecast Summary-FY25'!$E:$E,'Forecast Summary-FY25'!$A:$A, 'Analysis-School'!$A6,'Forecast Summary-FY25'!$C:$C, 'Analysis-School'!L$5,'Forecast Summary-FY25'!$D:$D, 'Analysis-School'!L$3)</f>
        <v>3618</v>
      </c>
      <c r="M6" s="355">
        <f>SUMIFS('Forecast Summary-FY26'!$E:$E,'Forecast Summary-FY26'!$A:$A, 'Analysis-School'!$A6,'Forecast Summary-FY26'!$C:$C, 'Analysis-School'!M$5,'Forecast Summary-FY26'!$D:$D, 'Analysis-School'!M$3)</f>
        <v>3618</v>
      </c>
      <c r="N6" s="438">
        <f>(M6/H6-1)</f>
        <v>0.11357340720221609</v>
      </c>
      <c r="O6" s="358"/>
      <c r="P6" s="354" t="s">
        <v>1908</v>
      </c>
      <c r="Q6" s="355">
        <f>SUMIFS('Forecast Summary-FY26'!$F:$F,'Forecast Summary-FY26'!$A:$A, 'Analysis-School'!$A6,'Forecast Summary-FY26'!$C:$C, 'Analysis-School'!Q$5,'Forecast Summary-FY26'!$D:$D, 'Analysis-School'!Q$3)</f>
        <v>5221</v>
      </c>
      <c r="R6" s="355">
        <f>SUMIFS('Forecast Summary-FY26'!$F:$F,'Forecast Summary-FY26'!$A:$A, 'Analysis-School'!$A6,'Forecast Summary-FY26'!$C:$C, 'Analysis-School'!R$5,'Forecast Summary-FY26'!$D:$D, 'Analysis-School'!R$3)</f>
        <v>5420</v>
      </c>
      <c r="S6" s="355">
        <f>SUMIFS('Forecast Summary-FY26'!$F:$F,'Forecast Summary-FY26'!$A:$A, 'Analysis-School'!$A6,'Forecast Summary-FY26'!$C:$C, 'Analysis-School'!S$5,'Forecast Summary-FY26'!$D:$D, 'Analysis-School'!S$3)</f>
        <v>5510</v>
      </c>
      <c r="T6" s="355">
        <f>SUMIFS('Forecast Summary-FY26'!$F:$F,'Forecast Summary-FY26'!$A:$A, 'Analysis-School'!$A6,'Forecast Summary-FY26'!$C:$C, 'Analysis-School'!T$5,'Forecast Summary-FY26'!$D:$D, 'Analysis-School'!T$3)</f>
        <v>5590</v>
      </c>
      <c r="U6" s="355">
        <f>SUMIFS('Forecast Summary-FY26'!$F:$F,'Forecast Summary-FY26'!$A:$A, 'Analysis-School'!$A6,'Forecast Summary-FY26'!$C:$C, 'Analysis-School'!U$5,'Forecast Summary-FY26'!$D:$D, 'Analysis-School'!U$3)</f>
        <v>4943</v>
      </c>
      <c r="V6" s="355">
        <f>SUMIFS('Forecast Summary-FY26'!$F:$F,'Forecast Summary-FY26'!$A:$A, 'Analysis-School'!$A6,'Forecast Summary-FY26'!$C:$C, 'Analysis-School'!V$5,'Forecast Summary-FY26'!$D:$D, 'Analysis-School'!V$3)</f>
        <v>4802</v>
      </c>
      <c r="W6" s="355">
        <v>4367.199043899197</v>
      </c>
      <c r="X6" s="355">
        <f>SUMIFS('Forecast Summary-FY25'!$F:$F,'Forecast Summary-FY25'!$A:$A, 'Analysis-School'!$A6,'Forecast Summary-FY25'!$C:$C, 'Analysis-School'!X$5,'Forecast Summary-FY25'!$D:$D, 'Analysis-School'!X$3)</f>
        <v>4289</v>
      </c>
      <c r="Y6" s="355">
        <v>4268.9805028235505</v>
      </c>
      <c r="Z6" s="355">
        <f>SUMIFS('Forecast Summary-FY25'!$F:$F,'Forecast Summary-FY25'!$A:$A, 'Analysis-School'!$A6,'Forecast Summary-FY25'!$C:$C, 'Analysis-School'!Z$5,'Forecast Summary-FY25'!$D:$D, 'Analysis-School'!Z$3)</f>
        <v>4297</v>
      </c>
      <c r="AA6" s="355">
        <f>SUMIFS('Forecast Summary-FY26'!$F:$F,'Forecast Summary-FY26'!$A:$A, 'Analysis-School'!$A6,'Forecast Summary-FY26'!$C:$C, 'Analysis-School'!AA$5,'Forecast Summary-FY26'!$D:$D, 'Analysis-School'!AA$3)</f>
        <v>4608</v>
      </c>
      <c r="AB6" s="438">
        <f>(AA6/V6-1)</f>
        <v>-4.0399833402748886E-2</v>
      </c>
      <c r="AC6" s="358"/>
      <c r="AD6" s="354" t="s">
        <v>1908</v>
      </c>
      <c r="AE6" s="355">
        <f>SUMIFS('Forecast Summary-FY26'!$J:$J,'Forecast Summary-FY26'!$A:$A, 'Analysis-School'!$A6,'Forecast Summary-FY26'!$C:$C, 'Analysis-School'!AE$5,'Forecast Summary-FY26'!$D:$D, 'Analysis-School'!AE$3)</f>
        <v>10</v>
      </c>
      <c r="AF6" s="355">
        <f>SUMIFS('Forecast Summary-FY26'!$J:$J,'Forecast Summary-FY26'!$A:$A, 'Analysis-School'!$A6,'Forecast Summary-FY26'!$C:$C, 'Analysis-School'!AF$5,'Forecast Summary-FY26'!$D:$D, 'Analysis-School'!AF$3)</f>
        <v>9</v>
      </c>
      <c r="AG6" s="355">
        <f>SUMIFS('Forecast Summary-FY26'!$J:$J,'Forecast Summary-FY26'!$A:$A, 'Analysis-School'!$A6,'Forecast Summary-FY26'!$C:$C, 'Analysis-School'!AG$5,'Forecast Summary-FY26'!$D:$D, 'Analysis-School'!AG$3)</f>
        <v>12</v>
      </c>
      <c r="AH6" s="355">
        <f>SUMIFS('Forecast Summary-FY26'!$J:$J,'Forecast Summary-FY26'!$A:$A, 'Analysis-School'!$A6,'Forecast Summary-FY26'!$C:$C, 'Analysis-School'!AH$5,'Forecast Summary-FY26'!$D:$D, 'Analysis-School'!AH$3)</f>
        <v>10</v>
      </c>
      <c r="AI6" s="355">
        <f>SUMIFS('Forecast Summary-FY26'!$J:$J,'Forecast Summary-FY26'!$A:$A, 'Analysis-School'!$A6,'Forecast Summary-FY26'!$C:$C, 'Analysis-School'!AI$5,'Forecast Summary-FY26'!$D:$D, 'Analysis-School'!AI$3)</f>
        <v>17</v>
      </c>
      <c r="AJ6" s="355">
        <f>SUMIFS('Forecast Summary-FY26'!$J:$J,'Forecast Summary-FY26'!$A:$A, 'Analysis-School'!$A6,'Forecast Summary-FY26'!$C:$C, 'Analysis-School'!AJ$5,'Forecast Summary-FY26'!$D:$D, 'Analysis-School'!AJ$3)</f>
        <v>20</v>
      </c>
      <c r="AK6" s="355">
        <v>21.334766122305851</v>
      </c>
      <c r="AL6" s="355">
        <f>SUMIFS('Forecast Summary-FY25'!$J:$J,'Forecast Summary-FY25'!$A:$A, 'Analysis-School'!$A6,'Forecast Summary-FY25'!$C:$C, 'Analysis-School'!AL$5,'Forecast Summary-FY25'!$D:$D, 'Analysis-School'!AL$3)</f>
        <v>17</v>
      </c>
      <c r="AM6" s="355">
        <v>23.468242734536439</v>
      </c>
      <c r="AN6" s="355">
        <f>SUMIFS('Forecast Summary-FY25'!$J:$J,'Forecast Summary-FY25'!$A:$A, 'Analysis-School'!$A6,'Forecast Summary-FY25'!$C:$C, 'Analysis-School'!AN$5,'Forecast Summary-FY25'!$D:$D, 'Analysis-School'!AN$3)</f>
        <v>17</v>
      </c>
      <c r="AO6" s="355">
        <f>SUMIFS('Forecast Summary-FY26'!$J:$J,'Forecast Summary-FY26'!$A:$A, 'Analysis-School'!$A6,'Forecast Summary-FY26'!$C:$C, 'Analysis-School'!AO$5,'Forecast Summary-FY26'!$D:$D, 'Analysis-School'!AO$3)</f>
        <v>17</v>
      </c>
      <c r="AP6" s="438">
        <f>IFERROR(AO6/AJ6-1, "NA")</f>
        <v>-0.15000000000000002</v>
      </c>
    </row>
    <row r="7" spans="1:67">
      <c r="A7" s="10" t="s">
        <v>48</v>
      </c>
      <c r="B7" s="359" t="s">
        <v>1871</v>
      </c>
      <c r="C7" s="360">
        <f>SUMIFS('Forecast Summary-FY26'!$E:$E,'Forecast Summary-FY26'!$A:$A, 'Analysis-School'!$A7,'Forecast Summary-FY26'!$C:$C, 'Analysis-School'!C$5,'Forecast Summary-FY26'!$D:$D, 'Analysis-School'!C$3)</f>
        <v>545</v>
      </c>
      <c r="D7" s="360">
        <f>SUMIFS('Forecast Summary-FY26'!$E:$E,'Forecast Summary-FY26'!$A:$A, 'Analysis-School'!$A7,'Forecast Summary-FY26'!$C:$C, 'Analysis-School'!D$5,'Forecast Summary-FY26'!$D:$D, 'Analysis-School'!D$3)</f>
        <v>605</v>
      </c>
      <c r="E7" s="360">
        <f>SUMIFS('Forecast Summary-FY26'!$E:$E,'Forecast Summary-FY26'!$A:$A, 'Analysis-School'!$A7,'Forecast Summary-FY26'!$C:$C, 'Analysis-School'!E$5,'Forecast Summary-FY26'!$D:$D, 'Analysis-School'!E$3)</f>
        <v>633</v>
      </c>
      <c r="F7" s="360">
        <f>SUMIFS('Forecast Summary-FY26'!$E:$E,'Forecast Summary-FY26'!$A:$A, 'Analysis-School'!$A7,'Forecast Summary-FY26'!$C:$C, 'Analysis-School'!F$5,'Forecast Summary-FY26'!$D:$D, 'Analysis-School'!F$3)</f>
        <v>607</v>
      </c>
      <c r="G7" s="360">
        <f>SUMIFS('Forecast Summary-FY26'!$E:$E,'Forecast Summary-FY26'!$A:$A, 'Analysis-School'!$A7,'Forecast Summary-FY26'!$C:$C, 'Analysis-School'!G$5,'Forecast Summary-FY26'!$D:$D, 'Analysis-School'!G$3)</f>
        <v>533</v>
      </c>
      <c r="H7" s="360">
        <f>SUMIFS('Forecast Summary-FY26'!$E:$E,'Forecast Summary-FY26'!$A:$A, 'Analysis-School'!$A7,'Forecast Summary-FY26'!$C:$C, 'Analysis-School'!H$5,'Forecast Summary-FY26'!$D:$D, 'Analysis-School'!H$3)</f>
        <v>601</v>
      </c>
      <c r="I7" s="360">
        <v>579.0974072462808</v>
      </c>
      <c r="J7" s="360">
        <f>SUMIFS('Forecast Summary-FY25'!$E:$E,'Forecast Summary-FY25'!$A:$A, 'Analysis-School'!$A7,'Forecast Summary-FY25'!$C:$C, 'Analysis-School'!J$5,'Forecast Summary-FY25'!$D:$D, 'Analysis-School'!J$3)</f>
        <v>726</v>
      </c>
      <c r="K7" s="360">
        <v>576.04333713136054</v>
      </c>
      <c r="L7" s="360">
        <f>SUMIFS('Forecast Summary-FY25'!$E:$E,'Forecast Summary-FY25'!$A:$A, 'Analysis-School'!$A7,'Forecast Summary-FY25'!$C:$C, 'Analysis-School'!L$5,'Forecast Summary-FY25'!$D:$D, 'Analysis-School'!L$3)</f>
        <v>689.69999999999993</v>
      </c>
      <c r="M7" s="360">
        <f>SUMIFS('Forecast Summary-FY26'!$E:$E,'Forecast Summary-FY26'!$A:$A, 'Analysis-School'!$A7,'Forecast Summary-FY26'!$C:$C, 'Analysis-School'!M$5,'Forecast Summary-FY26'!$D:$D, 'Analysis-School'!M$3)</f>
        <v>655.21499999999992</v>
      </c>
      <c r="N7" s="525">
        <f t="shared" ref="N7:N56" si="0">(M7/H7-1)</f>
        <v>9.0207986688851882E-2</v>
      </c>
      <c r="P7" s="359" t="s">
        <v>1871</v>
      </c>
      <c r="Q7" s="360">
        <f>SUMIFS('Forecast Summary-FY26'!$F:$F,'Forecast Summary-FY26'!$A:$A, 'Analysis-School'!$A7,'Forecast Summary-FY26'!$C:$C, 'Analysis-School'!Q$5,'Forecast Summary-FY26'!$D:$D, 'Analysis-School'!Q$3)</f>
        <v>485</v>
      </c>
      <c r="R7" s="360">
        <f>SUMIFS('Forecast Summary-FY26'!$F:$F,'Forecast Summary-FY26'!$A:$A, 'Analysis-School'!$A7,'Forecast Summary-FY26'!$C:$C, 'Analysis-School'!R$5,'Forecast Summary-FY26'!$D:$D, 'Analysis-School'!R$3)</f>
        <v>516</v>
      </c>
      <c r="S7" s="360">
        <f>SUMIFS('Forecast Summary-FY26'!$F:$F,'Forecast Summary-FY26'!$A:$A, 'Analysis-School'!$A7,'Forecast Summary-FY26'!$C:$C, 'Analysis-School'!S$5,'Forecast Summary-FY26'!$D:$D, 'Analysis-School'!S$3)</f>
        <v>510</v>
      </c>
      <c r="T7" s="360">
        <f>SUMIFS('Forecast Summary-FY26'!$F:$F,'Forecast Summary-FY26'!$A:$A, 'Analysis-School'!$A7,'Forecast Summary-FY26'!$C:$C, 'Analysis-School'!T$5,'Forecast Summary-FY26'!$D:$D, 'Analysis-School'!T$3)</f>
        <v>485</v>
      </c>
      <c r="U7" s="360">
        <f>SUMIFS('Forecast Summary-FY26'!$F:$F,'Forecast Summary-FY26'!$A:$A, 'Analysis-School'!$A7,'Forecast Summary-FY26'!$C:$C, 'Analysis-School'!U$5,'Forecast Summary-FY26'!$D:$D, 'Analysis-School'!U$3)</f>
        <v>497</v>
      </c>
      <c r="V7" s="360">
        <f>SUMIFS('Forecast Summary-FY26'!$F:$F,'Forecast Summary-FY26'!$A:$A, 'Analysis-School'!$A7,'Forecast Summary-FY26'!$C:$C, 'Analysis-School'!V$5,'Forecast Summary-FY26'!$D:$D, 'Analysis-School'!V$3)</f>
        <v>462</v>
      </c>
      <c r="W7" s="360">
        <v>444.27537099802896</v>
      </c>
      <c r="X7" s="360">
        <f>SUMIFS('Forecast Summary-FY25'!$F:$F,'Forecast Summary-FY25'!$A:$A, 'Analysis-School'!$A7,'Forecast Summary-FY25'!$C:$C, 'Analysis-School'!X$5,'Forecast Summary-FY25'!$D:$D, 'Analysis-School'!X$3)</f>
        <v>400</v>
      </c>
      <c r="Y7" s="360">
        <v>437.9502943640677</v>
      </c>
      <c r="Z7" s="360">
        <f>SUMIFS('Forecast Summary-FY25'!$F:$F,'Forecast Summary-FY25'!$A:$A, 'Analysis-School'!$A7,'Forecast Summary-FY25'!$C:$C, 'Analysis-School'!Z$5,'Forecast Summary-FY25'!$D:$D, 'Analysis-School'!Z$3)</f>
        <v>413</v>
      </c>
      <c r="AA7" s="360">
        <f>SUMIFS('Forecast Summary-FY26'!$F:$F,'Forecast Summary-FY26'!$A:$A, 'Analysis-School'!$A7,'Forecast Summary-FY26'!$C:$C, 'Analysis-School'!AA$5,'Forecast Summary-FY26'!$D:$D, 'Analysis-School'!AA$3)</f>
        <v>429</v>
      </c>
      <c r="AB7" s="525">
        <f t="shared" ref="AB7:AB56" si="1">(AA7/V7-1)</f>
        <v>-7.1428571428571397E-2</v>
      </c>
      <c r="AD7" s="359" t="s">
        <v>1871</v>
      </c>
      <c r="AE7" s="360">
        <f>SUMIFS('Forecast Summary-FY26'!$J:$J,'Forecast Summary-FY26'!$A:$A, 'Analysis-School'!$A7,'Forecast Summary-FY26'!$C:$C, 'Analysis-School'!AE$5,'Forecast Summary-FY26'!$D:$D, 'Analysis-School'!AE$3)</f>
        <v>0</v>
      </c>
      <c r="AF7" s="360">
        <f>SUMIFS('Forecast Summary-FY26'!$J:$J,'Forecast Summary-FY26'!$A:$A, 'Analysis-School'!$A7,'Forecast Summary-FY26'!$C:$C, 'Analysis-School'!AF$5,'Forecast Summary-FY26'!$D:$D, 'Analysis-School'!AF$3)</f>
        <v>0</v>
      </c>
      <c r="AG7" s="360">
        <f>SUMIFS('Forecast Summary-FY26'!$J:$J,'Forecast Summary-FY26'!$A:$A, 'Analysis-School'!$A7,'Forecast Summary-FY26'!$C:$C, 'Analysis-School'!AG$5,'Forecast Summary-FY26'!$D:$D, 'Analysis-School'!AG$3)</f>
        <v>0</v>
      </c>
      <c r="AH7" s="360">
        <f>SUMIFS('Forecast Summary-FY26'!$J:$J,'Forecast Summary-FY26'!$A:$A, 'Analysis-School'!$A7,'Forecast Summary-FY26'!$C:$C, 'Analysis-School'!AH$5,'Forecast Summary-FY26'!$D:$D, 'Analysis-School'!AH$3)</f>
        <v>0</v>
      </c>
      <c r="AI7" s="360">
        <f>SUMIFS('Forecast Summary-FY26'!$J:$J,'Forecast Summary-FY26'!$A:$A, 'Analysis-School'!$A7,'Forecast Summary-FY26'!$C:$C, 'Analysis-School'!AI$5,'Forecast Summary-FY26'!$D:$D, 'Analysis-School'!AI$3)</f>
        <v>0</v>
      </c>
      <c r="AJ7" s="360">
        <f>SUMIFS('Forecast Summary-FY26'!$J:$J,'Forecast Summary-FY26'!$A:$A, 'Analysis-School'!$A7,'Forecast Summary-FY26'!$C:$C, 'Analysis-School'!AJ$5,'Forecast Summary-FY26'!$D:$D, 'Analysis-School'!AJ$3)</f>
        <v>0</v>
      </c>
      <c r="AK7" s="360">
        <v>0</v>
      </c>
      <c r="AL7" s="360">
        <f>SUMIFS('Forecast Summary-FY25'!$J:$J,'Forecast Summary-FY25'!$A:$A, 'Analysis-School'!$A7,'Forecast Summary-FY25'!$C:$C, 'Analysis-School'!AL$5,'Forecast Summary-FY25'!$D:$D, 'Analysis-School'!AL$3)</f>
        <v>0</v>
      </c>
      <c r="AM7" s="360">
        <v>0</v>
      </c>
      <c r="AN7" s="360">
        <f>SUMIFS('Forecast Summary-FY25'!$J:$J,'Forecast Summary-FY25'!$A:$A, 'Analysis-School'!$A7,'Forecast Summary-FY25'!$C:$C, 'Analysis-School'!AN$5,'Forecast Summary-FY25'!$D:$D, 'Analysis-School'!AN$3)</f>
        <v>0</v>
      </c>
      <c r="AO7" s="360">
        <f>SUMIFS('Forecast Summary-FY26'!$J:$J,'Forecast Summary-FY26'!$A:$A, 'Analysis-School'!$A7,'Forecast Summary-FY26'!$C:$C, 'Analysis-School'!AO$5,'Forecast Summary-FY26'!$D:$D, 'Analysis-School'!AO$3)</f>
        <v>0</v>
      </c>
      <c r="AP7" s="525" t="str">
        <f t="shared" ref="AP7:AP56" si="2">IFERROR(AO7/AJ7-1, "NA")</f>
        <v>NA</v>
      </c>
    </row>
    <row r="8" spans="1:67">
      <c r="A8" s="10" t="s">
        <v>50</v>
      </c>
      <c r="B8" s="354" t="s">
        <v>1872</v>
      </c>
      <c r="C8" s="355">
        <f>SUMIFS('Forecast Summary-FY26'!$E:$E,'Forecast Summary-FY26'!$A:$A, 'Analysis-School'!$A8,'Forecast Summary-FY26'!$C:$C, 'Analysis-School'!C$5,'Forecast Summary-FY26'!$D:$D, 'Analysis-School'!C$3)</f>
        <v>766</v>
      </c>
      <c r="D8" s="355">
        <f>SUMIFS('Forecast Summary-FY26'!$E:$E,'Forecast Summary-FY26'!$A:$A, 'Analysis-School'!$A8,'Forecast Summary-FY26'!$C:$C, 'Analysis-School'!D$5,'Forecast Summary-FY26'!$D:$D, 'Analysis-School'!D$3)</f>
        <v>718</v>
      </c>
      <c r="E8" s="355">
        <f>SUMIFS('Forecast Summary-FY26'!$E:$E,'Forecast Summary-FY26'!$A:$A, 'Analysis-School'!$A8,'Forecast Summary-FY26'!$C:$C, 'Analysis-School'!E$5,'Forecast Summary-FY26'!$D:$D, 'Analysis-School'!E$3)</f>
        <v>685</v>
      </c>
      <c r="F8" s="355">
        <f>SUMIFS('Forecast Summary-FY26'!$E:$E,'Forecast Summary-FY26'!$A:$A, 'Analysis-School'!$A8,'Forecast Summary-FY26'!$C:$C, 'Analysis-School'!F$5,'Forecast Summary-FY26'!$D:$D, 'Analysis-School'!F$3)</f>
        <v>640</v>
      </c>
      <c r="G8" s="355">
        <f>SUMIFS('Forecast Summary-FY26'!$E:$E,'Forecast Summary-FY26'!$A:$A, 'Analysis-School'!$A8,'Forecast Summary-FY26'!$C:$C, 'Analysis-School'!G$5,'Forecast Summary-FY26'!$D:$D, 'Analysis-School'!G$3)</f>
        <v>651</v>
      </c>
      <c r="H8" s="355">
        <f>SUMIFS('Forecast Summary-FY26'!$E:$E,'Forecast Summary-FY26'!$A:$A, 'Analysis-School'!$A8,'Forecast Summary-FY26'!$C:$C, 'Analysis-School'!H$5,'Forecast Summary-FY26'!$D:$D, 'Analysis-School'!H$3)</f>
        <v>664</v>
      </c>
      <c r="I8" s="355">
        <v>641.55822684534326</v>
      </c>
      <c r="J8" s="355">
        <f>SUMIFS('Forecast Summary-FY25'!$E:$E,'Forecast Summary-FY25'!$A:$A, 'Analysis-School'!$A8,'Forecast Summary-FY25'!$C:$C, 'Analysis-School'!J$5,'Forecast Summary-FY25'!$D:$D, 'Analysis-School'!J$3)</f>
        <v>593</v>
      </c>
      <c r="K8" s="355">
        <v>622.58942596956251</v>
      </c>
      <c r="L8" s="355">
        <f>SUMIFS('Forecast Summary-FY25'!$E:$E,'Forecast Summary-FY25'!$A:$A, 'Analysis-School'!$A8,'Forecast Summary-FY25'!$C:$C, 'Analysis-School'!L$5,'Forecast Summary-FY25'!$D:$D, 'Analysis-School'!L$3)</f>
        <v>593</v>
      </c>
      <c r="M8" s="355">
        <f>SUMIFS('Forecast Summary-FY26'!$E:$E,'Forecast Summary-FY26'!$A:$A, 'Analysis-School'!$A8,'Forecast Summary-FY26'!$C:$C, 'Analysis-School'!M$5,'Forecast Summary-FY26'!$D:$D, 'Analysis-School'!M$3)</f>
        <v>594</v>
      </c>
      <c r="N8" s="439">
        <f t="shared" si="0"/>
        <v>-0.10542168674698793</v>
      </c>
      <c r="O8" s="358"/>
      <c r="P8" s="354" t="s">
        <v>1872</v>
      </c>
      <c r="Q8" s="355">
        <f>SUMIFS('Forecast Summary-FY26'!$F:$F,'Forecast Summary-FY26'!$A:$A, 'Analysis-School'!$A8,'Forecast Summary-FY26'!$C:$C, 'Analysis-School'!Q$5,'Forecast Summary-FY26'!$D:$D, 'Analysis-School'!Q$3)</f>
        <v>877</v>
      </c>
      <c r="R8" s="355">
        <f>SUMIFS('Forecast Summary-FY26'!$F:$F,'Forecast Summary-FY26'!$A:$A, 'Analysis-School'!$A8,'Forecast Summary-FY26'!$C:$C, 'Analysis-School'!R$5,'Forecast Summary-FY26'!$D:$D, 'Analysis-School'!R$3)</f>
        <v>850</v>
      </c>
      <c r="S8" s="355">
        <f>SUMIFS('Forecast Summary-FY26'!$F:$F,'Forecast Summary-FY26'!$A:$A, 'Analysis-School'!$A8,'Forecast Summary-FY26'!$C:$C, 'Analysis-School'!S$5,'Forecast Summary-FY26'!$D:$D, 'Analysis-School'!S$3)</f>
        <v>872</v>
      </c>
      <c r="T8" s="355">
        <f>SUMIFS('Forecast Summary-FY26'!$F:$F,'Forecast Summary-FY26'!$A:$A, 'Analysis-School'!$A8,'Forecast Summary-FY26'!$C:$C, 'Analysis-School'!T$5,'Forecast Summary-FY26'!$D:$D, 'Analysis-School'!T$3)</f>
        <v>820</v>
      </c>
      <c r="U8" s="355">
        <f>SUMIFS('Forecast Summary-FY26'!$F:$F,'Forecast Summary-FY26'!$A:$A, 'Analysis-School'!$A8,'Forecast Summary-FY26'!$C:$C, 'Analysis-School'!U$5,'Forecast Summary-FY26'!$D:$D, 'Analysis-School'!U$3)</f>
        <v>832</v>
      </c>
      <c r="V8" s="355">
        <f>SUMIFS('Forecast Summary-FY26'!$F:$F,'Forecast Summary-FY26'!$A:$A, 'Analysis-School'!$A8,'Forecast Summary-FY26'!$C:$C, 'Analysis-School'!V$5,'Forecast Summary-FY26'!$D:$D, 'Analysis-School'!V$3)</f>
        <v>758</v>
      </c>
      <c r="W8" s="355">
        <v>737.87770755005897</v>
      </c>
      <c r="X8" s="355">
        <f>SUMIFS('Forecast Summary-FY25'!$F:$F,'Forecast Summary-FY25'!$A:$A, 'Analysis-School'!$A8,'Forecast Summary-FY25'!$C:$C, 'Analysis-School'!X$5,'Forecast Summary-FY25'!$D:$D, 'Analysis-School'!X$3)</f>
        <v>759</v>
      </c>
      <c r="Y8" s="355">
        <v>719.99567159315598</v>
      </c>
      <c r="Z8" s="355">
        <f>SUMIFS('Forecast Summary-FY25'!$F:$F,'Forecast Summary-FY25'!$A:$A, 'Analysis-School'!$A8,'Forecast Summary-FY25'!$C:$C, 'Analysis-School'!Z$5,'Forecast Summary-FY25'!$D:$D, 'Analysis-School'!Z$3)</f>
        <v>762</v>
      </c>
      <c r="AA8" s="355">
        <f>SUMIFS('Forecast Summary-FY26'!$F:$F,'Forecast Summary-FY26'!$A:$A, 'Analysis-School'!$A8,'Forecast Summary-FY26'!$C:$C, 'Analysis-School'!AA$5,'Forecast Summary-FY26'!$D:$D, 'Analysis-School'!AA$3)</f>
        <v>780</v>
      </c>
      <c r="AB8" s="439">
        <f t="shared" si="1"/>
        <v>2.9023746701847042E-2</v>
      </c>
      <c r="AC8" s="358"/>
      <c r="AD8" s="354" t="s">
        <v>1872</v>
      </c>
      <c r="AE8" s="355">
        <f>SUMIFS('Forecast Summary-FY26'!$J:$J,'Forecast Summary-FY26'!$A:$A, 'Analysis-School'!$A8,'Forecast Summary-FY26'!$C:$C, 'Analysis-School'!AE$5,'Forecast Summary-FY26'!$D:$D, 'Analysis-School'!AE$3)</f>
        <v>0</v>
      </c>
      <c r="AF8" s="355">
        <f>SUMIFS('Forecast Summary-FY26'!$J:$J,'Forecast Summary-FY26'!$A:$A, 'Analysis-School'!$A8,'Forecast Summary-FY26'!$C:$C, 'Analysis-School'!AF$5,'Forecast Summary-FY26'!$D:$D, 'Analysis-School'!AF$3)</f>
        <v>0</v>
      </c>
      <c r="AG8" s="355">
        <f>SUMIFS('Forecast Summary-FY26'!$J:$J,'Forecast Summary-FY26'!$A:$A, 'Analysis-School'!$A8,'Forecast Summary-FY26'!$C:$C, 'Analysis-School'!AG$5,'Forecast Summary-FY26'!$D:$D, 'Analysis-School'!AG$3)</f>
        <v>0</v>
      </c>
      <c r="AH8" s="355">
        <f>SUMIFS('Forecast Summary-FY26'!$J:$J,'Forecast Summary-FY26'!$A:$A, 'Analysis-School'!$A8,'Forecast Summary-FY26'!$C:$C, 'Analysis-School'!AH$5,'Forecast Summary-FY26'!$D:$D, 'Analysis-School'!AH$3)</f>
        <v>0</v>
      </c>
      <c r="AI8" s="355">
        <f>SUMIFS('Forecast Summary-FY26'!$J:$J,'Forecast Summary-FY26'!$A:$A, 'Analysis-School'!$A8,'Forecast Summary-FY26'!$C:$C, 'Analysis-School'!AI$5,'Forecast Summary-FY26'!$D:$D, 'Analysis-School'!AI$3)</f>
        <v>0</v>
      </c>
      <c r="AJ8" s="355">
        <f>SUMIFS('Forecast Summary-FY26'!$J:$J,'Forecast Summary-FY26'!$A:$A, 'Analysis-School'!$A8,'Forecast Summary-FY26'!$C:$C, 'Analysis-School'!AJ$5,'Forecast Summary-FY26'!$D:$D, 'Analysis-School'!AJ$3)</f>
        <v>0</v>
      </c>
      <c r="AK8" s="355">
        <v>0</v>
      </c>
      <c r="AL8" s="355">
        <f>SUMIFS('Forecast Summary-FY25'!$J:$J,'Forecast Summary-FY25'!$A:$A, 'Analysis-School'!$A8,'Forecast Summary-FY25'!$C:$C, 'Analysis-School'!AL$5,'Forecast Summary-FY25'!$D:$D, 'Analysis-School'!AL$3)</f>
        <v>0</v>
      </c>
      <c r="AM8" s="355">
        <v>0</v>
      </c>
      <c r="AN8" s="355">
        <f>SUMIFS('Forecast Summary-FY25'!$J:$J,'Forecast Summary-FY25'!$A:$A, 'Analysis-School'!$A8,'Forecast Summary-FY25'!$C:$C, 'Analysis-School'!AN$5,'Forecast Summary-FY25'!$D:$D, 'Analysis-School'!AN$3)</f>
        <v>0</v>
      </c>
      <c r="AO8" s="355">
        <f>SUMIFS('Forecast Summary-FY26'!$J:$J,'Forecast Summary-FY26'!$A:$A, 'Analysis-School'!$A8,'Forecast Summary-FY26'!$C:$C, 'Analysis-School'!AO$5,'Forecast Summary-FY26'!$D:$D, 'Analysis-School'!AO$3)</f>
        <v>0</v>
      </c>
      <c r="AP8" s="439" t="str">
        <f t="shared" si="2"/>
        <v>NA</v>
      </c>
    </row>
    <row r="9" spans="1:67">
      <c r="A9" s="10" t="s">
        <v>53</v>
      </c>
      <c r="B9" s="359" t="s">
        <v>1745</v>
      </c>
      <c r="C9" s="360">
        <f>SUMIFS('Forecast Summary-FY26'!$E:$E,'Forecast Summary-FY26'!$A:$A, 'Analysis-School'!$A9,'Forecast Summary-FY26'!$C:$C, 'Analysis-School'!C$5,'Forecast Summary-FY26'!$D:$D, 'Analysis-School'!C$3)</f>
        <v>466</v>
      </c>
      <c r="D9" s="360">
        <f>SUMIFS('Forecast Summary-FY26'!$E:$E,'Forecast Summary-FY26'!$A:$A, 'Analysis-School'!$A9,'Forecast Summary-FY26'!$C:$C, 'Analysis-School'!D$5,'Forecast Summary-FY26'!$D:$D, 'Analysis-School'!D$3)</f>
        <v>447</v>
      </c>
      <c r="E9" s="360">
        <f>SUMIFS('Forecast Summary-FY26'!$E:$E,'Forecast Summary-FY26'!$A:$A, 'Analysis-School'!$A9,'Forecast Summary-FY26'!$C:$C, 'Analysis-School'!E$5,'Forecast Summary-FY26'!$D:$D, 'Analysis-School'!E$3)</f>
        <v>474</v>
      </c>
      <c r="F9" s="360">
        <f>SUMIFS('Forecast Summary-FY26'!$E:$E,'Forecast Summary-FY26'!$A:$A, 'Analysis-School'!$A9,'Forecast Summary-FY26'!$C:$C, 'Analysis-School'!F$5,'Forecast Summary-FY26'!$D:$D, 'Analysis-School'!F$3)</f>
        <v>549</v>
      </c>
      <c r="G9" s="360">
        <f>SUMIFS('Forecast Summary-FY26'!$E:$E,'Forecast Summary-FY26'!$A:$A, 'Analysis-School'!$A9,'Forecast Summary-FY26'!$C:$C, 'Analysis-School'!G$5,'Forecast Summary-FY26'!$D:$D, 'Analysis-School'!G$3)</f>
        <v>503</v>
      </c>
      <c r="H9" s="360">
        <f>SUMIFS('Forecast Summary-FY26'!$E:$E,'Forecast Summary-FY26'!$A:$A, 'Analysis-School'!$A9,'Forecast Summary-FY26'!$C:$C, 'Analysis-School'!H$5,'Forecast Summary-FY26'!$D:$D, 'Analysis-School'!H$3)</f>
        <v>512</v>
      </c>
      <c r="I9" s="360">
        <v>551.8828536103872</v>
      </c>
      <c r="J9" s="360">
        <f>SUMIFS('Forecast Summary-FY25'!$E:$E,'Forecast Summary-FY25'!$A:$A, 'Analysis-School'!$A9,'Forecast Summary-FY25'!$C:$C, 'Analysis-School'!J$5,'Forecast Summary-FY25'!$D:$D, 'Analysis-School'!J$3)</f>
        <v>528</v>
      </c>
      <c r="K9" s="360">
        <v>566.18931376158343</v>
      </c>
      <c r="L9" s="360">
        <f>SUMIFS('Forecast Summary-FY25'!$E:$E,'Forecast Summary-FY25'!$A:$A, 'Analysis-School'!$A9,'Forecast Summary-FY25'!$C:$C, 'Analysis-School'!L$5,'Forecast Summary-FY25'!$D:$D, 'Analysis-School'!L$3)</f>
        <v>501.59999999999997</v>
      </c>
      <c r="M9" s="360">
        <f>SUMIFS('Forecast Summary-FY26'!$E:$E,'Forecast Summary-FY26'!$A:$A, 'Analysis-School'!$A9,'Forecast Summary-FY26'!$C:$C, 'Analysis-School'!M$5,'Forecast Summary-FY26'!$D:$D, 'Analysis-School'!M$3)</f>
        <v>497</v>
      </c>
      <c r="N9" s="442">
        <f t="shared" si="0"/>
        <v>-2.9296875E-2</v>
      </c>
      <c r="P9" s="359" t="s">
        <v>1745</v>
      </c>
      <c r="Q9" s="360">
        <f>SUMIFS('Forecast Summary-FY26'!$F:$F,'Forecast Summary-FY26'!$A:$A, 'Analysis-School'!$A9,'Forecast Summary-FY26'!$C:$C, 'Analysis-School'!Q$5,'Forecast Summary-FY26'!$D:$D, 'Analysis-School'!Q$3)</f>
        <v>418</v>
      </c>
      <c r="R9" s="360">
        <f>SUMIFS('Forecast Summary-FY26'!$F:$F,'Forecast Summary-FY26'!$A:$A, 'Analysis-School'!$A9,'Forecast Summary-FY26'!$C:$C, 'Analysis-School'!R$5,'Forecast Summary-FY26'!$D:$D, 'Analysis-School'!R$3)</f>
        <v>374</v>
      </c>
      <c r="S9" s="360">
        <f>SUMIFS('Forecast Summary-FY26'!$F:$F,'Forecast Summary-FY26'!$A:$A, 'Analysis-School'!$A9,'Forecast Summary-FY26'!$C:$C, 'Analysis-School'!S$5,'Forecast Summary-FY26'!$D:$D, 'Analysis-School'!S$3)</f>
        <v>377</v>
      </c>
      <c r="T9" s="360">
        <f>SUMIFS('Forecast Summary-FY26'!$F:$F,'Forecast Summary-FY26'!$A:$A, 'Analysis-School'!$A9,'Forecast Summary-FY26'!$C:$C, 'Analysis-School'!T$5,'Forecast Summary-FY26'!$D:$D, 'Analysis-School'!T$3)</f>
        <v>363</v>
      </c>
      <c r="U9" s="360">
        <f>SUMIFS('Forecast Summary-FY26'!$F:$F,'Forecast Summary-FY26'!$A:$A, 'Analysis-School'!$A9,'Forecast Summary-FY26'!$C:$C, 'Analysis-School'!U$5,'Forecast Summary-FY26'!$D:$D, 'Analysis-School'!U$3)</f>
        <v>348</v>
      </c>
      <c r="V9" s="360">
        <f>SUMIFS('Forecast Summary-FY26'!$F:$F,'Forecast Summary-FY26'!$A:$A, 'Analysis-School'!$A9,'Forecast Summary-FY26'!$C:$C, 'Analysis-School'!V$5,'Forecast Summary-FY26'!$D:$D, 'Analysis-School'!V$3)</f>
        <v>380</v>
      </c>
      <c r="W9" s="360">
        <v>353.15736720750954</v>
      </c>
      <c r="X9" s="360">
        <f>SUMIFS('Forecast Summary-FY25'!$F:$F,'Forecast Summary-FY25'!$A:$A, 'Analysis-School'!$A9,'Forecast Summary-FY25'!$C:$C, 'Analysis-School'!X$5,'Forecast Summary-FY25'!$D:$D, 'Analysis-School'!X$3)</f>
        <v>373</v>
      </c>
      <c r="Y9" s="360">
        <v>347.91719999958718</v>
      </c>
      <c r="Z9" s="360">
        <f>SUMIFS('Forecast Summary-FY25'!$F:$F,'Forecast Summary-FY25'!$A:$A, 'Analysis-School'!$A9,'Forecast Summary-FY25'!$C:$C, 'Analysis-School'!Z$5,'Forecast Summary-FY25'!$D:$D, 'Analysis-School'!Z$3)</f>
        <v>365</v>
      </c>
      <c r="AA9" s="360">
        <f>SUMIFS('Forecast Summary-FY26'!$F:$F,'Forecast Summary-FY26'!$A:$A, 'Analysis-School'!$A9,'Forecast Summary-FY26'!$C:$C, 'Analysis-School'!AA$5,'Forecast Summary-FY26'!$D:$D, 'Analysis-School'!AA$3)</f>
        <v>378</v>
      </c>
      <c r="AB9" s="442">
        <f t="shared" si="1"/>
        <v>-5.2631578947368585E-3</v>
      </c>
      <c r="AD9" s="359" t="s">
        <v>1745</v>
      </c>
      <c r="AE9" s="360">
        <f>SUMIFS('Forecast Summary-FY26'!$J:$J,'Forecast Summary-FY26'!$A:$A, 'Analysis-School'!$A9,'Forecast Summary-FY26'!$C:$C, 'Analysis-School'!AE$5,'Forecast Summary-FY26'!$D:$D, 'Analysis-School'!AE$3)</f>
        <v>0</v>
      </c>
      <c r="AF9" s="360">
        <f>SUMIFS('Forecast Summary-FY26'!$J:$J,'Forecast Summary-FY26'!$A:$A, 'Analysis-School'!$A9,'Forecast Summary-FY26'!$C:$C, 'Analysis-School'!AF$5,'Forecast Summary-FY26'!$D:$D, 'Analysis-School'!AF$3)</f>
        <v>0</v>
      </c>
      <c r="AG9" s="360">
        <f>SUMIFS('Forecast Summary-FY26'!$J:$J,'Forecast Summary-FY26'!$A:$A, 'Analysis-School'!$A9,'Forecast Summary-FY26'!$C:$C, 'Analysis-School'!AG$5,'Forecast Summary-FY26'!$D:$D, 'Analysis-School'!AG$3)</f>
        <v>0</v>
      </c>
      <c r="AH9" s="360">
        <f>SUMIFS('Forecast Summary-FY26'!$J:$J,'Forecast Summary-FY26'!$A:$A, 'Analysis-School'!$A9,'Forecast Summary-FY26'!$C:$C, 'Analysis-School'!AH$5,'Forecast Summary-FY26'!$D:$D, 'Analysis-School'!AH$3)</f>
        <v>0</v>
      </c>
      <c r="AI9" s="360">
        <f>SUMIFS('Forecast Summary-FY26'!$J:$J,'Forecast Summary-FY26'!$A:$A, 'Analysis-School'!$A9,'Forecast Summary-FY26'!$C:$C, 'Analysis-School'!AI$5,'Forecast Summary-FY26'!$D:$D, 'Analysis-School'!AI$3)</f>
        <v>0</v>
      </c>
      <c r="AJ9" s="360">
        <f>SUMIFS('Forecast Summary-FY26'!$J:$J,'Forecast Summary-FY26'!$A:$A, 'Analysis-School'!$A9,'Forecast Summary-FY26'!$C:$C, 'Analysis-School'!AJ$5,'Forecast Summary-FY26'!$D:$D, 'Analysis-School'!AJ$3)</f>
        <v>0</v>
      </c>
      <c r="AK9" s="360">
        <v>0</v>
      </c>
      <c r="AL9" s="360">
        <f>SUMIFS('Forecast Summary-FY25'!$J:$J,'Forecast Summary-FY25'!$A:$A, 'Analysis-School'!$A9,'Forecast Summary-FY25'!$C:$C, 'Analysis-School'!AL$5,'Forecast Summary-FY25'!$D:$D, 'Analysis-School'!AL$3)</f>
        <v>0</v>
      </c>
      <c r="AM9" s="360">
        <v>0</v>
      </c>
      <c r="AN9" s="360">
        <f>SUMIFS('Forecast Summary-FY25'!$J:$J,'Forecast Summary-FY25'!$A:$A, 'Analysis-School'!$A9,'Forecast Summary-FY25'!$C:$C, 'Analysis-School'!AN$5,'Forecast Summary-FY25'!$D:$D, 'Analysis-School'!AN$3)</f>
        <v>0</v>
      </c>
      <c r="AO9" s="360">
        <f>SUMIFS('Forecast Summary-FY26'!$J:$J,'Forecast Summary-FY26'!$A:$A, 'Analysis-School'!$A9,'Forecast Summary-FY26'!$C:$C, 'Analysis-School'!AO$5,'Forecast Summary-FY26'!$D:$D, 'Analysis-School'!AO$3)</f>
        <v>0</v>
      </c>
      <c r="AP9" s="442" t="str">
        <f t="shared" si="2"/>
        <v>NA</v>
      </c>
    </row>
    <row r="10" spans="1:67">
      <c r="A10" s="10" t="s">
        <v>55</v>
      </c>
      <c r="B10" s="354" t="s">
        <v>1747</v>
      </c>
      <c r="C10" s="355">
        <f>SUMIFS('Forecast Summary-FY26'!$E:$E,'Forecast Summary-FY26'!$A:$A, 'Analysis-School'!$A10,'Forecast Summary-FY26'!$C:$C, 'Analysis-School'!C$5,'Forecast Summary-FY26'!$D:$D, 'Analysis-School'!C$3)</f>
        <v>2197</v>
      </c>
      <c r="D10" s="355">
        <f>SUMIFS('Forecast Summary-FY26'!$E:$E,'Forecast Summary-FY26'!$A:$A, 'Analysis-School'!$A10,'Forecast Summary-FY26'!$C:$C, 'Analysis-School'!D$5,'Forecast Summary-FY26'!$D:$D, 'Analysis-School'!D$3)</f>
        <v>2274</v>
      </c>
      <c r="E10" s="355">
        <f>SUMIFS('Forecast Summary-FY26'!$E:$E,'Forecast Summary-FY26'!$A:$A, 'Analysis-School'!$A10,'Forecast Summary-FY26'!$C:$C, 'Analysis-School'!E$5,'Forecast Summary-FY26'!$D:$D, 'Analysis-School'!E$3)</f>
        <v>2543</v>
      </c>
      <c r="F10" s="355">
        <f>SUMIFS('Forecast Summary-FY26'!$E:$E,'Forecast Summary-FY26'!$A:$A, 'Analysis-School'!$A10,'Forecast Summary-FY26'!$C:$C, 'Analysis-School'!F$5,'Forecast Summary-FY26'!$D:$D, 'Analysis-School'!F$3)</f>
        <v>2211</v>
      </c>
      <c r="G10" s="355">
        <f>SUMIFS('Forecast Summary-FY26'!$E:$E,'Forecast Summary-FY26'!$A:$A, 'Analysis-School'!$A10,'Forecast Summary-FY26'!$C:$C, 'Analysis-School'!G$5,'Forecast Summary-FY26'!$D:$D, 'Analysis-School'!G$3)</f>
        <v>2345</v>
      </c>
      <c r="H10" s="355">
        <f>SUMIFS('Forecast Summary-FY26'!$E:$E,'Forecast Summary-FY26'!$A:$A, 'Analysis-School'!$A10,'Forecast Summary-FY26'!$C:$C, 'Analysis-School'!H$5,'Forecast Summary-FY26'!$D:$D, 'Analysis-School'!H$3)</f>
        <v>2250</v>
      </c>
      <c r="I10" s="355">
        <v>2097.5445411249621</v>
      </c>
      <c r="J10" s="355">
        <f>SUMIFS('Forecast Summary-FY25'!$E:$E,'Forecast Summary-FY25'!$A:$A, 'Analysis-School'!$A10,'Forecast Summary-FY25'!$C:$C, 'Analysis-School'!J$5,'Forecast Summary-FY25'!$D:$D, 'Analysis-School'!J$3)</f>
        <v>2426</v>
      </c>
      <c r="K10" s="355">
        <v>2056.4691056580591</v>
      </c>
      <c r="L10" s="355">
        <f>SUMIFS('Forecast Summary-FY25'!$E:$E,'Forecast Summary-FY25'!$A:$A, 'Analysis-School'!$A10,'Forecast Summary-FY25'!$C:$C, 'Analysis-School'!L$5,'Forecast Summary-FY25'!$D:$D, 'Analysis-School'!L$3)</f>
        <v>2321</v>
      </c>
      <c r="M10" s="355">
        <f>SUMIFS('Forecast Summary-FY26'!$E:$E,'Forecast Summary-FY26'!$A:$A, 'Analysis-School'!$A10,'Forecast Summary-FY26'!$C:$C, 'Analysis-School'!M$5,'Forecast Summary-FY26'!$D:$D, 'Analysis-School'!M$3)</f>
        <v>2321</v>
      </c>
      <c r="N10" s="439">
        <f t="shared" si="0"/>
        <v>3.1555555555555559E-2</v>
      </c>
      <c r="O10" s="358"/>
      <c r="P10" s="354" t="s">
        <v>1747</v>
      </c>
      <c r="Q10" s="355">
        <f>SUMIFS('Forecast Summary-FY26'!$F:$F,'Forecast Summary-FY26'!$A:$A, 'Analysis-School'!$A10,'Forecast Summary-FY26'!$C:$C, 'Analysis-School'!Q$5,'Forecast Summary-FY26'!$D:$D, 'Analysis-School'!Q$3)</f>
        <v>3562</v>
      </c>
      <c r="R10" s="355">
        <f>SUMIFS('Forecast Summary-FY26'!$F:$F,'Forecast Summary-FY26'!$A:$A, 'Analysis-School'!$A10,'Forecast Summary-FY26'!$C:$C, 'Analysis-School'!R$5,'Forecast Summary-FY26'!$D:$D, 'Analysis-School'!R$3)</f>
        <v>3444</v>
      </c>
      <c r="S10" s="355">
        <f>SUMIFS('Forecast Summary-FY26'!$F:$F,'Forecast Summary-FY26'!$A:$A, 'Analysis-School'!$A10,'Forecast Summary-FY26'!$C:$C, 'Analysis-School'!S$5,'Forecast Summary-FY26'!$D:$D, 'Analysis-School'!S$3)</f>
        <v>3585</v>
      </c>
      <c r="T10" s="355">
        <f>SUMIFS('Forecast Summary-FY26'!$F:$F,'Forecast Summary-FY26'!$A:$A, 'Analysis-School'!$A10,'Forecast Summary-FY26'!$C:$C, 'Analysis-School'!T$5,'Forecast Summary-FY26'!$D:$D, 'Analysis-School'!T$3)</f>
        <v>3596</v>
      </c>
      <c r="U10" s="355">
        <f>SUMIFS('Forecast Summary-FY26'!$F:$F,'Forecast Summary-FY26'!$A:$A, 'Analysis-School'!$A10,'Forecast Summary-FY26'!$C:$C, 'Analysis-School'!U$5,'Forecast Summary-FY26'!$D:$D, 'Analysis-School'!U$3)</f>
        <v>3443</v>
      </c>
      <c r="V10" s="355">
        <f>SUMIFS('Forecast Summary-FY26'!$F:$F,'Forecast Summary-FY26'!$A:$A, 'Analysis-School'!$A10,'Forecast Summary-FY26'!$C:$C, 'Analysis-School'!V$5,'Forecast Summary-FY26'!$D:$D, 'Analysis-School'!V$3)</f>
        <v>2863</v>
      </c>
      <c r="W10" s="355">
        <v>2730.2962668142632</v>
      </c>
      <c r="X10" s="355">
        <f>SUMIFS('Forecast Summary-FY25'!$F:$F,'Forecast Summary-FY25'!$A:$A, 'Analysis-School'!$A10,'Forecast Summary-FY25'!$C:$C, 'Analysis-School'!X$5,'Forecast Summary-FY25'!$D:$D, 'Analysis-School'!X$3)</f>
        <v>2730</v>
      </c>
      <c r="Y10" s="355">
        <v>2629.0415113333743</v>
      </c>
      <c r="Z10" s="355">
        <f>SUMIFS('Forecast Summary-FY25'!$F:$F,'Forecast Summary-FY25'!$A:$A, 'Analysis-School'!$A10,'Forecast Summary-FY25'!$C:$C, 'Analysis-School'!Z$5,'Forecast Summary-FY25'!$D:$D, 'Analysis-School'!Z$3)</f>
        <v>2730</v>
      </c>
      <c r="AA10" s="355">
        <f>SUMIFS('Forecast Summary-FY26'!$F:$F,'Forecast Summary-FY26'!$A:$A, 'Analysis-School'!$A10,'Forecast Summary-FY26'!$C:$C, 'Analysis-School'!AA$5,'Forecast Summary-FY26'!$D:$D, 'Analysis-School'!AA$3)</f>
        <v>2957</v>
      </c>
      <c r="AB10" s="439">
        <f t="shared" si="1"/>
        <v>3.2832692979392286E-2</v>
      </c>
      <c r="AC10" s="358"/>
      <c r="AD10" s="354" t="s">
        <v>1747</v>
      </c>
      <c r="AE10" s="355">
        <f>SUMIFS('Forecast Summary-FY26'!$J:$J,'Forecast Summary-FY26'!$A:$A, 'Analysis-School'!$A10,'Forecast Summary-FY26'!$C:$C, 'Analysis-School'!AE$5,'Forecast Summary-FY26'!$D:$D, 'Analysis-School'!AE$3)</f>
        <v>99</v>
      </c>
      <c r="AF10" s="355">
        <f>SUMIFS('Forecast Summary-FY26'!$J:$J,'Forecast Summary-FY26'!$A:$A, 'Analysis-School'!$A10,'Forecast Summary-FY26'!$C:$C, 'Analysis-School'!AF$5,'Forecast Summary-FY26'!$D:$D, 'Analysis-School'!AF$3)</f>
        <v>111</v>
      </c>
      <c r="AG10" s="355">
        <f>SUMIFS('Forecast Summary-FY26'!$J:$J,'Forecast Summary-FY26'!$A:$A, 'Analysis-School'!$A10,'Forecast Summary-FY26'!$C:$C, 'Analysis-School'!AG$5,'Forecast Summary-FY26'!$D:$D, 'Analysis-School'!AG$3)</f>
        <v>130</v>
      </c>
      <c r="AH10" s="355">
        <f>SUMIFS('Forecast Summary-FY26'!$J:$J,'Forecast Summary-FY26'!$A:$A, 'Analysis-School'!$A10,'Forecast Summary-FY26'!$C:$C, 'Analysis-School'!AH$5,'Forecast Summary-FY26'!$D:$D, 'Analysis-School'!AH$3)</f>
        <v>129</v>
      </c>
      <c r="AI10" s="355">
        <f>SUMIFS('Forecast Summary-FY26'!$J:$J,'Forecast Summary-FY26'!$A:$A, 'Analysis-School'!$A10,'Forecast Summary-FY26'!$C:$C, 'Analysis-School'!AI$5,'Forecast Summary-FY26'!$D:$D, 'Analysis-School'!AI$3)</f>
        <v>189</v>
      </c>
      <c r="AJ10" s="355">
        <f>SUMIFS('Forecast Summary-FY26'!$J:$J,'Forecast Summary-FY26'!$A:$A, 'Analysis-School'!$A10,'Forecast Summary-FY26'!$C:$C, 'Analysis-School'!AJ$5,'Forecast Summary-FY26'!$D:$D, 'Analysis-School'!AJ$3)</f>
        <v>186</v>
      </c>
      <c r="AK10" s="355">
        <v>204.60000000000002</v>
      </c>
      <c r="AL10" s="355">
        <f>SUMIFS('Forecast Summary-FY25'!$J:$J,'Forecast Summary-FY25'!$A:$A, 'Analysis-School'!$A10,'Forecast Summary-FY25'!$C:$C, 'Analysis-School'!AL$5,'Forecast Summary-FY25'!$D:$D, 'Analysis-School'!AL$3)</f>
        <v>150</v>
      </c>
      <c r="AM10" s="355">
        <v>225.06000000000003</v>
      </c>
      <c r="AN10" s="355">
        <f>SUMIFS('Forecast Summary-FY25'!$J:$J,'Forecast Summary-FY25'!$A:$A, 'Analysis-School'!$A10,'Forecast Summary-FY25'!$C:$C, 'Analysis-School'!AN$5,'Forecast Summary-FY25'!$D:$D, 'Analysis-School'!AN$3)</f>
        <v>153</v>
      </c>
      <c r="AO10" s="355">
        <f>SUMIFS('Forecast Summary-FY26'!$J:$J,'Forecast Summary-FY26'!$A:$A, 'Analysis-School'!$A10,'Forecast Summary-FY26'!$C:$C, 'Analysis-School'!AO$5,'Forecast Summary-FY26'!$D:$D, 'Analysis-School'!AO$3)</f>
        <v>156</v>
      </c>
      <c r="AP10" s="439">
        <f t="shared" si="2"/>
        <v>-0.16129032258064513</v>
      </c>
    </row>
    <row r="11" spans="1:67">
      <c r="A11" s="10" t="s">
        <v>57</v>
      </c>
      <c r="B11" s="359" t="s">
        <v>1909</v>
      </c>
      <c r="C11" s="360">
        <f>SUMIFS('Forecast Summary-FY26'!$E:$E,'Forecast Summary-FY26'!$A:$A, 'Analysis-School'!$A11,'Forecast Summary-FY26'!$C:$C, 'Analysis-School'!C$5,'Forecast Summary-FY26'!$D:$D, 'Analysis-School'!C$3)</f>
        <v>430</v>
      </c>
      <c r="D11" s="360">
        <f>SUMIFS('Forecast Summary-FY26'!$E:$E,'Forecast Summary-FY26'!$A:$A, 'Analysis-School'!$A11,'Forecast Summary-FY26'!$C:$C, 'Analysis-School'!D$5,'Forecast Summary-FY26'!$D:$D, 'Analysis-School'!D$3)</f>
        <v>434</v>
      </c>
      <c r="E11" s="360">
        <f>SUMIFS('Forecast Summary-FY26'!$E:$E,'Forecast Summary-FY26'!$A:$A, 'Analysis-School'!$A11,'Forecast Summary-FY26'!$C:$C, 'Analysis-School'!E$5,'Forecast Summary-FY26'!$D:$D, 'Analysis-School'!E$3)</f>
        <v>460</v>
      </c>
      <c r="F11" s="360">
        <f>SUMIFS('Forecast Summary-FY26'!$E:$E,'Forecast Summary-FY26'!$A:$A, 'Analysis-School'!$A11,'Forecast Summary-FY26'!$C:$C, 'Analysis-School'!F$5,'Forecast Summary-FY26'!$D:$D, 'Analysis-School'!F$3)</f>
        <v>444</v>
      </c>
      <c r="G11" s="360">
        <f>SUMIFS('Forecast Summary-FY26'!$E:$E,'Forecast Summary-FY26'!$A:$A, 'Analysis-School'!$A11,'Forecast Summary-FY26'!$C:$C, 'Analysis-School'!G$5,'Forecast Summary-FY26'!$D:$D, 'Analysis-School'!G$3)</f>
        <v>396</v>
      </c>
      <c r="H11" s="360">
        <f>SUMIFS('Forecast Summary-FY26'!$E:$E,'Forecast Summary-FY26'!$A:$A, 'Analysis-School'!$A11,'Forecast Summary-FY26'!$C:$C, 'Analysis-School'!H$5,'Forecast Summary-FY26'!$D:$D, 'Analysis-School'!H$3)</f>
        <v>466</v>
      </c>
      <c r="I11" s="360">
        <v>442.7</v>
      </c>
      <c r="J11" s="360">
        <f>SUMIFS('Forecast Summary-FY25'!$E:$E,'Forecast Summary-FY25'!$A:$A, 'Analysis-School'!$A11,'Forecast Summary-FY25'!$C:$C, 'Analysis-School'!J$5,'Forecast Summary-FY25'!$D:$D, 'Analysis-School'!J$3)</f>
        <v>450</v>
      </c>
      <c r="K11" s="360">
        <v>436.65328786202838</v>
      </c>
      <c r="L11" s="360">
        <f>SUMIFS('Forecast Summary-FY25'!$E:$E,'Forecast Summary-FY25'!$A:$A, 'Analysis-School'!$A11,'Forecast Summary-FY25'!$C:$C, 'Analysis-School'!L$5,'Forecast Summary-FY25'!$D:$D, 'Analysis-School'!L$3)</f>
        <v>440</v>
      </c>
      <c r="M11" s="360">
        <f>SUMIFS('Forecast Summary-FY26'!$E:$E,'Forecast Summary-FY26'!$A:$A, 'Analysis-School'!$A11,'Forecast Summary-FY26'!$C:$C, 'Analysis-School'!M$5,'Forecast Summary-FY26'!$D:$D, 'Analysis-School'!M$3)</f>
        <v>440</v>
      </c>
      <c r="N11" s="442">
        <f t="shared" si="0"/>
        <v>-5.579399141630903E-2</v>
      </c>
      <c r="P11" s="359" t="s">
        <v>1909</v>
      </c>
      <c r="Q11" s="360">
        <f>SUMIFS('Forecast Summary-FY26'!$F:$F,'Forecast Summary-FY26'!$A:$A, 'Analysis-School'!$A11,'Forecast Summary-FY26'!$C:$C, 'Analysis-School'!Q$5,'Forecast Summary-FY26'!$D:$D, 'Analysis-School'!Q$3)</f>
        <v>4053</v>
      </c>
      <c r="R11" s="360">
        <f>SUMIFS('Forecast Summary-FY26'!$F:$F,'Forecast Summary-FY26'!$A:$A, 'Analysis-School'!$A11,'Forecast Summary-FY26'!$C:$C, 'Analysis-School'!R$5,'Forecast Summary-FY26'!$D:$D, 'Analysis-School'!R$3)</f>
        <v>3518</v>
      </c>
      <c r="S11" s="360">
        <f>SUMIFS('Forecast Summary-FY26'!$F:$F,'Forecast Summary-FY26'!$A:$A, 'Analysis-School'!$A11,'Forecast Summary-FY26'!$C:$C, 'Analysis-School'!S$5,'Forecast Summary-FY26'!$D:$D, 'Analysis-School'!S$3)</f>
        <v>3696</v>
      </c>
      <c r="T11" s="360">
        <f>SUMIFS('Forecast Summary-FY26'!$F:$F,'Forecast Summary-FY26'!$A:$A, 'Analysis-School'!$A11,'Forecast Summary-FY26'!$C:$C, 'Analysis-School'!T$5,'Forecast Summary-FY26'!$D:$D, 'Analysis-School'!T$3)</f>
        <v>3731</v>
      </c>
      <c r="U11" s="360">
        <f>SUMIFS('Forecast Summary-FY26'!$F:$F,'Forecast Summary-FY26'!$A:$A, 'Analysis-School'!$A11,'Forecast Summary-FY26'!$C:$C, 'Analysis-School'!U$5,'Forecast Summary-FY26'!$D:$D, 'Analysis-School'!U$3)</f>
        <v>3541</v>
      </c>
      <c r="V11" s="360">
        <f>SUMIFS('Forecast Summary-FY26'!$F:$F,'Forecast Summary-FY26'!$A:$A, 'Analysis-School'!$A11,'Forecast Summary-FY26'!$C:$C, 'Analysis-School'!V$5,'Forecast Summary-FY26'!$D:$D, 'Analysis-School'!V$3)</f>
        <v>3275</v>
      </c>
      <c r="W11" s="360">
        <v>3343.0895006135065</v>
      </c>
      <c r="X11" s="360">
        <f>SUMIFS('Forecast Summary-FY25'!$F:$F,'Forecast Summary-FY25'!$A:$A, 'Analysis-School'!$A11,'Forecast Summary-FY25'!$C:$C, 'Analysis-School'!X$5,'Forecast Summary-FY25'!$D:$D, 'Analysis-School'!X$3)</f>
        <v>3701</v>
      </c>
      <c r="Y11" s="360">
        <v>3248.9113219835717</v>
      </c>
      <c r="Z11" s="360">
        <f>SUMIFS('Forecast Summary-FY25'!$F:$F,'Forecast Summary-FY25'!$A:$A, 'Analysis-School'!$A11,'Forecast Summary-FY25'!$C:$C, 'Analysis-School'!Z$5,'Forecast Summary-FY25'!$D:$D, 'Analysis-School'!Z$3)</f>
        <v>3656</v>
      </c>
      <c r="AA11" s="360">
        <f>SUMIFS('Forecast Summary-FY26'!$F:$F,'Forecast Summary-FY26'!$A:$A, 'Analysis-School'!$A11,'Forecast Summary-FY26'!$C:$C, 'Analysis-School'!AA$5,'Forecast Summary-FY26'!$D:$D, 'Analysis-School'!AA$3)</f>
        <v>3641</v>
      </c>
      <c r="AB11" s="442">
        <f t="shared" si="1"/>
        <v>0.11175572519083965</v>
      </c>
      <c r="AD11" s="359" t="s">
        <v>1909</v>
      </c>
      <c r="AE11" s="360">
        <f>SUMIFS('Forecast Summary-FY26'!$J:$J,'Forecast Summary-FY26'!$A:$A, 'Analysis-School'!$A11,'Forecast Summary-FY26'!$C:$C, 'Analysis-School'!AE$5,'Forecast Summary-FY26'!$D:$D, 'Analysis-School'!AE$3)</f>
        <v>1102</v>
      </c>
      <c r="AF11" s="360">
        <f>SUMIFS('Forecast Summary-FY26'!$J:$J,'Forecast Summary-FY26'!$A:$A, 'Analysis-School'!$A11,'Forecast Summary-FY26'!$C:$C, 'Analysis-School'!AF$5,'Forecast Summary-FY26'!$D:$D, 'Analysis-School'!AF$3)</f>
        <v>1077</v>
      </c>
      <c r="AG11" s="360">
        <f>SUMIFS('Forecast Summary-FY26'!$J:$J,'Forecast Summary-FY26'!$A:$A, 'Analysis-School'!$A11,'Forecast Summary-FY26'!$C:$C, 'Analysis-School'!AG$5,'Forecast Summary-FY26'!$D:$D, 'Analysis-School'!AG$3)</f>
        <v>1384</v>
      </c>
      <c r="AH11" s="360">
        <f>SUMIFS('Forecast Summary-FY26'!$J:$J,'Forecast Summary-FY26'!$A:$A, 'Analysis-School'!$A11,'Forecast Summary-FY26'!$C:$C, 'Analysis-School'!AH$5,'Forecast Summary-FY26'!$D:$D, 'Analysis-School'!AH$3)</f>
        <v>972</v>
      </c>
      <c r="AI11" s="360">
        <f>SUMIFS('Forecast Summary-FY26'!$J:$J,'Forecast Summary-FY26'!$A:$A, 'Analysis-School'!$A11,'Forecast Summary-FY26'!$C:$C, 'Analysis-School'!AI$5,'Forecast Summary-FY26'!$D:$D, 'Analysis-School'!AI$3)</f>
        <v>817</v>
      </c>
      <c r="AJ11" s="360">
        <f>SUMIFS('Forecast Summary-FY26'!$J:$J,'Forecast Summary-FY26'!$A:$A, 'Analysis-School'!$A11,'Forecast Summary-FY26'!$C:$C, 'Analysis-School'!AJ$5,'Forecast Summary-FY26'!$D:$D, 'Analysis-School'!AJ$3)</f>
        <v>922</v>
      </c>
      <c r="AK11" s="360">
        <v>875.9</v>
      </c>
      <c r="AL11" s="360">
        <f>SUMIFS('Forecast Summary-FY25'!$J:$J,'Forecast Summary-FY25'!$A:$A, 'Analysis-School'!$A11,'Forecast Summary-FY25'!$C:$C, 'Analysis-School'!AL$5,'Forecast Summary-FY25'!$D:$D, 'Analysis-School'!AL$3)</f>
        <v>981</v>
      </c>
      <c r="AM11" s="360">
        <v>832.1049999999999</v>
      </c>
      <c r="AN11" s="360">
        <f>SUMIFS('Forecast Summary-FY25'!$J:$J,'Forecast Summary-FY25'!$A:$A, 'Analysis-School'!$A11,'Forecast Summary-FY25'!$C:$C, 'Analysis-School'!AN$5,'Forecast Summary-FY25'!$D:$D, 'Analysis-School'!AN$3)</f>
        <v>1036</v>
      </c>
      <c r="AO11" s="360">
        <f>SUMIFS('Forecast Summary-FY26'!$J:$J,'Forecast Summary-FY26'!$A:$A, 'Analysis-School'!$A11,'Forecast Summary-FY26'!$C:$C, 'Analysis-School'!AO$5,'Forecast Summary-FY26'!$D:$D, 'Analysis-School'!AO$3)</f>
        <v>1040</v>
      </c>
      <c r="AP11" s="442">
        <f t="shared" si="2"/>
        <v>0.12798264642082424</v>
      </c>
    </row>
    <row r="12" spans="1:67">
      <c r="A12" s="10" t="s">
        <v>59</v>
      </c>
      <c r="B12" s="354" t="s">
        <v>1749</v>
      </c>
      <c r="C12" s="355">
        <f>SUMIFS('Forecast Summary-FY26'!$E:$E,'Forecast Summary-FY26'!$A:$A, 'Analysis-School'!$A12,'Forecast Summary-FY26'!$C:$C, 'Analysis-School'!C$5,'Forecast Summary-FY26'!$D:$D, 'Analysis-School'!C$3)</f>
        <v>377</v>
      </c>
      <c r="D12" s="355">
        <f>SUMIFS('Forecast Summary-FY26'!$E:$E,'Forecast Summary-FY26'!$A:$A, 'Analysis-School'!$A12,'Forecast Summary-FY26'!$C:$C, 'Analysis-School'!D$5,'Forecast Summary-FY26'!$D:$D, 'Analysis-School'!D$3)</f>
        <v>300</v>
      </c>
      <c r="E12" s="355">
        <f>SUMIFS('Forecast Summary-FY26'!$E:$E,'Forecast Summary-FY26'!$A:$A, 'Analysis-School'!$A12,'Forecast Summary-FY26'!$C:$C, 'Analysis-School'!E$5,'Forecast Summary-FY26'!$D:$D, 'Analysis-School'!E$3)</f>
        <v>378</v>
      </c>
      <c r="F12" s="355">
        <f>SUMIFS('Forecast Summary-FY26'!$E:$E,'Forecast Summary-FY26'!$A:$A, 'Analysis-School'!$A12,'Forecast Summary-FY26'!$C:$C, 'Analysis-School'!F$5,'Forecast Summary-FY26'!$D:$D, 'Analysis-School'!F$3)</f>
        <v>280</v>
      </c>
      <c r="G12" s="355">
        <f>SUMIFS('Forecast Summary-FY26'!$E:$E,'Forecast Summary-FY26'!$A:$A, 'Analysis-School'!$A12,'Forecast Summary-FY26'!$C:$C, 'Analysis-School'!G$5,'Forecast Summary-FY26'!$D:$D, 'Analysis-School'!G$3)</f>
        <v>275</v>
      </c>
      <c r="H12" s="355">
        <f>SUMIFS('Forecast Summary-FY26'!$E:$E,'Forecast Summary-FY26'!$A:$A, 'Analysis-School'!$A12,'Forecast Summary-FY26'!$C:$C, 'Analysis-School'!H$5,'Forecast Summary-FY26'!$D:$D, 'Analysis-School'!H$3)</f>
        <v>315</v>
      </c>
      <c r="I12" s="355">
        <v>299.25</v>
      </c>
      <c r="J12" s="355">
        <f>SUMIFS('Forecast Summary-FY25'!$E:$E,'Forecast Summary-FY25'!$A:$A, 'Analysis-School'!$A12,'Forecast Summary-FY25'!$C:$C, 'Analysis-School'!J$5,'Forecast Summary-FY25'!$D:$D, 'Analysis-School'!J$3)</f>
        <v>437</v>
      </c>
      <c r="K12" s="355">
        <v>284.28749999999997</v>
      </c>
      <c r="L12" s="355">
        <f>SUMIFS('Forecast Summary-FY25'!$E:$E,'Forecast Summary-FY25'!$A:$A, 'Analysis-School'!$A12,'Forecast Summary-FY25'!$C:$C, 'Analysis-School'!L$5,'Forecast Summary-FY25'!$D:$D, 'Analysis-School'!L$3)</f>
        <v>415.15</v>
      </c>
      <c r="M12" s="355">
        <f>SUMIFS('Forecast Summary-FY26'!$E:$E,'Forecast Summary-FY26'!$A:$A, 'Analysis-School'!$A12,'Forecast Summary-FY26'!$C:$C, 'Analysis-School'!M$5,'Forecast Summary-FY26'!$D:$D, 'Analysis-School'!M$3)</f>
        <v>394.39249999999998</v>
      </c>
      <c r="N12" s="439">
        <f t="shared" si="0"/>
        <v>0.25203968253968245</v>
      </c>
      <c r="O12" s="358"/>
      <c r="P12" s="354" t="s">
        <v>1749</v>
      </c>
      <c r="Q12" s="355">
        <f>SUMIFS('Forecast Summary-FY26'!$F:$F,'Forecast Summary-FY26'!$A:$A, 'Analysis-School'!$A12,'Forecast Summary-FY26'!$C:$C, 'Analysis-School'!Q$5,'Forecast Summary-FY26'!$D:$D, 'Analysis-School'!Q$3)</f>
        <v>309</v>
      </c>
      <c r="R12" s="355">
        <f>SUMIFS('Forecast Summary-FY26'!$F:$F,'Forecast Summary-FY26'!$A:$A, 'Analysis-School'!$A12,'Forecast Summary-FY26'!$C:$C, 'Analysis-School'!R$5,'Forecast Summary-FY26'!$D:$D, 'Analysis-School'!R$3)</f>
        <v>292</v>
      </c>
      <c r="S12" s="355">
        <f>SUMIFS('Forecast Summary-FY26'!$F:$F,'Forecast Summary-FY26'!$A:$A, 'Analysis-School'!$A12,'Forecast Summary-FY26'!$C:$C, 'Analysis-School'!S$5,'Forecast Summary-FY26'!$D:$D, 'Analysis-School'!S$3)</f>
        <v>296</v>
      </c>
      <c r="T12" s="355">
        <f>SUMIFS('Forecast Summary-FY26'!$F:$F,'Forecast Summary-FY26'!$A:$A, 'Analysis-School'!$A12,'Forecast Summary-FY26'!$C:$C, 'Analysis-School'!T$5,'Forecast Summary-FY26'!$D:$D, 'Analysis-School'!T$3)</f>
        <v>233</v>
      </c>
      <c r="U12" s="355">
        <f>SUMIFS('Forecast Summary-FY26'!$F:$F,'Forecast Summary-FY26'!$A:$A, 'Analysis-School'!$A12,'Forecast Summary-FY26'!$C:$C, 'Analysis-School'!U$5,'Forecast Summary-FY26'!$D:$D, 'Analysis-School'!U$3)</f>
        <v>257</v>
      </c>
      <c r="V12" s="355">
        <f>SUMIFS('Forecast Summary-FY26'!$F:$F,'Forecast Summary-FY26'!$A:$A, 'Analysis-School'!$A12,'Forecast Summary-FY26'!$C:$C, 'Analysis-School'!V$5,'Forecast Summary-FY26'!$D:$D, 'Analysis-School'!V$3)</f>
        <v>223</v>
      </c>
      <c r="W12" s="355">
        <v>199.5</v>
      </c>
      <c r="X12" s="355">
        <f>SUMIFS('Forecast Summary-FY25'!$F:$F,'Forecast Summary-FY25'!$A:$A, 'Analysis-School'!$A12,'Forecast Summary-FY25'!$C:$C, 'Analysis-School'!X$5,'Forecast Summary-FY25'!$D:$D, 'Analysis-School'!X$3)</f>
        <v>211</v>
      </c>
      <c r="Y12" s="355">
        <v>189.52499999999998</v>
      </c>
      <c r="Z12" s="355">
        <f>SUMIFS('Forecast Summary-FY25'!$F:$F,'Forecast Summary-FY25'!$A:$A, 'Analysis-School'!$A12,'Forecast Summary-FY25'!$C:$C, 'Analysis-School'!Z$5,'Forecast Summary-FY25'!$D:$D, 'Analysis-School'!Z$3)</f>
        <v>214</v>
      </c>
      <c r="AA12" s="355">
        <f>SUMIFS('Forecast Summary-FY26'!$F:$F,'Forecast Summary-FY26'!$A:$A, 'Analysis-School'!$A12,'Forecast Summary-FY26'!$C:$C, 'Analysis-School'!AA$5,'Forecast Summary-FY26'!$D:$D, 'Analysis-School'!AA$3)</f>
        <v>227</v>
      </c>
      <c r="AB12" s="439">
        <f t="shared" si="1"/>
        <v>1.7937219730941756E-2</v>
      </c>
      <c r="AC12" s="358"/>
      <c r="AD12" s="354" t="s">
        <v>1749</v>
      </c>
      <c r="AE12" s="355">
        <f>SUMIFS('Forecast Summary-FY26'!$J:$J,'Forecast Summary-FY26'!$A:$A, 'Analysis-School'!$A12,'Forecast Summary-FY26'!$C:$C, 'Analysis-School'!AE$5,'Forecast Summary-FY26'!$D:$D, 'Analysis-School'!AE$3)</f>
        <v>0</v>
      </c>
      <c r="AF12" s="355">
        <f>SUMIFS('Forecast Summary-FY26'!$J:$J,'Forecast Summary-FY26'!$A:$A, 'Analysis-School'!$A12,'Forecast Summary-FY26'!$C:$C, 'Analysis-School'!AF$5,'Forecast Summary-FY26'!$D:$D, 'Analysis-School'!AF$3)</f>
        <v>0</v>
      </c>
      <c r="AG12" s="355">
        <f>SUMIFS('Forecast Summary-FY26'!$J:$J,'Forecast Summary-FY26'!$A:$A, 'Analysis-School'!$A12,'Forecast Summary-FY26'!$C:$C, 'Analysis-School'!AG$5,'Forecast Summary-FY26'!$D:$D, 'Analysis-School'!AG$3)</f>
        <v>0</v>
      </c>
      <c r="AH12" s="355">
        <f>SUMIFS('Forecast Summary-FY26'!$J:$J,'Forecast Summary-FY26'!$A:$A, 'Analysis-School'!$A12,'Forecast Summary-FY26'!$C:$C, 'Analysis-School'!AH$5,'Forecast Summary-FY26'!$D:$D, 'Analysis-School'!AH$3)</f>
        <v>0</v>
      </c>
      <c r="AI12" s="355">
        <f>SUMIFS('Forecast Summary-FY26'!$J:$J,'Forecast Summary-FY26'!$A:$A, 'Analysis-School'!$A12,'Forecast Summary-FY26'!$C:$C, 'Analysis-School'!AI$5,'Forecast Summary-FY26'!$D:$D, 'Analysis-School'!AI$3)</f>
        <v>0</v>
      </c>
      <c r="AJ12" s="355">
        <f>SUMIFS('Forecast Summary-FY26'!$J:$J,'Forecast Summary-FY26'!$A:$A, 'Analysis-School'!$A12,'Forecast Summary-FY26'!$C:$C, 'Analysis-School'!AJ$5,'Forecast Summary-FY26'!$D:$D, 'Analysis-School'!AJ$3)</f>
        <v>0</v>
      </c>
      <c r="AK12" s="355">
        <v>0</v>
      </c>
      <c r="AL12" s="355">
        <f>SUMIFS('Forecast Summary-FY25'!$J:$J,'Forecast Summary-FY25'!$A:$A, 'Analysis-School'!$A12,'Forecast Summary-FY25'!$C:$C, 'Analysis-School'!AL$5,'Forecast Summary-FY25'!$D:$D, 'Analysis-School'!AL$3)</f>
        <v>0</v>
      </c>
      <c r="AM12" s="355">
        <v>0</v>
      </c>
      <c r="AN12" s="355">
        <f>SUMIFS('Forecast Summary-FY25'!$J:$J,'Forecast Summary-FY25'!$A:$A, 'Analysis-School'!$A12,'Forecast Summary-FY25'!$C:$C, 'Analysis-School'!AN$5,'Forecast Summary-FY25'!$D:$D, 'Analysis-School'!AN$3)</f>
        <v>0</v>
      </c>
      <c r="AO12" s="355">
        <f>SUMIFS('Forecast Summary-FY26'!$J:$J,'Forecast Summary-FY26'!$A:$A, 'Analysis-School'!$A12,'Forecast Summary-FY26'!$C:$C, 'Analysis-School'!AO$5,'Forecast Summary-FY26'!$D:$D, 'Analysis-School'!AO$3)</f>
        <v>0</v>
      </c>
      <c r="AP12" s="439" t="str">
        <f t="shared" si="2"/>
        <v>NA</v>
      </c>
    </row>
    <row r="13" spans="1:67">
      <c r="A13" s="10" t="s">
        <v>61</v>
      </c>
      <c r="B13" s="359" t="s">
        <v>1873</v>
      </c>
      <c r="C13" s="360">
        <f>SUMIFS('Forecast Summary-FY26'!$E:$E,'Forecast Summary-FY26'!$A:$A, 'Analysis-School'!$A13,'Forecast Summary-FY26'!$C:$C, 'Analysis-School'!C$5,'Forecast Summary-FY26'!$D:$D, 'Analysis-School'!C$3)</f>
        <v>314</v>
      </c>
      <c r="D13" s="360">
        <f>SUMIFS('Forecast Summary-FY26'!$E:$E,'Forecast Summary-FY26'!$A:$A, 'Analysis-School'!$A13,'Forecast Summary-FY26'!$C:$C, 'Analysis-School'!D$5,'Forecast Summary-FY26'!$D:$D, 'Analysis-School'!D$3)</f>
        <v>798</v>
      </c>
      <c r="E13" s="360">
        <f>SUMIFS('Forecast Summary-FY26'!$E:$E,'Forecast Summary-FY26'!$A:$A, 'Analysis-School'!$A13,'Forecast Summary-FY26'!$C:$C, 'Analysis-School'!E$5,'Forecast Summary-FY26'!$D:$D, 'Analysis-School'!E$3)</f>
        <v>653</v>
      </c>
      <c r="F13" s="360">
        <f>SUMIFS('Forecast Summary-FY26'!$E:$E,'Forecast Summary-FY26'!$A:$A, 'Analysis-School'!$A13,'Forecast Summary-FY26'!$C:$C, 'Analysis-School'!F$5,'Forecast Summary-FY26'!$D:$D, 'Analysis-School'!F$3)</f>
        <v>606</v>
      </c>
      <c r="G13" s="360">
        <f>SUMIFS('Forecast Summary-FY26'!$E:$E,'Forecast Summary-FY26'!$A:$A, 'Analysis-School'!$A13,'Forecast Summary-FY26'!$C:$C, 'Analysis-School'!G$5,'Forecast Summary-FY26'!$D:$D, 'Analysis-School'!G$3)</f>
        <v>534</v>
      </c>
      <c r="H13" s="360">
        <f>SUMIFS('Forecast Summary-FY26'!$E:$E,'Forecast Summary-FY26'!$A:$A, 'Analysis-School'!$A13,'Forecast Summary-FY26'!$C:$C, 'Analysis-School'!H$5,'Forecast Summary-FY26'!$D:$D, 'Analysis-School'!H$3)</f>
        <v>523</v>
      </c>
      <c r="I13" s="360">
        <v>504.82893026727186</v>
      </c>
      <c r="J13" s="360">
        <f>SUMIFS('Forecast Summary-FY25'!$E:$E,'Forecast Summary-FY25'!$A:$A, 'Analysis-School'!$A13,'Forecast Summary-FY25'!$C:$C, 'Analysis-School'!J$5,'Forecast Summary-FY25'!$D:$D, 'Analysis-School'!J$3)</f>
        <v>508</v>
      </c>
      <c r="K13" s="360">
        <v>485.13196943145834</v>
      </c>
      <c r="L13" s="360">
        <f>SUMIFS('Forecast Summary-FY25'!$E:$E,'Forecast Summary-FY25'!$A:$A, 'Analysis-School'!$A13,'Forecast Summary-FY25'!$C:$C, 'Analysis-School'!L$5,'Forecast Summary-FY25'!$D:$D, 'Analysis-School'!L$3)</f>
        <v>558.80000000000007</v>
      </c>
      <c r="M13" s="360">
        <f>SUMIFS('Forecast Summary-FY26'!$E:$E,'Forecast Summary-FY26'!$A:$A, 'Analysis-School'!$A13,'Forecast Summary-FY26'!$C:$C, 'Analysis-School'!M$5,'Forecast Summary-FY26'!$D:$D, 'Analysis-School'!M$3)</f>
        <v>563</v>
      </c>
      <c r="N13" s="442">
        <f t="shared" si="0"/>
        <v>7.6481835564053524E-2</v>
      </c>
      <c r="P13" s="359" t="s">
        <v>1873</v>
      </c>
      <c r="Q13" s="360">
        <f>SUMIFS('Forecast Summary-FY26'!$F:$F,'Forecast Summary-FY26'!$A:$A, 'Analysis-School'!$A13,'Forecast Summary-FY26'!$C:$C, 'Analysis-School'!Q$5,'Forecast Summary-FY26'!$D:$D, 'Analysis-School'!Q$3)</f>
        <v>1064</v>
      </c>
      <c r="R13" s="360">
        <f>SUMIFS('Forecast Summary-FY26'!$F:$F,'Forecast Summary-FY26'!$A:$A, 'Analysis-School'!$A13,'Forecast Summary-FY26'!$C:$C, 'Analysis-School'!R$5,'Forecast Summary-FY26'!$D:$D, 'Analysis-School'!R$3)</f>
        <v>1027</v>
      </c>
      <c r="S13" s="360">
        <f>SUMIFS('Forecast Summary-FY26'!$F:$F,'Forecast Summary-FY26'!$A:$A, 'Analysis-School'!$A13,'Forecast Summary-FY26'!$C:$C, 'Analysis-School'!S$5,'Forecast Summary-FY26'!$D:$D, 'Analysis-School'!S$3)</f>
        <v>916</v>
      </c>
      <c r="T13" s="360">
        <f>SUMIFS('Forecast Summary-FY26'!$F:$F,'Forecast Summary-FY26'!$A:$A, 'Analysis-School'!$A13,'Forecast Summary-FY26'!$C:$C, 'Analysis-School'!T$5,'Forecast Summary-FY26'!$D:$D, 'Analysis-School'!T$3)</f>
        <v>847</v>
      </c>
      <c r="U13" s="360">
        <f>SUMIFS('Forecast Summary-FY26'!$F:$F,'Forecast Summary-FY26'!$A:$A, 'Analysis-School'!$A13,'Forecast Summary-FY26'!$C:$C, 'Analysis-School'!U$5,'Forecast Summary-FY26'!$D:$D, 'Analysis-School'!U$3)</f>
        <v>745</v>
      </c>
      <c r="V13" s="360">
        <f>SUMIFS('Forecast Summary-FY26'!$F:$F,'Forecast Summary-FY26'!$A:$A, 'Analysis-School'!$A13,'Forecast Summary-FY26'!$C:$C, 'Analysis-School'!V$5,'Forecast Summary-FY26'!$D:$D, 'Analysis-School'!V$3)</f>
        <v>700</v>
      </c>
      <c r="W13" s="360">
        <v>633.65</v>
      </c>
      <c r="X13" s="360">
        <f>SUMIFS('Forecast Summary-FY25'!$F:$F,'Forecast Summary-FY25'!$A:$A, 'Analysis-School'!$A13,'Forecast Summary-FY25'!$C:$C, 'Analysis-School'!X$5,'Forecast Summary-FY25'!$D:$D, 'Analysis-School'!X$3)</f>
        <v>638</v>
      </c>
      <c r="Y13" s="360">
        <v>601.96749999999997</v>
      </c>
      <c r="Z13" s="360">
        <f>SUMIFS('Forecast Summary-FY25'!$F:$F,'Forecast Summary-FY25'!$A:$A, 'Analysis-School'!$A13,'Forecast Summary-FY25'!$C:$C, 'Analysis-School'!Z$5,'Forecast Summary-FY25'!$D:$D, 'Analysis-School'!Z$3)</f>
        <v>640</v>
      </c>
      <c r="AA13" s="360">
        <f>SUMIFS('Forecast Summary-FY26'!$F:$F,'Forecast Summary-FY26'!$A:$A, 'Analysis-School'!$A13,'Forecast Summary-FY26'!$C:$C, 'Analysis-School'!AA$5,'Forecast Summary-FY26'!$D:$D, 'Analysis-School'!AA$3)</f>
        <v>682</v>
      </c>
      <c r="AB13" s="442">
        <f t="shared" si="1"/>
        <v>-2.571428571428569E-2</v>
      </c>
      <c r="AD13" s="359" t="s">
        <v>1873</v>
      </c>
      <c r="AE13" s="360">
        <f>SUMIFS('Forecast Summary-FY26'!$J:$J,'Forecast Summary-FY26'!$A:$A, 'Analysis-School'!$A13,'Forecast Summary-FY26'!$C:$C, 'Analysis-School'!AE$5,'Forecast Summary-FY26'!$D:$D, 'Analysis-School'!AE$3)</f>
        <v>0</v>
      </c>
      <c r="AF13" s="360">
        <f>SUMIFS('Forecast Summary-FY26'!$J:$J,'Forecast Summary-FY26'!$A:$A, 'Analysis-School'!$A13,'Forecast Summary-FY26'!$C:$C, 'Analysis-School'!AF$5,'Forecast Summary-FY26'!$D:$D, 'Analysis-School'!AF$3)</f>
        <v>0</v>
      </c>
      <c r="AG13" s="360">
        <f>SUMIFS('Forecast Summary-FY26'!$J:$J,'Forecast Summary-FY26'!$A:$A, 'Analysis-School'!$A13,'Forecast Summary-FY26'!$C:$C, 'Analysis-School'!AG$5,'Forecast Summary-FY26'!$D:$D, 'Analysis-School'!AG$3)</f>
        <v>0</v>
      </c>
      <c r="AH13" s="360">
        <f>SUMIFS('Forecast Summary-FY26'!$J:$J,'Forecast Summary-FY26'!$A:$A, 'Analysis-School'!$A13,'Forecast Summary-FY26'!$C:$C, 'Analysis-School'!AH$5,'Forecast Summary-FY26'!$D:$D, 'Analysis-School'!AH$3)</f>
        <v>0</v>
      </c>
      <c r="AI13" s="360">
        <f>SUMIFS('Forecast Summary-FY26'!$J:$J,'Forecast Summary-FY26'!$A:$A, 'Analysis-School'!$A13,'Forecast Summary-FY26'!$C:$C, 'Analysis-School'!AI$5,'Forecast Summary-FY26'!$D:$D, 'Analysis-School'!AI$3)</f>
        <v>0</v>
      </c>
      <c r="AJ13" s="360">
        <f>SUMIFS('Forecast Summary-FY26'!$J:$J,'Forecast Summary-FY26'!$A:$A, 'Analysis-School'!$A13,'Forecast Summary-FY26'!$C:$C, 'Analysis-School'!AJ$5,'Forecast Summary-FY26'!$D:$D, 'Analysis-School'!AJ$3)</f>
        <v>0</v>
      </c>
      <c r="AK13" s="360">
        <v>0</v>
      </c>
      <c r="AL13" s="360">
        <f>SUMIFS('Forecast Summary-FY25'!$J:$J,'Forecast Summary-FY25'!$A:$A, 'Analysis-School'!$A13,'Forecast Summary-FY25'!$C:$C, 'Analysis-School'!AL$5,'Forecast Summary-FY25'!$D:$D, 'Analysis-School'!AL$3)</f>
        <v>0</v>
      </c>
      <c r="AM13" s="360">
        <v>0</v>
      </c>
      <c r="AN13" s="360">
        <f>SUMIFS('Forecast Summary-FY25'!$J:$J,'Forecast Summary-FY25'!$A:$A, 'Analysis-School'!$A13,'Forecast Summary-FY25'!$C:$C, 'Analysis-School'!AN$5,'Forecast Summary-FY25'!$D:$D, 'Analysis-School'!AN$3)</f>
        <v>0</v>
      </c>
      <c r="AO13" s="360">
        <f>SUMIFS('Forecast Summary-FY26'!$J:$J,'Forecast Summary-FY26'!$A:$A, 'Analysis-School'!$A13,'Forecast Summary-FY26'!$C:$C, 'Analysis-School'!AO$5,'Forecast Summary-FY26'!$D:$D, 'Analysis-School'!AO$3)</f>
        <v>0</v>
      </c>
      <c r="AP13" s="442" t="str">
        <f t="shared" si="2"/>
        <v>NA</v>
      </c>
    </row>
    <row r="14" spans="1:67">
      <c r="A14" s="10" t="s">
        <v>63</v>
      </c>
      <c r="B14" s="354" t="s">
        <v>1910</v>
      </c>
      <c r="C14" s="355">
        <f>SUMIFS('Forecast Summary-FY26'!$E:$E,'Forecast Summary-FY26'!$A:$A, 'Analysis-School'!$A14,'Forecast Summary-FY26'!$C:$C, 'Analysis-School'!C$5,'Forecast Summary-FY26'!$D:$D, 'Analysis-School'!C$3)</f>
        <v>266</v>
      </c>
      <c r="D14" s="355">
        <f>SUMIFS('Forecast Summary-FY26'!$E:$E,'Forecast Summary-FY26'!$A:$A, 'Analysis-School'!$A14,'Forecast Summary-FY26'!$C:$C, 'Analysis-School'!D$5,'Forecast Summary-FY26'!$D:$D, 'Analysis-School'!D$3)</f>
        <v>331</v>
      </c>
      <c r="E14" s="355">
        <f>SUMIFS('Forecast Summary-FY26'!$E:$E,'Forecast Summary-FY26'!$A:$A, 'Analysis-School'!$A14,'Forecast Summary-FY26'!$C:$C, 'Analysis-School'!E$5,'Forecast Summary-FY26'!$D:$D, 'Analysis-School'!E$3)</f>
        <v>405</v>
      </c>
      <c r="F14" s="355">
        <f>SUMIFS('Forecast Summary-FY26'!$E:$E,'Forecast Summary-FY26'!$A:$A, 'Analysis-School'!$A14,'Forecast Summary-FY26'!$C:$C, 'Analysis-School'!F$5,'Forecast Summary-FY26'!$D:$D, 'Analysis-School'!F$3)</f>
        <v>451</v>
      </c>
      <c r="G14" s="355">
        <f>SUMIFS('Forecast Summary-FY26'!$E:$E,'Forecast Summary-FY26'!$A:$A, 'Analysis-School'!$A14,'Forecast Summary-FY26'!$C:$C, 'Analysis-School'!G$5,'Forecast Summary-FY26'!$D:$D, 'Analysis-School'!G$3)</f>
        <v>397</v>
      </c>
      <c r="H14" s="355">
        <f>SUMIFS('Forecast Summary-FY26'!$E:$E,'Forecast Summary-FY26'!$A:$A, 'Analysis-School'!$A14,'Forecast Summary-FY26'!$C:$C, 'Analysis-School'!H$5,'Forecast Summary-FY26'!$D:$D, 'Analysis-School'!H$3)</f>
        <v>390</v>
      </c>
      <c r="I14" s="355">
        <v>413.22280899406337</v>
      </c>
      <c r="J14" s="355">
        <f>SUMIFS('Forecast Summary-FY25'!$E:$E,'Forecast Summary-FY25'!$A:$A, 'Analysis-School'!$A14,'Forecast Summary-FY25'!$C:$C, 'Analysis-School'!J$5,'Forecast Summary-FY25'!$D:$D, 'Analysis-School'!J$3)</f>
        <v>417</v>
      </c>
      <c r="K14" s="355">
        <v>433.05193912122803</v>
      </c>
      <c r="L14" s="355">
        <f>SUMIFS('Forecast Summary-FY25'!$E:$E,'Forecast Summary-FY25'!$A:$A, 'Analysis-School'!$A14,'Forecast Summary-FY25'!$C:$C, 'Analysis-School'!L$5,'Forecast Summary-FY25'!$D:$D, 'Analysis-School'!L$3)</f>
        <v>422</v>
      </c>
      <c r="M14" s="355">
        <f>SUMIFS('Forecast Summary-FY26'!$E:$E,'Forecast Summary-FY26'!$A:$A, 'Analysis-School'!$A14,'Forecast Summary-FY26'!$C:$C, 'Analysis-School'!M$5,'Forecast Summary-FY26'!$D:$D, 'Analysis-School'!M$3)</f>
        <v>426</v>
      </c>
      <c r="N14" s="439">
        <f t="shared" si="0"/>
        <v>9.2307692307692202E-2</v>
      </c>
      <c r="O14" s="358"/>
      <c r="P14" s="354" t="s">
        <v>1910</v>
      </c>
      <c r="Q14" s="355">
        <f>SUMIFS('Forecast Summary-FY26'!$F:$F,'Forecast Summary-FY26'!$A:$A, 'Analysis-School'!$A14,'Forecast Summary-FY26'!$C:$C, 'Analysis-School'!Q$5,'Forecast Summary-FY26'!$D:$D, 'Analysis-School'!Q$3)</f>
        <v>309</v>
      </c>
      <c r="R14" s="355">
        <f>SUMIFS('Forecast Summary-FY26'!$F:$F,'Forecast Summary-FY26'!$A:$A, 'Analysis-School'!$A14,'Forecast Summary-FY26'!$C:$C, 'Analysis-School'!R$5,'Forecast Summary-FY26'!$D:$D, 'Analysis-School'!R$3)</f>
        <v>287</v>
      </c>
      <c r="S14" s="355">
        <f>SUMIFS('Forecast Summary-FY26'!$F:$F,'Forecast Summary-FY26'!$A:$A, 'Analysis-School'!$A14,'Forecast Summary-FY26'!$C:$C, 'Analysis-School'!S$5,'Forecast Summary-FY26'!$D:$D, 'Analysis-School'!S$3)</f>
        <v>342</v>
      </c>
      <c r="T14" s="355">
        <f>SUMIFS('Forecast Summary-FY26'!$F:$F,'Forecast Summary-FY26'!$A:$A, 'Analysis-School'!$A14,'Forecast Summary-FY26'!$C:$C, 'Analysis-School'!T$5,'Forecast Summary-FY26'!$D:$D, 'Analysis-School'!T$3)</f>
        <v>304</v>
      </c>
      <c r="U14" s="355">
        <f>SUMIFS('Forecast Summary-FY26'!$F:$F,'Forecast Summary-FY26'!$A:$A, 'Analysis-School'!$A14,'Forecast Summary-FY26'!$C:$C, 'Analysis-School'!U$5,'Forecast Summary-FY26'!$D:$D, 'Analysis-School'!U$3)</f>
        <v>326</v>
      </c>
      <c r="V14" s="355">
        <f>SUMIFS('Forecast Summary-FY26'!$F:$F,'Forecast Summary-FY26'!$A:$A, 'Analysis-School'!$A14,'Forecast Summary-FY26'!$C:$C, 'Analysis-School'!V$5,'Forecast Summary-FY26'!$D:$D, 'Analysis-School'!V$3)</f>
        <v>329</v>
      </c>
      <c r="W14" s="355">
        <v>260.6625292380258</v>
      </c>
      <c r="X14" s="355">
        <f>SUMIFS('Forecast Summary-FY25'!$F:$F,'Forecast Summary-FY25'!$A:$A, 'Analysis-School'!$A14,'Forecast Summary-FY25'!$C:$C, 'Analysis-School'!X$5,'Forecast Summary-FY25'!$D:$D, 'Analysis-School'!X$3)</f>
        <v>232</v>
      </c>
      <c r="Y14" s="355">
        <v>268.93811559804931</v>
      </c>
      <c r="Z14" s="355">
        <f>SUMIFS('Forecast Summary-FY25'!$F:$F,'Forecast Summary-FY25'!$A:$A, 'Analysis-School'!$A14,'Forecast Summary-FY25'!$C:$C, 'Analysis-School'!Z$5,'Forecast Summary-FY25'!$D:$D, 'Analysis-School'!Z$3)</f>
        <v>230</v>
      </c>
      <c r="AA14" s="355">
        <f>SUMIFS('Forecast Summary-FY26'!$F:$F,'Forecast Summary-FY26'!$A:$A, 'Analysis-School'!$A14,'Forecast Summary-FY26'!$C:$C, 'Analysis-School'!AA$5,'Forecast Summary-FY26'!$D:$D, 'Analysis-School'!AA$3)</f>
        <v>313</v>
      </c>
      <c r="AB14" s="439">
        <f t="shared" si="1"/>
        <v>-4.8632218844984809E-2</v>
      </c>
      <c r="AC14" s="358"/>
      <c r="AD14" s="354" t="s">
        <v>1910</v>
      </c>
      <c r="AE14" s="355">
        <f>SUMIFS('Forecast Summary-FY26'!$J:$J,'Forecast Summary-FY26'!$A:$A, 'Analysis-School'!$A14,'Forecast Summary-FY26'!$C:$C, 'Analysis-School'!AE$5,'Forecast Summary-FY26'!$D:$D, 'Analysis-School'!AE$3)</f>
        <v>0</v>
      </c>
      <c r="AF14" s="355">
        <f>SUMIFS('Forecast Summary-FY26'!$J:$J,'Forecast Summary-FY26'!$A:$A, 'Analysis-School'!$A14,'Forecast Summary-FY26'!$C:$C, 'Analysis-School'!AF$5,'Forecast Summary-FY26'!$D:$D, 'Analysis-School'!AF$3)</f>
        <v>0</v>
      </c>
      <c r="AG14" s="355">
        <f>SUMIFS('Forecast Summary-FY26'!$J:$J,'Forecast Summary-FY26'!$A:$A, 'Analysis-School'!$A14,'Forecast Summary-FY26'!$C:$C, 'Analysis-School'!AG$5,'Forecast Summary-FY26'!$D:$D, 'Analysis-School'!AG$3)</f>
        <v>0</v>
      </c>
      <c r="AH14" s="355">
        <f>SUMIFS('Forecast Summary-FY26'!$J:$J,'Forecast Summary-FY26'!$A:$A, 'Analysis-School'!$A14,'Forecast Summary-FY26'!$C:$C, 'Analysis-School'!AH$5,'Forecast Summary-FY26'!$D:$D, 'Analysis-School'!AH$3)</f>
        <v>0</v>
      </c>
      <c r="AI14" s="355">
        <f>SUMIFS('Forecast Summary-FY26'!$J:$J,'Forecast Summary-FY26'!$A:$A, 'Analysis-School'!$A14,'Forecast Summary-FY26'!$C:$C, 'Analysis-School'!AI$5,'Forecast Summary-FY26'!$D:$D, 'Analysis-School'!AI$3)</f>
        <v>0</v>
      </c>
      <c r="AJ14" s="355">
        <f>SUMIFS('Forecast Summary-FY26'!$J:$J,'Forecast Summary-FY26'!$A:$A, 'Analysis-School'!$A14,'Forecast Summary-FY26'!$C:$C, 'Analysis-School'!AJ$5,'Forecast Summary-FY26'!$D:$D, 'Analysis-School'!AJ$3)</f>
        <v>0</v>
      </c>
      <c r="AK14" s="355">
        <v>0</v>
      </c>
      <c r="AL14" s="355">
        <f>SUMIFS('Forecast Summary-FY25'!$J:$J,'Forecast Summary-FY25'!$A:$A, 'Analysis-School'!$A14,'Forecast Summary-FY25'!$C:$C, 'Analysis-School'!AL$5,'Forecast Summary-FY25'!$D:$D, 'Analysis-School'!AL$3)</f>
        <v>0</v>
      </c>
      <c r="AM14" s="355">
        <v>0</v>
      </c>
      <c r="AN14" s="355">
        <f>SUMIFS('Forecast Summary-FY25'!$J:$J,'Forecast Summary-FY25'!$A:$A, 'Analysis-School'!$A14,'Forecast Summary-FY25'!$C:$C, 'Analysis-School'!AN$5,'Forecast Summary-FY25'!$D:$D, 'Analysis-School'!AN$3)</f>
        <v>0</v>
      </c>
      <c r="AO14" s="355">
        <f>SUMIFS('Forecast Summary-FY26'!$J:$J,'Forecast Summary-FY26'!$A:$A, 'Analysis-School'!$A14,'Forecast Summary-FY26'!$C:$C, 'Analysis-School'!AO$5,'Forecast Summary-FY26'!$D:$D, 'Analysis-School'!AO$3)</f>
        <v>0</v>
      </c>
      <c r="AP14" s="439" t="str">
        <f t="shared" si="2"/>
        <v>NA</v>
      </c>
    </row>
    <row r="15" spans="1:67">
      <c r="A15" s="10" t="s">
        <v>65</v>
      </c>
      <c r="B15" s="359" t="s">
        <v>1874</v>
      </c>
      <c r="C15" s="360">
        <f>SUMIFS('Forecast Summary-FY26'!$E:$E,'Forecast Summary-FY26'!$A:$A, 'Analysis-School'!$A15,'Forecast Summary-FY26'!$C:$C, 'Analysis-School'!C$5,'Forecast Summary-FY26'!$D:$D, 'Analysis-School'!C$3)</f>
        <v>204</v>
      </c>
      <c r="D15" s="360">
        <f>SUMIFS('Forecast Summary-FY26'!$E:$E,'Forecast Summary-FY26'!$A:$A, 'Analysis-School'!$A15,'Forecast Summary-FY26'!$C:$C, 'Analysis-School'!D$5,'Forecast Summary-FY26'!$D:$D, 'Analysis-School'!D$3)</f>
        <v>186</v>
      </c>
      <c r="E15" s="360">
        <f>SUMIFS('Forecast Summary-FY26'!$E:$E,'Forecast Summary-FY26'!$A:$A, 'Analysis-School'!$A15,'Forecast Summary-FY26'!$C:$C, 'Analysis-School'!E$5,'Forecast Summary-FY26'!$D:$D, 'Analysis-School'!E$3)</f>
        <v>224</v>
      </c>
      <c r="F15" s="360">
        <f>SUMIFS('Forecast Summary-FY26'!$E:$E,'Forecast Summary-FY26'!$A:$A, 'Analysis-School'!$A15,'Forecast Summary-FY26'!$C:$C, 'Analysis-School'!F$5,'Forecast Summary-FY26'!$D:$D, 'Analysis-School'!F$3)</f>
        <v>242</v>
      </c>
      <c r="G15" s="360">
        <f>SUMIFS('Forecast Summary-FY26'!$E:$E,'Forecast Summary-FY26'!$A:$A, 'Analysis-School'!$A15,'Forecast Summary-FY26'!$C:$C, 'Analysis-School'!G$5,'Forecast Summary-FY26'!$D:$D, 'Analysis-School'!G$3)</f>
        <v>204</v>
      </c>
      <c r="H15" s="360">
        <f>SUMIFS('Forecast Summary-FY26'!$E:$E,'Forecast Summary-FY26'!$A:$A, 'Analysis-School'!$A15,'Forecast Summary-FY26'!$C:$C, 'Analysis-School'!H$5,'Forecast Summary-FY26'!$D:$D, 'Analysis-School'!H$3)</f>
        <v>217</v>
      </c>
      <c r="I15" s="360">
        <v>228.06053832443831</v>
      </c>
      <c r="J15" s="360">
        <f>SUMIFS('Forecast Summary-FY25'!$E:$E,'Forecast Summary-FY25'!$A:$A, 'Analysis-School'!$A15,'Forecast Summary-FY25'!$C:$C, 'Analysis-School'!J$5,'Forecast Summary-FY25'!$D:$D, 'Analysis-School'!J$3)</f>
        <v>239</v>
      </c>
      <c r="K15" s="360">
        <v>232.0697380734203</v>
      </c>
      <c r="L15" s="360">
        <f>SUMIFS('Forecast Summary-FY25'!$E:$E,'Forecast Summary-FY25'!$A:$A, 'Analysis-School'!$A15,'Forecast Summary-FY25'!$C:$C, 'Analysis-School'!L$5,'Forecast Summary-FY25'!$D:$D, 'Analysis-School'!L$3)</f>
        <v>227.04999999999998</v>
      </c>
      <c r="M15" s="360">
        <f>SUMIFS('Forecast Summary-FY26'!$E:$E,'Forecast Summary-FY26'!$A:$A, 'Analysis-School'!$A15,'Forecast Summary-FY26'!$C:$C, 'Analysis-School'!M$5,'Forecast Summary-FY26'!$D:$D, 'Analysis-School'!M$3)</f>
        <v>217</v>
      </c>
      <c r="N15" s="442">
        <f t="shared" si="0"/>
        <v>0</v>
      </c>
      <c r="P15" s="359" t="s">
        <v>1874</v>
      </c>
      <c r="Q15" s="360">
        <f>SUMIFS('Forecast Summary-FY26'!$F:$F,'Forecast Summary-FY26'!$A:$A, 'Analysis-School'!$A15,'Forecast Summary-FY26'!$C:$C, 'Analysis-School'!Q$5,'Forecast Summary-FY26'!$D:$D, 'Analysis-School'!Q$3)</f>
        <v>147</v>
      </c>
      <c r="R15" s="360">
        <f>SUMIFS('Forecast Summary-FY26'!$F:$F,'Forecast Summary-FY26'!$A:$A, 'Analysis-School'!$A15,'Forecast Summary-FY26'!$C:$C, 'Analysis-School'!R$5,'Forecast Summary-FY26'!$D:$D, 'Analysis-School'!R$3)</f>
        <v>117</v>
      </c>
      <c r="S15" s="360">
        <f>SUMIFS('Forecast Summary-FY26'!$F:$F,'Forecast Summary-FY26'!$A:$A, 'Analysis-School'!$A15,'Forecast Summary-FY26'!$C:$C, 'Analysis-School'!S$5,'Forecast Summary-FY26'!$D:$D, 'Analysis-School'!S$3)</f>
        <v>142</v>
      </c>
      <c r="T15" s="360">
        <f>SUMIFS('Forecast Summary-FY26'!$F:$F,'Forecast Summary-FY26'!$A:$A, 'Analysis-School'!$A15,'Forecast Summary-FY26'!$C:$C, 'Analysis-School'!T$5,'Forecast Summary-FY26'!$D:$D, 'Analysis-School'!T$3)</f>
        <v>156</v>
      </c>
      <c r="U15" s="360">
        <f>SUMIFS('Forecast Summary-FY26'!$F:$F,'Forecast Summary-FY26'!$A:$A, 'Analysis-School'!$A15,'Forecast Summary-FY26'!$C:$C, 'Analysis-School'!U$5,'Forecast Summary-FY26'!$D:$D, 'Analysis-School'!U$3)</f>
        <v>136</v>
      </c>
      <c r="V15" s="360">
        <f>SUMIFS('Forecast Summary-FY26'!$F:$F,'Forecast Summary-FY26'!$A:$A, 'Analysis-School'!$A15,'Forecast Summary-FY26'!$C:$C, 'Analysis-School'!V$5,'Forecast Summary-FY26'!$D:$D, 'Analysis-School'!V$3)</f>
        <v>130</v>
      </c>
      <c r="W15" s="360">
        <v>123.20000000000002</v>
      </c>
      <c r="X15" s="360">
        <f>SUMIFS('Forecast Summary-FY25'!$F:$F,'Forecast Summary-FY25'!$A:$A, 'Analysis-School'!$A15,'Forecast Summary-FY25'!$C:$C, 'Analysis-School'!X$5,'Forecast Summary-FY25'!$D:$D, 'Analysis-School'!X$3)</f>
        <v>115</v>
      </c>
      <c r="Y15" s="360">
        <v>124.90472832117923</v>
      </c>
      <c r="Z15" s="360">
        <f>SUMIFS('Forecast Summary-FY25'!$F:$F,'Forecast Summary-FY25'!$A:$A, 'Analysis-School'!$A15,'Forecast Summary-FY25'!$C:$C, 'Analysis-School'!Z$5,'Forecast Summary-FY25'!$D:$D, 'Analysis-School'!Z$3)</f>
        <v>126</v>
      </c>
      <c r="AA15" s="360">
        <f>SUMIFS('Forecast Summary-FY26'!$F:$F,'Forecast Summary-FY26'!$A:$A, 'Analysis-School'!$A15,'Forecast Summary-FY26'!$C:$C, 'Analysis-School'!AA$5,'Forecast Summary-FY26'!$D:$D, 'Analysis-School'!AA$3)</f>
        <v>135</v>
      </c>
      <c r="AB15" s="442">
        <f t="shared" si="1"/>
        <v>3.8461538461538547E-2</v>
      </c>
      <c r="AD15" s="359" t="s">
        <v>1874</v>
      </c>
      <c r="AE15" s="360">
        <f>SUMIFS('Forecast Summary-FY26'!$J:$J,'Forecast Summary-FY26'!$A:$A, 'Analysis-School'!$A15,'Forecast Summary-FY26'!$C:$C, 'Analysis-School'!AE$5,'Forecast Summary-FY26'!$D:$D, 'Analysis-School'!AE$3)</f>
        <v>0</v>
      </c>
      <c r="AF15" s="360">
        <f>SUMIFS('Forecast Summary-FY26'!$J:$J,'Forecast Summary-FY26'!$A:$A, 'Analysis-School'!$A15,'Forecast Summary-FY26'!$C:$C, 'Analysis-School'!AF$5,'Forecast Summary-FY26'!$D:$D, 'Analysis-School'!AF$3)</f>
        <v>0</v>
      </c>
      <c r="AG15" s="360">
        <f>SUMIFS('Forecast Summary-FY26'!$J:$J,'Forecast Summary-FY26'!$A:$A, 'Analysis-School'!$A15,'Forecast Summary-FY26'!$C:$C, 'Analysis-School'!AG$5,'Forecast Summary-FY26'!$D:$D, 'Analysis-School'!AG$3)</f>
        <v>0</v>
      </c>
      <c r="AH15" s="360">
        <f>SUMIFS('Forecast Summary-FY26'!$J:$J,'Forecast Summary-FY26'!$A:$A, 'Analysis-School'!$A15,'Forecast Summary-FY26'!$C:$C, 'Analysis-School'!AH$5,'Forecast Summary-FY26'!$D:$D, 'Analysis-School'!AH$3)</f>
        <v>0</v>
      </c>
      <c r="AI15" s="360">
        <f>SUMIFS('Forecast Summary-FY26'!$J:$J,'Forecast Summary-FY26'!$A:$A, 'Analysis-School'!$A15,'Forecast Summary-FY26'!$C:$C, 'Analysis-School'!AI$5,'Forecast Summary-FY26'!$D:$D, 'Analysis-School'!AI$3)</f>
        <v>0</v>
      </c>
      <c r="AJ15" s="360">
        <f>SUMIFS('Forecast Summary-FY26'!$J:$J,'Forecast Summary-FY26'!$A:$A, 'Analysis-School'!$A15,'Forecast Summary-FY26'!$C:$C, 'Analysis-School'!AJ$5,'Forecast Summary-FY26'!$D:$D, 'Analysis-School'!AJ$3)</f>
        <v>0</v>
      </c>
      <c r="AK15" s="360">
        <v>0</v>
      </c>
      <c r="AL15" s="360">
        <f>SUMIFS('Forecast Summary-FY25'!$J:$J,'Forecast Summary-FY25'!$A:$A, 'Analysis-School'!$A15,'Forecast Summary-FY25'!$C:$C, 'Analysis-School'!AL$5,'Forecast Summary-FY25'!$D:$D, 'Analysis-School'!AL$3)</f>
        <v>0</v>
      </c>
      <c r="AM15" s="360">
        <v>0</v>
      </c>
      <c r="AN15" s="360">
        <f>SUMIFS('Forecast Summary-FY25'!$J:$J,'Forecast Summary-FY25'!$A:$A, 'Analysis-School'!$A15,'Forecast Summary-FY25'!$C:$C, 'Analysis-School'!AN$5,'Forecast Summary-FY25'!$D:$D, 'Analysis-School'!AN$3)</f>
        <v>0</v>
      </c>
      <c r="AO15" s="360">
        <f>SUMIFS('Forecast Summary-FY26'!$J:$J,'Forecast Summary-FY26'!$A:$A, 'Analysis-School'!$A15,'Forecast Summary-FY26'!$C:$C, 'Analysis-School'!AO$5,'Forecast Summary-FY26'!$D:$D, 'Analysis-School'!AO$3)</f>
        <v>0</v>
      </c>
      <c r="AP15" s="442" t="str">
        <f t="shared" si="2"/>
        <v>NA</v>
      </c>
    </row>
    <row r="16" spans="1:67">
      <c r="A16" s="10" t="s">
        <v>67</v>
      </c>
      <c r="B16" s="354" t="s">
        <v>1911</v>
      </c>
      <c r="C16" s="355">
        <f>SUMIFS('Forecast Summary-FY26'!$E:$E,'Forecast Summary-FY26'!$A:$A, 'Analysis-School'!$A16,'Forecast Summary-FY26'!$C:$C, 'Analysis-School'!C$5,'Forecast Summary-FY26'!$D:$D, 'Analysis-School'!C$3)</f>
        <v>538</v>
      </c>
      <c r="D16" s="355">
        <f>SUMIFS('Forecast Summary-FY26'!$E:$E,'Forecast Summary-FY26'!$A:$A, 'Analysis-School'!$A16,'Forecast Summary-FY26'!$C:$C, 'Analysis-School'!D$5,'Forecast Summary-FY26'!$D:$D, 'Analysis-School'!D$3)</f>
        <v>494</v>
      </c>
      <c r="E16" s="355">
        <f>SUMIFS('Forecast Summary-FY26'!$E:$E,'Forecast Summary-FY26'!$A:$A, 'Analysis-School'!$A16,'Forecast Summary-FY26'!$C:$C, 'Analysis-School'!E$5,'Forecast Summary-FY26'!$D:$D, 'Analysis-School'!E$3)</f>
        <v>707</v>
      </c>
      <c r="F16" s="355">
        <f>SUMIFS('Forecast Summary-FY26'!$E:$E,'Forecast Summary-FY26'!$A:$A, 'Analysis-School'!$A16,'Forecast Summary-FY26'!$C:$C, 'Analysis-School'!F$5,'Forecast Summary-FY26'!$D:$D, 'Analysis-School'!F$3)</f>
        <v>437</v>
      </c>
      <c r="G16" s="355">
        <f>SUMIFS('Forecast Summary-FY26'!$E:$E,'Forecast Summary-FY26'!$A:$A, 'Analysis-School'!$A16,'Forecast Summary-FY26'!$C:$C, 'Analysis-School'!G$5,'Forecast Summary-FY26'!$D:$D, 'Analysis-School'!G$3)</f>
        <v>432</v>
      </c>
      <c r="H16" s="355">
        <f>SUMIFS('Forecast Summary-FY26'!$E:$E,'Forecast Summary-FY26'!$A:$A, 'Analysis-School'!$A16,'Forecast Summary-FY26'!$C:$C, 'Analysis-School'!H$5,'Forecast Summary-FY26'!$D:$D, 'Analysis-School'!H$3)</f>
        <v>508</v>
      </c>
      <c r="I16" s="355">
        <v>482.59999999999997</v>
      </c>
      <c r="J16" s="355">
        <f>SUMIFS('Forecast Summary-FY25'!$E:$E,'Forecast Summary-FY25'!$A:$A, 'Analysis-School'!$A16,'Forecast Summary-FY25'!$C:$C, 'Analysis-School'!J$5,'Forecast Summary-FY25'!$D:$D, 'Analysis-School'!J$3)</f>
        <v>588</v>
      </c>
      <c r="K16" s="355">
        <v>458.46999999999997</v>
      </c>
      <c r="L16" s="355">
        <f>SUMIFS('Forecast Summary-FY25'!$E:$E,'Forecast Summary-FY25'!$A:$A, 'Analysis-School'!$A16,'Forecast Summary-FY25'!$C:$C, 'Analysis-School'!L$5,'Forecast Summary-FY25'!$D:$D, 'Analysis-School'!L$3)</f>
        <v>558.6</v>
      </c>
      <c r="M16" s="355">
        <f>SUMIFS('Forecast Summary-FY26'!$E:$E,'Forecast Summary-FY26'!$A:$A, 'Analysis-School'!$A16,'Forecast Summary-FY26'!$C:$C, 'Analysis-School'!M$5,'Forecast Summary-FY26'!$D:$D, 'Analysis-School'!M$3)</f>
        <v>531</v>
      </c>
      <c r="N16" s="439">
        <f t="shared" si="0"/>
        <v>4.5275590551181022E-2</v>
      </c>
      <c r="O16" s="358"/>
      <c r="P16" s="354" t="s">
        <v>1911</v>
      </c>
      <c r="Q16" s="355">
        <f>SUMIFS('Forecast Summary-FY26'!$F:$F,'Forecast Summary-FY26'!$A:$A, 'Analysis-School'!$A16,'Forecast Summary-FY26'!$C:$C, 'Analysis-School'!Q$5,'Forecast Summary-FY26'!$D:$D, 'Analysis-School'!Q$3)</f>
        <v>406</v>
      </c>
      <c r="R16" s="355">
        <f>SUMIFS('Forecast Summary-FY26'!$F:$F,'Forecast Summary-FY26'!$A:$A, 'Analysis-School'!$A16,'Forecast Summary-FY26'!$C:$C, 'Analysis-School'!R$5,'Forecast Summary-FY26'!$D:$D, 'Analysis-School'!R$3)</f>
        <v>396</v>
      </c>
      <c r="S16" s="355">
        <f>SUMIFS('Forecast Summary-FY26'!$F:$F,'Forecast Summary-FY26'!$A:$A, 'Analysis-School'!$A16,'Forecast Summary-FY26'!$C:$C, 'Analysis-School'!S$5,'Forecast Summary-FY26'!$D:$D, 'Analysis-School'!S$3)</f>
        <v>375</v>
      </c>
      <c r="T16" s="355">
        <f>SUMIFS('Forecast Summary-FY26'!$F:$F,'Forecast Summary-FY26'!$A:$A, 'Analysis-School'!$A16,'Forecast Summary-FY26'!$C:$C, 'Analysis-School'!T$5,'Forecast Summary-FY26'!$D:$D, 'Analysis-School'!T$3)</f>
        <v>400</v>
      </c>
      <c r="U16" s="355">
        <f>SUMIFS('Forecast Summary-FY26'!$F:$F,'Forecast Summary-FY26'!$A:$A, 'Analysis-School'!$A16,'Forecast Summary-FY26'!$C:$C, 'Analysis-School'!U$5,'Forecast Summary-FY26'!$D:$D, 'Analysis-School'!U$3)</f>
        <v>351</v>
      </c>
      <c r="V16" s="355">
        <f>SUMIFS('Forecast Summary-FY26'!$F:$F,'Forecast Summary-FY26'!$A:$A, 'Analysis-School'!$A16,'Forecast Summary-FY26'!$C:$C, 'Analysis-School'!V$5,'Forecast Summary-FY26'!$D:$D, 'Analysis-School'!V$3)</f>
        <v>354</v>
      </c>
      <c r="W16" s="355">
        <v>320.5141444626816</v>
      </c>
      <c r="X16" s="355">
        <f>SUMIFS('Forecast Summary-FY25'!$F:$F,'Forecast Summary-FY25'!$A:$A, 'Analysis-School'!$A16,'Forecast Summary-FY25'!$C:$C, 'Analysis-School'!X$5,'Forecast Summary-FY25'!$D:$D, 'Analysis-School'!X$3)</f>
        <v>271</v>
      </c>
      <c r="Y16" s="355">
        <v>309.93325234770793</v>
      </c>
      <c r="Z16" s="355">
        <f>SUMIFS('Forecast Summary-FY25'!$F:$F,'Forecast Summary-FY25'!$A:$A, 'Analysis-School'!$A16,'Forecast Summary-FY25'!$C:$C, 'Analysis-School'!Z$5,'Forecast Summary-FY25'!$D:$D, 'Analysis-School'!Z$3)</f>
        <v>277</v>
      </c>
      <c r="AA16" s="355">
        <f>SUMIFS('Forecast Summary-FY26'!$F:$F,'Forecast Summary-FY26'!$A:$A, 'Analysis-School'!$A16,'Forecast Summary-FY26'!$C:$C, 'Analysis-School'!AA$5,'Forecast Summary-FY26'!$D:$D, 'Analysis-School'!AA$3)</f>
        <v>302</v>
      </c>
      <c r="AB16" s="439">
        <f t="shared" si="1"/>
        <v>-0.14689265536723162</v>
      </c>
      <c r="AC16" s="358"/>
      <c r="AD16" s="354" t="s">
        <v>1911</v>
      </c>
      <c r="AE16" s="355">
        <f>SUMIFS('Forecast Summary-FY26'!$J:$J,'Forecast Summary-FY26'!$A:$A, 'Analysis-School'!$A16,'Forecast Summary-FY26'!$C:$C, 'Analysis-School'!AE$5,'Forecast Summary-FY26'!$D:$D, 'Analysis-School'!AE$3)</f>
        <v>0</v>
      </c>
      <c r="AF16" s="355">
        <f>SUMIFS('Forecast Summary-FY26'!$J:$J,'Forecast Summary-FY26'!$A:$A, 'Analysis-School'!$A16,'Forecast Summary-FY26'!$C:$C, 'Analysis-School'!AF$5,'Forecast Summary-FY26'!$D:$D, 'Analysis-School'!AF$3)</f>
        <v>0</v>
      </c>
      <c r="AG16" s="355">
        <f>SUMIFS('Forecast Summary-FY26'!$J:$J,'Forecast Summary-FY26'!$A:$A, 'Analysis-School'!$A16,'Forecast Summary-FY26'!$C:$C, 'Analysis-School'!AG$5,'Forecast Summary-FY26'!$D:$D, 'Analysis-School'!AG$3)</f>
        <v>0</v>
      </c>
      <c r="AH16" s="355">
        <f>SUMIFS('Forecast Summary-FY26'!$J:$J,'Forecast Summary-FY26'!$A:$A, 'Analysis-School'!$A16,'Forecast Summary-FY26'!$C:$C, 'Analysis-School'!AH$5,'Forecast Summary-FY26'!$D:$D, 'Analysis-School'!AH$3)</f>
        <v>0</v>
      </c>
      <c r="AI16" s="355">
        <f>SUMIFS('Forecast Summary-FY26'!$J:$J,'Forecast Summary-FY26'!$A:$A, 'Analysis-School'!$A16,'Forecast Summary-FY26'!$C:$C, 'Analysis-School'!AI$5,'Forecast Summary-FY26'!$D:$D, 'Analysis-School'!AI$3)</f>
        <v>0</v>
      </c>
      <c r="AJ16" s="355">
        <f>SUMIFS('Forecast Summary-FY26'!$J:$J,'Forecast Summary-FY26'!$A:$A, 'Analysis-School'!$A16,'Forecast Summary-FY26'!$C:$C, 'Analysis-School'!AJ$5,'Forecast Summary-FY26'!$D:$D, 'Analysis-School'!AJ$3)</f>
        <v>0</v>
      </c>
      <c r="AK16" s="355">
        <v>0</v>
      </c>
      <c r="AL16" s="355">
        <f>SUMIFS('Forecast Summary-FY25'!$J:$J,'Forecast Summary-FY25'!$A:$A, 'Analysis-School'!$A16,'Forecast Summary-FY25'!$C:$C, 'Analysis-School'!AL$5,'Forecast Summary-FY25'!$D:$D, 'Analysis-School'!AL$3)</f>
        <v>0</v>
      </c>
      <c r="AM16" s="355">
        <v>0</v>
      </c>
      <c r="AN16" s="355">
        <f>SUMIFS('Forecast Summary-FY25'!$J:$J,'Forecast Summary-FY25'!$A:$A, 'Analysis-School'!$A16,'Forecast Summary-FY25'!$C:$C, 'Analysis-School'!AN$5,'Forecast Summary-FY25'!$D:$D, 'Analysis-School'!AN$3)</f>
        <v>0</v>
      </c>
      <c r="AO16" s="355">
        <f>SUMIFS('Forecast Summary-FY26'!$J:$J,'Forecast Summary-FY26'!$A:$A, 'Analysis-School'!$A16,'Forecast Summary-FY26'!$C:$C, 'Analysis-School'!AO$5,'Forecast Summary-FY26'!$D:$D, 'Analysis-School'!AO$3)</f>
        <v>0</v>
      </c>
      <c r="AP16" s="439" t="str">
        <f t="shared" si="2"/>
        <v>NA</v>
      </c>
    </row>
    <row r="17" spans="1:42">
      <c r="A17" s="10" t="s">
        <v>69</v>
      </c>
      <c r="B17" s="359" t="s">
        <v>1875</v>
      </c>
      <c r="C17" s="360">
        <f>SUMIFS('Forecast Summary-FY26'!$E:$E,'Forecast Summary-FY26'!$A:$A, 'Analysis-School'!$A17,'Forecast Summary-FY26'!$C:$C, 'Analysis-School'!C$5,'Forecast Summary-FY26'!$D:$D, 'Analysis-School'!C$3)</f>
        <v>416</v>
      </c>
      <c r="D17" s="360">
        <f>SUMIFS('Forecast Summary-FY26'!$E:$E,'Forecast Summary-FY26'!$A:$A, 'Analysis-School'!$A17,'Forecast Summary-FY26'!$C:$C, 'Analysis-School'!D$5,'Forecast Summary-FY26'!$D:$D, 'Analysis-School'!D$3)</f>
        <v>472</v>
      </c>
      <c r="E17" s="360">
        <f>SUMIFS('Forecast Summary-FY26'!$E:$E,'Forecast Summary-FY26'!$A:$A, 'Analysis-School'!$A17,'Forecast Summary-FY26'!$C:$C, 'Analysis-School'!E$5,'Forecast Summary-FY26'!$D:$D, 'Analysis-School'!E$3)</f>
        <v>559</v>
      </c>
      <c r="F17" s="360">
        <f>SUMIFS('Forecast Summary-FY26'!$E:$E,'Forecast Summary-FY26'!$A:$A, 'Analysis-School'!$A17,'Forecast Summary-FY26'!$C:$C, 'Analysis-School'!F$5,'Forecast Summary-FY26'!$D:$D, 'Analysis-School'!F$3)</f>
        <v>530</v>
      </c>
      <c r="G17" s="360">
        <f>SUMIFS('Forecast Summary-FY26'!$E:$E,'Forecast Summary-FY26'!$A:$A, 'Analysis-School'!$A17,'Forecast Summary-FY26'!$C:$C, 'Analysis-School'!G$5,'Forecast Summary-FY26'!$D:$D, 'Analysis-School'!G$3)</f>
        <v>450</v>
      </c>
      <c r="H17" s="360">
        <f>SUMIFS('Forecast Summary-FY26'!$E:$E,'Forecast Summary-FY26'!$A:$A, 'Analysis-School'!$A17,'Forecast Summary-FY26'!$C:$C, 'Analysis-School'!H$5,'Forecast Summary-FY26'!$D:$D, 'Analysis-School'!H$3)</f>
        <v>466</v>
      </c>
      <c r="I17" s="360">
        <v>463.65046653429016</v>
      </c>
      <c r="J17" s="360">
        <f>SUMIFS('Forecast Summary-FY25'!$E:$E,'Forecast Summary-FY25'!$A:$A, 'Analysis-School'!$A17,'Forecast Summary-FY25'!$C:$C, 'Analysis-School'!J$5,'Forecast Summary-FY25'!$D:$D, 'Analysis-School'!J$3)</f>
        <v>495</v>
      </c>
      <c r="K17" s="360">
        <v>462.23824313162589</v>
      </c>
      <c r="L17" s="360">
        <f>SUMIFS('Forecast Summary-FY25'!$E:$E,'Forecast Summary-FY25'!$A:$A, 'Analysis-School'!$A17,'Forecast Summary-FY25'!$C:$C, 'Analysis-School'!L$5,'Forecast Summary-FY25'!$D:$D, 'Analysis-School'!L$3)</f>
        <v>484</v>
      </c>
      <c r="M17" s="360">
        <f>SUMIFS('Forecast Summary-FY26'!$E:$E,'Forecast Summary-FY26'!$A:$A, 'Analysis-School'!$A17,'Forecast Summary-FY26'!$C:$C, 'Analysis-School'!M$5,'Forecast Summary-FY26'!$D:$D, 'Analysis-School'!M$3)</f>
        <v>484</v>
      </c>
      <c r="N17" s="442">
        <f t="shared" si="0"/>
        <v>3.8626609442059978E-2</v>
      </c>
      <c r="P17" s="359" t="s">
        <v>1875</v>
      </c>
      <c r="Q17" s="360">
        <f>SUMIFS('Forecast Summary-FY26'!$F:$F,'Forecast Summary-FY26'!$A:$A, 'Analysis-School'!$A17,'Forecast Summary-FY26'!$C:$C, 'Analysis-School'!Q$5,'Forecast Summary-FY26'!$D:$D, 'Analysis-School'!Q$3)</f>
        <v>273</v>
      </c>
      <c r="R17" s="360">
        <f>SUMIFS('Forecast Summary-FY26'!$F:$F,'Forecast Summary-FY26'!$A:$A, 'Analysis-School'!$A17,'Forecast Summary-FY26'!$C:$C, 'Analysis-School'!R$5,'Forecast Summary-FY26'!$D:$D, 'Analysis-School'!R$3)</f>
        <v>324</v>
      </c>
      <c r="S17" s="360">
        <f>SUMIFS('Forecast Summary-FY26'!$F:$F,'Forecast Summary-FY26'!$A:$A, 'Analysis-School'!$A17,'Forecast Summary-FY26'!$C:$C, 'Analysis-School'!S$5,'Forecast Summary-FY26'!$D:$D, 'Analysis-School'!S$3)</f>
        <v>316</v>
      </c>
      <c r="T17" s="360">
        <f>SUMIFS('Forecast Summary-FY26'!$F:$F,'Forecast Summary-FY26'!$A:$A, 'Analysis-School'!$A17,'Forecast Summary-FY26'!$C:$C, 'Analysis-School'!T$5,'Forecast Summary-FY26'!$D:$D, 'Analysis-School'!T$3)</f>
        <v>327</v>
      </c>
      <c r="U17" s="360">
        <f>SUMIFS('Forecast Summary-FY26'!$F:$F,'Forecast Summary-FY26'!$A:$A, 'Analysis-School'!$A17,'Forecast Summary-FY26'!$C:$C, 'Analysis-School'!U$5,'Forecast Summary-FY26'!$D:$D, 'Analysis-School'!U$3)</f>
        <v>328</v>
      </c>
      <c r="V17" s="360">
        <f>SUMIFS('Forecast Summary-FY26'!$F:$F,'Forecast Summary-FY26'!$A:$A, 'Analysis-School'!$A17,'Forecast Summary-FY26'!$C:$C, 'Analysis-School'!V$5,'Forecast Summary-FY26'!$D:$D, 'Analysis-School'!V$3)</f>
        <v>301</v>
      </c>
      <c r="W17" s="360">
        <v>292.26321968808037</v>
      </c>
      <c r="X17" s="360">
        <f>SUMIFS('Forecast Summary-FY25'!$F:$F,'Forecast Summary-FY25'!$A:$A, 'Analysis-School'!$A17,'Forecast Summary-FY25'!$C:$C, 'Analysis-School'!X$5,'Forecast Summary-FY25'!$D:$D, 'Analysis-School'!X$3)</f>
        <v>302</v>
      </c>
      <c r="Y17" s="360">
        <v>293.85919551980209</v>
      </c>
      <c r="Z17" s="360">
        <f>SUMIFS('Forecast Summary-FY25'!$F:$F,'Forecast Summary-FY25'!$A:$A, 'Analysis-School'!$A17,'Forecast Summary-FY25'!$C:$C, 'Analysis-School'!Z$5,'Forecast Summary-FY25'!$D:$D, 'Analysis-School'!Z$3)</f>
        <v>303</v>
      </c>
      <c r="AA17" s="360">
        <f>SUMIFS('Forecast Summary-FY26'!$F:$F,'Forecast Summary-FY26'!$A:$A, 'Analysis-School'!$A17,'Forecast Summary-FY26'!$C:$C, 'Analysis-School'!AA$5,'Forecast Summary-FY26'!$D:$D, 'Analysis-School'!AA$3)</f>
        <v>311</v>
      </c>
      <c r="AB17" s="442">
        <f t="shared" si="1"/>
        <v>3.3222591362126241E-2</v>
      </c>
      <c r="AD17" s="359" t="s">
        <v>1875</v>
      </c>
      <c r="AE17" s="360">
        <f>SUMIFS('Forecast Summary-FY26'!$J:$J,'Forecast Summary-FY26'!$A:$A, 'Analysis-School'!$A17,'Forecast Summary-FY26'!$C:$C, 'Analysis-School'!AE$5,'Forecast Summary-FY26'!$D:$D, 'Analysis-School'!AE$3)</f>
        <v>0</v>
      </c>
      <c r="AF17" s="360">
        <f>SUMIFS('Forecast Summary-FY26'!$J:$J,'Forecast Summary-FY26'!$A:$A, 'Analysis-School'!$A17,'Forecast Summary-FY26'!$C:$C, 'Analysis-School'!AF$5,'Forecast Summary-FY26'!$D:$D, 'Analysis-School'!AF$3)</f>
        <v>0</v>
      </c>
      <c r="AG17" s="360">
        <f>SUMIFS('Forecast Summary-FY26'!$J:$J,'Forecast Summary-FY26'!$A:$A, 'Analysis-School'!$A17,'Forecast Summary-FY26'!$C:$C, 'Analysis-School'!AG$5,'Forecast Summary-FY26'!$D:$D, 'Analysis-School'!AG$3)</f>
        <v>0</v>
      </c>
      <c r="AH17" s="360">
        <f>SUMIFS('Forecast Summary-FY26'!$J:$J,'Forecast Summary-FY26'!$A:$A, 'Analysis-School'!$A17,'Forecast Summary-FY26'!$C:$C, 'Analysis-School'!AH$5,'Forecast Summary-FY26'!$D:$D, 'Analysis-School'!AH$3)</f>
        <v>0</v>
      </c>
      <c r="AI17" s="360">
        <f>SUMIFS('Forecast Summary-FY26'!$J:$J,'Forecast Summary-FY26'!$A:$A, 'Analysis-School'!$A17,'Forecast Summary-FY26'!$C:$C, 'Analysis-School'!AI$5,'Forecast Summary-FY26'!$D:$D, 'Analysis-School'!AI$3)</f>
        <v>0</v>
      </c>
      <c r="AJ17" s="360">
        <f>SUMIFS('Forecast Summary-FY26'!$J:$J,'Forecast Summary-FY26'!$A:$A, 'Analysis-School'!$A17,'Forecast Summary-FY26'!$C:$C, 'Analysis-School'!AJ$5,'Forecast Summary-FY26'!$D:$D, 'Analysis-School'!AJ$3)</f>
        <v>0</v>
      </c>
      <c r="AK17" s="360">
        <v>0</v>
      </c>
      <c r="AL17" s="360">
        <f>SUMIFS('Forecast Summary-FY25'!$J:$J,'Forecast Summary-FY25'!$A:$A, 'Analysis-School'!$A17,'Forecast Summary-FY25'!$C:$C, 'Analysis-School'!AL$5,'Forecast Summary-FY25'!$D:$D, 'Analysis-School'!AL$3)</f>
        <v>0</v>
      </c>
      <c r="AM17" s="360">
        <v>0</v>
      </c>
      <c r="AN17" s="360">
        <f>SUMIFS('Forecast Summary-FY25'!$J:$J,'Forecast Summary-FY25'!$A:$A, 'Analysis-School'!$A17,'Forecast Summary-FY25'!$C:$C, 'Analysis-School'!AN$5,'Forecast Summary-FY25'!$D:$D, 'Analysis-School'!AN$3)</f>
        <v>0</v>
      </c>
      <c r="AO17" s="360">
        <f>SUMIFS('Forecast Summary-FY26'!$J:$J,'Forecast Summary-FY26'!$A:$A, 'Analysis-School'!$A17,'Forecast Summary-FY26'!$C:$C, 'Analysis-School'!AO$5,'Forecast Summary-FY26'!$D:$D, 'Analysis-School'!AO$3)</f>
        <v>0</v>
      </c>
      <c r="AP17" s="442" t="str">
        <f t="shared" si="2"/>
        <v>NA</v>
      </c>
    </row>
    <row r="18" spans="1:42">
      <c r="A18" s="10" t="s">
        <v>71</v>
      </c>
      <c r="B18" s="354" t="s">
        <v>1876</v>
      </c>
      <c r="C18" s="355">
        <f>SUMIFS('Forecast Summary-FY26'!$E:$E,'Forecast Summary-FY26'!$A:$A, 'Analysis-School'!$A18,'Forecast Summary-FY26'!$C:$C, 'Analysis-School'!C$5,'Forecast Summary-FY26'!$D:$D, 'Analysis-School'!C$3)</f>
        <v>1191</v>
      </c>
      <c r="D18" s="355">
        <f>SUMIFS('Forecast Summary-FY26'!$E:$E,'Forecast Summary-FY26'!$A:$A, 'Analysis-School'!$A18,'Forecast Summary-FY26'!$C:$C, 'Analysis-School'!D$5,'Forecast Summary-FY26'!$D:$D, 'Analysis-School'!D$3)</f>
        <v>1690</v>
      </c>
      <c r="E18" s="355">
        <f>SUMIFS('Forecast Summary-FY26'!$E:$E,'Forecast Summary-FY26'!$A:$A, 'Analysis-School'!$A18,'Forecast Summary-FY26'!$C:$C, 'Analysis-School'!E$5,'Forecast Summary-FY26'!$D:$D, 'Analysis-School'!E$3)</f>
        <v>2168</v>
      </c>
      <c r="F18" s="355">
        <f>SUMIFS('Forecast Summary-FY26'!$E:$E,'Forecast Summary-FY26'!$A:$A, 'Analysis-School'!$A18,'Forecast Summary-FY26'!$C:$C, 'Analysis-School'!F$5,'Forecast Summary-FY26'!$D:$D, 'Analysis-School'!F$3)</f>
        <v>2648</v>
      </c>
      <c r="G18" s="355">
        <f>SUMIFS('Forecast Summary-FY26'!$E:$E,'Forecast Summary-FY26'!$A:$A, 'Analysis-School'!$A18,'Forecast Summary-FY26'!$C:$C, 'Analysis-School'!G$5,'Forecast Summary-FY26'!$D:$D, 'Analysis-School'!G$3)</f>
        <v>2648</v>
      </c>
      <c r="H18" s="355">
        <f>SUMIFS('Forecast Summary-FY26'!$E:$E,'Forecast Summary-FY26'!$A:$A, 'Analysis-School'!$A18,'Forecast Summary-FY26'!$C:$C, 'Analysis-School'!H$5,'Forecast Summary-FY26'!$D:$D, 'Analysis-School'!H$3)</f>
        <v>2637</v>
      </c>
      <c r="I18" s="355">
        <v>2900.7000000000003</v>
      </c>
      <c r="J18" s="355">
        <f>SUMIFS('Forecast Summary-FY25'!$E:$E,'Forecast Summary-FY25'!$A:$A, 'Analysis-School'!$A18,'Forecast Summary-FY25'!$C:$C, 'Analysis-School'!J$5,'Forecast Summary-FY25'!$D:$D, 'Analysis-School'!J$3)</f>
        <v>3074</v>
      </c>
      <c r="K18" s="355">
        <v>3190.7700000000004</v>
      </c>
      <c r="L18" s="355">
        <f>SUMIFS('Forecast Summary-FY25'!$E:$E,'Forecast Summary-FY25'!$A:$A, 'Analysis-School'!$A18,'Forecast Summary-FY25'!$C:$C, 'Analysis-School'!L$5,'Forecast Summary-FY25'!$D:$D, 'Analysis-School'!L$3)</f>
        <v>3074</v>
      </c>
      <c r="M18" s="355">
        <f>SUMIFS('Forecast Summary-FY26'!$E:$E,'Forecast Summary-FY26'!$A:$A, 'Analysis-School'!$A18,'Forecast Summary-FY26'!$C:$C, 'Analysis-School'!M$5,'Forecast Summary-FY26'!$D:$D, 'Analysis-School'!M$3)</f>
        <v>3074</v>
      </c>
      <c r="N18" s="439">
        <f t="shared" si="0"/>
        <v>0.16571861964353429</v>
      </c>
      <c r="O18" s="358"/>
      <c r="P18" s="354" t="s">
        <v>1876</v>
      </c>
      <c r="Q18" s="355">
        <f>SUMIFS('Forecast Summary-FY26'!$F:$F,'Forecast Summary-FY26'!$A:$A, 'Analysis-School'!$A18,'Forecast Summary-FY26'!$C:$C, 'Analysis-School'!Q$5,'Forecast Summary-FY26'!$D:$D, 'Analysis-School'!Q$3)</f>
        <v>3079</v>
      </c>
      <c r="R18" s="355">
        <f>SUMIFS('Forecast Summary-FY26'!$F:$F,'Forecast Summary-FY26'!$A:$A, 'Analysis-School'!$A18,'Forecast Summary-FY26'!$C:$C, 'Analysis-School'!R$5,'Forecast Summary-FY26'!$D:$D, 'Analysis-School'!R$3)</f>
        <v>3281</v>
      </c>
      <c r="S18" s="355">
        <f>SUMIFS('Forecast Summary-FY26'!$F:$F,'Forecast Summary-FY26'!$A:$A, 'Analysis-School'!$A18,'Forecast Summary-FY26'!$C:$C, 'Analysis-School'!S$5,'Forecast Summary-FY26'!$D:$D, 'Analysis-School'!S$3)</f>
        <v>3625</v>
      </c>
      <c r="T18" s="355">
        <f>SUMIFS('Forecast Summary-FY26'!$F:$F,'Forecast Summary-FY26'!$A:$A, 'Analysis-School'!$A18,'Forecast Summary-FY26'!$C:$C, 'Analysis-School'!T$5,'Forecast Summary-FY26'!$D:$D, 'Analysis-School'!T$3)</f>
        <v>3451</v>
      </c>
      <c r="U18" s="355">
        <f>SUMIFS('Forecast Summary-FY26'!$F:$F,'Forecast Summary-FY26'!$A:$A, 'Analysis-School'!$A18,'Forecast Summary-FY26'!$C:$C, 'Analysis-School'!U$5,'Forecast Summary-FY26'!$D:$D, 'Analysis-School'!U$3)</f>
        <v>3676</v>
      </c>
      <c r="V18" s="355">
        <f>SUMIFS('Forecast Summary-FY26'!$F:$F,'Forecast Summary-FY26'!$A:$A, 'Analysis-School'!$A18,'Forecast Summary-FY26'!$C:$C, 'Analysis-School'!V$5,'Forecast Summary-FY26'!$D:$D, 'Analysis-School'!V$3)</f>
        <v>3554</v>
      </c>
      <c r="W18" s="355">
        <v>3510.4264947809484</v>
      </c>
      <c r="X18" s="355">
        <f>SUMIFS('Forecast Summary-FY25'!$F:$F,'Forecast Summary-FY25'!$A:$A, 'Analysis-School'!$A18,'Forecast Summary-FY25'!$C:$C, 'Analysis-School'!X$5,'Forecast Summary-FY25'!$D:$D, 'Analysis-School'!X$3)</f>
        <v>3305</v>
      </c>
      <c r="Y18" s="355">
        <v>3582.0026023641835</v>
      </c>
      <c r="Z18" s="355">
        <f>SUMIFS('Forecast Summary-FY25'!$F:$F,'Forecast Summary-FY25'!$A:$A, 'Analysis-School'!$A18,'Forecast Summary-FY25'!$C:$C, 'Analysis-School'!Z$5,'Forecast Summary-FY25'!$D:$D, 'Analysis-School'!Z$3)</f>
        <v>3312</v>
      </c>
      <c r="AA18" s="355">
        <f>SUMIFS('Forecast Summary-FY26'!$F:$F,'Forecast Summary-FY26'!$A:$A, 'Analysis-School'!$A18,'Forecast Summary-FY26'!$C:$C, 'Analysis-School'!AA$5,'Forecast Summary-FY26'!$D:$D, 'Analysis-School'!AA$3)</f>
        <v>3450</v>
      </c>
      <c r="AB18" s="439">
        <f t="shared" si="1"/>
        <v>-2.9262802476083261E-2</v>
      </c>
      <c r="AC18" s="358"/>
      <c r="AD18" s="354" t="s">
        <v>1876</v>
      </c>
      <c r="AE18" s="355">
        <f>SUMIFS('Forecast Summary-FY26'!$J:$J,'Forecast Summary-FY26'!$A:$A, 'Analysis-School'!$A18,'Forecast Summary-FY26'!$C:$C, 'Analysis-School'!AE$5,'Forecast Summary-FY26'!$D:$D, 'Analysis-School'!AE$3)</f>
        <v>0</v>
      </c>
      <c r="AF18" s="355">
        <f>SUMIFS('Forecast Summary-FY26'!$J:$J,'Forecast Summary-FY26'!$A:$A, 'Analysis-School'!$A18,'Forecast Summary-FY26'!$C:$C, 'Analysis-School'!AF$5,'Forecast Summary-FY26'!$D:$D, 'Analysis-School'!AF$3)</f>
        <v>0</v>
      </c>
      <c r="AG18" s="355">
        <f>SUMIFS('Forecast Summary-FY26'!$J:$J,'Forecast Summary-FY26'!$A:$A, 'Analysis-School'!$A18,'Forecast Summary-FY26'!$C:$C, 'Analysis-School'!AG$5,'Forecast Summary-FY26'!$D:$D, 'Analysis-School'!AG$3)</f>
        <v>0</v>
      </c>
      <c r="AH18" s="355">
        <f>SUMIFS('Forecast Summary-FY26'!$J:$J,'Forecast Summary-FY26'!$A:$A, 'Analysis-School'!$A18,'Forecast Summary-FY26'!$C:$C, 'Analysis-School'!AH$5,'Forecast Summary-FY26'!$D:$D, 'Analysis-School'!AH$3)</f>
        <v>0</v>
      </c>
      <c r="AI18" s="355">
        <f>SUMIFS('Forecast Summary-FY26'!$J:$J,'Forecast Summary-FY26'!$A:$A, 'Analysis-School'!$A18,'Forecast Summary-FY26'!$C:$C, 'Analysis-School'!AI$5,'Forecast Summary-FY26'!$D:$D, 'Analysis-School'!AI$3)</f>
        <v>8</v>
      </c>
      <c r="AJ18" s="355">
        <f>SUMIFS('Forecast Summary-FY26'!$J:$J,'Forecast Summary-FY26'!$A:$A, 'Analysis-School'!$A18,'Forecast Summary-FY26'!$C:$C, 'Analysis-School'!AJ$5,'Forecast Summary-FY26'!$D:$D, 'Analysis-School'!AJ$3)</f>
        <v>0</v>
      </c>
      <c r="AK18" s="355">
        <v>4.3440872880721981</v>
      </c>
      <c r="AL18" s="355">
        <f>SUMIFS('Forecast Summary-FY25'!$J:$J,'Forecast Summary-FY25'!$A:$A, 'Analysis-School'!$A18,'Forecast Summary-FY25'!$C:$C, 'Analysis-School'!AL$5,'Forecast Summary-FY25'!$D:$D, 'Analysis-School'!AL$3)</f>
        <v>0</v>
      </c>
      <c r="AM18" s="355">
        <v>4.7784960168794184</v>
      </c>
      <c r="AN18" s="355">
        <f>SUMIFS('Forecast Summary-FY25'!$J:$J,'Forecast Summary-FY25'!$A:$A, 'Analysis-School'!$A18,'Forecast Summary-FY25'!$C:$C, 'Analysis-School'!AN$5,'Forecast Summary-FY25'!$D:$D, 'Analysis-School'!AN$3)</f>
        <v>1</v>
      </c>
      <c r="AO18" s="355">
        <f>SUMIFS('Forecast Summary-FY26'!$J:$J,'Forecast Summary-FY26'!$A:$A, 'Analysis-School'!$A18,'Forecast Summary-FY26'!$C:$C, 'Analysis-School'!AO$5,'Forecast Summary-FY26'!$D:$D, 'Analysis-School'!AO$3)</f>
        <v>1</v>
      </c>
      <c r="AP18" s="439" t="str">
        <f t="shared" si="2"/>
        <v>NA</v>
      </c>
    </row>
    <row r="19" spans="1:42">
      <c r="A19" s="10" t="s">
        <v>73</v>
      </c>
      <c r="B19" s="359" t="s">
        <v>1912</v>
      </c>
      <c r="C19" s="360">
        <f>SUMIFS('Forecast Summary-FY26'!$E:$E,'Forecast Summary-FY26'!$A:$A, 'Analysis-School'!$A19,'Forecast Summary-FY26'!$C:$C, 'Analysis-School'!C$5,'Forecast Summary-FY26'!$D:$D, 'Analysis-School'!C$3)</f>
        <v>1172</v>
      </c>
      <c r="D19" s="360">
        <f>SUMIFS('Forecast Summary-FY26'!$E:$E,'Forecast Summary-FY26'!$A:$A, 'Analysis-School'!$A19,'Forecast Summary-FY26'!$C:$C, 'Analysis-School'!D$5,'Forecast Summary-FY26'!$D:$D, 'Analysis-School'!D$3)</f>
        <v>4390</v>
      </c>
      <c r="E19" s="360">
        <f>SUMIFS('Forecast Summary-FY26'!$E:$E,'Forecast Summary-FY26'!$A:$A, 'Analysis-School'!$A19,'Forecast Summary-FY26'!$C:$C, 'Analysis-School'!E$5,'Forecast Summary-FY26'!$D:$D, 'Analysis-School'!E$3)</f>
        <v>4499</v>
      </c>
      <c r="F19" s="360">
        <f>SUMIFS('Forecast Summary-FY26'!$E:$E,'Forecast Summary-FY26'!$A:$A, 'Analysis-School'!$A19,'Forecast Summary-FY26'!$C:$C, 'Analysis-School'!F$5,'Forecast Summary-FY26'!$D:$D, 'Analysis-School'!F$3)</f>
        <v>4597</v>
      </c>
      <c r="G19" s="360">
        <f>SUMIFS('Forecast Summary-FY26'!$E:$E,'Forecast Summary-FY26'!$A:$A, 'Analysis-School'!$A19,'Forecast Summary-FY26'!$C:$C, 'Analysis-School'!G$5,'Forecast Summary-FY26'!$D:$D, 'Analysis-School'!G$3)</f>
        <v>4521</v>
      </c>
      <c r="H19" s="360">
        <f>SUMIFS('Forecast Summary-FY26'!$E:$E,'Forecast Summary-FY26'!$A:$A, 'Analysis-School'!$A19,'Forecast Summary-FY26'!$C:$C, 'Analysis-School'!H$5,'Forecast Summary-FY26'!$D:$D, 'Analysis-School'!H$3)</f>
        <v>3364</v>
      </c>
      <c r="I19" s="360">
        <v>3635.6085380733384</v>
      </c>
      <c r="J19" s="360">
        <f>SUMIFS('Forecast Summary-FY25'!$E:$E,'Forecast Summary-FY25'!$A:$A, 'Analysis-School'!$A19,'Forecast Summary-FY25'!$C:$C, 'Analysis-School'!J$5,'Forecast Summary-FY25'!$D:$D, 'Analysis-School'!J$3)</f>
        <v>4874</v>
      </c>
      <c r="K19" s="360">
        <v>3775.2352059155796</v>
      </c>
      <c r="L19" s="360">
        <f>SUMIFS('Forecast Summary-FY25'!$E:$E,'Forecast Summary-FY25'!$A:$A, 'Analysis-School'!$A19,'Forecast Summary-FY25'!$C:$C, 'Analysis-School'!L$5,'Forecast Summary-FY25'!$D:$D, 'Analysis-School'!L$3)</f>
        <v>4630.3</v>
      </c>
      <c r="M19" s="360">
        <f>SUMIFS('Forecast Summary-FY26'!$E:$E,'Forecast Summary-FY26'!$A:$A, 'Analysis-School'!$A19,'Forecast Summary-FY26'!$C:$C, 'Analysis-School'!M$5,'Forecast Summary-FY26'!$D:$D, 'Analysis-School'!M$3)</f>
        <v>4398.7849999999999</v>
      </c>
      <c r="N19" s="442">
        <f t="shared" si="0"/>
        <v>0.30760552913198569</v>
      </c>
      <c r="P19" s="359" t="s">
        <v>1912</v>
      </c>
      <c r="Q19" s="360">
        <f>SUMIFS('Forecast Summary-FY26'!$F:$F,'Forecast Summary-FY26'!$A:$A, 'Analysis-School'!$A19,'Forecast Summary-FY26'!$C:$C, 'Analysis-School'!Q$5,'Forecast Summary-FY26'!$D:$D, 'Analysis-School'!Q$3)</f>
        <v>5957</v>
      </c>
      <c r="R19" s="360">
        <f>SUMIFS('Forecast Summary-FY26'!$F:$F,'Forecast Summary-FY26'!$A:$A, 'Analysis-School'!$A19,'Forecast Summary-FY26'!$C:$C, 'Analysis-School'!R$5,'Forecast Summary-FY26'!$D:$D, 'Analysis-School'!R$3)</f>
        <v>5959</v>
      </c>
      <c r="S19" s="360">
        <f>SUMIFS('Forecast Summary-FY26'!$F:$F,'Forecast Summary-FY26'!$A:$A, 'Analysis-School'!$A19,'Forecast Summary-FY26'!$C:$C, 'Analysis-School'!S$5,'Forecast Summary-FY26'!$D:$D, 'Analysis-School'!S$3)</f>
        <v>6011</v>
      </c>
      <c r="T19" s="360">
        <f>SUMIFS('Forecast Summary-FY26'!$F:$F,'Forecast Summary-FY26'!$A:$A, 'Analysis-School'!$A19,'Forecast Summary-FY26'!$C:$C, 'Analysis-School'!T$5,'Forecast Summary-FY26'!$D:$D, 'Analysis-School'!T$3)</f>
        <v>6189</v>
      </c>
      <c r="U19" s="360">
        <f>SUMIFS('Forecast Summary-FY26'!$F:$F,'Forecast Summary-FY26'!$A:$A, 'Analysis-School'!$A19,'Forecast Summary-FY26'!$C:$C, 'Analysis-School'!U$5,'Forecast Summary-FY26'!$D:$D, 'Analysis-School'!U$3)</f>
        <v>6000</v>
      </c>
      <c r="V19" s="360">
        <f>SUMIFS('Forecast Summary-FY26'!$F:$F,'Forecast Summary-FY26'!$A:$A, 'Analysis-School'!$A19,'Forecast Summary-FY26'!$C:$C, 'Analysis-School'!V$5,'Forecast Summary-FY26'!$D:$D, 'Analysis-School'!V$3)</f>
        <v>5432</v>
      </c>
      <c r="W19" s="360">
        <v>5097.7553213316896</v>
      </c>
      <c r="X19" s="360">
        <f>SUMIFS('Forecast Summary-FY25'!$F:$F,'Forecast Summary-FY25'!$A:$A, 'Analysis-School'!$A19,'Forecast Summary-FY25'!$C:$C, 'Analysis-School'!X$5,'Forecast Summary-FY25'!$D:$D, 'Analysis-School'!X$3)</f>
        <v>5119</v>
      </c>
      <c r="Y19" s="360">
        <v>5012.4382334196616</v>
      </c>
      <c r="Z19" s="360">
        <f>SUMIFS('Forecast Summary-FY25'!$F:$F,'Forecast Summary-FY25'!$A:$A, 'Analysis-School'!$A19,'Forecast Summary-FY25'!$C:$C, 'Analysis-School'!Z$5,'Forecast Summary-FY25'!$D:$D, 'Analysis-School'!Z$3)</f>
        <v>5126</v>
      </c>
      <c r="AA19" s="360">
        <f>SUMIFS('Forecast Summary-FY26'!$F:$F,'Forecast Summary-FY26'!$A:$A, 'Analysis-School'!$A19,'Forecast Summary-FY26'!$C:$C, 'Analysis-School'!AA$5,'Forecast Summary-FY26'!$D:$D, 'Analysis-School'!AA$3)</f>
        <v>5397</v>
      </c>
      <c r="AB19" s="442">
        <f t="shared" si="1"/>
        <v>-6.4432989690721421E-3</v>
      </c>
      <c r="AD19" s="359" t="s">
        <v>1912</v>
      </c>
      <c r="AE19" s="360">
        <f>SUMIFS('Forecast Summary-FY26'!$J:$J,'Forecast Summary-FY26'!$A:$A, 'Analysis-School'!$A19,'Forecast Summary-FY26'!$C:$C, 'Analysis-School'!AE$5,'Forecast Summary-FY26'!$D:$D, 'Analysis-School'!AE$3)</f>
        <v>0</v>
      </c>
      <c r="AF19" s="360">
        <f>SUMIFS('Forecast Summary-FY26'!$J:$J,'Forecast Summary-FY26'!$A:$A, 'Analysis-School'!$A19,'Forecast Summary-FY26'!$C:$C, 'Analysis-School'!AF$5,'Forecast Summary-FY26'!$D:$D, 'Analysis-School'!AF$3)</f>
        <v>0</v>
      </c>
      <c r="AG19" s="360">
        <f>SUMIFS('Forecast Summary-FY26'!$J:$J,'Forecast Summary-FY26'!$A:$A, 'Analysis-School'!$A19,'Forecast Summary-FY26'!$C:$C, 'Analysis-School'!AG$5,'Forecast Summary-FY26'!$D:$D, 'Analysis-School'!AG$3)</f>
        <v>0</v>
      </c>
      <c r="AH19" s="360">
        <f>SUMIFS('Forecast Summary-FY26'!$J:$J,'Forecast Summary-FY26'!$A:$A, 'Analysis-School'!$A19,'Forecast Summary-FY26'!$C:$C, 'Analysis-School'!AH$5,'Forecast Summary-FY26'!$D:$D, 'Analysis-School'!AH$3)</f>
        <v>0</v>
      </c>
      <c r="AI19" s="360">
        <f>SUMIFS('Forecast Summary-FY26'!$J:$J,'Forecast Summary-FY26'!$A:$A, 'Analysis-School'!$A19,'Forecast Summary-FY26'!$C:$C, 'Analysis-School'!AI$5,'Forecast Summary-FY26'!$D:$D, 'Analysis-School'!AI$3)</f>
        <v>9</v>
      </c>
      <c r="AJ19" s="360">
        <f>SUMIFS('Forecast Summary-FY26'!$J:$J,'Forecast Summary-FY26'!$A:$A, 'Analysis-School'!$A19,'Forecast Summary-FY26'!$C:$C, 'Analysis-School'!AJ$5,'Forecast Summary-FY26'!$D:$D, 'Analysis-School'!AJ$3)</f>
        <v>1</v>
      </c>
      <c r="AK19" s="360">
        <v>1.1000000000000001</v>
      </c>
      <c r="AL19" s="360">
        <f>SUMIFS('Forecast Summary-FY25'!$J:$J,'Forecast Summary-FY25'!$A:$A, 'Analysis-School'!$A19,'Forecast Summary-FY25'!$C:$C, 'Analysis-School'!AL$5,'Forecast Summary-FY25'!$D:$D, 'Analysis-School'!AL$3)</f>
        <v>1</v>
      </c>
      <c r="AM19" s="360">
        <v>1.2100000000000002</v>
      </c>
      <c r="AN19" s="360">
        <f>SUMIFS('Forecast Summary-FY25'!$J:$J,'Forecast Summary-FY25'!$A:$A, 'Analysis-School'!$A19,'Forecast Summary-FY25'!$C:$C, 'Analysis-School'!AN$5,'Forecast Summary-FY25'!$D:$D, 'Analysis-School'!AN$3)</f>
        <v>1.1000000000000001</v>
      </c>
      <c r="AO19" s="360">
        <f>SUMIFS('Forecast Summary-FY26'!$J:$J,'Forecast Summary-FY26'!$A:$A, 'Analysis-School'!$A19,'Forecast Summary-FY26'!$C:$C, 'Analysis-School'!AO$5,'Forecast Summary-FY26'!$D:$D, 'Analysis-School'!AO$3)</f>
        <v>1.2100000000000002</v>
      </c>
      <c r="AP19" s="442">
        <f t="shared" si="2"/>
        <v>0.21000000000000019</v>
      </c>
    </row>
    <row r="20" spans="1:42">
      <c r="A20" s="10" t="s">
        <v>75</v>
      </c>
      <c r="B20" s="354" t="s">
        <v>1877</v>
      </c>
      <c r="C20" s="355">
        <f>SUMIFS('Forecast Summary-FY26'!$E:$E,'Forecast Summary-FY26'!$A:$A, 'Analysis-School'!$A20,'Forecast Summary-FY26'!$C:$C, 'Analysis-School'!C$5,'Forecast Summary-FY26'!$D:$D, 'Analysis-School'!C$3)</f>
        <v>766</v>
      </c>
      <c r="D20" s="355">
        <f>SUMIFS('Forecast Summary-FY26'!$E:$E,'Forecast Summary-FY26'!$A:$A, 'Analysis-School'!$A20,'Forecast Summary-FY26'!$C:$C, 'Analysis-School'!D$5,'Forecast Summary-FY26'!$D:$D, 'Analysis-School'!D$3)</f>
        <v>787</v>
      </c>
      <c r="E20" s="355">
        <f>SUMIFS('Forecast Summary-FY26'!$E:$E,'Forecast Summary-FY26'!$A:$A, 'Analysis-School'!$A20,'Forecast Summary-FY26'!$C:$C, 'Analysis-School'!E$5,'Forecast Summary-FY26'!$D:$D, 'Analysis-School'!E$3)</f>
        <v>750</v>
      </c>
      <c r="F20" s="355">
        <f>SUMIFS('Forecast Summary-FY26'!$E:$E,'Forecast Summary-FY26'!$A:$A, 'Analysis-School'!$A20,'Forecast Summary-FY26'!$C:$C, 'Analysis-School'!F$5,'Forecast Summary-FY26'!$D:$D, 'Analysis-School'!F$3)</f>
        <v>797</v>
      </c>
      <c r="G20" s="355">
        <f>SUMIFS('Forecast Summary-FY26'!$E:$E,'Forecast Summary-FY26'!$A:$A, 'Analysis-School'!$A20,'Forecast Summary-FY26'!$C:$C, 'Analysis-School'!G$5,'Forecast Summary-FY26'!$D:$D, 'Analysis-School'!G$3)</f>
        <v>875</v>
      </c>
      <c r="H20" s="355">
        <f>SUMIFS('Forecast Summary-FY26'!$E:$E,'Forecast Summary-FY26'!$A:$A, 'Analysis-School'!$A20,'Forecast Summary-FY26'!$C:$C, 'Analysis-School'!H$5,'Forecast Summary-FY26'!$D:$D, 'Analysis-School'!H$3)</f>
        <v>841</v>
      </c>
      <c r="I20" s="355">
        <v>883.83259158816736</v>
      </c>
      <c r="J20" s="355">
        <f>SUMIFS('Forecast Summary-FY25'!$E:$E,'Forecast Summary-FY25'!$A:$A, 'Analysis-School'!$A20,'Forecast Summary-FY25'!$C:$C, 'Analysis-School'!J$5,'Forecast Summary-FY25'!$D:$D, 'Analysis-School'!J$3)</f>
        <v>838</v>
      </c>
      <c r="K20" s="355">
        <v>904.67971611159783</v>
      </c>
      <c r="L20" s="355">
        <f>SUMIFS('Forecast Summary-FY25'!$E:$E,'Forecast Summary-FY25'!$A:$A, 'Analysis-School'!$A20,'Forecast Summary-FY25'!$C:$C, 'Analysis-School'!L$5,'Forecast Summary-FY25'!$D:$D, 'Analysis-School'!L$3)</f>
        <v>840</v>
      </c>
      <c r="M20" s="355">
        <f>SUMIFS('Forecast Summary-FY26'!$E:$E,'Forecast Summary-FY26'!$A:$A, 'Analysis-School'!$A20,'Forecast Summary-FY26'!$C:$C, 'Analysis-School'!M$5,'Forecast Summary-FY26'!$D:$D, 'Analysis-School'!M$3)</f>
        <v>840</v>
      </c>
      <c r="N20" s="439">
        <f t="shared" si="0"/>
        <v>-1.1890606420927874E-3</v>
      </c>
      <c r="O20" s="358"/>
      <c r="P20" s="354" t="s">
        <v>1877</v>
      </c>
      <c r="Q20" s="355">
        <f>SUMIFS('Forecast Summary-FY26'!$F:$F,'Forecast Summary-FY26'!$A:$A, 'Analysis-School'!$A20,'Forecast Summary-FY26'!$C:$C, 'Analysis-School'!Q$5,'Forecast Summary-FY26'!$D:$D, 'Analysis-School'!Q$3)</f>
        <v>736</v>
      </c>
      <c r="R20" s="355">
        <f>SUMIFS('Forecast Summary-FY26'!$F:$F,'Forecast Summary-FY26'!$A:$A, 'Analysis-School'!$A20,'Forecast Summary-FY26'!$C:$C, 'Analysis-School'!R$5,'Forecast Summary-FY26'!$D:$D, 'Analysis-School'!R$3)</f>
        <v>773</v>
      </c>
      <c r="S20" s="355">
        <f>SUMIFS('Forecast Summary-FY26'!$F:$F,'Forecast Summary-FY26'!$A:$A, 'Analysis-School'!$A20,'Forecast Summary-FY26'!$C:$C, 'Analysis-School'!S$5,'Forecast Summary-FY26'!$D:$D, 'Analysis-School'!S$3)</f>
        <v>769</v>
      </c>
      <c r="T20" s="355">
        <f>SUMIFS('Forecast Summary-FY26'!$F:$F,'Forecast Summary-FY26'!$A:$A, 'Analysis-School'!$A20,'Forecast Summary-FY26'!$C:$C, 'Analysis-School'!T$5,'Forecast Summary-FY26'!$D:$D, 'Analysis-School'!T$3)</f>
        <v>771</v>
      </c>
      <c r="U20" s="355">
        <f>SUMIFS('Forecast Summary-FY26'!$F:$F,'Forecast Summary-FY26'!$A:$A, 'Analysis-School'!$A20,'Forecast Summary-FY26'!$C:$C, 'Analysis-School'!U$5,'Forecast Summary-FY26'!$D:$D, 'Analysis-School'!U$3)</f>
        <v>694</v>
      </c>
      <c r="V20" s="355">
        <f>SUMIFS('Forecast Summary-FY26'!$F:$F,'Forecast Summary-FY26'!$A:$A, 'Analysis-School'!$A20,'Forecast Summary-FY26'!$C:$C, 'Analysis-School'!V$5,'Forecast Summary-FY26'!$D:$D, 'Analysis-School'!V$3)</f>
        <v>695</v>
      </c>
      <c r="W20" s="355">
        <v>655.48625003667235</v>
      </c>
      <c r="X20" s="355">
        <f>SUMIFS('Forecast Summary-FY25'!$F:$F,'Forecast Summary-FY25'!$A:$A, 'Analysis-School'!$A20,'Forecast Summary-FY25'!$C:$C, 'Analysis-School'!X$5,'Forecast Summary-FY25'!$D:$D, 'Analysis-School'!X$3)</f>
        <v>612</v>
      </c>
      <c r="Y20" s="355">
        <v>641.67451736764042</v>
      </c>
      <c r="Z20" s="355">
        <f>SUMIFS('Forecast Summary-FY25'!$F:$F,'Forecast Summary-FY25'!$A:$A, 'Analysis-School'!$A20,'Forecast Summary-FY25'!$C:$C, 'Analysis-School'!Z$5,'Forecast Summary-FY25'!$D:$D, 'Analysis-School'!Z$3)</f>
        <v>613</v>
      </c>
      <c r="AA20" s="355">
        <f>SUMIFS('Forecast Summary-FY26'!$F:$F,'Forecast Summary-FY26'!$A:$A, 'Analysis-School'!$A20,'Forecast Summary-FY26'!$C:$C, 'Analysis-School'!AA$5,'Forecast Summary-FY26'!$D:$D, 'Analysis-School'!AA$3)</f>
        <v>624</v>
      </c>
      <c r="AB20" s="439">
        <f t="shared" si="1"/>
        <v>-0.10215827338129502</v>
      </c>
      <c r="AC20" s="358"/>
      <c r="AD20" s="354" t="s">
        <v>1877</v>
      </c>
      <c r="AE20" s="355">
        <f>SUMIFS('Forecast Summary-FY26'!$J:$J,'Forecast Summary-FY26'!$A:$A, 'Analysis-School'!$A20,'Forecast Summary-FY26'!$C:$C, 'Analysis-School'!AE$5,'Forecast Summary-FY26'!$D:$D, 'Analysis-School'!AE$3)</f>
        <v>3</v>
      </c>
      <c r="AF20" s="355">
        <f>SUMIFS('Forecast Summary-FY26'!$J:$J,'Forecast Summary-FY26'!$A:$A, 'Analysis-School'!$A20,'Forecast Summary-FY26'!$C:$C, 'Analysis-School'!AF$5,'Forecast Summary-FY26'!$D:$D, 'Analysis-School'!AF$3)</f>
        <v>1</v>
      </c>
      <c r="AG20" s="355">
        <f>SUMIFS('Forecast Summary-FY26'!$J:$J,'Forecast Summary-FY26'!$A:$A, 'Analysis-School'!$A20,'Forecast Summary-FY26'!$C:$C, 'Analysis-School'!AG$5,'Forecast Summary-FY26'!$D:$D, 'Analysis-School'!AG$3)</f>
        <v>0</v>
      </c>
      <c r="AH20" s="355">
        <f>SUMIFS('Forecast Summary-FY26'!$J:$J,'Forecast Summary-FY26'!$A:$A, 'Analysis-School'!$A20,'Forecast Summary-FY26'!$C:$C, 'Analysis-School'!AH$5,'Forecast Summary-FY26'!$D:$D, 'Analysis-School'!AH$3)</f>
        <v>0</v>
      </c>
      <c r="AI20" s="355">
        <f>SUMIFS('Forecast Summary-FY26'!$J:$J,'Forecast Summary-FY26'!$A:$A, 'Analysis-School'!$A20,'Forecast Summary-FY26'!$C:$C, 'Analysis-School'!AI$5,'Forecast Summary-FY26'!$D:$D, 'Analysis-School'!AI$3)</f>
        <v>5</v>
      </c>
      <c r="AJ20" s="355">
        <f>SUMIFS('Forecast Summary-FY26'!$J:$J,'Forecast Summary-FY26'!$A:$A, 'Analysis-School'!$A20,'Forecast Summary-FY26'!$C:$C, 'Analysis-School'!AJ$5,'Forecast Summary-FY26'!$D:$D, 'Analysis-School'!AJ$3)</f>
        <v>1</v>
      </c>
      <c r="AK20" s="355">
        <v>1.1000000000000001</v>
      </c>
      <c r="AL20" s="355">
        <f>SUMIFS('Forecast Summary-FY25'!$J:$J,'Forecast Summary-FY25'!$A:$A, 'Analysis-School'!$A20,'Forecast Summary-FY25'!$C:$C, 'Analysis-School'!AL$5,'Forecast Summary-FY25'!$D:$D, 'Analysis-School'!AL$3)</f>
        <v>0</v>
      </c>
      <c r="AM20" s="355">
        <v>1.2100000000000002</v>
      </c>
      <c r="AN20" s="355">
        <f>SUMIFS('Forecast Summary-FY25'!$J:$J,'Forecast Summary-FY25'!$A:$A, 'Analysis-School'!$A20,'Forecast Summary-FY25'!$C:$C, 'Analysis-School'!AN$5,'Forecast Summary-FY25'!$D:$D, 'Analysis-School'!AN$3)</f>
        <v>1</v>
      </c>
      <c r="AO20" s="355">
        <f>SUMIFS('Forecast Summary-FY26'!$J:$J,'Forecast Summary-FY26'!$A:$A, 'Analysis-School'!$A20,'Forecast Summary-FY26'!$C:$C, 'Analysis-School'!AO$5,'Forecast Summary-FY26'!$D:$D, 'Analysis-School'!AO$3)</f>
        <v>1</v>
      </c>
      <c r="AP20" s="439">
        <f t="shared" si="2"/>
        <v>0</v>
      </c>
    </row>
    <row r="21" spans="1:42">
      <c r="A21" s="10" t="s">
        <v>77</v>
      </c>
      <c r="B21" s="359" t="s">
        <v>1913</v>
      </c>
      <c r="C21" s="360">
        <f>SUMIFS('Forecast Summary-FY26'!$E:$E,'Forecast Summary-FY26'!$A:$A, 'Analysis-School'!$A21,'Forecast Summary-FY26'!$C:$C, 'Analysis-School'!C$5,'Forecast Summary-FY26'!$D:$D, 'Analysis-School'!C$3)</f>
        <v>2185</v>
      </c>
      <c r="D21" s="360">
        <f>SUMIFS('Forecast Summary-FY26'!$E:$E,'Forecast Summary-FY26'!$A:$A, 'Analysis-School'!$A21,'Forecast Summary-FY26'!$C:$C, 'Analysis-School'!D$5,'Forecast Summary-FY26'!$D:$D, 'Analysis-School'!D$3)</f>
        <v>2328</v>
      </c>
      <c r="E21" s="360">
        <f>SUMIFS('Forecast Summary-FY26'!$E:$E,'Forecast Summary-FY26'!$A:$A, 'Analysis-School'!$A21,'Forecast Summary-FY26'!$C:$C, 'Analysis-School'!E$5,'Forecast Summary-FY26'!$D:$D, 'Analysis-School'!E$3)</f>
        <v>2469</v>
      </c>
      <c r="F21" s="360">
        <f>SUMIFS('Forecast Summary-FY26'!$E:$E,'Forecast Summary-FY26'!$A:$A, 'Analysis-School'!$A21,'Forecast Summary-FY26'!$C:$C, 'Analysis-School'!F$5,'Forecast Summary-FY26'!$D:$D, 'Analysis-School'!F$3)</f>
        <v>2442</v>
      </c>
      <c r="G21" s="360">
        <f>SUMIFS('Forecast Summary-FY26'!$E:$E,'Forecast Summary-FY26'!$A:$A, 'Analysis-School'!$A21,'Forecast Summary-FY26'!$C:$C, 'Analysis-School'!G$5,'Forecast Summary-FY26'!$D:$D, 'Analysis-School'!G$3)</f>
        <v>2418</v>
      </c>
      <c r="H21" s="360">
        <f>SUMIFS('Forecast Summary-FY26'!$E:$E,'Forecast Summary-FY26'!$A:$A, 'Analysis-School'!$A21,'Forecast Summary-FY26'!$C:$C, 'Analysis-School'!H$5,'Forecast Summary-FY26'!$D:$D, 'Analysis-School'!H$3)</f>
        <v>2534</v>
      </c>
      <c r="I21" s="360">
        <v>2572.244169237088</v>
      </c>
      <c r="J21" s="360">
        <f>SUMIFS('Forecast Summary-FY25'!$E:$E,'Forecast Summary-FY25'!$A:$A, 'Analysis-School'!$A21,'Forecast Summary-FY25'!$C:$C, 'Analysis-School'!J$5,'Forecast Summary-FY25'!$D:$D, 'Analysis-School'!J$3)</f>
        <v>2673</v>
      </c>
      <c r="K21" s="360">
        <v>2621.7715032677529</v>
      </c>
      <c r="L21" s="360">
        <f>SUMIFS('Forecast Summary-FY25'!$E:$E,'Forecast Summary-FY25'!$A:$A, 'Analysis-School'!$A21,'Forecast Summary-FY25'!$C:$C, 'Analysis-School'!L$5,'Forecast Summary-FY25'!$D:$D, 'Analysis-School'!L$3)</f>
        <v>2673</v>
      </c>
      <c r="M21" s="360">
        <f>SUMIFS('Forecast Summary-FY26'!$E:$E,'Forecast Summary-FY26'!$A:$A, 'Analysis-School'!$A21,'Forecast Summary-FY26'!$C:$C, 'Analysis-School'!M$5,'Forecast Summary-FY26'!$D:$D, 'Analysis-School'!M$3)</f>
        <v>2673</v>
      </c>
      <c r="N21" s="442">
        <f t="shared" si="0"/>
        <v>5.4853985793212212E-2</v>
      </c>
      <c r="P21" s="359" t="s">
        <v>1913</v>
      </c>
      <c r="Q21" s="360">
        <f>SUMIFS('Forecast Summary-FY26'!$F:$F,'Forecast Summary-FY26'!$A:$A, 'Analysis-School'!$A21,'Forecast Summary-FY26'!$C:$C, 'Analysis-School'!Q$5,'Forecast Summary-FY26'!$D:$D, 'Analysis-School'!Q$3)</f>
        <v>2587</v>
      </c>
      <c r="R21" s="360">
        <f>SUMIFS('Forecast Summary-FY26'!$F:$F,'Forecast Summary-FY26'!$A:$A, 'Analysis-School'!$A21,'Forecast Summary-FY26'!$C:$C, 'Analysis-School'!R$5,'Forecast Summary-FY26'!$D:$D, 'Analysis-School'!R$3)</f>
        <v>2552</v>
      </c>
      <c r="S21" s="360">
        <f>SUMIFS('Forecast Summary-FY26'!$F:$F,'Forecast Summary-FY26'!$A:$A, 'Analysis-School'!$A21,'Forecast Summary-FY26'!$C:$C, 'Analysis-School'!S$5,'Forecast Summary-FY26'!$D:$D, 'Analysis-School'!S$3)</f>
        <v>2352</v>
      </c>
      <c r="T21" s="360">
        <f>SUMIFS('Forecast Summary-FY26'!$F:$F,'Forecast Summary-FY26'!$A:$A, 'Analysis-School'!$A21,'Forecast Summary-FY26'!$C:$C, 'Analysis-School'!T$5,'Forecast Summary-FY26'!$D:$D, 'Analysis-School'!T$3)</f>
        <v>1929</v>
      </c>
      <c r="U21" s="360">
        <f>SUMIFS('Forecast Summary-FY26'!$F:$F,'Forecast Summary-FY26'!$A:$A, 'Analysis-School'!$A21,'Forecast Summary-FY26'!$C:$C, 'Analysis-School'!U$5,'Forecast Summary-FY26'!$D:$D, 'Analysis-School'!U$3)</f>
        <v>1918</v>
      </c>
      <c r="V21" s="360">
        <f>SUMIFS('Forecast Summary-FY26'!$F:$F,'Forecast Summary-FY26'!$A:$A, 'Analysis-School'!$A21,'Forecast Summary-FY26'!$C:$C, 'Analysis-School'!V$5,'Forecast Summary-FY26'!$D:$D, 'Analysis-School'!V$3)</f>
        <v>1910</v>
      </c>
      <c r="W21" s="360">
        <v>1801.1999999999998</v>
      </c>
      <c r="X21" s="360">
        <f>SUMIFS('Forecast Summary-FY25'!$F:$F,'Forecast Summary-FY25'!$A:$A, 'Analysis-School'!$A21,'Forecast Summary-FY25'!$C:$C, 'Analysis-School'!X$5,'Forecast Summary-FY25'!$D:$D, 'Analysis-School'!X$3)</f>
        <v>2350</v>
      </c>
      <c r="Y21" s="360">
        <v>1711.1399999999996</v>
      </c>
      <c r="Z21" s="360">
        <f>SUMIFS('Forecast Summary-FY25'!$F:$F,'Forecast Summary-FY25'!$A:$A, 'Analysis-School'!$A21,'Forecast Summary-FY25'!$C:$C, 'Analysis-School'!Z$5,'Forecast Summary-FY25'!$D:$D, 'Analysis-School'!Z$3)</f>
        <v>2350</v>
      </c>
      <c r="AA21" s="360">
        <f>SUMIFS('Forecast Summary-FY26'!$F:$F,'Forecast Summary-FY26'!$A:$A, 'Analysis-School'!$A21,'Forecast Summary-FY26'!$C:$C, 'Analysis-School'!AA$5,'Forecast Summary-FY26'!$D:$D, 'Analysis-School'!AA$3)</f>
        <v>2386</v>
      </c>
      <c r="AB21" s="442">
        <f t="shared" si="1"/>
        <v>0.24921465968586398</v>
      </c>
      <c r="AD21" s="359" t="s">
        <v>1913</v>
      </c>
      <c r="AE21" s="360">
        <f>SUMIFS('Forecast Summary-FY26'!$J:$J,'Forecast Summary-FY26'!$A:$A, 'Analysis-School'!$A21,'Forecast Summary-FY26'!$C:$C, 'Analysis-School'!AE$5,'Forecast Summary-FY26'!$D:$D, 'Analysis-School'!AE$3)</f>
        <v>22</v>
      </c>
      <c r="AF21" s="360">
        <f>SUMIFS('Forecast Summary-FY26'!$J:$J,'Forecast Summary-FY26'!$A:$A, 'Analysis-School'!$A21,'Forecast Summary-FY26'!$C:$C, 'Analysis-School'!AF$5,'Forecast Summary-FY26'!$D:$D, 'Analysis-School'!AF$3)</f>
        <v>28</v>
      </c>
      <c r="AG21" s="360">
        <f>SUMIFS('Forecast Summary-FY26'!$J:$J,'Forecast Summary-FY26'!$A:$A, 'Analysis-School'!$A21,'Forecast Summary-FY26'!$C:$C, 'Analysis-School'!AG$5,'Forecast Summary-FY26'!$D:$D, 'Analysis-School'!AG$3)</f>
        <v>21</v>
      </c>
      <c r="AH21" s="360">
        <f>SUMIFS('Forecast Summary-FY26'!$J:$J,'Forecast Summary-FY26'!$A:$A, 'Analysis-School'!$A21,'Forecast Summary-FY26'!$C:$C, 'Analysis-School'!AH$5,'Forecast Summary-FY26'!$D:$D, 'Analysis-School'!AH$3)</f>
        <v>0</v>
      </c>
      <c r="AI21" s="360">
        <f>SUMIFS('Forecast Summary-FY26'!$J:$J,'Forecast Summary-FY26'!$A:$A, 'Analysis-School'!$A21,'Forecast Summary-FY26'!$C:$C, 'Analysis-School'!AI$5,'Forecast Summary-FY26'!$D:$D, 'Analysis-School'!AI$3)</f>
        <v>0</v>
      </c>
      <c r="AJ21" s="360">
        <f>SUMIFS('Forecast Summary-FY26'!$J:$J,'Forecast Summary-FY26'!$A:$A, 'Analysis-School'!$A21,'Forecast Summary-FY26'!$C:$C, 'Analysis-School'!AJ$5,'Forecast Summary-FY26'!$D:$D, 'Analysis-School'!AJ$3)</f>
        <v>0</v>
      </c>
      <c r="AK21" s="446">
        <v>0</v>
      </c>
      <c r="AL21" s="446">
        <f>SUMIFS('Forecast Summary-FY25'!$J:$J,'Forecast Summary-FY25'!$A:$A, 'Analysis-School'!$A21,'Forecast Summary-FY25'!$C:$C, 'Analysis-School'!AL$5,'Forecast Summary-FY25'!$D:$D, 'Analysis-School'!AL$3)</f>
        <v>0</v>
      </c>
      <c r="AM21" s="446">
        <v>0</v>
      </c>
      <c r="AN21" s="446">
        <f>SUMIFS('Forecast Summary-FY25'!$J:$J,'Forecast Summary-FY25'!$A:$A, 'Analysis-School'!$A21,'Forecast Summary-FY25'!$C:$C, 'Analysis-School'!AN$5,'Forecast Summary-FY25'!$D:$D, 'Analysis-School'!AN$3)</f>
        <v>0</v>
      </c>
      <c r="AO21" s="446">
        <f>SUMIFS('Forecast Summary-FY26'!$J:$J,'Forecast Summary-FY26'!$A:$A, 'Analysis-School'!$A21,'Forecast Summary-FY26'!$C:$C, 'Analysis-School'!AO$5,'Forecast Summary-FY26'!$D:$D, 'Analysis-School'!AO$3)</f>
        <v>0</v>
      </c>
      <c r="AP21" s="442" t="str">
        <f t="shared" si="2"/>
        <v>NA</v>
      </c>
    </row>
    <row r="22" spans="1:42">
      <c r="A22" s="10" t="s">
        <v>79</v>
      </c>
      <c r="B22" s="354" t="s">
        <v>1878</v>
      </c>
      <c r="C22" s="355">
        <f>SUMIFS('Forecast Summary-FY26'!$E:$E,'Forecast Summary-FY26'!$A:$A, 'Analysis-School'!$A22,'Forecast Summary-FY26'!$C:$C, 'Analysis-School'!C$5,'Forecast Summary-FY26'!$D:$D, 'Analysis-School'!C$3)</f>
        <v>300</v>
      </c>
      <c r="D22" s="355">
        <f>SUMIFS('Forecast Summary-FY26'!$E:$E,'Forecast Summary-FY26'!$A:$A, 'Analysis-School'!$A22,'Forecast Summary-FY26'!$C:$C, 'Analysis-School'!D$5,'Forecast Summary-FY26'!$D:$D, 'Analysis-School'!D$3)</f>
        <v>267</v>
      </c>
      <c r="E22" s="355">
        <f>SUMIFS('Forecast Summary-FY26'!$E:$E,'Forecast Summary-FY26'!$A:$A, 'Analysis-School'!$A22,'Forecast Summary-FY26'!$C:$C, 'Analysis-School'!E$5,'Forecast Summary-FY26'!$D:$D, 'Analysis-School'!E$3)</f>
        <v>295</v>
      </c>
      <c r="F22" s="355">
        <f>SUMIFS('Forecast Summary-FY26'!$E:$E,'Forecast Summary-FY26'!$A:$A, 'Analysis-School'!$A22,'Forecast Summary-FY26'!$C:$C, 'Analysis-School'!F$5,'Forecast Summary-FY26'!$D:$D, 'Analysis-School'!F$3)</f>
        <v>272</v>
      </c>
      <c r="G22" s="355">
        <f>SUMIFS('Forecast Summary-FY26'!$E:$E,'Forecast Summary-FY26'!$A:$A, 'Analysis-School'!$A22,'Forecast Summary-FY26'!$C:$C, 'Analysis-School'!G$5,'Forecast Summary-FY26'!$D:$D, 'Analysis-School'!G$3)</f>
        <v>291</v>
      </c>
      <c r="H22" s="355">
        <f>SUMIFS('Forecast Summary-FY26'!$E:$E,'Forecast Summary-FY26'!$A:$A, 'Analysis-School'!$A22,'Forecast Summary-FY26'!$C:$C, 'Analysis-School'!H$5,'Forecast Summary-FY26'!$D:$D, 'Analysis-School'!H$3)</f>
        <v>358</v>
      </c>
      <c r="I22" s="355">
        <v>357.06951389113397</v>
      </c>
      <c r="J22" s="355">
        <f>SUMIFS('Forecast Summary-FY25'!$E:$E,'Forecast Summary-FY25'!$A:$A, 'Analysis-School'!$A22,'Forecast Summary-FY25'!$C:$C, 'Analysis-School'!J$5,'Forecast Summary-FY25'!$D:$D, 'Analysis-School'!J$3)</f>
        <v>423</v>
      </c>
      <c r="K22" s="355">
        <v>369.62896472424126</v>
      </c>
      <c r="L22" s="355">
        <f>SUMIFS('Forecast Summary-FY25'!$E:$E,'Forecast Summary-FY25'!$A:$A, 'Analysis-School'!$A22,'Forecast Summary-FY25'!$C:$C, 'Analysis-School'!L$5,'Forecast Summary-FY25'!$D:$D, 'Analysis-School'!L$3)</f>
        <v>427</v>
      </c>
      <c r="M22" s="355">
        <f>SUMIFS('Forecast Summary-FY26'!$E:$E,'Forecast Summary-FY26'!$A:$A, 'Analysis-School'!$A22,'Forecast Summary-FY26'!$C:$C, 'Analysis-School'!M$5,'Forecast Summary-FY26'!$D:$D, 'Analysis-School'!M$3)</f>
        <v>427</v>
      </c>
      <c r="N22" s="439">
        <f t="shared" si="0"/>
        <v>0.1927374301675977</v>
      </c>
      <c r="O22" s="358"/>
      <c r="P22" s="354" t="s">
        <v>1878</v>
      </c>
      <c r="Q22" s="355">
        <f>SUMIFS('Forecast Summary-FY26'!$F:$F,'Forecast Summary-FY26'!$A:$A, 'Analysis-School'!$A22,'Forecast Summary-FY26'!$C:$C, 'Analysis-School'!Q$5,'Forecast Summary-FY26'!$D:$D, 'Analysis-School'!Q$3)</f>
        <v>116</v>
      </c>
      <c r="R22" s="355">
        <f>SUMIFS('Forecast Summary-FY26'!$F:$F,'Forecast Summary-FY26'!$A:$A, 'Analysis-School'!$A22,'Forecast Summary-FY26'!$C:$C, 'Analysis-School'!R$5,'Forecast Summary-FY26'!$D:$D, 'Analysis-School'!R$3)</f>
        <v>129</v>
      </c>
      <c r="S22" s="355">
        <f>SUMIFS('Forecast Summary-FY26'!$F:$F,'Forecast Summary-FY26'!$A:$A, 'Analysis-School'!$A22,'Forecast Summary-FY26'!$C:$C, 'Analysis-School'!S$5,'Forecast Summary-FY26'!$D:$D, 'Analysis-School'!S$3)</f>
        <v>112</v>
      </c>
      <c r="T22" s="355">
        <f>SUMIFS('Forecast Summary-FY26'!$F:$F,'Forecast Summary-FY26'!$A:$A, 'Analysis-School'!$A22,'Forecast Summary-FY26'!$C:$C, 'Analysis-School'!T$5,'Forecast Summary-FY26'!$D:$D, 'Analysis-School'!T$3)</f>
        <v>85</v>
      </c>
      <c r="U22" s="355">
        <f>SUMIFS('Forecast Summary-FY26'!$F:$F,'Forecast Summary-FY26'!$A:$A, 'Analysis-School'!$A22,'Forecast Summary-FY26'!$C:$C, 'Analysis-School'!U$5,'Forecast Summary-FY26'!$D:$D, 'Analysis-School'!U$3)</f>
        <v>118</v>
      </c>
      <c r="V22" s="355">
        <f>SUMIFS('Forecast Summary-FY26'!$F:$F,'Forecast Summary-FY26'!$A:$A, 'Analysis-School'!$A22,'Forecast Summary-FY26'!$C:$C, 'Analysis-School'!V$5,'Forecast Summary-FY26'!$D:$D, 'Analysis-School'!V$3)</f>
        <v>118</v>
      </c>
      <c r="W22" s="355">
        <v>104.5</v>
      </c>
      <c r="X22" s="355">
        <f>SUMIFS('Forecast Summary-FY25'!$F:$F,'Forecast Summary-FY25'!$A:$A, 'Analysis-School'!$A22,'Forecast Summary-FY25'!$C:$C, 'Analysis-School'!X$5,'Forecast Summary-FY25'!$D:$D, 'Analysis-School'!X$3)</f>
        <v>125</v>
      </c>
      <c r="Y22" s="355">
        <v>100.12804144622805</v>
      </c>
      <c r="Z22" s="355">
        <f>SUMIFS('Forecast Summary-FY25'!$F:$F,'Forecast Summary-FY25'!$A:$A, 'Analysis-School'!$A22,'Forecast Summary-FY25'!$C:$C, 'Analysis-School'!Z$5,'Forecast Summary-FY25'!$D:$D, 'Analysis-School'!Z$3)</f>
        <v>118.75</v>
      </c>
      <c r="AA22" s="355">
        <f>SUMIFS('Forecast Summary-FY26'!$F:$F,'Forecast Summary-FY26'!$A:$A, 'Analysis-School'!$A22,'Forecast Summary-FY26'!$C:$C, 'Analysis-School'!AA$5,'Forecast Summary-FY26'!$D:$D, 'Analysis-School'!AA$3)</f>
        <v>126.35</v>
      </c>
      <c r="AB22" s="439">
        <f t="shared" si="1"/>
        <v>7.0762711864406747E-2</v>
      </c>
      <c r="AC22" s="358"/>
      <c r="AD22" s="354" t="s">
        <v>1878</v>
      </c>
      <c r="AE22" s="355">
        <f>SUMIFS('Forecast Summary-FY26'!$J:$J,'Forecast Summary-FY26'!$A:$A, 'Analysis-School'!$A22,'Forecast Summary-FY26'!$C:$C, 'Analysis-School'!AE$5,'Forecast Summary-FY26'!$D:$D, 'Analysis-School'!AE$3)</f>
        <v>0</v>
      </c>
      <c r="AF22" s="355">
        <f>SUMIFS('Forecast Summary-FY26'!$J:$J,'Forecast Summary-FY26'!$A:$A, 'Analysis-School'!$A22,'Forecast Summary-FY26'!$C:$C, 'Analysis-School'!AF$5,'Forecast Summary-FY26'!$D:$D, 'Analysis-School'!AF$3)</f>
        <v>0</v>
      </c>
      <c r="AG22" s="355">
        <f>SUMIFS('Forecast Summary-FY26'!$J:$J,'Forecast Summary-FY26'!$A:$A, 'Analysis-School'!$A22,'Forecast Summary-FY26'!$C:$C, 'Analysis-School'!AG$5,'Forecast Summary-FY26'!$D:$D, 'Analysis-School'!AG$3)</f>
        <v>0</v>
      </c>
      <c r="AH22" s="355">
        <f>SUMIFS('Forecast Summary-FY26'!$J:$J,'Forecast Summary-FY26'!$A:$A, 'Analysis-School'!$A22,'Forecast Summary-FY26'!$C:$C, 'Analysis-School'!AH$5,'Forecast Summary-FY26'!$D:$D, 'Analysis-School'!AH$3)</f>
        <v>0</v>
      </c>
      <c r="AI22" s="355">
        <f>SUMIFS('Forecast Summary-FY26'!$J:$J,'Forecast Summary-FY26'!$A:$A, 'Analysis-School'!$A22,'Forecast Summary-FY26'!$C:$C, 'Analysis-School'!AI$5,'Forecast Summary-FY26'!$D:$D, 'Analysis-School'!AI$3)</f>
        <v>0</v>
      </c>
      <c r="AJ22" s="355">
        <f>SUMIFS('Forecast Summary-FY26'!$J:$J,'Forecast Summary-FY26'!$A:$A, 'Analysis-School'!$A22,'Forecast Summary-FY26'!$C:$C, 'Analysis-School'!AJ$5,'Forecast Summary-FY26'!$D:$D, 'Analysis-School'!AJ$3)</f>
        <v>0</v>
      </c>
      <c r="AK22" s="355">
        <v>0</v>
      </c>
      <c r="AL22" s="510">
        <f>SUMIFS('Forecast Summary-FY25'!$J:$J,'Forecast Summary-FY25'!$A:$A, 'Analysis-School'!$A22,'Forecast Summary-FY25'!$C:$C, 'Analysis-School'!AL$5,'Forecast Summary-FY25'!$D:$D, 'Analysis-School'!AL$3)</f>
        <v>0</v>
      </c>
      <c r="AM22" s="510">
        <v>0</v>
      </c>
      <c r="AN22" s="510">
        <f>SUMIFS('Forecast Summary-FY25'!$J:$J,'Forecast Summary-FY25'!$A:$A, 'Analysis-School'!$A22,'Forecast Summary-FY25'!$C:$C, 'Analysis-School'!AN$5,'Forecast Summary-FY25'!$D:$D, 'Analysis-School'!AN$3)</f>
        <v>0</v>
      </c>
      <c r="AO22" s="510">
        <f>SUMIFS('Forecast Summary-FY26'!$J:$J,'Forecast Summary-FY26'!$A:$A, 'Analysis-School'!$A22,'Forecast Summary-FY26'!$C:$C, 'Analysis-School'!AO$5,'Forecast Summary-FY26'!$D:$D, 'Analysis-School'!AO$3)</f>
        <v>0</v>
      </c>
      <c r="AP22" s="439" t="str">
        <f t="shared" si="2"/>
        <v>NA</v>
      </c>
    </row>
    <row r="23" spans="1:42">
      <c r="A23" s="10" t="s">
        <v>81</v>
      </c>
      <c r="B23" s="359" t="s">
        <v>1879</v>
      </c>
      <c r="C23" s="360">
        <f>SUMIFS('Forecast Summary-FY26'!$E:$E,'Forecast Summary-FY26'!$A:$A, 'Analysis-School'!$A23,'Forecast Summary-FY26'!$C:$C, 'Analysis-School'!C$5,'Forecast Summary-FY26'!$D:$D, 'Analysis-School'!C$3)</f>
        <v>112</v>
      </c>
      <c r="D23" s="360">
        <f>SUMIFS('Forecast Summary-FY26'!$E:$E,'Forecast Summary-FY26'!$A:$A, 'Analysis-School'!$A23,'Forecast Summary-FY26'!$C:$C, 'Analysis-School'!D$5,'Forecast Summary-FY26'!$D:$D, 'Analysis-School'!D$3)</f>
        <v>237</v>
      </c>
      <c r="E23" s="360">
        <f>SUMIFS('Forecast Summary-FY26'!$E:$E,'Forecast Summary-FY26'!$A:$A, 'Analysis-School'!$A23,'Forecast Summary-FY26'!$C:$C, 'Analysis-School'!E$5,'Forecast Summary-FY26'!$D:$D, 'Analysis-School'!E$3)</f>
        <v>165</v>
      </c>
      <c r="F23" s="360">
        <f>SUMIFS('Forecast Summary-FY26'!$E:$E,'Forecast Summary-FY26'!$A:$A, 'Analysis-School'!$A23,'Forecast Summary-FY26'!$C:$C, 'Analysis-School'!F$5,'Forecast Summary-FY26'!$D:$D, 'Analysis-School'!F$3)</f>
        <v>147</v>
      </c>
      <c r="G23" s="360">
        <f>SUMIFS('Forecast Summary-FY26'!$E:$E,'Forecast Summary-FY26'!$A:$A, 'Analysis-School'!$A23,'Forecast Summary-FY26'!$C:$C, 'Analysis-School'!G$5,'Forecast Summary-FY26'!$D:$D, 'Analysis-School'!G$3)</f>
        <v>130</v>
      </c>
      <c r="H23" s="360">
        <f>SUMIFS('Forecast Summary-FY26'!$E:$E,'Forecast Summary-FY26'!$A:$A, 'Analysis-School'!$A23,'Forecast Summary-FY26'!$C:$C, 'Analysis-School'!H$5,'Forecast Summary-FY26'!$D:$D, 'Analysis-School'!H$3)</f>
        <v>145</v>
      </c>
      <c r="I23" s="360">
        <v>137.75</v>
      </c>
      <c r="J23" s="360">
        <f>SUMIFS('Forecast Summary-FY25'!$E:$E,'Forecast Summary-FY25'!$A:$A, 'Analysis-School'!$A23,'Forecast Summary-FY25'!$C:$C, 'Analysis-School'!J$5,'Forecast Summary-FY25'!$D:$D, 'Analysis-School'!J$3)</f>
        <v>178</v>
      </c>
      <c r="K23" s="360">
        <v>130.86249999999998</v>
      </c>
      <c r="L23" s="360">
        <f>SUMIFS('Forecast Summary-FY25'!$E:$E,'Forecast Summary-FY25'!$A:$A, 'Analysis-School'!$A23,'Forecast Summary-FY25'!$C:$C, 'Analysis-School'!L$5,'Forecast Summary-FY25'!$D:$D, 'Analysis-School'!L$3)</f>
        <v>169.1</v>
      </c>
      <c r="M23" s="360">
        <f>SUMIFS('Forecast Summary-FY26'!$E:$E,'Forecast Summary-FY26'!$A:$A, 'Analysis-School'!$A23,'Forecast Summary-FY26'!$C:$C, 'Analysis-School'!M$5,'Forecast Summary-FY26'!$D:$D, 'Analysis-School'!M$3)</f>
        <v>160.64499999999998</v>
      </c>
      <c r="N23" s="442">
        <f t="shared" si="0"/>
        <v>0.1078965517241377</v>
      </c>
      <c r="P23" s="359" t="s">
        <v>1879</v>
      </c>
      <c r="Q23" s="360">
        <f>SUMIFS('Forecast Summary-FY26'!$F:$F,'Forecast Summary-FY26'!$A:$A, 'Analysis-School'!$A23,'Forecast Summary-FY26'!$C:$C, 'Analysis-School'!Q$5,'Forecast Summary-FY26'!$D:$D, 'Analysis-School'!Q$3)</f>
        <v>236</v>
      </c>
      <c r="R23" s="360">
        <f>SUMIFS('Forecast Summary-FY26'!$F:$F,'Forecast Summary-FY26'!$A:$A, 'Analysis-School'!$A23,'Forecast Summary-FY26'!$C:$C, 'Analysis-School'!R$5,'Forecast Summary-FY26'!$D:$D, 'Analysis-School'!R$3)</f>
        <v>190</v>
      </c>
      <c r="S23" s="360">
        <f>SUMIFS('Forecast Summary-FY26'!$F:$F,'Forecast Summary-FY26'!$A:$A, 'Analysis-School'!$A23,'Forecast Summary-FY26'!$C:$C, 'Analysis-School'!S$5,'Forecast Summary-FY26'!$D:$D, 'Analysis-School'!S$3)</f>
        <v>154</v>
      </c>
      <c r="T23" s="360">
        <f>SUMIFS('Forecast Summary-FY26'!$F:$F,'Forecast Summary-FY26'!$A:$A, 'Analysis-School'!$A23,'Forecast Summary-FY26'!$C:$C, 'Analysis-School'!T$5,'Forecast Summary-FY26'!$D:$D, 'Analysis-School'!T$3)</f>
        <v>177</v>
      </c>
      <c r="U23" s="360">
        <f>SUMIFS('Forecast Summary-FY26'!$F:$F,'Forecast Summary-FY26'!$A:$A, 'Analysis-School'!$A23,'Forecast Summary-FY26'!$C:$C, 'Analysis-School'!U$5,'Forecast Summary-FY26'!$D:$D, 'Analysis-School'!U$3)</f>
        <v>161</v>
      </c>
      <c r="V23" s="360">
        <f>SUMIFS('Forecast Summary-FY26'!$F:$F,'Forecast Summary-FY26'!$A:$A, 'Analysis-School'!$A23,'Forecast Summary-FY26'!$C:$C, 'Analysis-School'!V$5,'Forecast Summary-FY26'!$D:$D, 'Analysis-School'!V$3)</f>
        <v>146</v>
      </c>
      <c r="W23" s="360">
        <v>126.35</v>
      </c>
      <c r="X23" s="360">
        <f>SUMIFS('Forecast Summary-FY25'!$F:$F,'Forecast Summary-FY25'!$A:$A, 'Analysis-School'!$A23,'Forecast Summary-FY25'!$C:$C, 'Analysis-School'!X$5,'Forecast Summary-FY25'!$D:$D, 'Analysis-School'!X$3)</f>
        <v>155</v>
      </c>
      <c r="Y23" s="360">
        <v>120.03249999999998</v>
      </c>
      <c r="Z23" s="360">
        <f>SUMIFS('Forecast Summary-FY25'!$F:$F,'Forecast Summary-FY25'!$A:$A, 'Analysis-School'!$A23,'Forecast Summary-FY25'!$C:$C, 'Analysis-School'!Z$5,'Forecast Summary-FY25'!$D:$D, 'Analysis-School'!Z$3)</f>
        <v>153</v>
      </c>
      <c r="AA23" s="360">
        <f>SUMIFS('Forecast Summary-FY26'!$F:$F,'Forecast Summary-FY26'!$A:$A, 'Analysis-School'!$A23,'Forecast Summary-FY26'!$C:$C, 'Analysis-School'!AA$5,'Forecast Summary-FY26'!$D:$D, 'Analysis-School'!AA$3)</f>
        <v>168</v>
      </c>
      <c r="AB23" s="442">
        <f t="shared" si="1"/>
        <v>0.15068493150684925</v>
      </c>
      <c r="AD23" s="359" t="s">
        <v>1879</v>
      </c>
      <c r="AE23" s="360">
        <f>SUMIFS('Forecast Summary-FY26'!$J:$J,'Forecast Summary-FY26'!$A:$A, 'Analysis-School'!$A23,'Forecast Summary-FY26'!$C:$C, 'Analysis-School'!AE$5,'Forecast Summary-FY26'!$D:$D, 'Analysis-School'!AE$3)</f>
        <v>0</v>
      </c>
      <c r="AF23" s="360">
        <f>SUMIFS('Forecast Summary-FY26'!$J:$J,'Forecast Summary-FY26'!$A:$A, 'Analysis-School'!$A23,'Forecast Summary-FY26'!$C:$C, 'Analysis-School'!AF$5,'Forecast Summary-FY26'!$D:$D, 'Analysis-School'!AF$3)</f>
        <v>0</v>
      </c>
      <c r="AG23" s="360">
        <f>SUMIFS('Forecast Summary-FY26'!$J:$J,'Forecast Summary-FY26'!$A:$A, 'Analysis-School'!$A23,'Forecast Summary-FY26'!$C:$C, 'Analysis-School'!AG$5,'Forecast Summary-FY26'!$D:$D, 'Analysis-School'!AG$3)</f>
        <v>0</v>
      </c>
      <c r="AH23" s="360">
        <f>SUMIFS('Forecast Summary-FY26'!$J:$J,'Forecast Summary-FY26'!$A:$A, 'Analysis-School'!$A23,'Forecast Summary-FY26'!$C:$C, 'Analysis-School'!AH$5,'Forecast Summary-FY26'!$D:$D, 'Analysis-School'!AH$3)</f>
        <v>0</v>
      </c>
      <c r="AI23" s="360">
        <f>SUMIFS('Forecast Summary-FY26'!$J:$J,'Forecast Summary-FY26'!$A:$A, 'Analysis-School'!$A23,'Forecast Summary-FY26'!$C:$C, 'Analysis-School'!AI$5,'Forecast Summary-FY26'!$D:$D, 'Analysis-School'!AI$3)</f>
        <v>0</v>
      </c>
      <c r="AJ23" s="360">
        <f>SUMIFS('Forecast Summary-FY26'!$J:$J,'Forecast Summary-FY26'!$A:$A, 'Analysis-School'!$A23,'Forecast Summary-FY26'!$C:$C, 'Analysis-School'!AJ$5,'Forecast Summary-FY26'!$D:$D, 'Analysis-School'!AJ$3)</f>
        <v>0</v>
      </c>
      <c r="AK23" s="360">
        <v>0</v>
      </c>
      <c r="AL23" s="360">
        <f>SUMIFS('Forecast Summary-FY25'!$J:$J,'Forecast Summary-FY25'!$A:$A, 'Analysis-School'!$A23,'Forecast Summary-FY25'!$C:$C, 'Analysis-School'!AL$5,'Forecast Summary-FY25'!$D:$D, 'Analysis-School'!AL$3)</f>
        <v>0</v>
      </c>
      <c r="AM23" s="360">
        <v>0</v>
      </c>
      <c r="AN23" s="360">
        <f>SUMIFS('Forecast Summary-FY25'!$J:$J,'Forecast Summary-FY25'!$A:$A, 'Analysis-School'!$A23,'Forecast Summary-FY25'!$C:$C, 'Analysis-School'!AN$5,'Forecast Summary-FY25'!$D:$D, 'Analysis-School'!AN$3)</f>
        <v>0</v>
      </c>
      <c r="AO23" s="360">
        <f>SUMIFS('Forecast Summary-FY26'!$J:$J,'Forecast Summary-FY26'!$A:$A, 'Analysis-School'!$A23,'Forecast Summary-FY26'!$C:$C, 'Analysis-School'!AO$5,'Forecast Summary-FY26'!$D:$D, 'Analysis-School'!AO$3)</f>
        <v>0</v>
      </c>
      <c r="AP23" s="442" t="str">
        <f t="shared" si="2"/>
        <v>NA</v>
      </c>
    </row>
    <row r="24" spans="1:42">
      <c r="A24" s="10" t="s">
        <v>83</v>
      </c>
      <c r="B24" s="354" t="s">
        <v>1914</v>
      </c>
      <c r="C24" s="355">
        <f>SUMIFS('Forecast Summary-FY26'!$E:$E,'Forecast Summary-FY26'!$A:$A, 'Analysis-School'!$A24,'Forecast Summary-FY26'!$C:$C, 'Analysis-School'!C$5,'Forecast Summary-FY26'!$D:$D, 'Analysis-School'!C$3)</f>
        <v>339</v>
      </c>
      <c r="D24" s="355">
        <f>SUMIFS('Forecast Summary-FY26'!$E:$E,'Forecast Summary-FY26'!$A:$A, 'Analysis-School'!$A24,'Forecast Summary-FY26'!$C:$C, 'Analysis-School'!D$5,'Forecast Summary-FY26'!$D:$D, 'Analysis-School'!D$3)</f>
        <v>382</v>
      </c>
      <c r="E24" s="355">
        <f>SUMIFS('Forecast Summary-FY26'!$E:$E,'Forecast Summary-FY26'!$A:$A, 'Analysis-School'!$A24,'Forecast Summary-FY26'!$C:$C, 'Analysis-School'!E$5,'Forecast Summary-FY26'!$D:$D, 'Analysis-School'!E$3)</f>
        <v>314</v>
      </c>
      <c r="F24" s="355">
        <f>SUMIFS('Forecast Summary-FY26'!$E:$E,'Forecast Summary-FY26'!$A:$A, 'Analysis-School'!$A24,'Forecast Summary-FY26'!$C:$C, 'Analysis-School'!F$5,'Forecast Summary-FY26'!$D:$D, 'Analysis-School'!F$3)</f>
        <v>396</v>
      </c>
      <c r="G24" s="355">
        <f>SUMIFS('Forecast Summary-FY26'!$E:$E,'Forecast Summary-FY26'!$A:$A, 'Analysis-School'!$A24,'Forecast Summary-FY26'!$C:$C, 'Analysis-School'!G$5,'Forecast Summary-FY26'!$D:$D, 'Analysis-School'!G$3)</f>
        <v>382</v>
      </c>
      <c r="H24" s="355">
        <f>SUMIFS('Forecast Summary-FY26'!$E:$E,'Forecast Summary-FY26'!$A:$A, 'Analysis-School'!$A24,'Forecast Summary-FY26'!$C:$C, 'Analysis-School'!H$5,'Forecast Summary-FY26'!$D:$D, 'Analysis-School'!H$3)</f>
        <v>351</v>
      </c>
      <c r="I24" s="355">
        <v>363.12532595436909</v>
      </c>
      <c r="J24" s="355">
        <f>SUMIFS('Forecast Summary-FY25'!$E:$E,'Forecast Summary-FY25'!$A:$A, 'Analysis-School'!$A24,'Forecast Summary-FY25'!$C:$C, 'Analysis-School'!J$5,'Forecast Summary-FY25'!$D:$D, 'Analysis-School'!J$3)</f>
        <v>469</v>
      </c>
      <c r="K24" s="355">
        <v>366.01719950420278</v>
      </c>
      <c r="L24" s="355">
        <f>SUMIFS('Forecast Summary-FY25'!$E:$E,'Forecast Summary-FY25'!$A:$A, 'Analysis-School'!$A24,'Forecast Summary-FY25'!$C:$C, 'Analysis-School'!L$5,'Forecast Summary-FY25'!$D:$D, 'Analysis-School'!L$3)</f>
        <v>445.54999999999995</v>
      </c>
      <c r="M24" s="355">
        <f>SUMIFS('Forecast Summary-FY26'!$E:$E,'Forecast Summary-FY26'!$A:$A, 'Analysis-School'!$A24,'Forecast Summary-FY26'!$C:$C, 'Analysis-School'!M$5,'Forecast Summary-FY26'!$D:$D, 'Analysis-School'!M$3)</f>
        <v>423.27249999999992</v>
      </c>
      <c r="N24" s="439">
        <f t="shared" si="0"/>
        <v>0.20590455840455824</v>
      </c>
      <c r="O24" s="358"/>
      <c r="P24" s="354" t="s">
        <v>1914</v>
      </c>
      <c r="Q24" s="355">
        <f>SUMIFS('Forecast Summary-FY26'!$F:$F,'Forecast Summary-FY26'!$A:$A, 'Analysis-School'!$A24,'Forecast Summary-FY26'!$C:$C, 'Analysis-School'!Q$5,'Forecast Summary-FY26'!$D:$D, 'Analysis-School'!Q$3)</f>
        <v>379</v>
      </c>
      <c r="R24" s="355">
        <f>SUMIFS('Forecast Summary-FY26'!$F:$F,'Forecast Summary-FY26'!$A:$A, 'Analysis-School'!$A24,'Forecast Summary-FY26'!$C:$C, 'Analysis-School'!R$5,'Forecast Summary-FY26'!$D:$D, 'Analysis-School'!R$3)</f>
        <v>293</v>
      </c>
      <c r="S24" s="355">
        <f>SUMIFS('Forecast Summary-FY26'!$F:$F,'Forecast Summary-FY26'!$A:$A, 'Analysis-School'!$A24,'Forecast Summary-FY26'!$C:$C, 'Analysis-School'!S$5,'Forecast Summary-FY26'!$D:$D, 'Analysis-School'!S$3)</f>
        <v>254</v>
      </c>
      <c r="T24" s="355">
        <f>SUMIFS('Forecast Summary-FY26'!$F:$F,'Forecast Summary-FY26'!$A:$A, 'Analysis-School'!$A24,'Forecast Summary-FY26'!$C:$C, 'Analysis-School'!T$5,'Forecast Summary-FY26'!$D:$D, 'Analysis-School'!T$3)</f>
        <v>220</v>
      </c>
      <c r="U24" s="355">
        <f>SUMIFS('Forecast Summary-FY26'!$F:$F,'Forecast Summary-FY26'!$A:$A, 'Analysis-School'!$A24,'Forecast Summary-FY26'!$C:$C, 'Analysis-School'!U$5,'Forecast Summary-FY26'!$D:$D, 'Analysis-School'!U$3)</f>
        <v>201</v>
      </c>
      <c r="V24" s="355">
        <f>SUMIFS('Forecast Summary-FY26'!$F:$F,'Forecast Summary-FY26'!$A:$A, 'Analysis-School'!$A24,'Forecast Summary-FY26'!$C:$C, 'Analysis-School'!V$5,'Forecast Summary-FY26'!$D:$D, 'Analysis-School'!V$3)</f>
        <v>208</v>
      </c>
      <c r="W24" s="355">
        <v>179.54999999999998</v>
      </c>
      <c r="X24" s="355">
        <f>SUMIFS('Forecast Summary-FY25'!$F:$F,'Forecast Summary-FY25'!$A:$A, 'Analysis-School'!$A24,'Forecast Summary-FY25'!$C:$C, 'Analysis-School'!X$5,'Forecast Summary-FY25'!$D:$D, 'Analysis-School'!X$3)</f>
        <v>208</v>
      </c>
      <c r="Y24" s="355">
        <v>170.57249999999996</v>
      </c>
      <c r="Z24" s="355">
        <f>SUMIFS('Forecast Summary-FY25'!$F:$F,'Forecast Summary-FY25'!$A:$A, 'Analysis-School'!$A24,'Forecast Summary-FY25'!$C:$C, 'Analysis-School'!Z$5,'Forecast Summary-FY25'!$D:$D, 'Analysis-School'!Z$3)</f>
        <v>211</v>
      </c>
      <c r="AA24" s="355">
        <f>SUMIFS('Forecast Summary-FY26'!$F:$F,'Forecast Summary-FY26'!$A:$A, 'Analysis-School'!$A24,'Forecast Summary-FY26'!$C:$C, 'Analysis-School'!AA$5,'Forecast Summary-FY26'!$D:$D, 'Analysis-School'!AA$3)</f>
        <v>231</v>
      </c>
      <c r="AB24" s="439">
        <f t="shared" si="1"/>
        <v>0.11057692307692313</v>
      </c>
      <c r="AC24" s="358"/>
      <c r="AD24" s="354" t="s">
        <v>1914</v>
      </c>
      <c r="AE24" s="355">
        <f>SUMIFS('Forecast Summary-FY26'!$J:$J,'Forecast Summary-FY26'!$A:$A, 'Analysis-School'!$A24,'Forecast Summary-FY26'!$C:$C, 'Analysis-School'!AE$5,'Forecast Summary-FY26'!$D:$D, 'Analysis-School'!AE$3)</f>
        <v>0</v>
      </c>
      <c r="AF24" s="355">
        <f>SUMIFS('Forecast Summary-FY26'!$J:$J,'Forecast Summary-FY26'!$A:$A, 'Analysis-School'!$A24,'Forecast Summary-FY26'!$C:$C, 'Analysis-School'!AF$5,'Forecast Summary-FY26'!$D:$D, 'Analysis-School'!AF$3)</f>
        <v>0</v>
      </c>
      <c r="AG24" s="355">
        <f>SUMIFS('Forecast Summary-FY26'!$J:$J,'Forecast Summary-FY26'!$A:$A, 'Analysis-School'!$A24,'Forecast Summary-FY26'!$C:$C, 'Analysis-School'!AG$5,'Forecast Summary-FY26'!$D:$D, 'Analysis-School'!AG$3)</f>
        <v>0</v>
      </c>
      <c r="AH24" s="355">
        <f>SUMIFS('Forecast Summary-FY26'!$J:$J,'Forecast Summary-FY26'!$A:$A, 'Analysis-School'!$A24,'Forecast Summary-FY26'!$C:$C, 'Analysis-School'!AH$5,'Forecast Summary-FY26'!$D:$D, 'Analysis-School'!AH$3)</f>
        <v>0</v>
      </c>
      <c r="AI24" s="355">
        <f>SUMIFS('Forecast Summary-FY26'!$J:$J,'Forecast Summary-FY26'!$A:$A, 'Analysis-School'!$A24,'Forecast Summary-FY26'!$C:$C, 'Analysis-School'!AI$5,'Forecast Summary-FY26'!$D:$D, 'Analysis-School'!AI$3)</f>
        <v>0</v>
      </c>
      <c r="AJ24" s="355">
        <f>SUMIFS('Forecast Summary-FY26'!$J:$J,'Forecast Summary-FY26'!$A:$A, 'Analysis-School'!$A24,'Forecast Summary-FY26'!$C:$C, 'Analysis-School'!AJ$5,'Forecast Summary-FY26'!$D:$D, 'Analysis-School'!AJ$3)</f>
        <v>0</v>
      </c>
      <c r="AK24" s="355">
        <v>0</v>
      </c>
      <c r="AL24" s="355">
        <f>SUMIFS('Forecast Summary-FY25'!$J:$J,'Forecast Summary-FY25'!$A:$A, 'Analysis-School'!$A24,'Forecast Summary-FY25'!$C:$C, 'Analysis-School'!AL$5,'Forecast Summary-FY25'!$D:$D, 'Analysis-School'!AL$3)</f>
        <v>0</v>
      </c>
      <c r="AM24" s="355">
        <v>0</v>
      </c>
      <c r="AN24" s="355">
        <f>SUMIFS('Forecast Summary-FY25'!$J:$J,'Forecast Summary-FY25'!$A:$A, 'Analysis-School'!$A24,'Forecast Summary-FY25'!$C:$C, 'Analysis-School'!AN$5,'Forecast Summary-FY25'!$D:$D, 'Analysis-School'!AN$3)</f>
        <v>0</v>
      </c>
      <c r="AO24" s="355">
        <f>SUMIFS('Forecast Summary-FY26'!$J:$J,'Forecast Summary-FY26'!$A:$A, 'Analysis-School'!$A24,'Forecast Summary-FY26'!$C:$C, 'Analysis-School'!AO$5,'Forecast Summary-FY26'!$D:$D, 'Analysis-School'!AO$3)</f>
        <v>0</v>
      </c>
      <c r="AP24" s="439" t="str">
        <f t="shared" si="2"/>
        <v>NA</v>
      </c>
    </row>
    <row r="25" spans="1:42">
      <c r="A25" s="10" t="s">
        <v>85</v>
      </c>
      <c r="B25" s="359" t="s">
        <v>1756</v>
      </c>
      <c r="C25" s="360">
        <f>SUMIFS('Forecast Summary-FY26'!$E:$E,'Forecast Summary-FY26'!$A:$A, 'Analysis-School'!$A25,'Forecast Summary-FY26'!$C:$C, 'Analysis-School'!C$5,'Forecast Summary-FY26'!$D:$D, 'Analysis-School'!C$3)</f>
        <v>544</v>
      </c>
      <c r="D25" s="360">
        <f>SUMIFS('Forecast Summary-FY26'!$E:$E,'Forecast Summary-FY26'!$A:$A, 'Analysis-School'!$A25,'Forecast Summary-FY26'!$C:$C, 'Analysis-School'!D$5,'Forecast Summary-FY26'!$D:$D, 'Analysis-School'!D$3)</f>
        <v>662</v>
      </c>
      <c r="E25" s="360">
        <f>SUMIFS('Forecast Summary-FY26'!$E:$E,'Forecast Summary-FY26'!$A:$A, 'Analysis-School'!$A25,'Forecast Summary-FY26'!$C:$C, 'Analysis-School'!E$5,'Forecast Summary-FY26'!$D:$D, 'Analysis-School'!E$3)</f>
        <v>644</v>
      </c>
      <c r="F25" s="360">
        <f>SUMIFS('Forecast Summary-FY26'!$E:$E,'Forecast Summary-FY26'!$A:$A, 'Analysis-School'!$A25,'Forecast Summary-FY26'!$C:$C, 'Analysis-School'!F$5,'Forecast Summary-FY26'!$D:$D, 'Analysis-School'!F$3)</f>
        <v>595</v>
      </c>
      <c r="G25" s="360">
        <f>SUMIFS('Forecast Summary-FY26'!$E:$E,'Forecast Summary-FY26'!$A:$A, 'Analysis-School'!$A25,'Forecast Summary-FY26'!$C:$C, 'Analysis-School'!G$5,'Forecast Summary-FY26'!$D:$D, 'Analysis-School'!G$3)</f>
        <v>575</v>
      </c>
      <c r="H25" s="360">
        <f>SUMIFS('Forecast Summary-FY26'!$E:$E,'Forecast Summary-FY26'!$A:$A, 'Analysis-School'!$A25,'Forecast Summary-FY26'!$C:$C, 'Analysis-School'!H$5,'Forecast Summary-FY26'!$D:$D, 'Analysis-School'!H$3)</f>
        <v>418</v>
      </c>
      <c r="I25" s="360">
        <v>397.09999999999997</v>
      </c>
      <c r="J25" s="360">
        <f>SUMIFS('Forecast Summary-FY25'!$E:$E,'Forecast Summary-FY25'!$A:$A, 'Analysis-School'!$A25,'Forecast Summary-FY25'!$C:$C, 'Analysis-School'!J$5,'Forecast Summary-FY25'!$D:$D, 'Analysis-School'!J$3)</f>
        <v>599</v>
      </c>
      <c r="K25" s="360">
        <v>377.24499999999995</v>
      </c>
      <c r="L25" s="360">
        <f>SUMIFS('Forecast Summary-FY25'!$E:$E,'Forecast Summary-FY25'!$A:$A, 'Analysis-School'!$A25,'Forecast Summary-FY25'!$C:$C, 'Analysis-School'!L$5,'Forecast Summary-FY25'!$D:$D, 'Analysis-School'!L$3)</f>
        <v>579</v>
      </c>
      <c r="M25" s="360">
        <f>SUMIFS('Forecast Summary-FY26'!$E:$E,'Forecast Summary-FY26'!$A:$A, 'Analysis-School'!$A25,'Forecast Summary-FY26'!$C:$C, 'Analysis-School'!M$5,'Forecast Summary-FY26'!$D:$D, 'Analysis-School'!M$3)</f>
        <v>579</v>
      </c>
      <c r="N25" s="442">
        <f t="shared" si="0"/>
        <v>0.3851674641148326</v>
      </c>
      <c r="P25" s="359" t="s">
        <v>1756</v>
      </c>
      <c r="Q25" s="360">
        <f>SUMIFS('Forecast Summary-FY26'!$F:$F,'Forecast Summary-FY26'!$A:$A, 'Analysis-School'!$A25,'Forecast Summary-FY26'!$C:$C, 'Analysis-School'!Q$5,'Forecast Summary-FY26'!$D:$D, 'Analysis-School'!Q$3)</f>
        <v>420</v>
      </c>
      <c r="R25" s="360">
        <f>SUMIFS('Forecast Summary-FY26'!$F:$F,'Forecast Summary-FY26'!$A:$A, 'Analysis-School'!$A25,'Forecast Summary-FY26'!$C:$C, 'Analysis-School'!R$5,'Forecast Summary-FY26'!$D:$D, 'Analysis-School'!R$3)</f>
        <v>404</v>
      </c>
      <c r="S25" s="360">
        <f>SUMIFS('Forecast Summary-FY26'!$F:$F,'Forecast Summary-FY26'!$A:$A, 'Analysis-School'!$A25,'Forecast Summary-FY26'!$C:$C, 'Analysis-School'!S$5,'Forecast Summary-FY26'!$D:$D, 'Analysis-School'!S$3)</f>
        <v>421</v>
      </c>
      <c r="T25" s="360">
        <f>SUMIFS('Forecast Summary-FY26'!$F:$F,'Forecast Summary-FY26'!$A:$A, 'Analysis-School'!$A25,'Forecast Summary-FY26'!$C:$C, 'Analysis-School'!T$5,'Forecast Summary-FY26'!$D:$D, 'Analysis-School'!T$3)</f>
        <v>420</v>
      </c>
      <c r="U25" s="360">
        <f>SUMIFS('Forecast Summary-FY26'!$F:$F,'Forecast Summary-FY26'!$A:$A, 'Analysis-School'!$A25,'Forecast Summary-FY26'!$C:$C, 'Analysis-School'!U$5,'Forecast Summary-FY26'!$D:$D, 'Analysis-School'!U$3)</f>
        <v>425</v>
      </c>
      <c r="V25" s="360">
        <f>SUMIFS('Forecast Summary-FY26'!$F:$F,'Forecast Summary-FY26'!$A:$A, 'Analysis-School'!$A25,'Forecast Summary-FY26'!$C:$C, 'Analysis-School'!V$5,'Forecast Summary-FY26'!$D:$D, 'Analysis-School'!V$3)</f>
        <v>378</v>
      </c>
      <c r="W25" s="360">
        <v>355.77180678525872</v>
      </c>
      <c r="X25" s="360">
        <f>SUMIFS('Forecast Summary-FY25'!$F:$F,'Forecast Summary-FY25'!$A:$A, 'Analysis-School'!$A25,'Forecast Summary-FY25'!$C:$C, 'Analysis-School'!X$5,'Forecast Summary-FY25'!$D:$D, 'Analysis-School'!X$3)</f>
        <v>359</v>
      </c>
      <c r="Y25" s="360">
        <v>354.25398557925928</v>
      </c>
      <c r="Z25" s="360">
        <f>SUMIFS('Forecast Summary-FY25'!$F:$F,'Forecast Summary-FY25'!$A:$A, 'Analysis-School'!$A25,'Forecast Summary-FY25'!$C:$C, 'Analysis-School'!Z$5,'Forecast Summary-FY25'!$D:$D, 'Analysis-School'!Z$3)</f>
        <v>365</v>
      </c>
      <c r="AA25" s="360">
        <f>SUMIFS('Forecast Summary-FY26'!$F:$F,'Forecast Summary-FY26'!$A:$A, 'Analysis-School'!$A25,'Forecast Summary-FY26'!$C:$C, 'Analysis-School'!AA$5,'Forecast Summary-FY26'!$D:$D, 'Analysis-School'!AA$3)</f>
        <v>409</v>
      </c>
      <c r="AB25" s="442">
        <f t="shared" si="1"/>
        <v>8.2010582010582089E-2</v>
      </c>
      <c r="AD25" s="359" t="s">
        <v>1756</v>
      </c>
      <c r="AE25" s="360">
        <f>SUMIFS('Forecast Summary-FY26'!$J:$J,'Forecast Summary-FY26'!$A:$A, 'Analysis-School'!$A25,'Forecast Summary-FY26'!$C:$C, 'Analysis-School'!AE$5,'Forecast Summary-FY26'!$D:$D, 'Analysis-School'!AE$3)</f>
        <v>0</v>
      </c>
      <c r="AF25" s="360">
        <f>SUMIFS('Forecast Summary-FY26'!$J:$J,'Forecast Summary-FY26'!$A:$A, 'Analysis-School'!$A25,'Forecast Summary-FY26'!$C:$C, 'Analysis-School'!AF$5,'Forecast Summary-FY26'!$D:$D, 'Analysis-School'!AF$3)</f>
        <v>0</v>
      </c>
      <c r="AG25" s="360">
        <f>SUMIFS('Forecast Summary-FY26'!$J:$J,'Forecast Summary-FY26'!$A:$A, 'Analysis-School'!$A25,'Forecast Summary-FY26'!$C:$C, 'Analysis-School'!AG$5,'Forecast Summary-FY26'!$D:$D, 'Analysis-School'!AG$3)</f>
        <v>0</v>
      </c>
      <c r="AH25" s="360">
        <f>SUMIFS('Forecast Summary-FY26'!$J:$J,'Forecast Summary-FY26'!$A:$A, 'Analysis-School'!$A25,'Forecast Summary-FY26'!$C:$C, 'Analysis-School'!AH$5,'Forecast Summary-FY26'!$D:$D, 'Analysis-School'!AH$3)</f>
        <v>0</v>
      </c>
      <c r="AI25" s="360">
        <f>SUMIFS('Forecast Summary-FY26'!$J:$J,'Forecast Summary-FY26'!$A:$A, 'Analysis-School'!$A25,'Forecast Summary-FY26'!$C:$C, 'Analysis-School'!AI$5,'Forecast Summary-FY26'!$D:$D, 'Analysis-School'!AI$3)</f>
        <v>0</v>
      </c>
      <c r="AJ25" s="360">
        <f>SUMIFS('Forecast Summary-FY26'!$J:$J,'Forecast Summary-FY26'!$A:$A, 'Analysis-School'!$A25,'Forecast Summary-FY26'!$C:$C, 'Analysis-School'!AJ$5,'Forecast Summary-FY26'!$D:$D, 'Analysis-School'!AJ$3)</f>
        <v>0</v>
      </c>
      <c r="AK25" s="360">
        <v>0</v>
      </c>
      <c r="AL25" s="360">
        <f>SUMIFS('Forecast Summary-FY25'!$J:$J,'Forecast Summary-FY25'!$A:$A, 'Analysis-School'!$A25,'Forecast Summary-FY25'!$C:$C, 'Analysis-School'!AL$5,'Forecast Summary-FY25'!$D:$D, 'Analysis-School'!AL$3)</f>
        <v>0</v>
      </c>
      <c r="AM25" s="360">
        <v>0</v>
      </c>
      <c r="AN25" s="360">
        <f>SUMIFS('Forecast Summary-FY25'!$J:$J,'Forecast Summary-FY25'!$A:$A, 'Analysis-School'!$A25,'Forecast Summary-FY25'!$C:$C, 'Analysis-School'!AN$5,'Forecast Summary-FY25'!$D:$D, 'Analysis-School'!AN$3)</f>
        <v>0</v>
      </c>
      <c r="AO25" s="360">
        <f>SUMIFS('Forecast Summary-FY26'!$J:$J,'Forecast Summary-FY26'!$A:$A, 'Analysis-School'!$A25,'Forecast Summary-FY26'!$C:$C, 'Analysis-School'!AO$5,'Forecast Summary-FY26'!$D:$D, 'Analysis-School'!AO$3)</f>
        <v>0</v>
      </c>
      <c r="AP25" s="442" t="str">
        <f t="shared" si="2"/>
        <v>NA</v>
      </c>
    </row>
    <row r="26" spans="1:42">
      <c r="A26" s="10" t="s">
        <v>87</v>
      </c>
      <c r="B26" s="354" t="s">
        <v>1757</v>
      </c>
      <c r="C26" s="355">
        <f>SUMIFS('Forecast Summary-FY26'!$E:$E,'Forecast Summary-FY26'!$A:$A, 'Analysis-School'!$A26,'Forecast Summary-FY26'!$C:$C, 'Analysis-School'!C$5,'Forecast Summary-FY26'!$D:$D, 'Analysis-School'!C$3)</f>
        <v>1603</v>
      </c>
      <c r="D26" s="355">
        <f>SUMIFS('Forecast Summary-FY26'!$E:$E,'Forecast Summary-FY26'!$A:$A, 'Analysis-School'!$A26,'Forecast Summary-FY26'!$C:$C, 'Analysis-School'!D$5,'Forecast Summary-FY26'!$D:$D, 'Analysis-School'!D$3)</f>
        <v>1703</v>
      </c>
      <c r="E26" s="355">
        <f>SUMIFS('Forecast Summary-FY26'!$E:$E,'Forecast Summary-FY26'!$A:$A, 'Analysis-School'!$A26,'Forecast Summary-FY26'!$C:$C, 'Analysis-School'!E$5,'Forecast Summary-FY26'!$D:$D, 'Analysis-School'!E$3)</f>
        <v>1923</v>
      </c>
      <c r="F26" s="355">
        <f>SUMIFS('Forecast Summary-FY26'!$E:$E,'Forecast Summary-FY26'!$A:$A, 'Analysis-School'!$A26,'Forecast Summary-FY26'!$C:$C, 'Analysis-School'!F$5,'Forecast Summary-FY26'!$D:$D, 'Analysis-School'!F$3)</f>
        <v>1798</v>
      </c>
      <c r="G26" s="355">
        <f>SUMIFS('Forecast Summary-FY26'!$E:$E,'Forecast Summary-FY26'!$A:$A, 'Analysis-School'!$A26,'Forecast Summary-FY26'!$C:$C, 'Analysis-School'!G$5,'Forecast Summary-FY26'!$D:$D, 'Analysis-School'!G$3)</f>
        <v>1988</v>
      </c>
      <c r="H26" s="355">
        <f>SUMIFS('Forecast Summary-FY26'!$E:$E,'Forecast Summary-FY26'!$A:$A, 'Analysis-School'!$A26,'Forecast Summary-FY26'!$C:$C, 'Analysis-School'!H$5,'Forecast Summary-FY26'!$D:$D, 'Analysis-School'!H$3)</f>
        <v>2357</v>
      </c>
      <c r="I26" s="355">
        <v>2391.9757556364625</v>
      </c>
      <c r="J26" s="355">
        <f>SUMIFS('Forecast Summary-FY25'!$E:$E,'Forecast Summary-FY25'!$A:$A, 'Analysis-School'!$A26,'Forecast Summary-FY25'!$C:$C, 'Analysis-School'!J$5,'Forecast Summary-FY25'!$D:$D, 'Analysis-School'!J$3)</f>
        <v>2788</v>
      </c>
      <c r="K26" s="355">
        <v>2523.444913739454</v>
      </c>
      <c r="L26" s="355">
        <f>SUMIFS('Forecast Summary-FY25'!$E:$E,'Forecast Summary-FY25'!$A:$A, 'Analysis-School'!$A26,'Forecast Summary-FY25'!$C:$C, 'Analysis-School'!L$5,'Forecast Summary-FY25'!$D:$D, 'Analysis-School'!L$3)</f>
        <v>2813</v>
      </c>
      <c r="M26" s="355">
        <f>SUMIFS('Forecast Summary-FY26'!$E:$E,'Forecast Summary-FY26'!$A:$A, 'Analysis-School'!$A26,'Forecast Summary-FY26'!$C:$C, 'Analysis-School'!M$5,'Forecast Summary-FY26'!$D:$D, 'Analysis-School'!M$3)</f>
        <v>2834</v>
      </c>
      <c r="N26" s="439">
        <f t="shared" si="0"/>
        <v>0.20237590156979213</v>
      </c>
      <c r="O26" s="358"/>
      <c r="P26" s="354" t="s">
        <v>1757</v>
      </c>
      <c r="Q26" s="355">
        <f>SUMIFS('Forecast Summary-FY26'!$F:$F,'Forecast Summary-FY26'!$A:$A, 'Analysis-School'!$A26,'Forecast Summary-FY26'!$C:$C, 'Analysis-School'!Q$5,'Forecast Summary-FY26'!$D:$D, 'Analysis-School'!Q$3)</f>
        <v>4167</v>
      </c>
      <c r="R26" s="355">
        <f>SUMIFS('Forecast Summary-FY26'!$F:$F,'Forecast Summary-FY26'!$A:$A, 'Analysis-School'!$A26,'Forecast Summary-FY26'!$C:$C, 'Analysis-School'!R$5,'Forecast Summary-FY26'!$D:$D, 'Analysis-School'!R$3)</f>
        <v>4042</v>
      </c>
      <c r="S26" s="355">
        <f>SUMIFS('Forecast Summary-FY26'!$F:$F,'Forecast Summary-FY26'!$A:$A, 'Analysis-School'!$A26,'Forecast Summary-FY26'!$C:$C, 'Analysis-School'!S$5,'Forecast Summary-FY26'!$D:$D, 'Analysis-School'!S$3)</f>
        <v>3980</v>
      </c>
      <c r="T26" s="355">
        <f>SUMIFS('Forecast Summary-FY26'!$F:$F,'Forecast Summary-FY26'!$A:$A, 'Analysis-School'!$A26,'Forecast Summary-FY26'!$C:$C, 'Analysis-School'!T$5,'Forecast Summary-FY26'!$D:$D, 'Analysis-School'!T$3)</f>
        <v>4004</v>
      </c>
      <c r="U26" s="355">
        <f>SUMIFS('Forecast Summary-FY26'!$F:$F,'Forecast Summary-FY26'!$A:$A, 'Analysis-School'!$A26,'Forecast Summary-FY26'!$C:$C, 'Analysis-School'!U$5,'Forecast Summary-FY26'!$D:$D, 'Analysis-School'!U$3)</f>
        <v>3773</v>
      </c>
      <c r="V26" s="355">
        <f>SUMIFS('Forecast Summary-FY26'!$F:$F,'Forecast Summary-FY26'!$A:$A, 'Analysis-School'!$A26,'Forecast Summary-FY26'!$C:$C, 'Analysis-School'!V$5,'Forecast Summary-FY26'!$D:$D, 'Analysis-School'!V$3)</f>
        <v>3613</v>
      </c>
      <c r="W26" s="355">
        <v>3482.6678893146632</v>
      </c>
      <c r="X26" s="355">
        <f>SUMIFS('Forecast Summary-FY25'!$F:$F,'Forecast Summary-FY25'!$A:$A, 'Analysis-School'!$A26,'Forecast Summary-FY25'!$C:$C, 'Analysis-School'!X$5,'Forecast Summary-FY25'!$D:$D, 'Analysis-School'!X$3)</f>
        <v>3671</v>
      </c>
      <c r="Y26" s="355">
        <v>3389.2764469737185</v>
      </c>
      <c r="Z26" s="355">
        <f>SUMIFS('Forecast Summary-FY25'!$F:$F,'Forecast Summary-FY25'!$A:$A, 'Analysis-School'!$A26,'Forecast Summary-FY25'!$C:$C, 'Analysis-School'!Z$5,'Forecast Summary-FY25'!$D:$D, 'Analysis-School'!Z$3)</f>
        <v>3671</v>
      </c>
      <c r="AA26" s="355">
        <f>SUMIFS('Forecast Summary-FY26'!$F:$F,'Forecast Summary-FY26'!$A:$A, 'Analysis-School'!$A26,'Forecast Summary-FY26'!$C:$C, 'Analysis-School'!AA$5,'Forecast Summary-FY26'!$D:$D, 'Analysis-School'!AA$3)</f>
        <v>3788</v>
      </c>
      <c r="AB26" s="439">
        <f t="shared" si="1"/>
        <v>4.8436202601715994E-2</v>
      </c>
      <c r="AC26" s="358"/>
      <c r="AD26" s="354" t="s">
        <v>1757</v>
      </c>
      <c r="AE26" s="355">
        <f>SUMIFS('Forecast Summary-FY26'!$J:$J,'Forecast Summary-FY26'!$A:$A, 'Analysis-School'!$A26,'Forecast Summary-FY26'!$C:$C, 'Analysis-School'!AE$5,'Forecast Summary-FY26'!$D:$D, 'Analysis-School'!AE$3)</f>
        <v>0</v>
      </c>
      <c r="AF26" s="355">
        <f>SUMIFS('Forecast Summary-FY26'!$J:$J,'Forecast Summary-FY26'!$A:$A, 'Analysis-School'!$A26,'Forecast Summary-FY26'!$C:$C, 'Analysis-School'!AF$5,'Forecast Summary-FY26'!$D:$D, 'Analysis-School'!AF$3)</f>
        <v>0</v>
      </c>
      <c r="AG26" s="355">
        <f>SUMIFS('Forecast Summary-FY26'!$J:$J,'Forecast Summary-FY26'!$A:$A, 'Analysis-School'!$A26,'Forecast Summary-FY26'!$C:$C, 'Analysis-School'!AG$5,'Forecast Summary-FY26'!$D:$D, 'Analysis-School'!AG$3)</f>
        <v>0</v>
      </c>
      <c r="AH26" s="355">
        <f>SUMIFS('Forecast Summary-FY26'!$J:$J,'Forecast Summary-FY26'!$A:$A, 'Analysis-School'!$A26,'Forecast Summary-FY26'!$C:$C, 'Analysis-School'!AH$5,'Forecast Summary-FY26'!$D:$D, 'Analysis-School'!AH$3)</f>
        <v>0</v>
      </c>
      <c r="AI26" s="355">
        <f>SUMIFS('Forecast Summary-FY26'!$J:$J,'Forecast Summary-FY26'!$A:$A, 'Analysis-School'!$A26,'Forecast Summary-FY26'!$C:$C, 'Analysis-School'!AI$5,'Forecast Summary-FY26'!$D:$D, 'Analysis-School'!AI$3)</f>
        <v>0</v>
      </c>
      <c r="AJ26" s="355">
        <f>SUMIFS('Forecast Summary-FY26'!$J:$J,'Forecast Summary-FY26'!$A:$A, 'Analysis-School'!$A26,'Forecast Summary-FY26'!$C:$C, 'Analysis-School'!AJ$5,'Forecast Summary-FY26'!$D:$D, 'Analysis-School'!AJ$3)</f>
        <v>63</v>
      </c>
      <c r="AK26" s="355">
        <v>59.849999999999994</v>
      </c>
      <c r="AL26" s="355">
        <f>SUMIFS('Forecast Summary-FY25'!$J:$J,'Forecast Summary-FY25'!$A:$A, 'Analysis-School'!$A26,'Forecast Summary-FY25'!$C:$C, 'Analysis-School'!AL$5,'Forecast Summary-FY25'!$D:$D, 'Analysis-School'!AL$3)</f>
        <v>61</v>
      </c>
      <c r="AM26" s="355">
        <v>59.65490359302941</v>
      </c>
      <c r="AN26" s="355">
        <f>SUMIFS('Forecast Summary-FY25'!$J:$J,'Forecast Summary-FY25'!$A:$A, 'Analysis-School'!$A26,'Forecast Summary-FY25'!$C:$C, 'Analysis-School'!AN$5,'Forecast Summary-FY25'!$D:$D, 'Analysis-School'!AN$3)</f>
        <v>61</v>
      </c>
      <c r="AO26" s="355">
        <f>SUMIFS('Forecast Summary-FY26'!$J:$J,'Forecast Summary-FY26'!$A:$A, 'Analysis-School'!$A26,'Forecast Summary-FY26'!$C:$C, 'Analysis-School'!AO$5,'Forecast Summary-FY26'!$D:$D, 'Analysis-School'!AO$3)</f>
        <v>61</v>
      </c>
      <c r="AP26" s="439">
        <f t="shared" si="2"/>
        <v>-3.1746031746031744E-2</v>
      </c>
    </row>
    <row r="27" spans="1:42">
      <c r="A27" s="10" t="s">
        <v>89</v>
      </c>
      <c r="B27" s="359" t="s">
        <v>1759</v>
      </c>
      <c r="C27" s="360">
        <f>SUMIFS('Forecast Summary-FY26'!$E:$E,'Forecast Summary-FY26'!$A:$A, 'Analysis-School'!$A27,'Forecast Summary-FY26'!$C:$C, 'Analysis-School'!C$5,'Forecast Summary-FY26'!$D:$D, 'Analysis-School'!C$3)</f>
        <v>393</v>
      </c>
      <c r="D27" s="360">
        <f>SUMIFS('Forecast Summary-FY26'!$E:$E,'Forecast Summary-FY26'!$A:$A, 'Analysis-School'!$A27,'Forecast Summary-FY26'!$C:$C, 'Analysis-School'!D$5,'Forecast Summary-FY26'!$D:$D, 'Analysis-School'!D$3)</f>
        <v>434</v>
      </c>
      <c r="E27" s="360">
        <f>SUMIFS('Forecast Summary-FY26'!$E:$E,'Forecast Summary-FY26'!$A:$A, 'Analysis-School'!$A27,'Forecast Summary-FY26'!$C:$C, 'Analysis-School'!E$5,'Forecast Summary-FY26'!$D:$D, 'Analysis-School'!E$3)</f>
        <v>418</v>
      </c>
      <c r="F27" s="360">
        <f>SUMIFS('Forecast Summary-FY26'!$E:$E,'Forecast Summary-FY26'!$A:$A, 'Analysis-School'!$A27,'Forecast Summary-FY26'!$C:$C, 'Analysis-School'!F$5,'Forecast Summary-FY26'!$D:$D, 'Analysis-School'!F$3)</f>
        <v>314</v>
      </c>
      <c r="G27" s="360">
        <f>SUMIFS('Forecast Summary-FY26'!$E:$E,'Forecast Summary-FY26'!$A:$A, 'Analysis-School'!$A27,'Forecast Summary-FY26'!$C:$C, 'Analysis-School'!G$5,'Forecast Summary-FY26'!$D:$D, 'Analysis-School'!G$3)</f>
        <v>365</v>
      </c>
      <c r="H27" s="360">
        <f>SUMIFS('Forecast Summary-FY26'!$E:$E,'Forecast Summary-FY26'!$A:$A, 'Analysis-School'!$A27,'Forecast Summary-FY26'!$C:$C, 'Analysis-School'!H$5,'Forecast Summary-FY26'!$D:$D, 'Analysis-School'!H$3)</f>
        <v>484</v>
      </c>
      <c r="I27" s="360">
        <v>459.79999999999995</v>
      </c>
      <c r="J27" s="360">
        <f>SUMIFS('Forecast Summary-FY25'!$E:$E,'Forecast Summary-FY25'!$A:$A, 'Analysis-School'!$A27,'Forecast Summary-FY25'!$C:$C, 'Analysis-School'!J$5,'Forecast Summary-FY25'!$D:$D, 'Analysis-School'!J$3)</f>
        <v>518</v>
      </c>
      <c r="K27" s="360">
        <v>436.80999999999995</v>
      </c>
      <c r="L27" s="360">
        <f>SUMIFS('Forecast Summary-FY25'!$E:$E,'Forecast Summary-FY25'!$A:$A, 'Analysis-School'!$A27,'Forecast Summary-FY25'!$C:$C, 'Analysis-School'!L$5,'Forecast Summary-FY25'!$D:$D, 'Analysis-School'!L$3)</f>
        <v>492.09999999999997</v>
      </c>
      <c r="M27" s="360">
        <f>SUMIFS('Forecast Summary-FY26'!$E:$E,'Forecast Summary-FY26'!$A:$A, 'Analysis-School'!$A27,'Forecast Summary-FY26'!$C:$C, 'Analysis-School'!M$5,'Forecast Summary-FY26'!$D:$D, 'Analysis-School'!M$3)</f>
        <v>467.49499999999995</v>
      </c>
      <c r="N27" s="442">
        <f t="shared" si="0"/>
        <v>-3.4101239669421579E-2</v>
      </c>
      <c r="P27" s="359" t="s">
        <v>1759</v>
      </c>
      <c r="Q27" s="360">
        <f>SUMIFS('Forecast Summary-FY26'!$F:$F,'Forecast Summary-FY26'!$A:$A, 'Analysis-School'!$A27,'Forecast Summary-FY26'!$C:$C, 'Analysis-School'!Q$5,'Forecast Summary-FY26'!$D:$D, 'Analysis-School'!Q$3)</f>
        <v>282</v>
      </c>
      <c r="R27" s="360">
        <f>SUMIFS('Forecast Summary-FY26'!$F:$F,'Forecast Summary-FY26'!$A:$A, 'Analysis-School'!$A27,'Forecast Summary-FY26'!$C:$C, 'Analysis-School'!R$5,'Forecast Summary-FY26'!$D:$D, 'Analysis-School'!R$3)</f>
        <v>279</v>
      </c>
      <c r="S27" s="360">
        <f>SUMIFS('Forecast Summary-FY26'!$F:$F,'Forecast Summary-FY26'!$A:$A, 'Analysis-School'!$A27,'Forecast Summary-FY26'!$C:$C, 'Analysis-School'!S$5,'Forecast Summary-FY26'!$D:$D, 'Analysis-School'!S$3)</f>
        <v>254</v>
      </c>
      <c r="T27" s="360">
        <f>SUMIFS('Forecast Summary-FY26'!$F:$F,'Forecast Summary-FY26'!$A:$A, 'Analysis-School'!$A27,'Forecast Summary-FY26'!$C:$C, 'Analysis-School'!T$5,'Forecast Summary-FY26'!$D:$D, 'Analysis-School'!T$3)</f>
        <v>272</v>
      </c>
      <c r="U27" s="360">
        <f>SUMIFS('Forecast Summary-FY26'!$F:$F,'Forecast Summary-FY26'!$A:$A, 'Analysis-School'!$A27,'Forecast Summary-FY26'!$C:$C, 'Analysis-School'!U$5,'Forecast Summary-FY26'!$D:$D, 'Analysis-School'!U$3)</f>
        <v>255</v>
      </c>
      <c r="V27" s="360">
        <f>SUMIFS('Forecast Summary-FY26'!$F:$F,'Forecast Summary-FY26'!$A:$A, 'Analysis-School'!$A27,'Forecast Summary-FY26'!$C:$C, 'Analysis-School'!V$5,'Forecast Summary-FY26'!$D:$D, 'Analysis-School'!V$3)</f>
        <v>248</v>
      </c>
      <c r="W27" s="360">
        <v>232.97055184257985</v>
      </c>
      <c r="X27" s="360">
        <f>SUMIFS('Forecast Summary-FY25'!$F:$F,'Forecast Summary-FY25'!$A:$A, 'Analysis-School'!$A27,'Forecast Summary-FY25'!$C:$C, 'Analysis-School'!X$5,'Forecast Summary-FY25'!$D:$D, 'Analysis-School'!X$3)</f>
        <v>242</v>
      </c>
      <c r="Y27" s="360">
        <v>226.59715550351393</v>
      </c>
      <c r="Z27" s="360">
        <f>SUMIFS('Forecast Summary-FY25'!$F:$F,'Forecast Summary-FY25'!$A:$A, 'Analysis-School'!$A27,'Forecast Summary-FY25'!$C:$C, 'Analysis-School'!Z$5,'Forecast Summary-FY25'!$D:$D, 'Analysis-School'!Z$3)</f>
        <v>242</v>
      </c>
      <c r="AA27" s="360">
        <f>SUMIFS('Forecast Summary-FY26'!$F:$F,'Forecast Summary-FY26'!$A:$A, 'Analysis-School'!$A27,'Forecast Summary-FY26'!$C:$C, 'Analysis-School'!AA$5,'Forecast Summary-FY26'!$D:$D, 'Analysis-School'!AA$3)</f>
        <v>252</v>
      </c>
      <c r="AB27" s="442">
        <f t="shared" si="1"/>
        <v>1.6129032258064502E-2</v>
      </c>
      <c r="AD27" s="359" t="s">
        <v>1759</v>
      </c>
      <c r="AE27" s="360">
        <f>SUMIFS('Forecast Summary-FY26'!$J:$J,'Forecast Summary-FY26'!$A:$A, 'Analysis-School'!$A27,'Forecast Summary-FY26'!$C:$C, 'Analysis-School'!AE$5,'Forecast Summary-FY26'!$D:$D, 'Analysis-School'!AE$3)</f>
        <v>0</v>
      </c>
      <c r="AF27" s="360">
        <f>SUMIFS('Forecast Summary-FY26'!$J:$J,'Forecast Summary-FY26'!$A:$A, 'Analysis-School'!$A27,'Forecast Summary-FY26'!$C:$C, 'Analysis-School'!AF$5,'Forecast Summary-FY26'!$D:$D, 'Analysis-School'!AF$3)</f>
        <v>0</v>
      </c>
      <c r="AG27" s="360">
        <f>SUMIFS('Forecast Summary-FY26'!$J:$J,'Forecast Summary-FY26'!$A:$A, 'Analysis-School'!$A27,'Forecast Summary-FY26'!$C:$C, 'Analysis-School'!AG$5,'Forecast Summary-FY26'!$D:$D, 'Analysis-School'!AG$3)</f>
        <v>0</v>
      </c>
      <c r="AH27" s="360">
        <f>SUMIFS('Forecast Summary-FY26'!$J:$J,'Forecast Summary-FY26'!$A:$A, 'Analysis-School'!$A27,'Forecast Summary-FY26'!$C:$C, 'Analysis-School'!AH$5,'Forecast Summary-FY26'!$D:$D, 'Analysis-School'!AH$3)</f>
        <v>0</v>
      </c>
      <c r="AI27" s="360">
        <f>SUMIFS('Forecast Summary-FY26'!$J:$J,'Forecast Summary-FY26'!$A:$A, 'Analysis-School'!$A27,'Forecast Summary-FY26'!$C:$C, 'Analysis-School'!AI$5,'Forecast Summary-FY26'!$D:$D, 'Analysis-School'!AI$3)</f>
        <v>0</v>
      </c>
      <c r="AJ27" s="360">
        <f>SUMIFS('Forecast Summary-FY26'!$J:$J,'Forecast Summary-FY26'!$A:$A, 'Analysis-School'!$A27,'Forecast Summary-FY26'!$C:$C, 'Analysis-School'!AJ$5,'Forecast Summary-FY26'!$D:$D, 'Analysis-School'!AJ$3)</f>
        <v>0</v>
      </c>
      <c r="AK27" s="360">
        <v>0</v>
      </c>
      <c r="AL27" s="360">
        <f>SUMIFS('Forecast Summary-FY25'!$J:$J,'Forecast Summary-FY25'!$A:$A, 'Analysis-School'!$A27,'Forecast Summary-FY25'!$C:$C, 'Analysis-School'!AL$5,'Forecast Summary-FY25'!$D:$D, 'Analysis-School'!AL$3)</f>
        <v>0</v>
      </c>
      <c r="AM27" s="360">
        <v>0</v>
      </c>
      <c r="AN27" s="360">
        <f>SUMIFS('Forecast Summary-FY25'!$J:$J,'Forecast Summary-FY25'!$A:$A, 'Analysis-School'!$A27,'Forecast Summary-FY25'!$C:$C, 'Analysis-School'!AN$5,'Forecast Summary-FY25'!$D:$D, 'Analysis-School'!AN$3)</f>
        <v>0</v>
      </c>
      <c r="AO27" s="360">
        <f>SUMIFS('Forecast Summary-FY26'!$J:$J,'Forecast Summary-FY26'!$A:$A, 'Analysis-School'!$A27,'Forecast Summary-FY26'!$C:$C, 'Analysis-School'!AO$5,'Forecast Summary-FY26'!$D:$D, 'Analysis-School'!AO$3)</f>
        <v>0</v>
      </c>
      <c r="AP27" s="442" t="str">
        <f t="shared" si="2"/>
        <v>NA</v>
      </c>
    </row>
    <row r="28" spans="1:42">
      <c r="A28" s="93" t="s">
        <v>91</v>
      </c>
      <c r="B28" s="354" t="s">
        <v>1880</v>
      </c>
      <c r="C28" s="355">
        <f>SUMIFS('Forecast Summary-FY26'!$E:$E,'Forecast Summary-FY26'!$A:$A, 'Analysis-School'!$A28,'Forecast Summary-FY26'!$C:$C, 'Analysis-School'!C$5,'Forecast Summary-FY26'!$D:$D, 'Analysis-School'!C$3)</f>
        <v>422</v>
      </c>
      <c r="D28" s="355">
        <f>SUMIFS('Forecast Summary-FY26'!$E:$E,'Forecast Summary-FY26'!$A:$A, 'Analysis-School'!$A28,'Forecast Summary-FY26'!$C:$C, 'Analysis-School'!D$5,'Forecast Summary-FY26'!$D:$D, 'Analysis-School'!D$3)</f>
        <v>381</v>
      </c>
      <c r="E28" s="355">
        <f>SUMIFS('Forecast Summary-FY26'!$E:$E,'Forecast Summary-FY26'!$A:$A, 'Analysis-School'!$A28,'Forecast Summary-FY26'!$C:$C, 'Analysis-School'!E$5,'Forecast Summary-FY26'!$D:$D, 'Analysis-School'!E$3)</f>
        <v>391</v>
      </c>
      <c r="F28" s="355">
        <f>SUMIFS('Forecast Summary-FY26'!$E:$E,'Forecast Summary-FY26'!$A:$A, 'Analysis-School'!$A28,'Forecast Summary-FY26'!$C:$C, 'Analysis-School'!F$5,'Forecast Summary-FY26'!$D:$D, 'Analysis-School'!F$3)</f>
        <v>445</v>
      </c>
      <c r="G28" s="355">
        <f>SUMIFS('Forecast Summary-FY26'!$E:$E,'Forecast Summary-FY26'!$A:$A, 'Analysis-School'!$A28,'Forecast Summary-FY26'!$C:$C, 'Analysis-School'!G$5,'Forecast Summary-FY26'!$D:$D, 'Analysis-School'!G$3)</f>
        <v>510</v>
      </c>
      <c r="H28" s="355">
        <f>SUMIFS('Forecast Summary-FY26'!$E:$E,'Forecast Summary-FY26'!$A:$A, 'Analysis-School'!$A28,'Forecast Summary-FY26'!$C:$C, 'Analysis-School'!H$5,'Forecast Summary-FY26'!$D:$D, 'Analysis-School'!H$3)</f>
        <v>549</v>
      </c>
      <c r="I28" s="355">
        <v>584.343242065646</v>
      </c>
      <c r="J28" s="355">
        <f>SUMIFS('Forecast Summary-FY25'!$E:$E,'Forecast Summary-FY25'!$A:$A, 'Analysis-School'!$A28,'Forecast Summary-FY25'!$C:$C, 'Analysis-School'!J$5,'Forecast Summary-FY25'!$D:$D, 'Analysis-School'!J$3)</f>
        <v>794</v>
      </c>
      <c r="K28" s="355">
        <v>620.29725386761288</v>
      </c>
      <c r="L28" s="355">
        <f>SUMIFS('Forecast Summary-FY25'!$E:$E,'Forecast Summary-FY25'!$A:$A, 'Analysis-School'!$A28,'Forecast Summary-FY25'!$C:$C, 'Analysis-School'!L$5,'Forecast Summary-FY25'!$D:$D, 'Analysis-School'!L$3)</f>
        <v>809</v>
      </c>
      <c r="M28" s="355">
        <f>SUMIFS('Forecast Summary-FY26'!$E:$E,'Forecast Summary-FY26'!$A:$A, 'Analysis-School'!$A28,'Forecast Summary-FY26'!$C:$C, 'Analysis-School'!M$5,'Forecast Summary-FY26'!$D:$D, 'Analysis-School'!M$3)</f>
        <v>822</v>
      </c>
      <c r="N28" s="439">
        <f t="shared" si="0"/>
        <v>0.49726775956284164</v>
      </c>
      <c r="O28" s="358"/>
      <c r="P28" s="354" t="s">
        <v>1880</v>
      </c>
      <c r="Q28" s="355">
        <f>SUMIFS('Forecast Summary-FY26'!$F:$F,'Forecast Summary-FY26'!$A:$A, 'Analysis-School'!$A28,'Forecast Summary-FY26'!$C:$C, 'Analysis-School'!Q$5,'Forecast Summary-FY26'!$D:$D, 'Analysis-School'!Q$3)</f>
        <v>408</v>
      </c>
      <c r="R28" s="355">
        <f>SUMIFS('Forecast Summary-FY26'!$F:$F,'Forecast Summary-FY26'!$A:$A, 'Analysis-School'!$A28,'Forecast Summary-FY26'!$C:$C, 'Analysis-School'!R$5,'Forecast Summary-FY26'!$D:$D, 'Analysis-School'!R$3)</f>
        <v>432</v>
      </c>
      <c r="S28" s="355">
        <f>SUMIFS('Forecast Summary-FY26'!$F:$F,'Forecast Summary-FY26'!$A:$A, 'Analysis-School'!$A28,'Forecast Summary-FY26'!$C:$C, 'Analysis-School'!S$5,'Forecast Summary-FY26'!$D:$D, 'Analysis-School'!S$3)</f>
        <v>461</v>
      </c>
      <c r="T28" s="355">
        <f>SUMIFS('Forecast Summary-FY26'!$F:$F,'Forecast Summary-FY26'!$A:$A, 'Analysis-School'!$A28,'Forecast Summary-FY26'!$C:$C, 'Analysis-School'!T$5,'Forecast Summary-FY26'!$D:$D, 'Analysis-School'!T$3)</f>
        <v>444</v>
      </c>
      <c r="U28" s="355">
        <f>SUMIFS('Forecast Summary-FY26'!$F:$F,'Forecast Summary-FY26'!$A:$A, 'Analysis-School'!$A28,'Forecast Summary-FY26'!$C:$C, 'Analysis-School'!U$5,'Forecast Summary-FY26'!$D:$D, 'Analysis-School'!U$3)</f>
        <v>413</v>
      </c>
      <c r="V28" s="355">
        <f>SUMIFS('Forecast Summary-FY26'!$F:$F,'Forecast Summary-FY26'!$A:$A, 'Analysis-School'!$A28,'Forecast Summary-FY26'!$C:$C, 'Analysis-School'!V$5,'Forecast Summary-FY26'!$D:$D, 'Analysis-School'!V$3)</f>
        <v>400</v>
      </c>
      <c r="W28" s="355">
        <v>366.59166023607577</v>
      </c>
      <c r="X28" s="355">
        <f>SUMIFS('Forecast Summary-FY25'!$F:$F,'Forecast Summary-FY25'!$A:$A, 'Analysis-School'!$A28,'Forecast Summary-FY25'!$C:$C, 'Analysis-School'!X$5,'Forecast Summary-FY25'!$D:$D, 'Analysis-School'!X$3)</f>
        <v>408</v>
      </c>
      <c r="Y28" s="355">
        <v>361.01681489047064</v>
      </c>
      <c r="Z28" s="355">
        <f>SUMIFS('Forecast Summary-FY25'!$F:$F,'Forecast Summary-FY25'!$A:$A, 'Analysis-School'!$A28,'Forecast Summary-FY25'!$C:$C, 'Analysis-School'!Z$5,'Forecast Summary-FY25'!$D:$D, 'Analysis-School'!Z$3)</f>
        <v>402</v>
      </c>
      <c r="AA28" s="355">
        <f>SUMIFS('Forecast Summary-FY26'!$F:$F,'Forecast Summary-FY26'!$A:$A, 'Analysis-School'!$A28,'Forecast Summary-FY26'!$C:$C, 'Analysis-School'!AA$5,'Forecast Summary-FY26'!$D:$D, 'Analysis-School'!AA$3)</f>
        <v>428</v>
      </c>
      <c r="AB28" s="439">
        <f t="shared" si="1"/>
        <v>7.0000000000000062E-2</v>
      </c>
      <c r="AC28" s="358"/>
      <c r="AD28" s="354" t="s">
        <v>1880</v>
      </c>
      <c r="AE28" s="355">
        <f>SUMIFS('Forecast Summary-FY26'!$J:$J,'Forecast Summary-FY26'!$A:$A, 'Analysis-School'!$A28,'Forecast Summary-FY26'!$C:$C, 'Analysis-School'!AE$5,'Forecast Summary-FY26'!$D:$D, 'Analysis-School'!AE$3)</f>
        <v>0</v>
      </c>
      <c r="AF28" s="355">
        <f>SUMIFS('Forecast Summary-FY26'!$J:$J,'Forecast Summary-FY26'!$A:$A, 'Analysis-School'!$A28,'Forecast Summary-FY26'!$C:$C, 'Analysis-School'!AF$5,'Forecast Summary-FY26'!$D:$D, 'Analysis-School'!AF$3)</f>
        <v>0</v>
      </c>
      <c r="AG28" s="355">
        <f>SUMIFS('Forecast Summary-FY26'!$J:$J,'Forecast Summary-FY26'!$A:$A, 'Analysis-School'!$A28,'Forecast Summary-FY26'!$C:$C, 'Analysis-School'!AG$5,'Forecast Summary-FY26'!$D:$D, 'Analysis-School'!AG$3)</f>
        <v>0</v>
      </c>
      <c r="AH28" s="355">
        <f>SUMIFS('Forecast Summary-FY26'!$J:$J,'Forecast Summary-FY26'!$A:$A, 'Analysis-School'!$A28,'Forecast Summary-FY26'!$C:$C, 'Analysis-School'!AH$5,'Forecast Summary-FY26'!$D:$D, 'Analysis-School'!AH$3)</f>
        <v>0</v>
      </c>
      <c r="AI28" s="355">
        <f>SUMIFS('Forecast Summary-FY26'!$J:$J,'Forecast Summary-FY26'!$A:$A, 'Analysis-School'!$A28,'Forecast Summary-FY26'!$C:$C, 'Analysis-School'!AI$5,'Forecast Summary-FY26'!$D:$D, 'Analysis-School'!AI$3)</f>
        <v>0</v>
      </c>
      <c r="AJ28" s="355">
        <f>SUMIFS('Forecast Summary-FY26'!$J:$J,'Forecast Summary-FY26'!$A:$A, 'Analysis-School'!$A28,'Forecast Summary-FY26'!$C:$C, 'Analysis-School'!AJ$5,'Forecast Summary-FY26'!$D:$D, 'Analysis-School'!AJ$3)</f>
        <v>0</v>
      </c>
      <c r="AK28" s="355">
        <v>0</v>
      </c>
      <c r="AL28" s="355">
        <f>SUMIFS('Forecast Summary-FY25'!$J:$J,'Forecast Summary-FY25'!$A:$A, 'Analysis-School'!$A28,'Forecast Summary-FY25'!$C:$C, 'Analysis-School'!AL$5,'Forecast Summary-FY25'!$D:$D, 'Analysis-School'!AL$3)</f>
        <v>0</v>
      </c>
      <c r="AM28" s="355">
        <v>0</v>
      </c>
      <c r="AN28" s="355">
        <f>SUMIFS('Forecast Summary-FY25'!$J:$J,'Forecast Summary-FY25'!$A:$A, 'Analysis-School'!$A28,'Forecast Summary-FY25'!$C:$C, 'Analysis-School'!AN$5,'Forecast Summary-FY25'!$D:$D, 'Analysis-School'!AN$3)</f>
        <v>0</v>
      </c>
      <c r="AO28" s="355">
        <f>SUMIFS('Forecast Summary-FY26'!$J:$J,'Forecast Summary-FY26'!$A:$A, 'Analysis-School'!$A28,'Forecast Summary-FY26'!$C:$C, 'Analysis-School'!AO$5,'Forecast Summary-FY26'!$D:$D, 'Analysis-School'!AO$3)</f>
        <v>0</v>
      </c>
      <c r="AP28" s="439" t="str">
        <f t="shared" si="2"/>
        <v>NA</v>
      </c>
    </row>
    <row r="29" spans="1:42">
      <c r="A29" s="93" t="s">
        <v>93</v>
      </c>
      <c r="B29" s="359" t="s">
        <v>1915</v>
      </c>
      <c r="C29" s="360">
        <f>SUMIFS('Forecast Summary-FY26'!$E:$E,'Forecast Summary-FY26'!$A:$A, 'Analysis-School'!$A29,'Forecast Summary-FY26'!$C:$C, 'Analysis-School'!C$5,'Forecast Summary-FY26'!$D:$D, 'Analysis-School'!C$3)</f>
        <v>561</v>
      </c>
      <c r="D29" s="360">
        <f>SUMIFS('Forecast Summary-FY26'!$E:$E,'Forecast Summary-FY26'!$A:$A, 'Analysis-School'!$A29,'Forecast Summary-FY26'!$C:$C, 'Analysis-School'!D$5,'Forecast Summary-FY26'!$D:$D, 'Analysis-School'!D$3)</f>
        <v>1093</v>
      </c>
      <c r="E29" s="360">
        <f>SUMIFS('Forecast Summary-FY26'!$E:$E,'Forecast Summary-FY26'!$A:$A, 'Analysis-School'!$A29,'Forecast Summary-FY26'!$C:$C, 'Analysis-School'!E$5,'Forecast Summary-FY26'!$D:$D, 'Analysis-School'!E$3)</f>
        <v>1626</v>
      </c>
      <c r="F29" s="360">
        <f>SUMIFS('Forecast Summary-FY26'!$E:$E,'Forecast Summary-FY26'!$A:$A, 'Analysis-School'!$A29,'Forecast Summary-FY26'!$C:$C, 'Analysis-School'!F$5,'Forecast Summary-FY26'!$D:$D, 'Analysis-School'!F$3)</f>
        <v>1286</v>
      </c>
      <c r="G29" s="360">
        <f>SUMIFS('Forecast Summary-FY26'!$E:$E,'Forecast Summary-FY26'!$A:$A, 'Analysis-School'!$A29,'Forecast Summary-FY26'!$C:$C, 'Analysis-School'!G$5,'Forecast Summary-FY26'!$D:$D, 'Analysis-School'!G$3)</f>
        <v>1431</v>
      </c>
      <c r="H29" s="360">
        <f>SUMIFS('Forecast Summary-FY26'!$E:$E,'Forecast Summary-FY26'!$A:$A, 'Analysis-School'!$A29,'Forecast Summary-FY26'!$C:$C, 'Analysis-School'!H$5,'Forecast Summary-FY26'!$D:$D, 'Analysis-School'!H$3)</f>
        <v>1392</v>
      </c>
      <c r="I29" s="360">
        <v>1509.694806656516</v>
      </c>
      <c r="J29" s="360">
        <f>SUMIFS('Forecast Summary-FY25'!$E:$E,'Forecast Summary-FY25'!$A:$A, 'Analysis-School'!$A29,'Forecast Summary-FY25'!$C:$C, 'Analysis-School'!J$5,'Forecast Summary-FY25'!$D:$D, 'Analysis-School'!J$3)</f>
        <v>1672</v>
      </c>
      <c r="K29" s="360">
        <v>1613.1474236344256</v>
      </c>
      <c r="L29" s="360">
        <f>SUMIFS('Forecast Summary-FY25'!$E:$E,'Forecast Summary-FY25'!$A:$A, 'Analysis-School'!$A29,'Forecast Summary-FY25'!$C:$C, 'Analysis-School'!L$5,'Forecast Summary-FY25'!$D:$D, 'Analysis-School'!L$3)</f>
        <v>1790</v>
      </c>
      <c r="M29" s="360">
        <f>SUMIFS('Forecast Summary-FY26'!$E:$E,'Forecast Summary-FY26'!$A:$A, 'Analysis-School'!$A29,'Forecast Summary-FY26'!$C:$C, 'Analysis-School'!M$5,'Forecast Summary-FY26'!$D:$D, 'Analysis-School'!M$3)</f>
        <v>1790</v>
      </c>
      <c r="N29" s="442">
        <f t="shared" si="0"/>
        <v>0.28591954022988508</v>
      </c>
      <c r="P29" s="359" t="s">
        <v>1915</v>
      </c>
      <c r="Q29" s="360">
        <f>SUMIFS('Forecast Summary-FY26'!$F:$F,'Forecast Summary-FY26'!$A:$A, 'Analysis-School'!$A29,'Forecast Summary-FY26'!$C:$C, 'Analysis-School'!Q$5,'Forecast Summary-FY26'!$D:$D, 'Analysis-School'!Q$3)</f>
        <v>780</v>
      </c>
      <c r="R29" s="360">
        <f>SUMIFS('Forecast Summary-FY26'!$F:$F,'Forecast Summary-FY26'!$A:$A, 'Analysis-School'!$A29,'Forecast Summary-FY26'!$C:$C, 'Analysis-School'!R$5,'Forecast Summary-FY26'!$D:$D, 'Analysis-School'!R$3)</f>
        <v>826</v>
      </c>
      <c r="S29" s="360">
        <f>SUMIFS('Forecast Summary-FY26'!$F:$F,'Forecast Summary-FY26'!$A:$A, 'Analysis-School'!$A29,'Forecast Summary-FY26'!$C:$C, 'Analysis-School'!S$5,'Forecast Summary-FY26'!$D:$D, 'Analysis-School'!S$3)</f>
        <v>853</v>
      </c>
      <c r="T29" s="360">
        <f>SUMIFS('Forecast Summary-FY26'!$F:$F,'Forecast Summary-FY26'!$A:$A, 'Analysis-School'!$A29,'Forecast Summary-FY26'!$C:$C, 'Analysis-School'!T$5,'Forecast Summary-FY26'!$D:$D, 'Analysis-School'!T$3)</f>
        <v>909</v>
      </c>
      <c r="U29" s="360">
        <f>SUMIFS('Forecast Summary-FY26'!$F:$F,'Forecast Summary-FY26'!$A:$A, 'Analysis-School'!$A29,'Forecast Summary-FY26'!$C:$C, 'Analysis-School'!U$5,'Forecast Summary-FY26'!$D:$D, 'Analysis-School'!U$3)</f>
        <v>1108</v>
      </c>
      <c r="V29" s="360">
        <f>SUMIFS('Forecast Summary-FY26'!$F:$F,'Forecast Summary-FY26'!$A:$A, 'Analysis-School'!$A29,'Forecast Summary-FY26'!$C:$C, 'Analysis-School'!V$5,'Forecast Summary-FY26'!$D:$D, 'Analysis-School'!V$3)</f>
        <v>1092</v>
      </c>
      <c r="W29" s="360">
        <v>1167.584146534113</v>
      </c>
      <c r="X29" s="360">
        <f>SUMIFS('Forecast Summary-FY25'!$F:$F,'Forecast Summary-FY25'!$A:$A, 'Analysis-School'!$A29,'Forecast Summary-FY25'!$C:$C, 'Analysis-School'!X$5,'Forecast Summary-FY25'!$D:$D, 'Analysis-School'!X$3)</f>
        <v>1086</v>
      </c>
      <c r="Y29" s="360">
        <v>1238.6049236521897</v>
      </c>
      <c r="Z29" s="360">
        <f>SUMIFS('Forecast Summary-FY25'!$F:$F,'Forecast Summary-FY25'!$A:$A, 'Analysis-School'!$A29,'Forecast Summary-FY25'!$C:$C, 'Analysis-School'!Z$5,'Forecast Summary-FY25'!$D:$D, 'Analysis-School'!Z$3)</f>
        <v>1091</v>
      </c>
      <c r="AA29" s="360">
        <f>SUMIFS('Forecast Summary-FY26'!$F:$F,'Forecast Summary-FY26'!$A:$A, 'Analysis-School'!$A29,'Forecast Summary-FY26'!$C:$C, 'Analysis-School'!AA$5,'Forecast Summary-FY26'!$D:$D, 'Analysis-School'!AA$3)</f>
        <v>1114</v>
      </c>
      <c r="AB29" s="442">
        <f t="shared" si="1"/>
        <v>2.0146520146520075E-2</v>
      </c>
      <c r="AD29" s="359" t="s">
        <v>1915</v>
      </c>
      <c r="AE29" s="360">
        <f>SUMIFS('Forecast Summary-FY26'!$J:$J,'Forecast Summary-FY26'!$A:$A, 'Analysis-School'!$A29,'Forecast Summary-FY26'!$C:$C, 'Analysis-School'!AE$5,'Forecast Summary-FY26'!$D:$D, 'Analysis-School'!AE$3)</f>
        <v>0</v>
      </c>
      <c r="AF29" s="360">
        <f>SUMIFS('Forecast Summary-FY26'!$J:$J,'Forecast Summary-FY26'!$A:$A, 'Analysis-School'!$A29,'Forecast Summary-FY26'!$C:$C, 'Analysis-School'!AF$5,'Forecast Summary-FY26'!$D:$D, 'Analysis-School'!AF$3)</f>
        <v>0</v>
      </c>
      <c r="AG29" s="360">
        <f>SUMIFS('Forecast Summary-FY26'!$J:$J,'Forecast Summary-FY26'!$A:$A, 'Analysis-School'!$A29,'Forecast Summary-FY26'!$C:$C, 'Analysis-School'!AG$5,'Forecast Summary-FY26'!$D:$D, 'Analysis-School'!AG$3)</f>
        <v>0</v>
      </c>
      <c r="AH29" s="360">
        <f>SUMIFS('Forecast Summary-FY26'!$J:$J,'Forecast Summary-FY26'!$A:$A, 'Analysis-School'!$A29,'Forecast Summary-FY26'!$C:$C, 'Analysis-School'!AH$5,'Forecast Summary-FY26'!$D:$D, 'Analysis-School'!AH$3)</f>
        <v>0</v>
      </c>
      <c r="AI29" s="360">
        <f>SUMIFS('Forecast Summary-FY26'!$J:$J,'Forecast Summary-FY26'!$A:$A, 'Analysis-School'!$A29,'Forecast Summary-FY26'!$C:$C, 'Analysis-School'!AI$5,'Forecast Summary-FY26'!$D:$D, 'Analysis-School'!AI$3)</f>
        <v>0</v>
      </c>
      <c r="AJ29" s="360">
        <f>SUMIFS('Forecast Summary-FY26'!$J:$J,'Forecast Summary-FY26'!$A:$A, 'Analysis-School'!$A29,'Forecast Summary-FY26'!$C:$C, 'Analysis-School'!AJ$5,'Forecast Summary-FY26'!$D:$D, 'Analysis-School'!AJ$3)</f>
        <v>0</v>
      </c>
      <c r="AK29" s="360">
        <v>0</v>
      </c>
      <c r="AL29" s="360">
        <f>SUMIFS('Forecast Summary-FY25'!$J:$J,'Forecast Summary-FY25'!$A:$A, 'Analysis-School'!$A29,'Forecast Summary-FY25'!$C:$C, 'Analysis-School'!AL$5,'Forecast Summary-FY25'!$D:$D, 'Analysis-School'!AL$3)</f>
        <v>0</v>
      </c>
      <c r="AM29" s="360">
        <v>0</v>
      </c>
      <c r="AN29" s="360">
        <f>SUMIFS('Forecast Summary-FY25'!$J:$J,'Forecast Summary-FY25'!$A:$A, 'Analysis-School'!$A29,'Forecast Summary-FY25'!$C:$C, 'Analysis-School'!AN$5,'Forecast Summary-FY25'!$D:$D, 'Analysis-School'!AN$3)</f>
        <v>0</v>
      </c>
      <c r="AO29" s="360">
        <f>SUMIFS('Forecast Summary-FY26'!$J:$J,'Forecast Summary-FY26'!$A:$A, 'Analysis-School'!$A29,'Forecast Summary-FY26'!$C:$C, 'Analysis-School'!AO$5,'Forecast Summary-FY26'!$D:$D, 'Analysis-School'!AO$3)</f>
        <v>0</v>
      </c>
      <c r="AP29" s="442" t="str">
        <f t="shared" si="2"/>
        <v>NA</v>
      </c>
    </row>
    <row r="30" spans="1:42">
      <c r="A30" s="93" t="s">
        <v>95</v>
      </c>
      <c r="B30" s="354" t="s">
        <v>1881</v>
      </c>
      <c r="C30" s="355">
        <f>SUMIFS('Forecast Summary-FY26'!$E:$E,'Forecast Summary-FY26'!$A:$A, 'Analysis-School'!$A30,'Forecast Summary-FY26'!$C:$C, 'Analysis-School'!C$5,'Forecast Summary-FY26'!$D:$D, 'Analysis-School'!C$3)</f>
        <v>466</v>
      </c>
      <c r="D30" s="355">
        <f>SUMIFS('Forecast Summary-FY26'!$E:$E,'Forecast Summary-FY26'!$A:$A, 'Analysis-School'!$A30,'Forecast Summary-FY26'!$C:$C, 'Analysis-School'!D$5,'Forecast Summary-FY26'!$D:$D, 'Analysis-School'!D$3)</f>
        <v>575</v>
      </c>
      <c r="E30" s="355">
        <f>SUMIFS('Forecast Summary-FY26'!$E:$E,'Forecast Summary-FY26'!$A:$A, 'Analysis-School'!$A30,'Forecast Summary-FY26'!$C:$C, 'Analysis-School'!E$5,'Forecast Summary-FY26'!$D:$D, 'Analysis-School'!E$3)</f>
        <v>659</v>
      </c>
      <c r="F30" s="355">
        <f>SUMIFS('Forecast Summary-FY26'!$E:$E,'Forecast Summary-FY26'!$A:$A, 'Analysis-School'!$A30,'Forecast Summary-FY26'!$C:$C, 'Analysis-School'!F$5,'Forecast Summary-FY26'!$D:$D, 'Analysis-School'!F$3)</f>
        <v>592</v>
      </c>
      <c r="G30" s="355">
        <f>SUMIFS('Forecast Summary-FY26'!$E:$E,'Forecast Summary-FY26'!$A:$A, 'Analysis-School'!$A30,'Forecast Summary-FY26'!$C:$C, 'Analysis-School'!G$5,'Forecast Summary-FY26'!$D:$D, 'Analysis-School'!G$3)</f>
        <v>702</v>
      </c>
      <c r="H30" s="355">
        <f>SUMIFS('Forecast Summary-FY26'!$E:$E,'Forecast Summary-FY26'!$A:$A, 'Analysis-School'!$A30,'Forecast Summary-FY26'!$C:$C, 'Analysis-School'!H$5,'Forecast Summary-FY26'!$D:$D, 'Analysis-School'!H$3)</f>
        <v>809</v>
      </c>
      <c r="I30" s="355">
        <v>816.17475832187688</v>
      </c>
      <c r="J30" s="355">
        <f>SUMIFS('Forecast Summary-FY25'!$E:$E,'Forecast Summary-FY25'!$A:$A, 'Analysis-School'!$A30,'Forecast Summary-FY25'!$C:$C, 'Analysis-School'!J$5,'Forecast Summary-FY25'!$D:$D, 'Analysis-School'!J$3)</f>
        <v>873</v>
      </c>
      <c r="K30" s="355">
        <v>871.82392002790516</v>
      </c>
      <c r="L30" s="355">
        <f>SUMIFS('Forecast Summary-FY25'!$E:$E,'Forecast Summary-FY25'!$A:$A, 'Analysis-School'!$A30,'Forecast Summary-FY25'!$C:$C, 'Analysis-School'!L$5,'Forecast Summary-FY25'!$D:$D, 'Analysis-School'!L$3)</f>
        <v>873</v>
      </c>
      <c r="M30" s="355">
        <f>SUMIFS('Forecast Summary-FY26'!$E:$E,'Forecast Summary-FY26'!$A:$A, 'Analysis-School'!$A30,'Forecast Summary-FY26'!$C:$C, 'Analysis-School'!M$5,'Forecast Summary-FY26'!$D:$D, 'Analysis-School'!M$3)</f>
        <v>873</v>
      </c>
      <c r="N30" s="439">
        <f t="shared" si="0"/>
        <v>7.9110012360939397E-2</v>
      </c>
      <c r="O30" s="358"/>
      <c r="P30" s="354" t="s">
        <v>1881</v>
      </c>
      <c r="Q30" s="355">
        <f>SUMIFS('Forecast Summary-FY26'!$F:$F,'Forecast Summary-FY26'!$A:$A, 'Analysis-School'!$A30,'Forecast Summary-FY26'!$C:$C, 'Analysis-School'!Q$5,'Forecast Summary-FY26'!$D:$D, 'Analysis-School'!Q$3)</f>
        <v>371</v>
      </c>
      <c r="R30" s="355">
        <f>SUMIFS('Forecast Summary-FY26'!$F:$F,'Forecast Summary-FY26'!$A:$A, 'Analysis-School'!$A30,'Forecast Summary-FY26'!$C:$C, 'Analysis-School'!R$5,'Forecast Summary-FY26'!$D:$D, 'Analysis-School'!R$3)</f>
        <v>424</v>
      </c>
      <c r="S30" s="355">
        <f>SUMIFS('Forecast Summary-FY26'!$F:$F,'Forecast Summary-FY26'!$A:$A, 'Analysis-School'!$A30,'Forecast Summary-FY26'!$C:$C, 'Analysis-School'!S$5,'Forecast Summary-FY26'!$D:$D, 'Analysis-School'!S$3)</f>
        <v>420</v>
      </c>
      <c r="T30" s="355">
        <f>SUMIFS('Forecast Summary-FY26'!$F:$F,'Forecast Summary-FY26'!$A:$A, 'Analysis-School'!$A30,'Forecast Summary-FY26'!$C:$C, 'Analysis-School'!T$5,'Forecast Summary-FY26'!$D:$D, 'Analysis-School'!T$3)</f>
        <v>528</v>
      </c>
      <c r="U30" s="355">
        <f>SUMIFS('Forecast Summary-FY26'!$F:$F,'Forecast Summary-FY26'!$A:$A, 'Analysis-School'!$A30,'Forecast Summary-FY26'!$C:$C, 'Analysis-School'!U$5,'Forecast Summary-FY26'!$D:$D, 'Analysis-School'!U$3)</f>
        <v>470</v>
      </c>
      <c r="V30" s="355">
        <f>SUMIFS('Forecast Summary-FY26'!$F:$F,'Forecast Summary-FY26'!$A:$A, 'Analysis-School'!$A30,'Forecast Summary-FY26'!$C:$C, 'Analysis-School'!V$5,'Forecast Summary-FY26'!$D:$D, 'Analysis-School'!V$3)</f>
        <v>435</v>
      </c>
      <c r="W30" s="355">
        <v>460.90000000000003</v>
      </c>
      <c r="X30" s="355">
        <f>SUMIFS('Forecast Summary-FY25'!$F:$F,'Forecast Summary-FY25'!$A:$A, 'Analysis-School'!$A30,'Forecast Summary-FY25'!$C:$C, 'Analysis-School'!X$5,'Forecast Summary-FY25'!$D:$D, 'Analysis-School'!X$3)</f>
        <v>440</v>
      </c>
      <c r="Y30" s="355">
        <v>477.45110749264165</v>
      </c>
      <c r="Z30" s="355">
        <f>SUMIFS('Forecast Summary-FY25'!$F:$F,'Forecast Summary-FY25'!$A:$A, 'Analysis-School'!$A30,'Forecast Summary-FY25'!$C:$C, 'Analysis-School'!Z$5,'Forecast Summary-FY25'!$D:$D, 'Analysis-School'!Z$3)</f>
        <v>428</v>
      </c>
      <c r="AA30" s="355">
        <f>SUMIFS('Forecast Summary-FY26'!$F:$F,'Forecast Summary-FY26'!$A:$A, 'Analysis-School'!$A30,'Forecast Summary-FY26'!$C:$C, 'Analysis-School'!AA$5,'Forecast Summary-FY26'!$D:$D, 'Analysis-School'!AA$3)</f>
        <v>443</v>
      </c>
      <c r="AB30" s="439">
        <f t="shared" si="1"/>
        <v>1.839080459770126E-2</v>
      </c>
      <c r="AC30" s="358"/>
      <c r="AD30" s="354" t="s">
        <v>1881</v>
      </c>
      <c r="AE30" s="355">
        <f>SUMIFS('Forecast Summary-FY26'!$J:$J,'Forecast Summary-FY26'!$A:$A, 'Analysis-School'!$A30,'Forecast Summary-FY26'!$C:$C, 'Analysis-School'!AE$5,'Forecast Summary-FY26'!$D:$D, 'Analysis-School'!AE$3)</f>
        <v>0</v>
      </c>
      <c r="AF30" s="355">
        <f>SUMIFS('Forecast Summary-FY26'!$J:$J,'Forecast Summary-FY26'!$A:$A, 'Analysis-School'!$A30,'Forecast Summary-FY26'!$C:$C, 'Analysis-School'!AF$5,'Forecast Summary-FY26'!$D:$D, 'Analysis-School'!AF$3)</f>
        <v>0</v>
      </c>
      <c r="AG30" s="355">
        <f>SUMIFS('Forecast Summary-FY26'!$J:$J,'Forecast Summary-FY26'!$A:$A, 'Analysis-School'!$A30,'Forecast Summary-FY26'!$C:$C, 'Analysis-School'!AG$5,'Forecast Summary-FY26'!$D:$D, 'Analysis-School'!AG$3)</f>
        <v>0</v>
      </c>
      <c r="AH30" s="355">
        <f>SUMIFS('Forecast Summary-FY26'!$J:$J,'Forecast Summary-FY26'!$A:$A, 'Analysis-School'!$A30,'Forecast Summary-FY26'!$C:$C, 'Analysis-School'!AH$5,'Forecast Summary-FY26'!$D:$D, 'Analysis-School'!AH$3)</f>
        <v>0</v>
      </c>
      <c r="AI30" s="355">
        <f>SUMIFS('Forecast Summary-FY26'!$J:$J,'Forecast Summary-FY26'!$A:$A, 'Analysis-School'!$A30,'Forecast Summary-FY26'!$C:$C, 'Analysis-School'!AI$5,'Forecast Summary-FY26'!$D:$D, 'Analysis-School'!AI$3)</f>
        <v>0</v>
      </c>
      <c r="AJ30" s="355">
        <f>SUMIFS('Forecast Summary-FY26'!$J:$J,'Forecast Summary-FY26'!$A:$A, 'Analysis-School'!$A30,'Forecast Summary-FY26'!$C:$C, 'Analysis-School'!AJ$5,'Forecast Summary-FY26'!$D:$D, 'Analysis-School'!AJ$3)</f>
        <v>0</v>
      </c>
      <c r="AK30" s="355">
        <v>0</v>
      </c>
      <c r="AL30" s="355">
        <f>SUMIFS('Forecast Summary-FY25'!$J:$J,'Forecast Summary-FY25'!$A:$A, 'Analysis-School'!$A30,'Forecast Summary-FY25'!$C:$C, 'Analysis-School'!AL$5,'Forecast Summary-FY25'!$D:$D, 'Analysis-School'!AL$3)</f>
        <v>0</v>
      </c>
      <c r="AM30" s="355">
        <v>0</v>
      </c>
      <c r="AN30" s="355">
        <f>SUMIFS('Forecast Summary-FY25'!$J:$J,'Forecast Summary-FY25'!$A:$A, 'Analysis-School'!$A30,'Forecast Summary-FY25'!$C:$C, 'Analysis-School'!AN$5,'Forecast Summary-FY25'!$D:$D, 'Analysis-School'!AN$3)</f>
        <v>0</v>
      </c>
      <c r="AO30" s="355">
        <f>SUMIFS('Forecast Summary-FY26'!$J:$J,'Forecast Summary-FY26'!$A:$A, 'Analysis-School'!$A30,'Forecast Summary-FY26'!$C:$C, 'Analysis-School'!AO$5,'Forecast Summary-FY26'!$D:$D, 'Analysis-School'!AO$3)</f>
        <v>0</v>
      </c>
      <c r="AP30" s="439" t="str">
        <f t="shared" si="2"/>
        <v>NA</v>
      </c>
    </row>
    <row r="31" spans="1:42">
      <c r="A31" s="93" t="s">
        <v>97</v>
      </c>
      <c r="B31" s="359" t="s">
        <v>1882</v>
      </c>
      <c r="C31" s="360">
        <f>SUMIFS('Forecast Summary-FY26'!$E:$E,'Forecast Summary-FY26'!$A:$A, 'Analysis-School'!$A31,'Forecast Summary-FY26'!$C:$C, 'Analysis-School'!C$5,'Forecast Summary-FY26'!$D:$D, 'Analysis-School'!C$3)</f>
        <v>4408</v>
      </c>
      <c r="D31" s="360">
        <f>SUMIFS('Forecast Summary-FY26'!$E:$E,'Forecast Summary-FY26'!$A:$A, 'Analysis-School'!$A31,'Forecast Summary-FY26'!$C:$C, 'Analysis-School'!D$5,'Forecast Summary-FY26'!$D:$D, 'Analysis-School'!D$3)</f>
        <v>4657</v>
      </c>
      <c r="E31" s="360">
        <f>SUMIFS('Forecast Summary-FY26'!$E:$E,'Forecast Summary-FY26'!$A:$A, 'Analysis-School'!$A31,'Forecast Summary-FY26'!$C:$C, 'Analysis-School'!E$5,'Forecast Summary-FY26'!$D:$D, 'Analysis-School'!E$3)</f>
        <v>4510</v>
      </c>
      <c r="F31" s="360">
        <f>SUMIFS('Forecast Summary-FY26'!$E:$E,'Forecast Summary-FY26'!$A:$A, 'Analysis-School'!$A31,'Forecast Summary-FY26'!$C:$C, 'Analysis-School'!F$5,'Forecast Summary-FY26'!$D:$D, 'Analysis-School'!F$3)</f>
        <v>6331</v>
      </c>
      <c r="G31" s="360">
        <f>SUMIFS('Forecast Summary-FY26'!$E:$E,'Forecast Summary-FY26'!$A:$A, 'Analysis-School'!$A31,'Forecast Summary-FY26'!$C:$C, 'Analysis-School'!G$5,'Forecast Summary-FY26'!$D:$D, 'Analysis-School'!G$3)</f>
        <v>6165</v>
      </c>
      <c r="H31" s="360">
        <f>SUMIFS('Forecast Summary-FY26'!$E:$E,'Forecast Summary-FY26'!$A:$A, 'Analysis-School'!$A31,'Forecast Summary-FY26'!$C:$C, 'Analysis-School'!H$5,'Forecast Summary-FY26'!$D:$D, 'Analysis-School'!H$3)</f>
        <v>6918</v>
      </c>
      <c r="I31" s="360">
        <v>7609.8</v>
      </c>
      <c r="J31" s="360">
        <f>SUMIFS('Forecast Summary-FY25'!$E:$E,'Forecast Summary-FY25'!$A:$A, 'Analysis-School'!$A31,'Forecast Summary-FY25'!$C:$C, 'Analysis-School'!J$5,'Forecast Summary-FY25'!$D:$D, 'Analysis-School'!J$3)</f>
        <v>8177</v>
      </c>
      <c r="K31" s="360">
        <v>8188.6287663732528</v>
      </c>
      <c r="L31" s="360">
        <f>SUMIFS('Forecast Summary-FY25'!$E:$E,'Forecast Summary-FY25'!$A:$A, 'Analysis-School'!$A31,'Forecast Summary-FY25'!$C:$C, 'Analysis-School'!L$5,'Forecast Summary-FY25'!$D:$D, 'Analysis-School'!L$3)</f>
        <v>8177</v>
      </c>
      <c r="M31" s="360">
        <f>SUMIFS('Forecast Summary-FY26'!$E:$E,'Forecast Summary-FY26'!$A:$A, 'Analysis-School'!$A31,'Forecast Summary-FY26'!$C:$C, 'Analysis-School'!M$5,'Forecast Summary-FY26'!$D:$D, 'Analysis-School'!M$3)</f>
        <v>8177</v>
      </c>
      <c r="N31" s="442">
        <f t="shared" si="0"/>
        <v>0.18198901416594393</v>
      </c>
      <c r="P31" s="359" t="s">
        <v>1882</v>
      </c>
      <c r="Q31" s="360">
        <f>SUMIFS('Forecast Summary-FY26'!$F:$F,'Forecast Summary-FY26'!$A:$A, 'Analysis-School'!$A31,'Forecast Summary-FY26'!$C:$C, 'Analysis-School'!Q$5,'Forecast Summary-FY26'!$D:$D, 'Analysis-School'!Q$3)</f>
        <v>5906</v>
      </c>
      <c r="R31" s="360">
        <f>SUMIFS('Forecast Summary-FY26'!$F:$F,'Forecast Summary-FY26'!$A:$A, 'Analysis-School'!$A31,'Forecast Summary-FY26'!$C:$C, 'Analysis-School'!R$5,'Forecast Summary-FY26'!$D:$D, 'Analysis-School'!R$3)</f>
        <v>5803</v>
      </c>
      <c r="S31" s="360">
        <f>SUMIFS('Forecast Summary-FY26'!$F:$F,'Forecast Summary-FY26'!$A:$A, 'Analysis-School'!$A31,'Forecast Summary-FY26'!$C:$C, 'Analysis-School'!S$5,'Forecast Summary-FY26'!$D:$D, 'Analysis-School'!S$3)</f>
        <v>5966</v>
      </c>
      <c r="T31" s="360">
        <f>SUMIFS('Forecast Summary-FY26'!$F:$F,'Forecast Summary-FY26'!$A:$A, 'Analysis-School'!$A31,'Forecast Summary-FY26'!$C:$C, 'Analysis-School'!T$5,'Forecast Summary-FY26'!$D:$D, 'Analysis-School'!T$3)</f>
        <v>6334</v>
      </c>
      <c r="U31" s="360">
        <f>SUMIFS('Forecast Summary-FY26'!$F:$F,'Forecast Summary-FY26'!$A:$A, 'Analysis-School'!$A31,'Forecast Summary-FY26'!$C:$C, 'Analysis-School'!U$5,'Forecast Summary-FY26'!$D:$D, 'Analysis-School'!U$3)</f>
        <v>6478</v>
      </c>
      <c r="V31" s="360">
        <f>SUMIFS('Forecast Summary-FY26'!$F:$F,'Forecast Summary-FY26'!$A:$A, 'Analysis-School'!$A31,'Forecast Summary-FY26'!$C:$C, 'Analysis-School'!V$5,'Forecast Summary-FY26'!$D:$D, 'Analysis-School'!V$3)</f>
        <v>6294</v>
      </c>
      <c r="W31" s="360">
        <v>6381.8849585581984</v>
      </c>
      <c r="X31" s="360">
        <f>SUMIFS('Forecast Summary-FY25'!$F:$F,'Forecast Summary-FY25'!$A:$A, 'Analysis-School'!$A31,'Forecast Summary-FY25'!$C:$C, 'Analysis-School'!X$5,'Forecast Summary-FY25'!$D:$D, 'Analysis-School'!X$3)</f>
        <v>6254</v>
      </c>
      <c r="Y31" s="360">
        <v>6494.7338091479778</v>
      </c>
      <c r="Z31" s="360">
        <f>SUMIFS('Forecast Summary-FY25'!$F:$F,'Forecast Summary-FY25'!$A:$A, 'Analysis-School'!$A31,'Forecast Summary-FY25'!$C:$C, 'Analysis-School'!Z$5,'Forecast Summary-FY25'!$D:$D, 'Analysis-School'!Z$3)</f>
        <v>6258</v>
      </c>
      <c r="AA31" s="360">
        <f>SUMIFS('Forecast Summary-FY26'!$F:$F,'Forecast Summary-FY26'!$A:$A, 'Analysis-School'!$A31,'Forecast Summary-FY26'!$C:$C, 'Analysis-School'!AA$5,'Forecast Summary-FY26'!$D:$D, 'Analysis-School'!AA$3)</f>
        <v>6486</v>
      </c>
      <c r="AB31" s="442">
        <f t="shared" si="1"/>
        <v>3.0505243088655876E-2</v>
      </c>
      <c r="AD31" s="359" t="s">
        <v>1882</v>
      </c>
      <c r="AE31" s="360">
        <f>SUMIFS('Forecast Summary-FY26'!$J:$J,'Forecast Summary-FY26'!$A:$A, 'Analysis-School'!$A31,'Forecast Summary-FY26'!$C:$C, 'Analysis-School'!AE$5,'Forecast Summary-FY26'!$D:$D, 'Analysis-School'!AE$3)</f>
        <v>0</v>
      </c>
      <c r="AF31" s="360">
        <f>SUMIFS('Forecast Summary-FY26'!$J:$J,'Forecast Summary-FY26'!$A:$A, 'Analysis-School'!$A31,'Forecast Summary-FY26'!$C:$C, 'Analysis-School'!AF$5,'Forecast Summary-FY26'!$D:$D, 'Analysis-School'!AF$3)</f>
        <v>0</v>
      </c>
      <c r="AG31" s="360">
        <f>SUMIFS('Forecast Summary-FY26'!$J:$J,'Forecast Summary-FY26'!$A:$A, 'Analysis-School'!$A31,'Forecast Summary-FY26'!$C:$C, 'Analysis-School'!AG$5,'Forecast Summary-FY26'!$D:$D, 'Analysis-School'!AG$3)</f>
        <v>0</v>
      </c>
      <c r="AH31" s="360">
        <f>SUMIFS('Forecast Summary-FY26'!$J:$J,'Forecast Summary-FY26'!$A:$A, 'Analysis-School'!$A31,'Forecast Summary-FY26'!$C:$C, 'Analysis-School'!AH$5,'Forecast Summary-FY26'!$D:$D, 'Analysis-School'!AH$3)</f>
        <v>0</v>
      </c>
      <c r="AI31" s="360">
        <f>SUMIFS('Forecast Summary-FY26'!$J:$J,'Forecast Summary-FY26'!$A:$A, 'Analysis-School'!$A31,'Forecast Summary-FY26'!$C:$C, 'Analysis-School'!AI$5,'Forecast Summary-FY26'!$D:$D, 'Analysis-School'!AI$3)</f>
        <v>1</v>
      </c>
      <c r="AJ31" s="360">
        <f>SUMIFS('Forecast Summary-FY26'!$J:$J,'Forecast Summary-FY26'!$A:$A, 'Analysis-School'!$A31,'Forecast Summary-FY26'!$C:$C, 'Analysis-School'!AJ$5,'Forecast Summary-FY26'!$D:$D, 'Analysis-School'!AJ$3)</f>
        <v>1</v>
      </c>
      <c r="AK31" s="360">
        <v>1.1000000000000001</v>
      </c>
      <c r="AL31" s="360">
        <f>SUMIFS('Forecast Summary-FY25'!$J:$J,'Forecast Summary-FY25'!$A:$A, 'Analysis-School'!$A31,'Forecast Summary-FY25'!$C:$C, 'Analysis-School'!AL$5,'Forecast Summary-FY25'!$D:$D, 'Analysis-School'!AL$3)</f>
        <v>0</v>
      </c>
      <c r="AM31" s="360">
        <v>1.2100000000000002</v>
      </c>
      <c r="AN31" s="360">
        <f>SUMIFS('Forecast Summary-FY25'!$J:$J,'Forecast Summary-FY25'!$A:$A, 'Analysis-School'!$A31,'Forecast Summary-FY25'!$C:$C, 'Analysis-School'!AN$5,'Forecast Summary-FY25'!$D:$D, 'Analysis-School'!AN$3)</f>
        <v>0</v>
      </c>
      <c r="AO31" s="360">
        <f>SUMIFS('Forecast Summary-FY26'!$J:$J,'Forecast Summary-FY26'!$A:$A, 'Analysis-School'!$A31,'Forecast Summary-FY26'!$C:$C, 'Analysis-School'!AO$5,'Forecast Summary-FY26'!$D:$D, 'Analysis-School'!AO$3)</f>
        <v>0</v>
      </c>
      <c r="AP31" s="442">
        <f t="shared" si="2"/>
        <v>-1</v>
      </c>
    </row>
    <row r="32" spans="1:42">
      <c r="A32" s="93" t="s">
        <v>99</v>
      </c>
      <c r="B32" s="354" t="s">
        <v>1883</v>
      </c>
      <c r="C32" s="355">
        <f>SUMIFS('Forecast Summary-FY26'!$E:$E,'Forecast Summary-FY26'!$A:$A, 'Analysis-School'!$A32,'Forecast Summary-FY26'!$C:$C, 'Analysis-School'!C$5,'Forecast Summary-FY26'!$D:$D, 'Analysis-School'!C$3)</f>
        <v>297</v>
      </c>
      <c r="D32" s="355">
        <f>SUMIFS('Forecast Summary-FY26'!$E:$E,'Forecast Summary-FY26'!$A:$A, 'Analysis-School'!$A32,'Forecast Summary-FY26'!$C:$C, 'Analysis-School'!D$5,'Forecast Summary-FY26'!$D:$D, 'Analysis-School'!D$3)</f>
        <v>606</v>
      </c>
      <c r="E32" s="355">
        <f>SUMIFS('Forecast Summary-FY26'!$E:$E,'Forecast Summary-FY26'!$A:$A, 'Analysis-School'!$A32,'Forecast Summary-FY26'!$C:$C, 'Analysis-School'!E$5,'Forecast Summary-FY26'!$D:$D, 'Analysis-School'!E$3)</f>
        <v>512</v>
      </c>
      <c r="F32" s="355">
        <f>SUMIFS('Forecast Summary-FY26'!$E:$E,'Forecast Summary-FY26'!$A:$A, 'Analysis-School'!$A32,'Forecast Summary-FY26'!$C:$C, 'Analysis-School'!F$5,'Forecast Summary-FY26'!$D:$D, 'Analysis-School'!F$3)</f>
        <v>469</v>
      </c>
      <c r="G32" s="355">
        <f>SUMIFS('Forecast Summary-FY26'!$E:$E,'Forecast Summary-FY26'!$A:$A, 'Analysis-School'!$A32,'Forecast Summary-FY26'!$C:$C, 'Analysis-School'!G$5,'Forecast Summary-FY26'!$D:$D, 'Analysis-School'!G$3)</f>
        <v>382</v>
      </c>
      <c r="H32" s="355">
        <f>SUMIFS('Forecast Summary-FY26'!$E:$E,'Forecast Summary-FY26'!$A:$A, 'Analysis-School'!$A32,'Forecast Summary-FY26'!$C:$C, 'Analysis-School'!H$5,'Forecast Summary-FY26'!$D:$D, 'Analysis-School'!H$3)</f>
        <v>392</v>
      </c>
      <c r="I32" s="355">
        <v>372.4</v>
      </c>
      <c r="J32" s="355">
        <f>SUMIFS('Forecast Summary-FY25'!$E:$E,'Forecast Summary-FY25'!$A:$A, 'Analysis-School'!$A32,'Forecast Summary-FY25'!$C:$C, 'Analysis-School'!J$5,'Forecast Summary-FY25'!$D:$D, 'Analysis-School'!J$3)</f>
        <v>433</v>
      </c>
      <c r="K32" s="355">
        <v>353.78</v>
      </c>
      <c r="L32" s="355">
        <f>SUMIFS('Forecast Summary-FY25'!$E:$E,'Forecast Summary-FY25'!$A:$A, 'Analysis-School'!$A32,'Forecast Summary-FY25'!$C:$C, 'Analysis-School'!L$5,'Forecast Summary-FY25'!$D:$D, 'Analysis-School'!L$3)</f>
        <v>442</v>
      </c>
      <c r="M32" s="355">
        <f>SUMIFS('Forecast Summary-FY26'!$E:$E,'Forecast Summary-FY26'!$A:$A, 'Analysis-School'!$A32,'Forecast Summary-FY26'!$C:$C, 'Analysis-School'!M$5,'Forecast Summary-FY26'!$D:$D, 'Analysis-School'!M$3)</f>
        <v>442</v>
      </c>
      <c r="N32" s="439">
        <f t="shared" si="0"/>
        <v>0.12755102040816335</v>
      </c>
      <c r="O32" s="358"/>
      <c r="P32" s="354" t="s">
        <v>1883</v>
      </c>
      <c r="Q32" s="355">
        <f>SUMIFS('Forecast Summary-FY26'!$F:$F,'Forecast Summary-FY26'!$A:$A, 'Analysis-School'!$A32,'Forecast Summary-FY26'!$C:$C, 'Analysis-School'!Q$5,'Forecast Summary-FY26'!$D:$D, 'Analysis-School'!Q$3)</f>
        <v>902</v>
      </c>
      <c r="R32" s="355">
        <f>SUMIFS('Forecast Summary-FY26'!$F:$F,'Forecast Summary-FY26'!$A:$A, 'Analysis-School'!$A32,'Forecast Summary-FY26'!$C:$C, 'Analysis-School'!R$5,'Forecast Summary-FY26'!$D:$D, 'Analysis-School'!R$3)</f>
        <v>966</v>
      </c>
      <c r="S32" s="355">
        <f>SUMIFS('Forecast Summary-FY26'!$F:$F,'Forecast Summary-FY26'!$A:$A, 'Analysis-School'!$A32,'Forecast Summary-FY26'!$C:$C, 'Analysis-School'!S$5,'Forecast Summary-FY26'!$D:$D, 'Analysis-School'!S$3)</f>
        <v>927</v>
      </c>
      <c r="T32" s="355">
        <f>SUMIFS('Forecast Summary-FY26'!$F:$F,'Forecast Summary-FY26'!$A:$A, 'Analysis-School'!$A32,'Forecast Summary-FY26'!$C:$C, 'Analysis-School'!T$5,'Forecast Summary-FY26'!$D:$D, 'Analysis-School'!T$3)</f>
        <v>828</v>
      </c>
      <c r="U32" s="355">
        <f>SUMIFS('Forecast Summary-FY26'!$F:$F,'Forecast Summary-FY26'!$A:$A, 'Analysis-School'!$A32,'Forecast Summary-FY26'!$C:$C, 'Analysis-School'!U$5,'Forecast Summary-FY26'!$D:$D, 'Analysis-School'!U$3)</f>
        <v>714</v>
      </c>
      <c r="V32" s="355">
        <f>SUMIFS('Forecast Summary-FY26'!$F:$F,'Forecast Summary-FY26'!$A:$A, 'Analysis-School'!$A32,'Forecast Summary-FY26'!$C:$C, 'Analysis-School'!V$5,'Forecast Summary-FY26'!$D:$D, 'Analysis-School'!V$3)</f>
        <v>671</v>
      </c>
      <c r="W32" s="355">
        <v>585.19999999999993</v>
      </c>
      <c r="X32" s="355">
        <f>SUMIFS('Forecast Summary-FY25'!$F:$F,'Forecast Summary-FY25'!$A:$A, 'Analysis-School'!$A32,'Forecast Summary-FY25'!$C:$C, 'Analysis-School'!X$5,'Forecast Summary-FY25'!$D:$D, 'Analysis-School'!X$3)</f>
        <v>579</v>
      </c>
      <c r="Y32" s="355">
        <v>555.93999999999994</v>
      </c>
      <c r="Z32" s="355">
        <f>SUMIFS('Forecast Summary-FY25'!$F:$F,'Forecast Summary-FY25'!$A:$A, 'Analysis-School'!$A32,'Forecast Summary-FY25'!$C:$C, 'Analysis-School'!Z$5,'Forecast Summary-FY25'!$D:$D, 'Analysis-School'!Z$3)</f>
        <v>582</v>
      </c>
      <c r="AA32" s="355">
        <f>SUMIFS('Forecast Summary-FY26'!$F:$F,'Forecast Summary-FY26'!$A:$A, 'Analysis-School'!$A32,'Forecast Summary-FY26'!$C:$C, 'Analysis-School'!AA$5,'Forecast Summary-FY26'!$D:$D, 'Analysis-School'!AA$3)</f>
        <v>653</v>
      </c>
      <c r="AB32" s="439">
        <f t="shared" si="1"/>
        <v>-2.6825633383010472E-2</v>
      </c>
      <c r="AC32" s="358"/>
      <c r="AD32" s="354" t="s">
        <v>1883</v>
      </c>
      <c r="AE32" s="355">
        <f>SUMIFS('Forecast Summary-FY26'!$J:$J,'Forecast Summary-FY26'!$A:$A, 'Analysis-School'!$A32,'Forecast Summary-FY26'!$C:$C, 'Analysis-School'!AE$5,'Forecast Summary-FY26'!$D:$D, 'Analysis-School'!AE$3)</f>
        <v>0</v>
      </c>
      <c r="AF32" s="355">
        <f>SUMIFS('Forecast Summary-FY26'!$J:$J,'Forecast Summary-FY26'!$A:$A, 'Analysis-School'!$A32,'Forecast Summary-FY26'!$C:$C, 'Analysis-School'!AF$5,'Forecast Summary-FY26'!$D:$D, 'Analysis-School'!AF$3)</f>
        <v>0</v>
      </c>
      <c r="AG32" s="355">
        <f>SUMIFS('Forecast Summary-FY26'!$J:$J,'Forecast Summary-FY26'!$A:$A, 'Analysis-School'!$A32,'Forecast Summary-FY26'!$C:$C, 'Analysis-School'!AG$5,'Forecast Summary-FY26'!$D:$D, 'Analysis-School'!AG$3)</f>
        <v>0</v>
      </c>
      <c r="AH32" s="355">
        <f>SUMIFS('Forecast Summary-FY26'!$J:$J,'Forecast Summary-FY26'!$A:$A, 'Analysis-School'!$A32,'Forecast Summary-FY26'!$C:$C, 'Analysis-School'!AH$5,'Forecast Summary-FY26'!$D:$D, 'Analysis-School'!AH$3)</f>
        <v>0</v>
      </c>
      <c r="AI32" s="355">
        <f>SUMIFS('Forecast Summary-FY26'!$J:$J,'Forecast Summary-FY26'!$A:$A, 'Analysis-School'!$A32,'Forecast Summary-FY26'!$C:$C, 'Analysis-School'!AI$5,'Forecast Summary-FY26'!$D:$D, 'Analysis-School'!AI$3)</f>
        <v>0</v>
      </c>
      <c r="AJ32" s="355">
        <f>SUMIFS('Forecast Summary-FY26'!$J:$J,'Forecast Summary-FY26'!$A:$A, 'Analysis-School'!$A32,'Forecast Summary-FY26'!$C:$C, 'Analysis-School'!AJ$5,'Forecast Summary-FY26'!$D:$D, 'Analysis-School'!AJ$3)</f>
        <v>0</v>
      </c>
      <c r="AK32" s="355">
        <v>0</v>
      </c>
      <c r="AL32" s="355">
        <f>SUMIFS('Forecast Summary-FY25'!$J:$J,'Forecast Summary-FY25'!$A:$A, 'Analysis-School'!$A32,'Forecast Summary-FY25'!$C:$C, 'Analysis-School'!AL$5,'Forecast Summary-FY25'!$D:$D, 'Analysis-School'!AL$3)</f>
        <v>0</v>
      </c>
      <c r="AM32" s="355">
        <v>0</v>
      </c>
      <c r="AN32" s="355">
        <f>SUMIFS('Forecast Summary-FY25'!$J:$J,'Forecast Summary-FY25'!$A:$A, 'Analysis-School'!$A32,'Forecast Summary-FY25'!$C:$C, 'Analysis-School'!AN$5,'Forecast Summary-FY25'!$D:$D, 'Analysis-School'!AN$3)</f>
        <v>0</v>
      </c>
      <c r="AO32" s="355">
        <f>SUMIFS('Forecast Summary-FY26'!$J:$J,'Forecast Summary-FY26'!$A:$A, 'Analysis-School'!$A32,'Forecast Summary-FY26'!$C:$C, 'Analysis-School'!AO$5,'Forecast Summary-FY26'!$D:$D, 'Analysis-School'!AO$3)</f>
        <v>0</v>
      </c>
      <c r="AP32" s="439" t="str">
        <f t="shared" si="2"/>
        <v>NA</v>
      </c>
    </row>
    <row r="33" spans="1:42">
      <c r="A33" s="93" t="s">
        <v>101</v>
      </c>
      <c r="B33" s="359" t="s">
        <v>1763</v>
      </c>
      <c r="C33" s="360">
        <f>SUMIFS('Forecast Summary-FY26'!$E:$E,'Forecast Summary-FY26'!$A:$A, 'Analysis-School'!$A33,'Forecast Summary-FY26'!$C:$C, 'Analysis-School'!C$5,'Forecast Summary-FY26'!$D:$D, 'Analysis-School'!C$3)</f>
        <v>451</v>
      </c>
      <c r="D33" s="360">
        <f>SUMIFS('Forecast Summary-FY26'!$E:$E,'Forecast Summary-FY26'!$A:$A, 'Analysis-School'!$A33,'Forecast Summary-FY26'!$C:$C, 'Analysis-School'!D$5,'Forecast Summary-FY26'!$D:$D, 'Analysis-School'!D$3)</f>
        <v>404</v>
      </c>
      <c r="E33" s="360">
        <f>SUMIFS('Forecast Summary-FY26'!$E:$E,'Forecast Summary-FY26'!$A:$A, 'Analysis-School'!$A33,'Forecast Summary-FY26'!$C:$C, 'Analysis-School'!E$5,'Forecast Summary-FY26'!$D:$D, 'Analysis-School'!E$3)</f>
        <v>571</v>
      </c>
      <c r="F33" s="360">
        <f>SUMIFS('Forecast Summary-FY26'!$E:$E,'Forecast Summary-FY26'!$A:$A, 'Analysis-School'!$A33,'Forecast Summary-FY26'!$C:$C, 'Analysis-School'!F$5,'Forecast Summary-FY26'!$D:$D, 'Analysis-School'!F$3)</f>
        <v>551</v>
      </c>
      <c r="G33" s="360">
        <f>SUMIFS('Forecast Summary-FY26'!$E:$E,'Forecast Summary-FY26'!$A:$A, 'Analysis-School'!$A33,'Forecast Summary-FY26'!$C:$C, 'Analysis-School'!G$5,'Forecast Summary-FY26'!$D:$D, 'Analysis-School'!G$3)</f>
        <v>562</v>
      </c>
      <c r="H33" s="360">
        <f>SUMIFS('Forecast Summary-FY26'!$E:$E,'Forecast Summary-FY26'!$A:$A, 'Analysis-School'!$A33,'Forecast Summary-FY26'!$C:$C, 'Analysis-School'!H$5,'Forecast Summary-FY26'!$D:$D, 'Analysis-School'!H$3)</f>
        <v>640</v>
      </c>
      <c r="I33" s="360">
        <v>664.93438833151743</v>
      </c>
      <c r="J33" s="360">
        <f>SUMIFS('Forecast Summary-FY25'!$E:$E,'Forecast Summary-FY25'!$A:$A, 'Analysis-School'!$A33,'Forecast Summary-FY25'!$C:$C, 'Analysis-School'!J$5,'Forecast Summary-FY25'!$D:$D, 'Analysis-School'!J$3)</f>
        <v>660</v>
      </c>
      <c r="K33" s="360">
        <v>700.08251975722942</v>
      </c>
      <c r="L33" s="360">
        <f>SUMIFS('Forecast Summary-FY25'!$E:$E,'Forecast Summary-FY25'!$A:$A, 'Analysis-School'!$A33,'Forecast Summary-FY25'!$C:$C, 'Analysis-School'!L$5,'Forecast Summary-FY25'!$D:$D, 'Analysis-School'!L$3)</f>
        <v>652</v>
      </c>
      <c r="M33" s="360">
        <f>SUMIFS('Forecast Summary-FY26'!$E:$E,'Forecast Summary-FY26'!$A:$A, 'Analysis-School'!$A33,'Forecast Summary-FY26'!$C:$C, 'Analysis-School'!M$5,'Forecast Summary-FY26'!$D:$D, 'Analysis-School'!M$3)</f>
        <v>652</v>
      </c>
      <c r="N33" s="442">
        <f t="shared" si="0"/>
        <v>1.8750000000000044E-2</v>
      </c>
      <c r="P33" s="359" t="s">
        <v>1763</v>
      </c>
      <c r="Q33" s="360">
        <f>SUMIFS('Forecast Summary-FY26'!$F:$F,'Forecast Summary-FY26'!$A:$A, 'Analysis-School'!$A33,'Forecast Summary-FY26'!$C:$C, 'Analysis-School'!Q$5,'Forecast Summary-FY26'!$D:$D, 'Analysis-School'!Q$3)</f>
        <v>399</v>
      </c>
      <c r="R33" s="360">
        <f>SUMIFS('Forecast Summary-FY26'!$F:$F,'Forecast Summary-FY26'!$A:$A, 'Analysis-School'!$A33,'Forecast Summary-FY26'!$C:$C, 'Analysis-School'!R$5,'Forecast Summary-FY26'!$D:$D, 'Analysis-School'!R$3)</f>
        <v>377</v>
      </c>
      <c r="S33" s="360">
        <f>SUMIFS('Forecast Summary-FY26'!$F:$F,'Forecast Summary-FY26'!$A:$A, 'Analysis-School'!$A33,'Forecast Summary-FY26'!$C:$C, 'Analysis-School'!S$5,'Forecast Summary-FY26'!$D:$D, 'Analysis-School'!S$3)</f>
        <v>435</v>
      </c>
      <c r="T33" s="360">
        <f>SUMIFS('Forecast Summary-FY26'!$F:$F,'Forecast Summary-FY26'!$A:$A, 'Analysis-School'!$A33,'Forecast Summary-FY26'!$C:$C, 'Analysis-School'!T$5,'Forecast Summary-FY26'!$D:$D, 'Analysis-School'!T$3)</f>
        <v>365</v>
      </c>
      <c r="U33" s="360">
        <f>SUMIFS('Forecast Summary-FY26'!$F:$F,'Forecast Summary-FY26'!$A:$A, 'Analysis-School'!$A33,'Forecast Summary-FY26'!$C:$C, 'Analysis-School'!U$5,'Forecast Summary-FY26'!$D:$D, 'Analysis-School'!U$3)</f>
        <v>414</v>
      </c>
      <c r="V33" s="360">
        <f>SUMIFS('Forecast Summary-FY26'!$F:$F,'Forecast Summary-FY26'!$A:$A, 'Analysis-School'!$A33,'Forecast Summary-FY26'!$C:$C, 'Analysis-School'!V$5,'Forecast Summary-FY26'!$D:$D, 'Analysis-School'!V$3)</f>
        <v>429</v>
      </c>
      <c r="W33" s="360">
        <v>421.44481583489033</v>
      </c>
      <c r="X33" s="360">
        <f>SUMIFS('Forecast Summary-FY25'!$F:$F,'Forecast Summary-FY25'!$A:$A, 'Analysis-School'!$A33,'Forecast Summary-FY25'!$C:$C, 'Analysis-School'!X$5,'Forecast Summary-FY25'!$D:$D, 'Analysis-School'!X$3)</f>
        <v>389</v>
      </c>
      <c r="Y33" s="360">
        <v>430.01420713386102</v>
      </c>
      <c r="Z33" s="360">
        <f>SUMIFS('Forecast Summary-FY25'!$F:$F,'Forecast Summary-FY25'!$A:$A, 'Analysis-School'!$A33,'Forecast Summary-FY25'!$C:$C, 'Analysis-School'!Z$5,'Forecast Summary-FY25'!$D:$D, 'Analysis-School'!Z$3)</f>
        <v>386</v>
      </c>
      <c r="AA33" s="360">
        <f>SUMIFS('Forecast Summary-FY26'!$F:$F,'Forecast Summary-FY26'!$A:$A, 'Analysis-School'!$A33,'Forecast Summary-FY26'!$C:$C, 'Analysis-School'!AA$5,'Forecast Summary-FY26'!$D:$D, 'Analysis-School'!AA$3)</f>
        <v>404</v>
      </c>
      <c r="AB33" s="442">
        <f t="shared" si="1"/>
        <v>-5.82750582750583E-2</v>
      </c>
      <c r="AD33" s="359" t="s">
        <v>1763</v>
      </c>
      <c r="AE33" s="360">
        <f>SUMIFS('Forecast Summary-FY26'!$J:$J,'Forecast Summary-FY26'!$A:$A, 'Analysis-School'!$A33,'Forecast Summary-FY26'!$C:$C, 'Analysis-School'!AE$5,'Forecast Summary-FY26'!$D:$D, 'Analysis-School'!AE$3)</f>
        <v>0</v>
      </c>
      <c r="AF33" s="360">
        <f>SUMIFS('Forecast Summary-FY26'!$J:$J,'Forecast Summary-FY26'!$A:$A, 'Analysis-School'!$A33,'Forecast Summary-FY26'!$C:$C, 'Analysis-School'!AF$5,'Forecast Summary-FY26'!$D:$D, 'Analysis-School'!AF$3)</f>
        <v>1</v>
      </c>
      <c r="AG33" s="360">
        <f>SUMIFS('Forecast Summary-FY26'!$J:$J,'Forecast Summary-FY26'!$A:$A, 'Analysis-School'!$A33,'Forecast Summary-FY26'!$C:$C, 'Analysis-School'!AG$5,'Forecast Summary-FY26'!$D:$D, 'Analysis-School'!AG$3)</f>
        <v>1</v>
      </c>
      <c r="AH33" s="360">
        <f>SUMIFS('Forecast Summary-FY26'!$J:$J,'Forecast Summary-FY26'!$A:$A, 'Analysis-School'!$A33,'Forecast Summary-FY26'!$C:$C, 'Analysis-School'!AH$5,'Forecast Summary-FY26'!$D:$D, 'Analysis-School'!AH$3)</f>
        <v>0</v>
      </c>
      <c r="AI33" s="360">
        <f>SUMIFS('Forecast Summary-FY26'!$J:$J,'Forecast Summary-FY26'!$A:$A, 'Analysis-School'!$A33,'Forecast Summary-FY26'!$C:$C, 'Analysis-School'!AI$5,'Forecast Summary-FY26'!$D:$D, 'Analysis-School'!AI$3)</f>
        <v>6</v>
      </c>
      <c r="AJ33" s="360">
        <f>SUMIFS('Forecast Summary-FY26'!$J:$J,'Forecast Summary-FY26'!$A:$A, 'Analysis-School'!$A33,'Forecast Summary-FY26'!$C:$C, 'Analysis-School'!AJ$5,'Forecast Summary-FY26'!$D:$D, 'Analysis-School'!AJ$3)</f>
        <v>8</v>
      </c>
      <c r="AK33" s="360">
        <v>8.7872139579256157</v>
      </c>
      <c r="AL33" s="360">
        <f>SUMIFS('Forecast Summary-FY25'!$J:$J,'Forecast Summary-FY25'!$A:$A, 'Analysis-School'!$A33,'Forecast Summary-FY25'!$C:$C, 'Analysis-School'!AL$5,'Forecast Summary-FY25'!$D:$D, 'Analysis-School'!AL$3)</f>
        <v>15</v>
      </c>
      <c r="AM33" s="360">
        <v>9.6659353537181776</v>
      </c>
      <c r="AN33" s="360">
        <f>SUMIFS('Forecast Summary-FY25'!$J:$J,'Forecast Summary-FY25'!$A:$A, 'Analysis-School'!$A33,'Forecast Summary-FY25'!$C:$C, 'Analysis-School'!AN$5,'Forecast Summary-FY25'!$D:$D, 'Analysis-School'!AN$3)</f>
        <v>15</v>
      </c>
      <c r="AO33" s="360">
        <f>SUMIFS('Forecast Summary-FY26'!$J:$J,'Forecast Summary-FY26'!$A:$A, 'Analysis-School'!$A33,'Forecast Summary-FY26'!$C:$C, 'Analysis-School'!AO$5,'Forecast Summary-FY26'!$D:$D, 'Analysis-School'!AO$3)</f>
        <v>15</v>
      </c>
      <c r="AP33" s="442">
        <f t="shared" si="2"/>
        <v>0.875</v>
      </c>
    </row>
    <row r="34" spans="1:42">
      <c r="A34" s="93" t="s">
        <v>103</v>
      </c>
      <c r="B34" s="354" t="s">
        <v>1884</v>
      </c>
      <c r="C34" s="355">
        <f>SUMIFS('Forecast Summary-FY26'!$E:$E,'Forecast Summary-FY26'!$A:$A, 'Analysis-School'!$A34,'Forecast Summary-FY26'!$C:$C, 'Analysis-School'!C$5,'Forecast Summary-FY26'!$D:$D, 'Analysis-School'!C$3)</f>
        <v>1093</v>
      </c>
      <c r="D34" s="355">
        <f>SUMIFS('Forecast Summary-FY26'!$E:$E,'Forecast Summary-FY26'!$A:$A, 'Analysis-School'!$A34,'Forecast Summary-FY26'!$C:$C, 'Analysis-School'!D$5,'Forecast Summary-FY26'!$D:$D, 'Analysis-School'!D$3)</f>
        <v>945</v>
      </c>
      <c r="E34" s="355">
        <f>SUMIFS('Forecast Summary-FY26'!$E:$E,'Forecast Summary-FY26'!$A:$A, 'Analysis-School'!$A34,'Forecast Summary-FY26'!$C:$C, 'Analysis-School'!E$5,'Forecast Summary-FY26'!$D:$D, 'Analysis-School'!E$3)</f>
        <v>1038</v>
      </c>
      <c r="F34" s="355">
        <f>SUMIFS('Forecast Summary-FY26'!$E:$E,'Forecast Summary-FY26'!$A:$A, 'Analysis-School'!$A34,'Forecast Summary-FY26'!$C:$C, 'Analysis-School'!F$5,'Forecast Summary-FY26'!$D:$D, 'Analysis-School'!F$3)</f>
        <v>817</v>
      </c>
      <c r="G34" s="355">
        <f>SUMIFS('Forecast Summary-FY26'!$E:$E,'Forecast Summary-FY26'!$A:$A, 'Analysis-School'!$A34,'Forecast Summary-FY26'!$C:$C, 'Analysis-School'!G$5,'Forecast Summary-FY26'!$D:$D, 'Analysis-School'!G$3)</f>
        <v>754</v>
      </c>
      <c r="H34" s="355">
        <f>SUMIFS('Forecast Summary-FY26'!$E:$E,'Forecast Summary-FY26'!$A:$A, 'Analysis-School'!$A34,'Forecast Summary-FY26'!$C:$C, 'Analysis-School'!H$5,'Forecast Summary-FY26'!$D:$D, 'Analysis-School'!H$3)</f>
        <v>708</v>
      </c>
      <c r="I34" s="355">
        <v>672.6</v>
      </c>
      <c r="J34" s="355">
        <f>SUMIFS('Forecast Summary-FY25'!$E:$E,'Forecast Summary-FY25'!$A:$A, 'Analysis-School'!$A34,'Forecast Summary-FY25'!$C:$C, 'Analysis-School'!J$5,'Forecast Summary-FY25'!$D:$D, 'Analysis-School'!J$3)</f>
        <v>851</v>
      </c>
      <c r="K34" s="355">
        <v>638.97</v>
      </c>
      <c r="L34" s="355">
        <f>SUMIFS('Forecast Summary-FY25'!$E:$E,'Forecast Summary-FY25'!$A:$A, 'Analysis-School'!$A34,'Forecast Summary-FY25'!$C:$C, 'Analysis-School'!L$5,'Forecast Summary-FY25'!$D:$D, 'Analysis-School'!L$3)</f>
        <v>834</v>
      </c>
      <c r="M34" s="355">
        <f>SUMIFS('Forecast Summary-FY26'!$E:$E,'Forecast Summary-FY26'!$A:$A, 'Analysis-School'!$A34,'Forecast Summary-FY26'!$C:$C, 'Analysis-School'!M$5,'Forecast Summary-FY26'!$D:$D, 'Analysis-School'!M$3)</f>
        <v>841</v>
      </c>
      <c r="N34" s="439">
        <f t="shared" si="0"/>
        <v>0.18785310734463279</v>
      </c>
      <c r="O34" s="358"/>
      <c r="P34" s="354" t="s">
        <v>1884</v>
      </c>
      <c r="Q34" s="355">
        <f>SUMIFS('Forecast Summary-FY26'!$F:$F,'Forecast Summary-FY26'!$A:$A, 'Analysis-School'!$A34,'Forecast Summary-FY26'!$C:$C, 'Analysis-School'!Q$5,'Forecast Summary-FY26'!$D:$D, 'Analysis-School'!Q$3)</f>
        <v>860</v>
      </c>
      <c r="R34" s="355">
        <f>SUMIFS('Forecast Summary-FY26'!$F:$F,'Forecast Summary-FY26'!$A:$A, 'Analysis-School'!$A34,'Forecast Summary-FY26'!$C:$C, 'Analysis-School'!R$5,'Forecast Summary-FY26'!$D:$D, 'Analysis-School'!R$3)</f>
        <v>902</v>
      </c>
      <c r="S34" s="355">
        <f>SUMIFS('Forecast Summary-FY26'!$F:$F,'Forecast Summary-FY26'!$A:$A, 'Analysis-School'!$A34,'Forecast Summary-FY26'!$C:$C, 'Analysis-School'!S$5,'Forecast Summary-FY26'!$D:$D, 'Analysis-School'!S$3)</f>
        <v>974</v>
      </c>
      <c r="T34" s="355">
        <f>SUMIFS('Forecast Summary-FY26'!$F:$F,'Forecast Summary-FY26'!$A:$A, 'Analysis-School'!$A34,'Forecast Summary-FY26'!$C:$C, 'Analysis-School'!T$5,'Forecast Summary-FY26'!$D:$D, 'Analysis-School'!T$3)</f>
        <v>827</v>
      </c>
      <c r="U34" s="355">
        <f>SUMIFS('Forecast Summary-FY26'!$F:$F,'Forecast Summary-FY26'!$A:$A, 'Analysis-School'!$A34,'Forecast Summary-FY26'!$C:$C, 'Analysis-School'!U$5,'Forecast Summary-FY26'!$D:$D, 'Analysis-School'!U$3)</f>
        <v>728</v>
      </c>
      <c r="V34" s="355">
        <f>SUMIFS('Forecast Summary-FY26'!$F:$F,'Forecast Summary-FY26'!$A:$A, 'Analysis-School'!$A34,'Forecast Summary-FY26'!$C:$C, 'Analysis-School'!V$5,'Forecast Summary-FY26'!$D:$D, 'Analysis-School'!V$3)</f>
        <v>750</v>
      </c>
      <c r="W34" s="355">
        <v>652.65</v>
      </c>
      <c r="X34" s="355">
        <f>SUMIFS('Forecast Summary-FY25'!$F:$F,'Forecast Summary-FY25'!$A:$A, 'Analysis-School'!$A34,'Forecast Summary-FY25'!$C:$C, 'Analysis-School'!X$5,'Forecast Summary-FY25'!$D:$D, 'Analysis-School'!X$3)</f>
        <v>683</v>
      </c>
      <c r="Y34" s="355">
        <v>620.01749999999993</v>
      </c>
      <c r="Z34" s="355">
        <f>SUMIFS('Forecast Summary-FY25'!$F:$F,'Forecast Summary-FY25'!$A:$A, 'Analysis-School'!$A34,'Forecast Summary-FY25'!$C:$C, 'Analysis-School'!Z$5,'Forecast Summary-FY25'!$D:$D, 'Analysis-School'!Z$3)</f>
        <v>687</v>
      </c>
      <c r="AA34" s="355">
        <f>SUMIFS('Forecast Summary-FY26'!$F:$F,'Forecast Summary-FY26'!$A:$A, 'Analysis-School'!$A34,'Forecast Summary-FY26'!$C:$C, 'Analysis-School'!AA$5,'Forecast Summary-FY26'!$D:$D, 'Analysis-School'!AA$3)</f>
        <v>744</v>
      </c>
      <c r="AB34" s="439">
        <f t="shared" si="1"/>
        <v>-8.0000000000000071E-3</v>
      </c>
      <c r="AC34" s="358"/>
      <c r="AD34" s="354" t="s">
        <v>1884</v>
      </c>
      <c r="AE34" s="355">
        <f>SUMIFS('Forecast Summary-FY26'!$J:$J,'Forecast Summary-FY26'!$A:$A, 'Analysis-School'!$A34,'Forecast Summary-FY26'!$C:$C, 'Analysis-School'!AE$5,'Forecast Summary-FY26'!$D:$D, 'Analysis-School'!AE$3)</f>
        <v>1</v>
      </c>
      <c r="AF34" s="355">
        <f>SUMIFS('Forecast Summary-FY26'!$J:$J,'Forecast Summary-FY26'!$A:$A, 'Analysis-School'!$A34,'Forecast Summary-FY26'!$C:$C, 'Analysis-School'!AF$5,'Forecast Summary-FY26'!$D:$D, 'Analysis-School'!AF$3)</f>
        <v>2</v>
      </c>
      <c r="AG34" s="355">
        <f>SUMIFS('Forecast Summary-FY26'!$J:$J,'Forecast Summary-FY26'!$A:$A, 'Analysis-School'!$A34,'Forecast Summary-FY26'!$C:$C, 'Analysis-School'!AG$5,'Forecast Summary-FY26'!$D:$D, 'Analysis-School'!AG$3)</f>
        <v>2</v>
      </c>
      <c r="AH34" s="355">
        <f>SUMIFS('Forecast Summary-FY26'!$J:$J,'Forecast Summary-FY26'!$A:$A, 'Analysis-School'!$A34,'Forecast Summary-FY26'!$C:$C, 'Analysis-School'!AH$5,'Forecast Summary-FY26'!$D:$D, 'Analysis-School'!AH$3)</f>
        <v>0</v>
      </c>
      <c r="AI34" s="355">
        <f>SUMIFS('Forecast Summary-FY26'!$J:$J,'Forecast Summary-FY26'!$A:$A, 'Analysis-School'!$A34,'Forecast Summary-FY26'!$C:$C, 'Analysis-School'!AI$5,'Forecast Summary-FY26'!$D:$D, 'Analysis-School'!AI$3)</f>
        <v>0</v>
      </c>
      <c r="AJ34" s="355">
        <f>SUMIFS('Forecast Summary-FY26'!$J:$J,'Forecast Summary-FY26'!$A:$A, 'Analysis-School'!$A34,'Forecast Summary-FY26'!$C:$C, 'Analysis-School'!AJ$5,'Forecast Summary-FY26'!$D:$D, 'Analysis-School'!AJ$3)</f>
        <v>0</v>
      </c>
      <c r="AK34" s="355">
        <v>0</v>
      </c>
      <c r="AL34" s="355">
        <f>SUMIFS('Forecast Summary-FY25'!$J:$J,'Forecast Summary-FY25'!$A:$A, 'Analysis-School'!$A34,'Forecast Summary-FY25'!$C:$C, 'Analysis-School'!AL$5,'Forecast Summary-FY25'!$D:$D, 'Analysis-School'!AL$3)</f>
        <v>1</v>
      </c>
      <c r="AM34" s="355">
        <v>0</v>
      </c>
      <c r="AN34" s="355">
        <f>SUMIFS('Forecast Summary-FY25'!$J:$J,'Forecast Summary-FY25'!$A:$A, 'Analysis-School'!$A34,'Forecast Summary-FY25'!$C:$C, 'Analysis-School'!AN$5,'Forecast Summary-FY25'!$D:$D, 'Analysis-School'!AN$3)</f>
        <v>1</v>
      </c>
      <c r="AO34" s="355">
        <f>SUMIFS('Forecast Summary-FY26'!$J:$J,'Forecast Summary-FY26'!$A:$A, 'Analysis-School'!$A34,'Forecast Summary-FY26'!$C:$C, 'Analysis-School'!AO$5,'Forecast Summary-FY26'!$D:$D, 'Analysis-School'!AO$3)</f>
        <v>1</v>
      </c>
      <c r="AP34" s="439" t="str">
        <f t="shared" si="2"/>
        <v>NA</v>
      </c>
    </row>
    <row r="35" spans="1:42">
      <c r="A35" s="93" t="s">
        <v>105</v>
      </c>
      <c r="B35" s="359" t="s">
        <v>1765</v>
      </c>
      <c r="C35" s="360">
        <f>SUMIFS('Forecast Summary-FY26'!$E:$E,'Forecast Summary-FY26'!$A:$A, 'Analysis-School'!$A35,'Forecast Summary-FY26'!$C:$C, 'Analysis-School'!C$5,'Forecast Summary-FY26'!$D:$D, 'Analysis-School'!C$3)</f>
        <v>581</v>
      </c>
      <c r="D35" s="360">
        <f>SUMIFS('Forecast Summary-FY26'!$E:$E,'Forecast Summary-FY26'!$A:$A, 'Analysis-School'!$A35,'Forecast Summary-FY26'!$C:$C, 'Analysis-School'!D$5,'Forecast Summary-FY26'!$D:$D, 'Analysis-School'!D$3)</f>
        <v>659</v>
      </c>
      <c r="E35" s="360">
        <f>SUMIFS('Forecast Summary-FY26'!$E:$E,'Forecast Summary-FY26'!$A:$A, 'Analysis-School'!$A35,'Forecast Summary-FY26'!$C:$C, 'Analysis-School'!E$5,'Forecast Summary-FY26'!$D:$D, 'Analysis-School'!E$3)</f>
        <v>667</v>
      </c>
      <c r="F35" s="360">
        <f>SUMIFS('Forecast Summary-FY26'!$E:$E,'Forecast Summary-FY26'!$A:$A, 'Analysis-School'!$A35,'Forecast Summary-FY26'!$C:$C, 'Analysis-School'!F$5,'Forecast Summary-FY26'!$D:$D, 'Analysis-School'!F$3)</f>
        <v>733</v>
      </c>
      <c r="G35" s="360">
        <f>SUMIFS('Forecast Summary-FY26'!$E:$E,'Forecast Summary-FY26'!$A:$A, 'Analysis-School'!$A35,'Forecast Summary-FY26'!$C:$C, 'Analysis-School'!G$5,'Forecast Summary-FY26'!$D:$D, 'Analysis-School'!G$3)</f>
        <v>575</v>
      </c>
      <c r="H35" s="360">
        <f>SUMIFS('Forecast Summary-FY26'!$E:$E,'Forecast Summary-FY26'!$A:$A, 'Analysis-School'!$A35,'Forecast Summary-FY26'!$C:$C, 'Analysis-School'!H$5,'Forecast Summary-FY26'!$D:$D, 'Analysis-School'!H$3)</f>
        <v>531</v>
      </c>
      <c r="I35" s="360">
        <v>514.27858923866711</v>
      </c>
      <c r="J35" s="360">
        <f>SUMIFS('Forecast Summary-FY25'!$E:$E,'Forecast Summary-FY25'!$A:$A, 'Analysis-School'!$A35,'Forecast Summary-FY25'!$C:$C, 'Analysis-School'!J$5,'Forecast Summary-FY25'!$D:$D, 'Analysis-School'!J$3)</f>
        <v>587</v>
      </c>
      <c r="K35" s="360">
        <v>493.90327435177466</v>
      </c>
      <c r="L35" s="360">
        <f>SUMIFS('Forecast Summary-FY25'!$E:$E,'Forecast Summary-FY25'!$A:$A, 'Analysis-School'!$A35,'Forecast Summary-FY25'!$C:$C, 'Analysis-School'!L$5,'Forecast Summary-FY25'!$D:$D, 'Analysis-School'!L$3)</f>
        <v>620</v>
      </c>
      <c r="M35" s="360">
        <f>SUMIFS('Forecast Summary-FY26'!$E:$E,'Forecast Summary-FY26'!$A:$A, 'Analysis-School'!$A35,'Forecast Summary-FY26'!$C:$C, 'Analysis-School'!M$5,'Forecast Summary-FY26'!$D:$D, 'Analysis-School'!M$3)</f>
        <v>620</v>
      </c>
      <c r="N35" s="442">
        <f t="shared" si="0"/>
        <v>0.16760828625235402</v>
      </c>
      <c r="P35" s="359" t="s">
        <v>1765</v>
      </c>
      <c r="Q35" s="360">
        <f>SUMIFS('Forecast Summary-FY26'!$F:$F,'Forecast Summary-FY26'!$A:$A, 'Analysis-School'!$A35,'Forecast Summary-FY26'!$C:$C, 'Analysis-School'!Q$5,'Forecast Summary-FY26'!$D:$D, 'Analysis-School'!Q$3)</f>
        <v>889</v>
      </c>
      <c r="R35" s="360">
        <f>SUMIFS('Forecast Summary-FY26'!$F:$F,'Forecast Summary-FY26'!$A:$A, 'Analysis-School'!$A35,'Forecast Summary-FY26'!$C:$C, 'Analysis-School'!R$5,'Forecast Summary-FY26'!$D:$D, 'Analysis-School'!R$3)</f>
        <v>904</v>
      </c>
      <c r="S35" s="360">
        <f>SUMIFS('Forecast Summary-FY26'!$F:$F,'Forecast Summary-FY26'!$A:$A, 'Analysis-School'!$A35,'Forecast Summary-FY26'!$C:$C, 'Analysis-School'!S$5,'Forecast Summary-FY26'!$D:$D, 'Analysis-School'!S$3)</f>
        <v>957</v>
      </c>
      <c r="T35" s="360">
        <f>SUMIFS('Forecast Summary-FY26'!$F:$F,'Forecast Summary-FY26'!$A:$A, 'Analysis-School'!$A35,'Forecast Summary-FY26'!$C:$C, 'Analysis-School'!T$5,'Forecast Summary-FY26'!$D:$D, 'Analysis-School'!T$3)</f>
        <v>944</v>
      </c>
      <c r="U35" s="360">
        <f>SUMIFS('Forecast Summary-FY26'!$F:$F,'Forecast Summary-FY26'!$A:$A, 'Analysis-School'!$A35,'Forecast Summary-FY26'!$C:$C, 'Analysis-School'!U$5,'Forecast Summary-FY26'!$D:$D, 'Analysis-School'!U$3)</f>
        <v>917</v>
      </c>
      <c r="V35" s="360">
        <f>SUMIFS('Forecast Summary-FY26'!$F:$F,'Forecast Summary-FY26'!$A:$A, 'Analysis-School'!$A35,'Forecast Summary-FY26'!$C:$C, 'Analysis-School'!V$5,'Forecast Summary-FY26'!$D:$D, 'Analysis-School'!V$3)</f>
        <v>817</v>
      </c>
      <c r="W35" s="360">
        <v>784.35408572897052</v>
      </c>
      <c r="X35" s="360">
        <f>SUMIFS('Forecast Summary-FY25'!$F:$F,'Forecast Summary-FY25'!$A:$A, 'Analysis-School'!$A35,'Forecast Summary-FY25'!$C:$C, 'Analysis-School'!X$5,'Forecast Summary-FY25'!$D:$D, 'Analysis-School'!X$3)</f>
        <v>711</v>
      </c>
      <c r="Y35" s="360">
        <v>769.46213570637372</v>
      </c>
      <c r="Z35" s="360">
        <f>SUMIFS('Forecast Summary-FY25'!$F:$F,'Forecast Summary-FY25'!$A:$A, 'Analysis-School'!$A35,'Forecast Summary-FY25'!$C:$C, 'Analysis-School'!Z$5,'Forecast Summary-FY25'!$D:$D, 'Analysis-School'!Z$3)</f>
        <v>711</v>
      </c>
      <c r="AA35" s="360">
        <f>SUMIFS('Forecast Summary-FY26'!$F:$F,'Forecast Summary-FY26'!$A:$A, 'Analysis-School'!$A35,'Forecast Summary-FY26'!$C:$C, 'Analysis-School'!AA$5,'Forecast Summary-FY26'!$D:$D, 'Analysis-School'!AA$3)</f>
        <v>729</v>
      </c>
      <c r="AB35" s="442">
        <f t="shared" si="1"/>
        <v>-0.10771113831089352</v>
      </c>
      <c r="AD35" s="359" t="s">
        <v>1765</v>
      </c>
      <c r="AE35" s="360">
        <f>SUMIFS('Forecast Summary-FY26'!$J:$J,'Forecast Summary-FY26'!$A:$A, 'Analysis-School'!$A35,'Forecast Summary-FY26'!$C:$C, 'Analysis-School'!AE$5,'Forecast Summary-FY26'!$D:$D, 'Analysis-School'!AE$3)</f>
        <v>0</v>
      </c>
      <c r="AF35" s="360">
        <f>SUMIFS('Forecast Summary-FY26'!$J:$J,'Forecast Summary-FY26'!$A:$A, 'Analysis-School'!$A35,'Forecast Summary-FY26'!$C:$C, 'Analysis-School'!AF$5,'Forecast Summary-FY26'!$D:$D, 'Analysis-School'!AF$3)</f>
        <v>0</v>
      </c>
      <c r="AG35" s="360">
        <f>SUMIFS('Forecast Summary-FY26'!$J:$J,'Forecast Summary-FY26'!$A:$A, 'Analysis-School'!$A35,'Forecast Summary-FY26'!$C:$C, 'Analysis-School'!AG$5,'Forecast Summary-FY26'!$D:$D, 'Analysis-School'!AG$3)</f>
        <v>0</v>
      </c>
      <c r="AH35" s="360">
        <f>SUMIFS('Forecast Summary-FY26'!$J:$J,'Forecast Summary-FY26'!$A:$A, 'Analysis-School'!$A35,'Forecast Summary-FY26'!$C:$C, 'Analysis-School'!AH$5,'Forecast Summary-FY26'!$D:$D, 'Analysis-School'!AH$3)</f>
        <v>0</v>
      </c>
      <c r="AI35" s="360">
        <f>SUMIFS('Forecast Summary-FY26'!$J:$J,'Forecast Summary-FY26'!$A:$A, 'Analysis-School'!$A35,'Forecast Summary-FY26'!$C:$C, 'Analysis-School'!AI$5,'Forecast Summary-FY26'!$D:$D, 'Analysis-School'!AI$3)</f>
        <v>0</v>
      </c>
      <c r="AJ35" s="360">
        <f>SUMIFS('Forecast Summary-FY26'!$J:$J,'Forecast Summary-FY26'!$A:$A, 'Analysis-School'!$A35,'Forecast Summary-FY26'!$C:$C, 'Analysis-School'!AJ$5,'Forecast Summary-FY26'!$D:$D, 'Analysis-School'!AJ$3)</f>
        <v>0</v>
      </c>
      <c r="AK35" s="360">
        <v>0</v>
      </c>
      <c r="AL35" s="360">
        <f>SUMIFS('Forecast Summary-FY25'!$J:$J,'Forecast Summary-FY25'!$A:$A, 'Analysis-School'!$A35,'Forecast Summary-FY25'!$C:$C, 'Analysis-School'!AL$5,'Forecast Summary-FY25'!$D:$D, 'Analysis-School'!AL$3)</f>
        <v>0</v>
      </c>
      <c r="AM35" s="360">
        <v>0</v>
      </c>
      <c r="AN35" s="360">
        <f>SUMIFS('Forecast Summary-FY25'!$J:$J,'Forecast Summary-FY25'!$A:$A, 'Analysis-School'!$A35,'Forecast Summary-FY25'!$C:$C, 'Analysis-School'!AN$5,'Forecast Summary-FY25'!$D:$D, 'Analysis-School'!AN$3)</f>
        <v>0</v>
      </c>
      <c r="AO35" s="360">
        <f>SUMIFS('Forecast Summary-FY26'!$J:$J,'Forecast Summary-FY26'!$A:$A, 'Analysis-School'!$A35,'Forecast Summary-FY26'!$C:$C, 'Analysis-School'!AO$5,'Forecast Summary-FY26'!$D:$D, 'Analysis-School'!AO$3)</f>
        <v>0</v>
      </c>
      <c r="AP35" s="442" t="str">
        <f t="shared" si="2"/>
        <v>NA</v>
      </c>
    </row>
    <row r="36" spans="1:42">
      <c r="A36" s="93" t="s">
        <v>107</v>
      </c>
      <c r="B36" s="354" t="s">
        <v>1885</v>
      </c>
      <c r="C36" s="355">
        <f>SUMIFS('Forecast Summary-FY26'!$E:$E,'Forecast Summary-FY26'!$A:$A, 'Analysis-School'!$A36,'Forecast Summary-FY26'!$C:$C, 'Analysis-School'!C$5,'Forecast Summary-FY26'!$D:$D, 'Analysis-School'!C$3)</f>
        <v>279</v>
      </c>
      <c r="D36" s="355">
        <f>SUMIFS('Forecast Summary-FY26'!$E:$E,'Forecast Summary-FY26'!$A:$A, 'Analysis-School'!$A36,'Forecast Summary-FY26'!$C:$C, 'Analysis-School'!D$5,'Forecast Summary-FY26'!$D:$D, 'Analysis-School'!D$3)</f>
        <v>326</v>
      </c>
      <c r="E36" s="355">
        <f>SUMIFS('Forecast Summary-FY26'!$E:$E,'Forecast Summary-FY26'!$A:$A, 'Analysis-School'!$A36,'Forecast Summary-FY26'!$C:$C, 'Analysis-School'!E$5,'Forecast Summary-FY26'!$D:$D, 'Analysis-School'!E$3)</f>
        <v>276</v>
      </c>
      <c r="F36" s="355">
        <f>SUMIFS('Forecast Summary-FY26'!$E:$E,'Forecast Summary-FY26'!$A:$A, 'Analysis-School'!$A36,'Forecast Summary-FY26'!$C:$C, 'Analysis-School'!F$5,'Forecast Summary-FY26'!$D:$D, 'Analysis-School'!F$3)</f>
        <v>263</v>
      </c>
      <c r="G36" s="355">
        <f>SUMIFS('Forecast Summary-FY26'!$E:$E,'Forecast Summary-FY26'!$A:$A, 'Analysis-School'!$A36,'Forecast Summary-FY26'!$C:$C, 'Analysis-School'!G$5,'Forecast Summary-FY26'!$D:$D, 'Analysis-School'!G$3)</f>
        <v>292</v>
      </c>
      <c r="H36" s="355">
        <f>SUMIFS('Forecast Summary-FY26'!$E:$E,'Forecast Summary-FY26'!$A:$A, 'Analysis-School'!$A36,'Forecast Summary-FY26'!$C:$C, 'Analysis-School'!H$5,'Forecast Summary-FY26'!$D:$D, 'Analysis-School'!H$3)</f>
        <v>289</v>
      </c>
      <c r="I36" s="355">
        <v>285.73469387755102</v>
      </c>
      <c r="J36" s="355">
        <f>SUMIFS('Forecast Summary-FY25'!$E:$E,'Forecast Summary-FY25'!$A:$A, 'Analysis-School'!$A36,'Forecast Summary-FY25'!$C:$C, 'Analysis-School'!J$5,'Forecast Summary-FY25'!$D:$D, 'Analysis-School'!J$3)</f>
        <v>347</v>
      </c>
      <c r="K36" s="355">
        <v>282.46938775510205</v>
      </c>
      <c r="L36" s="355">
        <f>SUMIFS('Forecast Summary-FY25'!$E:$E,'Forecast Summary-FY25'!$A:$A, 'Analysis-School'!$A36,'Forecast Summary-FY25'!$C:$C, 'Analysis-School'!L$5,'Forecast Summary-FY25'!$D:$D, 'Analysis-School'!L$3)</f>
        <v>329.65</v>
      </c>
      <c r="M36" s="355">
        <f>SUMIFS('Forecast Summary-FY26'!$E:$E,'Forecast Summary-FY26'!$A:$A, 'Analysis-School'!$A36,'Forecast Summary-FY26'!$C:$C, 'Analysis-School'!M$5,'Forecast Summary-FY26'!$D:$D, 'Analysis-School'!M$3)</f>
        <v>313.16749999999996</v>
      </c>
      <c r="N36" s="439">
        <f t="shared" si="0"/>
        <v>8.3624567474048339E-2</v>
      </c>
      <c r="O36" s="358"/>
      <c r="P36" s="354" t="s">
        <v>1885</v>
      </c>
      <c r="Q36" s="355">
        <f>SUMIFS('Forecast Summary-FY26'!$F:$F,'Forecast Summary-FY26'!$A:$A, 'Analysis-School'!$A36,'Forecast Summary-FY26'!$C:$C, 'Analysis-School'!Q$5,'Forecast Summary-FY26'!$D:$D, 'Analysis-School'!Q$3)</f>
        <v>268</v>
      </c>
      <c r="R36" s="355">
        <f>SUMIFS('Forecast Summary-FY26'!$F:$F,'Forecast Summary-FY26'!$A:$A, 'Analysis-School'!$A36,'Forecast Summary-FY26'!$C:$C, 'Analysis-School'!R$5,'Forecast Summary-FY26'!$D:$D, 'Analysis-School'!R$3)</f>
        <v>281</v>
      </c>
      <c r="S36" s="355">
        <f>SUMIFS('Forecast Summary-FY26'!$F:$F,'Forecast Summary-FY26'!$A:$A, 'Analysis-School'!$A36,'Forecast Summary-FY26'!$C:$C, 'Analysis-School'!S$5,'Forecast Summary-FY26'!$D:$D, 'Analysis-School'!S$3)</f>
        <v>301</v>
      </c>
      <c r="T36" s="355">
        <f>SUMIFS('Forecast Summary-FY26'!$F:$F,'Forecast Summary-FY26'!$A:$A, 'Analysis-School'!$A36,'Forecast Summary-FY26'!$C:$C, 'Analysis-School'!T$5,'Forecast Summary-FY26'!$D:$D, 'Analysis-School'!T$3)</f>
        <v>289</v>
      </c>
      <c r="U36" s="355">
        <f>SUMIFS('Forecast Summary-FY26'!$F:$F,'Forecast Summary-FY26'!$A:$A, 'Analysis-School'!$A36,'Forecast Summary-FY26'!$C:$C, 'Analysis-School'!U$5,'Forecast Summary-FY26'!$D:$D, 'Analysis-School'!U$3)</f>
        <v>271</v>
      </c>
      <c r="V36" s="355">
        <f>SUMIFS('Forecast Summary-FY26'!$F:$F,'Forecast Summary-FY26'!$A:$A, 'Analysis-School'!$A36,'Forecast Summary-FY26'!$C:$C, 'Analysis-School'!V$5,'Forecast Summary-FY26'!$D:$D, 'Analysis-School'!V$3)</f>
        <v>291</v>
      </c>
      <c r="W36" s="355">
        <v>271.37023143554114</v>
      </c>
      <c r="X36" s="355">
        <f>SUMIFS('Forecast Summary-FY25'!$F:$F,'Forecast Summary-FY25'!$A:$A, 'Analysis-School'!$A36,'Forecast Summary-FY25'!$C:$C, 'Analysis-School'!X$5,'Forecast Summary-FY25'!$D:$D, 'Analysis-School'!X$3)</f>
        <v>268</v>
      </c>
      <c r="Y36" s="355">
        <v>271.46514198314333</v>
      </c>
      <c r="Z36" s="355">
        <f>SUMIFS('Forecast Summary-FY25'!$F:$F,'Forecast Summary-FY25'!$A:$A, 'Analysis-School'!$A36,'Forecast Summary-FY25'!$C:$C, 'Analysis-School'!Z$5,'Forecast Summary-FY25'!$D:$D, 'Analysis-School'!Z$3)</f>
        <v>270</v>
      </c>
      <c r="AA36" s="355">
        <f>SUMIFS('Forecast Summary-FY26'!$F:$F,'Forecast Summary-FY26'!$A:$A, 'Analysis-School'!$A36,'Forecast Summary-FY26'!$C:$C, 'Analysis-School'!AA$5,'Forecast Summary-FY26'!$D:$D, 'Analysis-School'!AA$3)</f>
        <v>281</v>
      </c>
      <c r="AB36" s="439">
        <f t="shared" si="1"/>
        <v>-3.4364261168384869E-2</v>
      </c>
      <c r="AC36" s="358"/>
      <c r="AD36" s="354" t="s">
        <v>1885</v>
      </c>
      <c r="AE36" s="355">
        <f>SUMIFS('Forecast Summary-FY26'!$J:$J,'Forecast Summary-FY26'!$A:$A, 'Analysis-School'!$A36,'Forecast Summary-FY26'!$C:$C, 'Analysis-School'!AE$5,'Forecast Summary-FY26'!$D:$D, 'Analysis-School'!AE$3)</f>
        <v>0</v>
      </c>
      <c r="AF36" s="355">
        <f>SUMIFS('Forecast Summary-FY26'!$J:$J,'Forecast Summary-FY26'!$A:$A, 'Analysis-School'!$A36,'Forecast Summary-FY26'!$C:$C, 'Analysis-School'!AF$5,'Forecast Summary-FY26'!$D:$D, 'Analysis-School'!AF$3)</f>
        <v>0</v>
      </c>
      <c r="AG36" s="355">
        <f>SUMIFS('Forecast Summary-FY26'!$J:$J,'Forecast Summary-FY26'!$A:$A, 'Analysis-School'!$A36,'Forecast Summary-FY26'!$C:$C, 'Analysis-School'!AG$5,'Forecast Summary-FY26'!$D:$D, 'Analysis-School'!AG$3)</f>
        <v>0</v>
      </c>
      <c r="AH36" s="355">
        <f>SUMIFS('Forecast Summary-FY26'!$J:$J,'Forecast Summary-FY26'!$A:$A, 'Analysis-School'!$A36,'Forecast Summary-FY26'!$C:$C, 'Analysis-School'!AH$5,'Forecast Summary-FY26'!$D:$D, 'Analysis-School'!AH$3)</f>
        <v>0</v>
      </c>
      <c r="AI36" s="355">
        <f>SUMIFS('Forecast Summary-FY26'!$J:$J,'Forecast Summary-FY26'!$A:$A, 'Analysis-School'!$A36,'Forecast Summary-FY26'!$C:$C, 'Analysis-School'!AI$5,'Forecast Summary-FY26'!$D:$D, 'Analysis-School'!AI$3)</f>
        <v>0</v>
      </c>
      <c r="AJ36" s="355">
        <f>SUMIFS('Forecast Summary-FY26'!$J:$J,'Forecast Summary-FY26'!$A:$A, 'Analysis-School'!$A36,'Forecast Summary-FY26'!$C:$C, 'Analysis-School'!AJ$5,'Forecast Summary-FY26'!$D:$D, 'Analysis-School'!AJ$3)</f>
        <v>0</v>
      </c>
      <c r="AK36" s="355">
        <v>0</v>
      </c>
      <c r="AL36" s="355">
        <f>SUMIFS('Forecast Summary-FY25'!$J:$J,'Forecast Summary-FY25'!$A:$A, 'Analysis-School'!$A36,'Forecast Summary-FY25'!$C:$C, 'Analysis-School'!AL$5,'Forecast Summary-FY25'!$D:$D, 'Analysis-School'!AL$3)</f>
        <v>0</v>
      </c>
      <c r="AM36" s="355">
        <v>0</v>
      </c>
      <c r="AN36" s="355">
        <f>SUMIFS('Forecast Summary-FY25'!$J:$J,'Forecast Summary-FY25'!$A:$A, 'Analysis-School'!$A36,'Forecast Summary-FY25'!$C:$C, 'Analysis-School'!AN$5,'Forecast Summary-FY25'!$D:$D, 'Analysis-School'!AN$3)</f>
        <v>0</v>
      </c>
      <c r="AO36" s="355">
        <f>SUMIFS('Forecast Summary-FY26'!$J:$J,'Forecast Summary-FY26'!$A:$A, 'Analysis-School'!$A36,'Forecast Summary-FY26'!$C:$C, 'Analysis-School'!AO$5,'Forecast Summary-FY26'!$D:$D, 'Analysis-School'!AO$3)</f>
        <v>0</v>
      </c>
      <c r="AP36" s="439" t="str">
        <f t="shared" si="2"/>
        <v>NA</v>
      </c>
    </row>
    <row r="37" spans="1:42">
      <c r="A37" s="93" t="s">
        <v>109</v>
      </c>
      <c r="B37" s="359" t="s">
        <v>1886</v>
      </c>
      <c r="C37" s="360">
        <f>SUMIFS('Forecast Summary-FY26'!$E:$E,'Forecast Summary-FY26'!$A:$A, 'Analysis-School'!$A37,'Forecast Summary-FY26'!$C:$C, 'Analysis-School'!C$5,'Forecast Summary-FY26'!$D:$D, 'Analysis-School'!C$3)</f>
        <v>595</v>
      </c>
      <c r="D37" s="360">
        <f>SUMIFS('Forecast Summary-FY26'!$E:$E,'Forecast Summary-FY26'!$A:$A, 'Analysis-School'!$A37,'Forecast Summary-FY26'!$C:$C, 'Analysis-School'!D$5,'Forecast Summary-FY26'!$D:$D, 'Analysis-School'!D$3)</f>
        <v>689</v>
      </c>
      <c r="E37" s="360">
        <f>SUMIFS('Forecast Summary-FY26'!$E:$E,'Forecast Summary-FY26'!$A:$A, 'Analysis-School'!$A37,'Forecast Summary-FY26'!$C:$C, 'Analysis-School'!E$5,'Forecast Summary-FY26'!$D:$D, 'Analysis-School'!E$3)</f>
        <v>700</v>
      </c>
      <c r="F37" s="360">
        <f>SUMIFS('Forecast Summary-FY26'!$E:$E,'Forecast Summary-FY26'!$A:$A, 'Analysis-School'!$A37,'Forecast Summary-FY26'!$C:$C, 'Analysis-School'!F$5,'Forecast Summary-FY26'!$D:$D, 'Analysis-School'!F$3)</f>
        <v>779</v>
      </c>
      <c r="G37" s="360">
        <f>SUMIFS('Forecast Summary-FY26'!$E:$E,'Forecast Summary-FY26'!$A:$A, 'Analysis-School'!$A37,'Forecast Summary-FY26'!$C:$C, 'Analysis-School'!G$5,'Forecast Summary-FY26'!$D:$D, 'Analysis-School'!G$3)</f>
        <v>1023</v>
      </c>
      <c r="H37" s="360">
        <f>SUMIFS('Forecast Summary-FY26'!$E:$E,'Forecast Summary-FY26'!$A:$A, 'Analysis-School'!$A37,'Forecast Summary-FY26'!$C:$C, 'Analysis-School'!H$5,'Forecast Summary-FY26'!$D:$D, 'Analysis-School'!H$3)</f>
        <v>1227</v>
      </c>
      <c r="I37" s="360">
        <v>1346.1157085141192</v>
      </c>
      <c r="J37" s="360">
        <f>SUMIFS('Forecast Summary-FY25'!$E:$E,'Forecast Summary-FY25'!$A:$A, 'Analysis-School'!$A37,'Forecast Summary-FY25'!$C:$C, 'Analysis-School'!J$5,'Forecast Summary-FY25'!$D:$D, 'Analysis-School'!J$3)</f>
        <v>1212</v>
      </c>
      <c r="K37" s="360">
        <v>1473.9586670184049</v>
      </c>
      <c r="L37" s="360">
        <f>SUMIFS('Forecast Summary-FY25'!$E:$E,'Forecast Summary-FY25'!$A:$A, 'Analysis-School'!$A37,'Forecast Summary-FY25'!$C:$C, 'Analysis-School'!L$5,'Forecast Summary-FY25'!$D:$D, 'Analysis-School'!L$3)</f>
        <v>1229</v>
      </c>
      <c r="M37" s="360">
        <f>SUMIFS('Forecast Summary-FY26'!$E:$E,'Forecast Summary-FY26'!$A:$A, 'Analysis-School'!$A37,'Forecast Summary-FY26'!$C:$C, 'Analysis-School'!M$5,'Forecast Summary-FY26'!$D:$D, 'Analysis-School'!M$3)</f>
        <v>1229</v>
      </c>
      <c r="N37" s="442">
        <f t="shared" si="0"/>
        <v>1.6299918500406463E-3</v>
      </c>
      <c r="P37" s="359" t="s">
        <v>1886</v>
      </c>
      <c r="Q37" s="360">
        <f>SUMIFS('Forecast Summary-FY26'!$F:$F,'Forecast Summary-FY26'!$A:$A, 'Analysis-School'!$A37,'Forecast Summary-FY26'!$C:$C, 'Analysis-School'!Q$5,'Forecast Summary-FY26'!$D:$D, 'Analysis-School'!Q$3)</f>
        <v>443</v>
      </c>
      <c r="R37" s="360">
        <f>SUMIFS('Forecast Summary-FY26'!$F:$F,'Forecast Summary-FY26'!$A:$A, 'Analysis-School'!$A37,'Forecast Summary-FY26'!$C:$C, 'Analysis-School'!R$5,'Forecast Summary-FY26'!$D:$D, 'Analysis-School'!R$3)</f>
        <v>495</v>
      </c>
      <c r="S37" s="360">
        <f>SUMIFS('Forecast Summary-FY26'!$F:$F,'Forecast Summary-FY26'!$A:$A, 'Analysis-School'!$A37,'Forecast Summary-FY26'!$C:$C, 'Analysis-School'!S$5,'Forecast Summary-FY26'!$D:$D, 'Analysis-School'!S$3)</f>
        <v>487</v>
      </c>
      <c r="T37" s="360">
        <f>SUMIFS('Forecast Summary-FY26'!$F:$F,'Forecast Summary-FY26'!$A:$A, 'Analysis-School'!$A37,'Forecast Summary-FY26'!$C:$C, 'Analysis-School'!T$5,'Forecast Summary-FY26'!$D:$D, 'Analysis-School'!T$3)</f>
        <v>588</v>
      </c>
      <c r="U37" s="360">
        <f>SUMIFS('Forecast Summary-FY26'!$F:$F,'Forecast Summary-FY26'!$A:$A, 'Analysis-School'!$A37,'Forecast Summary-FY26'!$C:$C, 'Analysis-School'!U$5,'Forecast Summary-FY26'!$D:$D, 'Analysis-School'!U$3)</f>
        <v>559</v>
      </c>
      <c r="V37" s="360">
        <f>SUMIFS('Forecast Summary-FY26'!$F:$F,'Forecast Summary-FY26'!$A:$A, 'Analysis-School'!$A37,'Forecast Summary-FY26'!$C:$C, 'Analysis-School'!V$5,'Forecast Summary-FY26'!$D:$D, 'Analysis-School'!V$3)</f>
        <v>644</v>
      </c>
      <c r="W37" s="360">
        <v>636.3840025020852</v>
      </c>
      <c r="X37" s="360">
        <f>SUMIFS('Forecast Summary-FY25'!$F:$F,'Forecast Summary-FY25'!$A:$A, 'Analysis-School'!$A37,'Forecast Summary-FY25'!$C:$C, 'Analysis-School'!X$5,'Forecast Summary-FY25'!$D:$D, 'Analysis-School'!X$3)</f>
        <v>594</v>
      </c>
      <c r="Y37" s="360">
        <v>672.28595224189326</v>
      </c>
      <c r="Z37" s="360">
        <f>SUMIFS('Forecast Summary-FY25'!$F:$F,'Forecast Summary-FY25'!$A:$A, 'Analysis-School'!$A37,'Forecast Summary-FY25'!$C:$C, 'Analysis-School'!Z$5,'Forecast Summary-FY25'!$D:$D, 'Analysis-School'!Z$3)</f>
        <v>596</v>
      </c>
      <c r="AA37" s="360">
        <f>SUMIFS('Forecast Summary-FY26'!$F:$F,'Forecast Summary-FY26'!$A:$A, 'Analysis-School'!$A37,'Forecast Summary-FY26'!$C:$C, 'Analysis-School'!AA$5,'Forecast Summary-FY26'!$D:$D, 'Analysis-School'!AA$3)</f>
        <v>615</v>
      </c>
      <c r="AB37" s="442">
        <f t="shared" si="1"/>
        <v>-4.5031055900621064E-2</v>
      </c>
      <c r="AD37" s="359" t="s">
        <v>1886</v>
      </c>
      <c r="AE37" s="360">
        <f>SUMIFS('Forecast Summary-FY26'!$J:$J,'Forecast Summary-FY26'!$A:$A, 'Analysis-School'!$A37,'Forecast Summary-FY26'!$C:$C, 'Analysis-School'!AE$5,'Forecast Summary-FY26'!$D:$D, 'Analysis-School'!AE$3)</f>
        <v>0</v>
      </c>
      <c r="AF37" s="360">
        <f>SUMIFS('Forecast Summary-FY26'!$J:$J,'Forecast Summary-FY26'!$A:$A, 'Analysis-School'!$A37,'Forecast Summary-FY26'!$C:$C, 'Analysis-School'!AF$5,'Forecast Summary-FY26'!$D:$D, 'Analysis-School'!AF$3)</f>
        <v>0</v>
      </c>
      <c r="AG37" s="360">
        <f>SUMIFS('Forecast Summary-FY26'!$J:$J,'Forecast Summary-FY26'!$A:$A, 'Analysis-School'!$A37,'Forecast Summary-FY26'!$C:$C, 'Analysis-School'!AG$5,'Forecast Summary-FY26'!$D:$D, 'Analysis-School'!AG$3)</f>
        <v>0</v>
      </c>
      <c r="AH37" s="360">
        <f>SUMIFS('Forecast Summary-FY26'!$J:$J,'Forecast Summary-FY26'!$A:$A, 'Analysis-School'!$A37,'Forecast Summary-FY26'!$C:$C, 'Analysis-School'!AH$5,'Forecast Summary-FY26'!$D:$D, 'Analysis-School'!AH$3)</f>
        <v>0</v>
      </c>
      <c r="AI37" s="360">
        <f>SUMIFS('Forecast Summary-FY26'!$J:$J,'Forecast Summary-FY26'!$A:$A, 'Analysis-School'!$A37,'Forecast Summary-FY26'!$C:$C, 'Analysis-School'!AI$5,'Forecast Summary-FY26'!$D:$D, 'Analysis-School'!AI$3)</f>
        <v>0</v>
      </c>
      <c r="AJ37" s="360">
        <f>SUMIFS('Forecast Summary-FY26'!$J:$J,'Forecast Summary-FY26'!$A:$A, 'Analysis-School'!$A37,'Forecast Summary-FY26'!$C:$C, 'Analysis-School'!AJ$5,'Forecast Summary-FY26'!$D:$D, 'Analysis-School'!AJ$3)</f>
        <v>0</v>
      </c>
      <c r="AK37" s="360">
        <v>0</v>
      </c>
      <c r="AL37" s="360">
        <f>SUMIFS('Forecast Summary-FY25'!$J:$J,'Forecast Summary-FY25'!$A:$A, 'Analysis-School'!$A37,'Forecast Summary-FY25'!$C:$C, 'Analysis-School'!AL$5,'Forecast Summary-FY25'!$D:$D, 'Analysis-School'!AL$3)</f>
        <v>0</v>
      </c>
      <c r="AM37" s="360">
        <v>0</v>
      </c>
      <c r="AN37" s="360">
        <f>SUMIFS('Forecast Summary-FY25'!$J:$J,'Forecast Summary-FY25'!$A:$A, 'Analysis-School'!$A37,'Forecast Summary-FY25'!$C:$C, 'Analysis-School'!AN$5,'Forecast Summary-FY25'!$D:$D, 'Analysis-School'!AN$3)</f>
        <v>0</v>
      </c>
      <c r="AO37" s="360">
        <f>SUMIFS('Forecast Summary-FY26'!$J:$J,'Forecast Summary-FY26'!$A:$A, 'Analysis-School'!$A37,'Forecast Summary-FY26'!$C:$C, 'Analysis-School'!AO$5,'Forecast Summary-FY26'!$D:$D, 'Analysis-School'!AO$3)</f>
        <v>0</v>
      </c>
      <c r="AP37" s="442" t="str">
        <f t="shared" si="2"/>
        <v>NA</v>
      </c>
    </row>
    <row r="38" spans="1:42">
      <c r="A38" s="93" t="s">
        <v>111</v>
      </c>
      <c r="B38" s="354" t="s">
        <v>1887</v>
      </c>
      <c r="C38" s="355">
        <f>SUMIFS('Forecast Summary-FY26'!$E:$E,'Forecast Summary-FY26'!$A:$A, 'Analysis-School'!$A38,'Forecast Summary-FY26'!$C:$C, 'Analysis-School'!C$5,'Forecast Summary-FY26'!$D:$D, 'Analysis-School'!C$3)</f>
        <v>227</v>
      </c>
      <c r="D38" s="355">
        <f>SUMIFS('Forecast Summary-FY26'!$E:$E,'Forecast Summary-FY26'!$A:$A, 'Analysis-School'!$A38,'Forecast Summary-FY26'!$C:$C, 'Analysis-School'!D$5,'Forecast Summary-FY26'!$D:$D, 'Analysis-School'!D$3)</f>
        <v>229</v>
      </c>
      <c r="E38" s="355">
        <f>SUMIFS('Forecast Summary-FY26'!$E:$E,'Forecast Summary-FY26'!$A:$A, 'Analysis-School'!$A38,'Forecast Summary-FY26'!$C:$C, 'Analysis-School'!E$5,'Forecast Summary-FY26'!$D:$D, 'Analysis-School'!E$3)</f>
        <v>305</v>
      </c>
      <c r="F38" s="355">
        <f>SUMIFS('Forecast Summary-FY26'!$E:$E,'Forecast Summary-FY26'!$A:$A, 'Analysis-School'!$A38,'Forecast Summary-FY26'!$C:$C, 'Analysis-School'!F$5,'Forecast Summary-FY26'!$D:$D, 'Analysis-School'!F$3)</f>
        <v>369</v>
      </c>
      <c r="G38" s="355">
        <f>SUMIFS('Forecast Summary-FY26'!$E:$E,'Forecast Summary-FY26'!$A:$A, 'Analysis-School'!$A38,'Forecast Summary-FY26'!$C:$C, 'Analysis-School'!G$5,'Forecast Summary-FY26'!$D:$D, 'Analysis-School'!G$3)</f>
        <v>302</v>
      </c>
      <c r="H38" s="355">
        <f>SUMIFS('Forecast Summary-FY26'!$E:$E,'Forecast Summary-FY26'!$A:$A, 'Analysis-School'!$A38,'Forecast Summary-FY26'!$C:$C, 'Analysis-School'!H$5,'Forecast Summary-FY26'!$D:$D, 'Analysis-School'!H$3)</f>
        <v>298</v>
      </c>
      <c r="I38" s="355">
        <v>327.8</v>
      </c>
      <c r="J38" s="355">
        <f>SUMIFS('Forecast Summary-FY25'!$E:$E,'Forecast Summary-FY25'!$A:$A, 'Analysis-School'!$A38,'Forecast Summary-FY25'!$C:$C, 'Analysis-School'!J$5,'Forecast Summary-FY25'!$D:$D, 'Analysis-School'!J$3)</f>
        <v>332</v>
      </c>
      <c r="K38" s="355">
        <v>352.61331270880726</v>
      </c>
      <c r="L38" s="355">
        <f>SUMIFS('Forecast Summary-FY25'!$E:$E,'Forecast Summary-FY25'!$A:$A, 'Analysis-School'!$A38,'Forecast Summary-FY25'!$C:$C, 'Analysis-School'!L$5,'Forecast Summary-FY25'!$D:$D, 'Analysis-School'!L$3)</f>
        <v>315.39999999999998</v>
      </c>
      <c r="M38" s="355">
        <f>SUMIFS('Forecast Summary-FY26'!$E:$E,'Forecast Summary-FY26'!$A:$A, 'Analysis-School'!$A38,'Forecast Summary-FY26'!$C:$C, 'Analysis-School'!M$5,'Forecast Summary-FY26'!$D:$D, 'Analysis-School'!M$3)</f>
        <v>299.62999999999994</v>
      </c>
      <c r="N38" s="439">
        <f t="shared" si="0"/>
        <v>5.4697986577179059E-3</v>
      </c>
      <c r="O38" s="358"/>
      <c r="P38" s="354" t="s">
        <v>1887</v>
      </c>
      <c r="Q38" s="355">
        <f>SUMIFS('Forecast Summary-FY26'!$F:$F,'Forecast Summary-FY26'!$A:$A, 'Analysis-School'!$A38,'Forecast Summary-FY26'!$C:$C, 'Analysis-School'!Q$5,'Forecast Summary-FY26'!$D:$D, 'Analysis-School'!Q$3)</f>
        <v>204</v>
      </c>
      <c r="R38" s="355">
        <f>SUMIFS('Forecast Summary-FY26'!$F:$F,'Forecast Summary-FY26'!$A:$A, 'Analysis-School'!$A38,'Forecast Summary-FY26'!$C:$C, 'Analysis-School'!R$5,'Forecast Summary-FY26'!$D:$D, 'Analysis-School'!R$3)</f>
        <v>208</v>
      </c>
      <c r="S38" s="355">
        <f>SUMIFS('Forecast Summary-FY26'!$F:$F,'Forecast Summary-FY26'!$A:$A, 'Analysis-School'!$A38,'Forecast Summary-FY26'!$C:$C, 'Analysis-School'!S$5,'Forecast Summary-FY26'!$D:$D, 'Analysis-School'!S$3)</f>
        <v>225</v>
      </c>
      <c r="T38" s="355">
        <f>SUMIFS('Forecast Summary-FY26'!$F:$F,'Forecast Summary-FY26'!$A:$A, 'Analysis-School'!$A38,'Forecast Summary-FY26'!$C:$C, 'Analysis-School'!T$5,'Forecast Summary-FY26'!$D:$D, 'Analysis-School'!T$3)</f>
        <v>166</v>
      </c>
      <c r="U38" s="355">
        <f>SUMIFS('Forecast Summary-FY26'!$F:$F,'Forecast Summary-FY26'!$A:$A, 'Analysis-School'!$A38,'Forecast Summary-FY26'!$C:$C, 'Analysis-School'!U$5,'Forecast Summary-FY26'!$D:$D, 'Analysis-School'!U$3)</f>
        <v>165</v>
      </c>
      <c r="V38" s="355">
        <f>SUMIFS('Forecast Summary-FY26'!$F:$F,'Forecast Summary-FY26'!$A:$A, 'Analysis-School'!$A38,'Forecast Summary-FY26'!$C:$C, 'Analysis-School'!V$5,'Forecast Summary-FY26'!$D:$D, 'Analysis-School'!V$3)</f>
        <v>169</v>
      </c>
      <c r="W38" s="355">
        <v>155.79999999999998</v>
      </c>
      <c r="X38" s="355">
        <f>SUMIFS('Forecast Summary-FY25'!$F:$F,'Forecast Summary-FY25'!$A:$A, 'Analysis-School'!$A38,'Forecast Summary-FY25'!$C:$C, 'Analysis-School'!X$5,'Forecast Summary-FY25'!$D:$D, 'Analysis-School'!X$3)</f>
        <v>181</v>
      </c>
      <c r="Y38" s="355">
        <v>148.01</v>
      </c>
      <c r="Z38" s="355">
        <f>SUMIFS('Forecast Summary-FY25'!$F:$F,'Forecast Summary-FY25'!$A:$A, 'Analysis-School'!$A38,'Forecast Summary-FY25'!$C:$C, 'Analysis-School'!Z$5,'Forecast Summary-FY25'!$D:$D, 'Analysis-School'!Z$3)</f>
        <v>177</v>
      </c>
      <c r="AA38" s="355">
        <f>SUMIFS('Forecast Summary-FY26'!$F:$F,'Forecast Summary-FY26'!$A:$A, 'Analysis-School'!$A38,'Forecast Summary-FY26'!$C:$C, 'Analysis-School'!AA$5,'Forecast Summary-FY26'!$D:$D, 'Analysis-School'!AA$3)</f>
        <v>191</v>
      </c>
      <c r="AB38" s="439">
        <f t="shared" si="1"/>
        <v>0.13017751479289941</v>
      </c>
      <c r="AC38" s="358"/>
      <c r="AD38" s="354" t="s">
        <v>1887</v>
      </c>
      <c r="AE38" s="355">
        <f>SUMIFS('Forecast Summary-FY26'!$J:$J,'Forecast Summary-FY26'!$A:$A, 'Analysis-School'!$A38,'Forecast Summary-FY26'!$C:$C, 'Analysis-School'!AE$5,'Forecast Summary-FY26'!$D:$D, 'Analysis-School'!AE$3)</f>
        <v>0</v>
      </c>
      <c r="AF38" s="355">
        <f>SUMIFS('Forecast Summary-FY26'!$J:$J,'Forecast Summary-FY26'!$A:$A, 'Analysis-School'!$A38,'Forecast Summary-FY26'!$C:$C, 'Analysis-School'!AF$5,'Forecast Summary-FY26'!$D:$D, 'Analysis-School'!AF$3)</f>
        <v>0</v>
      </c>
      <c r="AG38" s="355">
        <f>SUMIFS('Forecast Summary-FY26'!$J:$J,'Forecast Summary-FY26'!$A:$A, 'Analysis-School'!$A38,'Forecast Summary-FY26'!$C:$C, 'Analysis-School'!AG$5,'Forecast Summary-FY26'!$D:$D, 'Analysis-School'!AG$3)</f>
        <v>0</v>
      </c>
      <c r="AH38" s="355">
        <f>SUMIFS('Forecast Summary-FY26'!$J:$J,'Forecast Summary-FY26'!$A:$A, 'Analysis-School'!$A38,'Forecast Summary-FY26'!$C:$C, 'Analysis-School'!AH$5,'Forecast Summary-FY26'!$D:$D, 'Analysis-School'!AH$3)</f>
        <v>0</v>
      </c>
      <c r="AI38" s="355">
        <f>SUMIFS('Forecast Summary-FY26'!$J:$J,'Forecast Summary-FY26'!$A:$A, 'Analysis-School'!$A38,'Forecast Summary-FY26'!$C:$C, 'Analysis-School'!AI$5,'Forecast Summary-FY26'!$D:$D, 'Analysis-School'!AI$3)</f>
        <v>0</v>
      </c>
      <c r="AJ38" s="355">
        <f>SUMIFS('Forecast Summary-FY26'!$J:$J,'Forecast Summary-FY26'!$A:$A, 'Analysis-School'!$A38,'Forecast Summary-FY26'!$C:$C, 'Analysis-School'!AJ$5,'Forecast Summary-FY26'!$D:$D, 'Analysis-School'!AJ$3)</f>
        <v>0</v>
      </c>
      <c r="AK38" s="355">
        <v>0</v>
      </c>
      <c r="AL38" s="355">
        <f>SUMIFS('Forecast Summary-FY25'!$J:$J,'Forecast Summary-FY25'!$A:$A, 'Analysis-School'!$A38,'Forecast Summary-FY25'!$C:$C, 'Analysis-School'!AL$5,'Forecast Summary-FY25'!$D:$D, 'Analysis-School'!AL$3)</f>
        <v>0</v>
      </c>
      <c r="AM38" s="355">
        <v>0</v>
      </c>
      <c r="AN38" s="355">
        <f>SUMIFS('Forecast Summary-FY25'!$J:$J,'Forecast Summary-FY25'!$A:$A, 'Analysis-School'!$A38,'Forecast Summary-FY25'!$C:$C, 'Analysis-School'!AN$5,'Forecast Summary-FY25'!$D:$D, 'Analysis-School'!AN$3)</f>
        <v>0</v>
      </c>
      <c r="AO38" s="355">
        <f>SUMIFS('Forecast Summary-FY26'!$J:$J,'Forecast Summary-FY26'!$A:$A, 'Analysis-School'!$A38,'Forecast Summary-FY26'!$C:$C, 'Analysis-School'!AO$5,'Forecast Summary-FY26'!$D:$D, 'Analysis-School'!AO$3)</f>
        <v>0</v>
      </c>
      <c r="AP38" s="439" t="str">
        <f t="shared" si="2"/>
        <v>NA</v>
      </c>
    </row>
    <row r="39" spans="1:42">
      <c r="A39" s="93" t="s">
        <v>113</v>
      </c>
      <c r="B39" s="359" t="s">
        <v>1888</v>
      </c>
      <c r="C39" s="360">
        <f>SUMIFS('Forecast Summary-FY26'!$E:$E,'Forecast Summary-FY26'!$A:$A, 'Analysis-School'!$A39,'Forecast Summary-FY26'!$C:$C, 'Analysis-School'!C$5,'Forecast Summary-FY26'!$D:$D, 'Analysis-School'!C$3)</f>
        <v>602</v>
      </c>
      <c r="D39" s="360">
        <f>SUMIFS('Forecast Summary-FY26'!$E:$E,'Forecast Summary-FY26'!$A:$A, 'Analysis-School'!$A39,'Forecast Summary-FY26'!$C:$C, 'Analysis-School'!D$5,'Forecast Summary-FY26'!$D:$D, 'Analysis-School'!D$3)</f>
        <v>668</v>
      </c>
      <c r="E39" s="360">
        <f>SUMIFS('Forecast Summary-FY26'!$E:$E,'Forecast Summary-FY26'!$A:$A, 'Analysis-School'!$A39,'Forecast Summary-FY26'!$C:$C, 'Analysis-School'!E$5,'Forecast Summary-FY26'!$D:$D, 'Analysis-School'!E$3)</f>
        <v>699</v>
      </c>
      <c r="F39" s="360">
        <f>SUMIFS('Forecast Summary-FY26'!$E:$E,'Forecast Summary-FY26'!$A:$A, 'Analysis-School'!$A39,'Forecast Summary-FY26'!$C:$C, 'Analysis-School'!F$5,'Forecast Summary-FY26'!$D:$D, 'Analysis-School'!F$3)</f>
        <v>643</v>
      </c>
      <c r="G39" s="360">
        <f>SUMIFS('Forecast Summary-FY26'!$E:$E,'Forecast Summary-FY26'!$A:$A, 'Analysis-School'!$A39,'Forecast Summary-FY26'!$C:$C, 'Analysis-School'!G$5,'Forecast Summary-FY26'!$D:$D, 'Analysis-School'!G$3)</f>
        <v>621</v>
      </c>
      <c r="H39" s="360">
        <f>SUMIFS('Forecast Summary-FY26'!$E:$E,'Forecast Summary-FY26'!$A:$A, 'Analysis-School'!$A39,'Forecast Summary-FY26'!$C:$C, 'Analysis-School'!H$5,'Forecast Summary-FY26'!$D:$D, 'Analysis-School'!H$3)</f>
        <v>749</v>
      </c>
      <c r="I39" s="360">
        <v>711.55</v>
      </c>
      <c r="J39" s="360">
        <f>SUMIFS('Forecast Summary-FY25'!$E:$E,'Forecast Summary-FY25'!$A:$A, 'Analysis-School'!$A39,'Forecast Summary-FY25'!$C:$C, 'Analysis-School'!J$5,'Forecast Summary-FY25'!$D:$D, 'Analysis-School'!J$3)</f>
        <v>725</v>
      </c>
      <c r="K39" s="360">
        <v>709.62936499379407</v>
      </c>
      <c r="L39" s="360">
        <f>SUMIFS('Forecast Summary-FY25'!$E:$E,'Forecast Summary-FY25'!$A:$A, 'Analysis-School'!$A39,'Forecast Summary-FY25'!$C:$C, 'Analysis-School'!L$5,'Forecast Summary-FY25'!$D:$D, 'Analysis-School'!L$3)</f>
        <v>688.75</v>
      </c>
      <c r="M39" s="360">
        <f>SUMIFS('Forecast Summary-FY26'!$E:$E,'Forecast Summary-FY26'!$A:$A, 'Analysis-School'!$A39,'Forecast Summary-FY26'!$C:$C, 'Analysis-School'!M$5,'Forecast Summary-FY26'!$D:$D, 'Analysis-School'!M$3)</f>
        <v>671</v>
      </c>
      <c r="N39" s="442">
        <f t="shared" si="0"/>
        <v>-0.10413885180240323</v>
      </c>
      <c r="P39" s="359" t="s">
        <v>1888</v>
      </c>
      <c r="Q39" s="360">
        <f>SUMIFS('Forecast Summary-FY26'!$F:$F,'Forecast Summary-FY26'!$A:$A, 'Analysis-School'!$A39,'Forecast Summary-FY26'!$C:$C, 'Analysis-School'!Q$5,'Forecast Summary-FY26'!$D:$D, 'Analysis-School'!Q$3)</f>
        <v>534</v>
      </c>
      <c r="R39" s="360">
        <f>SUMIFS('Forecast Summary-FY26'!$F:$F,'Forecast Summary-FY26'!$A:$A, 'Analysis-School'!$A39,'Forecast Summary-FY26'!$C:$C, 'Analysis-School'!R$5,'Forecast Summary-FY26'!$D:$D, 'Analysis-School'!R$3)</f>
        <v>443</v>
      </c>
      <c r="S39" s="360">
        <f>SUMIFS('Forecast Summary-FY26'!$F:$F,'Forecast Summary-FY26'!$A:$A, 'Analysis-School'!$A39,'Forecast Summary-FY26'!$C:$C, 'Analysis-School'!S$5,'Forecast Summary-FY26'!$D:$D, 'Analysis-School'!S$3)</f>
        <v>524</v>
      </c>
      <c r="T39" s="360">
        <f>SUMIFS('Forecast Summary-FY26'!$F:$F,'Forecast Summary-FY26'!$A:$A, 'Analysis-School'!$A39,'Forecast Summary-FY26'!$C:$C, 'Analysis-School'!T$5,'Forecast Summary-FY26'!$D:$D, 'Analysis-School'!T$3)</f>
        <v>455</v>
      </c>
      <c r="U39" s="360">
        <f>SUMIFS('Forecast Summary-FY26'!$F:$F,'Forecast Summary-FY26'!$A:$A, 'Analysis-School'!$A39,'Forecast Summary-FY26'!$C:$C, 'Analysis-School'!U$5,'Forecast Summary-FY26'!$D:$D, 'Analysis-School'!U$3)</f>
        <v>383</v>
      </c>
      <c r="V39" s="360">
        <f>SUMIFS('Forecast Summary-FY26'!$F:$F,'Forecast Summary-FY26'!$A:$A, 'Analysis-School'!$A39,'Forecast Summary-FY26'!$C:$C, 'Analysis-School'!V$5,'Forecast Summary-FY26'!$D:$D, 'Analysis-School'!V$3)</f>
        <v>393</v>
      </c>
      <c r="W39" s="360">
        <v>348.65</v>
      </c>
      <c r="X39" s="360">
        <f>SUMIFS('Forecast Summary-FY25'!$F:$F,'Forecast Summary-FY25'!$A:$A, 'Analysis-School'!$A39,'Forecast Summary-FY25'!$C:$C, 'Analysis-School'!X$5,'Forecast Summary-FY25'!$D:$D, 'Analysis-School'!X$3)</f>
        <v>327</v>
      </c>
      <c r="Y39" s="360">
        <v>331.21749999999997</v>
      </c>
      <c r="Z39" s="360">
        <f>SUMIFS('Forecast Summary-FY25'!$F:$F,'Forecast Summary-FY25'!$A:$A, 'Analysis-School'!$A39,'Forecast Summary-FY25'!$C:$C, 'Analysis-School'!Z$5,'Forecast Summary-FY25'!$D:$D, 'Analysis-School'!Z$3)</f>
        <v>336</v>
      </c>
      <c r="AA39" s="360">
        <f>SUMIFS('Forecast Summary-FY26'!$F:$F,'Forecast Summary-FY26'!$A:$A, 'Analysis-School'!$A39,'Forecast Summary-FY26'!$C:$C, 'Analysis-School'!AA$5,'Forecast Summary-FY26'!$D:$D, 'Analysis-School'!AA$3)</f>
        <v>360</v>
      </c>
      <c r="AB39" s="442">
        <f t="shared" si="1"/>
        <v>-8.3969465648854991E-2</v>
      </c>
      <c r="AD39" s="359" t="s">
        <v>1888</v>
      </c>
      <c r="AE39" s="360">
        <f>SUMIFS('Forecast Summary-FY26'!$J:$J,'Forecast Summary-FY26'!$A:$A, 'Analysis-School'!$A39,'Forecast Summary-FY26'!$C:$C, 'Analysis-School'!AE$5,'Forecast Summary-FY26'!$D:$D, 'Analysis-School'!AE$3)</f>
        <v>0</v>
      </c>
      <c r="AF39" s="360">
        <f>SUMIFS('Forecast Summary-FY26'!$J:$J,'Forecast Summary-FY26'!$A:$A, 'Analysis-School'!$A39,'Forecast Summary-FY26'!$C:$C, 'Analysis-School'!AF$5,'Forecast Summary-FY26'!$D:$D, 'Analysis-School'!AF$3)</f>
        <v>0</v>
      </c>
      <c r="AG39" s="360">
        <f>SUMIFS('Forecast Summary-FY26'!$J:$J,'Forecast Summary-FY26'!$A:$A, 'Analysis-School'!$A39,'Forecast Summary-FY26'!$C:$C, 'Analysis-School'!AG$5,'Forecast Summary-FY26'!$D:$D, 'Analysis-School'!AG$3)</f>
        <v>0</v>
      </c>
      <c r="AH39" s="360">
        <f>SUMIFS('Forecast Summary-FY26'!$J:$J,'Forecast Summary-FY26'!$A:$A, 'Analysis-School'!$A39,'Forecast Summary-FY26'!$C:$C, 'Analysis-School'!AH$5,'Forecast Summary-FY26'!$D:$D, 'Analysis-School'!AH$3)</f>
        <v>2</v>
      </c>
      <c r="AI39" s="360">
        <f>SUMIFS('Forecast Summary-FY26'!$J:$J,'Forecast Summary-FY26'!$A:$A, 'Analysis-School'!$A39,'Forecast Summary-FY26'!$C:$C, 'Analysis-School'!AI$5,'Forecast Summary-FY26'!$D:$D, 'Analysis-School'!AI$3)</f>
        <v>1</v>
      </c>
      <c r="AJ39" s="360">
        <f>SUMIFS('Forecast Summary-FY26'!$J:$J,'Forecast Summary-FY26'!$A:$A, 'Analysis-School'!$A39,'Forecast Summary-FY26'!$C:$C, 'Analysis-School'!AJ$5,'Forecast Summary-FY26'!$D:$D, 'Analysis-School'!AJ$3)</f>
        <v>0</v>
      </c>
      <c r="AK39" s="360">
        <v>0.77099349081042834</v>
      </c>
      <c r="AL39" s="360">
        <f>SUMIFS('Forecast Summary-FY25'!$J:$J,'Forecast Summary-FY25'!$A:$A, 'Analysis-School'!$A39,'Forecast Summary-FY25'!$C:$C, 'Analysis-School'!AL$5,'Forecast Summary-FY25'!$D:$D, 'Analysis-School'!AL$3)</f>
        <v>0</v>
      </c>
      <c r="AM39" s="360">
        <v>0.84809283989147122</v>
      </c>
      <c r="AN39" s="360">
        <f>SUMIFS('Forecast Summary-FY25'!$J:$J,'Forecast Summary-FY25'!$A:$A, 'Analysis-School'!$A39,'Forecast Summary-FY25'!$C:$C, 'Analysis-School'!AN$5,'Forecast Summary-FY25'!$D:$D, 'Analysis-School'!AN$3)</f>
        <v>0</v>
      </c>
      <c r="AO39" s="360">
        <f>SUMIFS('Forecast Summary-FY26'!$J:$J,'Forecast Summary-FY26'!$A:$A, 'Analysis-School'!$A39,'Forecast Summary-FY26'!$C:$C, 'Analysis-School'!AO$5,'Forecast Summary-FY26'!$D:$D, 'Analysis-School'!AO$3)</f>
        <v>0</v>
      </c>
      <c r="AP39" s="442" t="str">
        <f t="shared" si="2"/>
        <v>NA</v>
      </c>
    </row>
    <row r="40" spans="1:42">
      <c r="A40" s="93" t="s">
        <v>115</v>
      </c>
      <c r="B40" s="354" t="s">
        <v>1889</v>
      </c>
      <c r="C40" s="355">
        <f>SUMIFS('Forecast Summary-FY26'!$E:$E,'Forecast Summary-FY26'!$A:$A, 'Analysis-School'!$A40,'Forecast Summary-FY26'!$C:$C, 'Analysis-School'!C$5,'Forecast Summary-FY26'!$D:$D, 'Analysis-School'!C$3)</f>
        <v>323</v>
      </c>
      <c r="D40" s="355">
        <f>SUMIFS('Forecast Summary-FY26'!$E:$E,'Forecast Summary-FY26'!$A:$A, 'Analysis-School'!$A40,'Forecast Summary-FY26'!$C:$C, 'Analysis-School'!D$5,'Forecast Summary-FY26'!$D:$D, 'Analysis-School'!D$3)</f>
        <v>399</v>
      </c>
      <c r="E40" s="355">
        <f>SUMIFS('Forecast Summary-FY26'!$E:$E,'Forecast Summary-FY26'!$A:$A, 'Analysis-School'!$A40,'Forecast Summary-FY26'!$C:$C, 'Analysis-School'!E$5,'Forecast Summary-FY26'!$D:$D, 'Analysis-School'!E$3)</f>
        <v>325</v>
      </c>
      <c r="F40" s="355">
        <f>SUMIFS('Forecast Summary-FY26'!$E:$E,'Forecast Summary-FY26'!$A:$A, 'Analysis-School'!$A40,'Forecast Summary-FY26'!$C:$C, 'Analysis-School'!F$5,'Forecast Summary-FY26'!$D:$D, 'Analysis-School'!F$3)</f>
        <v>352</v>
      </c>
      <c r="G40" s="355">
        <f>SUMIFS('Forecast Summary-FY26'!$E:$E,'Forecast Summary-FY26'!$A:$A, 'Analysis-School'!$A40,'Forecast Summary-FY26'!$C:$C, 'Analysis-School'!G$5,'Forecast Summary-FY26'!$D:$D, 'Analysis-School'!G$3)</f>
        <v>412</v>
      </c>
      <c r="H40" s="355">
        <f>SUMIFS('Forecast Summary-FY26'!$E:$E,'Forecast Summary-FY26'!$A:$A, 'Analysis-School'!$A40,'Forecast Summary-FY26'!$C:$C, 'Analysis-School'!H$5,'Forecast Summary-FY26'!$D:$D, 'Analysis-School'!H$3)</f>
        <v>337</v>
      </c>
      <c r="I40" s="355">
        <v>357.65115678101415</v>
      </c>
      <c r="J40" s="355">
        <f>SUMIFS('Forecast Summary-FY25'!$E:$E,'Forecast Summary-FY25'!$A:$A, 'Analysis-School'!$A40,'Forecast Summary-FY25'!$C:$C, 'Analysis-School'!J$5,'Forecast Summary-FY25'!$D:$D, 'Analysis-School'!J$3)</f>
        <v>411</v>
      </c>
      <c r="K40" s="355">
        <v>358.93629267649976</v>
      </c>
      <c r="L40" s="355">
        <f>SUMIFS('Forecast Summary-FY25'!$E:$E,'Forecast Summary-FY25'!$A:$A, 'Analysis-School'!$A40,'Forecast Summary-FY25'!$C:$C, 'Analysis-School'!L$5,'Forecast Summary-FY25'!$D:$D, 'Analysis-School'!L$3)</f>
        <v>390.45</v>
      </c>
      <c r="M40" s="355">
        <f>SUMIFS('Forecast Summary-FY26'!$E:$E,'Forecast Summary-FY26'!$A:$A, 'Analysis-School'!$A40,'Forecast Summary-FY26'!$C:$C, 'Analysis-School'!M$5,'Forecast Summary-FY26'!$D:$D, 'Analysis-School'!M$3)</f>
        <v>370.92749999999995</v>
      </c>
      <c r="N40" s="439">
        <f t="shared" si="0"/>
        <v>0.10067507418397614</v>
      </c>
      <c r="O40" s="358"/>
      <c r="P40" s="354" t="s">
        <v>1889</v>
      </c>
      <c r="Q40" s="355">
        <f>SUMIFS('Forecast Summary-FY26'!$F:$F,'Forecast Summary-FY26'!$A:$A, 'Analysis-School'!$A40,'Forecast Summary-FY26'!$C:$C, 'Analysis-School'!Q$5,'Forecast Summary-FY26'!$D:$D, 'Analysis-School'!Q$3)</f>
        <v>287</v>
      </c>
      <c r="R40" s="355">
        <f>SUMIFS('Forecast Summary-FY26'!$F:$F,'Forecast Summary-FY26'!$A:$A, 'Analysis-School'!$A40,'Forecast Summary-FY26'!$C:$C, 'Analysis-School'!R$5,'Forecast Summary-FY26'!$D:$D, 'Analysis-School'!R$3)</f>
        <v>267</v>
      </c>
      <c r="S40" s="355">
        <f>SUMIFS('Forecast Summary-FY26'!$F:$F,'Forecast Summary-FY26'!$A:$A, 'Analysis-School'!$A40,'Forecast Summary-FY26'!$C:$C, 'Analysis-School'!S$5,'Forecast Summary-FY26'!$D:$D, 'Analysis-School'!S$3)</f>
        <v>243</v>
      </c>
      <c r="T40" s="355">
        <f>SUMIFS('Forecast Summary-FY26'!$F:$F,'Forecast Summary-FY26'!$A:$A, 'Analysis-School'!$A40,'Forecast Summary-FY26'!$C:$C, 'Analysis-School'!T$5,'Forecast Summary-FY26'!$D:$D, 'Analysis-School'!T$3)</f>
        <v>268</v>
      </c>
      <c r="U40" s="355">
        <f>SUMIFS('Forecast Summary-FY26'!$F:$F,'Forecast Summary-FY26'!$A:$A, 'Analysis-School'!$A40,'Forecast Summary-FY26'!$C:$C, 'Analysis-School'!U$5,'Forecast Summary-FY26'!$D:$D, 'Analysis-School'!U$3)</f>
        <v>238</v>
      </c>
      <c r="V40" s="355">
        <f>SUMIFS('Forecast Summary-FY26'!$F:$F,'Forecast Summary-FY26'!$A:$A, 'Analysis-School'!$A40,'Forecast Summary-FY26'!$C:$C, 'Analysis-School'!V$5,'Forecast Summary-FY26'!$D:$D, 'Analysis-School'!V$3)</f>
        <v>267</v>
      </c>
      <c r="W40" s="355">
        <v>229.89999999999998</v>
      </c>
      <c r="X40" s="355">
        <f>SUMIFS('Forecast Summary-FY25'!$F:$F,'Forecast Summary-FY25'!$A:$A, 'Analysis-School'!$A40,'Forecast Summary-FY25'!$C:$C, 'Analysis-School'!X$5,'Forecast Summary-FY25'!$D:$D, 'Analysis-School'!X$3)</f>
        <v>243</v>
      </c>
      <c r="Y40" s="355">
        <v>222.18023598427951</v>
      </c>
      <c r="Z40" s="355">
        <f>SUMIFS('Forecast Summary-FY25'!$F:$F,'Forecast Summary-FY25'!$A:$A, 'Analysis-School'!$A40,'Forecast Summary-FY25'!$C:$C, 'Analysis-School'!Z$5,'Forecast Summary-FY25'!$D:$D, 'Analysis-School'!Z$3)</f>
        <v>238</v>
      </c>
      <c r="AA40" s="355">
        <f>SUMIFS('Forecast Summary-FY26'!$F:$F,'Forecast Summary-FY26'!$A:$A, 'Analysis-School'!$A40,'Forecast Summary-FY26'!$C:$C, 'Analysis-School'!AA$5,'Forecast Summary-FY26'!$D:$D, 'Analysis-School'!AA$3)</f>
        <v>264</v>
      </c>
      <c r="AB40" s="439">
        <f t="shared" si="1"/>
        <v>-1.1235955056179803E-2</v>
      </c>
      <c r="AC40" s="358"/>
      <c r="AD40" s="354" t="s">
        <v>1889</v>
      </c>
      <c r="AE40" s="355">
        <f>SUMIFS('Forecast Summary-FY26'!$J:$J,'Forecast Summary-FY26'!$A:$A, 'Analysis-School'!$A40,'Forecast Summary-FY26'!$C:$C, 'Analysis-School'!AE$5,'Forecast Summary-FY26'!$D:$D, 'Analysis-School'!AE$3)</f>
        <v>0</v>
      </c>
      <c r="AF40" s="355">
        <f>SUMIFS('Forecast Summary-FY26'!$J:$J,'Forecast Summary-FY26'!$A:$A, 'Analysis-School'!$A40,'Forecast Summary-FY26'!$C:$C, 'Analysis-School'!AF$5,'Forecast Summary-FY26'!$D:$D, 'Analysis-School'!AF$3)</f>
        <v>0</v>
      </c>
      <c r="AG40" s="355">
        <f>SUMIFS('Forecast Summary-FY26'!$J:$J,'Forecast Summary-FY26'!$A:$A, 'Analysis-School'!$A40,'Forecast Summary-FY26'!$C:$C, 'Analysis-School'!AG$5,'Forecast Summary-FY26'!$D:$D, 'Analysis-School'!AG$3)</f>
        <v>0</v>
      </c>
      <c r="AH40" s="355">
        <f>SUMIFS('Forecast Summary-FY26'!$J:$J,'Forecast Summary-FY26'!$A:$A, 'Analysis-School'!$A40,'Forecast Summary-FY26'!$C:$C, 'Analysis-School'!AH$5,'Forecast Summary-FY26'!$D:$D, 'Analysis-School'!AH$3)</f>
        <v>0</v>
      </c>
      <c r="AI40" s="355">
        <f>SUMIFS('Forecast Summary-FY26'!$J:$J,'Forecast Summary-FY26'!$A:$A, 'Analysis-School'!$A40,'Forecast Summary-FY26'!$C:$C, 'Analysis-School'!AI$5,'Forecast Summary-FY26'!$D:$D, 'Analysis-School'!AI$3)</f>
        <v>0</v>
      </c>
      <c r="AJ40" s="355">
        <f>SUMIFS('Forecast Summary-FY26'!$J:$J,'Forecast Summary-FY26'!$A:$A, 'Analysis-School'!$A40,'Forecast Summary-FY26'!$C:$C, 'Analysis-School'!AJ$5,'Forecast Summary-FY26'!$D:$D, 'Analysis-School'!AJ$3)</f>
        <v>0</v>
      </c>
      <c r="AK40" s="355">
        <v>0</v>
      </c>
      <c r="AL40" s="355">
        <f>SUMIFS('Forecast Summary-FY25'!$J:$J,'Forecast Summary-FY25'!$A:$A, 'Analysis-School'!$A40,'Forecast Summary-FY25'!$C:$C, 'Analysis-School'!AL$5,'Forecast Summary-FY25'!$D:$D, 'Analysis-School'!AL$3)</f>
        <v>0</v>
      </c>
      <c r="AM40" s="355">
        <v>0</v>
      </c>
      <c r="AN40" s="355">
        <f>SUMIFS('Forecast Summary-FY25'!$J:$J,'Forecast Summary-FY25'!$A:$A, 'Analysis-School'!$A40,'Forecast Summary-FY25'!$C:$C, 'Analysis-School'!AN$5,'Forecast Summary-FY25'!$D:$D, 'Analysis-School'!AN$3)</f>
        <v>0</v>
      </c>
      <c r="AO40" s="355">
        <f>SUMIFS('Forecast Summary-FY26'!$J:$J,'Forecast Summary-FY26'!$A:$A, 'Analysis-School'!$A40,'Forecast Summary-FY26'!$C:$C, 'Analysis-School'!AO$5,'Forecast Summary-FY26'!$D:$D, 'Analysis-School'!AO$3)</f>
        <v>0</v>
      </c>
      <c r="AP40" s="439" t="str">
        <f t="shared" si="2"/>
        <v>NA</v>
      </c>
    </row>
    <row r="41" spans="1:42">
      <c r="A41" s="93" t="s">
        <v>117</v>
      </c>
      <c r="B41" s="359" t="s">
        <v>1916</v>
      </c>
      <c r="C41" s="360">
        <f>SUMIFS('Forecast Summary-FY26'!$E:$E,'Forecast Summary-FY26'!$A:$A, 'Analysis-School'!$A41,'Forecast Summary-FY26'!$C:$C, 'Analysis-School'!C$5,'Forecast Summary-FY26'!$D:$D, 'Analysis-School'!C$3)</f>
        <v>1288</v>
      </c>
      <c r="D41" s="360">
        <f>SUMIFS('Forecast Summary-FY26'!$E:$E,'Forecast Summary-FY26'!$A:$A, 'Analysis-School'!$A41,'Forecast Summary-FY26'!$C:$C, 'Analysis-School'!D$5,'Forecast Summary-FY26'!$D:$D, 'Analysis-School'!D$3)</f>
        <v>1436</v>
      </c>
      <c r="E41" s="360">
        <f>SUMIFS('Forecast Summary-FY26'!$E:$E,'Forecast Summary-FY26'!$A:$A, 'Analysis-School'!$A41,'Forecast Summary-FY26'!$C:$C, 'Analysis-School'!E$5,'Forecast Summary-FY26'!$D:$D, 'Analysis-School'!E$3)</f>
        <v>1991</v>
      </c>
      <c r="F41" s="360">
        <f>SUMIFS('Forecast Summary-FY26'!$E:$E,'Forecast Summary-FY26'!$A:$A, 'Analysis-School'!$A41,'Forecast Summary-FY26'!$C:$C, 'Analysis-School'!F$5,'Forecast Summary-FY26'!$D:$D, 'Analysis-School'!F$3)</f>
        <v>1909</v>
      </c>
      <c r="G41" s="360">
        <f>SUMIFS('Forecast Summary-FY26'!$E:$E,'Forecast Summary-FY26'!$A:$A, 'Analysis-School'!$A41,'Forecast Summary-FY26'!$C:$C, 'Analysis-School'!G$5,'Forecast Summary-FY26'!$D:$D, 'Analysis-School'!G$3)</f>
        <v>1897</v>
      </c>
      <c r="H41" s="360">
        <f>SUMIFS('Forecast Summary-FY26'!$E:$E,'Forecast Summary-FY26'!$A:$A, 'Analysis-School'!$A41,'Forecast Summary-FY26'!$C:$C, 'Analysis-School'!H$5,'Forecast Summary-FY26'!$D:$D, 'Analysis-School'!H$3)</f>
        <v>2001</v>
      </c>
      <c r="I41" s="360">
        <v>2170.5851579174528</v>
      </c>
      <c r="J41" s="360">
        <f>SUMIFS('Forecast Summary-FY25'!$E:$E,'Forecast Summary-FY25'!$A:$A, 'Analysis-School'!$A41,'Forecast Summary-FY25'!$C:$C, 'Analysis-School'!J$5,'Forecast Summary-FY25'!$D:$D, 'Analysis-School'!J$3)</f>
        <v>2163</v>
      </c>
      <c r="K41" s="360">
        <v>2297.4495405253274</v>
      </c>
      <c r="L41" s="360">
        <f>SUMIFS('Forecast Summary-FY25'!$E:$E,'Forecast Summary-FY25'!$A:$A, 'Analysis-School'!$A41,'Forecast Summary-FY25'!$C:$C, 'Analysis-School'!L$5,'Forecast Summary-FY25'!$D:$D, 'Analysis-School'!L$3)</f>
        <v>2163</v>
      </c>
      <c r="M41" s="360">
        <f>SUMIFS('Forecast Summary-FY26'!$E:$E,'Forecast Summary-FY26'!$A:$A, 'Analysis-School'!$A41,'Forecast Summary-FY26'!$C:$C, 'Analysis-School'!M$5,'Forecast Summary-FY26'!$D:$D, 'Analysis-School'!M$3)</f>
        <v>2163</v>
      </c>
      <c r="N41" s="442">
        <f t="shared" si="0"/>
        <v>8.0959520239880067E-2</v>
      </c>
      <c r="P41" s="359" t="s">
        <v>1916</v>
      </c>
      <c r="Q41" s="360">
        <f>SUMIFS('Forecast Summary-FY26'!$F:$F,'Forecast Summary-FY26'!$A:$A, 'Analysis-School'!$A41,'Forecast Summary-FY26'!$C:$C, 'Analysis-School'!Q$5,'Forecast Summary-FY26'!$D:$D, 'Analysis-School'!Q$3)</f>
        <v>2490</v>
      </c>
      <c r="R41" s="360">
        <f>SUMIFS('Forecast Summary-FY26'!$F:$F,'Forecast Summary-FY26'!$A:$A, 'Analysis-School'!$A41,'Forecast Summary-FY26'!$C:$C, 'Analysis-School'!R$5,'Forecast Summary-FY26'!$D:$D, 'Analysis-School'!R$3)</f>
        <v>2577</v>
      </c>
      <c r="S41" s="360">
        <f>SUMIFS('Forecast Summary-FY26'!$F:$F,'Forecast Summary-FY26'!$A:$A, 'Analysis-School'!$A41,'Forecast Summary-FY26'!$C:$C, 'Analysis-School'!S$5,'Forecast Summary-FY26'!$D:$D, 'Analysis-School'!S$3)</f>
        <v>2581</v>
      </c>
      <c r="T41" s="360">
        <f>SUMIFS('Forecast Summary-FY26'!$F:$F,'Forecast Summary-FY26'!$A:$A, 'Analysis-School'!$A41,'Forecast Summary-FY26'!$C:$C, 'Analysis-School'!T$5,'Forecast Summary-FY26'!$D:$D, 'Analysis-School'!T$3)</f>
        <v>2495</v>
      </c>
      <c r="U41" s="360">
        <f>SUMIFS('Forecast Summary-FY26'!$F:$F,'Forecast Summary-FY26'!$A:$A, 'Analysis-School'!$A41,'Forecast Summary-FY26'!$C:$C, 'Analysis-School'!U$5,'Forecast Summary-FY26'!$D:$D, 'Analysis-School'!U$3)</f>
        <v>2500</v>
      </c>
      <c r="V41" s="360">
        <f>SUMIFS('Forecast Summary-FY26'!$F:$F,'Forecast Summary-FY26'!$A:$A, 'Analysis-School'!$A41,'Forecast Summary-FY26'!$C:$C, 'Analysis-School'!V$5,'Forecast Summary-FY26'!$D:$D, 'Analysis-School'!V$3)</f>
        <v>2268</v>
      </c>
      <c r="W41" s="360">
        <v>2163.6025480429671</v>
      </c>
      <c r="X41" s="360">
        <f>SUMIFS('Forecast Summary-FY25'!$F:$F,'Forecast Summary-FY25'!$A:$A, 'Analysis-School'!$A41,'Forecast Summary-FY25'!$C:$C, 'Analysis-School'!X$5,'Forecast Summary-FY25'!$D:$D, 'Analysis-School'!X$3)</f>
        <v>2296</v>
      </c>
      <c r="Y41" s="360">
        <v>2110.1852395454716</v>
      </c>
      <c r="Z41" s="360">
        <f>SUMIFS('Forecast Summary-FY25'!$F:$F,'Forecast Summary-FY25'!$A:$A, 'Analysis-School'!$A41,'Forecast Summary-FY25'!$C:$C, 'Analysis-School'!Z$5,'Forecast Summary-FY25'!$D:$D, 'Analysis-School'!Z$3)</f>
        <v>2290</v>
      </c>
      <c r="AA41" s="360">
        <f>SUMIFS('Forecast Summary-FY26'!$F:$F,'Forecast Summary-FY26'!$A:$A, 'Analysis-School'!$A41,'Forecast Summary-FY26'!$C:$C, 'Analysis-School'!AA$5,'Forecast Summary-FY26'!$D:$D, 'Analysis-School'!AA$3)</f>
        <v>2350</v>
      </c>
      <c r="AB41" s="442">
        <f t="shared" si="1"/>
        <v>3.6155202821869459E-2</v>
      </c>
      <c r="AD41" s="359" t="s">
        <v>1916</v>
      </c>
      <c r="AE41" s="360">
        <f>SUMIFS('Forecast Summary-FY26'!$J:$J,'Forecast Summary-FY26'!$A:$A, 'Analysis-School'!$A41,'Forecast Summary-FY26'!$C:$C, 'Analysis-School'!AE$5,'Forecast Summary-FY26'!$D:$D, 'Analysis-School'!AE$3)</f>
        <v>0</v>
      </c>
      <c r="AF41" s="360">
        <f>SUMIFS('Forecast Summary-FY26'!$J:$J,'Forecast Summary-FY26'!$A:$A, 'Analysis-School'!$A41,'Forecast Summary-FY26'!$C:$C, 'Analysis-School'!AF$5,'Forecast Summary-FY26'!$D:$D, 'Analysis-School'!AF$3)</f>
        <v>0</v>
      </c>
      <c r="AG41" s="360">
        <f>SUMIFS('Forecast Summary-FY26'!$J:$J,'Forecast Summary-FY26'!$A:$A, 'Analysis-School'!$A41,'Forecast Summary-FY26'!$C:$C, 'Analysis-School'!AG$5,'Forecast Summary-FY26'!$D:$D, 'Analysis-School'!AG$3)</f>
        <v>0</v>
      </c>
      <c r="AH41" s="360">
        <f>SUMIFS('Forecast Summary-FY26'!$J:$J,'Forecast Summary-FY26'!$A:$A, 'Analysis-School'!$A41,'Forecast Summary-FY26'!$C:$C, 'Analysis-School'!AH$5,'Forecast Summary-FY26'!$D:$D, 'Analysis-School'!AH$3)</f>
        <v>0</v>
      </c>
      <c r="AI41" s="360">
        <f>SUMIFS('Forecast Summary-FY26'!$J:$J,'Forecast Summary-FY26'!$A:$A, 'Analysis-School'!$A41,'Forecast Summary-FY26'!$C:$C, 'Analysis-School'!AI$5,'Forecast Summary-FY26'!$D:$D, 'Analysis-School'!AI$3)</f>
        <v>0</v>
      </c>
      <c r="AJ41" s="360">
        <f>SUMIFS('Forecast Summary-FY26'!$J:$J,'Forecast Summary-FY26'!$A:$A, 'Analysis-School'!$A41,'Forecast Summary-FY26'!$C:$C, 'Analysis-School'!AJ$5,'Forecast Summary-FY26'!$D:$D, 'Analysis-School'!AJ$3)</f>
        <v>0</v>
      </c>
      <c r="AK41" s="360">
        <v>0</v>
      </c>
      <c r="AL41" s="360">
        <f>SUMIFS('Forecast Summary-FY25'!$J:$J,'Forecast Summary-FY25'!$A:$A, 'Analysis-School'!$A41,'Forecast Summary-FY25'!$C:$C, 'Analysis-School'!AL$5,'Forecast Summary-FY25'!$D:$D, 'Analysis-School'!AL$3)</f>
        <v>0</v>
      </c>
      <c r="AM41" s="360">
        <v>0</v>
      </c>
      <c r="AN41" s="360">
        <f>SUMIFS('Forecast Summary-FY25'!$J:$J,'Forecast Summary-FY25'!$A:$A, 'Analysis-School'!$A41,'Forecast Summary-FY25'!$C:$C, 'Analysis-School'!AN$5,'Forecast Summary-FY25'!$D:$D, 'Analysis-School'!AN$3)</f>
        <v>0</v>
      </c>
      <c r="AO41" s="360">
        <f>SUMIFS('Forecast Summary-FY26'!$J:$J,'Forecast Summary-FY26'!$A:$A, 'Analysis-School'!$A41,'Forecast Summary-FY26'!$C:$C, 'Analysis-School'!AO$5,'Forecast Summary-FY26'!$D:$D, 'Analysis-School'!AO$3)</f>
        <v>0</v>
      </c>
      <c r="AP41" s="442" t="str">
        <f t="shared" si="2"/>
        <v>NA</v>
      </c>
    </row>
    <row r="42" spans="1:42">
      <c r="A42" s="93" t="s">
        <v>119</v>
      </c>
      <c r="B42" s="354" t="s">
        <v>1890</v>
      </c>
      <c r="C42" s="355">
        <f>SUMIFS('Forecast Summary-FY26'!$E:$E,'Forecast Summary-FY26'!$A:$A, 'Analysis-School'!$A42,'Forecast Summary-FY26'!$C:$C, 'Analysis-School'!C$5,'Forecast Summary-FY26'!$D:$D, 'Analysis-School'!C$3)</f>
        <v>513</v>
      </c>
      <c r="D42" s="355">
        <f>SUMIFS('Forecast Summary-FY26'!$E:$E,'Forecast Summary-FY26'!$A:$A, 'Analysis-School'!$A42,'Forecast Summary-FY26'!$C:$C, 'Analysis-School'!D$5,'Forecast Summary-FY26'!$D:$D, 'Analysis-School'!D$3)</f>
        <v>210</v>
      </c>
      <c r="E42" s="355">
        <f>SUMIFS('Forecast Summary-FY26'!$E:$E,'Forecast Summary-FY26'!$A:$A, 'Analysis-School'!$A42,'Forecast Summary-FY26'!$C:$C, 'Analysis-School'!E$5,'Forecast Summary-FY26'!$D:$D, 'Analysis-School'!E$3)</f>
        <v>412</v>
      </c>
      <c r="F42" s="355">
        <f>SUMIFS('Forecast Summary-FY26'!$E:$E,'Forecast Summary-FY26'!$A:$A, 'Analysis-School'!$A42,'Forecast Summary-FY26'!$C:$C, 'Analysis-School'!F$5,'Forecast Summary-FY26'!$D:$D, 'Analysis-School'!F$3)</f>
        <v>665</v>
      </c>
      <c r="G42" s="355">
        <f>SUMIFS('Forecast Summary-FY26'!$E:$E,'Forecast Summary-FY26'!$A:$A, 'Analysis-School'!$A42,'Forecast Summary-FY26'!$C:$C, 'Analysis-School'!G$5,'Forecast Summary-FY26'!$D:$D, 'Analysis-School'!G$3)</f>
        <v>658</v>
      </c>
      <c r="H42" s="355">
        <f>SUMIFS('Forecast Summary-FY26'!$E:$E,'Forecast Summary-FY26'!$A:$A, 'Analysis-School'!$A42,'Forecast Summary-FY26'!$C:$C, 'Analysis-School'!H$5,'Forecast Summary-FY26'!$D:$D, 'Analysis-School'!H$3)</f>
        <v>690</v>
      </c>
      <c r="I42" s="355">
        <v>759.00000000000011</v>
      </c>
      <c r="J42" s="355">
        <f>SUMIFS('Forecast Summary-FY25'!$E:$E,'Forecast Summary-FY25'!$A:$A, 'Analysis-School'!$A42,'Forecast Summary-FY25'!$C:$C, 'Analysis-School'!J$5,'Forecast Summary-FY25'!$D:$D, 'Analysis-School'!J$3)</f>
        <v>747</v>
      </c>
      <c r="K42" s="355">
        <v>834.9000000000002</v>
      </c>
      <c r="L42" s="355">
        <f>SUMIFS('Forecast Summary-FY25'!$E:$E,'Forecast Summary-FY25'!$A:$A, 'Analysis-School'!$A42,'Forecast Summary-FY25'!$C:$C, 'Analysis-School'!L$5,'Forecast Summary-FY25'!$D:$D, 'Analysis-School'!L$3)</f>
        <v>727</v>
      </c>
      <c r="M42" s="355">
        <f>SUMIFS('Forecast Summary-FY26'!$E:$E,'Forecast Summary-FY26'!$A:$A, 'Analysis-School'!$A42,'Forecast Summary-FY26'!$C:$C, 'Analysis-School'!M$5,'Forecast Summary-FY26'!$D:$D, 'Analysis-School'!M$3)</f>
        <v>727</v>
      </c>
      <c r="N42" s="439">
        <f t="shared" si="0"/>
        <v>5.3623188405797162E-2</v>
      </c>
      <c r="O42" s="358"/>
      <c r="P42" s="354" t="s">
        <v>1890</v>
      </c>
      <c r="Q42" s="355">
        <f>SUMIFS('Forecast Summary-FY26'!$F:$F,'Forecast Summary-FY26'!$A:$A, 'Analysis-School'!$A42,'Forecast Summary-FY26'!$C:$C, 'Analysis-School'!Q$5,'Forecast Summary-FY26'!$D:$D, 'Analysis-School'!Q$3)</f>
        <v>841</v>
      </c>
      <c r="R42" s="355">
        <f>SUMIFS('Forecast Summary-FY26'!$F:$F,'Forecast Summary-FY26'!$A:$A, 'Analysis-School'!$A42,'Forecast Summary-FY26'!$C:$C, 'Analysis-School'!R$5,'Forecast Summary-FY26'!$D:$D, 'Analysis-School'!R$3)</f>
        <v>832</v>
      </c>
      <c r="S42" s="355">
        <f>SUMIFS('Forecast Summary-FY26'!$F:$F,'Forecast Summary-FY26'!$A:$A, 'Analysis-School'!$A42,'Forecast Summary-FY26'!$C:$C, 'Analysis-School'!S$5,'Forecast Summary-FY26'!$D:$D, 'Analysis-School'!S$3)</f>
        <v>1027</v>
      </c>
      <c r="T42" s="355">
        <f>SUMIFS('Forecast Summary-FY26'!$F:$F,'Forecast Summary-FY26'!$A:$A, 'Analysis-School'!$A42,'Forecast Summary-FY26'!$C:$C, 'Analysis-School'!T$5,'Forecast Summary-FY26'!$D:$D, 'Analysis-School'!T$3)</f>
        <v>948</v>
      </c>
      <c r="U42" s="355">
        <f>SUMIFS('Forecast Summary-FY26'!$F:$F,'Forecast Summary-FY26'!$A:$A, 'Analysis-School'!$A42,'Forecast Summary-FY26'!$C:$C, 'Analysis-School'!U$5,'Forecast Summary-FY26'!$D:$D, 'Analysis-School'!U$3)</f>
        <v>740</v>
      </c>
      <c r="V42" s="355">
        <f>SUMIFS('Forecast Summary-FY26'!$F:$F,'Forecast Summary-FY26'!$A:$A, 'Analysis-School'!$A42,'Forecast Summary-FY26'!$C:$C, 'Analysis-School'!V$5,'Forecast Summary-FY26'!$D:$D, 'Analysis-School'!V$3)</f>
        <v>745</v>
      </c>
      <c r="W42" s="355">
        <v>609.99704265814182</v>
      </c>
      <c r="X42" s="355">
        <f>SUMIFS('Forecast Summary-FY25'!$F:$F,'Forecast Summary-FY25'!$A:$A, 'Analysis-School'!$A42,'Forecast Summary-FY25'!$C:$C, 'Analysis-School'!X$5,'Forecast Summary-FY25'!$D:$D, 'Analysis-School'!X$3)</f>
        <v>604</v>
      </c>
      <c r="Y42" s="355">
        <v>582.65448341157503</v>
      </c>
      <c r="Z42" s="355">
        <f>SUMIFS('Forecast Summary-FY25'!$F:$F,'Forecast Summary-FY25'!$A:$A, 'Analysis-School'!$A42,'Forecast Summary-FY25'!$C:$C, 'Analysis-School'!Z$5,'Forecast Summary-FY25'!$D:$D, 'Analysis-School'!Z$3)</f>
        <v>611</v>
      </c>
      <c r="AA42" s="355">
        <f>SUMIFS('Forecast Summary-FY26'!$F:$F,'Forecast Summary-FY26'!$A:$A, 'Analysis-School'!$A42,'Forecast Summary-FY26'!$C:$C, 'Analysis-School'!AA$5,'Forecast Summary-FY26'!$D:$D, 'Analysis-School'!AA$3)</f>
        <v>696</v>
      </c>
      <c r="AB42" s="439">
        <f t="shared" si="1"/>
        <v>-6.5771812080536951E-2</v>
      </c>
      <c r="AC42" s="358"/>
      <c r="AD42" s="354" t="s">
        <v>1890</v>
      </c>
      <c r="AE42" s="355">
        <f>SUMIFS('Forecast Summary-FY26'!$J:$J,'Forecast Summary-FY26'!$A:$A, 'Analysis-School'!$A42,'Forecast Summary-FY26'!$C:$C, 'Analysis-School'!AE$5,'Forecast Summary-FY26'!$D:$D, 'Analysis-School'!AE$3)</f>
        <v>38</v>
      </c>
      <c r="AF42" s="355">
        <f>SUMIFS('Forecast Summary-FY26'!$J:$J,'Forecast Summary-FY26'!$A:$A, 'Analysis-School'!$A42,'Forecast Summary-FY26'!$C:$C, 'Analysis-School'!AF$5,'Forecast Summary-FY26'!$D:$D, 'Analysis-School'!AF$3)</f>
        <v>37</v>
      </c>
      <c r="AG42" s="355">
        <f>SUMIFS('Forecast Summary-FY26'!$J:$J,'Forecast Summary-FY26'!$A:$A, 'Analysis-School'!$A42,'Forecast Summary-FY26'!$C:$C, 'Analysis-School'!AG$5,'Forecast Summary-FY26'!$D:$D, 'Analysis-School'!AG$3)</f>
        <v>8</v>
      </c>
      <c r="AH42" s="355">
        <f>SUMIFS('Forecast Summary-FY26'!$J:$J,'Forecast Summary-FY26'!$A:$A, 'Analysis-School'!$A42,'Forecast Summary-FY26'!$C:$C, 'Analysis-School'!AH$5,'Forecast Summary-FY26'!$D:$D, 'Analysis-School'!AH$3)</f>
        <v>9</v>
      </c>
      <c r="AI42" s="355">
        <f>SUMIFS('Forecast Summary-FY26'!$J:$J,'Forecast Summary-FY26'!$A:$A, 'Analysis-School'!$A42,'Forecast Summary-FY26'!$C:$C, 'Analysis-School'!AI$5,'Forecast Summary-FY26'!$D:$D, 'Analysis-School'!AI$3)</f>
        <v>0</v>
      </c>
      <c r="AJ42" s="355">
        <f>SUMIFS('Forecast Summary-FY26'!$J:$J,'Forecast Summary-FY26'!$A:$A, 'Analysis-School'!$A42,'Forecast Summary-FY26'!$C:$C, 'Analysis-School'!AJ$5,'Forecast Summary-FY26'!$D:$D, 'Analysis-School'!AJ$3)</f>
        <v>21</v>
      </c>
      <c r="AK42" s="355">
        <v>19.95</v>
      </c>
      <c r="AL42" s="355">
        <f>SUMIFS('Forecast Summary-FY25'!$J:$J,'Forecast Summary-FY25'!$A:$A, 'Analysis-School'!$A42,'Forecast Summary-FY25'!$C:$C, 'Analysis-School'!AL$5,'Forecast Summary-FY25'!$D:$D, 'Analysis-School'!AL$3)</f>
        <v>14</v>
      </c>
      <c r="AM42" s="355">
        <v>18.952499999999997</v>
      </c>
      <c r="AN42" s="355">
        <f>SUMIFS('Forecast Summary-FY25'!$J:$J,'Forecast Summary-FY25'!$A:$A, 'Analysis-School'!$A42,'Forecast Summary-FY25'!$C:$C, 'Analysis-School'!AN$5,'Forecast Summary-FY25'!$D:$D, 'Analysis-School'!AN$3)</f>
        <v>15.400000000000002</v>
      </c>
      <c r="AO42" s="355">
        <f>SUMIFS('Forecast Summary-FY26'!$J:$J,'Forecast Summary-FY26'!$A:$A, 'Analysis-School'!$A42,'Forecast Summary-FY26'!$C:$C, 'Analysis-School'!AO$5,'Forecast Summary-FY26'!$D:$D, 'Analysis-School'!AO$3)</f>
        <v>16.940000000000005</v>
      </c>
      <c r="AP42" s="439">
        <f t="shared" si="2"/>
        <v>-0.19333333333333313</v>
      </c>
    </row>
    <row r="43" spans="1:42">
      <c r="A43" s="93" t="s">
        <v>121</v>
      </c>
      <c r="B43" s="359" t="s">
        <v>1917</v>
      </c>
      <c r="C43" s="360">
        <f>SUMIFS('Forecast Summary-FY26'!$E:$E,'Forecast Summary-FY26'!$A:$A, 'Analysis-School'!$A43,'Forecast Summary-FY26'!$C:$C, 'Analysis-School'!C$5,'Forecast Summary-FY26'!$D:$D, 'Analysis-School'!C$3)</f>
        <v>4187</v>
      </c>
      <c r="D43" s="360">
        <f>SUMIFS('Forecast Summary-FY26'!$E:$E,'Forecast Summary-FY26'!$A:$A, 'Analysis-School'!$A43,'Forecast Summary-FY26'!$C:$C, 'Analysis-School'!D$5,'Forecast Summary-FY26'!$D:$D, 'Analysis-School'!D$3)</f>
        <v>4752</v>
      </c>
      <c r="E43" s="360">
        <f>SUMIFS('Forecast Summary-FY26'!$E:$E,'Forecast Summary-FY26'!$A:$A, 'Analysis-School'!$A43,'Forecast Summary-FY26'!$C:$C, 'Analysis-School'!E$5,'Forecast Summary-FY26'!$D:$D, 'Analysis-School'!E$3)</f>
        <v>4777</v>
      </c>
      <c r="F43" s="360">
        <f>SUMIFS('Forecast Summary-FY26'!$E:$E,'Forecast Summary-FY26'!$A:$A, 'Analysis-School'!$A43,'Forecast Summary-FY26'!$C:$C, 'Analysis-School'!F$5,'Forecast Summary-FY26'!$D:$D, 'Analysis-School'!F$3)</f>
        <v>3453</v>
      </c>
      <c r="G43" s="360">
        <f>SUMIFS('Forecast Summary-FY26'!$E:$E,'Forecast Summary-FY26'!$A:$A, 'Analysis-School'!$A43,'Forecast Summary-FY26'!$C:$C, 'Analysis-School'!G$5,'Forecast Summary-FY26'!$D:$D, 'Analysis-School'!G$3)</f>
        <v>3160</v>
      </c>
      <c r="H43" s="360">
        <f>SUMIFS('Forecast Summary-FY26'!$E:$E,'Forecast Summary-FY26'!$A:$A, 'Analysis-School'!$A43,'Forecast Summary-FY26'!$C:$C, 'Analysis-School'!H$5,'Forecast Summary-FY26'!$D:$D, 'Analysis-School'!H$3)</f>
        <v>3583</v>
      </c>
      <c r="I43" s="360">
        <v>3403.85</v>
      </c>
      <c r="J43" s="360">
        <f>SUMIFS('Forecast Summary-FY25'!$E:$E,'Forecast Summary-FY25'!$A:$A, 'Analysis-School'!$A43,'Forecast Summary-FY25'!$C:$C, 'Analysis-School'!J$5,'Forecast Summary-FY25'!$D:$D, 'Analysis-School'!J$3)</f>
        <v>3860</v>
      </c>
      <c r="K43" s="360">
        <v>3233.6574999999998</v>
      </c>
      <c r="L43" s="360">
        <f>SUMIFS('Forecast Summary-FY25'!$E:$E,'Forecast Summary-FY25'!$A:$A, 'Analysis-School'!$A43,'Forecast Summary-FY25'!$C:$C, 'Analysis-School'!L$5,'Forecast Summary-FY25'!$D:$D, 'Analysis-School'!L$3)</f>
        <v>3918</v>
      </c>
      <c r="M43" s="360">
        <f>SUMIFS('Forecast Summary-FY26'!$E:$E,'Forecast Summary-FY26'!$A:$A, 'Analysis-School'!$A43,'Forecast Summary-FY26'!$C:$C, 'Analysis-School'!M$5,'Forecast Summary-FY26'!$D:$D, 'Analysis-School'!M$3)</f>
        <v>3967</v>
      </c>
      <c r="N43" s="442">
        <f t="shared" si="0"/>
        <v>0.10717276025676803</v>
      </c>
      <c r="P43" s="359" t="s">
        <v>1917</v>
      </c>
      <c r="Q43" s="360">
        <f>SUMIFS('Forecast Summary-FY26'!$F:$F,'Forecast Summary-FY26'!$A:$A, 'Analysis-School'!$A43,'Forecast Summary-FY26'!$C:$C, 'Analysis-School'!Q$5,'Forecast Summary-FY26'!$D:$D, 'Analysis-School'!Q$3)</f>
        <v>2459</v>
      </c>
      <c r="R43" s="360">
        <f>SUMIFS('Forecast Summary-FY26'!$F:$F,'Forecast Summary-FY26'!$A:$A, 'Analysis-School'!$A43,'Forecast Summary-FY26'!$C:$C, 'Analysis-School'!R$5,'Forecast Summary-FY26'!$D:$D, 'Analysis-School'!R$3)</f>
        <v>2459</v>
      </c>
      <c r="S43" s="360">
        <f>SUMIFS('Forecast Summary-FY26'!$F:$F,'Forecast Summary-FY26'!$A:$A, 'Analysis-School'!$A43,'Forecast Summary-FY26'!$C:$C, 'Analysis-School'!S$5,'Forecast Summary-FY26'!$D:$D, 'Analysis-School'!S$3)</f>
        <v>2915</v>
      </c>
      <c r="T43" s="360">
        <f>SUMIFS('Forecast Summary-FY26'!$F:$F,'Forecast Summary-FY26'!$A:$A, 'Analysis-School'!$A43,'Forecast Summary-FY26'!$C:$C, 'Analysis-School'!T$5,'Forecast Summary-FY26'!$D:$D, 'Analysis-School'!T$3)</f>
        <v>3064</v>
      </c>
      <c r="U43" s="360">
        <f>SUMIFS('Forecast Summary-FY26'!$F:$F,'Forecast Summary-FY26'!$A:$A, 'Analysis-School'!$A43,'Forecast Summary-FY26'!$C:$C, 'Analysis-School'!U$5,'Forecast Summary-FY26'!$D:$D, 'Analysis-School'!U$3)</f>
        <v>3006</v>
      </c>
      <c r="V43" s="360">
        <f>SUMIFS('Forecast Summary-FY26'!$F:$F,'Forecast Summary-FY26'!$A:$A, 'Analysis-School'!$A43,'Forecast Summary-FY26'!$C:$C, 'Analysis-School'!V$5,'Forecast Summary-FY26'!$D:$D, 'Analysis-School'!V$3)</f>
        <v>2634</v>
      </c>
      <c r="W43" s="360">
        <v>2838.0000000000005</v>
      </c>
      <c r="X43" s="360">
        <f>SUMIFS('Forecast Summary-FY25'!$F:$F,'Forecast Summary-FY25'!$A:$A, 'Analysis-School'!$A43,'Forecast Summary-FY25'!$C:$C, 'Analysis-School'!X$5,'Forecast Summary-FY25'!$D:$D, 'Analysis-School'!X$3)</f>
        <v>2548</v>
      </c>
      <c r="Y43" s="360">
        <v>2947.4398596811579</v>
      </c>
      <c r="Z43" s="360">
        <f>SUMIFS('Forecast Summary-FY25'!$F:$F,'Forecast Summary-FY25'!$A:$A, 'Analysis-School'!$A43,'Forecast Summary-FY25'!$C:$C, 'Analysis-School'!Z$5,'Forecast Summary-FY25'!$D:$D, 'Analysis-School'!Z$3)</f>
        <v>2685</v>
      </c>
      <c r="AA43" s="360">
        <f>SUMIFS('Forecast Summary-FY26'!$F:$F,'Forecast Summary-FY26'!$A:$A, 'Analysis-School'!$A43,'Forecast Summary-FY26'!$C:$C, 'Analysis-School'!AA$5,'Forecast Summary-FY26'!$D:$D, 'Analysis-School'!AA$3)</f>
        <v>2732</v>
      </c>
      <c r="AB43" s="442">
        <f t="shared" si="1"/>
        <v>3.7205770690964313E-2</v>
      </c>
      <c r="AD43" s="359" t="s">
        <v>1917</v>
      </c>
      <c r="AE43" s="360">
        <f>SUMIFS('Forecast Summary-FY26'!$J:$J,'Forecast Summary-FY26'!$A:$A, 'Analysis-School'!$A43,'Forecast Summary-FY26'!$C:$C, 'Analysis-School'!AE$5,'Forecast Summary-FY26'!$D:$D, 'Analysis-School'!AE$3)</f>
        <v>0</v>
      </c>
      <c r="AF43" s="360">
        <f>SUMIFS('Forecast Summary-FY26'!$J:$J,'Forecast Summary-FY26'!$A:$A, 'Analysis-School'!$A43,'Forecast Summary-FY26'!$C:$C, 'Analysis-School'!AF$5,'Forecast Summary-FY26'!$D:$D, 'Analysis-School'!AF$3)</f>
        <v>0</v>
      </c>
      <c r="AG43" s="360">
        <f>SUMIFS('Forecast Summary-FY26'!$J:$J,'Forecast Summary-FY26'!$A:$A, 'Analysis-School'!$A43,'Forecast Summary-FY26'!$C:$C, 'Analysis-School'!AG$5,'Forecast Summary-FY26'!$D:$D, 'Analysis-School'!AG$3)</f>
        <v>0</v>
      </c>
      <c r="AH43" s="360">
        <f>SUMIFS('Forecast Summary-FY26'!$J:$J,'Forecast Summary-FY26'!$A:$A, 'Analysis-School'!$A43,'Forecast Summary-FY26'!$C:$C, 'Analysis-School'!AH$5,'Forecast Summary-FY26'!$D:$D, 'Analysis-School'!AH$3)</f>
        <v>0</v>
      </c>
      <c r="AI43" s="360">
        <f>SUMIFS('Forecast Summary-FY26'!$J:$J,'Forecast Summary-FY26'!$A:$A, 'Analysis-School'!$A43,'Forecast Summary-FY26'!$C:$C, 'Analysis-School'!AI$5,'Forecast Summary-FY26'!$D:$D, 'Analysis-School'!AI$3)</f>
        <v>0</v>
      </c>
      <c r="AJ43" s="360">
        <f>SUMIFS('Forecast Summary-FY26'!$J:$J,'Forecast Summary-FY26'!$A:$A, 'Analysis-School'!$A43,'Forecast Summary-FY26'!$C:$C, 'Analysis-School'!AJ$5,'Forecast Summary-FY26'!$D:$D, 'Analysis-School'!AJ$3)</f>
        <v>0</v>
      </c>
      <c r="AK43" s="360">
        <v>0</v>
      </c>
      <c r="AL43" s="360">
        <f>SUMIFS('Forecast Summary-FY25'!$J:$J,'Forecast Summary-FY25'!$A:$A, 'Analysis-School'!$A43,'Forecast Summary-FY25'!$C:$C, 'Analysis-School'!AL$5,'Forecast Summary-FY25'!$D:$D, 'Analysis-School'!AL$3)</f>
        <v>1</v>
      </c>
      <c r="AM43" s="360">
        <v>0</v>
      </c>
      <c r="AN43" s="360">
        <f>SUMIFS('Forecast Summary-FY25'!$J:$J,'Forecast Summary-FY25'!$A:$A, 'Analysis-School'!$A43,'Forecast Summary-FY25'!$C:$C, 'Analysis-School'!AN$5,'Forecast Summary-FY25'!$D:$D, 'Analysis-School'!AN$3)</f>
        <v>0.95</v>
      </c>
      <c r="AO43" s="360">
        <f>SUMIFS('Forecast Summary-FY26'!$J:$J,'Forecast Summary-FY26'!$A:$A, 'Analysis-School'!$A43,'Forecast Summary-FY26'!$C:$C, 'Analysis-School'!AO$5,'Forecast Summary-FY26'!$D:$D, 'Analysis-School'!AO$3)</f>
        <v>0.90249999999999997</v>
      </c>
      <c r="AP43" s="442" t="str">
        <f t="shared" si="2"/>
        <v>NA</v>
      </c>
    </row>
    <row r="44" spans="1:42">
      <c r="A44" s="93" t="s">
        <v>123</v>
      </c>
      <c r="B44" s="354" t="s">
        <v>1936</v>
      </c>
      <c r="C44" s="355">
        <f>SUMIFS('Forecast Summary-FY26'!$E:$E,'Forecast Summary-FY26'!$A:$A, 'Analysis-School'!$A44,'Forecast Summary-FY26'!$C:$C, 'Analysis-School'!C$5,'Forecast Summary-FY26'!$D:$D, 'Analysis-School'!C$3)</f>
        <v>781</v>
      </c>
      <c r="D44" s="355">
        <f>SUMIFS('Forecast Summary-FY26'!$E:$E,'Forecast Summary-FY26'!$A:$A, 'Analysis-School'!$A44,'Forecast Summary-FY26'!$C:$C, 'Analysis-School'!D$5,'Forecast Summary-FY26'!$D:$D, 'Analysis-School'!D$3)</f>
        <v>938</v>
      </c>
      <c r="E44" s="355">
        <f>SUMIFS('Forecast Summary-FY26'!$E:$E,'Forecast Summary-FY26'!$A:$A, 'Analysis-School'!$A44,'Forecast Summary-FY26'!$C:$C, 'Analysis-School'!E$5,'Forecast Summary-FY26'!$D:$D, 'Analysis-School'!E$3)</f>
        <v>985</v>
      </c>
      <c r="F44" s="355">
        <f>SUMIFS('Forecast Summary-FY26'!$E:$E,'Forecast Summary-FY26'!$A:$A, 'Analysis-School'!$A44,'Forecast Summary-FY26'!$C:$C, 'Analysis-School'!F$5,'Forecast Summary-FY26'!$D:$D, 'Analysis-School'!F$3)</f>
        <v>885</v>
      </c>
      <c r="G44" s="355">
        <f>SUMIFS('Forecast Summary-FY26'!$E:$E,'Forecast Summary-FY26'!$A:$A, 'Analysis-School'!$A44,'Forecast Summary-FY26'!$C:$C, 'Analysis-School'!G$5,'Forecast Summary-FY26'!$D:$D, 'Analysis-School'!G$3)</f>
        <v>807</v>
      </c>
      <c r="H44" s="355">
        <f>SUMIFS('Forecast Summary-FY26'!$E:$E,'Forecast Summary-FY26'!$A:$A, 'Analysis-School'!$A44,'Forecast Summary-FY26'!$C:$C, 'Analysis-School'!H$5,'Forecast Summary-FY26'!$D:$D, 'Analysis-School'!H$3)</f>
        <v>924</v>
      </c>
      <c r="I44" s="355">
        <v>883.63681100161932</v>
      </c>
      <c r="J44" s="355">
        <f>SUMIFS('Forecast Summary-FY25'!$E:$E,'Forecast Summary-FY25'!$A:$A, 'Analysis-School'!$A44,'Forecast Summary-FY25'!$C:$C, 'Analysis-School'!J$5,'Forecast Summary-FY25'!$D:$D, 'Analysis-School'!J$3)</f>
        <v>1017</v>
      </c>
      <c r="K44" s="355">
        <v>880.59960868360247</v>
      </c>
      <c r="L44" s="355">
        <f>SUMIFS('Forecast Summary-FY25'!$E:$E,'Forecast Summary-FY25'!$A:$A, 'Analysis-School'!$A44,'Forecast Summary-FY25'!$C:$C, 'Analysis-School'!L$5,'Forecast Summary-FY25'!$D:$D, 'Analysis-School'!L$3)</f>
        <v>966.15</v>
      </c>
      <c r="M44" s="355">
        <f>SUMIFS('Forecast Summary-FY26'!$E:$E,'Forecast Summary-FY26'!$A:$A, 'Analysis-School'!$A44,'Forecast Summary-FY26'!$C:$C, 'Analysis-School'!M$5,'Forecast Summary-FY26'!$D:$D, 'Analysis-School'!M$3)</f>
        <v>917.84249999999997</v>
      </c>
      <c r="N44" s="439">
        <f t="shared" si="0"/>
        <v>-6.6639610389610526E-3</v>
      </c>
      <c r="O44" s="358"/>
      <c r="P44" s="354" t="s">
        <v>1936</v>
      </c>
      <c r="Q44" s="355">
        <f>SUMIFS('Forecast Summary-FY26'!$F:$F,'Forecast Summary-FY26'!$A:$A, 'Analysis-School'!$A44,'Forecast Summary-FY26'!$C:$C, 'Analysis-School'!Q$5,'Forecast Summary-FY26'!$D:$D, 'Analysis-School'!Q$3)</f>
        <v>538</v>
      </c>
      <c r="R44" s="355">
        <f>SUMIFS('Forecast Summary-FY26'!$F:$F,'Forecast Summary-FY26'!$A:$A, 'Analysis-School'!$A44,'Forecast Summary-FY26'!$C:$C, 'Analysis-School'!R$5,'Forecast Summary-FY26'!$D:$D, 'Analysis-School'!R$3)</f>
        <v>582</v>
      </c>
      <c r="S44" s="355">
        <f>SUMIFS('Forecast Summary-FY26'!$F:$F,'Forecast Summary-FY26'!$A:$A, 'Analysis-School'!$A44,'Forecast Summary-FY26'!$C:$C, 'Analysis-School'!S$5,'Forecast Summary-FY26'!$D:$D, 'Analysis-School'!S$3)</f>
        <v>634</v>
      </c>
      <c r="T44" s="355">
        <f>SUMIFS('Forecast Summary-FY26'!$F:$F,'Forecast Summary-FY26'!$A:$A, 'Analysis-School'!$A44,'Forecast Summary-FY26'!$C:$C, 'Analysis-School'!T$5,'Forecast Summary-FY26'!$D:$D, 'Analysis-School'!T$3)</f>
        <v>688</v>
      </c>
      <c r="U44" s="355">
        <f>SUMIFS('Forecast Summary-FY26'!$F:$F,'Forecast Summary-FY26'!$A:$A, 'Analysis-School'!$A44,'Forecast Summary-FY26'!$C:$C, 'Analysis-School'!U$5,'Forecast Summary-FY26'!$D:$D, 'Analysis-School'!U$3)</f>
        <v>686</v>
      </c>
      <c r="V44" s="355">
        <f>SUMIFS('Forecast Summary-FY26'!$F:$F,'Forecast Summary-FY26'!$A:$A, 'Analysis-School'!$A44,'Forecast Summary-FY26'!$C:$C, 'Analysis-School'!V$5,'Forecast Summary-FY26'!$D:$D, 'Analysis-School'!V$3)</f>
        <v>619</v>
      </c>
      <c r="W44" s="355">
        <v>605.51058383553084</v>
      </c>
      <c r="X44" s="355">
        <f>SUMIFS('Forecast Summary-FY25'!$F:$F,'Forecast Summary-FY25'!$A:$A, 'Analysis-School'!$A44,'Forecast Summary-FY25'!$C:$C, 'Analysis-School'!X$5,'Forecast Summary-FY25'!$D:$D, 'Analysis-School'!X$3)</f>
        <v>551</v>
      </c>
      <c r="Y44" s="355">
        <v>619.46120036152251</v>
      </c>
      <c r="Z44" s="355">
        <f>SUMIFS('Forecast Summary-FY25'!$F:$F,'Forecast Summary-FY25'!$A:$A, 'Analysis-School'!$A44,'Forecast Summary-FY25'!$C:$C, 'Analysis-School'!Z$5,'Forecast Summary-FY25'!$D:$D, 'Analysis-School'!Z$3)</f>
        <v>588</v>
      </c>
      <c r="AA44" s="355">
        <f>SUMIFS('Forecast Summary-FY26'!$F:$F,'Forecast Summary-FY26'!$A:$A, 'Analysis-School'!$A44,'Forecast Summary-FY26'!$C:$C, 'Analysis-School'!AA$5,'Forecast Summary-FY26'!$D:$D, 'Analysis-School'!AA$3)</f>
        <v>619</v>
      </c>
      <c r="AB44" s="439">
        <f t="shared" si="1"/>
        <v>0</v>
      </c>
      <c r="AC44" s="358"/>
      <c r="AD44" s="354" t="s">
        <v>1936</v>
      </c>
      <c r="AE44" s="355">
        <f>SUMIFS('Forecast Summary-FY26'!$J:$J,'Forecast Summary-FY26'!$A:$A, 'Analysis-School'!$A44,'Forecast Summary-FY26'!$C:$C, 'Analysis-School'!AE$5,'Forecast Summary-FY26'!$D:$D, 'Analysis-School'!AE$3)</f>
        <v>0</v>
      </c>
      <c r="AF44" s="355">
        <f>SUMIFS('Forecast Summary-FY26'!$J:$J,'Forecast Summary-FY26'!$A:$A, 'Analysis-School'!$A44,'Forecast Summary-FY26'!$C:$C, 'Analysis-School'!AF$5,'Forecast Summary-FY26'!$D:$D, 'Analysis-School'!AF$3)</f>
        <v>0</v>
      </c>
      <c r="AG44" s="355">
        <f>SUMIFS('Forecast Summary-FY26'!$J:$J,'Forecast Summary-FY26'!$A:$A, 'Analysis-School'!$A44,'Forecast Summary-FY26'!$C:$C, 'Analysis-School'!AG$5,'Forecast Summary-FY26'!$D:$D, 'Analysis-School'!AG$3)</f>
        <v>0</v>
      </c>
      <c r="AH44" s="355">
        <f>SUMIFS('Forecast Summary-FY26'!$J:$J,'Forecast Summary-FY26'!$A:$A, 'Analysis-School'!$A44,'Forecast Summary-FY26'!$C:$C, 'Analysis-School'!AH$5,'Forecast Summary-FY26'!$D:$D, 'Analysis-School'!AH$3)</f>
        <v>0</v>
      </c>
      <c r="AI44" s="355">
        <f>SUMIFS('Forecast Summary-FY26'!$J:$J,'Forecast Summary-FY26'!$A:$A, 'Analysis-School'!$A44,'Forecast Summary-FY26'!$C:$C, 'Analysis-School'!AI$5,'Forecast Summary-FY26'!$D:$D, 'Analysis-School'!AI$3)</f>
        <v>0</v>
      </c>
      <c r="AJ44" s="355">
        <f>SUMIFS('Forecast Summary-FY26'!$J:$J,'Forecast Summary-FY26'!$A:$A, 'Analysis-School'!$A44,'Forecast Summary-FY26'!$C:$C, 'Analysis-School'!AJ$5,'Forecast Summary-FY26'!$D:$D, 'Analysis-School'!AJ$3)</f>
        <v>0</v>
      </c>
      <c r="AK44" s="355">
        <v>0</v>
      </c>
      <c r="AL44" s="355">
        <f>SUMIFS('Forecast Summary-FY25'!$J:$J,'Forecast Summary-FY25'!$A:$A, 'Analysis-School'!$A44,'Forecast Summary-FY25'!$C:$C, 'Analysis-School'!AL$5,'Forecast Summary-FY25'!$D:$D, 'Analysis-School'!AL$3)</f>
        <v>0</v>
      </c>
      <c r="AM44" s="355">
        <v>0</v>
      </c>
      <c r="AN44" s="355">
        <f>SUMIFS('Forecast Summary-FY25'!$J:$J,'Forecast Summary-FY25'!$A:$A, 'Analysis-School'!$A44,'Forecast Summary-FY25'!$C:$C, 'Analysis-School'!AN$5,'Forecast Summary-FY25'!$D:$D, 'Analysis-School'!AN$3)</f>
        <v>0</v>
      </c>
      <c r="AO44" s="355">
        <f>SUMIFS('Forecast Summary-FY26'!$J:$J,'Forecast Summary-FY26'!$A:$A, 'Analysis-School'!$A44,'Forecast Summary-FY26'!$C:$C, 'Analysis-School'!AO$5,'Forecast Summary-FY26'!$D:$D, 'Analysis-School'!AO$3)</f>
        <v>0</v>
      </c>
      <c r="AP44" s="439" t="str">
        <f t="shared" si="2"/>
        <v>NA</v>
      </c>
    </row>
    <row r="45" spans="1:42">
      <c r="A45" s="93" t="s">
        <v>125</v>
      </c>
      <c r="B45" s="359" t="s">
        <v>1891</v>
      </c>
      <c r="C45" s="360">
        <f>SUMIFS('Forecast Summary-FY26'!$E:$E,'Forecast Summary-FY26'!$A:$A, 'Analysis-School'!$A45,'Forecast Summary-FY26'!$C:$C, 'Analysis-School'!C$5,'Forecast Summary-FY26'!$D:$D, 'Analysis-School'!C$3)</f>
        <v>1661</v>
      </c>
      <c r="D45" s="360">
        <f>SUMIFS('Forecast Summary-FY26'!$E:$E,'Forecast Summary-FY26'!$A:$A, 'Analysis-School'!$A45,'Forecast Summary-FY26'!$C:$C, 'Analysis-School'!D$5,'Forecast Summary-FY26'!$D:$D, 'Analysis-School'!D$3)</f>
        <v>2843</v>
      </c>
      <c r="E45" s="360">
        <f>SUMIFS('Forecast Summary-FY26'!$E:$E,'Forecast Summary-FY26'!$A:$A, 'Analysis-School'!$A45,'Forecast Summary-FY26'!$C:$C, 'Analysis-School'!E$5,'Forecast Summary-FY26'!$D:$D, 'Analysis-School'!E$3)</f>
        <v>2802</v>
      </c>
      <c r="F45" s="360">
        <f>SUMIFS('Forecast Summary-FY26'!$E:$E,'Forecast Summary-FY26'!$A:$A, 'Analysis-School'!$A45,'Forecast Summary-FY26'!$C:$C, 'Analysis-School'!F$5,'Forecast Summary-FY26'!$D:$D, 'Analysis-School'!F$3)</f>
        <v>2524</v>
      </c>
      <c r="G45" s="360">
        <f>SUMIFS('Forecast Summary-FY26'!$E:$E,'Forecast Summary-FY26'!$A:$A, 'Analysis-School'!$A45,'Forecast Summary-FY26'!$C:$C, 'Analysis-School'!G$5,'Forecast Summary-FY26'!$D:$D, 'Analysis-School'!G$3)</f>
        <v>2425</v>
      </c>
      <c r="H45" s="360">
        <f>SUMIFS('Forecast Summary-FY26'!$E:$E,'Forecast Summary-FY26'!$A:$A, 'Analysis-School'!$A45,'Forecast Summary-FY26'!$C:$C, 'Analysis-School'!H$5,'Forecast Summary-FY26'!$D:$D, 'Analysis-School'!H$3)</f>
        <v>2580</v>
      </c>
      <c r="I45" s="360">
        <v>2593.3935896967914</v>
      </c>
      <c r="J45" s="360">
        <f>SUMIFS('Forecast Summary-FY25'!$E:$E,'Forecast Summary-FY25'!$A:$A, 'Analysis-School'!$A45,'Forecast Summary-FY25'!$C:$C, 'Analysis-School'!J$5,'Forecast Summary-FY25'!$D:$D, 'Analysis-School'!J$3)</f>
        <v>2936</v>
      </c>
      <c r="K45" s="360">
        <v>2618.2732593633964</v>
      </c>
      <c r="L45" s="360">
        <f>SUMIFS('Forecast Summary-FY25'!$E:$E,'Forecast Summary-FY25'!$A:$A, 'Analysis-School'!$A45,'Forecast Summary-FY25'!$C:$C, 'Analysis-School'!L$5,'Forecast Summary-FY25'!$D:$D, 'Analysis-School'!L$3)</f>
        <v>2789.2</v>
      </c>
      <c r="M45" s="360">
        <f>SUMIFS('Forecast Summary-FY26'!$E:$E,'Forecast Summary-FY26'!$A:$A, 'Analysis-School'!$A45,'Forecast Summary-FY26'!$C:$C, 'Analysis-School'!M$5,'Forecast Summary-FY26'!$D:$D, 'Analysis-School'!M$3)</f>
        <v>2649.74</v>
      </c>
      <c r="N45" s="442">
        <f t="shared" si="0"/>
        <v>2.7031007751938008E-2</v>
      </c>
      <c r="P45" s="359" t="s">
        <v>1891</v>
      </c>
      <c r="Q45" s="360">
        <f>SUMIFS('Forecast Summary-FY26'!$F:$F,'Forecast Summary-FY26'!$A:$A, 'Analysis-School'!$A45,'Forecast Summary-FY26'!$C:$C, 'Analysis-School'!Q$5,'Forecast Summary-FY26'!$D:$D, 'Analysis-School'!Q$3)</f>
        <v>5552</v>
      </c>
      <c r="R45" s="360">
        <f>SUMIFS('Forecast Summary-FY26'!$F:$F,'Forecast Summary-FY26'!$A:$A, 'Analysis-School'!$A45,'Forecast Summary-FY26'!$C:$C, 'Analysis-School'!R$5,'Forecast Summary-FY26'!$D:$D, 'Analysis-School'!R$3)</f>
        <v>5483</v>
      </c>
      <c r="S45" s="360">
        <f>SUMIFS('Forecast Summary-FY26'!$F:$F,'Forecast Summary-FY26'!$A:$A, 'Analysis-School'!$A45,'Forecast Summary-FY26'!$C:$C, 'Analysis-School'!S$5,'Forecast Summary-FY26'!$D:$D, 'Analysis-School'!S$3)</f>
        <v>4693</v>
      </c>
      <c r="T45" s="360">
        <f>SUMIFS('Forecast Summary-FY26'!$F:$F,'Forecast Summary-FY26'!$A:$A, 'Analysis-School'!$A45,'Forecast Summary-FY26'!$C:$C, 'Analysis-School'!T$5,'Forecast Summary-FY26'!$D:$D, 'Analysis-School'!T$3)</f>
        <v>4659</v>
      </c>
      <c r="U45" s="360">
        <f>SUMIFS('Forecast Summary-FY26'!$F:$F,'Forecast Summary-FY26'!$A:$A, 'Analysis-School'!$A45,'Forecast Summary-FY26'!$C:$C, 'Analysis-School'!U$5,'Forecast Summary-FY26'!$D:$D, 'Analysis-School'!U$3)</f>
        <v>4068</v>
      </c>
      <c r="V45" s="360">
        <f>SUMIFS('Forecast Summary-FY26'!$F:$F,'Forecast Summary-FY26'!$A:$A, 'Analysis-School'!$A45,'Forecast Summary-FY26'!$C:$C, 'Analysis-School'!V$5,'Forecast Summary-FY26'!$D:$D, 'Analysis-School'!V$3)</f>
        <v>3755</v>
      </c>
      <c r="W45" s="360">
        <v>3331.6499999999996</v>
      </c>
      <c r="X45" s="360">
        <f>SUMIFS('Forecast Summary-FY25'!$F:$F,'Forecast Summary-FY25'!$A:$A, 'Analysis-School'!$A45,'Forecast Summary-FY25'!$C:$C, 'Analysis-School'!X$5,'Forecast Summary-FY25'!$D:$D, 'Analysis-School'!X$3)</f>
        <v>3330</v>
      </c>
      <c r="Y45" s="360">
        <v>3165.0674999999997</v>
      </c>
      <c r="Z45" s="360">
        <f>SUMIFS('Forecast Summary-FY25'!$F:$F,'Forecast Summary-FY25'!$A:$A, 'Analysis-School'!$A45,'Forecast Summary-FY25'!$C:$C, 'Analysis-School'!Z$5,'Forecast Summary-FY25'!$D:$D, 'Analysis-School'!Z$3)</f>
        <v>3345</v>
      </c>
      <c r="AA45" s="360">
        <f>SUMIFS('Forecast Summary-FY26'!$F:$F,'Forecast Summary-FY26'!$A:$A, 'Analysis-School'!$A45,'Forecast Summary-FY26'!$C:$C, 'Analysis-School'!AA$5,'Forecast Summary-FY26'!$D:$D, 'Analysis-School'!AA$3)</f>
        <v>3592</v>
      </c>
      <c r="AB45" s="442">
        <f t="shared" si="1"/>
        <v>-4.3408788282290334E-2</v>
      </c>
      <c r="AD45" s="359" t="s">
        <v>1891</v>
      </c>
      <c r="AE45" s="360">
        <f>SUMIFS('Forecast Summary-FY26'!$J:$J,'Forecast Summary-FY26'!$A:$A, 'Analysis-School'!$A45,'Forecast Summary-FY26'!$C:$C, 'Analysis-School'!AE$5,'Forecast Summary-FY26'!$D:$D, 'Analysis-School'!AE$3)</f>
        <v>0</v>
      </c>
      <c r="AF45" s="360">
        <f>SUMIFS('Forecast Summary-FY26'!$J:$J,'Forecast Summary-FY26'!$A:$A, 'Analysis-School'!$A45,'Forecast Summary-FY26'!$C:$C, 'Analysis-School'!AF$5,'Forecast Summary-FY26'!$D:$D, 'Analysis-School'!AF$3)</f>
        <v>0</v>
      </c>
      <c r="AG45" s="360">
        <f>SUMIFS('Forecast Summary-FY26'!$J:$J,'Forecast Summary-FY26'!$A:$A, 'Analysis-School'!$A45,'Forecast Summary-FY26'!$C:$C, 'Analysis-School'!AG$5,'Forecast Summary-FY26'!$D:$D, 'Analysis-School'!AG$3)</f>
        <v>0</v>
      </c>
      <c r="AH45" s="360">
        <f>SUMIFS('Forecast Summary-FY26'!$J:$J,'Forecast Summary-FY26'!$A:$A, 'Analysis-School'!$A45,'Forecast Summary-FY26'!$C:$C, 'Analysis-School'!AH$5,'Forecast Summary-FY26'!$D:$D, 'Analysis-School'!AH$3)</f>
        <v>3</v>
      </c>
      <c r="AI45" s="360">
        <f>SUMIFS('Forecast Summary-FY26'!$J:$J,'Forecast Summary-FY26'!$A:$A, 'Analysis-School'!$A45,'Forecast Summary-FY26'!$C:$C, 'Analysis-School'!AI$5,'Forecast Summary-FY26'!$D:$D, 'Analysis-School'!AI$3)</f>
        <v>0</v>
      </c>
      <c r="AJ45" s="360">
        <f>SUMIFS('Forecast Summary-FY26'!$J:$J,'Forecast Summary-FY26'!$A:$A, 'Analysis-School'!$A45,'Forecast Summary-FY26'!$C:$C, 'Analysis-School'!AJ$5,'Forecast Summary-FY26'!$D:$D, 'Analysis-School'!AJ$3)</f>
        <v>0</v>
      </c>
      <c r="AK45" s="360">
        <v>0.3419738697021048</v>
      </c>
      <c r="AL45" s="360">
        <f>SUMIFS('Forecast Summary-FY25'!$J:$J,'Forecast Summary-FY25'!$A:$A, 'Analysis-School'!$A45,'Forecast Summary-FY25'!$C:$C, 'Analysis-School'!AL$5,'Forecast Summary-FY25'!$D:$D, 'Analysis-School'!AL$3)</f>
        <v>1</v>
      </c>
      <c r="AM45" s="360">
        <v>0.37617125667231532</v>
      </c>
      <c r="AN45" s="360">
        <f>SUMIFS('Forecast Summary-FY25'!$J:$J,'Forecast Summary-FY25'!$A:$A, 'Analysis-School'!$A45,'Forecast Summary-FY25'!$C:$C, 'Analysis-School'!AN$5,'Forecast Summary-FY25'!$D:$D, 'Analysis-School'!AN$3)</f>
        <v>1</v>
      </c>
      <c r="AO45" s="360">
        <f>SUMIFS('Forecast Summary-FY26'!$J:$J,'Forecast Summary-FY26'!$A:$A, 'Analysis-School'!$A45,'Forecast Summary-FY26'!$C:$C, 'Analysis-School'!AO$5,'Forecast Summary-FY26'!$D:$D, 'Analysis-School'!AO$3)</f>
        <v>1</v>
      </c>
      <c r="AP45" s="442" t="str">
        <f t="shared" si="2"/>
        <v>NA</v>
      </c>
    </row>
    <row r="46" spans="1:42">
      <c r="A46" s="93" t="s">
        <v>127</v>
      </c>
      <c r="B46" s="354" t="s">
        <v>1892</v>
      </c>
      <c r="C46" s="355">
        <f>SUMIFS('Forecast Summary-FY26'!$E:$E,'Forecast Summary-FY26'!$A:$A, 'Analysis-School'!$A46,'Forecast Summary-FY26'!$C:$C, 'Analysis-School'!C$5,'Forecast Summary-FY26'!$D:$D, 'Analysis-School'!C$3)</f>
        <v>333</v>
      </c>
      <c r="D46" s="355">
        <f>SUMIFS('Forecast Summary-FY26'!$E:$E,'Forecast Summary-FY26'!$A:$A, 'Analysis-School'!$A46,'Forecast Summary-FY26'!$C:$C, 'Analysis-School'!D$5,'Forecast Summary-FY26'!$D:$D, 'Analysis-School'!D$3)</f>
        <v>335</v>
      </c>
      <c r="E46" s="355">
        <f>SUMIFS('Forecast Summary-FY26'!$E:$E,'Forecast Summary-FY26'!$A:$A, 'Analysis-School'!$A46,'Forecast Summary-FY26'!$C:$C, 'Analysis-School'!E$5,'Forecast Summary-FY26'!$D:$D, 'Analysis-School'!E$3)</f>
        <v>402</v>
      </c>
      <c r="F46" s="355">
        <f>SUMIFS('Forecast Summary-FY26'!$E:$E,'Forecast Summary-FY26'!$A:$A, 'Analysis-School'!$A46,'Forecast Summary-FY26'!$C:$C, 'Analysis-School'!F$5,'Forecast Summary-FY26'!$D:$D, 'Analysis-School'!F$3)</f>
        <v>339</v>
      </c>
      <c r="G46" s="355">
        <f>SUMIFS('Forecast Summary-FY26'!$E:$E,'Forecast Summary-FY26'!$A:$A, 'Analysis-School'!$A46,'Forecast Summary-FY26'!$C:$C, 'Analysis-School'!G$5,'Forecast Summary-FY26'!$D:$D, 'Analysis-School'!G$3)</f>
        <v>363</v>
      </c>
      <c r="H46" s="355">
        <f>SUMIFS('Forecast Summary-FY26'!$E:$E,'Forecast Summary-FY26'!$A:$A, 'Analysis-School'!$A46,'Forecast Summary-FY26'!$C:$C, 'Analysis-School'!H$5,'Forecast Summary-FY26'!$D:$D, 'Analysis-School'!H$3)</f>
        <v>398</v>
      </c>
      <c r="I46" s="355">
        <v>389.93029776989243</v>
      </c>
      <c r="J46" s="355">
        <f>SUMIFS('Forecast Summary-FY25'!$E:$E,'Forecast Summary-FY25'!$A:$A, 'Analysis-School'!$A46,'Forecast Summary-FY25'!$C:$C, 'Analysis-School'!J$5,'Forecast Summary-FY25'!$D:$D, 'Analysis-School'!J$3)</f>
        <v>400</v>
      </c>
      <c r="K46" s="355">
        <v>399.42232352389829</v>
      </c>
      <c r="L46" s="355">
        <f>SUMIFS('Forecast Summary-FY25'!$E:$E,'Forecast Summary-FY25'!$A:$A, 'Analysis-School'!$A46,'Forecast Summary-FY25'!$C:$C, 'Analysis-School'!L$5,'Forecast Summary-FY25'!$D:$D, 'Analysis-School'!L$3)</f>
        <v>380</v>
      </c>
      <c r="M46" s="355">
        <f>SUMIFS('Forecast Summary-FY26'!$E:$E,'Forecast Summary-FY26'!$A:$A, 'Analysis-School'!$A46,'Forecast Summary-FY26'!$C:$C, 'Analysis-School'!M$5,'Forecast Summary-FY26'!$D:$D, 'Analysis-School'!M$3)</f>
        <v>367</v>
      </c>
      <c r="N46" s="439">
        <f t="shared" si="0"/>
        <v>-7.7889447236180853E-2</v>
      </c>
      <c r="O46" s="358"/>
      <c r="P46" s="354" t="s">
        <v>1892</v>
      </c>
      <c r="Q46" s="355">
        <f>SUMIFS('Forecast Summary-FY26'!$F:$F,'Forecast Summary-FY26'!$A:$A, 'Analysis-School'!$A46,'Forecast Summary-FY26'!$C:$C, 'Analysis-School'!Q$5,'Forecast Summary-FY26'!$D:$D, 'Analysis-School'!Q$3)</f>
        <v>440</v>
      </c>
      <c r="R46" s="355">
        <f>SUMIFS('Forecast Summary-FY26'!$F:$F,'Forecast Summary-FY26'!$A:$A, 'Analysis-School'!$A46,'Forecast Summary-FY26'!$C:$C, 'Analysis-School'!R$5,'Forecast Summary-FY26'!$D:$D, 'Analysis-School'!R$3)</f>
        <v>467</v>
      </c>
      <c r="S46" s="355">
        <f>SUMIFS('Forecast Summary-FY26'!$F:$F,'Forecast Summary-FY26'!$A:$A, 'Analysis-School'!$A46,'Forecast Summary-FY26'!$C:$C, 'Analysis-School'!S$5,'Forecast Summary-FY26'!$D:$D, 'Analysis-School'!S$3)</f>
        <v>502</v>
      </c>
      <c r="T46" s="355">
        <f>SUMIFS('Forecast Summary-FY26'!$F:$F,'Forecast Summary-FY26'!$A:$A, 'Analysis-School'!$A46,'Forecast Summary-FY26'!$C:$C, 'Analysis-School'!T$5,'Forecast Summary-FY26'!$D:$D, 'Analysis-School'!T$3)</f>
        <v>455</v>
      </c>
      <c r="U46" s="355">
        <f>SUMIFS('Forecast Summary-FY26'!$F:$F,'Forecast Summary-FY26'!$A:$A, 'Analysis-School'!$A46,'Forecast Summary-FY26'!$C:$C, 'Analysis-School'!U$5,'Forecast Summary-FY26'!$D:$D, 'Analysis-School'!U$3)</f>
        <v>410</v>
      </c>
      <c r="V46" s="355">
        <f>SUMIFS('Forecast Summary-FY26'!$F:$F,'Forecast Summary-FY26'!$A:$A, 'Analysis-School'!$A46,'Forecast Summary-FY26'!$C:$C, 'Analysis-School'!V$5,'Forecast Summary-FY26'!$D:$D, 'Analysis-School'!V$3)</f>
        <v>439</v>
      </c>
      <c r="W46" s="355">
        <v>372.78585522493967</v>
      </c>
      <c r="X46" s="355">
        <f>SUMIFS('Forecast Summary-FY25'!$F:$F,'Forecast Summary-FY25'!$A:$A, 'Analysis-School'!$A46,'Forecast Summary-FY25'!$C:$C, 'Analysis-School'!X$5,'Forecast Summary-FY25'!$D:$D, 'Analysis-School'!X$3)</f>
        <v>350</v>
      </c>
      <c r="Y46" s="355">
        <v>366.88502968528974</v>
      </c>
      <c r="Z46" s="355">
        <f>SUMIFS('Forecast Summary-FY25'!$F:$F,'Forecast Summary-FY25'!$A:$A, 'Analysis-School'!$A46,'Forecast Summary-FY25'!$C:$C, 'Analysis-School'!Z$5,'Forecast Summary-FY25'!$D:$D, 'Analysis-School'!Z$3)</f>
        <v>385.00000000000006</v>
      </c>
      <c r="AA46" s="355">
        <f>SUMIFS('Forecast Summary-FY26'!$F:$F,'Forecast Summary-FY26'!$A:$A, 'Analysis-School'!$A46,'Forecast Summary-FY26'!$C:$C, 'Analysis-School'!AA$5,'Forecast Summary-FY26'!$D:$D, 'Analysis-School'!AA$3)</f>
        <v>414</v>
      </c>
      <c r="AB46" s="439">
        <f t="shared" si="1"/>
        <v>-5.6947608200455635E-2</v>
      </c>
      <c r="AC46" s="358"/>
      <c r="AD46" s="354" t="s">
        <v>1892</v>
      </c>
      <c r="AE46" s="355">
        <f>SUMIFS('Forecast Summary-FY26'!$J:$J,'Forecast Summary-FY26'!$A:$A, 'Analysis-School'!$A46,'Forecast Summary-FY26'!$C:$C, 'Analysis-School'!AE$5,'Forecast Summary-FY26'!$D:$D, 'Analysis-School'!AE$3)</f>
        <v>0</v>
      </c>
      <c r="AF46" s="355">
        <f>SUMIFS('Forecast Summary-FY26'!$J:$J,'Forecast Summary-FY26'!$A:$A, 'Analysis-School'!$A46,'Forecast Summary-FY26'!$C:$C, 'Analysis-School'!AF$5,'Forecast Summary-FY26'!$D:$D, 'Analysis-School'!AF$3)</f>
        <v>0</v>
      </c>
      <c r="AG46" s="355">
        <f>SUMIFS('Forecast Summary-FY26'!$J:$J,'Forecast Summary-FY26'!$A:$A, 'Analysis-School'!$A46,'Forecast Summary-FY26'!$C:$C, 'Analysis-School'!AG$5,'Forecast Summary-FY26'!$D:$D, 'Analysis-School'!AG$3)</f>
        <v>0</v>
      </c>
      <c r="AH46" s="355">
        <f>SUMIFS('Forecast Summary-FY26'!$J:$J,'Forecast Summary-FY26'!$A:$A, 'Analysis-School'!$A46,'Forecast Summary-FY26'!$C:$C, 'Analysis-School'!AH$5,'Forecast Summary-FY26'!$D:$D, 'Analysis-School'!AH$3)</f>
        <v>0</v>
      </c>
      <c r="AI46" s="355">
        <f>SUMIFS('Forecast Summary-FY26'!$J:$J,'Forecast Summary-FY26'!$A:$A, 'Analysis-School'!$A46,'Forecast Summary-FY26'!$C:$C, 'Analysis-School'!AI$5,'Forecast Summary-FY26'!$D:$D, 'Analysis-School'!AI$3)</f>
        <v>0</v>
      </c>
      <c r="AJ46" s="355">
        <f>SUMIFS('Forecast Summary-FY26'!$J:$J,'Forecast Summary-FY26'!$A:$A, 'Analysis-School'!$A46,'Forecast Summary-FY26'!$C:$C, 'Analysis-School'!AJ$5,'Forecast Summary-FY26'!$D:$D, 'Analysis-School'!AJ$3)</f>
        <v>0</v>
      </c>
      <c r="AK46" s="355">
        <v>0</v>
      </c>
      <c r="AL46" s="355">
        <f>SUMIFS('Forecast Summary-FY25'!$J:$J,'Forecast Summary-FY25'!$A:$A, 'Analysis-School'!$A46,'Forecast Summary-FY25'!$C:$C, 'Analysis-School'!AL$5,'Forecast Summary-FY25'!$D:$D, 'Analysis-School'!AL$3)</f>
        <v>0</v>
      </c>
      <c r="AM46" s="355">
        <v>0</v>
      </c>
      <c r="AN46" s="355">
        <f>SUMIFS('Forecast Summary-FY25'!$J:$J,'Forecast Summary-FY25'!$A:$A, 'Analysis-School'!$A46,'Forecast Summary-FY25'!$C:$C, 'Analysis-School'!AN$5,'Forecast Summary-FY25'!$D:$D, 'Analysis-School'!AN$3)</f>
        <v>0</v>
      </c>
      <c r="AO46" s="355">
        <f>SUMIFS('Forecast Summary-FY26'!$J:$J,'Forecast Summary-FY26'!$A:$A, 'Analysis-School'!$A46,'Forecast Summary-FY26'!$C:$C, 'Analysis-School'!AO$5,'Forecast Summary-FY26'!$D:$D, 'Analysis-School'!AO$3)</f>
        <v>0</v>
      </c>
      <c r="AP46" s="439" t="str">
        <f t="shared" si="2"/>
        <v>NA</v>
      </c>
    </row>
    <row r="47" spans="1:42">
      <c r="A47" s="93" t="s">
        <v>129</v>
      </c>
      <c r="B47" s="359" t="s">
        <v>1893</v>
      </c>
      <c r="C47" s="360">
        <f>SUMIFS('Forecast Summary-FY26'!$E:$E,'Forecast Summary-FY26'!$A:$A, 'Analysis-School'!$A47,'Forecast Summary-FY26'!$C:$C, 'Analysis-School'!C$5,'Forecast Summary-FY26'!$D:$D, 'Analysis-School'!C$3)</f>
        <v>548</v>
      </c>
      <c r="D47" s="360">
        <f>SUMIFS('Forecast Summary-FY26'!$E:$E,'Forecast Summary-FY26'!$A:$A, 'Analysis-School'!$A47,'Forecast Summary-FY26'!$C:$C, 'Analysis-School'!D$5,'Forecast Summary-FY26'!$D:$D, 'Analysis-School'!D$3)</f>
        <v>580</v>
      </c>
      <c r="E47" s="360">
        <f>SUMIFS('Forecast Summary-FY26'!$E:$E,'Forecast Summary-FY26'!$A:$A, 'Analysis-School'!$A47,'Forecast Summary-FY26'!$C:$C, 'Analysis-School'!E$5,'Forecast Summary-FY26'!$D:$D, 'Analysis-School'!E$3)</f>
        <v>551</v>
      </c>
      <c r="F47" s="360">
        <f>SUMIFS('Forecast Summary-FY26'!$E:$E,'Forecast Summary-FY26'!$A:$A, 'Analysis-School'!$A47,'Forecast Summary-FY26'!$C:$C, 'Analysis-School'!F$5,'Forecast Summary-FY26'!$D:$D, 'Analysis-School'!F$3)</f>
        <v>531</v>
      </c>
      <c r="G47" s="360">
        <f>SUMIFS('Forecast Summary-FY26'!$E:$E,'Forecast Summary-FY26'!$A:$A, 'Analysis-School'!$A47,'Forecast Summary-FY26'!$C:$C, 'Analysis-School'!G$5,'Forecast Summary-FY26'!$D:$D, 'Analysis-School'!G$3)</f>
        <v>578</v>
      </c>
      <c r="H47" s="360">
        <f>SUMIFS('Forecast Summary-FY26'!$E:$E,'Forecast Summary-FY26'!$A:$A, 'Analysis-School'!$A47,'Forecast Summary-FY26'!$C:$C, 'Analysis-School'!H$5,'Forecast Summary-FY26'!$D:$D, 'Analysis-School'!H$3)</f>
        <v>571</v>
      </c>
      <c r="I47" s="360">
        <v>559.95370227786532</v>
      </c>
      <c r="J47" s="360">
        <f>SUMIFS('Forecast Summary-FY25'!$E:$E,'Forecast Summary-FY25'!$A:$A, 'Analysis-School'!$A47,'Forecast Summary-FY25'!$C:$C, 'Analysis-School'!J$5,'Forecast Summary-FY25'!$D:$D, 'Analysis-School'!J$3)</f>
        <v>683</v>
      </c>
      <c r="K47" s="360">
        <v>561.95104873281196</v>
      </c>
      <c r="L47" s="360">
        <f>SUMIFS('Forecast Summary-FY25'!$E:$E,'Forecast Summary-FY25'!$A:$A, 'Analysis-School'!$A47,'Forecast Summary-FY25'!$C:$C, 'Analysis-School'!L$5,'Forecast Summary-FY25'!$D:$D, 'Analysis-School'!L$3)</f>
        <v>648.85</v>
      </c>
      <c r="M47" s="360">
        <f>SUMIFS('Forecast Summary-FY26'!$E:$E,'Forecast Summary-FY26'!$A:$A, 'Analysis-School'!$A47,'Forecast Summary-FY26'!$C:$C, 'Analysis-School'!M$5,'Forecast Summary-FY26'!$D:$D, 'Analysis-School'!M$3)</f>
        <v>616.40750000000003</v>
      </c>
      <c r="N47" s="442">
        <f t="shared" si="0"/>
        <v>7.9522767075306477E-2</v>
      </c>
      <c r="P47" s="359" t="s">
        <v>1893</v>
      </c>
      <c r="Q47" s="360">
        <f>SUMIFS('Forecast Summary-FY26'!$F:$F,'Forecast Summary-FY26'!$A:$A, 'Analysis-School'!$A47,'Forecast Summary-FY26'!$C:$C, 'Analysis-School'!Q$5,'Forecast Summary-FY26'!$D:$D, 'Analysis-School'!Q$3)</f>
        <v>333</v>
      </c>
      <c r="R47" s="360">
        <f>SUMIFS('Forecast Summary-FY26'!$F:$F,'Forecast Summary-FY26'!$A:$A, 'Analysis-School'!$A47,'Forecast Summary-FY26'!$C:$C, 'Analysis-School'!R$5,'Forecast Summary-FY26'!$D:$D, 'Analysis-School'!R$3)</f>
        <v>358</v>
      </c>
      <c r="S47" s="360">
        <f>SUMIFS('Forecast Summary-FY26'!$F:$F,'Forecast Summary-FY26'!$A:$A, 'Analysis-School'!$A47,'Forecast Summary-FY26'!$C:$C, 'Analysis-School'!S$5,'Forecast Summary-FY26'!$D:$D, 'Analysis-School'!S$3)</f>
        <v>360</v>
      </c>
      <c r="T47" s="360">
        <f>SUMIFS('Forecast Summary-FY26'!$F:$F,'Forecast Summary-FY26'!$A:$A, 'Analysis-School'!$A47,'Forecast Summary-FY26'!$C:$C, 'Analysis-School'!T$5,'Forecast Summary-FY26'!$D:$D, 'Analysis-School'!T$3)</f>
        <v>316</v>
      </c>
      <c r="U47" s="360">
        <f>SUMIFS('Forecast Summary-FY26'!$F:$F,'Forecast Summary-FY26'!$A:$A, 'Analysis-School'!$A47,'Forecast Summary-FY26'!$C:$C, 'Analysis-School'!U$5,'Forecast Summary-FY26'!$D:$D, 'Analysis-School'!U$3)</f>
        <v>348</v>
      </c>
      <c r="V47" s="360">
        <f>SUMIFS('Forecast Summary-FY26'!$F:$F,'Forecast Summary-FY26'!$A:$A, 'Analysis-School'!$A47,'Forecast Summary-FY26'!$C:$C, 'Analysis-School'!V$5,'Forecast Summary-FY26'!$D:$D, 'Analysis-School'!V$3)</f>
        <v>312</v>
      </c>
      <c r="W47" s="360">
        <v>301.06783338998031</v>
      </c>
      <c r="X47" s="360">
        <f>SUMIFS('Forecast Summary-FY25'!$F:$F,'Forecast Summary-FY25'!$A:$A, 'Analysis-School'!$A47,'Forecast Summary-FY25'!$C:$C, 'Analysis-School'!X$5,'Forecast Summary-FY25'!$D:$D, 'Analysis-School'!X$3)</f>
        <v>274</v>
      </c>
      <c r="Y47" s="360">
        <v>294.91879779941655</v>
      </c>
      <c r="Z47" s="360">
        <f>SUMIFS('Forecast Summary-FY25'!$F:$F,'Forecast Summary-FY25'!$A:$A, 'Analysis-School'!$A47,'Forecast Summary-FY25'!$C:$C, 'Analysis-School'!Z$5,'Forecast Summary-FY25'!$D:$D, 'Analysis-School'!Z$3)</f>
        <v>291</v>
      </c>
      <c r="AA47" s="360">
        <f>SUMIFS('Forecast Summary-FY26'!$F:$F,'Forecast Summary-FY26'!$A:$A, 'Analysis-School'!$A47,'Forecast Summary-FY26'!$C:$C, 'Analysis-School'!AA$5,'Forecast Summary-FY26'!$D:$D, 'Analysis-School'!AA$3)</f>
        <v>306</v>
      </c>
      <c r="AB47" s="442">
        <f t="shared" si="1"/>
        <v>-1.9230769230769273E-2</v>
      </c>
      <c r="AD47" s="359" t="s">
        <v>1893</v>
      </c>
      <c r="AE47" s="360">
        <f>SUMIFS('Forecast Summary-FY26'!$J:$J,'Forecast Summary-FY26'!$A:$A, 'Analysis-School'!$A47,'Forecast Summary-FY26'!$C:$C, 'Analysis-School'!AE$5,'Forecast Summary-FY26'!$D:$D, 'Analysis-School'!AE$3)</f>
        <v>0</v>
      </c>
      <c r="AF47" s="360">
        <f>SUMIFS('Forecast Summary-FY26'!$J:$J,'Forecast Summary-FY26'!$A:$A, 'Analysis-School'!$A47,'Forecast Summary-FY26'!$C:$C, 'Analysis-School'!AF$5,'Forecast Summary-FY26'!$D:$D, 'Analysis-School'!AF$3)</f>
        <v>0</v>
      </c>
      <c r="AG47" s="360">
        <f>SUMIFS('Forecast Summary-FY26'!$J:$J,'Forecast Summary-FY26'!$A:$A, 'Analysis-School'!$A47,'Forecast Summary-FY26'!$C:$C, 'Analysis-School'!AG$5,'Forecast Summary-FY26'!$D:$D, 'Analysis-School'!AG$3)</f>
        <v>0</v>
      </c>
      <c r="AH47" s="360">
        <f>SUMIFS('Forecast Summary-FY26'!$J:$J,'Forecast Summary-FY26'!$A:$A, 'Analysis-School'!$A47,'Forecast Summary-FY26'!$C:$C, 'Analysis-School'!AH$5,'Forecast Summary-FY26'!$D:$D, 'Analysis-School'!AH$3)</f>
        <v>0</v>
      </c>
      <c r="AI47" s="360">
        <f>SUMIFS('Forecast Summary-FY26'!$J:$J,'Forecast Summary-FY26'!$A:$A, 'Analysis-School'!$A47,'Forecast Summary-FY26'!$C:$C, 'Analysis-School'!AI$5,'Forecast Summary-FY26'!$D:$D, 'Analysis-School'!AI$3)</f>
        <v>0</v>
      </c>
      <c r="AJ47" s="360">
        <f>SUMIFS('Forecast Summary-FY26'!$J:$J,'Forecast Summary-FY26'!$A:$A, 'Analysis-School'!$A47,'Forecast Summary-FY26'!$C:$C, 'Analysis-School'!AJ$5,'Forecast Summary-FY26'!$D:$D, 'Analysis-School'!AJ$3)</f>
        <v>0</v>
      </c>
      <c r="AK47" s="360">
        <v>0</v>
      </c>
      <c r="AL47" s="360">
        <f>SUMIFS('Forecast Summary-FY25'!$J:$J,'Forecast Summary-FY25'!$A:$A, 'Analysis-School'!$A47,'Forecast Summary-FY25'!$C:$C, 'Analysis-School'!AL$5,'Forecast Summary-FY25'!$D:$D, 'Analysis-School'!AL$3)</f>
        <v>0</v>
      </c>
      <c r="AM47" s="360">
        <v>0</v>
      </c>
      <c r="AN47" s="360">
        <f>SUMIFS('Forecast Summary-FY25'!$J:$J,'Forecast Summary-FY25'!$A:$A, 'Analysis-School'!$A47,'Forecast Summary-FY25'!$C:$C, 'Analysis-School'!AN$5,'Forecast Summary-FY25'!$D:$D, 'Analysis-School'!AN$3)</f>
        <v>0</v>
      </c>
      <c r="AO47" s="360">
        <f>SUMIFS('Forecast Summary-FY26'!$J:$J,'Forecast Summary-FY26'!$A:$A, 'Analysis-School'!$A47,'Forecast Summary-FY26'!$C:$C, 'Analysis-School'!AO$5,'Forecast Summary-FY26'!$D:$D, 'Analysis-School'!AO$3)</f>
        <v>0</v>
      </c>
      <c r="AP47" s="442" t="str">
        <f t="shared" si="2"/>
        <v>NA</v>
      </c>
    </row>
    <row r="48" spans="1:42">
      <c r="A48" s="93" t="s">
        <v>131</v>
      </c>
      <c r="B48" s="354" t="s">
        <v>1894</v>
      </c>
      <c r="C48" s="355">
        <f>SUMIFS('Forecast Summary-FY26'!$E:$E,'Forecast Summary-FY26'!$A:$A, 'Analysis-School'!$A48,'Forecast Summary-FY26'!$C:$C, 'Analysis-School'!C$5,'Forecast Summary-FY26'!$D:$D, 'Analysis-School'!C$3)</f>
        <v>657</v>
      </c>
      <c r="D48" s="355">
        <f>SUMIFS('Forecast Summary-FY26'!$E:$E,'Forecast Summary-FY26'!$A:$A, 'Analysis-School'!$A48,'Forecast Summary-FY26'!$C:$C, 'Analysis-School'!D$5,'Forecast Summary-FY26'!$D:$D, 'Analysis-School'!D$3)</f>
        <v>965</v>
      </c>
      <c r="E48" s="355">
        <f>SUMIFS('Forecast Summary-FY26'!$E:$E,'Forecast Summary-FY26'!$A:$A, 'Analysis-School'!$A48,'Forecast Summary-FY26'!$C:$C, 'Analysis-School'!E$5,'Forecast Summary-FY26'!$D:$D, 'Analysis-School'!E$3)</f>
        <v>1444</v>
      </c>
      <c r="F48" s="355">
        <f>SUMIFS('Forecast Summary-FY26'!$E:$E,'Forecast Summary-FY26'!$A:$A, 'Analysis-School'!$A48,'Forecast Summary-FY26'!$C:$C, 'Analysis-School'!F$5,'Forecast Summary-FY26'!$D:$D, 'Analysis-School'!F$3)</f>
        <v>1424</v>
      </c>
      <c r="G48" s="355">
        <f>SUMIFS('Forecast Summary-FY26'!$E:$E,'Forecast Summary-FY26'!$A:$A, 'Analysis-School'!$A48,'Forecast Summary-FY26'!$C:$C, 'Analysis-School'!G$5,'Forecast Summary-FY26'!$D:$D, 'Analysis-School'!G$3)</f>
        <v>1215</v>
      </c>
      <c r="H48" s="355">
        <f>SUMIFS('Forecast Summary-FY26'!$E:$E,'Forecast Summary-FY26'!$A:$A, 'Analysis-School'!$A48,'Forecast Summary-FY26'!$C:$C, 'Analysis-School'!H$5,'Forecast Summary-FY26'!$D:$D, 'Analysis-School'!H$3)</f>
        <v>1278</v>
      </c>
      <c r="I48" s="355">
        <v>1368.0359669837917</v>
      </c>
      <c r="J48" s="355">
        <f>SUMIFS('Forecast Summary-FY25'!$E:$E,'Forecast Summary-FY25'!$A:$A, 'Analysis-School'!$A48,'Forecast Summary-FY25'!$C:$C, 'Analysis-School'!J$5,'Forecast Summary-FY25'!$D:$D, 'Analysis-School'!J$3)</f>
        <v>1488</v>
      </c>
      <c r="K48" s="355">
        <v>1452.8770837687889</v>
      </c>
      <c r="L48" s="355">
        <f>SUMIFS('Forecast Summary-FY25'!$E:$E,'Forecast Summary-FY25'!$A:$A, 'Analysis-School'!$A48,'Forecast Summary-FY25'!$C:$C, 'Analysis-School'!L$5,'Forecast Summary-FY25'!$D:$D, 'Analysis-School'!L$3)</f>
        <v>1542</v>
      </c>
      <c r="M48" s="355">
        <f>SUMIFS('Forecast Summary-FY26'!$E:$E,'Forecast Summary-FY26'!$A:$A, 'Analysis-School'!$A48,'Forecast Summary-FY26'!$C:$C, 'Analysis-School'!M$5,'Forecast Summary-FY26'!$D:$D, 'Analysis-School'!M$3)</f>
        <v>1589</v>
      </c>
      <c r="N48" s="439">
        <f t="shared" si="0"/>
        <v>0.24334898278560257</v>
      </c>
      <c r="O48" s="358"/>
      <c r="P48" s="354" t="s">
        <v>1894</v>
      </c>
      <c r="Q48" s="355">
        <f>SUMIFS('Forecast Summary-FY26'!$F:$F,'Forecast Summary-FY26'!$A:$A, 'Analysis-School'!$A48,'Forecast Summary-FY26'!$C:$C, 'Analysis-School'!Q$5,'Forecast Summary-FY26'!$D:$D, 'Analysis-School'!Q$3)</f>
        <v>451</v>
      </c>
      <c r="R48" s="355">
        <f>SUMIFS('Forecast Summary-FY26'!$F:$F,'Forecast Summary-FY26'!$A:$A, 'Analysis-School'!$A48,'Forecast Summary-FY26'!$C:$C, 'Analysis-School'!R$5,'Forecast Summary-FY26'!$D:$D, 'Analysis-School'!R$3)</f>
        <v>411</v>
      </c>
      <c r="S48" s="355">
        <f>SUMIFS('Forecast Summary-FY26'!$F:$F,'Forecast Summary-FY26'!$A:$A, 'Analysis-School'!$A48,'Forecast Summary-FY26'!$C:$C, 'Analysis-School'!S$5,'Forecast Summary-FY26'!$D:$D, 'Analysis-School'!S$3)</f>
        <v>525</v>
      </c>
      <c r="T48" s="355">
        <f>SUMIFS('Forecast Summary-FY26'!$F:$F,'Forecast Summary-FY26'!$A:$A, 'Analysis-School'!$A48,'Forecast Summary-FY26'!$C:$C, 'Analysis-School'!T$5,'Forecast Summary-FY26'!$D:$D, 'Analysis-School'!T$3)</f>
        <v>641</v>
      </c>
      <c r="U48" s="355">
        <f>SUMIFS('Forecast Summary-FY26'!$F:$F,'Forecast Summary-FY26'!$A:$A, 'Analysis-School'!$A48,'Forecast Summary-FY26'!$C:$C, 'Analysis-School'!U$5,'Forecast Summary-FY26'!$D:$D, 'Analysis-School'!U$3)</f>
        <v>832</v>
      </c>
      <c r="V48" s="355">
        <f>SUMIFS('Forecast Summary-FY26'!$F:$F,'Forecast Summary-FY26'!$A:$A, 'Analysis-School'!$A48,'Forecast Summary-FY26'!$C:$C, 'Analysis-School'!V$5,'Forecast Summary-FY26'!$D:$D, 'Analysis-School'!V$3)</f>
        <v>973</v>
      </c>
      <c r="W48" s="355">
        <v>1064.8000000000002</v>
      </c>
      <c r="X48" s="355">
        <f>SUMIFS('Forecast Summary-FY25'!$F:$F,'Forecast Summary-FY25'!$A:$A, 'Analysis-School'!$A48,'Forecast Summary-FY25'!$C:$C, 'Analysis-School'!X$5,'Forecast Summary-FY25'!$D:$D, 'Analysis-School'!X$3)</f>
        <v>872</v>
      </c>
      <c r="Y48" s="355">
        <v>1171.2800000000002</v>
      </c>
      <c r="Z48" s="355">
        <f>SUMIFS('Forecast Summary-FY25'!$F:$F,'Forecast Summary-FY25'!$A:$A, 'Analysis-School'!$A48,'Forecast Summary-FY25'!$C:$C, 'Analysis-School'!Z$5,'Forecast Summary-FY25'!$D:$D, 'Analysis-School'!Z$3)</f>
        <v>890</v>
      </c>
      <c r="AA48" s="355">
        <f>SUMIFS('Forecast Summary-FY26'!$F:$F,'Forecast Summary-FY26'!$A:$A, 'Analysis-School'!$A48,'Forecast Summary-FY26'!$C:$C, 'Analysis-School'!AA$5,'Forecast Summary-FY26'!$D:$D, 'Analysis-School'!AA$3)</f>
        <v>907</v>
      </c>
      <c r="AB48" s="439">
        <f t="shared" si="1"/>
        <v>-6.7831449126413146E-2</v>
      </c>
      <c r="AC48" s="358"/>
      <c r="AD48" s="354" t="s">
        <v>1894</v>
      </c>
      <c r="AE48" s="355">
        <f>SUMIFS('Forecast Summary-FY26'!$J:$J,'Forecast Summary-FY26'!$A:$A, 'Analysis-School'!$A48,'Forecast Summary-FY26'!$C:$C, 'Analysis-School'!AE$5,'Forecast Summary-FY26'!$D:$D, 'Analysis-School'!AE$3)</f>
        <v>0</v>
      </c>
      <c r="AF48" s="355">
        <f>SUMIFS('Forecast Summary-FY26'!$J:$J,'Forecast Summary-FY26'!$A:$A, 'Analysis-School'!$A48,'Forecast Summary-FY26'!$C:$C, 'Analysis-School'!AF$5,'Forecast Summary-FY26'!$D:$D, 'Analysis-School'!AF$3)</f>
        <v>0</v>
      </c>
      <c r="AG48" s="355">
        <f>SUMIFS('Forecast Summary-FY26'!$J:$J,'Forecast Summary-FY26'!$A:$A, 'Analysis-School'!$A48,'Forecast Summary-FY26'!$C:$C, 'Analysis-School'!AG$5,'Forecast Summary-FY26'!$D:$D, 'Analysis-School'!AG$3)</f>
        <v>0</v>
      </c>
      <c r="AH48" s="355">
        <f>SUMIFS('Forecast Summary-FY26'!$J:$J,'Forecast Summary-FY26'!$A:$A, 'Analysis-School'!$A48,'Forecast Summary-FY26'!$C:$C, 'Analysis-School'!AH$5,'Forecast Summary-FY26'!$D:$D, 'Analysis-School'!AH$3)</f>
        <v>0</v>
      </c>
      <c r="AI48" s="355">
        <f>SUMIFS('Forecast Summary-FY26'!$J:$J,'Forecast Summary-FY26'!$A:$A, 'Analysis-School'!$A48,'Forecast Summary-FY26'!$C:$C, 'Analysis-School'!AI$5,'Forecast Summary-FY26'!$D:$D, 'Analysis-School'!AI$3)</f>
        <v>0</v>
      </c>
      <c r="AJ48" s="355">
        <f>SUMIFS('Forecast Summary-FY26'!$J:$J,'Forecast Summary-FY26'!$A:$A, 'Analysis-School'!$A48,'Forecast Summary-FY26'!$C:$C, 'Analysis-School'!AJ$5,'Forecast Summary-FY26'!$D:$D, 'Analysis-School'!AJ$3)</f>
        <v>0</v>
      </c>
      <c r="AK48" s="355">
        <v>0</v>
      </c>
      <c r="AL48" s="355">
        <f>SUMIFS('Forecast Summary-FY25'!$J:$J,'Forecast Summary-FY25'!$A:$A, 'Analysis-School'!$A48,'Forecast Summary-FY25'!$C:$C, 'Analysis-School'!AL$5,'Forecast Summary-FY25'!$D:$D, 'Analysis-School'!AL$3)</f>
        <v>0</v>
      </c>
      <c r="AM48" s="355">
        <v>0</v>
      </c>
      <c r="AN48" s="355">
        <f>SUMIFS('Forecast Summary-FY25'!$J:$J,'Forecast Summary-FY25'!$A:$A, 'Analysis-School'!$A48,'Forecast Summary-FY25'!$C:$C, 'Analysis-School'!AN$5,'Forecast Summary-FY25'!$D:$D, 'Analysis-School'!AN$3)</f>
        <v>0</v>
      </c>
      <c r="AO48" s="355">
        <f>SUMIFS('Forecast Summary-FY26'!$J:$J,'Forecast Summary-FY26'!$A:$A, 'Analysis-School'!$A48,'Forecast Summary-FY26'!$C:$C, 'Analysis-School'!AO$5,'Forecast Summary-FY26'!$D:$D, 'Analysis-School'!AO$3)</f>
        <v>0</v>
      </c>
      <c r="AP48" s="439" t="str">
        <f t="shared" si="2"/>
        <v>NA</v>
      </c>
    </row>
    <row r="49" spans="1:42">
      <c r="A49" s="10" t="s">
        <v>133</v>
      </c>
      <c r="B49" s="359" t="s">
        <v>1895</v>
      </c>
      <c r="C49" s="360">
        <f>SUMIFS('Forecast Summary-FY26'!$E:$E,'Forecast Summary-FY26'!$A:$A, 'Analysis-School'!$A49,'Forecast Summary-FY26'!$C:$C, 'Analysis-School'!C$5,'Forecast Summary-FY26'!$D:$D, 'Analysis-School'!C$3)</f>
        <v>682</v>
      </c>
      <c r="D49" s="360">
        <f>SUMIFS('Forecast Summary-FY26'!$E:$E,'Forecast Summary-FY26'!$A:$A, 'Analysis-School'!$A49,'Forecast Summary-FY26'!$C:$C, 'Analysis-School'!D$5,'Forecast Summary-FY26'!$D:$D, 'Analysis-School'!D$3)</f>
        <v>705</v>
      </c>
      <c r="E49" s="360">
        <f>SUMIFS('Forecast Summary-FY26'!$E:$E,'Forecast Summary-FY26'!$A:$A, 'Analysis-School'!$A49,'Forecast Summary-FY26'!$C:$C, 'Analysis-School'!E$5,'Forecast Summary-FY26'!$D:$D, 'Analysis-School'!E$3)</f>
        <v>525</v>
      </c>
      <c r="F49" s="360">
        <f>SUMIFS('Forecast Summary-FY26'!$E:$E,'Forecast Summary-FY26'!$A:$A, 'Analysis-School'!$A49,'Forecast Summary-FY26'!$C:$C, 'Analysis-School'!F$5,'Forecast Summary-FY26'!$D:$D, 'Analysis-School'!F$3)</f>
        <v>712</v>
      </c>
      <c r="G49" s="360">
        <f>SUMIFS('Forecast Summary-FY26'!$E:$E,'Forecast Summary-FY26'!$A:$A, 'Analysis-School'!$A49,'Forecast Summary-FY26'!$C:$C, 'Analysis-School'!G$5,'Forecast Summary-FY26'!$D:$D, 'Analysis-School'!G$3)</f>
        <v>797</v>
      </c>
      <c r="H49" s="360">
        <f>SUMIFS('Forecast Summary-FY26'!$E:$E,'Forecast Summary-FY26'!$A:$A, 'Analysis-School'!$A49,'Forecast Summary-FY26'!$C:$C, 'Analysis-School'!H$5,'Forecast Summary-FY26'!$D:$D, 'Analysis-School'!H$3)</f>
        <v>710</v>
      </c>
      <c r="I49" s="360">
        <v>781.00000000000011</v>
      </c>
      <c r="J49" s="360">
        <f>SUMIFS('Forecast Summary-FY25'!$E:$E,'Forecast Summary-FY25'!$A:$A, 'Analysis-School'!$A49,'Forecast Summary-FY25'!$C:$C, 'Analysis-School'!J$5,'Forecast Summary-FY25'!$D:$D, 'Analysis-School'!J$3)</f>
        <v>925</v>
      </c>
      <c r="K49" s="360">
        <v>806.97857591494403</v>
      </c>
      <c r="L49" s="360">
        <f>SUMIFS('Forecast Summary-FY25'!$E:$E,'Forecast Summary-FY25'!$A:$A, 'Analysis-School'!$A49,'Forecast Summary-FY25'!$C:$C, 'Analysis-School'!L$5,'Forecast Summary-FY25'!$D:$D, 'Analysis-School'!L$3)</f>
        <v>878.75</v>
      </c>
      <c r="M49" s="360">
        <f>SUMIFS('Forecast Summary-FY26'!$E:$E,'Forecast Summary-FY26'!$A:$A, 'Analysis-School'!$A49,'Forecast Summary-FY26'!$C:$C, 'Analysis-School'!M$5,'Forecast Summary-FY26'!$D:$D, 'Analysis-School'!M$3)</f>
        <v>834.8125</v>
      </c>
      <c r="N49" s="442">
        <f t="shared" si="0"/>
        <v>0.17579225352112671</v>
      </c>
      <c r="P49" s="359" t="s">
        <v>1895</v>
      </c>
      <c r="Q49" s="360">
        <f>SUMIFS('Forecast Summary-FY26'!$F:$F,'Forecast Summary-FY26'!$A:$A, 'Analysis-School'!$A49,'Forecast Summary-FY26'!$C:$C, 'Analysis-School'!Q$5,'Forecast Summary-FY26'!$D:$D, 'Analysis-School'!Q$3)</f>
        <v>678</v>
      </c>
      <c r="R49" s="360">
        <f>SUMIFS('Forecast Summary-FY26'!$F:$F,'Forecast Summary-FY26'!$A:$A, 'Analysis-School'!$A49,'Forecast Summary-FY26'!$C:$C, 'Analysis-School'!R$5,'Forecast Summary-FY26'!$D:$D, 'Analysis-School'!R$3)</f>
        <v>708</v>
      </c>
      <c r="S49" s="360">
        <f>SUMIFS('Forecast Summary-FY26'!$F:$F,'Forecast Summary-FY26'!$A:$A, 'Analysis-School'!$A49,'Forecast Summary-FY26'!$C:$C, 'Analysis-School'!S$5,'Forecast Summary-FY26'!$D:$D, 'Analysis-School'!S$3)</f>
        <v>696</v>
      </c>
      <c r="T49" s="360">
        <f>SUMIFS('Forecast Summary-FY26'!$F:$F,'Forecast Summary-FY26'!$A:$A, 'Analysis-School'!$A49,'Forecast Summary-FY26'!$C:$C, 'Analysis-School'!T$5,'Forecast Summary-FY26'!$D:$D, 'Analysis-School'!T$3)</f>
        <v>761</v>
      </c>
      <c r="U49" s="360">
        <f>SUMIFS('Forecast Summary-FY26'!$F:$F,'Forecast Summary-FY26'!$A:$A, 'Analysis-School'!$A49,'Forecast Summary-FY26'!$C:$C, 'Analysis-School'!U$5,'Forecast Summary-FY26'!$D:$D, 'Analysis-School'!U$3)</f>
        <v>646</v>
      </c>
      <c r="V49" s="360">
        <f>SUMIFS('Forecast Summary-FY26'!$F:$F,'Forecast Summary-FY26'!$A:$A, 'Analysis-School'!$A49,'Forecast Summary-FY26'!$C:$C, 'Analysis-School'!V$5,'Forecast Summary-FY26'!$D:$D, 'Analysis-School'!V$3)</f>
        <v>532</v>
      </c>
      <c r="W49" s="360">
        <v>476.64113764671384</v>
      </c>
      <c r="X49" s="360">
        <f>SUMIFS('Forecast Summary-FY25'!$F:$F,'Forecast Summary-FY25'!$A:$A, 'Analysis-School'!$A49,'Forecast Summary-FY25'!$C:$C, 'Analysis-School'!X$5,'Forecast Summary-FY25'!$D:$D, 'Analysis-School'!X$3)</f>
        <v>567</v>
      </c>
      <c r="Y49" s="360">
        <v>452.80908076437811</v>
      </c>
      <c r="Z49" s="360">
        <f>SUMIFS('Forecast Summary-FY25'!$F:$F,'Forecast Summary-FY25'!$A:$A, 'Analysis-School'!$A49,'Forecast Summary-FY25'!$C:$C, 'Analysis-School'!Z$5,'Forecast Summary-FY25'!$D:$D, 'Analysis-School'!Z$3)</f>
        <v>562</v>
      </c>
      <c r="AA49" s="360">
        <f>SUMIFS('Forecast Summary-FY26'!$F:$F,'Forecast Summary-FY26'!$A:$A, 'Analysis-School'!$A49,'Forecast Summary-FY26'!$C:$C, 'Analysis-School'!AA$5,'Forecast Summary-FY26'!$D:$D, 'Analysis-School'!AA$3)</f>
        <v>615</v>
      </c>
      <c r="AB49" s="442">
        <f t="shared" si="1"/>
        <v>0.15601503759398505</v>
      </c>
      <c r="AD49" s="359" t="s">
        <v>1895</v>
      </c>
      <c r="AE49" s="360">
        <f>SUMIFS('Forecast Summary-FY26'!$J:$J,'Forecast Summary-FY26'!$A:$A, 'Analysis-School'!$A49,'Forecast Summary-FY26'!$C:$C, 'Analysis-School'!AE$5,'Forecast Summary-FY26'!$D:$D, 'Analysis-School'!AE$3)</f>
        <v>0</v>
      </c>
      <c r="AF49" s="360">
        <f>SUMIFS('Forecast Summary-FY26'!$J:$J,'Forecast Summary-FY26'!$A:$A, 'Analysis-School'!$A49,'Forecast Summary-FY26'!$C:$C, 'Analysis-School'!AF$5,'Forecast Summary-FY26'!$D:$D, 'Analysis-School'!AF$3)</f>
        <v>0</v>
      </c>
      <c r="AG49" s="360">
        <f>SUMIFS('Forecast Summary-FY26'!$J:$J,'Forecast Summary-FY26'!$A:$A, 'Analysis-School'!$A49,'Forecast Summary-FY26'!$C:$C, 'Analysis-School'!AG$5,'Forecast Summary-FY26'!$D:$D, 'Analysis-School'!AG$3)</f>
        <v>0</v>
      </c>
      <c r="AH49" s="360">
        <f>SUMIFS('Forecast Summary-FY26'!$J:$J,'Forecast Summary-FY26'!$A:$A, 'Analysis-School'!$A49,'Forecast Summary-FY26'!$C:$C, 'Analysis-School'!AH$5,'Forecast Summary-FY26'!$D:$D, 'Analysis-School'!AH$3)</f>
        <v>0</v>
      </c>
      <c r="AI49" s="360">
        <f>SUMIFS('Forecast Summary-FY26'!$J:$J,'Forecast Summary-FY26'!$A:$A, 'Analysis-School'!$A49,'Forecast Summary-FY26'!$C:$C, 'Analysis-School'!AI$5,'Forecast Summary-FY26'!$D:$D, 'Analysis-School'!AI$3)</f>
        <v>0</v>
      </c>
      <c r="AJ49" s="360">
        <f>SUMIFS('Forecast Summary-FY26'!$J:$J,'Forecast Summary-FY26'!$A:$A, 'Analysis-School'!$A49,'Forecast Summary-FY26'!$C:$C, 'Analysis-School'!AJ$5,'Forecast Summary-FY26'!$D:$D, 'Analysis-School'!AJ$3)</f>
        <v>0</v>
      </c>
      <c r="AK49" s="360">
        <v>0</v>
      </c>
      <c r="AL49" s="360">
        <f>SUMIFS('Forecast Summary-FY25'!$J:$J,'Forecast Summary-FY25'!$A:$A, 'Analysis-School'!$A49,'Forecast Summary-FY25'!$C:$C, 'Analysis-School'!AL$5,'Forecast Summary-FY25'!$D:$D, 'Analysis-School'!AL$3)</f>
        <v>0</v>
      </c>
      <c r="AM49" s="360">
        <v>0</v>
      </c>
      <c r="AN49" s="360">
        <f>SUMIFS('Forecast Summary-FY25'!$J:$J,'Forecast Summary-FY25'!$A:$A, 'Analysis-School'!$A49,'Forecast Summary-FY25'!$C:$C, 'Analysis-School'!AN$5,'Forecast Summary-FY25'!$D:$D, 'Analysis-School'!AN$3)</f>
        <v>0</v>
      </c>
      <c r="AO49" s="360">
        <f>SUMIFS('Forecast Summary-FY26'!$J:$J,'Forecast Summary-FY26'!$A:$A, 'Analysis-School'!$A49,'Forecast Summary-FY26'!$C:$C, 'Analysis-School'!AO$5,'Forecast Summary-FY26'!$D:$D, 'Analysis-School'!AO$3)</f>
        <v>0</v>
      </c>
      <c r="AP49" s="442" t="str">
        <f t="shared" si="2"/>
        <v>NA</v>
      </c>
    </row>
    <row r="50" spans="1:42">
      <c r="A50" s="10" t="s">
        <v>135</v>
      </c>
      <c r="B50" s="354" t="s">
        <v>1896</v>
      </c>
      <c r="C50" s="355">
        <f>SUMIFS('Forecast Summary-FY26'!$E:$E,'Forecast Summary-FY26'!$A:$A, 'Analysis-School'!$A50,'Forecast Summary-FY26'!$C:$C, 'Analysis-School'!C$5,'Forecast Summary-FY26'!$D:$D, 'Analysis-School'!C$3)</f>
        <v>688</v>
      </c>
      <c r="D50" s="355">
        <f>SUMIFS('Forecast Summary-FY26'!$E:$E,'Forecast Summary-FY26'!$A:$A, 'Analysis-School'!$A50,'Forecast Summary-FY26'!$C:$C, 'Analysis-School'!D$5,'Forecast Summary-FY26'!$D:$D, 'Analysis-School'!D$3)</f>
        <v>790</v>
      </c>
      <c r="E50" s="355">
        <f>SUMIFS('Forecast Summary-FY26'!$E:$E,'Forecast Summary-FY26'!$A:$A, 'Analysis-School'!$A50,'Forecast Summary-FY26'!$C:$C, 'Analysis-School'!E$5,'Forecast Summary-FY26'!$D:$D, 'Analysis-School'!E$3)</f>
        <v>824</v>
      </c>
      <c r="F50" s="355">
        <f>SUMIFS('Forecast Summary-FY26'!$E:$E,'Forecast Summary-FY26'!$A:$A, 'Analysis-School'!$A50,'Forecast Summary-FY26'!$C:$C, 'Analysis-School'!F$5,'Forecast Summary-FY26'!$D:$D, 'Analysis-School'!F$3)</f>
        <v>689</v>
      </c>
      <c r="G50" s="355">
        <f>SUMIFS('Forecast Summary-FY26'!$E:$E,'Forecast Summary-FY26'!$A:$A, 'Analysis-School'!$A50,'Forecast Summary-FY26'!$C:$C, 'Analysis-School'!G$5,'Forecast Summary-FY26'!$D:$D, 'Analysis-School'!G$3)</f>
        <v>748</v>
      </c>
      <c r="H50" s="355">
        <f>SUMIFS('Forecast Summary-FY26'!$E:$E,'Forecast Summary-FY26'!$A:$A, 'Analysis-School'!$A50,'Forecast Summary-FY26'!$C:$C, 'Analysis-School'!H$5,'Forecast Summary-FY26'!$D:$D, 'Analysis-School'!H$3)</f>
        <v>799</v>
      </c>
      <c r="I50" s="355">
        <v>761.01901069071755</v>
      </c>
      <c r="J50" s="355">
        <f>SUMIFS('Forecast Summary-FY25'!$E:$E,'Forecast Summary-FY25'!$A:$A, 'Analysis-School'!$A50,'Forecast Summary-FY25'!$C:$C, 'Analysis-School'!J$5,'Forecast Summary-FY25'!$D:$D, 'Analysis-School'!J$3)</f>
        <v>852</v>
      </c>
      <c r="K50" s="355">
        <v>764.55654193189469</v>
      </c>
      <c r="L50" s="355">
        <f>SUMIFS('Forecast Summary-FY25'!$E:$E,'Forecast Summary-FY25'!$A:$A, 'Analysis-School'!$A50,'Forecast Summary-FY25'!$C:$C, 'Analysis-School'!L$5,'Forecast Summary-FY25'!$D:$D, 'Analysis-School'!L$3)</f>
        <v>809.4</v>
      </c>
      <c r="M50" s="355">
        <f>SUMIFS('Forecast Summary-FY26'!$E:$E,'Forecast Summary-FY26'!$A:$A, 'Analysis-School'!$A50,'Forecast Summary-FY26'!$C:$C, 'Analysis-School'!M$5,'Forecast Summary-FY26'!$D:$D, 'Analysis-School'!M$3)</f>
        <v>771</v>
      </c>
      <c r="N50" s="439">
        <f t="shared" si="0"/>
        <v>-3.5043804755944929E-2</v>
      </c>
      <c r="O50" s="358"/>
      <c r="P50" s="354" t="s">
        <v>1896</v>
      </c>
      <c r="Q50" s="355">
        <f>SUMIFS('Forecast Summary-FY26'!$F:$F,'Forecast Summary-FY26'!$A:$A, 'Analysis-School'!$A50,'Forecast Summary-FY26'!$C:$C, 'Analysis-School'!Q$5,'Forecast Summary-FY26'!$D:$D, 'Analysis-School'!Q$3)</f>
        <v>1088</v>
      </c>
      <c r="R50" s="355">
        <f>SUMIFS('Forecast Summary-FY26'!$F:$F,'Forecast Summary-FY26'!$A:$A, 'Analysis-School'!$A50,'Forecast Summary-FY26'!$C:$C, 'Analysis-School'!R$5,'Forecast Summary-FY26'!$D:$D, 'Analysis-School'!R$3)</f>
        <v>1068</v>
      </c>
      <c r="S50" s="355">
        <f>SUMIFS('Forecast Summary-FY26'!$F:$F,'Forecast Summary-FY26'!$A:$A, 'Analysis-School'!$A50,'Forecast Summary-FY26'!$C:$C, 'Analysis-School'!S$5,'Forecast Summary-FY26'!$D:$D, 'Analysis-School'!S$3)</f>
        <v>1062</v>
      </c>
      <c r="T50" s="355">
        <f>SUMIFS('Forecast Summary-FY26'!$F:$F,'Forecast Summary-FY26'!$A:$A, 'Analysis-School'!$A50,'Forecast Summary-FY26'!$C:$C, 'Analysis-School'!T$5,'Forecast Summary-FY26'!$D:$D, 'Analysis-School'!T$3)</f>
        <v>1074</v>
      </c>
      <c r="U50" s="355">
        <f>SUMIFS('Forecast Summary-FY26'!$F:$F,'Forecast Summary-FY26'!$A:$A, 'Analysis-School'!$A50,'Forecast Summary-FY26'!$C:$C, 'Analysis-School'!U$5,'Forecast Summary-FY26'!$D:$D, 'Analysis-School'!U$3)</f>
        <v>1035</v>
      </c>
      <c r="V50" s="355">
        <f>SUMIFS('Forecast Summary-FY26'!$F:$F,'Forecast Summary-FY26'!$A:$A, 'Analysis-School'!$A50,'Forecast Summary-FY26'!$C:$C, 'Analysis-School'!V$5,'Forecast Summary-FY26'!$D:$D, 'Analysis-School'!V$3)</f>
        <v>1023</v>
      </c>
      <c r="W50" s="355">
        <v>989.33359285419476</v>
      </c>
      <c r="X50" s="355">
        <f>SUMIFS('Forecast Summary-FY25'!$F:$F,'Forecast Summary-FY25'!$A:$A, 'Analysis-School'!$A50,'Forecast Summary-FY25'!$C:$C, 'Analysis-School'!X$5,'Forecast Summary-FY25'!$D:$D, 'Analysis-School'!X$3)</f>
        <v>986</v>
      </c>
      <c r="Y50" s="355">
        <v>981.72524597102029</v>
      </c>
      <c r="Z50" s="355">
        <f>SUMIFS('Forecast Summary-FY25'!$F:$F,'Forecast Summary-FY25'!$A:$A, 'Analysis-School'!$A50,'Forecast Summary-FY25'!$C:$C, 'Analysis-School'!Z$5,'Forecast Summary-FY25'!$D:$D, 'Analysis-School'!Z$3)</f>
        <v>989</v>
      </c>
      <c r="AA50" s="355">
        <f>SUMIFS('Forecast Summary-FY26'!$F:$F,'Forecast Summary-FY26'!$A:$A, 'Analysis-School'!$A50,'Forecast Summary-FY26'!$C:$C, 'Analysis-School'!AA$5,'Forecast Summary-FY26'!$D:$D, 'Analysis-School'!AA$3)</f>
        <v>1014</v>
      </c>
      <c r="AB50" s="439">
        <f t="shared" si="1"/>
        <v>-8.7976539589442737E-3</v>
      </c>
      <c r="AC50" s="358"/>
      <c r="AD50" s="354" t="s">
        <v>1896</v>
      </c>
      <c r="AE50" s="355">
        <f>SUMIFS('Forecast Summary-FY26'!$J:$J,'Forecast Summary-FY26'!$A:$A, 'Analysis-School'!$A50,'Forecast Summary-FY26'!$C:$C, 'Analysis-School'!AE$5,'Forecast Summary-FY26'!$D:$D, 'Analysis-School'!AE$3)</f>
        <v>0</v>
      </c>
      <c r="AF50" s="355">
        <f>SUMIFS('Forecast Summary-FY26'!$J:$J,'Forecast Summary-FY26'!$A:$A, 'Analysis-School'!$A50,'Forecast Summary-FY26'!$C:$C, 'Analysis-School'!AF$5,'Forecast Summary-FY26'!$D:$D, 'Analysis-School'!AF$3)</f>
        <v>1</v>
      </c>
      <c r="AG50" s="355">
        <f>SUMIFS('Forecast Summary-FY26'!$J:$J,'Forecast Summary-FY26'!$A:$A, 'Analysis-School'!$A50,'Forecast Summary-FY26'!$C:$C, 'Analysis-School'!AG$5,'Forecast Summary-FY26'!$D:$D, 'Analysis-School'!AG$3)</f>
        <v>2</v>
      </c>
      <c r="AH50" s="355">
        <f>SUMIFS('Forecast Summary-FY26'!$J:$J,'Forecast Summary-FY26'!$A:$A, 'Analysis-School'!$A50,'Forecast Summary-FY26'!$C:$C, 'Analysis-School'!AH$5,'Forecast Summary-FY26'!$D:$D, 'Analysis-School'!AH$3)</f>
        <v>0</v>
      </c>
      <c r="AI50" s="355">
        <f>SUMIFS('Forecast Summary-FY26'!$J:$J,'Forecast Summary-FY26'!$A:$A, 'Analysis-School'!$A50,'Forecast Summary-FY26'!$C:$C, 'Analysis-School'!AI$5,'Forecast Summary-FY26'!$D:$D, 'Analysis-School'!AI$3)</f>
        <v>0</v>
      </c>
      <c r="AJ50" s="355">
        <f>SUMIFS('Forecast Summary-FY26'!$J:$J,'Forecast Summary-FY26'!$A:$A, 'Analysis-School'!$A50,'Forecast Summary-FY26'!$C:$C, 'Analysis-School'!AJ$5,'Forecast Summary-FY26'!$D:$D, 'Analysis-School'!AJ$3)</f>
        <v>1</v>
      </c>
      <c r="AK50" s="355">
        <v>0.95</v>
      </c>
      <c r="AL50" s="355">
        <f>SUMIFS('Forecast Summary-FY25'!$J:$J,'Forecast Summary-FY25'!$A:$A, 'Analysis-School'!$A50,'Forecast Summary-FY25'!$C:$C, 'Analysis-School'!AL$5,'Forecast Summary-FY25'!$D:$D, 'Analysis-School'!AL$3)</f>
        <v>3</v>
      </c>
      <c r="AM50" s="355">
        <v>0.90249999999999997</v>
      </c>
      <c r="AN50" s="355">
        <f>SUMIFS('Forecast Summary-FY25'!$J:$J,'Forecast Summary-FY25'!$A:$A, 'Analysis-School'!$A50,'Forecast Summary-FY25'!$C:$C, 'Analysis-School'!AN$5,'Forecast Summary-FY25'!$D:$D, 'Analysis-School'!AN$3)</f>
        <v>2.8499999999999996</v>
      </c>
      <c r="AO50" s="355">
        <f>SUMIFS('Forecast Summary-FY26'!$J:$J,'Forecast Summary-FY26'!$A:$A, 'Analysis-School'!$A50,'Forecast Summary-FY26'!$C:$C, 'Analysis-School'!AO$5,'Forecast Summary-FY26'!$D:$D, 'Analysis-School'!AO$3)</f>
        <v>2.7074999999999996</v>
      </c>
      <c r="AP50" s="439">
        <f t="shared" si="2"/>
        <v>1.7074999999999996</v>
      </c>
    </row>
    <row r="51" spans="1:42">
      <c r="A51" s="10" t="s">
        <v>137</v>
      </c>
      <c r="B51" s="359" t="s">
        <v>1897</v>
      </c>
      <c r="C51" s="360">
        <f>SUMIFS('Forecast Summary-FY26'!$E:$E,'Forecast Summary-FY26'!$A:$A, 'Analysis-School'!$A51,'Forecast Summary-FY26'!$C:$C, 'Analysis-School'!C$5,'Forecast Summary-FY26'!$D:$D, 'Analysis-School'!C$3)</f>
        <v>196</v>
      </c>
      <c r="D51" s="360">
        <f>SUMIFS('Forecast Summary-FY26'!$E:$E,'Forecast Summary-FY26'!$A:$A, 'Analysis-School'!$A51,'Forecast Summary-FY26'!$C:$C, 'Analysis-School'!D$5,'Forecast Summary-FY26'!$D:$D, 'Analysis-School'!D$3)</f>
        <v>239</v>
      </c>
      <c r="E51" s="360">
        <f>SUMIFS('Forecast Summary-FY26'!$E:$E,'Forecast Summary-FY26'!$A:$A, 'Analysis-School'!$A51,'Forecast Summary-FY26'!$C:$C, 'Analysis-School'!E$5,'Forecast Summary-FY26'!$D:$D, 'Analysis-School'!E$3)</f>
        <v>297</v>
      </c>
      <c r="F51" s="360">
        <f>SUMIFS('Forecast Summary-FY26'!$E:$E,'Forecast Summary-FY26'!$A:$A, 'Analysis-School'!$A51,'Forecast Summary-FY26'!$C:$C, 'Analysis-School'!F$5,'Forecast Summary-FY26'!$D:$D, 'Analysis-School'!F$3)</f>
        <v>211</v>
      </c>
      <c r="G51" s="360">
        <f>SUMIFS('Forecast Summary-FY26'!$E:$E,'Forecast Summary-FY26'!$A:$A, 'Analysis-School'!$A51,'Forecast Summary-FY26'!$C:$C, 'Analysis-School'!G$5,'Forecast Summary-FY26'!$D:$D, 'Analysis-School'!G$3)</f>
        <v>261</v>
      </c>
      <c r="H51" s="360">
        <f>SUMIFS('Forecast Summary-FY26'!$E:$E,'Forecast Summary-FY26'!$A:$A, 'Analysis-School'!$A51,'Forecast Summary-FY26'!$C:$C, 'Analysis-School'!H$5,'Forecast Summary-FY26'!$D:$D, 'Analysis-School'!H$3)</f>
        <v>196</v>
      </c>
      <c r="I51" s="360">
        <v>212.67860136020366</v>
      </c>
      <c r="J51" s="360">
        <f>SUMIFS('Forecast Summary-FY25'!$E:$E,'Forecast Summary-FY25'!$A:$A, 'Analysis-School'!$A51,'Forecast Summary-FY25'!$C:$C, 'Analysis-School'!J$5,'Forecast Summary-FY25'!$D:$D, 'Analysis-School'!J$3)</f>
        <v>185</v>
      </c>
      <c r="K51" s="360">
        <v>208.04316495241071</v>
      </c>
      <c r="L51" s="360">
        <f>SUMIFS('Forecast Summary-FY25'!$E:$E,'Forecast Summary-FY25'!$A:$A, 'Analysis-School'!$A51,'Forecast Summary-FY25'!$C:$C, 'Analysis-School'!L$5,'Forecast Summary-FY25'!$D:$D, 'Analysis-School'!L$3)</f>
        <v>203.50000000000003</v>
      </c>
      <c r="M51" s="360">
        <f>SUMIFS('Forecast Summary-FY26'!$E:$E,'Forecast Summary-FY26'!$A:$A, 'Analysis-School'!$A51,'Forecast Summary-FY26'!$C:$C, 'Analysis-School'!M$5,'Forecast Summary-FY26'!$D:$D, 'Analysis-School'!M$3)</f>
        <v>223.85000000000005</v>
      </c>
      <c r="N51" s="442">
        <f t="shared" si="0"/>
        <v>0.14209183673469417</v>
      </c>
      <c r="P51" s="359" t="s">
        <v>1897</v>
      </c>
      <c r="Q51" s="360">
        <f>SUMIFS('Forecast Summary-FY26'!$F:$F,'Forecast Summary-FY26'!$A:$A, 'Analysis-School'!$A51,'Forecast Summary-FY26'!$C:$C, 'Analysis-School'!Q$5,'Forecast Summary-FY26'!$D:$D, 'Analysis-School'!Q$3)</f>
        <v>262</v>
      </c>
      <c r="R51" s="360">
        <f>SUMIFS('Forecast Summary-FY26'!$F:$F,'Forecast Summary-FY26'!$A:$A, 'Analysis-School'!$A51,'Forecast Summary-FY26'!$C:$C, 'Analysis-School'!R$5,'Forecast Summary-FY26'!$D:$D, 'Analysis-School'!R$3)</f>
        <v>286</v>
      </c>
      <c r="S51" s="360">
        <f>SUMIFS('Forecast Summary-FY26'!$F:$F,'Forecast Summary-FY26'!$A:$A, 'Analysis-School'!$A51,'Forecast Summary-FY26'!$C:$C, 'Analysis-School'!S$5,'Forecast Summary-FY26'!$D:$D, 'Analysis-School'!S$3)</f>
        <v>250</v>
      </c>
      <c r="T51" s="360">
        <f>SUMIFS('Forecast Summary-FY26'!$F:$F,'Forecast Summary-FY26'!$A:$A, 'Analysis-School'!$A51,'Forecast Summary-FY26'!$C:$C, 'Analysis-School'!T$5,'Forecast Summary-FY26'!$D:$D, 'Analysis-School'!T$3)</f>
        <v>239</v>
      </c>
      <c r="U51" s="360">
        <f>SUMIFS('Forecast Summary-FY26'!$F:$F,'Forecast Summary-FY26'!$A:$A, 'Analysis-School'!$A51,'Forecast Summary-FY26'!$C:$C, 'Analysis-School'!U$5,'Forecast Summary-FY26'!$D:$D, 'Analysis-School'!U$3)</f>
        <v>199</v>
      </c>
      <c r="V51" s="360">
        <f>SUMIFS('Forecast Summary-FY26'!$F:$F,'Forecast Summary-FY26'!$A:$A, 'Analysis-School'!$A51,'Forecast Summary-FY26'!$C:$C, 'Analysis-School'!V$5,'Forecast Summary-FY26'!$D:$D, 'Analysis-School'!V$3)</f>
        <v>214</v>
      </c>
      <c r="W51" s="360">
        <v>191.89999999999998</v>
      </c>
      <c r="X51" s="360">
        <f>SUMIFS('Forecast Summary-FY25'!$F:$F,'Forecast Summary-FY25'!$A:$A, 'Analysis-School'!$A51,'Forecast Summary-FY25'!$C:$C, 'Analysis-School'!X$5,'Forecast Summary-FY25'!$D:$D, 'Analysis-School'!X$3)</f>
        <v>177</v>
      </c>
      <c r="Y51" s="360">
        <v>182.30499999999998</v>
      </c>
      <c r="Z51" s="360">
        <f>SUMIFS('Forecast Summary-FY25'!$F:$F,'Forecast Summary-FY25'!$A:$A, 'Analysis-School'!$A51,'Forecast Summary-FY25'!$C:$C, 'Analysis-School'!Z$5,'Forecast Summary-FY25'!$D:$D, 'Analysis-School'!Z$3)</f>
        <v>182</v>
      </c>
      <c r="AA51" s="360">
        <f>SUMIFS('Forecast Summary-FY26'!$F:$F,'Forecast Summary-FY26'!$A:$A, 'Analysis-School'!$A51,'Forecast Summary-FY26'!$C:$C, 'Analysis-School'!AA$5,'Forecast Summary-FY26'!$D:$D, 'Analysis-School'!AA$3)</f>
        <v>197</v>
      </c>
      <c r="AB51" s="442">
        <f t="shared" si="1"/>
        <v>-7.9439252336448551E-2</v>
      </c>
      <c r="AD51" s="359" t="s">
        <v>1897</v>
      </c>
      <c r="AE51" s="360">
        <f>SUMIFS('Forecast Summary-FY26'!$J:$J,'Forecast Summary-FY26'!$A:$A, 'Analysis-School'!$A51,'Forecast Summary-FY26'!$C:$C, 'Analysis-School'!AE$5,'Forecast Summary-FY26'!$D:$D, 'Analysis-School'!AE$3)</f>
        <v>0</v>
      </c>
      <c r="AF51" s="360">
        <f>SUMIFS('Forecast Summary-FY26'!$J:$J,'Forecast Summary-FY26'!$A:$A, 'Analysis-School'!$A51,'Forecast Summary-FY26'!$C:$C, 'Analysis-School'!AF$5,'Forecast Summary-FY26'!$D:$D, 'Analysis-School'!AF$3)</f>
        <v>0</v>
      </c>
      <c r="AG51" s="360">
        <f>SUMIFS('Forecast Summary-FY26'!$J:$J,'Forecast Summary-FY26'!$A:$A, 'Analysis-School'!$A51,'Forecast Summary-FY26'!$C:$C, 'Analysis-School'!AG$5,'Forecast Summary-FY26'!$D:$D, 'Analysis-School'!AG$3)</f>
        <v>0</v>
      </c>
      <c r="AH51" s="360">
        <f>SUMIFS('Forecast Summary-FY26'!$J:$J,'Forecast Summary-FY26'!$A:$A, 'Analysis-School'!$A51,'Forecast Summary-FY26'!$C:$C, 'Analysis-School'!AH$5,'Forecast Summary-FY26'!$D:$D, 'Analysis-School'!AH$3)</f>
        <v>0</v>
      </c>
      <c r="AI51" s="360">
        <f>SUMIFS('Forecast Summary-FY26'!$J:$J,'Forecast Summary-FY26'!$A:$A, 'Analysis-School'!$A51,'Forecast Summary-FY26'!$C:$C, 'Analysis-School'!AI$5,'Forecast Summary-FY26'!$D:$D, 'Analysis-School'!AI$3)</f>
        <v>0</v>
      </c>
      <c r="AJ51" s="360">
        <f>SUMIFS('Forecast Summary-FY26'!$J:$J,'Forecast Summary-FY26'!$A:$A, 'Analysis-School'!$A51,'Forecast Summary-FY26'!$C:$C, 'Analysis-School'!AJ$5,'Forecast Summary-FY26'!$D:$D, 'Analysis-School'!AJ$3)</f>
        <v>0</v>
      </c>
      <c r="AK51" s="360">
        <v>0</v>
      </c>
      <c r="AL51" s="360">
        <f>SUMIFS('Forecast Summary-FY25'!$J:$J,'Forecast Summary-FY25'!$A:$A, 'Analysis-School'!$A51,'Forecast Summary-FY25'!$C:$C, 'Analysis-School'!AL$5,'Forecast Summary-FY25'!$D:$D, 'Analysis-School'!AL$3)</f>
        <v>0</v>
      </c>
      <c r="AM51" s="360">
        <v>0</v>
      </c>
      <c r="AN51" s="360">
        <f>SUMIFS('Forecast Summary-FY25'!$J:$J,'Forecast Summary-FY25'!$A:$A, 'Analysis-School'!$A51,'Forecast Summary-FY25'!$C:$C, 'Analysis-School'!AN$5,'Forecast Summary-FY25'!$D:$D, 'Analysis-School'!AN$3)</f>
        <v>0</v>
      </c>
      <c r="AO51" s="360">
        <f>SUMIFS('Forecast Summary-FY26'!$J:$J,'Forecast Summary-FY26'!$A:$A, 'Analysis-School'!$A51,'Forecast Summary-FY26'!$C:$C, 'Analysis-School'!AO$5,'Forecast Summary-FY26'!$D:$D, 'Analysis-School'!AO$3)</f>
        <v>0</v>
      </c>
      <c r="AP51" s="442" t="str">
        <f t="shared" si="2"/>
        <v>NA</v>
      </c>
    </row>
    <row r="52" spans="1:42">
      <c r="A52" s="10" t="s">
        <v>139</v>
      </c>
      <c r="B52" s="354" t="s">
        <v>1918</v>
      </c>
      <c r="C52" s="355">
        <f>SUMIFS('Forecast Summary-FY26'!$E:$E,'Forecast Summary-FY26'!$A:$A, 'Analysis-School'!$A52,'Forecast Summary-FY26'!$C:$C, 'Analysis-School'!C$5,'Forecast Summary-FY26'!$D:$D, 'Analysis-School'!C$3)</f>
        <v>186</v>
      </c>
      <c r="D52" s="355">
        <f>SUMIFS('Forecast Summary-FY26'!$E:$E,'Forecast Summary-FY26'!$A:$A, 'Analysis-School'!$A52,'Forecast Summary-FY26'!$C:$C, 'Analysis-School'!D$5,'Forecast Summary-FY26'!$D:$D, 'Analysis-School'!D$3)</f>
        <v>173</v>
      </c>
      <c r="E52" s="355">
        <f>SUMIFS('Forecast Summary-FY26'!$E:$E,'Forecast Summary-FY26'!$A:$A, 'Analysis-School'!$A52,'Forecast Summary-FY26'!$C:$C, 'Analysis-School'!E$5,'Forecast Summary-FY26'!$D:$D, 'Analysis-School'!E$3)</f>
        <v>199</v>
      </c>
      <c r="F52" s="355">
        <f>SUMIFS('Forecast Summary-FY26'!$E:$E,'Forecast Summary-FY26'!$A:$A, 'Analysis-School'!$A52,'Forecast Summary-FY26'!$C:$C, 'Analysis-School'!F$5,'Forecast Summary-FY26'!$D:$D, 'Analysis-School'!F$3)</f>
        <v>131</v>
      </c>
      <c r="G52" s="355">
        <f>SUMIFS('Forecast Summary-FY26'!$E:$E,'Forecast Summary-FY26'!$A:$A, 'Analysis-School'!$A52,'Forecast Summary-FY26'!$C:$C, 'Analysis-School'!G$5,'Forecast Summary-FY26'!$D:$D, 'Analysis-School'!G$3)</f>
        <v>147</v>
      </c>
      <c r="H52" s="355">
        <f>SUMIFS('Forecast Summary-FY26'!$E:$E,'Forecast Summary-FY26'!$A:$A, 'Analysis-School'!$A52,'Forecast Summary-FY26'!$C:$C, 'Analysis-School'!H$5,'Forecast Summary-FY26'!$D:$D, 'Analysis-School'!H$3)</f>
        <v>195</v>
      </c>
      <c r="I52" s="355">
        <v>185.25</v>
      </c>
      <c r="J52" s="355">
        <f>SUMIFS('Forecast Summary-FY25'!$E:$E,'Forecast Summary-FY25'!$A:$A, 'Analysis-School'!$A52,'Forecast Summary-FY25'!$C:$C, 'Analysis-School'!J$5,'Forecast Summary-FY25'!$D:$D, 'Analysis-School'!J$3)</f>
        <v>190</v>
      </c>
      <c r="K52" s="355">
        <v>175.98749999999998</v>
      </c>
      <c r="L52" s="355">
        <f>SUMIFS('Forecast Summary-FY25'!$E:$E,'Forecast Summary-FY25'!$A:$A, 'Analysis-School'!$A52,'Forecast Summary-FY25'!$C:$C, 'Analysis-School'!L$5,'Forecast Summary-FY25'!$D:$D, 'Analysis-School'!L$3)</f>
        <v>180.5</v>
      </c>
      <c r="M52" s="355">
        <f>SUMIFS('Forecast Summary-FY26'!$E:$E,'Forecast Summary-FY26'!$A:$A, 'Analysis-School'!$A52,'Forecast Summary-FY26'!$C:$C, 'Analysis-School'!M$5,'Forecast Summary-FY26'!$D:$D, 'Analysis-School'!M$3)</f>
        <v>175</v>
      </c>
      <c r="N52" s="439">
        <f t="shared" si="0"/>
        <v>-0.10256410256410253</v>
      </c>
      <c r="O52" s="358"/>
      <c r="P52" s="354" t="s">
        <v>1918</v>
      </c>
      <c r="Q52" s="355">
        <f>SUMIFS('Forecast Summary-FY26'!$F:$F,'Forecast Summary-FY26'!$A:$A, 'Analysis-School'!$A52,'Forecast Summary-FY26'!$C:$C, 'Analysis-School'!Q$5,'Forecast Summary-FY26'!$D:$D, 'Analysis-School'!Q$3)</f>
        <v>273</v>
      </c>
      <c r="R52" s="355">
        <f>SUMIFS('Forecast Summary-FY26'!$F:$F,'Forecast Summary-FY26'!$A:$A, 'Analysis-School'!$A52,'Forecast Summary-FY26'!$C:$C, 'Analysis-School'!R$5,'Forecast Summary-FY26'!$D:$D, 'Analysis-School'!R$3)</f>
        <v>288</v>
      </c>
      <c r="S52" s="355">
        <f>SUMIFS('Forecast Summary-FY26'!$F:$F,'Forecast Summary-FY26'!$A:$A, 'Analysis-School'!$A52,'Forecast Summary-FY26'!$C:$C, 'Analysis-School'!S$5,'Forecast Summary-FY26'!$D:$D, 'Analysis-School'!S$3)</f>
        <v>253</v>
      </c>
      <c r="T52" s="355">
        <f>SUMIFS('Forecast Summary-FY26'!$F:$F,'Forecast Summary-FY26'!$A:$A, 'Analysis-School'!$A52,'Forecast Summary-FY26'!$C:$C, 'Analysis-School'!T$5,'Forecast Summary-FY26'!$D:$D, 'Analysis-School'!T$3)</f>
        <v>272</v>
      </c>
      <c r="U52" s="355">
        <f>SUMIFS('Forecast Summary-FY26'!$F:$F,'Forecast Summary-FY26'!$A:$A, 'Analysis-School'!$A52,'Forecast Summary-FY26'!$C:$C, 'Analysis-School'!U$5,'Forecast Summary-FY26'!$D:$D, 'Analysis-School'!U$3)</f>
        <v>229</v>
      </c>
      <c r="V52" s="355">
        <f>SUMIFS('Forecast Summary-FY26'!$F:$F,'Forecast Summary-FY26'!$A:$A, 'Analysis-School'!$A52,'Forecast Summary-FY26'!$C:$C, 'Analysis-School'!V$5,'Forecast Summary-FY26'!$D:$D, 'Analysis-School'!V$3)</f>
        <v>210</v>
      </c>
      <c r="W52" s="355">
        <v>198.60306554785109</v>
      </c>
      <c r="X52" s="355">
        <f>SUMIFS('Forecast Summary-FY25'!$F:$F,'Forecast Summary-FY25'!$A:$A, 'Analysis-School'!$A52,'Forecast Summary-FY25'!$C:$C, 'Analysis-School'!X$5,'Forecast Summary-FY25'!$D:$D, 'Analysis-School'!X$3)</f>
        <v>195</v>
      </c>
      <c r="Y52" s="355">
        <v>188.67291227045851</v>
      </c>
      <c r="Z52" s="355">
        <f>SUMIFS('Forecast Summary-FY25'!$F:$F,'Forecast Summary-FY25'!$A:$A, 'Analysis-School'!$A52,'Forecast Summary-FY25'!$C:$C, 'Analysis-School'!Z$5,'Forecast Summary-FY25'!$D:$D, 'Analysis-School'!Z$3)</f>
        <v>197</v>
      </c>
      <c r="AA52" s="355">
        <f>SUMIFS('Forecast Summary-FY26'!$F:$F,'Forecast Summary-FY26'!$A:$A, 'Analysis-School'!$A52,'Forecast Summary-FY26'!$C:$C, 'Analysis-School'!AA$5,'Forecast Summary-FY26'!$D:$D, 'Analysis-School'!AA$3)</f>
        <v>200</v>
      </c>
      <c r="AB52" s="439">
        <f t="shared" si="1"/>
        <v>-4.7619047619047672E-2</v>
      </c>
      <c r="AC52" s="358"/>
      <c r="AD52" s="354" t="s">
        <v>1918</v>
      </c>
      <c r="AE52" s="355">
        <f>SUMIFS('Forecast Summary-FY26'!$J:$J,'Forecast Summary-FY26'!$A:$A, 'Analysis-School'!$A52,'Forecast Summary-FY26'!$C:$C, 'Analysis-School'!AE$5,'Forecast Summary-FY26'!$D:$D, 'Analysis-School'!AE$3)</f>
        <v>0</v>
      </c>
      <c r="AF52" s="355">
        <f>SUMIFS('Forecast Summary-FY26'!$J:$J,'Forecast Summary-FY26'!$A:$A, 'Analysis-School'!$A52,'Forecast Summary-FY26'!$C:$C, 'Analysis-School'!AF$5,'Forecast Summary-FY26'!$D:$D, 'Analysis-School'!AF$3)</f>
        <v>0</v>
      </c>
      <c r="AG52" s="355">
        <f>SUMIFS('Forecast Summary-FY26'!$J:$J,'Forecast Summary-FY26'!$A:$A, 'Analysis-School'!$A52,'Forecast Summary-FY26'!$C:$C, 'Analysis-School'!AG$5,'Forecast Summary-FY26'!$D:$D, 'Analysis-School'!AG$3)</f>
        <v>0</v>
      </c>
      <c r="AH52" s="355">
        <f>SUMIFS('Forecast Summary-FY26'!$J:$J,'Forecast Summary-FY26'!$A:$A, 'Analysis-School'!$A52,'Forecast Summary-FY26'!$C:$C, 'Analysis-School'!AH$5,'Forecast Summary-FY26'!$D:$D, 'Analysis-School'!AH$3)</f>
        <v>0</v>
      </c>
      <c r="AI52" s="355">
        <f>SUMIFS('Forecast Summary-FY26'!$J:$J,'Forecast Summary-FY26'!$A:$A, 'Analysis-School'!$A52,'Forecast Summary-FY26'!$C:$C, 'Analysis-School'!AI$5,'Forecast Summary-FY26'!$D:$D, 'Analysis-School'!AI$3)</f>
        <v>0</v>
      </c>
      <c r="AJ52" s="355">
        <f>SUMIFS('Forecast Summary-FY26'!$J:$J,'Forecast Summary-FY26'!$A:$A, 'Analysis-School'!$A52,'Forecast Summary-FY26'!$C:$C, 'Analysis-School'!AJ$5,'Forecast Summary-FY26'!$D:$D, 'Analysis-School'!AJ$3)</f>
        <v>2</v>
      </c>
      <c r="AK52" s="355">
        <v>1.9</v>
      </c>
      <c r="AL52" s="355">
        <f>SUMIFS('Forecast Summary-FY25'!$J:$J,'Forecast Summary-FY25'!$A:$A, 'Analysis-School'!$A52,'Forecast Summary-FY25'!$C:$C, 'Analysis-School'!AL$5,'Forecast Summary-FY25'!$D:$D, 'Analysis-School'!AL$3)</f>
        <v>0</v>
      </c>
      <c r="AM52" s="355">
        <v>1.8938064632707747</v>
      </c>
      <c r="AN52" s="355">
        <f>SUMIFS('Forecast Summary-FY25'!$J:$J,'Forecast Summary-FY25'!$A:$A, 'Analysis-School'!$A52,'Forecast Summary-FY25'!$C:$C, 'Analysis-School'!AN$5,'Forecast Summary-FY25'!$D:$D, 'Analysis-School'!AN$3)</f>
        <v>0</v>
      </c>
      <c r="AO52" s="355">
        <f>SUMIFS('Forecast Summary-FY26'!$J:$J,'Forecast Summary-FY26'!$A:$A, 'Analysis-School'!$A52,'Forecast Summary-FY26'!$C:$C, 'Analysis-School'!AO$5,'Forecast Summary-FY26'!$D:$D, 'Analysis-School'!AO$3)</f>
        <v>0</v>
      </c>
      <c r="AP52" s="439">
        <f t="shared" si="2"/>
        <v>-1</v>
      </c>
    </row>
    <row r="53" spans="1:42">
      <c r="A53" s="10" t="s">
        <v>141</v>
      </c>
      <c r="B53" s="359" t="s">
        <v>1898</v>
      </c>
      <c r="C53" s="360">
        <f>SUMIFS('Forecast Summary-FY26'!$E:$E,'Forecast Summary-FY26'!$A:$A, 'Analysis-School'!$A53,'Forecast Summary-FY26'!$C:$C, 'Analysis-School'!C$5,'Forecast Summary-FY26'!$D:$D, 'Analysis-School'!C$3)</f>
        <v>567</v>
      </c>
      <c r="D53" s="360">
        <f>SUMIFS('Forecast Summary-FY26'!$E:$E,'Forecast Summary-FY26'!$A:$A, 'Analysis-School'!$A53,'Forecast Summary-FY26'!$C:$C, 'Analysis-School'!D$5,'Forecast Summary-FY26'!$D:$D, 'Analysis-School'!D$3)</f>
        <v>620</v>
      </c>
      <c r="E53" s="360">
        <f>SUMIFS('Forecast Summary-FY26'!$E:$E,'Forecast Summary-FY26'!$A:$A, 'Analysis-School'!$A53,'Forecast Summary-FY26'!$C:$C, 'Analysis-School'!E$5,'Forecast Summary-FY26'!$D:$D, 'Analysis-School'!E$3)</f>
        <v>506</v>
      </c>
      <c r="F53" s="360">
        <f>SUMIFS('Forecast Summary-FY26'!$E:$E,'Forecast Summary-FY26'!$A:$A, 'Analysis-School'!$A53,'Forecast Summary-FY26'!$C:$C, 'Analysis-School'!F$5,'Forecast Summary-FY26'!$D:$D, 'Analysis-School'!F$3)</f>
        <v>473</v>
      </c>
      <c r="G53" s="360">
        <f>SUMIFS('Forecast Summary-FY26'!$E:$E,'Forecast Summary-FY26'!$A:$A, 'Analysis-School'!$A53,'Forecast Summary-FY26'!$C:$C, 'Analysis-School'!G$5,'Forecast Summary-FY26'!$D:$D, 'Analysis-School'!G$3)</f>
        <v>506</v>
      </c>
      <c r="H53" s="360">
        <f>SUMIFS('Forecast Summary-FY26'!$E:$E,'Forecast Summary-FY26'!$A:$A, 'Analysis-School'!$A53,'Forecast Summary-FY26'!$C:$C, 'Analysis-School'!H$5,'Forecast Summary-FY26'!$D:$D, 'Analysis-School'!H$3)</f>
        <v>504</v>
      </c>
      <c r="I53" s="360">
        <v>478.79999999999995</v>
      </c>
      <c r="J53" s="360">
        <f>SUMIFS('Forecast Summary-FY25'!$E:$E,'Forecast Summary-FY25'!$A:$A, 'Analysis-School'!$A53,'Forecast Summary-FY25'!$C:$C, 'Analysis-School'!J$5,'Forecast Summary-FY25'!$D:$D, 'Analysis-School'!J$3)</f>
        <v>576</v>
      </c>
      <c r="K53" s="360">
        <v>454.85999999999996</v>
      </c>
      <c r="L53" s="360">
        <f>SUMIFS('Forecast Summary-FY25'!$E:$E,'Forecast Summary-FY25'!$A:$A, 'Analysis-School'!$A53,'Forecast Summary-FY25'!$C:$C, 'Analysis-School'!L$5,'Forecast Summary-FY25'!$D:$D, 'Analysis-School'!L$3)</f>
        <v>547.19999999999993</v>
      </c>
      <c r="M53" s="360">
        <f>SUMIFS('Forecast Summary-FY26'!$E:$E,'Forecast Summary-FY26'!$A:$A, 'Analysis-School'!$A53,'Forecast Summary-FY26'!$C:$C, 'Analysis-School'!M$5,'Forecast Summary-FY26'!$D:$D, 'Analysis-School'!M$3)</f>
        <v>536</v>
      </c>
      <c r="N53" s="442">
        <f t="shared" si="0"/>
        <v>6.3492063492063489E-2</v>
      </c>
      <c r="P53" s="359" t="s">
        <v>1898</v>
      </c>
      <c r="Q53" s="360">
        <f>SUMIFS('Forecast Summary-FY26'!$F:$F,'Forecast Summary-FY26'!$A:$A, 'Analysis-School'!$A53,'Forecast Summary-FY26'!$C:$C, 'Analysis-School'!Q$5,'Forecast Summary-FY26'!$D:$D, 'Analysis-School'!Q$3)</f>
        <v>544</v>
      </c>
      <c r="R53" s="360">
        <f>SUMIFS('Forecast Summary-FY26'!$F:$F,'Forecast Summary-FY26'!$A:$A, 'Analysis-School'!$A53,'Forecast Summary-FY26'!$C:$C, 'Analysis-School'!R$5,'Forecast Summary-FY26'!$D:$D, 'Analysis-School'!R$3)</f>
        <v>542</v>
      </c>
      <c r="S53" s="360">
        <f>SUMIFS('Forecast Summary-FY26'!$F:$F,'Forecast Summary-FY26'!$A:$A, 'Analysis-School'!$A53,'Forecast Summary-FY26'!$C:$C, 'Analysis-School'!S$5,'Forecast Summary-FY26'!$D:$D, 'Analysis-School'!S$3)</f>
        <v>638</v>
      </c>
      <c r="T53" s="360">
        <f>SUMIFS('Forecast Summary-FY26'!$F:$F,'Forecast Summary-FY26'!$A:$A, 'Analysis-School'!$A53,'Forecast Summary-FY26'!$C:$C, 'Analysis-School'!T$5,'Forecast Summary-FY26'!$D:$D, 'Analysis-School'!T$3)</f>
        <v>558</v>
      </c>
      <c r="U53" s="360">
        <f>SUMIFS('Forecast Summary-FY26'!$F:$F,'Forecast Summary-FY26'!$A:$A, 'Analysis-School'!$A53,'Forecast Summary-FY26'!$C:$C, 'Analysis-School'!U$5,'Forecast Summary-FY26'!$D:$D, 'Analysis-School'!U$3)</f>
        <v>554</v>
      </c>
      <c r="V53" s="360">
        <f>SUMIFS('Forecast Summary-FY26'!$F:$F,'Forecast Summary-FY26'!$A:$A, 'Analysis-School'!$A53,'Forecast Summary-FY26'!$C:$C, 'Analysis-School'!V$5,'Forecast Summary-FY26'!$D:$D, 'Analysis-School'!V$3)</f>
        <v>494</v>
      </c>
      <c r="W53" s="360">
        <v>463.6843817213051</v>
      </c>
      <c r="X53" s="360">
        <f>SUMIFS('Forecast Summary-FY25'!$F:$F,'Forecast Summary-FY25'!$A:$A, 'Analysis-School'!$A53,'Forecast Summary-FY25'!$C:$C, 'Analysis-School'!X$5,'Forecast Summary-FY25'!$D:$D, 'Analysis-School'!X$3)</f>
        <v>390</v>
      </c>
      <c r="Y53" s="360">
        <v>449.79282398495434</v>
      </c>
      <c r="Z53" s="360">
        <f>SUMIFS('Forecast Summary-FY25'!$F:$F,'Forecast Summary-FY25'!$A:$A, 'Analysis-School'!$A53,'Forecast Summary-FY25'!$C:$C, 'Analysis-School'!Z$5,'Forecast Summary-FY25'!$D:$D, 'Analysis-School'!Z$3)</f>
        <v>394</v>
      </c>
      <c r="AA53" s="360">
        <f>SUMIFS('Forecast Summary-FY26'!$F:$F,'Forecast Summary-FY26'!$A:$A, 'Analysis-School'!$A53,'Forecast Summary-FY26'!$C:$C, 'Analysis-School'!AA$5,'Forecast Summary-FY26'!$D:$D, 'Analysis-School'!AA$3)</f>
        <v>451</v>
      </c>
      <c r="AB53" s="442">
        <f t="shared" si="1"/>
        <v>-8.7044534412955454E-2</v>
      </c>
      <c r="AD53" s="359" t="s">
        <v>1898</v>
      </c>
      <c r="AE53" s="360">
        <f>SUMIFS('Forecast Summary-FY26'!$J:$J,'Forecast Summary-FY26'!$A:$A, 'Analysis-School'!$A53,'Forecast Summary-FY26'!$C:$C, 'Analysis-School'!AE$5,'Forecast Summary-FY26'!$D:$D, 'Analysis-School'!AE$3)</f>
        <v>0</v>
      </c>
      <c r="AF53" s="360">
        <f>SUMIFS('Forecast Summary-FY26'!$J:$J,'Forecast Summary-FY26'!$A:$A, 'Analysis-School'!$A53,'Forecast Summary-FY26'!$C:$C, 'Analysis-School'!AF$5,'Forecast Summary-FY26'!$D:$D, 'Analysis-School'!AF$3)</f>
        <v>0</v>
      </c>
      <c r="AG53" s="360">
        <f>SUMIFS('Forecast Summary-FY26'!$J:$J,'Forecast Summary-FY26'!$A:$A, 'Analysis-School'!$A53,'Forecast Summary-FY26'!$C:$C, 'Analysis-School'!AG$5,'Forecast Summary-FY26'!$D:$D, 'Analysis-School'!AG$3)</f>
        <v>0</v>
      </c>
      <c r="AH53" s="360">
        <f>SUMIFS('Forecast Summary-FY26'!$J:$J,'Forecast Summary-FY26'!$A:$A, 'Analysis-School'!$A53,'Forecast Summary-FY26'!$C:$C, 'Analysis-School'!AH$5,'Forecast Summary-FY26'!$D:$D, 'Analysis-School'!AH$3)</f>
        <v>0</v>
      </c>
      <c r="AI53" s="360">
        <f>SUMIFS('Forecast Summary-FY26'!$J:$J,'Forecast Summary-FY26'!$A:$A, 'Analysis-School'!$A53,'Forecast Summary-FY26'!$C:$C, 'Analysis-School'!AI$5,'Forecast Summary-FY26'!$D:$D, 'Analysis-School'!AI$3)</f>
        <v>0</v>
      </c>
      <c r="AJ53" s="360">
        <f>SUMIFS('Forecast Summary-FY26'!$J:$J,'Forecast Summary-FY26'!$A:$A, 'Analysis-School'!$A53,'Forecast Summary-FY26'!$C:$C, 'Analysis-School'!AJ$5,'Forecast Summary-FY26'!$D:$D, 'Analysis-School'!AJ$3)</f>
        <v>0</v>
      </c>
      <c r="AK53" s="360">
        <v>0</v>
      </c>
      <c r="AL53" s="360">
        <f>SUMIFS('Forecast Summary-FY25'!$J:$J,'Forecast Summary-FY25'!$A:$A, 'Analysis-School'!$A53,'Forecast Summary-FY25'!$C:$C, 'Analysis-School'!AL$5,'Forecast Summary-FY25'!$D:$D, 'Analysis-School'!AL$3)</f>
        <v>0</v>
      </c>
      <c r="AM53" s="360">
        <v>0</v>
      </c>
      <c r="AN53" s="360">
        <f>SUMIFS('Forecast Summary-FY25'!$J:$J,'Forecast Summary-FY25'!$A:$A, 'Analysis-School'!$A53,'Forecast Summary-FY25'!$C:$C, 'Analysis-School'!AN$5,'Forecast Summary-FY25'!$D:$D, 'Analysis-School'!AN$3)</f>
        <v>0</v>
      </c>
      <c r="AO53" s="360">
        <f>SUMIFS('Forecast Summary-FY26'!$J:$J,'Forecast Summary-FY26'!$A:$A, 'Analysis-School'!$A53,'Forecast Summary-FY26'!$C:$C, 'Analysis-School'!AO$5,'Forecast Summary-FY26'!$D:$D, 'Analysis-School'!AO$3)</f>
        <v>0</v>
      </c>
      <c r="AP53" s="442" t="str">
        <f t="shared" si="2"/>
        <v>NA</v>
      </c>
    </row>
    <row r="54" spans="1:42">
      <c r="A54" s="10" t="s">
        <v>143</v>
      </c>
      <c r="B54" s="354" t="s">
        <v>1899</v>
      </c>
      <c r="C54" s="355">
        <f>SUMIFS('Forecast Summary-FY26'!$E:$E,'Forecast Summary-FY26'!$A:$A, 'Analysis-School'!$A54,'Forecast Summary-FY26'!$C:$C, 'Analysis-School'!C$5,'Forecast Summary-FY26'!$D:$D, 'Analysis-School'!C$3)</f>
        <v>213</v>
      </c>
      <c r="D54" s="355">
        <f>SUMIFS('Forecast Summary-FY26'!$E:$E,'Forecast Summary-FY26'!$A:$A, 'Analysis-School'!$A54,'Forecast Summary-FY26'!$C:$C, 'Analysis-School'!D$5,'Forecast Summary-FY26'!$D:$D, 'Analysis-School'!D$3)</f>
        <v>204</v>
      </c>
      <c r="E54" s="355">
        <f>SUMIFS('Forecast Summary-FY26'!$E:$E,'Forecast Summary-FY26'!$A:$A, 'Analysis-School'!$A54,'Forecast Summary-FY26'!$C:$C, 'Analysis-School'!E$5,'Forecast Summary-FY26'!$D:$D, 'Analysis-School'!E$3)</f>
        <v>243</v>
      </c>
      <c r="F54" s="355">
        <f>SUMIFS('Forecast Summary-FY26'!$E:$E,'Forecast Summary-FY26'!$A:$A, 'Analysis-School'!$A54,'Forecast Summary-FY26'!$C:$C, 'Analysis-School'!F$5,'Forecast Summary-FY26'!$D:$D, 'Analysis-School'!F$3)</f>
        <v>220</v>
      </c>
      <c r="G54" s="355">
        <f>SUMIFS('Forecast Summary-FY26'!$E:$E,'Forecast Summary-FY26'!$A:$A, 'Analysis-School'!$A54,'Forecast Summary-FY26'!$C:$C, 'Analysis-School'!G$5,'Forecast Summary-FY26'!$D:$D, 'Analysis-School'!G$3)</f>
        <v>182</v>
      </c>
      <c r="H54" s="355">
        <f>SUMIFS('Forecast Summary-FY26'!$E:$E,'Forecast Summary-FY26'!$A:$A, 'Analysis-School'!$A54,'Forecast Summary-FY26'!$C:$C, 'Analysis-School'!H$5,'Forecast Summary-FY26'!$D:$D, 'Analysis-School'!H$3)</f>
        <v>179</v>
      </c>
      <c r="I54" s="355">
        <v>173.59781366447328</v>
      </c>
      <c r="J54" s="355">
        <f>SUMIFS('Forecast Summary-FY25'!$E:$E,'Forecast Summary-FY25'!$A:$A, 'Analysis-School'!$A54,'Forecast Summary-FY25'!$C:$C, 'Analysis-School'!J$5,'Forecast Summary-FY25'!$D:$D, 'Analysis-School'!J$3)</f>
        <v>178</v>
      </c>
      <c r="K54" s="355">
        <v>164.927204650882</v>
      </c>
      <c r="L54" s="355">
        <f>SUMIFS('Forecast Summary-FY25'!$E:$E,'Forecast Summary-FY25'!$A:$A, 'Analysis-School'!$A54,'Forecast Summary-FY25'!$C:$C, 'Analysis-School'!L$5,'Forecast Summary-FY25'!$D:$D, 'Analysis-School'!L$3)</f>
        <v>180</v>
      </c>
      <c r="M54" s="355">
        <f>SUMIFS('Forecast Summary-FY26'!$E:$E,'Forecast Summary-FY26'!$A:$A, 'Analysis-School'!$A54,'Forecast Summary-FY26'!$C:$C, 'Analysis-School'!M$5,'Forecast Summary-FY26'!$D:$D, 'Analysis-School'!M$3)</f>
        <v>181</v>
      </c>
      <c r="N54" s="439">
        <f t="shared" si="0"/>
        <v>1.1173184357541999E-2</v>
      </c>
      <c r="O54" s="358"/>
      <c r="P54" s="354" t="s">
        <v>1899</v>
      </c>
      <c r="Q54" s="355">
        <f>SUMIFS('Forecast Summary-FY26'!$F:$F,'Forecast Summary-FY26'!$A:$A, 'Analysis-School'!$A54,'Forecast Summary-FY26'!$C:$C, 'Analysis-School'!Q$5,'Forecast Summary-FY26'!$D:$D, 'Analysis-School'!Q$3)</f>
        <v>166</v>
      </c>
      <c r="R54" s="355">
        <f>SUMIFS('Forecast Summary-FY26'!$F:$F,'Forecast Summary-FY26'!$A:$A, 'Analysis-School'!$A54,'Forecast Summary-FY26'!$C:$C, 'Analysis-School'!R$5,'Forecast Summary-FY26'!$D:$D, 'Analysis-School'!R$3)</f>
        <v>119</v>
      </c>
      <c r="S54" s="355">
        <f>SUMIFS('Forecast Summary-FY26'!$F:$F,'Forecast Summary-FY26'!$A:$A, 'Analysis-School'!$A54,'Forecast Summary-FY26'!$C:$C, 'Analysis-School'!S$5,'Forecast Summary-FY26'!$D:$D, 'Analysis-School'!S$3)</f>
        <v>147</v>
      </c>
      <c r="T54" s="355">
        <f>SUMIFS('Forecast Summary-FY26'!$F:$F,'Forecast Summary-FY26'!$A:$A, 'Analysis-School'!$A54,'Forecast Summary-FY26'!$C:$C, 'Analysis-School'!T$5,'Forecast Summary-FY26'!$D:$D, 'Analysis-School'!T$3)</f>
        <v>169</v>
      </c>
      <c r="U54" s="355">
        <f>SUMIFS('Forecast Summary-FY26'!$F:$F,'Forecast Summary-FY26'!$A:$A, 'Analysis-School'!$A54,'Forecast Summary-FY26'!$C:$C, 'Analysis-School'!U$5,'Forecast Summary-FY26'!$D:$D, 'Analysis-School'!U$3)</f>
        <v>143</v>
      </c>
      <c r="V54" s="355">
        <f>SUMIFS('Forecast Summary-FY26'!$F:$F,'Forecast Summary-FY26'!$A:$A, 'Analysis-School'!$A54,'Forecast Summary-FY26'!$C:$C, 'Analysis-School'!V$5,'Forecast Summary-FY26'!$D:$D, 'Analysis-School'!V$3)</f>
        <v>133</v>
      </c>
      <c r="W54" s="355">
        <v>129.80000000000001</v>
      </c>
      <c r="X54" s="355">
        <f>SUMIFS('Forecast Summary-FY25'!$F:$F,'Forecast Summary-FY25'!$A:$A, 'Analysis-School'!$A54,'Forecast Summary-FY25'!$C:$C, 'Analysis-School'!X$5,'Forecast Summary-FY25'!$D:$D, 'Analysis-School'!X$3)</f>
        <v>119</v>
      </c>
      <c r="Y54" s="355">
        <v>137.99016499673337</v>
      </c>
      <c r="Z54" s="355">
        <f>SUMIFS('Forecast Summary-FY25'!$F:$F,'Forecast Summary-FY25'!$A:$A, 'Analysis-School'!$A54,'Forecast Summary-FY25'!$C:$C, 'Analysis-School'!Z$5,'Forecast Summary-FY25'!$D:$D, 'Analysis-School'!Z$3)</f>
        <v>126</v>
      </c>
      <c r="AA54" s="355">
        <f>SUMIFS('Forecast Summary-FY26'!$F:$F,'Forecast Summary-FY26'!$A:$A, 'Analysis-School'!$A54,'Forecast Summary-FY26'!$C:$C, 'Analysis-School'!AA$5,'Forecast Summary-FY26'!$D:$D, 'Analysis-School'!AA$3)</f>
        <v>145</v>
      </c>
      <c r="AB54" s="439">
        <f t="shared" si="1"/>
        <v>9.0225563909774431E-2</v>
      </c>
      <c r="AC54" s="358"/>
      <c r="AD54" s="354" t="s">
        <v>1899</v>
      </c>
      <c r="AE54" s="355">
        <f>SUMIFS('Forecast Summary-FY26'!$J:$J,'Forecast Summary-FY26'!$A:$A, 'Analysis-School'!$A54,'Forecast Summary-FY26'!$C:$C, 'Analysis-School'!AE$5,'Forecast Summary-FY26'!$D:$D, 'Analysis-School'!AE$3)</f>
        <v>0</v>
      </c>
      <c r="AF54" s="355">
        <f>SUMIFS('Forecast Summary-FY26'!$J:$J,'Forecast Summary-FY26'!$A:$A, 'Analysis-School'!$A54,'Forecast Summary-FY26'!$C:$C, 'Analysis-School'!AF$5,'Forecast Summary-FY26'!$D:$D, 'Analysis-School'!AF$3)</f>
        <v>0</v>
      </c>
      <c r="AG54" s="355">
        <f>SUMIFS('Forecast Summary-FY26'!$J:$J,'Forecast Summary-FY26'!$A:$A, 'Analysis-School'!$A54,'Forecast Summary-FY26'!$C:$C, 'Analysis-School'!AG$5,'Forecast Summary-FY26'!$D:$D, 'Analysis-School'!AG$3)</f>
        <v>0</v>
      </c>
      <c r="AH54" s="355">
        <f>SUMIFS('Forecast Summary-FY26'!$J:$J,'Forecast Summary-FY26'!$A:$A, 'Analysis-School'!$A54,'Forecast Summary-FY26'!$C:$C, 'Analysis-School'!AH$5,'Forecast Summary-FY26'!$D:$D, 'Analysis-School'!AH$3)</f>
        <v>0</v>
      </c>
      <c r="AI54" s="355">
        <f>SUMIFS('Forecast Summary-FY26'!$J:$J,'Forecast Summary-FY26'!$A:$A, 'Analysis-School'!$A54,'Forecast Summary-FY26'!$C:$C, 'Analysis-School'!AI$5,'Forecast Summary-FY26'!$D:$D, 'Analysis-School'!AI$3)</f>
        <v>0</v>
      </c>
      <c r="AJ54" s="355">
        <f>SUMIFS('Forecast Summary-FY26'!$J:$J,'Forecast Summary-FY26'!$A:$A, 'Analysis-School'!$A54,'Forecast Summary-FY26'!$C:$C, 'Analysis-School'!AJ$5,'Forecast Summary-FY26'!$D:$D, 'Analysis-School'!AJ$3)</f>
        <v>0</v>
      </c>
      <c r="AK54" s="355">
        <v>0</v>
      </c>
      <c r="AL54" s="355">
        <f>SUMIFS('Forecast Summary-FY25'!$J:$J,'Forecast Summary-FY25'!$A:$A, 'Analysis-School'!$A54,'Forecast Summary-FY25'!$C:$C, 'Analysis-School'!AL$5,'Forecast Summary-FY25'!$D:$D, 'Analysis-School'!AL$3)</f>
        <v>0</v>
      </c>
      <c r="AM54" s="355">
        <v>0</v>
      </c>
      <c r="AN54" s="355">
        <f>SUMIFS('Forecast Summary-FY25'!$J:$J,'Forecast Summary-FY25'!$A:$A, 'Analysis-School'!$A54,'Forecast Summary-FY25'!$C:$C, 'Analysis-School'!AN$5,'Forecast Summary-FY25'!$D:$D, 'Analysis-School'!AN$3)</f>
        <v>0</v>
      </c>
      <c r="AO54" s="355">
        <f>SUMIFS('Forecast Summary-FY26'!$J:$J,'Forecast Summary-FY26'!$A:$A, 'Analysis-School'!$A54,'Forecast Summary-FY26'!$C:$C, 'Analysis-School'!AO$5,'Forecast Summary-FY26'!$D:$D, 'Analysis-School'!AO$3)</f>
        <v>0</v>
      </c>
      <c r="AP54" s="439" t="str">
        <f t="shared" si="2"/>
        <v>NA</v>
      </c>
    </row>
    <row r="55" spans="1:42">
      <c r="A55" s="10" t="s">
        <v>145</v>
      </c>
      <c r="B55" s="359" t="s">
        <v>1769</v>
      </c>
      <c r="C55" s="360">
        <f>SUMIFS('Forecast Summary-FY26'!$E:$E,'Forecast Summary-FY26'!$A:$A, 'Analysis-School'!$A55,'Forecast Summary-FY26'!$C:$C, 'Analysis-School'!C$5,'Forecast Summary-FY26'!$D:$D, 'Analysis-School'!C$3)</f>
        <v>167</v>
      </c>
      <c r="D55" s="360">
        <f>SUMIFS('Forecast Summary-FY26'!$E:$E,'Forecast Summary-FY26'!$A:$A, 'Analysis-School'!$A55,'Forecast Summary-FY26'!$C:$C, 'Analysis-School'!D$5,'Forecast Summary-FY26'!$D:$D, 'Analysis-School'!D$3)</f>
        <v>166</v>
      </c>
      <c r="E55" s="360">
        <f>SUMIFS('Forecast Summary-FY26'!$E:$E,'Forecast Summary-FY26'!$A:$A, 'Analysis-School'!$A55,'Forecast Summary-FY26'!$C:$C, 'Analysis-School'!E$5,'Forecast Summary-FY26'!$D:$D, 'Analysis-School'!E$3)</f>
        <v>175</v>
      </c>
      <c r="F55" s="360">
        <f>SUMIFS('Forecast Summary-FY26'!$E:$E,'Forecast Summary-FY26'!$A:$A, 'Analysis-School'!$A55,'Forecast Summary-FY26'!$C:$C, 'Analysis-School'!F$5,'Forecast Summary-FY26'!$D:$D, 'Analysis-School'!F$3)</f>
        <v>181</v>
      </c>
      <c r="G55" s="360">
        <f>SUMIFS('Forecast Summary-FY26'!$E:$E,'Forecast Summary-FY26'!$A:$A, 'Analysis-School'!$A55,'Forecast Summary-FY26'!$C:$C, 'Analysis-School'!G$5,'Forecast Summary-FY26'!$D:$D, 'Analysis-School'!G$3)</f>
        <v>179</v>
      </c>
      <c r="H55" s="360">
        <f>SUMIFS('Forecast Summary-FY26'!$E:$E,'Forecast Summary-FY26'!$A:$A, 'Analysis-School'!$A55,'Forecast Summary-FY26'!$C:$C, 'Analysis-School'!H$5,'Forecast Summary-FY26'!$D:$D, 'Analysis-School'!H$3)</f>
        <v>218</v>
      </c>
      <c r="I55" s="360">
        <v>215.44194052558072</v>
      </c>
      <c r="J55" s="360">
        <f>SUMIFS('Forecast Summary-FY25'!$E:$E,'Forecast Summary-FY25'!$A:$A, 'Analysis-School'!$A55,'Forecast Summary-FY25'!$C:$C, 'Analysis-School'!J$5,'Forecast Summary-FY25'!$D:$D, 'Analysis-School'!J$3)</f>
        <v>242</v>
      </c>
      <c r="K55" s="360">
        <v>224.7787737103271</v>
      </c>
      <c r="L55" s="360">
        <f>SUMIFS('Forecast Summary-FY25'!$E:$E,'Forecast Summary-FY25'!$A:$A, 'Analysis-School'!$A55,'Forecast Summary-FY25'!$C:$C, 'Analysis-School'!L$5,'Forecast Summary-FY25'!$D:$D, 'Analysis-School'!L$3)</f>
        <v>243</v>
      </c>
      <c r="M55" s="360">
        <f>SUMIFS('Forecast Summary-FY26'!$E:$E,'Forecast Summary-FY26'!$A:$A, 'Analysis-School'!$A55,'Forecast Summary-FY26'!$C:$C, 'Analysis-School'!M$5,'Forecast Summary-FY26'!$D:$D, 'Analysis-School'!M$3)</f>
        <v>244</v>
      </c>
      <c r="N55" s="442">
        <f t="shared" si="0"/>
        <v>0.11926605504587151</v>
      </c>
      <c r="P55" s="359" t="s">
        <v>1769</v>
      </c>
      <c r="Q55" s="360">
        <f>SUMIFS('Forecast Summary-FY26'!$F:$F,'Forecast Summary-FY26'!$A:$A, 'Analysis-School'!$A55,'Forecast Summary-FY26'!$C:$C, 'Analysis-School'!Q$5,'Forecast Summary-FY26'!$D:$D, 'Analysis-School'!Q$3)</f>
        <v>863</v>
      </c>
      <c r="R55" s="360">
        <f>SUMIFS('Forecast Summary-FY26'!$F:$F,'Forecast Summary-FY26'!$A:$A, 'Analysis-School'!$A55,'Forecast Summary-FY26'!$C:$C, 'Analysis-School'!R$5,'Forecast Summary-FY26'!$D:$D, 'Analysis-School'!R$3)</f>
        <v>858</v>
      </c>
      <c r="S55" s="360">
        <f>SUMIFS('Forecast Summary-FY26'!$F:$F,'Forecast Summary-FY26'!$A:$A, 'Analysis-School'!$A55,'Forecast Summary-FY26'!$C:$C, 'Analysis-School'!S$5,'Forecast Summary-FY26'!$D:$D, 'Analysis-School'!S$3)</f>
        <v>795</v>
      </c>
      <c r="T55" s="360">
        <f>SUMIFS('Forecast Summary-FY26'!$F:$F,'Forecast Summary-FY26'!$A:$A, 'Analysis-School'!$A55,'Forecast Summary-FY26'!$C:$C, 'Analysis-School'!T$5,'Forecast Summary-FY26'!$D:$D, 'Analysis-School'!T$3)</f>
        <v>813</v>
      </c>
      <c r="U55" s="360">
        <f>SUMIFS('Forecast Summary-FY26'!$F:$F,'Forecast Summary-FY26'!$A:$A, 'Analysis-School'!$A55,'Forecast Summary-FY26'!$C:$C, 'Analysis-School'!U$5,'Forecast Summary-FY26'!$D:$D, 'Analysis-School'!U$3)</f>
        <v>773</v>
      </c>
      <c r="V55" s="360">
        <f>SUMIFS('Forecast Summary-FY26'!$F:$F,'Forecast Summary-FY26'!$A:$A, 'Analysis-School'!$A55,'Forecast Summary-FY26'!$C:$C, 'Analysis-School'!V$5,'Forecast Summary-FY26'!$D:$D, 'Analysis-School'!V$3)</f>
        <v>566</v>
      </c>
      <c r="W55" s="360">
        <v>566.31501859407831</v>
      </c>
      <c r="X55" s="360">
        <f>SUMIFS('Forecast Summary-FY25'!$F:$F,'Forecast Summary-FY25'!$A:$A, 'Analysis-School'!$A55,'Forecast Summary-FY25'!$C:$C, 'Analysis-School'!X$5,'Forecast Summary-FY25'!$D:$D, 'Analysis-School'!X$3)</f>
        <v>608</v>
      </c>
      <c r="Y55" s="360">
        <v>537.99926766437432</v>
      </c>
      <c r="Z55" s="360">
        <f>SUMIFS('Forecast Summary-FY25'!$F:$F,'Forecast Summary-FY25'!$A:$A, 'Analysis-School'!$A55,'Forecast Summary-FY25'!$C:$C, 'Analysis-School'!Z$5,'Forecast Summary-FY25'!$D:$D, 'Analysis-School'!Z$3)</f>
        <v>605</v>
      </c>
      <c r="AA55" s="360">
        <f>SUMIFS('Forecast Summary-FY26'!$F:$F,'Forecast Summary-FY26'!$A:$A, 'Analysis-School'!$A55,'Forecast Summary-FY26'!$C:$C, 'Analysis-School'!AA$5,'Forecast Summary-FY26'!$D:$D, 'Analysis-School'!AA$3)</f>
        <v>623</v>
      </c>
      <c r="AB55" s="442">
        <f t="shared" si="1"/>
        <v>0.10070671378091878</v>
      </c>
      <c r="AD55" s="359" t="s">
        <v>1769</v>
      </c>
      <c r="AE55" s="360">
        <f>SUMIFS('Forecast Summary-FY26'!$J:$J,'Forecast Summary-FY26'!$A:$A, 'Analysis-School'!$A55,'Forecast Summary-FY26'!$C:$C, 'Analysis-School'!AE$5,'Forecast Summary-FY26'!$D:$D, 'Analysis-School'!AE$3)</f>
        <v>0</v>
      </c>
      <c r="AF55" s="360">
        <f>SUMIFS('Forecast Summary-FY26'!$J:$J,'Forecast Summary-FY26'!$A:$A, 'Analysis-School'!$A55,'Forecast Summary-FY26'!$C:$C, 'Analysis-School'!AF$5,'Forecast Summary-FY26'!$D:$D, 'Analysis-School'!AF$3)</f>
        <v>0</v>
      </c>
      <c r="AG55" s="360">
        <f>SUMIFS('Forecast Summary-FY26'!$J:$J,'Forecast Summary-FY26'!$A:$A, 'Analysis-School'!$A55,'Forecast Summary-FY26'!$C:$C, 'Analysis-School'!AG$5,'Forecast Summary-FY26'!$D:$D, 'Analysis-School'!AG$3)</f>
        <v>0</v>
      </c>
      <c r="AH55" s="360">
        <f>SUMIFS('Forecast Summary-FY26'!$J:$J,'Forecast Summary-FY26'!$A:$A, 'Analysis-School'!$A55,'Forecast Summary-FY26'!$C:$C, 'Analysis-School'!AH$5,'Forecast Summary-FY26'!$D:$D, 'Analysis-School'!AH$3)</f>
        <v>0</v>
      </c>
      <c r="AI55" s="360">
        <f>SUMIFS('Forecast Summary-FY26'!$J:$J,'Forecast Summary-FY26'!$A:$A, 'Analysis-School'!$A55,'Forecast Summary-FY26'!$C:$C, 'Analysis-School'!AI$5,'Forecast Summary-FY26'!$D:$D, 'Analysis-School'!AI$3)</f>
        <v>0</v>
      </c>
      <c r="AJ55" s="360">
        <f>SUMIFS('Forecast Summary-FY26'!$J:$J,'Forecast Summary-FY26'!$A:$A, 'Analysis-School'!$A55,'Forecast Summary-FY26'!$C:$C, 'Analysis-School'!AJ$5,'Forecast Summary-FY26'!$D:$D, 'Analysis-School'!AJ$3)</f>
        <v>0</v>
      </c>
      <c r="AK55" s="360">
        <v>0</v>
      </c>
      <c r="AL55" s="360">
        <f>SUMIFS('Forecast Summary-FY25'!$J:$J,'Forecast Summary-FY25'!$A:$A, 'Analysis-School'!$A55,'Forecast Summary-FY25'!$C:$C, 'Analysis-School'!AL$5,'Forecast Summary-FY25'!$D:$D, 'Analysis-School'!AL$3)</f>
        <v>0</v>
      </c>
      <c r="AM55" s="360">
        <v>0</v>
      </c>
      <c r="AN55" s="360">
        <f>SUMIFS('Forecast Summary-FY25'!$J:$J,'Forecast Summary-FY25'!$A:$A, 'Analysis-School'!$A55,'Forecast Summary-FY25'!$C:$C, 'Analysis-School'!AN$5,'Forecast Summary-FY25'!$D:$D, 'Analysis-School'!AN$3)</f>
        <v>0</v>
      </c>
      <c r="AO55" s="360">
        <f>SUMIFS('Forecast Summary-FY26'!$J:$J,'Forecast Summary-FY26'!$A:$A, 'Analysis-School'!$A55,'Forecast Summary-FY26'!$C:$C, 'Analysis-School'!AO$5,'Forecast Summary-FY26'!$D:$D, 'Analysis-School'!AO$3)</f>
        <v>0</v>
      </c>
      <c r="AP55" s="442" t="str">
        <f t="shared" si="2"/>
        <v>NA</v>
      </c>
    </row>
    <row r="56" spans="1:42" ht="15.75" thickBot="1">
      <c r="A56"/>
      <c r="B56" s="363" t="s">
        <v>1959</v>
      </c>
      <c r="C56" s="364">
        <f>SUM(C6:C55)</f>
        <v>42329</v>
      </c>
      <c r="D56" s="364">
        <f t="shared" ref="D56" si="3">SUM(D6:D55)</f>
        <v>50561</v>
      </c>
      <c r="E56" s="364">
        <f t="shared" ref="E56" si="4">SUM(E6:E55)</f>
        <v>53442</v>
      </c>
      <c r="F56" s="364">
        <f t="shared" ref="F56" si="5">SUM(F6:F55)</f>
        <v>52702</v>
      </c>
      <c r="G56" s="364">
        <f t="shared" ref="G56" si="6">SUM(G6:G55)</f>
        <v>52130</v>
      </c>
      <c r="H56" s="364">
        <f t="shared" ref="H56" si="7">SUM(H6:H55)</f>
        <v>53315</v>
      </c>
      <c r="I56" s="364">
        <v>54670.298520712327</v>
      </c>
      <c r="J56" s="364">
        <f t="shared" ref="J56:K56" si="8">SUM(J6:J55)</f>
        <v>61032</v>
      </c>
      <c r="K56" s="364">
        <f t="shared" si="8"/>
        <v>56046.735459150223</v>
      </c>
      <c r="L56" s="364">
        <f t="shared" ref="L56:M56" si="9">SUM(L6:L55)</f>
        <v>60298.749999999993</v>
      </c>
      <c r="M56" s="364">
        <f t="shared" si="9"/>
        <v>59681.182499999995</v>
      </c>
      <c r="N56" s="526">
        <f t="shared" si="0"/>
        <v>0.11940696802025696</v>
      </c>
      <c r="O56" s="358"/>
      <c r="P56" s="363" t="s">
        <v>1959</v>
      </c>
      <c r="Q56" s="364">
        <f>SUM(Q6:Q55)</f>
        <v>64312</v>
      </c>
      <c r="R56" s="364">
        <f t="shared" ref="R56:AA56" si="10">SUM(R6:R55)</f>
        <v>63833</v>
      </c>
      <c r="S56" s="364">
        <f t="shared" si="10"/>
        <v>64720</v>
      </c>
      <c r="T56" s="364">
        <f t="shared" si="10"/>
        <v>64467</v>
      </c>
      <c r="U56" s="364">
        <f t="shared" si="10"/>
        <v>61995</v>
      </c>
      <c r="V56" s="364">
        <f t="shared" si="10"/>
        <v>58448</v>
      </c>
      <c r="W56" s="364">
        <v>56118.768424908754</v>
      </c>
      <c r="X56" s="364">
        <f t="shared" ref="X56:Y56" si="11">SUM(X6:X55)</f>
        <v>56197</v>
      </c>
      <c r="Y56" s="364">
        <f t="shared" si="11"/>
        <v>55531.626210907438</v>
      </c>
      <c r="Z56" s="364">
        <f t="shared" si="10"/>
        <v>56476.75</v>
      </c>
      <c r="AA56" s="364">
        <f t="shared" si="10"/>
        <v>59167.35</v>
      </c>
      <c r="AB56" s="526">
        <f t="shared" si="1"/>
        <v>1.2307521215439321E-2</v>
      </c>
      <c r="AC56" s="358"/>
      <c r="AD56" s="363" t="s">
        <v>1959</v>
      </c>
      <c r="AE56" s="364">
        <f>SUM(AE6:AE55)</f>
        <v>1275</v>
      </c>
      <c r="AF56" s="364">
        <f t="shared" ref="AF56" si="12">SUM(AF6:AF55)</f>
        <v>1267</v>
      </c>
      <c r="AG56" s="364">
        <f t="shared" ref="AG56" si="13">SUM(AG6:AG55)</f>
        <v>1560</v>
      </c>
      <c r="AH56" s="364">
        <f t="shared" ref="AH56" si="14">SUM(AH6:AH55)</f>
        <v>1125</v>
      </c>
      <c r="AI56" s="364">
        <f t="shared" ref="AI56" si="15">SUM(AI6:AI55)</f>
        <v>1053</v>
      </c>
      <c r="AJ56" s="364">
        <f t="shared" ref="AJ56" si="16">SUM(AJ6:AJ55)</f>
        <v>1226</v>
      </c>
      <c r="AK56" s="364">
        <v>1202.029034728816</v>
      </c>
      <c r="AL56" s="364">
        <f t="shared" ref="AL56:AM56" si="17">SUM(AL6:AL55)</f>
        <v>1245</v>
      </c>
      <c r="AM56" s="364">
        <f t="shared" si="17"/>
        <v>1181.3356482579979</v>
      </c>
      <c r="AN56" s="364">
        <f t="shared" ref="AN56:AO56" si="18">SUM(AN6:AN55)</f>
        <v>1306.3</v>
      </c>
      <c r="AO56" s="364">
        <f t="shared" si="18"/>
        <v>1314.76</v>
      </c>
      <c r="AP56" s="526">
        <f t="shared" si="2"/>
        <v>7.2398042414355546E-2</v>
      </c>
    </row>
    <row r="57" spans="1:42" s="93" customFormat="1" ht="15">
      <c r="A57"/>
      <c r="I57" s="511"/>
      <c r="J57" s="346"/>
      <c r="K57" s="511"/>
      <c r="L57" s="346"/>
      <c r="M57" s="346"/>
      <c r="N57" s="346"/>
      <c r="O57" s="346"/>
      <c r="W57" s="511"/>
      <c r="X57" s="346"/>
      <c r="Y57" s="511"/>
      <c r="Z57" s="346"/>
      <c r="AA57" s="346"/>
      <c r="AB57" s="346"/>
      <c r="AC57" s="346"/>
      <c r="AK57" s="511"/>
      <c r="AL57" s="346"/>
      <c r="AM57" s="511"/>
      <c r="AN57" s="346"/>
      <c r="AO57" s="346"/>
    </row>
    <row r="58" spans="1:42" s="93" customFormat="1" ht="15.75" thickBot="1">
      <c r="A58"/>
      <c r="C58" s="435" t="s">
        <v>1934</v>
      </c>
      <c r="D58" s="435" t="s">
        <v>1934</v>
      </c>
      <c r="E58" s="435" t="s">
        <v>1934</v>
      </c>
      <c r="F58" s="435" t="s">
        <v>1934</v>
      </c>
      <c r="G58" s="435" t="s">
        <v>1934</v>
      </c>
      <c r="H58" s="435" t="s">
        <v>1934</v>
      </c>
      <c r="I58" s="513"/>
      <c r="J58" s="514"/>
      <c r="K58" s="435"/>
      <c r="L58" s="435"/>
      <c r="M58" s="435" t="s">
        <v>1937</v>
      </c>
      <c r="N58" s="346"/>
      <c r="O58" s="346"/>
      <c r="Q58" s="435" t="s">
        <v>1934</v>
      </c>
      <c r="R58" s="435" t="s">
        <v>1934</v>
      </c>
      <c r="S58" s="435" t="s">
        <v>1934</v>
      </c>
      <c r="T58" s="435" t="s">
        <v>1934</v>
      </c>
      <c r="U58" s="435" t="s">
        <v>1934</v>
      </c>
      <c r="V58" s="435" t="s">
        <v>1934</v>
      </c>
      <c r="W58" s="513"/>
      <c r="X58" s="514"/>
      <c r="Y58" s="435"/>
      <c r="Z58" s="435"/>
      <c r="AA58" s="435" t="s">
        <v>1937</v>
      </c>
      <c r="AB58" s="346"/>
      <c r="AC58" s="346"/>
      <c r="AE58" s="435" t="s">
        <v>1934</v>
      </c>
      <c r="AF58" s="435" t="s">
        <v>1934</v>
      </c>
      <c r="AG58" s="435" t="s">
        <v>1934</v>
      </c>
      <c r="AH58" s="435" t="s">
        <v>1934</v>
      </c>
      <c r="AI58" s="435" t="s">
        <v>1934</v>
      </c>
      <c r="AJ58" s="435" t="s">
        <v>1934</v>
      </c>
      <c r="AK58" s="513"/>
      <c r="AL58" s="514"/>
      <c r="AM58" s="435"/>
      <c r="AN58" s="435"/>
      <c r="AO58" s="435" t="s">
        <v>1937</v>
      </c>
    </row>
    <row r="59" spans="1:42" ht="28.15" customHeight="1">
      <c r="A59"/>
      <c r="B59" s="654" t="s">
        <v>1976</v>
      </c>
      <c r="C59" s="655"/>
      <c r="D59" s="655"/>
      <c r="E59" s="655"/>
      <c r="F59" s="655"/>
      <c r="G59" s="655"/>
      <c r="H59" s="655"/>
      <c r="I59" s="655"/>
      <c r="J59" s="655"/>
      <c r="K59" s="655"/>
      <c r="L59" s="655"/>
      <c r="M59" s="524"/>
      <c r="N59" s="656" t="s">
        <v>1982</v>
      </c>
      <c r="O59" s="93"/>
      <c r="P59" s="654" t="s">
        <v>1960</v>
      </c>
      <c r="Q59" s="655"/>
      <c r="R59" s="655"/>
      <c r="S59" s="655"/>
      <c r="T59" s="655"/>
      <c r="U59" s="655"/>
      <c r="V59" s="655"/>
      <c r="W59" s="655"/>
      <c r="X59" s="655"/>
      <c r="Y59" s="655"/>
      <c r="Z59" s="655"/>
      <c r="AA59" s="524"/>
      <c r="AB59" s="656" t="s">
        <v>1982</v>
      </c>
      <c r="AC59" s="93"/>
      <c r="AD59" s="654" t="s">
        <v>1972</v>
      </c>
      <c r="AE59" s="655"/>
      <c r="AF59" s="655"/>
      <c r="AG59" s="655"/>
      <c r="AH59" s="655"/>
      <c r="AI59" s="655"/>
      <c r="AJ59" s="655"/>
      <c r="AK59" s="655"/>
      <c r="AL59" s="655"/>
      <c r="AM59" s="655"/>
      <c r="AN59" s="655"/>
      <c r="AO59" s="524"/>
      <c r="AP59" s="656" t="s">
        <v>1982</v>
      </c>
    </row>
    <row r="60" spans="1:42" ht="40.15" customHeight="1">
      <c r="A60"/>
      <c r="B60" s="347" t="s">
        <v>1983</v>
      </c>
      <c r="C60" s="351">
        <v>2018</v>
      </c>
      <c r="D60" s="351">
        <v>2019</v>
      </c>
      <c r="E60" s="351">
        <v>2020</v>
      </c>
      <c r="F60" s="351">
        <v>2021</v>
      </c>
      <c r="G60" s="351">
        <v>2022</v>
      </c>
      <c r="H60" s="351">
        <v>2023</v>
      </c>
      <c r="I60" s="348" t="s">
        <v>2301</v>
      </c>
      <c r="J60" s="351">
        <v>2024</v>
      </c>
      <c r="K60" s="348" t="s">
        <v>2302</v>
      </c>
      <c r="L60" s="351">
        <v>2025</v>
      </c>
      <c r="M60" s="351">
        <v>2026</v>
      </c>
      <c r="N60" s="657"/>
      <c r="O60" s="367"/>
      <c r="P60" s="347" t="s">
        <v>1983</v>
      </c>
      <c r="Q60" s="351" t="s">
        <v>1951</v>
      </c>
      <c r="R60" s="351" t="s">
        <v>1952</v>
      </c>
      <c r="S60" s="351" t="s">
        <v>1953</v>
      </c>
      <c r="T60" s="351" t="s">
        <v>1954</v>
      </c>
      <c r="U60" s="351" t="s">
        <v>1955</v>
      </c>
      <c r="V60" s="351" t="s">
        <v>1956</v>
      </c>
      <c r="W60" s="348" t="s">
        <v>2301</v>
      </c>
      <c r="X60" s="351" t="s">
        <v>1957</v>
      </c>
      <c r="Y60" s="348" t="s">
        <v>2302</v>
      </c>
      <c r="Z60" s="352" t="s">
        <v>1958</v>
      </c>
      <c r="AA60" s="351">
        <v>2026</v>
      </c>
      <c r="AB60" s="657"/>
      <c r="AC60" s="367"/>
      <c r="AD60" s="347" t="s">
        <v>1983</v>
      </c>
      <c r="AE60" s="351" t="s">
        <v>1951</v>
      </c>
      <c r="AF60" s="351" t="s">
        <v>1952</v>
      </c>
      <c r="AG60" s="351" t="s">
        <v>1953</v>
      </c>
      <c r="AH60" s="351" t="s">
        <v>1954</v>
      </c>
      <c r="AI60" s="351" t="s">
        <v>1955</v>
      </c>
      <c r="AJ60" s="351" t="s">
        <v>1956</v>
      </c>
      <c r="AK60" s="348" t="s">
        <v>2301</v>
      </c>
      <c r="AL60" s="351" t="s">
        <v>1957</v>
      </c>
      <c r="AM60" s="348" t="s">
        <v>2302</v>
      </c>
      <c r="AN60" s="352" t="s">
        <v>1958</v>
      </c>
      <c r="AO60" s="351">
        <v>2026</v>
      </c>
      <c r="AP60" s="657"/>
    </row>
    <row r="61" spans="1:42">
      <c r="A61" s="10" t="s">
        <v>45</v>
      </c>
      <c r="B61" s="354" t="s">
        <v>1908</v>
      </c>
      <c r="C61" s="355">
        <f>SUMIFS('Forecast Summary-FY26'!$AC:$AC,'Forecast Summary-FY26'!$A:$A, 'Analysis-School'!$A61,'Forecast Summary-FY26'!$C:$C, 'Analysis-School'!C$5,'Forecast Summary-FY26'!$D:$D, 'Analysis-School'!C$3)</f>
        <v>1461</v>
      </c>
      <c r="D61" s="355">
        <f>SUMIFS('Forecast Summary-FY26'!$AC:$AC,'Forecast Summary-FY26'!$A:$A, 'Analysis-School'!$A61,'Forecast Summary-FY26'!$C:$C, 'Analysis-School'!D$5,'Forecast Summary-FY26'!$D:$D, 'Analysis-School'!D$3)</f>
        <v>1845</v>
      </c>
      <c r="E61" s="355">
        <f>SUMIFS('Forecast Summary-FY26'!$AC:$AC,'Forecast Summary-FY26'!$A:$A, 'Analysis-School'!$A61,'Forecast Summary-FY26'!$C:$C, 'Analysis-School'!E$5,'Forecast Summary-FY26'!$D:$D, 'Analysis-School'!E$3)</f>
        <v>1394</v>
      </c>
      <c r="F61" s="355">
        <f>SUMIFS('Forecast Summary-FY26'!$AC:$AC,'Forecast Summary-FY26'!$A:$A, 'Analysis-School'!$A61,'Forecast Summary-FY26'!$C:$C, 'Analysis-School'!F$5,'Forecast Summary-FY26'!$D:$D, 'Analysis-School'!F$3)</f>
        <v>1440</v>
      </c>
      <c r="G61" s="355">
        <f>SUMIFS('Forecast Summary-FY26'!$AC:$AC,'Forecast Summary-FY26'!$A:$A, 'Analysis-School'!$A61,'Forecast Summary-FY26'!$C:$C, 'Analysis-School'!G$5,'Forecast Summary-FY26'!$D:$D, 'Analysis-School'!G$3)</f>
        <v>1535</v>
      </c>
      <c r="H61" s="355">
        <f>SUMIFS('Forecast Summary-FY26'!$AC:$AC,'Forecast Summary-FY26'!$A:$A, 'Analysis-School'!$A61,'Forecast Summary-FY26'!$C:$C, 'Analysis-School'!H$5,'Forecast Summary-FY26'!$D:$D, 'Analysis-School'!H$3)</f>
        <v>1644</v>
      </c>
      <c r="I61" s="355">
        <v>2085.5766996035313</v>
      </c>
      <c r="J61" s="355">
        <f>SUMIFS('Forecast Summary-FY25'!$AG:$AG,'Forecast Summary-FY25'!$A:$A, 'Analysis-School'!$A61,'Forecast Summary-FY25'!$C:$C, 'Analysis-School'!J$5,'Forecast Summary-FY25'!$D:$D, 'Analysis-School'!J$3)+SUMIFS('Forecast Summary-FY25'!$AK:$AK,'Forecast Summary-FY25'!$A:$A, 'Analysis-School'!$A61,'Forecast Summary-FY25'!$C:$C, 'Analysis-School'!J$5,'Forecast Summary-FY25'!$D:$D, 'Analysis-School'!J$3)</f>
        <v>2627</v>
      </c>
      <c r="K61" s="355">
        <v>2119.3469446740114</v>
      </c>
      <c r="L61" s="355">
        <f>SUMIFS('Forecast Summary-FY25'!$AG:$AG,'Forecast Summary-FY25'!$A:$A, 'Analysis-School'!$A61,'Forecast Summary-FY25'!$C:$C, 'Analysis-School'!L$5,'Forecast Summary-FY25'!$D:$D, 'Analysis-School'!L$3)+SUMIFS('Forecast Summary-FY25'!$AK:$AK,'Forecast Summary-FY25'!$A:$A, 'Analysis-School'!$A61,'Forecast Summary-FY25'!$C:$C, 'Analysis-School'!L$5,'Forecast Summary-FY25'!$D:$D, 'Analysis-School'!L$3)</f>
        <v>2495.6499999999996</v>
      </c>
      <c r="M61" s="355">
        <f>SUMIFS('Forecast Summary-FY26'!$AG:$AG,'Forecast Summary-FY26'!$A:$A, 'Analysis-School'!$A61,'Forecast Summary-FY26'!$C:$C, 'Analysis-School'!M$5,'Forecast Summary-FY26'!$D:$D, 'Analysis-School'!M$3)+SUMIFS('Forecast Summary-FY26'!$AK:$AK,'Forecast Summary-FY26'!$A:$A, 'Analysis-School'!$A61,'Forecast Summary-FY26'!$C:$C, 'Analysis-School'!M$5,'Forecast Summary-FY26'!$D:$D, 'Analysis-School'!M$3)</f>
        <v>1755.3624999999997</v>
      </c>
      <c r="N61" s="438">
        <f>(M61/H61-1)</f>
        <v>6.7738746958637241E-2</v>
      </c>
      <c r="O61" s="358"/>
      <c r="P61" s="354" t="s">
        <v>1908</v>
      </c>
      <c r="Q61" s="355">
        <f>SUMIFS('Forecast Summary-FY26'!$BA:$BA,'Forecast Summary-FY26'!$A:$A, 'Analysis-School'!$A61,'Forecast Summary-FY26'!$C:$C, 'Analysis-School'!Q$5,'Forecast Summary-FY26'!$D:$D, 'Analysis-School'!Q$3)</f>
        <v>7267</v>
      </c>
      <c r="R61" s="355">
        <f>SUMIFS('Forecast Summary-FY26'!$BA:$BA,'Forecast Summary-FY26'!$A:$A, 'Analysis-School'!$A61,'Forecast Summary-FY26'!$C:$C, 'Analysis-School'!R$5,'Forecast Summary-FY26'!$D:$D, 'Analysis-School'!R$3)</f>
        <v>8026</v>
      </c>
      <c r="S61" s="355">
        <f>SUMIFS('Forecast Summary-FY26'!$BA:$BA,'Forecast Summary-FY26'!$A:$A, 'Analysis-School'!$A61,'Forecast Summary-FY26'!$C:$C, 'Analysis-School'!S$5,'Forecast Summary-FY26'!$D:$D, 'Analysis-School'!S$3)</f>
        <v>8649</v>
      </c>
      <c r="T61" s="355">
        <f>SUMIFS('Forecast Summary-FY26'!$BA:$BA,'Forecast Summary-FY26'!$A:$A, 'Analysis-School'!$A61,'Forecast Summary-FY26'!$C:$C, 'Analysis-School'!T$5,'Forecast Summary-FY26'!$D:$D, 'Analysis-School'!T$3)</f>
        <v>8089</v>
      </c>
      <c r="U61" s="355">
        <f>SUMIFS('Forecast Summary-FY26'!$BA:$BA,'Forecast Summary-FY26'!$A:$A, 'Analysis-School'!$A61,'Forecast Summary-FY26'!$C:$C, 'Analysis-School'!U$5,'Forecast Summary-FY26'!$D:$D, 'Analysis-School'!U$3)</f>
        <v>8010</v>
      </c>
      <c r="V61" s="355">
        <f>SUMIFS('Forecast Summary-FY26'!$BA:$BA,'Forecast Summary-FY26'!$A:$A, 'Analysis-School'!$A61,'Forecast Summary-FY26'!$C:$C, 'Analysis-School'!V$5,'Forecast Summary-FY26'!$D:$D, 'Analysis-School'!V$3)</f>
        <v>7451</v>
      </c>
      <c r="W61" s="355">
        <v>7901.6571032479769</v>
      </c>
      <c r="X61" s="355">
        <f>SUMIFS('Forecast Summary-FY25'!$BE:$BE,'Forecast Summary-FY25'!$A:$A, 'Analysis-School'!$A61,'Forecast Summary-FY25'!$C:$C, 'Analysis-School'!X$5,'Forecast Summary-FY25'!$D:$D, 'Analysis-School'!X$3)+SUMIFS('Forecast Summary-FY25'!$BI:$BI,'Forecast Summary-FY25'!$A:$A, 'Analysis-School'!$A61,'Forecast Summary-FY25'!$C:$C, 'Analysis-School'!X$5,'Forecast Summary-FY25'!$D:$D, 'Analysis-School'!X$3)</f>
        <v>7974</v>
      </c>
      <c r="Y61" s="355">
        <v>7682.5989868733204</v>
      </c>
      <c r="Z61" s="355">
        <f>SUMIFS('Forecast Summary-FY25'!$BE:$BE,'Forecast Summary-FY25'!$A:$A, 'Analysis-School'!$A61,'Forecast Summary-FY25'!$C:$C, 'Analysis-School'!Z$5,'Forecast Summary-FY25'!$D:$D, 'Analysis-School'!Z$3)+SUMIFS('Forecast Summary-FY25'!$BI:$BI,'Forecast Summary-FY25'!$A:$A, 'Analysis-School'!$A61,'Forecast Summary-FY25'!$C:$C, 'Analysis-School'!Z$5,'Forecast Summary-FY25'!$D:$D, 'Analysis-School'!Z$3)</f>
        <v>8428.75</v>
      </c>
      <c r="AA61" s="355">
        <f>SUMIFS('Forecast Summary-FY26'!$BE:$BE,'Forecast Summary-FY26'!$A:$A, 'Analysis-School'!$A61,'Forecast Summary-FY26'!$C:$C, 'Analysis-School'!AA$5,'Forecast Summary-FY26'!$D:$D, 'Analysis-School'!AA$3)+SUMIFS('Forecast Summary-FY26'!$BI:$BI,'Forecast Summary-FY26'!$A:$A, 'Analysis-School'!$A61,'Forecast Summary-FY26'!$C:$C, 'Analysis-School'!AA$5,'Forecast Summary-FY26'!$D:$D, 'Analysis-School'!AA$3)</f>
        <v>8107.5450000000001</v>
      </c>
      <c r="AB61" s="438">
        <f>(AA61/V61-1)</f>
        <v>8.8115018118373412E-2</v>
      </c>
      <c r="AC61" s="358"/>
      <c r="AD61" s="354" t="s">
        <v>1908</v>
      </c>
      <c r="AE61" s="355">
        <f>SUMIFS('Forecast Summary-FY26'!$BM:$BM,'Forecast Summary-FY26'!$A:$A, 'Analysis-School'!$A61,'Forecast Summary-FY26'!$C:$C, 'Analysis-School'!AE$5,'Forecast Summary-FY26'!$D:$D, 'Analysis-School'!AE$3)</f>
        <v>0</v>
      </c>
      <c r="AF61" s="355">
        <f>SUMIFS('Forecast Summary-FY26'!$BM:$BM,'Forecast Summary-FY26'!$A:$A, 'Analysis-School'!$A61,'Forecast Summary-FY26'!$C:$C, 'Analysis-School'!AF$5,'Forecast Summary-FY26'!$D:$D, 'Analysis-School'!AF$3)</f>
        <v>0</v>
      </c>
      <c r="AG61" s="355">
        <f>SUMIFS('Forecast Summary-FY26'!$BM:$BM,'Forecast Summary-FY26'!$A:$A, 'Analysis-School'!$A61,'Forecast Summary-FY26'!$C:$C, 'Analysis-School'!AG$5,'Forecast Summary-FY26'!$D:$D, 'Analysis-School'!AG$3)</f>
        <v>0</v>
      </c>
      <c r="AH61" s="355">
        <f>SUMIFS('Forecast Summary-FY26'!$BM:$BM,'Forecast Summary-FY26'!$A:$A, 'Analysis-School'!$A61,'Forecast Summary-FY26'!$C:$C, 'Analysis-School'!AH$5,'Forecast Summary-FY26'!$D:$D, 'Analysis-School'!AH$3)</f>
        <v>0</v>
      </c>
      <c r="AI61" s="355">
        <f>SUMIFS('Forecast Summary-FY26'!$BM:$BM,'Forecast Summary-FY26'!$A:$A, 'Analysis-School'!$A61,'Forecast Summary-FY26'!$C:$C, 'Analysis-School'!AI$5,'Forecast Summary-FY26'!$D:$D, 'Analysis-School'!AI$3)</f>
        <v>20</v>
      </c>
      <c r="AJ61" s="355">
        <f>SUMIFS('Forecast Summary-FY26'!$BM:$BM,'Forecast Summary-FY26'!$A:$A, 'Analysis-School'!$A61,'Forecast Summary-FY26'!$C:$C, 'Analysis-School'!AJ$5,'Forecast Summary-FY26'!$D:$D, 'Analysis-School'!AJ$3)</f>
        <v>23</v>
      </c>
      <c r="AK61" s="355">
        <v>25.3</v>
      </c>
      <c r="AL61" s="355">
        <f>SUMIFS('Forecast Summary-FY25'!$BQ:$BQ,'Forecast Summary-FY25'!$A:$A, 'Analysis-School'!$A61,'Forecast Summary-FY25'!$C:$C, 'Analysis-School'!AL$5,'Forecast Summary-FY25'!$D:$D, 'Analysis-School'!AL$3)+SUMIFS('Forecast Summary-FY25'!$BU:$BU,'Forecast Summary-FY25'!$A:$A, 'Analysis-School'!$A61,'Forecast Summary-FY25'!$C:$C, 'Analysis-School'!AL$5,'Forecast Summary-FY25'!$D:$D, 'Analysis-School'!AL$3)</f>
        <v>50</v>
      </c>
      <c r="AM61" s="355">
        <v>27.830000000000002</v>
      </c>
      <c r="AN61" s="355">
        <f>SUMIFS('Forecast Summary-FY25'!$BQ:$BQ,'Forecast Summary-FY25'!$A:$A, 'Analysis-School'!$A61,'Forecast Summary-FY25'!$C:$C, 'Analysis-School'!AN$5,'Forecast Summary-FY25'!$D:$D, 'Analysis-School'!AN$3)+SUMIFS('Forecast Summary-FY25'!$BU:$BU,'Forecast Summary-FY25'!$A:$A, 'Analysis-School'!$A61,'Forecast Summary-FY25'!$C:$C, 'Analysis-School'!AN$5,'Forecast Summary-FY25'!$D:$D, 'Analysis-School'!AN$3)</f>
        <v>50</v>
      </c>
      <c r="AO61" s="355">
        <f>SUMIFS('Forecast Summary-FY26'!$BQ:$BQ,'Forecast Summary-FY26'!$A:$A, 'Analysis-School'!$A61,'Forecast Summary-FY26'!$C:$C, 'Analysis-School'!AO$5,'Forecast Summary-FY26'!$D:$D, 'Analysis-School'!AO$3)+SUMIFS('Forecast Summary-FY26'!$BU:$BU,'Forecast Summary-FY26'!$A:$A, 'Analysis-School'!$A61,'Forecast Summary-FY26'!$C:$C, 'Analysis-School'!AO$5,'Forecast Summary-FY26'!$D:$D, 'Analysis-School'!AO$3)</f>
        <v>50</v>
      </c>
      <c r="AP61" s="439">
        <f>IFERROR(AO61/AJ61-1, "NA")</f>
        <v>1.1739130434782608</v>
      </c>
    </row>
    <row r="62" spans="1:42">
      <c r="A62" s="10" t="s">
        <v>48</v>
      </c>
      <c r="B62" s="359" t="s">
        <v>1871</v>
      </c>
      <c r="C62" s="360">
        <f>SUMIFS('Forecast Summary-FY26'!$AC:$AC,'Forecast Summary-FY26'!$A:$A, 'Analysis-School'!$A62,'Forecast Summary-FY26'!$C:$C, 'Analysis-School'!C$5,'Forecast Summary-FY26'!$D:$D, 'Analysis-School'!C$3)</f>
        <v>351</v>
      </c>
      <c r="D62" s="360">
        <f>SUMIFS('Forecast Summary-FY26'!$AC:$AC,'Forecast Summary-FY26'!$A:$A, 'Analysis-School'!$A62,'Forecast Summary-FY26'!$C:$C, 'Analysis-School'!D$5,'Forecast Summary-FY26'!$D:$D, 'Analysis-School'!D$3)</f>
        <v>423</v>
      </c>
      <c r="E62" s="360">
        <f>SUMIFS('Forecast Summary-FY26'!$AC:$AC,'Forecast Summary-FY26'!$A:$A, 'Analysis-School'!$A62,'Forecast Summary-FY26'!$C:$C, 'Analysis-School'!E$5,'Forecast Summary-FY26'!$D:$D, 'Analysis-School'!E$3)</f>
        <v>409</v>
      </c>
      <c r="F62" s="360">
        <f>SUMIFS('Forecast Summary-FY26'!$AC:$AC,'Forecast Summary-FY26'!$A:$A, 'Analysis-School'!$A62,'Forecast Summary-FY26'!$C:$C, 'Analysis-School'!F$5,'Forecast Summary-FY26'!$D:$D, 'Analysis-School'!F$3)</f>
        <v>381</v>
      </c>
      <c r="G62" s="360">
        <f>SUMIFS('Forecast Summary-FY26'!$AC:$AC,'Forecast Summary-FY26'!$A:$A, 'Analysis-School'!$A62,'Forecast Summary-FY26'!$C:$C, 'Analysis-School'!G$5,'Forecast Summary-FY26'!$D:$D, 'Analysis-School'!G$3)</f>
        <v>341</v>
      </c>
      <c r="H62" s="360">
        <f>SUMIFS('Forecast Summary-FY26'!$AC:$AC,'Forecast Summary-FY26'!$A:$A, 'Analysis-School'!$A62,'Forecast Summary-FY26'!$C:$C, 'Analysis-School'!H$5,'Forecast Summary-FY26'!$D:$D, 'Analysis-School'!H$3)</f>
        <v>489</v>
      </c>
      <c r="I62" s="360">
        <v>470.25</v>
      </c>
      <c r="J62" s="360">
        <f>SUMIFS('Forecast Summary-FY25'!$AG:$AG,'Forecast Summary-FY25'!$A:$A, 'Analysis-School'!$A62,'Forecast Summary-FY25'!$C:$C, 'Analysis-School'!J$5,'Forecast Summary-FY25'!$D:$D, 'Analysis-School'!J$3)+SUMIFS('Forecast Summary-FY25'!$AK:$AK,'Forecast Summary-FY25'!$A:$A, 'Analysis-School'!$A62,'Forecast Summary-FY25'!$C:$C, 'Analysis-School'!J$5,'Forecast Summary-FY25'!$D:$D, 'Analysis-School'!J$3)</f>
        <v>562</v>
      </c>
      <c r="K62" s="360">
        <v>446.73749999999995</v>
      </c>
      <c r="L62" s="360">
        <f>SUMIFS('Forecast Summary-FY25'!$AG:$AG,'Forecast Summary-FY25'!$A:$A, 'Analysis-School'!$A62,'Forecast Summary-FY25'!$C:$C, 'Analysis-School'!L$5,'Forecast Summary-FY25'!$D:$D, 'Analysis-School'!L$3)+SUMIFS('Forecast Summary-FY25'!$AK:$AK,'Forecast Summary-FY25'!$A:$A, 'Analysis-School'!$A62,'Forecast Summary-FY25'!$C:$C, 'Analysis-School'!L$5,'Forecast Summary-FY25'!$D:$D, 'Analysis-School'!L$3)</f>
        <v>566.6</v>
      </c>
      <c r="M62" s="360">
        <f>SUMIFS('Forecast Summary-FY26'!$AG:$AG,'Forecast Summary-FY26'!$A:$A, 'Analysis-School'!$A62,'Forecast Summary-FY26'!$C:$C, 'Analysis-School'!M$5,'Forecast Summary-FY26'!$D:$D, 'Analysis-School'!M$3)+SUMIFS('Forecast Summary-FY26'!$AK:$AK,'Forecast Summary-FY26'!$A:$A, 'Analysis-School'!$A62,'Forecast Summary-FY26'!$C:$C, 'Analysis-School'!M$5,'Forecast Summary-FY26'!$D:$D, 'Analysis-School'!M$3)</f>
        <v>569.65499999999997</v>
      </c>
      <c r="N62" s="525">
        <f t="shared" ref="N62:N111" si="19">(M62/H62-1)</f>
        <v>0.16493865030674848</v>
      </c>
      <c r="P62" s="359" t="s">
        <v>1871</v>
      </c>
      <c r="Q62" s="360">
        <f>SUMIFS('Forecast Summary-FY26'!$BA:$BA,'Forecast Summary-FY26'!$A:$A, 'Analysis-School'!$A62,'Forecast Summary-FY26'!$C:$C, 'Analysis-School'!Q$5,'Forecast Summary-FY26'!$D:$D, 'Analysis-School'!Q$3)</f>
        <v>797</v>
      </c>
      <c r="R62" s="360">
        <f>SUMIFS('Forecast Summary-FY26'!$BA:$BA,'Forecast Summary-FY26'!$A:$A, 'Analysis-School'!$A62,'Forecast Summary-FY26'!$C:$C, 'Analysis-School'!R$5,'Forecast Summary-FY26'!$D:$D, 'Analysis-School'!R$3)</f>
        <v>741</v>
      </c>
      <c r="S62" s="360">
        <f>SUMIFS('Forecast Summary-FY26'!$BA:$BA,'Forecast Summary-FY26'!$A:$A, 'Analysis-School'!$A62,'Forecast Summary-FY26'!$C:$C, 'Analysis-School'!S$5,'Forecast Summary-FY26'!$D:$D, 'Analysis-School'!S$3)</f>
        <v>811</v>
      </c>
      <c r="T62" s="360">
        <f>SUMIFS('Forecast Summary-FY26'!$BA:$BA,'Forecast Summary-FY26'!$A:$A, 'Analysis-School'!$A62,'Forecast Summary-FY26'!$C:$C, 'Analysis-School'!T$5,'Forecast Summary-FY26'!$D:$D, 'Analysis-School'!T$3)</f>
        <v>733</v>
      </c>
      <c r="U62" s="360">
        <f>SUMIFS('Forecast Summary-FY26'!$BA:$BA,'Forecast Summary-FY26'!$A:$A, 'Analysis-School'!$A62,'Forecast Summary-FY26'!$C:$C, 'Analysis-School'!U$5,'Forecast Summary-FY26'!$D:$D, 'Analysis-School'!U$3)</f>
        <v>728</v>
      </c>
      <c r="V62" s="360">
        <f>SUMIFS('Forecast Summary-FY26'!$BA:$BA,'Forecast Summary-FY26'!$A:$A, 'Analysis-School'!$A62,'Forecast Summary-FY26'!$C:$C, 'Analysis-School'!V$5,'Forecast Summary-FY26'!$D:$D, 'Analysis-School'!V$3)</f>
        <v>747</v>
      </c>
      <c r="W62" s="360">
        <v>789.9391127931392</v>
      </c>
      <c r="X62" s="360">
        <f>SUMIFS('Forecast Summary-FY25'!$BE:$BE,'Forecast Summary-FY25'!$A:$A, 'Analysis-School'!$A62,'Forecast Summary-FY25'!$C:$C, 'Analysis-School'!X$5,'Forecast Summary-FY25'!$D:$D, 'Analysis-School'!X$3)+SUMIFS('Forecast Summary-FY25'!$BI:$BI,'Forecast Summary-FY25'!$A:$A, 'Analysis-School'!$A62,'Forecast Summary-FY25'!$C:$C, 'Analysis-School'!X$5,'Forecast Summary-FY25'!$D:$D, 'Analysis-School'!X$3)</f>
        <v>811</v>
      </c>
      <c r="Y62" s="360">
        <v>778.93561834589332</v>
      </c>
      <c r="Z62" s="360">
        <f>SUMIFS('Forecast Summary-FY25'!$BE:$BE,'Forecast Summary-FY25'!$A:$A, 'Analysis-School'!$A62,'Forecast Summary-FY25'!$C:$C, 'Analysis-School'!Z$5,'Forecast Summary-FY25'!$D:$D, 'Analysis-School'!Z$3)+SUMIFS('Forecast Summary-FY25'!$BI:$BI,'Forecast Summary-FY25'!$A:$A, 'Analysis-School'!$A62,'Forecast Summary-FY25'!$C:$C, 'Analysis-School'!Z$5,'Forecast Summary-FY25'!$D:$D, 'Analysis-School'!Z$3)</f>
        <v>833.6</v>
      </c>
      <c r="AA62" s="361">
        <f>SUMIFS('Forecast Summary-FY26'!$BE:$BE,'Forecast Summary-FY26'!$A:$A, 'Analysis-School'!$A62,'Forecast Summary-FY26'!$C:$C, 'Analysis-School'!AA$5,'Forecast Summary-FY26'!$D:$D, 'Analysis-School'!AA$3)+SUMIFS('Forecast Summary-FY26'!$BI:$BI,'Forecast Summary-FY26'!$A:$A, 'Analysis-School'!$A62,'Forecast Summary-FY26'!$C:$C, 'Analysis-School'!AA$5,'Forecast Summary-FY26'!$D:$D, 'Analysis-School'!AA$3)</f>
        <v>762.72</v>
      </c>
      <c r="AB62" s="525">
        <f t="shared" ref="AB62:AB111" si="20">(AA62/V62-1)</f>
        <v>2.1044176706827455E-2</v>
      </c>
      <c r="AD62" s="359" t="s">
        <v>1871</v>
      </c>
      <c r="AE62" s="360">
        <f>SUMIFS('Forecast Summary-FY26'!$BM:$BM,'Forecast Summary-FY26'!$A:$A, 'Analysis-School'!$A62,'Forecast Summary-FY26'!$C:$C, 'Analysis-School'!AE$5,'Forecast Summary-FY26'!$D:$D, 'Analysis-School'!AE$3)</f>
        <v>0</v>
      </c>
      <c r="AF62" s="360">
        <f>SUMIFS('Forecast Summary-FY26'!$BM:$BM,'Forecast Summary-FY26'!$A:$A, 'Analysis-School'!$A62,'Forecast Summary-FY26'!$C:$C, 'Analysis-School'!AF$5,'Forecast Summary-FY26'!$D:$D, 'Analysis-School'!AF$3)</f>
        <v>0</v>
      </c>
      <c r="AG62" s="360">
        <f>SUMIFS('Forecast Summary-FY26'!$BM:$BM,'Forecast Summary-FY26'!$A:$A, 'Analysis-School'!$A62,'Forecast Summary-FY26'!$C:$C, 'Analysis-School'!AG$5,'Forecast Summary-FY26'!$D:$D, 'Analysis-School'!AG$3)</f>
        <v>0</v>
      </c>
      <c r="AH62" s="360">
        <f>SUMIFS('Forecast Summary-FY26'!$BM:$BM,'Forecast Summary-FY26'!$A:$A, 'Analysis-School'!$A62,'Forecast Summary-FY26'!$C:$C, 'Analysis-School'!AH$5,'Forecast Summary-FY26'!$D:$D, 'Analysis-School'!AH$3)</f>
        <v>0</v>
      </c>
      <c r="AI62" s="360">
        <f>SUMIFS('Forecast Summary-FY26'!$BM:$BM,'Forecast Summary-FY26'!$A:$A, 'Analysis-School'!$A62,'Forecast Summary-FY26'!$C:$C, 'Analysis-School'!AI$5,'Forecast Summary-FY26'!$D:$D, 'Analysis-School'!AI$3)</f>
        <v>0</v>
      </c>
      <c r="AJ62" s="360">
        <f>SUMIFS('Forecast Summary-FY26'!$BM:$BM,'Forecast Summary-FY26'!$A:$A, 'Analysis-School'!$A62,'Forecast Summary-FY26'!$C:$C, 'Analysis-School'!AJ$5,'Forecast Summary-FY26'!$D:$D, 'Analysis-School'!AJ$3)</f>
        <v>0</v>
      </c>
      <c r="AK62" s="360">
        <v>0</v>
      </c>
      <c r="AL62" s="360">
        <f>SUMIFS('Forecast Summary-FY25'!$BQ:$BQ,'Forecast Summary-FY25'!$A:$A, 'Analysis-School'!$A62,'Forecast Summary-FY25'!$C:$C, 'Analysis-School'!AL$5,'Forecast Summary-FY25'!$D:$D, 'Analysis-School'!AL$3)+SUMIFS('Forecast Summary-FY25'!$BU:$BU,'Forecast Summary-FY25'!$A:$A, 'Analysis-School'!$A62,'Forecast Summary-FY25'!$C:$C, 'Analysis-School'!AL$5,'Forecast Summary-FY25'!$D:$D, 'Analysis-School'!AL$3)</f>
        <v>0</v>
      </c>
      <c r="AM62" s="360">
        <v>0</v>
      </c>
      <c r="AN62" s="360">
        <f>SUMIFS('Forecast Summary-FY25'!$BQ:$BQ,'Forecast Summary-FY25'!$A:$A, 'Analysis-School'!$A62,'Forecast Summary-FY25'!$C:$C, 'Analysis-School'!AN$5,'Forecast Summary-FY25'!$D:$D, 'Analysis-School'!AN$3)+SUMIFS('Forecast Summary-FY25'!$BU:$BU,'Forecast Summary-FY25'!$A:$A, 'Analysis-School'!$A62,'Forecast Summary-FY25'!$C:$C, 'Analysis-School'!AN$5,'Forecast Summary-FY25'!$D:$D, 'Analysis-School'!AN$3)</f>
        <v>0</v>
      </c>
      <c r="AO62" s="361">
        <f>SUMIFS('Forecast Summary-FY26'!$BQ:$BQ,'Forecast Summary-FY26'!$A:$A, 'Analysis-School'!$A62,'Forecast Summary-FY26'!$C:$C, 'Analysis-School'!AO$5,'Forecast Summary-FY26'!$D:$D, 'Analysis-School'!AO$3)+SUMIFS('Forecast Summary-FY26'!$BU:$BU,'Forecast Summary-FY26'!$A:$A, 'Analysis-School'!$A62,'Forecast Summary-FY26'!$C:$C, 'Analysis-School'!AO$5,'Forecast Summary-FY26'!$D:$D, 'Analysis-School'!AO$3)</f>
        <v>0</v>
      </c>
      <c r="AP62" s="437" t="str">
        <f t="shared" ref="AP62:AP111" si="21">IFERROR(AO62/AJ62-1, "NA")</f>
        <v>NA</v>
      </c>
    </row>
    <row r="63" spans="1:42">
      <c r="A63" s="10" t="s">
        <v>50</v>
      </c>
      <c r="B63" s="354" t="s">
        <v>1872</v>
      </c>
      <c r="C63" s="355">
        <f>SUMIFS('Forecast Summary-FY26'!$AC:$AC,'Forecast Summary-FY26'!$A:$A, 'Analysis-School'!$A63,'Forecast Summary-FY26'!$C:$C, 'Analysis-School'!C$5,'Forecast Summary-FY26'!$D:$D, 'Analysis-School'!C$3)</f>
        <v>828</v>
      </c>
      <c r="D63" s="355">
        <f>SUMIFS('Forecast Summary-FY26'!$AC:$AC,'Forecast Summary-FY26'!$A:$A, 'Analysis-School'!$A63,'Forecast Summary-FY26'!$C:$C, 'Analysis-School'!D$5,'Forecast Summary-FY26'!$D:$D, 'Analysis-School'!D$3)</f>
        <v>892</v>
      </c>
      <c r="E63" s="355">
        <f>SUMIFS('Forecast Summary-FY26'!$AC:$AC,'Forecast Summary-FY26'!$A:$A, 'Analysis-School'!$A63,'Forecast Summary-FY26'!$C:$C, 'Analysis-School'!E$5,'Forecast Summary-FY26'!$D:$D, 'Analysis-School'!E$3)</f>
        <v>826</v>
      </c>
      <c r="F63" s="355">
        <f>SUMIFS('Forecast Summary-FY26'!$AC:$AC,'Forecast Summary-FY26'!$A:$A, 'Analysis-School'!$A63,'Forecast Summary-FY26'!$C:$C, 'Analysis-School'!F$5,'Forecast Summary-FY26'!$D:$D, 'Analysis-School'!F$3)</f>
        <v>868</v>
      </c>
      <c r="G63" s="355">
        <f>SUMIFS('Forecast Summary-FY26'!$AC:$AC,'Forecast Summary-FY26'!$A:$A, 'Analysis-School'!$A63,'Forecast Summary-FY26'!$C:$C, 'Analysis-School'!G$5,'Forecast Summary-FY26'!$D:$D, 'Analysis-School'!G$3)</f>
        <v>835</v>
      </c>
      <c r="H63" s="355">
        <f>SUMIFS('Forecast Summary-FY26'!$AC:$AC,'Forecast Summary-FY26'!$A:$A, 'Analysis-School'!$A63,'Forecast Summary-FY26'!$C:$C, 'Analysis-School'!H$5,'Forecast Summary-FY26'!$D:$D, 'Analysis-School'!H$3)</f>
        <v>821</v>
      </c>
      <c r="I63" s="355">
        <v>962.49856700425528</v>
      </c>
      <c r="J63" s="355">
        <f>SUMIFS('Forecast Summary-FY25'!$AG:$AG,'Forecast Summary-FY25'!$A:$A, 'Analysis-School'!$A63,'Forecast Summary-FY25'!$C:$C, 'Analysis-School'!J$5,'Forecast Summary-FY25'!$D:$D, 'Analysis-School'!J$3)+SUMIFS('Forecast Summary-FY25'!$AK:$AK,'Forecast Summary-FY25'!$A:$A, 'Analysis-School'!$A63,'Forecast Summary-FY25'!$C:$C, 'Analysis-School'!J$5,'Forecast Summary-FY25'!$D:$D, 'Analysis-School'!J$3)</f>
        <v>977</v>
      </c>
      <c r="K63" s="355">
        <v>968.25274031328968</v>
      </c>
      <c r="L63" s="355">
        <f>SUMIFS('Forecast Summary-FY25'!$AG:$AG,'Forecast Summary-FY25'!$A:$A, 'Analysis-School'!$A63,'Forecast Summary-FY25'!$C:$C, 'Analysis-School'!L$5,'Forecast Summary-FY25'!$D:$D, 'Analysis-School'!L$3)+SUMIFS('Forecast Summary-FY25'!$AK:$AK,'Forecast Summary-FY25'!$A:$A, 'Analysis-School'!$A63,'Forecast Summary-FY25'!$C:$C, 'Analysis-School'!L$5,'Forecast Summary-FY25'!$D:$D, 'Analysis-School'!L$3)</f>
        <v>951.84999999999991</v>
      </c>
      <c r="M63" s="355">
        <f>SUMIFS('Forecast Summary-FY26'!$AG:$AG,'Forecast Summary-FY26'!$A:$A, 'Analysis-School'!$A63,'Forecast Summary-FY26'!$C:$C, 'Analysis-School'!M$5,'Forecast Summary-FY26'!$D:$D, 'Analysis-School'!M$3)+SUMIFS('Forecast Summary-FY26'!$AK:$AK,'Forecast Summary-FY26'!$A:$A, 'Analysis-School'!$A63,'Forecast Summary-FY26'!$C:$C, 'Analysis-School'!M$5,'Forecast Summary-FY26'!$D:$D, 'Analysis-School'!M$3)</f>
        <v>818.39750000000004</v>
      </c>
      <c r="N63" s="439">
        <f t="shared" si="19"/>
        <v>-3.1699147381242243E-3</v>
      </c>
      <c r="O63" s="358"/>
      <c r="P63" s="354" t="s">
        <v>1872</v>
      </c>
      <c r="Q63" s="355">
        <f>SUMIFS('Forecast Summary-FY26'!$BA:$BA,'Forecast Summary-FY26'!$A:$A, 'Analysis-School'!$A63,'Forecast Summary-FY26'!$C:$C, 'Analysis-School'!Q$5,'Forecast Summary-FY26'!$D:$D, 'Analysis-School'!Q$3)</f>
        <v>1054</v>
      </c>
      <c r="R63" s="355">
        <f>SUMIFS('Forecast Summary-FY26'!$BA:$BA,'Forecast Summary-FY26'!$A:$A, 'Analysis-School'!$A63,'Forecast Summary-FY26'!$C:$C, 'Analysis-School'!R$5,'Forecast Summary-FY26'!$D:$D, 'Analysis-School'!R$3)</f>
        <v>1336</v>
      </c>
      <c r="S63" s="355">
        <f>SUMIFS('Forecast Summary-FY26'!$BA:$BA,'Forecast Summary-FY26'!$A:$A, 'Analysis-School'!$A63,'Forecast Summary-FY26'!$C:$C, 'Analysis-School'!S$5,'Forecast Summary-FY26'!$D:$D, 'Analysis-School'!S$3)</f>
        <v>1146</v>
      </c>
      <c r="T63" s="355">
        <f>SUMIFS('Forecast Summary-FY26'!$BA:$BA,'Forecast Summary-FY26'!$A:$A, 'Analysis-School'!$A63,'Forecast Summary-FY26'!$C:$C, 'Analysis-School'!T$5,'Forecast Summary-FY26'!$D:$D, 'Analysis-School'!T$3)</f>
        <v>1281</v>
      </c>
      <c r="U63" s="355">
        <f>SUMIFS('Forecast Summary-FY26'!$BA:$BA,'Forecast Summary-FY26'!$A:$A, 'Analysis-School'!$A63,'Forecast Summary-FY26'!$C:$C, 'Analysis-School'!U$5,'Forecast Summary-FY26'!$D:$D, 'Analysis-School'!U$3)</f>
        <v>1166</v>
      </c>
      <c r="V63" s="355">
        <f>SUMIFS('Forecast Summary-FY26'!$BA:$BA,'Forecast Summary-FY26'!$A:$A, 'Analysis-School'!$A63,'Forecast Summary-FY26'!$C:$C, 'Analysis-School'!V$5,'Forecast Summary-FY26'!$D:$D, 'Analysis-School'!V$3)</f>
        <v>1125</v>
      </c>
      <c r="W63" s="355">
        <v>1317.438252017932</v>
      </c>
      <c r="X63" s="355">
        <f>SUMIFS('Forecast Summary-FY25'!$BE:$BE,'Forecast Summary-FY25'!$A:$A, 'Analysis-School'!$A63,'Forecast Summary-FY25'!$C:$C, 'Analysis-School'!X$5,'Forecast Summary-FY25'!$D:$D, 'Analysis-School'!X$3)+SUMIFS('Forecast Summary-FY25'!$BI:$BI,'Forecast Summary-FY25'!$A:$A, 'Analysis-School'!$A63,'Forecast Summary-FY25'!$C:$C, 'Analysis-School'!X$5,'Forecast Summary-FY25'!$D:$D, 'Analysis-School'!X$3)</f>
        <v>1346</v>
      </c>
      <c r="Y63" s="355">
        <v>1311.4818083297325</v>
      </c>
      <c r="Z63" s="355">
        <f>SUMIFS('Forecast Summary-FY25'!$BE:$BE,'Forecast Summary-FY25'!$A:$A, 'Analysis-School'!$A63,'Forecast Summary-FY25'!$C:$C, 'Analysis-School'!Z$5,'Forecast Summary-FY25'!$D:$D, 'Analysis-School'!Z$3)+SUMIFS('Forecast Summary-FY25'!$BI:$BI,'Forecast Summary-FY25'!$A:$A, 'Analysis-School'!$A63,'Forecast Summary-FY25'!$C:$C, 'Analysis-School'!Z$5,'Forecast Summary-FY25'!$D:$D, 'Analysis-School'!Z$3)</f>
        <v>1381.9</v>
      </c>
      <c r="AA63" s="356">
        <f>SUMIFS('Forecast Summary-FY26'!$BE:$BE,'Forecast Summary-FY26'!$A:$A, 'Analysis-School'!$A63,'Forecast Summary-FY26'!$C:$C, 'Analysis-School'!AA$5,'Forecast Summary-FY26'!$D:$D, 'Analysis-School'!AA$3)+SUMIFS('Forecast Summary-FY26'!$BI:$BI,'Forecast Summary-FY26'!$A:$A, 'Analysis-School'!$A63,'Forecast Summary-FY26'!$C:$C, 'Analysis-School'!AA$5,'Forecast Summary-FY26'!$D:$D, 'Analysis-School'!AA$3)</f>
        <v>1200.67</v>
      </c>
      <c r="AB63" s="439">
        <f t="shared" si="20"/>
        <v>6.7262222222222334E-2</v>
      </c>
      <c r="AC63" s="358"/>
      <c r="AD63" s="354" t="s">
        <v>1872</v>
      </c>
      <c r="AE63" s="355">
        <f>SUMIFS('Forecast Summary-FY26'!$BM:$BM,'Forecast Summary-FY26'!$A:$A, 'Analysis-School'!$A63,'Forecast Summary-FY26'!$C:$C, 'Analysis-School'!AE$5,'Forecast Summary-FY26'!$D:$D, 'Analysis-School'!AE$3)</f>
        <v>0</v>
      </c>
      <c r="AF63" s="355">
        <f>SUMIFS('Forecast Summary-FY26'!$BM:$BM,'Forecast Summary-FY26'!$A:$A, 'Analysis-School'!$A63,'Forecast Summary-FY26'!$C:$C, 'Analysis-School'!AF$5,'Forecast Summary-FY26'!$D:$D, 'Analysis-School'!AF$3)</f>
        <v>0</v>
      </c>
      <c r="AG63" s="355">
        <f>SUMIFS('Forecast Summary-FY26'!$BM:$BM,'Forecast Summary-FY26'!$A:$A, 'Analysis-School'!$A63,'Forecast Summary-FY26'!$C:$C, 'Analysis-School'!AG$5,'Forecast Summary-FY26'!$D:$D, 'Analysis-School'!AG$3)</f>
        <v>0</v>
      </c>
      <c r="AH63" s="355">
        <f>SUMIFS('Forecast Summary-FY26'!$BM:$BM,'Forecast Summary-FY26'!$A:$A, 'Analysis-School'!$A63,'Forecast Summary-FY26'!$C:$C, 'Analysis-School'!AH$5,'Forecast Summary-FY26'!$D:$D, 'Analysis-School'!AH$3)</f>
        <v>0</v>
      </c>
      <c r="AI63" s="355">
        <f>SUMIFS('Forecast Summary-FY26'!$BM:$BM,'Forecast Summary-FY26'!$A:$A, 'Analysis-School'!$A63,'Forecast Summary-FY26'!$C:$C, 'Analysis-School'!AI$5,'Forecast Summary-FY26'!$D:$D, 'Analysis-School'!AI$3)</f>
        <v>0</v>
      </c>
      <c r="AJ63" s="355">
        <f>SUMIFS('Forecast Summary-FY26'!$BM:$BM,'Forecast Summary-FY26'!$A:$A, 'Analysis-School'!$A63,'Forecast Summary-FY26'!$C:$C, 'Analysis-School'!AJ$5,'Forecast Summary-FY26'!$D:$D, 'Analysis-School'!AJ$3)</f>
        <v>0</v>
      </c>
      <c r="AK63" s="355">
        <v>0</v>
      </c>
      <c r="AL63" s="355">
        <f>SUMIFS('Forecast Summary-FY25'!$BQ:$BQ,'Forecast Summary-FY25'!$A:$A, 'Analysis-School'!$A63,'Forecast Summary-FY25'!$C:$C, 'Analysis-School'!AL$5,'Forecast Summary-FY25'!$D:$D, 'Analysis-School'!AL$3)+SUMIFS('Forecast Summary-FY25'!$BU:$BU,'Forecast Summary-FY25'!$A:$A, 'Analysis-School'!$A63,'Forecast Summary-FY25'!$C:$C, 'Analysis-School'!AL$5,'Forecast Summary-FY25'!$D:$D, 'Analysis-School'!AL$3)</f>
        <v>0</v>
      </c>
      <c r="AM63" s="355">
        <v>0</v>
      </c>
      <c r="AN63" s="355">
        <f>SUMIFS('Forecast Summary-FY25'!$BQ:$BQ,'Forecast Summary-FY25'!$A:$A, 'Analysis-School'!$A63,'Forecast Summary-FY25'!$C:$C, 'Analysis-School'!AN$5,'Forecast Summary-FY25'!$D:$D, 'Analysis-School'!AN$3)+SUMIFS('Forecast Summary-FY25'!$BU:$BU,'Forecast Summary-FY25'!$A:$A, 'Analysis-School'!$A63,'Forecast Summary-FY25'!$C:$C, 'Analysis-School'!AN$5,'Forecast Summary-FY25'!$D:$D, 'Analysis-School'!AN$3)</f>
        <v>0</v>
      </c>
      <c r="AO63" s="356">
        <f>SUMIFS('Forecast Summary-FY26'!$BQ:$BQ,'Forecast Summary-FY26'!$A:$A, 'Analysis-School'!$A63,'Forecast Summary-FY26'!$C:$C, 'Analysis-School'!AO$5,'Forecast Summary-FY26'!$D:$D, 'Analysis-School'!AO$3)+SUMIFS('Forecast Summary-FY26'!$BU:$BU,'Forecast Summary-FY26'!$A:$A, 'Analysis-School'!$A63,'Forecast Summary-FY26'!$C:$C, 'Analysis-School'!AO$5,'Forecast Summary-FY26'!$D:$D, 'Analysis-School'!AO$3)</f>
        <v>0</v>
      </c>
      <c r="AP63" s="357" t="str">
        <f t="shared" si="21"/>
        <v>NA</v>
      </c>
    </row>
    <row r="64" spans="1:42">
      <c r="A64" s="10" t="s">
        <v>53</v>
      </c>
      <c r="B64" s="359" t="s">
        <v>1745</v>
      </c>
      <c r="C64" s="360">
        <f>SUMIFS('Forecast Summary-FY26'!$AC:$AC,'Forecast Summary-FY26'!$A:$A, 'Analysis-School'!$A64,'Forecast Summary-FY26'!$C:$C, 'Analysis-School'!C$5,'Forecast Summary-FY26'!$D:$D, 'Analysis-School'!C$3)</f>
        <v>478</v>
      </c>
      <c r="D64" s="360">
        <f>SUMIFS('Forecast Summary-FY26'!$AC:$AC,'Forecast Summary-FY26'!$A:$A, 'Analysis-School'!$A64,'Forecast Summary-FY26'!$C:$C, 'Analysis-School'!D$5,'Forecast Summary-FY26'!$D:$D, 'Analysis-School'!D$3)</f>
        <v>402</v>
      </c>
      <c r="E64" s="360">
        <f>SUMIFS('Forecast Summary-FY26'!$AC:$AC,'Forecast Summary-FY26'!$A:$A, 'Analysis-School'!$A64,'Forecast Summary-FY26'!$C:$C, 'Analysis-School'!E$5,'Forecast Summary-FY26'!$D:$D, 'Analysis-School'!E$3)</f>
        <v>298</v>
      </c>
      <c r="F64" s="360">
        <f>SUMIFS('Forecast Summary-FY26'!$AC:$AC,'Forecast Summary-FY26'!$A:$A, 'Analysis-School'!$A64,'Forecast Summary-FY26'!$C:$C, 'Analysis-School'!F$5,'Forecast Summary-FY26'!$D:$D, 'Analysis-School'!F$3)</f>
        <v>418</v>
      </c>
      <c r="G64" s="360">
        <f>SUMIFS('Forecast Summary-FY26'!$AC:$AC,'Forecast Summary-FY26'!$A:$A, 'Analysis-School'!$A64,'Forecast Summary-FY26'!$C:$C, 'Analysis-School'!G$5,'Forecast Summary-FY26'!$D:$D, 'Analysis-School'!G$3)</f>
        <v>332</v>
      </c>
      <c r="H64" s="360">
        <f>SUMIFS('Forecast Summary-FY26'!$AC:$AC,'Forecast Summary-FY26'!$A:$A, 'Analysis-School'!$A64,'Forecast Summary-FY26'!$C:$C, 'Analysis-School'!H$5,'Forecast Summary-FY26'!$D:$D, 'Analysis-School'!H$3)</f>
        <v>415</v>
      </c>
      <c r="I64" s="360">
        <v>435.09999999999997</v>
      </c>
      <c r="J64" s="360">
        <f>SUMIFS('Forecast Summary-FY25'!$AG:$AG,'Forecast Summary-FY25'!$A:$A, 'Analysis-School'!$A64,'Forecast Summary-FY25'!$C:$C, 'Analysis-School'!J$5,'Forecast Summary-FY25'!$D:$D, 'Analysis-School'!J$3)+SUMIFS('Forecast Summary-FY25'!$AK:$AK,'Forecast Summary-FY25'!$A:$A, 'Analysis-School'!$A64,'Forecast Summary-FY25'!$C:$C, 'Analysis-School'!J$5,'Forecast Summary-FY25'!$D:$D, 'Analysis-School'!J$3)</f>
        <v>475</v>
      </c>
      <c r="K64" s="360">
        <v>415.33588922498683</v>
      </c>
      <c r="L64" s="360">
        <f>SUMIFS('Forecast Summary-FY25'!$AG:$AG,'Forecast Summary-FY25'!$A:$A, 'Analysis-School'!$A64,'Forecast Summary-FY25'!$C:$C, 'Analysis-School'!L$5,'Forecast Summary-FY25'!$D:$D, 'Analysis-School'!L$3)+SUMIFS('Forecast Summary-FY25'!$AK:$AK,'Forecast Summary-FY25'!$A:$A, 'Analysis-School'!$A64,'Forecast Summary-FY25'!$C:$C, 'Analysis-School'!L$5,'Forecast Summary-FY25'!$D:$D, 'Analysis-School'!L$3)</f>
        <v>464</v>
      </c>
      <c r="M64" s="360">
        <f>SUMIFS('Forecast Summary-FY26'!$AG:$AG,'Forecast Summary-FY26'!$A:$A, 'Analysis-School'!$A64,'Forecast Summary-FY26'!$C:$C, 'Analysis-School'!M$5,'Forecast Summary-FY26'!$D:$D, 'Analysis-School'!M$3)+SUMIFS('Forecast Summary-FY26'!$AK:$AK,'Forecast Summary-FY26'!$A:$A, 'Analysis-School'!$A64,'Forecast Summary-FY26'!$C:$C, 'Analysis-School'!M$5,'Forecast Summary-FY26'!$D:$D, 'Analysis-School'!M$3)</f>
        <v>401.78500000000003</v>
      </c>
      <c r="N64" s="442">
        <f t="shared" si="19"/>
        <v>-3.1843373493975813E-2</v>
      </c>
      <c r="P64" s="359" t="s">
        <v>1745</v>
      </c>
      <c r="Q64" s="360">
        <f>SUMIFS('Forecast Summary-FY26'!$BA:$BA,'Forecast Summary-FY26'!$A:$A, 'Analysis-School'!$A64,'Forecast Summary-FY26'!$C:$C, 'Analysis-School'!Q$5,'Forecast Summary-FY26'!$D:$D, 'Analysis-School'!Q$3)</f>
        <v>336</v>
      </c>
      <c r="R64" s="360">
        <f>SUMIFS('Forecast Summary-FY26'!$BA:$BA,'Forecast Summary-FY26'!$A:$A, 'Analysis-School'!$A64,'Forecast Summary-FY26'!$C:$C, 'Analysis-School'!R$5,'Forecast Summary-FY26'!$D:$D, 'Analysis-School'!R$3)</f>
        <v>400</v>
      </c>
      <c r="S64" s="360">
        <f>SUMIFS('Forecast Summary-FY26'!$BA:$BA,'Forecast Summary-FY26'!$A:$A, 'Analysis-School'!$A64,'Forecast Summary-FY26'!$C:$C, 'Analysis-School'!S$5,'Forecast Summary-FY26'!$D:$D, 'Analysis-School'!S$3)</f>
        <v>429</v>
      </c>
      <c r="T64" s="360">
        <f>SUMIFS('Forecast Summary-FY26'!$BA:$BA,'Forecast Summary-FY26'!$A:$A, 'Analysis-School'!$A64,'Forecast Summary-FY26'!$C:$C, 'Analysis-School'!T$5,'Forecast Summary-FY26'!$D:$D, 'Analysis-School'!T$3)</f>
        <v>381</v>
      </c>
      <c r="U64" s="360">
        <f>SUMIFS('Forecast Summary-FY26'!$BA:$BA,'Forecast Summary-FY26'!$A:$A, 'Analysis-School'!$A64,'Forecast Summary-FY26'!$C:$C, 'Analysis-School'!U$5,'Forecast Summary-FY26'!$D:$D, 'Analysis-School'!U$3)</f>
        <v>410</v>
      </c>
      <c r="V64" s="360">
        <f>SUMIFS('Forecast Summary-FY26'!$BA:$BA,'Forecast Summary-FY26'!$A:$A, 'Analysis-School'!$A64,'Forecast Summary-FY26'!$C:$C, 'Analysis-School'!V$5,'Forecast Summary-FY26'!$D:$D, 'Analysis-School'!V$3)</f>
        <v>440</v>
      </c>
      <c r="W64" s="360">
        <v>450.42000301427936</v>
      </c>
      <c r="X64" s="360">
        <f>SUMIFS('Forecast Summary-FY25'!$BE:$BE,'Forecast Summary-FY25'!$A:$A, 'Analysis-School'!$A64,'Forecast Summary-FY25'!$C:$C, 'Analysis-School'!X$5,'Forecast Summary-FY25'!$D:$D, 'Analysis-School'!X$3)+SUMIFS('Forecast Summary-FY25'!$BI:$BI,'Forecast Summary-FY25'!$A:$A, 'Analysis-School'!$A64,'Forecast Summary-FY25'!$C:$C, 'Analysis-School'!X$5,'Forecast Summary-FY25'!$D:$D, 'Analysis-School'!X$3)</f>
        <v>543</v>
      </c>
      <c r="Y64" s="360">
        <v>459.81384641214288</v>
      </c>
      <c r="Z64" s="360">
        <f>SUMIFS('Forecast Summary-FY25'!$BE:$BE,'Forecast Summary-FY25'!$A:$A, 'Analysis-School'!$A64,'Forecast Summary-FY25'!$C:$C, 'Analysis-School'!Z$5,'Forecast Summary-FY25'!$D:$D, 'Analysis-School'!Z$3)+SUMIFS('Forecast Summary-FY25'!$BI:$BI,'Forecast Summary-FY25'!$A:$A, 'Analysis-School'!$A64,'Forecast Summary-FY25'!$C:$C, 'Analysis-School'!Z$5,'Forecast Summary-FY25'!$D:$D, 'Analysis-School'!Z$3)</f>
        <v>547</v>
      </c>
      <c r="AA64" s="361">
        <f>SUMIFS('Forecast Summary-FY26'!$BE:$BE,'Forecast Summary-FY26'!$A:$A, 'Analysis-School'!$A64,'Forecast Summary-FY26'!$C:$C, 'Analysis-School'!AA$5,'Forecast Summary-FY26'!$D:$D, 'Analysis-School'!AA$3)+SUMIFS('Forecast Summary-FY26'!$BI:$BI,'Forecast Summary-FY26'!$A:$A, 'Analysis-School'!$A64,'Forecast Summary-FY26'!$C:$C, 'Analysis-School'!AA$5,'Forecast Summary-FY26'!$D:$D, 'Analysis-School'!AA$3)</f>
        <v>520</v>
      </c>
      <c r="AB64" s="442">
        <f t="shared" si="20"/>
        <v>0.18181818181818188</v>
      </c>
      <c r="AD64" s="359" t="s">
        <v>1745</v>
      </c>
      <c r="AE64" s="360">
        <f>SUMIFS('Forecast Summary-FY26'!$BM:$BM,'Forecast Summary-FY26'!$A:$A, 'Analysis-School'!$A64,'Forecast Summary-FY26'!$C:$C, 'Analysis-School'!AE$5,'Forecast Summary-FY26'!$D:$D, 'Analysis-School'!AE$3)</f>
        <v>0</v>
      </c>
      <c r="AF64" s="360">
        <f>SUMIFS('Forecast Summary-FY26'!$BM:$BM,'Forecast Summary-FY26'!$A:$A, 'Analysis-School'!$A64,'Forecast Summary-FY26'!$C:$C, 'Analysis-School'!AF$5,'Forecast Summary-FY26'!$D:$D, 'Analysis-School'!AF$3)</f>
        <v>0</v>
      </c>
      <c r="AG64" s="360">
        <f>SUMIFS('Forecast Summary-FY26'!$BM:$BM,'Forecast Summary-FY26'!$A:$A, 'Analysis-School'!$A64,'Forecast Summary-FY26'!$C:$C, 'Analysis-School'!AG$5,'Forecast Summary-FY26'!$D:$D, 'Analysis-School'!AG$3)</f>
        <v>0</v>
      </c>
      <c r="AH64" s="360">
        <f>SUMIFS('Forecast Summary-FY26'!$BM:$BM,'Forecast Summary-FY26'!$A:$A, 'Analysis-School'!$A64,'Forecast Summary-FY26'!$C:$C, 'Analysis-School'!AH$5,'Forecast Summary-FY26'!$D:$D, 'Analysis-School'!AH$3)</f>
        <v>0</v>
      </c>
      <c r="AI64" s="360">
        <f>SUMIFS('Forecast Summary-FY26'!$BM:$BM,'Forecast Summary-FY26'!$A:$A, 'Analysis-School'!$A64,'Forecast Summary-FY26'!$C:$C, 'Analysis-School'!AI$5,'Forecast Summary-FY26'!$D:$D, 'Analysis-School'!AI$3)</f>
        <v>0</v>
      </c>
      <c r="AJ64" s="360">
        <f>SUMIFS('Forecast Summary-FY26'!$BM:$BM,'Forecast Summary-FY26'!$A:$A, 'Analysis-School'!$A64,'Forecast Summary-FY26'!$C:$C, 'Analysis-School'!AJ$5,'Forecast Summary-FY26'!$D:$D, 'Analysis-School'!AJ$3)</f>
        <v>0</v>
      </c>
      <c r="AK64" s="360">
        <v>0</v>
      </c>
      <c r="AL64" s="360">
        <f>SUMIFS('Forecast Summary-FY25'!$BQ:$BQ,'Forecast Summary-FY25'!$A:$A, 'Analysis-School'!$A64,'Forecast Summary-FY25'!$C:$C, 'Analysis-School'!AL$5,'Forecast Summary-FY25'!$D:$D, 'Analysis-School'!AL$3)+SUMIFS('Forecast Summary-FY25'!$BU:$BU,'Forecast Summary-FY25'!$A:$A, 'Analysis-School'!$A64,'Forecast Summary-FY25'!$C:$C, 'Analysis-School'!AL$5,'Forecast Summary-FY25'!$D:$D, 'Analysis-School'!AL$3)</f>
        <v>0</v>
      </c>
      <c r="AM64" s="360">
        <v>0</v>
      </c>
      <c r="AN64" s="360">
        <f>SUMIFS('Forecast Summary-FY25'!$BQ:$BQ,'Forecast Summary-FY25'!$A:$A, 'Analysis-School'!$A64,'Forecast Summary-FY25'!$C:$C, 'Analysis-School'!AN$5,'Forecast Summary-FY25'!$D:$D, 'Analysis-School'!AN$3)+SUMIFS('Forecast Summary-FY25'!$BU:$BU,'Forecast Summary-FY25'!$A:$A, 'Analysis-School'!$A64,'Forecast Summary-FY25'!$C:$C, 'Analysis-School'!AN$5,'Forecast Summary-FY25'!$D:$D, 'Analysis-School'!AN$3)</f>
        <v>0</v>
      </c>
      <c r="AO64" s="361">
        <f>SUMIFS('Forecast Summary-FY26'!$BQ:$BQ,'Forecast Summary-FY26'!$A:$A, 'Analysis-School'!$A64,'Forecast Summary-FY26'!$C:$C, 'Analysis-School'!AO$5,'Forecast Summary-FY26'!$D:$D, 'Analysis-School'!AO$3)+SUMIFS('Forecast Summary-FY26'!$BU:$BU,'Forecast Summary-FY26'!$A:$A, 'Analysis-School'!$A64,'Forecast Summary-FY26'!$C:$C, 'Analysis-School'!AO$5,'Forecast Summary-FY26'!$D:$D, 'Analysis-School'!AO$3)</f>
        <v>0</v>
      </c>
      <c r="AP64" s="362" t="str">
        <f t="shared" si="21"/>
        <v>NA</v>
      </c>
    </row>
    <row r="65" spans="1:42">
      <c r="A65" s="10" t="s">
        <v>55</v>
      </c>
      <c r="B65" s="354" t="s">
        <v>1747</v>
      </c>
      <c r="C65" s="355">
        <f>SUMIFS('Forecast Summary-FY26'!$AC:$AC,'Forecast Summary-FY26'!$A:$A, 'Analysis-School'!$A65,'Forecast Summary-FY26'!$C:$C, 'Analysis-School'!C$5,'Forecast Summary-FY26'!$D:$D, 'Analysis-School'!C$3)</f>
        <v>870</v>
      </c>
      <c r="D65" s="355">
        <f>SUMIFS('Forecast Summary-FY26'!$AC:$AC,'Forecast Summary-FY26'!$A:$A, 'Analysis-School'!$A65,'Forecast Summary-FY26'!$C:$C, 'Analysis-School'!D$5,'Forecast Summary-FY26'!$D:$D, 'Analysis-School'!D$3)</f>
        <v>1035</v>
      </c>
      <c r="E65" s="355">
        <f>SUMIFS('Forecast Summary-FY26'!$AC:$AC,'Forecast Summary-FY26'!$A:$A, 'Analysis-School'!$A65,'Forecast Summary-FY26'!$C:$C, 'Analysis-School'!E$5,'Forecast Summary-FY26'!$D:$D, 'Analysis-School'!E$3)</f>
        <v>1074</v>
      </c>
      <c r="F65" s="355">
        <f>SUMIFS('Forecast Summary-FY26'!$AC:$AC,'Forecast Summary-FY26'!$A:$A, 'Analysis-School'!$A65,'Forecast Summary-FY26'!$C:$C, 'Analysis-School'!F$5,'Forecast Summary-FY26'!$D:$D, 'Analysis-School'!F$3)</f>
        <v>1200</v>
      </c>
      <c r="G65" s="355">
        <f>SUMIFS('Forecast Summary-FY26'!$AC:$AC,'Forecast Summary-FY26'!$A:$A, 'Analysis-School'!$A65,'Forecast Summary-FY26'!$C:$C, 'Analysis-School'!G$5,'Forecast Summary-FY26'!$D:$D, 'Analysis-School'!G$3)</f>
        <v>1528</v>
      </c>
      <c r="H65" s="355">
        <f>SUMIFS('Forecast Summary-FY26'!$AC:$AC,'Forecast Summary-FY26'!$A:$A, 'Analysis-School'!$A65,'Forecast Summary-FY26'!$C:$C, 'Analysis-School'!H$5,'Forecast Summary-FY26'!$D:$D, 'Analysis-School'!H$3)</f>
        <v>1349</v>
      </c>
      <c r="I65" s="355">
        <v>1546.6000000000001</v>
      </c>
      <c r="J65" s="355">
        <f>SUMIFS('Forecast Summary-FY25'!$AG:$AG,'Forecast Summary-FY25'!$A:$A, 'Analysis-School'!$A65,'Forecast Summary-FY25'!$C:$C, 'Analysis-School'!J$5,'Forecast Summary-FY25'!$D:$D, 'Analysis-School'!J$3)+SUMIFS('Forecast Summary-FY25'!$AK:$AK,'Forecast Summary-FY25'!$A:$A, 'Analysis-School'!$A65,'Forecast Summary-FY25'!$C:$C, 'Analysis-School'!J$5,'Forecast Summary-FY25'!$D:$D, 'Analysis-School'!J$3)</f>
        <v>1649</v>
      </c>
      <c r="K65" s="355">
        <v>1701.2600000000002</v>
      </c>
      <c r="L65" s="355">
        <f>SUMIFS('Forecast Summary-FY25'!$AG:$AG,'Forecast Summary-FY25'!$A:$A, 'Analysis-School'!$A65,'Forecast Summary-FY25'!$C:$C, 'Analysis-School'!L$5,'Forecast Summary-FY25'!$D:$D, 'Analysis-School'!L$3)+SUMIFS('Forecast Summary-FY25'!$AK:$AK,'Forecast Summary-FY25'!$A:$A, 'Analysis-School'!$A65,'Forecast Summary-FY25'!$C:$C, 'Analysis-School'!L$5,'Forecast Summary-FY25'!$D:$D, 'Analysis-School'!L$3)</f>
        <v>1669.6</v>
      </c>
      <c r="M65" s="355">
        <f>SUMIFS('Forecast Summary-FY26'!$AG:$AG,'Forecast Summary-FY26'!$A:$A, 'Analysis-School'!$A65,'Forecast Summary-FY26'!$C:$C, 'Analysis-School'!M$5,'Forecast Summary-FY26'!$D:$D, 'Analysis-School'!M$3)+SUMIFS('Forecast Summary-FY26'!$AK:$AK,'Forecast Summary-FY26'!$A:$A, 'Analysis-School'!$A65,'Forecast Summary-FY26'!$C:$C, 'Analysis-School'!M$5,'Forecast Summary-FY26'!$D:$D, 'Analysis-School'!M$3)</f>
        <v>1599.3649999999998</v>
      </c>
      <c r="N65" s="439">
        <f t="shared" si="19"/>
        <v>0.18559303187546305</v>
      </c>
      <c r="O65" s="358"/>
      <c r="P65" s="354" t="s">
        <v>1747</v>
      </c>
      <c r="Q65" s="355">
        <f>SUMIFS('Forecast Summary-FY26'!$BA:$BA,'Forecast Summary-FY26'!$A:$A, 'Analysis-School'!$A65,'Forecast Summary-FY26'!$C:$C, 'Analysis-School'!Q$5,'Forecast Summary-FY26'!$D:$D, 'Analysis-School'!Q$3)</f>
        <v>2951</v>
      </c>
      <c r="R65" s="355">
        <f>SUMIFS('Forecast Summary-FY26'!$BA:$BA,'Forecast Summary-FY26'!$A:$A, 'Analysis-School'!$A65,'Forecast Summary-FY26'!$C:$C, 'Analysis-School'!R$5,'Forecast Summary-FY26'!$D:$D, 'Analysis-School'!R$3)</f>
        <v>3443</v>
      </c>
      <c r="S65" s="355">
        <f>SUMIFS('Forecast Summary-FY26'!$BA:$BA,'Forecast Summary-FY26'!$A:$A, 'Analysis-School'!$A65,'Forecast Summary-FY26'!$C:$C, 'Analysis-School'!S$5,'Forecast Summary-FY26'!$D:$D, 'Analysis-School'!S$3)</f>
        <v>3731</v>
      </c>
      <c r="T65" s="355">
        <f>SUMIFS('Forecast Summary-FY26'!$BA:$BA,'Forecast Summary-FY26'!$A:$A, 'Analysis-School'!$A65,'Forecast Summary-FY26'!$C:$C, 'Analysis-School'!T$5,'Forecast Summary-FY26'!$D:$D, 'Analysis-School'!T$3)</f>
        <v>3878</v>
      </c>
      <c r="U65" s="355">
        <f>SUMIFS('Forecast Summary-FY26'!$BA:$BA,'Forecast Summary-FY26'!$A:$A, 'Analysis-School'!$A65,'Forecast Summary-FY26'!$C:$C, 'Analysis-School'!U$5,'Forecast Summary-FY26'!$D:$D, 'Analysis-School'!U$3)</f>
        <v>3797</v>
      </c>
      <c r="V65" s="355">
        <f>SUMIFS('Forecast Summary-FY26'!$BA:$BA,'Forecast Summary-FY26'!$A:$A, 'Analysis-School'!$A65,'Forecast Summary-FY26'!$C:$C, 'Analysis-School'!V$5,'Forecast Summary-FY26'!$D:$D, 'Analysis-School'!V$3)</f>
        <v>3859</v>
      </c>
      <c r="W65" s="355">
        <v>4814.8179700411101</v>
      </c>
      <c r="X65" s="355">
        <f>SUMIFS('Forecast Summary-FY25'!$BE:$BE,'Forecast Summary-FY25'!$A:$A, 'Analysis-School'!$A65,'Forecast Summary-FY25'!$C:$C, 'Analysis-School'!X$5,'Forecast Summary-FY25'!$D:$D, 'Analysis-School'!X$3)+SUMIFS('Forecast Summary-FY25'!$BI:$BI,'Forecast Summary-FY25'!$A:$A, 'Analysis-School'!$A65,'Forecast Summary-FY25'!$C:$C, 'Analysis-School'!X$5,'Forecast Summary-FY25'!$D:$D, 'Analysis-School'!X$3)</f>
        <v>4941</v>
      </c>
      <c r="Y65" s="355">
        <v>5014.3053093948884</v>
      </c>
      <c r="Z65" s="355">
        <f>SUMIFS('Forecast Summary-FY25'!$BE:$BE,'Forecast Summary-FY25'!$A:$A, 'Analysis-School'!$A65,'Forecast Summary-FY25'!$C:$C, 'Analysis-School'!Z$5,'Forecast Summary-FY25'!$D:$D, 'Analysis-School'!Z$3)+SUMIFS('Forecast Summary-FY25'!$BI:$BI,'Forecast Summary-FY25'!$A:$A, 'Analysis-School'!$A65,'Forecast Summary-FY25'!$C:$C, 'Analysis-School'!Z$5,'Forecast Summary-FY25'!$D:$D, 'Analysis-School'!Z$3)</f>
        <v>4837.95</v>
      </c>
      <c r="AA65" s="356">
        <f>SUMIFS('Forecast Summary-FY26'!$BE:$BE,'Forecast Summary-FY26'!$A:$A, 'Analysis-School'!$A65,'Forecast Summary-FY26'!$C:$C, 'Analysis-School'!AA$5,'Forecast Summary-FY26'!$D:$D, 'Analysis-School'!AA$3)+SUMIFS('Forecast Summary-FY26'!$BI:$BI,'Forecast Summary-FY26'!$A:$A, 'Analysis-School'!$A65,'Forecast Summary-FY26'!$C:$C, 'Analysis-School'!AA$5,'Forecast Summary-FY26'!$D:$D, 'Analysis-School'!AA$3)</f>
        <v>4206.3500000000004</v>
      </c>
      <c r="AB65" s="439">
        <f t="shared" si="20"/>
        <v>9.0010365379632029E-2</v>
      </c>
      <c r="AC65" s="358"/>
      <c r="AD65" s="354" t="s">
        <v>1747</v>
      </c>
      <c r="AE65" s="355">
        <f>SUMIFS('Forecast Summary-FY26'!$BM:$BM,'Forecast Summary-FY26'!$A:$A, 'Analysis-School'!$A65,'Forecast Summary-FY26'!$C:$C, 'Analysis-School'!AE$5,'Forecast Summary-FY26'!$D:$D, 'Analysis-School'!AE$3)</f>
        <v>0</v>
      </c>
      <c r="AF65" s="355">
        <f>SUMIFS('Forecast Summary-FY26'!$BM:$BM,'Forecast Summary-FY26'!$A:$A, 'Analysis-School'!$A65,'Forecast Summary-FY26'!$C:$C, 'Analysis-School'!AF$5,'Forecast Summary-FY26'!$D:$D, 'Analysis-School'!AF$3)</f>
        <v>23</v>
      </c>
      <c r="AG65" s="355">
        <f>SUMIFS('Forecast Summary-FY26'!$BM:$BM,'Forecast Summary-FY26'!$A:$A, 'Analysis-School'!$A65,'Forecast Summary-FY26'!$C:$C, 'Analysis-School'!AG$5,'Forecast Summary-FY26'!$D:$D, 'Analysis-School'!AG$3)</f>
        <v>38</v>
      </c>
      <c r="AH65" s="355">
        <f>SUMIFS('Forecast Summary-FY26'!$BM:$BM,'Forecast Summary-FY26'!$A:$A, 'Analysis-School'!$A65,'Forecast Summary-FY26'!$C:$C, 'Analysis-School'!AH$5,'Forecast Summary-FY26'!$D:$D, 'Analysis-School'!AH$3)</f>
        <v>46</v>
      </c>
      <c r="AI65" s="355">
        <f>SUMIFS('Forecast Summary-FY26'!$BM:$BM,'Forecast Summary-FY26'!$A:$A, 'Analysis-School'!$A65,'Forecast Summary-FY26'!$C:$C, 'Analysis-School'!AI$5,'Forecast Summary-FY26'!$D:$D, 'Analysis-School'!AI$3)</f>
        <v>63</v>
      </c>
      <c r="AJ65" s="355">
        <f>SUMIFS('Forecast Summary-FY26'!$BM:$BM,'Forecast Summary-FY26'!$A:$A, 'Analysis-School'!$A65,'Forecast Summary-FY26'!$C:$C, 'Analysis-School'!AJ$5,'Forecast Summary-FY26'!$D:$D, 'Analysis-School'!AJ$3)</f>
        <v>76</v>
      </c>
      <c r="AK65" s="355">
        <v>83.600000000000009</v>
      </c>
      <c r="AL65" s="355">
        <f>SUMIFS('Forecast Summary-FY25'!$BQ:$BQ,'Forecast Summary-FY25'!$A:$A, 'Analysis-School'!$A65,'Forecast Summary-FY25'!$C:$C, 'Analysis-School'!AL$5,'Forecast Summary-FY25'!$D:$D, 'Analysis-School'!AL$3)+SUMIFS('Forecast Summary-FY25'!$BU:$BU,'Forecast Summary-FY25'!$A:$A, 'Analysis-School'!$A65,'Forecast Summary-FY25'!$C:$C, 'Analysis-School'!AL$5,'Forecast Summary-FY25'!$D:$D, 'Analysis-School'!AL$3)</f>
        <v>90</v>
      </c>
      <c r="AM65" s="355">
        <v>91.960000000000022</v>
      </c>
      <c r="AN65" s="355">
        <f>SUMIFS('Forecast Summary-FY25'!$BQ:$BQ,'Forecast Summary-FY25'!$A:$A, 'Analysis-School'!$A65,'Forecast Summary-FY25'!$C:$C, 'Analysis-School'!AN$5,'Forecast Summary-FY25'!$D:$D, 'Analysis-School'!AN$3)+SUMIFS('Forecast Summary-FY25'!$BU:$BU,'Forecast Summary-FY25'!$A:$A, 'Analysis-School'!$A65,'Forecast Summary-FY25'!$C:$C, 'Analysis-School'!AN$5,'Forecast Summary-FY25'!$D:$D, 'Analysis-School'!AN$3)</f>
        <v>92.85</v>
      </c>
      <c r="AO65" s="356">
        <f>SUMIFS('Forecast Summary-FY26'!$BQ:$BQ,'Forecast Summary-FY26'!$A:$A, 'Analysis-School'!$A65,'Forecast Summary-FY26'!$C:$C, 'Analysis-School'!AO$5,'Forecast Summary-FY26'!$D:$D, 'Analysis-School'!AO$3)+SUMIFS('Forecast Summary-FY26'!$BU:$BU,'Forecast Summary-FY26'!$A:$A, 'Analysis-School'!$A65,'Forecast Summary-FY26'!$C:$C, 'Analysis-School'!AO$5,'Forecast Summary-FY26'!$D:$D, 'Analysis-School'!AO$3)</f>
        <v>92.707499999999996</v>
      </c>
      <c r="AP65" s="357">
        <f t="shared" si="21"/>
        <v>0.2198355263157894</v>
      </c>
    </row>
    <row r="66" spans="1:42">
      <c r="A66" s="10" t="s">
        <v>57</v>
      </c>
      <c r="B66" s="359" t="s">
        <v>1909</v>
      </c>
      <c r="C66" s="360">
        <f>SUMIFS('Forecast Summary-FY26'!$AC:$AC,'Forecast Summary-FY26'!$A:$A, 'Analysis-School'!$A66,'Forecast Summary-FY26'!$C:$C, 'Analysis-School'!C$5,'Forecast Summary-FY26'!$D:$D, 'Analysis-School'!C$3)</f>
        <v>262</v>
      </c>
      <c r="D66" s="360">
        <f>SUMIFS('Forecast Summary-FY26'!$AC:$AC,'Forecast Summary-FY26'!$A:$A, 'Analysis-School'!$A66,'Forecast Summary-FY26'!$C:$C, 'Analysis-School'!D$5,'Forecast Summary-FY26'!$D:$D, 'Analysis-School'!D$3)</f>
        <v>270</v>
      </c>
      <c r="E66" s="360">
        <f>SUMIFS('Forecast Summary-FY26'!$AC:$AC,'Forecast Summary-FY26'!$A:$A, 'Analysis-School'!$A66,'Forecast Summary-FY26'!$C:$C, 'Analysis-School'!E$5,'Forecast Summary-FY26'!$D:$D, 'Analysis-School'!E$3)</f>
        <v>195</v>
      </c>
      <c r="F66" s="360">
        <f>SUMIFS('Forecast Summary-FY26'!$AC:$AC,'Forecast Summary-FY26'!$A:$A, 'Analysis-School'!$A66,'Forecast Summary-FY26'!$C:$C, 'Analysis-School'!F$5,'Forecast Summary-FY26'!$D:$D, 'Analysis-School'!F$3)</f>
        <v>191</v>
      </c>
      <c r="G66" s="360">
        <f>SUMIFS('Forecast Summary-FY26'!$AC:$AC,'Forecast Summary-FY26'!$A:$A, 'Analysis-School'!$A66,'Forecast Summary-FY26'!$C:$C, 'Analysis-School'!G$5,'Forecast Summary-FY26'!$D:$D, 'Analysis-School'!G$3)</f>
        <v>264</v>
      </c>
      <c r="H66" s="360">
        <f>SUMIFS('Forecast Summary-FY26'!$AC:$AC,'Forecast Summary-FY26'!$A:$A, 'Analysis-School'!$A66,'Forecast Summary-FY26'!$C:$C, 'Analysis-School'!H$5,'Forecast Summary-FY26'!$D:$D, 'Analysis-School'!H$3)</f>
        <v>244</v>
      </c>
      <c r="I66" s="360">
        <v>241.77130795930645</v>
      </c>
      <c r="J66" s="360">
        <f>SUMIFS('Forecast Summary-FY25'!$AG:$AG,'Forecast Summary-FY25'!$A:$A, 'Analysis-School'!$A66,'Forecast Summary-FY25'!$C:$C, 'Analysis-School'!J$5,'Forecast Summary-FY25'!$D:$D, 'Analysis-School'!J$3)+SUMIFS('Forecast Summary-FY25'!$AK:$AK,'Forecast Summary-FY25'!$A:$A, 'Analysis-School'!$A66,'Forecast Summary-FY25'!$C:$C, 'Analysis-School'!J$5,'Forecast Summary-FY25'!$D:$D, 'Analysis-School'!J$3)</f>
        <v>305</v>
      </c>
      <c r="K66" s="360">
        <v>237.24678696088327</v>
      </c>
      <c r="L66" s="360">
        <f>SUMIFS('Forecast Summary-FY25'!$AG:$AG,'Forecast Summary-FY25'!$A:$A, 'Analysis-School'!$A66,'Forecast Summary-FY25'!$C:$C, 'Analysis-School'!L$5,'Forecast Summary-FY25'!$D:$D, 'Analysis-School'!L$3)+SUMIFS('Forecast Summary-FY25'!$AK:$AK,'Forecast Summary-FY25'!$A:$A, 'Analysis-School'!$A66,'Forecast Summary-FY25'!$C:$C, 'Analysis-School'!L$5,'Forecast Summary-FY25'!$D:$D, 'Analysis-School'!L$3)</f>
        <v>299.5</v>
      </c>
      <c r="M66" s="360">
        <f>SUMIFS('Forecast Summary-FY26'!$AG:$AG,'Forecast Summary-FY26'!$A:$A, 'Analysis-School'!$A66,'Forecast Summary-FY26'!$C:$C, 'Analysis-School'!M$5,'Forecast Summary-FY26'!$D:$D, 'Analysis-School'!M$3)+SUMIFS('Forecast Summary-FY26'!$AK:$AK,'Forecast Summary-FY26'!$A:$A, 'Analysis-School'!$A66,'Forecast Summary-FY26'!$C:$C, 'Analysis-School'!M$5,'Forecast Summary-FY26'!$D:$D, 'Analysis-School'!M$3)</f>
        <v>286.22500000000002</v>
      </c>
      <c r="N66" s="442">
        <f t="shared" si="19"/>
        <v>0.1730532786885246</v>
      </c>
      <c r="P66" s="359" t="s">
        <v>1909</v>
      </c>
      <c r="Q66" s="360">
        <f>SUMIFS('Forecast Summary-FY26'!$BA:$BA,'Forecast Summary-FY26'!$A:$A, 'Analysis-School'!$A66,'Forecast Summary-FY26'!$C:$C, 'Analysis-School'!Q$5,'Forecast Summary-FY26'!$D:$D, 'Analysis-School'!Q$3)</f>
        <v>1819</v>
      </c>
      <c r="R66" s="360">
        <f>SUMIFS('Forecast Summary-FY26'!$BA:$BA,'Forecast Summary-FY26'!$A:$A, 'Analysis-School'!$A66,'Forecast Summary-FY26'!$C:$C, 'Analysis-School'!R$5,'Forecast Summary-FY26'!$D:$D, 'Analysis-School'!R$3)</f>
        <v>1205</v>
      </c>
      <c r="S66" s="360">
        <f>SUMIFS('Forecast Summary-FY26'!$BA:$BA,'Forecast Summary-FY26'!$A:$A, 'Analysis-School'!$A66,'Forecast Summary-FY26'!$C:$C, 'Analysis-School'!S$5,'Forecast Summary-FY26'!$D:$D, 'Analysis-School'!S$3)</f>
        <v>2027</v>
      </c>
      <c r="T66" s="360">
        <f>SUMIFS('Forecast Summary-FY26'!$BA:$BA,'Forecast Summary-FY26'!$A:$A, 'Analysis-School'!$A66,'Forecast Summary-FY26'!$C:$C, 'Analysis-School'!T$5,'Forecast Summary-FY26'!$D:$D, 'Analysis-School'!T$3)</f>
        <v>1870</v>
      </c>
      <c r="U66" s="360">
        <f>SUMIFS('Forecast Summary-FY26'!$BA:$BA,'Forecast Summary-FY26'!$A:$A, 'Analysis-School'!$A66,'Forecast Summary-FY26'!$C:$C, 'Analysis-School'!U$5,'Forecast Summary-FY26'!$D:$D, 'Analysis-School'!U$3)</f>
        <v>1536</v>
      </c>
      <c r="V66" s="360">
        <f>SUMIFS('Forecast Summary-FY26'!$BA:$BA,'Forecast Summary-FY26'!$A:$A, 'Analysis-School'!$A66,'Forecast Summary-FY26'!$C:$C, 'Analysis-School'!V$5,'Forecast Summary-FY26'!$D:$D, 'Analysis-School'!V$3)</f>
        <v>1706</v>
      </c>
      <c r="W66" s="360">
        <v>2199.3640237632226</v>
      </c>
      <c r="X66" s="360">
        <f>SUMIFS('Forecast Summary-FY25'!$BE:$BE,'Forecast Summary-FY25'!$A:$A, 'Analysis-School'!$A66,'Forecast Summary-FY25'!$C:$C, 'Analysis-School'!X$5,'Forecast Summary-FY25'!$D:$D, 'Analysis-School'!X$3)+SUMIFS('Forecast Summary-FY25'!$BI:$BI,'Forecast Summary-FY25'!$A:$A, 'Analysis-School'!$A66,'Forecast Summary-FY25'!$C:$C, 'Analysis-School'!X$5,'Forecast Summary-FY25'!$D:$D, 'Analysis-School'!X$3)</f>
        <v>2179</v>
      </c>
      <c r="Y66" s="360">
        <v>2228.7353542480819</v>
      </c>
      <c r="Z66" s="360">
        <f>SUMIFS('Forecast Summary-FY25'!$BE:$BE,'Forecast Summary-FY25'!$A:$A, 'Analysis-School'!$A66,'Forecast Summary-FY25'!$C:$C, 'Analysis-School'!Z$5,'Forecast Summary-FY25'!$D:$D, 'Analysis-School'!Z$3)+SUMIFS('Forecast Summary-FY25'!$BI:$BI,'Forecast Summary-FY25'!$A:$A, 'Analysis-School'!$A66,'Forecast Summary-FY25'!$C:$C, 'Analysis-School'!Z$5,'Forecast Summary-FY25'!$D:$D, 'Analysis-School'!Z$3)</f>
        <v>2077.35</v>
      </c>
      <c r="AA66" s="361">
        <f>SUMIFS('Forecast Summary-FY26'!$BE:$BE,'Forecast Summary-FY26'!$A:$A, 'Analysis-School'!$A66,'Forecast Summary-FY26'!$C:$C, 'Analysis-School'!AA$5,'Forecast Summary-FY26'!$D:$D, 'Analysis-School'!AA$3)+SUMIFS('Forecast Summary-FY26'!$BI:$BI,'Forecast Summary-FY26'!$A:$A, 'Analysis-School'!$A66,'Forecast Summary-FY26'!$C:$C, 'Analysis-School'!AA$5,'Forecast Summary-FY26'!$D:$D, 'Analysis-School'!AA$3)</f>
        <v>1693</v>
      </c>
      <c r="AB66" s="442">
        <f t="shared" si="20"/>
        <v>-7.620164126611928E-3</v>
      </c>
      <c r="AD66" s="359" t="s">
        <v>1909</v>
      </c>
      <c r="AE66" s="360">
        <f>SUMIFS('Forecast Summary-FY26'!$BM:$BM,'Forecast Summary-FY26'!$A:$A, 'Analysis-School'!$A66,'Forecast Summary-FY26'!$C:$C, 'Analysis-School'!AE$5,'Forecast Summary-FY26'!$D:$D, 'Analysis-School'!AE$3)</f>
        <v>0</v>
      </c>
      <c r="AF66" s="360">
        <f>SUMIFS('Forecast Summary-FY26'!$BM:$BM,'Forecast Summary-FY26'!$A:$A, 'Analysis-School'!$A66,'Forecast Summary-FY26'!$C:$C, 'Analysis-School'!AF$5,'Forecast Summary-FY26'!$D:$D, 'Analysis-School'!AF$3)</f>
        <v>0</v>
      </c>
      <c r="AG66" s="360">
        <f>SUMIFS('Forecast Summary-FY26'!$BM:$BM,'Forecast Summary-FY26'!$A:$A, 'Analysis-School'!$A66,'Forecast Summary-FY26'!$C:$C, 'Analysis-School'!AG$5,'Forecast Summary-FY26'!$D:$D, 'Analysis-School'!AG$3)</f>
        <v>0</v>
      </c>
      <c r="AH66" s="360">
        <f>SUMIFS('Forecast Summary-FY26'!$BM:$BM,'Forecast Summary-FY26'!$A:$A, 'Analysis-School'!$A66,'Forecast Summary-FY26'!$C:$C, 'Analysis-School'!AH$5,'Forecast Summary-FY26'!$D:$D, 'Analysis-School'!AH$3)</f>
        <v>0</v>
      </c>
      <c r="AI66" s="360">
        <f>SUMIFS('Forecast Summary-FY26'!$BM:$BM,'Forecast Summary-FY26'!$A:$A, 'Analysis-School'!$A66,'Forecast Summary-FY26'!$C:$C, 'Analysis-School'!AI$5,'Forecast Summary-FY26'!$D:$D, 'Analysis-School'!AI$3)</f>
        <v>0</v>
      </c>
      <c r="AJ66" s="360">
        <f>SUMIFS('Forecast Summary-FY26'!$BM:$BM,'Forecast Summary-FY26'!$A:$A, 'Analysis-School'!$A66,'Forecast Summary-FY26'!$C:$C, 'Analysis-School'!AJ$5,'Forecast Summary-FY26'!$D:$D, 'Analysis-School'!AJ$3)</f>
        <v>0</v>
      </c>
      <c r="AK66" s="360">
        <v>0</v>
      </c>
      <c r="AL66" s="360">
        <f>SUMIFS('Forecast Summary-FY25'!$BQ:$BQ,'Forecast Summary-FY25'!$A:$A, 'Analysis-School'!$A66,'Forecast Summary-FY25'!$C:$C, 'Analysis-School'!AL$5,'Forecast Summary-FY25'!$D:$D, 'Analysis-School'!AL$3)+SUMIFS('Forecast Summary-FY25'!$BU:$BU,'Forecast Summary-FY25'!$A:$A, 'Analysis-School'!$A66,'Forecast Summary-FY25'!$C:$C, 'Analysis-School'!AL$5,'Forecast Summary-FY25'!$D:$D, 'Analysis-School'!AL$3)</f>
        <v>0</v>
      </c>
      <c r="AM66" s="360">
        <v>0</v>
      </c>
      <c r="AN66" s="360">
        <f>SUMIFS('Forecast Summary-FY25'!$BQ:$BQ,'Forecast Summary-FY25'!$A:$A, 'Analysis-School'!$A66,'Forecast Summary-FY25'!$C:$C, 'Analysis-School'!AN$5,'Forecast Summary-FY25'!$D:$D, 'Analysis-School'!AN$3)+SUMIFS('Forecast Summary-FY25'!$BU:$BU,'Forecast Summary-FY25'!$A:$A, 'Analysis-School'!$A66,'Forecast Summary-FY25'!$C:$C, 'Analysis-School'!AN$5,'Forecast Summary-FY25'!$D:$D, 'Analysis-School'!AN$3)</f>
        <v>0</v>
      </c>
      <c r="AO66" s="361">
        <f>SUMIFS('Forecast Summary-FY26'!$BQ:$BQ,'Forecast Summary-FY26'!$A:$A, 'Analysis-School'!$A66,'Forecast Summary-FY26'!$C:$C, 'Analysis-School'!AO$5,'Forecast Summary-FY26'!$D:$D, 'Analysis-School'!AO$3)+SUMIFS('Forecast Summary-FY26'!$BU:$BU,'Forecast Summary-FY26'!$A:$A, 'Analysis-School'!$A66,'Forecast Summary-FY26'!$C:$C, 'Analysis-School'!AO$5,'Forecast Summary-FY26'!$D:$D, 'Analysis-School'!AO$3)</f>
        <v>0</v>
      </c>
      <c r="AP66" s="362" t="str">
        <f t="shared" si="21"/>
        <v>NA</v>
      </c>
    </row>
    <row r="67" spans="1:42">
      <c r="A67" s="10" t="s">
        <v>59</v>
      </c>
      <c r="B67" s="354" t="s">
        <v>1749</v>
      </c>
      <c r="C67" s="355">
        <f>SUMIFS('Forecast Summary-FY26'!$AC:$AC,'Forecast Summary-FY26'!$A:$A, 'Analysis-School'!$A67,'Forecast Summary-FY26'!$C:$C, 'Analysis-School'!C$5,'Forecast Summary-FY26'!$D:$D, 'Analysis-School'!C$3)</f>
        <v>493</v>
      </c>
      <c r="D67" s="355">
        <f>SUMIFS('Forecast Summary-FY26'!$AC:$AC,'Forecast Summary-FY26'!$A:$A, 'Analysis-School'!$A67,'Forecast Summary-FY26'!$C:$C, 'Analysis-School'!D$5,'Forecast Summary-FY26'!$D:$D, 'Analysis-School'!D$3)</f>
        <v>433</v>
      </c>
      <c r="E67" s="355">
        <f>SUMIFS('Forecast Summary-FY26'!$AC:$AC,'Forecast Summary-FY26'!$A:$A, 'Analysis-School'!$A67,'Forecast Summary-FY26'!$C:$C, 'Analysis-School'!E$5,'Forecast Summary-FY26'!$D:$D, 'Analysis-School'!E$3)</f>
        <v>322</v>
      </c>
      <c r="F67" s="355">
        <f>SUMIFS('Forecast Summary-FY26'!$AC:$AC,'Forecast Summary-FY26'!$A:$A, 'Analysis-School'!$A67,'Forecast Summary-FY26'!$C:$C, 'Analysis-School'!F$5,'Forecast Summary-FY26'!$D:$D, 'Analysis-School'!F$3)</f>
        <v>261</v>
      </c>
      <c r="G67" s="355">
        <f>SUMIFS('Forecast Summary-FY26'!$AC:$AC,'Forecast Summary-FY26'!$A:$A, 'Analysis-School'!$A67,'Forecast Summary-FY26'!$C:$C, 'Analysis-School'!G$5,'Forecast Summary-FY26'!$D:$D, 'Analysis-School'!G$3)</f>
        <v>337</v>
      </c>
      <c r="H67" s="355">
        <f>SUMIFS('Forecast Summary-FY26'!$AC:$AC,'Forecast Summary-FY26'!$A:$A, 'Analysis-School'!$A67,'Forecast Summary-FY26'!$C:$C, 'Analysis-School'!H$5,'Forecast Summary-FY26'!$D:$D, 'Analysis-School'!H$3)</f>
        <v>441</v>
      </c>
      <c r="I67" s="355">
        <v>514.9</v>
      </c>
      <c r="J67" s="355">
        <f>SUMIFS('Forecast Summary-FY25'!$AG:$AG,'Forecast Summary-FY25'!$A:$A, 'Analysis-School'!$A67,'Forecast Summary-FY25'!$C:$C, 'Analysis-School'!J$5,'Forecast Summary-FY25'!$D:$D, 'Analysis-School'!J$3)+SUMIFS('Forecast Summary-FY25'!$AK:$AK,'Forecast Summary-FY25'!$A:$A, 'Analysis-School'!$A67,'Forecast Summary-FY25'!$C:$C, 'Analysis-School'!J$5,'Forecast Summary-FY25'!$D:$D, 'Analysis-School'!J$3)</f>
        <v>354</v>
      </c>
      <c r="K67" s="355">
        <v>495.88339932936594</v>
      </c>
      <c r="L67" s="355">
        <f>SUMIFS('Forecast Summary-FY25'!$AG:$AG,'Forecast Summary-FY25'!$A:$A, 'Analysis-School'!$A67,'Forecast Summary-FY25'!$C:$C, 'Analysis-School'!L$5,'Forecast Summary-FY25'!$D:$D, 'Analysis-School'!L$3)+SUMIFS('Forecast Summary-FY25'!$AK:$AK,'Forecast Summary-FY25'!$A:$A, 'Analysis-School'!$A67,'Forecast Summary-FY25'!$C:$C, 'Analysis-School'!L$5,'Forecast Summary-FY25'!$D:$D, 'Analysis-School'!L$3)</f>
        <v>376.4</v>
      </c>
      <c r="M67" s="355">
        <f>SUMIFS('Forecast Summary-FY26'!$AG:$AG,'Forecast Summary-FY26'!$A:$A, 'Analysis-School'!$A67,'Forecast Summary-FY26'!$C:$C, 'Analysis-School'!M$5,'Forecast Summary-FY26'!$D:$D, 'Analysis-School'!M$3)+SUMIFS('Forecast Summary-FY26'!$AK:$AK,'Forecast Summary-FY26'!$A:$A, 'Analysis-School'!$A67,'Forecast Summary-FY26'!$C:$C, 'Analysis-School'!M$5,'Forecast Summary-FY26'!$D:$D, 'Analysis-School'!M$3)</f>
        <v>364.70000000000005</v>
      </c>
      <c r="N67" s="439">
        <f t="shared" si="19"/>
        <v>-0.17301587301587296</v>
      </c>
      <c r="O67" s="358"/>
      <c r="P67" s="354" t="s">
        <v>1749</v>
      </c>
      <c r="Q67" s="355">
        <f>SUMIFS('Forecast Summary-FY26'!$BA:$BA,'Forecast Summary-FY26'!$A:$A, 'Analysis-School'!$A67,'Forecast Summary-FY26'!$C:$C, 'Analysis-School'!Q$5,'Forecast Summary-FY26'!$D:$D, 'Analysis-School'!Q$3)</f>
        <v>613</v>
      </c>
      <c r="R67" s="355">
        <f>SUMIFS('Forecast Summary-FY26'!$BA:$BA,'Forecast Summary-FY26'!$A:$A, 'Analysis-School'!$A67,'Forecast Summary-FY26'!$C:$C, 'Analysis-School'!R$5,'Forecast Summary-FY26'!$D:$D, 'Analysis-School'!R$3)</f>
        <v>543</v>
      </c>
      <c r="S67" s="355">
        <f>SUMIFS('Forecast Summary-FY26'!$BA:$BA,'Forecast Summary-FY26'!$A:$A, 'Analysis-School'!$A67,'Forecast Summary-FY26'!$C:$C, 'Analysis-School'!S$5,'Forecast Summary-FY26'!$D:$D, 'Analysis-School'!S$3)</f>
        <v>493</v>
      </c>
      <c r="T67" s="355">
        <f>SUMIFS('Forecast Summary-FY26'!$BA:$BA,'Forecast Summary-FY26'!$A:$A, 'Analysis-School'!$A67,'Forecast Summary-FY26'!$C:$C, 'Analysis-School'!T$5,'Forecast Summary-FY26'!$D:$D, 'Analysis-School'!T$3)</f>
        <v>427</v>
      </c>
      <c r="U67" s="355">
        <f>SUMIFS('Forecast Summary-FY26'!$BA:$BA,'Forecast Summary-FY26'!$A:$A, 'Analysis-School'!$A67,'Forecast Summary-FY26'!$C:$C, 'Analysis-School'!U$5,'Forecast Summary-FY26'!$D:$D, 'Analysis-School'!U$3)</f>
        <v>487</v>
      </c>
      <c r="V67" s="355">
        <f>SUMIFS('Forecast Summary-FY26'!$BA:$BA,'Forecast Summary-FY26'!$A:$A, 'Analysis-School'!$A67,'Forecast Summary-FY26'!$C:$C, 'Analysis-School'!V$5,'Forecast Summary-FY26'!$D:$D, 'Analysis-School'!V$3)</f>
        <v>535</v>
      </c>
      <c r="W67" s="355">
        <v>534.51364820595256</v>
      </c>
      <c r="X67" s="355">
        <f>SUMIFS('Forecast Summary-FY25'!$BE:$BE,'Forecast Summary-FY25'!$A:$A, 'Analysis-School'!$A67,'Forecast Summary-FY25'!$C:$C, 'Analysis-School'!X$5,'Forecast Summary-FY25'!$D:$D, 'Analysis-School'!X$3)+SUMIFS('Forecast Summary-FY25'!$BI:$BI,'Forecast Summary-FY25'!$A:$A, 'Analysis-School'!$A67,'Forecast Summary-FY25'!$C:$C, 'Analysis-School'!X$5,'Forecast Summary-FY25'!$D:$D, 'Analysis-School'!X$3)</f>
        <v>452</v>
      </c>
      <c r="Y67" s="355">
        <v>523.02492823438217</v>
      </c>
      <c r="Z67" s="355">
        <f>SUMIFS('Forecast Summary-FY25'!$BE:$BE,'Forecast Summary-FY25'!$A:$A, 'Analysis-School'!$A67,'Forecast Summary-FY25'!$C:$C, 'Analysis-School'!Z$5,'Forecast Summary-FY25'!$D:$D, 'Analysis-School'!Z$3)+SUMIFS('Forecast Summary-FY25'!$BI:$BI,'Forecast Summary-FY25'!$A:$A, 'Analysis-School'!$A67,'Forecast Summary-FY25'!$C:$C, 'Analysis-School'!Z$5,'Forecast Summary-FY25'!$D:$D, 'Analysis-School'!Z$3)</f>
        <v>478</v>
      </c>
      <c r="AA67" s="356">
        <f>SUMIFS('Forecast Summary-FY26'!$BE:$BE,'Forecast Summary-FY26'!$A:$A, 'Analysis-School'!$A67,'Forecast Summary-FY26'!$C:$C, 'Analysis-School'!AA$5,'Forecast Summary-FY26'!$D:$D, 'Analysis-School'!AA$3)+SUMIFS('Forecast Summary-FY26'!$BI:$BI,'Forecast Summary-FY26'!$A:$A, 'Analysis-School'!$A67,'Forecast Summary-FY26'!$C:$C, 'Analysis-School'!AA$5,'Forecast Summary-FY26'!$D:$D, 'Analysis-School'!AA$3)</f>
        <v>495.94000000000005</v>
      </c>
      <c r="AB67" s="439">
        <f t="shared" si="20"/>
        <v>-7.3009345794392444E-2</v>
      </c>
      <c r="AC67" s="358"/>
      <c r="AD67" s="354" t="s">
        <v>1749</v>
      </c>
      <c r="AE67" s="355">
        <f>SUMIFS('Forecast Summary-FY26'!$BM:$BM,'Forecast Summary-FY26'!$A:$A, 'Analysis-School'!$A67,'Forecast Summary-FY26'!$C:$C, 'Analysis-School'!AE$5,'Forecast Summary-FY26'!$D:$D, 'Analysis-School'!AE$3)</f>
        <v>62</v>
      </c>
      <c r="AF67" s="355">
        <f>SUMIFS('Forecast Summary-FY26'!$BM:$BM,'Forecast Summary-FY26'!$A:$A, 'Analysis-School'!$A67,'Forecast Summary-FY26'!$C:$C, 'Analysis-School'!AF$5,'Forecast Summary-FY26'!$D:$D, 'Analysis-School'!AF$3)</f>
        <v>46</v>
      </c>
      <c r="AG67" s="355">
        <f>SUMIFS('Forecast Summary-FY26'!$BM:$BM,'Forecast Summary-FY26'!$A:$A, 'Analysis-School'!$A67,'Forecast Summary-FY26'!$C:$C, 'Analysis-School'!AG$5,'Forecast Summary-FY26'!$D:$D, 'Analysis-School'!AG$3)</f>
        <v>30</v>
      </c>
      <c r="AH67" s="355">
        <f>SUMIFS('Forecast Summary-FY26'!$BM:$BM,'Forecast Summary-FY26'!$A:$A, 'Analysis-School'!$A67,'Forecast Summary-FY26'!$C:$C, 'Analysis-School'!AH$5,'Forecast Summary-FY26'!$D:$D, 'Analysis-School'!AH$3)</f>
        <v>56</v>
      </c>
      <c r="AI67" s="355">
        <f>SUMIFS('Forecast Summary-FY26'!$BM:$BM,'Forecast Summary-FY26'!$A:$A, 'Analysis-School'!$A67,'Forecast Summary-FY26'!$C:$C, 'Analysis-School'!AI$5,'Forecast Summary-FY26'!$D:$D, 'Analysis-School'!AI$3)</f>
        <v>59</v>
      </c>
      <c r="AJ67" s="355">
        <f>SUMIFS('Forecast Summary-FY26'!$BM:$BM,'Forecast Summary-FY26'!$A:$A, 'Analysis-School'!$A67,'Forecast Summary-FY26'!$C:$C, 'Analysis-School'!AJ$5,'Forecast Summary-FY26'!$D:$D, 'Analysis-School'!AJ$3)</f>
        <v>88</v>
      </c>
      <c r="AK67" s="355">
        <v>93.489790774021202</v>
      </c>
      <c r="AL67" s="355">
        <f>SUMIFS('Forecast Summary-FY25'!$BQ:$BQ,'Forecast Summary-FY25'!$A:$A, 'Analysis-School'!$A67,'Forecast Summary-FY25'!$C:$C, 'Analysis-School'!AL$5,'Forecast Summary-FY25'!$D:$D, 'Analysis-School'!AL$3)+SUMIFS('Forecast Summary-FY25'!$BU:$BU,'Forecast Summary-FY25'!$A:$A, 'Analysis-School'!$A67,'Forecast Summary-FY25'!$C:$C, 'Analysis-School'!AL$5,'Forecast Summary-FY25'!$D:$D, 'Analysis-School'!AL$3)</f>
        <v>86</v>
      </c>
      <c r="AM67" s="355">
        <v>101.09152103300309</v>
      </c>
      <c r="AN67" s="355">
        <f>SUMIFS('Forecast Summary-FY25'!$BQ:$BQ,'Forecast Summary-FY25'!$A:$A, 'Analysis-School'!$A67,'Forecast Summary-FY25'!$C:$C, 'Analysis-School'!AN$5,'Forecast Summary-FY25'!$D:$D, 'Analysis-School'!AN$3)+SUMIFS('Forecast Summary-FY25'!$BU:$BU,'Forecast Summary-FY25'!$A:$A, 'Analysis-School'!$A67,'Forecast Summary-FY25'!$C:$C, 'Analysis-School'!AN$5,'Forecast Summary-FY25'!$D:$D, 'Analysis-School'!AN$3)</f>
        <v>86</v>
      </c>
      <c r="AO67" s="356">
        <f>SUMIFS('Forecast Summary-FY26'!$BQ:$BQ,'Forecast Summary-FY26'!$A:$A, 'Analysis-School'!$A67,'Forecast Summary-FY26'!$C:$C, 'Analysis-School'!AO$5,'Forecast Summary-FY26'!$D:$D, 'Analysis-School'!AO$3)+SUMIFS('Forecast Summary-FY26'!$BU:$BU,'Forecast Summary-FY26'!$A:$A, 'Analysis-School'!$A67,'Forecast Summary-FY26'!$C:$C, 'Analysis-School'!AO$5,'Forecast Summary-FY26'!$D:$D, 'Analysis-School'!AO$3)</f>
        <v>86</v>
      </c>
      <c r="AP67" s="357">
        <f t="shared" si="21"/>
        <v>-2.2727272727272707E-2</v>
      </c>
    </row>
    <row r="68" spans="1:42">
      <c r="A68" s="10" t="s">
        <v>61</v>
      </c>
      <c r="B68" s="359" t="s">
        <v>1873</v>
      </c>
      <c r="C68" s="360">
        <f>SUMIFS('Forecast Summary-FY26'!$AC:$AC,'Forecast Summary-FY26'!$A:$A, 'Analysis-School'!$A68,'Forecast Summary-FY26'!$C:$C, 'Analysis-School'!C$5,'Forecast Summary-FY26'!$D:$D, 'Analysis-School'!C$3)</f>
        <v>486</v>
      </c>
      <c r="D68" s="360">
        <f>SUMIFS('Forecast Summary-FY26'!$AC:$AC,'Forecast Summary-FY26'!$A:$A, 'Analysis-School'!$A68,'Forecast Summary-FY26'!$C:$C, 'Analysis-School'!D$5,'Forecast Summary-FY26'!$D:$D, 'Analysis-School'!D$3)</f>
        <v>560</v>
      </c>
      <c r="E68" s="360">
        <f>SUMIFS('Forecast Summary-FY26'!$AC:$AC,'Forecast Summary-FY26'!$A:$A, 'Analysis-School'!$A68,'Forecast Summary-FY26'!$C:$C, 'Analysis-School'!E$5,'Forecast Summary-FY26'!$D:$D, 'Analysis-School'!E$3)</f>
        <v>468</v>
      </c>
      <c r="F68" s="360">
        <f>SUMIFS('Forecast Summary-FY26'!$AC:$AC,'Forecast Summary-FY26'!$A:$A, 'Analysis-School'!$A68,'Forecast Summary-FY26'!$C:$C, 'Analysis-School'!F$5,'Forecast Summary-FY26'!$D:$D, 'Analysis-School'!F$3)</f>
        <v>700</v>
      </c>
      <c r="G68" s="360">
        <f>SUMIFS('Forecast Summary-FY26'!$AC:$AC,'Forecast Summary-FY26'!$A:$A, 'Analysis-School'!$A68,'Forecast Summary-FY26'!$C:$C, 'Analysis-School'!G$5,'Forecast Summary-FY26'!$D:$D, 'Analysis-School'!G$3)</f>
        <v>535</v>
      </c>
      <c r="H68" s="360">
        <f>SUMIFS('Forecast Summary-FY26'!$AC:$AC,'Forecast Summary-FY26'!$A:$A, 'Analysis-School'!$A68,'Forecast Summary-FY26'!$C:$C, 'Analysis-School'!H$5,'Forecast Summary-FY26'!$D:$D, 'Analysis-School'!H$3)</f>
        <v>715</v>
      </c>
      <c r="I68" s="360">
        <v>901.33455369705496</v>
      </c>
      <c r="J68" s="360">
        <f>SUMIFS('Forecast Summary-FY25'!$AG:$AG,'Forecast Summary-FY25'!$A:$A, 'Analysis-School'!$A68,'Forecast Summary-FY25'!$C:$C, 'Analysis-School'!J$5,'Forecast Summary-FY25'!$D:$D, 'Analysis-School'!J$3)+SUMIFS('Forecast Summary-FY25'!$AK:$AK,'Forecast Summary-FY25'!$A:$A, 'Analysis-School'!$A68,'Forecast Summary-FY25'!$C:$C, 'Analysis-School'!J$5,'Forecast Summary-FY25'!$D:$D, 'Analysis-School'!J$3)</f>
        <v>736</v>
      </c>
      <c r="K68" s="360">
        <v>960.55939625286703</v>
      </c>
      <c r="L68" s="360">
        <f>SUMIFS('Forecast Summary-FY25'!$AG:$AG,'Forecast Summary-FY25'!$A:$A, 'Analysis-School'!$A68,'Forecast Summary-FY25'!$C:$C, 'Analysis-School'!L$5,'Forecast Summary-FY25'!$D:$D, 'Analysis-School'!L$3)+SUMIFS('Forecast Summary-FY25'!$AK:$AK,'Forecast Summary-FY25'!$A:$A, 'Analysis-School'!$A68,'Forecast Summary-FY25'!$C:$C, 'Analysis-School'!L$5,'Forecast Summary-FY25'!$D:$D, 'Analysis-School'!L$3)</f>
        <v>733.1</v>
      </c>
      <c r="M68" s="360">
        <f>SUMIFS('Forecast Summary-FY26'!$AG:$AG,'Forecast Summary-FY26'!$A:$A, 'Analysis-School'!$A68,'Forecast Summary-FY26'!$C:$C, 'Analysis-School'!M$5,'Forecast Summary-FY26'!$D:$D, 'Analysis-School'!M$3)+SUMIFS('Forecast Summary-FY26'!$AK:$AK,'Forecast Summary-FY26'!$A:$A, 'Analysis-School'!$A68,'Forecast Summary-FY26'!$C:$C, 'Analysis-School'!M$5,'Forecast Summary-FY26'!$D:$D, 'Analysis-School'!M$3)</f>
        <v>567.75</v>
      </c>
      <c r="N68" s="442">
        <f t="shared" si="19"/>
        <v>-0.20594405594405596</v>
      </c>
      <c r="P68" s="359" t="s">
        <v>1873</v>
      </c>
      <c r="Q68" s="360">
        <f>SUMIFS('Forecast Summary-FY26'!$BA:$BA,'Forecast Summary-FY26'!$A:$A, 'Analysis-School'!$A68,'Forecast Summary-FY26'!$C:$C, 'Analysis-School'!Q$5,'Forecast Summary-FY26'!$D:$D, 'Analysis-School'!Q$3)</f>
        <v>1575</v>
      </c>
      <c r="R68" s="360">
        <f>SUMIFS('Forecast Summary-FY26'!$BA:$BA,'Forecast Summary-FY26'!$A:$A, 'Analysis-School'!$A68,'Forecast Summary-FY26'!$C:$C, 'Analysis-School'!R$5,'Forecast Summary-FY26'!$D:$D, 'Analysis-School'!R$3)</f>
        <v>1699</v>
      </c>
      <c r="S68" s="360">
        <f>SUMIFS('Forecast Summary-FY26'!$BA:$BA,'Forecast Summary-FY26'!$A:$A, 'Analysis-School'!$A68,'Forecast Summary-FY26'!$C:$C, 'Analysis-School'!S$5,'Forecast Summary-FY26'!$D:$D, 'Analysis-School'!S$3)</f>
        <v>1154</v>
      </c>
      <c r="T68" s="360">
        <f>SUMIFS('Forecast Summary-FY26'!$BA:$BA,'Forecast Summary-FY26'!$A:$A, 'Analysis-School'!$A68,'Forecast Summary-FY26'!$C:$C, 'Analysis-School'!T$5,'Forecast Summary-FY26'!$D:$D, 'Analysis-School'!T$3)</f>
        <v>1296</v>
      </c>
      <c r="U68" s="360">
        <f>SUMIFS('Forecast Summary-FY26'!$BA:$BA,'Forecast Summary-FY26'!$A:$A, 'Analysis-School'!$A68,'Forecast Summary-FY26'!$C:$C, 'Analysis-School'!U$5,'Forecast Summary-FY26'!$D:$D, 'Analysis-School'!U$3)</f>
        <v>1103</v>
      </c>
      <c r="V68" s="360">
        <f>SUMIFS('Forecast Summary-FY26'!$BA:$BA,'Forecast Summary-FY26'!$A:$A, 'Analysis-School'!$A68,'Forecast Summary-FY26'!$C:$C, 'Analysis-School'!V$5,'Forecast Summary-FY26'!$D:$D, 'Analysis-School'!V$3)</f>
        <v>1167</v>
      </c>
      <c r="W68" s="360">
        <v>1219.8</v>
      </c>
      <c r="X68" s="360">
        <f>SUMIFS('Forecast Summary-FY25'!$BE:$BE,'Forecast Summary-FY25'!$A:$A, 'Analysis-School'!$A68,'Forecast Summary-FY25'!$C:$C, 'Analysis-School'!X$5,'Forecast Summary-FY25'!$D:$D, 'Analysis-School'!X$3)+SUMIFS('Forecast Summary-FY25'!$BI:$BI,'Forecast Summary-FY25'!$A:$A, 'Analysis-School'!$A68,'Forecast Summary-FY25'!$C:$C, 'Analysis-School'!X$5,'Forecast Summary-FY25'!$D:$D, 'Analysis-School'!X$3)</f>
        <v>1126</v>
      </c>
      <c r="Y68" s="360">
        <v>1158.81</v>
      </c>
      <c r="Z68" s="360">
        <f>SUMIFS('Forecast Summary-FY25'!$BE:$BE,'Forecast Summary-FY25'!$A:$A, 'Analysis-School'!$A68,'Forecast Summary-FY25'!$C:$C, 'Analysis-School'!Z$5,'Forecast Summary-FY25'!$D:$D, 'Analysis-School'!Z$3)+SUMIFS('Forecast Summary-FY25'!$BI:$BI,'Forecast Summary-FY25'!$A:$A, 'Analysis-School'!$A68,'Forecast Summary-FY25'!$C:$C, 'Analysis-School'!Z$5,'Forecast Summary-FY25'!$D:$D, 'Analysis-School'!Z$3)</f>
        <v>1201.0999999999999</v>
      </c>
      <c r="AA68" s="361">
        <f>SUMIFS('Forecast Summary-FY26'!$BE:$BE,'Forecast Summary-FY26'!$A:$A, 'Analysis-School'!$A68,'Forecast Summary-FY26'!$C:$C, 'Analysis-School'!AA$5,'Forecast Summary-FY26'!$D:$D, 'Analysis-School'!AA$3)+SUMIFS('Forecast Summary-FY26'!$BI:$BI,'Forecast Summary-FY26'!$A:$A, 'Analysis-School'!$A68,'Forecast Summary-FY26'!$C:$C, 'Analysis-School'!AA$5,'Forecast Summary-FY26'!$D:$D, 'Analysis-School'!AA$3)</f>
        <v>1130.7224999999999</v>
      </c>
      <c r="AB68" s="442">
        <f t="shared" si="20"/>
        <v>-3.1086118251928196E-2</v>
      </c>
      <c r="AD68" s="359" t="s">
        <v>1873</v>
      </c>
      <c r="AE68" s="360">
        <f>SUMIFS('Forecast Summary-FY26'!$BM:$BM,'Forecast Summary-FY26'!$A:$A, 'Analysis-School'!$A68,'Forecast Summary-FY26'!$C:$C, 'Analysis-School'!AE$5,'Forecast Summary-FY26'!$D:$D, 'Analysis-School'!AE$3)</f>
        <v>0</v>
      </c>
      <c r="AF68" s="360">
        <f>SUMIFS('Forecast Summary-FY26'!$BM:$BM,'Forecast Summary-FY26'!$A:$A, 'Analysis-School'!$A68,'Forecast Summary-FY26'!$C:$C, 'Analysis-School'!AF$5,'Forecast Summary-FY26'!$D:$D, 'Analysis-School'!AF$3)</f>
        <v>0</v>
      </c>
      <c r="AG68" s="360">
        <f>SUMIFS('Forecast Summary-FY26'!$BM:$BM,'Forecast Summary-FY26'!$A:$A, 'Analysis-School'!$A68,'Forecast Summary-FY26'!$C:$C, 'Analysis-School'!AG$5,'Forecast Summary-FY26'!$D:$D, 'Analysis-School'!AG$3)</f>
        <v>0</v>
      </c>
      <c r="AH68" s="360">
        <f>SUMIFS('Forecast Summary-FY26'!$BM:$BM,'Forecast Summary-FY26'!$A:$A, 'Analysis-School'!$A68,'Forecast Summary-FY26'!$C:$C, 'Analysis-School'!AH$5,'Forecast Summary-FY26'!$D:$D, 'Analysis-School'!AH$3)</f>
        <v>0</v>
      </c>
      <c r="AI68" s="360">
        <f>SUMIFS('Forecast Summary-FY26'!$BM:$BM,'Forecast Summary-FY26'!$A:$A, 'Analysis-School'!$A68,'Forecast Summary-FY26'!$C:$C, 'Analysis-School'!AI$5,'Forecast Summary-FY26'!$D:$D, 'Analysis-School'!AI$3)</f>
        <v>0</v>
      </c>
      <c r="AJ68" s="360">
        <f>SUMIFS('Forecast Summary-FY26'!$BM:$BM,'Forecast Summary-FY26'!$A:$A, 'Analysis-School'!$A68,'Forecast Summary-FY26'!$C:$C, 'Analysis-School'!AJ$5,'Forecast Summary-FY26'!$D:$D, 'Analysis-School'!AJ$3)</f>
        <v>0</v>
      </c>
      <c r="AK68" s="360">
        <v>0</v>
      </c>
      <c r="AL68" s="360">
        <f>SUMIFS('Forecast Summary-FY25'!$BQ:$BQ,'Forecast Summary-FY25'!$A:$A, 'Analysis-School'!$A68,'Forecast Summary-FY25'!$C:$C, 'Analysis-School'!AL$5,'Forecast Summary-FY25'!$D:$D, 'Analysis-School'!AL$3)+SUMIFS('Forecast Summary-FY25'!$BU:$BU,'Forecast Summary-FY25'!$A:$A, 'Analysis-School'!$A68,'Forecast Summary-FY25'!$C:$C, 'Analysis-School'!AL$5,'Forecast Summary-FY25'!$D:$D, 'Analysis-School'!AL$3)</f>
        <v>0</v>
      </c>
      <c r="AM68" s="360">
        <v>0</v>
      </c>
      <c r="AN68" s="360">
        <f>SUMIFS('Forecast Summary-FY25'!$BQ:$BQ,'Forecast Summary-FY25'!$A:$A, 'Analysis-School'!$A68,'Forecast Summary-FY25'!$C:$C, 'Analysis-School'!AN$5,'Forecast Summary-FY25'!$D:$D, 'Analysis-School'!AN$3)+SUMIFS('Forecast Summary-FY25'!$BU:$BU,'Forecast Summary-FY25'!$A:$A, 'Analysis-School'!$A68,'Forecast Summary-FY25'!$C:$C, 'Analysis-School'!AN$5,'Forecast Summary-FY25'!$D:$D, 'Analysis-School'!AN$3)</f>
        <v>0</v>
      </c>
      <c r="AO68" s="361">
        <f>SUMIFS('Forecast Summary-FY26'!$BQ:$BQ,'Forecast Summary-FY26'!$A:$A, 'Analysis-School'!$A68,'Forecast Summary-FY26'!$C:$C, 'Analysis-School'!AO$5,'Forecast Summary-FY26'!$D:$D, 'Analysis-School'!AO$3)+SUMIFS('Forecast Summary-FY26'!$BU:$BU,'Forecast Summary-FY26'!$A:$A, 'Analysis-School'!$A68,'Forecast Summary-FY26'!$C:$C, 'Analysis-School'!AO$5,'Forecast Summary-FY26'!$D:$D, 'Analysis-School'!AO$3)</f>
        <v>0</v>
      </c>
      <c r="AP68" s="362" t="str">
        <f t="shared" si="21"/>
        <v>NA</v>
      </c>
    </row>
    <row r="69" spans="1:42">
      <c r="A69" s="10" t="s">
        <v>63</v>
      </c>
      <c r="B69" s="354" t="s">
        <v>1910</v>
      </c>
      <c r="C69" s="355">
        <f>SUMIFS('Forecast Summary-FY26'!$AC:$AC,'Forecast Summary-FY26'!$A:$A, 'Analysis-School'!$A69,'Forecast Summary-FY26'!$C:$C, 'Analysis-School'!C$5,'Forecast Summary-FY26'!$D:$D, 'Analysis-School'!C$3)</f>
        <v>257</v>
      </c>
      <c r="D69" s="355">
        <f>SUMIFS('Forecast Summary-FY26'!$AC:$AC,'Forecast Summary-FY26'!$A:$A, 'Analysis-School'!$A69,'Forecast Summary-FY26'!$C:$C, 'Analysis-School'!D$5,'Forecast Summary-FY26'!$D:$D, 'Analysis-School'!D$3)</f>
        <v>250</v>
      </c>
      <c r="E69" s="355">
        <f>SUMIFS('Forecast Summary-FY26'!$AC:$AC,'Forecast Summary-FY26'!$A:$A, 'Analysis-School'!$A69,'Forecast Summary-FY26'!$C:$C, 'Analysis-School'!E$5,'Forecast Summary-FY26'!$D:$D, 'Analysis-School'!E$3)</f>
        <v>176</v>
      </c>
      <c r="F69" s="355">
        <f>SUMIFS('Forecast Summary-FY26'!$AC:$AC,'Forecast Summary-FY26'!$A:$A, 'Analysis-School'!$A69,'Forecast Summary-FY26'!$C:$C, 'Analysis-School'!F$5,'Forecast Summary-FY26'!$D:$D, 'Analysis-School'!F$3)</f>
        <v>217</v>
      </c>
      <c r="G69" s="355">
        <f>SUMIFS('Forecast Summary-FY26'!$AC:$AC,'Forecast Summary-FY26'!$A:$A, 'Analysis-School'!$A69,'Forecast Summary-FY26'!$C:$C, 'Analysis-School'!G$5,'Forecast Summary-FY26'!$D:$D, 'Analysis-School'!G$3)</f>
        <v>209</v>
      </c>
      <c r="H69" s="355">
        <f>SUMIFS('Forecast Summary-FY26'!$AC:$AC,'Forecast Summary-FY26'!$A:$A, 'Analysis-School'!$A69,'Forecast Summary-FY26'!$C:$C, 'Analysis-School'!H$5,'Forecast Summary-FY26'!$D:$D, 'Analysis-School'!H$3)</f>
        <v>197</v>
      </c>
      <c r="I69" s="355">
        <v>192.17118803648401</v>
      </c>
      <c r="J69" s="355">
        <f>SUMIFS('Forecast Summary-FY25'!$AG:$AG,'Forecast Summary-FY25'!$A:$A, 'Analysis-School'!$A69,'Forecast Summary-FY25'!$C:$C, 'Analysis-School'!J$5,'Forecast Summary-FY25'!$D:$D, 'Analysis-School'!J$3)+SUMIFS('Forecast Summary-FY25'!$AK:$AK,'Forecast Summary-FY25'!$A:$A, 'Analysis-School'!$A69,'Forecast Summary-FY25'!$C:$C, 'Analysis-School'!J$5,'Forecast Summary-FY25'!$D:$D, 'Analysis-School'!J$3)</f>
        <v>183</v>
      </c>
      <c r="K69" s="355">
        <v>182.5626286346598</v>
      </c>
      <c r="L69" s="355">
        <f>SUMIFS('Forecast Summary-FY25'!$AG:$AG,'Forecast Summary-FY25'!$A:$A, 'Analysis-School'!$A69,'Forecast Summary-FY25'!$C:$C, 'Analysis-School'!L$5,'Forecast Summary-FY25'!$D:$D, 'Analysis-School'!L$3)+SUMIFS('Forecast Summary-FY25'!$AK:$AK,'Forecast Summary-FY25'!$A:$A, 'Analysis-School'!$A69,'Forecast Summary-FY25'!$C:$C, 'Analysis-School'!L$5,'Forecast Summary-FY25'!$D:$D, 'Analysis-School'!L$3)</f>
        <v>176.55</v>
      </c>
      <c r="M69" s="355">
        <f>SUMIFS('Forecast Summary-FY26'!$AG:$AG,'Forecast Summary-FY26'!$A:$A, 'Analysis-School'!$A69,'Forecast Summary-FY26'!$C:$C, 'Analysis-School'!M$5,'Forecast Summary-FY26'!$D:$D, 'Analysis-School'!M$3)+SUMIFS('Forecast Summary-FY26'!$AK:$AK,'Forecast Summary-FY26'!$A:$A, 'Analysis-School'!$A69,'Forecast Summary-FY26'!$C:$C, 'Analysis-School'!M$5,'Forecast Summary-FY26'!$D:$D, 'Analysis-School'!M$3)</f>
        <v>170.6925</v>
      </c>
      <c r="N69" s="439">
        <f t="shared" si="19"/>
        <v>-0.1335406091370559</v>
      </c>
      <c r="O69" s="358"/>
      <c r="P69" s="354" t="s">
        <v>1910</v>
      </c>
      <c r="Q69" s="355">
        <f>SUMIFS('Forecast Summary-FY26'!$BA:$BA,'Forecast Summary-FY26'!$A:$A, 'Analysis-School'!$A69,'Forecast Summary-FY26'!$C:$C, 'Analysis-School'!Q$5,'Forecast Summary-FY26'!$D:$D, 'Analysis-School'!Q$3)</f>
        <v>399</v>
      </c>
      <c r="R69" s="355">
        <f>SUMIFS('Forecast Summary-FY26'!$BA:$BA,'Forecast Summary-FY26'!$A:$A, 'Analysis-School'!$A69,'Forecast Summary-FY26'!$C:$C, 'Analysis-School'!R$5,'Forecast Summary-FY26'!$D:$D, 'Analysis-School'!R$3)</f>
        <v>435</v>
      </c>
      <c r="S69" s="355">
        <f>SUMIFS('Forecast Summary-FY26'!$BA:$BA,'Forecast Summary-FY26'!$A:$A, 'Analysis-School'!$A69,'Forecast Summary-FY26'!$C:$C, 'Analysis-School'!S$5,'Forecast Summary-FY26'!$D:$D, 'Analysis-School'!S$3)</f>
        <v>395</v>
      </c>
      <c r="T69" s="355">
        <f>SUMIFS('Forecast Summary-FY26'!$BA:$BA,'Forecast Summary-FY26'!$A:$A, 'Analysis-School'!$A69,'Forecast Summary-FY26'!$C:$C, 'Analysis-School'!T$5,'Forecast Summary-FY26'!$D:$D, 'Analysis-School'!T$3)</f>
        <v>406</v>
      </c>
      <c r="U69" s="355">
        <f>SUMIFS('Forecast Summary-FY26'!$BA:$BA,'Forecast Summary-FY26'!$A:$A, 'Analysis-School'!$A69,'Forecast Summary-FY26'!$C:$C, 'Analysis-School'!U$5,'Forecast Summary-FY26'!$D:$D, 'Analysis-School'!U$3)</f>
        <v>401</v>
      </c>
      <c r="V69" s="355">
        <f>SUMIFS('Forecast Summary-FY26'!$BA:$BA,'Forecast Summary-FY26'!$A:$A, 'Analysis-School'!$A69,'Forecast Summary-FY26'!$C:$C, 'Analysis-School'!V$5,'Forecast Summary-FY26'!$D:$D, 'Analysis-School'!V$3)</f>
        <v>408</v>
      </c>
      <c r="W69" s="355">
        <v>437.65942201835281</v>
      </c>
      <c r="X69" s="355">
        <f>SUMIFS('Forecast Summary-FY25'!$BE:$BE,'Forecast Summary-FY25'!$A:$A, 'Analysis-School'!$A69,'Forecast Summary-FY25'!$C:$C, 'Analysis-School'!X$5,'Forecast Summary-FY25'!$D:$D, 'Analysis-School'!X$3)+SUMIFS('Forecast Summary-FY25'!$BI:$BI,'Forecast Summary-FY25'!$A:$A, 'Analysis-School'!$A69,'Forecast Summary-FY25'!$C:$C, 'Analysis-School'!X$5,'Forecast Summary-FY25'!$D:$D, 'Analysis-School'!X$3)</f>
        <v>432</v>
      </c>
      <c r="Y69" s="355">
        <v>439.93244110633367</v>
      </c>
      <c r="Z69" s="355">
        <f>SUMIFS('Forecast Summary-FY25'!$BE:$BE,'Forecast Summary-FY25'!$A:$A, 'Analysis-School'!$A69,'Forecast Summary-FY25'!$C:$C, 'Analysis-School'!Z$5,'Forecast Summary-FY25'!$D:$D, 'Analysis-School'!Z$3)+SUMIFS('Forecast Summary-FY25'!$BI:$BI,'Forecast Summary-FY25'!$A:$A, 'Analysis-School'!$A69,'Forecast Summary-FY25'!$C:$C, 'Analysis-School'!Z$5,'Forecast Summary-FY25'!$D:$D, 'Analysis-School'!Z$3)</f>
        <v>442.95</v>
      </c>
      <c r="AA69" s="356">
        <f>SUMIFS('Forecast Summary-FY26'!$BE:$BE,'Forecast Summary-FY26'!$A:$A, 'Analysis-School'!$A69,'Forecast Summary-FY26'!$C:$C, 'Analysis-School'!AA$5,'Forecast Summary-FY26'!$D:$D, 'Analysis-School'!AA$3)+SUMIFS('Forecast Summary-FY26'!$BI:$BI,'Forecast Summary-FY26'!$A:$A, 'Analysis-School'!$A69,'Forecast Summary-FY26'!$C:$C, 'Analysis-School'!AA$5,'Forecast Summary-FY26'!$D:$D, 'Analysis-School'!AA$3)</f>
        <v>408.15249999999997</v>
      </c>
      <c r="AB69" s="439">
        <f t="shared" si="20"/>
        <v>3.7377450980380367E-4</v>
      </c>
      <c r="AC69" s="358"/>
      <c r="AD69" s="354" t="s">
        <v>1910</v>
      </c>
      <c r="AE69" s="355">
        <f>SUMIFS('Forecast Summary-FY26'!$BM:$BM,'Forecast Summary-FY26'!$A:$A, 'Analysis-School'!$A69,'Forecast Summary-FY26'!$C:$C, 'Analysis-School'!AE$5,'Forecast Summary-FY26'!$D:$D, 'Analysis-School'!AE$3)</f>
        <v>0</v>
      </c>
      <c r="AF69" s="355">
        <f>SUMIFS('Forecast Summary-FY26'!$BM:$BM,'Forecast Summary-FY26'!$A:$A, 'Analysis-School'!$A69,'Forecast Summary-FY26'!$C:$C, 'Analysis-School'!AF$5,'Forecast Summary-FY26'!$D:$D, 'Analysis-School'!AF$3)</f>
        <v>0</v>
      </c>
      <c r="AG69" s="355">
        <f>SUMIFS('Forecast Summary-FY26'!$BM:$BM,'Forecast Summary-FY26'!$A:$A, 'Analysis-School'!$A69,'Forecast Summary-FY26'!$C:$C, 'Analysis-School'!AG$5,'Forecast Summary-FY26'!$D:$D, 'Analysis-School'!AG$3)</f>
        <v>0</v>
      </c>
      <c r="AH69" s="355">
        <f>SUMIFS('Forecast Summary-FY26'!$BM:$BM,'Forecast Summary-FY26'!$A:$A, 'Analysis-School'!$A69,'Forecast Summary-FY26'!$C:$C, 'Analysis-School'!AH$5,'Forecast Summary-FY26'!$D:$D, 'Analysis-School'!AH$3)</f>
        <v>0</v>
      </c>
      <c r="AI69" s="355">
        <f>SUMIFS('Forecast Summary-FY26'!$BM:$BM,'Forecast Summary-FY26'!$A:$A, 'Analysis-School'!$A69,'Forecast Summary-FY26'!$C:$C, 'Analysis-School'!AI$5,'Forecast Summary-FY26'!$D:$D, 'Analysis-School'!AI$3)</f>
        <v>0</v>
      </c>
      <c r="AJ69" s="355">
        <f>SUMIFS('Forecast Summary-FY26'!$BM:$BM,'Forecast Summary-FY26'!$A:$A, 'Analysis-School'!$A69,'Forecast Summary-FY26'!$C:$C, 'Analysis-School'!AJ$5,'Forecast Summary-FY26'!$D:$D, 'Analysis-School'!AJ$3)</f>
        <v>0</v>
      </c>
      <c r="AK69" s="355">
        <v>0</v>
      </c>
      <c r="AL69" s="355">
        <f>SUMIFS('Forecast Summary-FY25'!$BQ:$BQ,'Forecast Summary-FY25'!$A:$A, 'Analysis-School'!$A69,'Forecast Summary-FY25'!$C:$C, 'Analysis-School'!AL$5,'Forecast Summary-FY25'!$D:$D, 'Analysis-School'!AL$3)+SUMIFS('Forecast Summary-FY25'!$BU:$BU,'Forecast Summary-FY25'!$A:$A, 'Analysis-School'!$A69,'Forecast Summary-FY25'!$C:$C, 'Analysis-School'!AL$5,'Forecast Summary-FY25'!$D:$D, 'Analysis-School'!AL$3)</f>
        <v>0</v>
      </c>
      <c r="AM69" s="355">
        <v>0</v>
      </c>
      <c r="AN69" s="355">
        <f>SUMIFS('Forecast Summary-FY25'!$BQ:$BQ,'Forecast Summary-FY25'!$A:$A, 'Analysis-School'!$A69,'Forecast Summary-FY25'!$C:$C, 'Analysis-School'!AN$5,'Forecast Summary-FY25'!$D:$D, 'Analysis-School'!AN$3)+SUMIFS('Forecast Summary-FY25'!$BU:$BU,'Forecast Summary-FY25'!$A:$A, 'Analysis-School'!$A69,'Forecast Summary-FY25'!$C:$C, 'Analysis-School'!AN$5,'Forecast Summary-FY25'!$D:$D, 'Analysis-School'!AN$3)</f>
        <v>0</v>
      </c>
      <c r="AO69" s="356">
        <f>SUMIFS('Forecast Summary-FY26'!$BQ:$BQ,'Forecast Summary-FY26'!$A:$A, 'Analysis-School'!$A69,'Forecast Summary-FY26'!$C:$C, 'Analysis-School'!AO$5,'Forecast Summary-FY26'!$D:$D, 'Analysis-School'!AO$3)+SUMIFS('Forecast Summary-FY26'!$BU:$BU,'Forecast Summary-FY26'!$A:$A, 'Analysis-School'!$A69,'Forecast Summary-FY26'!$C:$C, 'Analysis-School'!AO$5,'Forecast Summary-FY26'!$D:$D, 'Analysis-School'!AO$3)</f>
        <v>0</v>
      </c>
      <c r="AP69" s="357" t="str">
        <f t="shared" si="21"/>
        <v>NA</v>
      </c>
    </row>
    <row r="70" spans="1:42">
      <c r="A70" s="10" t="s">
        <v>65</v>
      </c>
      <c r="B70" s="359" t="s">
        <v>1874</v>
      </c>
      <c r="C70" s="360">
        <f>SUMIFS('Forecast Summary-FY26'!$AC:$AC,'Forecast Summary-FY26'!$A:$A, 'Analysis-School'!$A70,'Forecast Summary-FY26'!$C:$C, 'Analysis-School'!C$5,'Forecast Summary-FY26'!$D:$D, 'Analysis-School'!C$3)</f>
        <v>130</v>
      </c>
      <c r="D70" s="360">
        <f>SUMIFS('Forecast Summary-FY26'!$AC:$AC,'Forecast Summary-FY26'!$A:$A, 'Analysis-School'!$A70,'Forecast Summary-FY26'!$C:$C, 'Analysis-School'!D$5,'Forecast Summary-FY26'!$D:$D, 'Analysis-School'!D$3)</f>
        <v>158</v>
      </c>
      <c r="E70" s="360">
        <f>SUMIFS('Forecast Summary-FY26'!$AC:$AC,'Forecast Summary-FY26'!$A:$A, 'Analysis-School'!$A70,'Forecast Summary-FY26'!$C:$C, 'Analysis-School'!E$5,'Forecast Summary-FY26'!$D:$D, 'Analysis-School'!E$3)</f>
        <v>138</v>
      </c>
      <c r="F70" s="360">
        <f>SUMIFS('Forecast Summary-FY26'!$AC:$AC,'Forecast Summary-FY26'!$A:$A, 'Analysis-School'!$A70,'Forecast Summary-FY26'!$C:$C, 'Analysis-School'!F$5,'Forecast Summary-FY26'!$D:$D, 'Analysis-School'!F$3)</f>
        <v>143</v>
      </c>
      <c r="G70" s="360">
        <f>SUMIFS('Forecast Summary-FY26'!$AC:$AC,'Forecast Summary-FY26'!$A:$A, 'Analysis-School'!$A70,'Forecast Summary-FY26'!$C:$C, 'Analysis-School'!G$5,'Forecast Summary-FY26'!$D:$D, 'Analysis-School'!G$3)</f>
        <v>132</v>
      </c>
      <c r="H70" s="360">
        <f>SUMIFS('Forecast Summary-FY26'!$AC:$AC,'Forecast Summary-FY26'!$A:$A, 'Analysis-School'!$A70,'Forecast Summary-FY26'!$C:$C, 'Analysis-School'!H$5,'Forecast Summary-FY26'!$D:$D, 'Analysis-School'!H$3)</f>
        <v>178</v>
      </c>
      <c r="I70" s="360">
        <v>182.39999999999998</v>
      </c>
      <c r="J70" s="360">
        <f>SUMIFS('Forecast Summary-FY25'!$AG:$AG,'Forecast Summary-FY25'!$A:$A, 'Analysis-School'!$A70,'Forecast Summary-FY25'!$C:$C, 'Analysis-School'!J$5,'Forecast Summary-FY25'!$D:$D, 'Analysis-School'!J$3)+SUMIFS('Forecast Summary-FY25'!$AK:$AK,'Forecast Summary-FY25'!$A:$A, 'Analysis-School'!$A70,'Forecast Summary-FY25'!$C:$C, 'Analysis-School'!J$5,'Forecast Summary-FY25'!$D:$D, 'Analysis-School'!J$3)</f>
        <v>181</v>
      </c>
      <c r="K70" s="360">
        <v>173.27999999999997</v>
      </c>
      <c r="L70" s="360">
        <f>SUMIFS('Forecast Summary-FY25'!$AG:$AG,'Forecast Summary-FY25'!$A:$A, 'Analysis-School'!$A70,'Forecast Summary-FY25'!$C:$C, 'Analysis-School'!L$5,'Forecast Summary-FY25'!$D:$D, 'Analysis-School'!L$3)+SUMIFS('Forecast Summary-FY25'!$AK:$AK,'Forecast Summary-FY25'!$A:$A, 'Analysis-School'!$A70,'Forecast Summary-FY25'!$C:$C, 'Analysis-School'!L$5,'Forecast Summary-FY25'!$D:$D, 'Analysis-School'!L$3)</f>
        <v>171.95</v>
      </c>
      <c r="M70" s="360">
        <f>SUMIFS('Forecast Summary-FY26'!$AG:$AG,'Forecast Summary-FY26'!$A:$A, 'Analysis-School'!$A70,'Forecast Summary-FY26'!$C:$C, 'Analysis-School'!M$5,'Forecast Summary-FY26'!$D:$D, 'Analysis-School'!M$3)+SUMIFS('Forecast Summary-FY26'!$AK:$AK,'Forecast Summary-FY26'!$A:$A, 'Analysis-School'!$A70,'Forecast Summary-FY26'!$C:$C, 'Analysis-School'!M$5,'Forecast Summary-FY26'!$D:$D, 'Analysis-School'!M$3)</f>
        <v>151.2525</v>
      </c>
      <c r="N70" s="442">
        <f t="shared" si="19"/>
        <v>-0.15026685393258432</v>
      </c>
      <c r="P70" s="359" t="s">
        <v>1874</v>
      </c>
      <c r="Q70" s="360">
        <f>SUMIFS('Forecast Summary-FY26'!$BA:$BA,'Forecast Summary-FY26'!$A:$A, 'Analysis-School'!$A70,'Forecast Summary-FY26'!$C:$C, 'Analysis-School'!Q$5,'Forecast Summary-FY26'!$D:$D, 'Analysis-School'!Q$3)</f>
        <v>122</v>
      </c>
      <c r="R70" s="360">
        <f>SUMIFS('Forecast Summary-FY26'!$BA:$BA,'Forecast Summary-FY26'!$A:$A, 'Analysis-School'!$A70,'Forecast Summary-FY26'!$C:$C, 'Analysis-School'!R$5,'Forecast Summary-FY26'!$D:$D, 'Analysis-School'!R$3)</f>
        <v>153</v>
      </c>
      <c r="S70" s="360">
        <f>SUMIFS('Forecast Summary-FY26'!$BA:$BA,'Forecast Summary-FY26'!$A:$A, 'Analysis-School'!$A70,'Forecast Summary-FY26'!$C:$C, 'Analysis-School'!S$5,'Forecast Summary-FY26'!$D:$D, 'Analysis-School'!S$3)</f>
        <v>170</v>
      </c>
      <c r="T70" s="360">
        <f>SUMIFS('Forecast Summary-FY26'!$BA:$BA,'Forecast Summary-FY26'!$A:$A, 'Analysis-School'!$A70,'Forecast Summary-FY26'!$C:$C, 'Analysis-School'!T$5,'Forecast Summary-FY26'!$D:$D, 'Analysis-School'!T$3)</f>
        <v>173</v>
      </c>
      <c r="U70" s="360">
        <f>SUMIFS('Forecast Summary-FY26'!$BA:$BA,'Forecast Summary-FY26'!$A:$A, 'Analysis-School'!$A70,'Forecast Summary-FY26'!$C:$C, 'Analysis-School'!U$5,'Forecast Summary-FY26'!$D:$D, 'Analysis-School'!U$3)</f>
        <v>170</v>
      </c>
      <c r="V70" s="360">
        <f>SUMIFS('Forecast Summary-FY26'!$BA:$BA,'Forecast Summary-FY26'!$A:$A, 'Analysis-School'!$A70,'Forecast Summary-FY26'!$C:$C, 'Analysis-School'!V$5,'Forecast Summary-FY26'!$D:$D, 'Analysis-School'!V$3)</f>
        <v>134</v>
      </c>
      <c r="W70" s="360">
        <v>141.81818926979412</v>
      </c>
      <c r="X70" s="360">
        <f>SUMIFS('Forecast Summary-FY25'!$BE:$BE,'Forecast Summary-FY25'!$A:$A, 'Analysis-School'!$A70,'Forecast Summary-FY25'!$C:$C, 'Analysis-School'!X$5,'Forecast Summary-FY25'!$D:$D, 'Analysis-School'!X$3)+SUMIFS('Forecast Summary-FY25'!$BI:$BI,'Forecast Summary-FY25'!$A:$A, 'Analysis-School'!$A70,'Forecast Summary-FY25'!$C:$C, 'Analysis-School'!X$5,'Forecast Summary-FY25'!$D:$D, 'Analysis-School'!X$3)</f>
        <v>143</v>
      </c>
      <c r="Y70" s="360">
        <v>137.76433377643923</v>
      </c>
      <c r="Z70" s="360">
        <f>SUMIFS('Forecast Summary-FY25'!$BE:$BE,'Forecast Summary-FY25'!$A:$A, 'Analysis-School'!$A70,'Forecast Summary-FY25'!$C:$C, 'Analysis-School'!Z$5,'Forecast Summary-FY25'!$D:$D, 'Analysis-School'!Z$3)+SUMIFS('Forecast Summary-FY25'!$BI:$BI,'Forecast Summary-FY25'!$A:$A, 'Analysis-School'!$A70,'Forecast Summary-FY25'!$C:$C, 'Analysis-School'!Z$5,'Forecast Summary-FY25'!$D:$D, 'Analysis-School'!Z$3)</f>
        <v>139.6</v>
      </c>
      <c r="AA70" s="361">
        <f>SUMIFS('Forecast Summary-FY26'!$BE:$BE,'Forecast Summary-FY26'!$A:$A, 'Analysis-School'!$A70,'Forecast Summary-FY26'!$C:$C, 'Analysis-School'!AA$5,'Forecast Summary-FY26'!$D:$D, 'Analysis-School'!AA$3)+SUMIFS('Forecast Summary-FY26'!$BI:$BI,'Forecast Summary-FY26'!$A:$A, 'Analysis-School'!$A70,'Forecast Summary-FY26'!$C:$C, 'Analysis-School'!AA$5,'Forecast Summary-FY26'!$D:$D, 'Analysis-School'!AA$3)</f>
        <v>146.19999999999999</v>
      </c>
      <c r="AB70" s="442">
        <f t="shared" si="20"/>
        <v>9.104477611940287E-2</v>
      </c>
      <c r="AD70" s="359" t="s">
        <v>1874</v>
      </c>
      <c r="AE70" s="360">
        <f>SUMIFS('Forecast Summary-FY26'!$BM:$BM,'Forecast Summary-FY26'!$A:$A, 'Analysis-School'!$A70,'Forecast Summary-FY26'!$C:$C, 'Analysis-School'!AE$5,'Forecast Summary-FY26'!$D:$D, 'Analysis-School'!AE$3)</f>
        <v>0</v>
      </c>
      <c r="AF70" s="360">
        <f>SUMIFS('Forecast Summary-FY26'!$BM:$BM,'Forecast Summary-FY26'!$A:$A, 'Analysis-School'!$A70,'Forecast Summary-FY26'!$C:$C, 'Analysis-School'!AF$5,'Forecast Summary-FY26'!$D:$D, 'Analysis-School'!AF$3)</f>
        <v>0</v>
      </c>
      <c r="AG70" s="360">
        <f>SUMIFS('Forecast Summary-FY26'!$BM:$BM,'Forecast Summary-FY26'!$A:$A, 'Analysis-School'!$A70,'Forecast Summary-FY26'!$C:$C, 'Analysis-School'!AG$5,'Forecast Summary-FY26'!$D:$D, 'Analysis-School'!AG$3)</f>
        <v>0</v>
      </c>
      <c r="AH70" s="360">
        <f>SUMIFS('Forecast Summary-FY26'!$BM:$BM,'Forecast Summary-FY26'!$A:$A, 'Analysis-School'!$A70,'Forecast Summary-FY26'!$C:$C, 'Analysis-School'!AH$5,'Forecast Summary-FY26'!$D:$D, 'Analysis-School'!AH$3)</f>
        <v>0</v>
      </c>
      <c r="AI70" s="360">
        <f>SUMIFS('Forecast Summary-FY26'!$BM:$BM,'Forecast Summary-FY26'!$A:$A, 'Analysis-School'!$A70,'Forecast Summary-FY26'!$C:$C, 'Analysis-School'!AI$5,'Forecast Summary-FY26'!$D:$D, 'Analysis-School'!AI$3)</f>
        <v>0</v>
      </c>
      <c r="AJ70" s="360">
        <f>SUMIFS('Forecast Summary-FY26'!$BM:$BM,'Forecast Summary-FY26'!$A:$A, 'Analysis-School'!$A70,'Forecast Summary-FY26'!$C:$C, 'Analysis-School'!AJ$5,'Forecast Summary-FY26'!$D:$D, 'Analysis-School'!AJ$3)</f>
        <v>0</v>
      </c>
      <c r="AK70" s="360">
        <v>0</v>
      </c>
      <c r="AL70" s="360">
        <f>SUMIFS('Forecast Summary-FY25'!$BQ:$BQ,'Forecast Summary-FY25'!$A:$A, 'Analysis-School'!$A70,'Forecast Summary-FY25'!$C:$C, 'Analysis-School'!AL$5,'Forecast Summary-FY25'!$D:$D, 'Analysis-School'!AL$3)+SUMIFS('Forecast Summary-FY25'!$BU:$BU,'Forecast Summary-FY25'!$A:$A, 'Analysis-School'!$A70,'Forecast Summary-FY25'!$C:$C, 'Analysis-School'!AL$5,'Forecast Summary-FY25'!$D:$D, 'Analysis-School'!AL$3)</f>
        <v>0</v>
      </c>
      <c r="AM70" s="360">
        <v>0</v>
      </c>
      <c r="AN70" s="360">
        <f>SUMIFS('Forecast Summary-FY25'!$BQ:$BQ,'Forecast Summary-FY25'!$A:$A, 'Analysis-School'!$A70,'Forecast Summary-FY25'!$C:$C, 'Analysis-School'!AN$5,'Forecast Summary-FY25'!$D:$D, 'Analysis-School'!AN$3)+SUMIFS('Forecast Summary-FY25'!$BU:$BU,'Forecast Summary-FY25'!$A:$A, 'Analysis-School'!$A70,'Forecast Summary-FY25'!$C:$C, 'Analysis-School'!AN$5,'Forecast Summary-FY25'!$D:$D, 'Analysis-School'!AN$3)</f>
        <v>0</v>
      </c>
      <c r="AO70" s="361">
        <f>SUMIFS('Forecast Summary-FY26'!$BQ:$BQ,'Forecast Summary-FY26'!$A:$A, 'Analysis-School'!$A70,'Forecast Summary-FY26'!$C:$C, 'Analysis-School'!AO$5,'Forecast Summary-FY26'!$D:$D, 'Analysis-School'!AO$3)+SUMIFS('Forecast Summary-FY26'!$BU:$BU,'Forecast Summary-FY26'!$A:$A, 'Analysis-School'!$A70,'Forecast Summary-FY26'!$C:$C, 'Analysis-School'!AO$5,'Forecast Summary-FY26'!$D:$D, 'Analysis-School'!AO$3)</f>
        <v>0</v>
      </c>
      <c r="AP70" s="362" t="str">
        <f t="shared" si="21"/>
        <v>NA</v>
      </c>
    </row>
    <row r="71" spans="1:42">
      <c r="A71" s="10" t="s">
        <v>67</v>
      </c>
      <c r="B71" s="354" t="s">
        <v>1911</v>
      </c>
      <c r="C71" s="355">
        <f>SUMIFS('Forecast Summary-FY26'!$AC:$AC,'Forecast Summary-FY26'!$A:$A, 'Analysis-School'!$A71,'Forecast Summary-FY26'!$C:$C, 'Analysis-School'!C$5,'Forecast Summary-FY26'!$D:$D, 'Analysis-School'!C$3)</f>
        <v>347</v>
      </c>
      <c r="D71" s="355">
        <f>SUMIFS('Forecast Summary-FY26'!$AC:$AC,'Forecast Summary-FY26'!$A:$A, 'Analysis-School'!$A71,'Forecast Summary-FY26'!$C:$C, 'Analysis-School'!D$5,'Forecast Summary-FY26'!$D:$D, 'Analysis-School'!D$3)</f>
        <v>274</v>
      </c>
      <c r="E71" s="355">
        <f>SUMIFS('Forecast Summary-FY26'!$AC:$AC,'Forecast Summary-FY26'!$A:$A, 'Analysis-School'!$A71,'Forecast Summary-FY26'!$C:$C, 'Analysis-School'!E$5,'Forecast Summary-FY26'!$D:$D, 'Analysis-School'!E$3)</f>
        <v>398</v>
      </c>
      <c r="F71" s="355">
        <f>SUMIFS('Forecast Summary-FY26'!$AC:$AC,'Forecast Summary-FY26'!$A:$A, 'Analysis-School'!$A71,'Forecast Summary-FY26'!$C:$C, 'Analysis-School'!F$5,'Forecast Summary-FY26'!$D:$D, 'Analysis-School'!F$3)</f>
        <v>156</v>
      </c>
      <c r="G71" s="355">
        <f>SUMIFS('Forecast Summary-FY26'!$AC:$AC,'Forecast Summary-FY26'!$A:$A, 'Analysis-School'!$A71,'Forecast Summary-FY26'!$C:$C, 'Analysis-School'!G$5,'Forecast Summary-FY26'!$D:$D, 'Analysis-School'!G$3)</f>
        <v>125</v>
      </c>
      <c r="H71" s="355">
        <f>SUMIFS('Forecast Summary-FY26'!$AC:$AC,'Forecast Summary-FY26'!$A:$A, 'Analysis-School'!$A71,'Forecast Summary-FY26'!$C:$C, 'Analysis-School'!H$5,'Forecast Summary-FY26'!$D:$D, 'Analysis-School'!H$3)</f>
        <v>307</v>
      </c>
      <c r="I71" s="355">
        <v>293.55</v>
      </c>
      <c r="J71" s="355">
        <f>SUMIFS('Forecast Summary-FY25'!$AG:$AG,'Forecast Summary-FY25'!$A:$A, 'Analysis-School'!$A71,'Forecast Summary-FY25'!$C:$C, 'Analysis-School'!J$5,'Forecast Summary-FY25'!$D:$D, 'Analysis-School'!J$3)+SUMIFS('Forecast Summary-FY25'!$AK:$AK,'Forecast Summary-FY25'!$A:$A, 'Analysis-School'!$A71,'Forecast Summary-FY25'!$C:$C, 'Analysis-School'!J$5,'Forecast Summary-FY25'!$D:$D, 'Analysis-School'!J$3)</f>
        <v>287</v>
      </c>
      <c r="K71" s="355">
        <v>278.8725</v>
      </c>
      <c r="L71" s="355">
        <f>SUMIFS('Forecast Summary-FY25'!$AG:$AG,'Forecast Summary-FY25'!$A:$A, 'Analysis-School'!$A71,'Forecast Summary-FY25'!$C:$C, 'Analysis-School'!L$5,'Forecast Summary-FY25'!$D:$D, 'Analysis-School'!L$3)+SUMIFS('Forecast Summary-FY25'!$AK:$AK,'Forecast Summary-FY25'!$A:$A, 'Analysis-School'!$A71,'Forecast Summary-FY25'!$C:$C, 'Analysis-School'!L$5,'Forecast Summary-FY25'!$D:$D, 'Analysis-School'!L$3)</f>
        <v>315.70000000000005</v>
      </c>
      <c r="M71" s="355">
        <f>SUMIFS('Forecast Summary-FY26'!$AG:$AG,'Forecast Summary-FY26'!$A:$A, 'Analysis-School'!$A71,'Forecast Summary-FY26'!$C:$C, 'Analysis-School'!M$5,'Forecast Summary-FY26'!$D:$D, 'Analysis-School'!M$3)+SUMIFS('Forecast Summary-FY26'!$AK:$AK,'Forecast Summary-FY26'!$A:$A, 'Analysis-School'!$A71,'Forecast Summary-FY26'!$C:$C, 'Analysis-School'!M$5,'Forecast Summary-FY26'!$D:$D, 'Analysis-School'!M$3)</f>
        <v>293.80499999999995</v>
      </c>
      <c r="N71" s="439">
        <f t="shared" si="19"/>
        <v>-4.2980456026058822E-2</v>
      </c>
      <c r="O71" s="358"/>
      <c r="P71" s="354" t="s">
        <v>1911</v>
      </c>
      <c r="Q71" s="355">
        <f>SUMIFS('Forecast Summary-FY26'!$BA:$BA,'Forecast Summary-FY26'!$A:$A, 'Analysis-School'!$A71,'Forecast Summary-FY26'!$C:$C, 'Analysis-School'!Q$5,'Forecast Summary-FY26'!$D:$D, 'Analysis-School'!Q$3)</f>
        <v>395</v>
      </c>
      <c r="R71" s="355">
        <f>SUMIFS('Forecast Summary-FY26'!$BA:$BA,'Forecast Summary-FY26'!$A:$A, 'Analysis-School'!$A71,'Forecast Summary-FY26'!$C:$C, 'Analysis-School'!R$5,'Forecast Summary-FY26'!$D:$D, 'Analysis-School'!R$3)</f>
        <v>393</v>
      </c>
      <c r="S71" s="355">
        <f>SUMIFS('Forecast Summary-FY26'!$BA:$BA,'Forecast Summary-FY26'!$A:$A, 'Analysis-School'!$A71,'Forecast Summary-FY26'!$C:$C, 'Analysis-School'!S$5,'Forecast Summary-FY26'!$D:$D, 'Analysis-School'!S$3)</f>
        <v>421</v>
      </c>
      <c r="T71" s="355">
        <f>SUMIFS('Forecast Summary-FY26'!$BA:$BA,'Forecast Summary-FY26'!$A:$A, 'Analysis-School'!$A71,'Forecast Summary-FY26'!$C:$C, 'Analysis-School'!T$5,'Forecast Summary-FY26'!$D:$D, 'Analysis-School'!T$3)</f>
        <v>386</v>
      </c>
      <c r="U71" s="355">
        <f>SUMIFS('Forecast Summary-FY26'!$BA:$BA,'Forecast Summary-FY26'!$A:$A, 'Analysis-School'!$A71,'Forecast Summary-FY26'!$C:$C, 'Analysis-School'!U$5,'Forecast Summary-FY26'!$D:$D, 'Analysis-School'!U$3)</f>
        <v>479</v>
      </c>
      <c r="V71" s="355">
        <f>SUMIFS('Forecast Summary-FY26'!$BA:$BA,'Forecast Summary-FY26'!$A:$A, 'Analysis-School'!$A71,'Forecast Summary-FY26'!$C:$C, 'Analysis-School'!V$5,'Forecast Summary-FY26'!$D:$D, 'Analysis-School'!V$3)</f>
        <v>415</v>
      </c>
      <c r="W71" s="355">
        <v>462.15478204686383</v>
      </c>
      <c r="X71" s="355">
        <f>SUMIFS('Forecast Summary-FY25'!$BE:$BE,'Forecast Summary-FY25'!$A:$A, 'Analysis-School'!$A71,'Forecast Summary-FY25'!$C:$C, 'Analysis-School'!X$5,'Forecast Summary-FY25'!$D:$D, 'Analysis-School'!X$3)+SUMIFS('Forecast Summary-FY25'!$BI:$BI,'Forecast Summary-FY25'!$A:$A, 'Analysis-School'!$A71,'Forecast Summary-FY25'!$C:$C, 'Analysis-School'!X$5,'Forecast Summary-FY25'!$D:$D, 'Analysis-School'!X$3)</f>
        <v>381</v>
      </c>
      <c r="Y71" s="355">
        <v>472.01048455732609</v>
      </c>
      <c r="Z71" s="355">
        <f>SUMIFS('Forecast Summary-FY25'!$BE:$BE,'Forecast Summary-FY25'!$A:$A, 'Analysis-School'!$A71,'Forecast Summary-FY25'!$C:$C, 'Analysis-School'!Z$5,'Forecast Summary-FY25'!$D:$D, 'Analysis-School'!Z$3)+SUMIFS('Forecast Summary-FY25'!$BI:$BI,'Forecast Summary-FY25'!$A:$A, 'Analysis-School'!$A71,'Forecast Summary-FY25'!$C:$C, 'Analysis-School'!Z$5,'Forecast Summary-FY25'!$D:$D, 'Analysis-School'!Z$3)</f>
        <v>385.9</v>
      </c>
      <c r="AA71" s="356">
        <f>SUMIFS('Forecast Summary-FY26'!$BE:$BE,'Forecast Summary-FY26'!$A:$A, 'Analysis-School'!$A71,'Forecast Summary-FY26'!$C:$C, 'Analysis-School'!AA$5,'Forecast Summary-FY26'!$D:$D, 'Analysis-School'!AA$3)+SUMIFS('Forecast Summary-FY26'!$BI:$BI,'Forecast Summary-FY26'!$A:$A, 'Analysis-School'!$A71,'Forecast Summary-FY26'!$C:$C, 'Analysis-School'!AA$5,'Forecast Summary-FY26'!$D:$D, 'Analysis-School'!AA$3)</f>
        <v>386.95000000000005</v>
      </c>
      <c r="AB71" s="439">
        <f t="shared" si="20"/>
        <v>-6.7590361445783009E-2</v>
      </c>
      <c r="AC71" s="358"/>
      <c r="AD71" s="354" t="s">
        <v>1911</v>
      </c>
      <c r="AE71" s="355">
        <f>SUMIFS('Forecast Summary-FY26'!$BM:$BM,'Forecast Summary-FY26'!$A:$A, 'Analysis-School'!$A71,'Forecast Summary-FY26'!$C:$C, 'Analysis-School'!AE$5,'Forecast Summary-FY26'!$D:$D, 'Analysis-School'!AE$3)</f>
        <v>0</v>
      </c>
      <c r="AF71" s="355">
        <f>SUMIFS('Forecast Summary-FY26'!$BM:$BM,'Forecast Summary-FY26'!$A:$A, 'Analysis-School'!$A71,'Forecast Summary-FY26'!$C:$C, 'Analysis-School'!AF$5,'Forecast Summary-FY26'!$D:$D, 'Analysis-School'!AF$3)</f>
        <v>0</v>
      </c>
      <c r="AG71" s="355">
        <f>SUMIFS('Forecast Summary-FY26'!$BM:$BM,'Forecast Summary-FY26'!$A:$A, 'Analysis-School'!$A71,'Forecast Summary-FY26'!$C:$C, 'Analysis-School'!AG$5,'Forecast Summary-FY26'!$D:$D, 'Analysis-School'!AG$3)</f>
        <v>0</v>
      </c>
      <c r="AH71" s="355">
        <f>SUMIFS('Forecast Summary-FY26'!$BM:$BM,'Forecast Summary-FY26'!$A:$A, 'Analysis-School'!$A71,'Forecast Summary-FY26'!$C:$C, 'Analysis-School'!AH$5,'Forecast Summary-FY26'!$D:$D, 'Analysis-School'!AH$3)</f>
        <v>0</v>
      </c>
      <c r="AI71" s="355">
        <f>SUMIFS('Forecast Summary-FY26'!$BM:$BM,'Forecast Summary-FY26'!$A:$A, 'Analysis-School'!$A71,'Forecast Summary-FY26'!$C:$C, 'Analysis-School'!AI$5,'Forecast Summary-FY26'!$D:$D, 'Analysis-School'!AI$3)</f>
        <v>0</v>
      </c>
      <c r="AJ71" s="355">
        <f>SUMIFS('Forecast Summary-FY26'!$BM:$BM,'Forecast Summary-FY26'!$A:$A, 'Analysis-School'!$A71,'Forecast Summary-FY26'!$C:$C, 'Analysis-School'!AJ$5,'Forecast Summary-FY26'!$D:$D, 'Analysis-School'!AJ$3)</f>
        <v>0</v>
      </c>
      <c r="AK71" s="355">
        <v>0</v>
      </c>
      <c r="AL71" s="355">
        <f>SUMIFS('Forecast Summary-FY25'!$BQ:$BQ,'Forecast Summary-FY25'!$A:$A, 'Analysis-School'!$A71,'Forecast Summary-FY25'!$C:$C, 'Analysis-School'!AL$5,'Forecast Summary-FY25'!$D:$D, 'Analysis-School'!AL$3)+SUMIFS('Forecast Summary-FY25'!$BU:$BU,'Forecast Summary-FY25'!$A:$A, 'Analysis-School'!$A71,'Forecast Summary-FY25'!$C:$C, 'Analysis-School'!AL$5,'Forecast Summary-FY25'!$D:$D, 'Analysis-School'!AL$3)</f>
        <v>0</v>
      </c>
      <c r="AM71" s="355">
        <v>0</v>
      </c>
      <c r="AN71" s="355">
        <f>SUMIFS('Forecast Summary-FY25'!$BQ:$BQ,'Forecast Summary-FY25'!$A:$A, 'Analysis-School'!$A71,'Forecast Summary-FY25'!$C:$C, 'Analysis-School'!AN$5,'Forecast Summary-FY25'!$D:$D, 'Analysis-School'!AN$3)+SUMIFS('Forecast Summary-FY25'!$BU:$BU,'Forecast Summary-FY25'!$A:$A, 'Analysis-School'!$A71,'Forecast Summary-FY25'!$C:$C, 'Analysis-School'!AN$5,'Forecast Summary-FY25'!$D:$D, 'Analysis-School'!AN$3)</f>
        <v>0</v>
      </c>
      <c r="AO71" s="356">
        <f>SUMIFS('Forecast Summary-FY26'!$BQ:$BQ,'Forecast Summary-FY26'!$A:$A, 'Analysis-School'!$A71,'Forecast Summary-FY26'!$C:$C, 'Analysis-School'!AO$5,'Forecast Summary-FY26'!$D:$D, 'Analysis-School'!AO$3)+SUMIFS('Forecast Summary-FY26'!$BU:$BU,'Forecast Summary-FY26'!$A:$A, 'Analysis-School'!$A71,'Forecast Summary-FY26'!$C:$C, 'Analysis-School'!AO$5,'Forecast Summary-FY26'!$D:$D, 'Analysis-School'!AO$3)</f>
        <v>0</v>
      </c>
      <c r="AP71" s="357" t="str">
        <f t="shared" si="21"/>
        <v>NA</v>
      </c>
    </row>
    <row r="72" spans="1:42">
      <c r="A72" s="10" t="s">
        <v>69</v>
      </c>
      <c r="B72" s="359" t="s">
        <v>1875</v>
      </c>
      <c r="C72" s="360">
        <f>SUMIFS('Forecast Summary-FY26'!$AC:$AC,'Forecast Summary-FY26'!$A:$A, 'Analysis-School'!$A72,'Forecast Summary-FY26'!$C:$C, 'Analysis-School'!C$5,'Forecast Summary-FY26'!$D:$D, 'Analysis-School'!C$3)</f>
        <v>283</v>
      </c>
      <c r="D72" s="360">
        <f>SUMIFS('Forecast Summary-FY26'!$AC:$AC,'Forecast Summary-FY26'!$A:$A, 'Analysis-School'!$A72,'Forecast Summary-FY26'!$C:$C, 'Analysis-School'!D$5,'Forecast Summary-FY26'!$D:$D, 'Analysis-School'!D$3)</f>
        <v>301</v>
      </c>
      <c r="E72" s="360">
        <f>SUMIFS('Forecast Summary-FY26'!$AC:$AC,'Forecast Summary-FY26'!$A:$A, 'Analysis-School'!$A72,'Forecast Summary-FY26'!$C:$C, 'Analysis-School'!E$5,'Forecast Summary-FY26'!$D:$D, 'Analysis-School'!E$3)</f>
        <v>220</v>
      </c>
      <c r="F72" s="360">
        <f>SUMIFS('Forecast Summary-FY26'!$AC:$AC,'Forecast Summary-FY26'!$A:$A, 'Analysis-School'!$A72,'Forecast Summary-FY26'!$C:$C, 'Analysis-School'!F$5,'Forecast Summary-FY26'!$D:$D, 'Analysis-School'!F$3)</f>
        <v>418</v>
      </c>
      <c r="G72" s="360">
        <f>SUMIFS('Forecast Summary-FY26'!$AC:$AC,'Forecast Summary-FY26'!$A:$A, 'Analysis-School'!$A72,'Forecast Summary-FY26'!$C:$C, 'Analysis-School'!G$5,'Forecast Summary-FY26'!$D:$D, 'Analysis-School'!G$3)</f>
        <v>182</v>
      </c>
      <c r="H72" s="360">
        <f>SUMIFS('Forecast Summary-FY26'!$AC:$AC,'Forecast Summary-FY26'!$A:$A, 'Analysis-School'!$A72,'Forecast Summary-FY26'!$C:$C, 'Analysis-School'!H$5,'Forecast Summary-FY26'!$D:$D, 'Analysis-School'!H$3)</f>
        <v>307</v>
      </c>
      <c r="I72" s="360">
        <v>299.25</v>
      </c>
      <c r="J72" s="360">
        <f>SUMIFS('Forecast Summary-FY25'!$AG:$AG,'Forecast Summary-FY25'!$A:$A, 'Analysis-School'!$A72,'Forecast Summary-FY25'!$C:$C, 'Analysis-School'!J$5,'Forecast Summary-FY25'!$D:$D, 'Analysis-School'!J$3)+SUMIFS('Forecast Summary-FY25'!$AK:$AK,'Forecast Summary-FY25'!$A:$A, 'Analysis-School'!$A72,'Forecast Summary-FY25'!$C:$C, 'Analysis-School'!J$5,'Forecast Summary-FY25'!$D:$D, 'Analysis-School'!J$3)</f>
        <v>328</v>
      </c>
      <c r="K72" s="360">
        <v>284.28749999999997</v>
      </c>
      <c r="L72" s="360">
        <f>SUMIFS('Forecast Summary-FY25'!$AG:$AG,'Forecast Summary-FY25'!$A:$A, 'Analysis-School'!$A72,'Forecast Summary-FY25'!$C:$C, 'Analysis-School'!L$5,'Forecast Summary-FY25'!$D:$D, 'Analysis-School'!L$3)+SUMIFS('Forecast Summary-FY25'!$AK:$AK,'Forecast Summary-FY25'!$A:$A, 'Analysis-School'!$A72,'Forecast Summary-FY25'!$C:$C, 'Analysis-School'!L$5,'Forecast Summary-FY25'!$D:$D, 'Analysis-School'!L$3)</f>
        <v>323.60000000000002</v>
      </c>
      <c r="M72" s="360">
        <f>SUMIFS('Forecast Summary-FY26'!$AG:$AG,'Forecast Summary-FY26'!$A:$A, 'Analysis-School'!$A72,'Forecast Summary-FY26'!$C:$C, 'Analysis-School'!M$5,'Forecast Summary-FY26'!$D:$D, 'Analysis-School'!M$3)+SUMIFS('Forecast Summary-FY26'!$AK:$AK,'Forecast Summary-FY26'!$A:$A, 'Analysis-School'!$A72,'Forecast Summary-FY26'!$C:$C, 'Analysis-School'!M$5,'Forecast Summary-FY26'!$D:$D, 'Analysis-School'!M$3)</f>
        <v>305.23749999999995</v>
      </c>
      <c r="N72" s="442">
        <f t="shared" si="19"/>
        <v>-5.7410423452770587E-3</v>
      </c>
      <c r="P72" s="359" t="s">
        <v>1875</v>
      </c>
      <c r="Q72" s="360">
        <f>SUMIFS('Forecast Summary-FY26'!$BA:$BA,'Forecast Summary-FY26'!$A:$A, 'Analysis-School'!$A72,'Forecast Summary-FY26'!$C:$C, 'Analysis-School'!Q$5,'Forecast Summary-FY26'!$D:$D, 'Analysis-School'!Q$3)</f>
        <v>588</v>
      </c>
      <c r="R72" s="360">
        <f>SUMIFS('Forecast Summary-FY26'!$BA:$BA,'Forecast Summary-FY26'!$A:$A, 'Analysis-School'!$A72,'Forecast Summary-FY26'!$C:$C, 'Analysis-School'!R$5,'Forecast Summary-FY26'!$D:$D, 'Analysis-School'!R$3)</f>
        <v>539</v>
      </c>
      <c r="S72" s="360">
        <f>SUMIFS('Forecast Summary-FY26'!$BA:$BA,'Forecast Summary-FY26'!$A:$A, 'Analysis-School'!$A72,'Forecast Summary-FY26'!$C:$C, 'Analysis-School'!S$5,'Forecast Summary-FY26'!$D:$D, 'Analysis-School'!S$3)</f>
        <v>568</v>
      </c>
      <c r="T72" s="360">
        <f>SUMIFS('Forecast Summary-FY26'!$BA:$BA,'Forecast Summary-FY26'!$A:$A, 'Analysis-School'!$A72,'Forecast Summary-FY26'!$C:$C, 'Analysis-School'!T$5,'Forecast Summary-FY26'!$D:$D, 'Analysis-School'!T$3)</f>
        <v>635</v>
      </c>
      <c r="U72" s="360">
        <f>SUMIFS('Forecast Summary-FY26'!$BA:$BA,'Forecast Summary-FY26'!$A:$A, 'Analysis-School'!$A72,'Forecast Summary-FY26'!$C:$C, 'Analysis-School'!U$5,'Forecast Summary-FY26'!$D:$D, 'Analysis-School'!U$3)</f>
        <v>536</v>
      </c>
      <c r="V72" s="360">
        <f>SUMIFS('Forecast Summary-FY26'!$BA:$BA,'Forecast Summary-FY26'!$A:$A, 'Analysis-School'!$A72,'Forecast Summary-FY26'!$C:$C, 'Analysis-School'!V$5,'Forecast Summary-FY26'!$D:$D, 'Analysis-School'!V$3)</f>
        <v>531</v>
      </c>
      <c r="W72" s="360">
        <v>565.00717614160044</v>
      </c>
      <c r="X72" s="360">
        <f>SUMIFS('Forecast Summary-FY25'!$BE:$BE,'Forecast Summary-FY25'!$A:$A, 'Analysis-School'!$A72,'Forecast Summary-FY25'!$C:$C, 'Analysis-School'!X$5,'Forecast Summary-FY25'!$D:$D, 'Analysis-School'!X$3)+SUMIFS('Forecast Summary-FY25'!$BI:$BI,'Forecast Summary-FY25'!$A:$A, 'Analysis-School'!$A72,'Forecast Summary-FY25'!$C:$C, 'Analysis-School'!X$5,'Forecast Summary-FY25'!$D:$D, 'Analysis-School'!X$3)</f>
        <v>608</v>
      </c>
      <c r="Y72" s="360">
        <v>559.00650531405711</v>
      </c>
      <c r="Z72" s="360">
        <f>SUMIFS('Forecast Summary-FY25'!$BE:$BE,'Forecast Summary-FY25'!$A:$A, 'Analysis-School'!$A72,'Forecast Summary-FY25'!$C:$C, 'Analysis-School'!Z$5,'Forecast Summary-FY25'!$D:$D, 'Analysis-School'!Z$3)+SUMIFS('Forecast Summary-FY25'!$BI:$BI,'Forecast Summary-FY25'!$A:$A, 'Analysis-School'!$A72,'Forecast Summary-FY25'!$C:$C, 'Analysis-School'!Z$5,'Forecast Summary-FY25'!$D:$D, 'Analysis-School'!Z$3)</f>
        <v>615.5</v>
      </c>
      <c r="AA72" s="361">
        <f>SUMIFS('Forecast Summary-FY26'!$BE:$BE,'Forecast Summary-FY26'!$A:$A, 'Analysis-School'!$A72,'Forecast Summary-FY26'!$C:$C, 'Analysis-School'!AA$5,'Forecast Summary-FY26'!$D:$D, 'Analysis-School'!AA$3)+SUMIFS('Forecast Summary-FY26'!$BI:$BI,'Forecast Summary-FY26'!$A:$A, 'Analysis-School'!$A72,'Forecast Summary-FY26'!$C:$C, 'Analysis-School'!AA$5,'Forecast Summary-FY26'!$D:$D, 'Analysis-School'!AA$3)</f>
        <v>591.47249999999997</v>
      </c>
      <c r="AB72" s="442">
        <f t="shared" si="20"/>
        <v>0.1138841807909603</v>
      </c>
      <c r="AD72" s="359" t="s">
        <v>1875</v>
      </c>
      <c r="AE72" s="360">
        <f>SUMIFS('Forecast Summary-FY26'!$BM:$BM,'Forecast Summary-FY26'!$A:$A, 'Analysis-School'!$A72,'Forecast Summary-FY26'!$C:$C, 'Analysis-School'!AE$5,'Forecast Summary-FY26'!$D:$D, 'Analysis-School'!AE$3)</f>
        <v>0</v>
      </c>
      <c r="AF72" s="360">
        <f>SUMIFS('Forecast Summary-FY26'!$BM:$BM,'Forecast Summary-FY26'!$A:$A, 'Analysis-School'!$A72,'Forecast Summary-FY26'!$C:$C, 'Analysis-School'!AF$5,'Forecast Summary-FY26'!$D:$D, 'Analysis-School'!AF$3)</f>
        <v>0</v>
      </c>
      <c r="AG72" s="360">
        <f>SUMIFS('Forecast Summary-FY26'!$BM:$BM,'Forecast Summary-FY26'!$A:$A, 'Analysis-School'!$A72,'Forecast Summary-FY26'!$C:$C, 'Analysis-School'!AG$5,'Forecast Summary-FY26'!$D:$D, 'Analysis-School'!AG$3)</f>
        <v>0</v>
      </c>
      <c r="AH72" s="360">
        <f>SUMIFS('Forecast Summary-FY26'!$BM:$BM,'Forecast Summary-FY26'!$A:$A, 'Analysis-School'!$A72,'Forecast Summary-FY26'!$C:$C, 'Analysis-School'!AH$5,'Forecast Summary-FY26'!$D:$D, 'Analysis-School'!AH$3)</f>
        <v>0</v>
      </c>
      <c r="AI72" s="360">
        <f>SUMIFS('Forecast Summary-FY26'!$BM:$BM,'Forecast Summary-FY26'!$A:$A, 'Analysis-School'!$A72,'Forecast Summary-FY26'!$C:$C, 'Analysis-School'!AI$5,'Forecast Summary-FY26'!$D:$D, 'Analysis-School'!AI$3)</f>
        <v>0</v>
      </c>
      <c r="AJ72" s="360">
        <f>SUMIFS('Forecast Summary-FY26'!$BM:$BM,'Forecast Summary-FY26'!$A:$A, 'Analysis-School'!$A72,'Forecast Summary-FY26'!$C:$C, 'Analysis-School'!AJ$5,'Forecast Summary-FY26'!$D:$D, 'Analysis-School'!AJ$3)</f>
        <v>8</v>
      </c>
      <c r="AK72" s="360">
        <v>7.6</v>
      </c>
      <c r="AL72" s="360">
        <f>SUMIFS('Forecast Summary-FY25'!$BQ:$BQ,'Forecast Summary-FY25'!$A:$A, 'Analysis-School'!$A72,'Forecast Summary-FY25'!$C:$C, 'Analysis-School'!AL$5,'Forecast Summary-FY25'!$D:$D, 'Analysis-School'!AL$3)+SUMIFS('Forecast Summary-FY25'!$BU:$BU,'Forecast Summary-FY25'!$A:$A, 'Analysis-School'!$A72,'Forecast Summary-FY25'!$C:$C, 'Analysis-School'!AL$5,'Forecast Summary-FY25'!$D:$D, 'Analysis-School'!AL$3)</f>
        <v>19</v>
      </c>
      <c r="AM72" s="360">
        <v>7.5752258530830989</v>
      </c>
      <c r="AN72" s="360">
        <f>SUMIFS('Forecast Summary-FY25'!$BQ:$BQ,'Forecast Summary-FY25'!$A:$A, 'Analysis-School'!$A72,'Forecast Summary-FY25'!$C:$C, 'Analysis-School'!AN$5,'Forecast Summary-FY25'!$D:$D, 'Analysis-School'!AN$3)+SUMIFS('Forecast Summary-FY25'!$BU:$BU,'Forecast Summary-FY25'!$A:$A, 'Analysis-School'!$A72,'Forecast Summary-FY25'!$C:$C, 'Analysis-School'!AN$5,'Forecast Summary-FY25'!$D:$D, 'Analysis-School'!AN$3)</f>
        <v>19</v>
      </c>
      <c r="AO72" s="361">
        <f>SUMIFS('Forecast Summary-FY26'!$BQ:$BQ,'Forecast Summary-FY26'!$A:$A, 'Analysis-School'!$A72,'Forecast Summary-FY26'!$C:$C, 'Analysis-School'!AO$5,'Forecast Summary-FY26'!$D:$D, 'Analysis-School'!AO$3)+SUMIFS('Forecast Summary-FY26'!$BU:$BU,'Forecast Summary-FY26'!$A:$A, 'Analysis-School'!$A72,'Forecast Summary-FY26'!$C:$C, 'Analysis-School'!AO$5,'Forecast Summary-FY26'!$D:$D, 'Analysis-School'!AO$3)</f>
        <v>19</v>
      </c>
      <c r="AP72" s="362">
        <f t="shared" si="21"/>
        <v>1.375</v>
      </c>
    </row>
    <row r="73" spans="1:42">
      <c r="A73" s="10" t="s">
        <v>71</v>
      </c>
      <c r="B73" s="354" t="s">
        <v>1876</v>
      </c>
      <c r="C73" s="355">
        <f>SUMIFS('Forecast Summary-FY26'!$AC:$AC,'Forecast Summary-FY26'!$A:$A, 'Analysis-School'!$A73,'Forecast Summary-FY26'!$C:$C, 'Analysis-School'!C$5,'Forecast Summary-FY26'!$D:$D, 'Analysis-School'!C$3)</f>
        <v>743</v>
      </c>
      <c r="D73" s="355">
        <f>SUMIFS('Forecast Summary-FY26'!$AC:$AC,'Forecast Summary-FY26'!$A:$A, 'Analysis-School'!$A73,'Forecast Summary-FY26'!$C:$C, 'Analysis-School'!D$5,'Forecast Summary-FY26'!$D:$D, 'Analysis-School'!D$3)</f>
        <v>709</v>
      </c>
      <c r="E73" s="355">
        <f>SUMIFS('Forecast Summary-FY26'!$AC:$AC,'Forecast Summary-FY26'!$A:$A, 'Analysis-School'!$A73,'Forecast Summary-FY26'!$C:$C, 'Analysis-School'!E$5,'Forecast Summary-FY26'!$D:$D, 'Analysis-School'!E$3)</f>
        <v>787</v>
      </c>
      <c r="F73" s="355">
        <f>SUMIFS('Forecast Summary-FY26'!$AC:$AC,'Forecast Summary-FY26'!$A:$A, 'Analysis-School'!$A73,'Forecast Summary-FY26'!$C:$C, 'Analysis-School'!F$5,'Forecast Summary-FY26'!$D:$D, 'Analysis-School'!F$3)</f>
        <v>1148</v>
      </c>
      <c r="G73" s="355">
        <f>SUMIFS('Forecast Summary-FY26'!$AC:$AC,'Forecast Summary-FY26'!$A:$A, 'Analysis-School'!$A73,'Forecast Summary-FY26'!$C:$C, 'Analysis-School'!G$5,'Forecast Summary-FY26'!$D:$D, 'Analysis-School'!G$3)</f>
        <v>1738</v>
      </c>
      <c r="H73" s="355">
        <f>SUMIFS('Forecast Summary-FY26'!$AC:$AC,'Forecast Summary-FY26'!$A:$A, 'Analysis-School'!$A73,'Forecast Summary-FY26'!$C:$C, 'Analysis-School'!H$5,'Forecast Summary-FY26'!$D:$D, 'Analysis-School'!H$3)</f>
        <v>2149</v>
      </c>
      <c r="I73" s="355">
        <v>2406.8000000000002</v>
      </c>
      <c r="J73" s="355">
        <f>SUMIFS('Forecast Summary-FY25'!$AG:$AG,'Forecast Summary-FY25'!$A:$A, 'Analysis-School'!$A73,'Forecast Summary-FY25'!$C:$C, 'Analysis-School'!J$5,'Forecast Summary-FY25'!$D:$D, 'Analysis-School'!J$3)+SUMIFS('Forecast Summary-FY25'!$AK:$AK,'Forecast Summary-FY25'!$A:$A, 'Analysis-School'!$A73,'Forecast Summary-FY25'!$C:$C, 'Analysis-School'!J$5,'Forecast Summary-FY25'!$D:$D, 'Analysis-School'!J$3)</f>
        <v>3173</v>
      </c>
      <c r="K73" s="355">
        <v>2647.4800000000005</v>
      </c>
      <c r="L73" s="355">
        <f>SUMIFS('Forecast Summary-FY25'!$AG:$AG,'Forecast Summary-FY25'!$A:$A, 'Analysis-School'!$A73,'Forecast Summary-FY25'!$C:$C, 'Analysis-School'!L$5,'Forecast Summary-FY25'!$D:$D, 'Analysis-School'!L$3)+SUMIFS('Forecast Summary-FY25'!$AK:$AK,'Forecast Summary-FY25'!$A:$A, 'Analysis-School'!$A73,'Forecast Summary-FY25'!$C:$C, 'Analysis-School'!L$5,'Forecast Summary-FY25'!$D:$D, 'Analysis-School'!L$3)</f>
        <v>3244.1499999999996</v>
      </c>
      <c r="M73" s="355">
        <f>SUMIFS('Forecast Summary-FY26'!$AG:$AG,'Forecast Summary-FY26'!$A:$A, 'Analysis-School'!$A73,'Forecast Summary-FY26'!$C:$C, 'Analysis-School'!M$5,'Forecast Summary-FY26'!$D:$D, 'Analysis-School'!M$3)+SUMIFS('Forecast Summary-FY26'!$AK:$AK,'Forecast Summary-FY26'!$A:$A, 'Analysis-School'!$A73,'Forecast Summary-FY26'!$C:$C, 'Analysis-School'!M$5,'Forecast Summary-FY26'!$D:$D, 'Analysis-School'!M$3)</f>
        <v>2637.4800000000005</v>
      </c>
      <c r="N73" s="439">
        <f t="shared" si="19"/>
        <v>0.22730572359236878</v>
      </c>
      <c r="O73" s="358"/>
      <c r="P73" s="354" t="s">
        <v>1876</v>
      </c>
      <c r="Q73" s="355">
        <f>SUMIFS('Forecast Summary-FY26'!$BA:$BA,'Forecast Summary-FY26'!$A:$A, 'Analysis-School'!$A73,'Forecast Summary-FY26'!$C:$C, 'Analysis-School'!Q$5,'Forecast Summary-FY26'!$D:$D, 'Analysis-School'!Q$3)</f>
        <v>2464</v>
      </c>
      <c r="R73" s="355">
        <f>SUMIFS('Forecast Summary-FY26'!$BA:$BA,'Forecast Summary-FY26'!$A:$A, 'Analysis-School'!$A73,'Forecast Summary-FY26'!$C:$C, 'Analysis-School'!R$5,'Forecast Summary-FY26'!$D:$D, 'Analysis-School'!R$3)</f>
        <v>3124</v>
      </c>
      <c r="S73" s="355">
        <f>SUMIFS('Forecast Summary-FY26'!$BA:$BA,'Forecast Summary-FY26'!$A:$A, 'Analysis-School'!$A73,'Forecast Summary-FY26'!$C:$C, 'Analysis-School'!S$5,'Forecast Summary-FY26'!$D:$D, 'Analysis-School'!S$3)</f>
        <v>4021</v>
      </c>
      <c r="T73" s="355">
        <f>SUMIFS('Forecast Summary-FY26'!$BA:$BA,'Forecast Summary-FY26'!$A:$A, 'Analysis-School'!$A73,'Forecast Summary-FY26'!$C:$C, 'Analysis-School'!T$5,'Forecast Summary-FY26'!$D:$D, 'Analysis-School'!T$3)</f>
        <v>3841</v>
      </c>
      <c r="U73" s="355">
        <f>SUMIFS('Forecast Summary-FY26'!$BA:$BA,'Forecast Summary-FY26'!$A:$A, 'Analysis-School'!$A73,'Forecast Summary-FY26'!$C:$C, 'Analysis-School'!U$5,'Forecast Summary-FY26'!$D:$D, 'Analysis-School'!U$3)</f>
        <v>3894</v>
      </c>
      <c r="V73" s="355">
        <f>SUMIFS('Forecast Summary-FY26'!$BA:$BA,'Forecast Summary-FY26'!$A:$A, 'Analysis-School'!$A73,'Forecast Summary-FY26'!$C:$C, 'Analysis-School'!V$5,'Forecast Summary-FY26'!$D:$D, 'Analysis-School'!V$3)</f>
        <v>4084</v>
      </c>
      <c r="W73" s="355">
        <v>4716.6096292072234</v>
      </c>
      <c r="X73" s="355">
        <f>SUMIFS('Forecast Summary-FY25'!$BE:$BE,'Forecast Summary-FY25'!$A:$A, 'Analysis-School'!$A73,'Forecast Summary-FY25'!$C:$C, 'Analysis-School'!X$5,'Forecast Summary-FY25'!$D:$D, 'Analysis-School'!X$3)+SUMIFS('Forecast Summary-FY25'!$BI:$BI,'Forecast Summary-FY25'!$A:$A, 'Analysis-School'!$A73,'Forecast Summary-FY25'!$C:$C, 'Analysis-School'!X$5,'Forecast Summary-FY25'!$D:$D, 'Analysis-School'!X$3)</f>
        <v>4202</v>
      </c>
      <c r="Y73" s="355">
        <v>4997.5606314187844</v>
      </c>
      <c r="Z73" s="355">
        <f>SUMIFS('Forecast Summary-FY25'!$BE:$BE,'Forecast Summary-FY25'!$A:$A, 'Analysis-School'!$A73,'Forecast Summary-FY25'!$C:$C, 'Analysis-School'!Z$5,'Forecast Summary-FY25'!$D:$D, 'Analysis-School'!Z$3)+SUMIFS('Forecast Summary-FY25'!$BI:$BI,'Forecast Summary-FY25'!$A:$A, 'Analysis-School'!$A73,'Forecast Summary-FY25'!$C:$C, 'Analysis-School'!Z$5,'Forecast Summary-FY25'!$D:$D, 'Analysis-School'!Z$3)</f>
        <v>4371.45</v>
      </c>
      <c r="AA73" s="356">
        <f>SUMIFS('Forecast Summary-FY26'!$BE:$BE,'Forecast Summary-FY26'!$A:$A, 'Analysis-School'!$A73,'Forecast Summary-FY26'!$C:$C, 'Analysis-School'!AA$5,'Forecast Summary-FY26'!$D:$D, 'Analysis-School'!AA$3)+SUMIFS('Forecast Summary-FY26'!$BI:$BI,'Forecast Summary-FY26'!$A:$A, 'Analysis-School'!$A73,'Forecast Summary-FY26'!$C:$C, 'Analysis-School'!AA$5,'Forecast Summary-FY26'!$D:$D, 'Analysis-School'!AA$3)</f>
        <v>4036.66</v>
      </c>
      <c r="AB73" s="439">
        <f t="shared" si="20"/>
        <v>-1.1591576885406463E-2</v>
      </c>
      <c r="AC73" s="358"/>
      <c r="AD73" s="354" t="s">
        <v>1876</v>
      </c>
      <c r="AE73" s="355">
        <f>SUMIFS('Forecast Summary-FY26'!$BM:$BM,'Forecast Summary-FY26'!$A:$A, 'Analysis-School'!$A73,'Forecast Summary-FY26'!$C:$C, 'Analysis-School'!AE$5,'Forecast Summary-FY26'!$D:$D, 'Analysis-School'!AE$3)</f>
        <v>0</v>
      </c>
      <c r="AF73" s="355">
        <f>SUMIFS('Forecast Summary-FY26'!$BM:$BM,'Forecast Summary-FY26'!$A:$A, 'Analysis-School'!$A73,'Forecast Summary-FY26'!$C:$C, 'Analysis-School'!AF$5,'Forecast Summary-FY26'!$D:$D, 'Analysis-School'!AF$3)</f>
        <v>0</v>
      </c>
      <c r="AG73" s="355">
        <f>SUMIFS('Forecast Summary-FY26'!$BM:$BM,'Forecast Summary-FY26'!$A:$A, 'Analysis-School'!$A73,'Forecast Summary-FY26'!$C:$C, 'Analysis-School'!AG$5,'Forecast Summary-FY26'!$D:$D, 'Analysis-School'!AG$3)</f>
        <v>0</v>
      </c>
      <c r="AH73" s="355">
        <f>SUMIFS('Forecast Summary-FY26'!$BM:$BM,'Forecast Summary-FY26'!$A:$A, 'Analysis-School'!$A73,'Forecast Summary-FY26'!$C:$C, 'Analysis-School'!AH$5,'Forecast Summary-FY26'!$D:$D, 'Analysis-School'!AH$3)</f>
        <v>28</v>
      </c>
      <c r="AI73" s="355">
        <f>SUMIFS('Forecast Summary-FY26'!$BM:$BM,'Forecast Summary-FY26'!$A:$A, 'Analysis-School'!$A73,'Forecast Summary-FY26'!$C:$C, 'Analysis-School'!AI$5,'Forecast Summary-FY26'!$D:$D, 'Analysis-School'!AI$3)</f>
        <v>34</v>
      </c>
      <c r="AJ73" s="355">
        <f>SUMIFS('Forecast Summary-FY26'!$BM:$BM,'Forecast Summary-FY26'!$A:$A, 'Analysis-School'!$A73,'Forecast Summary-FY26'!$C:$C, 'Analysis-School'!AJ$5,'Forecast Summary-FY26'!$D:$D, 'Analysis-School'!AJ$3)</f>
        <v>110</v>
      </c>
      <c r="AK73" s="355">
        <v>118.89511463690896</v>
      </c>
      <c r="AL73" s="355">
        <f>SUMIFS('Forecast Summary-FY25'!$BQ:$BQ,'Forecast Summary-FY25'!$A:$A, 'Analysis-School'!$A73,'Forecast Summary-FY25'!$C:$C, 'Analysis-School'!AL$5,'Forecast Summary-FY25'!$D:$D, 'Analysis-School'!AL$3)+SUMIFS('Forecast Summary-FY25'!$BU:$BU,'Forecast Summary-FY25'!$A:$A, 'Analysis-School'!$A73,'Forecast Summary-FY25'!$C:$C, 'Analysis-School'!AL$5,'Forecast Summary-FY25'!$D:$D, 'Analysis-School'!AL$3)</f>
        <v>207</v>
      </c>
      <c r="AM73" s="355">
        <v>130.78462610059987</v>
      </c>
      <c r="AN73" s="355">
        <f>SUMIFS('Forecast Summary-FY25'!$BQ:$BQ,'Forecast Summary-FY25'!$A:$A, 'Analysis-School'!$A73,'Forecast Summary-FY25'!$C:$C, 'Analysis-School'!AN$5,'Forecast Summary-FY25'!$D:$D, 'Analysis-School'!AN$3)+SUMIFS('Forecast Summary-FY25'!$BU:$BU,'Forecast Summary-FY25'!$A:$A, 'Analysis-School'!$A73,'Forecast Summary-FY25'!$C:$C, 'Analysis-School'!AN$5,'Forecast Summary-FY25'!$D:$D, 'Analysis-School'!AN$3)</f>
        <v>213.5</v>
      </c>
      <c r="AO73" s="356">
        <f>SUMIFS('Forecast Summary-FY26'!$BQ:$BQ,'Forecast Summary-FY26'!$A:$A, 'Analysis-School'!$A73,'Forecast Summary-FY26'!$C:$C, 'Analysis-School'!AO$5,'Forecast Summary-FY26'!$D:$D, 'Analysis-School'!AO$3)+SUMIFS('Forecast Summary-FY26'!$BU:$BU,'Forecast Summary-FY26'!$A:$A, 'Analysis-School'!$A73,'Forecast Summary-FY26'!$C:$C, 'Analysis-School'!AO$5,'Forecast Summary-FY26'!$D:$D, 'Analysis-School'!AO$3)</f>
        <v>213.02500000000001</v>
      </c>
      <c r="AP73" s="357">
        <f t="shared" si="21"/>
        <v>0.93659090909090925</v>
      </c>
    </row>
    <row r="74" spans="1:42">
      <c r="A74" s="10" t="s">
        <v>73</v>
      </c>
      <c r="B74" s="359" t="s">
        <v>1912</v>
      </c>
      <c r="C74" s="360">
        <f>SUMIFS('Forecast Summary-FY26'!$AC:$AC,'Forecast Summary-FY26'!$A:$A, 'Analysis-School'!$A74,'Forecast Summary-FY26'!$C:$C, 'Analysis-School'!C$5,'Forecast Summary-FY26'!$D:$D, 'Analysis-School'!C$3)</f>
        <v>3815</v>
      </c>
      <c r="D74" s="360">
        <f>SUMIFS('Forecast Summary-FY26'!$AC:$AC,'Forecast Summary-FY26'!$A:$A, 'Analysis-School'!$A74,'Forecast Summary-FY26'!$C:$C, 'Analysis-School'!D$5,'Forecast Summary-FY26'!$D:$D, 'Analysis-School'!D$3)</f>
        <v>4255</v>
      </c>
      <c r="E74" s="360">
        <f>SUMIFS('Forecast Summary-FY26'!$AC:$AC,'Forecast Summary-FY26'!$A:$A, 'Analysis-School'!$A74,'Forecast Summary-FY26'!$C:$C, 'Analysis-School'!E$5,'Forecast Summary-FY26'!$D:$D, 'Analysis-School'!E$3)</f>
        <v>3800</v>
      </c>
      <c r="F74" s="360">
        <f>SUMIFS('Forecast Summary-FY26'!$AC:$AC,'Forecast Summary-FY26'!$A:$A, 'Analysis-School'!$A74,'Forecast Summary-FY26'!$C:$C, 'Analysis-School'!F$5,'Forecast Summary-FY26'!$D:$D, 'Analysis-School'!F$3)</f>
        <v>2574</v>
      </c>
      <c r="G74" s="360">
        <f>SUMIFS('Forecast Summary-FY26'!$AC:$AC,'Forecast Summary-FY26'!$A:$A, 'Analysis-School'!$A74,'Forecast Summary-FY26'!$C:$C, 'Analysis-School'!G$5,'Forecast Summary-FY26'!$D:$D, 'Analysis-School'!G$3)</f>
        <v>3268</v>
      </c>
      <c r="H74" s="360">
        <f>SUMIFS('Forecast Summary-FY26'!$AC:$AC,'Forecast Summary-FY26'!$A:$A, 'Analysis-School'!$A74,'Forecast Summary-FY26'!$C:$C, 'Analysis-School'!H$5,'Forecast Summary-FY26'!$D:$D, 'Analysis-School'!H$3)</f>
        <v>3205</v>
      </c>
      <c r="I74" s="360">
        <v>3996.6499999999996</v>
      </c>
      <c r="J74" s="360">
        <f>SUMIFS('Forecast Summary-FY25'!$AG:$AG,'Forecast Summary-FY25'!$A:$A, 'Analysis-School'!$A74,'Forecast Summary-FY25'!$C:$C, 'Analysis-School'!J$5,'Forecast Summary-FY25'!$D:$D, 'Analysis-School'!J$3)+SUMIFS('Forecast Summary-FY25'!$AK:$AK,'Forecast Summary-FY25'!$A:$A, 'Analysis-School'!$A74,'Forecast Summary-FY25'!$C:$C, 'Analysis-School'!J$5,'Forecast Summary-FY25'!$D:$D, 'Analysis-School'!J$3)</f>
        <v>5109</v>
      </c>
      <c r="K74" s="360">
        <v>3796.8174999999997</v>
      </c>
      <c r="L74" s="360">
        <f>SUMIFS('Forecast Summary-FY25'!$AG:$AG,'Forecast Summary-FY25'!$A:$A, 'Analysis-School'!$A74,'Forecast Summary-FY25'!$C:$C, 'Analysis-School'!L$5,'Forecast Summary-FY25'!$D:$D, 'Analysis-School'!L$3)+SUMIFS('Forecast Summary-FY25'!$AK:$AK,'Forecast Summary-FY25'!$A:$A, 'Analysis-School'!$A74,'Forecast Summary-FY25'!$C:$C, 'Analysis-School'!L$5,'Forecast Summary-FY25'!$D:$D, 'Analysis-School'!L$3)</f>
        <v>4853.5499999999993</v>
      </c>
      <c r="M74" s="360">
        <f>SUMIFS('Forecast Summary-FY26'!$AG:$AG,'Forecast Summary-FY26'!$A:$A, 'Analysis-School'!$A74,'Forecast Summary-FY26'!$C:$C, 'Analysis-School'!M$5,'Forecast Summary-FY26'!$D:$D, 'Analysis-School'!M$3)+SUMIFS('Forecast Summary-FY26'!$AK:$AK,'Forecast Summary-FY26'!$A:$A, 'Analysis-School'!$A74,'Forecast Summary-FY26'!$C:$C, 'Analysis-School'!M$5,'Forecast Summary-FY26'!$D:$D, 'Analysis-School'!M$3)</f>
        <v>4028.375</v>
      </c>
      <c r="N74" s="442">
        <f t="shared" si="19"/>
        <v>0.25690327613104524</v>
      </c>
      <c r="P74" s="359" t="s">
        <v>1912</v>
      </c>
      <c r="Q74" s="360">
        <f>SUMIFS('Forecast Summary-FY26'!$BA:$BA,'Forecast Summary-FY26'!$A:$A, 'Analysis-School'!$A74,'Forecast Summary-FY26'!$C:$C, 'Analysis-School'!Q$5,'Forecast Summary-FY26'!$D:$D, 'Analysis-School'!Q$3)</f>
        <v>8204</v>
      </c>
      <c r="R74" s="360">
        <f>SUMIFS('Forecast Summary-FY26'!$BA:$BA,'Forecast Summary-FY26'!$A:$A, 'Analysis-School'!$A74,'Forecast Summary-FY26'!$C:$C, 'Analysis-School'!R$5,'Forecast Summary-FY26'!$D:$D, 'Analysis-School'!R$3)</f>
        <v>8130</v>
      </c>
      <c r="S74" s="360">
        <f>SUMIFS('Forecast Summary-FY26'!$BA:$BA,'Forecast Summary-FY26'!$A:$A, 'Analysis-School'!$A74,'Forecast Summary-FY26'!$C:$C, 'Analysis-School'!S$5,'Forecast Summary-FY26'!$D:$D, 'Analysis-School'!S$3)</f>
        <v>8141</v>
      </c>
      <c r="T74" s="360">
        <f>SUMIFS('Forecast Summary-FY26'!$BA:$BA,'Forecast Summary-FY26'!$A:$A, 'Analysis-School'!$A74,'Forecast Summary-FY26'!$C:$C, 'Analysis-School'!T$5,'Forecast Summary-FY26'!$D:$D, 'Analysis-School'!T$3)</f>
        <v>8835</v>
      </c>
      <c r="U74" s="360">
        <f>SUMIFS('Forecast Summary-FY26'!$BA:$BA,'Forecast Summary-FY26'!$A:$A, 'Analysis-School'!$A74,'Forecast Summary-FY26'!$C:$C, 'Analysis-School'!U$5,'Forecast Summary-FY26'!$D:$D, 'Analysis-School'!U$3)</f>
        <v>7262</v>
      </c>
      <c r="V74" s="360">
        <f>SUMIFS('Forecast Summary-FY26'!$BA:$BA,'Forecast Summary-FY26'!$A:$A, 'Analysis-School'!$A74,'Forecast Summary-FY26'!$C:$C, 'Analysis-School'!V$5,'Forecast Summary-FY26'!$D:$D, 'Analysis-School'!V$3)</f>
        <v>7142</v>
      </c>
      <c r="W74" s="360">
        <v>7389.6250128567726</v>
      </c>
      <c r="X74" s="360">
        <f>SUMIFS('Forecast Summary-FY25'!$BE:$BE,'Forecast Summary-FY25'!$A:$A, 'Analysis-School'!$A74,'Forecast Summary-FY25'!$C:$C, 'Analysis-School'!X$5,'Forecast Summary-FY25'!$D:$D, 'Analysis-School'!X$3)+SUMIFS('Forecast Summary-FY25'!$BI:$BI,'Forecast Summary-FY25'!$A:$A, 'Analysis-School'!$A74,'Forecast Summary-FY25'!$C:$C, 'Analysis-School'!X$5,'Forecast Summary-FY25'!$D:$D, 'Analysis-School'!X$3)</f>
        <v>8088</v>
      </c>
      <c r="Y74" s="360">
        <v>7167.4325734303729</v>
      </c>
      <c r="Z74" s="360">
        <f>SUMIFS('Forecast Summary-FY25'!$BE:$BE,'Forecast Summary-FY25'!$A:$A, 'Analysis-School'!$A74,'Forecast Summary-FY25'!$C:$C, 'Analysis-School'!Z$5,'Forecast Summary-FY25'!$D:$D, 'Analysis-School'!Z$3)+SUMIFS('Forecast Summary-FY25'!$BI:$BI,'Forecast Summary-FY25'!$A:$A, 'Analysis-School'!$A74,'Forecast Summary-FY25'!$C:$C, 'Analysis-School'!Z$5,'Forecast Summary-FY25'!$D:$D, 'Analysis-School'!Z$3)</f>
        <v>8476.4500000000007</v>
      </c>
      <c r="AA74" s="361">
        <f>SUMIFS('Forecast Summary-FY26'!$BE:$BE,'Forecast Summary-FY26'!$A:$A, 'Analysis-School'!$A74,'Forecast Summary-FY26'!$C:$C, 'Analysis-School'!AA$5,'Forecast Summary-FY26'!$D:$D, 'Analysis-School'!AA$3)+SUMIFS('Forecast Summary-FY26'!$BI:$BI,'Forecast Summary-FY26'!$A:$A, 'Analysis-School'!$A74,'Forecast Summary-FY26'!$C:$C, 'Analysis-School'!AA$5,'Forecast Summary-FY26'!$D:$D, 'Analysis-School'!AA$3)</f>
        <v>8019.04</v>
      </c>
      <c r="AB74" s="442">
        <f t="shared" si="20"/>
        <v>0.12280033604032492</v>
      </c>
      <c r="AD74" s="359" t="s">
        <v>1912</v>
      </c>
      <c r="AE74" s="360">
        <f>SUMIFS('Forecast Summary-FY26'!$BM:$BM,'Forecast Summary-FY26'!$A:$A, 'Analysis-School'!$A74,'Forecast Summary-FY26'!$C:$C, 'Analysis-School'!AE$5,'Forecast Summary-FY26'!$D:$D, 'Analysis-School'!AE$3)</f>
        <v>0</v>
      </c>
      <c r="AF74" s="360">
        <f>SUMIFS('Forecast Summary-FY26'!$BM:$BM,'Forecast Summary-FY26'!$A:$A, 'Analysis-School'!$A74,'Forecast Summary-FY26'!$C:$C, 'Analysis-School'!AF$5,'Forecast Summary-FY26'!$D:$D, 'Analysis-School'!AF$3)</f>
        <v>0</v>
      </c>
      <c r="AG74" s="360">
        <f>SUMIFS('Forecast Summary-FY26'!$BM:$BM,'Forecast Summary-FY26'!$A:$A, 'Analysis-School'!$A74,'Forecast Summary-FY26'!$C:$C, 'Analysis-School'!AG$5,'Forecast Summary-FY26'!$D:$D, 'Analysis-School'!AG$3)</f>
        <v>0</v>
      </c>
      <c r="AH74" s="360">
        <f>SUMIFS('Forecast Summary-FY26'!$BM:$BM,'Forecast Summary-FY26'!$A:$A, 'Analysis-School'!$A74,'Forecast Summary-FY26'!$C:$C, 'Analysis-School'!AH$5,'Forecast Summary-FY26'!$D:$D, 'Analysis-School'!AH$3)</f>
        <v>0</v>
      </c>
      <c r="AI74" s="360">
        <f>SUMIFS('Forecast Summary-FY26'!$BM:$BM,'Forecast Summary-FY26'!$A:$A, 'Analysis-School'!$A74,'Forecast Summary-FY26'!$C:$C, 'Analysis-School'!AI$5,'Forecast Summary-FY26'!$D:$D, 'Analysis-School'!AI$3)</f>
        <v>0</v>
      </c>
      <c r="AJ74" s="360">
        <f>SUMIFS('Forecast Summary-FY26'!$BM:$BM,'Forecast Summary-FY26'!$A:$A, 'Analysis-School'!$A74,'Forecast Summary-FY26'!$C:$C, 'Analysis-School'!AJ$5,'Forecast Summary-FY26'!$D:$D, 'Analysis-School'!AJ$3)</f>
        <v>88</v>
      </c>
      <c r="AK74" s="360">
        <v>83.6</v>
      </c>
      <c r="AL74" s="360">
        <f>SUMIFS('Forecast Summary-FY25'!$BQ:$BQ,'Forecast Summary-FY25'!$A:$A, 'Analysis-School'!$A74,'Forecast Summary-FY25'!$C:$C, 'Analysis-School'!AL$5,'Forecast Summary-FY25'!$D:$D, 'Analysis-School'!AL$3)+SUMIFS('Forecast Summary-FY25'!$BU:$BU,'Forecast Summary-FY25'!$A:$A, 'Analysis-School'!$A74,'Forecast Summary-FY25'!$C:$C, 'Analysis-School'!AL$5,'Forecast Summary-FY25'!$D:$D, 'Analysis-School'!AL$3)</f>
        <v>153</v>
      </c>
      <c r="AM74" s="360">
        <v>83.327484383914083</v>
      </c>
      <c r="AN74" s="360">
        <f>SUMIFS('Forecast Summary-FY25'!$BQ:$BQ,'Forecast Summary-FY25'!$A:$A, 'Analysis-School'!$A74,'Forecast Summary-FY25'!$C:$C, 'Analysis-School'!AN$5,'Forecast Summary-FY25'!$D:$D, 'Analysis-School'!AN$3)+SUMIFS('Forecast Summary-FY25'!$BU:$BU,'Forecast Summary-FY25'!$A:$A, 'Analysis-School'!$A74,'Forecast Summary-FY25'!$C:$C, 'Analysis-School'!AN$5,'Forecast Summary-FY25'!$D:$D, 'Analysis-School'!AN$3)</f>
        <v>153</v>
      </c>
      <c r="AO74" s="361">
        <f>SUMIFS('Forecast Summary-FY26'!$BQ:$BQ,'Forecast Summary-FY26'!$A:$A, 'Analysis-School'!$A74,'Forecast Summary-FY26'!$C:$C, 'Analysis-School'!AO$5,'Forecast Summary-FY26'!$D:$D, 'Analysis-School'!AO$3)+SUMIFS('Forecast Summary-FY26'!$BU:$BU,'Forecast Summary-FY26'!$A:$A, 'Analysis-School'!$A74,'Forecast Summary-FY26'!$C:$C, 'Analysis-School'!AO$5,'Forecast Summary-FY26'!$D:$D, 'Analysis-School'!AO$3)</f>
        <v>153</v>
      </c>
      <c r="AP74" s="362">
        <f t="shared" si="21"/>
        <v>0.73863636363636354</v>
      </c>
    </row>
    <row r="75" spans="1:42">
      <c r="A75" s="10" t="s">
        <v>75</v>
      </c>
      <c r="B75" s="354" t="s">
        <v>1877</v>
      </c>
      <c r="C75" s="355">
        <f>SUMIFS('Forecast Summary-FY26'!$AC:$AC,'Forecast Summary-FY26'!$A:$A, 'Analysis-School'!$A75,'Forecast Summary-FY26'!$C:$C, 'Analysis-School'!C$5,'Forecast Summary-FY26'!$D:$D, 'Analysis-School'!C$3)</f>
        <v>511</v>
      </c>
      <c r="D75" s="355">
        <f>SUMIFS('Forecast Summary-FY26'!$AC:$AC,'Forecast Summary-FY26'!$A:$A, 'Analysis-School'!$A75,'Forecast Summary-FY26'!$C:$C, 'Analysis-School'!D$5,'Forecast Summary-FY26'!$D:$D, 'Analysis-School'!D$3)</f>
        <v>437</v>
      </c>
      <c r="E75" s="355">
        <f>SUMIFS('Forecast Summary-FY26'!$AC:$AC,'Forecast Summary-FY26'!$A:$A, 'Analysis-School'!$A75,'Forecast Summary-FY26'!$C:$C, 'Analysis-School'!E$5,'Forecast Summary-FY26'!$D:$D, 'Analysis-School'!E$3)</f>
        <v>507</v>
      </c>
      <c r="F75" s="355">
        <f>SUMIFS('Forecast Summary-FY26'!$AC:$AC,'Forecast Summary-FY26'!$A:$A, 'Analysis-School'!$A75,'Forecast Summary-FY26'!$C:$C, 'Analysis-School'!F$5,'Forecast Summary-FY26'!$D:$D, 'Analysis-School'!F$3)</f>
        <v>475</v>
      </c>
      <c r="G75" s="355">
        <f>SUMIFS('Forecast Summary-FY26'!$AC:$AC,'Forecast Summary-FY26'!$A:$A, 'Analysis-School'!$A75,'Forecast Summary-FY26'!$C:$C, 'Analysis-School'!G$5,'Forecast Summary-FY26'!$D:$D, 'Analysis-School'!G$3)</f>
        <v>503</v>
      </c>
      <c r="H75" s="355">
        <f>SUMIFS('Forecast Summary-FY26'!$AC:$AC,'Forecast Summary-FY26'!$A:$A, 'Analysis-School'!$A75,'Forecast Summary-FY26'!$C:$C, 'Analysis-School'!H$5,'Forecast Summary-FY26'!$D:$D, 'Analysis-School'!H$3)</f>
        <v>507</v>
      </c>
      <c r="I75" s="355">
        <v>542.51046917374424</v>
      </c>
      <c r="J75" s="355">
        <f>SUMIFS('Forecast Summary-FY25'!$AG:$AG,'Forecast Summary-FY25'!$A:$A, 'Analysis-School'!$A75,'Forecast Summary-FY25'!$C:$C, 'Analysis-School'!J$5,'Forecast Summary-FY25'!$D:$D, 'Analysis-School'!J$3)+SUMIFS('Forecast Summary-FY25'!$AK:$AK,'Forecast Summary-FY25'!$A:$A, 'Analysis-School'!$A75,'Forecast Summary-FY25'!$C:$C, 'Analysis-School'!J$5,'Forecast Summary-FY25'!$D:$D, 'Analysis-School'!J$3)</f>
        <v>701</v>
      </c>
      <c r="K75" s="355">
        <v>543.50272923560749</v>
      </c>
      <c r="L75" s="355">
        <f>SUMIFS('Forecast Summary-FY25'!$AG:$AG,'Forecast Summary-FY25'!$A:$A, 'Analysis-School'!$A75,'Forecast Summary-FY25'!$C:$C, 'Analysis-School'!L$5,'Forecast Summary-FY25'!$D:$D, 'Analysis-School'!L$3)+SUMIFS('Forecast Summary-FY25'!$AK:$AK,'Forecast Summary-FY25'!$A:$A, 'Analysis-School'!$A75,'Forecast Summary-FY25'!$C:$C, 'Analysis-School'!L$5,'Forecast Summary-FY25'!$D:$D, 'Analysis-School'!L$3)</f>
        <v>665.94999999999993</v>
      </c>
      <c r="M75" s="355">
        <f>SUMIFS('Forecast Summary-FY26'!$AG:$AG,'Forecast Summary-FY26'!$A:$A, 'Analysis-School'!$A75,'Forecast Summary-FY26'!$C:$C, 'Analysis-School'!M$5,'Forecast Summary-FY26'!$D:$D, 'Analysis-School'!M$3)+SUMIFS('Forecast Summary-FY26'!$AK:$AK,'Forecast Summary-FY26'!$A:$A, 'Analysis-School'!$A75,'Forecast Summary-FY26'!$C:$C, 'Analysis-School'!M$5,'Forecast Summary-FY26'!$D:$D, 'Analysis-School'!M$3)</f>
        <v>583.91750000000002</v>
      </c>
      <c r="N75" s="439">
        <f t="shared" si="19"/>
        <v>0.15171104536489155</v>
      </c>
      <c r="O75" s="358"/>
      <c r="P75" s="354" t="s">
        <v>1877</v>
      </c>
      <c r="Q75" s="355">
        <f>SUMIFS('Forecast Summary-FY26'!$BA:$BA,'Forecast Summary-FY26'!$A:$A, 'Analysis-School'!$A75,'Forecast Summary-FY26'!$C:$C, 'Analysis-School'!Q$5,'Forecast Summary-FY26'!$D:$D, 'Analysis-School'!Q$3)</f>
        <v>1108</v>
      </c>
      <c r="R75" s="355">
        <f>SUMIFS('Forecast Summary-FY26'!$BA:$BA,'Forecast Summary-FY26'!$A:$A, 'Analysis-School'!$A75,'Forecast Summary-FY26'!$C:$C, 'Analysis-School'!R$5,'Forecast Summary-FY26'!$D:$D, 'Analysis-School'!R$3)</f>
        <v>1102</v>
      </c>
      <c r="S75" s="355">
        <f>SUMIFS('Forecast Summary-FY26'!$BA:$BA,'Forecast Summary-FY26'!$A:$A, 'Analysis-School'!$A75,'Forecast Summary-FY26'!$C:$C, 'Analysis-School'!S$5,'Forecast Summary-FY26'!$D:$D, 'Analysis-School'!S$3)</f>
        <v>1000</v>
      </c>
      <c r="T75" s="355">
        <f>SUMIFS('Forecast Summary-FY26'!$BA:$BA,'Forecast Summary-FY26'!$A:$A, 'Analysis-School'!$A75,'Forecast Summary-FY26'!$C:$C, 'Analysis-School'!T$5,'Forecast Summary-FY26'!$D:$D, 'Analysis-School'!T$3)</f>
        <v>1157</v>
      </c>
      <c r="U75" s="355">
        <f>SUMIFS('Forecast Summary-FY26'!$BA:$BA,'Forecast Summary-FY26'!$A:$A, 'Analysis-School'!$A75,'Forecast Summary-FY26'!$C:$C, 'Analysis-School'!U$5,'Forecast Summary-FY26'!$D:$D, 'Analysis-School'!U$3)</f>
        <v>1103</v>
      </c>
      <c r="V75" s="355">
        <f>SUMIFS('Forecast Summary-FY26'!$BA:$BA,'Forecast Summary-FY26'!$A:$A, 'Analysis-School'!$A75,'Forecast Summary-FY26'!$C:$C, 'Analysis-School'!V$5,'Forecast Summary-FY26'!$D:$D, 'Analysis-School'!V$3)</f>
        <v>900</v>
      </c>
      <c r="W75" s="355">
        <v>1141.4527600042841</v>
      </c>
      <c r="X75" s="355">
        <f>SUMIFS('Forecast Summary-FY25'!$BE:$BE,'Forecast Summary-FY25'!$A:$A, 'Analysis-School'!$A75,'Forecast Summary-FY25'!$C:$C, 'Analysis-School'!X$5,'Forecast Summary-FY25'!$D:$D, 'Analysis-School'!X$3)+SUMIFS('Forecast Summary-FY25'!$BI:$BI,'Forecast Summary-FY25'!$A:$A, 'Analysis-School'!$A75,'Forecast Summary-FY25'!$C:$C, 'Analysis-School'!X$5,'Forecast Summary-FY25'!$D:$D, 'Analysis-School'!X$3)</f>
        <v>1152</v>
      </c>
      <c r="Y75" s="355">
        <v>1094.6798097495202</v>
      </c>
      <c r="Z75" s="355">
        <f>SUMIFS('Forecast Summary-FY25'!$BE:$BE,'Forecast Summary-FY25'!$A:$A, 'Analysis-School'!$A75,'Forecast Summary-FY25'!$C:$C, 'Analysis-School'!Z$5,'Forecast Summary-FY25'!$D:$D, 'Analysis-School'!Z$3)+SUMIFS('Forecast Summary-FY25'!$BI:$BI,'Forecast Summary-FY25'!$A:$A, 'Analysis-School'!$A75,'Forecast Summary-FY25'!$C:$C, 'Analysis-School'!Z$5,'Forecast Summary-FY25'!$D:$D, 'Analysis-School'!Z$3)</f>
        <v>1166.4000000000001</v>
      </c>
      <c r="AA75" s="356">
        <f>SUMIFS('Forecast Summary-FY26'!$BE:$BE,'Forecast Summary-FY26'!$A:$A, 'Analysis-School'!$A75,'Forecast Summary-FY26'!$C:$C, 'Analysis-School'!AA$5,'Forecast Summary-FY26'!$D:$D, 'Analysis-School'!AA$3)+SUMIFS('Forecast Summary-FY26'!$BI:$BI,'Forecast Summary-FY26'!$A:$A, 'Analysis-School'!$A75,'Forecast Summary-FY26'!$C:$C, 'Analysis-School'!AA$5,'Forecast Summary-FY26'!$D:$D, 'Analysis-School'!AA$3)</f>
        <v>964.30500000000006</v>
      </c>
      <c r="AB75" s="439">
        <f t="shared" si="20"/>
        <v>7.1450000000000014E-2</v>
      </c>
      <c r="AC75" s="358"/>
      <c r="AD75" s="354" t="s">
        <v>1877</v>
      </c>
      <c r="AE75" s="355">
        <f>SUMIFS('Forecast Summary-FY26'!$BM:$BM,'Forecast Summary-FY26'!$A:$A, 'Analysis-School'!$A75,'Forecast Summary-FY26'!$C:$C, 'Analysis-School'!AE$5,'Forecast Summary-FY26'!$D:$D, 'Analysis-School'!AE$3)</f>
        <v>0</v>
      </c>
      <c r="AF75" s="355">
        <f>SUMIFS('Forecast Summary-FY26'!$BM:$BM,'Forecast Summary-FY26'!$A:$A, 'Analysis-School'!$A75,'Forecast Summary-FY26'!$C:$C, 'Analysis-School'!AF$5,'Forecast Summary-FY26'!$D:$D, 'Analysis-School'!AF$3)</f>
        <v>0</v>
      </c>
      <c r="AG75" s="355">
        <f>SUMIFS('Forecast Summary-FY26'!$BM:$BM,'Forecast Summary-FY26'!$A:$A, 'Analysis-School'!$A75,'Forecast Summary-FY26'!$C:$C, 'Analysis-School'!AG$5,'Forecast Summary-FY26'!$D:$D, 'Analysis-School'!AG$3)</f>
        <v>0</v>
      </c>
      <c r="AH75" s="355">
        <f>SUMIFS('Forecast Summary-FY26'!$BM:$BM,'Forecast Summary-FY26'!$A:$A, 'Analysis-School'!$A75,'Forecast Summary-FY26'!$C:$C, 'Analysis-School'!AH$5,'Forecast Summary-FY26'!$D:$D, 'Analysis-School'!AH$3)</f>
        <v>0</v>
      </c>
      <c r="AI75" s="355">
        <f>SUMIFS('Forecast Summary-FY26'!$BM:$BM,'Forecast Summary-FY26'!$A:$A, 'Analysis-School'!$A75,'Forecast Summary-FY26'!$C:$C, 'Analysis-School'!AI$5,'Forecast Summary-FY26'!$D:$D, 'Analysis-School'!AI$3)</f>
        <v>14</v>
      </c>
      <c r="AJ75" s="355">
        <f>SUMIFS('Forecast Summary-FY26'!$BM:$BM,'Forecast Summary-FY26'!$A:$A, 'Analysis-School'!$A75,'Forecast Summary-FY26'!$C:$C, 'Analysis-School'!AJ$5,'Forecast Summary-FY26'!$D:$D, 'Analysis-School'!AJ$3)</f>
        <v>12</v>
      </c>
      <c r="AK75" s="355">
        <v>13.200000000000001</v>
      </c>
      <c r="AL75" s="355">
        <f>SUMIFS('Forecast Summary-FY25'!$BQ:$BQ,'Forecast Summary-FY25'!$A:$A, 'Analysis-School'!$A75,'Forecast Summary-FY25'!$C:$C, 'Analysis-School'!AL$5,'Forecast Summary-FY25'!$D:$D, 'Analysis-School'!AL$3)+SUMIFS('Forecast Summary-FY25'!$BU:$BU,'Forecast Summary-FY25'!$A:$A, 'Analysis-School'!$A75,'Forecast Summary-FY25'!$C:$C, 'Analysis-School'!AL$5,'Forecast Summary-FY25'!$D:$D, 'Analysis-School'!AL$3)</f>
        <v>17</v>
      </c>
      <c r="AM75" s="355">
        <v>14.520000000000003</v>
      </c>
      <c r="AN75" s="355">
        <f>SUMIFS('Forecast Summary-FY25'!$BQ:$BQ,'Forecast Summary-FY25'!$A:$A, 'Analysis-School'!$A75,'Forecast Summary-FY25'!$C:$C, 'Analysis-School'!AN$5,'Forecast Summary-FY25'!$D:$D, 'Analysis-School'!AN$3)+SUMIFS('Forecast Summary-FY25'!$BU:$BU,'Forecast Summary-FY25'!$A:$A, 'Analysis-School'!$A75,'Forecast Summary-FY25'!$C:$C, 'Analysis-School'!AN$5,'Forecast Summary-FY25'!$D:$D, 'Analysis-School'!AN$3)</f>
        <v>16.149999999999999</v>
      </c>
      <c r="AO75" s="356">
        <f>SUMIFS('Forecast Summary-FY26'!$BQ:$BQ,'Forecast Summary-FY26'!$A:$A, 'Analysis-School'!$A75,'Forecast Summary-FY26'!$C:$C, 'Analysis-School'!AO$5,'Forecast Summary-FY26'!$D:$D, 'Analysis-School'!AO$3)+SUMIFS('Forecast Summary-FY26'!$BU:$BU,'Forecast Summary-FY26'!$A:$A, 'Analysis-School'!$A75,'Forecast Summary-FY26'!$C:$C, 'Analysis-School'!AO$5,'Forecast Summary-FY26'!$D:$D, 'Analysis-School'!AO$3)</f>
        <v>16</v>
      </c>
      <c r="AP75" s="357">
        <f t="shared" si="21"/>
        <v>0.33333333333333326</v>
      </c>
    </row>
    <row r="76" spans="1:42">
      <c r="A76" s="10" t="s">
        <v>77</v>
      </c>
      <c r="B76" s="359" t="s">
        <v>1913</v>
      </c>
      <c r="C76" s="360">
        <f>SUMIFS('Forecast Summary-FY26'!$AC:$AC,'Forecast Summary-FY26'!$A:$A, 'Analysis-School'!$A76,'Forecast Summary-FY26'!$C:$C, 'Analysis-School'!C$5,'Forecast Summary-FY26'!$D:$D, 'Analysis-School'!C$3)</f>
        <v>814</v>
      </c>
      <c r="D76" s="360">
        <f>SUMIFS('Forecast Summary-FY26'!$AC:$AC,'Forecast Summary-FY26'!$A:$A, 'Analysis-School'!$A76,'Forecast Summary-FY26'!$C:$C, 'Analysis-School'!D$5,'Forecast Summary-FY26'!$D:$D, 'Analysis-School'!D$3)</f>
        <v>783</v>
      </c>
      <c r="E76" s="360">
        <f>SUMIFS('Forecast Summary-FY26'!$AC:$AC,'Forecast Summary-FY26'!$A:$A, 'Analysis-School'!$A76,'Forecast Summary-FY26'!$C:$C, 'Analysis-School'!E$5,'Forecast Summary-FY26'!$D:$D, 'Analysis-School'!E$3)</f>
        <v>898</v>
      </c>
      <c r="F76" s="360">
        <f>SUMIFS('Forecast Summary-FY26'!$AC:$AC,'Forecast Summary-FY26'!$A:$A, 'Analysis-School'!$A76,'Forecast Summary-FY26'!$C:$C, 'Analysis-School'!F$5,'Forecast Summary-FY26'!$D:$D, 'Analysis-School'!F$3)</f>
        <v>752</v>
      </c>
      <c r="G76" s="360">
        <f>SUMIFS('Forecast Summary-FY26'!$AC:$AC,'Forecast Summary-FY26'!$A:$A, 'Analysis-School'!$A76,'Forecast Summary-FY26'!$C:$C, 'Analysis-School'!G$5,'Forecast Summary-FY26'!$D:$D, 'Analysis-School'!G$3)</f>
        <v>642</v>
      </c>
      <c r="H76" s="360">
        <f>SUMIFS('Forecast Summary-FY26'!$AC:$AC,'Forecast Summary-FY26'!$A:$A, 'Analysis-School'!$A76,'Forecast Summary-FY26'!$C:$C, 'Analysis-School'!H$5,'Forecast Summary-FY26'!$D:$D, 'Analysis-School'!H$3)</f>
        <v>831</v>
      </c>
      <c r="I76" s="360">
        <v>810.34999999999991</v>
      </c>
      <c r="J76" s="360">
        <f>SUMIFS('Forecast Summary-FY25'!$AG:$AG,'Forecast Summary-FY25'!$A:$A, 'Analysis-School'!$A76,'Forecast Summary-FY25'!$C:$C, 'Analysis-School'!J$5,'Forecast Summary-FY25'!$D:$D, 'Analysis-School'!J$3)+SUMIFS('Forecast Summary-FY25'!$AK:$AK,'Forecast Summary-FY25'!$A:$A, 'Analysis-School'!$A76,'Forecast Summary-FY25'!$C:$C, 'Analysis-School'!J$5,'Forecast Summary-FY25'!$D:$D, 'Analysis-School'!J$3)</f>
        <v>1015</v>
      </c>
      <c r="K76" s="360">
        <v>769.83249999999987</v>
      </c>
      <c r="L76" s="360">
        <f>SUMIFS('Forecast Summary-FY25'!$AG:$AG,'Forecast Summary-FY25'!$A:$A, 'Analysis-School'!$A76,'Forecast Summary-FY25'!$C:$C, 'Analysis-School'!L$5,'Forecast Summary-FY25'!$D:$D, 'Analysis-School'!L$3)+SUMIFS('Forecast Summary-FY25'!$AK:$AK,'Forecast Summary-FY25'!$A:$A, 'Analysis-School'!$A76,'Forecast Summary-FY25'!$C:$C, 'Analysis-School'!L$5,'Forecast Summary-FY25'!$D:$D, 'Analysis-School'!L$3)</f>
        <v>964.25</v>
      </c>
      <c r="M76" s="360">
        <f>SUMIFS('Forecast Summary-FY26'!$AG:$AG,'Forecast Summary-FY26'!$A:$A, 'Analysis-School'!$A76,'Forecast Summary-FY26'!$C:$C, 'Analysis-School'!M$5,'Forecast Summary-FY26'!$D:$D, 'Analysis-School'!M$3)+SUMIFS('Forecast Summary-FY26'!$AK:$AK,'Forecast Summary-FY26'!$A:$A, 'Analysis-School'!$A76,'Forecast Summary-FY26'!$C:$C, 'Analysis-School'!M$5,'Forecast Summary-FY26'!$D:$D, 'Analysis-School'!M$3)</f>
        <v>890.36500000000001</v>
      </c>
      <c r="N76" s="442">
        <f t="shared" si="19"/>
        <v>7.1438026474127669E-2</v>
      </c>
      <c r="P76" s="359" t="s">
        <v>1913</v>
      </c>
      <c r="Q76" s="360">
        <f>SUMIFS('Forecast Summary-FY26'!$BA:$BA,'Forecast Summary-FY26'!$A:$A, 'Analysis-School'!$A76,'Forecast Summary-FY26'!$C:$C, 'Analysis-School'!Q$5,'Forecast Summary-FY26'!$D:$D, 'Analysis-School'!Q$3)</f>
        <v>2968</v>
      </c>
      <c r="R76" s="360">
        <f>SUMIFS('Forecast Summary-FY26'!$BA:$BA,'Forecast Summary-FY26'!$A:$A, 'Analysis-School'!$A76,'Forecast Summary-FY26'!$C:$C, 'Analysis-School'!R$5,'Forecast Summary-FY26'!$D:$D, 'Analysis-School'!R$3)</f>
        <v>2909</v>
      </c>
      <c r="S76" s="360">
        <f>SUMIFS('Forecast Summary-FY26'!$BA:$BA,'Forecast Summary-FY26'!$A:$A, 'Analysis-School'!$A76,'Forecast Summary-FY26'!$C:$C, 'Analysis-School'!S$5,'Forecast Summary-FY26'!$D:$D, 'Analysis-School'!S$3)</f>
        <v>2835</v>
      </c>
      <c r="T76" s="360">
        <f>SUMIFS('Forecast Summary-FY26'!$BA:$BA,'Forecast Summary-FY26'!$A:$A, 'Analysis-School'!$A76,'Forecast Summary-FY26'!$C:$C, 'Analysis-School'!T$5,'Forecast Summary-FY26'!$D:$D, 'Analysis-School'!T$3)</f>
        <v>2989</v>
      </c>
      <c r="U76" s="360">
        <f>SUMIFS('Forecast Summary-FY26'!$BA:$BA,'Forecast Summary-FY26'!$A:$A, 'Analysis-School'!$A76,'Forecast Summary-FY26'!$C:$C, 'Analysis-School'!U$5,'Forecast Summary-FY26'!$D:$D, 'Analysis-School'!U$3)</f>
        <v>2705</v>
      </c>
      <c r="V76" s="360">
        <f>SUMIFS('Forecast Summary-FY26'!$BA:$BA,'Forecast Summary-FY26'!$A:$A, 'Analysis-School'!$A76,'Forecast Summary-FY26'!$C:$C, 'Analysis-School'!V$5,'Forecast Summary-FY26'!$D:$D, 'Analysis-School'!V$3)</f>
        <v>2772</v>
      </c>
      <c r="W76" s="360">
        <v>3177.1759636441107</v>
      </c>
      <c r="X76" s="360">
        <f>SUMIFS('Forecast Summary-FY25'!$BE:$BE,'Forecast Summary-FY25'!$A:$A, 'Analysis-School'!$A76,'Forecast Summary-FY25'!$C:$C, 'Analysis-School'!X$5,'Forecast Summary-FY25'!$D:$D, 'Analysis-School'!X$3)+SUMIFS('Forecast Summary-FY25'!$BI:$BI,'Forecast Summary-FY25'!$A:$A, 'Analysis-School'!$A76,'Forecast Summary-FY25'!$C:$C, 'Analysis-School'!X$5,'Forecast Summary-FY25'!$D:$D, 'Analysis-School'!X$3)</f>
        <v>3412</v>
      </c>
      <c r="Y76" s="360">
        <v>3109.8959492005883</v>
      </c>
      <c r="Z76" s="360">
        <f>SUMIFS('Forecast Summary-FY25'!$BE:$BE,'Forecast Summary-FY25'!$A:$A, 'Analysis-School'!$A76,'Forecast Summary-FY25'!$C:$C, 'Analysis-School'!Z$5,'Forecast Summary-FY25'!$D:$D, 'Analysis-School'!Z$3)+SUMIFS('Forecast Summary-FY25'!$BI:$BI,'Forecast Summary-FY25'!$A:$A, 'Analysis-School'!$A76,'Forecast Summary-FY25'!$C:$C, 'Analysis-School'!Z$5,'Forecast Summary-FY25'!$D:$D, 'Analysis-School'!Z$3)</f>
        <v>3609.2000000000003</v>
      </c>
      <c r="AA76" s="361">
        <f>SUMIFS('Forecast Summary-FY26'!$BE:$BE,'Forecast Summary-FY26'!$A:$A, 'Analysis-School'!$A76,'Forecast Summary-FY26'!$C:$C, 'Analysis-School'!AA$5,'Forecast Summary-FY26'!$D:$D, 'Analysis-School'!AA$3)+SUMIFS('Forecast Summary-FY26'!$BI:$BI,'Forecast Summary-FY26'!$A:$A, 'Analysis-School'!$A76,'Forecast Summary-FY26'!$C:$C, 'Analysis-School'!AA$5,'Forecast Summary-FY26'!$D:$D, 'Analysis-School'!AA$3)</f>
        <v>3084.4974999999999</v>
      </c>
      <c r="AB76" s="442">
        <f t="shared" si="20"/>
        <v>0.11273358585858584</v>
      </c>
      <c r="AD76" s="359" t="s">
        <v>1913</v>
      </c>
      <c r="AE76" s="360">
        <f>SUMIFS('Forecast Summary-FY26'!$BM:$BM,'Forecast Summary-FY26'!$A:$A, 'Analysis-School'!$A76,'Forecast Summary-FY26'!$C:$C, 'Analysis-School'!AE$5,'Forecast Summary-FY26'!$D:$D, 'Analysis-School'!AE$3)</f>
        <v>0</v>
      </c>
      <c r="AF76" s="360">
        <f>SUMIFS('Forecast Summary-FY26'!$BM:$BM,'Forecast Summary-FY26'!$A:$A, 'Analysis-School'!$A76,'Forecast Summary-FY26'!$C:$C, 'Analysis-School'!AF$5,'Forecast Summary-FY26'!$D:$D, 'Analysis-School'!AF$3)</f>
        <v>0</v>
      </c>
      <c r="AG76" s="360">
        <f>SUMIFS('Forecast Summary-FY26'!$BM:$BM,'Forecast Summary-FY26'!$A:$A, 'Analysis-School'!$A76,'Forecast Summary-FY26'!$C:$C, 'Analysis-School'!AG$5,'Forecast Summary-FY26'!$D:$D, 'Analysis-School'!AG$3)</f>
        <v>0</v>
      </c>
      <c r="AH76" s="360">
        <f>SUMIFS('Forecast Summary-FY26'!$BM:$BM,'Forecast Summary-FY26'!$A:$A, 'Analysis-School'!$A76,'Forecast Summary-FY26'!$C:$C, 'Analysis-School'!AH$5,'Forecast Summary-FY26'!$D:$D, 'Analysis-School'!AH$3)</f>
        <v>0</v>
      </c>
      <c r="AI76" s="360">
        <f>SUMIFS('Forecast Summary-FY26'!$BM:$BM,'Forecast Summary-FY26'!$A:$A, 'Analysis-School'!$A76,'Forecast Summary-FY26'!$C:$C, 'Analysis-School'!AI$5,'Forecast Summary-FY26'!$D:$D, 'Analysis-School'!AI$3)</f>
        <v>0</v>
      </c>
      <c r="AJ76" s="360">
        <f>SUMIFS('Forecast Summary-FY26'!$BM:$BM,'Forecast Summary-FY26'!$A:$A, 'Analysis-School'!$A76,'Forecast Summary-FY26'!$C:$C, 'Analysis-School'!AJ$5,'Forecast Summary-FY26'!$D:$D, 'Analysis-School'!AJ$3)</f>
        <v>0</v>
      </c>
      <c r="AK76" s="360">
        <v>0</v>
      </c>
      <c r="AL76" s="360">
        <f>SUMIFS('Forecast Summary-FY25'!$BQ:$BQ,'Forecast Summary-FY25'!$A:$A, 'Analysis-School'!$A76,'Forecast Summary-FY25'!$C:$C, 'Analysis-School'!AL$5,'Forecast Summary-FY25'!$D:$D, 'Analysis-School'!AL$3)+SUMIFS('Forecast Summary-FY25'!$BU:$BU,'Forecast Summary-FY25'!$A:$A, 'Analysis-School'!$A76,'Forecast Summary-FY25'!$C:$C, 'Analysis-School'!AL$5,'Forecast Summary-FY25'!$D:$D, 'Analysis-School'!AL$3)</f>
        <v>0</v>
      </c>
      <c r="AM76" s="360">
        <v>0</v>
      </c>
      <c r="AN76" s="360">
        <f>SUMIFS('Forecast Summary-FY25'!$BQ:$BQ,'Forecast Summary-FY25'!$A:$A, 'Analysis-School'!$A76,'Forecast Summary-FY25'!$C:$C, 'Analysis-School'!AN$5,'Forecast Summary-FY25'!$D:$D, 'Analysis-School'!AN$3)+SUMIFS('Forecast Summary-FY25'!$BU:$BU,'Forecast Summary-FY25'!$A:$A, 'Analysis-School'!$A76,'Forecast Summary-FY25'!$C:$C, 'Analysis-School'!AN$5,'Forecast Summary-FY25'!$D:$D, 'Analysis-School'!AN$3)</f>
        <v>0</v>
      </c>
      <c r="AO76" s="361">
        <f>SUMIFS('Forecast Summary-FY26'!$BQ:$BQ,'Forecast Summary-FY26'!$A:$A, 'Analysis-School'!$A76,'Forecast Summary-FY26'!$C:$C, 'Analysis-School'!AO$5,'Forecast Summary-FY26'!$D:$D, 'Analysis-School'!AO$3)+SUMIFS('Forecast Summary-FY26'!$BU:$BU,'Forecast Summary-FY26'!$A:$A, 'Analysis-School'!$A76,'Forecast Summary-FY26'!$C:$C, 'Analysis-School'!AO$5,'Forecast Summary-FY26'!$D:$D, 'Analysis-School'!AO$3)</f>
        <v>0</v>
      </c>
      <c r="AP76" s="362" t="str">
        <f t="shared" si="21"/>
        <v>NA</v>
      </c>
    </row>
    <row r="77" spans="1:42">
      <c r="A77" s="10" t="s">
        <v>79</v>
      </c>
      <c r="B77" s="354" t="s">
        <v>1878</v>
      </c>
      <c r="C77" s="355">
        <f>SUMIFS('Forecast Summary-FY26'!$AC:$AC,'Forecast Summary-FY26'!$A:$A, 'Analysis-School'!$A77,'Forecast Summary-FY26'!$C:$C, 'Analysis-School'!C$5,'Forecast Summary-FY26'!$D:$D, 'Analysis-School'!C$3)</f>
        <v>86</v>
      </c>
      <c r="D77" s="355">
        <f>SUMIFS('Forecast Summary-FY26'!$AC:$AC,'Forecast Summary-FY26'!$A:$A, 'Analysis-School'!$A77,'Forecast Summary-FY26'!$C:$C, 'Analysis-School'!D$5,'Forecast Summary-FY26'!$D:$D, 'Analysis-School'!D$3)</f>
        <v>85</v>
      </c>
      <c r="E77" s="355">
        <f>SUMIFS('Forecast Summary-FY26'!$AC:$AC,'Forecast Summary-FY26'!$A:$A, 'Analysis-School'!$A77,'Forecast Summary-FY26'!$C:$C, 'Analysis-School'!E$5,'Forecast Summary-FY26'!$D:$D, 'Analysis-School'!E$3)</f>
        <v>104</v>
      </c>
      <c r="F77" s="355">
        <f>SUMIFS('Forecast Summary-FY26'!$AC:$AC,'Forecast Summary-FY26'!$A:$A, 'Analysis-School'!$A77,'Forecast Summary-FY26'!$C:$C, 'Analysis-School'!F$5,'Forecast Summary-FY26'!$D:$D, 'Analysis-School'!F$3)</f>
        <v>120</v>
      </c>
      <c r="G77" s="355">
        <f>SUMIFS('Forecast Summary-FY26'!$AC:$AC,'Forecast Summary-FY26'!$A:$A, 'Analysis-School'!$A77,'Forecast Summary-FY26'!$C:$C, 'Analysis-School'!G$5,'Forecast Summary-FY26'!$D:$D, 'Analysis-School'!G$3)</f>
        <v>116</v>
      </c>
      <c r="H77" s="355">
        <f>SUMIFS('Forecast Summary-FY26'!$AC:$AC,'Forecast Summary-FY26'!$A:$A, 'Analysis-School'!$A77,'Forecast Summary-FY26'!$C:$C, 'Analysis-School'!H$5,'Forecast Summary-FY26'!$D:$D, 'Analysis-School'!H$3)</f>
        <v>129</v>
      </c>
      <c r="I77" s="355">
        <v>149.24874287437299</v>
      </c>
      <c r="J77" s="355">
        <f>SUMIFS('Forecast Summary-FY25'!$AG:$AG,'Forecast Summary-FY25'!$A:$A, 'Analysis-School'!$A77,'Forecast Summary-FY25'!$C:$C, 'Analysis-School'!J$5,'Forecast Summary-FY25'!$D:$D, 'Analysis-School'!J$3)+SUMIFS('Forecast Summary-FY25'!$AK:$AK,'Forecast Summary-FY25'!$A:$A, 'Analysis-School'!$A77,'Forecast Summary-FY25'!$C:$C, 'Analysis-School'!J$5,'Forecast Summary-FY25'!$D:$D, 'Analysis-School'!J$3)</f>
        <v>182</v>
      </c>
      <c r="K77" s="355">
        <v>157.29269917548351</v>
      </c>
      <c r="L77" s="355">
        <f>SUMIFS('Forecast Summary-FY25'!$AG:$AG,'Forecast Summary-FY25'!$A:$A, 'Analysis-School'!$A77,'Forecast Summary-FY25'!$C:$C, 'Analysis-School'!L$5,'Forecast Summary-FY25'!$D:$D, 'Analysis-School'!L$3)+SUMIFS('Forecast Summary-FY25'!$AK:$AK,'Forecast Summary-FY25'!$A:$A, 'Analysis-School'!$A77,'Forecast Summary-FY25'!$C:$C, 'Analysis-School'!L$5,'Forecast Summary-FY25'!$D:$D, 'Analysis-School'!L$3)</f>
        <v>190.15</v>
      </c>
      <c r="M77" s="355">
        <f>SUMIFS('Forecast Summary-FY26'!$AG:$AG,'Forecast Summary-FY26'!$A:$A, 'Analysis-School'!$A77,'Forecast Summary-FY26'!$C:$C, 'Analysis-School'!M$5,'Forecast Summary-FY26'!$D:$D, 'Analysis-School'!M$3)+SUMIFS('Forecast Summary-FY26'!$AK:$AK,'Forecast Summary-FY26'!$A:$A, 'Analysis-School'!$A77,'Forecast Summary-FY26'!$C:$C, 'Analysis-School'!M$5,'Forecast Summary-FY26'!$D:$D, 'Analysis-School'!M$3)</f>
        <v>196.29500000000002</v>
      </c>
      <c r="N77" s="439">
        <f t="shared" si="19"/>
        <v>0.52166666666666672</v>
      </c>
      <c r="O77" s="358"/>
      <c r="P77" s="354" t="s">
        <v>1878</v>
      </c>
      <c r="Q77" s="355">
        <f>SUMIFS('Forecast Summary-FY26'!$BA:$BA,'Forecast Summary-FY26'!$A:$A, 'Analysis-School'!$A77,'Forecast Summary-FY26'!$C:$C, 'Analysis-School'!Q$5,'Forecast Summary-FY26'!$D:$D, 'Analysis-School'!Q$3)</f>
        <v>70</v>
      </c>
      <c r="R77" s="355">
        <f>SUMIFS('Forecast Summary-FY26'!$BA:$BA,'Forecast Summary-FY26'!$A:$A, 'Analysis-School'!$A77,'Forecast Summary-FY26'!$C:$C, 'Analysis-School'!R$5,'Forecast Summary-FY26'!$D:$D, 'Analysis-School'!R$3)</f>
        <v>98</v>
      </c>
      <c r="S77" s="355">
        <f>SUMIFS('Forecast Summary-FY26'!$BA:$BA,'Forecast Summary-FY26'!$A:$A, 'Analysis-School'!$A77,'Forecast Summary-FY26'!$C:$C, 'Analysis-School'!S$5,'Forecast Summary-FY26'!$D:$D, 'Analysis-School'!S$3)</f>
        <v>117</v>
      </c>
      <c r="T77" s="355">
        <f>SUMIFS('Forecast Summary-FY26'!$BA:$BA,'Forecast Summary-FY26'!$A:$A, 'Analysis-School'!$A77,'Forecast Summary-FY26'!$C:$C, 'Analysis-School'!T$5,'Forecast Summary-FY26'!$D:$D, 'Analysis-School'!T$3)</f>
        <v>129</v>
      </c>
      <c r="U77" s="355">
        <f>SUMIFS('Forecast Summary-FY26'!$BA:$BA,'Forecast Summary-FY26'!$A:$A, 'Analysis-School'!$A77,'Forecast Summary-FY26'!$C:$C, 'Analysis-School'!U$5,'Forecast Summary-FY26'!$D:$D, 'Analysis-School'!U$3)</f>
        <v>130</v>
      </c>
      <c r="V77" s="355">
        <f>SUMIFS('Forecast Summary-FY26'!$BA:$BA,'Forecast Summary-FY26'!$A:$A, 'Analysis-School'!$A77,'Forecast Summary-FY26'!$C:$C, 'Analysis-School'!V$5,'Forecast Summary-FY26'!$D:$D, 'Analysis-School'!V$3)</f>
        <v>144</v>
      </c>
      <c r="W77" s="355">
        <v>159.9741520657864</v>
      </c>
      <c r="X77" s="355">
        <f>SUMIFS('Forecast Summary-FY25'!$BE:$BE,'Forecast Summary-FY25'!$A:$A, 'Analysis-School'!$A77,'Forecast Summary-FY25'!$C:$C, 'Analysis-School'!X$5,'Forecast Summary-FY25'!$D:$D, 'Analysis-School'!X$3)+SUMIFS('Forecast Summary-FY25'!$BI:$BI,'Forecast Summary-FY25'!$A:$A, 'Analysis-School'!$A77,'Forecast Summary-FY25'!$C:$C, 'Analysis-School'!X$5,'Forecast Summary-FY25'!$D:$D, 'Analysis-School'!X$3)</f>
        <v>142</v>
      </c>
      <c r="Y77" s="355">
        <v>171.01600947733482</v>
      </c>
      <c r="Z77" s="355">
        <f>SUMIFS('Forecast Summary-FY25'!$BE:$BE,'Forecast Summary-FY25'!$A:$A, 'Analysis-School'!$A77,'Forecast Summary-FY25'!$C:$C, 'Analysis-School'!Z$5,'Forecast Summary-FY25'!$D:$D, 'Analysis-School'!Z$3)+SUMIFS('Forecast Summary-FY25'!$BI:$BI,'Forecast Summary-FY25'!$A:$A, 'Analysis-School'!$A77,'Forecast Summary-FY25'!$C:$C, 'Analysis-School'!Z$5,'Forecast Summary-FY25'!$D:$D, 'Analysis-School'!Z$3)</f>
        <v>142</v>
      </c>
      <c r="AA77" s="356">
        <f>SUMIFS('Forecast Summary-FY26'!$BE:$BE,'Forecast Summary-FY26'!$A:$A, 'Analysis-School'!$A77,'Forecast Summary-FY26'!$C:$C, 'Analysis-School'!AA$5,'Forecast Summary-FY26'!$D:$D, 'Analysis-School'!AA$3)+SUMIFS('Forecast Summary-FY26'!$BI:$BI,'Forecast Summary-FY26'!$A:$A, 'Analysis-School'!$A77,'Forecast Summary-FY26'!$C:$C, 'Analysis-School'!AA$5,'Forecast Summary-FY26'!$D:$D, 'Analysis-School'!AA$3)</f>
        <v>137</v>
      </c>
      <c r="AB77" s="439">
        <f t="shared" si="20"/>
        <v>-4.861111111111116E-2</v>
      </c>
      <c r="AC77" s="358"/>
      <c r="AD77" s="354" t="s">
        <v>1878</v>
      </c>
      <c r="AE77" s="355">
        <f>SUMIFS('Forecast Summary-FY26'!$BM:$BM,'Forecast Summary-FY26'!$A:$A, 'Analysis-School'!$A77,'Forecast Summary-FY26'!$C:$C, 'Analysis-School'!AE$5,'Forecast Summary-FY26'!$D:$D, 'Analysis-School'!AE$3)</f>
        <v>0</v>
      </c>
      <c r="AF77" s="355">
        <f>SUMIFS('Forecast Summary-FY26'!$BM:$BM,'Forecast Summary-FY26'!$A:$A, 'Analysis-School'!$A77,'Forecast Summary-FY26'!$C:$C, 'Analysis-School'!AF$5,'Forecast Summary-FY26'!$D:$D, 'Analysis-School'!AF$3)</f>
        <v>0</v>
      </c>
      <c r="AG77" s="355">
        <f>SUMIFS('Forecast Summary-FY26'!$BM:$BM,'Forecast Summary-FY26'!$A:$A, 'Analysis-School'!$A77,'Forecast Summary-FY26'!$C:$C, 'Analysis-School'!AG$5,'Forecast Summary-FY26'!$D:$D, 'Analysis-School'!AG$3)</f>
        <v>0</v>
      </c>
      <c r="AH77" s="355">
        <f>SUMIFS('Forecast Summary-FY26'!$BM:$BM,'Forecast Summary-FY26'!$A:$A, 'Analysis-School'!$A77,'Forecast Summary-FY26'!$C:$C, 'Analysis-School'!AH$5,'Forecast Summary-FY26'!$D:$D, 'Analysis-School'!AH$3)</f>
        <v>0</v>
      </c>
      <c r="AI77" s="355">
        <f>SUMIFS('Forecast Summary-FY26'!$BM:$BM,'Forecast Summary-FY26'!$A:$A, 'Analysis-School'!$A77,'Forecast Summary-FY26'!$C:$C, 'Analysis-School'!AI$5,'Forecast Summary-FY26'!$D:$D, 'Analysis-School'!AI$3)</f>
        <v>0</v>
      </c>
      <c r="AJ77" s="355">
        <f>SUMIFS('Forecast Summary-FY26'!$BM:$BM,'Forecast Summary-FY26'!$A:$A, 'Analysis-School'!$A77,'Forecast Summary-FY26'!$C:$C, 'Analysis-School'!AJ$5,'Forecast Summary-FY26'!$D:$D, 'Analysis-School'!AJ$3)</f>
        <v>0</v>
      </c>
      <c r="AK77" s="355">
        <v>0</v>
      </c>
      <c r="AL77" s="355">
        <f>SUMIFS('Forecast Summary-FY25'!$BQ:$BQ,'Forecast Summary-FY25'!$A:$A, 'Analysis-School'!$A77,'Forecast Summary-FY25'!$C:$C, 'Analysis-School'!AL$5,'Forecast Summary-FY25'!$D:$D, 'Analysis-School'!AL$3)+SUMIFS('Forecast Summary-FY25'!$BU:$BU,'Forecast Summary-FY25'!$A:$A, 'Analysis-School'!$A77,'Forecast Summary-FY25'!$C:$C, 'Analysis-School'!AL$5,'Forecast Summary-FY25'!$D:$D, 'Analysis-School'!AL$3)</f>
        <v>0</v>
      </c>
      <c r="AM77" s="355">
        <v>0</v>
      </c>
      <c r="AN77" s="355">
        <f>SUMIFS('Forecast Summary-FY25'!$BQ:$BQ,'Forecast Summary-FY25'!$A:$A, 'Analysis-School'!$A77,'Forecast Summary-FY25'!$C:$C, 'Analysis-School'!AN$5,'Forecast Summary-FY25'!$D:$D, 'Analysis-School'!AN$3)+SUMIFS('Forecast Summary-FY25'!$BU:$BU,'Forecast Summary-FY25'!$A:$A, 'Analysis-School'!$A77,'Forecast Summary-FY25'!$C:$C, 'Analysis-School'!AN$5,'Forecast Summary-FY25'!$D:$D, 'Analysis-School'!AN$3)</f>
        <v>0</v>
      </c>
      <c r="AO77" s="356">
        <f>SUMIFS('Forecast Summary-FY26'!$BQ:$BQ,'Forecast Summary-FY26'!$A:$A, 'Analysis-School'!$A77,'Forecast Summary-FY26'!$C:$C, 'Analysis-School'!AO$5,'Forecast Summary-FY26'!$D:$D, 'Analysis-School'!AO$3)+SUMIFS('Forecast Summary-FY26'!$BU:$BU,'Forecast Summary-FY26'!$A:$A, 'Analysis-School'!$A77,'Forecast Summary-FY26'!$C:$C, 'Analysis-School'!AO$5,'Forecast Summary-FY26'!$D:$D, 'Analysis-School'!AO$3)</f>
        <v>0</v>
      </c>
      <c r="AP77" s="357" t="str">
        <f t="shared" si="21"/>
        <v>NA</v>
      </c>
    </row>
    <row r="78" spans="1:42">
      <c r="A78" s="10" t="s">
        <v>81</v>
      </c>
      <c r="B78" s="359" t="s">
        <v>1879</v>
      </c>
      <c r="C78" s="360">
        <f>SUMIFS('Forecast Summary-FY26'!$AC:$AC,'Forecast Summary-FY26'!$A:$A, 'Analysis-School'!$A78,'Forecast Summary-FY26'!$C:$C, 'Analysis-School'!C$5,'Forecast Summary-FY26'!$D:$D, 'Analysis-School'!C$3)</f>
        <v>212</v>
      </c>
      <c r="D78" s="360">
        <f>SUMIFS('Forecast Summary-FY26'!$AC:$AC,'Forecast Summary-FY26'!$A:$A, 'Analysis-School'!$A78,'Forecast Summary-FY26'!$C:$C, 'Analysis-School'!D$5,'Forecast Summary-FY26'!$D:$D, 'Analysis-School'!D$3)</f>
        <v>285</v>
      </c>
      <c r="E78" s="360">
        <f>SUMIFS('Forecast Summary-FY26'!$AC:$AC,'Forecast Summary-FY26'!$A:$A, 'Analysis-School'!$A78,'Forecast Summary-FY26'!$C:$C, 'Analysis-School'!E$5,'Forecast Summary-FY26'!$D:$D, 'Analysis-School'!E$3)</f>
        <v>223</v>
      </c>
      <c r="F78" s="360">
        <f>SUMIFS('Forecast Summary-FY26'!$AC:$AC,'Forecast Summary-FY26'!$A:$A, 'Analysis-School'!$A78,'Forecast Summary-FY26'!$C:$C, 'Analysis-School'!F$5,'Forecast Summary-FY26'!$D:$D, 'Analysis-School'!F$3)</f>
        <v>257</v>
      </c>
      <c r="G78" s="360">
        <f>SUMIFS('Forecast Summary-FY26'!$AC:$AC,'Forecast Summary-FY26'!$A:$A, 'Analysis-School'!$A78,'Forecast Summary-FY26'!$C:$C, 'Analysis-School'!G$5,'Forecast Summary-FY26'!$D:$D, 'Analysis-School'!G$3)</f>
        <v>279</v>
      </c>
      <c r="H78" s="360">
        <f>SUMIFS('Forecast Summary-FY26'!$AC:$AC,'Forecast Summary-FY26'!$A:$A, 'Analysis-School'!$A78,'Forecast Summary-FY26'!$C:$C, 'Analysis-School'!H$5,'Forecast Summary-FY26'!$D:$D, 'Analysis-School'!H$3)</f>
        <v>228</v>
      </c>
      <c r="I78" s="360">
        <v>285.87670978267909</v>
      </c>
      <c r="J78" s="360">
        <f>SUMIFS('Forecast Summary-FY25'!$AG:$AG,'Forecast Summary-FY25'!$A:$A, 'Analysis-School'!$A78,'Forecast Summary-FY25'!$C:$C, 'Analysis-School'!J$5,'Forecast Summary-FY25'!$D:$D, 'Analysis-School'!J$3)+SUMIFS('Forecast Summary-FY25'!$AK:$AK,'Forecast Summary-FY25'!$A:$A, 'Analysis-School'!$A78,'Forecast Summary-FY25'!$C:$C, 'Analysis-School'!J$5,'Forecast Summary-FY25'!$D:$D, 'Analysis-School'!J$3)</f>
        <v>269</v>
      </c>
      <c r="K78" s="360">
        <v>287.2923495476324</v>
      </c>
      <c r="L78" s="360">
        <f>SUMIFS('Forecast Summary-FY25'!$AG:$AG,'Forecast Summary-FY25'!$A:$A, 'Analysis-School'!$A78,'Forecast Summary-FY25'!$C:$C, 'Analysis-School'!L$5,'Forecast Summary-FY25'!$D:$D, 'Analysis-School'!L$3)+SUMIFS('Forecast Summary-FY25'!$AK:$AK,'Forecast Summary-FY25'!$A:$A, 'Analysis-School'!$A78,'Forecast Summary-FY25'!$C:$C, 'Analysis-School'!L$5,'Forecast Summary-FY25'!$D:$D, 'Analysis-School'!L$3)</f>
        <v>257.95</v>
      </c>
      <c r="M78" s="360">
        <f>SUMIFS('Forecast Summary-FY26'!$AG:$AG,'Forecast Summary-FY26'!$A:$A, 'Analysis-School'!$A78,'Forecast Summary-FY26'!$C:$C, 'Analysis-School'!M$5,'Forecast Summary-FY26'!$D:$D, 'Analysis-School'!M$3)+SUMIFS('Forecast Summary-FY26'!$AK:$AK,'Forecast Summary-FY26'!$A:$A, 'Analysis-School'!$A78,'Forecast Summary-FY26'!$C:$C, 'Analysis-School'!M$5,'Forecast Summary-FY26'!$D:$D, 'Analysis-School'!M$3)</f>
        <v>209.78749999999999</v>
      </c>
      <c r="N78" s="442">
        <f t="shared" si="19"/>
        <v>-7.9879385964912286E-2</v>
      </c>
      <c r="P78" s="359" t="s">
        <v>1879</v>
      </c>
      <c r="Q78" s="360">
        <f>SUMIFS('Forecast Summary-FY26'!$BA:$BA,'Forecast Summary-FY26'!$A:$A, 'Analysis-School'!$A78,'Forecast Summary-FY26'!$C:$C, 'Analysis-School'!Q$5,'Forecast Summary-FY26'!$D:$D, 'Analysis-School'!Q$3)</f>
        <v>285</v>
      </c>
      <c r="R78" s="360">
        <f>SUMIFS('Forecast Summary-FY26'!$BA:$BA,'Forecast Summary-FY26'!$A:$A, 'Analysis-School'!$A78,'Forecast Summary-FY26'!$C:$C, 'Analysis-School'!R$5,'Forecast Summary-FY26'!$D:$D, 'Analysis-School'!R$3)</f>
        <v>259</v>
      </c>
      <c r="S78" s="360">
        <f>SUMIFS('Forecast Summary-FY26'!$BA:$BA,'Forecast Summary-FY26'!$A:$A, 'Analysis-School'!$A78,'Forecast Summary-FY26'!$C:$C, 'Analysis-School'!S$5,'Forecast Summary-FY26'!$D:$D, 'Analysis-School'!S$3)</f>
        <v>255</v>
      </c>
      <c r="T78" s="360">
        <f>SUMIFS('Forecast Summary-FY26'!$BA:$BA,'Forecast Summary-FY26'!$A:$A, 'Analysis-School'!$A78,'Forecast Summary-FY26'!$C:$C, 'Analysis-School'!T$5,'Forecast Summary-FY26'!$D:$D, 'Analysis-School'!T$3)</f>
        <v>297</v>
      </c>
      <c r="U78" s="360">
        <f>SUMIFS('Forecast Summary-FY26'!$BA:$BA,'Forecast Summary-FY26'!$A:$A, 'Analysis-School'!$A78,'Forecast Summary-FY26'!$C:$C, 'Analysis-School'!U$5,'Forecast Summary-FY26'!$D:$D, 'Analysis-School'!U$3)</f>
        <v>327</v>
      </c>
      <c r="V78" s="360">
        <f>SUMIFS('Forecast Summary-FY26'!$BA:$BA,'Forecast Summary-FY26'!$A:$A, 'Analysis-School'!$A78,'Forecast Summary-FY26'!$C:$C, 'Analysis-School'!V$5,'Forecast Summary-FY26'!$D:$D, 'Analysis-School'!V$3)</f>
        <v>308</v>
      </c>
      <c r="W78" s="360">
        <v>348.53143387777595</v>
      </c>
      <c r="X78" s="360">
        <f>SUMIFS('Forecast Summary-FY25'!$BE:$BE,'Forecast Summary-FY25'!$A:$A, 'Analysis-School'!$A78,'Forecast Summary-FY25'!$C:$C, 'Analysis-School'!X$5,'Forecast Summary-FY25'!$D:$D, 'Analysis-School'!X$3)+SUMIFS('Forecast Summary-FY25'!$BI:$BI,'Forecast Summary-FY25'!$A:$A, 'Analysis-School'!$A78,'Forecast Summary-FY25'!$C:$C, 'Analysis-School'!X$5,'Forecast Summary-FY25'!$D:$D, 'Analysis-School'!X$3)</f>
        <v>306</v>
      </c>
      <c r="Y78" s="360">
        <v>363.36734633353933</v>
      </c>
      <c r="Z78" s="360">
        <f>SUMIFS('Forecast Summary-FY25'!$BE:$BE,'Forecast Summary-FY25'!$A:$A, 'Analysis-School'!$A78,'Forecast Summary-FY25'!$C:$C, 'Analysis-School'!Z$5,'Forecast Summary-FY25'!$D:$D, 'Analysis-School'!Z$3)+SUMIFS('Forecast Summary-FY25'!$BI:$BI,'Forecast Summary-FY25'!$A:$A, 'Analysis-School'!$A78,'Forecast Summary-FY25'!$C:$C, 'Analysis-School'!Z$5,'Forecast Summary-FY25'!$D:$D, 'Analysis-School'!Z$3)</f>
        <v>310.5</v>
      </c>
      <c r="AA78" s="361">
        <f>SUMIFS('Forecast Summary-FY26'!$BE:$BE,'Forecast Summary-FY26'!$A:$A, 'Analysis-School'!$A78,'Forecast Summary-FY26'!$C:$C, 'Analysis-School'!AA$5,'Forecast Summary-FY26'!$D:$D, 'Analysis-School'!AA$3)+SUMIFS('Forecast Summary-FY26'!$BI:$BI,'Forecast Summary-FY26'!$A:$A, 'Analysis-School'!$A78,'Forecast Summary-FY26'!$C:$C, 'Analysis-School'!AA$5,'Forecast Summary-FY26'!$D:$D, 'Analysis-School'!AA$3)</f>
        <v>287</v>
      </c>
      <c r="AB78" s="442">
        <f t="shared" si="20"/>
        <v>-6.8181818181818232E-2</v>
      </c>
      <c r="AD78" s="359" t="s">
        <v>1879</v>
      </c>
      <c r="AE78" s="360">
        <f>SUMIFS('Forecast Summary-FY26'!$BM:$BM,'Forecast Summary-FY26'!$A:$A, 'Analysis-School'!$A78,'Forecast Summary-FY26'!$C:$C, 'Analysis-School'!AE$5,'Forecast Summary-FY26'!$D:$D, 'Analysis-School'!AE$3)</f>
        <v>0</v>
      </c>
      <c r="AF78" s="360">
        <f>SUMIFS('Forecast Summary-FY26'!$BM:$BM,'Forecast Summary-FY26'!$A:$A, 'Analysis-School'!$A78,'Forecast Summary-FY26'!$C:$C, 'Analysis-School'!AF$5,'Forecast Summary-FY26'!$D:$D, 'Analysis-School'!AF$3)</f>
        <v>0</v>
      </c>
      <c r="AG78" s="360">
        <f>SUMIFS('Forecast Summary-FY26'!$BM:$BM,'Forecast Summary-FY26'!$A:$A, 'Analysis-School'!$A78,'Forecast Summary-FY26'!$C:$C, 'Analysis-School'!AG$5,'Forecast Summary-FY26'!$D:$D, 'Analysis-School'!AG$3)</f>
        <v>0</v>
      </c>
      <c r="AH78" s="360">
        <f>SUMIFS('Forecast Summary-FY26'!$BM:$BM,'Forecast Summary-FY26'!$A:$A, 'Analysis-School'!$A78,'Forecast Summary-FY26'!$C:$C, 'Analysis-School'!AH$5,'Forecast Summary-FY26'!$D:$D, 'Analysis-School'!AH$3)</f>
        <v>16</v>
      </c>
      <c r="AI78" s="360">
        <f>SUMIFS('Forecast Summary-FY26'!$BM:$BM,'Forecast Summary-FY26'!$A:$A, 'Analysis-School'!$A78,'Forecast Summary-FY26'!$C:$C, 'Analysis-School'!AI$5,'Forecast Summary-FY26'!$D:$D, 'Analysis-School'!AI$3)</f>
        <v>7</v>
      </c>
      <c r="AJ78" s="360">
        <f>SUMIFS('Forecast Summary-FY26'!$BM:$BM,'Forecast Summary-FY26'!$A:$A, 'Analysis-School'!$A78,'Forecast Summary-FY26'!$C:$C, 'Analysis-School'!AJ$5,'Forecast Summary-FY26'!$D:$D, 'Analysis-School'!AJ$3)</f>
        <v>23</v>
      </c>
      <c r="AK78" s="360">
        <v>25.3</v>
      </c>
      <c r="AL78" s="360">
        <f>SUMIFS('Forecast Summary-FY25'!$BQ:$BQ,'Forecast Summary-FY25'!$A:$A, 'Analysis-School'!$A78,'Forecast Summary-FY25'!$C:$C, 'Analysis-School'!AL$5,'Forecast Summary-FY25'!$D:$D, 'Analysis-School'!AL$3)+SUMIFS('Forecast Summary-FY25'!$BU:$BU,'Forecast Summary-FY25'!$A:$A, 'Analysis-School'!$A78,'Forecast Summary-FY25'!$C:$C, 'Analysis-School'!AL$5,'Forecast Summary-FY25'!$D:$D, 'Analysis-School'!AL$3)</f>
        <v>37</v>
      </c>
      <c r="AM78" s="360">
        <v>27.830000000000002</v>
      </c>
      <c r="AN78" s="360">
        <f>SUMIFS('Forecast Summary-FY25'!$BQ:$BQ,'Forecast Summary-FY25'!$A:$A, 'Analysis-School'!$A78,'Forecast Summary-FY25'!$C:$C, 'Analysis-School'!AN$5,'Forecast Summary-FY25'!$D:$D, 'Analysis-School'!AN$3)+SUMIFS('Forecast Summary-FY25'!$BU:$BU,'Forecast Summary-FY25'!$A:$A, 'Analysis-School'!$A78,'Forecast Summary-FY25'!$C:$C, 'Analysis-School'!AN$5,'Forecast Summary-FY25'!$D:$D, 'Analysis-School'!AN$3)</f>
        <v>36</v>
      </c>
      <c r="AO78" s="361">
        <f>SUMIFS('Forecast Summary-FY26'!$BQ:$BQ,'Forecast Summary-FY26'!$A:$A, 'Analysis-School'!$A78,'Forecast Summary-FY26'!$C:$C, 'Analysis-School'!AO$5,'Forecast Summary-FY26'!$D:$D, 'Analysis-School'!AO$3)+SUMIFS('Forecast Summary-FY26'!$BU:$BU,'Forecast Summary-FY26'!$A:$A, 'Analysis-School'!$A78,'Forecast Summary-FY26'!$C:$C, 'Analysis-School'!AO$5,'Forecast Summary-FY26'!$D:$D, 'Analysis-School'!AO$3)</f>
        <v>36</v>
      </c>
      <c r="AP78" s="362">
        <f t="shared" si="21"/>
        <v>0.56521739130434789</v>
      </c>
    </row>
    <row r="79" spans="1:42">
      <c r="A79" s="10" t="s">
        <v>83</v>
      </c>
      <c r="B79" s="354" t="s">
        <v>1914</v>
      </c>
      <c r="C79" s="355">
        <f>SUMIFS('Forecast Summary-FY26'!$AC:$AC,'Forecast Summary-FY26'!$A:$A, 'Analysis-School'!$A79,'Forecast Summary-FY26'!$C:$C, 'Analysis-School'!C$5,'Forecast Summary-FY26'!$D:$D, 'Analysis-School'!C$3)</f>
        <v>270</v>
      </c>
      <c r="D79" s="355">
        <f>SUMIFS('Forecast Summary-FY26'!$AC:$AC,'Forecast Summary-FY26'!$A:$A, 'Analysis-School'!$A79,'Forecast Summary-FY26'!$C:$C, 'Analysis-School'!D$5,'Forecast Summary-FY26'!$D:$D, 'Analysis-School'!D$3)</f>
        <v>379</v>
      </c>
      <c r="E79" s="355">
        <f>SUMIFS('Forecast Summary-FY26'!$AC:$AC,'Forecast Summary-FY26'!$A:$A, 'Analysis-School'!$A79,'Forecast Summary-FY26'!$C:$C, 'Analysis-School'!E$5,'Forecast Summary-FY26'!$D:$D, 'Analysis-School'!E$3)</f>
        <v>274</v>
      </c>
      <c r="F79" s="355">
        <f>SUMIFS('Forecast Summary-FY26'!$AC:$AC,'Forecast Summary-FY26'!$A:$A, 'Analysis-School'!$A79,'Forecast Summary-FY26'!$C:$C, 'Analysis-School'!F$5,'Forecast Summary-FY26'!$D:$D, 'Analysis-School'!F$3)</f>
        <v>191</v>
      </c>
      <c r="G79" s="355">
        <f>SUMIFS('Forecast Summary-FY26'!$AC:$AC,'Forecast Summary-FY26'!$A:$A, 'Analysis-School'!$A79,'Forecast Summary-FY26'!$C:$C, 'Analysis-School'!G$5,'Forecast Summary-FY26'!$D:$D, 'Analysis-School'!G$3)</f>
        <v>348</v>
      </c>
      <c r="H79" s="355">
        <f>SUMIFS('Forecast Summary-FY26'!$AC:$AC,'Forecast Summary-FY26'!$A:$A, 'Analysis-School'!$A79,'Forecast Summary-FY26'!$C:$C, 'Analysis-School'!H$5,'Forecast Summary-FY26'!$D:$D, 'Analysis-School'!H$3)</f>
        <v>309</v>
      </c>
      <c r="I79" s="355">
        <v>357.2</v>
      </c>
      <c r="J79" s="355">
        <f>SUMIFS('Forecast Summary-FY25'!$AG:$AG,'Forecast Summary-FY25'!$A:$A, 'Analysis-School'!$A79,'Forecast Summary-FY25'!$C:$C, 'Analysis-School'!J$5,'Forecast Summary-FY25'!$D:$D, 'Analysis-School'!J$3)+SUMIFS('Forecast Summary-FY25'!$AK:$AK,'Forecast Summary-FY25'!$A:$A, 'Analysis-School'!$A79,'Forecast Summary-FY25'!$C:$C, 'Analysis-School'!J$5,'Forecast Summary-FY25'!$D:$D, 'Analysis-School'!J$3)</f>
        <v>573</v>
      </c>
      <c r="K79" s="355">
        <v>339.34</v>
      </c>
      <c r="L79" s="355">
        <f>SUMIFS('Forecast Summary-FY25'!$AG:$AG,'Forecast Summary-FY25'!$A:$A, 'Analysis-School'!$A79,'Forecast Summary-FY25'!$C:$C, 'Analysis-School'!L$5,'Forecast Summary-FY25'!$D:$D, 'Analysis-School'!L$3)+SUMIFS('Forecast Summary-FY25'!$AK:$AK,'Forecast Summary-FY25'!$A:$A, 'Analysis-School'!$A79,'Forecast Summary-FY25'!$C:$C, 'Analysis-School'!L$5,'Forecast Summary-FY25'!$D:$D, 'Analysis-School'!L$3)</f>
        <v>544.35</v>
      </c>
      <c r="M79" s="355">
        <f>SUMIFS('Forecast Summary-FY26'!$AG:$AG,'Forecast Summary-FY26'!$A:$A, 'Analysis-School'!$A79,'Forecast Summary-FY26'!$C:$C, 'Analysis-School'!M$5,'Forecast Summary-FY26'!$D:$D, 'Analysis-School'!M$3)+SUMIFS('Forecast Summary-FY26'!$AK:$AK,'Forecast Summary-FY26'!$A:$A, 'Analysis-School'!$A79,'Forecast Summary-FY26'!$C:$C, 'Analysis-School'!M$5,'Forecast Summary-FY26'!$D:$D, 'Analysis-School'!M$3)</f>
        <v>440.41999999999996</v>
      </c>
      <c r="N79" s="439">
        <f t="shared" si="19"/>
        <v>0.42530744336569559</v>
      </c>
      <c r="O79" s="358"/>
      <c r="P79" s="354" t="s">
        <v>1914</v>
      </c>
      <c r="Q79" s="355">
        <f>SUMIFS('Forecast Summary-FY26'!$BA:$BA,'Forecast Summary-FY26'!$A:$A, 'Analysis-School'!$A79,'Forecast Summary-FY26'!$C:$C, 'Analysis-School'!Q$5,'Forecast Summary-FY26'!$D:$D, 'Analysis-School'!Q$3)</f>
        <v>512</v>
      </c>
      <c r="R79" s="355">
        <f>SUMIFS('Forecast Summary-FY26'!$BA:$BA,'Forecast Summary-FY26'!$A:$A, 'Analysis-School'!$A79,'Forecast Summary-FY26'!$C:$C, 'Analysis-School'!R$5,'Forecast Summary-FY26'!$D:$D, 'Analysis-School'!R$3)</f>
        <v>576</v>
      </c>
      <c r="S79" s="355">
        <f>SUMIFS('Forecast Summary-FY26'!$BA:$BA,'Forecast Summary-FY26'!$A:$A, 'Analysis-School'!$A79,'Forecast Summary-FY26'!$C:$C, 'Analysis-School'!S$5,'Forecast Summary-FY26'!$D:$D, 'Analysis-School'!S$3)</f>
        <v>636</v>
      </c>
      <c r="T79" s="355">
        <f>SUMIFS('Forecast Summary-FY26'!$BA:$BA,'Forecast Summary-FY26'!$A:$A, 'Analysis-School'!$A79,'Forecast Summary-FY26'!$C:$C, 'Analysis-School'!T$5,'Forecast Summary-FY26'!$D:$D, 'Analysis-School'!T$3)</f>
        <v>441</v>
      </c>
      <c r="U79" s="355">
        <f>SUMIFS('Forecast Summary-FY26'!$BA:$BA,'Forecast Summary-FY26'!$A:$A, 'Analysis-School'!$A79,'Forecast Summary-FY26'!$C:$C, 'Analysis-School'!U$5,'Forecast Summary-FY26'!$D:$D, 'Analysis-School'!U$3)</f>
        <v>564</v>
      </c>
      <c r="V79" s="355">
        <f>SUMIFS('Forecast Summary-FY26'!$BA:$BA,'Forecast Summary-FY26'!$A:$A, 'Analysis-School'!$A79,'Forecast Summary-FY26'!$C:$C, 'Analysis-School'!V$5,'Forecast Summary-FY26'!$D:$D, 'Analysis-School'!V$3)</f>
        <v>525</v>
      </c>
      <c r="W79" s="355">
        <v>550.04999999999995</v>
      </c>
      <c r="X79" s="355">
        <f>SUMIFS('Forecast Summary-FY25'!$BE:$BE,'Forecast Summary-FY25'!$A:$A, 'Analysis-School'!$A79,'Forecast Summary-FY25'!$C:$C, 'Analysis-School'!X$5,'Forecast Summary-FY25'!$D:$D, 'Analysis-School'!X$3)+SUMIFS('Forecast Summary-FY25'!$BI:$BI,'Forecast Summary-FY25'!$A:$A, 'Analysis-School'!$A79,'Forecast Summary-FY25'!$C:$C, 'Analysis-School'!X$5,'Forecast Summary-FY25'!$D:$D, 'Analysis-School'!X$3)</f>
        <v>702</v>
      </c>
      <c r="Y79" s="355">
        <v>534.6068516416442</v>
      </c>
      <c r="Z79" s="355">
        <f>SUMIFS('Forecast Summary-FY25'!$BE:$BE,'Forecast Summary-FY25'!$A:$A, 'Analysis-School'!$A79,'Forecast Summary-FY25'!$C:$C, 'Analysis-School'!Z$5,'Forecast Summary-FY25'!$D:$D, 'Analysis-School'!Z$3)+SUMIFS('Forecast Summary-FY25'!$BI:$BI,'Forecast Summary-FY25'!$A:$A, 'Analysis-School'!$A79,'Forecast Summary-FY25'!$C:$C, 'Analysis-School'!Z$5,'Forecast Summary-FY25'!$D:$D, 'Analysis-School'!Z$3)</f>
        <v>673.34999999999991</v>
      </c>
      <c r="AA79" s="356">
        <f>SUMIFS('Forecast Summary-FY26'!$BE:$BE,'Forecast Summary-FY26'!$A:$A, 'Analysis-School'!$A79,'Forecast Summary-FY26'!$C:$C, 'Analysis-School'!AA$5,'Forecast Summary-FY26'!$D:$D, 'Analysis-School'!AA$3)+SUMIFS('Forecast Summary-FY26'!$BI:$BI,'Forecast Summary-FY26'!$A:$A, 'Analysis-School'!$A79,'Forecast Summary-FY26'!$C:$C, 'Analysis-School'!AA$5,'Forecast Summary-FY26'!$D:$D, 'Analysis-School'!AA$3)</f>
        <v>598.60500000000002</v>
      </c>
      <c r="AB79" s="439">
        <f t="shared" si="20"/>
        <v>0.1402000000000001</v>
      </c>
      <c r="AC79" s="358"/>
      <c r="AD79" s="354" t="s">
        <v>1914</v>
      </c>
      <c r="AE79" s="355">
        <f>SUMIFS('Forecast Summary-FY26'!$BM:$BM,'Forecast Summary-FY26'!$A:$A, 'Analysis-School'!$A79,'Forecast Summary-FY26'!$C:$C, 'Analysis-School'!AE$5,'Forecast Summary-FY26'!$D:$D, 'Analysis-School'!AE$3)</f>
        <v>0</v>
      </c>
      <c r="AF79" s="355">
        <f>SUMIFS('Forecast Summary-FY26'!$BM:$BM,'Forecast Summary-FY26'!$A:$A, 'Analysis-School'!$A79,'Forecast Summary-FY26'!$C:$C, 'Analysis-School'!AF$5,'Forecast Summary-FY26'!$D:$D, 'Analysis-School'!AF$3)</f>
        <v>0</v>
      </c>
      <c r="AG79" s="355">
        <f>SUMIFS('Forecast Summary-FY26'!$BM:$BM,'Forecast Summary-FY26'!$A:$A, 'Analysis-School'!$A79,'Forecast Summary-FY26'!$C:$C, 'Analysis-School'!AG$5,'Forecast Summary-FY26'!$D:$D, 'Analysis-School'!AG$3)</f>
        <v>49</v>
      </c>
      <c r="AH79" s="355">
        <f>SUMIFS('Forecast Summary-FY26'!$BM:$BM,'Forecast Summary-FY26'!$A:$A, 'Analysis-School'!$A79,'Forecast Summary-FY26'!$C:$C, 'Analysis-School'!AH$5,'Forecast Summary-FY26'!$D:$D, 'Analysis-School'!AH$3)</f>
        <v>61</v>
      </c>
      <c r="AI79" s="355">
        <f>SUMIFS('Forecast Summary-FY26'!$BM:$BM,'Forecast Summary-FY26'!$A:$A, 'Analysis-School'!$A79,'Forecast Summary-FY26'!$C:$C, 'Analysis-School'!AI$5,'Forecast Summary-FY26'!$D:$D, 'Analysis-School'!AI$3)</f>
        <v>45</v>
      </c>
      <c r="AJ79" s="355">
        <f>SUMIFS('Forecast Summary-FY26'!$BM:$BM,'Forecast Summary-FY26'!$A:$A, 'Analysis-School'!$A79,'Forecast Summary-FY26'!$C:$C, 'Analysis-School'!AJ$5,'Forecast Summary-FY26'!$D:$D, 'Analysis-School'!AJ$3)</f>
        <v>50</v>
      </c>
      <c r="AK79" s="355">
        <v>55.000000000000007</v>
      </c>
      <c r="AL79" s="355">
        <f>SUMIFS('Forecast Summary-FY25'!$BQ:$BQ,'Forecast Summary-FY25'!$A:$A, 'Analysis-School'!$A79,'Forecast Summary-FY25'!$C:$C, 'Analysis-School'!AL$5,'Forecast Summary-FY25'!$D:$D, 'Analysis-School'!AL$3)+SUMIFS('Forecast Summary-FY25'!$BU:$BU,'Forecast Summary-FY25'!$A:$A, 'Analysis-School'!$A79,'Forecast Summary-FY25'!$C:$C, 'Analysis-School'!AL$5,'Forecast Summary-FY25'!$D:$D, 'Analysis-School'!AL$3)</f>
        <v>60</v>
      </c>
      <c r="AM79" s="355">
        <v>60.500000000000014</v>
      </c>
      <c r="AN79" s="355">
        <f>SUMIFS('Forecast Summary-FY25'!$BQ:$BQ,'Forecast Summary-FY25'!$A:$A, 'Analysis-School'!$A79,'Forecast Summary-FY25'!$C:$C, 'Analysis-School'!AN$5,'Forecast Summary-FY25'!$D:$D, 'Analysis-School'!AN$3)+SUMIFS('Forecast Summary-FY25'!$BU:$BU,'Forecast Summary-FY25'!$A:$A, 'Analysis-School'!$A79,'Forecast Summary-FY25'!$C:$C, 'Analysis-School'!AN$5,'Forecast Summary-FY25'!$D:$D, 'Analysis-School'!AN$3)</f>
        <v>60</v>
      </c>
      <c r="AO79" s="356">
        <f>SUMIFS('Forecast Summary-FY26'!$BQ:$BQ,'Forecast Summary-FY26'!$A:$A, 'Analysis-School'!$A79,'Forecast Summary-FY26'!$C:$C, 'Analysis-School'!AO$5,'Forecast Summary-FY26'!$D:$D, 'Analysis-School'!AO$3)+SUMIFS('Forecast Summary-FY26'!$BU:$BU,'Forecast Summary-FY26'!$A:$A, 'Analysis-School'!$A79,'Forecast Summary-FY26'!$C:$C, 'Analysis-School'!AO$5,'Forecast Summary-FY26'!$D:$D, 'Analysis-School'!AO$3)</f>
        <v>60</v>
      </c>
      <c r="AP79" s="357">
        <f t="shared" si="21"/>
        <v>0.19999999999999996</v>
      </c>
    </row>
    <row r="80" spans="1:42">
      <c r="A80" s="10" t="s">
        <v>85</v>
      </c>
      <c r="B80" s="359" t="s">
        <v>1756</v>
      </c>
      <c r="C80" s="360">
        <f>SUMIFS('Forecast Summary-FY26'!$AC:$AC,'Forecast Summary-FY26'!$A:$A, 'Analysis-School'!$A80,'Forecast Summary-FY26'!$C:$C, 'Analysis-School'!C$5,'Forecast Summary-FY26'!$D:$D, 'Analysis-School'!C$3)</f>
        <v>219</v>
      </c>
      <c r="D80" s="360">
        <f>SUMIFS('Forecast Summary-FY26'!$AC:$AC,'Forecast Summary-FY26'!$A:$A, 'Analysis-School'!$A80,'Forecast Summary-FY26'!$C:$C, 'Analysis-School'!D$5,'Forecast Summary-FY26'!$D:$D, 'Analysis-School'!D$3)</f>
        <v>263</v>
      </c>
      <c r="E80" s="360">
        <f>SUMIFS('Forecast Summary-FY26'!$AC:$AC,'Forecast Summary-FY26'!$A:$A, 'Analysis-School'!$A80,'Forecast Summary-FY26'!$C:$C, 'Analysis-School'!E$5,'Forecast Summary-FY26'!$D:$D, 'Analysis-School'!E$3)</f>
        <v>218</v>
      </c>
      <c r="F80" s="360">
        <f>SUMIFS('Forecast Summary-FY26'!$AC:$AC,'Forecast Summary-FY26'!$A:$A, 'Analysis-School'!$A80,'Forecast Summary-FY26'!$C:$C, 'Analysis-School'!F$5,'Forecast Summary-FY26'!$D:$D, 'Analysis-School'!F$3)</f>
        <v>285</v>
      </c>
      <c r="G80" s="360">
        <f>SUMIFS('Forecast Summary-FY26'!$AC:$AC,'Forecast Summary-FY26'!$A:$A, 'Analysis-School'!$A80,'Forecast Summary-FY26'!$C:$C, 'Analysis-School'!G$5,'Forecast Summary-FY26'!$D:$D, 'Analysis-School'!G$3)</f>
        <v>235</v>
      </c>
      <c r="H80" s="360">
        <f>SUMIFS('Forecast Summary-FY26'!$AC:$AC,'Forecast Summary-FY26'!$A:$A, 'Analysis-School'!$A80,'Forecast Summary-FY26'!$C:$C, 'Analysis-School'!H$5,'Forecast Summary-FY26'!$D:$D, 'Analysis-School'!H$3)</f>
        <v>193</v>
      </c>
      <c r="I80" s="360">
        <v>205.41367237554147</v>
      </c>
      <c r="J80" s="360">
        <f>SUMIFS('Forecast Summary-FY25'!$AG:$AG,'Forecast Summary-FY25'!$A:$A, 'Analysis-School'!$A80,'Forecast Summary-FY25'!$C:$C, 'Analysis-School'!J$5,'Forecast Summary-FY25'!$D:$D, 'Analysis-School'!J$3)+SUMIFS('Forecast Summary-FY25'!$AK:$AK,'Forecast Summary-FY25'!$A:$A, 'Analysis-School'!$A80,'Forecast Summary-FY25'!$C:$C, 'Analysis-School'!J$5,'Forecast Summary-FY25'!$D:$D, 'Analysis-School'!J$3)</f>
        <v>347</v>
      </c>
      <c r="K80" s="360">
        <v>195.1429887567644</v>
      </c>
      <c r="L80" s="360">
        <f>SUMIFS('Forecast Summary-FY25'!$AG:$AG,'Forecast Summary-FY25'!$A:$A, 'Analysis-School'!$A80,'Forecast Summary-FY25'!$C:$C, 'Analysis-School'!L$5,'Forecast Summary-FY25'!$D:$D, 'Analysis-School'!L$3)+SUMIFS('Forecast Summary-FY25'!$AK:$AK,'Forecast Summary-FY25'!$A:$A, 'Analysis-School'!$A80,'Forecast Summary-FY25'!$C:$C, 'Analysis-School'!L$5,'Forecast Summary-FY25'!$D:$D, 'Analysis-School'!L$3)</f>
        <v>334.9</v>
      </c>
      <c r="M80" s="360">
        <f>SUMIFS('Forecast Summary-FY26'!$AG:$AG,'Forecast Summary-FY26'!$A:$A, 'Analysis-School'!$A80,'Forecast Summary-FY26'!$C:$C, 'Analysis-School'!M$5,'Forecast Summary-FY26'!$D:$D, 'Analysis-School'!M$3)+SUMIFS('Forecast Summary-FY26'!$AK:$AK,'Forecast Summary-FY26'!$A:$A, 'Analysis-School'!$A80,'Forecast Summary-FY26'!$C:$C, 'Analysis-School'!M$5,'Forecast Summary-FY26'!$D:$D, 'Analysis-School'!M$3)</f>
        <v>259.79249999999996</v>
      </c>
      <c r="N80" s="442">
        <f t="shared" si="19"/>
        <v>0.34607512953367858</v>
      </c>
      <c r="P80" s="359" t="s">
        <v>1756</v>
      </c>
      <c r="Q80" s="360">
        <f>SUMIFS('Forecast Summary-FY26'!$BA:$BA,'Forecast Summary-FY26'!$A:$A, 'Analysis-School'!$A80,'Forecast Summary-FY26'!$C:$C, 'Analysis-School'!Q$5,'Forecast Summary-FY26'!$D:$D, 'Analysis-School'!Q$3)</f>
        <v>372</v>
      </c>
      <c r="R80" s="360">
        <f>SUMIFS('Forecast Summary-FY26'!$BA:$BA,'Forecast Summary-FY26'!$A:$A, 'Analysis-School'!$A80,'Forecast Summary-FY26'!$C:$C, 'Analysis-School'!R$5,'Forecast Summary-FY26'!$D:$D, 'Analysis-School'!R$3)</f>
        <v>412</v>
      </c>
      <c r="S80" s="360">
        <f>SUMIFS('Forecast Summary-FY26'!$BA:$BA,'Forecast Summary-FY26'!$A:$A, 'Analysis-School'!$A80,'Forecast Summary-FY26'!$C:$C, 'Analysis-School'!S$5,'Forecast Summary-FY26'!$D:$D, 'Analysis-School'!S$3)</f>
        <v>417</v>
      </c>
      <c r="T80" s="360">
        <f>SUMIFS('Forecast Summary-FY26'!$BA:$BA,'Forecast Summary-FY26'!$A:$A, 'Analysis-School'!$A80,'Forecast Summary-FY26'!$C:$C, 'Analysis-School'!T$5,'Forecast Summary-FY26'!$D:$D, 'Analysis-School'!T$3)</f>
        <v>402</v>
      </c>
      <c r="U80" s="360">
        <f>SUMIFS('Forecast Summary-FY26'!$BA:$BA,'Forecast Summary-FY26'!$A:$A, 'Analysis-School'!$A80,'Forecast Summary-FY26'!$C:$C, 'Analysis-School'!U$5,'Forecast Summary-FY26'!$D:$D, 'Analysis-School'!U$3)</f>
        <v>337</v>
      </c>
      <c r="V80" s="360">
        <f>SUMIFS('Forecast Summary-FY26'!$BA:$BA,'Forecast Summary-FY26'!$A:$A, 'Analysis-School'!$A80,'Forecast Summary-FY26'!$C:$C, 'Analysis-School'!V$5,'Forecast Summary-FY26'!$D:$D, 'Analysis-School'!V$3)</f>
        <v>373</v>
      </c>
      <c r="W80" s="360">
        <v>385.80024691149447</v>
      </c>
      <c r="X80" s="360">
        <f>SUMIFS('Forecast Summary-FY25'!$BE:$BE,'Forecast Summary-FY25'!$A:$A, 'Analysis-School'!$A80,'Forecast Summary-FY25'!$C:$C, 'Analysis-School'!X$5,'Forecast Summary-FY25'!$D:$D, 'Analysis-School'!X$3)+SUMIFS('Forecast Summary-FY25'!$BI:$BI,'Forecast Summary-FY25'!$A:$A, 'Analysis-School'!$A80,'Forecast Summary-FY25'!$C:$C, 'Analysis-School'!X$5,'Forecast Summary-FY25'!$D:$D, 'Analysis-School'!X$3)</f>
        <v>413</v>
      </c>
      <c r="Y80" s="360">
        <v>371.76151934827368</v>
      </c>
      <c r="Z80" s="360">
        <f>SUMIFS('Forecast Summary-FY25'!$BE:$BE,'Forecast Summary-FY25'!$A:$A, 'Analysis-School'!$A80,'Forecast Summary-FY25'!$C:$C, 'Analysis-School'!Z$5,'Forecast Summary-FY25'!$D:$D, 'Analysis-School'!Z$3)+SUMIFS('Forecast Summary-FY25'!$BI:$BI,'Forecast Summary-FY25'!$A:$A, 'Analysis-School'!$A80,'Forecast Summary-FY25'!$C:$C, 'Analysis-School'!Z$5,'Forecast Summary-FY25'!$D:$D, 'Analysis-School'!Z$3)</f>
        <v>431.5</v>
      </c>
      <c r="AA80" s="361">
        <f>SUMIFS('Forecast Summary-FY26'!$BE:$BE,'Forecast Summary-FY26'!$A:$A, 'Analysis-School'!$A80,'Forecast Summary-FY26'!$C:$C, 'Analysis-School'!AA$5,'Forecast Summary-FY26'!$D:$D, 'Analysis-School'!AA$3)+SUMIFS('Forecast Summary-FY26'!$BI:$BI,'Forecast Summary-FY26'!$A:$A, 'Analysis-School'!$A80,'Forecast Summary-FY26'!$C:$C, 'Analysis-School'!AA$5,'Forecast Summary-FY26'!$D:$D, 'Analysis-School'!AA$3)</f>
        <v>406.72250000000003</v>
      </c>
      <c r="AB80" s="442">
        <f t="shared" si="20"/>
        <v>9.0408847184986652E-2</v>
      </c>
      <c r="AD80" s="359" t="s">
        <v>1756</v>
      </c>
      <c r="AE80" s="360">
        <f>SUMIFS('Forecast Summary-FY26'!$BM:$BM,'Forecast Summary-FY26'!$A:$A, 'Analysis-School'!$A80,'Forecast Summary-FY26'!$C:$C, 'Analysis-School'!AE$5,'Forecast Summary-FY26'!$D:$D, 'Analysis-School'!AE$3)</f>
        <v>0</v>
      </c>
      <c r="AF80" s="360">
        <f>SUMIFS('Forecast Summary-FY26'!$BM:$BM,'Forecast Summary-FY26'!$A:$A, 'Analysis-School'!$A80,'Forecast Summary-FY26'!$C:$C, 'Analysis-School'!AF$5,'Forecast Summary-FY26'!$D:$D, 'Analysis-School'!AF$3)</f>
        <v>0</v>
      </c>
      <c r="AG80" s="360">
        <f>SUMIFS('Forecast Summary-FY26'!$BM:$BM,'Forecast Summary-FY26'!$A:$A, 'Analysis-School'!$A80,'Forecast Summary-FY26'!$C:$C, 'Analysis-School'!AG$5,'Forecast Summary-FY26'!$D:$D, 'Analysis-School'!AG$3)</f>
        <v>0</v>
      </c>
      <c r="AH80" s="360">
        <f>SUMIFS('Forecast Summary-FY26'!$BM:$BM,'Forecast Summary-FY26'!$A:$A, 'Analysis-School'!$A80,'Forecast Summary-FY26'!$C:$C, 'Analysis-School'!AH$5,'Forecast Summary-FY26'!$D:$D, 'Analysis-School'!AH$3)</f>
        <v>0</v>
      </c>
      <c r="AI80" s="360">
        <f>SUMIFS('Forecast Summary-FY26'!$BM:$BM,'Forecast Summary-FY26'!$A:$A, 'Analysis-School'!$A80,'Forecast Summary-FY26'!$C:$C, 'Analysis-School'!AI$5,'Forecast Summary-FY26'!$D:$D, 'Analysis-School'!AI$3)</f>
        <v>0</v>
      </c>
      <c r="AJ80" s="360">
        <f>SUMIFS('Forecast Summary-FY26'!$BM:$BM,'Forecast Summary-FY26'!$A:$A, 'Analysis-School'!$A80,'Forecast Summary-FY26'!$C:$C, 'Analysis-School'!AJ$5,'Forecast Summary-FY26'!$D:$D, 'Analysis-School'!AJ$3)</f>
        <v>0</v>
      </c>
      <c r="AK80" s="360">
        <v>0</v>
      </c>
      <c r="AL80" s="360">
        <f>SUMIFS('Forecast Summary-FY25'!$BQ:$BQ,'Forecast Summary-FY25'!$A:$A, 'Analysis-School'!$A80,'Forecast Summary-FY25'!$C:$C, 'Analysis-School'!AL$5,'Forecast Summary-FY25'!$D:$D, 'Analysis-School'!AL$3)+SUMIFS('Forecast Summary-FY25'!$BU:$BU,'Forecast Summary-FY25'!$A:$A, 'Analysis-School'!$A80,'Forecast Summary-FY25'!$C:$C, 'Analysis-School'!AL$5,'Forecast Summary-FY25'!$D:$D, 'Analysis-School'!AL$3)</f>
        <v>0</v>
      </c>
      <c r="AM80" s="360">
        <v>0</v>
      </c>
      <c r="AN80" s="360">
        <f>SUMIFS('Forecast Summary-FY25'!$BQ:$BQ,'Forecast Summary-FY25'!$A:$A, 'Analysis-School'!$A80,'Forecast Summary-FY25'!$C:$C, 'Analysis-School'!AN$5,'Forecast Summary-FY25'!$D:$D, 'Analysis-School'!AN$3)+SUMIFS('Forecast Summary-FY25'!$BU:$BU,'Forecast Summary-FY25'!$A:$A, 'Analysis-School'!$A80,'Forecast Summary-FY25'!$C:$C, 'Analysis-School'!AN$5,'Forecast Summary-FY25'!$D:$D, 'Analysis-School'!AN$3)</f>
        <v>0</v>
      </c>
      <c r="AO80" s="361">
        <f>SUMIFS('Forecast Summary-FY26'!$BQ:$BQ,'Forecast Summary-FY26'!$A:$A, 'Analysis-School'!$A80,'Forecast Summary-FY26'!$C:$C, 'Analysis-School'!AO$5,'Forecast Summary-FY26'!$D:$D, 'Analysis-School'!AO$3)+SUMIFS('Forecast Summary-FY26'!$BU:$BU,'Forecast Summary-FY26'!$A:$A, 'Analysis-School'!$A80,'Forecast Summary-FY26'!$C:$C, 'Analysis-School'!AO$5,'Forecast Summary-FY26'!$D:$D, 'Analysis-School'!AO$3)</f>
        <v>0</v>
      </c>
      <c r="AP80" s="362" t="str">
        <f t="shared" si="21"/>
        <v>NA</v>
      </c>
    </row>
    <row r="81" spans="1:42">
      <c r="A81" s="10" t="s">
        <v>87</v>
      </c>
      <c r="B81" s="354" t="s">
        <v>1757</v>
      </c>
      <c r="C81" s="355">
        <f>SUMIFS('Forecast Summary-FY26'!$AC:$AC,'Forecast Summary-FY26'!$A:$A, 'Analysis-School'!$A81,'Forecast Summary-FY26'!$C:$C, 'Analysis-School'!C$5,'Forecast Summary-FY26'!$D:$D, 'Analysis-School'!C$3)</f>
        <v>1310</v>
      </c>
      <c r="D81" s="355">
        <f>SUMIFS('Forecast Summary-FY26'!$AC:$AC,'Forecast Summary-FY26'!$A:$A, 'Analysis-School'!$A81,'Forecast Summary-FY26'!$C:$C, 'Analysis-School'!D$5,'Forecast Summary-FY26'!$D:$D, 'Analysis-School'!D$3)</f>
        <v>1371</v>
      </c>
      <c r="E81" s="355">
        <f>SUMIFS('Forecast Summary-FY26'!$AC:$AC,'Forecast Summary-FY26'!$A:$A, 'Analysis-School'!$A81,'Forecast Summary-FY26'!$C:$C, 'Analysis-School'!E$5,'Forecast Summary-FY26'!$D:$D, 'Analysis-School'!E$3)</f>
        <v>1211</v>
      </c>
      <c r="F81" s="355">
        <f>SUMIFS('Forecast Summary-FY26'!$AC:$AC,'Forecast Summary-FY26'!$A:$A, 'Analysis-School'!$A81,'Forecast Summary-FY26'!$C:$C, 'Analysis-School'!F$5,'Forecast Summary-FY26'!$D:$D, 'Analysis-School'!F$3)</f>
        <v>1290</v>
      </c>
      <c r="G81" s="355">
        <f>SUMIFS('Forecast Summary-FY26'!$AC:$AC,'Forecast Summary-FY26'!$A:$A, 'Analysis-School'!$A81,'Forecast Summary-FY26'!$C:$C, 'Analysis-School'!G$5,'Forecast Summary-FY26'!$D:$D, 'Analysis-School'!G$3)</f>
        <v>1209</v>
      </c>
      <c r="H81" s="355">
        <f>SUMIFS('Forecast Summary-FY26'!$AC:$AC,'Forecast Summary-FY26'!$A:$A, 'Analysis-School'!$A81,'Forecast Summary-FY26'!$C:$C, 'Analysis-School'!H$5,'Forecast Summary-FY26'!$D:$D, 'Analysis-School'!H$3)</f>
        <v>1493</v>
      </c>
      <c r="I81" s="355">
        <v>1473.498812126051</v>
      </c>
      <c r="J81" s="355">
        <f>SUMIFS('Forecast Summary-FY25'!$AG:$AG,'Forecast Summary-FY25'!$A:$A, 'Analysis-School'!$A81,'Forecast Summary-FY25'!$C:$C, 'Analysis-School'!J$5,'Forecast Summary-FY25'!$D:$D, 'Analysis-School'!J$3)+SUMIFS('Forecast Summary-FY25'!$AK:$AK,'Forecast Summary-FY25'!$A:$A, 'Analysis-School'!$A81,'Forecast Summary-FY25'!$C:$C, 'Analysis-School'!J$5,'Forecast Summary-FY25'!$D:$D, 'Analysis-School'!J$3)</f>
        <v>2221</v>
      </c>
      <c r="K81" s="355">
        <v>1493.8858223489256</v>
      </c>
      <c r="L81" s="355">
        <f>SUMIFS('Forecast Summary-FY25'!$AG:$AG,'Forecast Summary-FY25'!$A:$A, 'Analysis-School'!$A81,'Forecast Summary-FY25'!$C:$C, 'Analysis-School'!L$5,'Forecast Summary-FY25'!$D:$D, 'Analysis-School'!L$3)+SUMIFS('Forecast Summary-FY25'!$AK:$AK,'Forecast Summary-FY25'!$A:$A, 'Analysis-School'!$A81,'Forecast Summary-FY25'!$C:$C, 'Analysis-School'!L$5,'Forecast Summary-FY25'!$D:$D, 'Analysis-School'!L$3)</f>
        <v>2200.4</v>
      </c>
      <c r="M81" s="355">
        <f>SUMIFS('Forecast Summary-FY26'!$AG:$AG,'Forecast Summary-FY26'!$A:$A, 'Analysis-School'!$A81,'Forecast Summary-FY26'!$C:$C, 'Analysis-School'!M$5,'Forecast Summary-FY26'!$D:$D, 'Analysis-School'!M$3)+SUMIFS('Forecast Summary-FY26'!$AK:$AK,'Forecast Summary-FY26'!$A:$A, 'Analysis-School'!$A81,'Forecast Summary-FY26'!$C:$C, 'Analysis-School'!M$5,'Forecast Summary-FY26'!$D:$D, 'Analysis-School'!M$3)</f>
        <v>2109.2725</v>
      </c>
      <c r="N81" s="439">
        <f t="shared" si="19"/>
        <v>0.41277461486939049</v>
      </c>
      <c r="O81" s="358"/>
      <c r="P81" s="354" t="s">
        <v>1757</v>
      </c>
      <c r="Q81" s="355">
        <f>SUMIFS('Forecast Summary-FY26'!$BA:$BA,'Forecast Summary-FY26'!$A:$A, 'Analysis-School'!$A81,'Forecast Summary-FY26'!$C:$C, 'Analysis-School'!Q$5,'Forecast Summary-FY26'!$D:$D, 'Analysis-School'!Q$3)</f>
        <v>5418</v>
      </c>
      <c r="R81" s="355">
        <f>SUMIFS('Forecast Summary-FY26'!$BA:$BA,'Forecast Summary-FY26'!$A:$A, 'Analysis-School'!$A81,'Forecast Summary-FY26'!$C:$C, 'Analysis-School'!R$5,'Forecast Summary-FY26'!$D:$D, 'Analysis-School'!R$3)</f>
        <v>5142</v>
      </c>
      <c r="S81" s="355">
        <f>SUMIFS('Forecast Summary-FY26'!$BA:$BA,'Forecast Summary-FY26'!$A:$A, 'Analysis-School'!$A81,'Forecast Summary-FY26'!$C:$C, 'Analysis-School'!S$5,'Forecast Summary-FY26'!$D:$D, 'Analysis-School'!S$3)</f>
        <v>4920</v>
      </c>
      <c r="T81" s="355">
        <f>SUMIFS('Forecast Summary-FY26'!$BA:$BA,'Forecast Summary-FY26'!$A:$A, 'Analysis-School'!$A81,'Forecast Summary-FY26'!$C:$C, 'Analysis-School'!T$5,'Forecast Summary-FY26'!$D:$D, 'Analysis-School'!T$3)</f>
        <v>4642</v>
      </c>
      <c r="U81" s="355">
        <f>SUMIFS('Forecast Summary-FY26'!$BA:$BA,'Forecast Summary-FY26'!$A:$A, 'Analysis-School'!$A81,'Forecast Summary-FY26'!$C:$C, 'Analysis-School'!U$5,'Forecast Summary-FY26'!$D:$D, 'Analysis-School'!U$3)</f>
        <v>4207</v>
      </c>
      <c r="V81" s="355">
        <f>SUMIFS('Forecast Summary-FY26'!$BA:$BA,'Forecast Summary-FY26'!$A:$A, 'Analysis-School'!$A81,'Forecast Summary-FY26'!$C:$C, 'Analysis-School'!V$5,'Forecast Summary-FY26'!$D:$D, 'Analysis-School'!V$3)</f>
        <v>4122</v>
      </c>
      <c r="W81" s="355">
        <v>5009.6814586174178</v>
      </c>
      <c r="X81" s="355">
        <f>SUMIFS('Forecast Summary-FY25'!$BE:$BE,'Forecast Summary-FY25'!$A:$A, 'Analysis-School'!$A81,'Forecast Summary-FY25'!$C:$C, 'Analysis-School'!X$5,'Forecast Summary-FY25'!$D:$D, 'Analysis-School'!X$3)+SUMIFS('Forecast Summary-FY25'!$BI:$BI,'Forecast Summary-FY25'!$A:$A, 'Analysis-School'!$A81,'Forecast Summary-FY25'!$C:$C, 'Analysis-School'!X$5,'Forecast Summary-FY25'!$D:$D, 'Analysis-School'!X$3)</f>
        <v>5223</v>
      </c>
      <c r="Y81" s="355">
        <v>4869.5333012761557</v>
      </c>
      <c r="Z81" s="355">
        <f>SUMIFS('Forecast Summary-FY25'!$BE:$BE,'Forecast Summary-FY25'!$A:$A, 'Analysis-School'!$A81,'Forecast Summary-FY25'!$C:$C, 'Analysis-School'!Z$5,'Forecast Summary-FY25'!$D:$D, 'Analysis-School'!Z$3)+SUMIFS('Forecast Summary-FY25'!$BI:$BI,'Forecast Summary-FY25'!$A:$A, 'Analysis-School'!$A81,'Forecast Summary-FY25'!$C:$C, 'Analysis-School'!Z$5,'Forecast Summary-FY25'!$D:$D, 'Analysis-School'!Z$3)</f>
        <v>5368.15</v>
      </c>
      <c r="AA81" s="356">
        <f>SUMIFS('Forecast Summary-FY26'!$BE:$BE,'Forecast Summary-FY26'!$A:$A, 'Analysis-School'!$A81,'Forecast Summary-FY26'!$C:$C, 'Analysis-School'!AA$5,'Forecast Summary-FY26'!$D:$D, 'Analysis-School'!AA$3)+SUMIFS('Forecast Summary-FY26'!$BI:$BI,'Forecast Summary-FY26'!$A:$A, 'Analysis-School'!$A81,'Forecast Summary-FY26'!$C:$C, 'Analysis-School'!AA$5,'Forecast Summary-FY26'!$D:$D, 'Analysis-School'!AA$3)</f>
        <v>4191.3999999999996</v>
      </c>
      <c r="AB81" s="439">
        <f t="shared" si="20"/>
        <v>1.6836487142164014E-2</v>
      </c>
      <c r="AC81" s="358"/>
      <c r="AD81" s="354" t="s">
        <v>1757</v>
      </c>
      <c r="AE81" s="355">
        <f>SUMIFS('Forecast Summary-FY26'!$BM:$BM,'Forecast Summary-FY26'!$A:$A, 'Analysis-School'!$A81,'Forecast Summary-FY26'!$C:$C, 'Analysis-School'!AE$5,'Forecast Summary-FY26'!$D:$D, 'Analysis-School'!AE$3)</f>
        <v>0</v>
      </c>
      <c r="AF81" s="355">
        <f>SUMIFS('Forecast Summary-FY26'!$BM:$BM,'Forecast Summary-FY26'!$A:$A, 'Analysis-School'!$A81,'Forecast Summary-FY26'!$C:$C, 'Analysis-School'!AF$5,'Forecast Summary-FY26'!$D:$D, 'Analysis-School'!AF$3)</f>
        <v>0</v>
      </c>
      <c r="AG81" s="355">
        <f>SUMIFS('Forecast Summary-FY26'!$BM:$BM,'Forecast Summary-FY26'!$A:$A, 'Analysis-School'!$A81,'Forecast Summary-FY26'!$C:$C, 'Analysis-School'!AG$5,'Forecast Summary-FY26'!$D:$D, 'Analysis-School'!AG$3)</f>
        <v>0</v>
      </c>
      <c r="AH81" s="355">
        <f>SUMIFS('Forecast Summary-FY26'!$BM:$BM,'Forecast Summary-FY26'!$A:$A, 'Analysis-School'!$A81,'Forecast Summary-FY26'!$C:$C, 'Analysis-School'!AH$5,'Forecast Summary-FY26'!$D:$D, 'Analysis-School'!AH$3)</f>
        <v>0</v>
      </c>
      <c r="AI81" s="355">
        <f>SUMIFS('Forecast Summary-FY26'!$BM:$BM,'Forecast Summary-FY26'!$A:$A, 'Analysis-School'!$A81,'Forecast Summary-FY26'!$C:$C, 'Analysis-School'!AI$5,'Forecast Summary-FY26'!$D:$D, 'Analysis-School'!AI$3)</f>
        <v>0</v>
      </c>
      <c r="AJ81" s="355">
        <f>SUMIFS('Forecast Summary-FY26'!$BM:$BM,'Forecast Summary-FY26'!$A:$A, 'Analysis-School'!$A81,'Forecast Summary-FY26'!$C:$C, 'Analysis-School'!AJ$5,'Forecast Summary-FY26'!$D:$D, 'Analysis-School'!AJ$3)</f>
        <v>0</v>
      </c>
      <c r="AK81" s="355">
        <v>0</v>
      </c>
      <c r="AL81" s="355">
        <f>SUMIFS('Forecast Summary-FY25'!$BQ:$BQ,'Forecast Summary-FY25'!$A:$A, 'Analysis-School'!$A81,'Forecast Summary-FY25'!$C:$C, 'Analysis-School'!AL$5,'Forecast Summary-FY25'!$D:$D, 'Analysis-School'!AL$3)+SUMIFS('Forecast Summary-FY25'!$BU:$BU,'Forecast Summary-FY25'!$A:$A, 'Analysis-School'!$A81,'Forecast Summary-FY25'!$C:$C, 'Analysis-School'!AL$5,'Forecast Summary-FY25'!$D:$D, 'Analysis-School'!AL$3)</f>
        <v>0</v>
      </c>
      <c r="AM81" s="355">
        <v>0</v>
      </c>
      <c r="AN81" s="355">
        <f>SUMIFS('Forecast Summary-FY25'!$BQ:$BQ,'Forecast Summary-FY25'!$A:$A, 'Analysis-School'!$A81,'Forecast Summary-FY25'!$C:$C, 'Analysis-School'!AN$5,'Forecast Summary-FY25'!$D:$D, 'Analysis-School'!AN$3)+SUMIFS('Forecast Summary-FY25'!$BU:$BU,'Forecast Summary-FY25'!$A:$A, 'Analysis-School'!$A81,'Forecast Summary-FY25'!$C:$C, 'Analysis-School'!AN$5,'Forecast Summary-FY25'!$D:$D, 'Analysis-School'!AN$3)</f>
        <v>0</v>
      </c>
      <c r="AO81" s="356">
        <f>SUMIFS('Forecast Summary-FY26'!$BQ:$BQ,'Forecast Summary-FY26'!$A:$A, 'Analysis-School'!$A81,'Forecast Summary-FY26'!$C:$C, 'Analysis-School'!AO$5,'Forecast Summary-FY26'!$D:$D, 'Analysis-School'!AO$3)+SUMIFS('Forecast Summary-FY26'!$BU:$BU,'Forecast Summary-FY26'!$A:$A, 'Analysis-School'!$A81,'Forecast Summary-FY26'!$C:$C, 'Analysis-School'!AO$5,'Forecast Summary-FY26'!$D:$D, 'Analysis-School'!AO$3)</f>
        <v>0</v>
      </c>
      <c r="AP81" s="357" t="str">
        <f t="shared" si="21"/>
        <v>NA</v>
      </c>
    </row>
    <row r="82" spans="1:42">
      <c r="A82" s="10" t="s">
        <v>89</v>
      </c>
      <c r="B82" s="359" t="s">
        <v>1759</v>
      </c>
      <c r="C82" s="360">
        <f>SUMIFS('Forecast Summary-FY26'!$AC:$AC,'Forecast Summary-FY26'!$A:$A, 'Analysis-School'!$A82,'Forecast Summary-FY26'!$C:$C, 'Analysis-School'!C$5,'Forecast Summary-FY26'!$D:$D, 'Analysis-School'!C$3)</f>
        <v>161</v>
      </c>
      <c r="D82" s="360">
        <f>SUMIFS('Forecast Summary-FY26'!$AC:$AC,'Forecast Summary-FY26'!$A:$A, 'Analysis-School'!$A82,'Forecast Summary-FY26'!$C:$C, 'Analysis-School'!D$5,'Forecast Summary-FY26'!$D:$D, 'Analysis-School'!D$3)</f>
        <v>215</v>
      </c>
      <c r="E82" s="360">
        <f>SUMIFS('Forecast Summary-FY26'!$AC:$AC,'Forecast Summary-FY26'!$A:$A, 'Analysis-School'!$A82,'Forecast Summary-FY26'!$C:$C, 'Analysis-School'!E$5,'Forecast Summary-FY26'!$D:$D, 'Analysis-School'!E$3)</f>
        <v>177</v>
      </c>
      <c r="F82" s="360">
        <f>SUMIFS('Forecast Summary-FY26'!$AC:$AC,'Forecast Summary-FY26'!$A:$A, 'Analysis-School'!$A82,'Forecast Summary-FY26'!$C:$C, 'Analysis-School'!F$5,'Forecast Summary-FY26'!$D:$D, 'Analysis-School'!F$3)</f>
        <v>192</v>
      </c>
      <c r="G82" s="360">
        <f>SUMIFS('Forecast Summary-FY26'!$AC:$AC,'Forecast Summary-FY26'!$A:$A, 'Analysis-School'!$A82,'Forecast Summary-FY26'!$C:$C, 'Analysis-School'!G$5,'Forecast Summary-FY26'!$D:$D, 'Analysis-School'!G$3)</f>
        <v>196</v>
      </c>
      <c r="H82" s="360">
        <f>SUMIFS('Forecast Summary-FY26'!$AC:$AC,'Forecast Summary-FY26'!$A:$A, 'Analysis-School'!$A82,'Forecast Summary-FY26'!$C:$C, 'Analysis-School'!H$5,'Forecast Summary-FY26'!$D:$D, 'Analysis-School'!H$3)</f>
        <v>185</v>
      </c>
      <c r="I82" s="360">
        <v>187.14768456684737</v>
      </c>
      <c r="J82" s="360">
        <f>SUMIFS('Forecast Summary-FY25'!$AG:$AG,'Forecast Summary-FY25'!$A:$A, 'Analysis-School'!$A82,'Forecast Summary-FY25'!$C:$C, 'Analysis-School'!J$5,'Forecast Summary-FY25'!$D:$D, 'Analysis-School'!J$3)+SUMIFS('Forecast Summary-FY25'!$AK:$AK,'Forecast Summary-FY25'!$A:$A, 'Analysis-School'!$A82,'Forecast Summary-FY25'!$C:$C, 'Analysis-School'!J$5,'Forecast Summary-FY25'!$D:$D, 'Analysis-School'!J$3)</f>
        <v>184</v>
      </c>
      <c r="K82" s="360">
        <v>185.35047287877572</v>
      </c>
      <c r="L82" s="360">
        <f>SUMIFS('Forecast Summary-FY25'!$AG:$AG,'Forecast Summary-FY25'!$A:$A, 'Analysis-School'!$A82,'Forecast Summary-FY25'!$C:$C, 'Analysis-School'!L$5,'Forecast Summary-FY25'!$D:$D, 'Analysis-School'!L$3)+SUMIFS('Forecast Summary-FY25'!$AK:$AK,'Forecast Summary-FY25'!$A:$A, 'Analysis-School'!$A82,'Forecast Summary-FY25'!$C:$C, 'Analysis-School'!L$5,'Forecast Summary-FY25'!$D:$D, 'Analysis-School'!L$3)</f>
        <v>192.85</v>
      </c>
      <c r="M82" s="360">
        <f>SUMIFS('Forecast Summary-FY26'!$AG:$AG,'Forecast Summary-FY26'!$A:$A, 'Analysis-School'!$A82,'Forecast Summary-FY26'!$C:$C, 'Analysis-School'!M$5,'Forecast Summary-FY26'!$D:$D, 'Analysis-School'!M$3)+SUMIFS('Forecast Summary-FY26'!$AK:$AK,'Forecast Summary-FY26'!$A:$A, 'Analysis-School'!$A82,'Forecast Summary-FY26'!$C:$C, 'Analysis-School'!M$5,'Forecast Summary-FY26'!$D:$D, 'Analysis-School'!M$3)</f>
        <v>187.75749999999999</v>
      </c>
      <c r="N82" s="442">
        <f t="shared" si="19"/>
        <v>1.4905405405405414E-2</v>
      </c>
      <c r="P82" s="359" t="s">
        <v>1759</v>
      </c>
      <c r="Q82" s="360">
        <f>SUMIFS('Forecast Summary-FY26'!$BA:$BA,'Forecast Summary-FY26'!$A:$A, 'Analysis-School'!$A82,'Forecast Summary-FY26'!$C:$C, 'Analysis-School'!Q$5,'Forecast Summary-FY26'!$D:$D, 'Analysis-School'!Q$3)</f>
        <v>441</v>
      </c>
      <c r="R82" s="360">
        <f>SUMIFS('Forecast Summary-FY26'!$BA:$BA,'Forecast Summary-FY26'!$A:$A, 'Analysis-School'!$A82,'Forecast Summary-FY26'!$C:$C, 'Analysis-School'!R$5,'Forecast Summary-FY26'!$D:$D, 'Analysis-School'!R$3)</f>
        <v>447</v>
      </c>
      <c r="S82" s="360">
        <f>SUMIFS('Forecast Summary-FY26'!$BA:$BA,'Forecast Summary-FY26'!$A:$A, 'Analysis-School'!$A82,'Forecast Summary-FY26'!$C:$C, 'Analysis-School'!S$5,'Forecast Summary-FY26'!$D:$D, 'Analysis-School'!S$3)</f>
        <v>371</v>
      </c>
      <c r="T82" s="360">
        <f>SUMIFS('Forecast Summary-FY26'!$BA:$BA,'Forecast Summary-FY26'!$A:$A, 'Analysis-School'!$A82,'Forecast Summary-FY26'!$C:$C, 'Analysis-School'!T$5,'Forecast Summary-FY26'!$D:$D, 'Analysis-School'!T$3)</f>
        <v>441</v>
      </c>
      <c r="U82" s="360">
        <f>SUMIFS('Forecast Summary-FY26'!$BA:$BA,'Forecast Summary-FY26'!$A:$A, 'Analysis-School'!$A82,'Forecast Summary-FY26'!$C:$C, 'Analysis-School'!U$5,'Forecast Summary-FY26'!$D:$D, 'Analysis-School'!U$3)</f>
        <v>376</v>
      </c>
      <c r="V82" s="360">
        <f>SUMIFS('Forecast Summary-FY26'!$BA:$BA,'Forecast Summary-FY26'!$A:$A, 'Analysis-School'!$A82,'Forecast Summary-FY26'!$C:$C, 'Analysis-School'!V$5,'Forecast Summary-FY26'!$D:$D, 'Analysis-School'!V$3)</f>
        <v>373</v>
      </c>
      <c r="W82" s="360">
        <v>407.19893419526926</v>
      </c>
      <c r="X82" s="360">
        <f>SUMIFS('Forecast Summary-FY25'!$BE:$BE,'Forecast Summary-FY25'!$A:$A, 'Analysis-School'!$A82,'Forecast Summary-FY25'!$C:$C, 'Analysis-School'!X$5,'Forecast Summary-FY25'!$D:$D, 'Analysis-School'!X$3)+SUMIFS('Forecast Summary-FY25'!$BI:$BI,'Forecast Summary-FY25'!$A:$A, 'Analysis-School'!$A82,'Forecast Summary-FY25'!$C:$C, 'Analysis-School'!X$5,'Forecast Summary-FY25'!$D:$D, 'Analysis-School'!X$3)</f>
        <v>475</v>
      </c>
      <c r="Y82" s="360">
        <v>393.56573414744054</v>
      </c>
      <c r="Z82" s="360">
        <f>SUMIFS('Forecast Summary-FY25'!$BE:$BE,'Forecast Summary-FY25'!$A:$A, 'Analysis-School'!$A82,'Forecast Summary-FY25'!$C:$C, 'Analysis-School'!Z$5,'Forecast Summary-FY25'!$D:$D, 'Analysis-School'!Z$3)+SUMIFS('Forecast Summary-FY25'!$BI:$BI,'Forecast Summary-FY25'!$A:$A, 'Analysis-School'!$A82,'Forecast Summary-FY25'!$C:$C, 'Analysis-School'!Z$5,'Forecast Summary-FY25'!$D:$D, 'Analysis-School'!Z$3)</f>
        <v>493.25</v>
      </c>
      <c r="AA82" s="361">
        <f>SUMIFS('Forecast Summary-FY26'!$BE:$BE,'Forecast Summary-FY26'!$A:$A, 'Analysis-School'!$A82,'Forecast Summary-FY26'!$C:$C, 'Analysis-School'!AA$5,'Forecast Summary-FY26'!$D:$D, 'Analysis-School'!AA$3)+SUMIFS('Forecast Summary-FY26'!$BI:$BI,'Forecast Summary-FY26'!$A:$A, 'Analysis-School'!$A82,'Forecast Summary-FY26'!$C:$C, 'Analysis-School'!AA$5,'Forecast Summary-FY26'!$D:$D, 'Analysis-School'!AA$3)</f>
        <v>439.98749999999995</v>
      </c>
      <c r="AB82" s="442">
        <f t="shared" si="20"/>
        <v>0.17959115281501337</v>
      </c>
      <c r="AD82" s="359" t="s">
        <v>1759</v>
      </c>
      <c r="AE82" s="360">
        <f>SUMIFS('Forecast Summary-FY26'!$BM:$BM,'Forecast Summary-FY26'!$A:$A, 'Analysis-School'!$A82,'Forecast Summary-FY26'!$C:$C, 'Analysis-School'!AE$5,'Forecast Summary-FY26'!$D:$D, 'Analysis-School'!AE$3)</f>
        <v>0</v>
      </c>
      <c r="AF82" s="360">
        <f>SUMIFS('Forecast Summary-FY26'!$BM:$BM,'Forecast Summary-FY26'!$A:$A, 'Analysis-School'!$A82,'Forecast Summary-FY26'!$C:$C, 'Analysis-School'!AF$5,'Forecast Summary-FY26'!$D:$D, 'Analysis-School'!AF$3)</f>
        <v>0</v>
      </c>
      <c r="AG82" s="360">
        <f>SUMIFS('Forecast Summary-FY26'!$BM:$BM,'Forecast Summary-FY26'!$A:$A, 'Analysis-School'!$A82,'Forecast Summary-FY26'!$C:$C, 'Analysis-School'!AG$5,'Forecast Summary-FY26'!$D:$D, 'Analysis-School'!AG$3)</f>
        <v>0</v>
      </c>
      <c r="AH82" s="360">
        <f>SUMIFS('Forecast Summary-FY26'!$BM:$BM,'Forecast Summary-FY26'!$A:$A, 'Analysis-School'!$A82,'Forecast Summary-FY26'!$C:$C, 'Analysis-School'!AH$5,'Forecast Summary-FY26'!$D:$D, 'Analysis-School'!AH$3)</f>
        <v>0</v>
      </c>
      <c r="AI82" s="360">
        <f>SUMIFS('Forecast Summary-FY26'!$BM:$BM,'Forecast Summary-FY26'!$A:$A, 'Analysis-School'!$A82,'Forecast Summary-FY26'!$C:$C, 'Analysis-School'!AI$5,'Forecast Summary-FY26'!$D:$D, 'Analysis-School'!AI$3)</f>
        <v>0</v>
      </c>
      <c r="AJ82" s="360">
        <f>SUMIFS('Forecast Summary-FY26'!$BM:$BM,'Forecast Summary-FY26'!$A:$A, 'Analysis-School'!$A82,'Forecast Summary-FY26'!$C:$C, 'Analysis-School'!AJ$5,'Forecast Summary-FY26'!$D:$D, 'Analysis-School'!AJ$3)</f>
        <v>0</v>
      </c>
      <c r="AK82" s="360">
        <v>0</v>
      </c>
      <c r="AL82" s="360">
        <f>SUMIFS('Forecast Summary-FY25'!$BQ:$BQ,'Forecast Summary-FY25'!$A:$A, 'Analysis-School'!$A82,'Forecast Summary-FY25'!$C:$C, 'Analysis-School'!AL$5,'Forecast Summary-FY25'!$D:$D, 'Analysis-School'!AL$3)+SUMIFS('Forecast Summary-FY25'!$BU:$BU,'Forecast Summary-FY25'!$A:$A, 'Analysis-School'!$A82,'Forecast Summary-FY25'!$C:$C, 'Analysis-School'!AL$5,'Forecast Summary-FY25'!$D:$D, 'Analysis-School'!AL$3)</f>
        <v>0</v>
      </c>
      <c r="AM82" s="360">
        <v>0</v>
      </c>
      <c r="AN82" s="360">
        <f>SUMIFS('Forecast Summary-FY25'!$BQ:$BQ,'Forecast Summary-FY25'!$A:$A, 'Analysis-School'!$A82,'Forecast Summary-FY25'!$C:$C, 'Analysis-School'!AN$5,'Forecast Summary-FY25'!$D:$D, 'Analysis-School'!AN$3)+SUMIFS('Forecast Summary-FY25'!$BU:$BU,'Forecast Summary-FY25'!$A:$A, 'Analysis-School'!$A82,'Forecast Summary-FY25'!$C:$C, 'Analysis-School'!AN$5,'Forecast Summary-FY25'!$D:$D, 'Analysis-School'!AN$3)</f>
        <v>0</v>
      </c>
      <c r="AO82" s="361">
        <f>SUMIFS('Forecast Summary-FY26'!$BQ:$BQ,'Forecast Summary-FY26'!$A:$A, 'Analysis-School'!$A82,'Forecast Summary-FY26'!$C:$C, 'Analysis-School'!AO$5,'Forecast Summary-FY26'!$D:$D, 'Analysis-School'!AO$3)+SUMIFS('Forecast Summary-FY26'!$BU:$BU,'Forecast Summary-FY26'!$A:$A, 'Analysis-School'!$A82,'Forecast Summary-FY26'!$C:$C, 'Analysis-School'!AO$5,'Forecast Summary-FY26'!$D:$D, 'Analysis-School'!AO$3)</f>
        <v>0</v>
      </c>
      <c r="AP82" s="362" t="str">
        <f t="shared" si="21"/>
        <v>NA</v>
      </c>
    </row>
    <row r="83" spans="1:42">
      <c r="A83" s="93" t="s">
        <v>91</v>
      </c>
      <c r="B83" s="354" t="s">
        <v>1880</v>
      </c>
      <c r="C83" s="355">
        <f>SUMIFS('Forecast Summary-FY26'!$AC:$AC,'Forecast Summary-FY26'!$A:$A, 'Analysis-School'!$A83,'Forecast Summary-FY26'!$C:$C, 'Analysis-School'!C$5,'Forecast Summary-FY26'!$D:$D, 'Analysis-School'!C$3)</f>
        <v>329</v>
      </c>
      <c r="D83" s="355">
        <f>SUMIFS('Forecast Summary-FY26'!$AC:$AC,'Forecast Summary-FY26'!$A:$A, 'Analysis-School'!$A83,'Forecast Summary-FY26'!$C:$C, 'Analysis-School'!D$5,'Forecast Summary-FY26'!$D:$D, 'Analysis-School'!D$3)</f>
        <v>539</v>
      </c>
      <c r="E83" s="355">
        <f>SUMIFS('Forecast Summary-FY26'!$AC:$AC,'Forecast Summary-FY26'!$A:$A, 'Analysis-School'!$A83,'Forecast Summary-FY26'!$C:$C, 'Analysis-School'!E$5,'Forecast Summary-FY26'!$D:$D, 'Analysis-School'!E$3)</f>
        <v>458</v>
      </c>
      <c r="F83" s="355">
        <f>SUMIFS('Forecast Summary-FY26'!$AC:$AC,'Forecast Summary-FY26'!$A:$A, 'Analysis-School'!$A83,'Forecast Summary-FY26'!$C:$C, 'Analysis-School'!F$5,'Forecast Summary-FY26'!$D:$D, 'Analysis-School'!F$3)</f>
        <v>595</v>
      </c>
      <c r="G83" s="355">
        <f>SUMIFS('Forecast Summary-FY26'!$AC:$AC,'Forecast Summary-FY26'!$A:$A, 'Analysis-School'!$A83,'Forecast Summary-FY26'!$C:$C, 'Analysis-School'!G$5,'Forecast Summary-FY26'!$D:$D, 'Analysis-School'!G$3)</f>
        <v>618</v>
      </c>
      <c r="H83" s="355">
        <f>SUMIFS('Forecast Summary-FY26'!$AC:$AC,'Forecast Summary-FY26'!$A:$A, 'Analysis-School'!$A83,'Forecast Summary-FY26'!$C:$C, 'Analysis-School'!H$5,'Forecast Summary-FY26'!$D:$D, 'Analysis-School'!H$3)</f>
        <v>537</v>
      </c>
      <c r="I83" s="355">
        <v>598.40000000000009</v>
      </c>
      <c r="J83" s="355">
        <f>SUMIFS('Forecast Summary-FY25'!$AG:$AG,'Forecast Summary-FY25'!$A:$A, 'Analysis-School'!$A83,'Forecast Summary-FY25'!$C:$C, 'Analysis-School'!J$5,'Forecast Summary-FY25'!$D:$D, 'Analysis-School'!J$3)+SUMIFS('Forecast Summary-FY25'!$AK:$AK,'Forecast Summary-FY25'!$A:$A, 'Analysis-School'!$A83,'Forecast Summary-FY25'!$C:$C, 'Analysis-School'!J$5,'Forecast Summary-FY25'!$D:$D, 'Analysis-School'!J$3)</f>
        <v>495</v>
      </c>
      <c r="K83" s="355">
        <v>653.99643377406608</v>
      </c>
      <c r="L83" s="355">
        <f>SUMIFS('Forecast Summary-FY25'!$AG:$AG,'Forecast Summary-FY25'!$A:$A, 'Analysis-School'!$A83,'Forecast Summary-FY25'!$C:$C, 'Analysis-School'!L$5,'Forecast Summary-FY25'!$D:$D, 'Analysis-School'!L$3)+SUMIFS('Forecast Summary-FY25'!$AK:$AK,'Forecast Summary-FY25'!$A:$A, 'Analysis-School'!$A83,'Forecast Summary-FY25'!$C:$C, 'Analysis-School'!L$5,'Forecast Summary-FY25'!$D:$D, 'Analysis-School'!L$3)</f>
        <v>508.2</v>
      </c>
      <c r="M83" s="355">
        <f>SUMIFS('Forecast Summary-FY26'!$AG:$AG,'Forecast Summary-FY26'!$A:$A, 'Analysis-School'!$A83,'Forecast Summary-FY26'!$C:$C, 'Analysis-School'!M$5,'Forecast Summary-FY26'!$D:$D, 'Analysis-School'!M$3)+SUMIFS('Forecast Summary-FY26'!$AK:$AK,'Forecast Summary-FY26'!$A:$A, 'Analysis-School'!$A83,'Forecast Summary-FY26'!$C:$C, 'Analysis-School'!M$5,'Forecast Summary-FY26'!$D:$D, 'Analysis-School'!M$3)</f>
        <v>519.71500000000003</v>
      </c>
      <c r="N83" s="439">
        <f t="shared" si="19"/>
        <v>-3.2188081936685209E-2</v>
      </c>
      <c r="O83" s="358"/>
      <c r="P83" s="354" t="s">
        <v>1880</v>
      </c>
      <c r="Q83" s="355">
        <f>SUMIFS('Forecast Summary-FY26'!$BA:$BA,'Forecast Summary-FY26'!$A:$A, 'Analysis-School'!$A83,'Forecast Summary-FY26'!$C:$C, 'Analysis-School'!Q$5,'Forecast Summary-FY26'!$D:$D, 'Analysis-School'!Q$3)</f>
        <v>639</v>
      </c>
      <c r="R83" s="355">
        <f>SUMIFS('Forecast Summary-FY26'!$BA:$BA,'Forecast Summary-FY26'!$A:$A, 'Analysis-School'!$A83,'Forecast Summary-FY26'!$C:$C, 'Analysis-School'!R$5,'Forecast Summary-FY26'!$D:$D, 'Analysis-School'!R$3)</f>
        <v>715</v>
      </c>
      <c r="S83" s="355">
        <f>SUMIFS('Forecast Summary-FY26'!$BA:$BA,'Forecast Summary-FY26'!$A:$A, 'Analysis-School'!$A83,'Forecast Summary-FY26'!$C:$C, 'Analysis-School'!S$5,'Forecast Summary-FY26'!$D:$D, 'Analysis-School'!S$3)</f>
        <v>815</v>
      </c>
      <c r="T83" s="355">
        <f>SUMIFS('Forecast Summary-FY26'!$BA:$BA,'Forecast Summary-FY26'!$A:$A, 'Analysis-School'!$A83,'Forecast Summary-FY26'!$C:$C, 'Analysis-School'!T$5,'Forecast Summary-FY26'!$D:$D, 'Analysis-School'!T$3)</f>
        <v>680</v>
      </c>
      <c r="U83" s="355">
        <f>SUMIFS('Forecast Summary-FY26'!$BA:$BA,'Forecast Summary-FY26'!$A:$A, 'Analysis-School'!$A83,'Forecast Summary-FY26'!$C:$C, 'Analysis-School'!U$5,'Forecast Summary-FY26'!$D:$D, 'Analysis-School'!U$3)</f>
        <v>669</v>
      </c>
      <c r="V83" s="355">
        <f>SUMIFS('Forecast Summary-FY26'!$BA:$BA,'Forecast Summary-FY26'!$A:$A, 'Analysis-School'!$A83,'Forecast Summary-FY26'!$C:$C, 'Analysis-School'!V$5,'Forecast Summary-FY26'!$D:$D, 'Analysis-School'!V$3)</f>
        <v>644</v>
      </c>
      <c r="W83" s="355">
        <v>641.33343641857277</v>
      </c>
      <c r="X83" s="355">
        <f>SUMIFS('Forecast Summary-FY25'!$BE:$BE,'Forecast Summary-FY25'!$A:$A, 'Analysis-School'!$A83,'Forecast Summary-FY25'!$C:$C, 'Analysis-School'!X$5,'Forecast Summary-FY25'!$D:$D, 'Analysis-School'!X$3)+SUMIFS('Forecast Summary-FY25'!$BI:$BI,'Forecast Summary-FY25'!$A:$A, 'Analysis-School'!$A83,'Forecast Summary-FY25'!$C:$C, 'Analysis-School'!X$5,'Forecast Summary-FY25'!$D:$D, 'Analysis-School'!X$3)</f>
        <v>708</v>
      </c>
      <c r="Y83" s="355">
        <v>623.0833928273953</v>
      </c>
      <c r="Z83" s="355">
        <f>SUMIFS('Forecast Summary-FY25'!$BE:$BE,'Forecast Summary-FY25'!$A:$A, 'Analysis-School'!$A83,'Forecast Summary-FY25'!$C:$C, 'Analysis-School'!Z$5,'Forecast Summary-FY25'!$D:$D, 'Analysis-School'!Z$3)+SUMIFS('Forecast Summary-FY25'!$BI:$BI,'Forecast Summary-FY25'!$A:$A, 'Analysis-School'!$A83,'Forecast Summary-FY25'!$C:$C, 'Analysis-School'!Z$5,'Forecast Summary-FY25'!$D:$D, 'Analysis-School'!Z$3)</f>
        <v>714.6</v>
      </c>
      <c r="AA83" s="356">
        <f>SUMIFS('Forecast Summary-FY26'!$BE:$BE,'Forecast Summary-FY26'!$A:$A, 'Analysis-School'!$A83,'Forecast Summary-FY26'!$C:$C, 'Analysis-School'!AA$5,'Forecast Summary-FY26'!$D:$D, 'Analysis-School'!AA$3)+SUMIFS('Forecast Summary-FY26'!$BI:$BI,'Forecast Summary-FY26'!$A:$A, 'Analysis-School'!$A83,'Forecast Summary-FY26'!$C:$C, 'Analysis-School'!AA$5,'Forecast Summary-FY26'!$D:$D, 'Analysis-School'!AA$3)</f>
        <v>693</v>
      </c>
      <c r="AB83" s="439">
        <f t="shared" si="20"/>
        <v>7.6086956521739024E-2</v>
      </c>
      <c r="AC83" s="358"/>
      <c r="AD83" s="354" t="s">
        <v>1880</v>
      </c>
      <c r="AE83" s="355">
        <f>SUMIFS('Forecast Summary-FY26'!$BM:$BM,'Forecast Summary-FY26'!$A:$A, 'Analysis-School'!$A83,'Forecast Summary-FY26'!$C:$C, 'Analysis-School'!AE$5,'Forecast Summary-FY26'!$D:$D, 'Analysis-School'!AE$3)</f>
        <v>0</v>
      </c>
      <c r="AF83" s="355">
        <f>SUMIFS('Forecast Summary-FY26'!$BM:$BM,'Forecast Summary-FY26'!$A:$A, 'Analysis-School'!$A83,'Forecast Summary-FY26'!$C:$C, 'Analysis-School'!AF$5,'Forecast Summary-FY26'!$D:$D, 'Analysis-School'!AF$3)</f>
        <v>0</v>
      </c>
      <c r="AG83" s="355">
        <f>SUMIFS('Forecast Summary-FY26'!$BM:$BM,'Forecast Summary-FY26'!$A:$A, 'Analysis-School'!$A83,'Forecast Summary-FY26'!$C:$C, 'Analysis-School'!AG$5,'Forecast Summary-FY26'!$D:$D, 'Analysis-School'!AG$3)</f>
        <v>0</v>
      </c>
      <c r="AH83" s="355">
        <f>SUMIFS('Forecast Summary-FY26'!$BM:$BM,'Forecast Summary-FY26'!$A:$A, 'Analysis-School'!$A83,'Forecast Summary-FY26'!$C:$C, 'Analysis-School'!AH$5,'Forecast Summary-FY26'!$D:$D, 'Analysis-School'!AH$3)</f>
        <v>0</v>
      </c>
      <c r="AI83" s="355">
        <f>SUMIFS('Forecast Summary-FY26'!$BM:$BM,'Forecast Summary-FY26'!$A:$A, 'Analysis-School'!$A83,'Forecast Summary-FY26'!$C:$C, 'Analysis-School'!AI$5,'Forecast Summary-FY26'!$D:$D, 'Analysis-School'!AI$3)</f>
        <v>0</v>
      </c>
      <c r="AJ83" s="355">
        <f>SUMIFS('Forecast Summary-FY26'!$BM:$BM,'Forecast Summary-FY26'!$A:$A, 'Analysis-School'!$A83,'Forecast Summary-FY26'!$C:$C, 'Analysis-School'!AJ$5,'Forecast Summary-FY26'!$D:$D, 'Analysis-School'!AJ$3)</f>
        <v>0</v>
      </c>
      <c r="AK83" s="355">
        <v>0</v>
      </c>
      <c r="AL83" s="355">
        <f>SUMIFS('Forecast Summary-FY25'!$BQ:$BQ,'Forecast Summary-FY25'!$A:$A, 'Analysis-School'!$A83,'Forecast Summary-FY25'!$C:$C, 'Analysis-School'!AL$5,'Forecast Summary-FY25'!$D:$D, 'Analysis-School'!AL$3)+SUMIFS('Forecast Summary-FY25'!$BU:$BU,'Forecast Summary-FY25'!$A:$A, 'Analysis-School'!$A83,'Forecast Summary-FY25'!$C:$C, 'Analysis-School'!AL$5,'Forecast Summary-FY25'!$D:$D, 'Analysis-School'!AL$3)</f>
        <v>0</v>
      </c>
      <c r="AM83" s="355">
        <v>0</v>
      </c>
      <c r="AN83" s="355">
        <f>SUMIFS('Forecast Summary-FY25'!$BQ:$BQ,'Forecast Summary-FY25'!$A:$A, 'Analysis-School'!$A83,'Forecast Summary-FY25'!$C:$C, 'Analysis-School'!AN$5,'Forecast Summary-FY25'!$D:$D, 'Analysis-School'!AN$3)+SUMIFS('Forecast Summary-FY25'!$BU:$BU,'Forecast Summary-FY25'!$A:$A, 'Analysis-School'!$A83,'Forecast Summary-FY25'!$C:$C, 'Analysis-School'!AN$5,'Forecast Summary-FY25'!$D:$D, 'Analysis-School'!AN$3)</f>
        <v>0</v>
      </c>
      <c r="AO83" s="356">
        <f>SUMIFS('Forecast Summary-FY26'!$BQ:$BQ,'Forecast Summary-FY26'!$A:$A, 'Analysis-School'!$A83,'Forecast Summary-FY26'!$C:$C, 'Analysis-School'!AO$5,'Forecast Summary-FY26'!$D:$D, 'Analysis-School'!AO$3)+SUMIFS('Forecast Summary-FY26'!$BU:$BU,'Forecast Summary-FY26'!$A:$A, 'Analysis-School'!$A83,'Forecast Summary-FY26'!$C:$C, 'Analysis-School'!AO$5,'Forecast Summary-FY26'!$D:$D, 'Analysis-School'!AO$3)</f>
        <v>0</v>
      </c>
      <c r="AP83" s="357" t="str">
        <f t="shared" si="21"/>
        <v>NA</v>
      </c>
    </row>
    <row r="84" spans="1:42">
      <c r="A84" s="93" t="s">
        <v>93</v>
      </c>
      <c r="B84" s="359" t="s">
        <v>1915</v>
      </c>
      <c r="C84" s="360">
        <f>SUMIFS('Forecast Summary-FY26'!$AC:$AC,'Forecast Summary-FY26'!$A:$A, 'Analysis-School'!$A84,'Forecast Summary-FY26'!$C:$C, 'Analysis-School'!C$5,'Forecast Summary-FY26'!$D:$D, 'Analysis-School'!C$3)</f>
        <v>840</v>
      </c>
      <c r="D84" s="360">
        <f>SUMIFS('Forecast Summary-FY26'!$AC:$AC,'Forecast Summary-FY26'!$A:$A, 'Analysis-School'!$A84,'Forecast Summary-FY26'!$C:$C, 'Analysis-School'!D$5,'Forecast Summary-FY26'!$D:$D, 'Analysis-School'!D$3)</f>
        <v>761</v>
      </c>
      <c r="E84" s="360">
        <f>SUMIFS('Forecast Summary-FY26'!$AC:$AC,'Forecast Summary-FY26'!$A:$A, 'Analysis-School'!$A84,'Forecast Summary-FY26'!$C:$C, 'Analysis-School'!E$5,'Forecast Summary-FY26'!$D:$D, 'Analysis-School'!E$3)</f>
        <v>734</v>
      </c>
      <c r="F84" s="360">
        <f>SUMIFS('Forecast Summary-FY26'!$AC:$AC,'Forecast Summary-FY26'!$A:$A, 'Analysis-School'!$A84,'Forecast Summary-FY26'!$C:$C, 'Analysis-School'!F$5,'Forecast Summary-FY26'!$D:$D, 'Analysis-School'!F$3)</f>
        <v>374</v>
      </c>
      <c r="G84" s="360">
        <f>SUMIFS('Forecast Summary-FY26'!$AC:$AC,'Forecast Summary-FY26'!$A:$A, 'Analysis-School'!$A84,'Forecast Summary-FY26'!$C:$C, 'Analysis-School'!G$5,'Forecast Summary-FY26'!$D:$D, 'Analysis-School'!G$3)</f>
        <v>663</v>
      </c>
      <c r="H84" s="360">
        <f>SUMIFS('Forecast Summary-FY26'!$AC:$AC,'Forecast Summary-FY26'!$A:$A, 'Analysis-School'!$A84,'Forecast Summary-FY26'!$C:$C, 'Analysis-School'!H$5,'Forecast Summary-FY26'!$D:$D, 'Analysis-School'!H$3)</f>
        <v>595</v>
      </c>
      <c r="I84" s="360">
        <v>695.4</v>
      </c>
      <c r="J84" s="360">
        <f>SUMIFS('Forecast Summary-FY25'!$AG:$AG,'Forecast Summary-FY25'!$A:$A, 'Analysis-School'!$A84,'Forecast Summary-FY25'!$C:$C, 'Analysis-School'!J$5,'Forecast Summary-FY25'!$D:$D, 'Analysis-School'!J$3)+SUMIFS('Forecast Summary-FY25'!$AK:$AK,'Forecast Summary-FY25'!$A:$A, 'Analysis-School'!$A84,'Forecast Summary-FY25'!$C:$C, 'Analysis-School'!J$5,'Forecast Summary-FY25'!$D:$D, 'Analysis-School'!J$3)</f>
        <v>1020</v>
      </c>
      <c r="K84" s="360">
        <v>660.63</v>
      </c>
      <c r="L84" s="360">
        <f>SUMIFS('Forecast Summary-FY25'!$AG:$AG,'Forecast Summary-FY25'!$A:$A, 'Analysis-School'!$A84,'Forecast Summary-FY25'!$C:$C, 'Analysis-School'!L$5,'Forecast Summary-FY25'!$D:$D, 'Analysis-School'!L$3)+SUMIFS('Forecast Summary-FY25'!$AK:$AK,'Forecast Summary-FY25'!$A:$A, 'Analysis-School'!$A84,'Forecast Summary-FY25'!$C:$C, 'Analysis-School'!L$5,'Forecast Summary-FY25'!$D:$D, 'Analysis-School'!L$3)</f>
        <v>969</v>
      </c>
      <c r="M84" s="360">
        <f>SUMIFS('Forecast Summary-FY26'!$AG:$AG,'Forecast Summary-FY26'!$A:$A, 'Analysis-School'!$A84,'Forecast Summary-FY26'!$C:$C, 'Analysis-School'!M$5,'Forecast Summary-FY26'!$D:$D, 'Analysis-School'!M$3)+SUMIFS('Forecast Summary-FY26'!$AK:$AK,'Forecast Summary-FY26'!$A:$A, 'Analysis-School'!$A84,'Forecast Summary-FY26'!$C:$C, 'Analysis-School'!M$5,'Forecast Summary-FY26'!$D:$D, 'Analysis-School'!M$3)</f>
        <v>709.17499999999995</v>
      </c>
      <c r="N84" s="442">
        <f t="shared" si="19"/>
        <v>0.19189075630252095</v>
      </c>
      <c r="P84" s="359" t="s">
        <v>1915</v>
      </c>
      <c r="Q84" s="360">
        <f>SUMIFS('Forecast Summary-FY26'!$BA:$BA,'Forecast Summary-FY26'!$A:$A, 'Analysis-School'!$A84,'Forecast Summary-FY26'!$C:$C, 'Analysis-School'!Q$5,'Forecast Summary-FY26'!$D:$D, 'Analysis-School'!Q$3)</f>
        <v>1049</v>
      </c>
      <c r="R84" s="360">
        <f>SUMIFS('Forecast Summary-FY26'!$BA:$BA,'Forecast Summary-FY26'!$A:$A, 'Analysis-School'!$A84,'Forecast Summary-FY26'!$C:$C, 'Analysis-School'!R$5,'Forecast Summary-FY26'!$D:$D, 'Analysis-School'!R$3)</f>
        <v>958</v>
      </c>
      <c r="S84" s="360">
        <f>SUMIFS('Forecast Summary-FY26'!$BA:$BA,'Forecast Summary-FY26'!$A:$A, 'Analysis-School'!$A84,'Forecast Summary-FY26'!$C:$C, 'Analysis-School'!S$5,'Forecast Summary-FY26'!$D:$D, 'Analysis-School'!S$3)</f>
        <v>926</v>
      </c>
      <c r="T84" s="360">
        <f>SUMIFS('Forecast Summary-FY26'!$BA:$BA,'Forecast Summary-FY26'!$A:$A, 'Analysis-School'!$A84,'Forecast Summary-FY26'!$C:$C, 'Analysis-School'!T$5,'Forecast Summary-FY26'!$D:$D, 'Analysis-School'!T$3)</f>
        <v>1116</v>
      </c>
      <c r="U84" s="360">
        <f>SUMIFS('Forecast Summary-FY26'!$BA:$BA,'Forecast Summary-FY26'!$A:$A, 'Analysis-School'!$A84,'Forecast Summary-FY26'!$C:$C, 'Analysis-School'!U$5,'Forecast Summary-FY26'!$D:$D, 'Analysis-School'!U$3)</f>
        <v>1216</v>
      </c>
      <c r="V84" s="360">
        <f>SUMIFS('Forecast Summary-FY26'!$BA:$BA,'Forecast Summary-FY26'!$A:$A, 'Analysis-School'!$A84,'Forecast Summary-FY26'!$C:$C, 'Analysis-School'!V$5,'Forecast Summary-FY26'!$D:$D, 'Analysis-School'!V$3)</f>
        <v>1107</v>
      </c>
      <c r="W84" s="360">
        <v>1229.8000000000002</v>
      </c>
      <c r="X84" s="360">
        <f>SUMIFS('Forecast Summary-FY25'!$BE:$BE,'Forecast Summary-FY25'!$A:$A, 'Analysis-School'!$A84,'Forecast Summary-FY25'!$C:$C, 'Analysis-School'!X$5,'Forecast Summary-FY25'!$D:$D, 'Analysis-School'!X$3)+SUMIFS('Forecast Summary-FY25'!$BI:$BI,'Forecast Summary-FY25'!$A:$A, 'Analysis-School'!$A84,'Forecast Summary-FY25'!$C:$C, 'Analysis-School'!X$5,'Forecast Summary-FY25'!$D:$D, 'Analysis-School'!X$3)</f>
        <v>1298</v>
      </c>
      <c r="Y84" s="360">
        <v>1284.1403850971544</v>
      </c>
      <c r="Z84" s="360">
        <f>SUMIFS('Forecast Summary-FY25'!$BE:$BE,'Forecast Summary-FY25'!$A:$A, 'Analysis-School'!$A84,'Forecast Summary-FY25'!$C:$C, 'Analysis-School'!Z$5,'Forecast Summary-FY25'!$D:$D, 'Analysis-School'!Z$3)+SUMIFS('Forecast Summary-FY25'!$BI:$BI,'Forecast Summary-FY25'!$A:$A, 'Analysis-School'!$A84,'Forecast Summary-FY25'!$C:$C, 'Analysis-School'!Z$5,'Forecast Summary-FY25'!$D:$D, 'Analysis-School'!Z$3)</f>
        <v>1241</v>
      </c>
      <c r="AA84" s="361">
        <f>SUMIFS('Forecast Summary-FY26'!$BE:$BE,'Forecast Summary-FY26'!$A:$A, 'Analysis-School'!$A84,'Forecast Summary-FY26'!$C:$C, 'Analysis-School'!AA$5,'Forecast Summary-FY26'!$D:$D, 'Analysis-School'!AA$3)+SUMIFS('Forecast Summary-FY26'!$BI:$BI,'Forecast Summary-FY26'!$A:$A, 'Analysis-School'!$A84,'Forecast Summary-FY26'!$C:$C, 'Analysis-School'!AA$5,'Forecast Summary-FY26'!$D:$D, 'Analysis-School'!AA$3)</f>
        <v>1231</v>
      </c>
      <c r="AB84" s="442">
        <f t="shared" si="20"/>
        <v>0.1120144534778682</v>
      </c>
      <c r="AD84" s="359" t="s">
        <v>1915</v>
      </c>
      <c r="AE84" s="360">
        <f>SUMIFS('Forecast Summary-FY26'!$BM:$BM,'Forecast Summary-FY26'!$A:$A, 'Analysis-School'!$A84,'Forecast Summary-FY26'!$C:$C, 'Analysis-School'!AE$5,'Forecast Summary-FY26'!$D:$D, 'Analysis-School'!AE$3)</f>
        <v>0</v>
      </c>
      <c r="AF84" s="360">
        <f>SUMIFS('Forecast Summary-FY26'!$BM:$BM,'Forecast Summary-FY26'!$A:$A, 'Analysis-School'!$A84,'Forecast Summary-FY26'!$C:$C, 'Analysis-School'!AF$5,'Forecast Summary-FY26'!$D:$D, 'Analysis-School'!AF$3)</f>
        <v>0</v>
      </c>
      <c r="AG84" s="360">
        <f>SUMIFS('Forecast Summary-FY26'!$BM:$BM,'Forecast Summary-FY26'!$A:$A, 'Analysis-School'!$A84,'Forecast Summary-FY26'!$C:$C, 'Analysis-School'!AG$5,'Forecast Summary-FY26'!$D:$D, 'Analysis-School'!AG$3)</f>
        <v>21</v>
      </c>
      <c r="AH84" s="360">
        <f>SUMIFS('Forecast Summary-FY26'!$BM:$BM,'Forecast Summary-FY26'!$A:$A, 'Analysis-School'!$A84,'Forecast Summary-FY26'!$C:$C, 'Analysis-School'!AH$5,'Forecast Summary-FY26'!$D:$D, 'Analysis-School'!AH$3)</f>
        <v>9</v>
      </c>
      <c r="AI84" s="360">
        <f>SUMIFS('Forecast Summary-FY26'!$BM:$BM,'Forecast Summary-FY26'!$A:$A, 'Analysis-School'!$A84,'Forecast Summary-FY26'!$C:$C, 'Analysis-School'!AI$5,'Forecast Summary-FY26'!$D:$D, 'Analysis-School'!AI$3)</f>
        <v>12</v>
      </c>
      <c r="AJ84" s="360">
        <f>SUMIFS('Forecast Summary-FY26'!$BM:$BM,'Forecast Summary-FY26'!$A:$A, 'Analysis-School'!$A84,'Forecast Summary-FY26'!$C:$C, 'Analysis-School'!AJ$5,'Forecast Summary-FY26'!$D:$D, 'Analysis-School'!AJ$3)</f>
        <v>63</v>
      </c>
      <c r="AK84" s="360">
        <v>59.849999999999994</v>
      </c>
      <c r="AL84" s="360">
        <f>SUMIFS('Forecast Summary-FY25'!$BQ:$BQ,'Forecast Summary-FY25'!$A:$A, 'Analysis-School'!$A84,'Forecast Summary-FY25'!$C:$C, 'Analysis-School'!AL$5,'Forecast Summary-FY25'!$D:$D, 'Analysis-School'!AL$3)+SUMIFS('Forecast Summary-FY25'!$BU:$BU,'Forecast Summary-FY25'!$A:$A, 'Analysis-School'!$A84,'Forecast Summary-FY25'!$C:$C, 'Analysis-School'!AL$5,'Forecast Summary-FY25'!$D:$D, 'Analysis-School'!AL$3)</f>
        <v>71</v>
      </c>
      <c r="AM84" s="360">
        <v>65.834999999999994</v>
      </c>
      <c r="AN84" s="360">
        <f>SUMIFS('Forecast Summary-FY25'!$BQ:$BQ,'Forecast Summary-FY25'!$A:$A, 'Analysis-School'!$A84,'Forecast Summary-FY25'!$C:$C, 'Analysis-School'!AN$5,'Forecast Summary-FY25'!$D:$D, 'Analysis-School'!AN$3)+SUMIFS('Forecast Summary-FY25'!$BU:$BU,'Forecast Summary-FY25'!$A:$A, 'Analysis-School'!$A84,'Forecast Summary-FY25'!$C:$C, 'Analysis-School'!AN$5,'Forecast Summary-FY25'!$D:$D, 'Analysis-School'!AN$3)</f>
        <v>77.45</v>
      </c>
      <c r="AO84" s="361">
        <f>SUMIFS('Forecast Summary-FY26'!$BQ:$BQ,'Forecast Summary-FY26'!$A:$A, 'Analysis-School'!$A84,'Forecast Summary-FY26'!$C:$C, 'Analysis-School'!AO$5,'Forecast Summary-FY26'!$D:$D, 'Analysis-School'!AO$3)+SUMIFS('Forecast Summary-FY26'!$BU:$BU,'Forecast Summary-FY26'!$A:$A, 'Analysis-School'!$A84,'Forecast Summary-FY26'!$C:$C, 'Analysis-School'!AO$5,'Forecast Summary-FY26'!$D:$D, 'Analysis-School'!AO$3)</f>
        <v>74.077500000000001</v>
      </c>
      <c r="AP84" s="362">
        <f t="shared" si="21"/>
        <v>0.17583333333333329</v>
      </c>
    </row>
    <row r="85" spans="1:42">
      <c r="A85" s="93" t="s">
        <v>95</v>
      </c>
      <c r="B85" s="354" t="s">
        <v>1881</v>
      </c>
      <c r="C85" s="355">
        <f>SUMIFS('Forecast Summary-FY26'!$AC:$AC,'Forecast Summary-FY26'!$A:$A, 'Analysis-School'!$A85,'Forecast Summary-FY26'!$C:$C, 'Analysis-School'!C$5,'Forecast Summary-FY26'!$D:$D, 'Analysis-School'!C$3)</f>
        <v>1317</v>
      </c>
      <c r="D85" s="355">
        <f>SUMIFS('Forecast Summary-FY26'!$AC:$AC,'Forecast Summary-FY26'!$A:$A, 'Analysis-School'!$A85,'Forecast Summary-FY26'!$C:$C, 'Analysis-School'!D$5,'Forecast Summary-FY26'!$D:$D, 'Analysis-School'!D$3)</f>
        <v>1117</v>
      </c>
      <c r="E85" s="355">
        <f>SUMIFS('Forecast Summary-FY26'!$AC:$AC,'Forecast Summary-FY26'!$A:$A, 'Analysis-School'!$A85,'Forecast Summary-FY26'!$C:$C, 'Analysis-School'!E$5,'Forecast Summary-FY26'!$D:$D, 'Analysis-School'!E$3)</f>
        <v>1342</v>
      </c>
      <c r="F85" s="355">
        <f>SUMIFS('Forecast Summary-FY26'!$AC:$AC,'Forecast Summary-FY26'!$A:$A, 'Analysis-School'!$A85,'Forecast Summary-FY26'!$C:$C, 'Analysis-School'!F$5,'Forecast Summary-FY26'!$D:$D, 'Analysis-School'!F$3)</f>
        <v>1462</v>
      </c>
      <c r="G85" s="355">
        <f>SUMIFS('Forecast Summary-FY26'!$AC:$AC,'Forecast Summary-FY26'!$A:$A, 'Analysis-School'!$A85,'Forecast Summary-FY26'!$C:$C, 'Analysis-School'!G$5,'Forecast Summary-FY26'!$D:$D, 'Analysis-School'!G$3)</f>
        <v>1380</v>
      </c>
      <c r="H85" s="355">
        <f>SUMIFS('Forecast Summary-FY26'!$AC:$AC,'Forecast Summary-FY26'!$A:$A, 'Analysis-School'!$A85,'Forecast Summary-FY26'!$C:$C, 'Analysis-School'!H$5,'Forecast Summary-FY26'!$D:$D, 'Analysis-School'!H$3)</f>
        <v>1496</v>
      </c>
      <c r="I85" s="355">
        <v>2564.123063514503</v>
      </c>
      <c r="J85" s="355">
        <f>SUMIFS('Forecast Summary-FY25'!$AG:$AG,'Forecast Summary-FY25'!$A:$A, 'Analysis-School'!$A85,'Forecast Summary-FY25'!$C:$C, 'Analysis-School'!J$5,'Forecast Summary-FY25'!$D:$D, 'Analysis-School'!J$3)+SUMIFS('Forecast Summary-FY25'!$AK:$AK,'Forecast Summary-FY25'!$A:$A, 'Analysis-School'!$A85,'Forecast Summary-FY25'!$C:$C, 'Analysis-School'!J$5,'Forecast Summary-FY25'!$D:$D, 'Analysis-School'!J$3)</f>
        <v>2444</v>
      </c>
      <c r="K85" s="355">
        <v>2639.1084451920951</v>
      </c>
      <c r="L85" s="355">
        <f>SUMIFS('Forecast Summary-FY25'!$AG:$AG,'Forecast Summary-FY25'!$A:$A, 'Analysis-School'!$A85,'Forecast Summary-FY25'!$C:$C, 'Analysis-School'!L$5,'Forecast Summary-FY25'!$D:$D, 'Analysis-School'!L$3)+SUMIFS('Forecast Summary-FY25'!$AK:$AK,'Forecast Summary-FY25'!$A:$A, 'Analysis-School'!$A85,'Forecast Summary-FY25'!$C:$C, 'Analysis-School'!L$5,'Forecast Summary-FY25'!$D:$D, 'Analysis-School'!L$3)</f>
        <v>2425.5</v>
      </c>
      <c r="M85" s="355">
        <f>SUMIFS('Forecast Summary-FY26'!$AG:$AG,'Forecast Summary-FY26'!$A:$A, 'Analysis-School'!$A85,'Forecast Summary-FY26'!$C:$C, 'Analysis-School'!M$5,'Forecast Summary-FY26'!$D:$D, 'Analysis-School'!M$3)+SUMIFS('Forecast Summary-FY26'!$AK:$AK,'Forecast Summary-FY26'!$A:$A, 'Analysis-School'!$A85,'Forecast Summary-FY26'!$C:$C, 'Analysis-School'!M$5,'Forecast Summary-FY26'!$D:$D, 'Analysis-School'!M$3)</f>
        <v>1457</v>
      </c>
      <c r="N85" s="439">
        <f t="shared" si="19"/>
        <v>-2.6069518716577589E-2</v>
      </c>
      <c r="O85" s="358"/>
      <c r="P85" s="354" t="s">
        <v>1881</v>
      </c>
      <c r="Q85" s="355">
        <f>SUMIFS('Forecast Summary-FY26'!$BA:$BA,'Forecast Summary-FY26'!$A:$A, 'Analysis-School'!$A85,'Forecast Summary-FY26'!$C:$C, 'Analysis-School'!Q$5,'Forecast Summary-FY26'!$D:$D, 'Analysis-School'!Q$3)</f>
        <v>1015</v>
      </c>
      <c r="R85" s="355">
        <f>SUMIFS('Forecast Summary-FY26'!$BA:$BA,'Forecast Summary-FY26'!$A:$A, 'Analysis-School'!$A85,'Forecast Summary-FY26'!$C:$C, 'Analysis-School'!R$5,'Forecast Summary-FY26'!$D:$D, 'Analysis-School'!R$3)</f>
        <v>1051</v>
      </c>
      <c r="S85" s="355">
        <f>SUMIFS('Forecast Summary-FY26'!$BA:$BA,'Forecast Summary-FY26'!$A:$A, 'Analysis-School'!$A85,'Forecast Summary-FY26'!$C:$C, 'Analysis-School'!S$5,'Forecast Summary-FY26'!$D:$D, 'Analysis-School'!S$3)</f>
        <v>1039</v>
      </c>
      <c r="T85" s="355">
        <f>SUMIFS('Forecast Summary-FY26'!$BA:$BA,'Forecast Summary-FY26'!$A:$A, 'Analysis-School'!$A85,'Forecast Summary-FY26'!$C:$C, 'Analysis-School'!T$5,'Forecast Summary-FY26'!$D:$D, 'Analysis-School'!T$3)</f>
        <v>1081</v>
      </c>
      <c r="U85" s="355">
        <f>SUMIFS('Forecast Summary-FY26'!$BA:$BA,'Forecast Summary-FY26'!$A:$A, 'Analysis-School'!$A85,'Forecast Summary-FY26'!$C:$C, 'Analysis-School'!U$5,'Forecast Summary-FY26'!$D:$D, 'Analysis-School'!U$3)</f>
        <v>1059</v>
      </c>
      <c r="V85" s="355">
        <f>SUMIFS('Forecast Summary-FY26'!$BA:$BA,'Forecast Summary-FY26'!$A:$A, 'Analysis-School'!$A85,'Forecast Summary-FY26'!$C:$C, 'Analysis-School'!V$5,'Forecast Summary-FY26'!$D:$D, 'Analysis-School'!V$3)</f>
        <v>967</v>
      </c>
      <c r="W85" s="355">
        <v>1136.2235170372965</v>
      </c>
      <c r="X85" s="355">
        <f>SUMIFS('Forecast Summary-FY25'!$BE:$BE,'Forecast Summary-FY25'!$A:$A, 'Analysis-School'!$A85,'Forecast Summary-FY25'!$C:$C, 'Analysis-School'!X$5,'Forecast Summary-FY25'!$D:$D, 'Analysis-School'!X$3)+SUMIFS('Forecast Summary-FY25'!$BI:$BI,'Forecast Summary-FY25'!$A:$A, 'Analysis-School'!$A85,'Forecast Summary-FY25'!$C:$C, 'Analysis-School'!X$5,'Forecast Summary-FY25'!$D:$D, 'Analysis-School'!X$3)</f>
        <v>1143</v>
      </c>
      <c r="Y85" s="355">
        <v>1126.2924325442405</v>
      </c>
      <c r="Z85" s="355">
        <f>SUMIFS('Forecast Summary-FY25'!$BE:$BE,'Forecast Summary-FY25'!$A:$A, 'Analysis-School'!$A85,'Forecast Summary-FY25'!$C:$C, 'Analysis-School'!Z$5,'Forecast Summary-FY25'!$D:$D, 'Analysis-School'!Z$3)+SUMIFS('Forecast Summary-FY25'!$BI:$BI,'Forecast Summary-FY25'!$A:$A, 'Analysis-School'!$A85,'Forecast Summary-FY25'!$C:$C, 'Analysis-School'!Z$5,'Forecast Summary-FY25'!$D:$D, 'Analysis-School'!Z$3)</f>
        <v>1189.0999999999999</v>
      </c>
      <c r="AA85" s="356">
        <f>SUMIFS('Forecast Summary-FY26'!$BE:$BE,'Forecast Summary-FY26'!$A:$A, 'Analysis-School'!$A85,'Forecast Summary-FY26'!$C:$C, 'Analysis-School'!AA$5,'Forecast Summary-FY26'!$D:$D, 'Analysis-School'!AA$3)+SUMIFS('Forecast Summary-FY26'!$BI:$BI,'Forecast Summary-FY26'!$A:$A, 'Analysis-School'!$A85,'Forecast Summary-FY26'!$C:$C, 'Analysis-School'!AA$5,'Forecast Summary-FY26'!$D:$D, 'Analysis-School'!AA$3)</f>
        <v>1031.7750000000001</v>
      </c>
      <c r="AB85" s="439">
        <f t="shared" si="20"/>
        <v>6.6985522233712569E-2</v>
      </c>
      <c r="AC85" s="358"/>
      <c r="AD85" s="354" t="s">
        <v>1881</v>
      </c>
      <c r="AE85" s="355">
        <f>SUMIFS('Forecast Summary-FY26'!$BM:$BM,'Forecast Summary-FY26'!$A:$A, 'Analysis-School'!$A85,'Forecast Summary-FY26'!$C:$C, 'Analysis-School'!AE$5,'Forecast Summary-FY26'!$D:$D, 'Analysis-School'!AE$3)</f>
        <v>0</v>
      </c>
      <c r="AF85" s="355">
        <f>SUMIFS('Forecast Summary-FY26'!$BM:$BM,'Forecast Summary-FY26'!$A:$A, 'Analysis-School'!$A85,'Forecast Summary-FY26'!$C:$C, 'Analysis-School'!AF$5,'Forecast Summary-FY26'!$D:$D, 'Analysis-School'!AF$3)</f>
        <v>0</v>
      </c>
      <c r="AG85" s="355">
        <f>SUMIFS('Forecast Summary-FY26'!$BM:$BM,'Forecast Summary-FY26'!$A:$A, 'Analysis-School'!$A85,'Forecast Summary-FY26'!$C:$C, 'Analysis-School'!AG$5,'Forecast Summary-FY26'!$D:$D, 'Analysis-School'!AG$3)</f>
        <v>0</v>
      </c>
      <c r="AH85" s="355">
        <f>SUMIFS('Forecast Summary-FY26'!$BM:$BM,'Forecast Summary-FY26'!$A:$A, 'Analysis-School'!$A85,'Forecast Summary-FY26'!$C:$C, 'Analysis-School'!AH$5,'Forecast Summary-FY26'!$D:$D, 'Analysis-School'!AH$3)</f>
        <v>0</v>
      </c>
      <c r="AI85" s="355">
        <f>SUMIFS('Forecast Summary-FY26'!$BM:$BM,'Forecast Summary-FY26'!$A:$A, 'Analysis-School'!$A85,'Forecast Summary-FY26'!$C:$C, 'Analysis-School'!AI$5,'Forecast Summary-FY26'!$D:$D, 'Analysis-School'!AI$3)</f>
        <v>0</v>
      </c>
      <c r="AJ85" s="355">
        <f>SUMIFS('Forecast Summary-FY26'!$BM:$BM,'Forecast Summary-FY26'!$A:$A, 'Analysis-School'!$A85,'Forecast Summary-FY26'!$C:$C, 'Analysis-School'!AJ$5,'Forecast Summary-FY26'!$D:$D, 'Analysis-School'!AJ$3)</f>
        <v>0</v>
      </c>
      <c r="AK85" s="355">
        <v>0</v>
      </c>
      <c r="AL85" s="355">
        <f>SUMIFS('Forecast Summary-FY25'!$BQ:$BQ,'Forecast Summary-FY25'!$A:$A, 'Analysis-School'!$A85,'Forecast Summary-FY25'!$C:$C, 'Analysis-School'!AL$5,'Forecast Summary-FY25'!$D:$D, 'Analysis-School'!AL$3)+SUMIFS('Forecast Summary-FY25'!$BU:$BU,'Forecast Summary-FY25'!$A:$A, 'Analysis-School'!$A85,'Forecast Summary-FY25'!$C:$C, 'Analysis-School'!AL$5,'Forecast Summary-FY25'!$D:$D, 'Analysis-School'!AL$3)</f>
        <v>0</v>
      </c>
      <c r="AM85" s="355">
        <v>0</v>
      </c>
      <c r="AN85" s="355">
        <f>SUMIFS('Forecast Summary-FY25'!$BQ:$BQ,'Forecast Summary-FY25'!$A:$A, 'Analysis-School'!$A85,'Forecast Summary-FY25'!$C:$C, 'Analysis-School'!AN$5,'Forecast Summary-FY25'!$D:$D, 'Analysis-School'!AN$3)+SUMIFS('Forecast Summary-FY25'!$BU:$BU,'Forecast Summary-FY25'!$A:$A, 'Analysis-School'!$A85,'Forecast Summary-FY25'!$C:$C, 'Analysis-School'!AN$5,'Forecast Summary-FY25'!$D:$D, 'Analysis-School'!AN$3)</f>
        <v>0</v>
      </c>
      <c r="AO85" s="356">
        <f>SUMIFS('Forecast Summary-FY26'!$BQ:$BQ,'Forecast Summary-FY26'!$A:$A, 'Analysis-School'!$A85,'Forecast Summary-FY26'!$C:$C, 'Analysis-School'!AO$5,'Forecast Summary-FY26'!$D:$D, 'Analysis-School'!AO$3)+SUMIFS('Forecast Summary-FY26'!$BU:$BU,'Forecast Summary-FY26'!$A:$A, 'Analysis-School'!$A85,'Forecast Summary-FY26'!$C:$C, 'Analysis-School'!AO$5,'Forecast Summary-FY26'!$D:$D, 'Analysis-School'!AO$3)</f>
        <v>0</v>
      </c>
      <c r="AP85" s="357" t="str">
        <f t="shared" si="21"/>
        <v>NA</v>
      </c>
    </row>
    <row r="86" spans="1:42">
      <c r="A86" s="93" t="s">
        <v>97</v>
      </c>
      <c r="B86" s="359" t="s">
        <v>1882</v>
      </c>
      <c r="C86" s="360">
        <f>SUMIFS('Forecast Summary-FY26'!$AC:$AC,'Forecast Summary-FY26'!$A:$A, 'Analysis-School'!$A86,'Forecast Summary-FY26'!$C:$C, 'Analysis-School'!C$5,'Forecast Summary-FY26'!$D:$D, 'Analysis-School'!C$3)</f>
        <v>1219</v>
      </c>
      <c r="D86" s="360">
        <f>SUMIFS('Forecast Summary-FY26'!$AC:$AC,'Forecast Summary-FY26'!$A:$A, 'Analysis-School'!$A86,'Forecast Summary-FY26'!$C:$C, 'Analysis-School'!D$5,'Forecast Summary-FY26'!$D:$D, 'Analysis-School'!D$3)</f>
        <v>1862</v>
      </c>
      <c r="E86" s="360">
        <f>SUMIFS('Forecast Summary-FY26'!$AC:$AC,'Forecast Summary-FY26'!$A:$A, 'Analysis-School'!$A86,'Forecast Summary-FY26'!$C:$C, 'Analysis-School'!E$5,'Forecast Summary-FY26'!$D:$D, 'Analysis-School'!E$3)</f>
        <v>1975</v>
      </c>
      <c r="F86" s="360">
        <f>SUMIFS('Forecast Summary-FY26'!$AC:$AC,'Forecast Summary-FY26'!$A:$A, 'Analysis-School'!$A86,'Forecast Summary-FY26'!$C:$C, 'Analysis-School'!F$5,'Forecast Summary-FY26'!$D:$D, 'Analysis-School'!F$3)</f>
        <v>2529</v>
      </c>
      <c r="G86" s="360">
        <f>SUMIFS('Forecast Summary-FY26'!$AC:$AC,'Forecast Summary-FY26'!$A:$A, 'Analysis-School'!$A86,'Forecast Summary-FY26'!$C:$C, 'Analysis-School'!G$5,'Forecast Summary-FY26'!$D:$D, 'Analysis-School'!G$3)</f>
        <v>1651</v>
      </c>
      <c r="H86" s="360">
        <f>SUMIFS('Forecast Summary-FY26'!$AC:$AC,'Forecast Summary-FY26'!$A:$A, 'Analysis-School'!$A86,'Forecast Summary-FY26'!$C:$C, 'Analysis-School'!H$5,'Forecast Summary-FY26'!$D:$D, 'Analysis-School'!H$3)</f>
        <v>1709</v>
      </c>
      <c r="I86" s="360">
        <v>1847.5592272100821</v>
      </c>
      <c r="J86" s="360">
        <f>SUMIFS('Forecast Summary-FY25'!$AG:$AG,'Forecast Summary-FY25'!$A:$A, 'Analysis-School'!$A86,'Forecast Summary-FY25'!$C:$C, 'Analysis-School'!J$5,'Forecast Summary-FY25'!$D:$D, 'Analysis-School'!J$3)+SUMIFS('Forecast Summary-FY25'!$AK:$AK,'Forecast Summary-FY25'!$A:$A, 'Analysis-School'!$A86,'Forecast Summary-FY25'!$C:$C, 'Analysis-School'!J$5,'Forecast Summary-FY25'!$D:$D, 'Analysis-School'!J$3)</f>
        <v>2106</v>
      </c>
      <c r="K86" s="360">
        <v>1834.9655312369687</v>
      </c>
      <c r="L86" s="360">
        <f>SUMIFS('Forecast Summary-FY25'!$AG:$AG,'Forecast Summary-FY25'!$A:$A, 'Analysis-School'!$A86,'Forecast Summary-FY25'!$C:$C, 'Analysis-School'!L$5,'Forecast Summary-FY25'!$D:$D, 'Analysis-School'!L$3)+SUMIFS('Forecast Summary-FY25'!$AK:$AK,'Forecast Summary-FY25'!$A:$A, 'Analysis-School'!$A86,'Forecast Summary-FY25'!$C:$C, 'Analysis-School'!L$5,'Forecast Summary-FY25'!$D:$D, 'Analysis-School'!L$3)</f>
        <v>2171.25</v>
      </c>
      <c r="M86" s="360">
        <f>SUMIFS('Forecast Summary-FY26'!$AG:$AG,'Forecast Summary-FY26'!$A:$A, 'Analysis-School'!$A86,'Forecast Summary-FY26'!$C:$C, 'Analysis-School'!M$5,'Forecast Summary-FY26'!$D:$D, 'Analysis-School'!M$3)+SUMIFS('Forecast Summary-FY26'!$AK:$AK,'Forecast Summary-FY26'!$A:$A, 'Analysis-School'!$A86,'Forecast Summary-FY26'!$C:$C, 'Analysis-School'!M$5,'Forecast Summary-FY26'!$D:$D, 'Analysis-School'!M$3)</f>
        <v>2036.6675</v>
      </c>
      <c r="N86" s="442">
        <f t="shared" si="19"/>
        <v>0.19173054417788182</v>
      </c>
      <c r="P86" s="359" t="s">
        <v>1882</v>
      </c>
      <c r="Q86" s="360">
        <f>SUMIFS('Forecast Summary-FY26'!$BA:$BA,'Forecast Summary-FY26'!$A:$A, 'Analysis-School'!$A86,'Forecast Summary-FY26'!$C:$C, 'Analysis-School'!Q$5,'Forecast Summary-FY26'!$D:$D, 'Analysis-School'!Q$3)</f>
        <v>7264</v>
      </c>
      <c r="R86" s="360">
        <f>SUMIFS('Forecast Summary-FY26'!$BA:$BA,'Forecast Summary-FY26'!$A:$A, 'Analysis-School'!$A86,'Forecast Summary-FY26'!$C:$C, 'Analysis-School'!R$5,'Forecast Summary-FY26'!$D:$D, 'Analysis-School'!R$3)</f>
        <v>7587</v>
      </c>
      <c r="S86" s="360">
        <f>SUMIFS('Forecast Summary-FY26'!$BA:$BA,'Forecast Summary-FY26'!$A:$A, 'Analysis-School'!$A86,'Forecast Summary-FY26'!$C:$C, 'Analysis-School'!S$5,'Forecast Summary-FY26'!$D:$D, 'Analysis-School'!S$3)</f>
        <v>7874</v>
      </c>
      <c r="T86" s="360">
        <f>SUMIFS('Forecast Summary-FY26'!$BA:$BA,'Forecast Summary-FY26'!$A:$A, 'Analysis-School'!$A86,'Forecast Summary-FY26'!$C:$C, 'Analysis-School'!T$5,'Forecast Summary-FY26'!$D:$D, 'Analysis-School'!T$3)</f>
        <v>7991</v>
      </c>
      <c r="U86" s="360">
        <f>SUMIFS('Forecast Summary-FY26'!$BA:$BA,'Forecast Summary-FY26'!$A:$A, 'Analysis-School'!$A86,'Forecast Summary-FY26'!$C:$C, 'Analysis-School'!U$5,'Forecast Summary-FY26'!$D:$D, 'Analysis-School'!U$3)</f>
        <v>8145</v>
      </c>
      <c r="V86" s="360">
        <f>SUMIFS('Forecast Summary-FY26'!$BA:$BA,'Forecast Summary-FY26'!$A:$A, 'Analysis-School'!$A86,'Forecast Summary-FY26'!$C:$C, 'Analysis-School'!V$5,'Forecast Summary-FY26'!$D:$D, 'Analysis-School'!V$3)</f>
        <v>8193</v>
      </c>
      <c r="W86" s="360">
        <v>8451.2769751565447</v>
      </c>
      <c r="X86" s="360">
        <f>SUMIFS('Forecast Summary-FY25'!$BE:$BE,'Forecast Summary-FY25'!$A:$A, 'Analysis-School'!$A86,'Forecast Summary-FY25'!$C:$C, 'Analysis-School'!X$5,'Forecast Summary-FY25'!$D:$D, 'Analysis-School'!X$3)+SUMIFS('Forecast Summary-FY25'!$BI:$BI,'Forecast Summary-FY25'!$A:$A, 'Analysis-School'!$A86,'Forecast Summary-FY25'!$C:$C, 'Analysis-School'!X$5,'Forecast Summary-FY25'!$D:$D, 'Analysis-School'!X$3)</f>
        <v>8526</v>
      </c>
      <c r="Y86" s="360">
        <v>8626.9545913102047</v>
      </c>
      <c r="Z86" s="360">
        <f>SUMIFS('Forecast Summary-FY25'!$BE:$BE,'Forecast Summary-FY25'!$A:$A, 'Analysis-School'!$A86,'Forecast Summary-FY25'!$C:$C, 'Analysis-School'!Z$5,'Forecast Summary-FY25'!$D:$D, 'Analysis-School'!Z$3)+SUMIFS('Forecast Summary-FY25'!$BI:$BI,'Forecast Summary-FY25'!$A:$A, 'Analysis-School'!$A86,'Forecast Summary-FY25'!$C:$C, 'Analysis-School'!Z$5,'Forecast Summary-FY25'!$D:$D, 'Analysis-School'!Z$3)</f>
        <v>8565.5499999999993</v>
      </c>
      <c r="AA86" s="361">
        <f>SUMIFS('Forecast Summary-FY26'!$BE:$BE,'Forecast Summary-FY26'!$A:$A, 'Analysis-School'!$A86,'Forecast Summary-FY26'!$C:$C, 'Analysis-School'!AA$5,'Forecast Summary-FY26'!$D:$D, 'Analysis-School'!AA$3)+SUMIFS('Forecast Summary-FY26'!$BI:$BI,'Forecast Summary-FY26'!$A:$A, 'Analysis-School'!$A86,'Forecast Summary-FY26'!$C:$C, 'Analysis-School'!AA$5,'Forecast Summary-FY26'!$D:$D, 'Analysis-School'!AA$3)</f>
        <v>8404</v>
      </c>
      <c r="AB86" s="442">
        <f t="shared" si="20"/>
        <v>2.5753692176248011E-2</v>
      </c>
      <c r="AD86" s="359" t="s">
        <v>1882</v>
      </c>
      <c r="AE86" s="360">
        <f>SUMIFS('Forecast Summary-FY26'!$BM:$BM,'Forecast Summary-FY26'!$A:$A, 'Analysis-School'!$A86,'Forecast Summary-FY26'!$C:$C, 'Analysis-School'!AE$5,'Forecast Summary-FY26'!$D:$D, 'Analysis-School'!AE$3)</f>
        <v>0</v>
      </c>
      <c r="AF86" s="360">
        <f>SUMIFS('Forecast Summary-FY26'!$BM:$BM,'Forecast Summary-FY26'!$A:$A, 'Analysis-School'!$A86,'Forecast Summary-FY26'!$C:$C, 'Analysis-School'!AF$5,'Forecast Summary-FY26'!$D:$D, 'Analysis-School'!AF$3)</f>
        <v>0</v>
      </c>
      <c r="AG86" s="360">
        <f>SUMIFS('Forecast Summary-FY26'!$BM:$BM,'Forecast Summary-FY26'!$A:$A, 'Analysis-School'!$A86,'Forecast Summary-FY26'!$C:$C, 'Analysis-School'!AG$5,'Forecast Summary-FY26'!$D:$D, 'Analysis-School'!AG$3)</f>
        <v>0</v>
      </c>
      <c r="AH86" s="360">
        <f>SUMIFS('Forecast Summary-FY26'!$BM:$BM,'Forecast Summary-FY26'!$A:$A, 'Analysis-School'!$A86,'Forecast Summary-FY26'!$C:$C, 'Analysis-School'!AH$5,'Forecast Summary-FY26'!$D:$D, 'Analysis-School'!AH$3)</f>
        <v>24</v>
      </c>
      <c r="AI86" s="360">
        <f>SUMIFS('Forecast Summary-FY26'!$BM:$BM,'Forecast Summary-FY26'!$A:$A, 'Analysis-School'!$A86,'Forecast Summary-FY26'!$C:$C, 'Analysis-School'!AI$5,'Forecast Summary-FY26'!$D:$D, 'Analysis-School'!AI$3)</f>
        <v>99</v>
      </c>
      <c r="AJ86" s="360">
        <f>SUMIFS('Forecast Summary-FY26'!$BM:$BM,'Forecast Summary-FY26'!$A:$A, 'Analysis-School'!$A86,'Forecast Summary-FY26'!$C:$C, 'Analysis-School'!AJ$5,'Forecast Summary-FY26'!$D:$D, 'Analysis-School'!AJ$3)</f>
        <v>221</v>
      </c>
      <c r="AK86" s="360">
        <v>243.10000000000002</v>
      </c>
      <c r="AL86" s="360">
        <f>SUMIFS('Forecast Summary-FY25'!$BQ:$BQ,'Forecast Summary-FY25'!$A:$A, 'Analysis-School'!$A86,'Forecast Summary-FY25'!$C:$C, 'Analysis-School'!AL$5,'Forecast Summary-FY25'!$D:$D, 'Analysis-School'!AL$3)+SUMIFS('Forecast Summary-FY25'!$BU:$BU,'Forecast Summary-FY25'!$A:$A, 'Analysis-School'!$A86,'Forecast Summary-FY25'!$C:$C, 'Analysis-School'!AL$5,'Forecast Summary-FY25'!$D:$D, 'Analysis-School'!AL$3)</f>
        <v>258</v>
      </c>
      <c r="AM86" s="360">
        <v>267.41000000000003</v>
      </c>
      <c r="AN86" s="360">
        <f>SUMIFS('Forecast Summary-FY25'!$BQ:$BQ,'Forecast Summary-FY25'!$A:$A, 'Analysis-School'!$A86,'Forecast Summary-FY25'!$C:$C, 'Analysis-School'!AN$5,'Forecast Summary-FY25'!$D:$D, 'Analysis-School'!AN$3)+SUMIFS('Forecast Summary-FY25'!$BU:$BU,'Forecast Summary-FY25'!$A:$A, 'Analysis-School'!$A86,'Forecast Summary-FY25'!$C:$C, 'Analysis-School'!AN$5,'Forecast Summary-FY25'!$D:$D, 'Analysis-School'!AN$3)</f>
        <v>270.15000000000003</v>
      </c>
      <c r="AO86" s="361">
        <f>SUMIFS('Forecast Summary-FY26'!$BQ:$BQ,'Forecast Summary-FY26'!$A:$A, 'Analysis-School'!$A86,'Forecast Summary-FY26'!$C:$C, 'Analysis-School'!AO$5,'Forecast Summary-FY26'!$D:$D, 'Analysis-School'!AO$3)+SUMIFS('Forecast Summary-FY26'!$BU:$BU,'Forecast Summary-FY26'!$A:$A, 'Analysis-School'!$A86,'Forecast Summary-FY26'!$C:$C, 'Analysis-School'!AO$5,'Forecast Summary-FY26'!$D:$D, 'Analysis-School'!AO$3)</f>
        <v>271.1275</v>
      </c>
      <c r="AP86" s="362">
        <f t="shared" si="21"/>
        <v>0.22682126696832583</v>
      </c>
    </row>
    <row r="87" spans="1:42">
      <c r="A87" s="93" t="s">
        <v>99</v>
      </c>
      <c r="B87" s="354" t="s">
        <v>1883</v>
      </c>
      <c r="C87" s="355">
        <f>SUMIFS('Forecast Summary-FY26'!$AC:$AC,'Forecast Summary-FY26'!$A:$A, 'Analysis-School'!$A87,'Forecast Summary-FY26'!$C:$C, 'Analysis-School'!C$5,'Forecast Summary-FY26'!$D:$D, 'Analysis-School'!C$3)</f>
        <v>319</v>
      </c>
      <c r="D87" s="355">
        <f>SUMIFS('Forecast Summary-FY26'!$AC:$AC,'Forecast Summary-FY26'!$A:$A, 'Analysis-School'!$A87,'Forecast Summary-FY26'!$C:$C, 'Analysis-School'!D$5,'Forecast Summary-FY26'!$D:$D, 'Analysis-School'!D$3)</f>
        <v>355</v>
      </c>
      <c r="E87" s="355">
        <f>SUMIFS('Forecast Summary-FY26'!$AC:$AC,'Forecast Summary-FY26'!$A:$A, 'Analysis-School'!$A87,'Forecast Summary-FY26'!$C:$C, 'Analysis-School'!E$5,'Forecast Summary-FY26'!$D:$D, 'Analysis-School'!E$3)</f>
        <v>359</v>
      </c>
      <c r="F87" s="355">
        <f>SUMIFS('Forecast Summary-FY26'!$AC:$AC,'Forecast Summary-FY26'!$A:$A, 'Analysis-School'!$A87,'Forecast Summary-FY26'!$C:$C, 'Analysis-School'!F$5,'Forecast Summary-FY26'!$D:$D, 'Analysis-School'!F$3)</f>
        <v>364</v>
      </c>
      <c r="G87" s="355">
        <f>SUMIFS('Forecast Summary-FY26'!$AC:$AC,'Forecast Summary-FY26'!$A:$A, 'Analysis-School'!$A87,'Forecast Summary-FY26'!$C:$C, 'Analysis-School'!G$5,'Forecast Summary-FY26'!$D:$D, 'Analysis-School'!G$3)</f>
        <v>373</v>
      </c>
      <c r="H87" s="355">
        <f>SUMIFS('Forecast Summary-FY26'!$AC:$AC,'Forecast Summary-FY26'!$A:$A, 'Analysis-School'!$A87,'Forecast Summary-FY26'!$C:$C, 'Analysis-School'!H$5,'Forecast Summary-FY26'!$D:$D, 'Analysis-School'!H$3)</f>
        <v>339</v>
      </c>
      <c r="I87" s="355">
        <v>358.44589659487974</v>
      </c>
      <c r="J87" s="355">
        <f>SUMIFS('Forecast Summary-FY25'!$AG:$AG,'Forecast Summary-FY25'!$A:$A, 'Analysis-School'!$A87,'Forecast Summary-FY25'!$C:$C, 'Analysis-School'!J$5,'Forecast Summary-FY25'!$D:$D, 'Analysis-School'!J$3)+SUMIFS('Forecast Summary-FY25'!$AK:$AK,'Forecast Summary-FY25'!$A:$A, 'Analysis-School'!$A87,'Forecast Summary-FY25'!$C:$C, 'Analysis-School'!J$5,'Forecast Summary-FY25'!$D:$D, 'Analysis-School'!J$3)</f>
        <v>410</v>
      </c>
      <c r="K87" s="355">
        <v>357.97382019407104</v>
      </c>
      <c r="L87" s="355">
        <f>SUMIFS('Forecast Summary-FY25'!$AG:$AG,'Forecast Summary-FY25'!$A:$A, 'Analysis-School'!$A87,'Forecast Summary-FY25'!$C:$C, 'Analysis-School'!L$5,'Forecast Summary-FY25'!$D:$D, 'Analysis-School'!L$3)+SUMIFS('Forecast Summary-FY25'!$AK:$AK,'Forecast Summary-FY25'!$A:$A, 'Analysis-School'!$A87,'Forecast Summary-FY25'!$C:$C, 'Analysis-School'!L$5,'Forecast Summary-FY25'!$D:$D, 'Analysis-School'!L$3)</f>
        <v>407.2</v>
      </c>
      <c r="M87" s="355">
        <f>SUMIFS('Forecast Summary-FY26'!$AG:$AG,'Forecast Summary-FY26'!$A:$A, 'Analysis-School'!$A87,'Forecast Summary-FY26'!$C:$C, 'Analysis-School'!M$5,'Forecast Summary-FY26'!$D:$D, 'Analysis-School'!M$3)+SUMIFS('Forecast Summary-FY26'!$AK:$AK,'Forecast Summary-FY26'!$A:$A, 'Analysis-School'!$A87,'Forecast Summary-FY26'!$C:$C, 'Analysis-School'!M$5,'Forecast Summary-FY26'!$D:$D, 'Analysis-School'!M$3)</f>
        <v>384.30250000000001</v>
      </c>
      <c r="N87" s="439">
        <f t="shared" si="19"/>
        <v>0.1336356932153393</v>
      </c>
      <c r="O87" s="358"/>
      <c r="P87" s="354" t="s">
        <v>1883</v>
      </c>
      <c r="Q87" s="355">
        <f>SUMIFS('Forecast Summary-FY26'!$BA:$BA,'Forecast Summary-FY26'!$A:$A, 'Analysis-School'!$A87,'Forecast Summary-FY26'!$C:$C, 'Analysis-School'!Q$5,'Forecast Summary-FY26'!$D:$D, 'Analysis-School'!Q$3)</f>
        <v>1188</v>
      </c>
      <c r="R87" s="355">
        <f>SUMIFS('Forecast Summary-FY26'!$BA:$BA,'Forecast Summary-FY26'!$A:$A, 'Analysis-School'!$A87,'Forecast Summary-FY26'!$C:$C, 'Analysis-School'!R$5,'Forecast Summary-FY26'!$D:$D, 'Analysis-School'!R$3)</f>
        <v>1264</v>
      </c>
      <c r="S87" s="355">
        <f>SUMIFS('Forecast Summary-FY26'!$BA:$BA,'Forecast Summary-FY26'!$A:$A, 'Analysis-School'!$A87,'Forecast Summary-FY26'!$C:$C, 'Analysis-School'!S$5,'Forecast Summary-FY26'!$D:$D, 'Analysis-School'!S$3)</f>
        <v>1189</v>
      </c>
      <c r="T87" s="355">
        <f>SUMIFS('Forecast Summary-FY26'!$BA:$BA,'Forecast Summary-FY26'!$A:$A, 'Analysis-School'!$A87,'Forecast Summary-FY26'!$C:$C, 'Analysis-School'!T$5,'Forecast Summary-FY26'!$D:$D, 'Analysis-School'!T$3)</f>
        <v>1195</v>
      </c>
      <c r="U87" s="355">
        <f>SUMIFS('Forecast Summary-FY26'!$BA:$BA,'Forecast Summary-FY26'!$A:$A, 'Analysis-School'!$A87,'Forecast Summary-FY26'!$C:$C, 'Analysis-School'!U$5,'Forecast Summary-FY26'!$D:$D, 'Analysis-School'!U$3)</f>
        <v>1051</v>
      </c>
      <c r="V87" s="355">
        <f>SUMIFS('Forecast Summary-FY26'!$BA:$BA,'Forecast Summary-FY26'!$A:$A, 'Analysis-School'!$A87,'Forecast Summary-FY26'!$C:$C, 'Analysis-School'!V$5,'Forecast Summary-FY26'!$D:$D, 'Analysis-School'!V$3)</f>
        <v>985</v>
      </c>
      <c r="W87" s="355">
        <v>1070.3381145251128</v>
      </c>
      <c r="X87" s="355">
        <f>SUMIFS('Forecast Summary-FY25'!$BE:$BE,'Forecast Summary-FY25'!$A:$A, 'Analysis-School'!$A87,'Forecast Summary-FY25'!$C:$C, 'Analysis-School'!X$5,'Forecast Summary-FY25'!$D:$D, 'Analysis-School'!X$3)+SUMIFS('Forecast Summary-FY25'!$BI:$BI,'Forecast Summary-FY25'!$A:$A, 'Analysis-School'!$A87,'Forecast Summary-FY25'!$C:$C, 'Analysis-School'!X$5,'Forecast Summary-FY25'!$D:$D, 'Analysis-School'!X$3)</f>
        <v>1177</v>
      </c>
      <c r="Y87" s="355">
        <v>1024.2911735682119</v>
      </c>
      <c r="Z87" s="355">
        <f>SUMIFS('Forecast Summary-FY25'!$BE:$BE,'Forecast Summary-FY25'!$A:$A, 'Analysis-School'!$A87,'Forecast Summary-FY25'!$C:$C, 'Analysis-School'!Z$5,'Forecast Summary-FY25'!$D:$D, 'Analysis-School'!Z$3)+SUMIFS('Forecast Summary-FY25'!$BI:$BI,'Forecast Summary-FY25'!$A:$A, 'Analysis-School'!$A87,'Forecast Summary-FY25'!$C:$C, 'Analysis-School'!Z$5,'Forecast Summary-FY25'!$D:$D, 'Analysis-School'!Z$3)</f>
        <v>1233.3499999999999</v>
      </c>
      <c r="AA87" s="356">
        <f>SUMIFS('Forecast Summary-FY26'!$BE:$BE,'Forecast Summary-FY26'!$A:$A, 'Analysis-School'!$A87,'Forecast Summary-FY26'!$C:$C, 'Analysis-School'!AA$5,'Forecast Summary-FY26'!$D:$D, 'Analysis-School'!AA$3)+SUMIFS('Forecast Summary-FY26'!$BI:$BI,'Forecast Summary-FY26'!$A:$A, 'Analysis-School'!$A87,'Forecast Summary-FY26'!$C:$C, 'Analysis-School'!AA$5,'Forecast Summary-FY26'!$D:$D, 'Analysis-School'!AA$3)</f>
        <v>1116.78</v>
      </c>
      <c r="AB87" s="439">
        <f t="shared" si="20"/>
        <v>0.1337868020304569</v>
      </c>
      <c r="AC87" s="358"/>
      <c r="AD87" s="354" t="s">
        <v>1883</v>
      </c>
      <c r="AE87" s="355">
        <f>SUMIFS('Forecast Summary-FY26'!$BM:$BM,'Forecast Summary-FY26'!$A:$A, 'Analysis-School'!$A87,'Forecast Summary-FY26'!$C:$C, 'Analysis-School'!AE$5,'Forecast Summary-FY26'!$D:$D, 'Analysis-School'!AE$3)</f>
        <v>0</v>
      </c>
      <c r="AF87" s="355">
        <f>SUMIFS('Forecast Summary-FY26'!$BM:$BM,'Forecast Summary-FY26'!$A:$A, 'Analysis-School'!$A87,'Forecast Summary-FY26'!$C:$C, 'Analysis-School'!AF$5,'Forecast Summary-FY26'!$D:$D, 'Analysis-School'!AF$3)</f>
        <v>0</v>
      </c>
      <c r="AG87" s="355">
        <f>SUMIFS('Forecast Summary-FY26'!$BM:$BM,'Forecast Summary-FY26'!$A:$A, 'Analysis-School'!$A87,'Forecast Summary-FY26'!$C:$C, 'Analysis-School'!AG$5,'Forecast Summary-FY26'!$D:$D, 'Analysis-School'!AG$3)</f>
        <v>0</v>
      </c>
      <c r="AH87" s="355">
        <f>SUMIFS('Forecast Summary-FY26'!$BM:$BM,'Forecast Summary-FY26'!$A:$A, 'Analysis-School'!$A87,'Forecast Summary-FY26'!$C:$C, 'Analysis-School'!AH$5,'Forecast Summary-FY26'!$D:$D, 'Analysis-School'!AH$3)</f>
        <v>0</v>
      </c>
      <c r="AI87" s="355">
        <f>SUMIFS('Forecast Summary-FY26'!$BM:$BM,'Forecast Summary-FY26'!$A:$A, 'Analysis-School'!$A87,'Forecast Summary-FY26'!$C:$C, 'Analysis-School'!AI$5,'Forecast Summary-FY26'!$D:$D, 'Analysis-School'!AI$3)</f>
        <v>0</v>
      </c>
      <c r="AJ87" s="355">
        <f>SUMIFS('Forecast Summary-FY26'!$BM:$BM,'Forecast Summary-FY26'!$A:$A, 'Analysis-School'!$A87,'Forecast Summary-FY26'!$C:$C, 'Analysis-School'!AJ$5,'Forecast Summary-FY26'!$D:$D, 'Analysis-School'!AJ$3)</f>
        <v>0</v>
      </c>
      <c r="AK87" s="355">
        <v>0</v>
      </c>
      <c r="AL87" s="355">
        <f>SUMIFS('Forecast Summary-FY25'!$BQ:$BQ,'Forecast Summary-FY25'!$A:$A, 'Analysis-School'!$A87,'Forecast Summary-FY25'!$C:$C, 'Analysis-School'!AL$5,'Forecast Summary-FY25'!$D:$D, 'Analysis-School'!AL$3)+SUMIFS('Forecast Summary-FY25'!$BU:$BU,'Forecast Summary-FY25'!$A:$A, 'Analysis-School'!$A87,'Forecast Summary-FY25'!$C:$C, 'Analysis-School'!AL$5,'Forecast Summary-FY25'!$D:$D, 'Analysis-School'!AL$3)</f>
        <v>0</v>
      </c>
      <c r="AM87" s="355">
        <v>0</v>
      </c>
      <c r="AN87" s="355">
        <f>SUMIFS('Forecast Summary-FY25'!$BQ:$BQ,'Forecast Summary-FY25'!$A:$A, 'Analysis-School'!$A87,'Forecast Summary-FY25'!$C:$C, 'Analysis-School'!AN$5,'Forecast Summary-FY25'!$D:$D, 'Analysis-School'!AN$3)+SUMIFS('Forecast Summary-FY25'!$BU:$BU,'Forecast Summary-FY25'!$A:$A, 'Analysis-School'!$A87,'Forecast Summary-FY25'!$C:$C, 'Analysis-School'!AN$5,'Forecast Summary-FY25'!$D:$D, 'Analysis-School'!AN$3)</f>
        <v>0</v>
      </c>
      <c r="AO87" s="356">
        <f>SUMIFS('Forecast Summary-FY26'!$BQ:$BQ,'Forecast Summary-FY26'!$A:$A, 'Analysis-School'!$A87,'Forecast Summary-FY26'!$C:$C, 'Analysis-School'!AO$5,'Forecast Summary-FY26'!$D:$D, 'Analysis-School'!AO$3)+SUMIFS('Forecast Summary-FY26'!$BU:$BU,'Forecast Summary-FY26'!$A:$A, 'Analysis-School'!$A87,'Forecast Summary-FY26'!$C:$C, 'Analysis-School'!AO$5,'Forecast Summary-FY26'!$D:$D, 'Analysis-School'!AO$3)</f>
        <v>0</v>
      </c>
      <c r="AP87" s="357" t="str">
        <f t="shared" si="21"/>
        <v>NA</v>
      </c>
    </row>
    <row r="88" spans="1:42">
      <c r="A88" s="93" t="s">
        <v>101</v>
      </c>
      <c r="B88" s="359" t="s">
        <v>1763</v>
      </c>
      <c r="C88" s="360">
        <f>SUMIFS('Forecast Summary-FY26'!$AC:$AC,'Forecast Summary-FY26'!$A:$A, 'Analysis-School'!$A88,'Forecast Summary-FY26'!$C:$C, 'Analysis-School'!C$5,'Forecast Summary-FY26'!$D:$D, 'Analysis-School'!C$3)</f>
        <v>301</v>
      </c>
      <c r="D88" s="360">
        <f>SUMIFS('Forecast Summary-FY26'!$AC:$AC,'Forecast Summary-FY26'!$A:$A, 'Analysis-School'!$A88,'Forecast Summary-FY26'!$C:$C, 'Analysis-School'!D$5,'Forecast Summary-FY26'!$D:$D, 'Analysis-School'!D$3)</f>
        <v>270</v>
      </c>
      <c r="E88" s="360">
        <f>SUMIFS('Forecast Summary-FY26'!$AC:$AC,'Forecast Summary-FY26'!$A:$A, 'Analysis-School'!$A88,'Forecast Summary-FY26'!$C:$C, 'Analysis-School'!E$5,'Forecast Summary-FY26'!$D:$D, 'Analysis-School'!E$3)</f>
        <v>338</v>
      </c>
      <c r="F88" s="360">
        <f>SUMIFS('Forecast Summary-FY26'!$AC:$AC,'Forecast Summary-FY26'!$A:$A, 'Analysis-School'!$A88,'Forecast Summary-FY26'!$C:$C, 'Analysis-School'!F$5,'Forecast Summary-FY26'!$D:$D, 'Analysis-School'!F$3)</f>
        <v>417</v>
      </c>
      <c r="G88" s="360">
        <f>SUMIFS('Forecast Summary-FY26'!$AC:$AC,'Forecast Summary-FY26'!$A:$A, 'Analysis-School'!$A88,'Forecast Summary-FY26'!$C:$C, 'Analysis-School'!G$5,'Forecast Summary-FY26'!$D:$D, 'Analysis-School'!G$3)</f>
        <v>569</v>
      </c>
      <c r="H88" s="360">
        <f>SUMIFS('Forecast Summary-FY26'!$AC:$AC,'Forecast Summary-FY26'!$A:$A, 'Analysis-School'!$A88,'Forecast Summary-FY26'!$C:$C, 'Analysis-School'!H$5,'Forecast Summary-FY26'!$D:$D, 'Analysis-School'!H$3)</f>
        <v>638</v>
      </c>
      <c r="I88" s="360">
        <v>721.6</v>
      </c>
      <c r="J88" s="360">
        <f>SUMIFS('Forecast Summary-FY25'!$AG:$AG,'Forecast Summary-FY25'!$A:$A, 'Analysis-School'!$A88,'Forecast Summary-FY25'!$C:$C, 'Analysis-School'!J$5,'Forecast Summary-FY25'!$D:$D, 'Analysis-School'!J$3)+SUMIFS('Forecast Summary-FY25'!$AK:$AK,'Forecast Summary-FY25'!$A:$A, 'Analysis-School'!$A88,'Forecast Summary-FY25'!$C:$C, 'Analysis-School'!J$5,'Forecast Summary-FY25'!$D:$D, 'Analysis-School'!J$3)</f>
        <v>684</v>
      </c>
      <c r="K88" s="360">
        <v>793.7600000000001</v>
      </c>
      <c r="L88" s="360">
        <f>SUMIFS('Forecast Summary-FY25'!$AG:$AG,'Forecast Summary-FY25'!$A:$A, 'Analysis-School'!$A88,'Forecast Summary-FY25'!$C:$C, 'Analysis-School'!L$5,'Forecast Summary-FY25'!$D:$D, 'Analysis-School'!L$3)+SUMIFS('Forecast Summary-FY25'!$AK:$AK,'Forecast Summary-FY25'!$A:$A, 'Analysis-School'!$A88,'Forecast Summary-FY25'!$C:$C, 'Analysis-School'!L$5,'Forecast Summary-FY25'!$D:$D, 'Analysis-School'!L$3)</f>
        <v>684</v>
      </c>
      <c r="M88" s="360">
        <f>SUMIFS('Forecast Summary-FY26'!$AG:$AG,'Forecast Summary-FY26'!$A:$A, 'Analysis-School'!$A88,'Forecast Summary-FY26'!$C:$C, 'Analysis-School'!M$5,'Forecast Summary-FY26'!$D:$D, 'Analysis-School'!M$3)+SUMIFS('Forecast Summary-FY26'!$AK:$AK,'Forecast Summary-FY26'!$A:$A, 'Analysis-School'!$A88,'Forecast Summary-FY26'!$C:$C, 'Analysis-School'!M$5,'Forecast Summary-FY26'!$D:$D, 'Analysis-School'!M$3)</f>
        <v>628</v>
      </c>
      <c r="N88" s="442">
        <f t="shared" si="19"/>
        <v>-1.5673981191222541E-2</v>
      </c>
      <c r="P88" s="359" t="s">
        <v>1763</v>
      </c>
      <c r="Q88" s="360">
        <f>SUMIFS('Forecast Summary-FY26'!$BA:$BA,'Forecast Summary-FY26'!$A:$A, 'Analysis-School'!$A88,'Forecast Summary-FY26'!$C:$C, 'Analysis-School'!Q$5,'Forecast Summary-FY26'!$D:$D, 'Analysis-School'!Q$3)</f>
        <v>520</v>
      </c>
      <c r="R88" s="360">
        <f>SUMIFS('Forecast Summary-FY26'!$BA:$BA,'Forecast Summary-FY26'!$A:$A, 'Analysis-School'!$A88,'Forecast Summary-FY26'!$C:$C, 'Analysis-School'!R$5,'Forecast Summary-FY26'!$D:$D, 'Analysis-School'!R$3)</f>
        <v>461</v>
      </c>
      <c r="S88" s="360">
        <f>SUMIFS('Forecast Summary-FY26'!$BA:$BA,'Forecast Summary-FY26'!$A:$A, 'Analysis-School'!$A88,'Forecast Summary-FY26'!$C:$C, 'Analysis-School'!S$5,'Forecast Summary-FY26'!$D:$D, 'Analysis-School'!S$3)</f>
        <v>424</v>
      </c>
      <c r="T88" s="360">
        <f>SUMIFS('Forecast Summary-FY26'!$BA:$BA,'Forecast Summary-FY26'!$A:$A, 'Analysis-School'!$A88,'Forecast Summary-FY26'!$C:$C, 'Analysis-School'!T$5,'Forecast Summary-FY26'!$D:$D, 'Analysis-School'!T$3)</f>
        <v>465</v>
      </c>
      <c r="U88" s="360">
        <f>SUMIFS('Forecast Summary-FY26'!$BA:$BA,'Forecast Summary-FY26'!$A:$A, 'Analysis-School'!$A88,'Forecast Summary-FY26'!$C:$C, 'Analysis-School'!U$5,'Forecast Summary-FY26'!$D:$D, 'Analysis-School'!U$3)</f>
        <v>478</v>
      </c>
      <c r="V88" s="360">
        <f>SUMIFS('Forecast Summary-FY26'!$BA:$BA,'Forecast Summary-FY26'!$A:$A, 'Analysis-School'!$A88,'Forecast Summary-FY26'!$C:$C, 'Analysis-School'!V$5,'Forecast Summary-FY26'!$D:$D, 'Analysis-School'!V$3)</f>
        <v>498</v>
      </c>
      <c r="W88" s="360">
        <v>500.923951041132</v>
      </c>
      <c r="X88" s="360">
        <f>SUMIFS('Forecast Summary-FY25'!$BE:$BE,'Forecast Summary-FY25'!$A:$A, 'Analysis-School'!$A88,'Forecast Summary-FY25'!$C:$C, 'Analysis-School'!X$5,'Forecast Summary-FY25'!$D:$D, 'Analysis-School'!X$3)+SUMIFS('Forecast Summary-FY25'!$BI:$BI,'Forecast Summary-FY25'!$A:$A, 'Analysis-School'!$A88,'Forecast Summary-FY25'!$C:$C, 'Analysis-School'!X$5,'Forecast Summary-FY25'!$D:$D, 'Analysis-School'!X$3)</f>
        <v>476</v>
      </c>
      <c r="Y88" s="360">
        <v>503.76462858725267</v>
      </c>
      <c r="Z88" s="360">
        <f>SUMIFS('Forecast Summary-FY25'!$BE:$BE,'Forecast Summary-FY25'!$A:$A, 'Analysis-School'!$A88,'Forecast Summary-FY25'!$C:$C, 'Analysis-School'!Z$5,'Forecast Summary-FY25'!$D:$D, 'Analysis-School'!Z$3)+SUMIFS('Forecast Summary-FY25'!$BI:$BI,'Forecast Summary-FY25'!$A:$A, 'Analysis-School'!$A88,'Forecast Summary-FY25'!$C:$C, 'Analysis-School'!Z$5,'Forecast Summary-FY25'!$D:$D, 'Analysis-School'!Z$3)</f>
        <v>479</v>
      </c>
      <c r="AA88" s="361">
        <f>SUMIFS('Forecast Summary-FY26'!$BE:$BE,'Forecast Summary-FY26'!$A:$A, 'Analysis-School'!$A88,'Forecast Summary-FY26'!$C:$C, 'Analysis-School'!AA$5,'Forecast Summary-FY26'!$D:$D, 'Analysis-School'!AA$3)+SUMIFS('Forecast Summary-FY26'!$BI:$BI,'Forecast Summary-FY26'!$A:$A, 'Analysis-School'!$A88,'Forecast Summary-FY26'!$C:$C, 'Analysis-School'!AA$5,'Forecast Summary-FY26'!$D:$D, 'Analysis-School'!AA$3)</f>
        <v>473</v>
      </c>
      <c r="AB88" s="442">
        <f t="shared" si="20"/>
        <v>-5.0200803212851364E-2</v>
      </c>
      <c r="AD88" s="359" t="s">
        <v>1763</v>
      </c>
      <c r="AE88" s="360">
        <f>SUMIFS('Forecast Summary-FY26'!$BM:$BM,'Forecast Summary-FY26'!$A:$A, 'Analysis-School'!$A88,'Forecast Summary-FY26'!$C:$C, 'Analysis-School'!AE$5,'Forecast Summary-FY26'!$D:$D, 'Analysis-School'!AE$3)</f>
        <v>16</v>
      </c>
      <c r="AF88" s="360">
        <f>SUMIFS('Forecast Summary-FY26'!$BM:$BM,'Forecast Summary-FY26'!$A:$A, 'Analysis-School'!$A88,'Forecast Summary-FY26'!$C:$C, 'Analysis-School'!AF$5,'Forecast Summary-FY26'!$D:$D, 'Analysis-School'!AF$3)</f>
        <v>25</v>
      </c>
      <c r="AG88" s="360">
        <f>SUMIFS('Forecast Summary-FY26'!$BM:$BM,'Forecast Summary-FY26'!$A:$A, 'Analysis-School'!$A88,'Forecast Summary-FY26'!$C:$C, 'Analysis-School'!AG$5,'Forecast Summary-FY26'!$D:$D, 'Analysis-School'!AG$3)</f>
        <v>23</v>
      </c>
      <c r="AH88" s="360">
        <f>SUMIFS('Forecast Summary-FY26'!$BM:$BM,'Forecast Summary-FY26'!$A:$A, 'Analysis-School'!$A88,'Forecast Summary-FY26'!$C:$C, 'Analysis-School'!AH$5,'Forecast Summary-FY26'!$D:$D, 'Analysis-School'!AH$3)</f>
        <v>15</v>
      </c>
      <c r="AI88" s="360">
        <f>SUMIFS('Forecast Summary-FY26'!$BM:$BM,'Forecast Summary-FY26'!$A:$A, 'Analysis-School'!$A88,'Forecast Summary-FY26'!$C:$C, 'Analysis-School'!AI$5,'Forecast Summary-FY26'!$D:$D, 'Analysis-School'!AI$3)</f>
        <v>26</v>
      </c>
      <c r="AJ88" s="360">
        <f>SUMIFS('Forecast Summary-FY26'!$BM:$BM,'Forecast Summary-FY26'!$A:$A, 'Analysis-School'!$A88,'Forecast Summary-FY26'!$C:$C, 'Analysis-School'!AJ$5,'Forecast Summary-FY26'!$D:$D, 'Analysis-School'!AJ$3)</f>
        <v>10</v>
      </c>
      <c r="AK88" s="360">
        <v>11</v>
      </c>
      <c r="AL88" s="360">
        <f>SUMIFS('Forecast Summary-FY25'!$BQ:$BQ,'Forecast Summary-FY25'!$A:$A, 'Analysis-School'!$A88,'Forecast Summary-FY25'!$C:$C, 'Analysis-School'!AL$5,'Forecast Summary-FY25'!$D:$D, 'Analysis-School'!AL$3)+SUMIFS('Forecast Summary-FY25'!$BU:$BU,'Forecast Summary-FY25'!$A:$A, 'Analysis-School'!$A88,'Forecast Summary-FY25'!$C:$C, 'Analysis-School'!AL$5,'Forecast Summary-FY25'!$D:$D, 'Analysis-School'!AL$3)</f>
        <v>33</v>
      </c>
      <c r="AM88" s="360">
        <v>10.883978074460421</v>
      </c>
      <c r="AN88" s="360">
        <f>SUMIFS('Forecast Summary-FY25'!$BQ:$BQ,'Forecast Summary-FY25'!$A:$A, 'Analysis-School'!$A88,'Forecast Summary-FY25'!$C:$C, 'Analysis-School'!AN$5,'Forecast Summary-FY25'!$D:$D, 'Analysis-School'!AN$3)+SUMIFS('Forecast Summary-FY25'!$BU:$BU,'Forecast Summary-FY25'!$A:$A, 'Analysis-School'!$A88,'Forecast Summary-FY25'!$C:$C, 'Analysis-School'!AN$5,'Forecast Summary-FY25'!$D:$D, 'Analysis-School'!AN$3)</f>
        <v>46.349999999999994</v>
      </c>
      <c r="AO88" s="361">
        <f>SUMIFS('Forecast Summary-FY26'!$BQ:$BQ,'Forecast Summary-FY26'!$A:$A, 'Analysis-School'!$A88,'Forecast Summary-FY26'!$C:$C, 'Analysis-School'!AO$5,'Forecast Summary-FY26'!$D:$D, 'Analysis-School'!AO$3)+SUMIFS('Forecast Summary-FY26'!$BU:$BU,'Forecast Summary-FY26'!$A:$A, 'Analysis-School'!$A88,'Forecast Summary-FY26'!$C:$C, 'Analysis-School'!AO$5,'Forecast Summary-FY26'!$D:$D, 'Analysis-School'!AO$3)</f>
        <v>44.782499999999999</v>
      </c>
      <c r="AP88" s="362">
        <f t="shared" si="21"/>
        <v>3.4782500000000001</v>
      </c>
    </row>
    <row r="89" spans="1:42">
      <c r="A89" s="93" t="s">
        <v>103</v>
      </c>
      <c r="B89" s="354" t="s">
        <v>1884</v>
      </c>
      <c r="C89" s="355">
        <f>SUMIFS('Forecast Summary-FY26'!$AC:$AC,'Forecast Summary-FY26'!$A:$A, 'Analysis-School'!$A89,'Forecast Summary-FY26'!$C:$C, 'Analysis-School'!C$5,'Forecast Summary-FY26'!$D:$D, 'Analysis-School'!C$3)</f>
        <v>564</v>
      </c>
      <c r="D89" s="355">
        <f>SUMIFS('Forecast Summary-FY26'!$AC:$AC,'Forecast Summary-FY26'!$A:$A, 'Analysis-School'!$A89,'Forecast Summary-FY26'!$C:$C, 'Analysis-School'!D$5,'Forecast Summary-FY26'!$D:$D, 'Analysis-School'!D$3)</f>
        <v>466</v>
      </c>
      <c r="E89" s="355">
        <f>SUMIFS('Forecast Summary-FY26'!$AC:$AC,'Forecast Summary-FY26'!$A:$A, 'Analysis-School'!$A89,'Forecast Summary-FY26'!$C:$C, 'Analysis-School'!E$5,'Forecast Summary-FY26'!$D:$D, 'Analysis-School'!E$3)</f>
        <v>435</v>
      </c>
      <c r="F89" s="355">
        <f>SUMIFS('Forecast Summary-FY26'!$AC:$AC,'Forecast Summary-FY26'!$A:$A, 'Analysis-School'!$A89,'Forecast Summary-FY26'!$C:$C, 'Analysis-School'!F$5,'Forecast Summary-FY26'!$D:$D, 'Analysis-School'!F$3)</f>
        <v>349</v>
      </c>
      <c r="G89" s="355">
        <f>SUMIFS('Forecast Summary-FY26'!$AC:$AC,'Forecast Summary-FY26'!$A:$A, 'Analysis-School'!$A89,'Forecast Summary-FY26'!$C:$C, 'Analysis-School'!G$5,'Forecast Summary-FY26'!$D:$D, 'Analysis-School'!G$3)</f>
        <v>359</v>
      </c>
      <c r="H89" s="355">
        <f>SUMIFS('Forecast Summary-FY26'!$AC:$AC,'Forecast Summary-FY26'!$A:$A, 'Analysis-School'!$A89,'Forecast Summary-FY26'!$C:$C, 'Analysis-School'!H$5,'Forecast Summary-FY26'!$D:$D, 'Analysis-School'!H$3)</f>
        <v>376</v>
      </c>
      <c r="I89" s="355">
        <v>377.15</v>
      </c>
      <c r="J89" s="355">
        <f>SUMIFS('Forecast Summary-FY25'!$AG:$AG,'Forecast Summary-FY25'!$A:$A, 'Analysis-School'!$A89,'Forecast Summary-FY25'!$C:$C, 'Analysis-School'!J$5,'Forecast Summary-FY25'!$D:$D, 'Analysis-School'!J$3)+SUMIFS('Forecast Summary-FY25'!$AK:$AK,'Forecast Summary-FY25'!$A:$A, 'Analysis-School'!$A89,'Forecast Summary-FY25'!$C:$C, 'Analysis-School'!J$5,'Forecast Summary-FY25'!$D:$D, 'Analysis-School'!J$3)</f>
        <v>485</v>
      </c>
      <c r="K89" s="355">
        <v>358.29249999999996</v>
      </c>
      <c r="L89" s="355">
        <f>SUMIFS('Forecast Summary-FY25'!$AG:$AG,'Forecast Summary-FY25'!$A:$A, 'Analysis-School'!$A89,'Forecast Summary-FY25'!$C:$C, 'Analysis-School'!L$5,'Forecast Summary-FY25'!$D:$D, 'Analysis-School'!L$3)+SUMIFS('Forecast Summary-FY25'!$AK:$AK,'Forecast Summary-FY25'!$A:$A, 'Analysis-School'!$A89,'Forecast Summary-FY25'!$C:$C, 'Analysis-School'!L$5,'Forecast Summary-FY25'!$D:$D, 'Analysis-School'!L$3)</f>
        <v>503.2</v>
      </c>
      <c r="M89" s="355">
        <f>SUMIFS('Forecast Summary-FY26'!$AG:$AG,'Forecast Summary-FY26'!$A:$A, 'Analysis-School'!$A89,'Forecast Summary-FY26'!$C:$C, 'Analysis-School'!M$5,'Forecast Summary-FY26'!$D:$D, 'Analysis-School'!M$3)+SUMIFS('Forecast Summary-FY26'!$AK:$AK,'Forecast Summary-FY26'!$A:$A, 'Analysis-School'!$A89,'Forecast Summary-FY26'!$C:$C, 'Analysis-School'!M$5,'Forecast Summary-FY26'!$D:$D, 'Analysis-School'!M$3)</f>
        <v>444</v>
      </c>
      <c r="N89" s="439">
        <f t="shared" si="19"/>
        <v>0.18085106382978733</v>
      </c>
      <c r="O89" s="358"/>
      <c r="P89" s="354" t="s">
        <v>1884</v>
      </c>
      <c r="Q89" s="355">
        <f>SUMIFS('Forecast Summary-FY26'!$BA:$BA,'Forecast Summary-FY26'!$A:$A, 'Analysis-School'!$A89,'Forecast Summary-FY26'!$C:$C, 'Analysis-School'!Q$5,'Forecast Summary-FY26'!$D:$D, 'Analysis-School'!Q$3)</f>
        <v>859</v>
      </c>
      <c r="R89" s="355">
        <f>SUMIFS('Forecast Summary-FY26'!$BA:$BA,'Forecast Summary-FY26'!$A:$A, 'Analysis-School'!$A89,'Forecast Summary-FY26'!$C:$C, 'Analysis-School'!R$5,'Forecast Summary-FY26'!$D:$D, 'Analysis-School'!R$3)</f>
        <v>962</v>
      </c>
      <c r="S89" s="355">
        <f>SUMIFS('Forecast Summary-FY26'!$BA:$BA,'Forecast Summary-FY26'!$A:$A, 'Analysis-School'!$A89,'Forecast Summary-FY26'!$C:$C, 'Analysis-School'!S$5,'Forecast Summary-FY26'!$D:$D, 'Analysis-School'!S$3)</f>
        <v>933</v>
      </c>
      <c r="T89" s="355">
        <f>SUMIFS('Forecast Summary-FY26'!$BA:$BA,'Forecast Summary-FY26'!$A:$A, 'Analysis-School'!$A89,'Forecast Summary-FY26'!$C:$C, 'Analysis-School'!T$5,'Forecast Summary-FY26'!$D:$D, 'Analysis-School'!T$3)</f>
        <v>889</v>
      </c>
      <c r="U89" s="355">
        <f>SUMIFS('Forecast Summary-FY26'!$BA:$BA,'Forecast Summary-FY26'!$A:$A, 'Analysis-School'!$A89,'Forecast Summary-FY26'!$C:$C, 'Analysis-School'!U$5,'Forecast Summary-FY26'!$D:$D, 'Analysis-School'!U$3)</f>
        <v>823</v>
      </c>
      <c r="V89" s="355">
        <f>SUMIFS('Forecast Summary-FY26'!$BA:$BA,'Forecast Summary-FY26'!$A:$A, 'Analysis-School'!$A89,'Forecast Summary-FY26'!$C:$C, 'Analysis-School'!V$5,'Forecast Summary-FY26'!$D:$D, 'Analysis-School'!V$3)</f>
        <v>759</v>
      </c>
      <c r="W89" s="355">
        <v>826.94590748596625</v>
      </c>
      <c r="X89" s="355">
        <f>SUMIFS('Forecast Summary-FY25'!$BE:$BE,'Forecast Summary-FY25'!$A:$A, 'Analysis-School'!$A89,'Forecast Summary-FY25'!$C:$C, 'Analysis-School'!X$5,'Forecast Summary-FY25'!$D:$D, 'Analysis-School'!X$3)+SUMIFS('Forecast Summary-FY25'!$BI:$BI,'Forecast Summary-FY25'!$A:$A, 'Analysis-School'!$A89,'Forecast Summary-FY25'!$C:$C, 'Analysis-School'!X$5,'Forecast Summary-FY25'!$D:$D, 'Analysis-School'!X$3)</f>
        <v>857</v>
      </c>
      <c r="Y89" s="355">
        <v>793.0152521380146</v>
      </c>
      <c r="Z89" s="355">
        <f>SUMIFS('Forecast Summary-FY25'!$BE:$BE,'Forecast Summary-FY25'!$A:$A, 'Analysis-School'!$A89,'Forecast Summary-FY25'!$C:$C, 'Analysis-School'!Z$5,'Forecast Summary-FY25'!$D:$D, 'Analysis-School'!Z$3)+SUMIFS('Forecast Summary-FY25'!$BI:$BI,'Forecast Summary-FY25'!$A:$A, 'Analysis-School'!$A89,'Forecast Summary-FY25'!$C:$C, 'Analysis-School'!Z$5,'Forecast Summary-FY25'!$D:$D, 'Analysis-School'!Z$3)</f>
        <v>893.05</v>
      </c>
      <c r="AA89" s="356">
        <f>SUMIFS('Forecast Summary-FY26'!$BE:$BE,'Forecast Summary-FY26'!$A:$A, 'Analysis-School'!$A89,'Forecast Summary-FY26'!$C:$C, 'Analysis-School'!AA$5,'Forecast Summary-FY26'!$D:$D, 'Analysis-School'!AA$3)+SUMIFS('Forecast Summary-FY26'!$BI:$BI,'Forecast Summary-FY26'!$A:$A, 'Analysis-School'!$A89,'Forecast Summary-FY26'!$C:$C, 'Analysis-School'!AA$5,'Forecast Summary-FY26'!$D:$D, 'Analysis-School'!AA$3)</f>
        <v>805.8</v>
      </c>
      <c r="AB89" s="439">
        <f t="shared" si="20"/>
        <v>6.1660079051383265E-2</v>
      </c>
      <c r="AC89" s="358"/>
      <c r="AD89" s="354" t="s">
        <v>1884</v>
      </c>
      <c r="AE89" s="355">
        <f>SUMIFS('Forecast Summary-FY26'!$BM:$BM,'Forecast Summary-FY26'!$A:$A, 'Analysis-School'!$A89,'Forecast Summary-FY26'!$C:$C, 'Analysis-School'!AE$5,'Forecast Summary-FY26'!$D:$D, 'Analysis-School'!AE$3)</f>
        <v>0</v>
      </c>
      <c r="AF89" s="355">
        <f>SUMIFS('Forecast Summary-FY26'!$BM:$BM,'Forecast Summary-FY26'!$A:$A, 'Analysis-School'!$A89,'Forecast Summary-FY26'!$C:$C, 'Analysis-School'!AF$5,'Forecast Summary-FY26'!$D:$D, 'Analysis-School'!AF$3)</f>
        <v>0</v>
      </c>
      <c r="AG89" s="355">
        <f>SUMIFS('Forecast Summary-FY26'!$BM:$BM,'Forecast Summary-FY26'!$A:$A, 'Analysis-School'!$A89,'Forecast Summary-FY26'!$C:$C, 'Analysis-School'!AG$5,'Forecast Summary-FY26'!$D:$D, 'Analysis-School'!AG$3)</f>
        <v>0</v>
      </c>
      <c r="AH89" s="355">
        <f>SUMIFS('Forecast Summary-FY26'!$BM:$BM,'Forecast Summary-FY26'!$A:$A, 'Analysis-School'!$A89,'Forecast Summary-FY26'!$C:$C, 'Analysis-School'!AH$5,'Forecast Summary-FY26'!$D:$D, 'Analysis-School'!AH$3)</f>
        <v>0</v>
      </c>
      <c r="AI89" s="355">
        <f>SUMIFS('Forecast Summary-FY26'!$BM:$BM,'Forecast Summary-FY26'!$A:$A, 'Analysis-School'!$A89,'Forecast Summary-FY26'!$C:$C, 'Analysis-School'!AI$5,'Forecast Summary-FY26'!$D:$D, 'Analysis-School'!AI$3)</f>
        <v>0</v>
      </c>
      <c r="AJ89" s="355">
        <f>SUMIFS('Forecast Summary-FY26'!$BM:$BM,'Forecast Summary-FY26'!$A:$A, 'Analysis-School'!$A89,'Forecast Summary-FY26'!$C:$C, 'Analysis-School'!AJ$5,'Forecast Summary-FY26'!$D:$D, 'Analysis-School'!AJ$3)</f>
        <v>0</v>
      </c>
      <c r="AK89" s="355">
        <v>0</v>
      </c>
      <c r="AL89" s="355">
        <f>SUMIFS('Forecast Summary-FY25'!$BQ:$BQ,'Forecast Summary-FY25'!$A:$A, 'Analysis-School'!$A89,'Forecast Summary-FY25'!$C:$C, 'Analysis-School'!AL$5,'Forecast Summary-FY25'!$D:$D, 'Analysis-School'!AL$3)+SUMIFS('Forecast Summary-FY25'!$BU:$BU,'Forecast Summary-FY25'!$A:$A, 'Analysis-School'!$A89,'Forecast Summary-FY25'!$C:$C, 'Analysis-School'!AL$5,'Forecast Summary-FY25'!$D:$D, 'Analysis-School'!AL$3)</f>
        <v>14</v>
      </c>
      <c r="AM89" s="355">
        <v>0</v>
      </c>
      <c r="AN89" s="355">
        <f>SUMIFS('Forecast Summary-FY25'!$BQ:$BQ,'Forecast Summary-FY25'!$A:$A, 'Analysis-School'!$A89,'Forecast Summary-FY25'!$C:$C, 'Analysis-School'!AN$5,'Forecast Summary-FY25'!$D:$D, 'Analysis-School'!AN$3)+SUMIFS('Forecast Summary-FY25'!$BU:$BU,'Forecast Summary-FY25'!$A:$A, 'Analysis-School'!$A89,'Forecast Summary-FY25'!$C:$C, 'Analysis-School'!AN$5,'Forecast Summary-FY25'!$D:$D, 'Analysis-School'!AN$3)</f>
        <v>13.299999999999999</v>
      </c>
      <c r="AO89" s="356">
        <f>SUMIFS('Forecast Summary-FY26'!$BQ:$BQ,'Forecast Summary-FY26'!$A:$A, 'Analysis-School'!$A89,'Forecast Summary-FY26'!$C:$C, 'Analysis-School'!AO$5,'Forecast Summary-FY26'!$D:$D, 'Analysis-School'!AO$3)+SUMIFS('Forecast Summary-FY26'!$BU:$BU,'Forecast Summary-FY26'!$A:$A, 'Analysis-School'!$A89,'Forecast Summary-FY26'!$C:$C, 'Analysis-School'!AO$5,'Forecast Summary-FY26'!$D:$D, 'Analysis-School'!AO$3)</f>
        <v>12.634999999999998</v>
      </c>
      <c r="AP89" s="357" t="str">
        <f t="shared" si="21"/>
        <v>NA</v>
      </c>
    </row>
    <row r="90" spans="1:42">
      <c r="A90" s="93" t="s">
        <v>105</v>
      </c>
      <c r="B90" s="359" t="s">
        <v>1765</v>
      </c>
      <c r="C90" s="360">
        <f>SUMIFS('Forecast Summary-FY26'!$AC:$AC,'Forecast Summary-FY26'!$A:$A, 'Analysis-School'!$A90,'Forecast Summary-FY26'!$C:$C, 'Analysis-School'!C$5,'Forecast Summary-FY26'!$D:$D, 'Analysis-School'!C$3)</f>
        <v>245</v>
      </c>
      <c r="D90" s="360">
        <f>SUMIFS('Forecast Summary-FY26'!$AC:$AC,'Forecast Summary-FY26'!$A:$A, 'Analysis-School'!$A90,'Forecast Summary-FY26'!$C:$C, 'Analysis-School'!D$5,'Forecast Summary-FY26'!$D:$D, 'Analysis-School'!D$3)</f>
        <v>252</v>
      </c>
      <c r="E90" s="360">
        <f>SUMIFS('Forecast Summary-FY26'!$AC:$AC,'Forecast Summary-FY26'!$A:$A, 'Analysis-School'!$A90,'Forecast Summary-FY26'!$C:$C, 'Analysis-School'!E$5,'Forecast Summary-FY26'!$D:$D, 'Analysis-School'!E$3)</f>
        <v>139</v>
      </c>
      <c r="F90" s="360">
        <f>SUMIFS('Forecast Summary-FY26'!$AC:$AC,'Forecast Summary-FY26'!$A:$A, 'Analysis-School'!$A90,'Forecast Summary-FY26'!$C:$C, 'Analysis-School'!F$5,'Forecast Summary-FY26'!$D:$D, 'Analysis-School'!F$3)</f>
        <v>601</v>
      </c>
      <c r="G90" s="360">
        <f>SUMIFS('Forecast Summary-FY26'!$AC:$AC,'Forecast Summary-FY26'!$A:$A, 'Analysis-School'!$A90,'Forecast Summary-FY26'!$C:$C, 'Analysis-School'!G$5,'Forecast Summary-FY26'!$D:$D, 'Analysis-School'!G$3)</f>
        <v>429</v>
      </c>
      <c r="H90" s="360">
        <f>SUMIFS('Forecast Summary-FY26'!$AC:$AC,'Forecast Summary-FY26'!$A:$A, 'Analysis-School'!$A90,'Forecast Summary-FY26'!$C:$C, 'Analysis-School'!H$5,'Forecast Summary-FY26'!$D:$D, 'Analysis-School'!H$3)</f>
        <v>382</v>
      </c>
      <c r="I90" s="360">
        <v>433.40000000000003</v>
      </c>
      <c r="J90" s="360">
        <f>SUMIFS('Forecast Summary-FY25'!$AG:$AG,'Forecast Summary-FY25'!$A:$A, 'Analysis-School'!$A90,'Forecast Summary-FY25'!$C:$C, 'Analysis-School'!J$5,'Forecast Summary-FY25'!$D:$D, 'Analysis-School'!J$3)+SUMIFS('Forecast Summary-FY25'!$AK:$AK,'Forecast Summary-FY25'!$A:$A, 'Analysis-School'!$A90,'Forecast Summary-FY25'!$C:$C, 'Analysis-School'!J$5,'Forecast Summary-FY25'!$D:$D, 'Analysis-School'!J$3)</f>
        <v>523</v>
      </c>
      <c r="K90" s="360">
        <v>476.74000000000007</v>
      </c>
      <c r="L90" s="360">
        <f>SUMIFS('Forecast Summary-FY25'!$AG:$AG,'Forecast Summary-FY25'!$A:$A, 'Analysis-School'!$A90,'Forecast Summary-FY25'!$C:$C, 'Analysis-School'!L$5,'Forecast Summary-FY25'!$D:$D, 'Analysis-School'!L$3)+SUMIFS('Forecast Summary-FY25'!$AK:$AK,'Forecast Summary-FY25'!$A:$A, 'Analysis-School'!$A90,'Forecast Summary-FY25'!$C:$C, 'Analysis-School'!L$5,'Forecast Summary-FY25'!$D:$D, 'Analysis-School'!L$3)</f>
        <v>496.84999999999997</v>
      </c>
      <c r="M90" s="360">
        <f>SUMIFS('Forecast Summary-FY26'!$AG:$AG,'Forecast Summary-FY26'!$A:$A, 'Analysis-School'!$A90,'Forecast Summary-FY26'!$C:$C, 'Analysis-School'!M$5,'Forecast Summary-FY26'!$D:$D, 'Analysis-School'!M$3)+SUMIFS('Forecast Summary-FY26'!$AK:$AK,'Forecast Summary-FY26'!$A:$A, 'Analysis-School'!$A90,'Forecast Summary-FY26'!$C:$C, 'Analysis-School'!M$5,'Forecast Summary-FY26'!$D:$D, 'Analysis-School'!M$3)</f>
        <v>427.35499999999996</v>
      </c>
      <c r="N90" s="442">
        <f t="shared" si="19"/>
        <v>0.11873036649214641</v>
      </c>
      <c r="P90" s="359" t="s">
        <v>1765</v>
      </c>
      <c r="Q90" s="360">
        <f>SUMIFS('Forecast Summary-FY26'!$BA:$BA,'Forecast Summary-FY26'!$A:$A, 'Analysis-School'!$A90,'Forecast Summary-FY26'!$C:$C, 'Analysis-School'!Q$5,'Forecast Summary-FY26'!$D:$D, 'Analysis-School'!Q$3)</f>
        <v>846</v>
      </c>
      <c r="R90" s="360">
        <f>SUMIFS('Forecast Summary-FY26'!$BA:$BA,'Forecast Summary-FY26'!$A:$A, 'Analysis-School'!$A90,'Forecast Summary-FY26'!$C:$C, 'Analysis-School'!R$5,'Forecast Summary-FY26'!$D:$D, 'Analysis-School'!R$3)</f>
        <v>907</v>
      </c>
      <c r="S90" s="360">
        <f>SUMIFS('Forecast Summary-FY26'!$BA:$BA,'Forecast Summary-FY26'!$A:$A, 'Analysis-School'!$A90,'Forecast Summary-FY26'!$C:$C, 'Analysis-School'!S$5,'Forecast Summary-FY26'!$D:$D, 'Analysis-School'!S$3)</f>
        <v>971</v>
      </c>
      <c r="T90" s="360">
        <f>SUMIFS('Forecast Summary-FY26'!$BA:$BA,'Forecast Summary-FY26'!$A:$A, 'Analysis-School'!$A90,'Forecast Summary-FY26'!$C:$C, 'Analysis-School'!T$5,'Forecast Summary-FY26'!$D:$D, 'Analysis-School'!T$3)</f>
        <v>1019</v>
      </c>
      <c r="U90" s="360">
        <f>SUMIFS('Forecast Summary-FY26'!$BA:$BA,'Forecast Summary-FY26'!$A:$A, 'Analysis-School'!$A90,'Forecast Summary-FY26'!$C:$C, 'Analysis-School'!U$5,'Forecast Summary-FY26'!$D:$D, 'Analysis-School'!U$3)</f>
        <v>1028</v>
      </c>
      <c r="V90" s="360">
        <f>SUMIFS('Forecast Summary-FY26'!$BA:$BA,'Forecast Summary-FY26'!$A:$A, 'Analysis-School'!$A90,'Forecast Summary-FY26'!$C:$C, 'Analysis-School'!V$5,'Forecast Summary-FY26'!$D:$D, 'Analysis-School'!V$3)</f>
        <v>1086</v>
      </c>
      <c r="W90" s="360">
        <v>1163.7003665079151</v>
      </c>
      <c r="X90" s="360">
        <f>SUMIFS('Forecast Summary-FY25'!$BE:$BE,'Forecast Summary-FY25'!$A:$A, 'Analysis-School'!$A90,'Forecast Summary-FY25'!$C:$C, 'Analysis-School'!X$5,'Forecast Summary-FY25'!$D:$D, 'Analysis-School'!X$3)+SUMIFS('Forecast Summary-FY25'!$BI:$BI,'Forecast Summary-FY25'!$A:$A, 'Analysis-School'!$A90,'Forecast Summary-FY25'!$C:$C, 'Analysis-School'!X$5,'Forecast Summary-FY25'!$D:$D, 'Analysis-School'!X$3)</f>
        <v>1025</v>
      </c>
      <c r="Y90" s="360">
        <v>1211.3182281351098</v>
      </c>
      <c r="Z90" s="360">
        <f>SUMIFS('Forecast Summary-FY25'!$BE:$BE,'Forecast Summary-FY25'!$A:$A, 'Analysis-School'!$A90,'Forecast Summary-FY25'!$C:$C, 'Analysis-School'!Z$5,'Forecast Summary-FY25'!$D:$D, 'Analysis-School'!Z$3)+SUMIFS('Forecast Summary-FY25'!$BI:$BI,'Forecast Summary-FY25'!$A:$A, 'Analysis-School'!$A90,'Forecast Summary-FY25'!$C:$C, 'Analysis-School'!Z$5,'Forecast Summary-FY25'!$D:$D, 'Analysis-School'!Z$3)</f>
        <v>1027</v>
      </c>
      <c r="AA90" s="361">
        <f>SUMIFS('Forecast Summary-FY26'!$BE:$BE,'Forecast Summary-FY26'!$A:$A, 'Analysis-School'!$A90,'Forecast Summary-FY26'!$C:$C, 'Analysis-School'!AA$5,'Forecast Summary-FY26'!$D:$D, 'Analysis-School'!AA$3)+SUMIFS('Forecast Summary-FY26'!$BI:$BI,'Forecast Summary-FY26'!$A:$A, 'Analysis-School'!$A90,'Forecast Summary-FY26'!$C:$C, 'Analysis-School'!AA$5,'Forecast Summary-FY26'!$D:$D, 'Analysis-School'!AA$3)</f>
        <v>1009</v>
      </c>
      <c r="AB90" s="442">
        <f t="shared" si="20"/>
        <v>-7.0902394106813982E-2</v>
      </c>
      <c r="AD90" s="359" t="s">
        <v>1765</v>
      </c>
      <c r="AE90" s="360">
        <f>SUMIFS('Forecast Summary-FY26'!$BM:$BM,'Forecast Summary-FY26'!$A:$A, 'Analysis-School'!$A90,'Forecast Summary-FY26'!$C:$C, 'Analysis-School'!AE$5,'Forecast Summary-FY26'!$D:$D, 'Analysis-School'!AE$3)</f>
        <v>0</v>
      </c>
      <c r="AF90" s="360">
        <f>SUMIFS('Forecast Summary-FY26'!$BM:$BM,'Forecast Summary-FY26'!$A:$A, 'Analysis-School'!$A90,'Forecast Summary-FY26'!$C:$C, 'Analysis-School'!AF$5,'Forecast Summary-FY26'!$D:$D, 'Analysis-School'!AF$3)</f>
        <v>0</v>
      </c>
      <c r="AG90" s="360">
        <f>SUMIFS('Forecast Summary-FY26'!$BM:$BM,'Forecast Summary-FY26'!$A:$A, 'Analysis-School'!$A90,'Forecast Summary-FY26'!$C:$C, 'Analysis-School'!AG$5,'Forecast Summary-FY26'!$D:$D, 'Analysis-School'!AG$3)</f>
        <v>0</v>
      </c>
      <c r="AH90" s="360">
        <f>SUMIFS('Forecast Summary-FY26'!$BM:$BM,'Forecast Summary-FY26'!$A:$A, 'Analysis-School'!$A90,'Forecast Summary-FY26'!$C:$C, 'Analysis-School'!AH$5,'Forecast Summary-FY26'!$D:$D, 'Analysis-School'!AH$3)</f>
        <v>0</v>
      </c>
      <c r="AI90" s="360">
        <f>SUMIFS('Forecast Summary-FY26'!$BM:$BM,'Forecast Summary-FY26'!$A:$A, 'Analysis-School'!$A90,'Forecast Summary-FY26'!$C:$C, 'Analysis-School'!AI$5,'Forecast Summary-FY26'!$D:$D, 'Analysis-School'!AI$3)</f>
        <v>0</v>
      </c>
      <c r="AJ90" s="360">
        <f>SUMIFS('Forecast Summary-FY26'!$BM:$BM,'Forecast Summary-FY26'!$A:$A, 'Analysis-School'!$A90,'Forecast Summary-FY26'!$C:$C, 'Analysis-School'!AJ$5,'Forecast Summary-FY26'!$D:$D, 'Analysis-School'!AJ$3)</f>
        <v>0</v>
      </c>
      <c r="AK90" s="360">
        <v>0</v>
      </c>
      <c r="AL90" s="360">
        <f>SUMIFS('Forecast Summary-FY25'!$BQ:$BQ,'Forecast Summary-FY25'!$A:$A, 'Analysis-School'!$A90,'Forecast Summary-FY25'!$C:$C, 'Analysis-School'!AL$5,'Forecast Summary-FY25'!$D:$D, 'Analysis-School'!AL$3)+SUMIFS('Forecast Summary-FY25'!$BU:$BU,'Forecast Summary-FY25'!$A:$A, 'Analysis-School'!$A90,'Forecast Summary-FY25'!$C:$C, 'Analysis-School'!AL$5,'Forecast Summary-FY25'!$D:$D, 'Analysis-School'!AL$3)</f>
        <v>0</v>
      </c>
      <c r="AM90" s="360">
        <v>0</v>
      </c>
      <c r="AN90" s="360">
        <f>SUMIFS('Forecast Summary-FY25'!$BQ:$BQ,'Forecast Summary-FY25'!$A:$A, 'Analysis-School'!$A90,'Forecast Summary-FY25'!$C:$C, 'Analysis-School'!AN$5,'Forecast Summary-FY25'!$D:$D, 'Analysis-School'!AN$3)+SUMIFS('Forecast Summary-FY25'!$BU:$BU,'Forecast Summary-FY25'!$A:$A, 'Analysis-School'!$A90,'Forecast Summary-FY25'!$C:$C, 'Analysis-School'!AN$5,'Forecast Summary-FY25'!$D:$D, 'Analysis-School'!AN$3)</f>
        <v>0</v>
      </c>
      <c r="AO90" s="361">
        <f>SUMIFS('Forecast Summary-FY26'!$BQ:$BQ,'Forecast Summary-FY26'!$A:$A, 'Analysis-School'!$A90,'Forecast Summary-FY26'!$C:$C, 'Analysis-School'!AO$5,'Forecast Summary-FY26'!$D:$D, 'Analysis-School'!AO$3)+SUMIFS('Forecast Summary-FY26'!$BU:$BU,'Forecast Summary-FY26'!$A:$A, 'Analysis-School'!$A90,'Forecast Summary-FY26'!$C:$C, 'Analysis-School'!AO$5,'Forecast Summary-FY26'!$D:$D, 'Analysis-School'!AO$3)</f>
        <v>0</v>
      </c>
      <c r="AP90" s="362" t="str">
        <f t="shared" si="21"/>
        <v>NA</v>
      </c>
    </row>
    <row r="91" spans="1:42">
      <c r="A91" s="93" t="s">
        <v>107</v>
      </c>
      <c r="B91" s="354" t="s">
        <v>1885</v>
      </c>
      <c r="C91" s="355">
        <f>SUMIFS('Forecast Summary-FY26'!$AC:$AC,'Forecast Summary-FY26'!$A:$A, 'Analysis-School'!$A91,'Forecast Summary-FY26'!$C:$C, 'Analysis-School'!C$5,'Forecast Summary-FY26'!$D:$D, 'Analysis-School'!C$3)</f>
        <v>319</v>
      </c>
      <c r="D91" s="355">
        <f>SUMIFS('Forecast Summary-FY26'!$AC:$AC,'Forecast Summary-FY26'!$A:$A, 'Analysis-School'!$A91,'Forecast Summary-FY26'!$C:$C, 'Analysis-School'!D$5,'Forecast Summary-FY26'!$D:$D, 'Analysis-School'!D$3)</f>
        <v>272</v>
      </c>
      <c r="E91" s="355">
        <f>SUMIFS('Forecast Summary-FY26'!$AC:$AC,'Forecast Summary-FY26'!$A:$A, 'Analysis-School'!$A91,'Forecast Summary-FY26'!$C:$C, 'Analysis-School'!E$5,'Forecast Summary-FY26'!$D:$D, 'Analysis-School'!E$3)</f>
        <v>228</v>
      </c>
      <c r="F91" s="355">
        <f>SUMIFS('Forecast Summary-FY26'!$AC:$AC,'Forecast Summary-FY26'!$A:$A, 'Analysis-School'!$A91,'Forecast Summary-FY26'!$C:$C, 'Analysis-School'!F$5,'Forecast Summary-FY26'!$D:$D, 'Analysis-School'!F$3)</f>
        <v>270</v>
      </c>
      <c r="G91" s="355">
        <f>SUMIFS('Forecast Summary-FY26'!$AC:$AC,'Forecast Summary-FY26'!$A:$A, 'Analysis-School'!$A91,'Forecast Summary-FY26'!$C:$C, 'Analysis-School'!G$5,'Forecast Summary-FY26'!$D:$D, 'Analysis-School'!G$3)</f>
        <v>274</v>
      </c>
      <c r="H91" s="355">
        <f>SUMIFS('Forecast Summary-FY26'!$AC:$AC,'Forecast Summary-FY26'!$A:$A, 'Analysis-School'!$A91,'Forecast Summary-FY26'!$C:$C, 'Analysis-School'!H$5,'Forecast Summary-FY26'!$D:$D, 'Analysis-School'!H$3)</f>
        <v>285</v>
      </c>
      <c r="I91" s="355">
        <v>284.46598233966796</v>
      </c>
      <c r="J91" s="355">
        <f>SUMIFS('Forecast Summary-FY25'!$AG:$AG,'Forecast Summary-FY25'!$A:$A, 'Analysis-School'!$A91,'Forecast Summary-FY25'!$C:$C, 'Analysis-School'!J$5,'Forecast Summary-FY25'!$D:$D, 'Analysis-School'!J$3)+SUMIFS('Forecast Summary-FY25'!$AK:$AK,'Forecast Summary-FY25'!$A:$A, 'Analysis-School'!$A91,'Forecast Summary-FY25'!$C:$C, 'Analysis-School'!J$5,'Forecast Summary-FY25'!$D:$D, 'Analysis-School'!J$3)</f>
        <v>391</v>
      </c>
      <c r="K91" s="355">
        <v>283.88304735586985</v>
      </c>
      <c r="L91" s="355">
        <f>SUMIFS('Forecast Summary-FY25'!$AG:$AG,'Forecast Summary-FY25'!$A:$A, 'Analysis-School'!$A91,'Forecast Summary-FY25'!$C:$C, 'Analysis-School'!L$5,'Forecast Summary-FY25'!$D:$D, 'Analysis-School'!L$3)+SUMIFS('Forecast Summary-FY25'!$AK:$AK,'Forecast Summary-FY25'!$A:$A, 'Analysis-School'!$A91,'Forecast Summary-FY25'!$C:$C, 'Analysis-School'!L$5,'Forecast Summary-FY25'!$D:$D, 'Analysis-School'!L$3)</f>
        <v>386</v>
      </c>
      <c r="M91" s="355">
        <f>SUMIFS('Forecast Summary-FY26'!$AG:$AG,'Forecast Summary-FY26'!$A:$A, 'Analysis-School'!$A91,'Forecast Summary-FY26'!$C:$C, 'Analysis-School'!M$5,'Forecast Summary-FY26'!$D:$D, 'Analysis-School'!M$3)+SUMIFS('Forecast Summary-FY26'!$AK:$AK,'Forecast Summary-FY26'!$A:$A, 'Analysis-School'!$A91,'Forecast Summary-FY26'!$C:$C, 'Analysis-School'!M$5,'Forecast Summary-FY26'!$D:$D, 'Analysis-School'!M$3)</f>
        <v>333.19499999999999</v>
      </c>
      <c r="N91" s="439">
        <f t="shared" si="19"/>
        <v>0.16910526315789465</v>
      </c>
      <c r="O91" s="358"/>
      <c r="P91" s="354" t="s">
        <v>1885</v>
      </c>
      <c r="Q91" s="355">
        <f>SUMIFS('Forecast Summary-FY26'!$BA:$BA,'Forecast Summary-FY26'!$A:$A, 'Analysis-School'!$A91,'Forecast Summary-FY26'!$C:$C, 'Analysis-School'!Q$5,'Forecast Summary-FY26'!$D:$D, 'Analysis-School'!Q$3)</f>
        <v>400</v>
      </c>
      <c r="R91" s="355">
        <f>SUMIFS('Forecast Summary-FY26'!$BA:$BA,'Forecast Summary-FY26'!$A:$A, 'Analysis-School'!$A91,'Forecast Summary-FY26'!$C:$C, 'Analysis-School'!R$5,'Forecast Summary-FY26'!$D:$D, 'Analysis-School'!R$3)</f>
        <v>463</v>
      </c>
      <c r="S91" s="355">
        <f>SUMIFS('Forecast Summary-FY26'!$BA:$BA,'Forecast Summary-FY26'!$A:$A, 'Analysis-School'!$A91,'Forecast Summary-FY26'!$C:$C, 'Analysis-School'!S$5,'Forecast Summary-FY26'!$D:$D, 'Analysis-School'!S$3)</f>
        <v>364</v>
      </c>
      <c r="T91" s="355">
        <f>SUMIFS('Forecast Summary-FY26'!$BA:$BA,'Forecast Summary-FY26'!$A:$A, 'Analysis-School'!$A91,'Forecast Summary-FY26'!$C:$C, 'Analysis-School'!T$5,'Forecast Summary-FY26'!$D:$D, 'Analysis-School'!T$3)</f>
        <v>385</v>
      </c>
      <c r="U91" s="355">
        <f>SUMIFS('Forecast Summary-FY26'!$BA:$BA,'Forecast Summary-FY26'!$A:$A, 'Analysis-School'!$A91,'Forecast Summary-FY26'!$C:$C, 'Analysis-School'!U$5,'Forecast Summary-FY26'!$D:$D, 'Analysis-School'!U$3)</f>
        <v>369</v>
      </c>
      <c r="V91" s="355">
        <f>SUMIFS('Forecast Summary-FY26'!$BA:$BA,'Forecast Summary-FY26'!$A:$A, 'Analysis-School'!$A91,'Forecast Summary-FY26'!$C:$C, 'Analysis-School'!V$5,'Forecast Summary-FY26'!$D:$D, 'Analysis-School'!V$3)</f>
        <v>376</v>
      </c>
      <c r="W91" s="355">
        <v>373.9761709044372</v>
      </c>
      <c r="X91" s="355">
        <f>SUMIFS('Forecast Summary-FY25'!$BE:$BE,'Forecast Summary-FY25'!$A:$A, 'Analysis-School'!$A91,'Forecast Summary-FY25'!$C:$C, 'Analysis-School'!X$5,'Forecast Summary-FY25'!$D:$D, 'Analysis-School'!X$3)+SUMIFS('Forecast Summary-FY25'!$BI:$BI,'Forecast Summary-FY25'!$A:$A, 'Analysis-School'!$A91,'Forecast Summary-FY25'!$C:$C, 'Analysis-School'!X$5,'Forecast Summary-FY25'!$D:$D, 'Analysis-School'!X$3)</f>
        <v>447</v>
      </c>
      <c r="Y91" s="355">
        <v>366.62563749941336</v>
      </c>
      <c r="Z91" s="355">
        <f>SUMIFS('Forecast Summary-FY25'!$BE:$BE,'Forecast Summary-FY25'!$A:$A, 'Analysis-School'!$A91,'Forecast Summary-FY25'!$C:$C, 'Analysis-School'!Z$5,'Forecast Summary-FY25'!$D:$D, 'Analysis-School'!Z$3)+SUMIFS('Forecast Summary-FY25'!$BI:$BI,'Forecast Summary-FY25'!$A:$A, 'Analysis-School'!$A91,'Forecast Summary-FY25'!$C:$C, 'Analysis-School'!Z$5,'Forecast Summary-FY25'!$D:$D, 'Analysis-School'!Z$3)</f>
        <v>435.7</v>
      </c>
      <c r="AA91" s="356">
        <f>SUMIFS('Forecast Summary-FY26'!$BE:$BE,'Forecast Summary-FY26'!$A:$A, 'Analysis-School'!$A91,'Forecast Summary-FY26'!$C:$C, 'Analysis-School'!AA$5,'Forecast Summary-FY26'!$D:$D, 'Analysis-School'!AA$3)+SUMIFS('Forecast Summary-FY26'!$BI:$BI,'Forecast Summary-FY26'!$A:$A, 'Analysis-School'!$A91,'Forecast Summary-FY26'!$C:$C, 'Analysis-School'!AA$5,'Forecast Summary-FY26'!$D:$D, 'Analysis-School'!AA$3)</f>
        <v>412.76499999999999</v>
      </c>
      <c r="AB91" s="439">
        <f t="shared" si="20"/>
        <v>9.7779255319148994E-2</v>
      </c>
      <c r="AC91" s="358"/>
      <c r="AD91" s="354" t="s">
        <v>1885</v>
      </c>
      <c r="AE91" s="355">
        <f>SUMIFS('Forecast Summary-FY26'!$BM:$BM,'Forecast Summary-FY26'!$A:$A, 'Analysis-School'!$A91,'Forecast Summary-FY26'!$C:$C, 'Analysis-School'!AE$5,'Forecast Summary-FY26'!$D:$D, 'Analysis-School'!AE$3)</f>
        <v>0</v>
      </c>
      <c r="AF91" s="355">
        <f>SUMIFS('Forecast Summary-FY26'!$BM:$BM,'Forecast Summary-FY26'!$A:$A, 'Analysis-School'!$A91,'Forecast Summary-FY26'!$C:$C, 'Analysis-School'!AF$5,'Forecast Summary-FY26'!$D:$D, 'Analysis-School'!AF$3)</f>
        <v>0</v>
      </c>
      <c r="AG91" s="355">
        <f>SUMIFS('Forecast Summary-FY26'!$BM:$BM,'Forecast Summary-FY26'!$A:$A, 'Analysis-School'!$A91,'Forecast Summary-FY26'!$C:$C, 'Analysis-School'!AG$5,'Forecast Summary-FY26'!$D:$D, 'Analysis-School'!AG$3)</f>
        <v>0</v>
      </c>
      <c r="AH91" s="355">
        <f>SUMIFS('Forecast Summary-FY26'!$BM:$BM,'Forecast Summary-FY26'!$A:$A, 'Analysis-School'!$A91,'Forecast Summary-FY26'!$C:$C, 'Analysis-School'!AH$5,'Forecast Summary-FY26'!$D:$D, 'Analysis-School'!AH$3)</f>
        <v>0</v>
      </c>
      <c r="AI91" s="355">
        <f>SUMIFS('Forecast Summary-FY26'!$BM:$BM,'Forecast Summary-FY26'!$A:$A, 'Analysis-School'!$A91,'Forecast Summary-FY26'!$C:$C, 'Analysis-School'!AI$5,'Forecast Summary-FY26'!$D:$D, 'Analysis-School'!AI$3)</f>
        <v>0</v>
      </c>
      <c r="AJ91" s="355">
        <f>SUMIFS('Forecast Summary-FY26'!$BM:$BM,'Forecast Summary-FY26'!$A:$A, 'Analysis-School'!$A91,'Forecast Summary-FY26'!$C:$C, 'Analysis-School'!AJ$5,'Forecast Summary-FY26'!$D:$D, 'Analysis-School'!AJ$3)</f>
        <v>0</v>
      </c>
      <c r="AK91" s="355">
        <v>0</v>
      </c>
      <c r="AL91" s="355">
        <f>SUMIFS('Forecast Summary-FY25'!$BQ:$BQ,'Forecast Summary-FY25'!$A:$A, 'Analysis-School'!$A91,'Forecast Summary-FY25'!$C:$C, 'Analysis-School'!AL$5,'Forecast Summary-FY25'!$D:$D, 'Analysis-School'!AL$3)+SUMIFS('Forecast Summary-FY25'!$BU:$BU,'Forecast Summary-FY25'!$A:$A, 'Analysis-School'!$A91,'Forecast Summary-FY25'!$C:$C, 'Analysis-School'!AL$5,'Forecast Summary-FY25'!$D:$D, 'Analysis-School'!AL$3)</f>
        <v>0</v>
      </c>
      <c r="AM91" s="355">
        <v>0</v>
      </c>
      <c r="AN91" s="355">
        <f>SUMIFS('Forecast Summary-FY25'!$BQ:$BQ,'Forecast Summary-FY25'!$A:$A, 'Analysis-School'!$A91,'Forecast Summary-FY25'!$C:$C, 'Analysis-School'!AN$5,'Forecast Summary-FY25'!$D:$D, 'Analysis-School'!AN$3)+SUMIFS('Forecast Summary-FY25'!$BU:$BU,'Forecast Summary-FY25'!$A:$A, 'Analysis-School'!$A91,'Forecast Summary-FY25'!$C:$C, 'Analysis-School'!AN$5,'Forecast Summary-FY25'!$D:$D, 'Analysis-School'!AN$3)</f>
        <v>0</v>
      </c>
      <c r="AO91" s="356">
        <f>SUMIFS('Forecast Summary-FY26'!$BQ:$BQ,'Forecast Summary-FY26'!$A:$A, 'Analysis-School'!$A91,'Forecast Summary-FY26'!$C:$C, 'Analysis-School'!AO$5,'Forecast Summary-FY26'!$D:$D, 'Analysis-School'!AO$3)+SUMIFS('Forecast Summary-FY26'!$BU:$BU,'Forecast Summary-FY26'!$A:$A, 'Analysis-School'!$A91,'Forecast Summary-FY26'!$C:$C, 'Analysis-School'!AO$5,'Forecast Summary-FY26'!$D:$D, 'Analysis-School'!AO$3)</f>
        <v>0</v>
      </c>
      <c r="AP91" s="357" t="str">
        <f t="shared" si="21"/>
        <v>NA</v>
      </c>
    </row>
    <row r="92" spans="1:42">
      <c r="A92" s="93" t="s">
        <v>109</v>
      </c>
      <c r="B92" s="359" t="s">
        <v>1886</v>
      </c>
      <c r="C92" s="360">
        <f>SUMIFS('Forecast Summary-FY26'!$AC:$AC,'Forecast Summary-FY26'!$A:$A, 'Analysis-School'!$A92,'Forecast Summary-FY26'!$C:$C, 'Analysis-School'!C$5,'Forecast Summary-FY26'!$D:$D, 'Analysis-School'!C$3)</f>
        <v>456</v>
      </c>
      <c r="D92" s="360">
        <f>SUMIFS('Forecast Summary-FY26'!$AC:$AC,'Forecast Summary-FY26'!$A:$A, 'Analysis-School'!$A92,'Forecast Summary-FY26'!$C:$C, 'Analysis-School'!D$5,'Forecast Summary-FY26'!$D:$D, 'Analysis-School'!D$3)</f>
        <v>561</v>
      </c>
      <c r="E92" s="360">
        <f>SUMIFS('Forecast Summary-FY26'!$AC:$AC,'Forecast Summary-FY26'!$A:$A, 'Analysis-School'!$A92,'Forecast Summary-FY26'!$C:$C, 'Analysis-School'!E$5,'Forecast Summary-FY26'!$D:$D, 'Analysis-School'!E$3)</f>
        <v>401</v>
      </c>
      <c r="F92" s="360">
        <f>SUMIFS('Forecast Summary-FY26'!$AC:$AC,'Forecast Summary-FY26'!$A:$A, 'Analysis-School'!$A92,'Forecast Summary-FY26'!$C:$C, 'Analysis-School'!F$5,'Forecast Summary-FY26'!$D:$D, 'Analysis-School'!F$3)</f>
        <v>503</v>
      </c>
      <c r="G92" s="360">
        <f>SUMIFS('Forecast Summary-FY26'!$AC:$AC,'Forecast Summary-FY26'!$A:$A, 'Analysis-School'!$A92,'Forecast Summary-FY26'!$C:$C, 'Analysis-School'!G$5,'Forecast Summary-FY26'!$D:$D, 'Analysis-School'!G$3)</f>
        <v>518</v>
      </c>
      <c r="H92" s="360">
        <f>SUMIFS('Forecast Summary-FY26'!$AC:$AC,'Forecast Summary-FY26'!$A:$A, 'Analysis-School'!$A92,'Forecast Summary-FY26'!$C:$C, 'Analysis-School'!H$5,'Forecast Summary-FY26'!$D:$D, 'Analysis-School'!H$3)</f>
        <v>636</v>
      </c>
      <c r="I92" s="360">
        <v>644.34166457129913</v>
      </c>
      <c r="J92" s="360">
        <f>SUMIFS('Forecast Summary-FY25'!$AG:$AG,'Forecast Summary-FY25'!$A:$A, 'Analysis-School'!$A92,'Forecast Summary-FY25'!$C:$C, 'Analysis-School'!J$5,'Forecast Summary-FY25'!$D:$D, 'Analysis-School'!J$3)+SUMIFS('Forecast Summary-FY25'!$AK:$AK,'Forecast Summary-FY25'!$A:$A, 'Analysis-School'!$A92,'Forecast Summary-FY25'!$C:$C, 'Analysis-School'!J$5,'Forecast Summary-FY25'!$D:$D, 'Analysis-School'!J$3)</f>
        <v>781</v>
      </c>
      <c r="K92" s="360">
        <v>669.23193656771389</v>
      </c>
      <c r="L92" s="360">
        <f>SUMIFS('Forecast Summary-FY25'!$AG:$AG,'Forecast Summary-FY25'!$A:$A, 'Analysis-School'!$A92,'Forecast Summary-FY25'!$C:$C, 'Analysis-School'!L$5,'Forecast Summary-FY25'!$D:$D, 'Analysis-School'!L$3)+SUMIFS('Forecast Summary-FY25'!$AK:$AK,'Forecast Summary-FY25'!$A:$A, 'Analysis-School'!$A92,'Forecast Summary-FY25'!$C:$C, 'Analysis-School'!L$5,'Forecast Summary-FY25'!$D:$D, 'Analysis-School'!L$3)</f>
        <v>781.55</v>
      </c>
      <c r="M92" s="360">
        <f>SUMIFS('Forecast Summary-FY26'!$AG:$AG,'Forecast Summary-FY26'!$A:$A, 'Analysis-School'!$A92,'Forecast Summary-FY26'!$C:$C, 'Analysis-School'!M$5,'Forecast Summary-FY26'!$D:$D, 'Analysis-School'!M$3)+SUMIFS('Forecast Summary-FY26'!$AK:$AK,'Forecast Summary-FY26'!$A:$A, 'Analysis-School'!$A92,'Forecast Summary-FY26'!$C:$C, 'Analysis-School'!M$5,'Forecast Summary-FY26'!$D:$D, 'Analysis-School'!M$3)</f>
        <v>743.22749999999996</v>
      </c>
      <c r="N92" s="442">
        <f t="shared" si="19"/>
        <v>0.16859669811320743</v>
      </c>
      <c r="P92" s="359" t="s">
        <v>1886</v>
      </c>
      <c r="Q92" s="360">
        <f>SUMIFS('Forecast Summary-FY26'!$BA:$BA,'Forecast Summary-FY26'!$A:$A, 'Analysis-School'!$A92,'Forecast Summary-FY26'!$C:$C, 'Analysis-School'!Q$5,'Forecast Summary-FY26'!$D:$D, 'Analysis-School'!Q$3)</f>
        <v>607</v>
      </c>
      <c r="R92" s="360">
        <f>SUMIFS('Forecast Summary-FY26'!$BA:$BA,'Forecast Summary-FY26'!$A:$A, 'Analysis-School'!$A92,'Forecast Summary-FY26'!$C:$C, 'Analysis-School'!R$5,'Forecast Summary-FY26'!$D:$D, 'Analysis-School'!R$3)</f>
        <v>803</v>
      </c>
      <c r="S92" s="360">
        <f>SUMIFS('Forecast Summary-FY26'!$BA:$BA,'Forecast Summary-FY26'!$A:$A, 'Analysis-School'!$A92,'Forecast Summary-FY26'!$C:$C, 'Analysis-School'!S$5,'Forecast Summary-FY26'!$D:$D, 'Analysis-School'!S$3)</f>
        <v>771</v>
      </c>
      <c r="T92" s="360">
        <f>SUMIFS('Forecast Summary-FY26'!$BA:$BA,'Forecast Summary-FY26'!$A:$A, 'Analysis-School'!$A92,'Forecast Summary-FY26'!$C:$C, 'Analysis-School'!T$5,'Forecast Summary-FY26'!$D:$D, 'Analysis-School'!T$3)</f>
        <v>930</v>
      </c>
      <c r="U92" s="360">
        <f>SUMIFS('Forecast Summary-FY26'!$BA:$BA,'Forecast Summary-FY26'!$A:$A, 'Analysis-School'!$A92,'Forecast Summary-FY26'!$C:$C, 'Analysis-School'!U$5,'Forecast Summary-FY26'!$D:$D, 'Analysis-School'!U$3)</f>
        <v>940</v>
      </c>
      <c r="V92" s="360">
        <f>SUMIFS('Forecast Summary-FY26'!$BA:$BA,'Forecast Summary-FY26'!$A:$A, 'Analysis-School'!$A92,'Forecast Summary-FY26'!$C:$C, 'Analysis-School'!V$5,'Forecast Summary-FY26'!$D:$D, 'Analysis-School'!V$3)</f>
        <v>1028</v>
      </c>
      <c r="W92" s="360">
        <v>1252.3061784306847</v>
      </c>
      <c r="X92" s="360">
        <f>SUMIFS('Forecast Summary-FY25'!$BE:$BE,'Forecast Summary-FY25'!$A:$A, 'Analysis-School'!$A92,'Forecast Summary-FY25'!$C:$C, 'Analysis-School'!X$5,'Forecast Summary-FY25'!$D:$D, 'Analysis-School'!X$3)+SUMIFS('Forecast Summary-FY25'!$BI:$BI,'Forecast Summary-FY25'!$A:$A, 'Analysis-School'!$A92,'Forecast Summary-FY25'!$C:$C, 'Analysis-School'!X$5,'Forecast Summary-FY25'!$D:$D, 'Analysis-School'!X$3)</f>
        <v>1148</v>
      </c>
      <c r="Y92" s="360">
        <v>1325.6171089234765</v>
      </c>
      <c r="Z92" s="360">
        <f>SUMIFS('Forecast Summary-FY25'!$BE:$BE,'Forecast Summary-FY25'!$A:$A, 'Analysis-School'!$A92,'Forecast Summary-FY25'!$C:$C, 'Analysis-School'!Z$5,'Forecast Summary-FY25'!$D:$D, 'Analysis-School'!Z$3)+SUMIFS('Forecast Summary-FY25'!$BI:$BI,'Forecast Summary-FY25'!$A:$A, 'Analysis-School'!$A92,'Forecast Summary-FY25'!$C:$C, 'Analysis-School'!Z$5,'Forecast Summary-FY25'!$D:$D, 'Analysis-School'!Z$3)</f>
        <v>1189.9000000000001</v>
      </c>
      <c r="AA92" s="361">
        <f>SUMIFS('Forecast Summary-FY26'!$BE:$BE,'Forecast Summary-FY26'!$A:$A, 'Analysis-School'!$A92,'Forecast Summary-FY26'!$C:$C, 'Analysis-School'!AA$5,'Forecast Summary-FY26'!$D:$D, 'Analysis-School'!AA$3)+SUMIFS('Forecast Summary-FY26'!$BI:$BI,'Forecast Summary-FY26'!$A:$A, 'Analysis-School'!$A92,'Forecast Summary-FY26'!$C:$C, 'Analysis-School'!AA$5,'Forecast Summary-FY26'!$D:$D, 'Analysis-School'!AA$3)</f>
        <v>1053.375</v>
      </c>
      <c r="AB92" s="442">
        <f t="shared" si="20"/>
        <v>2.4683852140077844E-2</v>
      </c>
      <c r="AD92" s="359" t="s">
        <v>1886</v>
      </c>
      <c r="AE92" s="360">
        <f>SUMIFS('Forecast Summary-FY26'!$BM:$BM,'Forecast Summary-FY26'!$A:$A, 'Analysis-School'!$A92,'Forecast Summary-FY26'!$C:$C, 'Analysis-School'!AE$5,'Forecast Summary-FY26'!$D:$D, 'Analysis-School'!AE$3)</f>
        <v>0</v>
      </c>
      <c r="AF92" s="360">
        <f>SUMIFS('Forecast Summary-FY26'!$BM:$BM,'Forecast Summary-FY26'!$A:$A, 'Analysis-School'!$A92,'Forecast Summary-FY26'!$C:$C, 'Analysis-School'!AF$5,'Forecast Summary-FY26'!$D:$D, 'Analysis-School'!AF$3)</f>
        <v>0</v>
      </c>
      <c r="AG92" s="360">
        <f>SUMIFS('Forecast Summary-FY26'!$BM:$BM,'Forecast Summary-FY26'!$A:$A, 'Analysis-School'!$A92,'Forecast Summary-FY26'!$C:$C, 'Analysis-School'!AG$5,'Forecast Summary-FY26'!$D:$D, 'Analysis-School'!AG$3)</f>
        <v>0</v>
      </c>
      <c r="AH92" s="360">
        <f>SUMIFS('Forecast Summary-FY26'!$BM:$BM,'Forecast Summary-FY26'!$A:$A, 'Analysis-School'!$A92,'Forecast Summary-FY26'!$C:$C, 'Analysis-School'!AH$5,'Forecast Summary-FY26'!$D:$D, 'Analysis-School'!AH$3)</f>
        <v>70</v>
      </c>
      <c r="AI92" s="360">
        <f>SUMIFS('Forecast Summary-FY26'!$BM:$BM,'Forecast Summary-FY26'!$A:$A, 'Analysis-School'!$A92,'Forecast Summary-FY26'!$C:$C, 'Analysis-School'!AI$5,'Forecast Summary-FY26'!$D:$D, 'Analysis-School'!AI$3)</f>
        <v>74</v>
      </c>
      <c r="AJ92" s="360">
        <f>SUMIFS('Forecast Summary-FY26'!$BM:$BM,'Forecast Summary-FY26'!$A:$A, 'Analysis-School'!$A92,'Forecast Summary-FY26'!$C:$C, 'Analysis-School'!AJ$5,'Forecast Summary-FY26'!$D:$D, 'Analysis-School'!AJ$3)</f>
        <v>61</v>
      </c>
      <c r="AK92" s="360">
        <v>69.300000000000011</v>
      </c>
      <c r="AL92" s="360">
        <f>SUMIFS('Forecast Summary-FY25'!$BQ:$BQ,'Forecast Summary-FY25'!$A:$A, 'Analysis-School'!$A92,'Forecast Summary-FY25'!$C:$C, 'Analysis-School'!AL$5,'Forecast Summary-FY25'!$D:$D, 'Analysis-School'!AL$3)+SUMIFS('Forecast Summary-FY25'!$BU:$BU,'Forecast Summary-FY25'!$A:$A, 'Analysis-School'!$A92,'Forecast Summary-FY25'!$C:$C, 'Analysis-School'!AL$5,'Forecast Summary-FY25'!$D:$D, 'Analysis-School'!AL$3)</f>
        <v>85</v>
      </c>
      <c r="AM92" s="360">
        <v>76.230000000000018</v>
      </c>
      <c r="AN92" s="360">
        <f>SUMIFS('Forecast Summary-FY25'!$BQ:$BQ,'Forecast Summary-FY25'!$A:$A, 'Analysis-School'!$A92,'Forecast Summary-FY25'!$C:$C, 'Analysis-School'!AN$5,'Forecast Summary-FY25'!$D:$D, 'Analysis-School'!AN$3)+SUMIFS('Forecast Summary-FY25'!$BU:$BU,'Forecast Summary-FY25'!$A:$A, 'Analysis-School'!$A92,'Forecast Summary-FY25'!$C:$C, 'Analysis-School'!AN$5,'Forecast Summary-FY25'!$D:$D, 'Analysis-School'!AN$3)</f>
        <v>81.350000000000009</v>
      </c>
      <c r="AO92" s="361">
        <f>SUMIFS('Forecast Summary-FY26'!$BQ:$BQ,'Forecast Summary-FY26'!$A:$A, 'Analysis-School'!$A92,'Forecast Summary-FY26'!$C:$C, 'Analysis-School'!AO$5,'Forecast Summary-FY26'!$D:$D, 'Analysis-School'!AO$3)+SUMIFS('Forecast Summary-FY26'!$BU:$BU,'Forecast Summary-FY26'!$A:$A, 'Analysis-School'!$A92,'Forecast Summary-FY26'!$C:$C, 'Analysis-School'!AO$5,'Forecast Summary-FY26'!$D:$D, 'Analysis-School'!AO$3)</f>
        <v>76.137500000000003</v>
      </c>
      <c r="AP92" s="362">
        <f t="shared" si="21"/>
        <v>0.24815573770491817</v>
      </c>
    </row>
    <row r="93" spans="1:42">
      <c r="A93" s="93" t="s">
        <v>111</v>
      </c>
      <c r="B93" s="354" t="s">
        <v>1887</v>
      </c>
      <c r="C93" s="355">
        <f>SUMIFS('Forecast Summary-FY26'!$AC:$AC,'Forecast Summary-FY26'!$A:$A, 'Analysis-School'!$A93,'Forecast Summary-FY26'!$C:$C, 'Analysis-School'!C$5,'Forecast Summary-FY26'!$D:$D, 'Analysis-School'!C$3)</f>
        <v>193</v>
      </c>
      <c r="D93" s="355">
        <f>SUMIFS('Forecast Summary-FY26'!$AC:$AC,'Forecast Summary-FY26'!$A:$A, 'Analysis-School'!$A93,'Forecast Summary-FY26'!$C:$C, 'Analysis-School'!D$5,'Forecast Summary-FY26'!$D:$D, 'Analysis-School'!D$3)</f>
        <v>260</v>
      </c>
      <c r="E93" s="355">
        <f>SUMIFS('Forecast Summary-FY26'!$AC:$AC,'Forecast Summary-FY26'!$A:$A, 'Analysis-School'!$A93,'Forecast Summary-FY26'!$C:$C, 'Analysis-School'!E$5,'Forecast Summary-FY26'!$D:$D, 'Analysis-School'!E$3)</f>
        <v>253</v>
      </c>
      <c r="F93" s="355">
        <f>SUMIFS('Forecast Summary-FY26'!$AC:$AC,'Forecast Summary-FY26'!$A:$A, 'Analysis-School'!$A93,'Forecast Summary-FY26'!$C:$C, 'Analysis-School'!F$5,'Forecast Summary-FY26'!$D:$D, 'Analysis-School'!F$3)</f>
        <v>236</v>
      </c>
      <c r="G93" s="355">
        <f>SUMIFS('Forecast Summary-FY26'!$AC:$AC,'Forecast Summary-FY26'!$A:$A, 'Analysis-School'!$A93,'Forecast Summary-FY26'!$C:$C, 'Analysis-School'!G$5,'Forecast Summary-FY26'!$D:$D, 'Analysis-School'!G$3)</f>
        <v>234</v>
      </c>
      <c r="H93" s="355">
        <f>SUMIFS('Forecast Summary-FY26'!$AC:$AC,'Forecast Summary-FY26'!$A:$A, 'Analysis-School'!$A93,'Forecast Summary-FY26'!$C:$C, 'Analysis-School'!H$5,'Forecast Summary-FY26'!$D:$D, 'Analysis-School'!H$3)</f>
        <v>314</v>
      </c>
      <c r="I93" s="355">
        <v>374.29999999999995</v>
      </c>
      <c r="J93" s="355">
        <f>SUMIFS('Forecast Summary-FY25'!$AG:$AG,'Forecast Summary-FY25'!$A:$A, 'Analysis-School'!$A93,'Forecast Summary-FY25'!$C:$C, 'Analysis-School'!J$5,'Forecast Summary-FY25'!$D:$D, 'Analysis-School'!J$3)+SUMIFS('Forecast Summary-FY25'!$AK:$AK,'Forecast Summary-FY25'!$A:$A, 'Analysis-School'!$A93,'Forecast Summary-FY25'!$C:$C, 'Analysis-School'!J$5,'Forecast Summary-FY25'!$D:$D, 'Analysis-School'!J$3)</f>
        <v>318</v>
      </c>
      <c r="K93" s="355">
        <v>367.88504079314527</v>
      </c>
      <c r="L93" s="355">
        <f>SUMIFS('Forecast Summary-FY25'!$AG:$AG,'Forecast Summary-FY25'!$A:$A, 'Analysis-School'!$A93,'Forecast Summary-FY25'!$C:$C, 'Analysis-School'!L$5,'Forecast Summary-FY25'!$D:$D, 'Analysis-School'!L$3)+SUMIFS('Forecast Summary-FY25'!$AK:$AK,'Forecast Summary-FY25'!$A:$A, 'Analysis-School'!$A93,'Forecast Summary-FY25'!$C:$C, 'Analysis-School'!L$5,'Forecast Summary-FY25'!$D:$D, 'Analysis-School'!L$3)</f>
        <v>310.5</v>
      </c>
      <c r="M93" s="355">
        <f>SUMIFS('Forecast Summary-FY26'!$AG:$AG,'Forecast Summary-FY26'!$A:$A, 'Analysis-School'!$A93,'Forecast Summary-FY26'!$C:$C, 'Analysis-School'!M$5,'Forecast Summary-FY26'!$D:$D, 'Analysis-School'!M$3)+SUMIFS('Forecast Summary-FY26'!$AK:$AK,'Forecast Summary-FY26'!$A:$A, 'Analysis-School'!$A93,'Forecast Summary-FY26'!$C:$C, 'Analysis-School'!M$5,'Forecast Summary-FY26'!$D:$D, 'Analysis-School'!M$3)</f>
        <v>221.57999999999996</v>
      </c>
      <c r="N93" s="439">
        <f t="shared" si="19"/>
        <v>-0.29433121019108299</v>
      </c>
      <c r="O93" s="358"/>
      <c r="P93" s="354" t="s">
        <v>1887</v>
      </c>
      <c r="Q93" s="355">
        <f>SUMIFS('Forecast Summary-FY26'!$BA:$BA,'Forecast Summary-FY26'!$A:$A, 'Analysis-School'!$A93,'Forecast Summary-FY26'!$C:$C, 'Analysis-School'!Q$5,'Forecast Summary-FY26'!$D:$D, 'Analysis-School'!Q$3)</f>
        <v>351</v>
      </c>
      <c r="R93" s="355">
        <f>SUMIFS('Forecast Summary-FY26'!$BA:$BA,'Forecast Summary-FY26'!$A:$A, 'Analysis-School'!$A93,'Forecast Summary-FY26'!$C:$C, 'Analysis-School'!R$5,'Forecast Summary-FY26'!$D:$D, 'Analysis-School'!R$3)</f>
        <v>350</v>
      </c>
      <c r="S93" s="355">
        <f>SUMIFS('Forecast Summary-FY26'!$BA:$BA,'Forecast Summary-FY26'!$A:$A, 'Analysis-School'!$A93,'Forecast Summary-FY26'!$C:$C, 'Analysis-School'!S$5,'Forecast Summary-FY26'!$D:$D, 'Analysis-School'!S$3)</f>
        <v>351</v>
      </c>
      <c r="T93" s="355">
        <f>SUMIFS('Forecast Summary-FY26'!$BA:$BA,'Forecast Summary-FY26'!$A:$A, 'Analysis-School'!$A93,'Forecast Summary-FY26'!$C:$C, 'Analysis-School'!T$5,'Forecast Summary-FY26'!$D:$D, 'Analysis-School'!T$3)</f>
        <v>321</v>
      </c>
      <c r="U93" s="355">
        <f>SUMIFS('Forecast Summary-FY26'!$BA:$BA,'Forecast Summary-FY26'!$A:$A, 'Analysis-School'!$A93,'Forecast Summary-FY26'!$C:$C, 'Analysis-School'!U$5,'Forecast Summary-FY26'!$D:$D, 'Analysis-School'!U$3)</f>
        <v>344</v>
      </c>
      <c r="V93" s="355">
        <f>SUMIFS('Forecast Summary-FY26'!$BA:$BA,'Forecast Summary-FY26'!$A:$A, 'Analysis-School'!$A93,'Forecast Summary-FY26'!$C:$C, 'Analysis-School'!V$5,'Forecast Summary-FY26'!$D:$D, 'Analysis-School'!V$3)</f>
        <v>398</v>
      </c>
      <c r="W93" s="355">
        <v>386.65</v>
      </c>
      <c r="X93" s="355">
        <f>SUMIFS('Forecast Summary-FY25'!$BE:$BE,'Forecast Summary-FY25'!$A:$A, 'Analysis-School'!$A93,'Forecast Summary-FY25'!$C:$C, 'Analysis-School'!X$5,'Forecast Summary-FY25'!$D:$D, 'Analysis-School'!X$3)+SUMIFS('Forecast Summary-FY25'!$BI:$BI,'Forecast Summary-FY25'!$A:$A, 'Analysis-School'!$A93,'Forecast Summary-FY25'!$C:$C, 'Analysis-School'!X$5,'Forecast Summary-FY25'!$D:$D, 'Analysis-School'!X$3)</f>
        <v>379</v>
      </c>
      <c r="Y93" s="355">
        <v>391.04657569301145</v>
      </c>
      <c r="Z93" s="355">
        <f>SUMIFS('Forecast Summary-FY25'!$BE:$BE,'Forecast Summary-FY25'!$A:$A, 'Analysis-School'!$A93,'Forecast Summary-FY25'!$C:$C, 'Analysis-School'!Z$5,'Forecast Summary-FY25'!$D:$D, 'Analysis-School'!Z$3)+SUMIFS('Forecast Summary-FY25'!$BI:$BI,'Forecast Summary-FY25'!$A:$A, 'Analysis-School'!$A93,'Forecast Summary-FY25'!$C:$C, 'Analysis-School'!Z$5,'Forecast Summary-FY25'!$D:$D, 'Analysis-School'!Z$3)</f>
        <v>376.95</v>
      </c>
      <c r="AA93" s="356">
        <f>SUMIFS('Forecast Summary-FY26'!$BE:$BE,'Forecast Summary-FY26'!$A:$A, 'Analysis-School'!$A93,'Forecast Summary-FY26'!$C:$C, 'Analysis-School'!AA$5,'Forecast Summary-FY26'!$D:$D, 'Analysis-School'!AA$3)+SUMIFS('Forecast Summary-FY26'!$BI:$BI,'Forecast Summary-FY26'!$A:$A, 'Analysis-School'!$A93,'Forecast Summary-FY26'!$C:$C, 'Analysis-School'!AA$5,'Forecast Summary-FY26'!$D:$D, 'Analysis-School'!AA$3)</f>
        <v>357.935</v>
      </c>
      <c r="AB93" s="439">
        <f t="shared" si="20"/>
        <v>-0.10066582914572864</v>
      </c>
      <c r="AC93" s="358"/>
      <c r="AD93" s="354" t="s">
        <v>1887</v>
      </c>
      <c r="AE93" s="355">
        <f>SUMIFS('Forecast Summary-FY26'!$BM:$BM,'Forecast Summary-FY26'!$A:$A, 'Analysis-School'!$A93,'Forecast Summary-FY26'!$C:$C, 'Analysis-School'!AE$5,'Forecast Summary-FY26'!$D:$D, 'Analysis-School'!AE$3)</f>
        <v>0</v>
      </c>
      <c r="AF93" s="355">
        <f>SUMIFS('Forecast Summary-FY26'!$BM:$BM,'Forecast Summary-FY26'!$A:$A, 'Analysis-School'!$A93,'Forecast Summary-FY26'!$C:$C, 'Analysis-School'!AF$5,'Forecast Summary-FY26'!$D:$D, 'Analysis-School'!AF$3)</f>
        <v>0</v>
      </c>
      <c r="AG93" s="355">
        <f>SUMIFS('Forecast Summary-FY26'!$BM:$BM,'Forecast Summary-FY26'!$A:$A, 'Analysis-School'!$A93,'Forecast Summary-FY26'!$C:$C, 'Analysis-School'!AG$5,'Forecast Summary-FY26'!$D:$D, 'Analysis-School'!AG$3)</f>
        <v>0</v>
      </c>
      <c r="AH93" s="355">
        <f>SUMIFS('Forecast Summary-FY26'!$BM:$BM,'Forecast Summary-FY26'!$A:$A, 'Analysis-School'!$A93,'Forecast Summary-FY26'!$C:$C, 'Analysis-School'!AH$5,'Forecast Summary-FY26'!$D:$D, 'Analysis-School'!AH$3)</f>
        <v>0</v>
      </c>
      <c r="AI93" s="355">
        <f>SUMIFS('Forecast Summary-FY26'!$BM:$BM,'Forecast Summary-FY26'!$A:$A, 'Analysis-School'!$A93,'Forecast Summary-FY26'!$C:$C, 'Analysis-School'!AI$5,'Forecast Summary-FY26'!$D:$D, 'Analysis-School'!AI$3)</f>
        <v>0</v>
      </c>
      <c r="AJ93" s="355">
        <f>SUMIFS('Forecast Summary-FY26'!$BM:$BM,'Forecast Summary-FY26'!$A:$A, 'Analysis-School'!$A93,'Forecast Summary-FY26'!$C:$C, 'Analysis-School'!AJ$5,'Forecast Summary-FY26'!$D:$D, 'Analysis-School'!AJ$3)</f>
        <v>0</v>
      </c>
      <c r="AK93" s="355">
        <v>0</v>
      </c>
      <c r="AL93" s="355">
        <f>SUMIFS('Forecast Summary-FY25'!$BQ:$BQ,'Forecast Summary-FY25'!$A:$A, 'Analysis-School'!$A93,'Forecast Summary-FY25'!$C:$C, 'Analysis-School'!AL$5,'Forecast Summary-FY25'!$D:$D, 'Analysis-School'!AL$3)+SUMIFS('Forecast Summary-FY25'!$BU:$BU,'Forecast Summary-FY25'!$A:$A, 'Analysis-School'!$A93,'Forecast Summary-FY25'!$C:$C, 'Analysis-School'!AL$5,'Forecast Summary-FY25'!$D:$D, 'Analysis-School'!AL$3)</f>
        <v>0</v>
      </c>
      <c r="AM93" s="355">
        <v>0</v>
      </c>
      <c r="AN93" s="355">
        <f>SUMIFS('Forecast Summary-FY25'!$BQ:$BQ,'Forecast Summary-FY25'!$A:$A, 'Analysis-School'!$A93,'Forecast Summary-FY25'!$C:$C, 'Analysis-School'!AN$5,'Forecast Summary-FY25'!$D:$D, 'Analysis-School'!AN$3)+SUMIFS('Forecast Summary-FY25'!$BU:$BU,'Forecast Summary-FY25'!$A:$A, 'Analysis-School'!$A93,'Forecast Summary-FY25'!$C:$C, 'Analysis-School'!AN$5,'Forecast Summary-FY25'!$D:$D, 'Analysis-School'!AN$3)</f>
        <v>0</v>
      </c>
      <c r="AO93" s="356">
        <f>SUMIFS('Forecast Summary-FY26'!$BQ:$BQ,'Forecast Summary-FY26'!$A:$A, 'Analysis-School'!$A93,'Forecast Summary-FY26'!$C:$C, 'Analysis-School'!AO$5,'Forecast Summary-FY26'!$D:$D, 'Analysis-School'!AO$3)+SUMIFS('Forecast Summary-FY26'!$BU:$BU,'Forecast Summary-FY26'!$A:$A, 'Analysis-School'!$A93,'Forecast Summary-FY26'!$C:$C, 'Analysis-School'!AO$5,'Forecast Summary-FY26'!$D:$D, 'Analysis-School'!AO$3)</f>
        <v>0</v>
      </c>
      <c r="AP93" s="357" t="str">
        <f t="shared" si="21"/>
        <v>NA</v>
      </c>
    </row>
    <row r="94" spans="1:42">
      <c r="A94" s="93" t="s">
        <v>113</v>
      </c>
      <c r="B94" s="359" t="s">
        <v>1888</v>
      </c>
      <c r="C94" s="360">
        <f>SUMIFS('Forecast Summary-FY26'!$AC:$AC,'Forecast Summary-FY26'!$A:$A, 'Analysis-School'!$A94,'Forecast Summary-FY26'!$C:$C, 'Analysis-School'!C$5,'Forecast Summary-FY26'!$D:$D, 'Analysis-School'!C$3)</f>
        <v>270</v>
      </c>
      <c r="D94" s="360">
        <f>SUMIFS('Forecast Summary-FY26'!$AC:$AC,'Forecast Summary-FY26'!$A:$A, 'Analysis-School'!$A94,'Forecast Summary-FY26'!$C:$C, 'Analysis-School'!D$5,'Forecast Summary-FY26'!$D:$D, 'Analysis-School'!D$3)</f>
        <v>290</v>
      </c>
      <c r="E94" s="360">
        <f>SUMIFS('Forecast Summary-FY26'!$AC:$AC,'Forecast Summary-FY26'!$A:$A, 'Analysis-School'!$A94,'Forecast Summary-FY26'!$C:$C, 'Analysis-School'!E$5,'Forecast Summary-FY26'!$D:$D, 'Analysis-School'!E$3)</f>
        <v>257</v>
      </c>
      <c r="F94" s="360">
        <f>SUMIFS('Forecast Summary-FY26'!$AC:$AC,'Forecast Summary-FY26'!$A:$A, 'Analysis-School'!$A94,'Forecast Summary-FY26'!$C:$C, 'Analysis-School'!F$5,'Forecast Summary-FY26'!$D:$D, 'Analysis-School'!F$3)</f>
        <v>238</v>
      </c>
      <c r="G94" s="360">
        <f>SUMIFS('Forecast Summary-FY26'!$AC:$AC,'Forecast Summary-FY26'!$A:$A, 'Analysis-School'!$A94,'Forecast Summary-FY26'!$C:$C, 'Analysis-School'!G$5,'Forecast Summary-FY26'!$D:$D, 'Analysis-School'!G$3)</f>
        <v>301</v>
      </c>
      <c r="H94" s="360">
        <f>SUMIFS('Forecast Summary-FY26'!$AC:$AC,'Forecast Summary-FY26'!$A:$A, 'Analysis-School'!$A94,'Forecast Summary-FY26'!$C:$C, 'Analysis-School'!H$5,'Forecast Summary-FY26'!$D:$D, 'Analysis-School'!H$3)</f>
        <v>232</v>
      </c>
      <c r="I94" s="360">
        <v>269.23447820708577</v>
      </c>
      <c r="J94" s="360">
        <f>SUMIFS('Forecast Summary-FY25'!$AG:$AG,'Forecast Summary-FY25'!$A:$A, 'Analysis-School'!$A94,'Forecast Summary-FY25'!$C:$C, 'Analysis-School'!J$5,'Forecast Summary-FY25'!$D:$D, 'Analysis-School'!J$3)+SUMIFS('Forecast Summary-FY25'!$AK:$AK,'Forecast Summary-FY25'!$A:$A, 'Analysis-School'!$A94,'Forecast Summary-FY25'!$C:$C, 'Analysis-School'!J$5,'Forecast Summary-FY25'!$D:$D, 'Analysis-School'!J$3)</f>
        <v>210</v>
      </c>
      <c r="K94" s="360">
        <v>259.44673958059059</v>
      </c>
      <c r="L94" s="360">
        <f>SUMIFS('Forecast Summary-FY25'!$AG:$AG,'Forecast Summary-FY25'!$A:$A, 'Analysis-School'!$A94,'Forecast Summary-FY25'!$C:$C, 'Analysis-School'!L$5,'Forecast Summary-FY25'!$D:$D, 'Analysis-School'!L$3)+SUMIFS('Forecast Summary-FY25'!$AK:$AK,'Forecast Summary-FY25'!$A:$A, 'Analysis-School'!$A94,'Forecast Summary-FY25'!$C:$C, 'Analysis-School'!L$5,'Forecast Summary-FY25'!$D:$D, 'Analysis-School'!L$3)</f>
        <v>201.14999999999998</v>
      </c>
      <c r="M94" s="360">
        <f>SUMIFS('Forecast Summary-FY26'!$AG:$AG,'Forecast Summary-FY26'!$A:$A, 'Analysis-School'!$A94,'Forecast Summary-FY26'!$C:$C, 'Analysis-School'!M$5,'Forecast Summary-FY26'!$D:$D, 'Analysis-School'!M$3)+SUMIFS('Forecast Summary-FY26'!$AK:$AK,'Forecast Summary-FY26'!$A:$A, 'Analysis-School'!$A94,'Forecast Summary-FY26'!$C:$C, 'Analysis-School'!M$5,'Forecast Summary-FY26'!$D:$D, 'Analysis-School'!M$3)</f>
        <v>190.31</v>
      </c>
      <c r="N94" s="442">
        <f t="shared" si="19"/>
        <v>-0.17969827586206899</v>
      </c>
      <c r="P94" s="359" t="s">
        <v>1888</v>
      </c>
      <c r="Q94" s="360">
        <f>SUMIFS('Forecast Summary-FY26'!$BA:$BA,'Forecast Summary-FY26'!$A:$A, 'Analysis-School'!$A94,'Forecast Summary-FY26'!$C:$C, 'Analysis-School'!Q$5,'Forecast Summary-FY26'!$D:$D, 'Analysis-School'!Q$3)</f>
        <v>446</v>
      </c>
      <c r="R94" s="360">
        <f>SUMIFS('Forecast Summary-FY26'!$BA:$BA,'Forecast Summary-FY26'!$A:$A, 'Analysis-School'!$A94,'Forecast Summary-FY26'!$C:$C, 'Analysis-School'!R$5,'Forecast Summary-FY26'!$D:$D, 'Analysis-School'!R$3)</f>
        <v>444</v>
      </c>
      <c r="S94" s="360">
        <f>SUMIFS('Forecast Summary-FY26'!$BA:$BA,'Forecast Summary-FY26'!$A:$A, 'Analysis-School'!$A94,'Forecast Summary-FY26'!$C:$C, 'Analysis-School'!S$5,'Forecast Summary-FY26'!$D:$D, 'Analysis-School'!S$3)</f>
        <v>482</v>
      </c>
      <c r="T94" s="360">
        <f>SUMIFS('Forecast Summary-FY26'!$BA:$BA,'Forecast Summary-FY26'!$A:$A, 'Analysis-School'!$A94,'Forecast Summary-FY26'!$C:$C, 'Analysis-School'!T$5,'Forecast Summary-FY26'!$D:$D, 'Analysis-School'!T$3)</f>
        <v>459</v>
      </c>
      <c r="U94" s="360">
        <f>SUMIFS('Forecast Summary-FY26'!$BA:$BA,'Forecast Summary-FY26'!$A:$A, 'Analysis-School'!$A94,'Forecast Summary-FY26'!$C:$C, 'Analysis-School'!U$5,'Forecast Summary-FY26'!$D:$D, 'Analysis-School'!U$3)</f>
        <v>511</v>
      </c>
      <c r="V94" s="360">
        <f>SUMIFS('Forecast Summary-FY26'!$BA:$BA,'Forecast Summary-FY26'!$A:$A, 'Analysis-School'!$A94,'Forecast Summary-FY26'!$C:$C, 'Analysis-School'!V$5,'Forecast Summary-FY26'!$D:$D, 'Analysis-School'!V$3)</f>
        <v>480</v>
      </c>
      <c r="W94" s="360">
        <v>575.24848229606926</v>
      </c>
      <c r="X94" s="360">
        <f>SUMIFS('Forecast Summary-FY25'!$BE:$BE,'Forecast Summary-FY25'!$A:$A, 'Analysis-School'!$A94,'Forecast Summary-FY25'!$C:$C, 'Analysis-School'!X$5,'Forecast Summary-FY25'!$D:$D, 'Analysis-School'!X$3)+SUMIFS('Forecast Summary-FY25'!$BI:$BI,'Forecast Summary-FY25'!$A:$A, 'Analysis-School'!$A94,'Forecast Summary-FY25'!$C:$C, 'Analysis-School'!X$5,'Forecast Summary-FY25'!$D:$D, 'Analysis-School'!X$3)</f>
        <v>561</v>
      </c>
      <c r="Y94" s="360">
        <v>585.71206925796741</v>
      </c>
      <c r="Z94" s="360">
        <f>SUMIFS('Forecast Summary-FY25'!$BE:$BE,'Forecast Summary-FY25'!$A:$A, 'Analysis-School'!$A94,'Forecast Summary-FY25'!$C:$C, 'Analysis-School'!Z$5,'Forecast Summary-FY25'!$D:$D, 'Analysis-School'!Z$3)+SUMIFS('Forecast Summary-FY25'!$BI:$BI,'Forecast Summary-FY25'!$A:$A, 'Analysis-School'!$A94,'Forecast Summary-FY25'!$C:$C, 'Analysis-School'!Z$5,'Forecast Summary-FY25'!$D:$D, 'Analysis-School'!Z$3)</f>
        <v>573.6</v>
      </c>
      <c r="AA94" s="361">
        <f>SUMIFS('Forecast Summary-FY26'!$BE:$BE,'Forecast Summary-FY26'!$A:$A, 'Analysis-School'!$A94,'Forecast Summary-FY26'!$C:$C, 'Analysis-School'!AA$5,'Forecast Summary-FY26'!$D:$D, 'Analysis-School'!AA$3)+SUMIFS('Forecast Summary-FY26'!$BI:$BI,'Forecast Summary-FY26'!$A:$A, 'Analysis-School'!$A94,'Forecast Summary-FY26'!$C:$C, 'Analysis-School'!AA$5,'Forecast Summary-FY26'!$D:$D, 'Analysis-School'!AA$3)</f>
        <v>515.81999999999994</v>
      </c>
      <c r="AB94" s="442">
        <f t="shared" si="20"/>
        <v>7.4624999999999941E-2</v>
      </c>
      <c r="AD94" s="359" t="s">
        <v>1888</v>
      </c>
      <c r="AE94" s="360">
        <f>SUMIFS('Forecast Summary-FY26'!$BM:$BM,'Forecast Summary-FY26'!$A:$A, 'Analysis-School'!$A94,'Forecast Summary-FY26'!$C:$C, 'Analysis-School'!AE$5,'Forecast Summary-FY26'!$D:$D, 'Analysis-School'!AE$3)</f>
        <v>0</v>
      </c>
      <c r="AF94" s="360">
        <f>SUMIFS('Forecast Summary-FY26'!$BM:$BM,'Forecast Summary-FY26'!$A:$A, 'Analysis-School'!$A94,'Forecast Summary-FY26'!$C:$C, 'Analysis-School'!AF$5,'Forecast Summary-FY26'!$D:$D, 'Analysis-School'!AF$3)</f>
        <v>0</v>
      </c>
      <c r="AG94" s="360">
        <f>SUMIFS('Forecast Summary-FY26'!$BM:$BM,'Forecast Summary-FY26'!$A:$A, 'Analysis-School'!$A94,'Forecast Summary-FY26'!$C:$C, 'Analysis-School'!AG$5,'Forecast Summary-FY26'!$D:$D, 'Analysis-School'!AG$3)</f>
        <v>0</v>
      </c>
      <c r="AH94" s="360">
        <f>SUMIFS('Forecast Summary-FY26'!$BM:$BM,'Forecast Summary-FY26'!$A:$A, 'Analysis-School'!$A94,'Forecast Summary-FY26'!$C:$C, 'Analysis-School'!AH$5,'Forecast Summary-FY26'!$D:$D, 'Analysis-School'!AH$3)</f>
        <v>0</v>
      </c>
      <c r="AI94" s="360">
        <f>SUMIFS('Forecast Summary-FY26'!$BM:$BM,'Forecast Summary-FY26'!$A:$A, 'Analysis-School'!$A94,'Forecast Summary-FY26'!$C:$C, 'Analysis-School'!AI$5,'Forecast Summary-FY26'!$D:$D, 'Analysis-School'!AI$3)</f>
        <v>0</v>
      </c>
      <c r="AJ94" s="360">
        <f>SUMIFS('Forecast Summary-FY26'!$BM:$BM,'Forecast Summary-FY26'!$A:$A, 'Analysis-School'!$A94,'Forecast Summary-FY26'!$C:$C, 'Analysis-School'!AJ$5,'Forecast Summary-FY26'!$D:$D, 'Analysis-School'!AJ$3)</f>
        <v>0</v>
      </c>
      <c r="AK94" s="360">
        <v>0</v>
      </c>
      <c r="AL94" s="360">
        <f>SUMIFS('Forecast Summary-FY25'!$BQ:$BQ,'Forecast Summary-FY25'!$A:$A, 'Analysis-School'!$A94,'Forecast Summary-FY25'!$C:$C, 'Analysis-School'!AL$5,'Forecast Summary-FY25'!$D:$D, 'Analysis-School'!AL$3)+SUMIFS('Forecast Summary-FY25'!$BU:$BU,'Forecast Summary-FY25'!$A:$A, 'Analysis-School'!$A94,'Forecast Summary-FY25'!$C:$C, 'Analysis-School'!AL$5,'Forecast Summary-FY25'!$D:$D, 'Analysis-School'!AL$3)</f>
        <v>0</v>
      </c>
      <c r="AM94" s="360">
        <v>0</v>
      </c>
      <c r="AN94" s="360">
        <f>SUMIFS('Forecast Summary-FY25'!$BQ:$BQ,'Forecast Summary-FY25'!$A:$A, 'Analysis-School'!$A94,'Forecast Summary-FY25'!$C:$C, 'Analysis-School'!AN$5,'Forecast Summary-FY25'!$D:$D, 'Analysis-School'!AN$3)+SUMIFS('Forecast Summary-FY25'!$BU:$BU,'Forecast Summary-FY25'!$A:$A, 'Analysis-School'!$A94,'Forecast Summary-FY25'!$C:$C, 'Analysis-School'!AN$5,'Forecast Summary-FY25'!$D:$D, 'Analysis-School'!AN$3)</f>
        <v>0</v>
      </c>
      <c r="AO94" s="361">
        <f>SUMIFS('Forecast Summary-FY26'!$BQ:$BQ,'Forecast Summary-FY26'!$A:$A, 'Analysis-School'!$A94,'Forecast Summary-FY26'!$C:$C, 'Analysis-School'!AO$5,'Forecast Summary-FY26'!$D:$D, 'Analysis-School'!AO$3)+SUMIFS('Forecast Summary-FY26'!$BU:$BU,'Forecast Summary-FY26'!$A:$A, 'Analysis-School'!$A94,'Forecast Summary-FY26'!$C:$C, 'Analysis-School'!AO$5,'Forecast Summary-FY26'!$D:$D, 'Analysis-School'!AO$3)</f>
        <v>0</v>
      </c>
      <c r="AP94" s="362" t="str">
        <f t="shared" si="21"/>
        <v>NA</v>
      </c>
    </row>
    <row r="95" spans="1:42">
      <c r="A95" s="93" t="s">
        <v>115</v>
      </c>
      <c r="B95" s="354" t="s">
        <v>1889</v>
      </c>
      <c r="C95" s="355">
        <f>SUMIFS('Forecast Summary-FY26'!$AC:$AC,'Forecast Summary-FY26'!$A:$A, 'Analysis-School'!$A95,'Forecast Summary-FY26'!$C:$C, 'Analysis-School'!C$5,'Forecast Summary-FY26'!$D:$D, 'Analysis-School'!C$3)</f>
        <v>102</v>
      </c>
      <c r="D95" s="355">
        <f>SUMIFS('Forecast Summary-FY26'!$AC:$AC,'Forecast Summary-FY26'!$A:$A, 'Analysis-School'!$A95,'Forecast Summary-FY26'!$C:$C, 'Analysis-School'!D$5,'Forecast Summary-FY26'!$D:$D, 'Analysis-School'!D$3)</f>
        <v>119</v>
      </c>
      <c r="E95" s="355">
        <f>SUMIFS('Forecast Summary-FY26'!$AC:$AC,'Forecast Summary-FY26'!$A:$A, 'Analysis-School'!$A95,'Forecast Summary-FY26'!$C:$C, 'Analysis-School'!E$5,'Forecast Summary-FY26'!$D:$D, 'Analysis-School'!E$3)</f>
        <v>132</v>
      </c>
      <c r="F95" s="355">
        <f>SUMIFS('Forecast Summary-FY26'!$AC:$AC,'Forecast Summary-FY26'!$A:$A, 'Analysis-School'!$A95,'Forecast Summary-FY26'!$C:$C, 'Analysis-School'!F$5,'Forecast Summary-FY26'!$D:$D, 'Analysis-School'!F$3)</f>
        <v>142</v>
      </c>
      <c r="G95" s="355">
        <f>SUMIFS('Forecast Summary-FY26'!$AC:$AC,'Forecast Summary-FY26'!$A:$A, 'Analysis-School'!$A95,'Forecast Summary-FY26'!$C:$C, 'Analysis-School'!G$5,'Forecast Summary-FY26'!$D:$D, 'Analysis-School'!G$3)</f>
        <v>168</v>
      </c>
      <c r="H95" s="355">
        <f>SUMIFS('Forecast Summary-FY26'!$AC:$AC,'Forecast Summary-FY26'!$A:$A, 'Analysis-School'!$A95,'Forecast Summary-FY26'!$C:$C, 'Analysis-School'!H$5,'Forecast Summary-FY26'!$D:$D, 'Analysis-School'!H$3)</f>
        <v>169</v>
      </c>
      <c r="I95" s="355">
        <v>188.16674440763902</v>
      </c>
      <c r="J95" s="355">
        <f>SUMIFS('Forecast Summary-FY25'!$AG:$AG,'Forecast Summary-FY25'!$A:$A, 'Analysis-School'!$A95,'Forecast Summary-FY25'!$C:$C, 'Analysis-School'!J$5,'Forecast Summary-FY25'!$D:$D, 'Analysis-School'!J$3)+SUMIFS('Forecast Summary-FY25'!$AK:$AK,'Forecast Summary-FY25'!$A:$A, 'Analysis-School'!$A95,'Forecast Summary-FY25'!$C:$C, 'Analysis-School'!J$5,'Forecast Summary-FY25'!$D:$D, 'Analysis-School'!J$3)</f>
        <v>187</v>
      </c>
      <c r="K95" s="355">
        <v>199.36256409274134</v>
      </c>
      <c r="L95" s="355">
        <f>SUMIFS('Forecast Summary-FY25'!$AG:$AG,'Forecast Summary-FY25'!$A:$A, 'Analysis-School'!$A95,'Forecast Summary-FY25'!$C:$C, 'Analysis-School'!L$5,'Forecast Summary-FY25'!$D:$D, 'Analysis-School'!L$3)+SUMIFS('Forecast Summary-FY25'!$AK:$AK,'Forecast Summary-FY25'!$A:$A, 'Analysis-School'!$A95,'Forecast Summary-FY25'!$C:$C, 'Analysis-School'!L$5,'Forecast Summary-FY25'!$D:$D, 'Analysis-School'!L$3)</f>
        <v>269.64999999999998</v>
      </c>
      <c r="M95" s="355">
        <f>SUMIFS('Forecast Summary-FY26'!$AG:$AG,'Forecast Summary-FY26'!$A:$A, 'Analysis-School'!$A95,'Forecast Summary-FY26'!$C:$C, 'Analysis-School'!M$5,'Forecast Summary-FY26'!$D:$D, 'Analysis-School'!M$3)+SUMIFS('Forecast Summary-FY26'!$AK:$AK,'Forecast Summary-FY26'!$A:$A, 'Analysis-School'!$A95,'Forecast Summary-FY26'!$C:$C, 'Analysis-School'!M$5,'Forecast Summary-FY26'!$D:$D, 'Analysis-School'!M$3)</f>
        <v>249.1575</v>
      </c>
      <c r="N95" s="439">
        <f t="shared" si="19"/>
        <v>0.47430473372781057</v>
      </c>
      <c r="O95" s="358"/>
      <c r="P95" s="354" t="s">
        <v>1889</v>
      </c>
      <c r="Q95" s="355">
        <f>SUMIFS('Forecast Summary-FY26'!$BA:$BA,'Forecast Summary-FY26'!$A:$A, 'Analysis-School'!$A95,'Forecast Summary-FY26'!$C:$C, 'Analysis-School'!Q$5,'Forecast Summary-FY26'!$D:$D, 'Analysis-School'!Q$3)</f>
        <v>241</v>
      </c>
      <c r="R95" s="355">
        <f>SUMIFS('Forecast Summary-FY26'!$BA:$BA,'Forecast Summary-FY26'!$A:$A, 'Analysis-School'!$A95,'Forecast Summary-FY26'!$C:$C, 'Analysis-School'!R$5,'Forecast Summary-FY26'!$D:$D, 'Analysis-School'!R$3)</f>
        <v>269</v>
      </c>
      <c r="S95" s="355">
        <f>SUMIFS('Forecast Summary-FY26'!$BA:$BA,'Forecast Summary-FY26'!$A:$A, 'Analysis-School'!$A95,'Forecast Summary-FY26'!$C:$C, 'Analysis-School'!S$5,'Forecast Summary-FY26'!$D:$D, 'Analysis-School'!S$3)</f>
        <v>310</v>
      </c>
      <c r="T95" s="355">
        <f>SUMIFS('Forecast Summary-FY26'!$BA:$BA,'Forecast Summary-FY26'!$A:$A, 'Analysis-School'!$A95,'Forecast Summary-FY26'!$C:$C, 'Analysis-School'!T$5,'Forecast Summary-FY26'!$D:$D, 'Analysis-School'!T$3)</f>
        <v>323</v>
      </c>
      <c r="U95" s="355">
        <f>SUMIFS('Forecast Summary-FY26'!$BA:$BA,'Forecast Summary-FY26'!$A:$A, 'Analysis-School'!$A95,'Forecast Summary-FY26'!$C:$C, 'Analysis-School'!U$5,'Forecast Summary-FY26'!$D:$D, 'Analysis-School'!U$3)</f>
        <v>255</v>
      </c>
      <c r="V95" s="355">
        <f>SUMIFS('Forecast Summary-FY26'!$BA:$BA,'Forecast Summary-FY26'!$A:$A, 'Analysis-School'!$A95,'Forecast Summary-FY26'!$C:$C, 'Analysis-School'!V$5,'Forecast Summary-FY26'!$D:$D, 'Analysis-School'!V$3)</f>
        <v>228</v>
      </c>
      <c r="W95" s="355">
        <v>243.76445535212667</v>
      </c>
      <c r="X95" s="355">
        <f>SUMIFS('Forecast Summary-FY25'!$BE:$BE,'Forecast Summary-FY25'!$A:$A, 'Analysis-School'!$A95,'Forecast Summary-FY25'!$C:$C, 'Analysis-School'!X$5,'Forecast Summary-FY25'!$D:$D, 'Analysis-School'!X$3)+SUMIFS('Forecast Summary-FY25'!$BI:$BI,'Forecast Summary-FY25'!$A:$A, 'Analysis-School'!$A95,'Forecast Summary-FY25'!$C:$C, 'Analysis-School'!X$5,'Forecast Summary-FY25'!$D:$D, 'Analysis-School'!X$3)</f>
        <v>256</v>
      </c>
      <c r="Y95" s="355">
        <v>238.65162269120717</v>
      </c>
      <c r="Z95" s="355">
        <f>SUMIFS('Forecast Summary-FY25'!$BE:$BE,'Forecast Summary-FY25'!$A:$A, 'Analysis-School'!$A95,'Forecast Summary-FY25'!$C:$C, 'Analysis-School'!Z$5,'Forecast Summary-FY25'!$D:$D, 'Analysis-School'!Z$3)+SUMIFS('Forecast Summary-FY25'!$BI:$BI,'Forecast Summary-FY25'!$A:$A, 'Analysis-School'!$A95,'Forecast Summary-FY25'!$C:$C, 'Analysis-School'!Z$5,'Forecast Summary-FY25'!$D:$D, 'Analysis-School'!Z$3)</f>
        <v>277.60000000000002</v>
      </c>
      <c r="AA95" s="356">
        <f>SUMIFS('Forecast Summary-FY26'!$BE:$BE,'Forecast Summary-FY26'!$A:$A, 'Analysis-School'!$A95,'Forecast Summary-FY26'!$C:$C, 'Analysis-School'!AA$5,'Forecast Summary-FY26'!$D:$D, 'Analysis-School'!AA$3)+SUMIFS('Forecast Summary-FY26'!$BI:$BI,'Forecast Summary-FY26'!$A:$A, 'Analysis-School'!$A95,'Forecast Summary-FY26'!$C:$C, 'Analysis-School'!AA$5,'Forecast Summary-FY26'!$D:$D, 'Analysis-School'!AA$3)</f>
        <v>217</v>
      </c>
      <c r="AB95" s="439">
        <f t="shared" si="20"/>
        <v>-4.8245614035087758E-2</v>
      </c>
      <c r="AC95" s="358"/>
      <c r="AD95" s="354" t="s">
        <v>1889</v>
      </c>
      <c r="AE95" s="355">
        <f>SUMIFS('Forecast Summary-FY26'!$BM:$BM,'Forecast Summary-FY26'!$A:$A, 'Analysis-School'!$A95,'Forecast Summary-FY26'!$C:$C, 'Analysis-School'!AE$5,'Forecast Summary-FY26'!$D:$D, 'Analysis-School'!AE$3)</f>
        <v>0</v>
      </c>
      <c r="AF95" s="355">
        <f>SUMIFS('Forecast Summary-FY26'!$BM:$BM,'Forecast Summary-FY26'!$A:$A, 'Analysis-School'!$A95,'Forecast Summary-FY26'!$C:$C, 'Analysis-School'!AF$5,'Forecast Summary-FY26'!$D:$D, 'Analysis-School'!AF$3)</f>
        <v>0</v>
      </c>
      <c r="AG95" s="355">
        <f>SUMIFS('Forecast Summary-FY26'!$BM:$BM,'Forecast Summary-FY26'!$A:$A, 'Analysis-School'!$A95,'Forecast Summary-FY26'!$C:$C, 'Analysis-School'!AG$5,'Forecast Summary-FY26'!$D:$D, 'Analysis-School'!AG$3)</f>
        <v>0</v>
      </c>
      <c r="AH95" s="355">
        <f>SUMIFS('Forecast Summary-FY26'!$BM:$BM,'Forecast Summary-FY26'!$A:$A, 'Analysis-School'!$A95,'Forecast Summary-FY26'!$C:$C, 'Analysis-School'!AH$5,'Forecast Summary-FY26'!$D:$D, 'Analysis-School'!AH$3)</f>
        <v>0</v>
      </c>
      <c r="AI95" s="355">
        <f>SUMIFS('Forecast Summary-FY26'!$BM:$BM,'Forecast Summary-FY26'!$A:$A, 'Analysis-School'!$A95,'Forecast Summary-FY26'!$C:$C, 'Analysis-School'!AI$5,'Forecast Summary-FY26'!$D:$D, 'Analysis-School'!AI$3)</f>
        <v>0</v>
      </c>
      <c r="AJ95" s="355">
        <f>SUMIFS('Forecast Summary-FY26'!$BM:$BM,'Forecast Summary-FY26'!$A:$A, 'Analysis-School'!$A95,'Forecast Summary-FY26'!$C:$C, 'Analysis-School'!AJ$5,'Forecast Summary-FY26'!$D:$D, 'Analysis-School'!AJ$3)</f>
        <v>0</v>
      </c>
      <c r="AK95" s="355">
        <v>0</v>
      </c>
      <c r="AL95" s="355">
        <f>SUMIFS('Forecast Summary-FY25'!$BQ:$BQ,'Forecast Summary-FY25'!$A:$A, 'Analysis-School'!$A95,'Forecast Summary-FY25'!$C:$C, 'Analysis-School'!AL$5,'Forecast Summary-FY25'!$D:$D, 'Analysis-School'!AL$3)+SUMIFS('Forecast Summary-FY25'!$BU:$BU,'Forecast Summary-FY25'!$A:$A, 'Analysis-School'!$A95,'Forecast Summary-FY25'!$C:$C, 'Analysis-School'!AL$5,'Forecast Summary-FY25'!$D:$D, 'Analysis-School'!AL$3)</f>
        <v>0</v>
      </c>
      <c r="AM95" s="355">
        <v>0</v>
      </c>
      <c r="AN95" s="355">
        <f>SUMIFS('Forecast Summary-FY25'!$BQ:$BQ,'Forecast Summary-FY25'!$A:$A, 'Analysis-School'!$A95,'Forecast Summary-FY25'!$C:$C, 'Analysis-School'!AN$5,'Forecast Summary-FY25'!$D:$D, 'Analysis-School'!AN$3)+SUMIFS('Forecast Summary-FY25'!$BU:$BU,'Forecast Summary-FY25'!$A:$A, 'Analysis-School'!$A95,'Forecast Summary-FY25'!$C:$C, 'Analysis-School'!AN$5,'Forecast Summary-FY25'!$D:$D, 'Analysis-School'!AN$3)</f>
        <v>0</v>
      </c>
      <c r="AO95" s="356">
        <f>SUMIFS('Forecast Summary-FY26'!$BQ:$BQ,'Forecast Summary-FY26'!$A:$A, 'Analysis-School'!$A95,'Forecast Summary-FY26'!$C:$C, 'Analysis-School'!AO$5,'Forecast Summary-FY26'!$D:$D, 'Analysis-School'!AO$3)+SUMIFS('Forecast Summary-FY26'!$BU:$BU,'Forecast Summary-FY26'!$A:$A, 'Analysis-School'!$A95,'Forecast Summary-FY26'!$C:$C, 'Analysis-School'!AO$5,'Forecast Summary-FY26'!$D:$D, 'Analysis-School'!AO$3)</f>
        <v>0</v>
      </c>
      <c r="AP95" s="357" t="str">
        <f t="shared" si="21"/>
        <v>NA</v>
      </c>
    </row>
    <row r="96" spans="1:42">
      <c r="A96" s="93" t="s">
        <v>117</v>
      </c>
      <c r="B96" s="359" t="s">
        <v>1916</v>
      </c>
      <c r="C96" s="360">
        <f>SUMIFS('Forecast Summary-FY26'!$AC:$AC,'Forecast Summary-FY26'!$A:$A, 'Analysis-School'!$A96,'Forecast Summary-FY26'!$C:$C, 'Analysis-School'!C$5,'Forecast Summary-FY26'!$D:$D, 'Analysis-School'!C$3)</f>
        <v>2343</v>
      </c>
      <c r="D96" s="360">
        <f>SUMIFS('Forecast Summary-FY26'!$AC:$AC,'Forecast Summary-FY26'!$A:$A, 'Analysis-School'!$A96,'Forecast Summary-FY26'!$C:$C, 'Analysis-School'!D$5,'Forecast Summary-FY26'!$D:$D, 'Analysis-School'!D$3)</f>
        <v>2581</v>
      </c>
      <c r="E96" s="360">
        <f>SUMIFS('Forecast Summary-FY26'!$AC:$AC,'Forecast Summary-FY26'!$A:$A, 'Analysis-School'!$A96,'Forecast Summary-FY26'!$C:$C, 'Analysis-School'!E$5,'Forecast Summary-FY26'!$D:$D, 'Analysis-School'!E$3)</f>
        <v>2064</v>
      </c>
      <c r="F96" s="360">
        <f>SUMIFS('Forecast Summary-FY26'!$AC:$AC,'Forecast Summary-FY26'!$A:$A, 'Analysis-School'!$A96,'Forecast Summary-FY26'!$C:$C, 'Analysis-School'!F$5,'Forecast Summary-FY26'!$D:$D, 'Analysis-School'!F$3)</f>
        <v>1951</v>
      </c>
      <c r="G96" s="360">
        <f>SUMIFS('Forecast Summary-FY26'!$AC:$AC,'Forecast Summary-FY26'!$A:$A, 'Analysis-School'!$A96,'Forecast Summary-FY26'!$C:$C, 'Analysis-School'!G$5,'Forecast Summary-FY26'!$D:$D, 'Analysis-School'!G$3)</f>
        <v>2080</v>
      </c>
      <c r="H96" s="360">
        <f>SUMIFS('Forecast Summary-FY26'!$AC:$AC,'Forecast Summary-FY26'!$A:$A, 'Analysis-School'!$A96,'Forecast Summary-FY26'!$C:$C, 'Analysis-School'!H$5,'Forecast Summary-FY26'!$D:$D, 'Analysis-School'!H$3)</f>
        <v>2293</v>
      </c>
      <c r="I96" s="360">
        <v>2583.0499999999997</v>
      </c>
      <c r="J96" s="360">
        <f>SUMIFS('Forecast Summary-FY25'!$AG:$AG,'Forecast Summary-FY25'!$A:$A, 'Analysis-School'!$A96,'Forecast Summary-FY25'!$C:$C, 'Analysis-School'!J$5,'Forecast Summary-FY25'!$D:$D, 'Analysis-School'!J$3)+SUMIFS('Forecast Summary-FY25'!$AK:$AK,'Forecast Summary-FY25'!$A:$A, 'Analysis-School'!$A96,'Forecast Summary-FY25'!$C:$C, 'Analysis-School'!J$5,'Forecast Summary-FY25'!$D:$D, 'Analysis-School'!J$3)</f>
        <v>2649</v>
      </c>
      <c r="K96" s="360">
        <v>2453.8974999999996</v>
      </c>
      <c r="L96" s="360">
        <f>SUMIFS('Forecast Summary-FY25'!$AG:$AG,'Forecast Summary-FY25'!$A:$A, 'Analysis-School'!$A96,'Forecast Summary-FY25'!$C:$C, 'Analysis-School'!L$5,'Forecast Summary-FY25'!$D:$D, 'Analysis-School'!L$3)+SUMIFS('Forecast Summary-FY25'!$AK:$AK,'Forecast Summary-FY25'!$A:$A, 'Analysis-School'!$A96,'Forecast Summary-FY25'!$C:$C, 'Analysis-School'!L$5,'Forecast Summary-FY25'!$D:$D, 'Analysis-School'!L$3)</f>
        <v>2626.05</v>
      </c>
      <c r="M96" s="360">
        <f>SUMIFS('Forecast Summary-FY26'!$AG:$AG,'Forecast Summary-FY26'!$A:$A, 'Analysis-School'!$A96,'Forecast Summary-FY26'!$C:$C, 'Analysis-School'!M$5,'Forecast Summary-FY26'!$D:$D, 'Analysis-School'!M$3)+SUMIFS('Forecast Summary-FY26'!$AK:$AK,'Forecast Summary-FY26'!$A:$A, 'Analysis-School'!$A96,'Forecast Summary-FY26'!$C:$C, 'Analysis-School'!M$5,'Forecast Summary-FY26'!$D:$D, 'Analysis-School'!M$3)</f>
        <v>2207.27</v>
      </c>
      <c r="N96" s="442">
        <f t="shared" si="19"/>
        <v>-3.7387701700828613E-2</v>
      </c>
      <c r="P96" s="359" t="s">
        <v>1916</v>
      </c>
      <c r="Q96" s="360">
        <f>SUMIFS('Forecast Summary-FY26'!$BA:$BA,'Forecast Summary-FY26'!$A:$A, 'Analysis-School'!$A96,'Forecast Summary-FY26'!$C:$C, 'Analysis-School'!Q$5,'Forecast Summary-FY26'!$D:$D, 'Analysis-School'!Q$3)</f>
        <v>4409</v>
      </c>
      <c r="R96" s="360">
        <f>SUMIFS('Forecast Summary-FY26'!$BA:$BA,'Forecast Summary-FY26'!$A:$A, 'Analysis-School'!$A96,'Forecast Summary-FY26'!$C:$C, 'Analysis-School'!R$5,'Forecast Summary-FY26'!$D:$D, 'Analysis-School'!R$3)</f>
        <v>4269</v>
      </c>
      <c r="S96" s="360">
        <f>SUMIFS('Forecast Summary-FY26'!$BA:$BA,'Forecast Summary-FY26'!$A:$A, 'Analysis-School'!$A96,'Forecast Summary-FY26'!$C:$C, 'Analysis-School'!S$5,'Forecast Summary-FY26'!$D:$D, 'Analysis-School'!S$3)</f>
        <v>4522</v>
      </c>
      <c r="T96" s="360">
        <f>SUMIFS('Forecast Summary-FY26'!$BA:$BA,'Forecast Summary-FY26'!$A:$A, 'Analysis-School'!$A96,'Forecast Summary-FY26'!$C:$C, 'Analysis-School'!T$5,'Forecast Summary-FY26'!$D:$D, 'Analysis-School'!T$3)</f>
        <v>4683</v>
      </c>
      <c r="U96" s="360">
        <f>SUMIFS('Forecast Summary-FY26'!$BA:$BA,'Forecast Summary-FY26'!$A:$A, 'Analysis-School'!$A96,'Forecast Summary-FY26'!$C:$C, 'Analysis-School'!U$5,'Forecast Summary-FY26'!$D:$D, 'Analysis-School'!U$3)</f>
        <v>5449</v>
      </c>
      <c r="V96" s="360">
        <f>SUMIFS('Forecast Summary-FY26'!$BA:$BA,'Forecast Summary-FY26'!$A:$A, 'Analysis-School'!$A96,'Forecast Summary-FY26'!$C:$C, 'Analysis-School'!V$5,'Forecast Summary-FY26'!$D:$D, 'Analysis-School'!V$3)</f>
        <v>4737</v>
      </c>
      <c r="W96" s="360">
        <v>5408.7000000000007</v>
      </c>
      <c r="X96" s="360">
        <f>SUMIFS('Forecast Summary-FY25'!$BE:$BE,'Forecast Summary-FY25'!$A:$A, 'Analysis-School'!$A96,'Forecast Summary-FY25'!$C:$C, 'Analysis-School'!X$5,'Forecast Summary-FY25'!$D:$D, 'Analysis-School'!X$3)+SUMIFS('Forecast Summary-FY25'!$BI:$BI,'Forecast Summary-FY25'!$A:$A, 'Analysis-School'!$A96,'Forecast Summary-FY25'!$C:$C, 'Analysis-School'!X$5,'Forecast Summary-FY25'!$D:$D, 'Analysis-School'!X$3)</f>
        <v>5179</v>
      </c>
      <c r="Y96" s="360">
        <v>5658.858759859485</v>
      </c>
      <c r="Z96" s="360">
        <f>SUMIFS('Forecast Summary-FY25'!$BE:$BE,'Forecast Summary-FY25'!$A:$A, 'Analysis-School'!$A96,'Forecast Summary-FY25'!$C:$C, 'Analysis-School'!Z$5,'Forecast Summary-FY25'!$D:$D, 'Analysis-School'!Z$3)+SUMIFS('Forecast Summary-FY25'!$BI:$BI,'Forecast Summary-FY25'!$A:$A, 'Analysis-School'!$A96,'Forecast Summary-FY25'!$C:$C, 'Analysis-School'!Z$5,'Forecast Summary-FY25'!$D:$D, 'Analysis-School'!Z$3)</f>
        <v>5127.8999999999996</v>
      </c>
      <c r="AA96" s="361">
        <f>SUMIFS('Forecast Summary-FY26'!$BE:$BE,'Forecast Summary-FY26'!$A:$A, 'Analysis-School'!$A96,'Forecast Summary-FY26'!$C:$C, 'Analysis-School'!AA$5,'Forecast Summary-FY26'!$D:$D, 'Analysis-School'!AA$3)+SUMIFS('Forecast Summary-FY26'!$BI:$BI,'Forecast Summary-FY26'!$A:$A, 'Analysis-School'!$A96,'Forecast Summary-FY26'!$C:$C, 'Analysis-School'!AA$5,'Forecast Summary-FY26'!$D:$D, 'Analysis-School'!AA$3)</f>
        <v>4836.13</v>
      </c>
      <c r="AB96" s="442">
        <f t="shared" si="20"/>
        <v>2.0926746886214875E-2</v>
      </c>
      <c r="AD96" s="359" t="s">
        <v>1916</v>
      </c>
      <c r="AE96" s="360">
        <f>SUMIFS('Forecast Summary-FY26'!$BM:$BM,'Forecast Summary-FY26'!$A:$A, 'Analysis-School'!$A96,'Forecast Summary-FY26'!$C:$C, 'Analysis-School'!AE$5,'Forecast Summary-FY26'!$D:$D, 'Analysis-School'!AE$3)</f>
        <v>0</v>
      </c>
      <c r="AF96" s="360">
        <f>SUMIFS('Forecast Summary-FY26'!$BM:$BM,'Forecast Summary-FY26'!$A:$A, 'Analysis-School'!$A96,'Forecast Summary-FY26'!$C:$C, 'Analysis-School'!AF$5,'Forecast Summary-FY26'!$D:$D, 'Analysis-School'!AF$3)</f>
        <v>0</v>
      </c>
      <c r="AG96" s="360">
        <f>SUMIFS('Forecast Summary-FY26'!$BM:$BM,'Forecast Summary-FY26'!$A:$A, 'Analysis-School'!$A96,'Forecast Summary-FY26'!$C:$C, 'Analysis-School'!AG$5,'Forecast Summary-FY26'!$D:$D, 'Analysis-School'!AG$3)</f>
        <v>0</v>
      </c>
      <c r="AH96" s="360">
        <f>SUMIFS('Forecast Summary-FY26'!$BM:$BM,'Forecast Summary-FY26'!$A:$A, 'Analysis-School'!$A96,'Forecast Summary-FY26'!$C:$C, 'Analysis-School'!AH$5,'Forecast Summary-FY26'!$D:$D, 'Analysis-School'!AH$3)</f>
        <v>20</v>
      </c>
      <c r="AI96" s="360">
        <f>SUMIFS('Forecast Summary-FY26'!$BM:$BM,'Forecast Summary-FY26'!$A:$A, 'Analysis-School'!$A96,'Forecast Summary-FY26'!$C:$C, 'Analysis-School'!AI$5,'Forecast Summary-FY26'!$D:$D, 'Analysis-School'!AI$3)</f>
        <v>23</v>
      </c>
      <c r="AJ96" s="360">
        <f>SUMIFS('Forecast Summary-FY26'!$BM:$BM,'Forecast Summary-FY26'!$A:$A, 'Analysis-School'!$A96,'Forecast Summary-FY26'!$C:$C, 'Analysis-School'!AJ$5,'Forecast Summary-FY26'!$D:$D, 'Analysis-School'!AJ$3)</f>
        <v>17</v>
      </c>
      <c r="AK96" s="360">
        <v>18.700000000000003</v>
      </c>
      <c r="AL96" s="360">
        <f>SUMIFS('Forecast Summary-FY25'!$BQ:$BQ,'Forecast Summary-FY25'!$A:$A, 'Analysis-School'!$A96,'Forecast Summary-FY25'!$C:$C, 'Analysis-School'!AL$5,'Forecast Summary-FY25'!$D:$D, 'Analysis-School'!AL$3)+SUMIFS('Forecast Summary-FY25'!$BU:$BU,'Forecast Summary-FY25'!$A:$A, 'Analysis-School'!$A96,'Forecast Summary-FY25'!$C:$C, 'Analysis-School'!AL$5,'Forecast Summary-FY25'!$D:$D, 'Analysis-School'!AL$3)</f>
        <v>32</v>
      </c>
      <c r="AM96" s="360">
        <v>20.570000000000004</v>
      </c>
      <c r="AN96" s="360">
        <f>SUMIFS('Forecast Summary-FY25'!$BQ:$BQ,'Forecast Summary-FY25'!$A:$A, 'Analysis-School'!$A96,'Forecast Summary-FY25'!$C:$C, 'Analysis-School'!AN$5,'Forecast Summary-FY25'!$D:$D, 'Analysis-School'!AN$3)+SUMIFS('Forecast Summary-FY25'!$BU:$BU,'Forecast Summary-FY25'!$A:$A, 'Analysis-School'!$A96,'Forecast Summary-FY25'!$C:$C, 'Analysis-School'!AN$5,'Forecast Summary-FY25'!$D:$D, 'Analysis-School'!AN$3)</f>
        <v>30.4</v>
      </c>
      <c r="AO96" s="361">
        <f>SUMIFS('Forecast Summary-FY26'!$BQ:$BQ,'Forecast Summary-FY26'!$A:$A, 'Analysis-School'!$A96,'Forecast Summary-FY26'!$C:$C, 'Analysis-School'!AO$5,'Forecast Summary-FY26'!$D:$D, 'Analysis-School'!AO$3)+SUMIFS('Forecast Summary-FY26'!$BU:$BU,'Forecast Summary-FY26'!$A:$A, 'Analysis-School'!$A96,'Forecast Summary-FY26'!$C:$C, 'Analysis-School'!AO$5,'Forecast Summary-FY26'!$D:$D, 'Analysis-School'!AO$3)</f>
        <v>30</v>
      </c>
      <c r="AP96" s="362">
        <f t="shared" si="21"/>
        <v>0.76470588235294112</v>
      </c>
    </row>
    <row r="97" spans="1:43">
      <c r="A97" s="93" t="s">
        <v>119</v>
      </c>
      <c r="B97" s="354" t="s">
        <v>1890</v>
      </c>
      <c r="C97" s="355">
        <f>SUMIFS('Forecast Summary-FY26'!$AC:$AC,'Forecast Summary-FY26'!$A:$A, 'Analysis-School'!$A97,'Forecast Summary-FY26'!$C:$C, 'Analysis-School'!C$5,'Forecast Summary-FY26'!$D:$D, 'Analysis-School'!C$3)</f>
        <v>593</v>
      </c>
      <c r="D97" s="355">
        <f>SUMIFS('Forecast Summary-FY26'!$AC:$AC,'Forecast Summary-FY26'!$A:$A, 'Analysis-School'!$A97,'Forecast Summary-FY26'!$C:$C, 'Analysis-School'!D$5,'Forecast Summary-FY26'!$D:$D, 'Analysis-School'!D$3)</f>
        <v>574</v>
      </c>
      <c r="E97" s="355">
        <f>SUMIFS('Forecast Summary-FY26'!$AC:$AC,'Forecast Summary-FY26'!$A:$A, 'Analysis-School'!$A97,'Forecast Summary-FY26'!$C:$C, 'Analysis-School'!E$5,'Forecast Summary-FY26'!$D:$D, 'Analysis-School'!E$3)</f>
        <v>568</v>
      </c>
      <c r="F97" s="355">
        <f>SUMIFS('Forecast Summary-FY26'!$AC:$AC,'Forecast Summary-FY26'!$A:$A, 'Analysis-School'!$A97,'Forecast Summary-FY26'!$C:$C, 'Analysis-School'!F$5,'Forecast Summary-FY26'!$D:$D, 'Analysis-School'!F$3)</f>
        <v>575</v>
      </c>
      <c r="G97" s="355">
        <f>SUMIFS('Forecast Summary-FY26'!$AC:$AC,'Forecast Summary-FY26'!$A:$A, 'Analysis-School'!$A97,'Forecast Summary-FY26'!$C:$C, 'Analysis-School'!G$5,'Forecast Summary-FY26'!$D:$D, 'Analysis-School'!G$3)</f>
        <v>623</v>
      </c>
      <c r="H97" s="355">
        <f>SUMIFS('Forecast Summary-FY26'!$AC:$AC,'Forecast Summary-FY26'!$A:$A, 'Analysis-School'!$A97,'Forecast Summary-FY26'!$C:$C, 'Analysis-School'!H$5,'Forecast Summary-FY26'!$D:$D, 'Analysis-School'!H$3)</f>
        <v>672</v>
      </c>
      <c r="I97" s="355">
        <v>754.72908271860319</v>
      </c>
      <c r="J97" s="355">
        <f>SUMIFS('Forecast Summary-FY25'!$AG:$AG,'Forecast Summary-FY25'!$A:$A, 'Analysis-School'!$A97,'Forecast Summary-FY25'!$C:$C, 'Analysis-School'!J$5,'Forecast Summary-FY25'!$D:$D, 'Analysis-School'!J$3)+SUMIFS('Forecast Summary-FY25'!$AK:$AK,'Forecast Summary-FY25'!$A:$A, 'Analysis-School'!$A97,'Forecast Summary-FY25'!$C:$C, 'Analysis-School'!J$5,'Forecast Summary-FY25'!$D:$D, 'Analysis-School'!J$3)</f>
        <v>722</v>
      </c>
      <c r="K97" s="355">
        <v>773.00256941538157</v>
      </c>
      <c r="L97" s="355">
        <f>SUMIFS('Forecast Summary-FY25'!$AG:$AG,'Forecast Summary-FY25'!$A:$A, 'Analysis-School'!$A97,'Forecast Summary-FY25'!$C:$C, 'Analysis-School'!L$5,'Forecast Summary-FY25'!$D:$D, 'Analysis-School'!L$3)+SUMIFS('Forecast Summary-FY25'!$AK:$AK,'Forecast Summary-FY25'!$A:$A, 'Analysis-School'!$A97,'Forecast Summary-FY25'!$C:$C, 'Analysis-School'!L$5,'Forecast Summary-FY25'!$D:$D, 'Analysis-School'!L$3)</f>
        <v>735.55</v>
      </c>
      <c r="M97" s="355">
        <f>SUMIFS('Forecast Summary-FY26'!$AG:$AG,'Forecast Summary-FY26'!$A:$A, 'Analysis-School'!$A97,'Forecast Summary-FY26'!$C:$C, 'Analysis-School'!M$5,'Forecast Summary-FY26'!$D:$D, 'Analysis-School'!M$3)+SUMIFS('Forecast Summary-FY26'!$AK:$AK,'Forecast Summary-FY26'!$A:$A, 'Analysis-School'!$A97,'Forecast Summary-FY26'!$C:$C, 'Analysis-School'!M$5,'Forecast Summary-FY26'!$D:$D, 'Analysis-School'!M$3)</f>
        <v>661</v>
      </c>
      <c r="N97" s="439">
        <f t="shared" si="19"/>
        <v>-1.6369047619047672E-2</v>
      </c>
      <c r="O97" s="358"/>
      <c r="P97" s="354" t="s">
        <v>1890</v>
      </c>
      <c r="Q97" s="355">
        <f>SUMIFS('Forecast Summary-FY26'!$BA:$BA,'Forecast Summary-FY26'!$A:$A, 'Analysis-School'!$A97,'Forecast Summary-FY26'!$C:$C, 'Analysis-School'!Q$5,'Forecast Summary-FY26'!$D:$D, 'Analysis-School'!Q$3)</f>
        <v>697</v>
      </c>
      <c r="R97" s="355">
        <f>SUMIFS('Forecast Summary-FY26'!$BA:$BA,'Forecast Summary-FY26'!$A:$A, 'Analysis-School'!$A97,'Forecast Summary-FY26'!$C:$C, 'Analysis-School'!R$5,'Forecast Summary-FY26'!$D:$D, 'Analysis-School'!R$3)</f>
        <v>753</v>
      </c>
      <c r="S97" s="355">
        <f>SUMIFS('Forecast Summary-FY26'!$BA:$BA,'Forecast Summary-FY26'!$A:$A, 'Analysis-School'!$A97,'Forecast Summary-FY26'!$C:$C, 'Analysis-School'!S$5,'Forecast Summary-FY26'!$D:$D, 'Analysis-School'!S$3)</f>
        <v>877</v>
      </c>
      <c r="T97" s="355">
        <f>SUMIFS('Forecast Summary-FY26'!$BA:$BA,'Forecast Summary-FY26'!$A:$A, 'Analysis-School'!$A97,'Forecast Summary-FY26'!$C:$C, 'Analysis-School'!T$5,'Forecast Summary-FY26'!$D:$D, 'Analysis-School'!T$3)</f>
        <v>868</v>
      </c>
      <c r="U97" s="355">
        <f>SUMIFS('Forecast Summary-FY26'!$BA:$BA,'Forecast Summary-FY26'!$A:$A, 'Analysis-School'!$A97,'Forecast Summary-FY26'!$C:$C, 'Analysis-School'!U$5,'Forecast Summary-FY26'!$D:$D, 'Analysis-School'!U$3)</f>
        <v>764</v>
      </c>
      <c r="V97" s="355">
        <f>SUMIFS('Forecast Summary-FY26'!$BA:$BA,'Forecast Summary-FY26'!$A:$A, 'Analysis-School'!$A97,'Forecast Summary-FY26'!$C:$C, 'Analysis-School'!V$5,'Forecast Summary-FY26'!$D:$D, 'Analysis-School'!V$3)</f>
        <v>857</v>
      </c>
      <c r="W97" s="355">
        <v>954.76062304025027</v>
      </c>
      <c r="X97" s="355">
        <f>SUMIFS('Forecast Summary-FY25'!$BE:$BE,'Forecast Summary-FY25'!$A:$A, 'Analysis-School'!$A97,'Forecast Summary-FY25'!$C:$C, 'Analysis-School'!X$5,'Forecast Summary-FY25'!$D:$D, 'Analysis-School'!X$3)+SUMIFS('Forecast Summary-FY25'!$BI:$BI,'Forecast Summary-FY25'!$A:$A, 'Analysis-School'!$A97,'Forecast Summary-FY25'!$C:$C, 'Analysis-School'!X$5,'Forecast Summary-FY25'!$D:$D, 'Analysis-School'!X$3)</f>
        <v>1033</v>
      </c>
      <c r="Y97" s="355">
        <v>966.36793955278688</v>
      </c>
      <c r="Z97" s="355">
        <f>SUMIFS('Forecast Summary-FY25'!$BE:$BE,'Forecast Summary-FY25'!$A:$A, 'Analysis-School'!$A97,'Forecast Summary-FY25'!$C:$C, 'Analysis-School'!Z$5,'Forecast Summary-FY25'!$D:$D, 'Analysis-School'!Z$3)+SUMIFS('Forecast Summary-FY25'!$BI:$BI,'Forecast Summary-FY25'!$A:$A, 'Analysis-School'!$A97,'Forecast Summary-FY25'!$C:$C, 'Analysis-School'!Z$5,'Forecast Summary-FY25'!$D:$D, 'Analysis-School'!Z$3)</f>
        <v>1047.75</v>
      </c>
      <c r="AA97" s="356">
        <f>SUMIFS('Forecast Summary-FY26'!$BE:$BE,'Forecast Summary-FY26'!$A:$A, 'Analysis-School'!$A97,'Forecast Summary-FY26'!$C:$C, 'Analysis-School'!AA$5,'Forecast Summary-FY26'!$D:$D, 'Analysis-School'!AA$3)+SUMIFS('Forecast Summary-FY26'!$BI:$BI,'Forecast Summary-FY26'!$A:$A, 'Analysis-School'!$A97,'Forecast Summary-FY26'!$C:$C, 'Analysis-School'!AA$5,'Forecast Summary-FY26'!$D:$D, 'Analysis-School'!AA$3)</f>
        <v>963.24</v>
      </c>
      <c r="AB97" s="439">
        <f t="shared" si="20"/>
        <v>0.12396732788798137</v>
      </c>
      <c r="AC97" s="358"/>
      <c r="AD97" s="354" t="s">
        <v>1890</v>
      </c>
      <c r="AE97" s="355">
        <f>SUMIFS('Forecast Summary-FY26'!$BM:$BM,'Forecast Summary-FY26'!$A:$A, 'Analysis-School'!$A97,'Forecast Summary-FY26'!$C:$C, 'Analysis-School'!AE$5,'Forecast Summary-FY26'!$D:$D, 'Analysis-School'!AE$3)</f>
        <v>0</v>
      </c>
      <c r="AF97" s="355">
        <f>SUMIFS('Forecast Summary-FY26'!$BM:$BM,'Forecast Summary-FY26'!$A:$A, 'Analysis-School'!$A97,'Forecast Summary-FY26'!$C:$C, 'Analysis-School'!AF$5,'Forecast Summary-FY26'!$D:$D, 'Analysis-School'!AF$3)</f>
        <v>0</v>
      </c>
      <c r="AG97" s="355">
        <f>SUMIFS('Forecast Summary-FY26'!$BM:$BM,'Forecast Summary-FY26'!$A:$A, 'Analysis-School'!$A97,'Forecast Summary-FY26'!$C:$C, 'Analysis-School'!AG$5,'Forecast Summary-FY26'!$D:$D, 'Analysis-School'!AG$3)</f>
        <v>0</v>
      </c>
      <c r="AH97" s="355">
        <f>SUMIFS('Forecast Summary-FY26'!$BM:$BM,'Forecast Summary-FY26'!$A:$A, 'Analysis-School'!$A97,'Forecast Summary-FY26'!$C:$C, 'Analysis-School'!AH$5,'Forecast Summary-FY26'!$D:$D, 'Analysis-School'!AH$3)</f>
        <v>0</v>
      </c>
      <c r="AI97" s="355">
        <f>SUMIFS('Forecast Summary-FY26'!$BM:$BM,'Forecast Summary-FY26'!$A:$A, 'Analysis-School'!$A97,'Forecast Summary-FY26'!$C:$C, 'Analysis-School'!AI$5,'Forecast Summary-FY26'!$D:$D, 'Analysis-School'!AI$3)</f>
        <v>0</v>
      </c>
      <c r="AJ97" s="355">
        <f>SUMIFS('Forecast Summary-FY26'!$BM:$BM,'Forecast Summary-FY26'!$A:$A, 'Analysis-School'!$A97,'Forecast Summary-FY26'!$C:$C, 'Analysis-School'!AJ$5,'Forecast Summary-FY26'!$D:$D, 'Analysis-School'!AJ$3)</f>
        <v>0</v>
      </c>
      <c r="AK97" s="355">
        <v>0</v>
      </c>
      <c r="AL97" s="355">
        <f>SUMIFS('Forecast Summary-FY25'!$BQ:$BQ,'Forecast Summary-FY25'!$A:$A, 'Analysis-School'!$A97,'Forecast Summary-FY25'!$C:$C, 'Analysis-School'!AL$5,'Forecast Summary-FY25'!$D:$D, 'Analysis-School'!AL$3)+SUMIFS('Forecast Summary-FY25'!$BU:$BU,'Forecast Summary-FY25'!$A:$A, 'Analysis-School'!$A97,'Forecast Summary-FY25'!$C:$C, 'Analysis-School'!AL$5,'Forecast Summary-FY25'!$D:$D, 'Analysis-School'!AL$3)</f>
        <v>0</v>
      </c>
      <c r="AM97" s="355">
        <v>0</v>
      </c>
      <c r="AN97" s="355">
        <f>SUMIFS('Forecast Summary-FY25'!$BQ:$BQ,'Forecast Summary-FY25'!$A:$A, 'Analysis-School'!$A97,'Forecast Summary-FY25'!$C:$C, 'Analysis-School'!AN$5,'Forecast Summary-FY25'!$D:$D, 'Analysis-School'!AN$3)+SUMIFS('Forecast Summary-FY25'!$BU:$BU,'Forecast Summary-FY25'!$A:$A, 'Analysis-School'!$A97,'Forecast Summary-FY25'!$C:$C, 'Analysis-School'!AN$5,'Forecast Summary-FY25'!$D:$D, 'Analysis-School'!AN$3)</f>
        <v>0</v>
      </c>
      <c r="AO97" s="356">
        <f>SUMIFS('Forecast Summary-FY26'!$BQ:$BQ,'Forecast Summary-FY26'!$A:$A, 'Analysis-School'!$A97,'Forecast Summary-FY26'!$C:$C, 'Analysis-School'!AO$5,'Forecast Summary-FY26'!$D:$D, 'Analysis-School'!AO$3)+SUMIFS('Forecast Summary-FY26'!$BU:$BU,'Forecast Summary-FY26'!$A:$A, 'Analysis-School'!$A97,'Forecast Summary-FY26'!$C:$C, 'Analysis-School'!AO$5,'Forecast Summary-FY26'!$D:$D, 'Analysis-School'!AO$3)</f>
        <v>0</v>
      </c>
      <c r="AP97" s="357" t="str">
        <f t="shared" si="21"/>
        <v>NA</v>
      </c>
    </row>
    <row r="98" spans="1:43">
      <c r="A98" s="93" t="s">
        <v>121</v>
      </c>
      <c r="B98" s="359" t="s">
        <v>1917</v>
      </c>
      <c r="C98" s="360">
        <f>SUMIFS('Forecast Summary-FY26'!$AC:$AC,'Forecast Summary-FY26'!$A:$A, 'Analysis-School'!$A98,'Forecast Summary-FY26'!$C:$C, 'Analysis-School'!C$5,'Forecast Summary-FY26'!$D:$D, 'Analysis-School'!C$3)</f>
        <v>1870</v>
      </c>
      <c r="D98" s="360">
        <f>SUMIFS('Forecast Summary-FY26'!$AC:$AC,'Forecast Summary-FY26'!$A:$A, 'Analysis-School'!$A98,'Forecast Summary-FY26'!$C:$C, 'Analysis-School'!D$5,'Forecast Summary-FY26'!$D:$D, 'Analysis-School'!D$3)</f>
        <v>1534</v>
      </c>
      <c r="E98" s="360">
        <f>SUMIFS('Forecast Summary-FY26'!$AC:$AC,'Forecast Summary-FY26'!$A:$A, 'Analysis-School'!$A98,'Forecast Summary-FY26'!$C:$C, 'Analysis-School'!E$5,'Forecast Summary-FY26'!$D:$D, 'Analysis-School'!E$3)</f>
        <v>1652</v>
      </c>
      <c r="F98" s="360">
        <f>SUMIFS('Forecast Summary-FY26'!$AC:$AC,'Forecast Summary-FY26'!$A:$A, 'Analysis-School'!$A98,'Forecast Summary-FY26'!$C:$C, 'Analysis-School'!F$5,'Forecast Summary-FY26'!$D:$D, 'Analysis-School'!F$3)</f>
        <v>1212</v>
      </c>
      <c r="G98" s="360">
        <f>SUMIFS('Forecast Summary-FY26'!$AC:$AC,'Forecast Summary-FY26'!$A:$A, 'Analysis-School'!$A98,'Forecast Summary-FY26'!$C:$C, 'Analysis-School'!G$5,'Forecast Summary-FY26'!$D:$D, 'Analysis-School'!G$3)</f>
        <v>1291</v>
      </c>
      <c r="H98" s="360">
        <f>SUMIFS('Forecast Summary-FY26'!$AC:$AC,'Forecast Summary-FY26'!$A:$A, 'Analysis-School'!$A98,'Forecast Summary-FY26'!$C:$C, 'Analysis-School'!H$5,'Forecast Summary-FY26'!$D:$D, 'Analysis-School'!H$3)</f>
        <v>1393</v>
      </c>
      <c r="I98" s="360">
        <v>1565.6</v>
      </c>
      <c r="J98" s="360">
        <f>SUMIFS('Forecast Summary-FY25'!$AG:$AG,'Forecast Summary-FY25'!$A:$A, 'Analysis-School'!$A98,'Forecast Summary-FY25'!$C:$C, 'Analysis-School'!J$5,'Forecast Summary-FY25'!$D:$D, 'Analysis-School'!J$3)+SUMIFS('Forecast Summary-FY25'!$AK:$AK,'Forecast Summary-FY25'!$A:$A, 'Analysis-School'!$A98,'Forecast Summary-FY25'!$C:$C, 'Analysis-School'!J$5,'Forecast Summary-FY25'!$D:$D, 'Analysis-School'!J$3)</f>
        <v>1800</v>
      </c>
      <c r="K98" s="360">
        <v>1487.32</v>
      </c>
      <c r="L98" s="360">
        <f>SUMIFS('Forecast Summary-FY25'!$AG:$AG,'Forecast Summary-FY25'!$A:$A, 'Analysis-School'!$A98,'Forecast Summary-FY25'!$C:$C, 'Analysis-School'!L$5,'Forecast Summary-FY25'!$D:$D, 'Analysis-School'!L$3)+SUMIFS('Forecast Summary-FY25'!$AK:$AK,'Forecast Summary-FY25'!$A:$A, 'Analysis-School'!$A98,'Forecast Summary-FY25'!$C:$C, 'Analysis-School'!L$5,'Forecast Summary-FY25'!$D:$D, 'Analysis-School'!L$3)</f>
        <v>1822.95</v>
      </c>
      <c r="M98" s="360">
        <f>SUMIFS('Forecast Summary-FY26'!$AG:$AG,'Forecast Summary-FY26'!$A:$A, 'Analysis-School'!$A98,'Forecast Summary-FY26'!$C:$C, 'Analysis-School'!M$5,'Forecast Summary-FY26'!$D:$D, 'Analysis-School'!M$3)+SUMIFS('Forecast Summary-FY26'!$AK:$AK,'Forecast Summary-FY26'!$A:$A, 'Analysis-School'!$A98,'Forecast Summary-FY26'!$C:$C, 'Analysis-School'!M$5,'Forecast Summary-FY26'!$D:$D, 'Analysis-School'!M$3)</f>
        <v>1722.03</v>
      </c>
      <c r="N98" s="442">
        <f t="shared" si="19"/>
        <v>0.23620244077530517</v>
      </c>
      <c r="P98" s="359" t="s">
        <v>1917</v>
      </c>
      <c r="Q98" s="360">
        <f>SUMIFS('Forecast Summary-FY26'!$BA:$BA,'Forecast Summary-FY26'!$A:$A, 'Analysis-School'!$A98,'Forecast Summary-FY26'!$C:$C, 'Analysis-School'!Q$5,'Forecast Summary-FY26'!$D:$D, 'Analysis-School'!Q$3)</f>
        <v>3595</v>
      </c>
      <c r="R98" s="360">
        <f>SUMIFS('Forecast Summary-FY26'!$BA:$BA,'Forecast Summary-FY26'!$A:$A, 'Analysis-School'!$A98,'Forecast Summary-FY26'!$C:$C, 'Analysis-School'!R$5,'Forecast Summary-FY26'!$D:$D, 'Analysis-School'!R$3)</f>
        <v>3733</v>
      </c>
      <c r="S98" s="360">
        <f>SUMIFS('Forecast Summary-FY26'!$BA:$BA,'Forecast Summary-FY26'!$A:$A, 'Analysis-School'!$A98,'Forecast Summary-FY26'!$C:$C, 'Analysis-School'!S$5,'Forecast Summary-FY26'!$D:$D, 'Analysis-School'!S$3)</f>
        <v>3776</v>
      </c>
      <c r="T98" s="360">
        <f>SUMIFS('Forecast Summary-FY26'!$BA:$BA,'Forecast Summary-FY26'!$A:$A, 'Analysis-School'!$A98,'Forecast Summary-FY26'!$C:$C, 'Analysis-School'!T$5,'Forecast Summary-FY26'!$D:$D, 'Analysis-School'!T$3)</f>
        <v>3494</v>
      </c>
      <c r="U98" s="360">
        <f>SUMIFS('Forecast Summary-FY26'!$BA:$BA,'Forecast Summary-FY26'!$A:$A, 'Analysis-School'!$A98,'Forecast Summary-FY26'!$C:$C, 'Analysis-School'!U$5,'Forecast Summary-FY26'!$D:$D, 'Analysis-School'!U$3)</f>
        <v>3079</v>
      </c>
      <c r="V98" s="360">
        <f>SUMIFS('Forecast Summary-FY26'!$BA:$BA,'Forecast Summary-FY26'!$A:$A, 'Analysis-School'!$A98,'Forecast Summary-FY26'!$C:$C, 'Analysis-School'!V$5,'Forecast Summary-FY26'!$D:$D, 'Analysis-School'!V$3)</f>
        <v>3093</v>
      </c>
      <c r="W98" s="360">
        <v>3679.35</v>
      </c>
      <c r="X98" s="360">
        <f>SUMIFS('Forecast Summary-FY25'!$BE:$BE,'Forecast Summary-FY25'!$A:$A, 'Analysis-School'!$A98,'Forecast Summary-FY25'!$C:$C, 'Analysis-School'!X$5,'Forecast Summary-FY25'!$D:$D, 'Analysis-School'!X$3)+SUMIFS('Forecast Summary-FY25'!$BI:$BI,'Forecast Summary-FY25'!$A:$A, 'Analysis-School'!$A98,'Forecast Summary-FY25'!$C:$C, 'Analysis-School'!X$5,'Forecast Summary-FY25'!$D:$D, 'Analysis-School'!X$3)</f>
        <v>3658</v>
      </c>
      <c r="Y98" s="360">
        <v>3495.3824999999997</v>
      </c>
      <c r="Z98" s="360">
        <f>SUMIFS('Forecast Summary-FY25'!$BE:$BE,'Forecast Summary-FY25'!$A:$A, 'Analysis-School'!$A98,'Forecast Summary-FY25'!$C:$C, 'Analysis-School'!Z$5,'Forecast Summary-FY25'!$D:$D, 'Analysis-School'!Z$3)+SUMIFS('Forecast Summary-FY25'!$BI:$BI,'Forecast Summary-FY25'!$A:$A, 'Analysis-School'!$A98,'Forecast Summary-FY25'!$C:$C, 'Analysis-School'!Z$5,'Forecast Summary-FY25'!$D:$D, 'Analysis-School'!Z$3)</f>
        <v>3715.15</v>
      </c>
      <c r="AA98" s="361">
        <f>SUMIFS('Forecast Summary-FY26'!$BE:$BE,'Forecast Summary-FY26'!$A:$A, 'Analysis-School'!$A98,'Forecast Summary-FY26'!$C:$C, 'Analysis-School'!AA$5,'Forecast Summary-FY26'!$D:$D, 'Analysis-School'!AA$3)+SUMIFS('Forecast Summary-FY26'!$BI:$BI,'Forecast Summary-FY26'!$A:$A, 'Analysis-School'!$A98,'Forecast Summary-FY26'!$C:$C, 'Analysis-School'!AA$5,'Forecast Summary-FY26'!$D:$D, 'Analysis-School'!AA$3)</f>
        <v>3271.0650000000001</v>
      </c>
      <c r="AB98" s="442">
        <f t="shared" si="20"/>
        <v>5.757032007759455E-2</v>
      </c>
      <c r="AD98" s="359" t="s">
        <v>1917</v>
      </c>
      <c r="AE98" s="360">
        <f>SUMIFS('Forecast Summary-FY26'!$BM:$BM,'Forecast Summary-FY26'!$A:$A, 'Analysis-School'!$A98,'Forecast Summary-FY26'!$C:$C, 'Analysis-School'!AE$5,'Forecast Summary-FY26'!$D:$D, 'Analysis-School'!AE$3)</f>
        <v>358</v>
      </c>
      <c r="AF98" s="360">
        <f>SUMIFS('Forecast Summary-FY26'!$BM:$BM,'Forecast Summary-FY26'!$A:$A, 'Analysis-School'!$A98,'Forecast Summary-FY26'!$C:$C, 'Analysis-School'!AF$5,'Forecast Summary-FY26'!$D:$D, 'Analysis-School'!AF$3)</f>
        <v>335</v>
      </c>
      <c r="AG98" s="360">
        <f>SUMIFS('Forecast Summary-FY26'!$BM:$BM,'Forecast Summary-FY26'!$A:$A, 'Analysis-School'!$A98,'Forecast Summary-FY26'!$C:$C, 'Analysis-School'!AG$5,'Forecast Summary-FY26'!$D:$D, 'Analysis-School'!AG$3)</f>
        <v>453</v>
      </c>
      <c r="AH98" s="360">
        <f>SUMIFS('Forecast Summary-FY26'!$BM:$BM,'Forecast Summary-FY26'!$A:$A, 'Analysis-School'!$A98,'Forecast Summary-FY26'!$C:$C, 'Analysis-School'!AH$5,'Forecast Summary-FY26'!$D:$D, 'Analysis-School'!AH$3)</f>
        <v>455</v>
      </c>
      <c r="AI98" s="360">
        <f>SUMIFS('Forecast Summary-FY26'!$BM:$BM,'Forecast Summary-FY26'!$A:$A, 'Analysis-School'!$A98,'Forecast Summary-FY26'!$C:$C, 'Analysis-School'!AI$5,'Forecast Summary-FY26'!$D:$D, 'Analysis-School'!AI$3)</f>
        <v>479</v>
      </c>
      <c r="AJ98" s="360">
        <f>SUMIFS('Forecast Summary-FY26'!$BM:$BM,'Forecast Summary-FY26'!$A:$A, 'Analysis-School'!$A98,'Forecast Summary-FY26'!$C:$C, 'Analysis-School'!AJ$5,'Forecast Summary-FY26'!$D:$D, 'Analysis-School'!AJ$3)</f>
        <v>470</v>
      </c>
      <c r="AK98" s="360">
        <v>610.65735150189005</v>
      </c>
      <c r="AL98" s="360">
        <f>SUMIFS('Forecast Summary-FY25'!$BQ:$BQ,'Forecast Summary-FY25'!$A:$A, 'Analysis-School'!$A98,'Forecast Summary-FY25'!$C:$C, 'Analysis-School'!AL$5,'Forecast Summary-FY25'!$D:$D, 'Analysis-School'!AL$3)+SUMIFS('Forecast Summary-FY25'!$BU:$BU,'Forecast Summary-FY25'!$A:$A, 'Analysis-School'!$A98,'Forecast Summary-FY25'!$C:$C, 'Analysis-School'!AL$5,'Forecast Summary-FY25'!$D:$D, 'Analysis-School'!AL$3)</f>
        <v>479</v>
      </c>
      <c r="AM98" s="360">
        <v>656.88833066697464</v>
      </c>
      <c r="AN98" s="360">
        <f>SUMIFS('Forecast Summary-FY25'!$BQ:$BQ,'Forecast Summary-FY25'!$A:$A, 'Analysis-School'!$A98,'Forecast Summary-FY25'!$C:$C, 'Analysis-School'!AN$5,'Forecast Summary-FY25'!$D:$D, 'Analysis-School'!AN$3)+SUMIFS('Forecast Summary-FY25'!$BU:$BU,'Forecast Summary-FY25'!$A:$A, 'Analysis-School'!$A98,'Forecast Summary-FY25'!$C:$C, 'Analysis-School'!AN$5,'Forecast Summary-FY25'!$D:$D, 'Analysis-School'!AN$3)</f>
        <v>467.95</v>
      </c>
      <c r="AO98" s="361">
        <f>SUMIFS('Forecast Summary-FY26'!$BQ:$BQ,'Forecast Summary-FY26'!$A:$A, 'Analysis-School'!$A98,'Forecast Summary-FY26'!$C:$C, 'Analysis-School'!AO$5,'Forecast Summary-FY26'!$D:$D, 'Analysis-School'!AO$3)+SUMIFS('Forecast Summary-FY26'!$BU:$BU,'Forecast Summary-FY26'!$A:$A, 'Analysis-School'!$A98,'Forecast Summary-FY26'!$C:$C, 'Analysis-School'!AO$5,'Forecast Summary-FY26'!$D:$D, 'Analysis-School'!AO$3)</f>
        <v>458.74249999999995</v>
      </c>
      <c r="AP98" s="362">
        <f t="shared" si="21"/>
        <v>-2.3952127659574551E-2</v>
      </c>
    </row>
    <row r="99" spans="1:43">
      <c r="A99" s="93" t="s">
        <v>123</v>
      </c>
      <c r="B99" s="354" t="s">
        <v>1936</v>
      </c>
      <c r="C99" s="355">
        <f>SUMIFS('Forecast Summary-FY26'!$AC:$AC,'Forecast Summary-FY26'!$A:$A, 'Analysis-School'!$A99,'Forecast Summary-FY26'!$C:$C, 'Analysis-School'!C$5,'Forecast Summary-FY26'!$D:$D, 'Analysis-School'!C$3)</f>
        <v>404</v>
      </c>
      <c r="D99" s="355">
        <f>SUMIFS('Forecast Summary-FY26'!$AC:$AC,'Forecast Summary-FY26'!$A:$A, 'Analysis-School'!$A99,'Forecast Summary-FY26'!$C:$C, 'Analysis-School'!D$5,'Forecast Summary-FY26'!$D:$D, 'Analysis-School'!D$3)</f>
        <v>411</v>
      </c>
      <c r="E99" s="355">
        <f>SUMIFS('Forecast Summary-FY26'!$AC:$AC,'Forecast Summary-FY26'!$A:$A, 'Analysis-School'!$A99,'Forecast Summary-FY26'!$C:$C, 'Analysis-School'!E$5,'Forecast Summary-FY26'!$D:$D, 'Analysis-School'!E$3)</f>
        <v>475</v>
      </c>
      <c r="F99" s="355">
        <f>SUMIFS('Forecast Summary-FY26'!$AC:$AC,'Forecast Summary-FY26'!$A:$A, 'Analysis-School'!$A99,'Forecast Summary-FY26'!$C:$C, 'Analysis-School'!F$5,'Forecast Summary-FY26'!$D:$D, 'Analysis-School'!F$3)</f>
        <v>506</v>
      </c>
      <c r="G99" s="355">
        <f>SUMIFS('Forecast Summary-FY26'!$AC:$AC,'Forecast Summary-FY26'!$A:$A, 'Analysis-School'!$A99,'Forecast Summary-FY26'!$C:$C, 'Analysis-School'!G$5,'Forecast Summary-FY26'!$D:$D, 'Analysis-School'!G$3)</f>
        <v>508</v>
      </c>
      <c r="H99" s="355">
        <f>SUMIFS('Forecast Summary-FY26'!$AC:$AC,'Forecast Summary-FY26'!$A:$A, 'Analysis-School'!$A99,'Forecast Summary-FY26'!$C:$C, 'Analysis-School'!H$5,'Forecast Summary-FY26'!$D:$D, 'Analysis-School'!H$3)</f>
        <v>490</v>
      </c>
      <c r="I99" s="355">
        <v>529.20438725019426</v>
      </c>
      <c r="J99" s="355">
        <f>SUMIFS('Forecast Summary-FY25'!$AG:$AG,'Forecast Summary-FY25'!$A:$A, 'Analysis-School'!$A99,'Forecast Summary-FY25'!$C:$C, 'Analysis-School'!J$5,'Forecast Summary-FY25'!$D:$D, 'Analysis-School'!J$3)+SUMIFS('Forecast Summary-FY25'!$AK:$AK,'Forecast Summary-FY25'!$A:$A, 'Analysis-School'!$A99,'Forecast Summary-FY25'!$C:$C, 'Analysis-School'!J$5,'Forecast Summary-FY25'!$D:$D, 'Analysis-School'!J$3)</f>
        <v>556</v>
      </c>
      <c r="K99" s="355">
        <v>550.07901516360403</v>
      </c>
      <c r="L99" s="355">
        <f>SUMIFS('Forecast Summary-FY25'!$AG:$AG,'Forecast Summary-FY25'!$A:$A, 'Analysis-School'!$A99,'Forecast Summary-FY25'!$C:$C, 'Analysis-School'!L$5,'Forecast Summary-FY25'!$D:$D, 'Analysis-School'!L$3)+SUMIFS('Forecast Summary-FY25'!$AK:$AK,'Forecast Summary-FY25'!$A:$A, 'Analysis-School'!$A99,'Forecast Summary-FY25'!$C:$C, 'Analysis-School'!L$5,'Forecast Summary-FY25'!$D:$D, 'Analysis-School'!L$3)</f>
        <v>555.5</v>
      </c>
      <c r="M99" s="355">
        <f>SUMIFS('Forecast Summary-FY26'!$AG:$AG,'Forecast Summary-FY26'!$A:$A, 'Analysis-School'!$A99,'Forecast Summary-FY26'!$C:$C, 'Analysis-School'!M$5,'Forecast Summary-FY26'!$D:$D, 'Analysis-School'!M$3)+SUMIFS('Forecast Summary-FY26'!$AK:$AK,'Forecast Summary-FY26'!$A:$A, 'Analysis-School'!$A99,'Forecast Summary-FY26'!$C:$C, 'Analysis-School'!M$5,'Forecast Summary-FY26'!$D:$D, 'Analysis-School'!M$3)</f>
        <v>556</v>
      </c>
      <c r="N99" s="439">
        <f t="shared" si="19"/>
        <v>0.13469387755102047</v>
      </c>
      <c r="O99" s="358"/>
      <c r="P99" s="354" t="s">
        <v>1936</v>
      </c>
      <c r="Q99" s="355">
        <f>SUMIFS('Forecast Summary-FY26'!$BA:$BA,'Forecast Summary-FY26'!$A:$A, 'Analysis-School'!$A99,'Forecast Summary-FY26'!$C:$C, 'Analysis-School'!Q$5,'Forecast Summary-FY26'!$D:$D, 'Analysis-School'!Q$3)</f>
        <v>571</v>
      </c>
      <c r="R99" s="355">
        <f>SUMIFS('Forecast Summary-FY26'!$BA:$BA,'Forecast Summary-FY26'!$A:$A, 'Analysis-School'!$A99,'Forecast Summary-FY26'!$C:$C, 'Analysis-School'!R$5,'Forecast Summary-FY26'!$D:$D, 'Analysis-School'!R$3)</f>
        <v>759</v>
      </c>
      <c r="S99" s="355">
        <f>SUMIFS('Forecast Summary-FY26'!$BA:$BA,'Forecast Summary-FY26'!$A:$A, 'Analysis-School'!$A99,'Forecast Summary-FY26'!$C:$C, 'Analysis-School'!S$5,'Forecast Summary-FY26'!$D:$D, 'Analysis-School'!S$3)</f>
        <v>735</v>
      </c>
      <c r="T99" s="355">
        <f>SUMIFS('Forecast Summary-FY26'!$BA:$BA,'Forecast Summary-FY26'!$A:$A, 'Analysis-School'!$A99,'Forecast Summary-FY26'!$C:$C, 'Analysis-School'!T$5,'Forecast Summary-FY26'!$D:$D, 'Analysis-School'!T$3)</f>
        <v>695</v>
      </c>
      <c r="U99" s="355">
        <f>SUMIFS('Forecast Summary-FY26'!$BA:$BA,'Forecast Summary-FY26'!$A:$A, 'Analysis-School'!$A99,'Forecast Summary-FY26'!$C:$C, 'Analysis-School'!U$5,'Forecast Summary-FY26'!$D:$D, 'Analysis-School'!U$3)</f>
        <v>622</v>
      </c>
      <c r="V99" s="355">
        <f>SUMIFS('Forecast Summary-FY26'!$BA:$BA,'Forecast Summary-FY26'!$A:$A, 'Analysis-School'!$A99,'Forecast Summary-FY26'!$C:$C, 'Analysis-School'!V$5,'Forecast Summary-FY26'!$D:$D, 'Analysis-School'!V$3)</f>
        <v>574</v>
      </c>
      <c r="W99" s="355">
        <v>580.79502409308259</v>
      </c>
      <c r="X99" s="355">
        <f>SUMIFS('Forecast Summary-FY25'!$BE:$BE,'Forecast Summary-FY25'!$A:$A, 'Analysis-School'!$A99,'Forecast Summary-FY25'!$C:$C, 'Analysis-School'!X$5,'Forecast Summary-FY25'!$D:$D, 'Analysis-School'!X$3)+SUMIFS('Forecast Summary-FY25'!$BI:$BI,'Forecast Summary-FY25'!$A:$A, 'Analysis-School'!$A99,'Forecast Summary-FY25'!$C:$C, 'Analysis-School'!X$5,'Forecast Summary-FY25'!$D:$D, 'Analysis-School'!X$3)</f>
        <v>567</v>
      </c>
      <c r="Y99" s="355">
        <v>555.7681963387214</v>
      </c>
      <c r="Z99" s="355">
        <f>SUMIFS('Forecast Summary-FY25'!$BE:$BE,'Forecast Summary-FY25'!$A:$A, 'Analysis-School'!$A99,'Forecast Summary-FY25'!$C:$C, 'Analysis-School'!Z$5,'Forecast Summary-FY25'!$D:$D, 'Analysis-School'!Z$3)+SUMIFS('Forecast Summary-FY25'!$BI:$BI,'Forecast Summary-FY25'!$A:$A, 'Analysis-School'!$A99,'Forecast Summary-FY25'!$C:$C, 'Analysis-School'!Z$5,'Forecast Summary-FY25'!$D:$D, 'Analysis-School'!Z$3)</f>
        <v>575.9</v>
      </c>
      <c r="AA99" s="356">
        <f>SUMIFS('Forecast Summary-FY26'!$BE:$BE,'Forecast Summary-FY26'!$A:$A, 'Analysis-School'!$A99,'Forecast Summary-FY26'!$C:$C, 'Analysis-School'!AA$5,'Forecast Summary-FY26'!$D:$D, 'Analysis-School'!AA$3)+SUMIFS('Forecast Summary-FY26'!$BI:$BI,'Forecast Summary-FY26'!$A:$A, 'Analysis-School'!$A99,'Forecast Summary-FY26'!$C:$C, 'Analysis-School'!AA$5,'Forecast Summary-FY26'!$D:$D, 'Analysis-School'!AA$3)</f>
        <v>533.95500000000004</v>
      </c>
      <c r="AB99" s="439">
        <f t="shared" si="20"/>
        <v>-6.9764808362369313E-2</v>
      </c>
      <c r="AC99" s="358"/>
      <c r="AD99" s="354" t="s">
        <v>1936</v>
      </c>
      <c r="AE99" s="355">
        <f>SUMIFS('Forecast Summary-FY26'!$BM:$BM,'Forecast Summary-FY26'!$A:$A, 'Analysis-School'!$A99,'Forecast Summary-FY26'!$C:$C, 'Analysis-School'!AE$5,'Forecast Summary-FY26'!$D:$D, 'Analysis-School'!AE$3)</f>
        <v>0</v>
      </c>
      <c r="AF99" s="355">
        <f>SUMIFS('Forecast Summary-FY26'!$BM:$BM,'Forecast Summary-FY26'!$A:$A, 'Analysis-School'!$A99,'Forecast Summary-FY26'!$C:$C, 'Analysis-School'!AF$5,'Forecast Summary-FY26'!$D:$D, 'Analysis-School'!AF$3)</f>
        <v>0</v>
      </c>
      <c r="AG99" s="355">
        <f>SUMIFS('Forecast Summary-FY26'!$BM:$BM,'Forecast Summary-FY26'!$A:$A, 'Analysis-School'!$A99,'Forecast Summary-FY26'!$C:$C, 'Analysis-School'!AG$5,'Forecast Summary-FY26'!$D:$D, 'Analysis-School'!AG$3)</f>
        <v>0</v>
      </c>
      <c r="AH99" s="355">
        <f>SUMIFS('Forecast Summary-FY26'!$BM:$BM,'Forecast Summary-FY26'!$A:$A, 'Analysis-School'!$A99,'Forecast Summary-FY26'!$C:$C, 'Analysis-School'!AH$5,'Forecast Summary-FY26'!$D:$D, 'Analysis-School'!AH$3)</f>
        <v>0</v>
      </c>
      <c r="AI99" s="355">
        <f>SUMIFS('Forecast Summary-FY26'!$BM:$BM,'Forecast Summary-FY26'!$A:$A, 'Analysis-School'!$A99,'Forecast Summary-FY26'!$C:$C, 'Analysis-School'!AI$5,'Forecast Summary-FY26'!$D:$D, 'Analysis-School'!AI$3)</f>
        <v>0</v>
      </c>
      <c r="AJ99" s="355">
        <f>SUMIFS('Forecast Summary-FY26'!$BM:$BM,'Forecast Summary-FY26'!$A:$A, 'Analysis-School'!$A99,'Forecast Summary-FY26'!$C:$C, 'Analysis-School'!AJ$5,'Forecast Summary-FY26'!$D:$D, 'Analysis-School'!AJ$3)</f>
        <v>0</v>
      </c>
      <c r="AK99" s="355">
        <v>0</v>
      </c>
      <c r="AL99" s="355">
        <f>SUMIFS('Forecast Summary-FY25'!$BQ:$BQ,'Forecast Summary-FY25'!$A:$A, 'Analysis-School'!$A99,'Forecast Summary-FY25'!$C:$C, 'Analysis-School'!AL$5,'Forecast Summary-FY25'!$D:$D, 'Analysis-School'!AL$3)+SUMIFS('Forecast Summary-FY25'!$BU:$BU,'Forecast Summary-FY25'!$A:$A, 'Analysis-School'!$A99,'Forecast Summary-FY25'!$C:$C, 'Analysis-School'!AL$5,'Forecast Summary-FY25'!$D:$D, 'Analysis-School'!AL$3)</f>
        <v>0</v>
      </c>
      <c r="AM99" s="355">
        <v>0</v>
      </c>
      <c r="AN99" s="355">
        <f>SUMIFS('Forecast Summary-FY25'!$BQ:$BQ,'Forecast Summary-FY25'!$A:$A, 'Analysis-School'!$A99,'Forecast Summary-FY25'!$C:$C, 'Analysis-School'!AN$5,'Forecast Summary-FY25'!$D:$D, 'Analysis-School'!AN$3)+SUMIFS('Forecast Summary-FY25'!$BU:$BU,'Forecast Summary-FY25'!$A:$A, 'Analysis-School'!$A99,'Forecast Summary-FY25'!$C:$C, 'Analysis-School'!AN$5,'Forecast Summary-FY25'!$D:$D, 'Analysis-School'!AN$3)</f>
        <v>0</v>
      </c>
      <c r="AO99" s="356">
        <f>SUMIFS('Forecast Summary-FY26'!$BQ:$BQ,'Forecast Summary-FY26'!$A:$A, 'Analysis-School'!$A99,'Forecast Summary-FY26'!$C:$C, 'Analysis-School'!AO$5,'Forecast Summary-FY26'!$D:$D, 'Analysis-School'!AO$3)+SUMIFS('Forecast Summary-FY26'!$BU:$BU,'Forecast Summary-FY26'!$A:$A, 'Analysis-School'!$A99,'Forecast Summary-FY26'!$C:$C, 'Analysis-School'!AO$5,'Forecast Summary-FY26'!$D:$D, 'Analysis-School'!AO$3)</f>
        <v>0</v>
      </c>
      <c r="AP99" s="357" t="str">
        <f t="shared" si="21"/>
        <v>NA</v>
      </c>
    </row>
    <row r="100" spans="1:43">
      <c r="A100" s="93" t="s">
        <v>125</v>
      </c>
      <c r="B100" s="359" t="s">
        <v>1891</v>
      </c>
      <c r="C100" s="360">
        <f>SUMIFS('Forecast Summary-FY26'!$AC:$AC,'Forecast Summary-FY26'!$A:$A, 'Analysis-School'!$A100,'Forecast Summary-FY26'!$C:$C, 'Analysis-School'!C$5,'Forecast Summary-FY26'!$D:$D, 'Analysis-School'!C$3)</f>
        <v>1737</v>
      </c>
      <c r="D100" s="360">
        <f>SUMIFS('Forecast Summary-FY26'!$AC:$AC,'Forecast Summary-FY26'!$A:$A, 'Analysis-School'!$A100,'Forecast Summary-FY26'!$C:$C, 'Analysis-School'!D$5,'Forecast Summary-FY26'!$D:$D, 'Analysis-School'!D$3)</f>
        <v>1982</v>
      </c>
      <c r="E100" s="360">
        <f>SUMIFS('Forecast Summary-FY26'!$AC:$AC,'Forecast Summary-FY26'!$A:$A, 'Analysis-School'!$A100,'Forecast Summary-FY26'!$C:$C, 'Analysis-School'!E$5,'Forecast Summary-FY26'!$D:$D, 'Analysis-School'!E$3)</f>
        <v>1419</v>
      </c>
      <c r="F100" s="360">
        <f>SUMIFS('Forecast Summary-FY26'!$AC:$AC,'Forecast Summary-FY26'!$A:$A, 'Analysis-School'!$A100,'Forecast Summary-FY26'!$C:$C, 'Analysis-School'!F$5,'Forecast Summary-FY26'!$D:$D, 'Analysis-School'!F$3)</f>
        <v>1788</v>
      </c>
      <c r="G100" s="360">
        <f>SUMIFS('Forecast Summary-FY26'!$AC:$AC,'Forecast Summary-FY26'!$A:$A, 'Analysis-School'!$A100,'Forecast Summary-FY26'!$C:$C, 'Analysis-School'!G$5,'Forecast Summary-FY26'!$D:$D, 'Analysis-School'!G$3)</f>
        <v>1383</v>
      </c>
      <c r="H100" s="360">
        <f>SUMIFS('Forecast Summary-FY26'!$AC:$AC,'Forecast Summary-FY26'!$A:$A, 'Analysis-School'!$A100,'Forecast Summary-FY26'!$C:$C, 'Analysis-School'!H$5,'Forecast Summary-FY26'!$D:$D, 'Analysis-School'!H$3)</f>
        <v>1575</v>
      </c>
      <c r="I100" s="360">
        <v>1691.9499999999998</v>
      </c>
      <c r="J100" s="360">
        <f>SUMIFS('Forecast Summary-FY25'!$AG:$AG,'Forecast Summary-FY25'!$A:$A, 'Analysis-School'!$A100,'Forecast Summary-FY25'!$C:$C, 'Analysis-School'!J$5,'Forecast Summary-FY25'!$D:$D, 'Analysis-School'!J$3)+SUMIFS('Forecast Summary-FY25'!$AK:$AK,'Forecast Summary-FY25'!$A:$A, 'Analysis-School'!$A100,'Forecast Summary-FY25'!$C:$C, 'Analysis-School'!J$5,'Forecast Summary-FY25'!$D:$D, 'Analysis-School'!J$3)</f>
        <v>1710</v>
      </c>
      <c r="K100" s="360">
        <v>1607.3524999999997</v>
      </c>
      <c r="L100" s="360">
        <f>SUMIFS('Forecast Summary-FY25'!$AG:$AG,'Forecast Summary-FY25'!$A:$A, 'Analysis-School'!$A100,'Forecast Summary-FY25'!$C:$C, 'Analysis-School'!L$5,'Forecast Summary-FY25'!$D:$D, 'Analysis-School'!L$3)+SUMIFS('Forecast Summary-FY25'!$AK:$AK,'Forecast Summary-FY25'!$A:$A, 'Analysis-School'!$A100,'Forecast Summary-FY25'!$C:$C, 'Analysis-School'!L$5,'Forecast Summary-FY25'!$D:$D, 'Analysis-School'!L$3)</f>
        <v>1768.8000000000002</v>
      </c>
      <c r="M100" s="360">
        <f>SUMIFS('Forecast Summary-FY26'!$AG:$AG,'Forecast Summary-FY26'!$A:$A, 'Analysis-School'!$A100,'Forecast Summary-FY26'!$C:$C, 'Analysis-School'!M$5,'Forecast Summary-FY26'!$D:$D, 'Analysis-School'!M$3)+SUMIFS('Forecast Summary-FY26'!$AK:$AK,'Forecast Summary-FY26'!$A:$A, 'Analysis-School'!$A100,'Forecast Summary-FY26'!$C:$C, 'Analysis-School'!M$5,'Forecast Summary-FY26'!$D:$D, 'Analysis-School'!M$3)</f>
        <v>1619.0700000000002</v>
      </c>
      <c r="N100" s="442">
        <f t="shared" si="19"/>
        <v>2.798095238095244E-2</v>
      </c>
      <c r="P100" s="359" t="s">
        <v>1891</v>
      </c>
      <c r="Q100" s="360">
        <f>SUMIFS('Forecast Summary-FY26'!$BA:$BA,'Forecast Summary-FY26'!$A:$A, 'Analysis-School'!$A100,'Forecast Summary-FY26'!$C:$C, 'Analysis-School'!Q$5,'Forecast Summary-FY26'!$D:$D, 'Analysis-School'!Q$3)</f>
        <v>5443</v>
      </c>
      <c r="R100" s="360">
        <f>SUMIFS('Forecast Summary-FY26'!$BA:$BA,'Forecast Summary-FY26'!$A:$A, 'Analysis-School'!$A100,'Forecast Summary-FY26'!$C:$C, 'Analysis-School'!R$5,'Forecast Summary-FY26'!$D:$D, 'Analysis-School'!R$3)</f>
        <v>5740</v>
      </c>
      <c r="S100" s="360">
        <f>SUMIFS('Forecast Summary-FY26'!$BA:$BA,'Forecast Summary-FY26'!$A:$A, 'Analysis-School'!$A100,'Forecast Summary-FY26'!$C:$C, 'Analysis-School'!S$5,'Forecast Summary-FY26'!$D:$D, 'Analysis-School'!S$3)</f>
        <v>5952</v>
      </c>
      <c r="T100" s="360">
        <f>SUMIFS('Forecast Summary-FY26'!$BA:$BA,'Forecast Summary-FY26'!$A:$A, 'Analysis-School'!$A100,'Forecast Summary-FY26'!$C:$C, 'Analysis-School'!T$5,'Forecast Summary-FY26'!$D:$D, 'Analysis-School'!T$3)</f>
        <v>5996</v>
      </c>
      <c r="U100" s="360">
        <f>SUMIFS('Forecast Summary-FY26'!$BA:$BA,'Forecast Summary-FY26'!$A:$A, 'Analysis-School'!$A100,'Forecast Summary-FY26'!$C:$C, 'Analysis-School'!U$5,'Forecast Summary-FY26'!$D:$D, 'Analysis-School'!U$3)</f>
        <v>5407</v>
      </c>
      <c r="V100" s="360">
        <f>SUMIFS('Forecast Summary-FY26'!$BA:$BA,'Forecast Summary-FY26'!$A:$A, 'Analysis-School'!$A100,'Forecast Summary-FY26'!$C:$C, 'Analysis-School'!V$5,'Forecast Summary-FY26'!$D:$D, 'Analysis-School'!V$3)</f>
        <v>5414</v>
      </c>
      <c r="W100" s="360">
        <v>5467.8804677641619</v>
      </c>
      <c r="X100" s="360">
        <f>SUMIFS('Forecast Summary-FY25'!$BE:$BE,'Forecast Summary-FY25'!$A:$A, 'Analysis-School'!$A100,'Forecast Summary-FY25'!$C:$C, 'Analysis-School'!X$5,'Forecast Summary-FY25'!$D:$D, 'Analysis-School'!X$3)+SUMIFS('Forecast Summary-FY25'!$BI:$BI,'Forecast Summary-FY25'!$A:$A, 'Analysis-School'!$A100,'Forecast Summary-FY25'!$C:$C, 'Analysis-School'!X$5,'Forecast Summary-FY25'!$D:$D, 'Analysis-School'!X$3)</f>
        <v>5712</v>
      </c>
      <c r="Y100" s="360">
        <v>5394.7806506132129</v>
      </c>
      <c r="Z100" s="360">
        <f>SUMIFS('Forecast Summary-FY25'!$BE:$BE,'Forecast Summary-FY25'!$A:$A, 'Analysis-School'!$A100,'Forecast Summary-FY25'!$C:$C, 'Analysis-School'!Z$5,'Forecast Summary-FY25'!$D:$D, 'Analysis-School'!Z$3)+SUMIFS('Forecast Summary-FY25'!$BI:$BI,'Forecast Summary-FY25'!$A:$A, 'Analysis-School'!$A100,'Forecast Summary-FY25'!$C:$C, 'Analysis-School'!Z$5,'Forecast Summary-FY25'!$D:$D, 'Analysis-School'!Z$3)</f>
        <v>5812.3</v>
      </c>
      <c r="AA100" s="361">
        <f>SUMIFS('Forecast Summary-FY26'!$BE:$BE,'Forecast Summary-FY26'!$A:$A, 'Analysis-School'!$A100,'Forecast Summary-FY26'!$C:$C, 'Analysis-School'!AA$5,'Forecast Summary-FY26'!$D:$D, 'Analysis-School'!AA$3)+SUMIFS('Forecast Summary-FY26'!$BI:$BI,'Forecast Summary-FY26'!$A:$A, 'Analysis-School'!$A100,'Forecast Summary-FY26'!$C:$C, 'Analysis-School'!AA$5,'Forecast Summary-FY26'!$D:$D, 'Analysis-School'!AA$3)</f>
        <v>5649</v>
      </c>
      <c r="AB100" s="442">
        <f t="shared" si="20"/>
        <v>4.340598448466948E-2</v>
      </c>
      <c r="AD100" s="359" t="s">
        <v>1891</v>
      </c>
      <c r="AE100" s="360">
        <f>SUMIFS('Forecast Summary-FY26'!$BM:$BM,'Forecast Summary-FY26'!$A:$A, 'Analysis-School'!$A100,'Forecast Summary-FY26'!$C:$C, 'Analysis-School'!AE$5,'Forecast Summary-FY26'!$D:$D, 'Analysis-School'!AE$3)</f>
        <v>0</v>
      </c>
      <c r="AF100" s="360">
        <f>SUMIFS('Forecast Summary-FY26'!$BM:$BM,'Forecast Summary-FY26'!$A:$A, 'Analysis-School'!$A100,'Forecast Summary-FY26'!$C:$C, 'Analysis-School'!AF$5,'Forecast Summary-FY26'!$D:$D, 'Analysis-School'!AF$3)</f>
        <v>0</v>
      </c>
      <c r="AG100" s="360">
        <f>SUMIFS('Forecast Summary-FY26'!$BM:$BM,'Forecast Summary-FY26'!$A:$A, 'Analysis-School'!$A100,'Forecast Summary-FY26'!$C:$C, 'Analysis-School'!AG$5,'Forecast Summary-FY26'!$D:$D, 'Analysis-School'!AG$3)</f>
        <v>0</v>
      </c>
      <c r="AH100" s="360">
        <f>SUMIFS('Forecast Summary-FY26'!$BM:$BM,'Forecast Summary-FY26'!$A:$A, 'Analysis-School'!$A100,'Forecast Summary-FY26'!$C:$C, 'Analysis-School'!AH$5,'Forecast Summary-FY26'!$D:$D, 'Analysis-School'!AH$3)</f>
        <v>0</v>
      </c>
      <c r="AI100" s="360">
        <f>SUMIFS('Forecast Summary-FY26'!$BM:$BM,'Forecast Summary-FY26'!$A:$A, 'Analysis-School'!$A100,'Forecast Summary-FY26'!$C:$C, 'Analysis-School'!AI$5,'Forecast Summary-FY26'!$D:$D, 'Analysis-School'!AI$3)</f>
        <v>0</v>
      </c>
      <c r="AJ100" s="360">
        <f>SUMIFS('Forecast Summary-FY26'!$BM:$BM,'Forecast Summary-FY26'!$A:$A, 'Analysis-School'!$A100,'Forecast Summary-FY26'!$C:$C, 'Analysis-School'!AJ$5,'Forecast Summary-FY26'!$D:$D, 'Analysis-School'!AJ$3)</f>
        <v>0</v>
      </c>
      <c r="AK100" s="360">
        <v>0</v>
      </c>
      <c r="AL100" s="360">
        <f>SUMIFS('Forecast Summary-FY25'!$BQ:$BQ,'Forecast Summary-FY25'!$A:$A, 'Analysis-School'!$A100,'Forecast Summary-FY25'!$C:$C, 'Analysis-School'!AL$5,'Forecast Summary-FY25'!$D:$D, 'Analysis-School'!AL$3)+SUMIFS('Forecast Summary-FY25'!$BU:$BU,'Forecast Summary-FY25'!$A:$A, 'Analysis-School'!$A100,'Forecast Summary-FY25'!$C:$C, 'Analysis-School'!AL$5,'Forecast Summary-FY25'!$D:$D, 'Analysis-School'!AL$3)</f>
        <v>0</v>
      </c>
      <c r="AM100" s="360">
        <v>0</v>
      </c>
      <c r="AN100" s="360">
        <f>SUMIFS('Forecast Summary-FY25'!$BQ:$BQ,'Forecast Summary-FY25'!$A:$A, 'Analysis-School'!$A100,'Forecast Summary-FY25'!$C:$C, 'Analysis-School'!AN$5,'Forecast Summary-FY25'!$D:$D, 'Analysis-School'!AN$3)+SUMIFS('Forecast Summary-FY25'!$BU:$BU,'Forecast Summary-FY25'!$A:$A, 'Analysis-School'!$A100,'Forecast Summary-FY25'!$C:$C, 'Analysis-School'!AN$5,'Forecast Summary-FY25'!$D:$D, 'Analysis-School'!AN$3)</f>
        <v>0</v>
      </c>
      <c r="AO100" s="361">
        <f>SUMIFS('Forecast Summary-FY26'!$BQ:$BQ,'Forecast Summary-FY26'!$A:$A, 'Analysis-School'!$A100,'Forecast Summary-FY26'!$C:$C, 'Analysis-School'!AO$5,'Forecast Summary-FY26'!$D:$D, 'Analysis-School'!AO$3)+SUMIFS('Forecast Summary-FY26'!$BU:$BU,'Forecast Summary-FY26'!$A:$A, 'Analysis-School'!$A100,'Forecast Summary-FY26'!$C:$C, 'Analysis-School'!AO$5,'Forecast Summary-FY26'!$D:$D, 'Analysis-School'!AO$3)</f>
        <v>0</v>
      </c>
      <c r="AP100" s="362" t="str">
        <f t="shared" si="21"/>
        <v>NA</v>
      </c>
    </row>
    <row r="101" spans="1:43">
      <c r="A101" s="93" t="s">
        <v>127</v>
      </c>
      <c r="B101" s="354" t="s">
        <v>1892</v>
      </c>
      <c r="C101" s="355">
        <f>SUMIFS('Forecast Summary-FY26'!$AC:$AC,'Forecast Summary-FY26'!$A:$A, 'Analysis-School'!$A101,'Forecast Summary-FY26'!$C:$C, 'Analysis-School'!C$5,'Forecast Summary-FY26'!$D:$D, 'Analysis-School'!C$3)</f>
        <v>133</v>
      </c>
      <c r="D101" s="355">
        <f>SUMIFS('Forecast Summary-FY26'!$AC:$AC,'Forecast Summary-FY26'!$A:$A, 'Analysis-School'!$A101,'Forecast Summary-FY26'!$C:$C, 'Analysis-School'!D$5,'Forecast Summary-FY26'!$D:$D, 'Analysis-School'!D$3)</f>
        <v>132</v>
      </c>
      <c r="E101" s="355">
        <f>SUMIFS('Forecast Summary-FY26'!$AC:$AC,'Forecast Summary-FY26'!$A:$A, 'Analysis-School'!$A101,'Forecast Summary-FY26'!$C:$C, 'Analysis-School'!E$5,'Forecast Summary-FY26'!$D:$D, 'Analysis-School'!E$3)</f>
        <v>129</v>
      </c>
      <c r="F101" s="355">
        <f>SUMIFS('Forecast Summary-FY26'!$AC:$AC,'Forecast Summary-FY26'!$A:$A, 'Analysis-School'!$A101,'Forecast Summary-FY26'!$C:$C, 'Analysis-School'!F$5,'Forecast Summary-FY26'!$D:$D, 'Analysis-School'!F$3)</f>
        <v>92</v>
      </c>
      <c r="G101" s="355">
        <f>SUMIFS('Forecast Summary-FY26'!$AC:$AC,'Forecast Summary-FY26'!$A:$A, 'Analysis-School'!$A101,'Forecast Summary-FY26'!$C:$C, 'Analysis-School'!G$5,'Forecast Summary-FY26'!$D:$D, 'Analysis-School'!G$3)</f>
        <v>100</v>
      </c>
      <c r="H101" s="355">
        <f>SUMIFS('Forecast Summary-FY26'!$AC:$AC,'Forecast Summary-FY26'!$A:$A, 'Analysis-School'!$A101,'Forecast Summary-FY26'!$C:$C, 'Analysis-School'!H$5,'Forecast Summary-FY26'!$D:$D, 'Analysis-School'!H$3)</f>
        <v>123</v>
      </c>
      <c r="I101" s="355">
        <v>117.8</v>
      </c>
      <c r="J101" s="355">
        <f>SUMIFS('Forecast Summary-FY25'!$AG:$AG,'Forecast Summary-FY25'!$A:$A, 'Analysis-School'!$A101,'Forecast Summary-FY25'!$C:$C, 'Analysis-School'!J$5,'Forecast Summary-FY25'!$D:$D, 'Analysis-School'!J$3)+SUMIFS('Forecast Summary-FY25'!$AK:$AK,'Forecast Summary-FY25'!$A:$A, 'Analysis-School'!$A101,'Forecast Summary-FY25'!$C:$C, 'Analysis-School'!J$5,'Forecast Summary-FY25'!$D:$D, 'Analysis-School'!J$3)</f>
        <v>154</v>
      </c>
      <c r="K101" s="355">
        <v>111.91</v>
      </c>
      <c r="L101" s="355">
        <f>SUMIFS('Forecast Summary-FY25'!$AG:$AG,'Forecast Summary-FY25'!$A:$A, 'Analysis-School'!$A101,'Forecast Summary-FY25'!$C:$C, 'Analysis-School'!L$5,'Forecast Summary-FY25'!$D:$D, 'Analysis-School'!L$3)+SUMIFS('Forecast Summary-FY25'!$AK:$AK,'Forecast Summary-FY25'!$A:$A, 'Analysis-School'!$A101,'Forecast Summary-FY25'!$C:$C, 'Analysis-School'!L$5,'Forecast Summary-FY25'!$D:$D, 'Analysis-School'!L$3)</f>
        <v>147.65</v>
      </c>
      <c r="M101" s="355">
        <f>SUMIFS('Forecast Summary-FY26'!$AG:$AG,'Forecast Summary-FY26'!$A:$A, 'Analysis-School'!$A101,'Forecast Summary-FY26'!$C:$C, 'Analysis-School'!M$5,'Forecast Summary-FY26'!$D:$D, 'Analysis-School'!M$3)+SUMIFS('Forecast Summary-FY26'!$AK:$AK,'Forecast Summary-FY26'!$A:$A, 'Analysis-School'!$A101,'Forecast Summary-FY26'!$C:$C, 'Analysis-School'!M$5,'Forecast Summary-FY26'!$D:$D, 'Analysis-School'!M$3)</f>
        <v>139.63999999999999</v>
      </c>
      <c r="N101" s="439">
        <f t="shared" si="19"/>
        <v>0.13528455284552843</v>
      </c>
      <c r="O101" s="358"/>
      <c r="P101" s="354" t="s">
        <v>1892</v>
      </c>
      <c r="Q101" s="355">
        <f>SUMIFS('Forecast Summary-FY26'!$BA:$BA,'Forecast Summary-FY26'!$A:$A, 'Analysis-School'!$A101,'Forecast Summary-FY26'!$C:$C, 'Analysis-School'!Q$5,'Forecast Summary-FY26'!$D:$D, 'Analysis-School'!Q$3)</f>
        <v>496</v>
      </c>
      <c r="R101" s="355">
        <f>SUMIFS('Forecast Summary-FY26'!$BA:$BA,'Forecast Summary-FY26'!$A:$A, 'Analysis-School'!$A101,'Forecast Summary-FY26'!$C:$C, 'Analysis-School'!R$5,'Forecast Summary-FY26'!$D:$D, 'Analysis-School'!R$3)</f>
        <v>594</v>
      </c>
      <c r="S101" s="355">
        <f>SUMIFS('Forecast Summary-FY26'!$BA:$BA,'Forecast Summary-FY26'!$A:$A, 'Analysis-School'!$A101,'Forecast Summary-FY26'!$C:$C, 'Analysis-School'!S$5,'Forecast Summary-FY26'!$D:$D, 'Analysis-School'!S$3)</f>
        <v>488</v>
      </c>
      <c r="T101" s="355">
        <f>SUMIFS('Forecast Summary-FY26'!$BA:$BA,'Forecast Summary-FY26'!$A:$A, 'Analysis-School'!$A101,'Forecast Summary-FY26'!$C:$C, 'Analysis-School'!T$5,'Forecast Summary-FY26'!$D:$D, 'Analysis-School'!T$3)</f>
        <v>576</v>
      </c>
      <c r="U101" s="355">
        <f>SUMIFS('Forecast Summary-FY26'!$BA:$BA,'Forecast Summary-FY26'!$A:$A, 'Analysis-School'!$A101,'Forecast Summary-FY26'!$C:$C, 'Analysis-School'!U$5,'Forecast Summary-FY26'!$D:$D, 'Analysis-School'!U$3)</f>
        <v>565</v>
      </c>
      <c r="V101" s="355">
        <f>SUMIFS('Forecast Summary-FY26'!$BA:$BA,'Forecast Summary-FY26'!$A:$A, 'Analysis-School'!$A101,'Forecast Summary-FY26'!$C:$C, 'Analysis-School'!V$5,'Forecast Summary-FY26'!$D:$D, 'Analysis-School'!V$3)</f>
        <v>1003</v>
      </c>
      <c r="W101" s="355">
        <v>1072.55</v>
      </c>
      <c r="X101" s="355">
        <f>SUMIFS('Forecast Summary-FY25'!$BE:$BE,'Forecast Summary-FY25'!$A:$A, 'Analysis-School'!$A101,'Forecast Summary-FY25'!$C:$C, 'Analysis-School'!X$5,'Forecast Summary-FY25'!$D:$D, 'Analysis-School'!X$3)+SUMIFS('Forecast Summary-FY25'!$BI:$BI,'Forecast Summary-FY25'!$A:$A, 'Analysis-School'!$A101,'Forecast Summary-FY25'!$C:$C, 'Analysis-School'!X$5,'Forecast Summary-FY25'!$D:$D, 'Analysis-School'!X$3)</f>
        <v>742</v>
      </c>
      <c r="Y101" s="355">
        <v>1132.1989582560843</v>
      </c>
      <c r="Z101" s="355">
        <f>SUMIFS('Forecast Summary-FY25'!$BE:$BE,'Forecast Summary-FY25'!$A:$A, 'Analysis-School'!$A101,'Forecast Summary-FY25'!$C:$C, 'Analysis-School'!Z$5,'Forecast Summary-FY25'!$D:$D, 'Analysis-School'!Z$3)+SUMIFS('Forecast Summary-FY25'!$BI:$BI,'Forecast Summary-FY25'!$A:$A, 'Analysis-School'!$A101,'Forecast Summary-FY25'!$C:$C, 'Analysis-School'!Z$5,'Forecast Summary-FY25'!$D:$D, 'Analysis-School'!Z$3)</f>
        <v>716.95</v>
      </c>
      <c r="AA101" s="356">
        <f>SUMIFS('Forecast Summary-FY26'!$BE:$BE,'Forecast Summary-FY26'!$A:$A, 'Analysis-School'!$A101,'Forecast Summary-FY26'!$C:$C, 'Analysis-School'!AA$5,'Forecast Summary-FY26'!$D:$D, 'Analysis-School'!AA$3)+SUMIFS('Forecast Summary-FY26'!$BI:$BI,'Forecast Summary-FY26'!$A:$A, 'Analysis-School'!$A101,'Forecast Summary-FY26'!$C:$C, 'Analysis-School'!AA$5,'Forecast Summary-FY26'!$D:$D, 'Analysis-School'!AA$3)</f>
        <v>638.54999999999995</v>
      </c>
      <c r="AB101" s="439">
        <f t="shared" si="20"/>
        <v>-0.36335992023928221</v>
      </c>
      <c r="AC101" s="358"/>
      <c r="AD101" s="354" t="s">
        <v>1892</v>
      </c>
      <c r="AE101" s="355">
        <f>SUMIFS('Forecast Summary-FY26'!$BM:$BM,'Forecast Summary-FY26'!$A:$A, 'Analysis-School'!$A101,'Forecast Summary-FY26'!$C:$C, 'Analysis-School'!AE$5,'Forecast Summary-FY26'!$D:$D, 'Analysis-School'!AE$3)</f>
        <v>0</v>
      </c>
      <c r="AF101" s="355">
        <f>SUMIFS('Forecast Summary-FY26'!$BM:$BM,'Forecast Summary-FY26'!$A:$A, 'Analysis-School'!$A101,'Forecast Summary-FY26'!$C:$C, 'Analysis-School'!AF$5,'Forecast Summary-FY26'!$D:$D, 'Analysis-School'!AF$3)</f>
        <v>0</v>
      </c>
      <c r="AG101" s="355">
        <f>SUMIFS('Forecast Summary-FY26'!$BM:$BM,'Forecast Summary-FY26'!$A:$A, 'Analysis-School'!$A101,'Forecast Summary-FY26'!$C:$C, 'Analysis-School'!AG$5,'Forecast Summary-FY26'!$D:$D, 'Analysis-School'!AG$3)</f>
        <v>0</v>
      </c>
      <c r="AH101" s="355">
        <f>SUMIFS('Forecast Summary-FY26'!$BM:$BM,'Forecast Summary-FY26'!$A:$A, 'Analysis-School'!$A101,'Forecast Summary-FY26'!$C:$C, 'Analysis-School'!AH$5,'Forecast Summary-FY26'!$D:$D, 'Analysis-School'!AH$3)</f>
        <v>0</v>
      </c>
      <c r="AI101" s="355">
        <f>SUMIFS('Forecast Summary-FY26'!$BM:$BM,'Forecast Summary-FY26'!$A:$A, 'Analysis-School'!$A101,'Forecast Summary-FY26'!$C:$C, 'Analysis-School'!AI$5,'Forecast Summary-FY26'!$D:$D, 'Analysis-School'!AI$3)</f>
        <v>0</v>
      </c>
      <c r="AJ101" s="355">
        <f>SUMIFS('Forecast Summary-FY26'!$BM:$BM,'Forecast Summary-FY26'!$A:$A, 'Analysis-School'!$A101,'Forecast Summary-FY26'!$C:$C, 'Analysis-School'!AJ$5,'Forecast Summary-FY26'!$D:$D, 'Analysis-School'!AJ$3)</f>
        <v>0</v>
      </c>
      <c r="AK101" s="355">
        <v>0</v>
      </c>
      <c r="AL101" s="355">
        <f>SUMIFS('Forecast Summary-FY25'!$BQ:$BQ,'Forecast Summary-FY25'!$A:$A, 'Analysis-School'!$A101,'Forecast Summary-FY25'!$C:$C, 'Analysis-School'!AL$5,'Forecast Summary-FY25'!$D:$D, 'Analysis-School'!AL$3)+SUMIFS('Forecast Summary-FY25'!$BU:$BU,'Forecast Summary-FY25'!$A:$A, 'Analysis-School'!$A101,'Forecast Summary-FY25'!$C:$C, 'Analysis-School'!AL$5,'Forecast Summary-FY25'!$D:$D, 'Analysis-School'!AL$3)</f>
        <v>0</v>
      </c>
      <c r="AM101" s="355">
        <v>0</v>
      </c>
      <c r="AN101" s="355">
        <f>SUMIFS('Forecast Summary-FY25'!$BQ:$BQ,'Forecast Summary-FY25'!$A:$A, 'Analysis-School'!$A101,'Forecast Summary-FY25'!$C:$C, 'Analysis-School'!AN$5,'Forecast Summary-FY25'!$D:$D, 'Analysis-School'!AN$3)+SUMIFS('Forecast Summary-FY25'!$BU:$BU,'Forecast Summary-FY25'!$A:$A, 'Analysis-School'!$A101,'Forecast Summary-FY25'!$C:$C, 'Analysis-School'!AN$5,'Forecast Summary-FY25'!$D:$D, 'Analysis-School'!AN$3)</f>
        <v>0</v>
      </c>
      <c r="AO101" s="356">
        <f>SUMIFS('Forecast Summary-FY26'!$BQ:$BQ,'Forecast Summary-FY26'!$A:$A, 'Analysis-School'!$A101,'Forecast Summary-FY26'!$C:$C, 'Analysis-School'!AO$5,'Forecast Summary-FY26'!$D:$D, 'Analysis-School'!AO$3)+SUMIFS('Forecast Summary-FY26'!$BU:$BU,'Forecast Summary-FY26'!$A:$A, 'Analysis-School'!$A101,'Forecast Summary-FY26'!$C:$C, 'Analysis-School'!AO$5,'Forecast Summary-FY26'!$D:$D, 'Analysis-School'!AO$3)</f>
        <v>0</v>
      </c>
      <c r="AP101" s="357" t="str">
        <f t="shared" si="21"/>
        <v>NA</v>
      </c>
    </row>
    <row r="102" spans="1:43">
      <c r="A102" s="93" t="s">
        <v>129</v>
      </c>
      <c r="B102" s="359" t="s">
        <v>1893</v>
      </c>
      <c r="C102" s="360">
        <f>SUMIFS('Forecast Summary-FY26'!$AC:$AC,'Forecast Summary-FY26'!$A:$A, 'Analysis-School'!$A102,'Forecast Summary-FY26'!$C:$C, 'Analysis-School'!C$5,'Forecast Summary-FY26'!$D:$D, 'Analysis-School'!C$3)</f>
        <v>603</v>
      </c>
      <c r="D102" s="360">
        <f>SUMIFS('Forecast Summary-FY26'!$AC:$AC,'Forecast Summary-FY26'!$A:$A, 'Analysis-School'!$A102,'Forecast Summary-FY26'!$C:$C, 'Analysis-School'!D$5,'Forecast Summary-FY26'!$D:$D, 'Analysis-School'!D$3)</f>
        <v>542</v>
      </c>
      <c r="E102" s="360">
        <f>SUMIFS('Forecast Summary-FY26'!$AC:$AC,'Forecast Summary-FY26'!$A:$A, 'Analysis-School'!$A102,'Forecast Summary-FY26'!$C:$C, 'Analysis-School'!E$5,'Forecast Summary-FY26'!$D:$D, 'Analysis-School'!E$3)</f>
        <v>496</v>
      </c>
      <c r="F102" s="360">
        <f>SUMIFS('Forecast Summary-FY26'!$AC:$AC,'Forecast Summary-FY26'!$A:$A, 'Analysis-School'!$A102,'Forecast Summary-FY26'!$C:$C, 'Analysis-School'!F$5,'Forecast Summary-FY26'!$D:$D, 'Analysis-School'!F$3)</f>
        <v>262</v>
      </c>
      <c r="G102" s="360">
        <f>SUMIFS('Forecast Summary-FY26'!$AC:$AC,'Forecast Summary-FY26'!$A:$A, 'Analysis-School'!$A102,'Forecast Summary-FY26'!$C:$C, 'Analysis-School'!G$5,'Forecast Summary-FY26'!$D:$D, 'Analysis-School'!G$3)</f>
        <v>266</v>
      </c>
      <c r="H102" s="360">
        <f>SUMIFS('Forecast Summary-FY26'!$AC:$AC,'Forecast Summary-FY26'!$A:$A, 'Analysis-School'!$A102,'Forecast Summary-FY26'!$C:$C, 'Analysis-School'!H$5,'Forecast Summary-FY26'!$D:$D, 'Analysis-School'!H$3)</f>
        <v>370</v>
      </c>
      <c r="I102" s="360">
        <v>370.5</v>
      </c>
      <c r="J102" s="360">
        <f>SUMIFS('Forecast Summary-FY25'!$AG:$AG,'Forecast Summary-FY25'!$A:$A, 'Analysis-School'!$A102,'Forecast Summary-FY25'!$C:$C, 'Analysis-School'!J$5,'Forecast Summary-FY25'!$D:$D, 'Analysis-School'!J$3)+SUMIFS('Forecast Summary-FY25'!$AK:$AK,'Forecast Summary-FY25'!$A:$A, 'Analysis-School'!$A102,'Forecast Summary-FY25'!$C:$C, 'Analysis-School'!J$5,'Forecast Summary-FY25'!$D:$D, 'Analysis-School'!J$3)</f>
        <v>787</v>
      </c>
      <c r="K102" s="360">
        <v>351.97499999999997</v>
      </c>
      <c r="L102" s="360">
        <f>SUMIFS('Forecast Summary-FY25'!$AG:$AG,'Forecast Summary-FY25'!$A:$A, 'Analysis-School'!$A102,'Forecast Summary-FY25'!$C:$C, 'Analysis-School'!L$5,'Forecast Summary-FY25'!$D:$D, 'Analysis-School'!L$3)+SUMIFS('Forecast Summary-FY25'!$AK:$AK,'Forecast Summary-FY25'!$A:$A, 'Analysis-School'!$A102,'Forecast Summary-FY25'!$C:$C, 'Analysis-School'!L$5,'Forecast Summary-FY25'!$D:$D, 'Analysis-School'!L$3)</f>
        <v>777.05</v>
      </c>
      <c r="M102" s="360">
        <f>SUMIFS('Forecast Summary-FY26'!$AG:$AG,'Forecast Summary-FY26'!$A:$A, 'Analysis-School'!$A102,'Forecast Summary-FY26'!$C:$C, 'Analysis-School'!M$5,'Forecast Summary-FY26'!$D:$D, 'Analysis-School'!M$3)+SUMIFS('Forecast Summary-FY26'!$AK:$AK,'Forecast Summary-FY26'!$A:$A, 'Analysis-School'!$A102,'Forecast Summary-FY26'!$C:$C, 'Analysis-School'!M$5,'Forecast Summary-FY26'!$D:$D, 'Analysis-School'!M$3)</f>
        <v>660.52</v>
      </c>
      <c r="N102" s="442">
        <f t="shared" si="19"/>
        <v>0.78518918918918912</v>
      </c>
      <c r="P102" s="359" t="s">
        <v>1893</v>
      </c>
      <c r="Q102" s="360">
        <f>SUMIFS('Forecast Summary-FY26'!$BA:$BA,'Forecast Summary-FY26'!$A:$A, 'Analysis-School'!$A102,'Forecast Summary-FY26'!$C:$C, 'Analysis-School'!Q$5,'Forecast Summary-FY26'!$D:$D, 'Analysis-School'!Q$3)</f>
        <v>447</v>
      </c>
      <c r="R102" s="360">
        <f>SUMIFS('Forecast Summary-FY26'!$BA:$BA,'Forecast Summary-FY26'!$A:$A, 'Analysis-School'!$A102,'Forecast Summary-FY26'!$C:$C, 'Analysis-School'!R$5,'Forecast Summary-FY26'!$D:$D, 'Analysis-School'!R$3)</f>
        <v>452</v>
      </c>
      <c r="S102" s="360">
        <f>SUMIFS('Forecast Summary-FY26'!$BA:$BA,'Forecast Summary-FY26'!$A:$A, 'Analysis-School'!$A102,'Forecast Summary-FY26'!$C:$C, 'Analysis-School'!S$5,'Forecast Summary-FY26'!$D:$D, 'Analysis-School'!S$3)</f>
        <v>377</v>
      </c>
      <c r="T102" s="360">
        <f>SUMIFS('Forecast Summary-FY26'!$BA:$BA,'Forecast Summary-FY26'!$A:$A, 'Analysis-School'!$A102,'Forecast Summary-FY26'!$C:$C, 'Analysis-School'!T$5,'Forecast Summary-FY26'!$D:$D, 'Analysis-School'!T$3)</f>
        <v>387</v>
      </c>
      <c r="U102" s="360">
        <f>SUMIFS('Forecast Summary-FY26'!$BA:$BA,'Forecast Summary-FY26'!$A:$A, 'Analysis-School'!$A102,'Forecast Summary-FY26'!$C:$C, 'Analysis-School'!U$5,'Forecast Summary-FY26'!$D:$D, 'Analysis-School'!U$3)</f>
        <v>399</v>
      </c>
      <c r="V102" s="360">
        <f>SUMIFS('Forecast Summary-FY26'!$BA:$BA,'Forecast Summary-FY26'!$A:$A, 'Analysis-School'!$A102,'Forecast Summary-FY26'!$C:$C, 'Analysis-School'!V$5,'Forecast Summary-FY26'!$D:$D, 'Analysis-School'!V$3)</f>
        <v>385</v>
      </c>
      <c r="W102" s="360">
        <v>389.5</v>
      </c>
      <c r="X102" s="360">
        <f>SUMIFS('Forecast Summary-FY25'!$BE:$BE,'Forecast Summary-FY25'!$A:$A, 'Analysis-School'!$A102,'Forecast Summary-FY25'!$C:$C, 'Analysis-School'!X$5,'Forecast Summary-FY25'!$D:$D, 'Analysis-School'!X$3)+SUMIFS('Forecast Summary-FY25'!$BI:$BI,'Forecast Summary-FY25'!$A:$A, 'Analysis-School'!$A102,'Forecast Summary-FY25'!$C:$C, 'Analysis-School'!X$5,'Forecast Summary-FY25'!$D:$D, 'Analysis-School'!X$3)</f>
        <v>658</v>
      </c>
      <c r="Y102" s="360">
        <v>370.66401804274238</v>
      </c>
      <c r="Z102" s="360">
        <f>SUMIFS('Forecast Summary-FY25'!$BE:$BE,'Forecast Summary-FY25'!$A:$A, 'Analysis-School'!$A102,'Forecast Summary-FY25'!$C:$C, 'Analysis-School'!Z$5,'Forecast Summary-FY25'!$D:$D, 'Analysis-School'!Z$3)+SUMIFS('Forecast Summary-FY25'!$BI:$BI,'Forecast Summary-FY25'!$A:$A, 'Analysis-School'!$A102,'Forecast Summary-FY25'!$C:$C, 'Analysis-School'!Z$5,'Forecast Summary-FY25'!$D:$D, 'Analysis-School'!Z$3)</f>
        <v>625.09999999999991</v>
      </c>
      <c r="AA102" s="361">
        <f>SUMIFS('Forecast Summary-FY26'!$BE:$BE,'Forecast Summary-FY26'!$A:$A, 'Analysis-School'!$A102,'Forecast Summary-FY26'!$C:$C, 'Analysis-School'!AA$5,'Forecast Summary-FY26'!$D:$D, 'Analysis-School'!AA$3)+SUMIFS('Forecast Summary-FY26'!$BI:$BI,'Forecast Summary-FY26'!$A:$A, 'Analysis-School'!$A102,'Forecast Summary-FY26'!$C:$C, 'Analysis-School'!AA$5,'Forecast Summary-FY26'!$D:$D, 'Analysis-School'!AA$3)</f>
        <v>502.6925</v>
      </c>
      <c r="AB102" s="442">
        <f t="shared" si="20"/>
        <v>0.30569480519480519</v>
      </c>
      <c r="AD102" s="359" t="s">
        <v>1893</v>
      </c>
      <c r="AE102" s="360">
        <f>SUMIFS('Forecast Summary-FY26'!$BM:$BM,'Forecast Summary-FY26'!$A:$A, 'Analysis-School'!$A102,'Forecast Summary-FY26'!$C:$C, 'Analysis-School'!AE$5,'Forecast Summary-FY26'!$D:$D, 'Analysis-School'!AE$3)</f>
        <v>0</v>
      </c>
      <c r="AF102" s="360">
        <f>SUMIFS('Forecast Summary-FY26'!$BM:$BM,'Forecast Summary-FY26'!$A:$A, 'Analysis-School'!$A102,'Forecast Summary-FY26'!$C:$C, 'Analysis-School'!AF$5,'Forecast Summary-FY26'!$D:$D, 'Analysis-School'!AF$3)</f>
        <v>0</v>
      </c>
      <c r="AG102" s="360">
        <f>SUMIFS('Forecast Summary-FY26'!$BM:$BM,'Forecast Summary-FY26'!$A:$A, 'Analysis-School'!$A102,'Forecast Summary-FY26'!$C:$C, 'Analysis-School'!AG$5,'Forecast Summary-FY26'!$D:$D, 'Analysis-School'!AG$3)</f>
        <v>0</v>
      </c>
      <c r="AH102" s="360">
        <f>SUMIFS('Forecast Summary-FY26'!$BM:$BM,'Forecast Summary-FY26'!$A:$A, 'Analysis-School'!$A102,'Forecast Summary-FY26'!$C:$C, 'Analysis-School'!AH$5,'Forecast Summary-FY26'!$D:$D, 'Analysis-School'!AH$3)</f>
        <v>0</v>
      </c>
      <c r="AI102" s="360">
        <f>SUMIFS('Forecast Summary-FY26'!$BM:$BM,'Forecast Summary-FY26'!$A:$A, 'Analysis-School'!$A102,'Forecast Summary-FY26'!$C:$C, 'Analysis-School'!AI$5,'Forecast Summary-FY26'!$D:$D, 'Analysis-School'!AI$3)</f>
        <v>0</v>
      </c>
      <c r="AJ102" s="360">
        <f>SUMIFS('Forecast Summary-FY26'!$BM:$BM,'Forecast Summary-FY26'!$A:$A, 'Analysis-School'!$A102,'Forecast Summary-FY26'!$C:$C, 'Analysis-School'!AJ$5,'Forecast Summary-FY26'!$D:$D, 'Analysis-School'!AJ$3)</f>
        <v>0</v>
      </c>
      <c r="AK102" s="360">
        <v>0</v>
      </c>
      <c r="AL102" s="360">
        <f>SUMIFS('Forecast Summary-FY25'!$BQ:$BQ,'Forecast Summary-FY25'!$A:$A, 'Analysis-School'!$A102,'Forecast Summary-FY25'!$C:$C, 'Analysis-School'!AL$5,'Forecast Summary-FY25'!$D:$D, 'Analysis-School'!AL$3)+SUMIFS('Forecast Summary-FY25'!$BU:$BU,'Forecast Summary-FY25'!$A:$A, 'Analysis-School'!$A102,'Forecast Summary-FY25'!$C:$C, 'Analysis-School'!AL$5,'Forecast Summary-FY25'!$D:$D, 'Analysis-School'!AL$3)</f>
        <v>0</v>
      </c>
      <c r="AM102" s="360">
        <v>0</v>
      </c>
      <c r="AN102" s="360">
        <f>SUMIFS('Forecast Summary-FY25'!$BQ:$BQ,'Forecast Summary-FY25'!$A:$A, 'Analysis-School'!$A102,'Forecast Summary-FY25'!$C:$C, 'Analysis-School'!AN$5,'Forecast Summary-FY25'!$D:$D, 'Analysis-School'!AN$3)+SUMIFS('Forecast Summary-FY25'!$BU:$BU,'Forecast Summary-FY25'!$A:$A, 'Analysis-School'!$A102,'Forecast Summary-FY25'!$C:$C, 'Analysis-School'!AN$5,'Forecast Summary-FY25'!$D:$D, 'Analysis-School'!AN$3)</f>
        <v>0</v>
      </c>
      <c r="AO102" s="361">
        <f>SUMIFS('Forecast Summary-FY26'!$BQ:$BQ,'Forecast Summary-FY26'!$A:$A, 'Analysis-School'!$A102,'Forecast Summary-FY26'!$C:$C, 'Analysis-School'!AO$5,'Forecast Summary-FY26'!$D:$D, 'Analysis-School'!AO$3)+SUMIFS('Forecast Summary-FY26'!$BU:$BU,'Forecast Summary-FY26'!$A:$A, 'Analysis-School'!$A102,'Forecast Summary-FY26'!$C:$C, 'Analysis-School'!AO$5,'Forecast Summary-FY26'!$D:$D, 'Analysis-School'!AO$3)</f>
        <v>0</v>
      </c>
      <c r="AP102" s="362" t="str">
        <f t="shared" si="21"/>
        <v>NA</v>
      </c>
    </row>
    <row r="103" spans="1:43">
      <c r="A103" s="93" t="s">
        <v>131</v>
      </c>
      <c r="B103" s="354" t="s">
        <v>1894</v>
      </c>
      <c r="C103" s="355">
        <f>SUMIFS('Forecast Summary-FY26'!$AC:$AC,'Forecast Summary-FY26'!$A:$A, 'Analysis-School'!$A103,'Forecast Summary-FY26'!$C:$C, 'Analysis-School'!C$5,'Forecast Summary-FY26'!$D:$D, 'Analysis-School'!C$3)</f>
        <v>212</v>
      </c>
      <c r="D103" s="355">
        <f>SUMIFS('Forecast Summary-FY26'!$AC:$AC,'Forecast Summary-FY26'!$A:$A, 'Analysis-School'!$A103,'Forecast Summary-FY26'!$C:$C, 'Analysis-School'!D$5,'Forecast Summary-FY26'!$D:$D, 'Analysis-School'!D$3)</f>
        <v>235</v>
      </c>
      <c r="E103" s="355">
        <f>SUMIFS('Forecast Summary-FY26'!$AC:$AC,'Forecast Summary-FY26'!$A:$A, 'Analysis-School'!$A103,'Forecast Summary-FY26'!$C:$C, 'Analysis-School'!E$5,'Forecast Summary-FY26'!$D:$D, 'Analysis-School'!E$3)</f>
        <v>192</v>
      </c>
      <c r="F103" s="355">
        <f>SUMIFS('Forecast Summary-FY26'!$AC:$AC,'Forecast Summary-FY26'!$A:$A, 'Analysis-School'!$A103,'Forecast Summary-FY26'!$C:$C, 'Analysis-School'!F$5,'Forecast Summary-FY26'!$D:$D, 'Analysis-School'!F$3)</f>
        <v>159</v>
      </c>
      <c r="G103" s="355">
        <f>SUMIFS('Forecast Summary-FY26'!$AC:$AC,'Forecast Summary-FY26'!$A:$A, 'Analysis-School'!$A103,'Forecast Summary-FY26'!$C:$C, 'Analysis-School'!G$5,'Forecast Summary-FY26'!$D:$D, 'Analysis-School'!G$3)</f>
        <v>144</v>
      </c>
      <c r="H103" s="355">
        <f>SUMIFS('Forecast Summary-FY26'!$AC:$AC,'Forecast Summary-FY26'!$A:$A, 'Analysis-School'!$A103,'Forecast Summary-FY26'!$C:$C, 'Analysis-School'!H$5,'Forecast Summary-FY26'!$D:$D, 'Analysis-School'!H$3)</f>
        <v>146</v>
      </c>
      <c r="I103" s="355">
        <v>138.69999999999999</v>
      </c>
      <c r="J103" s="355">
        <f>SUMIFS('Forecast Summary-FY25'!$AG:$AG,'Forecast Summary-FY25'!$A:$A, 'Analysis-School'!$A103,'Forecast Summary-FY25'!$C:$C, 'Analysis-School'!J$5,'Forecast Summary-FY25'!$D:$D, 'Analysis-School'!J$3)+SUMIFS('Forecast Summary-FY25'!$AK:$AK,'Forecast Summary-FY25'!$A:$A, 'Analysis-School'!$A103,'Forecast Summary-FY25'!$C:$C, 'Analysis-School'!J$5,'Forecast Summary-FY25'!$D:$D, 'Analysis-School'!J$3)</f>
        <v>190</v>
      </c>
      <c r="K103" s="355">
        <v>131.76499999999999</v>
      </c>
      <c r="L103" s="355">
        <f>SUMIFS('Forecast Summary-FY25'!$AG:$AG,'Forecast Summary-FY25'!$A:$A, 'Analysis-School'!$A103,'Forecast Summary-FY25'!$C:$C, 'Analysis-School'!L$5,'Forecast Summary-FY25'!$D:$D, 'Analysis-School'!L$3)+SUMIFS('Forecast Summary-FY25'!$AK:$AK,'Forecast Summary-FY25'!$A:$A, 'Analysis-School'!$A103,'Forecast Summary-FY25'!$C:$C, 'Analysis-School'!L$5,'Forecast Summary-FY25'!$D:$D, 'Analysis-School'!L$3)</f>
        <v>184.1</v>
      </c>
      <c r="M103" s="355">
        <f>SUMIFS('Forecast Summary-FY26'!$AG:$AG,'Forecast Summary-FY26'!$A:$A, 'Analysis-School'!$A103,'Forecast Summary-FY26'!$C:$C, 'Analysis-School'!M$5,'Forecast Summary-FY26'!$D:$D, 'Analysis-School'!M$3)+SUMIFS('Forecast Summary-FY26'!$AK:$AK,'Forecast Summary-FY26'!$A:$A, 'Analysis-School'!$A103,'Forecast Summary-FY26'!$C:$C, 'Analysis-School'!M$5,'Forecast Summary-FY26'!$D:$D, 'Analysis-School'!M$3)</f>
        <v>178.85499999999996</v>
      </c>
      <c r="N103" s="439">
        <f t="shared" si="19"/>
        <v>0.2250342465753421</v>
      </c>
      <c r="O103" s="358"/>
      <c r="P103" s="354" t="s">
        <v>1894</v>
      </c>
      <c r="Q103" s="355">
        <f>SUMIFS('Forecast Summary-FY26'!$BA:$BA,'Forecast Summary-FY26'!$A:$A, 'Analysis-School'!$A103,'Forecast Summary-FY26'!$C:$C, 'Analysis-School'!Q$5,'Forecast Summary-FY26'!$D:$D, 'Analysis-School'!Q$3)</f>
        <v>500</v>
      </c>
      <c r="R103" s="355">
        <f>SUMIFS('Forecast Summary-FY26'!$BA:$BA,'Forecast Summary-FY26'!$A:$A, 'Analysis-School'!$A103,'Forecast Summary-FY26'!$C:$C, 'Analysis-School'!R$5,'Forecast Summary-FY26'!$D:$D, 'Analysis-School'!R$3)</f>
        <v>555</v>
      </c>
      <c r="S103" s="355">
        <f>SUMIFS('Forecast Summary-FY26'!$BA:$BA,'Forecast Summary-FY26'!$A:$A, 'Analysis-School'!$A103,'Forecast Summary-FY26'!$C:$C, 'Analysis-School'!S$5,'Forecast Summary-FY26'!$D:$D, 'Analysis-School'!S$3)</f>
        <v>592</v>
      </c>
      <c r="T103" s="355">
        <f>SUMIFS('Forecast Summary-FY26'!$BA:$BA,'Forecast Summary-FY26'!$A:$A, 'Analysis-School'!$A103,'Forecast Summary-FY26'!$C:$C, 'Analysis-School'!T$5,'Forecast Summary-FY26'!$D:$D, 'Analysis-School'!T$3)</f>
        <v>850</v>
      </c>
      <c r="U103" s="355">
        <f>SUMIFS('Forecast Summary-FY26'!$BA:$BA,'Forecast Summary-FY26'!$A:$A, 'Analysis-School'!$A103,'Forecast Summary-FY26'!$C:$C, 'Analysis-School'!U$5,'Forecast Summary-FY26'!$D:$D, 'Analysis-School'!U$3)</f>
        <v>1053</v>
      </c>
      <c r="V103" s="355">
        <f>SUMIFS('Forecast Summary-FY26'!$BA:$BA,'Forecast Summary-FY26'!$A:$A, 'Analysis-School'!$A103,'Forecast Summary-FY26'!$C:$C, 'Analysis-School'!V$5,'Forecast Summary-FY26'!$D:$D, 'Analysis-School'!V$3)</f>
        <v>964</v>
      </c>
      <c r="W103" s="355">
        <v>1074.7</v>
      </c>
      <c r="X103" s="355">
        <f>SUMIFS('Forecast Summary-FY25'!$BE:$BE,'Forecast Summary-FY25'!$A:$A, 'Analysis-School'!$A103,'Forecast Summary-FY25'!$C:$C, 'Analysis-School'!X$5,'Forecast Summary-FY25'!$D:$D, 'Analysis-School'!X$3)+SUMIFS('Forecast Summary-FY25'!$BI:$BI,'Forecast Summary-FY25'!$A:$A, 'Analysis-School'!$A103,'Forecast Summary-FY25'!$C:$C, 'Analysis-School'!X$5,'Forecast Summary-FY25'!$D:$D, 'Analysis-School'!X$3)</f>
        <v>1193</v>
      </c>
      <c r="Y103" s="355">
        <v>1182.17</v>
      </c>
      <c r="Z103" s="355">
        <f>SUMIFS('Forecast Summary-FY25'!$BE:$BE,'Forecast Summary-FY25'!$A:$A, 'Analysis-School'!$A103,'Forecast Summary-FY25'!$C:$C, 'Analysis-School'!Z$5,'Forecast Summary-FY25'!$D:$D, 'Analysis-School'!Z$3)+SUMIFS('Forecast Summary-FY25'!$BI:$BI,'Forecast Summary-FY25'!$A:$A, 'Analysis-School'!$A103,'Forecast Summary-FY25'!$C:$C, 'Analysis-School'!Z$5,'Forecast Summary-FY25'!$D:$D, 'Analysis-School'!Z$3)</f>
        <v>1221</v>
      </c>
      <c r="AA103" s="356">
        <f>SUMIFS('Forecast Summary-FY26'!$BE:$BE,'Forecast Summary-FY26'!$A:$A, 'Analysis-School'!$A103,'Forecast Summary-FY26'!$C:$C, 'Analysis-School'!AA$5,'Forecast Summary-FY26'!$D:$D, 'Analysis-School'!AA$3)+SUMIFS('Forecast Summary-FY26'!$BI:$BI,'Forecast Summary-FY26'!$A:$A, 'Analysis-School'!$A103,'Forecast Summary-FY26'!$C:$C, 'Analysis-School'!AA$5,'Forecast Summary-FY26'!$D:$D, 'Analysis-School'!AA$3)</f>
        <v>1178</v>
      </c>
      <c r="AB103" s="439">
        <f t="shared" si="20"/>
        <v>0.22199170124481338</v>
      </c>
      <c r="AC103" s="358"/>
      <c r="AD103" s="354" t="s">
        <v>1894</v>
      </c>
      <c r="AE103" s="355">
        <f>SUMIFS('Forecast Summary-FY26'!$BM:$BM,'Forecast Summary-FY26'!$A:$A, 'Analysis-School'!$A103,'Forecast Summary-FY26'!$C:$C, 'Analysis-School'!AE$5,'Forecast Summary-FY26'!$D:$D, 'Analysis-School'!AE$3)</f>
        <v>0</v>
      </c>
      <c r="AF103" s="355">
        <f>SUMIFS('Forecast Summary-FY26'!$BM:$BM,'Forecast Summary-FY26'!$A:$A, 'Analysis-School'!$A103,'Forecast Summary-FY26'!$C:$C, 'Analysis-School'!AF$5,'Forecast Summary-FY26'!$D:$D, 'Analysis-School'!AF$3)</f>
        <v>0</v>
      </c>
      <c r="AG103" s="355">
        <f>SUMIFS('Forecast Summary-FY26'!$BM:$BM,'Forecast Summary-FY26'!$A:$A, 'Analysis-School'!$A103,'Forecast Summary-FY26'!$C:$C, 'Analysis-School'!AG$5,'Forecast Summary-FY26'!$D:$D, 'Analysis-School'!AG$3)</f>
        <v>0</v>
      </c>
      <c r="AH103" s="355">
        <f>SUMIFS('Forecast Summary-FY26'!$BM:$BM,'Forecast Summary-FY26'!$A:$A, 'Analysis-School'!$A103,'Forecast Summary-FY26'!$C:$C, 'Analysis-School'!AH$5,'Forecast Summary-FY26'!$D:$D, 'Analysis-School'!AH$3)</f>
        <v>0</v>
      </c>
      <c r="AI103" s="355">
        <f>SUMIFS('Forecast Summary-FY26'!$BM:$BM,'Forecast Summary-FY26'!$A:$A, 'Analysis-School'!$A103,'Forecast Summary-FY26'!$C:$C, 'Analysis-School'!AI$5,'Forecast Summary-FY26'!$D:$D, 'Analysis-School'!AI$3)</f>
        <v>0</v>
      </c>
      <c r="AJ103" s="355">
        <f>SUMIFS('Forecast Summary-FY26'!$BM:$BM,'Forecast Summary-FY26'!$A:$A, 'Analysis-School'!$A103,'Forecast Summary-FY26'!$C:$C, 'Analysis-School'!AJ$5,'Forecast Summary-FY26'!$D:$D, 'Analysis-School'!AJ$3)</f>
        <v>0</v>
      </c>
      <c r="AK103" s="355">
        <v>0</v>
      </c>
      <c r="AL103" s="355">
        <f>SUMIFS('Forecast Summary-FY25'!$BQ:$BQ,'Forecast Summary-FY25'!$A:$A, 'Analysis-School'!$A103,'Forecast Summary-FY25'!$C:$C, 'Analysis-School'!AL$5,'Forecast Summary-FY25'!$D:$D, 'Analysis-School'!AL$3)+SUMIFS('Forecast Summary-FY25'!$BU:$BU,'Forecast Summary-FY25'!$A:$A, 'Analysis-School'!$A103,'Forecast Summary-FY25'!$C:$C, 'Analysis-School'!AL$5,'Forecast Summary-FY25'!$D:$D, 'Analysis-School'!AL$3)</f>
        <v>0</v>
      </c>
      <c r="AM103" s="355">
        <v>0</v>
      </c>
      <c r="AN103" s="355">
        <f>SUMIFS('Forecast Summary-FY25'!$BQ:$BQ,'Forecast Summary-FY25'!$A:$A, 'Analysis-School'!$A103,'Forecast Summary-FY25'!$C:$C, 'Analysis-School'!AN$5,'Forecast Summary-FY25'!$D:$D, 'Analysis-School'!AN$3)+SUMIFS('Forecast Summary-FY25'!$BU:$BU,'Forecast Summary-FY25'!$A:$A, 'Analysis-School'!$A103,'Forecast Summary-FY25'!$C:$C, 'Analysis-School'!AN$5,'Forecast Summary-FY25'!$D:$D, 'Analysis-School'!AN$3)</f>
        <v>0</v>
      </c>
      <c r="AO103" s="356">
        <f>SUMIFS('Forecast Summary-FY26'!$BQ:$BQ,'Forecast Summary-FY26'!$A:$A, 'Analysis-School'!$A103,'Forecast Summary-FY26'!$C:$C, 'Analysis-School'!AO$5,'Forecast Summary-FY26'!$D:$D, 'Analysis-School'!AO$3)+SUMIFS('Forecast Summary-FY26'!$BU:$BU,'Forecast Summary-FY26'!$A:$A, 'Analysis-School'!$A103,'Forecast Summary-FY26'!$C:$C, 'Analysis-School'!AO$5,'Forecast Summary-FY26'!$D:$D, 'Analysis-School'!AO$3)</f>
        <v>0</v>
      </c>
      <c r="AP103" s="357" t="str">
        <f t="shared" si="21"/>
        <v>NA</v>
      </c>
    </row>
    <row r="104" spans="1:43">
      <c r="A104" s="10" t="s">
        <v>133</v>
      </c>
      <c r="B104" s="359" t="s">
        <v>1895</v>
      </c>
      <c r="C104" s="360">
        <f>SUMIFS('Forecast Summary-FY26'!$AC:$AC,'Forecast Summary-FY26'!$A:$A, 'Analysis-School'!$A104,'Forecast Summary-FY26'!$C:$C, 'Analysis-School'!C$5,'Forecast Summary-FY26'!$D:$D, 'Analysis-School'!C$3)</f>
        <v>848</v>
      </c>
      <c r="D104" s="360">
        <f>SUMIFS('Forecast Summary-FY26'!$AC:$AC,'Forecast Summary-FY26'!$A:$A, 'Analysis-School'!$A104,'Forecast Summary-FY26'!$C:$C, 'Analysis-School'!D$5,'Forecast Summary-FY26'!$D:$D, 'Analysis-School'!D$3)</f>
        <v>921</v>
      </c>
      <c r="E104" s="360">
        <f>SUMIFS('Forecast Summary-FY26'!$AC:$AC,'Forecast Summary-FY26'!$A:$A, 'Analysis-School'!$A104,'Forecast Summary-FY26'!$C:$C, 'Analysis-School'!E$5,'Forecast Summary-FY26'!$D:$D, 'Analysis-School'!E$3)</f>
        <v>405</v>
      </c>
      <c r="F104" s="360">
        <f>SUMIFS('Forecast Summary-FY26'!$AC:$AC,'Forecast Summary-FY26'!$A:$A, 'Analysis-School'!$A104,'Forecast Summary-FY26'!$C:$C, 'Analysis-School'!F$5,'Forecast Summary-FY26'!$D:$D, 'Analysis-School'!F$3)</f>
        <v>413</v>
      </c>
      <c r="G104" s="360">
        <f>SUMIFS('Forecast Summary-FY26'!$AC:$AC,'Forecast Summary-FY26'!$A:$A, 'Analysis-School'!$A104,'Forecast Summary-FY26'!$C:$C, 'Analysis-School'!G$5,'Forecast Summary-FY26'!$D:$D, 'Analysis-School'!G$3)</f>
        <v>593</v>
      </c>
      <c r="H104" s="360">
        <f>SUMIFS('Forecast Summary-FY26'!$AC:$AC,'Forecast Summary-FY26'!$A:$A, 'Analysis-School'!$A104,'Forecast Summary-FY26'!$C:$C, 'Analysis-School'!H$5,'Forecast Summary-FY26'!$D:$D, 'Analysis-School'!H$3)</f>
        <v>535</v>
      </c>
      <c r="I104" s="360">
        <v>519.65</v>
      </c>
      <c r="J104" s="360">
        <f>SUMIFS('Forecast Summary-FY25'!$AG:$AG,'Forecast Summary-FY25'!$A:$A, 'Analysis-School'!$A104,'Forecast Summary-FY25'!$C:$C, 'Analysis-School'!J$5,'Forecast Summary-FY25'!$D:$D, 'Analysis-School'!J$3)+SUMIFS('Forecast Summary-FY25'!$AK:$AK,'Forecast Summary-FY25'!$A:$A, 'Analysis-School'!$A104,'Forecast Summary-FY25'!$C:$C, 'Analysis-School'!J$5,'Forecast Summary-FY25'!$D:$D, 'Analysis-School'!J$3)</f>
        <v>491</v>
      </c>
      <c r="K104" s="360">
        <v>493.66749999999996</v>
      </c>
      <c r="L104" s="360">
        <f>SUMIFS('Forecast Summary-FY25'!$AG:$AG,'Forecast Summary-FY25'!$A:$A, 'Analysis-School'!$A104,'Forecast Summary-FY25'!$C:$C, 'Analysis-School'!L$5,'Forecast Summary-FY25'!$D:$D, 'Analysis-School'!L$3)+SUMIFS('Forecast Summary-FY25'!$AK:$AK,'Forecast Summary-FY25'!$A:$A, 'Analysis-School'!$A104,'Forecast Summary-FY25'!$C:$C, 'Analysis-School'!L$5,'Forecast Summary-FY25'!$D:$D, 'Analysis-School'!L$3)</f>
        <v>486.8</v>
      </c>
      <c r="M104" s="360">
        <f>SUMIFS('Forecast Summary-FY26'!$AG:$AG,'Forecast Summary-FY26'!$A:$A, 'Analysis-School'!$A104,'Forecast Summary-FY26'!$C:$C, 'Analysis-School'!M$5,'Forecast Summary-FY26'!$D:$D, 'Analysis-School'!M$3)+SUMIFS('Forecast Summary-FY26'!$AK:$AK,'Forecast Summary-FY26'!$A:$A, 'Analysis-School'!$A104,'Forecast Summary-FY26'!$C:$C, 'Analysis-School'!M$5,'Forecast Summary-FY26'!$D:$D, 'Analysis-School'!M$3)</f>
        <v>486.17</v>
      </c>
      <c r="N104" s="442">
        <f t="shared" si="19"/>
        <v>-9.1271028037383184E-2</v>
      </c>
      <c r="P104" s="359" t="s">
        <v>1895</v>
      </c>
      <c r="Q104" s="360">
        <f>SUMIFS('Forecast Summary-FY26'!$BA:$BA,'Forecast Summary-FY26'!$A:$A, 'Analysis-School'!$A104,'Forecast Summary-FY26'!$C:$C, 'Analysis-School'!Q$5,'Forecast Summary-FY26'!$D:$D, 'Analysis-School'!Q$3)</f>
        <v>999</v>
      </c>
      <c r="R104" s="360">
        <f>SUMIFS('Forecast Summary-FY26'!$BA:$BA,'Forecast Summary-FY26'!$A:$A, 'Analysis-School'!$A104,'Forecast Summary-FY26'!$C:$C, 'Analysis-School'!R$5,'Forecast Summary-FY26'!$D:$D, 'Analysis-School'!R$3)</f>
        <v>978</v>
      </c>
      <c r="S104" s="360">
        <f>SUMIFS('Forecast Summary-FY26'!$BA:$BA,'Forecast Summary-FY26'!$A:$A, 'Analysis-School'!$A104,'Forecast Summary-FY26'!$C:$C, 'Analysis-School'!S$5,'Forecast Summary-FY26'!$D:$D, 'Analysis-School'!S$3)</f>
        <v>762</v>
      </c>
      <c r="T104" s="360">
        <f>SUMIFS('Forecast Summary-FY26'!$BA:$BA,'Forecast Summary-FY26'!$A:$A, 'Analysis-School'!$A104,'Forecast Summary-FY26'!$C:$C, 'Analysis-School'!T$5,'Forecast Summary-FY26'!$D:$D, 'Analysis-School'!T$3)</f>
        <v>985</v>
      </c>
      <c r="U104" s="360">
        <f>SUMIFS('Forecast Summary-FY26'!$BA:$BA,'Forecast Summary-FY26'!$A:$A, 'Analysis-School'!$A104,'Forecast Summary-FY26'!$C:$C, 'Analysis-School'!U$5,'Forecast Summary-FY26'!$D:$D, 'Analysis-School'!U$3)</f>
        <v>843</v>
      </c>
      <c r="V104" s="360">
        <f>SUMIFS('Forecast Summary-FY26'!$BA:$BA,'Forecast Summary-FY26'!$A:$A, 'Analysis-School'!$A104,'Forecast Summary-FY26'!$C:$C, 'Analysis-School'!V$5,'Forecast Summary-FY26'!$D:$D, 'Analysis-School'!V$3)</f>
        <v>921</v>
      </c>
      <c r="W104" s="360">
        <v>910.32519520833046</v>
      </c>
      <c r="X104" s="360">
        <f>SUMIFS('Forecast Summary-FY25'!$BE:$BE,'Forecast Summary-FY25'!$A:$A, 'Analysis-School'!$A104,'Forecast Summary-FY25'!$C:$C, 'Analysis-School'!X$5,'Forecast Summary-FY25'!$D:$D, 'Analysis-School'!X$3)+SUMIFS('Forecast Summary-FY25'!$BI:$BI,'Forecast Summary-FY25'!$A:$A, 'Analysis-School'!$A104,'Forecast Summary-FY25'!$C:$C, 'Analysis-School'!X$5,'Forecast Summary-FY25'!$D:$D, 'Analysis-School'!X$3)</f>
        <v>944</v>
      </c>
      <c r="Y104" s="360">
        <v>895.4696266998518</v>
      </c>
      <c r="Z104" s="360">
        <f>SUMIFS('Forecast Summary-FY25'!$BE:$BE,'Forecast Summary-FY25'!$A:$A, 'Analysis-School'!$A104,'Forecast Summary-FY25'!$C:$C, 'Analysis-School'!Z$5,'Forecast Summary-FY25'!$D:$D, 'Analysis-School'!Z$3)+SUMIFS('Forecast Summary-FY25'!$BI:$BI,'Forecast Summary-FY25'!$A:$A, 'Analysis-School'!$A104,'Forecast Summary-FY25'!$C:$C, 'Analysis-School'!Z$5,'Forecast Summary-FY25'!$D:$D, 'Analysis-School'!Z$3)</f>
        <v>937</v>
      </c>
      <c r="AA104" s="361">
        <f>SUMIFS('Forecast Summary-FY26'!$BE:$BE,'Forecast Summary-FY26'!$A:$A, 'Analysis-School'!$A104,'Forecast Summary-FY26'!$C:$C, 'Analysis-School'!AA$5,'Forecast Summary-FY26'!$D:$D, 'Analysis-School'!AA$3)+SUMIFS('Forecast Summary-FY26'!$BI:$BI,'Forecast Summary-FY26'!$A:$A, 'Analysis-School'!$A104,'Forecast Summary-FY26'!$C:$C, 'Analysis-School'!AA$5,'Forecast Summary-FY26'!$D:$D, 'Analysis-School'!AA$3)</f>
        <v>919</v>
      </c>
      <c r="AB104" s="442">
        <f t="shared" si="20"/>
        <v>-2.1715526601520097E-3</v>
      </c>
      <c r="AD104" s="359" t="s">
        <v>1895</v>
      </c>
      <c r="AE104" s="360">
        <f>SUMIFS('Forecast Summary-FY26'!$BM:$BM,'Forecast Summary-FY26'!$A:$A, 'Analysis-School'!$A104,'Forecast Summary-FY26'!$C:$C, 'Analysis-School'!AE$5,'Forecast Summary-FY26'!$D:$D, 'Analysis-School'!AE$3)</f>
        <v>0</v>
      </c>
      <c r="AF104" s="360">
        <f>SUMIFS('Forecast Summary-FY26'!$BM:$BM,'Forecast Summary-FY26'!$A:$A, 'Analysis-School'!$A104,'Forecast Summary-FY26'!$C:$C, 'Analysis-School'!AF$5,'Forecast Summary-FY26'!$D:$D, 'Analysis-School'!AF$3)</f>
        <v>0</v>
      </c>
      <c r="AG104" s="360">
        <f>SUMIFS('Forecast Summary-FY26'!$BM:$BM,'Forecast Summary-FY26'!$A:$A, 'Analysis-School'!$A104,'Forecast Summary-FY26'!$C:$C, 'Analysis-School'!AG$5,'Forecast Summary-FY26'!$D:$D, 'Analysis-School'!AG$3)</f>
        <v>0</v>
      </c>
      <c r="AH104" s="360">
        <f>SUMIFS('Forecast Summary-FY26'!$BM:$BM,'Forecast Summary-FY26'!$A:$A, 'Analysis-School'!$A104,'Forecast Summary-FY26'!$C:$C, 'Analysis-School'!AH$5,'Forecast Summary-FY26'!$D:$D, 'Analysis-School'!AH$3)</f>
        <v>0</v>
      </c>
      <c r="AI104" s="360">
        <f>SUMIFS('Forecast Summary-FY26'!$BM:$BM,'Forecast Summary-FY26'!$A:$A, 'Analysis-School'!$A104,'Forecast Summary-FY26'!$C:$C, 'Analysis-School'!AI$5,'Forecast Summary-FY26'!$D:$D, 'Analysis-School'!AI$3)</f>
        <v>21</v>
      </c>
      <c r="AJ104" s="360">
        <f>SUMIFS('Forecast Summary-FY26'!$BM:$BM,'Forecast Summary-FY26'!$A:$A, 'Analysis-School'!$A104,'Forecast Summary-FY26'!$C:$C, 'Analysis-School'!AJ$5,'Forecast Summary-FY26'!$D:$D, 'Analysis-School'!AJ$3)</f>
        <v>28</v>
      </c>
      <c r="AK104" s="360">
        <v>30.800000000000004</v>
      </c>
      <c r="AL104" s="360">
        <f>SUMIFS('Forecast Summary-FY25'!$BQ:$BQ,'Forecast Summary-FY25'!$A:$A, 'Analysis-School'!$A104,'Forecast Summary-FY25'!$C:$C, 'Analysis-School'!AL$5,'Forecast Summary-FY25'!$D:$D, 'Analysis-School'!AL$3)+SUMIFS('Forecast Summary-FY25'!$BU:$BU,'Forecast Summary-FY25'!$A:$A, 'Analysis-School'!$A104,'Forecast Summary-FY25'!$C:$C, 'Analysis-School'!AL$5,'Forecast Summary-FY25'!$D:$D, 'Analysis-School'!AL$3)</f>
        <v>36</v>
      </c>
      <c r="AM104" s="360">
        <v>33.88000000000001</v>
      </c>
      <c r="AN104" s="360">
        <f>SUMIFS('Forecast Summary-FY25'!$BQ:$BQ,'Forecast Summary-FY25'!$A:$A, 'Analysis-School'!$A104,'Forecast Summary-FY25'!$C:$C, 'Analysis-School'!AN$5,'Forecast Summary-FY25'!$D:$D, 'Analysis-School'!AN$3)+SUMIFS('Forecast Summary-FY25'!$BU:$BU,'Forecast Summary-FY25'!$A:$A, 'Analysis-School'!$A104,'Forecast Summary-FY25'!$C:$C, 'Analysis-School'!AN$5,'Forecast Summary-FY25'!$D:$D, 'Analysis-School'!AN$3)</f>
        <v>36</v>
      </c>
      <c r="AO104" s="361">
        <f>SUMIFS('Forecast Summary-FY26'!$BQ:$BQ,'Forecast Summary-FY26'!$A:$A, 'Analysis-School'!$A104,'Forecast Summary-FY26'!$C:$C, 'Analysis-School'!AO$5,'Forecast Summary-FY26'!$D:$D, 'Analysis-School'!AO$3)+SUMIFS('Forecast Summary-FY26'!$BU:$BU,'Forecast Summary-FY26'!$A:$A, 'Analysis-School'!$A104,'Forecast Summary-FY26'!$C:$C, 'Analysis-School'!AO$5,'Forecast Summary-FY26'!$D:$D, 'Analysis-School'!AO$3)</f>
        <v>36</v>
      </c>
      <c r="AP104" s="362">
        <f t="shared" si="21"/>
        <v>0.28571428571428581</v>
      </c>
    </row>
    <row r="105" spans="1:43">
      <c r="A105" s="10" t="s">
        <v>135</v>
      </c>
      <c r="B105" s="354" t="s">
        <v>1896</v>
      </c>
      <c r="C105" s="355">
        <f>SUMIFS('Forecast Summary-FY26'!$AC:$AC,'Forecast Summary-FY26'!$A:$A, 'Analysis-School'!$A105,'Forecast Summary-FY26'!$C:$C, 'Analysis-School'!C$5,'Forecast Summary-FY26'!$D:$D, 'Analysis-School'!C$3)</f>
        <v>495</v>
      </c>
      <c r="D105" s="355">
        <f>SUMIFS('Forecast Summary-FY26'!$AC:$AC,'Forecast Summary-FY26'!$A:$A, 'Analysis-School'!$A105,'Forecast Summary-FY26'!$C:$C, 'Analysis-School'!D$5,'Forecast Summary-FY26'!$D:$D, 'Analysis-School'!D$3)</f>
        <v>561</v>
      </c>
      <c r="E105" s="355">
        <f>SUMIFS('Forecast Summary-FY26'!$AC:$AC,'Forecast Summary-FY26'!$A:$A, 'Analysis-School'!$A105,'Forecast Summary-FY26'!$C:$C, 'Analysis-School'!E$5,'Forecast Summary-FY26'!$D:$D, 'Analysis-School'!E$3)</f>
        <v>503</v>
      </c>
      <c r="F105" s="355">
        <f>SUMIFS('Forecast Summary-FY26'!$AC:$AC,'Forecast Summary-FY26'!$A:$A, 'Analysis-School'!$A105,'Forecast Summary-FY26'!$C:$C, 'Analysis-School'!F$5,'Forecast Summary-FY26'!$D:$D, 'Analysis-School'!F$3)</f>
        <v>477</v>
      </c>
      <c r="G105" s="355">
        <f>SUMIFS('Forecast Summary-FY26'!$AC:$AC,'Forecast Summary-FY26'!$A:$A, 'Analysis-School'!$A105,'Forecast Summary-FY26'!$C:$C, 'Analysis-School'!G$5,'Forecast Summary-FY26'!$D:$D, 'Analysis-School'!G$3)</f>
        <v>508</v>
      </c>
      <c r="H105" s="355">
        <f>SUMIFS('Forecast Summary-FY26'!$AC:$AC,'Forecast Summary-FY26'!$A:$A, 'Analysis-School'!$A105,'Forecast Summary-FY26'!$C:$C, 'Analysis-School'!H$5,'Forecast Summary-FY26'!$D:$D, 'Analysis-School'!H$3)</f>
        <v>538</v>
      </c>
      <c r="I105" s="355">
        <v>595.76428571428562</v>
      </c>
      <c r="J105" s="355">
        <f>SUMIFS('Forecast Summary-FY25'!$AG:$AG,'Forecast Summary-FY25'!$A:$A, 'Analysis-School'!$A105,'Forecast Summary-FY25'!$C:$C, 'Analysis-School'!J$5,'Forecast Summary-FY25'!$D:$D, 'Analysis-School'!J$3)+SUMIFS('Forecast Summary-FY25'!$AK:$AK,'Forecast Summary-FY25'!$A:$A, 'Analysis-School'!$A105,'Forecast Summary-FY25'!$C:$C, 'Analysis-School'!J$5,'Forecast Summary-FY25'!$D:$D, 'Analysis-School'!J$3)</f>
        <v>584</v>
      </c>
      <c r="K105" s="355">
        <v>588.52857142857113</v>
      </c>
      <c r="L105" s="355">
        <f>SUMIFS('Forecast Summary-FY25'!$AG:$AG,'Forecast Summary-FY25'!$A:$A, 'Analysis-School'!$A105,'Forecast Summary-FY25'!$C:$C, 'Analysis-School'!L$5,'Forecast Summary-FY25'!$D:$D, 'Analysis-School'!L$3)+SUMIFS('Forecast Summary-FY25'!$AK:$AK,'Forecast Summary-FY25'!$A:$A, 'Analysis-School'!$A105,'Forecast Summary-FY25'!$C:$C, 'Analysis-School'!L$5,'Forecast Summary-FY25'!$D:$D, 'Analysis-School'!L$3)</f>
        <v>573.70000000000005</v>
      </c>
      <c r="M105" s="355">
        <f>SUMIFS('Forecast Summary-FY26'!$AG:$AG,'Forecast Summary-FY26'!$A:$A, 'Analysis-School'!$A105,'Forecast Summary-FY26'!$C:$C, 'Analysis-School'!M$5,'Forecast Summary-FY26'!$D:$D, 'Analysis-School'!M$3)+SUMIFS('Forecast Summary-FY26'!$AK:$AK,'Forecast Summary-FY26'!$A:$A, 'Analysis-School'!$A105,'Forecast Summary-FY26'!$C:$C, 'Analysis-School'!M$5,'Forecast Summary-FY26'!$D:$D, 'Analysis-School'!M$3)</f>
        <v>476.25749999999999</v>
      </c>
      <c r="N105" s="439">
        <f t="shared" si="19"/>
        <v>-0.11476301115241638</v>
      </c>
      <c r="O105" s="358"/>
      <c r="P105" s="354" t="s">
        <v>1896</v>
      </c>
      <c r="Q105" s="355">
        <f>SUMIFS('Forecast Summary-FY26'!$BA:$BA,'Forecast Summary-FY26'!$A:$A, 'Analysis-School'!$A105,'Forecast Summary-FY26'!$C:$C, 'Analysis-School'!Q$5,'Forecast Summary-FY26'!$D:$D, 'Analysis-School'!Q$3)</f>
        <v>1346</v>
      </c>
      <c r="R105" s="355">
        <f>SUMIFS('Forecast Summary-FY26'!$BA:$BA,'Forecast Summary-FY26'!$A:$A, 'Analysis-School'!$A105,'Forecast Summary-FY26'!$C:$C, 'Analysis-School'!R$5,'Forecast Summary-FY26'!$D:$D, 'Analysis-School'!R$3)</f>
        <v>1496</v>
      </c>
      <c r="S105" s="355">
        <f>SUMIFS('Forecast Summary-FY26'!$BA:$BA,'Forecast Summary-FY26'!$A:$A, 'Analysis-School'!$A105,'Forecast Summary-FY26'!$C:$C, 'Analysis-School'!S$5,'Forecast Summary-FY26'!$D:$D, 'Analysis-School'!S$3)</f>
        <v>1587</v>
      </c>
      <c r="T105" s="355">
        <f>SUMIFS('Forecast Summary-FY26'!$BA:$BA,'Forecast Summary-FY26'!$A:$A, 'Analysis-School'!$A105,'Forecast Summary-FY26'!$C:$C, 'Analysis-School'!T$5,'Forecast Summary-FY26'!$D:$D, 'Analysis-School'!T$3)</f>
        <v>1554</v>
      </c>
      <c r="U105" s="355">
        <f>SUMIFS('Forecast Summary-FY26'!$BA:$BA,'Forecast Summary-FY26'!$A:$A, 'Analysis-School'!$A105,'Forecast Summary-FY26'!$C:$C, 'Analysis-School'!U$5,'Forecast Summary-FY26'!$D:$D, 'Analysis-School'!U$3)</f>
        <v>1486</v>
      </c>
      <c r="V105" s="355">
        <f>SUMIFS('Forecast Summary-FY26'!$BA:$BA,'Forecast Summary-FY26'!$A:$A, 'Analysis-School'!$A105,'Forecast Summary-FY26'!$C:$C, 'Analysis-School'!V$5,'Forecast Summary-FY26'!$D:$D, 'Analysis-School'!V$3)</f>
        <v>1471</v>
      </c>
      <c r="W105" s="355">
        <v>1714.3703022653879</v>
      </c>
      <c r="X105" s="355">
        <f>SUMIFS('Forecast Summary-FY25'!$BE:$BE,'Forecast Summary-FY25'!$A:$A, 'Analysis-School'!$A105,'Forecast Summary-FY25'!$C:$C, 'Analysis-School'!X$5,'Forecast Summary-FY25'!$D:$D, 'Analysis-School'!X$3)+SUMIFS('Forecast Summary-FY25'!$BI:$BI,'Forecast Summary-FY25'!$A:$A, 'Analysis-School'!$A105,'Forecast Summary-FY25'!$C:$C, 'Analysis-School'!X$5,'Forecast Summary-FY25'!$D:$D, 'Analysis-School'!X$3)</f>
        <v>1735</v>
      </c>
      <c r="Y105" s="355">
        <v>1731.6594678800409</v>
      </c>
      <c r="Z105" s="355">
        <f>SUMIFS('Forecast Summary-FY25'!$BE:$BE,'Forecast Summary-FY25'!$A:$A, 'Analysis-School'!$A105,'Forecast Summary-FY25'!$C:$C, 'Analysis-School'!Z$5,'Forecast Summary-FY25'!$D:$D, 'Analysis-School'!Z$3)+SUMIFS('Forecast Summary-FY25'!$BI:$BI,'Forecast Summary-FY25'!$A:$A, 'Analysis-School'!$A105,'Forecast Summary-FY25'!$C:$C, 'Analysis-School'!Z$5,'Forecast Summary-FY25'!$D:$D, 'Analysis-School'!Z$3)</f>
        <v>1796.9</v>
      </c>
      <c r="AA105" s="356">
        <f>SUMIFS('Forecast Summary-FY26'!$BE:$BE,'Forecast Summary-FY26'!$A:$A, 'Analysis-School'!$A105,'Forecast Summary-FY26'!$C:$C, 'Analysis-School'!AA$5,'Forecast Summary-FY26'!$D:$D, 'Analysis-School'!AA$3)+SUMIFS('Forecast Summary-FY26'!$BI:$BI,'Forecast Summary-FY26'!$A:$A, 'Analysis-School'!$A105,'Forecast Summary-FY26'!$C:$C, 'Analysis-School'!AA$5,'Forecast Summary-FY26'!$D:$D, 'Analysis-School'!AA$3)</f>
        <v>1609.1424999999999</v>
      </c>
      <c r="AB105" s="439">
        <f t="shared" si="20"/>
        <v>9.3910605030591343E-2</v>
      </c>
      <c r="AC105" s="358"/>
      <c r="AD105" s="354" t="s">
        <v>1896</v>
      </c>
      <c r="AE105" s="355">
        <f>SUMIFS('Forecast Summary-FY26'!$BM:$BM,'Forecast Summary-FY26'!$A:$A, 'Analysis-School'!$A105,'Forecast Summary-FY26'!$C:$C, 'Analysis-School'!AE$5,'Forecast Summary-FY26'!$D:$D, 'Analysis-School'!AE$3)</f>
        <v>13</v>
      </c>
      <c r="AF105" s="355">
        <f>SUMIFS('Forecast Summary-FY26'!$BM:$BM,'Forecast Summary-FY26'!$A:$A, 'Analysis-School'!$A105,'Forecast Summary-FY26'!$C:$C, 'Analysis-School'!AF$5,'Forecast Summary-FY26'!$D:$D, 'Analysis-School'!AF$3)</f>
        <v>6</v>
      </c>
      <c r="AG105" s="355">
        <f>SUMIFS('Forecast Summary-FY26'!$BM:$BM,'Forecast Summary-FY26'!$A:$A, 'Analysis-School'!$A105,'Forecast Summary-FY26'!$C:$C, 'Analysis-School'!AG$5,'Forecast Summary-FY26'!$D:$D, 'Analysis-School'!AG$3)</f>
        <v>23</v>
      </c>
      <c r="AH105" s="355">
        <f>SUMIFS('Forecast Summary-FY26'!$BM:$BM,'Forecast Summary-FY26'!$A:$A, 'Analysis-School'!$A105,'Forecast Summary-FY26'!$C:$C, 'Analysis-School'!AH$5,'Forecast Summary-FY26'!$D:$D, 'Analysis-School'!AH$3)</f>
        <v>45</v>
      </c>
      <c r="AI105" s="355">
        <f>SUMIFS('Forecast Summary-FY26'!$BM:$BM,'Forecast Summary-FY26'!$A:$A, 'Analysis-School'!$A105,'Forecast Summary-FY26'!$C:$C, 'Analysis-School'!AI$5,'Forecast Summary-FY26'!$D:$D, 'Analysis-School'!AI$3)</f>
        <v>43</v>
      </c>
      <c r="AJ105" s="355">
        <f>SUMIFS('Forecast Summary-FY26'!$BM:$BM,'Forecast Summary-FY26'!$A:$A, 'Analysis-School'!$A105,'Forecast Summary-FY26'!$C:$C, 'Analysis-School'!AJ$5,'Forecast Summary-FY26'!$D:$D, 'Analysis-School'!AJ$3)</f>
        <v>22</v>
      </c>
      <c r="AK105" s="355">
        <v>24.200000000000003</v>
      </c>
      <c r="AL105" s="355">
        <f>SUMIFS('Forecast Summary-FY25'!$BQ:$BQ,'Forecast Summary-FY25'!$A:$A, 'Analysis-School'!$A105,'Forecast Summary-FY25'!$C:$C, 'Analysis-School'!AL$5,'Forecast Summary-FY25'!$D:$D, 'Analysis-School'!AL$3)+SUMIFS('Forecast Summary-FY25'!$BU:$BU,'Forecast Summary-FY25'!$A:$A, 'Analysis-School'!$A105,'Forecast Summary-FY25'!$C:$C, 'Analysis-School'!AL$5,'Forecast Summary-FY25'!$D:$D, 'Analysis-School'!AL$3)</f>
        <v>33</v>
      </c>
      <c r="AM105" s="355">
        <v>26.620000000000005</v>
      </c>
      <c r="AN105" s="355">
        <f>SUMIFS('Forecast Summary-FY25'!$BQ:$BQ,'Forecast Summary-FY25'!$A:$A, 'Analysis-School'!$A105,'Forecast Summary-FY25'!$C:$C, 'Analysis-School'!AN$5,'Forecast Summary-FY25'!$D:$D, 'Analysis-School'!AN$3)+SUMIFS('Forecast Summary-FY25'!$BU:$BU,'Forecast Summary-FY25'!$A:$A, 'Analysis-School'!$A105,'Forecast Summary-FY25'!$C:$C, 'Analysis-School'!AN$5,'Forecast Summary-FY25'!$D:$D, 'Analysis-School'!AN$3)</f>
        <v>31.349999999999998</v>
      </c>
      <c r="AO105" s="356">
        <f>SUMIFS('Forecast Summary-FY26'!$BQ:$BQ,'Forecast Summary-FY26'!$A:$A, 'Analysis-School'!$A105,'Forecast Summary-FY26'!$C:$C, 'Analysis-School'!AO$5,'Forecast Summary-FY26'!$D:$D, 'Analysis-School'!AO$3)+SUMIFS('Forecast Summary-FY26'!$BU:$BU,'Forecast Summary-FY26'!$A:$A, 'Analysis-School'!$A105,'Forecast Summary-FY26'!$C:$C, 'Analysis-School'!AO$5,'Forecast Summary-FY26'!$D:$D, 'Analysis-School'!AO$3)</f>
        <v>29.782499999999995</v>
      </c>
      <c r="AP105" s="357">
        <f t="shared" si="21"/>
        <v>0.35374999999999979</v>
      </c>
    </row>
    <row r="106" spans="1:43">
      <c r="A106" s="10" t="s">
        <v>137</v>
      </c>
      <c r="B106" s="359" t="s">
        <v>1897</v>
      </c>
      <c r="C106" s="360">
        <f>SUMIFS('Forecast Summary-FY26'!$AC:$AC,'Forecast Summary-FY26'!$A:$A, 'Analysis-School'!$A106,'Forecast Summary-FY26'!$C:$C, 'Analysis-School'!C$5,'Forecast Summary-FY26'!$D:$D, 'Analysis-School'!C$3)</f>
        <v>312</v>
      </c>
      <c r="D106" s="360">
        <f>SUMIFS('Forecast Summary-FY26'!$AC:$AC,'Forecast Summary-FY26'!$A:$A, 'Analysis-School'!$A106,'Forecast Summary-FY26'!$C:$C, 'Analysis-School'!D$5,'Forecast Summary-FY26'!$D:$D, 'Analysis-School'!D$3)</f>
        <v>202</v>
      </c>
      <c r="E106" s="360">
        <f>SUMIFS('Forecast Summary-FY26'!$AC:$AC,'Forecast Summary-FY26'!$A:$A, 'Analysis-School'!$A106,'Forecast Summary-FY26'!$C:$C, 'Analysis-School'!E$5,'Forecast Summary-FY26'!$D:$D, 'Analysis-School'!E$3)</f>
        <v>206</v>
      </c>
      <c r="F106" s="360">
        <f>SUMIFS('Forecast Summary-FY26'!$AC:$AC,'Forecast Summary-FY26'!$A:$A, 'Analysis-School'!$A106,'Forecast Summary-FY26'!$C:$C, 'Analysis-School'!F$5,'Forecast Summary-FY26'!$D:$D, 'Analysis-School'!F$3)</f>
        <v>225</v>
      </c>
      <c r="G106" s="360">
        <f>SUMIFS('Forecast Summary-FY26'!$AC:$AC,'Forecast Summary-FY26'!$A:$A, 'Analysis-School'!$A106,'Forecast Summary-FY26'!$C:$C, 'Analysis-School'!G$5,'Forecast Summary-FY26'!$D:$D, 'Analysis-School'!G$3)</f>
        <v>211</v>
      </c>
      <c r="H106" s="360">
        <f>SUMIFS('Forecast Summary-FY26'!$AC:$AC,'Forecast Summary-FY26'!$A:$A, 'Analysis-School'!$A106,'Forecast Summary-FY26'!$C:$C, 'Analysis-School'!H$5,'Forecast Summary-FY26'!$D:$D, 'Analysis-School'!H$3)</f>
        <v>193</v>
      </c>
      <c r="I106" s="360">
        <v>189.66232918070133</v>
      </c>
      <c r="J106" s="360">
        <f>SUMIFS('Forecast Summary-FY25'!$AG:$AG,'Forecast Summary-FY25'!$A:$A, 'Analysis-School'!$A106,'Forecast Summary-FY25'!$C:$C, 'Analysis-School'!J$5,'Forecast Summary-FY25'!$D:$D, 'Analysis-School'!J$3)+SUMIFS('Forecast Summary-FY25'!$AK:$AK,'Forecast Summary-FY25'!$A:$A, 'Analysis-School'!$A106,'Forecast Summary-FY25'!$C:$C, 'Analysis-School'!J$5,'Forecast Summary-FY25'!$D:$D, 'Analysis-School'!J$3)</f>
        <v>224</v>
      </c>
      <c r="K106" s="360">
        <v>180.17921272166626</v>
      </c>
      <c r="L106" s="360">
        <f>SUMIFS('Forecast Summary-FY25'!$AG:$AG,'Forecast Summary-FY25'!$A:$A, 'Analysis-School'!$A106,'Forecast Summary-FY25'!$C:$C, 'Analysis-School'!L$5,'Forecast Summary-FY25'!$D:$D, 'Analysis-School'!L$3)+SUMIFS('Forecast Summary-FY25'!$AK:$AK,'Forecast Summary-FY25'!$A:$A, 'Analysis-School'!$A106,'Forecast Summary-FY25'!$C:$C, 'Analysis-School'!L$5,'Forecast Summary-FY25'!$D:$D, 'Analysis-School'!L$3)</f>
        <v>214.9</v>
      </c>
      <c r="M106" s="360">
        <f>SUMIFS('Forecast Summary-FY26'!$AG:$AG,'Forecast Summary-FY26'!$A:$A, 'Analysis-School'!$A106,'Forecast Summary-FY26'!$C:$C, 'Analysis-School'!M$5,'Forecast Summary-FY26'!$D:$D, 'Analysis-School'!M$3)+SUMIFS('Forecast Summary-FY26'!$AK:$AK,'Forecast Summary-FY26'!$A:$A, 'Analysis-School'!$A106,'Forecast Summary-FY26'!$C:$C, 'Analysis-School'!M$5,'Forecast Summary-FY26'!$D:$D, 'Analysis-School'!M$3)</f>
        <v>201.64499999999998</v>
      </c>
      <c r="N106" s="442">
        <f t="shared" si="19"/>
        <v>4.4792746113989645E-2</v>
      </c>
      <c r="P106" s="359" t="s">
        <v>1897</v>
      </c>
      <c r="Q106" s="360">
        <f>SUMIFS('Forecast Summary-FY26'!$BA:$BA,'Forecast Summary-FY26'!$A:$A, 'Analysis-School'!$A106,'Forecast Summary-FY26'!$C:$C, 'Analysis-School'!Q$5,'Forecast Summary-FY26'!$D:$D, 'Analysis-School'!Q$3)</f>
        <v>288</v>
      </c>
      <c r="R106" s="360">
        <f>SUMIFS('Forecast Summary-FY26'!$BA:$BA,'Forecast Summary-FY26'!$A:$A, 'Analysis-School'!$A106,'Forecast Summary-FY26'!$C:$C, 'Analysis-School'!R$5,'Forecast Summary-FY26'!$D:$D, 'Analysis-School'!R$3)</f>
        <v>291</v>
      </c>
      <c r="S106" s="360">
        <f>SUMIFS('Forecast Summary-FY26'!$BA:$BA,'Forecast Summary-FY26'!$A:$A, 'Analysis-School'!$A106,'Forecast Summary-FY26'!$C:$C, 'Analysis-School'!S$5,'Forecast Summary-FY26'!$D:$D, 'Analysis-School'!S$3)</f>
        <v>287</v>
      </c>
      <c r="T106" s="360">
        <f>SUMIFS('Forecast Summary-FY26'!$BA:$BA,'Forecast Summary-FY26'!$A:$A, 'Analysis-School'!$A106,'Forecast Summary-FY26'!$C:$C, 'Analysis-School'!T$5,'Forecast Summary-FY26'!$D:$D, 'Analysis-School'!T$3)</f>
        <v>298</v>
      </c>
      <c r="U106" s="360">
        <f>SUMIFS('Forecast Summary-FY26'!$BA:$BA,'Forecast Summary-FY26'!$A:$A, 'Analysis-School'!$A106,'Forecast Summary-FY26'!$C:$C, 'Analysis-School'!U$5,'Forecast Summary-FY26'!$D:$D, 'Analysis-School'!U$3)</f>
        <v>282</v>
      </c>
      <c r="V106" s="360">
        <f>SUMIFS('Forecast Summary-FY26'!$BA:$BA,'Forecast Summary-FY26'!$A:$A, 'Analysis-School'!$A106,'Forecast Summary-FY26'!$C:$C, 'Analysis-School'!V$5,'Forecast Summary-FY26'!$D:$D, 'Analysis-School'!V$3)</f>
        <v>221</v>
      </c>
      <c r="W106" s="360">
        <v>255.2579775764172</v>
      </c>
      <c r="X106" s="360">
        <f>SUMIFS('Forecast Summary-FY25'!$BE:$BE,'Forecast Summary-FY25'!$A:$A, 'Analysis-School'!$A106,'Forecast Summary-FY25'!$C:$C, 'Analysis-School'!X$5,'Forecast Summary-FY25'!$D:$D, 'Analysis-School'!X$3)+SUMIFS('Forecast Summary-FY25'!$BI:$BI,'Forecast Summary-FY25'!$A:$A, 'Analysis-School'!$A106,'Forecast Summary-FY25'!$C:$C, 'Analysis-School'!X$5,'Forecast Summary-FY25'!$D:$D, 'Analysis-School'!X$3)</f>
        <v>262</v>
      </c>
      <c r="Y106" s="360">
        <v>244.48613351079828</v>
      </c>
      <c r="Z106" s="360">
        <f>SUMIFS('Forecast Summary-FY25'!$BE:$BE,'Forecast Summary-FY25'!$A:$A, 'Analysis-School'!$A106,'Forecast Summary-FY25'!$C:$C, 'Analysis-School'!Z$5,'Forecast Summary-FY25'!$D:$D, 'Analysis-School'!Z$3)+SUMIFS('Forecast Summary-FY25'!$BI:$BI,'Forecast Summary-FY25'!$A:$A, 'Analysis-School'!$A106,'Forecast Summary-FY25'!$C:$C, 'Analysis-School'!Z$5,'Forecast Summary-FY25'!$D:$D, 'Analysis-School'!Z$3)</f>
        <v>264.2</v>
      </c>
      <c r="AA106" s="361">
        <f>SUMIFS('Forecast Summary-FY26'!$BE:$BE,'Forecast Summary-FY26'!$A:$A, 'Analysis-School'!$A106,'Forecast Summary-FY26'!$C:$C, 'Analysis-School'!AA$5,'Forecast Summary-FY26'!$D:$D, 'Analysis-School'!AA$3)+SUMIFS('Forecast Summary-FY26'!$BI:$BI,'Forecast Summary-FY26'!$A:$A, 'Analysis-School'!$A106,'Forecast Summary-FY26'!$C:$C, 'Analysis-School'!AA$5,'Forecast Summary-FY26'!$D:$D, 'Analysis-School'!AA$3)</f>
        <v>258</v>
      </c>
      <c r="AB106" s="442">
        <f t="shared" si="20"/>
        <v>0.16742081447963808</v>
      </c>
      <c r="AD106" s="359" t="s">
        <v>1897</v>
      </c>
      <c r="AE106" s="360">
        <f>SUMIFS('Forecast Summary-FY26'!$BM:$BM,'Forecast Summary-FY26'!$A:$A, 'Analysis-School'!$A106,'Forecast Summary-FY26'!$C:$C, 'Analysis-School'!AE$5,'Forecast Summary-FY26'!$D:$D, 'Analysis-School'!AE$3)</f>
        <v>0</v>
      </c>
      <c r="AF106" s="360">
        <f>SUMIFS('Forecast Summary-FY26'!$BM:$BM,'Forecast Summary-FY26'!$A:$A, 'Analysis-School'!$A106,'Forecast Summary-FY26'!$C:$C, 'Analysis-School'!AF$5,'Forecast Summary-FY26'!$D:$D, 'Analysis-School'!AF$3)</f>
        <v>0</v>
      </c>
      <c r="AG106" s="360">
        <f>SUMIFS('Forecast Summary-FY26'!$BM:$BM,'Forecast Summary-FY26'!$A:$A, 'Analysis-School'!$A106,'Forecast Summary-FY26'!$C:$C, 'Analysis-School'!AG$5,'Forecast Summary-FY26'!$D:$D, 'Analysis-School'!AG$3)</f>
        <v>0</v>
      </c>
      <c r="AH106" s="360">
        <f>SUMIFS('Forecast Summary-FY26'!$BM:$BM,'Forecast Summary-FY26'!$A:$A, 'Analysis-School'!$A106,'Forecast Summary-FY26'!$C:$C, 'Analysis-School'!AH$5,'Forecast Summary-FY26'!$D:$D, 'Analysis-School'!AH$3)</f>
        <v>0</v>
      </c>
      <c r="AI106" s="360">
        <f>SUMIFS('Forecast Summary-FY26'!$BM:$BM,'Forecast Summary-FY26'!$A:$A, 'Analysis-School'!$A106,'Forecast Summary-FY26'!$C:$C, 'Analysis-School'!AI$5,'Forecast Summary-FY26'!$D:$D, 'Analysis-School'!AI$3)</f>
        <v>0</v>
      </c>
      <c r="AJ106" s="360">
        <f>SUMIFS('Forecast Summary-FY26'!$BM:$BM,'Forecast Summary-FY26'!$A:$A, 'Analysis-School'!$A106,'Forecast Summary-FY26'!$C:$C, 'Analysis-School'!AJ$5,'Forecast Summary-FY26'!$D:$D, 'Analysis-School'!AJ$3)</f>
        <v>0</v>
      </c>
      <c r="AK106" s="360">
        <v>0</v>
      </c>
      <c r="AL106" s="360">
        <f>SUMIFS('Forecast Summary-FY25'!$BQ:$BQ,'Forecast Summary-FY25'!$A:$A, 'Analysis-School'!$A106,'Forecast Summary-FY25'!$C:$C, 'Analysis-School'!AL$5,'Forecast Summary-FY25'!$D:$D, 'Analysis-School'!AL$3)+SUMIFS('Forecast Summary-FY25'!$BU:$BU,'Forecast Summary-FY25'!$A:$A, 'Analysis-School'!$A106,'Forecast Summary-FY25'!$C:$C, 'Analysis-School'!AL$5,'Forecast Summary-FY25'!$D:$D, 'Analysis-School'!AL$3)</f>
        <v>0</v>
      </c>
      <c r="AM106" s="360">
        <v>0</v>
      </c>
      <c r="AN106" s="360">
        <f>SUMIFS('Forecast Summary-FY25'!$BQ:$BQ,'Forecast Summary-FY25'!$A:$A, 'Analysis-School'!$A106,'Forecast Summary-FY25'!$C:$C, 'Analysis-School'!AN$5,'Forecast Summary-FY25'!$D:$D, 'Analysis-School'!AN$3)+SUMIFS('Forecast Summary-FY25'!$BU:$BU,'Forecast Summary-FY25'!$A:$A, 'Analysis-School'!$A106,'Forecast Summary-FY25'!$C:$C, 'Analysis-School'!AN$5,'Forecast Summary-FY25'!$D:$D, 'Analysis-School'!AN$3)</f>
        <v>0</v>
      </c>
      <c r="AO106" s="361">
        <f>SUMIFS('Forecast Summary-FY26'!$BQ:$BQ,'Forecast Summary-FY26'!$A:$A, 'Analysis-School'!$A106,'Forecast Summary-FY26'!$C:$C, 'Analysis-School'!AO$5,'Forecast Summary-FY26'!$D:$D, 'Analysis-School'!AO$3)+SUMIFS('Forecast Summary-FY26'!$BU:$BU,'Forecast Summary-FY26'!$A:$A, 'Analysis-School'!$A106,'Forecast Summary-FY26'!$C:$C, 'Analysis-School'!AO$5,'Forecast Summary-FY26'!$D:$D, 'Analysis-School'!AO$3)</f>
        <v>0</v>
      </c>
      <c r="AP106" s="362" t="str">
        <f t="shared" si="21"/>
        <v>NA</v>
      </c>
    </row>
    <row r="107" spans="1:43">
      <c r="A107" s="10" t="s">
        <v>139</v>
      </c>
      <c r="B107" s="354" t="s">
        <v>1918</v>
      </c>
      <c r="C107" s="355">
        <f>SUMIFS('Forecast Summary-FY26'!$AC:$AC,'Forecast Summary-FY26'!$A:$A, 'Analysis-School'!$A107,'Forecast Summary-FY26'!$C:$C, 'Analysis-School'!C$5,'Forecast Summary-FY26'!$D:$D, 'Analysis-School'!C$3)</f>
        <v>284</v>
      </c>
      <c r="D107" s="355">
        <f>SUMIFS('Forecast Summary-FY26'!$AC:$AC,'Forecast Summary-FY26'!$A:$A, 'Analysis-School'!$A107,'Forecast Summary-FY26'!$C:$C, 'Analysis-School'!D$5,'Forecast Summary-FY26'!$D:$D, 'Analysis-School'!D$3)</f>
        <v>258</v>
      </c>
      <c r="E107" s="355">
        <f>SUMIFS('Forecast Summary-FY26'!$AC:$AC,'Forecast Summary-FY26'!$A:$A, 'Analysis-School'!$A107,'Forecast Summary-FY26'!$C:$C, 'Analysis-School'!E$5,'Forecast Summary-FY26'!$D:$D, 'Analysis-School'!E$3)</f>
        <v>217</v>
      </c>
      <c r="F107" s="355">
        <f>SUMIFS('Forecast Summary-FY26'!$AC:$AC,'Forecast Summary-FY26'!$A:$A, 'Analysis-School'!$A107,'Forecast Summary-FY26'!$C:$C, 'Analysis-School'!F$5,'Forecast Summary-FY26'!$D:$D, 'Analysis-School'!F$3)</f>
        <v>218</v>
      </c>
      <c r="G107" s="355">
        <f>SUMIFS('Forecast Summary-FY26'!$AC:$AC,'Forecast Summary-FY26'!$A:$A, 'Analysis-School'!$A107,'Forecast Summary-FY26'!$C:$C, 'Analysis-School'!G$5,'Forecast Summary-FY26'!$D:$D, 'Analysis-School'!G$3)</f>
        <v>240</v>
      </c>
      <c r="H107" s="355">
        <f>SUMIFS('Forecast Summary-FY26'!$AC:$AC,'Forecast Summary-FY26'!$A:$A, 'Analysis-School'!$A107,'Forecast Summary-FY26'!$C:$C, 'Analysis-School'!H$5,'Forecast Summary-FY26'!$D:$D, 'Analysis-School'!H$3)</f>
        <v>285</v>
      </c>
      <c r="I107" s="355">
        <v>339.52711503642507</v>
      </c>
      <c r="J107" s="355">
        <f>SUMIFS('Forecast Summary-FY25'!$AG:$AG,'Forecast Summary-FY25'!$A:$A, 'Analysis-School'!$A107,'Forecast Summary-FY25'!$C:$C, 'Analysis-School'!J$5,'Forecast Summary-FY25'!$D:$D, 'Analysis-School'!J$3)+SUMIFS('Forecast Summary-FY25'!$AK:$AK,'Forecast Summary-FY25'!$A:$A, 'Analysis-School'!$A107,'Forecast Summary-FY25'!$C:$C, 'Analysis-School'!J$5,'Forecast Summary-FY25'!$D:$D, 'Analysis-School'!J$3)</f>
        <v>260</v>
      </c>
      <c r="K107" s="355">
        <v>342.79538935130688</v>
      </c>
      <c r="L107" s="355">
        <f>SUMIFS('Forecast Summary-FY25'!$AG:$AG,'Forecast Summary-FY25'!$A:$A, 'Analysis-School'!$A107,'Forecast Summary-FY25'!$C:$C, 'Analysis-School'!L$5,'Forecast Summary-FY25'!$D:$D, 'Analysis-School'!L$3)+SUMIFS('Forecast Summary-FY25'!$AK:$AK,'Forecast Summary-FY25'!$A:$A, 'Analysis-School'!$A107,'Forecast Summary-FY25'!$C:$C, 'Analysis-School'!L$5,'Forecast Summary-FY25'!$D:$D, 'Analysis-School'!L$3)</f>
        <v>267.25</v>
      </c>
      <c r="M107" s="355">
        <f>SUMIFS('Forecast Summary-FY26'!$AG:$AG,'Forecast Summary-FY26'!$A:$A, 'Analysis-School'!$A107,'Forecast Summary-FY26'!$C:$C, 'Analysis-School'!M$5,'Forecast Summary-FY26'!$D:$D, 'Analysis-School'!M$3)+SUMIFS('Forecast Summary-FY26'!$AK:$AK,'Forecast Summary-FY26'!$A:$A, 'Analysis-School'!$A107,'Forecast Summary-FY26'!$C:$C, 'Analysis-School'!M$5,'Forecast Summary-FY26'!$D:$D, 'Analysis-School'!M$3)</f>
        <v>246</v>
      </c>
      <c r="N107" s="439">
        <f t="shared" si="19"/>
        <v>-0.13684210526315788</v>
      </c>
      <c r="O107" s="358"/>
      <c r="P107" s="354" t="s">
        <v>1918</v>
      </c>
      <c r="Q107" s="355">
        <f>SUMIFS('Forecast Summary-FY26'!$BA:$BA,'Forecast Summary-FY26'!$A:$A, 'Analysis-School'!$A107,'Forecast Summary-FY26'!$C:$C, 'Analysis-School'!Q$5,'Forecast Summary-FY26'!$D:$D, 'Analysis-School'!Q$3)</f>
        <v>420</v>
      </c>
      <c r="R107" s="355">
        <f>SUMIFS('Forecast Summary-FY26'!$BA:$BA,'Forecast Summary-FY26'!$A:$A, 'Analysis-School'!$A107,'Forecast Summary-FY26'!$C:$C, 'Analysis-School'!R$5,'Forecast Summary-FY26'!$D:$D, 'Analysis-School'!R$3)</f>
        <v>409</v>
      </c>
      <c r="S107" s="355">
        <f>SUMIFS('Forecast Summary-FY26'!$BA:$BA,'Forecast Summary-FY26'!$A:$A, 'Analysis-School'!$A107,'Forecast Summary-FY26'!$C:$C, 'Analysis-School'!S$5,'Forecast Summary-FY26'!$D:$D, 'Analysis-School'!S$3)</f>
        <v>370</v>
      </c>
      <c r="T107" s="355">
        <f>SUMIFS('Forecast Summary-FY26'!$BA:$BA,'Forecast Summary-FY26'!$A:$A, 'Analysis-School'!$A107,'Forecast Summary-FY26'!$C:$C, 'Analysis-School'!T$5,'Forecast Summary-FY26'!$D:$D, 'Analysis-School'!T$3)</f>
        <v>369</v>
      </c>
      <c r="U107" s="355">
        <f>SUMIFS('Forecast Summary-FY26'!$BA:$BA,'Forecast Summary-FY26'!$A:$A, 'Analysis-School'!$A107,'Forecast Summary-FY26'!$C:$C, 'Analysis-School'!U$5,'Forecast Summary-FY26'!$D:$D, 'Analysis-School'!U$3)</f>
        <v>343</v>
      </c>
      <c r="V107" s="355">
        <f>SUMIFS('Forecast Summary-FY26'!$BA:$BA,'Forecast Summary-FY26'!$A:$A, 'Analysis-School'!$A107,'Forecast Summary-FY26'!$C:$C, 'Analysis-School'!V$5,'Forecast Summary-FY26'!$D:$D, 'Analysis-School'!V$3)</f>
        <v>346</v>
      </c>
      <c r="W107" s="355">
        <v>330.59999999999997</v>
      </c>
      <c r="X107" s="355">
        <f>SUMIFS('Forecast Summary-FY25'!$BE:$BE,'Forecast Summary-FY25'!$A:$A, 'Analysis-School'!$A107,'Forecast Summary-FY25'!$C:$C, 'Analysis-School'!X$5,'Forecast Summary-FY25'!$D:$D, 'Analysis-School'!X$3)+SUMIFS('Forecast Summary-FY25'!$BI:$BI,'Forecast Summary-FY25'!$A:$A, 'Analysis-School'!$A107,'Forecast Summary-FY25'!$C:$C, 'Analysis-School'!X$5,'Forecast Summary-FY25'!$D:$D, 'Analysis-School'!X$3)</f>
        <v>353</v>
      </c>
      <c r="Y107" s="355">
        <v>314.06999999999994</v>
      </c>
      <c r="Z107" s="355">
        <f>SUMIFS('Forecast Summary-FY25'!$BE:$BE,'Forecast Summary-FY25'!$A:$A, 'Analysis-School'!$A107,'Forecast Summary-FY25'!$C:$C, 'Analysis-School'!Z$5,'Forecast Summary-FY25'!$D:$D, 'Analysis-School'!Z$3)+SUMIFS('Forecast Summary-FY25'!$BI:$BI,'Forecast Summary-FY25'!$A:$A, 'Analysis-School'!$A107,'Forecast Summary-FY25'!$C:$C, 'Analysis-School'!Z$5,'Forecast Summary-FY25'!$D:$D, 'Analysis-School'!Z$3)</f>
        <v>354</v>
      </c>
      <c r="AA107" s="356">
        <f>SUMIFS('Forecast Summary-FY26'!$BE:$BE,'Forecast Summary-FY26'!$A:$A, 'Analysis-School'!$A107,'Forecast Summary-FY26'!$C:$C, 'Analysis-School'!AA$5,'Forecast Summary-FY26'!$D:$D, 'Analysis-School'!AA$3)+SUMIFS('Forecast Summary-FY26'!$BI:$BI,'Forecast Summary-FY26'!$A:$A, 'Analysis-School'!$A107,'Forecast Summary-FY26'!$C:$C, 'Analysis-School'!AA$5,'Forecast Summary-FY26'!$D:$D, 'Analysis-School'!AA$3)</f>
        <v>350</v>
      </c>
      <c r="AB107" s="439">
        <f t="shared" si="20"/>
        <v>1.1560693641618602E-2</v>
      </c>
      <c r="AC107" s="358"/>
      <c r="AD107" s="354" t="s">
        <v>1918</v>
      </c>
      <c r="AE107" s="355">
        <f>SUMIFS('Forecast Summary-FY26'!$BM:$BM,'Forecast Summary-FY26'!$A:$A, 'Analysis-School'!$A107,'Forecast Summary-FY26'!$C:$C, 'Analysis-School'!AE$5,'Forecast Summary-FY26'!$D:$D, 'Analysis-School'!AE$3)</f>
        <v>0</v>
      </c>
      <c r="AF107" s="355">
        <f>SUMIFS('Forecast Summary-FY26'!$BM:$BM,'Forecast Summary-FY26'!$A:$A, 'Analysis-School'!$A107,'Forecast Summary-FY26'!$C:$C, 'Analysis-School'!AF$5,'Forecast Summary-FY26'!$D:$D, 'Analysis-School'!AF$3)</f>
        <v>0</v>
      </c>
      <c r="AG107" s="355">
        <f>SUMIFS('Forecast Summary-FY26'!$BM:$BM,'Forecast Summary-FY26'!$A:$A, 'Analysis-School'!$A107,'Forecast Summary-FY26'!$C:$C, 'Analysis-School'!AG$5,'Forecast Summary-FY26'!$D:$D, 'Analysis-School'!AG$3)</f>
        <v>0</v>
      </c>
      <c r="AH107" s="355">
        <f>SUMIFS('Forecast Summary-FY26'!$BM:$BM,'Forecast Summary-FY26'!$A:$A, 'Analysis-School'!$A107,'Forecast Summary-FY26'!$C:$C, 'Analysis-School'!AH$5,'Forecast Summary-FY26'!$D:$D, 'Analysis-School'!AH$3)</f>
        <v>0</v>
      </c>
      <c r="AI107" s="355">
        <f>SUMIFS('Forecast Summary-FY26'!$BM:$BM,'Forecast Summary-FY26'!$A:$A, 'Analysis-School'!$A107,'Forecast Summary-FY26'!$C:$C, 'Analysis-School'!AI$5,'Forecast Summary-FY26'!$D:$D, 'Analysis-School'!AI$3)</f>
        <v>0</v>
      </c>
      <c r="AJ107" s="355">
        <f>SUMIFS('Forecast Summary-FY26'!$BM:$BM,'Forecast Summary-FY26'!$A:$A, 'Analysis-School'!$A107,'Forecast Summary-FY26'!$C:$C, 'Analysis-School'!AJ$5,'Forecast Summary-FY26'!$D:$D, 'Analysis-School'!AJ$3)</f>
        <v>0</v>
      </c>
      <c r="AK107" s="355">
        <v>0</v>
      </c>
      <c r="AL107" s="355">
        <f>SUMIFS('Forecast Summary-FY25'!$BQ:$BQ,'Forecast Summary-FY25'!$A:$A, 'Analysis-School'!$A107,'Forecast Summary-FY25'!$C:$C, 'Analysis-School'!AL$5,'Forecast Summary-FY25'!$D:$D, 'Analysis-School'!AL$3)+SUMIFS('Forecast Summary-FY25'!$BU:$BU,'Forecast Summary-FY25'!$A:$A, 'Analysis-School'!$A107,'Forecast Summary-FY25'!$C:$C, 'Analysis-School'!AL$5,'Forecast Summary-FY25'!$D:$D, 'Analysis-School'!AL$3)</f>
        <v>0</v>
      </c>
      <c r="AM107" s="355">
        <v>0</v>
      </c>
      <c r="AN107" s="355">
        <f>SUMIFS('Forecast Summary-FY25'!$BQ:$BQ,'Forecast Summary-FY25'!$A:$A, 'Analysis-School'!$A107,'Forecast Summary-FY25'!$C:$C, 'Analysis-School'!AN$5,'Forecast Summary-FY25'!$D:$D, 'Analysis-School'!AN$3)+SUMIFS('Forecast Summary-FY25'!$BU:$BU,'Forecast Summary-FY25'!$A:$A, 'Analysis-School'!$A107,'Forecast Summary-FY25'!$C:$C, 'Analysis-School'!AN$5,'Forecast Summary-FY25'!$D:$D, 'Analysis-School'!AN$3)</f>
        <v>0</v>
      </c>
      <c r="AO107" s="356">
        <f>SUMIFS('Forecast Summary-FY26'!$BQ:$BQ,'Forecast Summary-FY26'!$A:$A, 'Analysis-School'!$A107,'Forecast Summary-FY26'!$C:$C, 'Analysis-School'!AO$5,'Forecast Summary-FY26'!$D:$D, 'Analysis-School'!AO$3)+SUMIFS('Forecast Summary-FY26'!$BU:$BU,'Forecast Summary-FY26'!$A:$A, 'Analysis-School'!$A107,'Forecast Summary-FY26'!$C:$C, 'Analysis-School'!AO$5,'Forecast Summary-FY26'!$D:$D, 'Analysis-School'!AO$3)</f>
        <v>0</v>
      </c>
      <c r="AP107" s="357" t="str">
        <f t="shared" si="21"/>
        <v>NA</v>
      </c>
    </row>
    <row r="108" spans="1:43">
      <c r="A108" s="10" t="s">
        <v>141</v>
      </c>
      <c r="B108" s="359" t="s">
        <v>1898</v>
      </c>
      <c r="C108" s="360">
        <f>SUMIFS('Forecast Summary-FY26'!$AC:$AC,'Forecast Summary-FY26'!$A:$A, 'Analysis-School'!$A108,'Forecast Summary-FY26'!$C:$C, 'Analysis-School'!C$5,'Forecast Summary-FY26'!$D:$D, 'Analysis-School'!C$3)</f>
        <v>245</v>
      </c>
      <c r="D108" s="360">
        <f>SUMIFS('Forecast Summary-FY26'!$AC:$AC,'Forecast Summary-FY26'!$A:$A, 'Analysis-School'!$A108,'Forecast Summary-FY26'!$C:$C, 'Analysis-School'!D$5,'Forecast Summary-FY26'!$D:$D, 'Analysis-School'!D$3)</f>
        <v>260</v>
      </c>
      <c r="E108" s="360">
        <f>SUMIFS('Forecast Summary-FY26'!$AC:$AC,'Forecast Summary-FY26'!$A:$A, 'Analysis-School'!$A108,'Forecast Summary-FY26'!$C:$C, 'Analysis-School'!E$5,'Forecast Summary-FY26'!$D:$D, 'Analysis-School'!E$3)</f>
        <v>192</v>
      </c>
      <c r="F108" s="360">
        <f>SUMIFS('Forecast Summary-FY26'!$AC:$AC,'Forecast Summary-FY26'!$A:$A, 'Analysis-School'!$A108,'Forecast Summary-FY26'!$C:$C, 'Analysis-School'!F$5,'Forecast Summary-FY26'!$D:$D, 'Analysis-School'!F$3)</f>
        <v>265</v>
      </c>
      <c r="G108" s="360">
        <f>SUMIFS('Forecast Summary-FY26'!$AC:$AC,'Forecast Summary-FY26'!$A:$A, 'Analysis-School'!$A108,'Forecast Summary-FY26'!$C:$C, 'Analysis-School'!G$5,'Forecast Summary-FY26'!$D:$D, 'Analysis-School'!G$3)</f>
        <v>251</v>
      </c>
      <c r="H108" s="360">
        <f>SUMIFS('Forecast Summary-FY26'!$AC:$AC,'Forecast Summary-FY26'!$A:$A, 'Analysis-School'!$A108,'Forecast Summary-FY26'!$C:$C, 'Analysis-School'!H$5,'Forecast Summary-FY26'!$D:$D, 'Analysis-School'!H$3)</f>
        <v>211</v>
      </c>
      <c r="I108" s="360">
        <v>219.31400121650415</v>
      </c>
      <c r="J108" s="360">
        <f>SUMIFS('Forecast Summary-FY25'!$AG:$AG,'Forecast Summary-FY25'!$A:$A, 'Analysis-School'!$A108,'Forecast Summary-FY25'!$C:$C, 'Analysis-School'!J$5,'Forecast Summary-FY25'!$D:$D, 'Analysis-School'!J$3)+SUMIFS('Forecast Summary-FY25'!$AK:$AK,'Forecast Summary-FY25'!$A:$A, 'Analysis-School'!$A108,'Forecast Summary-FY25'!$C:$C, 'Analysis-School'!J$5,'Forecast Summary-FY25'!$D:$D, 'Analysis-School'!J$3)</f>
        <v>275</v>
      </c>
      <c r="K108" s="360">
        <v>211.53309356100451</v>
      </c>
      <c r="L108" s="360">
        <f>SUMIFS('Forecast Summary-FY25'!$AG:$AG,'Forecast Summary-FY25'!$A:$A, 'Analysis-School'!$A108,'Forecast Summary-FY25'!$C:$C, 'Analysis-School'!L$5,'Forecast Summary-FY25'!$D:$D, 'Analysis-School'!L$3)+SUMIFS('Forecast Summary-FY25'!$AK:$AK,'Forecast Summary-FY25'!$A:$A, 'Analysis-School'!$A108,'Forecast Summary-FY25'!$C:$C, 'Analysis-School'!L$5,'Forecast Summary-FY25'!$D:$D, 'Analysis-School'!L$3)</f>
        <v>275.3</v>
      </c>
      <c r="M108" s="360">
        <f>SUMIFS('Forecast Summary-FY26'!$AG:$AG,'Forecast Summary-FY26'!$A:$A, 'Analysis-School'!$A108,'Forecast Summary-FY26'!$C:$C, 'Analysis-School'!M$5,'Forecast Summary-FY26'!$D:$D, 'Analysis-School'!M$3)+SUMIFS('Forecast Summary-FY26'!$AK:$AK,'Forecast Summary-FY26'!$A:$A, 'Analysis-School'!$A108,'Forecast Summary-FY26'!$C:$C, 'Analysis-School'!M$5,'Forecast Summary-FY26'!$D:$D, 'Analysis-School'!M$3)</f>
        <v>266.02999999999997</v>
      </c>
      <c r="N108" s="442">
        <f t="shared" si="19"/>
        <v>0.26080568720379138</v>
      </c>
      <c r="P108" s="359" t="s">
        <v>1898</v>
      </c>
      <c r="Q108" s="360">
        <f>SUMIFS('Forecast Summary-FY26'!$BA:$BA,'Forecast Summary-FY26'!$A:$A, 'Analysis-School'!$A108,'Forecast Summary-FY26'!$C:$C, 'Analysis-School'!Q$5,'Forecast Summary-FY26'!$D:$D, 'Analysis-School'!Q$3)</f>
        <v>700</v>
      </c>
      <c r="R108" s="360">
        <f>SUMIFS('Forecast Summary-FY26'!$BA:$BA,'Forecast Summary-FY26'!$A:$A, 'Analysis-School'!$A108,'Forecast Summary-FY26'!$C:$C, 'Analysis-School'!R$5,'Forecast Summary-FY26'!$D:$D, 'Analysis-School'!R$3)</f>
        <v>733</v>
      </c>
      <c r="S108" s="360">
        <f>SUMIFS('Forecast Summary-FY26'!$BA:$BA,'Forecast Summary-FY26'!$A:$A, 'Analysis-School'!$A108,'Forecast Summary-FY26'!$C:$C, 'Analysis-School'!S$5,'Forecast Summary-FY26'!$D:$D, 'Analysis-School'!S$3)</f>
        <v>831</v>
      </c>
      <c r="T108" s="360">
        <f>SUMIFS('Forecast Summary-FY26'!$BA:$BA,'Forecast Summary-FY26'!$A:$A, 'Analysis-School'!$A108,'Forecast Summary-FY26'!$C:$C, 'Analysis-School'!T$5,'Forecast Summary-FY26'!$D:$D, 'Analysis-School'!T$3)</f>
        <v>599</v>
      </c>
      <c r="U108" s="360">
        <f>SUMIFS('Forecast Summary-FY26'!$BA:$BA,'Forecast Summary-FY26'!$A:$A, 'Analysis-School'!$A108,'Forecast Summary-FY26'!$C:$C, 'Analysis-School'!U$5,'Forecast Summary-FY26'!$D:$D, 'Analysis-School'!U$3)</f>
        <v>682</v>
      </c>
      <c r="V108" s="360">
        <f>SUMIFS('Forecast Summary-FY26'!$BA:$BA,'Forecast Summary-FY26'!$A:$A, 'Analysis-School'!$A108,'Forecast Summary-FY26'!$C:$C, 'Analysis-School'!V$5,'Forecast Summary-FY26'!$D:$D, 'Analysis-School'!V$3)</f>
        <v>761</v>
      </c>
      <c r="W108" s="360">
        <v>753.34999999999991</v>
      </c>
      <c r="X108" s="360">
        <f>SUMIFS('Forecast Summary-FY25'!$BE:$BE,'Forecast Summary-FY25'!$A:$A, 'Analysis-School'!$A108,'Forecast Summary-FY25'!$C:$C, 'Analysis-School'!X$5,'Forecast Summary-FY25'!$D:$D, 'Analysis-School'!X$3)+SUMIFS('Forecast Summary-FY25'!$BI:$BI,'Forecast Summary-FY25'!$A:$A, 'Analysis-School'!$A108,'Forecast Summary-FY25'!$C:$C, 'Analysis-School'!X$5,'Forecast Summary-FY25'!$D:$D, 'Analysis-School'!X$3)</f>
        <v>897</v>
      </c>
      <c r="Y108" s="360">
        <v>715.68249999999989</v>
      </c>
      <c r="Z108" s="360">
        <f>SUMIFS('Forecast Summary-FY25'!$BE:$BE,'Forecast Summary-FY25'!$A:$A, 'Analysis-School'!$A108,'Forecast Summary-FY25'!$C:$C, 'Analysis-School'!Z$5,'Forecast Summary-FY25'!$D:$D, 'Analysis-School'!Z$3)+SUMIFS('Forecast Summary-FY25'!$BI:$BI,'Forecast Summary-FY25'!$A:$A, 'Analysis-School'!$A108,'Forecast Summary-FY25'!$C:$C, 'Analysis-School'!Z$5,'Forecast Summary-FY25'!$D:$D, 'Analysis-School'!Z$3)</f>
        <v>852.15</v>
      </c>
      <c r="AA108" s="361">
        <f>SUMIFS('Forecast Summary-FY26'!$BE:$BE,'Forecast Summary-FY26'!$A:$A, 'Analysis-School'!$A108,'Forecast Summary-FY26'!$C:$C, 'Analysis-School'!AA$5,'Forecast Summary-FY26'!$D:$D, 'Analysis-School'!AA$3)+SUMIFS('Forecast Summary-FY26'!$BI:$BI,'Forecast Summary-FY26'!$A:$A, 'Analysis-School'!$A108,'Forecast Summary-FY26'!$C:$C, 'Analysis-School'!AA$5,'Forecast Summary-FY26'!$D:$D, 'Analysis-School'!AA$3)</f>
        <v>784.27250000000004</v>
      </c>
      <c r="AB108" s="442">
        <f t="shared" si="20"/>
        <v>3.0581471747700428E-2</v>
      </c>
      <c r="AD108" s="359" t="s">
        <v>1898</v>
      </c>
      <c r="AE108" s="360">
        <f>SUMIFS('Forecast Summary-FY26'!$BM:$BM,'Forecast Summary-FY26'!$A:$A, 'Analysis-School'!$A108,'Forecast Summary-FY26'!$C:$C, 'Analysis-School'!AE$5,'Forecast Summary-FY26'!$D:$D, 'Analysis-School'!AE$3)</f>
        <v>0</v>
      </c>
      <c r="AF108" s="360">
        <f>SUMIFS('Forecast Summary-FY26'!$BM:$BM,'Forecast Summary-FY26'!$A:$A, 'Analysis-School'!$A108,'Forecast Summary-FY26'!$C:$C, 'Analysis-School'!AF$5,'Forecast Summary-FY26'!$D:$D, 'Analysis-School'!AF$3)</f>
        <v>0</v>
      </c>
      <c r="AG108" s="360">
        <f>SUMIFS('Forecast Summary-FY26'!$BM:$BM,'Forecast Summary-FY26'!$A:$A, 'Analysis-School'!$A108,'Forecast Summary-FY26'!$C:$C, 'Analysis-School'!AG$5,'Forecast Summary-FY26'!$D:$D, 'Analysis-School'!AG$3)</f>
        <v>0</v>
      </c>
      <c r="AH108" s="360">
        <f>SUMIFS('Forecast Summary-FY26'!$BM:$BM,'Forecast Summary-FY26'!$A:$A, 'Analysis-School'!$A108,'Forecast Summary-FY26'!$C:$C, 'Analysis-School'!AH$5,'Forecast Summary-FY26'!$D:$D, 'Analysis-School'!AH$3)</f>
        <v>5</v>
      </c>
      <c r="AI108" s="360">
        <f>SUMIFS('Forecast Summary-FY26'!$BM:$BM,'Forecast Summary-FY26'!$A:$A, 'Analysis-School'!$A108,'Forecast Summary-FY26'!$C:$C, 'Analysis-School'!AI$5,'Forecast Summary-FY26'!$D:$D, 'Analysis-School'!AI$3)</f>
        <v>13</v>
      </c>
      <c r="AJ108" s="360">
        <f>SUMIFS('Forecast Summary-FY26'!$BM:$BM,'Forecast Summary-FY26'!$A:$A, 'Analysis-School'!$A108,'Forecast Summary-FY26'!$C:$C, 'Analysis-School'!AJ$5,'Forecast Summary-FY26'!$D:$D, 'Analysis-School'!AJ$3)</f>
        <v>41</v>
      </c>
      <c r="AK108" s="360">
        <v>45.1</v>
      </c>
      <c r="AL108" s="360">
        <f>SUMIFS('Forecast Summary-FY25'!$BQ:$BQ,'Forecast Summary-FY25'!$A:$A, 'Analysis-School'!$A108,'Forecast Summary-FY25'!$C:$C, 'Analysis-School'!AL$5,'Forecast Summary-FY25'!$D:$D, 'Analysis-School'!AL$3)+SUMIFS('Forecast Summary-FY25'!$BU:$BU,'Forecast Summary-FY25'!$A:$A, 'Analysis-School'!$A108,'Forecast Summary-FY25'!$C:$C, 'Analysis-School'!AL$5,'Forecast Summary-FY25'!$D:$D, 'Analysis-School'!AL$3)</f>
        <v>64</v>
      </c>
      <c r="AM108" s="360">
        <v>49.610000000000007</v>
      </c>
      <c r="AN108" s="360">
        <f>SUMIFS('Forecast Summary-FY25'!$BQ:$BQ,'Forecast Summary-FY25'!$A:$A, 'Analysis-School'!$A108,'Forecast Summary-FY25'!$C:$C, 'Analysis-School'!AN$5,'Forecast Summary-FY25'!$D:$D, 'Analysis-School'!AN$3)+SUMIFS('Forecast Summary-FY25'!$BU:$BU,'Forecast Summary-FY25'!$A:$A, 'Analysis-School'!$A108,'Forecast Summary-FY25'!$C:$C, 'Analysis-School'!AN$5,'Forecast Summary-FY25'!$D:$D, 'Analysis-School'!AN$3)</f>
        <v>65.8</v>
      </c>
      <c r="AO108" s="361">
        <f>SUMIFS('Forecast Summary-FY26'!$BQ:$BQ,'Forecast Summary-FY26'!$A:$A, 'Analysis-School'!$A108,'Forecast Summary-FY26'!$C:$C, 'Analysis-School'!AO$5,'Forecast Summary-FY26'!$D:$D, 'Analysis-School'!AO$3)+SUMIFS('Forecast Summary-FY26'!$BU:$BU,'Forecast Summary-FY26'!$A:$A, 'Analysis-School'!$A108,'Forecast Summary-FY26'!$C:$C, 'Analysis-School'!AO$5,'Forecast Summary-FY26'!$D:$D, 'Analysis-School'!AO$3)</f>
        <v>64</v>
      </c>
      <c r="AP108" s="362">
        <f t="shared" si="21"/>
        <v>0.56097560975609762</v>
      </c>
    </row>
    <row r="109" spans="1:43">
      <c r="A109" s="10" t="s">
        <v>143</v>
      </c>
      <c r="B109" s="354" t="s">
        <v>1899</v>
      </c>
      <c r="C109" s="355">
        <f>SUMIFS('Forecast Summary-FY26'!$AC:$AC,'Forecast Summary-FY26'!$A:$A, 'Analysis-School'!$A109,'Forecast Summary-FY26'!$C:$C, 'Analysis-School'!C$5,'Forecast Summary-FY26'!$D:$D, 'Analysis-School'!C$3)</f>
        <v>126</v>
      </c>
      <c r="D109" s="355">
        <f>SUMIFS('Forecast Summary-FY26'!$AC:$AC,'Forecast Summary-FY26'!$A:$A, 'Analysis-School'!$A109,'Forecast Summary-FY26'!$C:$C, 'Analysis-School'!D$5,'Forecast Summary-FY26'!$D:$D, 'Analysis-School'!D$3)</f>
        <v>159</v>
      </c>
      <c r="E109" s="355">
        <f>SUMIFS('Forecast Summary-FY26'!$AC:$AC,'Forecast Summary-FY26'!$A:$A, 'Analysis-School'!$A109,'Forecast Summary-FY26'!$C:$C, 'Analysis-School'!E$5,'Forecast Summary-FY26'!$D:$D, 'Analysis-School'!E$3)</f>
        <v>99</v>
      </c>
      <c r="F109" s="355">
        <f>SUMIFS('Forecast Summary-FY26'!$AC:$AC,'Forecast Summary-FY26'!$A:$A, 'Analysis-School'!$A109,'Forecast Summary-FY26'!$C:$C, 'Analysis-School'!F$5,'Forecast Summary-FY26'!$D:$D, 'Analysis-School'!F$3)</f>
        <v>113</v>
      </c>
      <c r="G109" s="355">
        <f>SUMIFS('Forecast Summary-FY26'!$AC:$AC,'Forecast Summary-FY26'!$A:$A, 'Analysis-School'!$A109,'Forecast Summary-FY26'!$C:$C, 'Analysis-School'!G$5,'Forecast Summary-FY26'!$D:$D, 'Analysis-School'!G$3)</f>
        <v>131</v>
      </c>
      <c r="H109" s="355">
        <f>SUMIFS('Forecast Summary-FY26'!$AC:$AC,'Forecast Summary-FY26'!$A:$A, 'Analysis-School'!$A109,'Forecast Summary-FY26'!$C:$C, 'Analysis-School'!H$5,'Forecast Summary-FY26'!$D:$D, 'Analysis-School'!H$3)</f>
        <v>155</v>
      </c>
      <c r="I109" s="355">
        <v>149.15</v>
      </c>
      <c r="J109" s="355">
        <f>SUMIFS('Forecast Summary-FY25'!$AG:$AG,'Forecast Summary-FY25'!$A:$A, 'Analysis-School'!$A109,'Forecast Summary-FY25'!$C:$C, 'Analysis-School'!J$5,'Forecast Summary-FY25'!$D:$D, 'Analysis-School'!J$3)+SUMIFS('Forecast Summary-FY25'!$AK:$AK,'Forecast Summary-FY25'!$A:$A, 'Analysis-School'!$A109,'Forecast Summary-FY25'!$C:$C, 'Analysis-School'!J$5,'Forecast Summary-FY25'!$D:$D, 'Analysis-School'!J$3)</f>
        <v>126</v>
      </c>
      <c r="K109" s="355">
        <v>143.93552965886511</v>
      </c>
      <c r="L109" s="355">
        <f>SUMIFS('Forecast Summary-FY25'!$AG:$AG,'Forecast Summary-FY25'!$A:$A, 'Analysis-School'!$A109,'Forecast Summary-FY25'!$C:$C, 'Analysis-School'!L$5,'Forecast Summary-FY25'!$D:$D, 'Analysis-School'!L$3)+SUMIFS('Forecast Summary-FY25'!$AK:$AK,'Forecast Summary-FY25'!$A:$A, 'Analysis-School'!$A109,'Forecast Summary-FY25'!$C:$C, 'Analysis-School'!L$5,'Forecast Summary-FY25'!$D:$D, 'Analysis-School'!L$3)</f>
        <v>130.9</v>
      </c>
      <c r="M109" s="355">
        <f>SUMIFS('Forecast Summary-FY26'!$AG:$AG,'Forecast Summary-FY26'!$A:$A, 'Analysis-School'!$A109,'Forecast Summary-FY26'!$C:$C, 'Analysis-School'!M$5,'Forecast Summary-FY26'!$D:$D, 'Analysis-School'!M$3)+SUMIFS('Forecast Summary-FY26'!$AK:$AK,'Forecast Summary-FY26'!$A:$A, 'Analysis-School'!$A109,'Forecast Summary-FY26'!$C:$C, 'Analysis-School'!M$5,'Forecast Summary-FY26'!$D:$D, 'Analysis-School'!M$3)</f>
        <v>130</v>
      </c>
      <c r="N109" s="439">
        <f t="shared" si="19"/>
        <v>-0.16129032258064513</v>
      </c>
      <c r="O109" s="358"/>
      <c r="P109" s="354" t="s">
        <v>1899</v>
      </c>
      <c r="Q109" s="355">
        <f>SUMIFS('Forecast Summary-FY26'!$BA:$BA,'Forecast Summary-FY26'!$A:$A, 'Analysis-School'!$A109,'Forecast Summary-FY26'!$C:$C, 'Analysis-School'!Q$5,'Forecast Summary-FY26'!$D:$D, 'Analysis-School'!Q$3)</f>
        <v>193</v>
      </c>
      <c r="R109" s="355">
        <f>SUMIFS('Forecast Summary-FY26'!$BA:$BA,'Forecast Summary-FY26'!$A:$A, 'Analysis-School'!$A109,'Forecast Summary-FY26'!$C:$C, 'Analysis-School'!R$5,'Forecast Summary-FY26'!$D:$D, 'Analysis-School'!R$3)</f>
        <v>174</v>
      </c>
      <c r="S109" s="355">
        <f>SUMIFS('Forecast Summary-FY26'!$BA:$BA,'Forecast Summary-FY26'!$A:$A, 'Analysis-School'!$A109,'Forecast Summary-FY26'!$C:$C, 'Analysis-School'!S$5,'Forecast Summary-FY26'!$D:$D, 'Analysis-School'!S$3)</f>
        <v>165</v>
      </c>
      <c r="T109" s="355">
        <f>SUMIFS('Forecast Summary-FY26'!$BA:$BA,'Forecast Summary-FY26'!$A:$A, 'Analysis-School'!$A109,'Forecast Summary-FY26'!$C:$C, 'Analysis-School'!T$5,'Forecast Summary-FY26'!$D:$D, 'Analysis-School'!T$3)</f>
        <v>146</v>
      </c>
      <c r="U109" s="355">
        <f>SUMIFS('Forecast Summary-FY26'!$BA:$BA,'Forecast Summary-FY26'!$A:$A, 'Analysis-School'!$A109,'Forecast Summary-FY26'!$C:$C, 'Analysis-School'!U$5,'Forecast Summary-FY26'!$D:$D, 'Analysis-School'!U$3)</f>
        <v>179</v>
      </c>
      <c r="V109" s="355">
        <f>SUMIFS('Forecast Summary-FY26'!$BA:$BA,'Forecast Summary-FY26'!$A:$A, 'Analysis-School'!$A109,'Forecast Summary-FY26'!$C:$C, 'Analysis-School'!V$5,'Forecast Summary-FY26'!$D:$D, 'Analysis-School'!V$3)</f>
        <v>164</v>
      </c>
      <c r="W109" s="355">
        <v>198.06772661595519</v>
      </c>
      <c r="X109" s="355">
        <f>SUMIFS('Forecast Summary-FY25'!$BE:$BE,'Forecast Summary-FY25'!$A:$A, 'Analysis-School'!$A109,'Forecast Summary-FY25'!$C:$C, 'Analysis-School'!X$5,'Forecast Summary-FY25'!$D:$D, 'Analysis-School'!X$3)+SUMIFS('Forecast Summary-FY25'!$BI:$BI,'Forecast Summary-FY25'!$A:$A, 'Analysis-School'!$A109,'Forecast Summary-FY25'!$C:$C, 'Analysis-School'!X$5,'Forecast Summary-FY25'!$D:$D, 'Analysis-School'!X$3)</f>
        <v>187</v>
      </c>
      <c r="Y109" s="355">
        <v>193.78582032990167</v>
      </c>
      <c r="Z109" s="355">
        <f>SUMIFS('Forecast Summary-FY25'!$BE:$BE,'Forecast Summary-FY25'!$A:$A, 'Analysis-School'!$A109,'Forecast Summary-FY25'!$C:$C, 'Analysis-School'!Z$5,'Forecast Summary-FY25'!$D:$D, 'Analysis-School'!Z$3)+SUMIFS('Forecast Summary-FY25'!$BI:$BI,'Forecast Summary-FY25'!$A:$A, 'Analysis-School'!$A109,'Forecast Summary-FY25'!$C:$C, 'Analysis-School'!Z$5,'Forecast Summary-FY25'!$D:$D, 'Analysis-School'!Z$3)</f>
        <v>200.9</v>
      </c>
      <c r="AA109" s="356">
        <f>SUMIFS('Forecast Summary-FY26'!$BE:$BE,'Forecast Summary-FY26'!$A:$A, 'Analysis-School'!$A109,'Forecast Summary-FY26'!$C:$C, 'Analysis-School'!AA$5,'Forecast Summary-FY26'!$D:$D, 'Analysis-School'!AA$3)+SUMIFS('Forecast Summary-FY26'!$BI:$BI,'Forecast Summary-FY26'!$A:$A, 'Analysis-School'!$A109,'Forecast Summary-FY26'!$C:$C, 'Analysis-School'!AA$5,'Forecast Summary-FY26'!$D:$D, 'Analysis-School'!AA$3)</f>
        <v>163.19000000000003</v>
      </c>
      <c r="AB109" s="439">
        <f t="shared" si="20"/>
        <v>-4.9390243902437403E-3</v>
      </c>
      <c r="AC109" s="358"/>
      <c r="AD109" s="354" t="s">
        <v>1899</v>
      </c>
      <c r="AE109" s="355">
        <f>SUMIFS('Forecast Summary-FY26'!$BM:$BM,'Forecast Summary-FY26'!$A:$A, 'Analysis-School'!$A109,'Forecast Summary-FY26'!$C:$C, 'Analysis-School'!AE$5,'Forecast Summary-FY26'!$D:$D, 'Analysis-School'!AE$3)</f>
        <v>0</v>
      </c>
      <c r="AF109" s="355">
        <f>SUMIFS('Forecast Summary-FY26'!$BM:$BM,'Forecast Summary-FY26'!$A:$A, 'Analysis-School'!$A109,'Forecast Summary-FY26'!$C:$C, 'Analysis-School'!AF$5,'Forecast Summary-FY26'!$D:$D, 'Analysis-School'!AF$3)</f>
        <v>0</v>
      </c>
      <c r="AG109" s="355">
        <f>SUMIFS('Forecast Summary-FY26'!$BM:$BM,'Forecast Summary-FY26'!$A:$A, 'Analysis-School'!$A109,'Forecast Summary-FY26'!$C:$C, 'Analysis-School'!AG$5,'Forecast Summary-FY26'!$D:$D, 'Analysis-School'!AG$3)</f>
        <v>0</v>
      </c>
      <c r="AH109" s="355">
        <f>SUMIFS('Forecast Summary-FY26'!$BM:$BM,'Forecast Summary-FY26'!$A:$A, 'Analysis-School'!$A109,'Forecast Summary-FY26'!$C:$C, 'Analysis-School'!AH$5,'Forecast Summary-FY26'!$D:$D, 'Analysis-School'!AH$3)</f>
        <v>0</v>
      </c>
      <c r="AI109" s="355">
        <f>SUMIFS('Forecast Summary-FY26'!$BM:$BM,'Forecast Summary-FY26'!$A:$A, 'Analysis-School'!$A109,'Forecast Summary-FY26'!$C:$C, 'Analysis-School'!AI$5,'Forecast Summary-FY26'!$D:$D, 'Analysis-School'!AI$3)</f>
        <v>0</v>
      </c>
      <c r="AJ109" s="355">
        <f>SUMIFS('Forecast Summary-FY26'!$BM:$BM,'Forecast Summary-FY26'!$A:$A, 'Analysis-School'!$A109,'Forecast Summary-FY26'!$C:$C, 'Analysis-School'!AJ$5,'Forecast Summary-FY26'!$D:$D, 'Analysis-School'!AJ$3)</f>
        <v>0</v>
      </c>
      <c r="AK109" s="355">
        <v>0</v>
      </c>
      <c r="AL109" s="355">
        <f>SUMIFS('Forecast Summary-FY25'!$BQ:$BQ,'Forecast Summary-FY25'!$A:$A, 'Analysis-School'!$A109,'Forecast Summary-FY25'!$C:$C, 'Analysis-School'!AL$5,'Forecast Summary-FY25'!$D:$D, 'Analysis-School'!AL$3)+SUMIFS('Forecast Summary-FY25'!$BU:$BU,'Forecast Summary-FY25'!$A:$A, 'Analysis-School'!$A109,'Forecast Summary-FY25'!$C:$C, 'Analysis-School'!AL$5,'Forecast Summary-FY25'!$D:$D, 'Analysis-School'!AL$3)</f>
        <v>0</v>
      </c>
      <c r="AM109" s="355">
        <v>0</v>
      </c>
      <c r="AN109" s="355">
        <f>SUMIFS('Forecast Summary-FY25'!$BQ:$BQ,'Forecast Summary-FY25'!$A:$A, 'Analysis-School'!$A109,'Forecast Summary-FY25'!$C:$C, 'Analysis-School'!AN$5,'Forecast Summary-FY25'!$D:$D, 'Analysis-School'!AN$3)+SUMIFS('Forecast Summary-FY25'!$BU:$BU,'Forecast Summary-FY25'!$A:$A, 'Analysis-School'!$A109,'Forecast Summary-FY25'!$C:$C, 'Analysis-School'!AN$5,'Forecast Summary-FY25'!$D:$D, 'Analysis-School'!AN$3)</f>
        <v>0</v>
      </c>
      <c r="AO109" s="356">
        <f>SUMIFS('Forecast Summary-FY26'!$BQ:$BQ,'Forecast Summary-FY26'!$A:$A, 'Analysis-School'!$A109,'Forecast Summary-FY26'!$C:$C, 'Analysis-School'!AO$5,'Forecast Summary-FY26'!$D:$D, 'Analysis-School'!AO$3)+SUMIFS('Forecast Summary-FY26'!$BU:$BU,'Forecast Summary-FY26'!$A:$A, 'Analysis-School'!$A109,'Forecast Summary-FY26'!$C:$C, 'Analysis-School'!AO$5,'Forecast Summary-FY26'!$D:$D, 'Analysis-School'!AO$3)</f>
        <v>0</v>
      </c>
      <c r="AP109" s="357" t="str">
        <f t="shared" si="21"/>
        <v>NA</v>
      </c>
    </row>
    <row r="110" spans="1:43">
      <c r="A110" s="10" t="s">
        <v>145</v>
      </c>
      <c r="B110" s="359" t="s">
        <v>1769</v>
      </c>
      <c r="C110" s="360">
        <f>SUMIFS('Forecast Summary-FY26'!$AC:$AC,'Forecast Summary-FY26'!$A:$A, 'Analysis-School'!$A110,'Forecast Summary-FY26'!$C:$C, 'Analysis-School'!C$5,'Forecast Summary-FY26'!$D:$D, 'Analysis-School'!C$3)</f>
        <v>313</v>
      </c>
      <c r="D110" s="360">
        <f>SUMIFS('Forecast Summary-FY26'!$AC:$AC,'Forecast Summary-FY26'!$A:$A, 'Analysis-School'!$A110,'Forecast Summary-FY26'!$C:$C, 'Analysis-School'!D$5,'Forecast Summary-FY26'!$D:$D, 'Analysis-School'!D$3)</f>
        <v>282</v>
      </c>
      <c r="E110" s="360">
        <f>SUMIFS('Forecast Summary-FY26'!$AC:$AC,'Forecast Summary-FY26'!$A:$A, 'Analysis-School'!$A110,'Forecast Summary-FY26'!$C:$C, 'Analysis-School'!E$5,'Forecast Summary-FY26'!$D:$D, 'Analysis-School'!E$3)</f>
        <v>207</v>
      </c>
      <c r="F110" s="360">
        <f>SUMIFS('Forecast Summary-FY26'!$AC:$AC,'Forecast Summary-FY26'!$A:$A, 'Analysis-School'!$A110,'Forecast Summary-FY26'!$C:$C, 'Analysis-School'!F$5,'Forecast Summary-FY26'!$D:$D, 'Analysis-School'!F$3)</f>
        <v>182</v>
      </c>
      <c r="G110" s="360">
        <f>SUMIFS('Forecast Summary-FY26'!$AC:$AC,'Forecast Summary-FY26'!$A:$A, 'Analysis-School'!$A110,'Forecast Summary-FY26'!$C:$C, 'Analysis-School'!G$5,'Forecast Summary-FY26'!$D:$D, 'Analysis-School'!G$3)</f>
        <v>322</v>
      </c>
      <c r="H110" s="360">
        <f>SUMIFS('Forecast Summary-FY26'!$AC:$AC,'Forecast Summary-FY26'!$A:$A, 'Analysis-School'!$A110,'Forecast Summary-FY26'!$C:$C, 'Analysis-School'!H$5,'Forecast Summary-FY26'!$D:$D, 'Analysis-School'!H$3)</f>
        <v>279</v>
      </c>
      <c r="I110" s="360">
        <v>315.76503412267755</v>
      </c>
      <c r="J110" s="360">
        <f>SUMIFS('Forecast Summary-FY25'!$AG:$AG,'Forecast Summary-FY25'!$A:$A, 'Analysis-School'!$A110,'Forecast Summary-FY25'!$C:$C, 'Analysis-School'!J$5,'Forecast Summary-FY25'!$D:$D, 'Analysis-School'!J$3)+SUMIFS('Forecast Summary-FY25'!$AK:$AK,'Forecast Summary-FY25'!$A:$A, 'Analysis-School'!$A110,'Forecast Summary-FY25'!$C:$C, 'Analysis-School'!J$5,'Forecast Summary-FY25'!$D:$D, 'Analysis-School'!J$3)</f>
        <v>419</v>
      </c>
      <c r="K110" s="360">
        <v>320.36147518817438</v>
      </c>
      <c r="L110" s="360">
        <f>SUMIFS('Forecast Summary-FY25'!$AG:$AG,'Forecast Summary-FY25'!$A:$A, 'Analysis-School'!$A110,'Forecast Summary-FY25'!$C:$C, 'Analysis-School'!L$5,'Forecast Summary-FY25'!$D:$D, 'Analysis-School'!L$3)+SUMIFS('Forecast Summary-FY25'!$AK:$AK,'Forecast Summary-FY25'!$A:$A, 'Analysis-School'!$A110,'Forecast Summary-FY25'!$C:$C, 'Analysis-School'!L$5,'Forecast Summary-FY25'!$D:$D, 'Analysis-School'!L$3)</f>
        <v>398.04999999999995</v>
      </c>
      <c r="M110" s="360">
        <f>SUMIFS('Forecast Summary-FY26'!$AG:$AG,'Forecast Summary-FY26'!$A:$A, 'Analysis-School'!$A110,'Forecast Summary-FY26'!$C:$C, 'Analysis-School'!M$5,'Forecast Summary-FY26'!$D:$D, 'Analysis-School'!M$3)+SUMIFS('Forecast Summary-FY26'!$AK:$AK,'Forecast Summary-FY26'!$A:$A, 'Analysis-School'!$A110,'Forecast Summary-FY26'!$C:$C, 'Analysis-School'!M$5,'Forecast Summary-FY26'!$D:$D, 'Analysis-School'!M$3)</f>
        <v>352.87749999999994</v>
      </c>
      <c r="N110" s="442">
        <f t="shared" si="19"/>
        <v>0.26479390681003556</v>
      </c>
      <c r="P110" s="359" t="s">
        <v>1769</v>
      </c>
      <c r="Q110" s="360">
        <f>SUMIFS('Forecast Summary-FY26'!$BA:$BA,'Forecast Summary-FY26'!$A:$A, 'Analysis-School'!$A110,'Forecast Summary-FY26'!$C:$C, 'Analysis-School'!Q$5,'Forecast Summary-FY26'!$D:$D, 'Analysis-School'!Q$3)</f>
        <v>713</v>
      </c>
      <c r="R110" s="360">
        <f>SUMIFS('Forecast Summary-FY26'!$BA:$BA,'Forecast Summary-FY26'!$A:$A, 'Analysis-School'!$A110,'Forecast Summary-FY26'!$C:$C, 'Analysis-School'!R$5,'Forecast Summary-FY26'!$D:$D, 'Analysis-School'!R$3)</f>
        <v>718</v>
      </c>
      <c r="S110" s="360">
        <f>SUMIFS('Forecast Summary-FY26'!$BA:$BA,'Forecast Summary-FY26'!$A:$A, 'Analysis-School'!$A110,'Forecast Summary-FY26'!$C:$C, 'Analysis-School'!S$5,'Forecast Summary-FY26'!$D:$D, 'Analysis-School'!S$3)</f>
        <v>676</v>
      </c>
      <c r="T110" s="360">
        <f>SUMIFS('Forecast Summary-FY26'!$BA:$BA,'Forecast Summary-FY26'!$A:$A, 'Analysis-School'!$A110,'Forecast Summary-FY26'!$C:$C, 'Analysis-School'!T$5,'Forecast Summary-FY26'!$D:$D, 'Analysis-School'!T$3)</f>
        <v>524</v>
      </c>
      <c r="U110" s="360">
        <f>SUMIFS('Forecast Summary-FY26'!$BA:$BA,'Forecast Summary-FY26'!$A:$A, 'Analysis-School'!$A110,'Forecast Summary-FY26'!$C:$C, 'Analysis-School'!U$5,'Forecast Summary-FY26'!$D:$D, 'Analysis-School'!U$3)</f>
        <v>606</v>
      </c>
      <c r="V110" s="360">
        <f>SUMIFS('Forecast Summary-FY26'!$BA:$BA,'Forecast Summary-FY26'!$A:$A, 'Analysis-School'!$A110,'Forecast Summary-FY26'!$C:$C, 'Analysis-School'!V$5,'Forecast Summary-FY26'!$D:$D, 'Analysis-School'!V$3)</f>
        <v>665</v>
      </c>
      <c r="W110" s="360">
        <v>681.15</v>
      </c>
      <c r="X110" s="360">
        <f>SUMIFS('Forecast Summary-FY25'!$BE:$BE,'Forecast Summary-FY25'!$A:$A, 'Analysis-School'!$A110,'Forecast Summary-FY25'!$C:$C, 'Analysis-School'!X$5,'Forecast Summary-FY25'!$D:$D, 'Analysis-School'!X$3)+SUMIFS('Forecast Summary-FY25'!$BI:$BI,'Forecast Summary-FY25'!$A:$A, 'Analysis-School'!$A110,'Forecast Summary-FY25'!$C:$C, 'Analysis-School'!X$5,'Forecast Summary-FY25'!$D:$D, 'Analysis-School'!X$3)</f>
        <v>1125</v>
      </c>
      <c r="Y110" s="360">
        <v>647.09249999999997</v>
      </c>
      <c r="Z110" s="360">
        <f>SUMIFS('Forecast Summary-FY25'!$BE:$BE,'Forecast Summary-FY25'!$A:$A, 'Analysis-School'!$A110,'Forecast Summary-FY25'!$C:$C, 'Analysis-School'!Z$5,'Forecast Summary-FY25'!$D:$D, 'Analysis-School'!Z$3)+SUMIFS('Forecast Summary-FY25'!$BI:$BI,'Forecast Summary-FY25'!$A:$A, 'Analysis-School'!$A110,'Forecast Summary-FY25'!$C:$C, 'Analysis-School'!Z$5,'Forecast Summary-FY25'!$D:$D, 'Analysis-School'!Z$3)</f>
        <v>1092.45</v>
      </c>
      <c r="AA110" s="361">
        <f>SUMIFS('Forecast Summary-FY26'!$BE:$BE,'Forecast Summary-FY26'!$A:$A, 'Analysis-School'!$A110,'Forecast Summary-FY26'!$C:$C, 'Analysis-School'!AA$5,'Forecast Summary-FY26'!$D:$D, 'Analysis-School'!AA$3)+SUMIFS('Forecast Summary-FY26'!$BI:$BI,'Forecast Summary-FY26'!$A:$A, 'Analysis-School'!$A110,'Forecast Summary-FY26'!$C:$C, 'Analysis-School'!AA$5,'Forecast Summary-FY26'!$D:$D, 'Analysis-School'!AA$3)</f>
        <v>1018.9849999999999</v>
      </c>
      <c r="AB110" s="442">
        <f t="shared" si="20"/>
        <v>0.53230827067669151</v>
      </c>
      <c r="AD110" s="359" t="s">
        <v>1769</v>
      </c>
      <c r="AE110" s="360">
        <f>SUMIFS('Forecast Summary-FY26'!$BM:$BM,'Forecast Summary-FY26'!$A:$A, 'Analysis-School'!$A110,'Forecast Summary-FY26'!$C:$C, 'Analysis-School'!AE$5,'Forecast Summary-FY26'!$D:$D, 'Analysis-School'!AE$3)</f>
        <v>0</v>
      </c>
      <c r="AF110" s="360">
        <f>SUMIFS('Forecast Summary-FY26'!$BM:$BM,'Forecast Summary-FY26'!$A:$A, 'Analysis-School'!$A110,'Forecast Summary-FY26'!$C:$C, 'Analysis-School'!AF$5,'Forecast Summary-FY26'!$D:$D, 'Analysis-School'!AF$3)</f>
        <v>0</v>
      </c>
      <c r="AG110" s="360">
        <f>SUMIFS('Forecast Summary-FY26'!$BM:$BM,'Forecast Summary-FY26'!$A:$A, 'Analysis-School'!$A110,'Forecast Summary-FY26'!$C:$C, 'Analysis-School'!AG$5,'Forecast Summary-FY26'!$D:$D, 'Analysis-School'!AG$3)</f>
        <v>0</v>
      </c>
      <c r="AH110" s="360">
        <f>SUMIFS('Forecast Summary-FY26'!$BM:$BM,'Forecast Summary-FY26'!$A:$A, 'Analysis-School'!$A110,'Forecast Summary-FY26'!$C:$C, 'Analysis-School'!AH$5,'Forecast Summary-FY26'!$D:$D, 'Analysis-School'!AH$3)</f>
        <v>0</v>
      </c>
      <c r="AI110" s="360">
        <f>SUMIFS('Forecast Summary-FY26'!$BM:$BM,'Forecast Summary-FY26'!$A:$A, 'Analysis-School'!$A110,'Forecast Summary-FY26'!$C:$C, 'Analysis-School'!AI$5,'Forecast Summary-FY26'!$D:$D, 'Analysis-School'!AI$3)</f>
        <v>0</v>
      </c>
      <c r="AJ110" s="360">
        <f>SUMIFS('Forecast Summary-FY26'!$BM:$BM,'Forecast Summary-FY26'!$A:$A, 'Analysis-School'!$A110,'Forecast Summary-FY26'!$C:$C, 'Analysis-School'!AJ$5,'Forecast Summary-FY26'!$D:$D, 'Analysis-School'!AJ$3)</f>
        <v>0</v>
      </c>
      <c r="AK110" s="360">
        <v>0</v>
      </c>
      <c r="AL110" s="360">
        <f>SUMIFS('Forecast Summary-FY25'!$BQ:$BQ,'Forecast Summary-FY25'!$A:$A, 'Analysis-School'!$A110,'Forecast Summary-FY25'!$C:$C, 'Analysis-School'!AL$5,'Forecast Summary-FY25'!$D:$D, 'Analysis-School'!AL$3)+SUMIFS('Forecast Summary-FY25'!$BU:$BU,'Forecast Summary-FY25'!$A:$A, 'Analysis-School'!$A110,'Forecast Summary-FY25'!$C:$C, 'Analysis-School'!AL$5,'Forecast Summary-FY25'!$D:$D, 'Analysis-School'!AL$3)</f>
        <v>0</v>
      </c>
      <c r="AM110" s="360">
        <v>0</v>
      </c>
      <c r="AN110" s="360">
        <f>SUMIFS('Forecast Summary-FY25'!$BQ:$BQ,'Forecast Summary-FY25'!$A:$A, 'Analysis-School'!$A110,'Forecast Summary-FY25'!$C:$C, 'Analysis-School'!AN$5,'Forecast Summary-FY25'!$D:$D, 'Analysis-School'!AN$3)+SUMIFS('Forecast Summary-FY25'!$BU:$BU,'Forecast Summary-FY25'!$A:$A, 'Analysis-School'!$A110,'Forecast Summary-FY25'!$C:$C, 'Analysis-School'!AN$5,'Forecast Summary-FY25'!$D:$D, 'Analysis-School'!AN$3)</f>
        <v>0</v>
      </c>
      <c r="AO110" s="361">
        <f>SUMIFS('Forecast Summary-FY26'!$BQ:$BQ,'Forecast Summary-FY26'!$A:$A, 'Analysis-School'!$A110,'Forecast Summary-FY26'!$C:$C, 'Analysis-School'!AO$5,'Forecast Summary-FY26'!$D:$D, 'Analysis-School'!AO$3)+SUMIFS('Forecast Summary-FY26'!$BU:$BU,'Forecast Summary-FY26'!$A:$A, 'Analysis-School'!$A110,'Forecast Summary-FY26'!$C:$C, 'Analysis-School'!AO$5,'Forecast Summary-FY26'!$D:$D, 'Analysis-School'!AO$3)</f>
        <v>0</v>
      </c>
      <c r="AP110" s="362" t="str">
        <f t="shared" si="21"/>
        <v>NA</v>
      </c>
    </row>
    <row r="111" spans="1:43" ht="15.75" thickBot="1">
      <c r="A111"/>
      <c r="B111" s="363" t="s">
        <v>1959</v>
      </c>
      <c r="C111" s="364">
        <f>SUM(C61:C110)</f>
        <v>31379</v>
      </c>
      <c r="D111" s="364">
        <f t="shared" ref="D111" si="22">SUM(D61:D110)</f>
        <v>33383</v>
      </c>
      <c r="E111" s="364">
        <f t="shared" ref="E111" si="23">SUM(E61:E110)</f>
        <v>29992</v>
      </c>
      <c r="F111" s="364">
        <f t="shared" ref="F111" si="24">SUM(F61:F110)</f>
        <v>30195</v>
      </c>
      <c r="G111" s="364">
        <f t="shared" ref="G111" si="25">SUM(G61:G110)</f>
        <v>31077</v>
      </c>
      <c r="H111" s="364">
        <f t="shared" ref="H111" si="26">SUM(H61:H110)</f>
        <v>33302</v>
      </c>
      <c r="I111" s="364">
        <v>37977.05169928442</v>
      </c>
      <c r="J111" s="364">
        <f t="shared" ref="J111:K111" si="27">SUM(J61:J110)</f>
        <v>43439</v>
      </c>
      <c r="K111" s="364">
        <f t="shared" si="27"/>
        <v>37983.140762609095</v>
      </c>
      <c r="L111" s="364">
        <f t="shared" ref="L111:M111" si="28">SUM(L61:L110)</f>
        <v>43071.60000000002</v>
      </c>
      <c r="M111" s="364">
        <f t="shared" si="28"/>
        <v>37074.74</v>
      </c>
      <c r="N111" s="526">
        <f t="shared" si="19"/>
        <v>0.11328869136988762</v>
      </c>
      <c r="O111" s="358"/>
      <c r="P111" s="363" t="s">
        <v>1959</v>
      </c>
      <c r="Q111" s="364">
        <f>SUM(Q61:Q110)</f>
        <v>76000</v>
      </c>
      <c r="R111" s="364">
        <f t="shared" ref="R111" si="29">SUM(R61:R110)</f>
        <v>79000</v>
      </c>
      <c r="S111" s="364">
        <f t="shared" ref="S111" si="30">SUM(S61:S110)</f>
        <v>81153</v>
      </c>
      <c r="T111" s="364">
        <f t="shared" ref="T111" si="31">SUM(T61:T110)</f>
        <v>81607</v>
      </c>
      <c r="U111" s="364">
        <f t="shared" ref="U111" si="32">SUM(U61:U110)</f>
        <v>78375</v>
      </c>
      <c r="V111" s="364">
        <f t="shared" ref="V111" si="33">SUM(V61:V110)</f>
        <v>77586</v>
      </c>
      <c r="W111" s="364">
        <v>85444.534145659825</v>
      </c>
      <c r="X111" s="364">
        <f t="shared" ref="X111:Y111" si="34">SUM(X61:X110)</f>
        <v>87297</v>
      </c>
      <c r="Y111" s="364">
        <f t="shared" si="34"/>
        <v>85438.789511972544</v>
      </c>
      <c r="Z111" s="364">
        <f t="shared" ref="Z111:AA111" si="35">SUM(Z61:Z110)</f>
        <v>88947.899999999951</v>
      </c>
      <c r="AA111" s="364">
        <f t="shared" si="35"/>
        <v>81811.41250000002</v>
      </c>
      <c r="AB111" s="526">
        <f t="shared" si="20"/>
        <v>5.4461017451602256E-2</v>
      </c>
      <c r="AC111" s="358"/>
      <c r="AD111" s="363" t="s">
        <v>1959</v>
      </c>
      <c r="AE111" s="364">
        <f>SUM(AE61:AE110)</f>
        <v>449</v>
      </c>
      <c r="AF111" s="364">
        <f t="shared" ref="AF111" si="36">SUM(AF61:AF110)</f>
        <v>435</v>
      </c>
      <c r="AG111" s="364">
        <f t="shared" ref="AG111" si="37">SUM(AG61:AG110)</f>
        <v>637</v>
      </c>
      <c r="AH111" s="364">
        <f t="shared" ref="AH111" si="38">SUM(AH61:AH110)</f>
        <v>850</v>
      </c>
      <c r="AI111" s="364">
        <f t="shared" ref="AI111" si="39">SUM(AI61:AI110)</f>
        <v>1032</v>
      </c>
      <c r="AJ111" s="364">
        <f t="shared" ref="AJ111" si="40">SUM(AJ61:AJ110)</f>
        <v>1411</v>
      </c>
      <c r="AK111" s="364">
        <v>1618.6922569128201</v>
      </c>
      <c r="AL111" s="364">
        <f>SUM(AL61:AL110)</f>
        <v>1824</v>
      </c>
      <c r="AM111" s="364">
        <f t="shared" ref="AM111" si="41">SUM(AM61:AM110)</f>
        <v>1753.3461661120352</v>
      </c>
      <c r="AN111" s="364">
        <f>SUM(AN61:AN110)</f>
        <v>1846.6</v>
      </c>
      <c r="AO111" s="364">
        <f>SUM(AO61:AO110)</f>
        <v>1823.0175000000002</v>
      </c>
      <c r="AP111" s="365">
        <f t="shared" si="21"/>
        <v>0.29200389794472015</v>
      </c>
      <c r="AQ111" s="521"/>
    </row>
    <row r="112" spans="1:43" ht="15">
      <c r="A112"/>
      <c r="I112" s="511"/>
      <c r="J112" s="346"/>
      <c r="K112" s="511"/>
      <c r="L112" s="346"/>
      <c r="M112" s="346"/>
      <c r="W112" s="511"/>
      <c r="X112" s="346"/>
      <c r="Y112" s="511"/>
      <c r="Z112" s="346"/>
      <c r="AA112" s="346"/>
      <c r="AK112" s="511"/>
      <c r="AL112" s="346"/>
      <c r="AM112" s="511"/>
      <c r="AN112" s="346"/>
      <c r="AO112" s="346"/>
      <c r="AQ112" s="511"/>
    </row>
    <row r="113" spans="1:42" ht="15.75" thickBot="1">
      <c r="A113"/>
      <c r="C113" s="435" t="s">
        <v>1934</v>
      </c>
      <c r="D113" s="435" t="s">
        <v>1934</v>
      </c>
      <c r="E113" s="435" t="s">
        <v>1934</v>
      </c>
      <c r="F113" s="435" t="s">
        <v>1934</v>
      </c>
      <c r="G113" s="435" t="s">
        <v>1934</v>
      </c>
      <c r="H113" s="435" t="s">
        <v>1934</v>
      </c>
      <c r="I113" s="513"/>
      <c r="J113" s="514"/>
      <c r="K113" s="435"/>
      <c r="L113" s="435"/>
      <c r="M113" s="435" t="s">
        <v>1937</v>
      </c>
      <c r="Q113" s="435" t="s">
        <v>1934</v>
      </c>
      <c r="R113" s="435" t="s">
        <v>1934</v>
      </c>
      <c r="S113" s="435" t="s">
        <v>1934</v>
      </c>
      <c r="T113" s="435" t="s">
        <v>1934</v>
      </c>
      <c r="U113" s="435" t="s">
        <v>1934</v>
      </c>
      <c r="V113" s="435" t="s">
        <v>1934</v>
      </c>
      <c r="W113" s="513"/>
      <c r="X113" s="514"/>
      <c r="Y113" s="435"/>
      <c r="Z113" s="435"/>
      <c r="AA113" s="435" t="s">
        <v>1937</v>
      </c>
      <c r="AE113" s="435" t="s">
        <v>1934</v>
      </c>
      <c r="AF113" s="435" t="s">
        <v>1934</v>
      </c>
      <c r="AG113" s="435" t="s">
        <v>1934</v>
      </c>
      <c r="AH113" s="435" t="s">
        <v>1934</v>
      </c>
      <c r="AI113" s="435" t="s">
        <v>1934</v>
      </c>
      <c r="AJ113" s="435" t="s">
        <v>1934</v>
      </c>
      <c r="AK113" s="513"/>
      <c r="AL113" s="514"/>
      <c r="AM113" s="435"/>
      <c r="AN113" s="435"/>
      <c r="AO113" s="435" t="s">
        <v>1937</v>
      </c>
    </row>
    <row r="114" spans="1:42" ht="43.15" customHeight="1">
      <c r="A114"/>
      <c r="B114" s="654" t="s">
        <v>20</v>
      </c>
      <c r="C114" s="655"/>
      <c r="D114" s="655"/>
      <c r="E114" s="655"/>
      <c r="F114" s="655"/>
      <c r="G114" s="655"/>
      <c r="H114" s="655"/>
      <c r="I114" s="655"/>
      <c r="J114" s="655"/>
      <c r="K114" s="655"/>
      <c r="L114" s="655"/>
      <c r="M114" s="524"/>
      <c r="N114" s="656" t="s">
        <v>1982</v>
      </c>
      <c r="P114" s="654" t="s">
        <v>1973</v>
      </c>
      <c r="Q114" s="655"/>
      <c r="R114" s="655"/>
      <c r="S114" s="655"/>
      <c r="T114" s="655"/>
      <c r="U114" s="655"/>
      <c r="V114" s="655"/>
      <c r="W114" s="655"/>
      <c r="X114" s="655"/>
      <c r="Y114" s="655"/>
      <c r="Z114" s="655"/>
      <c r="AA114" s="524"/>
      <c r="AB114" s="656" t="s">
        <v>1982</v>
      </c>
      <c r="AD114" s="654" t="s">
        <v>1940</v>
      </c>
      <c r="AE114" s="655"/>
      <c r="AF114" s="655"/>
      <c r="AG114" s="655"/>
      <c r="AH114" s="655"/>
      <c r="AI114" s="655"/>
      <c r="AJ114" s="655"/>
      <c r="AK114" s="655"/>
      <c r="AL114" s="655"/>
      <c r="AM114" s="655"/>
      <c r="AN114" s="655"/>
      <c r="AO114" s="524"/>
      <c r="AP114" s="656" t="s">
        <v>1982</v>
      </c>
    </row>
    <row r="115" spans="1:42" ht="39" customHeight="1">
      <c r="A115"/>
      <c r="B115" s="347" t="s">
        <v>1983</v>
      </c>
      <c r="C115" s="348">
        <v>2018</v>
      </c>
      <c r="D115" s="348">
        <v>2019</v>
      </c>
      <c r="E115" s="348">
        <v>2020</v>
      </c>
      <c r="F115" s="348">
        <v>2021</v>
      </c>
      <c r="G115" s="348">
        <v>2022</v>
      </c>
      <c r="H115" s="348">
        <v>2023</v>
      </c>
      <c r="I115" s="348" t="s">
        <v>2301</v>
      </c>
      <c r="J115" s="348">
        <v>2024</v>
      </c>
      <c r="K115" s="348" t="s">
        <v>2302</v>
      </c>
      <c r="L115" s="349">
        <v>2025</v>
      </c>
      <c r="M115" s="348">
        <v>2026</v>
      </c>
      <c r="N115" s="657"/>
      <c r="P115" s="368" t="s">
        <v>1983</v>
      </c>
      <c r="Q115" s="351">
        <v>2018</v>
      </c>
      <c r="R115" s="351">
        <v>2019</v>
      </c>
      <c r="S115" s="351">
        <v>2020</v>
      </c>
      <c r="T115" s="351">
        <v>2021</v>
      </c>
      <c r="U115" s="351">
        <v>2022</v>
      </c>
      <c r="V115" s="351">
        <v>2023</v>
      </c>
      <c r="W115" s="348" t="s">
        <v>2301</v>
      </c>
      <c r="X115" s="351">
        <v>2024</v>
      </c>
      <c r="Y115" s="348" t="s">
        <v>2302</v>
      </c>
      <c r="Z115" s="352">
        <v>2025</v>
      </c>
      <c r="AA115" s="351">
        <v>2026</v>
      </c>
      <c r="AB115" s="657"/>
      <c r="AD115" s="368" t="s">
        <v>1983</v>
      </c>
      <c r="AE115" s="351">
        <v>2018</v>
      </c>
      <c r="AF115" s="351">
        <v>2019</v>
      </c>
      <c r="AG115" s="351">
        <v>2020</v>
      </c>
      <c r="AH115" s="351">
        <v>2021</v>
      </c>
      <c r="AI115" s="351">
        <v>2022</v>
      </c>
      <c r="AJ115" s="351">
        <v>2023</v>
      </c>
      <c r="AK115" s="348" t="s">
        <v>2301</v>
      </c>
      <c r="AL115" s="351">
        <v>2024</v>
      </c>
      <c r="AM115" s="348" t="s">
        <v>2302</v>
      </c>
      <c r="AN115" s="352">
        <v>2025</v>
      </c>
      <c r="AO115" s="351">
        <v>2026</v>
      </c>
      <c r="AP115" s="657"/>
    </row>
    <row r="116" spans="1:42">
      <c r="A116" s="10" t="s">
        <v>45</v>
      </c>
      <c r="B116" s="354" t="s">
        <v>1908</v>
      </c>
      <c r="C116" s="355">
        <f>SUMIFS('Forecast Summary-FY26'!$Q:$Q,'Forecast Summary-FY26'!$A:$A, 'Analysis-School'!$A116,'Forecast Summary-FY26'!$C:$C, 'Analysis-School'!C$5,'Forecast Summary-FY26'!$D:$D, 'Analysis-School'!C$3)</f>
        <v>0</v>
      </c>
      <c r="D116" s="355">
        <f>SUMIFS('Forecast Summary-FY26'!$Q:$Q,'Forecast Summary-FY26'!$A:$A, 'Analysis-School'!$A116,'Forecast Summary-FY26'!$C:$C, 'Analysis-School'!D$5,'Forecast Summary-FY26'!$D:$D, 'Analysis-School'!D$3)</f>
        <v>0</v>
      </c>
      <c r="E116" s="355">
        <f>SUMIFS('Forecast Summary-FY26'!$Q:$Q,'Forecast Summary-FY26'!$A:$A, 'Analysis-School'!$A116,'Forecast Summary-FY26'!$C:$C, 'Analysis-School'!E$5,'Forecast Summary-FY26'!$D:$D, 'Analysis-School'!E$3)</f>
        <v>424</v>
      </c>
      <c r="F116" s="355">
        <f>SUMIFS('Forecast Summary-FY26'!$Q:$Q,'Forecast Summary-FY26'!$A:$A, 'Analysis-School'!$A116,'Forecast Summary-FY26'!$C:$C, 'Analysis-School'!F$5,'Forecast Summary-FY26'!$D:$D, 'Analysis-School'!F$3)</f>
        <v>632</v>
      </c>
      <c r="G116" s="355">
        <f>SUMIFS('Forecast Summary-FY26'!$Q:$Q,'Forecast Summary-FY26'!$A:$A, 'Analysis-School'!$A116,'Forecast Summary-FY26'!$C:$C, 'Analysis-School'!G$5,'Forecast Summary-FY26'!$D:$D, 'Analysis-School'!G$3)</f>
        <v>605</v>
      </c>
      <c r="H116" s="355">
        <f>SUMIFS('Forecast Summary-FY26'!$Q:$Q,'Forecast Summary-FY26'!$A:$A, 'Analysis-School'!$A116,'Forecast Summary-FY26'!$C:$C, 'Analysis-School'!H$5,'Forecast Summary-FY26'!$D:$D, 'Analysis-School'!H$3)</f>
        <v>479</v>
      </c>
      <c r="I116" s="355">
        <v>711.7</v>
      </c>
      <c r="J116" s="355">
        <f>SUMIFS('Forecast Summary-FY25'!$U:$U,'Forecast Summary-FY25'!$A:$A, 'Analysis-School'!$A116,'Forecast Summary-FY25'!$C:$C, 'Analysis-School'!J$5,'Forecast Summary-FY25'!$D:$D, 'Analysis-School'!J$3)+SUMIFS('Forecast Summary-FY25'!$Y:$Y,'Forecast Summary-FY25'!$A:$A, 'Analysis-School'!$A116,'Forecast Summary-FY25'!$C:$C, 'Analysis-School'!J$5,'Forecast Summary-FY25'!$D:$D, 'Analysis-School'!J$3)</f>
        <v>861</v>
      </c>
      <c r="K116" s="355">
        <v>782.87000000000012</v>
      </c>
      <c r="L116" s="355">
        <f>SUMIFS('Forecast Summary-FY25'!$U:$U,'Forecast Summary-FY25'!$A:$A, 'Analysis-School'!$A116,'Forecast Summary-FY25'!$C:$C, 'Analysis-School'!L$5,'Forecast Summary-FY25'!$D:$D, 'Analysis-School'!L$3)+SUMIFS('Forecast Summary-FY25'!$Y:$Y,'Forecast Summary-FY25'!$A:$A, 'Analysis-School'!$A116,'Forecast Summary-FY25'!$C:$C, 'Analysis-School'!L$5,'Forecast Summary-FY25'!$D:$D, 'Analysis-School'!L$3)</f>
        <v>904.5</v>
      </c>
      <c r="M116" s="355">
        <f>SUMIFS('Forecast Summary-FY26'!$U:$U,'Forecast Summary-FY26'!$A:$A, 'Analysis-School'!$A116,'Forecast Summary-FY26'!$C:$C, 'Analysis-School'!M$5,'Forecast Summary-FY26'!$D:$D, 'Analysis-School'!M$3)+SUMIFS('Forecast Summary-FY26'!$Y:$Y,'Forecast Summary-FY26'!$A:$A, 'Analysis-School'!$A116,'Forecast Summary-FY26'!$C:$C, 'Analysis-School'!M$5,'Forecast Summary-FY26'!$D:$D, 'Analysis-School'!M$3)</f>
        <v>716.58499999999992</v>
      </c>
      <c r="N116" s="438">
        <f>IFERROR(M116/H116-1, "NA")</f>
        <v>0.49600208768267207</v>
      </c>
      <c r="P116" s="354" t="s">
        <v>1908</v>
      </c>
      <c r="Q116" s="355">
        <f>SUMIFS('Forecast Summary-FY26'!$N:$N,'Forecast Summary-FY26'!$A:$A, 'Analysis-School'!$A116,'Forecast Summary-FY26'!$C:$C, 'Analysis-School'!Q$5,'Forecast Summary-FY26'!$D:$D, 'Analysis-School'!Q$3)</f>
        <v>0</v>
      </c>
      <c r="R116" s="355">
        <f>SUMIFS('Forecast Summary-FY26'!$N:$N,'Forecast Summary-FY26'!$A:$A, 'Analysis-School'!$A116,'Forecast Summary-FY26'!$C:$C, 'Analysis-School'!R$5,'Forecast Summary-FY26'!$D:$D, 'Analysis-School'!R$3)</f>
        <v>0</v>
      </c>
      <c r="S116" s="355">
        <f>SUMIFS('Forecast Summary-FY26'!$N:$N,'Forecast Summary-FY26'!$A:$A, 'Analysis-School'!$A116,'Forecast Summary-FY26'!$C:$C, 'Analysis-School'!S$5,'Forecast Summary-FY26'!$D:$D, 'Analysis-School'!S$3)</f>
        <v>0</v>
      </c>
      <c r="T116" s="355">
        <f>SUMIFS('Forecast Summary-FY26'!$N:$N,'Forecast Summary-FY26'!$A:$A, 'Analysis-School'!$A116,'Forecast Summary-FY26'!$C:$C, 'Analysis-School'!T$5,'Forecast Summary-FY26'!$D:$D, 'Analysis-School'!T$3)</f>
        <v>0</v>
      </c>
      <c r="U116" s="355">
        <f>SUMIFS('Forecast Summary-FY26'!$N:$N,'Forecast Summary-FY26'!$A:$A, 'Analysis-School'!$A116,'Forecast Summary-FY26'!$C:$C, 'Analysis-School'!U$5,'Forecast Summary-FY26'!$D:$D, 'Analysis-School'!U$3)</f>
        <v>0</v>
      </c>
      <c r="V116" s="355">
        <f>SUMIFS('Forecast Summary-FY26'!$N:$N,'Forecast Summary-FY26'!$A:$A, 'Analysis-School'!$A116,'Forecast Summary-FY26'!$C:$C, 'Analysis-School'!V$5,'Forecast Summary-FY26'!$D:$D, 'Analysis-School'!V$3)</f>
        <v>388</v>
      </c>
      <c r="W116" s="355">
        <v>426.8</v>
      </c>
      <c r="X116" s="355">
        <f>SUMIFS('Forecast Summary-FY25'!$O:$O,'Forecast Summary-FY25'!$A:$A, 'Analysis-School'!$A116,'Forecast Summary-FY25'!$C:$C, 'Analysis-School'!X$5,'Forecast Summary-FY25'!$D:$D, 'Analysis-School'!X$3)+SUMIFS('Forecast Summary-FY25'!$P:$P,'Forecast Summary-FY25'!$A:$A, 'Analysis-School'!$A116,'Forecast Summary-FY25'!$C:$C, 'Analysis-School'!X$5,'Forecast Summary-FY25'!$D:$D, 'Analysis-School'!X$3)</f>
        <v>514</v>
      </c>
      <c r="Y116" s="355">
        <v>469.48000000000008</v>
      </c>
      <c r="Z116" s="355">
        <f>SUMIFS('Forecast Summary-FY25'!$O:$O,'Forecast Summary-FY25'!$A:$A, 'Analysis-School'!$A116,'Forecast Summary-FY25'!$C:$C, 'Analysis-School'!Z$5,'Forecast Summary-FY25'!$D:$D, 'Analysis-School'!Z$3)+SUMIFS('Forecast Summary-FY25'!$P:$P,'Forecast Summary-FY25'!$A:$A, 'Analysis-School'!$A116,'Forecast Summary-FY25'!$C:$C, 'Analysis-School'!Z$5,'Forecast Summary-FY25'!$D:$D, 'Analysis-School'!Z$3)</f>
        <v>528.1</v>
      </c>
      <c r="AA116" s="355">
        <f>SUMIFS('Forecast Summary-FY26'!$O:$O,'Forecast Summary-FY26'!$A:$A, 'Analysis-School'!$A116,'Forecast Summary-FY26'!$C:$C, 'Analysis-School'!AA$5,'Forecast Summary-FY26'!$D:$D, 'Analysis-School'!AA$3)+SUMIFS('Forecast Summary-FY26'!$P:$P,'Forecast Summary-FY26'!$A:$A, 'Analysis-School'!$A116,'Forecast Summary-FY26'!$C:$C, 'Analysis-School'!AA$5,'Forecast Summary-FY26'!$D:$D, 'Analysis-School'!AA$3)</f>
        <v>525.34500000000003</v>
      </c>
      <c r="AB116" s="438">
        <f t="shared" ref="AB116:AB166" si="42">IFERROR(AA116/V116-1, "NA")</f>
        <v>0.35398195876288674</v>
      </c>
      <c r="AD116" s="354" t="s">
        <v>1908</v>
      </c>
      <c r="AE116" s="355">
        <f>SUMIFS('Forecast Summary-FY26'!$AO:$AO,'Forecast Summary-FY26'!$A:$A, 'Analysis-School'!$A116,'Forecast Summary-FY26'!$C:$C, 'Analysis-School'!AE$5,'Forecast Summary-FY26'!$D:$D, 'Analysis-School'!AE$3)</f>
        <v>3</v>
      </c>
      <c r="AF116" s="355">
        <f>SUMIFS('Forecast Summary-FY26'!$AO:$AO,'Forecast Summary-FY26'!$A:$A, 'Analysis-School'!$A116,'Forecast Summary-FY26'!$C:$C, 'Analysis-School'!AF$5,'Forecast Summary-FY26'!$D:$D, 'Analysis-School'!AF$3)</f>
        <v>8</v>
      </c>
      <c r="AG116" s="355">
        <f>SUMIFS('Forecast Summary-FY26'!$AO:$AO,'Forecast Summary-FY26'!$A:$A, 'Analysis-School'!$A116,'Forecast Summary-FY26'!$C:$C, 'Analysis-School'!AG$5,'Forecast Summary-FY26'!$D:$D, 'Analysis-School'!AG$3)</f>
        <v>8</v>
      </c>
      <c r="AH116" s="355">
        <f>SUMIFS('Forecast Summary-FY26'!$AO:$AO,'Forecast Summary-FY26'!$A:$A, 'Analysis-School'!$A116,'Forecast Summary-FY26'!$C:$C, 'Analysis-School'!AH$5,'Forecast Summary-FY26'!$D:$D, 'Analysis-School'!AH$3)</f>
        <v>11</v>
      </c>
      <c r="AI116" s="355">
        <f>SUMIFS('Forecast Summary-FY26'!$AO:$AO,'Forecast Summary-FY26'!$A:$A, 'Analysis-School'!$A116,'Forecast Summary-FY26'!$C:$C, 'Analysis-School'!AI$5,'Forecast Summary-FY26'!$D:$D, 'Analysis-School'!AI$3)</f>
        <v>16</v>
      </c>
      <c r="AJ116" s="355">
        <f>SUMIFS('Forecast Summary-FY26'!$AO:$AO,'Forecast Summary-FY26'!$A:$A, 'Analysis-School'!$A116,'Forecast Summary-FY26'!$C:$C, 'Analysis-School'!AJ$5,'Forecast Summary-FY26'!$D:$D, 'Analysis-School'!AJ$3)</f>
        <v>13</v>
      </c>
      <c r="AK116" s="355">
        <v>14.3</v>
      </c>
      <c r="AL116" s="355">
        <f>SUMIFS('Forecast Summary-FY25'!$AS:$AS,'Forecast Summary-FY25'!$A:$A, 'Analysis-School'!$A116,'Forecast Summary-FY25'!$C:$C, 'Analysis-School'!AL$5,'Forecast Summary-FY25'!$D:$D, 'Analysis-School'!AL$3)+SUMIFS('Forecast Summary-FY25'!$AW:$AW,'Forecast Summary-FY25'!$A:$A, 'Analysis-School'!$A116,'Forecast Summary-FY25'!$C:$C, 'Analysis-School'!AL$5,'Forecast Summary-FY25'!$D:$D, 'Analysis-School'!AL$3)</f>
        <v>11</v>
      </c>
      <c r="AM116" s="355">
        <v>15.730000000000002</v>
      </c>
      <c r="AN116" s="355">
        <f>SUMIFS('Forecast Summary-FY25'!$AS:$AS,'Forecast Summary-FY25'!$A:$A, 'Analysis-School'!$A116,'Forecast Summary-FY25'!$C:$C, 'Analysis-School'!AN$5,'Forecast Summary-FY25'!$D:$D, 'Analysis-School'!AN$3)+SUMIFS('Forecast Summary-FY25'!$AW:$AW,'Forecast Summary-FY25'!$A:$A, 'Analysis-School'!$A116,'Forecast Summary-FY25'!$C:$C, 'Analysis-School'!AN$5,'Forecast Summary-FY25'!$D:$D, 'Analysis-School'!AN$3)</f>
        <v>10.6</v>
      </c>
      <c r="AO116" s="355">
        <f>SUMIFS('Forecast Summary-FY26'!$AS:$AS,'Forecast Summary-FY26'!$A:$A, 'Analysis-School'!$A116,'Forecast Summary-FY26'!$C:$C, 'Analysis-School'!AO$5,'Forecast Summary-FY26'!$D:$D, 'Analysis-School'!AO$3)+SUMIFS('Forecast Summary-FY26'!$AW:$AW,'Forecast Summary-FY26'!$A:$A, 'Analysis-School'!$A116,'Forecast Summary-FY26'!$C:$C, 'Analysis-School'!AO$5,'Forecast Summary-FY26'!$D:$D, 'Analysis-School'!AO$3)</f>
        <v>17.454999999999998</v>
      </c>
      <c r="AP116" s="438">
        <f>IFERROR(AO116/AJ116-1, "NA")</f>
        <v>0.34269230769230763</v>
      </c>
    </row>
    <row r="117" spans="1:42">
      <c r="A117" s="10" t="s">
        <v>48</v>
      </c>
      <c r="B117" s="359" t="s">
        <v>1871</v>
      </c>
      <c r="C117" s="360">
        <f>SUMIFS('Forecast Summary-FY26'!$Q:$Q,'Forecast Summary-FY26'!$A:$A, 'Analysis-School'!$A117,'Forecast Summary-FY26'!$C:$C, 'Analysis-School'!C$5,'Forecast Summary-FY26'!$D:$D, 'Analysis-School'!C$3)</f>
        <v>0</v>
      </c>
      <c r="D117" s="360">
        <f>SUMIFS('Forecast Summary-FY26'!$Q:$Q,'Forecast Summary-FY26'!$A:$A, 'Analysis-School'!$A117,'Forecast Summary-FY26'!$C:$C, 'Analysis-School'!D$5,'Forecast Summary-FY26'!$D:$D, 'Analysis-School'!D$3)</f>
        <v>0</v>
      </c>
      <c r="E117" s="360">
        <f>SUMIFS('Forecast Summary-FY26'!$Q:$Q,'Forecast Summary-FY26'!$A:$A, 'Analysis-School'!$A117,'Forecast Summary-FY26'!$C:$C, 'Analysis-School'!E$5,'Forecast Summary-FY26'!$D:$D, 'Analysis-School'!E$3)</f>
        <v>77</v>
      </c>
      <c r="F117" s="360">
        <f>SUMIFS('Forecast Summary-FY26'!$Q:$Q,'Forecast Summary-FY26'!$A:$A, 'Analysis-School'!$A117,'Forecast Summary-FY26'!$C:$C, 'Analysis-School'!F$5,'Forecast Summary-FY26'!$D:$D, 'Analysis-School'!F$3)</f>
        <v>110</v>
      </c>
      <c r="G117" s="360">
        <f>SUMIFS('Forecast Summary-FY26'!$Q:$Q,'Forecast Summary-FY26'!$A:$A, 'Analysis-School'!$A117,'Forecast Summary-FY26'!$C:$C, 'Analysis-School'!G$5,'Forecast Summary-FY26'!$D:$D, 'Analysis-School'!G$3)</f>
        <v>81</v>
      </c>
      <c r="H117" s="360">
        <f>SUMIFS('Forecast Summary-FY26'!$Q:$Q,'Forecast Summary-FY26'!$A:$A, 'Analysis-School'!$A117,'Forecast Summary-FY26'!$C:$C, 'Analysis-School'!H$5,'Forecast Summary-FY26'!$D:$D, 'Analysis-School'!H$3)</f>
        <v>65</v>
      </c>
      <c r="I117" s="360">
        <v>66.614682524178562</v>
      </c>
      <c r="J117" s="360">
        <f>SUMIFS('Forecast Summary-FY25'!$U:$U,'Forecast Summary-FY25'!$A:$A, 'Analysis-School'!$A117,'Forecast Summary-FY25'!$C:$C, 'Analysis-School'!J$5,'Forecast Summary-FY25'!$D:$D, 'Analysis-School'!J$3)+SUMIFS('Forecast Summary-FY25'!$Y:$Y,'Forecast Summary-FY25'!$A:$A, 'Analysis-School'!$A117,'Forecast Summary-FY25'!$C:$C, 'Analysis-School'!J$5,'Forecast Summary-FY25'!$D:$D, 'Analysis-School'!J$3)</f>
        <v>72</v>
      </c>
      <c r="K117" s="360">
        <v>64.029191144785713</v>
      </c>
      <c r="L117" s="360">
        <f>SUMIFS('Forecast Summary-FY25'!$U:$U,'Forecast Summary-FY25'!$A:$A, 'Analysis-School'!$A117,'Forecast Summary-FY25'!$C:$C, 'Analysis-School'!L$5,'Forecast Summary-FY25'!$D:$D, 'Analysis-School'!L$3)+SUMIFS('Forecast Summary-FY25'!$Y:$Y,'Forecast Summary-FY25'!$A:$A, 'Analysis-School'!$A117,'Forecast Summary-FY25'!$C:$C, 'Analysis-School'!L$5,'Forecast Summary-FY25'!$D:$D, 'Analysis-School'!L$3)</f>
        <v>81.399999999999991</v>
      </c>
      <c r="M117" s="360">
        <f>SUMIFS('Forecast Summary-FY26'!$U:$U,'Forecast Summary-FY26'!$A:$A, 'Analysis-School'!$A117,'Forecast Summary-FY26'!$C:$C, 'Analysis-School'!M$5,'Forecast Summary-FY26'!$D:$D, 'Analysis-School'!M$3)+SUMIFS('Forecast Summary-FY26'!$Y:$Y,'Forecast Summary-FY26'!$A:$A, 'Analysis-School'!$A117,'Forecast Summary-FY26'!$C:$C, 'Analysis-School'!M$5,'Forecast Summary-FY26'!$D:$D, 'Analysis-School'!M$3)</f>
        <v>81</v>
      </c>
      <c r="N117" s="525">
        <f t="shared" ref="N117:N166" si="43">IFERROR(M117/H117-1, "NA")</f>
        <v>0.24615384615384617</v>
      </c>
      <c r="P117" s="359" t="s">
        <v>1871</v>
      </c>
      <c r="Q117" s="360">
        <f>SUMIFS('Forecast Summary-FY26'!$N:$N,'Forecast Summary-FY26'!$A:$A, 'Analysis-School'!$A117,'Forecast Summary-FY26'!$C:$C, 'Analysis-School'!Q$5,'Forecast Summary-FY26'!$D:$D, 'Analysis-School'!Q$3)</f>
        <v>0</v>
      </c>
      <c r="R117" s="360">
        <f>SUMIFS('Forecast Summary-FY26'!$N:$N,'Forecast Summary-FY26'!$A:$A, 'Analysis-School'!$A117,'Forecast Summary-FY26'!$C:$C, 'Analysis-School'!R$5,'Forecast Summary-FY26'!$D:$D, 'Analysis-School'!R$3)</f>
        <v>0</v>
      </c>
      <c r="S117" s="360">
        <f>SUMIFS('Forecast Summary-FY26'!$N:$N,'Forecast Summary-FY26'!$A:$A, 'Analysis-School'!$A117,'Forecast Summary-FY26'!$C:$C, 'Analysis-School'!S$5,'Forecast Summary-FY26'!$D:$D, 'Analysis-School'!S$3)</f>
        <v>18</v>
      </c>
      <c r="T117" s="360">
        <f>SUMIFS('Forecast Summary-FY26'!$N:$N,'Forecast Summary-FY26'!$A:$A, 'Analysis-School'!$A117,'Forecast Summary-FY26'!$C:$C, 'Analysis-School'!T$5,'Forecast Summary-FY26'!$D:$D, 'Analysis-School'!T$3)</f>
        <v>16</v>
      </c>
      <c r="U117" s="360">
        <f>SUMIFS('Forecast Summary-FY26'!$N:$N,'Forecast Summary-FY26'!$A:$A, 'Analysis-School'!$A117,'Forecast Summary-FY26'!$C:$C, 'Analysis-School'!U$5,'Forecast Summary-FY26'!$D:$D, 'Analysis-School'!U$3)</f>
        <v>0</v>
      </c>
      <c r="V117" s="360">
        <f>SUMIFS('Forecast Summary-FY26'!$N:$N,'Forecast Summary-FY26'!$A:$A, 'Analysis-School'!$A117,'Forecast Summary-FY26'!$C:$C, 'Analysis-School'!V$5,'Forecast Summary-FY26'!$D:$D, 'Analysis-School'!V$3)</f>
        <v>72</v>
      </c>
      <c r="W117" s="360">
        <v>72.273538553142856</v>
      </c>
      <c r="X117" s="360">
        <f>SUMIFS('Forecast Summary-FY25'!$O:$O,'Forecast Summary-FY25'!$A:$A, 'Analysis-School'!$A117,'Forecast Summary-FY25'!$C:$C, 'Analysis-School'!X$5,'Forecast Summary-FY25'!$D:$D, 'Analysis-School'!X$3)+SUMIFS('Forecast Summary-FY25'!$P:$P,'Forecast Summary-FY25'!$A:$A, 'Analysis-School'!$A117,'Forecast Summary-FY25'!$C:$C, 'Analysis-School'!X$5,'Forecast Summary-FY25'!$D:$D, 'Analysis-School'!X$3)</f>
        <v>12</v>
      </c>
      <c r="Y117" s="360">
        <v>79.500892408457148</v>
      </c>
      <c r="Z117" s="360">
        <f>SUMIFS('Forecast Summary-FY25'!$O:$O,'Forecast Summary-FY25'!$A:$A, 'Analysis-School'!$A117,'Forecast Summary-FY25'!$C:$C, 'Analysis-School'!Z$5,'Forecast Summary-FY25'!$D:$D, 'Analysis-School'!Z$3)+SUMIFS('Forecast Summary-FY25'!$P:$P,'Forecast Summary-FY25'!$A:$A, 'Analysis-School'!$A117,'Forecast Summary-FY25'!$C:$C, 'Analysis-School'!Z$5,'Forecast Summary-FY25'!$D:$D, 'Analysis-School'!Z$3)</f>
        <v>13.200000000000001</v>
      </c>
      <c r="AA117" s="361">
        <f>SUMIFS('Forecast Summary-FY26'!$O:$O,'Forecast Summary-FY26'!$A:$A, 'Analysis-School'!$A117,'Forecast Summary-FY26'!$C:$C, 'Analysis-School'!AA$5,'Forecast Summary-FY26'!$D:$D, 'Analysis-School'!AA$3)+SUMIFS('Forecast Summary-FY26'!$P:$P,'Forecast Summary-FY26'!$A:$A, 'Analysis-School'!$A117,'Forecast Summary-FY26'!$C:$C, 'Analysis-School'!AA$5,'Forecast Summary-FY26'!$D:$D, 'Analysis-School'!AA$3)</f>
        <v>14.520000000000003</v>
      </c>
      <c r="AB117" s="525">
        <f t="shared" si="42"/>
        <v>-0.79833333333333334</v>
      </c>
      <c r="AD117" s="359" t="s">
        <v>1871</v>
      </c>
      <c r="AE117" s="360">
        <f>SUMIFS('Forecast Summary-FY26'!$AO:$AO,'Forecast Summary-FY26'!$A:$A, 'Analysis-School'!$A117,'Forecast Summary-FY26'!$C:$C, 'Analysis-School'!AE$5,'Forecast Summary-FY26'!$D:$D, 'Analysis-School'!AE$3)</f>
        <v>7</v>
      </c>
      <c r="AF117" s="360">
        <f>SUMIFS('Forecast Summary-FY26'!$AO:$AO,'Forecast Summary-FY26'!$A:$A, 'Analysis-School'!$A117,'Forecast Summary-FY26'!$C:$C, 'Analysis-School'!AF$5,'Forecast Summary-FY26'!$D:$D, 'Analysis-School'!AF$3)</f>
        <v>7</v>
      </c>
      <c r="AG117" s="360">
        <f>SUMIFS('Forecast Summary-FY26'!$AO:$AO,'Forecast Summary-FY26'!$A:$A, 'Analysis-School'!$A117,'Forecast Summary-FY26'!$C:$C, 'Analysis-School'!AG$5,'Forecast Summary-FY26'!$D:$D, 'Analysis-School'!AG$3)</f>
        <v>5</v>
      </c>
      <c r="AH117" s="360">
        <f>SUMIFS('Forecast Summary-FY26'!$AO:$AO,'Forecast Summary-FY26'!$A:$A, 'Analysis-School'!$A117,'Forecast Summary-FY26'!$C:$C, 'Analysis-School'!AH$5,'Forecast Summary-FY26'!$D:$D, 'Analysis-School'!AH$3)</f>
        <v>1</v>
      </c>
      <c r="AI117" s="360">
        <f>SUMIFS('Forecast Summary-FY26'!$AO:$AO,'Forecast Summary-FY26'!$A:$A, 'Analysis-School'!$A117,'Forecast Summary-FY26'!$C:$C, 'Analysis-School'!AI$5,'Forecast Summary-FY26'!$D:$D, 'Analysis-School'!AI$3)</f>
        <v>0</v>
      </c>
      <c r="AJ117" s="360">
        <f>SUMIFS('Forecast Summary-FY26'!$AO:$AO,'Forecast Summary-FY26'!$A:$A, 'Analysis-School'!$A117,'Forecast Summary-FY26'!$C:$C, 'Analysis-School'!AJ$5,'Forecast Summary-FY26'!$D:$D, 'Analysis-School'!AJ$3)</f>
        <v>0</v>
      </c>
      <c r="AK117" s="441">
        <v>0</v>
      </c>
      <c r="AL117" s="441">
        <f>SUMIFS('Forecast Summary-FY25'!$AS:$AS,'Forecast Summary-FY25'!$A:$A, 'Analysis-School'!$A117,'Forecast Summary-FY25'!$C:$C, 'Analysis-School'!AL$5,'Forecast Summary-FY25'!$D:$D, 'Analysis-School'!AL$3)+SUMIFS('Forecast Summary-FY25'!$AW:$AW,'Forecast Summary-FY25'!$A:$A, 'Analysis-School'!$A117,'Forecast Summary-FY25'!$C:$C, 'Analysis-School'!AL$5,'Forecast Summary-FY25'!$D:$D, 'Analysis-School'!AL$3)</f>
        <v>0</v>
      </c>
      <c r="AM117" s="441">
        <v>0</v>
      </c>
      <c r="AN117" s="441">
        <f>SUMIFS('Forecast Summary-FY25'!$AS:$AS,'Forecast Summary-FY25'!$A:$A, 'Analysis-School'!$A117,'Forecast Summary-FY25'!$C:$C, 'Analysis-School'!AN$5,'Forecast Summary-FY25'!$D:$D, 'Analysis-School'!AN$3)+SUMIFS('Forecast Summary-FY25'!$AW:$AW,'Forecast Summary-FY25'!$A:$A, 'Analysis-School'!$A117,'Forecast Summary-FY25'!$C:$C, 'Analysis-School'!AN$5,'Forecast Summary-FY25'!$D:$D, 'Analysis-School'!AN$3)</f>
        <v>0</v>
      </c>
      <c r="AO117" s="441">
        <f>SUMIFS('Forecast Summary-FY26'!$AS:$AS,'Forecast Summary-FY26'!$A:$A, 'Analysis-School'!$A117,'Forecast Summary-FY26'!$C:$C, 'Analysis-School'!AO$5,'Forecast Summary-FY26'!$D:$D, 'Analysis-School'!AO$3)+SUMIFS('Forecast Summary-FY26'!$AW:$AW,'Forecast Summary-FY26'!$A:$A, 'Analysis-School'!$A117,'Forecast Summary-FY26'!$C:$C, 'Analysis-School'!AO$5,'Forecast Summary-FY26'!$D:$D, 'Analysis-School'!AO$3)</f>
        <v>0</v>
      </c>
      <c r="AP117" s="442" t="str">
        <f t="shared" ref="AP117:AP166" si="44">IFERROR(AO117/AJ117-1, "NA")</f>
        <v>NA</v>
      </c>
    </row>
    <row r="118" spans="1:42">
      <c r="A118" s="10" t="s">
        <v>50</v>
      </c>
      <c r="B118" s="354" t="s">
        <v>1872</v>
      </c>
      <c r="C118" s="355">
        <f>SUMIFS('Forecast Summary-FY26'!$Q:$Q,'Forecast Summary-FY26'!$A:$A, 'Analysis-School'!$A118,'Forecast Summary-FY26'!$C:$C, 'Analysis-School'!C$5,'Forecast Summary-FY26'!$D:$D, 'Analysis-School'!C$3)</f>
        <v>0</v>
      </c>
      <c r="D118" s="355">
        <f>SUMIFS('Forecast Summary-FY26'!$Q:$Q,'Forecast Summary-FY26'!$A:$A, 'Analysis-School'!$A118,'Forecast Summary-FY26'!$C:$C, 'Analysis-School'!D$5,'Forecast Summary-FY26'!$D:$D, 'Analysis-School'!D$3)</f>
        <v>0</v>
      </c>
      <c r="E118" s="355">
        <f>SUMIFS('Forecast Summary-FY26'!$Q:$Q,'Forecast Summary-FY26'!$A:$A, 'Analysis-School'!$A118,'Forecast Summary-FY26'!$C:$C, 'Analysis-School'!E$5,'Forecast Summary-FY26'!$D:$D, 'Analysis-School'!E$3)</f>
        <v>79</v>
      </c>
      <c r="F118" s="355">
        <f>SUMIFS('Forecast Summary-FY26'!$Q:$Q,'Forecast Summary-FY26'!$A:$A, 'Analysis-School'!$A118,'Forecast Summary-FY26'!$C:$C, 'Analysis-School'!F$5,'Forecast Summary-FY26'!$D:$D, 'Analysis-School'!F$3)</f>
        <v>69</v>
      </c>
      <c r="G118" s="355">
        <f>SUMIFS('Forecast Summary-FY26'!$Q:$Q,'Forecast Summary-FY26'!$A:$A, 'Analysis-School'!$A118,'Forecast Summary-FY26'!$C:$C, 'Analysis-School'!G$5,'Forecast Summary-FY26'!$D:$D, 'Analysis-School'!G$3)</f>
        <v>74</v>
      </c>
      <c r="H118" s="355">
        <f>SUMIFS('Forecast Summary-FY26'!$Q:$Q,'Forecast Summary-FY26'!$A:$A, 'Analysis-School'!$A118,'Forecast Summary-FY26'!$C:$C, 'Analysis-School'!H$5,'Forecast Summary-FY26'!$D:$D, 'Analysis-School'!H$3)</f>
        <v>109</v>
      </c>
      <c r="I118" s="355">
        <v>112.40265881892856</v>
      </c>
      <c r="J118" s="355">
        <f>SUMIFS('Forecast Summary-FY25'!$U:$U,'Forecast Summary-FY25'!$A:$A, 'Analysis-School'!$A118,'Forecast Summary-FY25'!$C:$C, 'Analysis-School'!J$5,'Forecast Summary-FY25'!$D:$D, 'Analysis-School'!J$3)+SUMIFS('Forecast Summary-FY25'!$Y:$Y,'Forecast Summary-FY25'!$A:$A, 'Analysis-School'!$A118,'Forecast Summary-FY25'!$C:$C, 'Analysis-School'!J$5,'Forecast Summary-FY25'!$D:$D, 'Analysis-School'!J$3)</f>
        <v>199</v>
      </c>
      <c r="K118" s="355">
        <v>122.72807022714285</v>
      </c>
      <c r="L118" s="355">
        <f>SUMIFS('Forecast Summary-FY25'!$U:$U,'Forecast Summary-FY25'!$A:$A, 'Analysis-School'!$A118,'Forecast Summary-FY25'!$C:$C, 'Analysis-School'!L$5,'Forecast Summary-FY25'!$D:$D, 'Analysis-School'!L$3)+SUMIFS('Forecast Summary-FY25'!$Y:$Y,'Forecast Summary-FY25'!$A:$A, 'Analysis-School'!$A118,'Forecast Summary-FY25'!$C:$C, 'Analysis-School'!L$5,'Forecast Summary-FY25'!$D:$D, 'Analysis-School'!L$3)</f>
        <v>315.04999999999995</v>
      </c>
      <c r="M118" s="355">
        <f>SUMIFS('Forecast Summary-FY26'!$U:$U,'Forecast Summary-FY26'!$A:$A, 'Analysis-School'!$A118,'Forecast Summary-FY26'!$C:$C, 'Analysis-School'!M$5,'Forecast Summary-FY26'!$D:$D, 'Analysis-School'!M$3)+SUMIFS('Forecast Summary-FY26'!$Y:$Y,'Forecast Summary-FY26'!$A:$A, 'Analysis-School'!$A118,'Forecast Summary-FY26'!$C:$C, 'Analysis-School'!M$5,'Forecast Summary-FY26'!$D:$D, 'Analysis-School'!M$3)</f>
        <v>313.59749999999997</v>
      </c>
      <c r="N118" s="439">
        <f t="shared" si="43"/>
        <v>1.8770412844036692</v>
      </c>
      <c r="P118" s="354" t="s">
        <v>1872</v>
      </c>
      <c r="Q118" s="355">
        <f>SUMIFS('Forecast Summary-FY26'!$N:$N,'Forecast Summary-FY26'!$A:$A, 'Analysis-School'!$A118,'Forecast Summary-FY26'!$C:$C, 'Analysis-School'!Q$5,'Forecast Summary-FY26'!$D:$D, 'Analysis-School'!Q$3)</f>
        <v>0</v>
      </c>
      <c r="R118" s="355">
        <f>SUMIFS('Forecast Summary-FY26'!$N:$N,'Forecast Summary-FY26'!$A:$A, 'Analysis-School'!$A118,'Forecast Summary-FY26'!$C:$C, 'Analysis-School'!R$5,'Forecast Summary-FY26'!$D:$D, 'Analysis-School'!R$3)</f>
        <v>0</v>
      </c>
      <c r="S118" s="355">
        <f>SUMIFS('Forecast Summary-FY26'!$N:$N,'Forecast Summary-FY26'!$A:$A, 'Analysis-School'!$A118,'Forecast Summary-FY26'!$C:$C, 'Analysis-School'!S$5,'Forecast Summary-FY26'!$D:$D, 'Analysis-School'!S$3)</f>
        <v>125</v>
      </c>
      <c r="T118" s="355">
        <f>SUMIFS('Forecast Summary-FY26'!$N:$N,'Forecast Summary-FY26'!$A:$A, 'Analysis-School'!$A118,'Forecast Summary-FY26'!$C:$C, 'Analysis-School'!T$5,'Forecast Summary-FY26'!$D:$D, 'Analysis-School'!T$3)</f>
        <v>111</v>
      </c>
      <c r="U118" s="355">
        <f>SUMIFS('Forecast Summary-FY26'!$N:$N,'Forecast Summary-FY26'!$A:$A, 'Analysis-School'!$A118,'Forecast Summary-FY26'!$C:$C, 'Analysis-School'!U$5,'Forecast Summary-FY26'!$D:$D, 'Analysis-School'!U$3)</f>
        <v>120</v>
      </c>
      <c r="V118" s="355">
        <f>SUMIFS('Forecast Summary-FY26'!$N:$N,'Forecast Summary-FY26'!$A:$A, 'Analysis-School'!$A118,'Forecast Summary-FY26'!$C:$C, 'Analysis-School'!V$5,'Forecast Summary-FY26'!$D:$D, 'Analysis-School'!V$3)</f>
        <v>0</v>
      </c>
      <c r="W118" s="355">
        <v>0</v>
      </c>
      <c r="X118" s="355">
        <f>SUMIFS('Forecast Summary-FY25'!$O:$O,'Forecast Summary-FY25'!$A:$A, 'Analysis-School'!$A118,'Forecast Summary-FY25'!$C:$C, 'Analysis-School'!X$5,'Forecast Summary-FY25'!$D:$D, 'Analysis-School'!X$3)+SUMIFS('Forecast Summary-FY25'!$P:$P,'Forecast Summary-FY25'!$A:$A, 'Analysis-School'!$A118,'Forecast Summary-FY25'!$C:$C, 'Analysis-School'!X$5,'Forecast Summary-FY25'!$D:$D, 'Analysis-School'!X$3)</f>
        <v>0</v>
      </c>
      <c r="Y118" s="355">
        <v>0</v>
      </c>
      <c r="Z118" s="355">
        <f>SUMIFS('Forecast Summary-FY25'!$O:$O,'Forecast Summary-FY25'!$A:$A, 'Analysis-School'!$A118,'Forecast Summary-FY25'!$C:$C, 'Analysis-School'!Z$5,'Forecast Summary-FY25'!$D:$D, 'Analysis-School'!Z$3)+SUMIFS('Forecast Summary-FY25'!$P:$P,'Forecast Summary-FY25'!$A:$A, 'Analysis-School'!$A118,'Forecast Summary-FY25'!$C:$C, 'Analysis-School'!Z$5,'Forecast Summary-FY25'!$D:$D, 'Analysis-School'!Z$3)</f>
        <v>1</v>
      </c>
      <c r="AA118" s="356">
        <f>SUMIFS('Forecast Summary-FY26'!$O:$O,'Forecast Summary-FY26'!$A:$A, 'Analysis-School'!$A118,'Forecast Summary-FY26'!$C:$C, 'Analysis-School'!AA$5,'Forecast Summary-FY26'!$D:$D, 'Analysis-School'!AA$3)+SUMIFS('Forecast Summary-FY26'!$P:$P,'Forecast Summary-FY26'!$A:$A, 'Analysis-School'!$A118,'Forecast Summary-FY26'!$C:$C, 'Analysis-School'!AA$5,'Forecast Summary-FY26'!$D:$D, 'Analysis-School'!AA$3)</f>
        <v>1</v>
      </c>
      <c r="AB118" s="357" t="str">
        <f t="shared" si="42"/>
        <v>NA</v>
      </c>
      <c r="AD118" s="354" t="s">
        <v>1872</v>
      </c>
      <c r="AE118" s="355">
        <f>SUMIFS('Forecast Summary-FY26'!$AO:$AO,'Forecast Summary-FY26'!$A:$A, 'Analysis-School'!$A118,'Forecast Summary-FY26'!$C:$C, 'Analysis-School'!AE$5,'Forecast Summary-FY26'!$D:$D, 'Analysis-School'!AE$3)</f>
        <v>6</v>
      </c>
      <c r="AF118" s="355">
        <f>SUMIFS('Forecast Summary-FY26'!$AO:$AO,'Forecast Summary-FY26'!$A:$A, 'Analysis-School'!$A118,'Forecast Summary-FY26'!$C:$C, 'Analysis-School'!AF$5,'Forecast Summary-FY26'!$D:$D, 'Analysis-School'!AF$3)</f>
        <v>6</v>
      </c>
      <c r="AG118" s="355">
        <f>SUMIFS('Forecast Summary-FY26'!$AO:$AO,'Forecast Summary-FY26'!$A:$A, 'Analysis-School'!$A118,'Forecast Summary-FY26'!$C:$C, 'Analysis-School'!AG$5,'Forecast Summary-FY26'!$D:$D, 'Analysis-School'!AG$3)</f>
        <v>5</v>
      </c>
      <c r="AH118" s="355">
        <f>SUMIFS('Forecast Summary-FY26'!$AO:$AO,'Forecast Summary-FY26'!$A:$A, 'Analysis-School'!$A118,'Forecast Summary-FY26'!$C:$C, 'Analysis-School'!AH$5,'Forecast Summary-FY26'!$D:$D, 'Analysis-School'!AH$3)</f>
        <v>5</v>
      </c>
      <c r="AI118" s="355">
        <f>SUMIFS('Forecast Summary-FY26'!$AO:$AO,'Forecast Summary-FY26'!$A:$A, 'Analysis-School'!$A118,'Forecast Summary-FY26'!$C:$C, 'Analysis-School'!AI$5,'Forecast Summary-FY26'!$D:$D, 'Analysis-School'!AI$3)</f>
        <v>5</v>
      </c>
      <c r="AJ118" s="355">
        <f>SUMIFS('Forecast Summary-FY26'!$AO:$AO,'Forecast Summary-FY26'!$A:$A, 'Analysis-School'!$A118,'Forecast Summary-FY26'!$C:$C, 'Analysis-School'!AJ$5,'Forecast Summary-FY26'!$D:$D, 'Analysis-School'!AJ$3)</f>
        <v>4</v>
      </c>
      <c r="AK118" s="355">
        <v>3.8</v>
      </c>
      <c r="AL118" s="355">
        <f>SUMIFS('Forecast Summary-FY25'!$AS:$AS,'Forecast Summary-FY25'!$A:$A, 'Analysis-School'!$A118,'Forecast Summary-FY25'!$C:$C, 'Analysis-School'!AL$5,'Forecast Summary-FY25'!$D:$D, 'Analysis-School'!AL$3)+SUMIFS('Forecast Summary-FY25'!$AW:$AW,'Forecast Summary-FY25'!$A:$A, 'Analysis-School'!$A118,'Forecast Summary-FY25'!$C:$C, 'Analysis-School'!AL$5,'Forecast Summary-FY25'!$D:$D, 'Analysis-School'!AL$3)</f>
        <v>2</v>
      </c>
      <c r="AM118" s="355">
        <v>3.61</v>
      </c>
      <c r="AN118" s="355">
        <f>SUMIFS('Forecast Summary-FY25'!$AS:$AS,'Forecast Summary-FY25'!$A:$A, 'Analysis-School'!$A118,'Forecast Summary-FY25'!$C:$C, 'Analysis-School'!AN$5,'Forecast Summary-FY25'!$D:$D, 'Analysis-School'!AN$3)+SUMIFS('Forecast Summary-FY25'!$AW:$AW,'Forecast Summary-FY25'!$A:$A, 'Analysis-School'!$A118,'Forecast Summary-FY25'!$C:$C, 'Analysis-School'!AN$5,'Forecast Summary-FY25'!$D:$D, 'Analysis-School'!AN$3)</f>
        <v>2</v>
      </c>
      <c r="AO118" s="355">
        <f>SUMIFS('Forecast Summary-FY26'!$AS:$AS,'Forecast Summary-FY26'!$A:$A, 'Analysis-School'!$A118,'Forecast Summary-FY26'!$C:$C, 'Analysis-School'!AO$5,'Forecast Summary-FY26'!$D:$D, 'Analysis-School'!AO$3)+SUMIFS('Forecast Summary-FY26'!$AW:$AW,'Forecast Summary-FY26'!$A:$A, 'Analysis-School'!$A118,'Forecast Summary-FY26'!$C:$C, 'Analysis-School'!AO$5,'Forecast Summary-FY26'!$D:$D, 'Analysis-School'!AO$3)</f>
        <v>2</v>
      </c>
      <c r="AP118" s="439">
        <f t="shared" si="44"/>
        <v>-0.5</v>
      </c>
    </row>
    <row r="119" spans="1:42">
      <c r="A119" s="10" t="s">
        <v>53</v>
      </c>
      <c r="B119" s="359" t="s">
        <v>1745</v>
      </c>
      <c r="C119" s="360">
        <f>SUMIFS('Forecast Summary-FY26'!$Q:$Q,'Forecast Summary-FY26'!$A:$A, 'Analysis-School'!$A119,'Forecast Summary-FY26'!$C:$C, 'Analysis-School'!C$5,'Forecast Summary-FY26'!$D:$D, 'Analysis-School'!C$3)</f>
        <v>0</v>
      </c>
      <c r="D119" s="360">
        <f>SUMIFS('Forecast Summary-FY26'!$Q:$Q,'Forecast Summary-FY26'!$A:$A, 'Analysis-School'!$A119,'Forecast Summary-FY26'!$C:$C, 'Analysis-School'!D$5,'Forecast Summary-FY26'!$D:$D, 'Analysis-School'!D$3)</f>
        <v>0</v>
      </c>
      <c r="E119" s="360">
        <f>SUMIFS('Forecast Summary-FY26'!$Q:$Q,'Forecast Summary-FY26'!$A:$A, 'Analysis-School'!$A119,'Forecast Summary-FY26'!$C:$C, 'Analysis-School'!E$5,'Forecast Summary-FY26'!$D:$D, 'Analysis-School'!E$3)</f>
        <v>59</v>
      </c>
      <c r="F119" s="360">
        <f>SUMIFS('Forecast Summary-FY26'!$Q:$Q,'Forecast Summary-FY26'!$A:$A, 'Analysis-School'!$A119,'Forecast Summary-FY26'!$C:$C, 'Analysis-School'!F$5,'Forecast Summary-FY26'!$D:$D, 'Analysis-School'!F$3)</f>
        <v>65</v>
      </c>
      <c r="G119" s="360">
        <f>SUMIFS('Forecast Summary-FY26'!$Q:$Q,'Forecast Summary-FY26'!$A:$A, 'Analysis-School'!$A119,'Forecast Summary-FY26'!$C:$C, 'Analysis-School'!G$5,'Forecast Summary-FY26'!$D:$D, 'Analysis-School'!G$3)</f>
        <v>107</v>
      </c>
      <c r="H119" s="360">
        <f>SUMIFS('Forecast Summary-FY26'!$Q:$Q,'Forecast Summary-FY26'!$A:$A, 'Analysis-School'!$A119,'Forecast Summary-FY26'!$C:$C, 'Analysis-School'!H$5,'Forecast Summary-FY26'!$D:$D, 'Analysis-School'!H$3)</f>
        <v>151</v>
      </c>
      <c r="I119" s="360">
        <v>170.5</v>
      </c>
      <c r="J119" s="360">
        <f>SUMIFS('Forecast Summary-FY25'!$U:$U,'Forecast Summary-FY25'!$A:$A, 'Analysis-School'!$A119,'Forecast Summary-FY25'!$C:$C, 'Analysis-School'!J$5,'Forecast Summary-FY25'!$D:$D, 'Analysis-School'!J$3)+SUMIFS('Forecast Summary-FY25'!$Y:$Y,'Forecast Summary-FY25'!$A:$A, 'Analysis-School'!$A119,'Forecast Summary-FY25'!$C:$C, 'Analysis-School'!J$5,'Forecast Summary-FY25'!$D:$D, 'Analysis-School'!J$3)</f>
        <v>88</v>
      </c>
      <c r="K119" s="360">
        <v>187.55</v>
      </c>
      <c r="L119" s="360">
        <f>SUMIFS('Forecast Summary-FY25'!$U:$U,'Forecast Summary-FY25'!$A:$A, 'Analysis-School'!$A119,'Forecast Summary-FY25'!$C:$C, 'Analysis-School'!L$5,'Forecast Summary-FY25'!$D:$D, 'Analysis-School'!L$3)+SUMIFS('Forecast Summary-FY25'!$Y:$Y,'Forecast Summary-FY25'!$A:$A, 'Analysis-School'!$A119,'Forecast Summary-FY25'!$C:$C, 'Analysis-School'!L$5,'Forecast Summary-FY25'!$D:$D, 'Analysis-School'!L$3)</f>
        <v>95</v>
      </c>
      <c r="M119" s="360">
        <f>SUMIFS('Forecast Summary-FY26'!$U:$U,'Forecast Summary-FY26'!$A:$A, 'Analysis-School'!$A119,'Forecast Summary-FY26'!$C:$C, 'Analysis-School'!M$5,'Forecast Summary-FY26'!$D:$D, 'Analysis-School'!M$3)+SUMIFS('Forecast Summary-FY26'!$Y:$Y,'Forecast Summary-FY26'!$A:$A, 'Analysis-School'!$A119,'Forecast Summary-FY26'!$C:$C, 'Analysis-School'!M$5,'Forecast Summary-FY26'!$D:$D, 'Analysis-School'!M$3)</f>
        <v>94</v>
      </c>
      <c r="N119" s="442">
        <f t="shared" si="43"/>
        <v>-0.37748344370860931</v>
      </c>
      <c r="P119" s="359" t="s">
        <v>1745</v>
      </c>
      <c r="Q119" s="360">
        <f>SUMIFS('Forecast Summary-FY26'!$N:$N,'Forecast Summary-FY26'!$A:$A, 'Analysis-School'!$A119,'Forecast Summary-FY26'!$C:$C, 'Analysis-School'!Q$5,'Forecast Summary-FY26'!$D:$D, 'Analysis-School'!Q$3)</f>
        <v>0</v>
      </c>
      <c r="R119" s="360">
        <f>SUMIFS('Forecast Summary-FY26'!$N:$N,'Forecast Summary-FY26'!$A:$A, 'Analysis-School'!$A119,'Forecast Summary-FY26'!$C:$C, 'Analysis-School'!R$5,'Forecast Summary-FY26'!$D:$D, 'Analysis-School'!R$3)</f>
        <v>0</v>
      </c>
      <c r="S119" s="360">
        <f>SUMIFS('Forecast Summary-FY26'!$N:$N,'Forecast Summary-FY26'!$A:$A, 'Analysis-School'!$A119,'Forecast Summary-FY26'!$C:$C, 'Analysis-School'!S$5,'Forecast Summary-FY26'!$D:$D, 'Analysis-School'!S$3)</f>
        <v>0</v>
      </c>
      <c r="T119" s="360">
        <f>SUMIFS('Forecast Summary-FY26'!$N:$N,'Forecast Summary-FY26'!$A:$A, 'Analysis-School'!$A119,'Forecast Summary-FY26'!$C:$C, 'Analysis-School'!T$5,'Forecast Summary-FY26'!$D:$D, 'Analysis-School'!T$3)</f>
        <v>0</v>
      </c>
      <c r="U119" s="360">
        <f>SUMIFS('Forecast Summary-FY26'!$N:$N,'Forecast Summary-FY26'!$A:$A, 'Analysis-School'!$A119,'Forecast Summary-FY26'!$C:$C, 'Analysis-School'!U$5,'Forecast Summary-FY26'!$D:$D, 'Analysis-School'!U$3)</f>
        <v>0</v>
      </c>
      <c r="V119" s="360">
        <f>SUMIFS('Forecast Summary-FY26'!$N:$N,'Forecast Summary-FY26'!$A:$A, 'Analysis-School'!$A119,'Forecast Summary-FY26'!$C:$C, 'Analysis-School'!V$5,'Forecast Summary-FY26'!$D:$D, 'Analysis-School'!V$3)</f>
        <v>224</v>
      </c>
      <c r="W119" s="360">
        <v>246.40000000000003</v>
      </c>
      <c r="X119" s="360">
        <f>SUMIFS('Forecast Summary-FY25'!$O:$O,'Forecast Summary-FY25'!$A:$A, 'Analysis-School'!$A119,'Forecast Summary-FY25'!$C:$C, 'Analysis-School'!X$5,'Forecast Summary-FY25'!$D:$D, 'Analysis-School'!X$3)+SUMIFS('Forecast Summary-FY25'!$P:$P,'Forecast Summary-FY25'!$A:$A, 'Analysis-School'!$A119,'Forecast Summary-FY25'!$C:$C, 'Analysis-School'!X$5,'Forecast Summary-FY25'!$D:$D, 'Analysis-School'!X$3)</f>
        <v>355</v>
      </c>
      <c r="Y119" s="360">
        <v>271.04000000000008</v>
      </c>
      <c r="Z119" s="360">
        <f>SUMIFS('Forecast Summary-FY25'!$O:$O,'Forecast Summary-FY25'!$A:$A, 'Analysis-School'!$A119,'Forecast Summary-FY25'!$C:$C, 'Analysis-School'!Z$5,'Forecast Summary-FY25'!$D:$D, 'Analysis-School'!Z$3)+SUMIFS('Forecast Summary-FY25'!$P:$P,'Forecast Summary-FY25'!$A:$A, 'Analysis-School'!$A119,'Forecast Summary-FY25'!$C:$C, 'Analysis-School'!Z$5,'Forecast Summary-FY25'!$D:$D, 'Analysis-School'!Z$3)</f>
        <v>355</v>
      </c>
      <c r="AA119" s="361">
        <f>SUMIFS('Forecast Summary-FY26'!$O:$O,'Forecast Summary-FY26'!$A:$A, 'Analysis-School'!$A119,'Forecast Summary-FY26'!$C:$C, 'Analysis-School'!AA$5,'Forecast Summary-FY26'!$D:$D, 'Analysis-School'!AA$3)+SUMIFS('Forecast Summary-FY26'!$P:$P,'Forecast Summary-FY26'!$A:$A, 'Analysis-School'!$A119,'Forecast Summary-FY26'!$C:$C, 'Analysis-School'!AA$5,'Forecast Summary-FY26'!$D:$D, 'Analysis-School'!AA$3)</f>
        <v>355</v>
      </c>
      <c r="AB119" s="442">
        <f t="shared" si="42"/>
        <v>0.5848214285714286</v>
      </c>
      <c r="AD119" s="359" t="s">
        <v>1745</v>
      </c>
      <c r="AE119" s="360">
        <f>SUMIFS('Forecast Summary-FY26'!$AO:$AO,'Forecast Summary-FY26'!$A:$A, 'Analysis-School'!$A119,'Forecast Summary-FY26'!$C:$C, 'Analysis-School'!AE$5,'Forecast Summary-FY26'!$D:$D, 'Analysis-School'!AE$3)</f>
        <v>0</v>
      </c>
      <c r="AF119" s="360">
        <f>SUMIFS('Forecast Summary-FY26'!$AO:$AO,'Forecast Summary-FY26'!$A:$A, 'Analysis-School'!$A119,'Forecast Summary-FY26'!$C:$C, 'Analysis-School'!AF$5,'Forecast Summary-FY26'!$D:$D, 'Analysis-School'!AF$3)</f>
        <v>0</v>
      </c>
      <c r="AG119" s="360">
        <f>SUMIFS('Forecast Summary-FY26'!$AO:$AO,'Forecast Summary-FY26'!$A:$A, 'Analysis-School'!$A119,'Forecast Summary-FY26'!$C:$C, 'Analysis-School'!AG$5,'Forecast Summary-FY26'!$D:$D, 'Analysis-School'!AG$3)</f>
        <v>0</v>
      </c>
      <c r="AH119" s="360">
        <f>SUMIFS('Forecast Summary-FY26'!$AO:$AO,'Forecast Summary-FY26'!$A:$A, 'Analysis-School'!$A119,'Forecast Summary-FY26'!$C:$C, 'Analysis-School'!AH$5,'Forecast Summary-FY26'!$D:$D, 'Analysis-School'!AH$3)</f>
        <v>0</v>
      </c>
      <c r="AI119" s="360">
        <f>SUMIFS('Forecast Summary-FY26'!$AO:$AO,'Forecast Summary-FY26'!$A:$A, 'Analysis-School'!$A119,'Forecast Summary-FY26'!$C:$C, 'Analysis-School'!AI$5,'Forecast Summary-FY26'!$D:$D, 'Analysis-School'!AI$3)</f>
        <v>0</v>
      </c>
      <c r="AJ119" s="360">
        <f>SUMIFS('Forecast Summary-FY26'!$AO:$AO,'Forecast Summary-FY26'!$A:$A, 'Analysis-School'!$A119,'Forecast Summary-FY26'!$C:$C, 'Analysis-School'!AJ$5,'Forecast Summary-FY26'!$D:$D, 'Analysis-School'!AJ$3)</f>
        <v>0</v>
      </c>
      <c r="AK119" s="360">
        <v>0</v>
      </c>
      <c r="AL119" s="360">
        <f>SUMIFS('Forecast Summary-FY25'!$AS:$AS,'Forecast Summary-FY25'!$A:$A, 'Analysis-School'!$A119,'Forecast Summary-FY25'!$C:$C, 'Analysis-School'!AL$5,'Forecast Summary-FY25'!$D:$D, 'Analysis-School'!AL$3)+SUMIFS('Forecast Summary-FY25'!$AW:$AW,'Forecast Summary-FY25'!$A:$A, 'Analysis-School'!$A119,'Forecast Summary-FY25'!$C:$C, 'Analysis-School'!AL$5,'Forecast Summary-FY25'!$D:$D, 'Analysis-School'!AL$3)</f>
        <v>0</v>
      </c>
      <c r="AM119" s="360">
        <v>0</v>
      </c>
      <c r="AN119" s="360">
        <f>SUMIFS('Forecast Summary-FY25'!$AS:$AS,'Forecast Summary-FY25'!$A:$A, 'Analysis-School'!$A119,'Forecast Summary-FY25'!$C:$C, 'Analysis-School'!AN$5,'Forecast Summary-FY25'!$D:$D, 'Analysis-School'!AN$3)+SUMIFS('Forecast Summary-FY25'!$AW:$AW,'Forecast Summary-FY25'!$A:$A, 'Analysis-School'!$A119,'Forecast Summary-FY25'!$C:$C, 'Analysis-School'!AN$5,'Forecast Summary-FY25'!$D:$D, 'Analysis-School'!AN$3)</f>
        <v>0</v>
      </c>
      <c r="AO119" s="360">
        <f>SUMIFS('Forecast Summary-FY26'!$AS:$AS,'Forecast Summary-FY26'!$A:$A, 'Analysis-School'!$A119,'Forecast Summary-FY26'!$C:$C, 'Analysis-School'!AO$5,'Forecast Summary-FY26'!$D:$D, 'Analysis-School'!AO$3)+SUMIFS('Forecast Summary-FY26'!$AW:$AW,'Forecast Summary-FY26'!$A:$A, 'Analysis-School'!$A119,'Forecast Summary-FY26'!$C:$C, 'Analysis-School'!AO$5,'Forecast Summary-FY26'!$D:$D, 'Analysis-School'!AO$3)</f>
        <v>0</v>
      </c>
      <c r="AP119" s="442" t="str">
        <f t="shared" si="44"/>
        <v>NA</v>
      </c>
    </row>
    <row r="120" spans="1:42">
      <c r="A120" s="10" t="s">
        <v>55</v>
      </c>
      <c r="B120" s="354" t="s">
        <v>1747</v>
      </c>
      <c r="C120" s="355">
        <f>SUMIFS('Forecast Summary-FY26'!$Q:$Q,'Forecast Summary-FY26'!$A:$A, 'Analysis-School'!$A120,'Forecast Summary-FY26'!$C:$C, 'Analysis-School'!C$5,'Forecast Summary-FY26'!$D:$D, 'Analysis-School'!C$3)</f>
        <v>0</v>
      </c>
      <c r="D120" s="355">
        <f>SUMIFS('Forecast Summary-FY26'!$Q:$Q,'Forecast Summary-FY26'!$A:$A, 'Analysis-School'!$A120,'Forecast Summary-FY26'!$C:$C, 'Analysis-School'!D$5,'Forecast Summary-FY26'!$D:$D, 'Analysis-School'!D$3)</f>
        <v>0</v>
      </c>
      <c r="E120" s="355">
        <f>SUMIFS('Forecast Summary-FY26'!$Q:$Q,'Forecast Summary-FY26'!$A:$A, 'Analysis-School'!$A120,'Forecast Summary-FY26'!$C:$C, 'Analysis-School'!E$5,'Forecast Summary-FY26'!$D:$D, 'Analysis-School'!E$3)</f>
        <v>1981</v>
      </c>
      <c r="F120" s="355">
        <f>SUMIFS('Forecast Summary-FY26'!$Q:$Q,'Forecast Summary-FY26'!$A:$A, 'Analysis-School'!$A120,'Forecast Summary-FY26'!$C:$C, 'Analysis-School'!F$5,'Forecast Summary-FY26'!$D:$D, 'Analysis-School'!F$3)</f>
        <v>1109</v>
      </c>
      <c r="G120" s="355">
        <f>SUMIFS('Forecast Summary-FY26'!$Q:$Q,'Forecast Summary-FY26'!$A:$A, 'Analysis-School'!$A120,'Forecast Summary-FY26'!$C:$C, 'Analysis-School'!G$5,'Forecast Summary-FY26'!$D:$D, 'Analysis-School'!G$3)</f>
        <v>1391</v>
      </c>
      <c r="H120" s="355">
        <f>SUMIFS('Forecast Summary-FY26'!$Q:$Q,'Forecast Summary-FY26'!$A:$A, 'Analysis-School'!$A120,'Forecast Summary-FY26'!$C:$C, 'Analysis-School'!H$5,'Forecast Summary-FY26'!$D:$D, 'Analysis-School'!H$3)</f>
        <v>1380</v>
      </c>
      <c r="I120" s="355">
        <v>1323.35</v>
      </c>
      <c r="J120" s="355">
        <f>SUMIFS('Forecast Summary-FY25'!$U:$U,'Forecast Summary-FY25'!$A:$A, 'Analysis-School'!$A120,'Forecast Summary-FY25'!$C:$C, 'Analysis-School'!J$5,'Forecast Summary-FY25'!$D:$D, 'Analysis-School'!J$3)+SUMIFS('Forecast Summary-FY25'!$Y:$Y,'Forecast Summary-FY25'!$A:$A, 'Analysis-School'!$A120,'Forecast Summary-FY25'!$C:$C, 'Analysis-School'!J$5,'Forecast Summary-FY25'!$D:$D, 'Analysis-School'!J$3)</f>
        <v>1558</v>
      </c>
      <c r="K120" s="355">
        <v>1257.1824999999999</v>
      </c>
      <c r="L120" s="355">
        <f>SUMIFS('Forecast Summary-FY25'!$U:$U,'Forecast Summary-FY25'!$A:$A, 'Analysis-School'!$A120,'Forecast Summary-FY25'!$C:$C, 'Analysis-School'!L$5,'Forecast Summary-FY25'!$D:$D, 'Analysis-School'!L$3)+SUMIFS('Forecast Summary-FY25'!$Y:$Y,'Forecast Summary-FY25'!$A:$A, 'Analysis-School'!$A120,'Forecast Summary-FY25'!$C:$C, 'Analysis-School'!L$5,'Forecast Summary-FY25'!$D:$D, 'Analysis-School'!L$3)</f>
        <v>1622.9</v>
      </c>
      <c r="M120" s="355">
        <f>SUMIFS('Forecast Summary-FY26'!$U:$U,'Forecast Summary-FY26'!$A:$A, 'Analysis-School'!$A120,'Forecast Summary-FY26'!$C:$C, 'Analysis-School'!M$5,'Forecast Summary-FY26'!$D:$D, 'Analysis-School'!M$3)+SUMIFS('Forecast Summary-FY26'!$Y:$Y,'Forecast Summary-FY26'!$A:$A, 'Analysis-School'!$A120,'Forecast Summary-FY26'!$C:$C, 'Analysis-School'!M$5,'Forecast Summary-FY26'!$D:$D, 'Analysis-School'!M$3)</f>
        <v>1683.145</v>
      </c>
      <c r="N120" s="439">
        <f t="shared" si="43"/>
        <v>0.21967028985507242</v>
      </c>
      <c r="P120" s="354" t="s">
        <v>1747</v>
      </c>
      <c r="Q120" s="355">
        <f>SUMIFS('Forecast Summary-FY26'!$N:$N,'Forecast Summary-FY26'!$A:$A, 'Analysis-School'!$A120,'Forecast Summary-FY26'!$C:$C, 'Analysis-School'!Q$5,'Forecast Summary-FY26'!$D:$D, 'Analysis-School'!Q$3)</f>
        <v>0</v>
      </c>
      <c r="R120" s="355">
        <f>SUMIFS('Forecast Summary-FY26'!$N:$N,'Forecast Summary-FY26'!$A:$A, 'Analysis-School'!$A120,'Forecast Summary-FY26'!$C:$C, 'Analysis-School'!R$5,'Forecast Summary-FY26'!$D:$D, 'Analysis-School'!R$3)</f>
        <v>0</v>
      </c>
      <c r="S120" s="355">
        <f>SUMIFS('Forecast Summary-FY26'!$N:$N,'Forecast Summary-FY26'!$A:$A, 'Analysis-School'!$A120,'Forecast Summary-FY26'!$C:$C, 'Analysis-School'!S$5,'Forecast Summary-FY26'!$D:$D, 'Analysis-School'!S$3)</f>
        <v>102</v>
      </c>
      <c r="T120" s="355">
        <f>SUMIFS('Forecast Summary-FY26'!$N:$N,'Forecast Summary-FY26'!$A:$A, 'Analysis-School'!$A120,'Forecast Summary-FY26'!$C:$C, 'Analysis-School'!T$5,'Forecast Summary-FY26'!$D:$D, 'Analysis-School'!T$3)</f>
        <v>133</v>
      </c>
      <c r="U120" s="355">
        <f>SUMIFS('Forecast Summary-FY26'!$N:$N,'Forecast Summary-FY26'!$A:$A, 'Analysis-School'!$A120,'Forecast Summary-FY26'!$C:$C, 'Analysis-School'!U$5,'Forecast Summary-FY26'!$D:$D, 'Analysis-School'!U$3)</f>
        <v>394</v>
      </c>
      <c r="V120" s="355">
        <f>SUMIFS('Forecast Summary-FY26'!$N:$N,'Forecast Summary-FY26'!$A:$A, 'Analysis-School'!$A120,'Forecast Summary-FY26'!$C:$C, 'Analysis-School'!V$5,'Forecast Summary-FY26'!$D:$D, 'Analysis-School'!V$3)</f>
        <v>180</v>
      </c>
      <c r="W120" s="355">
        <v>198.00000000000003</v>
      </c>
      <c r="X120" s="355">
        <f>SUMIFS('Forecast Summary-FY25'!$O:$O,'Forecast Summary-FY25'!$A:$A, 'Analysis-School'!$A120,'Forecast Summary-FY25'!$C:$C, 'Analysis-School'!X$5,'Forecast Summary-FY25'!$D:$D, 'Analysis-School'!X$3)+SUMIFS('Forecast Summary-FY25'!$P:$P,'Forecast Summary-FY25'!$A:$A, 'Analysis-School'!$A120,'Forecast Summary-FY25'!$C:$C, 'Analysis-School'!X$5,'Forecast Summary-FY25'!$D:$D, 'Analysis-School'!X$3)</f>
        <v>180</v>
      </c>
      <c r="Y120" s="355">
        <v>217.80000000000004</v>
      </c>
      <c r="Z120" s="355">
        <f>SUMIFS('Forecast Summary-FY25'!$O:$O,'Forecast Summary-FY25'!$A:$A, 'Analysis-School'!$A120,'Forecast Summary-FY25'!$C:$C, 'Analysis-School'!Z$5,'Forecast Summary-FY25'!$D:$D, 'Analysis-School'!Z$3)+SUMIFS('Forecast Summary-FY25'!$P:$P,'Forecast Summary-FY25'!$A:$A, 'Analysis-School'!$A120,'Forecast Summary-FY25'!$C:$C, 'Analysis-School'!Z$5,'Forecast Summary-FY25'!$D:$D, 'Analysis-School'!Z$3)</f>
        <v>198</v>
      </c>
      <c r="AA120" s="356">
        <f>SUMIFS('Forecast Summary-FY26'!$O:$O,'Forecast Summary-FY26'!$A:$A, 'Analysis-School'!$A120,'Forecast Summary-FY26'!$C:$C, 'Analysis-School'!AA$5,'Forecast Summary-FY26'!$D:$D, 'Analysis-School'!AA$3)+SUMIFS('Forecast Summary-FY26'!$P:$P,'Forecast Summary-FY26'!$A:$A, 'Analysis-School'!$A120,'Forecast Summary-FY26'!$C:$C, 'Analysis-School'!AA$5,'Forecast Summary-FY26'!$D:$D, 'Analysis-School'!AA$3)</f>
        <v>198</v>
      </c>
      <c r="AB120" s="439">
        <f t="shared" si="42"/>
        <v>0.10000000000000009</v>
      </c>
      <c r="AD120" s="354" t="s">
        <v>1747</v>
      </c>
      <c r="AE120" s="355">
        <f>SUMIFS('Forecast Summary-FY26'!$AO:$AO,'Forecast Summary-FY26'!$A:$A, 'Analysis-School'!$A120,'Forecast Summary-FY26'!$C:$C, 'Analysis-School'!AE$5,'Forecast Summary-FY26'!$D:$D, 'Analysis-School'!AE$3)</f>
        <v>70</v>
      </c>
      <c r="AF120" s="355">
        <f>SUMIFS('Forecast Summary-FY26'!$AO:$AO,'Forecast Summary-FY26'!$A:$A, 'Analysis-School'!$A120,'Forecast Summary-FY26'!$C:$C, 'Analysis-School'!AF$5,'Forecast Summary-FY26'!$D:$D, 'Analysis-School'!AF$3)</f>
        <v>120</v>
      </c>
      <c r="AG120" s="355">
        <f>SUMIFS('Forecast Summary-FY26'!$AO:$AO,'Forecast Summary-FY26'!$A:$A, 'Analysis-School'!$A120,'Forecast Summary-FY26'!$C:$C, 'Analysis-School'!AG$5,'Forecast Summary-FY26'!$D:$D, 'Analysis-School'!AG$3)</f>
        <v>133</v>
      </c>
      <c r="AH120" s="355">
        <f>SUMIFS('Forecast Summary-FY26'!$AO:$AO,'Forecast Summary-FY26'!$A:$A, 'Analysis-School'!$A120,'Forecast Summary-FY26'!$C:$C, 'Analysis-School'!AH$5,'Forecast Summary-FY26'!$D:$D, 'Analysis-School'!AH$3)</f>
        <v>103</v>
      </c>
      <c r="AI120" s="355">
        <f>SUMIFS('Forecast Summary-FY26'!$AO:$AO,'Forecast Summary-FY26'!$A:$A, 'Analysis-School'!$A120,'Forecast Summary-FY26'!$C:$C, 'Analysis-School'!AI$5,'Forecast Summary-FY26'!$D:$D, 'Analysis-School'!AI$3)</f>
        <v>114</v>
      </c>
      <c r="AJ120" s="355">
        <f>SUMIFS('Forecast Summary-FY26'!$AO:$AO,'Forecast Summary-FY26'!$A:$A, 'Analysis-School'!$A120,'Forecast Summary-FY26'!$C:$C, 'Analysis-School'!AJ$5,'Forecast Summary-FY26'!$D:$D, 'Analysis-School'!AJ$3)</f>
        <v>97</v>
      </c>
      <c r="AK120" s="355">
        <v>106.46825605234926</v>
      </c>
      <c r="AL120" s="355">
        <f>SUMIFS('Forecast Summary-FY25'!$AS:$AS,'Forecast Summary-FY25'!$A:$A, 'Analysis-School'!$A120,'Forecast Summary-FY25'!$C:$C, 'Analysis-School'!AL$5,'Forecast Summary-FY25'!$D:$D, 'Analysis-School'!AL$3)+SUMIFS('Forecast Summary-FY25'!$AW:$AW,'Forecast Summary-FY25'!$A:$A, 'Analysis-School'!$A120,'Forecast Summary-FY25'!$C:$C, 'Analysis-School'!AL$5,'Forecast Summary-FY25'!$D:$D, 'Analysis-School'!AL$3)</f>
        <v>115</v>
      </c>
      <c r="AM120" s="355">
        <v>105.0218959563605</v>
      </c>
      <c r="AN120" s="355">
        <f>SUMIFS('Forecast Summary-FY25'!$AS:$AS,'Forecast Summary-FY25'!$A:$A, 'Analysis-School'!$A120,'Forecast Summary-FY25'!$C:$C, 'Analysis-School'!AN$5,'Forecast Summary-FY25'!$D:$D, 'Analysis-School'!AN$3)+SUMIFS('Forecast Summary-FY25'!$AW:$AW,'Forecast Summary-FY25'!$A:$A, 'Analysis-School'!$A120,'Forecast Summary-FY25'!$C:$C, 'Analysis-School'!AN$5,'Forecast Summary-FY25'!$D:$D, 'Analysis-School'!AN$3)</f>
        <v>120</v>
      </c>
      <c r="AO120" s="355">
        <f>SUMIFS('Forecast Summary-FY26'!$AS:$AS,'Forecast Summary-FY26'!$A:$A, 'Analysis-School'!$A120,'Forecast Summary-FY26'!$C:$C, 'Analysis-School'!AO$5,'Forecast Summary-FY26'!$D:$D, 'Analysis-School'!AO$3)+SUMIFS('Forecast Summary-FY26'!$AW:$AW,'Forecast Summary-FY26'!$A:$A, 'Analysis-School'!$A120,'Forecast Summary-FY26'!$C:$C, 'Analysis-School'!AO$5,'Forecast Summary-FY26'!$D:$D, 'Analysis-School'!AO$3)</f>
        <v>107</v>
      </c>
      <c r="AP120" s="439">
        <f t="shared" si="44"/>
        <v>0.10309278350515472</v>
      </c>
    </row>
    <row r="121" spans="1:42">
      <c r="A121" s="10" t="s">
        <v>57</v>
      </c>
      <c r="B121" s="359" t="s">
        <v>1909</v>
      </c>
      <c r="C121" s="360">
        <f>SUMIFS('Forecast Summary-FY26'!$Q:$Q,'Forecast Summary-FY26'!$A:$A, 'Analysis-School'!$A121,'Forecast Summary-FY26'!$C:$C, 'Analysis-School'!C$5,'Forecast Summary-FY26'!$D:$D, 'Analysis-School'!C$3)</f>
        <v>0</v>
      </c>
      <c r="D121" s="360">
        <f>SUMIFS('Forecast Summary-FY26'!$Q:$Q,'Forecast Summary-FY26'!$A:$A, 'Analysis-School'!$A121,'Forecast Summary-FY26'!$C:$C, 'Analysis-School'!D$5,'Forecast Summary-FY26'!$D:$D, 'Analysis-School'!D$3)</f>
        <v>0</v>
      </c>
      <c r="E121" s="360">
        <f>SUMIFS('Forecast Summary-FY26'!$Q:$Q,'Forecast Summary-FY26'!$A:$A, 'Analysis-School'!$A121,'Forecast Summary-FY26'!$C:$C, 'Analysis-School'!E$5,'Forecast Summary-FY26'!$D:$D, 'Analysis-School'!E$3)</f>
        <v>76</v>
      </c>
      <c r="F121" s="360">
        <f>SUMIFS('Forecast Summary-FY26'!$Q:$Q,'Forecast Summary-FY26'!$A:$A, 'Analysis-School'!$A121,'Forecast Summary-FY26'!$C:$C, 'Analysis-School'!F$5,'Forecast Summary-FY26'!$D:$D, 'Analysis-School'!F$3)</f>
        <v>98</v>
      </c>
      <c r="G121" s="360">
        <f>SUMIFS('Forecast Summary-FY26'!$Q:$Q,'Forecast Summary-FY26'!$A:$A, 'Analysis-School'!$A121,'Forecast Summary-FY26'!$C:$C, 'Analysis-School'!G$5,'Forecast Summary-FY26'!$D:$D, 'Analysis-School'!G$3)</f>
        <v>116</v>
      </c>
      <c r="H121" s="360">
        <f>SUMIFS('Forecast Summary-FY26'!$Q:$Q,'Forecast Summary-FY26'!$A:$A, 'Analysis-School'!$A121,'Forecast Summary-FY26'!$C:$C, 'Analysis-School'!H$5,'Forecast Summary-FY26'!$D:$D, 'Analysis-School'!H$3)</f>
        <v>82</v>
      </c>
      <c r="I121" s="360">
        <v>97.9</v>
      </c>
      <c r="J121" s="360">
        <f>SUMIFS('Forecast Summary-FY25'!$U:$U,'Forecast Summary-FY25'!$A:$A, 'Analysis-School'!$A121,'Forecast Summary-FY25'!$C:$C, 'Analysis-School'!J$5,'Forecast Summary-FY25'!$D:$D, 'Analysis-School'!J$3)+SUMIFS('Forecast Summary-FY25'!$Y:$Y,'Forecast Summary-FY25'!$A:$A, 'Analysis-School'!$A121,'Forecast Summary-FY25'!$C:$C, 'Analysis-School'!J$5,'Forecast Summary-FY25'!$D:$D, 'Analysis-School'!J$3)</f>
        <v>152</v>
      </c>
      <c r="K121" s="360">
        <v>107.42097754357144</v>
      </c>
      <c r="L121" s="360">
        <f>SUMIFS('Forecast Summary-FY25'!$U:$U,'Forecast Summary-FY25'!$A:$A, 'Analysis-School'!$A121,'Forecast Summary-FY25'!$C:$C, 'Analysis-School'!L$5,'Forecast Summary-FY25'!$D:$D, 'Analysis-School'!L$3)+SUMIFS('Forecast Summary-FY25'!$Y:$Y,'Forecast Summary-FY25'!$A:$A, 'Analysis-School'!$A121,'Forecast Summary-FY25'!$C:$C, 'Analysis-School'!L$5,'Forecast Summary-FY25'!$D:$D, 'Analysis-School'!L$3)</f>
        <v>149.19999999999999</v>
      </c>
      <c r="M121" s="360">
        <f>SUMIFS('Forecast Summary-FY26'!$U:$U,'Forecast Summary-FY26'!$A:$A, 'Analysis-School'!$A121,'Forecast Summary-FY26'!$C:$C, 'Analysis-School'!M$5,'Forecast Summary-FY26'!$D:$D, 'Analysis-School'!M$3)+SUMIFS('Forecast Summary-FY26'!$Y:$Y,'Forecast Summary-FY26'!$A:$A, 'Analysis-School'!$A121,'Forecast Summary-FY26'!$C:$C, 'Analysis-School'!M$5,'Forecast Summary-FY26'!$D:$D, 'Analysis-School'!M$3)</f>
        <v>147.02000000000001</v>
      </c>
      <c r="N121" s="442">
        <f t="shared" si="43"/>
        <v>0.79292682926829272</v>
      </c>
      <c r="P121" s="359" t="s">
        <v>1909</v>
      </c>
      <c r="Q121" s="360">
        <f>SUMIFS('Forecast Summary-FY26'!$N:$N,'Forecast Summary-FY26'!$A:$A, 'Analysis-School'!$A121,'Forecast Summary-FY26'!$C:$C, 'Analysis-School'!Q$5,'Forecast Summary-FY26'!$D:$D, 'Analysis-School'!Q$3)</f>
        <v>0</v>
      </c>
      <c r="R121" s="360">
        <f>SUMIFS('Forecast Summary-FY26'!$N:$N,'Forecast Summary-FY26'!$A:$A, 'Analysis-School'!$A121,'Forecast Summary-FY26'!$C:$C, 'Analysis-School'!R$5,'Forecast Summary-FY26'!$D:$D, 'Analysis-School'!R$3)</f>
        <v>0</v>
      </c>
      <c r="S121" s="360">
        <f>SUMIFS('Forecast Summary-FY26'!$N:$N,'Forecast Summary-FY26'!$A:$A, 'Analysis-School'!$A121,'Forecast Summary-FY26'!$C:$C, 'Analysis-School'!S$5,'Forecast Summary-FY26'!$D:$D, 'Analysis-School'!S$3)</f>
        <v>281</v>
      </c>
      <c r="T121" s="360">
        <f>SUMIFS('Forecast Summary-FY26'!$N:$N,'Forecast Summary-FY26'!$A:$A, 'Analysis-School'!$A121,'Forecast Summary-FY26'!$C:$C, 'Analysis-School'!T$5,'Forecast Summary-FY26'!$D:$D, 'Analysis-School'!T$3)</f>
        <v>369</v>
      </c>
      <c r="U121" s="360">
        <f>SUMIFS('Forecast Summary-FY26'!$N:$N,'Forecast Summary-FY26'!$A:$A, 'Analysis-School'!$A121,'Forecast Summary-FY26'!$C:$C, 'Analysis-School'!U$5,'Forecast Summary-FY26'!$D:$D, 'Analysis-School'!U$3)</f>
        <v>324</v>
      </c>
      <c r="V121" s="360">
        <f>SUMIFS('Forecast Summary-FY26'!$N:$N,'Forecast Summary-FY26'!$A:$A, 'Analysis-School'!$A121,'Forecast Summary-FY26'!$C:$C, 'Analysis-School'!V$5,'Forecast Summary-FY26'!$D:$D, 'Analysis-School'!V$3)</f>
        <v>211</v>
      </c>
      <c r="W121" s="360">
        <v>205.39560890257144</v>
      </c>
      <c r="X121" s="360">
        <f>SUMIFS('Forecast Summary-FY25'!$O:$O,'Forecast Summary-FY25'!$A:$A, 'Analysis-School'!$A121,'Forecast Summary-FY25'!$C:$C, 'Analysis-School'!X$5,'Forecast Summary-FY25'!$D:$D, 'Analysis-School'!X$3)+SUMIFS('Forecast Summary-FY25'!$P:$P,'Forecast Summary-FY25'!$A:$A, 'Analysis-School'!$A121,'Forecast Summary-FY25'!$C:$C, 'Analysis-School'!X$5,'Forecast Summary-FY25'!$D:$D, 'Analysis-School'!X$3)</f>
        <v>404</v>
      </c>
      <c r="Y121" s="360">
        <v>195.12582845744285</v>
      </c>
      <c r="Z121" s="360">
        <f>SUMIFS('Forecast Summary-FY25'!$O:$O,'Forecast Summary-FY25'!$A:$A, 'Analysis-School'!$A121,'Forecast Summary-FY25'!$C:$C, 'Analysis-School'!Z$5,'Forecast Summary-FY25'!$D:$D, 'Analysis-School'!Z$3)+SUMIFS('Forecast Summary-FY25'!$P:$P,'Forecast Summary-FY25'!$A:$A, 'Analysis-School'!$A121,'Forecast Summary-FY25'!$C:$C, 'Analysis-School'!Z$5,'Forecast Summary-FY25'!$D:$D, 'Analysis-School'!Z$3)</f>
        <v>383.79999999999995</v>
      </c>
      <c r="AA121" s="361">
        <f>SUMIFS('Forecast Summary-FY26'!$O:$O,'Forecast Summary-FY26'!$A:$A, 'Analysis-School'!$A121,'Forecast Summary-FY26'!$C:$C, 'Analysis-School'!AA$5,'Forecast Summary-FY26'!$D:$D, 'Analysis-School'!AA$3)+SUMIFS('Forecast Summary-FY26'!$P:$P,'Forecast Summary-FY26'!$A:$A, 'Analysis-School'!$A121,'Forecast Summary-FY26'!$C:$C, 'Analysis-School'!AA$5,'Forecast Summary-FY26'!$D:$D, 'Analysis-School'!AA$3)</f>
        <v>364.60999999999996</v>
      </c>
      <c r="AB121" s="442">
        <f t="shared" si="42"/>
        <v>0.7280094786729856</v>
      </c>
      <c r="AD121" s="359" t="s">
        <v>1909</v>
      </c>
      <c r="AE121" s="360">
        <f>SUMIFS('Forecast Summary-FY26'!$AO:$AO,'Forecast Summary-FY26'!$A:$A, 'Analysis-School'!$A121,'Forecast Summary-FY26'!$C:$C, 'Analysis-School'!AE$5,'Forecast Summary-FY26'!$D:$D, 'Analysis-School'!AE$3)</f>
        <v>1</v>
      </c>
      <c r="AF121" s="360">
        <f>SUMIFS('Forecast Summary-FY26'!$AO:$AO,'Forecast Summary-FY26'!$A:$A, 'Analysis-School'!$A121,'Forecast Summary-FY26'!$C:$C, 'Analysis-School'!AF$5,'Forecast Summary-FY26'!$D:$D, 'Analysis-School'!AF$3)</f>
        <v>0</v>
      </c>
      <c r="AG121" s="360">
        <f>SUMIFS('Forecast Summary-FY26'!$AO:$AO,'Forecast Summary-FY26'!$A:$A, 'Analysis-School'!$A121,'Forecast Summary-FY26'!$C:$C, 'Analysis-School'!AG$5,'Forecast Summary-FY26'!$D:$D, 'Analysis-School'!AG$3)</f>
        <v>0</v>
      </c>
      <c r="AH121" s="360">
        <f>SUMIFS('Forecast Summary-FY26'!$AO:$AO,'Forecast Summary-FY26'!$A:$A, 'Analysis-School'!$A121,'Forecast Summary-FY26'!$C:$C, 'Analysis-School'!AH$5,'Forecast Summary-FY26'!$D:$D, 'Analysis-School'!AH$3)</f>
        <v>2</v>
      </c>
      <c r="AI121" s="360">
        <f>SUMIFS('Forecast Summary-FY26'!$AO:$AO,'Forecast Summary-FY26'!$A:$A, 'Analysis-School'!$A121,'Forecast Summary-FY26'!$C:$C, 'Analysis-School'!AI$5,'Forecast Summary-FY26'!$D:$D, 'Analysis-School'!AI$3)</f>
        <v>0</v>
      </c>
      <c r="AJ121" s="360">
        <f>SUMIFS('Forecast Summary-FY26'!$AO:$AO,'Forecast Summary-FY26'!$A:$A, 'Analysis-School'!$A121,'Forecast Summary-FY26'!$C:$C, 'Analysis-School'!AJ$5,'Forecast Summary-FY26'!$D:$D, 'Analysis-School'!AJ$3)</f>
        <v>2</v>
      </c>
      <c r="AK121" s="360">
        <v>1.9032732881726242</v>
      </c>
      <c r="AL121" s="360">
        <f>SUMIFS('Forecast Summary-FY25'!$AS:$AS,'Forecast Summary-FY25'!$A:$A, 'Analysis-School'!$A121,'Forecast Summary-FY25'!$C:$C, 'Analysis-School'!AL$5,'Forecast Summary-FY25'!$D:$D, 'Analysis-School'!AL$3)+SUMIFS('Forecast Summary-FY25'!$AW:$AW,'Forecast Summary-FY25'!$A:$A, 'Analysis-School'!$A121,'Forecast Summary-FY25'!$C:$C, 'Analysis-School'!AL$5,'Forecast Summary-FY25'!$D:$D, 'Analysis-School'!AL$3)</f>
        <v>0</v>
      </c>
      <c r="AM121" s="360">
        <v>2.0936006169898866</v>
      </c>
      <c r="AN121" s="360">
        <f>SUMIFS('Forecast Summary-FY25'!$AS:$AS,'Forecast Summary-FY25'!$A:$A, 'Analysis-School'!$A121,'Forecast Summary-FY25'!$C:$C, 'Analysis-School'!AN$5,'Forecast Summary-FY25'!$D:$D, 'Analysis-School'!AN$3)+SUMIFS('Forecast Summary-FY25'!$AW:$AW,'Forecast Summary-FY25'!$A:$A, 'Analysis-School'!$A121,'Forecast Summary-FY25'!$C:$C, 'Analysis-School'!AN$5,'Forecast Summary-FY25'!$D:$D, 'Analysis-School'!AN$3)</f>
        <v>1</v>
      </c>
      <c r="AO121" s="360">
        <f>SUMIFS('Forecast Summary-FY26'!$AS:$AS,'Forecast Summary-FY26'!$A:$A, 'Analysis-School'!$A121,'Forecast Summary-FY26'!$C:$C, 'Analysis-School'!AO$5,'Forecast Summary-FY26'!$D:$D, 'Analysis-School'!AO$3)+SUMIFS('Forecast Summary-FY26'!$AW:$AW,'Forecast Summary-FY26'!$A:$A, 'Analysis-School'!$A121,'Forecast Summary-FY26'!$C:$C, 'Analysis-School'!AO$5,'Forecast Summary-FY26'!$D:$D, 'Analysis-School'!AO$3)</f>
        <v>1</v>
      </c>
      <c r="AP121" s="442">
        <f t="shared" si="44"/>
        <v>-0.5</v>
      </c>
    </row>
    <row r="122" spans="1:42">
      <c r="A122" s="10" t="s">
        <v>59</v>
      </c>
      <c r="B122" s="354" t="s">
        <v>1749</v>
      </c>
      <c r="C122" s="355">
        <f>SUMIFS('Forecast Summary-FY26'!$Q:$Q,'Forecast Summary-FY26'!$A:$A, 'Analysis-School'!$A122,'Forecast Summary-FY26'!$C:$C, 'Analysis-School'!C$5,'Forecast Summary-FY26'!$D:$D, 'Analysis-School'!C$3)</f>
        <v>0</v>
      </c>
      <c r="D122" s="355">
        <f>SUMIFS('Forecast Summary-FY26'!$Q:$Q,'Forecast Summary-FY26'!$A:$A, 'Analysis-School'!$A122,'Forecast Summary-FY26'!$C:$C, 'Analysis-School'!D$5,'Forecast Summary-FY26'!$D:$D, 'Analysis-School'!D$3)</f>
        <v>0</v>
      </c>
      <c r="E122" s="355">
        <f>SUMIFS('Forecast Summary-FY26'!$Q:$Q,'Forecast Summary-FY26'!$A:$A, 'Analysis-School'!$A122,'Forecast Summary-FY26'!$C:$C, 'Analysis-School'!E$5,'Forecast Summary-FY26'!$D:$D, 'Analysis-School'!E$3)</f>
        <v>73</v>
      </c>
      <c r="F122" s="355">
        <f>SUMIFS('Forecast Summary-FY26'!$Q:$Q,'Forecast Summary-FY26'!$A:$A, 'Analysis-School'!$A122,'Forecast Summary-FY26'!$C:$C, 'Analysis-School'!F$5,'Forecast Summary-FY26'!$D:$D, 'Analysis-School'!F$3)</f>
        <v>57</v>
      </c>
      <c r="G122" s="355">
        <f>SUMIFS('Forecast Summary-FY26'!$Q:$Q,'Forecast Summary-FY26'!$A:$A, 'Analysis-School'!$A122,'Forecast Summary-FY26'!$C:$C, 'Analysis-School'!G$5,'Forecast Summary-FY26'!$D:$D, 'Analysis-School'!G$3)</f>
        <v>27</v>
      </c>
      <c r="H122" s="355">
        <f>SUMIFS('Forecast Summary-FY26'!$Q:$Q,'Forecast Summary-FY26'!$A:$A, 'Analysis-School'!$A122,'Forecast Summary-FY26'!$C:$C, 'Analysis-School'!H$5,'Forecast Summary-FY26'!$D:$D, 'Analysis-School'!H$3)</f>
        <v>25</v>
      </c>
      <c r="I122" s="355">
        <v>23.75</v>
      </c>
      <c r="J122" s="355">
        <f>SUMIFS('Forecast Summary-FY25'!$U:$U,'Forecast Summary-FY25'!$A:$A, 'Analysis-School'!$A122,'Forecast Summary-FY25'!$C:$C, 'Analysis-School'!J$5,'Forecast Summary-FY25'!$D:$D, 'Analysis-School'!J$3)+SUMIFS('Forecast Summary-FY25'!$Y:$Y,'Forecast Summary-FY25'!$A:$A, 'Analysis-School'!$A122,'Forecast Summary-FY25'!$C:$C, 'Analysis-School'!J$5,'Forecast Summary-FY25'!$D:$D, 'Analysis-School'!J$3)</f>
        <v>28</v>
      </c>
      <c r="K122" s="355">
        <v>22.5625</v>
      </c>
      <c r="L122" s="355">
        <f>SUMIFS('Forecast Summary-FY25'!$U:$U,'Forecast Summary-FY25'!$A:$A, 'Analysis-School'!$A122,'Forecast Summary-FY25'!$C:$C, 'Analysis-School'!L$5,'Forecast Summary-FY25'!$D:$D, 'Analysis-School'!L$3)+SUMIFS('Forecast Summary-FY25'!$Y:$Y,'Forecast Summary-FY25'!$A:$A, 'Analysis-School'!$A122,'Forecast Summary-FY25'!$C:$C, 'Analysis-School'!L$5,'Forecast Summary-FY25'!$D:$D, 'Analysis-School'!L$3)</f>
        <v>27.05</v>
      </c>
      <c r="M122" s="355">
        <f>SUMIFS('Forecast Summary-FY26'!$U:$U,'Forecast Summary-FY26'!$A:$A, 'Analysis-School'!$A122,'Forecast Summary-FY26'!$C:$C, 'Analysis-School'!M$5,'Forecast Summary-FY26'!$D:$D, 'Analysis-School'!M$3)+SUMIFS('Forecast Summary-FY26'!$Y:$Y,'Forecast Summary-FY26'!$A:$A, 'Analysis-School'!$A122,'Forecast Summary-FY26'!$C:$C, 'Analysis-School'!M$5,'Forecast Summary-FY26'!$D:$D, 'Analysis-School'!M$3)</f>
        <v>26.192500000000003</v>
      </c>
      <c r="N122" s="439">
        <f t="shared" si="43"/>
        <v>4.7700000000000076E-2</v>
      </c>
      <c r="P122" s="354" t="s">
        <v>1749</v>
      </c>
      <c r="Q122" s="355">
        <f>SUMIFS('Forecast Summary-FY26'!$N:$N,'Forecast Summary-FY26'!$A:$A, 'Analysis-School'!$A122,'Forecast Summary-FY26'!$C:$C, 'Analysis-School'!Q$5,'Forecast Summary-FY26'!$D:$D, 'Analysis-School'!Q$3)</f>
        <v>0</v>
      </c>
      <c r="R122" s="355">
        <f>SUMIFS('Forecast Summary-FY26'!$N:$N,'Forecast Summary-FY26'!$A:$A, 'Analysis-School'!$A122,'Forecast Summary-FY26'!$C:$C, 'Analysis-School'!R$5,'Forecast Summary-FY26'!$D:$D, 'Analysis-School'!R$3)</f>
        <v>0</v>
      </c>
      <c r="S122" s="355">
        <f>SUMIFS('Forecast Summary-FY26'!$N:$N,'Forecast Summary-FY26'!$A:$A, 'Analysis-School'!$A122,'Forecast Summary-FY26'!$C:$C, 'Analysis-School'!S$5,'Forecast Summary-FY26'!$D:$D, 'Analysis-School'!S$3)</f>
        <v>36</v>
      </c>
      <c r="T122" s="355">
        <f>SUMIFS('Forecast Summary-FY26'!$N:$N,'Forecast Summary-FY26'!$A:$A, 'Analysis-School'!$A122,'Forecast Summary-FY26'!$C:$C, 'Analysis-School'!T$5,'Forecast Summary-FY26'!$D:$D, 'Analysis-School'!T$3)</f>
        <v>57</v>
      </c>
      <c r="U122" s="355">
        <f>SUMIFS('Forecast Summary-FY26'!$N:$N,'Forecast Summary-FY26'!$A:$A, 'Analysis-School'!$A122,'Forecast Summary-FY26'!$C:$C, 'Analysis-School'!U$5,'Forecast Summary-FY26'!$D:$D, 'Analysis-School'!U$3)</f>
        <v>96</v>
      </c>
      <c r="V122" s="355">
        <f>SUMIFS('Forecast Summary-FY26'!$N:$N,'Forecast Summary-FY26'!$A:$A, 'Analysis-School'!$A122,'Forecast Summary-FY26'!$C:$C, 'Analysis-School'!V$5,'Forecast Summary-FY26'!$D:$D, 'Analysis-School'!V$3)</f>
        <v>62</v>
      </c>
      <c r="W122" s="355">
        <v>68.2</v>
      </c>
      <c r="X122" s="355">
        <f>SUMIFS('Forecast Summary-FY25'!$O:$O,'Forecast Summary-FY25'!$A:$A, 'Analysis-School'!$A122,'Forecast Summary-FY25'!$C:$C, 'Analysis-School'!X$5,'Forecast Summary-FY25'!$D:$D, 'Analysis-School'!X$3)+SUMIFS('Forecast Summary-FY25'!$P:$P,'Forecast Summary-FY25'!$A:$A, 'Analysis-School'!$A122,'Forecast Summary-FY25'!$C:$C, 'Analysis-School'!X$5,'Forecast Summary-FY25'!$D:$D, 'Analysis-School'!X$3)</f>
        <v>54</v>
      </c>
      <c r="Y122" s="355">
        <v>75.02000000000001</v>
      </c>
      <c r="Z122" s="355">
        <f>SUMIFS('Forecast Summary-FY25'!$O:$O,'Forecast Summary-FY25'!$A:$A, 'Analysis-School'!$A122,'Forecast Summary-FY25'!$C:$C, 'Analysis-School'!Z$5,'Forecast Summary-FY25'!$D:$D, 'Analysis-School'!Z$3)+SUMIFS('Forecast Summary-FY25'!$P:$P,'Forecast Summary-FY25'!$A:$A, 'Analysis-School'!$A122,'Forecast Summary-FY25'!$C:$C, 'Analysis-School'!Z$5,'Forecast Summary-FY25'!$D:$D, 'Analysis-School'!Z$3)</f>
        <v>60.400000000000006</v>
      </c>
      <c r="AA122" s="356">
        <f>SUMIFS('Forecast Summary-FY26'!$O:$O,'Forecast Summary-FY26'!$A:$A, 'Analysis-School'!$A122,'Forecast Summary-FY26'!$C:$C, 'Analysis-School'!AA$5,'Forecast Summary-FY26'!$D:$D, 'Analysis-School'!AA$3)+SUMIFS('Forecast Summary-FY26'!$P:$P,'Forecast Summary-FY26'!$A:$A, 'Analysis-School'!$A122,'Forecast Summary-FY26'!$C:$C, 'Analysis-School'!AA$5,'Forecast Summary-FY26'!$D:$D, 'Analysis-School'!AA$3)</f>
        <v>61</v>
      </c>
      <c r="AB122" s="439">
        <f t="shared" si="42"/>
        <v>-1.6129032258064502E-2</v>
      </c>
      <c r="AD122" s="354" t="s">
        <v>1749</v>
      </c>
      <c r="AE122" s="355">
        <f>SUMIFS('Forecast Summary-FY26'!$AO:$AO,'Forecast Summary-FY26'!$A:$A, 'Analysis-School'!$A122,'Forecast Summary-FY26'!$C:$C, 'Analysis-School'!AE$5,'Forecast Summary-FY26'!$D:$D, 'Analysis-School'!AE$3)</f>
        <v>0</v>
      </c>
      <c r="AF122" s="355">
        <f>SUMIFS('Forecast Summary-FY26'!$AO:$AO,'Forecast Summary-FY26'!$A:$A, 'Analysis-School'!$A122,'Forecast Summary-FY26'!$C:$C, 'Analysis-School'!AF$5,'Forecast Summary-FY26'!$D:$D, 'Analysis-School'!AF$3)</f>
        <v>0</v>
      </c>
      <c r="AG122" s="355">
        <f>SUMIFS('Forecast Summary-FY26'!$AO:$AO,'Forecast Summary-FY26'!$A:$A, 'Analysis-School'!$A122,'Forecast Summary-FY26'!$C:$C, 'Analysis-School'!AG$5,'Forecast Summary-FY26'!$D:$D, 'Analysis-School'!AG$3)</f>
        <v>0</v>
      </c>
      <c r="AH122" s="355">
        <f>SUMIFS('Forecast Summary-FY26'!$AO:$AO,'Forecast Summary-FY26'!$A:$A, 'Analysis-School'!$A122,'Forecast Summary-FY26'!$C:$C, 'Analysis-School'!AH$5,'Forecast Summary-FY26'!$D:$D, 'Analysis-School'!AH$3)</f>
        <v>0</v>
      </c>
      <c r="AI122" s="355">
        <f>SUMIFS('Forecast Summary-FY26'!$AO:$AO,'Forecast Summary-FY26'!$A:$A, 'Analysis-School'!$A122,'Forecast Summary-FY26'!$C:$C, 'Analysis-School'!AI$5,'Forecast Summary-FY26'!$D:$D, 'Analysis-School'!AI$3)</f>
        <v>0</v>
      </c>
      <c r="AJ122" s="355">
        <f>SUMIFS('Forecast Summary-FY26'!$AO:$AO,'Forecast Summary-FY26'!$A:$A, 'Analysis-School'!$A122,'Forecast Summary-FY26'!$C:$C, 'Analysis-School'!AJ$5,'Forecast Summary-FY26'!$D:$D, 'Analysis-School'!AJ$3)</f>
        <v>0</v>
      </c>
      <c r="AK122" s="355">
        <v>0</v>
      </c>
      <c r="AL122" s="355">
        <f>SUMIFS('Forecast Summary-FY25'!$AS:$AS,'Forecast Summary-FY25'!$A:$A, 'Analysis-School'!$A122,'Forecast Summary-FY25'!$C:$C, 'Analysis-School'!AL$5,'Forecast Summary-FY25'!$D:$D, 'Analysis-School'!AL$3)+SUMIFS('Forecast Summary-FY25'!$AW:$AW,'Forecast Summary-FY25'!$A:$A, 'Analysis-School'!$A122,'Forecast Summary-FY25'!$C:$C, 'Analysis-School'!AL$5,'Forecast Summary-FY25'!$D:$D, 'Analysis-School'!AL$3)</f>
        <v>0</v>
      </c>
      <c r="AM122" s="355">
        <v>0</v>
      </c>
      <c r="AN122" s="355">
        <f>SUMIFS('Forecast Summary-FY25'!$AS:$AS,'Forecast Summary-FY25'!$A:$A, 'Analysis-School'!$A122,'Forecast Summary-FY25'!$C:$C, 'Analysis-School'!AN$5,'Forecast Summary-FY25'!$D:$D, 'Analysis-School'!AN$3)+SUMIFS('Forecast Summary-FY25'!$AW:$AW,'Forecast Summary-FY25'!$A:$A, 'Analysis-School'!$A122,'Forecast Summary-FY25'!$C:$C, 'Analysis-School'!AN$5,'Forecast Summary-FY25'!$D:$D, 'Analysis-School'!AN$3)</f>
        <v>0</v>
      </c>
      <c r="AO122" s="355">
        <f>SUMIFS('Forecast Summary-FY26'!$AS:$AS,'Forecast Summary-FY26'!$A:$A, 'Analysis-School'!$A122,'Forecast Summary-FY26'!$C:$C, 'Analysis-School'!AO$5,'Forecast Summary-FY26'!$D:$D, 'Analysis-School'!AO$3)+SUMIFS('Forecast Summary-FY26'!$AW:$AW,'Forecast Summary-FY26'!$A:$A, 'Analysis-School'!$A122,'Forecast Summary-FY26'!$C:$C, 'Analysis-School'!AO$5,'Forecast Summary-FY26'!$D:$D, 'Analysis-School'!AO$3)</f>
        <v>0</v>
      </c>
      <c r="AP122" s="439" t="str">
        <f t="shared" si="44"/>
        <v>NA</v>
      </c>
    </row>
    <row r="123" spans="1:42">
      <c r="A123" s="10" t="s">
        <v>61</v>
      </c>
      <c r="B123" s="359" t="s">
        <v>1873</v>
      </c>
      <c r="C123" s="360">
        <f>SUMIFS('Forecast Summary-FY26'!$Q:$Q,'Forecast Summary-FY26'!$A:$A, 'Analysis-School'!$A123,'Forecast Summary-FY26'!$C:$C, 'Analysis-School'!C$5,'Forecast Summary-FY26'!$D:$D, 'Analysis-School'!C$3)</f>
        <v>0</v>
      </c>
      <c r="D123" s="360">
        <f>SUMIFS('Forecast Summary-FY26'!$Q:$Q,'Forecast Summary-FY26'!$A:$A, 'Analysis-School'!$A123,'Forecast Summary-FY26'!$C:$C, 'Analysis-School'!D$5,'Forecast Summary-FY26'!$D:$D, 'Analysis-School'!D$3)</f>
        <v>0</v>
      </c>
      <c r="E123" s="360">
        <f>SUMIFS('Forecast Summary-FY26'!$Q:$Q,'Forecast Summary-FY26'!$A:$A, 'Analysis-School'!$A123,'Forecast Summary-FY26'!$C:$C, 'Analysis-School'!E$5,'Forecast Summary-FY26'!$D:$D, 'Analysis-School'!E$3)</f>
        <v>4</v>
      </c>
      <c r="F123" s="360">
        <f>SUMIFS('Forecast Summary-FY26'!$Q:$Q,'Forecast Summary-FY26'!$A:$A, 'Analysis-School'!$A123,'Forecast Summary-FY26'!$C:$C, 'Analysis-School'!F$5,'Forecast Summary-FY26'!$D:$D, 'Analysis-School'!F$3)</f>
        <v>5</v>
      </c>
      <c r="G123" s="360">
        <f>SUMIFS('Forecast Summary-FY26'!$Q:$Q,'Forecast Summary-FY26'!$A:$A, 'Analysis-School'!$A123,'Forecast Summary-FY26'!$C:$C, 'Analysis-School'!G$5,'Forecast Summary-FY26'!$D:$D, 'Analysis-School'!G$3)</f>
        <v>5</v>
      </c>
      <c r="H123" s="360">
        <f>SUMIFS('Forecast Summary-FY26'!$Q:$Q,'Forecast Summary-FY26'!$A:$A, 'Analysis-School'!$A123,'Forecast Summary-FY26'!$C:$C, 'Analysis-School'!H$5,'Forecast Summary-FY26'!$D:$D, 'Analysis-School'!H$3)</f>
        <v>6</v>
      </c>
      <c r="I123" s="360">
        <v>6.4302067963214293</v>
      </c>
      <c r="J123" s="360">
        <f>SUMIFS('Forecast Summary-FY25'!$U:$U,'Forecast Summary-FY25'!$A:$A, 'Analysis-School'!$A123,'Forecast Summary-FY25'!$C:$C, 'Analysis-School'!J$5,'Forecast Summary-FY25'!$D:$D, 'Analysis-School'!J$3)+SUMIFS('Forecast Summary-FY25'!$Y:$Y,'Forecast Summary-FY25'!$A:$A, 'Analysis-School'!$A123,'Forecast Summary-FY25'!$C:$C, 'Analysis-School'!J$5,'Forecast Summary-FY25'!$D:$D, 'Analysis-School'!J$3)</f>
        <v>19</v>
      </c>
      <c r="K123" s="360">
        <v>7.0377046927142866</v>
      </c>
      <c r="L123" s="360">
        <f>SUMIFS('Forecast Summary-FY25'!$U:$U,'Forecast Summary-FY25'!$A:$A, 'Analysis-School'!$A123,'Forecast Summary-FY25'!$C:$C, 'Analysis-School'!L$5,'Forecast Summary-FY25'!$D:$D, 'Analysis-School'!L$3)+SUMIFS('Forecast Summary-FY25'!$Y:$Y,'Forecast Summary-FY25'!$A:$A, 'Analysis-School'!$A123,'Forecast Summary-FY25'!$C:$C, 'Analysis-School'!L$5,'Forecast Summary-FY25'!$D:$D, 'Analysis-School'!L$3)</f>
        <v>20.150000000000002</v>
      </c>
      <c r="M123" s="360">
        <f>SUMIFS('Forecast Summary-FY26'!$U:$U,'Forecast Summary-FY26'!$A:$A, 'Analysis-School'!$A123,'Forecast Summary-FY26'!$C:$C, 'Analysis-School'!M$5,'Forecast Summary-FY26'!$D:$D, 'Analysis-School'!M$3)+SUMIFS('Forecast Summary-FY26'!$Y:$Y,'Forecast Summary-FY26'!$A:$A, 'Analysis-School'!$A123,'Forecast Summary-FY26'!$C:$C, 'Analysis-School'!M$5,'Forecast Summary-FY26'!$D:$D, 'Analysis-School'!M$3)</f>
        <v>21.452500000000004</v>
      </c>
      <c r="N123" s="442">
        <f t="shared" si="43"/>
        <v>2.5754166666666674</v>
      </c>
      <c r="P123" s="359" t="s">
        <v>1873</v>
      </c>
      <c r="Q123" s="360">
        <f>SUMIFS('Forecast Summary-FY26'!$N:$N,'Forecast Summary-FY26'!$A:$A, 'Analysis-School'!$A123,'Forecast Summary-FY26'!$C:$C, 'Analysis-School'!Q$5,'Forecast Summary-FY26'!$D:$D, 'Analysis-School'!Q$3)</f>
        <v>0</v>
      </c>
      <c r="R123" s="360">
        <f>SUMIFS('Forecast Summary-FY26'!$N:$N,'Forecast Summary-FY26'!$A:$A, 'Analysis-School'!$A123,'Forecast Summary-FY26'!$C:$C, 'Analysis-School'!R$5,'Forecast Summary-FY26'!$D:$D, 'Analysis-School'!R$3)</f>
        <v>0</v>
      </c>
      <c r="S123" s="360">
        <f>SUMIFS('Forecast Summary-FY26'!$N:$N,'Forecast Summary-FY26'!$A:$A, 'Analysis-School'!$A123,'Forecast Summary-FY26'!$C:$C, 'Analysis-School'!S$5,'Forecast Summary-FY26'!$D:$D, 'Analysis-School'!S$3)</f>
        <v>135</v>
      </c>
      <c r="T123" s="360">
        <f>SUMIFS('Forecast Summary-FY26'!$N:$N,'Forecast Summary-FY26'!$A:$A, 'Analysis-School'!$A123,'Forecast Summary-FY26'!$C:$C, 'Analysis-School'!T$5,'Forecast Summary-FY26'!$D:$D, 'Analysis-School'!T$3)</f>
        <v>226</v>
      </c>
      <c r="U123" s="360">
        <f>SUMIFS('Forecast Summary-FY26'!$N:$N,'Forecast Summary-FY26'!$A:$A, 'Analysis-School'!$A123,'Forecast Summary-FY26'!$C:$C, 'Analysis-School'!U$5,'Forecast Summary-FY26'!$D:$D, 'Analysis-School'!U$3)</f>
        <v>236</v>
      </c>
      <c r="V123" s="360">
        <f>SUMIFS('Forecast Summary-FY26'!$N:$N,'Forecast Summary-FY26'!$A:$A, 'Analysis-School'!$A123,'Forecast Summary-FY26'!$C:$C, 'Analysis-School'!V$5,'Forecast Summary-FY26'!$D:$D, 'Analysis-School'!V$3)</f>
        <v>177</v>
      </c>
      <c r="W123" s="360">
        <v>194.70000000000002</v>
      </c>
      <c r="X123" s="360">
        <f>SUMIFS('Forecast Summary-FY25'!$O:$O,'Forecast Summary-FY25'!$A:$A, 'Analysis-School'!$A123,'Forecast Summary-FY25'!$C:$C, 'Analysis-School'!X$5,'Forecast Summary-FY25'!$D:$D, 'Analysis-School'!X$3)+SUMIFS('Forecast Summary-FY25'!$P:$P,'Forecast Summary-FY25'!$A:$A, 'Analysis-School'!$A123,'Forecast Summary-FY25'!$C:$C, 'Analysis-School'!X$5,'Forecast Summary-FY25'!$D:$D, 'Analysis-School'!X$3)</f>
        <v>133</v>
      </c>
      <c r="Y123" s="360">
        <v>214.17000000000004</v>
      </c>
      <c r="Z123" s="360">
        <f>SUMIFS('Forecast Summary-FY25'!$O:$O,'Forecast Summary-FY25'!$A:$A, 'Analysis-School'!$A123,'Forecast Summary-FY25'!$C:$C, 'Analysis-School'!Z$5,'Forecast Summary-FY25'!$D:$D, 'Analysis-School'!Z$3)+SUMIFS('Forecast Summary-FY25'!$P:$P,'Forecast Summary-FY25'!$A:$A, 'Analysis-School'!$A123,'Forecast Summary-FY25'!$C:$C, 'Analysis-School'!Z$5,'Forecast Summary-FY25'!$D:$D, 'Analysis-School'!Z$3)</f>
        <v>188.35</v>
      </c>
      <c r="AA123" s="361">
        <f>SUMIFS('Forecast Summary-FY26'!$O:$O,'Forecast Summary-FY26'!$A:$A, 'Analysis-School'!$A123,'Forecast Summary-FY26'!$C:$C, 'Analysis-School'!AA$5,'Forecast Summary-FY26'!$D:$D, 'Analysis-School'!AA$3)+SUMIFS('Forecast Summary-FY26'!$P:$P,'Forecast Summary-FY26'!$A:$A, 'Analysis-School'!$A123,'Forecast Summary-FY26'!$C:$C, 'Analysis-School'!AA$5,'Forecast Summary-FY26'!$D:$D, 'Analysis-School'!AA$3)</f>
        <v>182.03249999999997</v>
      </c>
      <c r="AB123" s="442">
        <f t="shared" si="42"/>
        <v>2.8432203389830324E-2</v>
      </c>
      <c r="AD123" s="359" t="s">
        <v>1873</v>
      </c>
      <c r="AE123" s="360">
        <f>SUMIFS('Forecast Summary-FY26'!$AO:$AO,'Forecast Summary-FY26'!$A:$A, 'Analysis-School'!$A123,'Forecast Summary-FY26'!$C:$C, 'Analysis-School'!AE$5,'Forecast Summary-FY26'!$D:$D, 'Analysis-School'!AE$3)</f>
        <v>0</v>
      </c>
      <c r="AF123" s="360">
        <f>SUMIFS('Forecast Summary-FY26'!$AO:$AO,'Forecast Summary-FY26'!$A:$A, 'Analysis-School'!$A123,'Forecast Summary-FY26'!$C:$C, 'Analysis-School'!AF$5,'Forecast Summary-FY26'!$D:$D, 'Analysis-School'!AF$3)</f>
        <v>0</v>
      </c>
      <c r="AG123" s="360">
        <f>SUMIFS('Forecast Summary-FY26'!$AO:$AO,'Forecast Summary-FY26'!$A:$A, 'Analysis-School'!$A123,'Forecast Summary-FY26'!$C:$C, 'Analysis-School'!AG$5,'Forecast Summary-FY26'!$D:$D, 'Analysis-School'!AG$3)</f>
        <v>0</v>
      </c>
      <c r="AH123" s="360">
        <f>SUMIFS('Forecast Summary-FY26'!$AO:$AO,'Forecast Summary-FY26'!$A:$A, 'Analysis-School'!$A123,'Forecast Summary-FY26'!$C:$C, 'Analysis-School'!AH$5,'Forecast Summary-FY26'!$D:$D, 'Analysis-School'!AH$3)</f>
        <v>0</v>
      </c>
      <c r="AI123" s="360">
        <f>SUMIFS('Forecast Summary-FY26'!$AO:$AO,'Forecast Summary-FY26'!$A:$A, 'Analysis-School'!$A123,'Forecast Summary-FY26'!$C:$C, 'Analysis-School'!AI$5,'Forecast Summary-FY26'!$D:$D, 'Analysis-School'!AI$3)</f>
        <v>0</v>
      </c>
      <c r="AJ123" s="360">
        <f>SUMIFS('Forecast Summary-FY26'!$AO:$AO,'Forecast Summary-FY26'!$A:$A, 'Analysis-School'!$A123,'Forecast Summary-FY26'!$C:$C, 'Analysis-School'!AJ$5,'Forecast Summary-FY26'!$D:$D, 'Analysis-School'!AJ$3)</f>
        <v>0</v>
      </c>
      <c r="AK123" s="360">
        <v>0</v>
      </c>
      <c r="AL123" s="360">
        <f>SUMIFS('Forecast Summary-FY25'!$AS:$AS,'Forecast Summary-FY25'!$A:$A, 'Analysis-School'!$A123,'Forecast Summary-FY25'!$C:$C, 'Analysis-School'!AL$5,'Forecast Summary-FY25'!$D:$D, 'Analysis-School'!AL$3)+SUMIFS('Forecast Summary-FY25'!$AW:$AW,'Forecast Summary-FY25'!$A:$A, 'Analysis-School'!$A123,'Forecast Summary-FY25'!$C:$C, 'Analysis-School'!AL$5,'Forecast Summary-FY25'!$D:$D, 'Analysis-School'!AL$3)</f>
        <v>0</v>
      </c>
      <c r="AM123" s="360">
        <v>0</v>
      </c>
      <c r="AN123" s="360">
        <f>SUMIFS('Forecast Summary-FY25'!$AS:$AS,'Forecast Summary-FY25'!$A:$A, 'Analysis-School'!$A123,'Forecast Summary-FY25'!$C:$C, 'Analysis-School'!AN$5,'Forecast Summary-FY25'!$D:$D, 'Analysis-School'!AN$3)+SUMIFS('Forecast Summary-FY25'!$AW:$AW,'Forecast Summary-FY25'!$A:$A, 'Analysis-School'!$A123,'Forecast Summary-FY25'!$C:$C, 'Analysis-School'!AN$5,'Forecast Summary-FY25'!$D:$D, 'Analysis-School'!AN$3)</f>
        <v>0</v>
      </c>
      <c r="AO123" s="360">
        <f>SUMIFS('Forecast Summary-FY26'!$AS:$AS,'Forecast Summary-FY26'!$A:$A, 'Analysis-School'!$A123,'Forecast Summary-FY26'!$C:$C, 'Analysis-School'!AO$5,'Forecast Summary-FY26'!$D:$D, 'Analysis-School'!AO$3)+SUMIFS('Forecast Summary-FY26'!$AW:$AW,'Forecast Summary-FY26'!$A:$A, 'Analysis-School'!$A123,'Forecast Summary-FY26'!$C:$C, 'Analysis-School'!AO$5,'Forecast Summary-FY26'!$D:$D, 'Analysis-School'!AO$3)</f>
        <v>0</v>
      </c>
      <c r="AP123" s="442" t="str">
        <f t="shared" si="44"/>
        <v>NA</v>
      </c>
    </row>
    <row r="124" spans="1:42">
      <c r="A124" s="10" t="s">
        <v>63</v>
      </c>
      <c r="B124" s="354" t="s">
        <v>1910</v>
      </c>
      <c r="C124" s="355">
        <f>SUMIFS('Forecast Summary-FY26'!$Q:$Q,'Forecast Summary-FY26'!$A:$A, 'Analysis-School'!$A124,'Forecast Summary-FY26'!$C:$C, 'Analysis-School'!C$5,'Forecast Summary-FY26'!$D:$D, 'Analysis-School'!C$3)</f>
        <v>0</v>
      </c>
      <c r="D124" s="355">
        <f>SUMIFS('Forecast Summary-FY26'!$Q:$Q,'Forecast Summary-FY26'!$A:$A, 'Analysis-School'!$A124,'Forecast Summary-FY26'!$C:$C, 'Analysis-School'!D$5,'Forecast Summary-FY26'!$D:$D, 'Analysis-School'!D$3)</f>
        <v>0</v>
      </c>
      <c r="E124" s="355">
        <f>SUMIFS('Forecast Summary-FY26'!$Q:$Q,'Forecast Summary-FY26'!$A:$A, 'Analysis-School'!$A124,'Forecast Summary-FY26'!$C:$C, 'Analysis-School'!E$5,'Forecast Summary-FY26'!$D:$D, 'Analysis-School'!E$3)</f>
        <v>74</v>
      </c>
      <c r="F124" s="355">
        <f>SUMIFS('Forecast Summary-FY26'!$Q:$Q,'Forecast Summary-FY26'!$A:$A, 'Analysis-School'!$A124,'Forecast Summary-FY26'!$C:$C, 'Analysis-School'!F$5,'Forecast Summary-FY26'!$D:$D, 'Analysis-School'!F$3)</f>
        <v>42</v>
      </c>
      <c r="G124" s="355">
        <f>SUMIFS('Forecast Summary-FY26'!$Q:$Q,'Forecast Summary-FY26'!$A:$A, 'Analysis-School'!$A124,'Forecast Summary-FY26'!$C:$C, 'Analysis-School'!G$5,'Forecast Summary-FY26'!$D:$D, 'Analysis-School'!G$3)</f>
        <v>34</v>
      </c>
      <c r="H124" s="355">
        <f>SUMIFS('Forecast Summary-FY26'!$Q:$Q,'Forecast Summary-FY26'!$A:$A, 'Analysis-School'!$A124,'Forecast Summary-FY26'!$C:$C, 'Analysis-School'!H$5,'Forecast Summary-FY26'!$D:$D, 'Analysis-School'!H$3)</f>
        <v>15</v>
      </c>
      <c r="I124" s="355">
        <v>14.25</v>
      </c>
      <c r="J124" s="355">
        <f>SUMIFS('Forecast Summary-FY25'!$U:$U,'Forecast Summary-FY25'!$A:$A, 'Analysis-School'!$A124,'Forecast Summary-FY25'!$C:$C, 'Analysis-School'!J$5,'Forecast Summary-FY25'!$D:$D, 'Analysis-School'!J$3)+SUMIFS('Forecast Summary-FY25'!$Y:$Y,'Forecast Summary-FY25'!$A:$A, 'Analysis-School'!$A124,'Forecast Summary-FY25'!$C:$C, 'Analysis-School'!J$5,'Forecast Summary-FY25'!$D:$D, 'Analysis-School'!J$3)</f>
        <v>11</v>
      </c>
      <c r="K124" s="355">
        <v>13.5375</v>
      </c>
      <c r="L124" s="355">
        <f>SUMIFS('Forecast Summary-FY25'!$U:$U,'Forecast Summary-FY25'!$A:$A, 'Analysis-School'!$A124,'Forecast Summary-FY25'!$C:$C, 'Analysis-School'!L$5,'Forecast Summary-FY25'!$D:$D, 'Analysis-School'!L$3)+SUMIFS('Forecast Summary-FY25'!$Y:$Y,'Forecast Summary-FY25'!$A:$A, 'Analysis-School'!$A124,'Forecast Summary-FY25'!$C:$C, 'Analysis-School'!L$5,'Forecast Summary-FY25'!$D:$D, 'Analysis-School'!L$3)</f>
        <v>14.45</v>
      </c>
      <c r="M124" s="355">
        <f>SUMIFS('Forecast Summary-FY26'!$U:$U,'Forecast Summary-FY26'!$A:$A, 'Analysis-School'!$A124,'Forecast Summary-FY26'!$C:$C, 'Analysis-School'!M$5,'Forecast Summary-FY26'!$D:$D, 'Analysis-School'!M$3)+SUMIFS('Forecast Summary-FY26'!$Y:$Y,'Forecast Summary-FY26'!$A:$A, 'Analysis-School'!$A124,'Forecast Summary-FY26'!$C:$C, 'Analysis-School'!M$5,'Forecast Summary-FY26'!$D:$D, 'Analysis-School'!M$3)</f>
        <v>14.4</v>
      </c>
      <c r="N124" s="439">
        <f t="shared" si="43"/>
        <v>-3.9999999999999925E-2</v>
      </c>
      <c r="P124" s="354" t="s">
        <v>1910</v>
      </c>
      <c r="Q124" s="355">
        <f>SUMIFS('Forecast Summary-FY26'!$N:$N,'Forecast Summary-FY26'!$A:$A, 'Analysis-School'!$A124,'Forecast Summary-FY26'!$C:$C, 'Analysis-School'!Q$5,'Forecast Summary-FY26'!$D:$D, 'Analysis-School'!Q$3)</f>
        <v>0</v>
      </c>
      <c r="R124" s="355">
        <f>SUMIFS('Forecast Summary-FY26'!$N:$N,'Forecast Summary-FY26'!$A:$A, 'Analysis-School'!$A124,'Forecast Summary-FY26'!$C:$C, 'Analysis-School'!R$5,'Forecast Summary-FY26'!$D:$D, 'Analysis-School'!R$3)</f>
        <v>0</v>
      </c>
      <c r="S124" s="355">
        <f>SUMIFS('Forecast Summary-FY26'!$N:$N,'Forecast Summary-FY26'!$A:$A, 'Analysis-School'!$A124,'Forecast Summary-FY26'!$C:$C, 'Analysis-School'!S$5,'Forecast Summary-FY26'!$D:$D, 'Analysis-School'!S$3)</f>
        <v>134</v>
      </c>
      <c r="T124" s="355">
        <f>SUMIFS('Forecast Summary-FY26'!$N:$N,'Forecast Summary-FY26'!$A:$A, 'Analysis-School'!$A124,'Forecast Summary-FY26'!$C:$C, 'Analysis-School'!T$5,'Forecast Summary-FY26'!$D:$D, 'Analysis-School'!T$3)</f>
        <v>213</v>
      </c>
      <c r="U124" s="355">
        <f>SUMIFS('Forecast Summary-FY26'!$N:$N,'Forecast Summary-FY26'!$A:$A, 'Analysis-School'!$A124,'Forecast Summary-FY26'!$C:$C, 'Analysis-School'!U$5,'Forecast Summary-FY26'!$D:$D, 'Analysis-School'!U$3)</f>
        <v>152</v>
      </c>
      <c r="V124" s="355">
        <f>SUMIFS('Forecast Summary-FY26'!$N:$N,'Forecast Summary-FY26'!$A:$A, 'Analysis-School'!$A124,'Forecast Summary-FY26'!$C:$C, 'Analysis-School'!V$5,'Forecast Summary-FY26'!$D:$D, 'Analysis-School'!V$3)</f>
        <v>203</v>
      </c>
      <c r="W124" s="355">
        <v>213.996914336</v>
      </c>
      <c r="X124" s="355">
        <f>SUMIFS('Forecast Summary-FY25'!$O:$O,'Forecast Summary-FY25'!$A:$A, 'Analysis-School'!$A124,'Forecast Summary-FY25'!$C:$C, 'Analysis-School'!X$5,'Forecast Summary-FY25'!$D:$D, 'Analysis-School'!X$3)+SUMIFS('Forecast Summary-FY25'!$P:$P,'Forecast Summary-FY25'!$A:$A, 'Analysis-School'!$A124,'Forecast Summary-FY25'!$C:$C, 'Analysis-School'!X$5,'Forecast Summary-FY25'!$D:$D, 'Analysis-School'!X$3)</f>
        <v>236</v>
      </c>
      <c r="Y124" s="355">
        <v>233.85924627200001</v>
      </c>
      <c r="Z124" s="355">
        <f>SUMIFS('Forecast Summary-FY25'!$O:$O,'Forecast Summary-FY25'!$A:$A, 'Analysis-School'!$A124,'Forecast Summary-FY25'!$C:$C, 'Analysis-School'!Z$5,'Forecast Summary-FY25'!$D:$D, 'Analysis-School'!Z$3)+SUMIFS('Forecast Summary-FY25'!$P:$P,'Forecast Summary-FY25'!$A:$A, 'Analysis-School'!$A124,'Forecast Summary-FY25'!$C:$C, 'Analysis-School'!Z$5,'Forecast Summary-FY25'!$D:$D, 'Analysis-School'!Z$3)</f>
        <v>224.2</v>
      </c>
      <c r="AA124" s="356">
        <f>SUMIFS('Forecast Summary-FY26'!$O:$O,'Forecast Summary-FY26'!$A:$A, 'Analysis-School'!$A124,'Forecast Summary-FY26'!$C:$C, 'Analysis-School'!AA$5,'Forecast Summary-FY26'!$D:$D, 'Analysis-School'!AA$3)+SUMIFS('Forecast Summary-FY26'!$P:$P,'Forecast Summary-FY26'!$A:$A, 'Analysis-School'!$A124,'Forecast Summary-FY26'!$C:$C, 'Analysis-School'!AA$5,'Forecast Summary-FY26'!$D:$D, 'Analysis-School'!AA$3)</f>
        <v>219.39249999999998</v>
      </c>
      <c r="AB124" s="439">
        <f t="shared" si="42"/>
        <v>8.0751231527093514E-2</v>
      </c>
      <c r="AD124" s="354" t="s">
        <v>1910</v>
      </c>
      <c r="AE124" s="355">
        <f>SUMIFS('Forecast Summary-FY26'!$AO:$AO,'Forecast Summary-FY26'!$A:$A, 'Analysis-School'!$A124,'Forecast Summary-FY26'!$C:$C, 'Analysis-School'!AE$5,'Forecast Summary-FY26'!$D:$D, 'Analysis-School'!AE$3)</f>
        <v>0</v>
      </c>
      <c r="AF124" s="355">
        <f>SUMIFS('Forecast Summary-FY26'!$AO:$AO,'Forecast Summary-FY26'!$A:$A, 'Analysis-School'!$A124,'Forecast Summary-FY26'!$C:$C, 'Analysis-School'!AF$5,'Forecast Summary-FY26'!$D:$D, 'Analysis-School'!AF$3)</f>
        <v>0</v>
      </c>
      <c r="AG124" s="355">
        <f>SUMIFS('Forecast Summary-FY26'!$AO:$AO,'Forecast Summary-FY26'!$A:$A, 'Analysis-School'!$A124,'Forecast Summary-FY26'!$C:$C, 'Analysis-School'!AG$5,'Forecast Summary-FY26'!$D:$D, 'Analysis-School'!AG$3)</f>
        <v>0</v>
      </c>
      <c r="AH124" s="355">
        <f>SUMIFS('Forecast Summary-FY26'!$AO:$AO,'Forecast Summary-FY26'!$A:$A, 'Analysis-School'!$A124,'Forecast Summary-FY26'!$C:$C, 'Analysis-School'!AH$5,'Forecast Summary-FY26'!$D:$D, 'Analysis-School'!AH$3)</f>
        <v>0</v>
      </c>
      <c r="AI124" s="355">
        <f>SUMIFS('Forecast Summary-FY26'!$AO:$AO,'Forecast Summary-FY26'!$A:$A, 'Analysis-School'!$A124,'Forecast Summary-FY26'!$C:$C, 'Analysis-School'!AI$5,'Forecast Summary-FY26'!$D:$D, 'Analysis-School'!AI$3)</f>
        <v>0</v>
      </c>
      <c r="AJ124" s="355">
        <f>SUMIFS('Forecast Summary-FY26'!$AO:$AO,'Forecast Summary-FY26'!$A:$A, 'Analysis-School'!$A124,'Forecast Summary-FY26'!$C:$C, 'Analysis-School'!AJ$5,'Forecast Summary-FY26'!$D:$D, 'Analysis-School'!AJ$3)</f>
        <v>0</v>
      </c>
      <c r="AK124" s="355">
        <v>0</v>
      </c>
      <c r="AL124" s="355">
        <f>SUMIFS('Forecast Summary-FY25'!$AS:$AS,'Forecast Summary-FY25'!$A:$A, 'Analysis-School'!$A124,'Forecast Summary-FY25'!$C:$C, 'Analysis-School'!AL$5,'Forecast Summary-FY25'!$D:$D, 'Analysis-School'!AL$3)+SUMIFS('Forecast Summary-FY25'!$AW:$AW,'Forecast Summary-FY25'!$A:$A, 'Analysis-School'!$A124,'Forecast Summary-FY25'!$C:$C, 'Analysis-School'!AL$5,'Forecast Summary-FY25'!$D:$D, 'Analysis-School'!AL$3)</f>
        <v>0</v>
      </c>
      <c r="AM124" s="355">
        <v>0</v>
      </c>
      <c r="AN124" s="355">
        <f>SUMIFS('Forecast Summary-FY25'!$AS:$AS,'Forecast Summary-FY25'!$A:$A, 'Analysis-School'!$A124,'Forecast Summary-FY25'!$C:$C, 'Analysis-School'!AN$5,'Forecast Summary-FY25'!$D:$D, 'Analysis-School'!AN$3)+SUMIFS('Forecast Summary-FY25'!$AW:$AW,'Forecast Summary-FY25'!$A:$A, 'Analysis-School'!$A124,'Forecast Summary-FY25'!$C:$C, 'Analysis-School'!AN$5,'Forecast Summary-FY25'!$D:$D, 'Analysis-School'!AN$3)</f>
        <v>0</v>
      </c>
      <c r="AO124" s="355">
        <f>SUMIFS('Forecast Summary-FY26'!$AS:$AS,'Forecast Summary-FY26'!$A:$A, 'Analysis-School'!$A124,'Forecast Summary-FY26'!$C:$C, 'Analysis-School'!AO$5,'Forecast Summary-FY26'!$D:$D, 'Analysis-School'!AO$3)+SUMIFS('Forecast Summary-FY26'!$AW:$AW,'Forecast Summary-FY26'!$A:$A, 'Analysis-School'!$A124,'Forecast Summary-FY26'!$C:$C, 'Analysis-School'!AO$5,'Forecast Summary-FY26'!$D:$D, 'Analysis-School'!AO$3)</f>
        <v>0</v>
      </c>
      <c r="AP124" s="439" t="str">
        <f t="shared" si="44"/>
        <v>NA</v>
      </c>
    </row>
    <row r="125" spans="1:42">
      <c r="A125" s="10" t="s">
        <v>65</v>
      </c>
      <c r="B125" s="359" t="s">
        <v>1874</v>
      </c>
      <c r="C125" s="360">
        <f>SUMIFS('Forecast Summary-FY26'!$Q:$Q,'Forecast Summary-FY26'!$A:$A, 'Analysis-School'!$A125,'Forecast Summary-FY26'!$C:$C, 'Analysis-School'!C$5,'Forecast Summary-FY26'!$D:$D, 'Analysis-School'!C$3)</f>
        <v>0</v>
      </c>
      <c r="D125" s="360">
        <f>SUMIFS('Forecast Summary-FY26'!$Q:$Q,'Forecast Summary-FY26'!$A:$A, 'Analysis-School'!$A125,'Forecast Summary-FY26'!$C:$C, 'Analysis-School'!D$5,'Forecast Summary-FY26'!$D:$D, 'Analysis-School'!D$3)</f>
        <v>0</v>
      </c>
      <c r="E125" s="360">
        <f>SUMIFS('Forecast Summary-FY26'!$Q:$Q,'Forecast Summary-FY26'!$A:$A, 'Analysis-School'!$A125,'Forecast Summary-FY26'!$C:$C, 'Analysis-School'!E$5,'Forecast Summary-FY26'!$D:$D, 'Analysis-School'!E$3)</f>
        <v>11</v>
      </c>
      <c r="F125" s="360">
        <f>SUMIFS('Forecast Summary-FY26'!$Q:$Q,'Forecast Summary-FY26'!$A:$A, 'Analysis-School'!$A125,'Forecast Summary-FY26'!$C:$C, 'Analysis-School'!F$5,'Forecast Summary-FY26'!$D:$D, 'Analysis-School'!F$3)</f>
        <v>5</v>
      </c>
      <c r="G125" s="360">
        <f>SUMIFS('Forecast Summary-FY26'!$Q:$Q,'Forecast Summary-FY26'!$A:$A, 'Analysis-School'!$A125,'Forecast Summary-FY26'!$C:$C, 'Analysis-School'!G$5,'Forecast Summary-FY26'!$D:$D, 'Analysis-School'!G$3)</f>
        <v>5</v>
      </c>
      <c r="H125" s="360">
        <f>SUMIFS('Forecast Summary-FY26'!$Q:$Q,'Forecast Summary-FY26'!$A:$A, 'Analysis-School'!$A125,'Forecast Summary-FY26'!$C:$C, 'Analysis-School'!H$5,'Forecast Summary-FY26'!$D:$D, 'Analysis-School'!H$3)</f>
        <v>0</v>
      </c>
      <c r="I125" s="441">
        <v>0</v>
      </c>
      <c r="J125" s="360">
        <f>SUMIFS('Forecast Summary-FY25'!$U:$U,'Forecast Summary-FY25'!$A:$A, 'Analysis-School'!$A125,'Forecast Summary-FY25'!$C:$C, 'Analysis-School'!J$5,'Forecast Summary-FY25'!$D:$D, 'Analysis-School'!J$3)+SUMIFS('Forecast Summary-FY25'!$Y:$Y,'Forecast Summary-FY25'!$A:$A, 'Analysis-School'!$A125,'Forecast Summary-FY25'!$C:$C, 'Analysis-School'!J$5,'Forecast Summary-FY25'!$D:$D, 'Analysis-School'!J$3)</f>
        <v>0</v>
      </c>
      <c r="K125" s="441">
        <v>0</v>
      </c>
      <c r="L125" s="360">
        <f>SUMIFS('Forecast Summary-FY25'!$U:$U,'Forecast Summary-FY25'!$A:$A, 'Analysis-School'!$A125,'Forecast Summary-FY25'!$C:$C, 'Analysis-School'!L$5,'Forecast Summary-FY25'!$D:$D, 'Analysis-School'!L$3)+SUMIFS('Forecast Summary-FY25'!$Y:$Y,'Forecast Summary-FY25'!$A:$A, 'Analysis-School'!$A125,'Forecast Summary-FY25'!$C:$C, 'Analysis-School'!L$5,'Forecast Summary-FY25'!$D:$D, 'Analysis-School'!L$3)</f>
        <v>4</v>
      </c>
      <c r="M125" s="360">
        <f>SUMIFS('Forecast Summary-FY26'!$U:$U,'Forecast Summary-FY26'!$A:$A, 'Analysis-School'!$A125,'Forecast Summary-FY26'!$C:$C, 'Analysis-School'!M$5,'Forecast Summary-FY26'!$D:$D, 'Analysis-School'!M$3)+SUMIFS('Forecast Summary-FY26'!$Y:$Y,'Forecast Summary-FY26'!$A:$A, 'Analysis-School'!$A125,'Forecast Summary-FY26'!$C:$C, 'Analysis-School'!M$5,'Forecast Summary-FY26'!$D:$D, 'Analysis-School'!M$3)</f>
        <v>4</v>
      </c>
      <c r="N125" s="442" t="str">
        <f t="shared" si="43"/>
        <v>NA</v>
      </c>
      <c r="P125" s="359" t="s">
        <v>1874</v>
      </c>
      <c r="Q125" s="360">
        <f>SUMIFS('Forecast Summary-FY26'!$N:$N,'Forecast Summary-FY26'!$A:$A, 'Analysis-School'!$A125,'Forecast Summary-FY26'!$C:$C, 'Analysis-School'!Q$5,'Forecast Summary-FY26'!$D:$D, 'Analysis-School'!Q$3)</f>
        <v>0</v>
      </c>
      <c r="R125" s="360">
        <f>SUMIFS('Forecast Summary-FY26'!$N:$N,'Forecast Summary-FY26'!$A:$A, 'Analysis-School'!$A125,'Forecast Summary-FY26'!$C:$C, 'Analysis-School'!R$5,'Forecast Summary-FY26'!$D:$D, 'Analysis-School'!R$3)</f>
        <v>0</v>
      </c>
      <c r="S125" s="360">
        <f>SUMIFS('Forecast Summary-FY26'!$N:$N,'Forecast Summary-FY26'!$A:$A, 'Analysis-School'!$A125,'Forecast Summary-FY26'!$C:$C, 'Analysis-School'!S$5,'Forecast Summary-FY26'!$D:$D, 'Analysis-School'!S$3)</f>
        <v>16</v>
      </c>
      <c r="T125" s="360">
        <f>SUMIFS('Forecast Summary-FY26'!$N:$N,'Forecast Summary-FY26'!$A:$A, 'Analysis-School'!$A125,'Forecast Summary-FY26'!$C:$C, 'Analysis-School'!T$5,'Forecast Summary-FY26'!$D:$D, 'Analysis-School'!T$3)</f>
        <v>54</v>
      </c>
      <c r="U125" s="360">
        <f>SUMIFS('Forecast Summary-FY26'!$N:$N,'Forecast Summary-FY26'!$A:$A, 'Analysis-School'!$A125,'Forecast Summary-FY26'!$C:$C, 'Analysis-School'!U$5,'Forecast Summary-FY26'!$D:$D, 'Analysis-School'!U$3)</f>
        <v>85</v>
      </c>
      <c r="V125" s="360">
        <f>SUMIFS('Forecast Summary-FY26'!$N:$N,'Forecast Summary-FY26'!$A:$A, 'Analysis-School'!$A125,'Forecast Summary-FY26'!$C:$C, 'Analysis-School'!V$5,'Forecast Summary-FY26'!$D:$D, 'Analysis-School'!V$3)</f>
        <v>72</v>
      </c>
      <c r="W125" s="360">
        <v>79.2</v>
      </c>
      <c r="X125" s="360">
        <f>SUMIFS('Forecast Summary-FY25'!$O:$O,'Forecast Summary-FY25'!$A:$A, 'Analysis-School'!$A125,'Forecast Summary-FY25'!$C:$C, 'Analysis-School'!X$5,'Forecast Summary-FY25'!$D:$D, 'Analysis-School'!X$3)+SUMIFS('Forecast Summary-FY25'!$P:$P,'Forecast Summary-FY25'!$A:$A, 'Analysis-School'!$A125,'Forecast Summary-FY25'!$C:$C, 'Analysis-School'!X$5,'Forecast Summary-FY25'!$D:$D, 'Analysis-School'!X$3)</f>
        <v>64</v>
      </c>
      <c r="Y125" s="360">
        <v>87.12</v>
      </c>
      <c r="Z125" s="360">
        <f>SUMIFS('Forecast Summary-FY25'!$O:$O,'Forecast Summary-FY25'!$A:$A, 'Analysis-School'!$A125,'Forecast Summary-FY25'!$C:$C, 'Analysis-School'!Z$5,'Forecast Summary-FY25'!$D:$D, 'Analysis-School'!Z$3)+SUMIFS('Forecast Summary-FY25'!$P:$P,'Forecast Summary-FY25'!$A:$A, 'Analysis-School'!$A125,'Forecast Summary-FY25'!$C:$C, 'Analysis-School'!Z$5,'Forecast Summary-FY25'!$D:$D, 'Analysis-School'!Z$3)</f>
        <v>66</v>
      </c>
      <c r="AA125" s="361">
        <f>SUMIFS('Forecast Summary-FY26'!$O:$O,'Forecast Summary-FY26'!$A:$A, 'Analysis-School'!$A125,'Forecast Summary-FY26'!$C:$C, 'Analysis-School'!AA$5,'Forecast Summary-FY26'!$D:$D, 'Analysis-School'!AA$3)+SUMIFS('Forecast Summary-FY26'!$P:$P,'Forecast Summary-FY26'!$A:$A, 'Analysis-School'!$A125,'Forecast Summary-FY26'!$C:$C, 'Analysis-School'!AA$5,'Forecast Summary-FY26'!$D:$D, 'Analysis-School'!AA$3)</f>
        <v>65</v>
      </c>
      <c r="AB125" s="442">
        <f t="shared" si="42"/>
        <v>-9.722222222222221E-2</v>
      </c>
      <c r="AD125" s="359" t="s">
        <v>1874</v>
      </c>
      <c r="AE125" s="360">
        <f>SUMIFS('Forecast Summary-FY26'!$AO:$AO,'Forecast Summary-FY26'!$A:$A, 'Analysis-School'!$A125,'Forecast Summary-FY26'!$C:$C, 'Analysis-School'!AE$5,'Forecast Summary-FY26'!$D:$D, 'Analysis-School'!AE$3)</f>
        <v>0</v>
      </c>
      <c r="AF125" s="360">
        <f>SUMIFS('Forecast Summary-FY26'!$AO:$AO,'Forecast Summary-FY26'!$A:$A, 'Analysis-School'!$A125,'Forecast Summary-FY26'!$C:$C, 'Analysis-School'!AF$5,'Forecast Summary-FY26'!$D:$D, 'Analysis-School'!AF$3)</f>
        <v>0</v>
      </c>
      <c r="AG125" s="360">
        <f>SUMIFS('Forecast Summary-FY26'!$AO:$AO,'Forecast Summary-FY26'!$A:$A, 'Analysis-School'!$A125,'Forecast Summary-FY26'!$C:$C, 'Analysis-School'!AG$5,'Forecast Summary-FY26'!$D:$D, 'Analysis-School'!AG$3)</f>
        <v>0</v>
      </c>
      <c r="AH125" s="360">
        <f>SUMIFS('Forecast Summary-FY26'!$AO:$AO,'Forecast Summary-FY26'!$A:$A, 'Analysis-School'!$A125,'Forecast Summary-FY26'!$C:$C, 'Analysis-School'!AH$5,'Forecast Summary-FY26'!$D:$D, 'Analysis-School'!AH$3)</f>
        <v>0</v>
      </c>
      <c r="AI125" s="360">
        <f>SUMIFS('Forecast Summary-FY26'!$AO:$AO,'Forecast Summary-FY26'!$A:$A, 'Analysis-School'!$A125,'Forecast Summary-FY26'!$C:$C, 'Analysis-School'!AI$5,'Forecast Summary-FY26'!$D:$D, 'Analysis-School'!AI$3)</f>
        <v>0</v>
      </c>
      <c r="AJ125" s="360">
        <f>SUMIFS('Forecast Summary-FY26'!$AO:$AO,'Forecast Summary-FY26'!$A:$A, 'Analysis-School'!$A125,'Forecast Summary-FY26'!$C:$C, 'Analysis-School'!AJ$5,'Forecast Summary-FY26'!$D:$D, 'Analysis-School'!AJ$3)</f>
        <v>0</v>
      </c>
      <c r="AK125" s="360">
        <v>0</v>
      </c>
      <c r="AL125" s="360">
        <f>SUMIFS('Forecast Summary-FY25'!$AS:$AS,'Forecast Summary-FY25'!$A:$A, 'Analysis-School'!$A125,'Forecast Summary-FY25'!$C:$C, 'Analysis-School'!AL$5,'Forecast Summary-FY25'!$D:$D, 'Analysis-School'!AL$3)+SUMIFS('Forecast Summary-FY25'!$AW:$AW,'Forecast Summary-FY25'!$A:$A, 'Analysis-School'!$A125,'Forecast Summary-FY25'!$C:$C, 'Analysis-School'!AL$5,'Forecast Summary-FY25'!$D:$D, 'Analysis-School'!AL$3)</f>
        <v>0</v>
      </c>
      <c r="AM125" s="360">
        <v>0</v>
      </c>
      <c r="AN125" s="360">
        <f>SUMIFS('Forecast Summary-FY25'!$AS:$AS,'Forecast Summary-FY25'!$A:$A, 'Analysis-School'!$A125,'Forecast Summary-FY25'!$C:$C, 'Analysis-School'!AN$5,'Forecast Summary-FY25'!$D:$D, 'Analysis-School'!AN$3)+SUMIFS('Forecast Summary-FY25'!$AW:$AW,'Forecast Summary-FY25'!$A:$A, 'Analysis-School'!$A125,'Forecast Summary-FY25'!$C:$C, 'Analysis-School'!AN$5,'Forecast Summary-FY25'!$D:$D, 'Analysis-School'!AN$3)</f>
        <v>0</v>
      </c>
      <c r="AO125" s="360">
        <f>SUMIFS('Forecast Summary-FY26'!$AS:$AS,'Forecast Summary-FY26'!$A:$A, 'Analysis-School'!$A125,'Forecast Summary-FY26'!$C:$C, 'Analysis-School'!AO$5,'Forecast Summary-FY26'!$D:$D, 'Analysis-School'!AO$3)+SUMIFS('Forecast Summary-FY26'!$AW:$AW,'Forecast Summary-FY26'!$A:$A, 'Analysis-School'!$A125,'Forecast Summary-FY26'!$C:$C, 'Analysis-School'!AO$5,'Forecast Summary-FY26'!$D:$D, 'Analysis-School'!AO$3)</f>
        <v>0</v>
      </c>
      <c r="AP125" s="442" t="str">
        <f t="shared" si="44"/>
        <v>NA</v>
      </c>
    </row>
    <row r="126" spans="1:42">
      <c r="A126" s="10" t="s">
        <v>67</v>
      </c>
      <c r="B126" s="354" t="s">
        <v>1911</v>
      </c>
      <c r="C126" s="355">
        <f>SUMIFS('Forecast Summary-FY26'!$Q:$Q,'Forecast Summary-FY26'!$A:$A, 'Analysis-School'!$A126,'Forecast Summary-FY26'!$C:$C, 'Analysis-School'!C$5,'Forecast Summary-FY26'!$D:$D, 'Analysis-School'!C$3)</f>
        <v>0</v>
      </c>
      <c r="D126" s="355">
        <f>SUMIFS('Forecast Summary-FY26'!$Q:$Q,'Forecast Summary-FY26'!$A:$A, 'Analysis-School'!$A126,'Forecast Summary-FY26'!$C:$C, 'Analysis-School'!D$5,'Forecast Summary-FY26'!$D:$D, 'Analysis-School'!D$3)</f>
        <v>0</v>
      </c>
      <c r="E126" s="355">
        <f>SUMIFS('Forecast Summary-FY26'!$Q:$Q,'Forecast Summary-FY26'!$A:$A, 'Analysis-School'!$A126,'Forecast Summary-FY26'!$C:$C, 'Analysis-School'!E$5,'Forecast Summary-FY26'!$D:$D, 'Analysis-School'!E$3)</f>
        <v>0</v>
      </c>
      <c r="F126" s="355">
        <f>SUMIFS('Forecast Summary-FY26'!$Q:$Q,'Forecast Summary-FY26'!$A:$A, 'Analysis-School'!$A126,'Forecast Summary-FY26'!$C:$C, 'Analysis-School'!F$5,'Forecast Summary-FY26'!$D:$D, 'Analysis-School'!F$3)</f>
        <v>0</v>
      </c>
      <c r="G126" s="355">
        <f>SUMIFS('Forecast Summary-FY26'!$Q:$Q,'Forecast Summary-FY26'!$A:$A, 'Analysis-School'!$A126,'Forecast Summary-FY26'!$C:$C, 'Analysis-School'!G$5,'Forecast Summary-FY26'!$D:$D, 'Analysis-School'!G$3)</f>
        <v>119</v>
      </c>
      <c r="H126" s="355">
        <f>SUMIFS('Forecast Summary-FY26'!$Q:$Q,'Forecast Summary-FY26'!$A:$A, 'Analysis-School'!$A126,'Forecast Summary-FY26'!$C:$C, 'Analysis-School'!H$5,'Forecast Summary-FY26'!$D:$D, 'Analysis-School'!H$3)</f>
        <v>0</v>
      </c>
      <c r="I126" s="355">
        <v>34.288285770500025</v>
      </c>
      <c r="J126" s="355">
        <f>SUMIFS('Forecast Summary-FY25'!$U:$U,'Forecast Summary-FY25'!$A:$A, 'Analysis-School'!$A126,'Forecast Summary-FY25'!$C:$C, 'Analysis-School'!J$5,'Forecast Summary-FY25'!$D:$D, 'Analysis-School'!J$3)+SUMIFS('Forecast Summary-FY25'!$Y:$Y,'Forecast Summary-FY25'!$A:$A, 'Analysis-School'!$A126,'Forecast Summary-FY25'!$C:$C, 'Analysis-School'!J$5,'Forecast Summary-FY25'!$D:$D, 'Analysis-School'!J$3)</f>
        <v>427</v>
      </c>
      <c r="K126" s="355">
        <v>37.71711434755003</v>
      </c>
      <c r="L126" s="355">
        <f>SUMIFS('Forecast Summary-FY25'!$U:$U,'Forecast Summary-FY25'!$A:$A, 'Analysis-School'!$A126,'Forecast Summary-FY25'!$C:$C, 'Analysis-School'!L$5,'Forecast Summary-FY25'!$D:$D, 'Analysis-School'!L$3)+SUMIFS('Forecast Summary-FY25'!$Y:$Y,'Forecast Summary-FY25'!$A:$A, 'Analysis-School'!$A126,'Forecast Summary-FY25'!$C:$C, 'Analysis-School'!L$5,'Forecast Summary-FY25'!$D:$D, 'Analysis-School'!L$3)</f>
        <v>405.65</v>
      </c>
      <c r="M126" s="355">
        <f>SUMIFS('Forecast Summary-FY26'!$U:$U,'Forecast Summary-FY26'!$A:$A, 'Analysis-School'!$A126,'Forecast Summary-FY26'!$C:$C, 'Analysis-School'!M$5,'Forecast Summary-FY26'!$D:$D, 'Analysis-School'!M$3)+SUMIFS('Forecast Summary-FY26'!$Y:$Y,'Forecast Summary-FY26'!$A:$A, 'Analysis-School'!$A126,'Forecast Summary-FY26'!$C:$C, 'Analysis-School'!M$5,'Forecast Summary-FY26'!$D:$D, 'Analysis-School'!M$3)</f>
        <v>385.36749999999995</v>
      </c>
      <c r="N126" s="439" t="str">
        <f t="shared" si="43"/>
        <v>NA</v>
      </c>
      <c r="P126" s="354" t="s">
        <v>1911</v>
      </c>
      <c r="Q126" s="355">
        <f>SUMIFS('Forecast Summary-FY26'!$N:$N,'Forecast Summary-FY26'!$A:$A, 'Analysis-School'!$A126,'Forecast Summary-FY26'!$C:$C, 'Analysis-School'!Q$5,'Forecast Summary-FY26'!$D:$D, 'Analysis-School'!Q$3)</f>
        <v>0</v>
      </c>
      <c r="R126" s="355">
        <f>SUMIFS('Forecast Summary-FY26'!$N:$N,'Forecast Summary-FY26'!$A:$A, 'Analysis-School'!$A126,'Forecast Summary-FY26'!$C:$C, 'Analysis-School'!R$5,'Forecast Summary-FY26'!$D:$D, 'Analysis-School'!R$3)</f>
        <v>0</v>
      </c>
      <c r="S126" s="355">
        <f>SUMIFS('Forecast Summary-FY26'!$N:$N,'Forecast Summary-FY26'!$A:$A, 'Analysis-School'!$A126,'Forecast Summary-FY26'!$C:$C, 'Analysis-School'!S$5,'Forecast Summary-FY26'!$D:$D, 'Analysis-School'!S$3)</f>
        <v>0</v>
      </c>
      <c r="T126" s="355">
        <f>SUMIFS('Forecast Summary-FY26'!$N:$N,'Forecast Summary-FY26'!$A:$A, 'Analysis-School'!$A126,'Forecast Summary-FY26'!$C:$C, 'Analysis-School'!T$5,'Forecast Summary-FY26'!$D:$D, 'Analysis-School'!T$3)</f>
        <v>0</v>
      </c>
      <c r="U126" s="355">
        <f>SUMIFS('Forecast Summary-FY26'!$N:$N,'Forecast Summary-FY26'!$A:$A, 'Analysis-School'!$A126,'Forecast Summary-FY26'!$C:$C, 'Analysis-School'!U$5,'Forecast Summary-FY26'!$D:$D, 'Analysis-School'!U$3)</f>
        <v>19</v>
      </c>
      <c r="V126" s="355">
        <f>SUMIFS('Forecast Summary-FY26'!$N:$N,'Forecast Summary-FY26'!$A:$A, 'Analysis-School'!$A126,'Forecast Summary-FY26'!$C:$C, 'Analysis-School'!V$5,'Forecast Summary-FY26'!$D:$D, 'Analysis-School'!V$3)</f>
        <v>284</v>
      </c>
      <c r="W126" s="355">
        <v>312.40000000000003</v>
      </c>
      <c r="X126" s="355">
        <f>SUMIFS('Forecast Summary-FY25'!$O:$O,'Forecast Summary-FY25'!$A:$A, 'Analysis-School'!$A126,'Forecast Summary-FY25'!$C:$C, 'Analysis-School'!X$5,'Forecast Summary-FY25'!$D:$D, 'Analysis-School'!X$3)+SUMIFS('Forecast Summary-FY25'!$P:$P,'Forecast Summary-FY25'!$A:$A, 'Analysis-School'!$A126,'Forecast Summary-FY25'!$C:$C, 'Analysis-School'!X$5,'Forecast Summary-FY25'!$D:$D, 'Analysis-School'!X$3)</f>
        <v>186</v>
      </c>
      <c r="Y126" s="355">
        <v>343.64000000000004</v>
      </c>
      <c r="Z126" s="355">
        <f>SUMIFS('Forecast Summary-FY25'!$O:$O,'Forecast Summary-FY25'!$A:$A, 'Analysis-School'!$A126,'Forecast Summary-FY25'!$C:$C, 'Analysis-School'!Z$5,'Forecast Summary-FY25'!$D:$D, 'Analysis-School'!Z$3)+SUMIFS('Forecast Summary-FY25'!$P:$P,'Forecast Summary-FY25'!$A:$A, 'Analysis-School'!$A126,'Forecast Summary-FY25'!$C:$C, 'Analysis-School'!Z$5,'Forecast Summary-FY25'!$D:$D, 'Analysis-School'!Z$3)</f>
        <v>183.7</v>
      </c>
      <c r="AA126" s="356">
        <f>SUMIFS('Forecast Summary-FY26'!$O:$O,'Forecast Summary-FY26'!$A:$A, 'Analysis-School'!$A126,'Forecast Summary-FY26'!$C:$C, 'Analysis-School'!AA$5,'Forecast Summary-FY26'!$D:$D, 'Analysis-School'!AA$3)+SUMIFS('Forecast Summary-FY26'!$P:$P,'Forecast Summary-FY26'!$A:$A, 'Analysis-School'!$A126,'Forecast Summary-FY26'!$C:$C, 'Analysis-School'!AA$5,'Forecast Summary-FY26'!$D:$D, 'Analysis-School'!AA$3)</f>
        <v>174.86499999999998</v>
      </c>
      <c r="AB126" s="439">
        <f t="shared" si="42"/>
        <v>-0.38427816901408463</v>
      </c>
      <c r="AD126" s="354" t="s">
        <v>1911</v>
      </c>
      <c r="AE126" s="355">
        <f>SUMIFS('Forecast Summary-FY26'!$AO:$AO,'Forecast Summary-FY26'!$A:$A, 'Analysis-School'!$A126,'Forecast Summary-FY26'!$C:$C, 'Analysis-School'!AE$5,'Forecast Summary-FY26'!$D:$D, 'Analysis-School'!AE$3)</f>
        <v>0</v>
      </c>
      <c r="AF126" s="355">
        <f>SUMIFS('Forecast Summary-FY26'!$AO:$AO,'Forecast Summary-FY26'!$A:$A, 'Analysis-School'!$A126,'Forecast Summary-FY26'!$C:$C, 'Analysis-School'!AF$5,'Forecast Summary-FY26'!$D:$D, 'Analysis-School'!AF$3)</f>
        <v>0</v>
      </c>
      <c r="AG126" s="355">
        <f>SUMIFS('Forecast Summary-FY26'!$AO:$AO,'Forecast Summary-FY26'!$A:$A, 'Analysis-School'!$A126,'Forecast Summary-FY26'!$C:$C, 'Analysis-School'!AG$5,'Forecast Summary-FY26'!$D:$D, 'Analysis-School'!AG$3)</f>
        <v>0</v>
      </c>
      <c r="AH126" s="355">
        <f>SUMIFS('Forecast Summary-FY26'!$AO:$AO,'Forecast Summary-FY26'!$A:$A, 'Analysis-School'!$A126,'Forecast Summary-FY26'!$C:$C, 'Analysis-School'!AH$5,'Forecast Summary-FY26'!$D:$D, 'Analysis-School'!AH$3)</f>
        <v>1</v>
      </c>
      <c r="AI126" s="355">
        <f>SUMIFS('Forecast Summary-FY26'!$AO:$AO,'Forecast Summary-FY26'!$A:$A, 'Analysis-School'!$A126,'Forecast Summary-FY26'!$C:$C, 'Analysis-School'!AI$5,'Forecast Summary-FY26'!$D:$D, 'Analysis-School'!AI$3)</f>
        <v>0</v>
      </c>
      <c r="AJ126" s="355">
        <f>SUMIFS('Forecast Summary-FY26'!$AO:$AO,'Forecast Summary-FY26'!$A:$A, 'Analysis-School'!$A126,'Forecast Summary-FY26'!$C:$C, 'Analysis-School'!AJ$5,'Forecast Summary-FY26'!$D:$D, 'Analysis-School'!AJ$3)</f>
        <v>0</v>
      </c>
      <c r="AK126" s="355">
        <v>0.11399128990070147</v>
      </c>
      <c r="AL126" s="355">
        <f>SUMIFS('Forecast Summary-FY25'!$AS:$AS,'Forecast Summary-FY25'!$A:$A, 'Analysis-School'!$A126,'Forecast Summary-FY25'!$C:$C, 'Analysis-School'!AL$5,'Forecast Summary-FY25'!$D:$D, 'Analysis-School'!AL$3)+SUMIFS('Forecast Summary-FY25'!$AW:$AW,'Forecast Summary-FY25'!$A:$A, 'Analysis-School'!$A126,'Forecast Summary-FY25'!$C:$C, 'Analysis-School'!AL$5,'Forecast Summary-FY25'!$D:$D, 'Analysis-School'!AL$3)</f>
        <v>0</v>
      </c>
      <c r="AM126" s="355">
        <v>0.12539041889077163</v>
      </c>
      <c r="AN126" s="355">
        <f>SUMIFS('Forecast Summary-FY25'!$AS:$AS,'Forecast Summary-FY25'!$A:$A, 'Analysis-School'!$A126,'Forecast Summary-FY25'!$C:$C, 'Analysis-School'!AN$5,'Forecast Summary-FY25'!$D:$D, 'Analysis-School'!AN$3)+SUMIFS('Forecast Summary-FY25'!$AW:$AW,'Forecast Summary-FY25'!$A:$A, 'Analysis-School'!$A126,'Forecast Summary-FY25'!$C:$C, 'Analysis-School'!AN$5,'Forecast Summary-FY25'!$D:$D, 'Analysis-School'!AN$3)</f>
        <v>0</v>
      </c>
      <c r="AO126" s="355">
        <f>SUMIFS('Forecast Summary-FY26'!$AS:$AS,'Forecast Summary-FY26'!$A:$A, 'Analysis-School'!$A126,'Forecast Summary-FY26'!$C:$C, 'Analysis-School'!AO$5,'Forecast Summary-FY26'!$D:$D, 'Analysis-School'!AO$3)+SUMIFS('Forecast Summary-FY26'!$AW:$AW,'Forecast Summary-FY26'!$A:$A, 'Analysis-School'!$A126,'Forecast Summary-FY26'!$C:$C, 'Analysis-School'!AO$5,'Forecast Summary-FY26'!$D:$D, 'Analysis-School'!AO$3)</f>
        <v>0</v>
      </c>
      <c r="AP126" s="439" t="str">
        <f t="shared" si="44"/>
        <v>NA</v>
      </c>
    </row>
    <row r="127" spans="1:42">
      <c r="A127" s="10" t="s">
        <v>69</v>
      </c>
      <c r="B127" s="359" t="s">
        <v>1875</v>
      </c>
      <c r="C127" s="360">
        <f>SUMIFS('Forecast Summary-FY26'!$Q:$Q,'Forecast Summary-FY26'!$A:$A, 'Analysis-School'!$A127,'Forecast Summary-FY26'!$C:$C, 'Analysis-School'!C$5,'Forecast Summary-FY26'!$D:$D, 'Analysis-School'!C$3)</f>
        <v>0</v>
      </c>
      <c r="D127" s="360">
        <f>SUMIFS('Forecast Summary-FY26'!$Q:$Q,'Forecast Summary-FY26'!$A:$A, 'Analysis-School'!$A127,'Forecast Summary-FY26'!$C:$C, 'Analysis-School'!D$5,'Forecast Summary-FY26'!$D:$D, 'Analysis-School'!D$3)</f>
        <v>0</v>
      </c>
      <c r="E127" s="360">
        <f>SUMIFS('Forecast Summary-FY26'!$Q:$Q,'Forecast Summary-FY26'!$A:$A, 'Analysis-School'!$A127,'Forecast Summary-FY26'!$C:$C, 'Analysis-School'!E$5,'Forecast Summary-FY26'!$D:$D, 'Analysis-School'!E$3)</f>
        <v>0</v>
      </c>
      <c r="F127" s="360">
        <f>SUMIFS('Forecast Summary-FY26'!$Q:$Q,'Forecast Summary-FY26'!$A:$A, 'Analysis-School'!$A127,'Forecast Summary-FY26'!$C:$C, 'Analysis-School'!F$5,'Forecast Summary-FY26'!$D:$D, 'Analysis-School'!F$3)</f>
        <v>50</v>
      </c>
      <c r="G127" s="360">
        <f>SUMIFS('Forecast Summary-FY26'!$Q:$Q,'Forecast Summary-FY26'!$A:$A, 'Analysis-School'!$A127,'Forecast Summary-FY26'!$C:$C, 'Analysis-School'!G$5,'Forecast Summary-FY26'!$D:$D, 'Analysis-School'!G$3)</f>
        <v>143</v>
      </c>
      <c r="H127" s="360">
        <f>SUMIFS('Forecast Summary-FY26'!$Q:$Q,'Forecast Summary-FY26'!$A:$A, 'Analysis-School'!$A127,'Forecast Summary-FY26'!$C:$C, 'Analysis-School'!H$5,'Forecast Summary-FY26'!$D:$D, 'Analysis-School'!H$3)</f>
        <v>13</v>
      </c>
      <c r="I127" s="360">
        <v>14.3</v>
      </c>
      <c r="J127" s="360">
        <f>SUMIFS('Forecast Summary-FY25'!$U:$U,'Forecast Summary-FY25'!$A:$A, 'Analysis-School'!$A127,'Forecast Summary-FY25'!$C:$C, 'Analysis-School'!J$5,'Forecast Summary-FY25'!$D:$D, 'Analysis-School'!J$3)+SUMIFS('Forecast Summary-FY25'!$Y:$Y,'Forecast Summary-FY25'!$A:$A, 'Analysis-School'!$A127,'Forecast Summary-FY25'!$C:$C, 'Analysis-School'!J$5,'Forecast Summary-FY25'!$D:$D, 'Analysis-School'!J$3)</f>
        <v>9</v>
      </c>
      <c r="K127" s="360">
        <v>15.730000000000002</v>
      </c>
      <c r="L127" s="360">
        <f>SUMIFS('Forecast Summary-FY25'!$U:$U,'Forecast Summary-FY25'!$A:$A, 'Analysis-School'!$A127,'Forecast Summary-FY25'!$C:$C, 'Analysis-School'!L$5,'Forecast Summary-FY25'!$D:$D, 'Analysis-School'!L$3)+SUMIFS('Forecast Summary-FY25'!$Y:$Y,'Forecast Summary-FY25'!$A:$A, 'Analysis-School'!$A127,'Forecast Summary-FY25'!$C:$C, 'Analysis-School'!L$5,'Forecast Summary-FY25'!$D:$D, 'Analysis-School'!L$3)</f>
        <v>9.9</v>
      </c>
      <c r="M127" s="360">
        <f>SUMIFS('Forecast Summary-FY26'!$U:$U,'Forecast Summary-FY26'!$A:$A, 'Analysis-School'!$A127,'Forecast Summary-FY26'!$C:$C, 'Analysis-School'!M$5,'Forecast Summary-FY26'!$D:$D, 'Analysis-School'!M$3)+SUMIFS('Forecast Summary-FY26'!$Y:$Y,'Forecast Summary-FY26'!$A:$A, 'Analysis-School'!$A127,'Forecast Summary-FY26'!$C:$C, 'Analysis-School'!M$5,'Forecast Summary-FY26'!$D:$D, 'Analysis-School'!M$3)</f>
        <v>9.6800000000000015</v>
      </c>
      <c r="N127" s="442">
        <f t="shared" si="43"/>
        <v>-0.25538461538461532</v>
      </c>
      <c r="P127" s="359" t="s">
        <v>1875</v>
      </c>
      <c r="Q127" s="360">
        <f>SUMIFS('Forecast Summary-FY26'!$N:$N,'Forecast Summary-FY26'!$A:$A, 'Analysis-School'!$A127,'Forecast Summary-FY26'!$C:$C, 'Analysis-School'!Q$5,'Forecast Summary-FY26'!$D:$D, 'Analysis-School'!Q$3)</f>
        <v>0</v>
      </c>
      <c r="R127" s="360">
        <f>SUMIFS('Forecast Summary-FY26'!$N:$N,'Forecast Summary-FY26'!$A:$A, 'Analysis-School'!$A127,'Forecast Summary-FY26'!$C:$C, 'Analysis-School'!R$5,'Forecast Summary-FY26'!$D:$D, 'Analysis-School'!R$3)</f>
        <v>0</v>
      </c>
      <c r="S127" s="360">
        <f>SUMIFS('Forecast Summary-FY26'!$N:$N,'Forecast Summary-FY26'!$A:$A, 'Analysis-School'!$A127,'Forecast Summary-FY26'!$C:$C, 'Analysis-School'!S$5,'Forecast Summary-FY26'!$D:$D, 'Analysis-School'!S$3)</f>
        <v>0</v>
      </c>
      <c r="T127" s="360">
        <f>SUMIFS('Forecast Summary-FY26'!$N:$N,'Forecast Summary-FY26'!$A:$A, 'Analysis-School'!$A127,'Forecast Summary-FY26'!$C:$C, 'Analysis-School'!T$5,'Forecast Summary-FY26'!$D:$D, 'Analysis-School'!T$3)</f>
        <v>0</v>
      </c>
      <c r="U127" s="360">
        <f>SUMIFS('Forecast Summary-FY26'!$N:$N,'Forecast Summary-FY26'!$A:$A, 'Analysis-School'!$A127,'Forecast Summary-FY26'!$C:$C, 'Analysis-School'!U$5,'Forecast Summary-FY26'!$D:$D, 'Analysis-School'!U$3)</f>
        <v>69</v>
      </c>
      <c r="V127" s="360">
        <f>SUMIFS('Forecast Summary-FY26'!$N:$N,'Forecast Summary-FY26'!$A:$A, 'Analysis-School'!$A127,'Forecast Summary-FY26'!$C:$C, 'Analysis-School'!V$5,'Forecast Summary-FY26'!$D:$D, 'Analysis-School'!V$3)</f>
        <v>63</v>
      </c>
      <c r="W127" s="360">
        <v>69.300000000000011</v>
      </c>
      <c r="X127" s="360">
        <f>SUMIFS('Forecast Summary-FY25'!$O:$O,'Forecast Summary-FY25'!$A:$A, 'Analysis-School'!$A127,'Forecast Summary-FY25'!$C:$C, 'Analysis-School'!X$5,'Forecast Summary-FY25'!$D:$D, 'Analysis-School'!X$3)+SUMIFS('Forecast Summary-FY25'!$P:$P,'Forecast Summary-FY25'!$A:$A, 'Analysis-School'!$A127,'Forecast Summary-FY25'!$C:$C, 'Analysis-School'!X$5,'Forecast Summary-FY25'!$D:$D, 'Analysis-School'!X$3)</f>
        <v>210</v>
      </c>
      <c r="Y127" s="360">
        <v>76.230000000000018</v>
      </c>
      <c r="Z127" s="360">
        <f>SUMIFS('Forecast Summary-FY25'!$O:$O,'Forecast Summary-FY25'!$A:$A, 'Analysis-School'!$A127,'Forecast Summary-FY25'!$C:$C, 'Analysis-School'!Z$5,'Forecast Summary-FY25'!$D:$D, 'Analysis-School'!Z$3)+SUMIFS('Forecast Summary-FY25'!$P:$P,'Forecast Summary-FY25'!$A:$A, 'Analysis-School'!$A127,'Forecast Summary-FY25'!$C:$C, 'Analysis-School'!Z$5,'Forecast Summary-FY25'!$D:$D, 'Analysis-School'!Z$3)</f>
        <v>214.05</v>
      </c>
      <c r="AA127" s="361">
        <f>SUMIFS('Forecast Summary-FY26'!$O:$O,'Forecast Summary-FY26'!$A:$A, 'Analysis-School'!$A127,'Forecast Summary-FY26'!$C:$C, 'Analysis-School'!AA$5,'Forecast Summary-FY26'!$D:$D, 'Analysis-School'!AA$3)+SUMIFS('Forecast Summary-FY26'!$P:$P,'Forecast Summary-FY26'!$A:$A, 'Analysis-School'!$A127,'Forecast Summary-FY26'!$C:$C, 'Analysis-School'!AA$5,'Forecast Summary-FY26'!$D:$D, 'Analysis-School'!AA$3)</f>
        <v>219.35250000000002</v>
      </c>
      <c r="AB127" s="442">
        <f t="shared" si="42"/>
        <v>2.4817857142857145</v>
      </c>
      <c r="AD127" s="359" t="s">
        <v>1875</v>
      </c>
      <c r="AE127" s="360">
        <f>SUMIFS('Forecast Summary-FY26'!$AO:$AO,'Forecast Summary-FY26'!$A:$A, 'Analysis-School'!$A127,'Forecast Summary-FY26'!$C:$C, 'Analysis-School'!AE$5,'Forecast Summary-FY26'!$D:$D, 'Analysis-School'!AE$3)</f>
        <v>0</v>
      </c>
      <c r="AF127" s="360">
        <f>SUMIFS('Forecast Summary-FY26'!$AO:$AO,'Forecast Summary-FY26'!$A:$A, 'Analysis-School'!$A127,'Forecast Summary-FY26'!$C:$C, 'Analysis-School'!AF$5,'Forecast Summary-FY26'!$D:$D, 'Analysis-School'!AF$3)</f>
        <v>0</v>
      </c>
      <c r="AG127" s="360">
        <f>SUMIFS('Forecast Summary-FY26'!$AO:$AO,'Forecast Summary-FY26'!$A:$A, 'Analysis-School'!$A127,'Forecast Summary-FY26'!$C:$C, 'Analysis-School'!AG$5,'Forecast Summary-FY26'!$D:$D, 'Analysis-School'!AG$3)</f>
        <v>0</v>
      </c>
      <c r="AH127" s="360">
        <f>SUMIFS('Forecast Summary-FY26'!$AO:$AO,'Forecast Summary-FY26'!$A:$A, 'Analysis-School'!$A127,'Forecast Summary-FY26'!$C:$C, 'Analysis-School'!AH$5,'Forecast Summary-FY26'!$D:$D, 'Analysis-School'!AH$3)</f>
        <v>0</v>
      </c>
      <c r="AI127" s="360">
        <f>SUMIFS('Forecast Summary-FY26'!$AO:$AO,'Forecast Summary-FY26'!$A:$A, 'Analysis-School'!$A127,'Forecast Summary-FY26'!$C:$C, 'Analysis-School'!AI$5,'Forecast Summary-FY26'!$D:$D, 'Analysis-School'!AI$3)</f>
        <v>0</v>
      </c>
      <c r="AJ127" s="360">
        <f>SUMIFS('Forecast Summary-FY26'!$AO:$AO,'Forecast Summary-FY26'!$A:$A, 'Analysis-School'!$A127,'Forecast Summary-FY26'!$C:$C, 'Analysis-School'!AJ$5,'Forecast Summary-FY26'!$D:$D, 'Analysis-School'!AJ$3)</f>
        <v>0</v>
      </c>
      <c r="AK127" s="360">
        <v>0</v>
      </c>
      <c r="AL127" s="360">
        <f>SUMIFS('Forecast Summary-FY25'!$AS:$AS,'Forecast Summary-FY25'!$A:$A, 'Analysis-School'!$A127,'Forecast Summary-FY25'!$C:$C, 'Analysis-School'!AL$5,'Forecast Summary-FY25'!$D:$D, 'Analysis-School'!AL$3)+SUMIFS('Forecast Summary-FY25'!$AW:$AW,'Forecast Summary-FY25'!$A:$A, 'Analysis-School'!$A127,'Forecast Summary-FY25'!$C:$C, 'Analysis-School'!AL$5,'Forecast Summary-FY25'!$D:$D, 'Analysis-School'!AL$3)</f>
        <v>0</v>
      </c>
      <c r="AM127" s="360">
        <v>0</v>
      </c>
      <c r="AN127" s="360">
        <f>SUMIFS('Forecast Summary-FY25'!$AS:$AS,'Forecast Summary-FY25'!$A:$A, 'Analysis-School'!$A127,'Forecast Summary-FY25'!$C:$C, 'Analysis-School'!AN$5,'Forecast Summary-FY25'!$D:$D, 'Analysis-School'!AN$3)+SUMIFS('Forecast Summary-FY25'!$AW:$AW,'Forecast Summary-FY25'!$A:$A, 'Analysis-School'!$A127,'Forecast Summary-FY25'!$C:$C, 'Analysis-School'!AN$5,'Forecast Summary-FY25'!$D:$D, 'Analysis-School'!AN$3)</f>
        <v>0</v>
      </c>
      <c r="AO127" s="360">
        <f>SUMIFS('Forecast Summary-FY26'!$AS:$AS,'Forecast Summary-FY26'!$A:$A, 'Analysis-School'!$A127,'Forecast Summary-FY26'!$C:$C, 'Analysis-School'!AO$5,'Forecast Summary-FY26'!$D:$D, 'Analysis-School'!AO$3)+SUMIFS('Forecast Summary-FY26'!$AW:$AW,'Forecast Summary-FY26'!$A:$A, 'Analysis-School'!$A127,'Forecast Summary-FY26'!$C:$C, 'Analysis-School'!AO$5,'Forecast Summary-FY26'!$D:$D, 'Analysis-School'!AO$3)</f>
        <v>0</v>
      </c>
      <c r="AP127" s="442" t="str">
        <f t="shared" si="44"/>
        <v>NA</v>
      </c>
    </row>
    <row r="128" spans="1:42">
      <c r="A128" s="10" t="s">
        <v>71</v>
      </c>
      <c r="B128" s="354" t="s">
        <v>1876</v>
      </c>
      <c r="C128" s="355">
        <f>SUMIFS('Forecast Summary-FY26'!$Q:$Q,'Forecast Summary-FY26'!$A:$A, 'Analysis-School'!$A128,'Forecast Summary-FY26'!$C:$C, 'Analysis-School'!C$5,'Forecast Summary-FY26'!$D:$D, 'Analysis-School'!C$3)</f>
        <v>0</v>
      </c>
      <c r="D128" s="355">
        <f>SUMIFS('Forecast Summary-FY26'!$Q:$Q,'Forecast Summary-FY26'!$A:$A, 'Analysis-School'!$A128,'Forecast Summary-FY26'!$C:$C, 'Analysis-School'!D$5,'Forecast Summary-FY26'!$D:$D, 'Analysis-School'!D$3)</f>
        <v>0</v>
      </c>
      <c r="E128" s="355">
        <f>SUMIFS('Forecast Summary-FY26'!$Q:$Q,'Forecast Summary-FY26'!$A:$A, 'Analysis-School'!$A128,'Forecast Summary-FY26'!$C:$C, 'Analysis-School'!E$5,'Forecast Summary-FY26'!$D:$D, 'Analysis-School'!E$3)</f>
        <v>415</v>
      </c>
      <c r="F128" s="355">
        <f>SUMIFS('Forecast Summary-FY26'!$Q:$Q,'Forecast Summary-FY26'!$A:$A, 'Analysis-School'!$A128,'Forecast Summary-FY26'!$C:$C, 'Analysis-School'!F$5,'Forecast Summary-FY26'!$D:$D, 'Analysis-School'!F$3)</f>
        <v>653</v>
      </c>
      <c r="G128" s="355">
        <f>SUMIFS('Forecast Summary-FY26'!$Q:$Q,'Forecast Summary-FY26'!$A:$A, 'Analysis-School'!$A128,'Forecast Summary-FY26'!$C:$C, 'Analysis-School'!G$5,'Forecast Summary-FY26'!$D:$D, 'Analysis-School'!G$3)</f>
        <v>1004</v>
      </c>
      <c r="H128" s="355">
        <f>SUMIFS('Forecast Summary-FY26'!$Q:$Q,'Forecast Summary-FY26'!$A:$A, 'Analysis-School'!$A128,'Forecast Summary-FY26'!$C:$C, 'Analysis-School'!H$5,'Forecast Summary-FY26'!$D:$D, 'Analysis-School'!H$3)</f>
        <v>1052</v>
      </c>
      <c r="I128" s="355">
        <v>1157.2</v>
      </c>
      <c r="J128" s="355">
        <f>SUMIFS('Forecast Summary-FY25'!$U:$U,'Forecast Summary-FY25'!$A:$A, 'Analysis-School'!$A128,'Forecast Summary-FY25'!$C:$C, 'Analysis-School'!J$5,'Forecast Summary-FY25'!$D:$D, 'Analysis-School'!J$3)+SUMIFS('Forecast Summary-FY25'!$Y:$Y,'Forecast Summary-FY25'!$A:$A, 'Analysis-School'!$A128,'Forecast Summary-FY25'!$C:$C, 'Analysis-School'!J$5,'Forecast Summary-FY25'!$D:$D, 'Analysis-School'!J$3)</f>
        <v>1299</v>
      </c>
      <c r="K128" s="355">
        <v>1272.92</v>
      </c>
      <c r="L128" s="355">
        <f>SUMIFS('Forecast Summary-FY25'!$U:$U,'Forecast Summary-FY25'!$A:$A, 'Analysis-School'!$A128,'Forecast Summary-FY25'!$C:$C, 'Analysis-School'!L$5,'Forecast Summary-FY25'!$D:$D, 'Analysis-School'!L$3)+SUMIFS('Forecast Summary-FY25'!$Y:$Y,'Forecast Summary-FY25'!$A:$A, 'Analysis-School'!$A128,'Forecast Summary-FY25'!$C:$C, 'Analysis-School'!L$5,'Forecast Summary-FY25'!$D:$D, 'Analysis-School'!L$3)</f>
        <v>1345.8000000000002</v>
      </c>
      <c r="M128" s="355">
        <f>SUMIFS('Forecast Summary-FY26'!$U:$U,'Forecast Summary-FY26'!$A:$A, 'Analysis-School'!$A128,'Forecast Summary-FY26'!$C:$C, 'Analysis-School'!M$5,'Forecast Summary-FY26'!$D:$D, 'Analysis-School'!M$3)+SUMIFS('Forecast Summary-FY26'!$Y:$Y,'Forecast Summary-FY26'!$A:$A, 'Analysis-School'!$A128,'Forecast Summary-FY26'!$C:$C, 'Analysis-School'!M$5,'Forecast Summary-FY26'!$D:$D, 'Analysis-School'!M$3)</f>
        <v>1392.1025</v>
      </c>
      <c r="N128" s="439">
        <f t="shared" si="43"/>
        <v>0.32329134980988594</v>
      </c>
      <c r="P128" s="354" t="s">
        <v>1876</v>
      </c>
      <c r="Q128" s="355">
        <f>SUMIFS('Forecast Summary-FY26'!$N:$N,'Forecast Summary-FY26'!$A:$A, 'Analysis-School'!$A128,'Forecast Summary-FY26'!$C:$C, 'Analysis-School'!Q$5,'Forecast Summary-FY26'!$D:$D, 'Analysis-School'!Q$3)</f>
        <v>0</v>
      </c>
      <c r="R128" s="355">
        <f>SUMIFS('Forecast Summary-FY26'!$N:$N,'Forecast Summary-FY26'!$A:$A, 'Analysis-School'!$A128,'Forecast Summary-FY26'!$C:$C, 'Analysis-School'!R$5,'Forecast Summary-FY26'!$D:$D, 'Analysis-School'!R$3)</f>
        <v>0</v>
      </c>
      <c r="S128" s="355">
        <f>SUMIFS('Forecast Summary-FY26'!$N:$N,'Forecast Summary-FY26'!$A:$A, 'Analysis-School'!$A128,'Forecast Summary-FY26'!$C:$C, 'Analysis-School'!S$5,'Forecast Summary-FY26'!$D:$D, 'Analysis-School'!S$3)</f>
        <v>0</v>
      </c>
      <c r="T128" s="355">
        <f>SUMIFS('Forecast Summary-FY26'!$N:$N,'Forecast Summary-FY26'!$A:$A, 'Analysis-School'!$A128,'Forecast Summary-FY26'!$C:$C, 'Analysis-School'!T$5,'Forecast Summary-FY26'!$D:$D, 'Analysis-School'!T$3)</f>
        <v>0</v>
      </c>
      <c r="U128" s="355">
        <f>SUMIFS('Forecast Summary-FY26'!$N:$N,'Forecast Summary-FY26'!$A:$A, 'Analysis-School'!$A128,'Forecast Summary-FY26'!$C:$C, 'Analysis-School'!U$5,'Forecast Summary-FY26'!$D:$D, 'Analysis-School'!U$3)</f>
        <v>0</v>
      </c>
      <c r="V128" s="355">
        <f>SUMIFS('Forecast Summary-FY26'!$N:$N,'Forecast Summary-FY26'!$A:$A, 'Analysis-School'!$A128,'Forecast Summary-FY26'!$C:$C, 'Analysis-School'!V$5,'Forecast Summary-FY26'!$D:$D, 'Analysis-School'!V$3)</f>
        <v>0</v>
      </c>
      <c r="W128" s="355">
        <v>0</v>
      </c>
      <c r="X128" s="355">
        <f>SUMIFS('Forecast Summary-FY25'!$O:$O,'Forecast Summary-FY25'!$A:$A, 'Analysis-School'!$A128,'Forecast Summary-FY25'!$C:$C, 'Analysis-School'!X$5,'Forecast Summary-FY25'!$D:$D, 'Analysis-School'!X$3)+SUMIFS('Forecast Summary-FY25'!$P:$P,'Forecast Summary-FY25'!$A:$A, 'Analysis-School'!$A128,'Forecast Summary-FY25'!$C:$C, 'Analysis-School'!X$5,'Forecast Summary-FY25'!$D:$D, 'Analysis-School'!X$3)</f>
        <v>25</v>
      </c>
      <c r="Y128" s="355">
        <v>0</v>
      </c>
      <c r="Z128" s="355">
        <f>SUMIFS('Forecast Summary-FY25'!$O:$O,'Forecast Summary-FY25'!$A:$A, 'Analysis-School'!$A128,'Forecast Summary-FY25'!$C:$C, 'Analysis-School'!Z$5,'Forecast Summary-FY25'!$D:$D, 'Analysis-School'!Z$3)+SUMIFS('Forecast Summary-FY25'!$P:$P,'Forecast Summary-FY25'!$A:$A, 'Analysis-School'!$A128,'Forecast Summary-FY25'!$C:$C, 'Analysis-School'!Z$5,'Forecast Summary-FY25'!$D:$D, 'Analysis-School'!Z$3)</f>
        <v>23.75</v>
      </c>
      <c r="AA128" s="356">
        <f>SUMIFS('Forecast Summary-FY26'!$O:$O,'Forecast Summary-FY26'!$A:$A, 'Analysis-School'!$A128,'Forecast Summary-FY26'!$C:$C, 'Analysis-School'!AA$5,'Forecast Summary-FY26'!$D:$D, 'Analysis-School'!AA$3)+SUMIFS('Forecast Summary-FY26'!$P:$P,'Forecast Summary-FY26'!$A:$A, 'Analysis-School'!$A128,'Forecast Summary-FY26'!$C:$C, 'Analysis-School'!AA$5,'Forecast Summary-FY26'!$D:$D, 'Analysis-School'!AA$3)</f>
        <v>22.5625</v>
      </c>
      <c r="AB128" s="439" t="str">
        <f t="shared" si="42"/>
        <v>NA</v>
      </c>
      <c r="AD128" s="354" t="s">
        <v>1876</v>
      </c>
      <c r="AE128" s="355">
        <f>SUMIFS('Forecast Summary-FY26'!$AO:$AO,'Forecast Summary-FY26'!$A:$A, 'Analysis-School'!$A128,'Forecast Summary-FY26'!$C:$C, 'Analysis-School'!AE$5,'Forecast Summary-FY26'!$D:$D, 'Analysis-School'!AE$3)</f>
        <v>0</v>
      </c>
      <c r="AF128" s="355">
        <f>SUMIFS('Forecast Summary-FY26'!$AO:$AO,'Forecast Summary-FY26'!$A:$A, 'Analysis-School'!$A128,'Forecast Summary-FY26'!$C:$C, 'Analysis-School'!AF$5,'Forecast Summary-FY26'!$D:$D, 'Analysis-School'!AF$3)</f>
        <v>0</v>
      </c>
      <c r="AG128" s="355">
        <f>SUMIFS('Forecast Summary-FY26'!$AO:$AO,'Forecast Summary-FY26'!$A:$A, 'Analysis-School'!$A128,'Forecast Summary-FY26'!$C:$C, 'Analysis-School'!AG$5,'Forecast Summary-FY26'!$D:$D, 'Analysis-School'!AG$3)</f>
        <v>5</v>
      </c>
      <c r="AH128" s="355">
        <f>SUMIFS('Forecast Summary-FY26'!$AO:$AO,'Forecast Summary-FY26'!$A:$A, 'Analysis-School'!$A128,'Forecast Summary-FY26'!$C:$C, 'Analysis-School'!AH$5,'Forecast Summary-FY26'!$D:$D, 'Analysis-School'!AH$3)</f>
        <v>5</v>
      </c>
      <c r="AI128" s="355">
        <f>SUMIFS('Forecast Summary-FY26'!$AO:$AO,'Forecast Summary-FY26'!$A:$A, 'Analysis-School'!$A128,'Forecast Summary-FY26'!$C:$C, 'Analysis-School'!AI$5,'Forecast Summary-FY26'!$D:$D, 'Analysis-School'!AI$3)</f>
        <v>9</v>
      </c>
      <c r="AJ128" s="355">
        <f>SUMIFS('Forecast Summary-FY26'!$AO:$AO,'Forecast Summary-FY26'!$A:$A, 'Analysis-School'!$A128,'Forecast Summary-FY26'!$C:$C, 'Analysis-School'!AJ$5,'Forecast Summary-FY26'!$D:$D, 'Analysis-School'!AJ$3)</f>
        <v>8</v>
      </c>
      <c r="AK128" s="355">
        <v>8.8000000000000007</v>
      </c>
      <c r="AL128" s="355">
        <f>SUMIFS('Forecast Summary-FY25'!$AS:$AS,'Forecast Summary-FY25'!$A:$A, 'Analysis-School'!$A128,'Forecast Summary-FY25'!$C:$C, 'Analysis-School'!AL$5,'Forecast Summary-FY25'!$D:$D, 'Analysis-School'!AL$3)+SUMIFS('Forecast Summary-FY25'!$AW:$AW,'Forecast Summary-FY25'!$A:$A, 'Analysis-School'!$A128,'Forecast Summary-FY25'!$C:$C, 'Analysis-School'!AL$5,'Forecast Summary-FY25'!$D:$D, 'Analysis-School'!AL$3)</f>
        <v>12</v>
      </c>
      <c r="AM128" s="355">
        <v>9.6800000000000015</v>
      </c>
      <c r="AN128" s="355">
        <f>SUMIFS('Forecast Summary-FY25'!$AS:$AS,'Forecast Summary-FY25'!$A:$A, 'Analysis-School'!$A128,'Forecast Summary-FY25'!$C:$C, 'Analysis-School'!AN$5,'Forecast Summary-FY25'!$D:$D, 'Analysis-School'!AN$3)+SUMIFS('Forecast Summary-FY25'!$AW:$AW,'Forecast Summary-FY25'!$A:$A, 'Analysis-School'!$A128,'Forecast Summary-FY25'!$C:$C, 'Analysis-School'!AN$5,'Forecast Summary-FY25'!$D:$D, 'Analysis-School'!AN$3)</f>
        <v>12</v>
      </c>
      <c r="AO128" s="355">
        <f>SUMIFS('Forecast Summary-FY26'!$AS:$AS,'Forecast Summary-FY26'!$A:$A, 'Analysis-School'!$A128,'Forecast Summary-FY26'!$C:$C, 'Analysis-School'!AO$5,'Forecast Summary-FY26'!$D:$D, 'Analysis-School'!AO$3)+SUMIFS('Forecast Summary-FY26'!$AW:$AW,'Forecast Summary-FY26'!$A:$A, 'Analysis-School'!$A128,'Forecast Summary-FY26'!$C:$C, 'Analysis-School'!AO$5,'Forecast Summary-FY26'!$D:$D, 'Analysis-School'!AO$3)</f>
        <v>12</v>
      </c>
      <c r="AP128" s="439">
        <f t="shared" si="44"/>
        <v>0.5</v>
      </c>
    </row>
    <row r="129" spans="1:42">
      <c r="A129" s="10" t="s">
        <v>73</v>
      </c>
      <c r="B129" s="359" t="s">
        <v>1912</v>
      </c>
      <c r="C129" s="360">
        <f>SUMIFS('Forecast Summary-FY26'!$Q:$Q,'Forecast Summary-FY26'!$A:$A, 'Analysis-School'!$A129,'Forecast Summary-FY26'!$C:$C, 'Analysis-School'!C$5,'Forecast Summary-FY26'!$D:$D, 'Analysis-School'!C$3)</f>
        <v>0</v>
      </c>
      <c r="D129" s="360">
        <f>SUMIFS('Forecast Summary-FY26'!$Q:$Q,'Forecast Summary-FY26'!$A:$A, 'Analysis-School'!$A129,'Forecast Summary-FY26'!$C:$C, 'Analysis-School'!D$5,'Forecast Summary-FY26'!$D:$D, 'Analysis-School'!D$3)</f>
        <v>0</v>
      </c>
      <c r="E129" s="360">
        <f>SUMIFS('Forecast Summary-FY26'!$Q:$Q,'Forecast Summary-FY26'!$A:$A, 'Analysis-School'!$A129,'Forecast Summary-FY26'!$C:$C, 'Analysis-School'!E$5,'Forecast Summary-FY26'!$D:$D, 'Analysis-School'!E$3)</f>
        <v>113</v>
      </c>
      <c r="F129" s="360">
        <f>SUMIFS('Forecast Summary-FY26'!$Q:$Q,'Forecast Summary-FY26'!$A:$A, 'Analysis-School'!$A129,'Forecast Summary-FY26'!$C:$C, 'Analysis-School'!F$5,'Forecast Summary-FY26'!$D:$D, 'Analysis-School'!F$3)</f>
        <v>40</v>
      </c>
      <c r="G129" s="360">
        <f>SUMIFS('Forecast Summary-FY26'!$Q:$Q,'Forecast Summary-FY26'!$A:$A, 'Analysis-School'!$A129,'Forecast Summary-FY26'!$C:$C, 'Analysis-School'!G$5,'Forecast Summary-FY26'!$D:$D, 'Analysis-School'!G$3)</f>
        <v>171</v>
      </c>
      <c r="H129" s="360">
        <f>SUMIFS('Forecast Summary-FY26'!$Q:$Q,'Forecast Summary-FY26'!$A:$A, 'Analysis-School'!$A129,'Forecast Summary-FY26'!$C:$C, 'Analysis-School'!H$5,'Forecast Summary-FY26'!$D:$D, 'Analysis-School'!H$3)</f>
        <v>85</v>
      </c>
      <c r="I129" s="360">
        <v>93.500000000000014</v>
      </c>
      <c r="J129" s="360">
        <f>SUMIFS('Forecast Summary-FY25'!$U:$U,'Forecast Summary-FY25'!$A:$A, 'Analysis-School'!$A129,'Forecast Summary-FY25'!$C:$C, 'Analysis-School'!J$5,'Forecast Summary-FY25'!$D:$D, 'Analysis-School'!J$3)+SUMIFS('Forecast Summary-FY25'!$Y:$Y,'Forecast Summary-FY25'!$A:$A, 'Analysis-School'!$A129,'Forecast Summary-FY25'!$C:$C, 'Analysis-School'!J$5,'Forecast Summary-FY25'!$D:$D, 'Analysis-School'!J$3)</f>
        <v>1020</v>
      </c>
      <c r="K129" s="360">
        <v>102.85000000000002</v>
      </c>
      <c r="L129" s="360">
        <f>SUMIFS('Forecast Summary-FY25'!$U:$U,'Forecast Summary-FY25'!$A:$A, 'Analysis-School'!$A129,'Forecast Summary-FY25'!$C:$C, 'Analysis-School'!L$5,'Forecast Summary-FY25'!$D:$D, 'Analysis-School'!L$3)+SUMIFS('Forecast Summary-FY25'!$Y:$Y,'Forecast Summary-FY25'!$A:$A, 'Analysis-School'!$A129,'Forecast Summary-FY25'!$C:$C, 'Analysis-School'!L$5,'Forecast Summary-FY25'!$D:$D, 'Analysis-School'!L$3)</f>
        <v>969</v>
      </c>
      <c r="M129" s="360">
        <f>SUMIFS('Forecast Summary-FY26'!$U:$U,'Forecast Summary-FY26'!$A:$A, 'Analysis-School'!$A129,'Forecast Summary-FY26'!$C:$C, 'Analysis-School'!M$5,'Forecast Summary-FY26'!$D:$D, 'Analysis-School'!M$3)+SUMIFS('Forecast Summary-FY26'!$Y:$Y,'Forecast Summary-FY26'!$A:$A, 'Analysis-School'!$A129,'Forecast Summary-FY26'!$C:$C, 'Analysis-School'!M$5,'Forecast Summary-FY26'!$D:$D, 'Analysis-School'!M$3)</f>
        <v>764.41750000000002</v>
      </c>
      <c r="N129" s="442">
        <f t="shared" si="43"/>
        <v>7.9931470588235296</v>
      </c>
      <c r="P129" s="359" t="s">
        <v>1912</v>
      </c>
      <c r="Q129" s="360">
        <f>SUMIFS('Forecast Summary-FY26'!$N:$N,'Forecast Summary-FY26'!$A:$A, 'Analysis-School'!$A129,'Forecast Summary-FY26'!$C:$C, 'Analysis-School'!Q$5,'Forecast Summary-FY26'!$D:$D, 'Analysis-School'!Q$3)</f>
        <v>0</v>
      </c>
      <c r="R129" s="360">
        <f>SUMIFS('Forecast Summary-FY26'!$N:$N,'Forecast Summary-FY26'!$A:$A, 'Analysis-School'!$A129,'Forecast Summary-FY26'!$C:$C, 'Analysis-School'!R$5,'Forecast Summary-FY26'!$D:$D, 'Analysis-School'!R$3)</f>
        <v>0</v>
      </c>
      <c r="S129" s="360">
        <f>SUMIFS('Forecast Summary-FY26'!$N:$N,'Forecast Summary-FY26'!$A:$A, 'Analysis-School'!$A129,'Forecast Summary-FY26'!$C:$C, 'Analysis-School'!S$5,'Forecast Summary-FY26'!$D:$D, 'Analysis-School'!S$3)</f>
        <v>1122</v>
      </c>
      <c r="T129" s="360">
        <f>SUMIFS('Forecast Summary-FY26'!$N:$N,'Forecast Summary-FY26'!$A:$A, 'Analysis-School'!$A129,'Forecast Summary-FY26'!$C:$C, 'Analysis-School'!T$5,'Forecast Summary-FY26'!$D:$D, 'Analysis-School'!T$3)</f>
        <v>199</v>
      </c>
      <c r="U129" s="360">
        <f>SUMIFS('Forecast Summary-FY26'!$N:$N,'Forecast Summary-FY26'!$A:$A, 'Analysis-School'!$A129,'Forecast Summary-FY26'!$C:$C, 'Analysis-School'!U$5,'Forecast Summary-FY26'!$D:$D, 'Analysis-School'!U$3)</f>
        <v>193</v>
      </c>
      <c r="V129" s="360">
        <f>SUMIFS('Forecast Summary-FY26'!$N:$N,'Forecast Summary-FY26'!$A:$A, 'Analysis-School'!$A129,'Forecast Summary-FY26'!$C:$C, 'Analysis-School'!V$5,'Forecast Summary-FY26'!$D:$D, 'Analysis-School'!V$3)</f>
        <v>711</v>
      </c>
      <c r="W129" s="360">
        <v>675.44999999999993</v>
      </c>
      <c r="X129" s="360">
        <f>SUMIFS('Forecast Summary-FY25'!$O:$O,'Forecast Summary-FY25'!$A:$A, 'Analysis-School'!$A129,'Forecast Summary-FY25'!$C:$C, 'Analysis-School'!X$5,'Forecast Summary-FY25'!$D:$D, 'Analysis-School'!X$3)+SUMIFS('Forecast Summary-FY25'!$P:$P,'Forecast Summary-FY25'!$A:$A, 'Analysis-School'!$A129,'Forecast Summary-FY25'!$C:$C, 'Analysis-School'!X$5,'Forecast Summary-FY25'!$D:$D, 'Analysis-School'!X$3)</f>
        <v>1408</v>
      </c>
      <c r="Y129" s="360">
        <v>641.6774999999999</v>
      </c>
      <c r="Z129" s="360">
        <f>SUMIFS('Forecast Summary-FY25'!$O:$O,'Forecast Summary-FY25'!$A:$A, 'Analysis-School'!$A129,'Forecast Summary-FY25'!$C:$C, 'Analysis-School'!Z$5,'Forecast Summary-FY25'!$D:$D, 'Analysis-School'!Z$3)+SUMIFS('Forecast Summary-FY25'!$P:$P,'Forecast Summary-FY25'!$A:$A, 'Analysis-School'!$A129,'Forecast Summary-FY25'!$C:$C, 'Analysis-School'!Z$5,'Forecast Summary-FY25'!$D:$D, 'Analysis-School'!Z$3)</f>
        <v>1337.6</v>
      </c>
      <c r="AA129" s="361">
        <f>SUMIFS('Forecast Summary-FY26'!$O:$O,'Forecast Summary-FY26'!$A:$A, 'Analysis-School'!$A129,'Forecast Summary-FY26'!$C:$C, 'Analysis-School'!AA$5,'Forecast Summary-FY26'!$D:$D, 'Analysis-School'!AA$3)+SUMIFS('Forecast Summary-FY26'!$P:$P,'Forecast Summary-FY26'!$A:$A, 'Analysis-School'!$A129,'Forecast Summary-FY26'!$C:$C, 'Analysis-School'!AA$5,'Forecast Summary-FY26'!$D:$D, 'Analysis-School'!AA$3)</f>
        <v>1270.7199999999998</v>
      </c>
      <c r="AB129" s="442">
        <f t="shared" si="42"/>
        <v>0.78722925457102644</v>
      </c>
      <c r="AD129" s="359" t="s">
        <v>1912</v>
      </c>
      <c r="AE129" s="360">
        <f>SUMIFS('Forecast Summary-FY26'!$AO:$AO,'Forecast Summary-FY26'!$A:$A, 'Analysis-School'!$A129,'Forecast Summary-FY26'!$C:$C, 'Analysis-School'!AE$5,'Forecast Summary-FY26'!$D:$D, 'Analysis-School'!AE$3)</f>
        <v>76</v>
      </c>
      <c r="AF129" s="360">
        <f>SUMIFS('Forecast Summary-FY26'!$AO:$AO,'Forecast Summary-FY26'!$A:$A, 'Analysis-School'!$A129,'Forecast Summary-FY26'!$C:$C, 'Analysis-School'!AF$5,'Forecast Summary-FY26'!$D:$D, 'Analysis-School'!AF$3)</f>
        <v>48</v>
      </c>
      <c r="AG129" s="360">
        <f>SUMIFS('Forecast Summary-FY26'!$AO:$AO,'Forecast Summary-FY26'!$A:$A, 'Analysis-School'!$A129,'Forecast Summary-FY26'!$C:$C, 'Analysis-School'!AG$5,'Forecast Summary-FY26'!$D:$D, 'Analysis-School'!AG$3)</f>
        <v>60</v>
      </c>
      <c r="AH129" s="360">
        <f>SUMIFS('Forecast Summary-FY26'!$AO:$AO,'Forecast Summary-FY26'!$A:$A, 'Analysis-School'!$A129,'Forecast Summary-FY26'!$C:$C, 'Analysis-School'!AH$5,'Forecast Summary-FY26'!$D:$D, 'Analysis-School'!AH$3)</f>
        <v>53</v>
      </c>
      <c r="AI129" s="360">
        <f>SUMIFS('Forecast Summary-FY26'!$AO:$AO,'Forecast Summary-FY26'!$A:$A, 'Analysis-School'!$A129,'Forecast Summary-FY26'!$C:$C, 'Analysis-School'!AI$5,'Forecast Summary-FY26'!$D:$D, 'Analysis-School'!AI$3)</f>
        <v>48</v>
      </c>
      <c r="AJ129" s="360">
        <f>SUMIFS('Forecast Summary-FY26'!$AO:$AO,'Forecast Summary-FY26'!$A:$A, 'Analysis-School'!$A129,'Forecast Summary-FY26'!$C:$C, 'Analysis-School'!AJ$5,'Forecast Summary-FY26'!$D:$D, 'Analysis-School'!AJ$3)</f>
        <v>23</v>
      </c>
      <c r="AK129" s="360">
        <v>23.50343213103611</v>
      </c>
      <c r="AL129" s="360">
        <f>SUMIFS('Forecast Summary-FY25'!$AS:$AS,'Forecast Summary-FY25'!$A:$A, 'Analysis-School'!$A129,'Forecast Summary-FY25'!$C:$C, 'Analysis-School'!AL$5,'Forecast Summary-FY25'!$D:$D, 'Analysis-School'!AL$3)+SUMIFS('Forecast Summary-FY25'!$AW:$AW,'Forecast Summary-FY25'!$A:$A, 'Analysis-School'!$A129,'Forecast Summary-FY25'!$C:$C, 'Analysis-School'!AL$5,'Forecast Summary-FY25'!$D:$D, 'Analysis-School'!AL$3)</f>
        <v>47</v>
      </c>
      <c r="AM129" s="360">
        <v>22.328260524484303</v>
      </c>
      <c r="AN129" s="360">
        <f>SUMIFS('Forecast Summary-FY25'!$AS:$AS,'Forecast Summary-FY25'!$A:$A, 'Analysis-School'!$A129,'Forecast Summary-FY25'!$C:$C, 'Analysis-School'!AN$5,'Forecast Summary-FY25'!$D:$D, 'Analysis-School'!AN$3)+SUMIFS('Forecast Summary-FY25'!$AW:$AW,'Forecast Summary-FY25'!$A:$A, 'Analysis-School'!$A129,'Forecast Summary-FY25'!$C:$C, 'Analysis-School'!AN$5,'Forecast Summary-FY25'!$D:$D, 'Analysis-School'!AN$3)</f>
        <v>51</v>
      </c>
      <c r="AO129" s="360">
        <f>SUMIFS('Forecast Summary-FY26'!$AS:$AS,'Forecast Summary-FY26'!$A:$A, 'Analysis-School'!$A129,'Forecast Summary-FY26'!$C:$C, 'Analysis-School'!AO$5,'Forecast Summary-FY26'!$D:$D, 'Analysis-School'!AO$3)+SUMIFS('Forecast Summary-FY26'!$AW:$AW,'Forecast Summary-FY26'!$A:$A, 'Analysis-School'!$A129,'Forecast Summary-FY26'!$C:$C, 'Analysis-School'!AO$5,'Forecast Summary-FY26'!$D:$D, 'Analysis-School'!AO$3)</f>
        <v>51</v>
      </c>
      <c r="AP129" s="442">
        <f t="shared" si="44"/>
        <v>1.2173913043478262</v>
      </c>
    </row>
    <row r="130" spans="1:42">
      <c r="A130" s="10" t="s">
        <v>75</v>
      </c>
      <c r="B130" s="354" t="s">
        <v>1877</v>
      </c>
      <c r="C130" s="355">
        <f>SUMIFS('Forecast Summary-FY26'!$Q:$Q,'Forecast Summary-FY26'!$A:$A, 'Analysis-School'!$A130,'Forecast Summary-FY26'!$C:$C, 'Analysis-School'!C$5,'Forecast Summary-FY26'!$D:$D, 'Analysis-School'!C$3)</f>
        <v>0</v>
      </c>
      <c r="D130" s="355">
        <f>SUMIFS('Forecast Summary-FY26'!$Q:$Q,'Forecast Summary-FY26'!$A:$A, 'Analysis-School'!$A130,'Forecast Summary-FY26'!$C:$C, 'Analysis-School'!D$5,'Forecast Summary-FY26'!$D:$D, 'Analysis-School'!D$3)</f>
        <v>0</v>
      </c>
      <c r="E130" s="355">
        <f>SUMIFS('Forecast Summary-FY26'!$Q:$Q,'Forecast Summary-FY26'!$A:$A, 'Analysis-School'!$A130,'Forecast Summary-FY26'!$C:$C, 'Analysis-School'!E$5,'Forecast Summary-FY26'!$D:$D, 'Analysis-School'!E$3)</f>
        <v>34</v>
      </c>
      <c r="F130" s="355">
        <f>SUMIFS('Forecast Summary-FY26'!$Q:$Q,'Forecast Summary-FY26'!$A:$A, 'Analysis-School'!$A130,'Forecast Summary-FY26'!$C:$C, 'Analysis-School'!F$5,'Forecast Summary-FY26'!$D:$D, 'Analysis-School'!F$3)</f>
        <v>22</v>
      </c>
      <c r="G130" s="355">
        <f>SUMIFS('Forecast Summary-FY26'!$Q:$Q,'Forecast Summary-FY26'!$A:$A, 'Analysis-School'!$A130,'Forecast Summary-FY26'!$C:$C, 'Analysis-School'!G$5,'Forecast Summary-FY26'!$D:$D, 'Analysis-School'!G$3)</f>
        <v>36</v>
      </c>
      <c r="H130" s="355">
        <f>SUMIFS('Forecast Summary-FY26'!$Q:$Q,'Forecast Summary-FY26'!$A:$A, 'Analysis-School'!$A130,'Forecast Summary-FY26'!$C:$C, 'Analysis-School'!H$5,'Forecast Summary-FY26'!$D:$D, 'Analysis-School'!H$3)</f>
        <v>133</v>
      </c>
      <c r="I130" s="355">
        <v>146.30000000000001</v>
      </c>
      <c r="J130" s="355">
        <f>SUMIFS('Forecast Summary-FY25'!$U:$U,'Forecast Summary-FY25'!$A:$A, 'Analysis-School'!$A130,'Forecast Summary-FY25'!$C:$C, 'Analysis-School'!J$5,'Forecast Summary-FY25'!$D:$D, 'Analysis-School'!J$3)+SUMIFS('Forecast Summary-FY25'!$Y:$Y,'Forecast Summary-FY25'!$A:$A, 'Analysis-School'!$A130,'Forecast Summary-FY25'!$C:$C, 'Analysis-School'!J$5,'Forecast Summary-FY25'!$D:$D, 'Analysis-School'!J$3)</f>
        <v>88</v>
      </c>
      <c r="K130" s="355">
        <v>160.93000000000004</v>
      </c>
      <c r="L130" s="355">
        <f>SUMIFS('Forecast Summary-FY25'!$U:$U,'Forecast Summary-FY25'!$A:$A, 'Analysis-School'!$A130,'Forecast Summary-FY25'!$C:$C, 'Analysis-School'!L$5,'Forecast Summary-FY25'!$D:$D, 'Analysis-School'!L$3)+SUMIFS('Forecast Summary-FY25'!$Y:$Y,'Forecast Summary-FY25'!$A:$A, 'Analysis-School'!$A130,'Forecast Summary-FY25'!$C:$C, 'Analysis-School'!L$5,'Forecast Summary-FY25'!$D:$D, 'Analysis-School'!L$3)</f>
        <v>86</v>
      </c>
      <c r="M130" s="355">
        <f>SUMIFS('Forecast Summary-FY26'!$U:$U,'Forecast Summary-FY26'!$A:$A, 'Analysis-School'!$A130,'Forecast Summary-FY26'!$C:$C, 'Analysis-School'!M$5,'Forecast Summary-FY26'!$D:$D, 'Analysis-School'!M$3)+SUMIFS('Forecast Summary-FY26'!$Y:$Y,'Forecast Summary-FY26'!$A:$A, 'Analysis-School'!$A130,'Forecast Summary-FY26'!$C:$C, 'Analysis-School'!M$5,'Forecast Summary-FY26'!$D:$D, 'Analysis-School'!M$3)</f>
        <v>84.339999999999989</v>
      </c>
      <c r="N130" s="439">
        <f t="shared" si="43"/>
        <v>-0.36586466165413545</v>
      </c>
      <c r="P130" s="354" t="s">
        <v>1877</v>
      </c>
      <c r="Q130" s="355">
        <f>SUMIFS('Forecast Summary-FY26'!$N:$N,'Forecast Summary-FY26'!$A:$A, 'Analysis-School'!$A130,'Forecast Summary-FY26'!$C:$C, 'Analysis-School'!Q$5,'Forecast Summary-FY26'!$D:$D, 'Analysis-School'!Q$3)</f>
        <v>0</v>
      </c>
      <c r="R130" s="355">
        <f>SUMIFS('Forecast Summary-FY26'!$N:$N,'Forecast Summary-FY26'!$A:$A, 'Analysis-School'!$A130,'Forecast Summary-FY26'!$C:$C, 'Analysis-School'!R$5,'Forecast Summary-FY26'!$D:$D, 'Analysis-School'!R$3)</f>
        <v>0</v>
      </c>
      <c r="S130" s="355">
        <f>SUMIFS('Forecast Summary-FY26'!$N:$N,'Forecast Summary-FY26'!$A:$A, 'Analysis-School'!$A130,'Forecast Summary-FY26'!$C:$C, 'Analysis-School'!S$5,'Forecast Summary-FY26'!$D:$D, 'Analysis-School'!S$3)</f>
        <v>704</v>
      </c>
      <c r="T130" s="355">
        <f>SUMIFS('Forecast Summary-FY26'!$N:$N,'Forecast Summary-FY26'!$A:$A, 'Analysis-School'!$A130,'Forecast Summary-FY26'!$C:$C, 'Analysis-School'!T$5,'Forecast Summary-FY26'!$D:$D, 'Analysis-School'!T$3)</f>
        <v>1771</v>
      </c>
      <c r="U130" s="355">
        <f>SUMIFS('Forecast Summary-FY26'!$N:$N,'Forecast Summary-FY26'!$A:$A, 'Analysis-School'!$A130,'Forecast Summary-FY26'!$C:$C, 'Analysis-School'!U$5,'Forecast Summary-FY26'!$D:$D, 'Analysis-School'!U$3)</f>
        <v>2266</v>
      </c>
      <c r="V130" s="355">
        <f>SUMIFS('Forecast Summary-FY26'!$N:$N,'Forecast Summary-FY26'!$A:$A, 'Analysis-School'!$A130,'Forecast Summary-FY26'!$C:$C, 'Analysis-School'!V$5,'Forecast Summary-FY26'!$D:$D, 'Analysis-School'!V$3)</f>
        <v>2498</v>
      </c>
      <c r="W130" s="355">
        <v>2747.8</v>
      </c>
      <c r="X130" s="355">
        <f>SUMIFS('Forecast Summary-FY25'!$O:$O,'Forecast Summary-FY25'!$A:$A, 'Analysis-School'!$A130,'Forecast Summary-FY25'!$C:$C, 'Analysis-School'!X$5,'Forecast Summary-FY25'!$D:$D, 'Analysis-School'!X$3)+SUMIFS('Forecast Summary-FY25'!$P:$P,'Forecast Summary-FY25'!$A:$A, 'Analysis-School'!$A130,'Forecast Summary-FY25'!$C:$C, 'Analysis-School'!X$5,'Forecast Summary-FY25'!$D:$D, 'Analysis-School'!X$3)</f>
        <v>3142</v>
      </c>
      <c r="Y130" s="355">
        <v>3022.5800000000004</v>
      </c>
      <c r="Z130" s="355">
        <f>SUMIFS('Forecast Summary-FY25'!$O:$O,'Forecast Summary-FY25'!$A:$A, 'Analysis-School'!$A130,'Forecast Summary-FY25'!$C:$C, 'Analysis-School'!Z$5,'Forecast Summary-FY25'!$D:$D, 'Analysis-School'!Z$3)+SUMIFS('Forecast Summary-FY25'!$P:$P,'Forecast Summary-FY25'!$A:$A, 'Analysis-School'!$A130,'Forecast Summary-FY25'!$C:$C, 'Analysis-School'!Z$5,'Forecast Summary-FY25'!$D:$D, 'Analysis-School'!Z$3)</f>
        <v>3387.3500000000004</v>
      </c>
      <c r="AA130" s="356">
        <f>SUMIFS('Forecast Summary-FY26'!$O:$O,'Forecast Summary-FY26'!$A:$A, 'Analysis-School'!$A130,'Forecast Summary-FY26'!$C:$C, 'Analysis-School'!AA$5,'Forecast Summary-FY26'!$D:$D, 'Analysis-School'!AA$3)+SUMIFS('Forecast Summary-FY26'!$P:$P,'Forecast Summary-FY26'!$A:$A, 'Analysis-School'!$A130,'Forecast Summary-FY26'!$C:$C, 'Analysis-School'!AA$5,'Forecast Summary-FY26'!$D:$D, 'Analysis-School'!AA$3)</f>
        <v>3383.2474999999999</v>
      </c>
      <c r="AB130" s="439">
        <f t="shared" si="42"/>
        <v>0.35438250600480381</v>
      </c>
      <c r="AD130" s="354" t="s">
        <v>1877</v>
      </c>
      <c r="AE130" s="355">
        <f>SUMIFS('Forecast Summary-FY26'!$AO:$AO,'Forecast Summary-FY26'!$A:$A, 'Analysis-School'!$A130,'Forecast Summary-FY26'!$C:$C, 'Analysis-School'!AE$5,'Forecast Summary-FY26'!$D:$D, 'Analysis-School'!AE$3)</f>
        <v>3</v>
      </c>
      <c r="AF130" s="355">
        <f>SUMIFS('Forecast Summary-FY26'!$AO:$AO,'Forecast Summary-FY26'!$A:$A, 'Analysis-School'!$A130,'Forecast Summary-FY26'!$C:$C, 'Analysis-School'!AF$5,'Forecast Summary-FY26'!$D:$D, 'Analysis-School'!AF$3)</f>
        <v>2</v>
      </c>
      <c r="AG130" s="355">
        <f>SUMIFS('Forecast Summary-FY26'!$AO:$AO,'Forecast Summary-FY26'!$A:$A, 'Analysis-School'!$A130,'Forecast Summary-FY26'!$C:$C, 'Analysis-School'!AG$5,'Forecast Summary-FY26'!$D:$D, 'Analysis-School'!AG$3)</f>
        <v>3</v>
      </c>
      <c r="AH130" s="355">
        <f>SUMIFS('Forecast Summary-FY26'!$AO:$AO,'Forecast Summary-FY26'!$A:$A, 'Analysis-School'!$A130,'Forecast Summary-FY26'!$C:$C, 'Analysis-School'!AH$5,'Forecast Summary-FY26'!$D:$D, 'Analysis-School'!AH$3)</f>
        <v>3</v>
      </c>
      <c r="AI130" s="355">
        <f>SUMIFS('Forecast Summary-FY26'!$AO:$AO,'Forecast Summary-FY26'!$A:$A, 'Analysis-School'!$A130,'Forecast Summary-FY26'!$C:$C, 'Analysis-School'!AI$5,'Forecast Summary-FY26'!$D:$D, 'Analysis-School'!AI$3)</f>
        <v>2</v>
      </c>
      <c r="AJ130" s="355">
        <f>SUMIFS('Forecast Summary-FY26'!$AO:$AO,'Forecast Summary-FY26'!$A:$A, 'Analysis-School'!$A130,'Forecast Summary-FY26'!$C:$C, 'Analysis-School'!AJ$5,'Forecast Summary-FY26'!$D:$D, 'Analysis-School'!AJ$3)</f>
        <v>0</v>
      </c>
      <c r="AK130" s="355">
        <v>0.28498516638663307</v>
      </c>
      <c r="AL130" s="355">
        <f>SUMIFS('Forecast Summary-FY25'!$AS:$AS,'Forecast Summary-FY25'!$A:$A, 'Analysis-School'!$A130,'Forecast Summary-FY25'!$C:$C, 'Analysis-School'!AL$5,'Forecast Summary-FY25'!$D:$D, 'Analysis-School'!AL$3)+SUMIFS('Forecast Summary-FY25'!$AW:$AW,'Forecast Summary-FY25'!$A:$A, 'Analysis-School'!$A130,'Forecast Summary-FY25'!$C:$C, 'Analysis-School'!AL$5,'Forecast Summary-FY25'!$D:$D, 'Analysis-School'!AL$3)</f>
        <v>2</v>
      </c>
      <c r="AM130" s="355">
        <v>0.27073590806730141</v>
      </c>
      <c r="AN130" s="355">
        <f>SUMIFS('Forecast Summary-FY25'!$AS:$AS,'Forecast Summary-FY25'!$A:$A, 'Analysis-School'!$A130,'Forecast Summary-FY25'!$C:$C, 'Analysis-School'!AN$5,'Forecast Summary-FY25'!$D:$D, 'Analysis-School'!AN$3)+SUMIFS('Forecast Summary-FY25'!$AW:$AW,'Forecast Summary-FY25'!$A:$A, 'Analysis-School'!$A130,'Forecast Summary-FY25'!$C:$C, 'Analysis-School'!AN$5,'Forecast Summary-FY25'!$D:$D, 'Analysis-School'!AN$3)</f>
        <v>2.0499999999999998</v>
      </c>
      <c r="AO130" s="355">
        <f>SUMIFS('Forecast Summary-FY26'!$AS:$AS,'Forecast Summary-FY26'!$A:$A, 'Analysis-School'!$A130,'Forecast Summary-FY26'!$C:$C, 'Analysis-School'!AO$5,'Forecast Summary-FY26'!$D:$D, 'Analysis-School'!AO$3)+SUMIFS('Forecast Summary-FY26'!$AW:$AW,'Forecast Summary-FY26'!$A:$A, 'Analysis-School'!$A130,'Forecast Summary-FY26'!$C:$C, 'Analysis-School'!AO$5,'Forecast Summary-FY26'!$D:$D, 'Analysis-School'!AO$3)</f>
        <v>2.1125000000000003</v>
      </c>
      <c r="AP130" s="439" t="str">
        <f t="shared" si="44"/>
        <v>NA</v>
      </c>
    </row>
    <row r="131" spans="1:42">
      <c r="A131" s="10" t="s">
        <v>77</v>
      </c>
      <c r="B131" s="359" t="s">
        <v>1913</v>
      </c>
      <c r="C131" s="360">
        <f>SUMIFS('Forecast Summary-FY26'!$Q:$Q,'Forecast Summary-FY26'!$A:$A, 'Analysis-School'!$A131,'Forecast Summary-FY26'!$C:$C, 'Analysis-School'!C$5,'Forecast Summary-FY26'!$D:$D, 'Analysis-School'!C$3)</f>
        <v>0</v>
      </c>
      <c r="D131" s="360">
        <f>SUMIFS('Forecast Summary-FY26'!$Q:$Q,'Forecast Summary-FY26'!$A:$A, 'Analysis-School'!$A131,'Forecast Summary-FY26'!$C:$C, 'Analysis-School'!D$5,'Forecast Summary-FY26'!$D:$D, 'Analysis-School'!D$3)</f>
        <v>0</v>
      </c>
      <c r="E131" s="360">
        <f>SUMIFS('Forecast Summary-FY26'!$Q:$Q,'Forecast Summary-FY26'!$A:$A, 'Analysis-School'!$A131,'Forecast Summary-FY26'!$C:$C, 'Analysis-School'!E$5,'Forecast Summary-FY26'!$D:$D, 'Analysis-School'!E$3)</f>
        <v>0</v>
      </c>
      <c r="F131" s="360">
        <f>SUMIFS('Forecast Summary-FY26'!$Q:$Q,'Forecast Summary-FY26'!$A:$A, 'Analysis-School'!$A131,'Forecast Summary-FY26'!$C:$C, 'Analysis-School'!F$5,'Forecast Summary-FY26'!$D:$D, 'Analysis-School'!F$3)</f>
        <v>0</v>
      </c>
      <c r="G131" s="360">
        <f>SUMIFS('Forecast Summary-FY26'!$Q:$Q,'Forecast Summary-FY26'!$A:$A, 'Analysis-School'!$A131,'Forecast Summary-FY26'!$C:$C, 'Analysis-School'!G$5,'Forecast Summary-FY26'!$D:$D, 'Analysis-School'!G$3)</f>
        <v>0</v>
      </c>
      <c r="H131" s="360">
        <f>SUMIFS('Forecast Summary-FY26'!$Q:$Q,'Forecast Summary-FY26'!$A:$A, 'Analysis-School'!$A131,'Forecast Summary-FY26'!$C:$C, 'Analysis-School'!H$5,'Forecast Summary-FY26'!$D:$D, 'Analysis-School'!H$3)</f>
        <v>0</v>
      </c>
      <c r="I131" s="360">
        <v>0</v>
      </c>
      <c r="J131" s="360">
        <f>SUMIFS('Forecast Summary-FY25'!$U:$U,'Forecast Summary-FY25'!$A:$A, 'Analysis-School'!$A131,'Forecast Summary-FY25'!$C:$C, 'Analysis-School'!J$5,'Forecast Summary-FY25'!$D:$D, 'Analysis-School'!J$3)+SUMIFS('Forecast Summary-FY25'!$Y:$Y,'Forecast Summary-FY25'!$A:$A, 'Analysis-School'!$A131,'Forecast Summary-FY25'!$C:$C, 'Analysis-School'!J$5,'Forecast Summary-FY25'!$D:$D, 'Analysis-School'!J$3)</f>
        <v>0</v>
      </c>
      <c r="K131" s="360">
        <v>0</v>
      </c>
      <c r="L131" s="360">
        <f>SUMIFS('Forecast Summary-FY25'!$U:$U,'Forecast Summary-FY25'!$A:$A, 'Analysis-School'!$A131,'Forecast Summary-FY25'!$C:$C, 'Analysis-School'!L$5,'Forecast Summary-FY25'!$D:$D, 'Analysis-School'!L$3)+SUMIFS('Forecast Summary-FY25'!$Y:$Y,'Forecast Summary-FY25'!$A:$A, 'Analysis-School'!$A131,'Forecast Summary-FY25'!$C:$C, 'Analysis-School'!L$5,'Forecast Summary-FY25'!$D:$D, 'Analysis-School'!L$3)</f>
        <v>0</v>
      </c>
      <c r="M131" s="360">
        <f>SUMIFS('Forecast Summary-FY26'!$U:$U,'Forecast Summary-FY26'!$A:$A, 'Analysis-School'!$A131,'Forecast Summary-FY26'!$C:$C, 'Analysis-School'!M$5,'Forecast Summary-FY26'!$D:$D, 'Analysis-School'!M$3)+SUMIFS('Forecast Summary-FY26'!$Y:$Y,'Forecast Summary-FY26'!$A:$A, 'Analysis-School'!$A131,'Forecast Summary-FY26'!$C:$C, 'Analysis-School'!M$5,'Forecast Summary-FY26'!$D:$D, 'Analysis-School'!M$3)</f>
        <v>0</v>
      </c>
      <c r="N131" s="442" t="str">
        <f t="shared" si="43"/>
        <v>NA</v>
      </c>
      <c r="P131" s="359" t="s">
        <v>1913</v>
      </c>
      <c r="Q131" s="360">
        <f>SUMIFS('Forecast Summary-FY26'!$N:$N,'Forecast Summary-FY26'!$A:$A, 'Analysis-School'!$A131,'Forecast Summary-FY26'!$C:$C, 'Analysis-School'!Q$5,'Forecast Summary-FY26'!$D:$D, 'Analysis-School'!Q$3)</f>
        <v>0</v>
      </c>
      <c r="R131" s="360">
        <f>SUMIFS('Forecast Summary-FY26'!$N:$N,'Forecast Summary-FY26'!$A:$A, 'Analysis-School'!$A131,'Forecast Summary-FY26'!$C:$C, 'Analysis-School'!R$5,'Forecast Summary-FY26'!$D:$D, 'Analysis-School'!R$3)</f>
        <v>0</v>
      </c>
      <c r="S131" s="360">
        <f>SUMIFS('Forecast Summary-FY26'!$N:$N,'Forecast Summary-FY26'!$A:$A, 'Analysis-School'!$A131,'Forecast Summary-FY26'!$C:$C, 'Analysis-School'!S$5,'Forecast Summary-FY26'!$D:$D, 'Analysis-School'!S$3)</f>
        <v>1900</v>
      </c>
      <c r="T131" s="360">
        <f>SUMIFS('Forecast Summary-FY26'!$N:$N,'Forecast Summary-FY26'!$A:$A, 'Analysis-School'!$A131,'Forecast Summary-FY26'!$C:$C, 'Analysis-School'!T$5,'Forecast Summary-FY26'!$D:$D, 'Analysis-School'!T$3)</f>
        <v>1856</v>
      </c>
      <c r="U131" s="360">
        <f>SUMIFS('Forecast Summary-FY26'!$N:$N,'Forecast Summary-FY26'!$A:$A, 'Analysis-School'!$A131,'Forecast Summary-FY26'!$C:$C, 'Analysis-School'!U$5,'Forecast Summary-FY26'!$D:$D, 'Analysis-School'!U$3)</f>
        <v>1447</v>
      </c>
      <c r="V131" s="360">
        <f>SUMIFS('Forecast Summary-FY26'!$N:$N,'Forecast Summary-FY26'!$A:$A, 'Analysis-School'!$A131,'Forecast Summary-FY26'!$C:$C, 'Analysis-School'!V$5,'Forecast Summary-FY26'!$D:$D, 'Analysis-School'!V$3)</f>
        <v>509</v>
      </c>
      <c r="W131" s="360">
        <v>483.54999999999995</v>
      </c>
      <c r="X131" s="360">
        <f>SUMIFS('Forecast Summary-FY25'!$O:$O,'Forecast Summary-FY25'!$A:$A, 'Analysis-School'!$A131,'Forecast Summary-FY25'!$C:$C, 'Analysis-School'!X$5,'Forecast Summary-FY25'!$D:$D, 'Analysis-School'!X$3)+SUMIFS('Forecast Summary-FY25'!$P:$P,'Forecast Summary-FY25'!$A:$A, 'Analysis-School'!$A131,'Forecast Summary-FY25'!$C:$C, 'Analysis-School'!X$5,'Forecast Summary-FY25'!$D:$D, 'Analysis-School'!X$3)</f>
        <v>697</v>
      </c>
      <c r="Y131" s="360">
        <v>459.37249999999995</v>
      </c>
      <c r="Z131" s="360">
        <f>SUMIFS('Forecast Summary-FY25'!$O:$O,'Forecast Summary-FY25'!$A:$A, 'Analysis-School'!$A131,'Forecast Summary-FY25'!$C:$C, 'Analysis-School'!Z$5,'Forecast Summary-FY25'!$D:$D, 'Analysis-School'!Z$3)+SUMIFS('Forecast Summary-FY25'!$P:$P,'Forecast Summary-FY25'!$A:$A, 'Analysis-School'!$A131,'Forecast Summary-FY25'!$C:$C, 'Analysis-School'!Z$5,'Forecast Summary-FY25'!$D:$D, 'Analysis-School'!Z$3)</f>
        <v>691.7</v>
      </c>
      <c r="AA131" s="361">
        <f>SUMIFS('Forecast Summary-FY26'!$O:$O,'Forecast Summary-FY26'!$A:$A, 'Analysis-School'!$A131,'Forecast Summary-FY26'!$C:$C, 'Analysis-School'!AA$5,'Forecast Summary-FY26'!$D:$D, 'Analysis-School'!AA$3)+SUMIFS('Forecast Summary-FY26'!$P:$P,'Forecast Summary-FY26'!$A:$A, 'Analysis-School'!$A131,'Forecast Summary-FY26'!$C:$C, 'Analysis-School'!AA$5,'Forecast Summary-FY26'!$D:$D, 'Analysis-School'!AA$3)</f>
        <v>689.62</v>
      </c>
      <c r="AB131" s="442">
        <f t="shared" si="42"/>
        <v>0.35485265225933205</v>
      </c>
      <c r="AD131" s="359" t="s">
        <v>1913</v>
      </c>
      <c r="AE131" s="360">
        <f>SUMIFS('Forecast Summary-FY26'!$AO:$AO,'Forecast Summary-FY26'!$A:$A, 'Analysis-School'!$A131,'Forecast Summary-FY26'!$C:$C, 'Analysis-School'!AE$5,'Forecast Summary-FY26'!$D:$D, 'Analysis-School'!AE$3)</f>
        <v>0</v>
      </c>
      <c r="AF131" s="360">
        <f>SUMIFS('Forecast Summary-FY26'!$AO:$AO,'Forecast Summary-FY26'!$A:$A, 'Analysis-School'!$A131,'Forecast Summary-FY26'!$C:$C, 'Analysis-School'!AF$5,'Forecast Summary-FY26'!$D:$D, 'Analysis-School'!AF$3)</f>
        <v>0</v>
      </c>
      <c r="AG131" s="360">
        <f>SUMIFS('Forecast Summary-FY26'!$AO:$AO,'Forecast Summary-FY26'!$A:$A, 'Analysis-School'!$A131,'Forecast Summary-FY26'!$C:$C, 'Analysis-School'!AG$5,'Forecast Summary-FY26'!$D:$D, 'Analysis-School'!AG$3)</f>
        <v>0</v>
      </c>
      <c r="AH131" s="360">
        <f>SUMIFS('Forecast Summary-FY26'!$AO:$AO,'Forecast Summary-FY26'!$A:$A, 'Analysis-School'!$A131,'Forecast Summary-FY26'!$C:$C, 'Analysis-School'!AH$5,'Forecast Summary-FY26'!$D:$D, 'Analysis-School'!AH$3)</f>
        <v>3</v>
      </c>
      <c r="AI131" s="360">
        <f>SUMIFS('Forecast Summary-FY26'!$AO:$AO,'Forecast Summary-FY26'!$A:$A, 'Analysis-School'!$A131,'Forecast Summary-FY26'!$C:$C, 'Analysis-School'!AI$5,'Forecast Summary-FY26'!$D:$D, 'Analysis-School'!AI$3)</f>
        <v>22</v>
      </c>
      <c r="AJ131" s="360">
        <f>SUMIFS('Forecast Summary-FY26'!$AO:$AO,'Forecast Summary-FY26'!$A:$A, 'Analysis-School'!$A131,'Forecast Summary-FY26'!$C:$C, 'Analysis-School'!AJ$5,'Forecast Summary-FY26'!$D:$D, 'Analysis-School'!AJ$3)</f>
        <v>4</v>
      </c>
      <c r="AK131" s="360">
        <v>4.4000000000000004</v>
      </c>
      <c r="AL131" s="360">
        <f>SUMIFS('Forecast Summary-FY25'!$AS:$AS,'Forecast Summary-FY25'!$A:$A, 'Analysis-School'!$A131,'Forecast Summary-FY25'!$C:$C, 'Analysis-School'!AL$5,'Forecast Summary-FY25'!$D:$D, 'Analysis-School'!AL$3)+SUMIFS('Forecast Summary-FY25'!$AW:$AW,'Forecast Summary-FY25'!$A:$A, 'Analysis-School'!$A131,'Forecast Summary-FY25'!$C:$C, 'Analysis-School'!AL$5,'Forecast Summary-FY25'!$D:$D, 'Analysis-School'!AL$3)</f>
        <v>2</v>
      </c>
      <c r="AM131" s="360">
        <v>4.8400000000000007</v>
      </c>
      <c r="AN131" s="360">
        <f>SUMIFS('Forecast Summary-FY25'!$AS:$AS,'Forecast Summary-FY25'!$A:$A, 'Analysis-School'!$A131,'Forecast Summary-FY25'!$C:$C, 'Analysis-School'!AN$5,'Forecast Summary-FY25'!$D:$D, 'Analysis-School'!AN$3)+SUMIFS('Forecast Summary-FY25'!$AW:$AW,'Forecast Summary-FY25'!$A:$A, 'Analysis-School'!$A131,'Forecast Summary-FY25'!$C:$C, 'Analysis-School'!AN$5,'Forecast Summary-FY25'!$D:$D, 'Analysis-School'!AN$3)</f>
        <v>2.2000000000000002</v>
      </c>
      <c r="AO131" s="360">
        <f>SUMIFS('Forecast Summary-FY26'!$AS:$AS,'Forecast Summary-FY26'!$A:$A, 'Analysis-School'!$A131,'Forecast Summary-FY26'!$C:$C, 'Analysis-School'!AO$5,'Forecast Summary-FY26'!$D:$D, 'Analysis-School'!AO$3)+SUMIFS('Forecast Summary-FY26'!$AW:$AW,'Forecast Summary-FY26'!$A:$A, 'Analysis-School'!$A131,'Forecast Summary-FY26'!$C:$C, 'Analysis-School'!AO$5,'Forecast Summary-FY26'!$D:$D, 'Analysis-School'!AO$3)</f>
        <v>2.4200000000000004</v>
      </c>
      <c r="AP131" s="442">
        <f t="shared" si="44"/>
        <v>-0.39499999999999991</v>
      </c>
    </row>
    <row r="132" spans="1:42">
      <c r="A132" s="10" t="s">
        <v>79</v>
      </c>
      <c r="B132" s="354" t="s">
        <v>1878</v>
      </c>
      <c r="C132" s="355">
        <f>SUMIFS('Forecast Summary-FY26'!$Q:$Q,'Forecast Summary-FY26'!$A:$A, 'Analysis-School'!$A132,'Forecast Summary-FY26'!$C:$C, 'Analysis-School'!C$5,'Forecast Summary-FY26'!$D:$D, 'Analysis-School'!C$3)</f>
        <v>0</v>
      </c>
      <c r="D132" s="355">
        <f>SUMIFS('Forecast Summary-FY26'!$Q:$Q,'Forecast Summary-FY26'!$A:$A, 'Analysis-School'!$A132,'Forecast Summary-FY26'!$C:$C, 'Analysis-School'!D$5,'Forecast Summary-FY26'!$D:$D, 'Analysis-School'!D$3)</f>
        <v>0</v>
      </c>
      <c r="E132" s="355">
        <f>SUMIFS('Forecast Summary-FY26'!$Q:$Q,'Forecast Summary-FY26'!$A:$A, 'Analysis-School'!$A132,'Forecast Summary-FY26'!$C:$C, 'Analysis-School'!E$5,'Forecast Summary-FY26'!$D:$D, 'Analysis-School'!E$3)</f>
        <v>59</v>
      </c>
      <c r="F132" s="355">
        <f>SUMIFS('Forecast Summary-FY26'!$Q:$Q,'Forecast Summary-FY26'!$A:$A, 'Analysis-School'!$A132,'Forecast Summary-FY26'!$C:$C, 'Analysis-School'!F$5,'Forecast Summary-FY26'!$D:$D, 'Analysis-School'!F$3)</f>
        <v>61</v>
      </c>
      <c r="G132" s="355">
        <f>SUMIFS('Forecast Summary-FY26'!$Q:$Q,'Forecast Summary-FY26'!$A:$A, 'Analysis-School'!$A132,'Forecast Summary-FY26'!$C:$C, 'Analysis-School'!G$5,'Forecast Summary-FY26'!$D:$D, 'Analysis-School'!G$3)</f>
        <v>51</v>
      </c>
      <c r="H132" s="355">
        <f>SUMIFS('Forecast Summary-FY26'!$Q:$Q,'Forecast Summary-FY26'!$A:$A, 'Analysis-School'!$A132,'Forecast Summary-FY26'!$C:$C, 'Analysis-School'!H$5,'Forecast Summary-FY26'!$D:$D, 'Analysis-School'!H$3)</f>
        <v>156</v>
      </c>
      <c r="I132" s="355">
        <v>164.99160969482145</v>
      </c>
      <c r="J132" s="355">
        <f>SUMIFS('Forecast Summary-FY25'!$U:$U,'Forecast Summary-FY25'!$A:$A, 'Analysis-School'!$A132,'Forecast Summary-FY25'!$C:$C, 'Analysis-School'!J$5,'Forecast Summary-FY25'!$D:$D, 'Analysis-School'!J$3)+SUMIFS('Forecast Summary-FY25'!$Y:$Y,'Forecast Summary-FY25'!$A:$A, 'Analysis-School'!$A132,'Forecast Summary-FY25'!$C:$C, 'Analysis-School'!J$5,'Forecast Summary-FY25'!$D:$D, 'Analysis-School'!J$3)</f>
        <v>97</v>
      </c>
      <c r="K132" s="355">
        <v>181.4907706643036</v>
      </c>
      <c r="L132" s="355">
        <f>SUMIFS('Forecast Summary-FY25'!$U:$U,'Forecast Summary-FY25'!$A:$A, 'Analysis-School'!$A132,'Forecast Summary-FY25'!$C:$C, 'Analysis-School'!L$5,'Forecast Summary-FY25'!$D:$D, 'Analysis-School'!L$3)+SUMIFS('Forecast Summary-FY25'!$Y:$Y,'Forecast Summary-FY25'!$A:$A, 'Analysis-School'!$A132,'Forecast Summary-FY25'!$C:$C, 'Analysis-School'!L$5,'Forecast Summary-FY25'!$D:$D, 'Analysis-School'!L$3)</f>
        <v>92.15</v>
      </c>
      <c r="M132" s="355">
        <f>SUMIFS('Forecast Summary-FY26'!$U:$U,'Forecast Summary-FY26'!$A:$A, 'Analysis-School'!$A132,'Forecast Summary-FY26'!$C:$C, 'Analysis-School'!M$5,'Forecast Summary-FY26'!$D:$D, 'Analysis-School'!M$3)+SUMIFS('Forecast Summary-FY26'!$Y:$Y,'Forecast Summary-FY26'!$A:$A, 'Analysis-School'!$A132,'Forecast Summary-FY26'!$C:$C, 'Analysis-School'!M$5,'Forecast Summary-FY26'!$D:$D, 'Analysis-School'!M$3)</f>
        <v>87.54249999999999</v>
      </c>
      <c r="N132" s="439">
        <f t="shared" si="43"/>
        <v>-0.43883012820512823</v>
      </c>
      <c r="P132" s="354" t="s">
        <v>1878</v>
      </c>
      <c r="Q132" s="355">
        <f>SUMIFS('Forecast Summary-FY26'!$N:$N,'Forecast Summary-FY26'!$A:$A, 'Analysis-School'!$A132,'Forecast Summary-FY26'!$C:$C, 'Analysis-School'!Q$5,'Forecast Summary-FY26'!$D:$D, 'Analysis-School'!Q$3)</f>
        <v>0</v>
      </c>
      <c r="R132" s="355">
        <f>SUMIFS('Forecast Summary-FY26'!$N:$N,'Forecast Summary-FY26'!$A:$A, 'Analysis-School'!$A132,'Forecast Summary-FY26'!$C:$C, 'Analysis-School'!R$5,'Forecast Summary-FY26'!$D:$D, 'Analysis-School'!R$3)</f>
        <v>0</v>
      </c>
      <c r="S132" s="355">
        <f>SUMIFS('Forecast Summary-FY26'!$N:$N,'Forecast Summary-FY26'!$A:$A, 'Analysis-School'!$A132,'Forecast Summary-FY26'!$C:$C, 'Analysis-School'!S$5,'Forecast Summary-FY26'!$D:$D, 'Analysis-School'!S$3)</f>
        <v>140</v>
      </c>
      <c r="T132" s="355">
        <f>SUMIFS('Forecast Summary-FY26'!$N:$N,'Forecast Summary-FY26'!$A:$A, 'Analysis-School'!$A132,'Forecast Summary-FY26'!$C:$C, 'Analysis-School'!T$5,'Forecast Summary-FY26'!$D:$D, 'Analysis-School'!T$3)</f>
        <v>92</v>
      </c>
      <c r="U132" s="355">
        <f>SUMIFS('Forecast Summary-FY26'!$N:$N,'Forecast Summary-FY26'!$A:$A, 'Analysis-School'!$A132,'Forecast Summary-FY26'!$C:$C, 'Analysis-School'!U$5,'Forecast Summary-FY26'!$D:$D, 'Analysis-School'!U$3)</f>
        <v>119</v>
      </c>
      <c r="V132" s="355">
        <f>SUMIFS('Forecast Summary-FY26'!$N:$N,'Forecast Summary-FY26'!$A:$A, 'Analysis-School'!$A132,'Forecast Summary-FY26'!$C:$C, 'Analysis-School'!V$5,'Forecast Summary-FY26'!$D:$D, 'Analysis-School'!V$3)</f>
        <v>14</v>
      </c>
      <c r="W132" s="355">
        <v>13.299999999999999</v>
      </c>
      <c r="X132" s="355">
        <f>SUMIFS('Forecast Summary-FY25'!$O:$O,'Forecast Summary-FY25'!$A:$A, 'Analysis-School'!$A132,'Forecast Summary-FY25'!$C:$C, 'Analysis-School'!X$5,'Forecast Summary-FY25'!$D:$D, 'Analysis-School'!X$3)+SUMIFS('Forecast Summary-FY25'!$P:$P,'Forecast Summary-FY25'!$A:$A, 'Analysis-School'!$A132,'Forecast Summary-FY25'!$C:$C, 'Analysis-School'!X$5,'Forecast Summary-FY25'!$D:$D, 'Analysis-School'!X$3)</f>
        <v>208</v>
      </c>
      <c r="Y132" s="355">
        <v>12.634999999999998</v>
      </c>
      <c r="Z132" s="355">
        <f>SUMIFS('Forecast Summary-FY25'!$O:$O,'Forecast Summary-FY25'!$A:$A, 'Analysis-School'!$A132,'Forecast Summary-FY25'!$C:$C, 'Analysis-School'!Z$5,'Forecast Summary-FY25'!$D:$D, 'Analysis-School'!Z$3)+SUMIFS('Forecast Summary-FY25'!$P:$P,'Forecast Summary-FY25'!$A:$A, 'Analysis-School'!$A132,'Forecast Summary-FY25'!$C:$C, 'Analysis-School'!Z$5,'Forecast Summary-FY25'!$D:$D, 'Analysis-School'!Z$3)</f>
        <v>213.6</v>
      </c>
      <c r="AA132" s="356">
        <f>SUMIFS('Forecast Summary-FY26'!$O:$O,'Forecast Summary-FY26'!$A:$A, 'Analysis-School'!$A132,'Forecast Summary-FY26'!$C:$C, 'Analysis-School'!AA$5,'Forecast Summary-FY26'!$D:$D, 'Analysis-School'!AA$3)+SUMIFS('Forecast Summary-FY26'!$P:$P,'Forecast Summary-FY26'!$A:$A, 'Analysis-School'!$A132,'Forecast Summary-FY26'!$C:$C, 'Analysis-School'!AA$5,'Forecast Summary-FY26'!$D:$D, 'Analysis-School'!AA$3)</f>
        <v>203.72</v>
      </c>
      <c r="AB132" s="439">
        <f t="shared" si="42"/>
        <v>13.551428571428572</v>
      </c>
      <c r="AD132" s="354" t="s">
        <v>1878</v>
      </c>
      <c r="AE132" s="355">
        <f>SUMIFS('Forecast Summary-FY26'!$AO:$AO,'Forecast Summary-FY26'!$A:$A, 'Analysis-School'!$A132,'Forecast Summary-FY26'!$C:$C, 'Analysis-School'!AE$5,'Forecast Summary-FY26'!$D:$D, 'Analysis-School'!AE$3)</f>
        <v>0</v>
      </c>
      <c r="AF132" s="355">
        <f>SUMIFS('Forecast Summary-FY26'!$AO:$AO,'Forecast Summary-FY26'!$A:$A, 'Analysis-School'!$A132,'Forecast Summary-FY26'!$C:$C, 'Analysis-School'!AF$5,'Forecast Summary-FY26'!$D:$D, 'Analysis-School'!AF$3)</f>
        <v>0</v>
      </c>
      <c r="AG132" s="355">
        <f>SUMIFS('Forecast Summary-FY26'!$AO:$AO,'Forecast Summary-FY26'!$A:$A, 'Analysis-School'!$A132,'Forecast Summary-FY26'!$C:$C, 'Analysis-School'!AG$5,'Forecast Summary-FY26'!$D:$D, 'Analysis-School'!AG$3)</f>
        <v>0</v>
      </c>
      <c r="AH132" s="355">
        <f>SUMIFS('Forecast Summary-FY26'!$AO:$AO,'Forecast Summary-FY26'!$A:$A, 'Analysis-School'!$A132,'Forecast Summary-FY26'!$C:$C, 'Analysis-School'!AH$5,'Forecast Summary-FY26'!$D:$D, 'Analysis-School'!AH$3)</f>
        <v>0</v>
      </c>
      <c r="AI132" s="355">
        <f>SUMIFS('Forecast Summary-FY26'!$AO:$AO,'Forecast Summary-FY26'!$A:$A, 'Analysis-School'!$A132,'Forecast Summary-FY26'!$C:$C, 'Analysis-School'!AI$5,'Forecast Summary-FY26'!$D:$D, 'Analysis-School'!AI$3)</f>
        <v>0</v>
      </c>
      <c r="AJ132" s="355">
        <f>SUMIFS('Forecast Summary-FY26'!$AO:$AO,'Forecast Summary-FY26'!$A:$A, 'Analysis-School'!$A132,'Forecast Summary-FY26'!$C:$C, 'Analysis-School'!AJ$5,'Forecast Summary-FY26'!$D:$D, 'Analysis-School'!AJ$3)</f>
        <v>0</v>
      </c>
      <c r="AK132" s="355">
        <v>0</v>
      </c>
      <c r="AL132" s="355">
        <f>SUMIFS('Forecast Summary-FY25'!$AS:$AS,'Forecast Summary-FY25'!$A:$A, 'Analysis-School'!$A132,'Forecast Summary-FY25'!$C:$C, 'Analysis-School'!AL$5,'Forecast Summary-FY25'!$D:$D, 'Analysis-School'!AL$3)+SUMIFS('Forecast Summary-FY25'!$AW:$AW,'Forecast Summary-FY25'!$A:$A, 'Analysis-School'!$A132,'Forecast Summary-FY25'!$C:$C, 'Analysis-School'!AL$5,'Forecast Summary-FY25'!$D:$D, 'Analysis-School'!AL$3)</f>
        <v>0</v>
      </c>
      <c r="AM132" s="355">
        <v>0</v>
      </c>
      <c r="AN132" s="355">
        <f>SUMIFS('Forecast Summary-FY25'!$AS:$AS,'Forecast Summary-FY25'!$A:$A, 'Analysis-School'!$A132,'Forecast Summary-FY25'!$C:$C, 'Analysis-School'!AN$5,'Forecast Summary-FY25'!$D:$D, 'Analysis-School'!AN$3)+SUMIFS('Forecast Summary-FY25'!$AW:$AW,'Forecast Summary-FY25'!$A:$A, 'Analysis-School'!$A132,'Forecast Summary-FY25'!$C:$C, 'Analysis-School'!AN$5,'Forecast Summary-FY25'!$D:$D, 'Analysis-School'!AN$3)</f>
        <v>0</v>
      </c>
      <c r="AO132" s="355">
        <f>SUMIFS('Forecast Summary-FY26'!$AS:$AS,'Forecast Summary-FY26'!$A:$A, 'Analysis-School'!$A132,'Forecast Summary-FY26'!$C:$C, 'Analysis-School'!AO$5,'Forecast Summary-FY26'!$D:$D, 'Analysis-School'!AO$3)+SUMIFS('Forecast Summary-FY26'!$AW:$AW,'Forecast Summary-FY26'!$A:$A, 'Analysis-School'!$A132,'Forecast Summary-FY26'!$C:$C, 'Analysis-School'!AO$5,'Forecast Summary-FY26'!$D:$D, 'Analysis-School'!AO$3)</f>
        <v>0</v>
      </c>
      <c r="AP132" s="439" t="str">
        <f t="shared" si="44"/>
        <v>NA</v>
      </c>
    </row>
    <row r="133" spans="1:42">
      <c r="A133" s="10" t="s">
        <v>81</v>
      </c>
      <c r="B133" s="359" t="s">
        <v>1879</v>
      </c>
      <c r="C133" s="360">
        <f>SUMIFS('Forecast Summary-FY26'!$Q:$Q,'Forecast Summary-FY26'!$A:$A, 'Analysis-School'!$A133,'Forecast Summary-FY26'!$C:$C, 'Analysis-School'!C$5,'Forecast Summary-FY26'!$D:$D, 'Analysis-School'!C$3)</f>
        <v>0</v>
      </c>
      <c r="D133" s="360">
        <f>SUMIFS('Forecast Summary-FY26'!$Q:$Q,'Forecast Summary-FY26'!$A:$A, 'Analysis-School'!$A133,'Forecast Summary-FY26'!$C:$C, 'Analysis-School'!D$5,'Forecast Summary-FY26'!$D:$D, 'Analysis-School'!D$3)</f>
        <v>0</v>
      </c>
      <c r="E133" s="360">
        <f>SUMIFS('Forecast Summary-FY26'!$Q:$Q,'Forecast Summary-FY26'!$A:$A, 'Analysis-School'!$A133,'Forecast Summary-FY26'!$C:$C, 'Analysis-School'!E$5,'Forecast Summary-FY26'!$D:$D, 'Analysis-School'!E$3)</f>
        <v>38</v>
      </c>
      <c r="F133" s="360">
        <f>SUMIFS('Forecast Summary-FY26'!$Q:$Q,'Forecast Summary-FY26'!$A:$A, 'Analysis-School'!$A133,'Forecast Summary-FY26'!$C:$C, 'Analysis-School'!F$5,'Forecast Summary-FY26'!$D:$D, 'Analysis-School'!F$3)</f>
        <v>75</v>
      </c>
      <c r="G133" s="360">
        <f>SUMIFS('Forecast Summary-FY26'!$Q:$Q,'Forecast Summary-FY26'!$A:$A, 'Analysis-School'!$A133,'Forecast Summary-FY26'!$C:$C, 'Analysis-School'!G$5,'Forecast Summary-FY26'!$D:$D, 'Analysis-School'!G$3)</f>
        <v>154</v>
      </c>
      <c r="H133" s="360">
        <f>SUMIFS('Forecast Summary-FY26'!$Q:$Q,'Forecast Summary-FY26'!$A:$A, 'Analysis-School'!$A133,'Forecast Summary-FY26'!$C:$C, 'Analysis-School'!H$5,'Forecast Summary-FY26'!$D:$D, 'Analysis-School'!H$3)</f>
        <v>107</v>
      </c>
      <c r="I133" s="360">
        <v>171.60000000000002</v>
      </c>
      <c r="J133" s="360">
        <f>SUMIFS('Forecast Summary-FY25'!$U:$U,'Forecast Summary-FY25'!$A:$A, 'Analysis-School'!$A133,'Forecast Summary-FY25'!$C:$C, 'Analysis-School'!J$5,'Forecast Summary-FY25'!$D:$D, 'Analysis-School'!J$3)+SUMIFS('Forecast Summary-FY25'!$Y:$Y,'Forecast Summary-FY25'!$A:$A, 'Analysis-School'!$A133,'Forecast Summary-FY25'!$C:$C, 'Analysis-School'!J$5,'Forecast Summary-FY25'!$D:$D, 'Analysis-School'!J$3)</f>
        <v>101</v>
      </c>
      <c r="K133" s="360">
        <v>188.76000000000005</v>
      </c>
      <c r="L133" s="360">
        <f>SUMIFS('Forecast Summary-FY25'!$U:$U,'Forecast Summary-FY25'!$A:$A, 'Analysis-School'!$A133,'Forecast Summary-FY25'!$C:$C, 'Analysis-School'!L$5,'Forecast Summary-FY25'!$D:$D, 'Analysis-School'!L$3)+SUMIFS('Forecast Summary-FY25'!$Y:$Y,'Forecast Summary-FY25'!$A:$A, 'Analysis-School'!$A133,'Forecast Summary-FY25'!$C:$C, 'Analysis-School'!L$5,'Forecast Summary-FY25'!$D:$D, 'Analysis-School'!L$3)</f>
        <v>121</v>
      </c>
      <c r="M133" s="360">
        <f>SUMIFS('Forecast Summary-FY26'!$U:$U,'Forecast Summary-FY26'!$A:$A, 'Analysis-School'!$A133,'Forecast Summary-FY26'!$C:$C, 'Analysis-School'!M$5,'Forecast Summary-FY26'!$D:$D, 'Analysis-School'!M$3)+SUMIFS('Forecast Summary-FY26'!$Y:$Y,'Forecast Summary-FY26'!$A:$A, 'Analysis-School'!$A133,'Forecast Summary-FY26'!$C:$C, 'Analysis-School'!M$5,'Forecast Summary-FY26'!$D:$D, 'Analysis-School'!M$3)</f>
        <v>92.517499999999984</v>
      </c>
      <c r="N133" s="442">
        <f t="shared" si="43"/>
        <v>-0.13535046728971978</v>
      </c>
      <c r="P133" s="359" t="s">
        <v>1879</v>
      </c>
      <c r="Q133" s="360">
        <f>SUMIFS('Forecast Summary-FY26'!$N:$N,'Forecast Summary-FY26'!$A:$A, 'Analysis-School'!$A133,'Forecast Summary-FY26'!$C:$C, 'Analysis-School'!Q$5,'Forecast Summary-FY26'!$D:$D, 'Analysis-School'!Q$3)</f>
        <v>0</v>
      </c>
      <c r="R133" s="360">
        <f>SUMIFS('Forecast Summary-FY26'!$N:$N,'Forecast Summary-FY26'!$A:$A, 'Analysis-School'!$A133,'Forecast Summary-FY26'!$C:$C, 'Analysis-School'!R$5,'Forecast Summary-FY26'!$D:$D, 'Analysis-School'!R$3)</f>
        <v>0</v>
      </c>
      <c r="S133" s="360">
        <f>SUMIFS('Forecast Summary-FY26'!$N:$N,'Forecast Summary-FY26'!$A:$A, 'Analysis-School'!$A133,'Forecast Summary-FY26'!$C:$C, 'Analysis-School'!S$5,'Forecast Summary-FY26'!$D:$D, 'Analysis-School'!S$3)</f>
        <v>5</v>
      </c>
      <c r="T133" s="360">
        <f>SUMIFS('Forecast Summary-FY26'!$N:$N,'Forecast Summary-FY26'!$A:$A, 'Analysis-School'!$A133,'Forecast Summary-FY26'!$C:$C, 'Analysis-School'!T$5,'Forecast Summary-FY26'!$D:$D, 'Analysis-School'!T$3)</f>
        <v>0</v>
      </c>
      <c r="U133" s="360">
        <f>SUMIFS('Forecast Summary-FY26'!$N:$N,'Forecast Summary-FY26'!$A:$A, 'Analysis-School'!$A133,'Forecast Summary-FY26'!$C:$C, 'Analysis-School'!U$5,'Forecast Summary-FY26'!$D:$D, 'Analysis-School'!U$3)</f>
        <v>0</v>
      </c>
      <c r="V133" s="360">
        <f>SUMIFS('Forecast Summary-FY26'!$N:$N,'Forecast Summary-FY26'!$A:$A, 'Analysis-School'!$A133,'Forecast Summary-FY26'!$C:$C, 'Analysis-School'!V$5,'Forecast Summary-FY26'!$D:$D, 'Analysis-School'!V$3)</f>
        <v>0</v>
      </c>
      <c r="W133" s="360">
        <v>0</v>
      </c>
      <c r="X133" s="360">
        <f>SUMIFS('Forecast Summary-FY25'!$O:$O,'Forecast Summary-FY25'!$A:$A, 'Analysis-School'!$A133,'Forecast Summary-FY25'!$C:$C, 'Analysis-School'!X$5,'Forecast Summary-FY25'!$D:$D, 'Analysis-School'!X$3)+SUMIFS('Forecast Summary-FY25'!$P:$P,'Forecast Summary-FY25'!$A:$A, 'Analysis-School'!$A133,'Forecast Summary-FY25'!$C:$C, 'Analysis-School'!X$5,'Forecast Summary-FY25'!$D:$D, 'Analysis-School'!X$3)</f>
        <v>0</v>
      </c>
      <c r="Y133" s="360">
        <v>0</v>
      </c>
      <c r="Z133" s="360">
        <f>SUMIFS('Forecast Summary-FY25'!$O:$O,'Forecast Summary-FY25'!$A:$A, 'Analysis-School'!$A133,'Forecast Summary-FY25'!$C:$C, 'Analysis-School'!Z$5,'Forecast Summary-FY25'!$D:$D, 'Analysis-School'!Z$3)+SUMIFS('Forecast Summary-FY25'!$P:$P,'Forecast Summary-FY25'!$A:$A, 'Analysis-School'!$A133,'Forecast Summary-FY25'!$C:$C, 'Analysis-School'!Z$5,'Forecast Summary-FY25'!$D:$D, 'Analysis-School'!Z$3)</f>
        <v>1</v>
      </c>
      <c r="AA133" s="361">
        <f>SUMIFS('Forecast Summary-FY26'!$O:$O,'Forecast Summary-FY26'!$A:$A, 'Analysis-School'!$A133,'Forecast Summary-FY26'!$C:$C, 'Analysis-School'!AA$5,'Forecast Summary-FY26'!$D:$D, 'Analysis-School'!AA$3)+SUMIFS('Forecast Summary-FY26'!$P:$P,'Forecast Summary-FY26'!$A:$A, 'Analysis-School'!$A133,'Forecast Summary-FY26'!$C:$C, 'Analysis-School'!AA$5,'Forecast Summary-FY26'!$D:$D, 'Analysis-School'!AA$3)</f>
        <v>1</v>
      </c>
      <c r="AB133" s="442" t="str">
        <f t="shared" si="42"/>
        <v>NA</v>
      </c>
      <c r="AD133" s="359" t="s">
        <v>1879</v>
      </c>
      <c r="AE133" s="360">
        <f>SUMIFS('Forecast Summary-FY26'!$AO:$AO,'Forecast Summary-FY26'!$A:$A, 'Analysis-School'!$A133,'Forecast Summary-FY26'!$C:$C, 'Analysis-School'!AE$5,'Forecast Summary-FY26'!$D:$D, 'Analysis-School'!AE$3)</f>
        <v>89</v>
      </c>
      <c r="AF133" s="360">
        <f>SUMIFS('Forecast Summary-FY26'!$AO:$AO,'Forecast Summary-FY26'!$A:$A, 'Analysis-School'!$A133,'Forecast Summary-FY26'!$C:$C, 'Analysis-School'!AF$5,'Forecast Summary-FY26'!$D:$D, 'Analysis-School'!AF$3)</f>
        <v>100</v>
      </c>
      <c r="AG133" s="360">
        <f>SUMIFS('Forecast Summary-FY26'!$AO:$AO,'Forecast Summary-FY26'!$A:$A, 'Analysis-School'!$A133,'Forecast Summary-FY26'!$C:$C, 'Analysis-School'!AG$5,'Forecast Summary-FY26'!$D:$D, 'Analysis-School'!AG$3)</f>
        <v>71</v>
      </c>
      <c r="AH133" s="360">
        <f>SUMIFS('Forecast Summary-FY26'!$AO:$AO,'Forecast Summary-FY26'!$A:$A, 'Analysis-School'!$A133,'Forecast Summary-FY26'!$C:$C, 'Analysis-School'!AH$5,'Forecast Summary-FY26'!$D:$D, 'Analysis-School'!AH$3)</f>
        <v>55</v>
      </c>
      <c r="AI133" s="360">
        <f>SUMIFS('Forecast Summary-FY26'!$AO:$AO,'Forecast Summary-FY26'!$A:$A, 'Analysis-School'!$A133,'Forecast Summary-FY26'!$C:$C, 'Analysis-School'!AI$5,'Forecast Summary-FY26'!$D:$D, 'Analysis-School'!AI$3)</f>
        <v>67</v>
      </c>
      <c r="AJ133" s="360">
        <f>SUMIFS('Forecast Summary-FY26'!$AO:$AO,'Forecast Summary-FY26'!$A:$A, 'Analysis-School'!$A133,'Forecast Summary-FY26'!$C:$C, 'Analysis-School'!AJ$5,'Forecast Summary-FY26'!$D:$D, 'Analysis-School'!AJ$3)</f>
        <v>57</v>
      </c>
      <c r="AK133" s="360">
        <v>54.15</v>
      </c>
      <c r="AL133" s="360">
        <f>SUMIFS('Forecast Summary-FY25'!$AS:$AS,'Forecast Summary-FY25'!$A:$A, 'Analysis-School'!$A133,'Forecast Summary-FY25'!$C:$C, 'Analysis-School'!AL$5,'Forecast Summary-FY25'!$D:$D, 'Analysis-School'!AL$3)+SUMIFS('Forecast Summary-FY25'!$AW:$AW,'Forecast Summary-FY25'!$A:$A, 'Analysis-School'!$A133,'Forecast Summary-FY25'!$C:$C, 'Analysis-School'!AL$5,'Forecast Summary-FY25'!$D:$D, 'Analysis-School'!AL$3)</f>
        <v>63</v>
      </c>
      <c r="AM133" s="360">
        <v>51.442499999999995</v>
      </c>
      <c r="AN133" s="360">
        <f>SUMIFS('Forecast Summary-FY25'!$AS:$AS,'Forecast Summary-FY25'!$A:$A, 'Analysis-School'!$A133,'Forecast Summary-FY25'!$C:$C, 'Analysis-School'!AN$5,'Forecast Summary-FY25'!$D:$D, 'Analysis-School'!AN$3)+SUMIFS('Forecast Summary-FY25'!$AW:$AW,'Forecast Summary-FY25'!$A:$A, 'Analysis-School'!$A133,'Forecast Summary-FY25'!$C:$C, 'Analysis-School'!AN$5,'Forecast Summary-FY25'!$D:$D, 'Analysis-School'!AN$3)</f>
        <v>64</v>
      </c>
      <c r="AO133" s="360">
        <f>SUMIFS('Forecast Summary-FY26'!$AS:$AS,'Forecast Summary-FY26'!$A:$A, 'Analysis-School'!$A133,'Forecast Summary-FY26'!$C:$C, 'Analysis-School'!AO$5,'Forecast Summary-FY26'!$D:$D, 'Analysis-School'!AO$3)+SUMIFS('Forecast Summary-FY26'!$AW:$AW,'Forecast Summary-FY26'!$A:$A, 'Analysis-School'!$A133,'Forecast Summary-FY26'!$C:$C, 'Analysis-School'!AO$5,'Forecast Summary-FY26'!$D:$D, 'Analysis-School'!AO$3)</f>
        <v>65</v>
      </c>
      <c r="AP133" s="442">
        <f t="shared" si="44"/>
        <v>0.14035087719298245</v>
      </c>
    </row>
    <row r="134" spans="1:42">
      <c r="A134" s="10" t="s">
        <v>83</v>
      </c>
      <c r="B134" s="354" t="s">
        <v>1914</v>
      </c>
      <c r="C134" s="355">
        <f>SUMIFS('Forecast Summary-FY26'!$Q:$Q,'Forecast Summary-FY26'!$A:$A, 'Analysis-School'!$A134,'Forecast Summary-FY26'!$C:$C, 'Analysis-School'!C$5,'Forecast Summary-FY26'!$D:$D, 'Analysis-School'!C$3)</f>
        <v>0</v>
      </c>
      <c r="D134" s="355">
        <f>SUMIFS('Forecast Summary-FY26'!$Q:$Q,'Forecast Summary-FY26'!$A:$A, 'Analysis-School'!$A134,'Forecast Summary-FY26'!$C:$C, 'Analysis-School'!D$5,'Forecast Summary-FY26'!$D:$D, 'Analysis-School'!D$3)</f>
        <v>0</v>
      </c>
      <c r="E134" s="355">
        <f>SUMIFS('Forecast Summary-FY26'!$Q:$Q,'Forecast Summary-FY26'!$A:$A, 'Analysis-School'!$A134,'Forecast Summary-FY26'!$C:$C, 'Analysis-School'!E$5,'Forecast Summary-FY26'!$D:$D, 'Analysis-School'!E$3)</f>
        <v>0</v>
      </c>
      <c r="F134" s="355">
        <f>SUMIFS('Forecast Summary-FY26'!$Q:$Q,'Forecast Summary-FY26'!$A:$A, 'Analysis-School'!$A134,'Forecast Summary-FY26'!$C:$C, 'Analysis-School'!F$5,'Forecast Summary-FY26'!$D:$D, 'Analysis-School'!F$3)</f>
        <v>0</v>
      </c>
      <c r="G134" s="355">
        <f>SUMIFS('Forecast Summary-FY26'!$Q:$Q,'Forecast Summary-FY26'!$A:$A, 'Analysis-School'!$A134,'Forecast Summary-FY26'!$C:$C, 'Analysis-School'!G$5,'Forecast Summary-FY26'!$D:$D, 'Analysis-School'!G$3)</f>
        <v>0</v>
      </c>
      <c r="H134" s="355">
        <f>SUMIFS('Forecast Summary-FY26'!$Q:$Q,'Forecast Summary-FY26'!$A:$A, 'Analysis-School'!$A134,'Forecast Summary-FY26'!$C:$C, 'Analysis-School'!H$5,'Forecast Summary-FY26'!$D:$D, 'Analysis-School'!H$3)</f>
        <v>140</v>
      </c>
      <c r="I134" s="355">
        <v>154</v>
      </c>
      <c r="J134" s="355">
        <f>SUMIFS('Forecast Summary-FY25'!$U:$U,'Forecast Summary-FY25'!$A:$A, 'Analysis-School'!$A134,'Forecast Summary-FY25'!$C:$C, 'Analysis-School'!J$5,'Forecast Summary-FY25'!$D:$D, 'Analysis-School'!J$3)+SUMIFS('Forecast Summary-FY25'!$Y:$Y,'Forecast Summary-FY25'!$A:$A, 'Analysis-School'!$A134,'Forecast Summary-FY25'!$C:$C, 'Analysis-School'!J$5,'Forecast Summary-FY25'!$D:$D, 'Analysis-School'!J$3)</f>
        <v>219</v>
      </c>
      <c r="K134" s="355">
        <v>169.4</v>
      </c>
      <c r="L134" s="355">
        <f>SUMIFS('Forecast Summary-FY25'!$U:$U,'Forecast Summary-FY25'!$A:$A, 'Analysis-School'!$A134,'Forecast Summary-FY25'!$C:$C, 'Analysis-School'!L$5,'Forecast Summary-FY25'!$D:$D, 'Analysis-School'!L$3)+SUMIFS('Forecast Summary-FY25'!$Y:$Y,'Forecast Summary-FY25'!$A:$A, 'Analysis-School'!$A134,'Forecast Summary-FY25'!$C:$C, 'Analysis-School'!L$5,'Forecast Summary-FY25'!$D:$D, 'Analysis-School'!L$3)</f>
        <v>232.1</v>
      </c>
      <c r="M134" s="355">
        <f>SUMIFS('Forecast Summary-FY26'!$U:$U,'Forecast Summary-FY26'!$A:$A, 'Analysis-School'!$A134,'Forecast Summary-FY26'!$C:$C, 'Analysis-School'!M$5,'Forecast Summary-FY26'!$D:$D, 'Analysis-School'!M$3)+SUMIFS('Forecast Summary-FY26'!$Y:$Y,'Forecast Summary-FY26'!$A:$A, 'Analysis-School'!$A134,'Forecast Summary-FY26'!$C:$C, 'Analysis-School'!M$5,'Forecast Summary-FY26'!$D:$D, 'Analysis-School'!M$3)</f>
        <v>230.29500000000002</v>
      </c>
      <c r="N134" s="439">
        <f t="shared" si="43"/>
        <v>0.64496428571428588</v>
      </c>
      <c r="P134" s="354" t="s">
        <v>1914</v>
      </c>
      <c r="Q134" s="355">
        <f>SUMIFS('Forecast Summary-FY26'!$N:$N,'Forecast Summary-FY26'!$A:$A, 'Analysis-School'!$A134,'Forecast Summary-FY26'!$C:$C, 'Analysis-School'!Q$5,'Forecast Summary-FY26'!$D:$D, 'Analysis-School'!Q$3)</f>
        <v>0</v>
      </c>
      <c r="R134" s="355">
        <f>SUMIFS('Forecast Summary-FY26'!$N:$N,'Forecast Summary-FY26'!$A:$A, 'Analysis-School'!$A134,'Forecast Summary-FY26'!$C:$C, 'Analysis-School'!R$5,'Forecast Summary-FY26'!$D:$D, 'Analysis-School'!R$3)</f>
        <v>0</v>
      </c>
      <c r="S134" s="355">
        <f>SUMIFS('Forecast Summary-FY26'!$N:$N,'Forecast Summary-FY26'!$A:$A, 'Analysis-School'!$A134,'Forecast Summary-FY26'!$C:$C, 'Analysis-School'!S$5,'Forecast Summary-FY26'!$D:$D, 'Analysis-School'!S$3)</f>
        <v>54</v>
      </c>
      <c r="T134" s="355">
        <f>SUMIFS('Forecast Summary-FY26'!$N:$N,'Forecast Summary-FY26'!$A:$A, 'Analysis-School'!$A134,'Forecast Summary-FY26'!$C:$C, 'Analysis-School'!T$5,'Forecast Summary-FY26'!$D:$D, 'Analysis-School'!T$3)</f>
        <v>103</v>
      </c>
      <c r="U134" s="355">
        <f>SUMIFS('Forecast Summary-FY26'!$N:$N,'Forecast Summary-FY26'!$A:$A, 'Analysis-School'!$A134,'Forecast Summary-FY26'!$C:$C, 'Analysis-School'!U$5,'Forecast Summary-FY26'!$D:$D, 'Analysis-School'!U$3)</f>
        <v>95</v>
      </c>
      <c r="V134" s="355">
        <f>SUMIFS('Forecast Summary-FY26'!$N:$N,'Forecast Summary-FY26'!$A:$A, 'Analysis-School'!$A134,'Forecast Summary-FY26'!$C:$C, 'Analysis-School'!V$5,'Forecast Summary-FY26'!$D:$D, 'Analysis-School'!V$3)</f>
        <v>182</v>
      </c>
      <c r="W134" s="355">
        <v>200.20000000000002</v>
      </c>
      <c r="X134" s="355">
        <f>SUMIFS('Forecast Summary-FY25'!$O:$O,'Forecast Summary-FY25'!$A:$A, 'Analysis-School'!$A134,'Forecast Summary-FY25'!$C:$C, 'Analysis-School'!X$5,'Forecast Summary-FY25'!$D:$D, 'Analysis-School'!X$3)+SUMIFS('Forecast Summary-FY25'!$P:$P,'Forecast Summary-FY25'!$A:$A, 'Analysis-School'!$A134,'Forecast Summary-FY25'!$C:$C, 'Analysis-School'!X$5,'Forecast Summary-FY25'!$D:$D, 'Analysis-School'!X$3)</f>
        <v>59</v>
      </c>
      <c r="Y134" s="355">
        <v>220.22000000000003</v>
      </c>
      <c r="Z134" s="355">
        <f>SUMIFS('Forecast Summary-FY25'!$O:$O,'Forecast Summary-FY25'!$A:$A, 'Analysis-School'!$A134,'Forecast Summary-FY25'!$C:$C, 'Analysis-School'!Z$5,'Forecast Summary-FY25'!$D:$D, 'Analysis-School'!Z$3)+SUMIFS('Forecast Summary-FY25'!$P:$P,'Forecast Summary-FY25'!$A:$A, 'Analysis-School'!$A134,'Forecast Summary-FY25'!$C:$C, 'Analysis-School'!Z$5,'Forecast Summary-FY25'!$D:$D, 'Analysis-School'!Z$3)</f>
        <v>64.900000000000006</v>
      </c>
      <c r="AA134" s="356">
        <f>SUMIFS('Forecast Summary-FY26'!$O:$O,'Forecast Summary-FY26'!$A:$A, 'Analysis-School'!$A134,'Forecast Summary-FY26'!$C:$C, 'Analysis-School'!AA$5,'Forecast Summary-FY26'!$D:$D, 'Analysis-School'!AA$3)+SUMIFS('Forecast Summary-FY26'!$P:$P,'Forecast Summary-FY26'!$A:$A, 'Analysis-School'!$A134,'Forecast Summary-FY26'!$C:$C, 'Analysis-School'!AA$5,'Forecast Summary-FY26'!$D:$D, 'Analysis-School'!AA$3)</f>
        <v>71.390000000000015</v>
      </c>
      <c r="AB134" s="439">
        <f t="shared" si="42"/>
        <v>-0.60774725274725272</v>
      </c>
      <c r="AD134" s="354" t="s">
        <v>1914</v>
      </c>
      <c r="AE134" s="355">
        <f>SUMIFS('Forecast Summary-FY26'!$AO:$AO,'Forecast Summary-FY26'!$A:$A, 'Analysis-School'!$A134,'Forecast Summary-FY26'!$C:$C, 'Analysis-School'!AE$5,'Forecast Summary-FY26'!$D:$D, 'Analysis-School'!AE$3)</f>
        <v>0</v>
      </c>
      <c r="AF134" s="355">
        <f>SUMIFS('Forecast Summary-FY26'!$AO:$AO,'Forecast Summary-FY26'!$A:$A, 'Analysis-School'!$A134,'Forecast Summary-FY26'!$C:$C, 'Analysis-School'!AF$5,'Forecast Summary-FY26'!$D:$D, 'Analysis-School'!AF$3)</f>
        <v>0</v>
      </c>
      <c r="AG134" s="355">
        <f>SUMIFS('Forecast Summary-FY26'!$AO:$AO,'Forecast Summary-FY26'!$A:$A, 'Analysis-School'!$A134,'Forecast Summary-FY26'!$C:$C, 'Analysis-School'!AG$5,'Forecast Summary-FY26'!$D:$D, 'Analysis-School'!AG$3)</f>
        <v>0</v>
      </c>
      <c r="AH134" s="355">
        <f>SUMIFS('Forecast Summary-FY26'!$AO:$AO,'Forecast Summary-FY26'!$A:$A, 'Analysis-School'!$A134,'Forecast Summary-FY26'!$C:$C, 'Analysis-School'!AH$5,'Forecast Summary-FY26'!$D:$D, 'Analysis-School'!AH$3)</f>
        <v>0</v>
      </c>
      <c r="AI134" s="355">
        <f>SUMIFS('Forecast Summary-FY26'!$AO:$AO,'Forecast Summary-FY26'!$A:$A, 'Analysis-School'!$A134,'Forecast Summary-FY26'!$C:$C, 'Analysis-School'!AI$5,'Forecast Summary-FY26'!$D:$D, 'Analysis-School'!AI$3)</f>
        <v>0</v>
      </c>
      <c r="AJ134" s="355">
        <f>SUMIFS('Forecast Summary-FY26'!$AO:$AO,'Forecast Summary-FY26'!$A:$A, 'Analysis-School'!$A134,'Forecast Summary-FY26'!$C:$C, 'Analysis-School'!AJ$5,'Forecast Summary-FY26'!$D:$D, 'Analysis-School'!AJ$3)</f>
        <v>0</v>
      </c>
      <c r="AK134" s="355">
        <v>0</v>
      </c>
      <c r="AL134" s="355">
        <f>SUMIFS('Forecast Summary-FY25'!$AS:$AS,'Forecast Summary-FY25'!$A:$A, 'Analysis-School'!$A134,'Forecast Summary-FY25'!$C:$C, 'Analysis-School'!AL$5,'Forecast Summary-FY25'!$D:$D, 'Analysis-School'!AL$3)+SUMIFS('Forecast Summary-FY25'!$AW:$AW,'Forecast Summary-FY25'!$A:$A, 'Analysis-School'!$A134,'Forecast Summary-FY25'!$C:$C, 'Analysis-School'!AL$5,'Forecast Summary-FY25'!$D:$D, 'Analysis-School'!AL$3)</f>
        <v>0</v>
      </c>
      <c r="AM134" s="355">
        <v>0</v>
      </c>
      <c r="AN134" s="355">
        <f>SUMIFS('Forecast Summary-FY25'!$AS:$AS,'Forecast Summary-FY25'!$A:$A, 'Analysis-School'!$A134,'Forecast Summary-FY25'!$C:$C, 'Analysis-School'!AN$5,'Forecast Summary-FY25'!$D:$D, 'Analysis-School'!AN$3)+SUMIFS('Forecast Summary-FY25'!$AW:$AW,'Forecast Summary-FY25'!$A:$A, 'Analysis-School'!$A134,'Forecast Summary-FY25'!$C:$C, 'Analysis-School'!AN$5,'Forecast Summary-FY25'!$D:$D, 'Analysis-School'!AN$3)</f>
        <v>0</v>
      </c>
      <c r="AO134" s="355">
        <f>SUMIFS('Forecast Summary-FY26'!$AS:$AS,'Forecast Summary-FY26'!$A:$A, 'Analysis-School'!$A134,'Forecast Summary-FY26'!$C:$C, 'Analysis-School'!AO$5,'Forecast Summary-FY26'!$D:$D, 'Analysis-School'!AO$3)+SUMIFS('Forecast Summary-FY26'!$AW:$AW,'Forecast Summary-FY26'!$A:$A, 'Analysis-School'!$A134,'Forecast Summary-FY26'!$C:$C, 'Analysis-School'!AO$5,'Forecast Summary-FY26'!$D:$D, 'Analysis-School'!AO$3)</f>
        <v>0</v>
      </c>
      <c r="AP134" s="439" t="str">
        <f t="shared" si="44"/>
        <v>NA</v>
      </c>
    </row>
    <row r="135" spans="1:42">
      <c r="A135" s="10" t="s">
        <v>85</v>
      </c>
      <c r="B135" s="359" t="s">
        <v>1756</v>
      </c>
      <c r="C135" s="360">
        <f>SUMIFS('Forecast Summary-FY26'!$Q:$Q,'Forecast Summary-FY26'!$A:$A, 'Analysis-School'!$A135,'Forecast Summary-FY26'!$C:$C, 'Analysis-School'!C$5,'Forecast Summary-FY26'!$D:$D, 'Analysis-School'!C$3)</f>
        <v>0</v>
      </c>
      <c r="D135" s="360">
        <f>SUMIFS('Forecast Summary-FY26'!$Q:$Q,'Forecast Summary-FY26'!$A:$A, 'Analysis-School'!$A135,'Forecast Summary-FY26'!$C:$C, 'Analysis-School'!D$5,'Forecast Summary-FY26'!$D:$D, 'Analysis-School'!D$3)</f>
        <v>0</v>
      </c>
      <c r="E135" s="360">
        <f>SUMIFS('Forecast Summary-FY26'!$Q:$Q,'Forecast Summary-FY26'!$A:$A, 'Analysis-School'!$A135,'Forecast Summary-FY26'!$C:$C, 'Analysis-School'!E$5,'Forecast Summary-FY26'!$D:$D, 'Analysis-School'!E$3)</f>
        <v>62</v>
      </c>
      <c r="F135" s="360">
        <f>SUMIFS('Forecast Summary-FY26'!$Q:$Q,'Forecast Summary-FY26'!$A:$A, 'Analysis-School'!$A135,'Forecast Summary-FY26'!$C:$C, 'Analysis-School'!F$5,'Forecast Summary-FY26'!$D:$D, 'Analysis-School'!F$3)</f>
        <v>86</v>
      </c>
      <c r="G135" s="360">
        <f>SUMIFS('Forecast Summary-FY26'!$Q:$Q,'Forecast Summary-FY26'!$A:$A, 'Analysis-School'!$A135,'Forecast Summary-FY26'!$C:$C, 'Analysis-School'!G$5,'Forecast Summary-FY26'!$D:$D, 'Analysis-School'!G$3)</f>
        <v>60</v>
      </c>
      <c r="H135" s="360">
        <f>SUMIFS('Forecast Summary-FY26'!$Q:$Q,'Forecast Summary-FY26'!$A:$A, 'Analysis-School'!$A135,'Forecast Summary-FY26'!$C:$C, 'Analysis-School'!H$5,'Forecast Summary-FY26'!$D:$D, 'Analysis-School'!H$3)</f>
        <v>89</v>
      </c>
      <c r="I135" s="360">
        <v>85.918621558392857</v>
      </c>
      <c r="J135" s="360">
        <f>SUMIFS('Forecast Summary-FY25'!$U:$U,'Forecast Summary-FY25'!$A:$A, 'Analysis-School'!$A135,'Forecast Summary-FY25'!$C:$C, 'Analysis-School'!J$5,'Forecast Summary-FY25'!$D:$D, 'Analysis-School'!J$3)+SUMIFS('Forecast Summary-FY25'!$Y:$Y,'Forecast Summary-FY25'!$A:$A, 'Analysis-School'!$A135,'Forecast Summary-FY25'!$C:$C, 'Analysis-School'!J$5,'Forecast Summary-FY25'!$D:$D, 'Analysis-School'!J$3)</f>
        <v>114</v>
      </c>
      <c r="K135" s="360">
        <v>91.896037256428571</v>
      </c>
      <c r="L135" s="360">
        <f>SUMIFS('Forecast Summary-FY25'!$U:$U,'Forecast Summary-FY25'!$A:$A, 'Analysis-School'!$A135,'Forecast Summary-FY25'!$C:$C, 'Analysis-School'!L$5,'Forecast Summary-FY25'!$D:$D, 'Analysis-School'!L$3)+SUMIFS('Forecast Summary-FY25'!$Y:$Y,'Forecast Summary-FY25'!$A:$A, 'Analysis-School'!$A135,'Forecast Summary-FY25'!$C:$C, 'Analysis-School'!L$5,'Forecast Summary-FY25'!$D:$D, 'Analysis-School'!L$3)</f>
        <v>108.74999999999999</v>
      </c>
      <c r="M135" s="360">
        <f>SUMIFS('Forecast Summary-FY26'!$U:$U,'Forecast Summary-FY26'!$A:$A, 'Analysis-School'!$A135,'Forecast Summary-FY26'!$C:$C, 'Analysis-School'!M$5,'Forecast Summary-FY26'!$D:$D, 'Analysis-School'!M$3)+SUMIFS('Forecast Summary-FY26'!$Y:$Y,'Forecast Summary-FY26'!$A:$A, 'Analysis-School'!$A135,'Forecast Summary-FY26'!$C:$C, 'Analysis-School'!M$5,'Forecast Summary-FY26'!$D:$D, 'Analysis-School'!M$3)</f>
        <v>103.80749999999998</v>
      </c>
      <c r="N135" s="442">
        <f t="shared" si="43"/>
        <v>0.16637640449438185</v>
      </c>
      <c r="P135" s="359" t="s">
        <v>1756</v>
      </c>
      <c r="Q135" s="360">
        <f>SUMIFS('Forecast Summary-FY26'!$N:$N,'Forecast Summary-FY26'!$A:$A, 'Analysis-School'!$A135,'Forecast Summary-FY26'!$C:$C, 'Analysis-School'!Q$5,'Forecast Summary-FY26'!$D:$D, 'Analysis-School'!Q$3)</f>
        <v>0</v>
      </c>
      <c r="R135" s="360">
        <f>SUMIFS('Forecast Summary-FY26'!$N:$N,'Forecast Summary-FY26'!$A:$A, 'Analysis-School'!$A135,'Forecast Summary-FY26'!$C:$C, 'Analysis-School'!R$5,'Forecast Summary-FY26'!$D:$D, 'Analysis-School'!R$3)</f>
        <v>0</v>
      </c>
      <c r="S135" s="360">
        <f>SUMIFS('Forecast Summary-FY26'!$N:$N,'Forecast Summary-FY26'!$A:$A, 'Analysis-School'!$A135,'Forecast Summary-FY26'!$C:$C, 'Analysis-School'!S$5,'Forecast Summary-FY26'!$D:$D, 'Analysis-School'!S$3)</f>
        <v>96</v>
      </c>
      <c r="T135" s="360">
        <f>SUMIFS('Forecast Summary-FY26'!$N:$N,'Forecast Summary-FY26'!$A:$A, 'Analysis-School'!$A135,'Forecast Summary-FY26'!$C:$C, 'Analysis-School'!T$5,'Forecast Summary-FY26'!$D:$D, 'Analysis-School'!T$3)</f>
        <v>149</v>
      </c>
      <c r="U135" s="360">
        <f>SUMIFS('Forecast Summary-FY26'!$N:$N,'Forecast Summary-FY26'!$A:$A, 'Analysis-School'!$A135,'Forecast Summary-FY26'!$C:$C, 'Analysis-School'!U$5,'Forecast Summary-FY26'!$D:$D, 'Analysis-School'!U$3)</f>
        <v>115</v>
      </c>
      <c r="V135" s="360">
        <f>SUMIFS('Forecast Summary-FY26'!$N:$N,'Forecast Summary-FY26'!$A:$A, 'Analysis-School'!$A135,'Forecast Summary-FY26'!$C:$C, 'Analysis-School'!V$5,'Forecast Summary-FY26'!$D:$D, 'Analysis-School'!V$3)</f>
        <v>33</v>
      </c>
      <c r="W135" s="360">
        <v>31.349999999999998</v>
      </c>
      <c r="X135" s="360">
        <f>SUMIFS('Forecast Summary-FY25'!$O:$O,'Forecast Summary-FY25'!$A:$A, 'Analysis-School'!$A135,'Forecast Summary-FY25'!$C:$C, 'Analysis-School'!X$5,'Forecast Summary-FY25'!$D:$D, 'Analysis-School'!X$3)+SUMIFS('Forecast Summary-FY25'!$P:$P,'Forecast Summary-FY25'!$A:$A, 'Analysis-School'!$A135,'Forecast Summary-FY25'!$C:$C, 'Analysis-School'!X$5,'Forecast Summary-FY25'!$D:$D, 'Analysis-School'!X$3)</f>
        <v>96</v>
      </c>
      <c r="Y135" s="360">
        <v>29.782499999999995</v>
      </c>
      <c r="Z135" s="360">
        <f>SUMIFS('Forecast Summary-FY25'!$O:$O,'Forecast Summary-FY25'!$A:$A, 'Analysis-School'!$A135,'Forecast Summary-FY25'!$C:$C, 'Analysis-School'!Z$5,'Forecast Summary-FY25'!$D:$D, 'Analysis-School'!Z$3)+SUMIFS('Forecast Summary-FY25'!$P:$P,'Forecast Summary-FY25'!$A:$A, 'Analysis-School'!$A135,'Forecast Summary-FY25'!$C:$C, 'Analysis-School'!Z$5,'Forecast Summary-FY25'!$D:$D, 'Analysis-School'!Z$3)</f>
        <v>105.60000000000001</v>
      </c>
      <c r="AA135" s="361">
        <f>SUMIFS('Forecast Summary-FY26'!$O:$O,'Forecast Summary-FY26'!$A:$A, 'Analysis-School'!$A135,'Forecast Summary-FY26'!$C:$C, 'Analysis-School'!AA$5,'Forecast Summary-FY26'!$D:$D, 'Analysis-School'!AA$3)+SUMIFS('Forecast Summary-FY26'!$P:$P,'Forecast Summary-FY26'!$A:$A, 'Analysis-School'!$A135,'Forecast Summary-FY26'!$C:$C, 'Analysis-School'!AA$5,'Forecast Summary-FY26'!$D:$D, 'Analysis-School'!AA$3)</f>
        <v>106</v>
      </c>
      <c r="AB135" s="442">
        <f t="shared" si="42"/>
        <v>2.2121212121212119</v>
      </c>
      <c r="AD135" s="359" t="s">
        <v>1756</v>
      </c>
      <c r="AE135" s="360">
        <f>SUMIFS('Forecast Summary-FY26'!$AO:$AO,'Forecast Summary-FY26'!$A:$A, 'Analysis-School'!$A135,'Forecast Summary-FY26'!$C:$C, 'Analysis-School'!AE$5,'Forecast Summary-FY26'!$D:$D, 'Analysis-School'!AE$3)</f>
        <v>0</v>
      </c>
      <c r="AF135" s="360">
        <f>SUMIFS('Forecast Summary-FY26'!$AO:$AO,'Forecast Summary-FY26'!$A:$A, 'Analysis-School'!$A135,'Forecast Summary-FY26'!$C:$C, 'Analysis-School'!AF$5,'Forecast Summary-FY26'!$D:$D, 'Analysis-School'!AF$3)</f>
        <v>0</v>
      </c>
      <c r="AG135" s="360">
        <f>SUMIFS('Forecast Summary-FY26'!$AO:$AO,'Forecast Summary-FY26'!$A:$A, 'Analysis-School'!$A135,'Forecast Summary-FY26'!$C:$C, 'Analysis-School'!AG$5,'Forecast Summary-FY26'!$D:$D, 'Analysis-School'!AG$3)</f>
        <v>0</v>
      </c>
      <c r="AH135" s="360">
        <f>SUMIFS('Forecast Summary-FY26'!$AO:$AO,'Forecast Summary-FY26'!$A:$A, 'Analysis-School'!$A135,'Forecast Summary-FY26'!$C:$C, 'Analysis-School'!AH$5,'Forecast Summary-FY26'!$D:$D, 'Analysis-School'!AH$3)</f>
        <v>0</v>
      </c>
      <c r="AI135" s="360">
        <f>SUMIFS('Forecast Summary-FY26'!$AO:$AO,'Forecast Summary-FY26'!$A:$A, 'Analysis-School'!$A135,'Forecast Summary-FY26'!$C:$C, 'Analysis-School'!AI$5,'Forecast Summary-FY26'!$D:$D, 'Analysis-School'!AI$3)</f>
        <v>0</v>
      </c>
      <c r="AJ135" s="360">
        <f>SUMIFS('Forecast Summary-FY26'!$AO:$AO,'Forecast Summary-FY26'!$A:$A, 'Analysis-School'!$A135,'Forecast Summary-FY26'!$C:$C, 'Analysis-School'!AJ$5,'Forecast Summary-FY26'!$D:$D, 'Analysis-School'!AJ$3)</f>
        <v>0</v>
      </c>
      <c r="AK135" s="360">
        <v>0</v>
      </c>
      <c r="AL135" s="360">
        <f>SUMIFS('Forecast Summary-FY25'!$AS:$AS,'Forecast Summary-FY25'!$A:$A, 'Analysis-School'!$A135,'Forecast Summary-FY25'!$C:$C, 'Analysis-School'!AL$5,'Forecast Summary-FY25'!$D:$D, 'Analysis-School'!AL$3)+SUMIFS('Forecast Summary-FY25'!$AW:$AW,'Forecast Summary-FY25'!$A:$A, 'Analysis-School'!$A135,'Forecast Summary-FY25'!$C:$C, 'Analysis-School'!AL$5,'Forecast Summary-FY25'!$D:$D, 'Analysis-School'!AL$3)</f>
        <v>0</v>
      </c>
      <c r="AM135" s="360">
        <v>0</v>
      </c>
      <c r="AN135" s="360">
        <f>SUMIFS('Forecast Summary-FY25'!$AS:$AS,'Forecast Summary-FY25'!$A:$A, 'Analysis-School'!$A135,'Forecast Summary-FY25'!$C:$C, 'Analysis-School'!AN$5,'Forecast Summary-FY25'!$D:$D, 'Analysis-School'!AN$3)+SUMIFS('Forecast Summary-FY25'!$AW:$AW,'Forecast Summary-FY25'!$A:$A, 'Analysis-School'!$A135,'Forecast Summary-FY25'!$C:$C, 'Analysis-School'!AN$5,'Forecast Summary-FY25'!$D:$D, 'Analysis-School'!AN$3)</f>
        <v>0</v>
      </c>
      <c r="AO135" s="360">
        <f>SUMIFS('Forecast Summary-FY26'!$AS:$AS,'Forecast Summary-FY26'!$A:$A, 'Analysis-School'!$A135,'Forecast Summary-FY26'!$C:$C, 'Analysis-School'!AO$5,'Forecast Summary-FY26'!$D:$D, 'Analysis-School'!AO$3)+SUMIFS('Forecast Summary-FY26'!$AW:$AW,'Forecast Summary-FY26'!$A:$A, 'Analysis-School'!$A135,'Forecast Summary-FY26'!$C:$C, 'Analysis-School'!AO$5,'Forecast Summary-FY26'!$D:$D, 'Analysis-School'!AO$3)</f>
        <v>0</v>
      </c>
      <c r="AP135" s="442" t="str">
        <f t="shared" si="44"/>
        <v>NA</v>
      </c>
    </row>
    <row r="136" spans="1:42">
      <c r="A136" s="10" t="s">
        <v>87</v>
      </c>
      <c r="B136" s="354" t="s">
        <v>1757</v>
      </c>
      <c r="C136" s="355">
        <f>SUMIFS('Forecast Summary-FY26'!$Q:$Q,'Forecast Summary-FY26'!$A:$A, 'Analysis-School'!$A136,'Forecast Summary-FY26'!$C:$C, 'Analysis-School'!C$5,'Forecast Summary-FY26'!$D:$D, 'Analysis-School'!C$3)</f>
        <v>0</v>
      </c>
      <c r="D136" s="355">
        <f>SUMIFS('Forecast Summary-FY26'!$Q:$Q,'Forecast Summary-FY26'!$A:$A, 'Analysis-School'!$A136,'Forecast Summary-FY26'!$C:$C, 'Analysis-School'!D$5,'Forecast Summary-FY26'!$D:$D, 'Analysis-School'!D$3)</f>
        <v>0</v>
      </c>
      <c r="E136" s="355">
        <f>SUMIFS('Forecast Summary-FY26'!$Q:$Q,'Forecast Summary-FY26'!$A:$A, 'Analysis-School'!$A136,'Forecast Summary-FY26'!$C:$C, 'Analysis-School'!E$5,'Forecast Summary-FY26'!$D:$D, 'Analysis-School'!E$3)</f>
        <v>1009</v>
      </c>
      <c r="F136" s="355">
        <f>SUMIFS('Forecast Summary-FY26'!$Q:$Q,'Forecast Summary-FY26'!$A:$A, 'Analysis-School'!$A136,'Forecast Summary-FY26'!$C:$C, 'Analysis-School'!F$5,'Forecast Summary-FY26'!$D:$D, 'Analysis-School'!F$3)</f>
        <v>1106</v>
      </c>
      <c r="G136" s="355">
        <f>SUMIFS('Forecast Summary-FY26'!$Q:$Q,'Forecast Summary-FY26'!$A:$A, 'Analysis-School'!$A136,'Forecast Summary-FY26'!$C:$C, 'Analysis-School'!G$5,'Forecast Summary-FY26'!$D:$D, 'Analysis-School'!G$3)</f>
        <v>1288</v>
      </c>
      <c r="H136" s="355">
        <f>SUMIFS('Forecast Summary-FY26'!$Q:$Q,'Forecast Summary-FY26'!$A:$A, 'Analysis-School'!$A136,'Forecast Summary-FY26'!$C:$C, 'Analysis-School'!H$5,'Forecast Summary-FY26'!$D:$D, 'Analysis-School'!H$3)</f>
        <v>960</v>
      </c>
      <c r="I136" s="355">
        <v>1056.4382031449643</v>
      </c>
      <c r="J136" s="355">
        <f>SUMIFS('Forecast Summary-FY25'!$U:$U,'Forecast Summary-FY25'!$A:$A, 'Analysis-School'!$A136,'Forecast Summary-FY25'!$C:$C, 'Analysis-School'!J$5,'Forecast Summary-FY25'!$D:$D, 'Analysis-School'!J$3)+SUMIFS('Forecast Summary-FY25'!$Y:$Y,'Forecast Summary-FY25'!$A:$A, 'Analysis-School'!$A136,'Forecast Summary-FY25'!$C:$C, 'Analysis-School'!J$5,'Forecast Summary-FY25'!$D:$D, 'Analysis-School'!J$3)</f>
        <v>1038</v>
      </c>
      <c r="K136" s="355">
        <v>1053.3568654595713</v>
      </c>
      <c r="L136" s="355">
        <f>SUMIFS('Forecast Summary-FY25'!$U:$U,'Forecast Summary-FY25'!$A:$A, 'Analysis-School'!$A136,'Forecast Summary-FY25'!$C:$C, 'Analysis-School'!L$5,'Forecast Summary-FY25'!$D:$D, 'Analysis-School'!L$3)+SUMIFS('Forecast Summary-FY25'!$Y:$Y,'Forecast Summary-FY25'!$A:$A, 'Analysis-School'!$A136,'Forecast Summary-FY25'!$C:$C, 'Analysis-School'!L$5,'Forecast Summary-FY25'!$D:$D, 'Analysis-School'!L$3)</f>
        <v>989.84999999999991</v>
      </c>
      <c r="M136" s="355">
        <f>SUMIFS('Forecast Summary-FY26'!$U:$U,'Forecast Summary-FY26'!$A:$A, 'Analysis-School'!$A136,'Forecast Summary-FY26'!$C:$C, 'Analysis-School'!M$5,'Forecast Summary-FY26'!$D:$D, 'Analysis-School'!M$3)+SUMIFS('Forecast Summary-FY26'!$Y:$Y,'Forecast Summary-FY26'!$A:$A, 'Analysis-School'!$A136,'Forecast Summary-FY26'!$C:$C, 'Analysis-School'!M$5,'Forecast Summary-FY26'!$D:$D, 'Analysis-School'!M$3)</f>
        <v>956.25</v>
      </c>
      <c r="N136" s="439">
        <f t="shared" si="43"/>
        <v>-3.90625E-3</v>
      </c>
      <c r="P136" s="354" t="s">
        <v>1757</v>
      </c>
      <c r="Q136" s="355">
        <f>SUMIFS('Forecast Summary-FY26'!$N:$N,'Forecast Summary-FY26'!$A:$A, 'Analysis-School'!$A136,'Forecast Summary-FY26'!$C:$C, 'Analysis-School'!Q$5,'Forecast Summary-FY26'!$D:$D, 'Analysis-School'!Q$3)</f>
        <v>0</v>
      </c>
      <c r="R136" s="355">
        <f>SUMIFS('Forecast Summary-FY26'!$N:$N,'Forecast Summary-FY26'!$A:$A, 'Analysis-School'!$A136,'Forecast Summary-FY26'!$C:$C, 'Analysis-School'!R$5,'Forecast Summary-FY26'!$D:$D, 'Analysis-School'!R$3)</f>
        <v>0</v>
      </c>
      <c r="S136" s="355">
        <f>SUMIFS('Forecast Summary-FY26'!$N:$N,'Forecast Summary-FY26'!$A:$A, 'Analysis-School'!$A136,'Forecast Summary-FY26'!$C:$C, 'Analysis-School'!S$5,'Forecast Summary-FY26'!$D:$D, 'Analysis-School'!S$3)</f>
        <v>662</v>
      </c>
      <c r="T136" s="355">
        <f>SUMIFS('Forecast Summary-FY26'!$N:$N,'Forecast Summary-FY26'!$A:$A, 'Analysis-School'!$A136,'Forecast Summary-FY26'!$C:$C, 'Analysis-School'!T$5,'Forecast Summary-FY26'!$D:$D, 'Analysis-School'!T$3)</f>
        <v>857</v>
      </c>
      <c r="U136" s="355">
        <f>SUMIFS('Forecast Summary-FY26'!$N:$N,'Forecast Summary-FY26'!$A:$A, 'Analysis-School'!$A136,'Forecast Summary-FY26'!$C:$C, 'Analysis-School'!U$5,'Forecast Summary-FY26'!$D:$D, 'Analysis-School'!U$3)</f>
        <v>1057</v>
      </c>
      <c r="V136" s="355">
        <f>SUMIFS('Forecast Summary-FY26'!$N:$N,'Forecast Summary-FY26'!$A:$A, 'Analysis-School'!$A136,'Forecast Summary-FY26'!$C:$C, 'Analysis-School'!V$5,'Forecast Summary-FY26'!$D:$D, 'Analysis-School'!V$3)</f>
        <v>969</v>
      </c>
      <c r="W136" s="355">
        <v>1065.9000000000001</v>
      </c>
      <c r="X136" s="355">
        <f>SUMIFS('Forecast Summary-FY25'!$O:$O,'Forecast Summary-FY25'!$A:$A, 'Analysis-School'!$A136,'Forecast Summary-FY25'!$C:$C, 'Analysis-School'!X$5,'Forecast Summary-FY25'!$D:$D, 'Analysis-School'!X$3)+SUMIFS('Forecast Summary-FY25'!$P:$P,'Forecast Summary-FY25'!$A:$A, 'Analysis-School'!$A136,'Forecast Summary-FY25'!$C:$C, 'Analysis-School'!X$5,'Forecast Summary-FY25'!$D:$D, 'Analysis-School'!X$3)</f>
        <v>1035</v>
      </c>
      <c r="Y136" s="355">
        <v>1172.4900000000002</v>
      </c>
      <c r="Z136" s="355">
        <f>SUMIFS('Forecast Summary-FY25'!$O:$O,'Forecast Summary-FY25'!$A:$A, 'Analysis-School'!$A136,'Forecast Summary-FY25'!$C:$C, 'Analysis-School'!Z$5,'Forecast Summary-FY25'!$D:$D, 'Analysis-School'!Z$3)+SUMIFS('Forecast Summary-FY25'!$P:$P,'Forecast Summary-FY25'!$A:$A, 'Analysis-School'!$A136,'Forecast Summary-FY25'!$C:$C, 'Analysis-School'!Z$5,'Forecast Summary-FY25'!$D:$D, 'Analysis-School'!Z$3)</f>
        <v>1012.65</v>
      </c>
      <c r="AA136" s="356">
        <f>SUMIFS('Forecast Summary-FY26'!$O:$O,'Forecast Summary-FY26'!$A:$A, 'Analysis-School'!$A136,'Forecast Summary-FY26'!$C:$C, 'Analysis-School'!AA$5,'Forecast Summary-FY26'!$D:$D, 'Analysis-School'!AA$3)+SUMIFS('Forecast Summary-FY26'!$P:$P,'Forecast Summary-FY26'!$A:$A, 'Analysis-School'!$A136,'Forecast Summary-FY26'!$C:$C, 'Analysis-School'!AA$5,'Forecast Summary-FY26'!$D:$D, 'Analysis-School'!AA$3)</f>
        <v>994.35749999999996</v>
      </c>
      <c r="AB136" s="439">
        <f t="shared" si="42"/>
        <v>2.6168730650154792E-2</v>
      </c>
      <c r="AD136" s="354" t="s">
        <v>1757</v>
      </c>
      <c r="AE136" s="355">
        <f>SUMIFS('Forecast Summary-FY26'!$AO:$AO,'Forecast Summary-FY26'!$A:$A, 'Analysis-School'!$A136,'Forecast Summary-FY26'!$C:$C, 'Analysis-School'!AE$5,'Forecast Summary-FY26'!$D:$D, 'Analysis-School'!AE$3)</f>
        <v>21</v>
      </c>
      <c r="AF136" s="355">
        <f>SUMIFS('Forecast Summary-FY26'!$AO:$AO,'Forecast Summary-FY26'!$A:$A, 'Analysis-School'!$A136,'Forecast Summary-FY26'!$C:$C, 'Analysis-School'!AF$5,'Forecast Summary-FY26'!$D:$D, 'Analysis-School'!AF$3)</f>
        <v>26</v>
      </c>
      <c r="AG136" s="355">
        <f>SUMIFS('Forecast Summary-FY26'!$AO:$AO,'Forecast Summary-FY26'!$A:$A, 'Analysis-School'!$A136,'Forecast Summary-FY26'!$C:$C, 'Analysis-School'!AG$5,'Forecast Summary-FY26'!$D:$D, 'Analysis-School'!AG$3)</f>
        <v>25</v>
      </c>
      <c r="AH136" s="355">
        <f>SUMIFS('Forecast Summary-FY26'!$AO:$AO,'Forecast Summary-FY26'!$A:$A, 'Analysis-School'!$A136,'Forecast Summary-FY26'!$C:$C, 'Analysis-School'!AH$5,'Forecast Summary-FY26'!$D:$D, 'Analysis-School'!AH$3)</f>
        <v>20</v>
      </c>
      <c r="AI136" s="355">
        <f>SUMIFS('Forecast Summary-FY26'!$AO:$AO,'Forecast Summary-FY26'!$A:$A, 'Analysis-School'!$A136,'Forecast Summary-FY26'!$C:$C, 'Analysis-School'!AI$5,'Forecast Summary-FY26'!$D:$D, 'Analysis-School'!AI$3)</f>
        <v>19</v>
      </c>
      <c r="AJ136" s="355">
        <f>SUMIFS('Forecast Summary-FY26'!$AO:$AO,'Forecast Summary-FY26'!$A:$A, 'Analysis-School'!$A136,'Forecast Summary-FY26'!$C:$C, 'Analysis-School'!AJ$5,'Forecast Summary-FY26'!$D:$D, 'Analysis-School'!AJ$3)</f>
        <v>30</v>
      </c>
      <c r="AK136" s="355">
        <v>28.5</v>
      </c>
      <c r="AL136" s="355">
        <f>SUMIFS('Forecast Summary-FY25'!$AS:$AS,'Forecast Summary-FY25'!$A:$A, 'Analysis-School'!$A136,'Forecast Summary-FY25'!$C:$C, 'Analysis-School'!AL$5,'Forecast Summary-FY25'!$D:$D, 'Analysis-School'!AL$3)+SUMIFS('Forecast Summary-FY25'!$AW:$AW,'Forecast Summary-FY25'!$A:$A, 'Analysis-School'!$A136,'Forecast Summary-FY25'!$C:$C, 'Analysis-School'!AL$5,'Forecast Summary-FY25'!$D:$D, 'Analysis-School'!AL$3)</f>
        <v>15</v>
      </c>
      <c r="AM136" s="355">
        <v>27.074999999999999</v>
      </c>
      <c r="AN136" s="355">
        <f>SUMIFS('Forecast Summary-FY25'!$AS:$AS,'Forecast Summary-FY25'!$A:$A, 'Analysis-School'!$A136,'Forecast Summary-FY25'!$C:$C, 'Analysis-School'!AN$5,'Forecast Summary-FY25'!$D:$D, 'Analysis-School'!AN$3)+SUMIFS('Forecast Summary-FY25'!$AW:$AW,'Forecast Summary-FY25'!$A:$A, 'Analysis-School'!$A136,'Forecast Summary-FY25'!$C:$C, 'Analysis-School'!AN$5,'Forecast Summary-FY25'!$D:$D, 'Analysis-School'!AN$3)</f>
        <v>15.900000000000002</v>
      </c>
      <c r="AO136" s="355">
        <f>SUMIFS('Forecast Summary-FY26'!$AS:$AS,'Forecast Summary-FY26'!$A:$A, 'Analysis-School'!$A136,'Forecast Summary-FY26'!$C:$C, 'Analysis-School'!AO$5,'Forecast Summary-FY26'!$D:$D, 'Analysis-School'!AO$3)+SUMIFS('Forecast Summary-FY26'!$AW:$AW,'Forecast Summary-FY26'!$A:$A, 'Analysis-School'!$A136,'Forecast Summary-FY26'!$C:$C, 'Analysis-School'!AO$5,'Forecast Summary-FY26'!$D:$D, 'Analysis-School'!AO$3)</f>
        <v>16.920000000000002</v>
      </c>
      <c r="AP136" s="439">
        <f t="shared" si="44"/>
        <v>-0.43599999999999994</v>
      </c>
    </row>
    <row r="137" spans="1:42">
      <c r="A137" s="10" t="s">
        <v>89</v>
      </c>
      <c r="B137" s="359" t="s">
        <v>1759</v>
      </c>
      <c r="C137" s="360">
        <f>SUMIFS('Forecast Summary-FY26'!$Q:$Q,'Forecast Summary-FY26'!$A:$A, 'Analysis-School'!$A137,'Forecast Summary-FY26'!$C:$C, 'Analysis-School'!C$5,'Forecast Summary-FY26'!$D:$D, 'Analysis-School'!C$3)</f>
        <v>0</v>
      </c>
      <c r="D137" s="360">
        <f>SUMIFS('Forecast Summary-FY26'!$Q:$Q,'Forecast Summary-FY26'!$A:$A, 'Analysis-School'!$A137,'Forecast Summary-FY26'!$C:$C, 'Analysis-School'!D$5,'Forecast Summary-FY26'!$D:$D, 'Analysis-School'!D$3)</f>
        <v>0</v>
      </c>
      <c r="E137" s="360">
        <f>SUMIFS('Forecast Summary-FY26'!$Q:$Q,'Forecast Summary-FY26'!$A:$A, 'Analysis-School'!$A137,'Forecast Summary-FY26'!$C:$C, 'Analysis-School'!E$5,'Forecast Summary-FY26'!$D:$D, 'Analysis-School'!E$3)</f>
        <v>0</v>
      </c>
      <c r="F137" s="360">
        <f>SUMIFS('Forecast Summary-FY26'!$Q:$Q,'Forecast Summary-FY26'!$A:$A, 'Analysis-School'!$A137,'Forecast Summary-FY26'!$C:$C, 'Analysis-School'!F$5,'Forecast Summary-FY26'!$D:$D, 'Analysis-School'!F$3)</f>
        <v>0</v>
      </c>
      <c r="G137" s="360">
        <f>SUMIFS('Forecast Summary-FY26'!$Q:$Q,'Forecast Summary-FY26'!$A:$A, 'Analysis-School'!$A137,'Forecast Summary-FY26'!$C:$C, 'Analysis-School'!G$5,'Forecast Summary-FY26'!$D:$D, 'Analysis-School'!G$3)</f>
        <v>0</v>
      </c>
      <c r="H137" s="360">
        <f>SUMIFS('Forecast Summary-FY26'!$Q:$Q,'Forecast Summary-FY26'!$A:$A, 'Analysis-School'!$A137,'Forecast Summary-FY26'!$C:$C, 'Analysis-School'!H$5,'Forecast Summary-FY26'!$D:$D, 'Analysis-School'!H$3)</f>
        <v>0</v>
      </c>
      <c r="I137" s="360">
        <v>0</v>
      </c>
      <c r="J137" s="360">
        <f>SUMIFS('Forecast Summary-FY25'!$U:$U,'Forecast Summary-FY25'!$A:$A, 'Analysis-School'!$A137,'Forecast Summary-FY25'!$C:$C, 'Analysis-School'!J$5,'Forecast Summary-FY25'!$D:$D, 'Analysis-School'!J$3)+SUMIFS('Forecast Summary-FY25'!$Y:$Y,'Forecast Summary-FY25'!$A:$A, 'Analysis-School'!$A137,'Forecast Summary-FY25'!$C:$C, 'Analysis-School'!J$5,'Forecast Summary-FY25'!$D:$D, 'Analysis-School'!J$3)</f>
        <v>1</v>
      </c>
      <c r="K137" s="360">
        <v>0</v>
      </c>
      <c r="L137" s="360">
        <f>SUMIFS('Forecast Summary-FY25'!$U:$U,'Forecast Summary-FY25'!$A:$A, 'Analysis-School'!$A137,'Forecast Summary-FY25'!$C:$C, 'Analysis-School'!L$5,'Forecast Summary-FY25'!$D:$D, 'Analysis-School'!L$3)+SUMIFS('Forecast Summary-FY25'!$Y:$Y,'Forecast Summary-FY25'!$A:$A, 'Analysis-School'!$A137,'Forecast Summary-FY25'!$C:$C, 'Analysis-School'!L$5,'Forecast Summary-FY25'!$D:$D, 'Analysis-School'!L$3)</f>
        <v>0.95</v>
      </c>
      <c r="M137" s="360">
        <f>SUMIFS('Forecast Summary-FY26'!$U:$U,'Forecast Summary-FY26'!$A:$A, 'Analysis-School'!$A137,'Forecast Summary-FY26'!$C:$C, 'Analysis-School'!M$5,'Forecast Summary-FY26'!$D:$D, 'Analysis-School'!M$3)+SUMIFS('Forecast Summary-FY26'!$Y:$Y,'Forecast Summary-FY26'!$A:$A, 'Analysis-School'!$A137,'Forecast Summary-FY26'!$C:$C, 'Analysis-School'!M$5,'Forecast Summary-FY26'!$D:$D, 'Analysis-School'!M$3)</f>
        <v>0.90249999999999997</v>
      </c>
      <c r="N137" s="442" t="str">
        <f t="shared" si="43"/>
        <v>NA</v>
      </c>
      <c r="P137" s="359" t="s">
        <v>1759</v>
      </c>
      <c r="Q137" s="360">
        <f>SUMIFS('Forecast Summary-FY26'!$N:$N,'Forecast Summary-FY26'!$A:$A, 'Analysis-School'!$A137,'Forecast Summary-FY26'!$C:$C, 'Analysis-School'!Q$5,'Forecast Summary-FY26'!$D:$D, 'Analysis-School'!Q$3)</f>
        <v>0</v>
      </c>
      <c r="R137" s="360">
        <f>SUMIFS('Forecast Summary-FY26'!$N:$N,'Forecast Summary-FY26'!$A:$A, 'Analysis-School'!$A137,'Forecast Summary-FY26'!$C:$C, 'Analysis-School'!R$5,'Forecast Summary-FY26'!$D:$D, 'Analysis-School'!R$3)</f>
        <v>0</v>
      </c>
      <c r="S137" s="360">
        <f>SUMIFS('Forecast Summary-FY26'!$N:$N,'Forecast Summary-FY26'!$A:$A, 'Analysis-School'!$A137,'Forecast Summary-FY26'!$C:$C, 'Analysis-School'!S$5,'Forecast Summary-FY26'!$D:$D, 'Analysis-School'!S$3)</f>
        <v>295</v>
      </c>
      <c r="T137" s="360">
        <f>SUMIFS('Forecast Summary-FY26'!$N:$N,'Forecast Summary-FY26'!$A:$A, 'Analysis-School'!$A137,'Forecast Summary-FY26'!$C:$C, 'Analysis-School'!T$5,'Forecast Summary-FY26'!$D:$D, 'Analysis-School'!T$3)</f>
        <v>351</v>
      </c>
      <c r="U137" s="360">
        <f>SUMIFS('Forecast Summary-FY26'!$N:$N,'Forecast Summary-FY26'!$A:$A, 'Analysis-School'!$A137,'Forecast Summary-FY26'!$C:$C, 'Analysis-School'!U$5,'Forecast Summary-FY26'!$D:$D, 'Analysis-School'!U$3)</f>
        <v>325</v>
      </c>
      <c r="V137" s="360">
        <f>SUMIFS('Forecast Summary-FY26'!$N:$N,'Forecast Summary-FY26'!$A:$A, 'Analysis-School'!$A137,'Forecast Summary-FY26'!$C:$C, 'Analysis-School'!V$5,'Forecast Summary-FY26'!$D:$D, 'Analysis-School'!V$3)</f>
        <v>611</v>
      </c>
      <c r="W137" s="360">
        <v>666.142965452</v>
      </c>
      <c r="X137" s="360">
        <f>SUMIFS('Forecast Summary-FY25'!$O:$O,'Forecast Summary-FY25'!$A:$A, 'Analysis-School'!$A137,'Forecast Summary-FY25'!$C:$C, 'Analysis-School'!X$5,'Forecast Summary-FY25'!$D:$D, 'Analysis-School'!X$3)+SUMIFS('Forecast Summary-FY25'!$P:$P,'Forecast Summary-FY25'!$A:$A, 'Analysis-School'!$A137,'Forecast Summary-FY25'!$C:$C, 'Analysis-School'!X$5,'Forecast Summary-FY25'!$D:$D, 'Analysis-School'!X$3)</f>
        <v>838</v>
      </c>
      <c r="Y137" s="360">
        <v>732.75726199720009</v>
      </c>
      <c r="Z137" s="360">
        <f>SUMIFS('Forecast Summary-FY25'!$O:$O,'Forecast Summary-FY25'!$A:$A, 'Analysis-School'!$A137,'Forecast Summary-FY25'!$C:$C, 'Analysis-School'!Z$5,'Forecast Summary-FY25'!$D:$D, 'Analysis-School'!Z$3)+SUMIFS('Forecast Summary-FY25'!$P:$P,'Forecast Summary-FY25'!$A:$A, 'Analysis-School'!$A137,'Forecast Summary-FY25'!$C:$C, 'Analysis-School'!Z$5,'Forecast Summary-FY25'!$D:$D, 'Analysis-School'!Z$3)</f>
        <v>909.2</v>
      </c>
      <c r="AA137" s="361">
        <f>SUMIFS('Forecast Summary-FY26'!$O:$O,'Forecast Summary-FY26'!$A:$A, 'Analysis-School'!$A137,'Forecast Summary-FY26'!$C:$C, 'Analysis-School'!AA$5,'Forecast Summary-FY26'!$D:$D, 'Analysis-School'!AA$3)+SUMIFS('Forecast Summary-FY26'!$P:$P,'Forecast Summary-FY26'!$A:$A, 'Analysis-School'!$A137,'Forecast Summary-FY26'!$C:$C, 'Analysis-School'!AA$5,'Forecast Summary-FY26'!$D:$D, 'Analysis-School'!AA$3)</f>
        <v>928.81</v>
      </c>
      <c r="AB137" s="442">
        <f t="shared" si="42"/>
        <v>0.52014729950900152</v>
      </c>
      <c r="AD137" s="359" t="s">
        <v>1759</v>
      </c>
      <c r="AE137" s="360">
        <f>SUMIFS('Forecast Summary-FY26'!$AO:$AO,'Forecast Summary-FY26'!$A:$A, 'Analysis-School'!$A137,'Forecast Summary-FY26'!$C:$C, 'Analysis-School'!AE$5,'Forecast Summary-FY26'!$D:$D, 'Analysis-School'!AE$3)</f>
        <v>0</v>
      </c>
      <c r="AF137" s="360">
        <f>SUMIFS('Forecast Summary-FY26'!$AO:$AO,'Forecast Summary-FY26'!$A:$A, 'Analysis-School'!$A137,'Forecast Summary-FY26'!$C:$C, 'Analysis-School'!AF$5,'Forecast Summary-FY26'!$D:$D, 'Analysis-School'!AF$3)</f>
        <v>0</v>
      </c>
      <c r="AG137" s="360">
        <f>SUMIFS('Forecast Summary-FY26'!$AO:$AO,'Forecast Summary-FY26'!$A:$A, 'Analysis-School'!$A137,'Forecast Summary-FY26'!$C:$C, 'Analysis-School'!AG$5,'Forecast Summary-FY26'!$D:$D, 'Analysis-School'!AG$3)</f>
        <v>0</v>
      </c>
      <c r="AH137" s="360">
        <f>SUMIFS('Forecast Summary-FY26'!$AO:$AO,'Forecast Summary-FY26'!$A:$A, 'Analysis-School'!$A137,'Forecast Summary-FY26'!$C:$C, 'Analysis-School'!AH$5,'Forecast Summary-FY26'!$D:$D, 'Analysis-School'!AH$3)</f>
        <v>5</v>
      </c>
      <c r="AI137" s="360">
        <f>SUMIFS('Forecast Summary-FY26'!$AO:$AO,'Forecast Summary-FY26'!$A:$A, 'Analysis-School'!$A137,'Forecast Summary-FY26'!$C:$C, 'Analysis-School'!AI$5,'Forecast Summary-FY26'!$D:$D, 'Analysis-School'!AI$3)</f>
        <v>3</v>
      </c>
      <c r="AJ137" s="360">
        <f>SUMIFS('Forecast Summary-FY26'!$AO:$AO,'Forecast Summary-FY26'!$A:$A, 'Analysis-School'!$A137,'Forecast Summary-FY26'!$C:$C, 'Analysis-School'!AJ$5,'Forecast Summary-FY26'!$D:$D, 'Analysis-School'!AJ$3)</f>
        <v>2</v>
      </c>
      <c r="AK137" s="360">
        <v>2.2000000000000002</v>
      </c>
      <c r="AL137" s="360">
        <f>SUMIFS('Forecast Summary-FY25'!$AS:$AS,'Forecast Summary-FY25'!$A:$A, 'Analysis-School'!$A137,'Forecast Summary-FY25'!$C:$C, 'Analysis-School'!AL$5,'Forecast Summary-FY25'!$D:$D, 'Analysis-School'!AL$3)+SUMIFS('Forecast Summary-FY25'!$AW:$AW,'Forecast Summary-FY25'!$A:$A, 'Analysis-School'!$A137,'Forecast Summary-FY25'!$C:$C, 'Analysis-School'!AL$5,'Forecast Summary-FY25'!$D:$D, 'Analysis-School'!AL$3)</f>
        <v>0</v>
      </c>
      <c r="AM137" s="360">
        <v>2.4200000000000004</v>
      </c>
      <c r="AN137" s="360">
        <f>SUMIFS('Forecast Summary-FY25'!$AS:$AS,'Forecast Summary-FY25'!$A:$A, 'Analysis-School'!$A137,'Forecast Summary-FY25'!$C:$C, 'Analysis-School'!AN$5,'Forecast Summary-FY25'!$D:$D, 'Analysis-School'!AN$3)+SUMIFS('Forecast Summary-FY25'!$AW:$AW,'Forecast Summary-FY25'!$A:$A, 'Analysis-School'!$A137,'Forecast Summary-FY25'!$C:$C, 'Analysis-School'!AN$5,'Forecast Summary-FY25'!$D:$D, 'Analysis-School'!AN$3)</f>
        <v>1</v>
      </c>
      <c r="AO137" s="360">
        <f>SUMIFS('Forecast Summary-FY26'!$AS:$AS,'Forecast Summary-FY26'!$A:$A, 'Analysis-School'!$A137,'Forecast Summary-FY26'!$C:$C, 'Analysis-School'!AO$5,'Forecast Summary-FY26'!$D:$D, 'Analysis-School'!AO$3)+SUMIFS('Forecast Summary-FY26'!$AW:$AW,'Forecast Summary-FY26'!$A:$A, 'Analysis-School'!$A137,'Forecast Summary-FY26'!$C:$C, 'Analysis-School'!AO$5,'Forecast Summary-FY26'!$D:$D, 'Analysis-School'!AO$3)</f>
        <v>1</v>
      </c>
      <c r="AP137" s="442">
        <f t="shared" si="44"/>
        <v>-0.5</v>
      </c>
    </row>
    <row r="138" spans="1:42">
      <c r="A138" s="93" t="s">
        <v>91</v>
      </c>
      <c r="B138" s="354" t="s">
        <v>1880</v>
      </c>
      <c r="C138" s="355">
        <f>SUMIFS('Forecast Summary-FY26'!$Q:$Q,'Forecast Summary-FY26'!$A:$A, 'Analysis-School'!$A138,'Forecast Summary-FY26'!$C:$C, 'Analysis-School'!C$5,'Forecast Summary-FY26'!$D:$D, 'Analysis-School'!C$3)</f>
        <v>0</v>
      </c>
      <c r="D138" s="355">
        <f>SUMIFS('Forecast Summary-FY26'!$Q:$Q,'Forecast Summary-FY26'!$A:$A, 'Analysis-School'!$A138,'Forecast Summary-FY26'!$C:$C, 'Analysis-School'!D$5,'Forecast Summary-FY26'!$D:$D, 'Analysis-School'!D$3)</f>
        <v>0</v>
      </c>
      <c r="E138" s="355">
        <f>SUMIFS('Forecast Summary-FY26'!$Q:$Q,'Forecast Summary-FY26'!$A:$A, 'Analysis-School'!$A138,'Forecast Summary-FY26'!$C:$C, 'Analysis-School'!E$5,'Forecast Summary-FY26'!$D:$D, 'Analysis-School'!E$3)</f>
        <v>43</v>
      </c>
      <c r="F138" s="355">
        <f>SUMIFS('Forecast Summary-FY26'!$Q:$Q,'Forecast Summary-FY26'!$A:$A, 'Analysis-School'!$A138,'Forecast Summary-FY26'!$C:$C, 'Analysis-School'!F$5,'Forecast Summary-FY26'!$D:$D, 'Analysis-School'!F$3)</f>
        <v>63</v>
      </c>
      <c r="G138" s="355">
        <f>SUMIFS('Forecast Summary-FY26'!$Q:$Q,'Forecast Summary-FY26'!$A:$A, 'Analysis-School'!$A138,'Forecast Summary-FY26'!$C:$C, 'Analysis-School'!G$5,'Forecast Summary-FY26'!$D:$D, 'Analysis-School'!G$3)</f>
        <v>59</v>
      </c>
      <c r="H138" s="355">
        <f>SUMIFS('Forecast Summary-FY26'!$Q:$Q,'Forecast Summary-FY26'!$A:$A, 'Analysis-School'!$A138,'Forecast Summary-FY26'!$C:$C, 'Analysis-School'!H$5,'Forecast Summary-FY26'!$D:$D, 'Analysis-School'!H$3)</f>
        <v>71</v>
      </c>
      <c r="I138" s="355">
        <v>78.100000000000009</v>
      </c>
      <c r="J138" s="355">
        <f>SUMIFS('Forecast Summary-FY25'!$U:$U,'Forecast Summary-FY25'!$A:$A, 'Analysis-School'!$A138,'Forecast Summary-FY25'!$C:$C, 'Analysis-School'!J$5,'Forecast Summary-FY25'!$D:$D, 'Analysis-School'!J$3)+SUMIFS('Forecast Summary-FY25'!$Y:$Y,'Forecast Summary-FY25'!$A:$A, 'Analysis-School'!$A138,'Forecast Summary-FY25'!$C:$C, 'Analysis-School'!J$5,'Forecast Summary-FY25'!$D:$D, 'Analysis-School'!J$3)</f>
        <v>48</v>
      </c>
      <c r="K138" s="355">
        <v>85.910000000000011</v>
      </c>
      <c r="L138" s="355">
        <f>SUMIFS('Forecast Summary-FY25'!$U:$U,'Forecast Summary-FY25'!$A:$A, 'Analysis-School'!$A138,'Forecast Summary-FY25'!$C:$C, 'Analysis-School'!L$5,'Forecast Summary-FY25'!$D:$D, 'Analysis-School'!L$3)+SUMIFS('Forecast Summary-FY25'!$Y:$Y,'Forecast Summary-FY25'!$A:$A, 'Analysis-School'!$A138,'Forecast Summary-FY25'!$C:$C, 'Analysis-School'!L$5,'Forecast Summary-FY25'!$D:$D, 'Analysis-School'!L$3)</f>
        <v>52.800000000000004</v>
      </c>
      <c r="M138" s="355">
        <f>SUMIFS('Forecast Summary-FY26'!$U:$U,'Forecast Summary-FY26'!$A:$A, 'Analysis-School'!$A138,'Forecast Summary-FY26'!$C:$C, 'Analysis-School'!M$5,'Forecast Summary-FY26'!$D:$D, 'Analysis-School'!M$3)+SUMIFS('Forecast Summary-FY26'!$Y:$Y,'Forecast Summary-FY26'!$A:$A, 'Analysis-School'!$A138,'Forecast Summary-FY26'!$C:$C, 'Analysis-School'!M$5,'Forecast Summary-FY26'!$D:$D, 'Analysis-School'!M$3)</f>
        <v>57</v>
      </c>
      <c r="N138" s="439">
        <f t="shared" si="43"/>
        <v>-0.19718309859154926</v>
      </c>
      <c r="P138" s="354" t="s">
        <v>1880</v>
      </c>
      <c r="Q138" s="355">
        <f>SUMIFS('Forecast Summary-FY26'!$N:$N,'Forecast Summary-FY26'!$A:$A, 'Analysis-School'!$A138,'Forecast Summary-FY26'!$C:$C, 'Analysis-School'!Q$5,'Forecast Summary-FY26'!$D:$D, 'Analysis-School'!Q$3)</f>
        <v>0</v>
      </c>
      <c r="R138" s="355">
        <f>SUMIFS('Forecast Summary-FY26'!$N:$N,'Forecast Summary-FY26'!$A:$A, 'Analysis-School'!$A138,'Forecast Summary-FY26'!$C:$C, 'Analysis-School'!R$5,'Forecast Summary-FY26'!$D:$D, 'Analysis-School'!R$3)</f>
        <v>0</v>
      </c>
      <c r="S138" s="355">
        <f>SUMIFS('Forecast Summary-FY26'!$N:$N,'Forecast Summary-FY26'!$A:$A, 'Analysis-School'!$A138,'Forecast Summary-FY26'!$C:$C, 'Analysis-School'!S$5,'Forecast Summary-FY26'!$D:$D, 'Analysis-School'!S$3)</f>
        <v>125</v>
      </c>
      <c r="T138" s="355">
        <f>SUMIFS('Forecast Summary-FY26'!$N:$N,'Forecast Summary-FY26'!$A:$A, 'Analysis-School'!$A138,'Forecast Summary-FY26'!$C:$C, 'Analysis-School'!T$5,'Forecast Summary-FY26'!$D:$D, 'Analysis-School'!T$3)</f>
        <v>221</v>
      </c>
      <c r="U138" s="355">
        <f>SUMIFS('Forecast Summary-FY26'!$N:$N,'Forecast Summary-FY26'!$A:$A, 'Analysis-School'!$A138,'Forecast Summary-FY26'!$C:$C, 'Analysis-School'!U$5,'Forecast Summary-FY26'!$D:$D, 'Analysis-School'!U$3)</f>
        <v>193</v>
      </c>
      <c r="V138" s="355">
        <f>SUMIFS('Forecast Summary-FY26'!$N:$N,'Forecast Summary-FY26'!$A:$A, 'Analysis-School'!$A138,'Forecast Summary-FY26'!$C:$C, 'Analysis-School'!V$5,'Forecast Summary-FY26'!$D:$D, 'Analysis-School'!V$3)</f>
        <v>296</v>
      </c>
      <c r="W138" s="355">
        <v>323.31723718310712</v>
      </c>
      <c r="X138" s="355">
        <f>SUMIFS('Forecast Summary-FY25'!$O:$O,'Forecast Summary-FY25'!$A:$A, 'Analysis-School'!$A138,'Forecast Summary-FY25'!$C:$C, 'Analysis-School'!X$5,'Forecast Summary-FY25'!$D:$D, 'Analysis-School'!X$3)+SUMIFS('Forecast Summary-FY25'!$P:$P,'Forecast Summary-FY25'!$A:$A, 'Analysis-School'!$A138,'Forecast Summary-FY25'!$C:$C, 'Analysis-School'!X$5,'Forecast Summary-FY25'!$D:$D, 'Analysis-School'!X$3)</f>
        <v>585</v>
      </c>
      <c r="Y138" s="355">
        <v>355.64896090141787</v>
      </c>
      <c r="Z138" s="355">
        <f>SUMIFS('Forecast Summary-FY25'!$O:$O,'Forecast Summary-FY25'!$A:$A, 'Analysis-School'!$A138,'Forecast Summary-FY25'!$C:$C, 'Analysis-School'!Z$5,'Forecast Summary-FY25'!$D:$D, 'Analysis-School'!Z$3)+SUMIFS('Forecast Summary-FY25'!$P:$P,'Forecast Summary-FY25'!$A:$A, 'Analysis-School'!$A138,'Forecast Summary-FY25'!$C:$C, 'Analysis-School'!Z$5,'Forecast Summary-FY25'!$D:$D, 'Analysis-School'!Z$3)</f>
        <v>643.5</v>
      </c>
      <c r="AA138" s="356">
        <f>SUMIFS('Forecast Summary-FY26'!$O:$O,'Forecast Summary-FY26'!$A:$A, 'Analysis-School'!$A138,'Forecast Summary-FY26'!$C:$C, 'Analysis-School'!AA$5,'Forecast Summary-FY26'!$D:$D, 'Analysis-School'!AA$3)+SUMIFS('Forecast Summary-FY26'!$P:$P,'Forecast Summary-FY26'!$A:$A, 'Analysis-School'!$A138,'Forecast Summary-FY26'!$C:$C, 'Analysis-School'!AA$5,'Forecast Summary-FY26'!$D:$D, 'Analysis-School'!AA$3)</f>
        <v>707.85</v>
      </c>
      <c r="AB138" s="439">
        <f t="shared" si="42"/>
        <v>1.3913851351351352</v>
      </c>
      <c r="AD138" s="354" t="s">
        <v>1880</v>
      </c>
      <c r="AE138" s="355">
        <f>SUMIFS('Forecast Summary-FY26'!$AO:$AO,'Forecast Summary-FY26'!$A:$A, 'Analysis-School'!$A138,'Forecast Summary-FY26'!$C:$C, 'Analysis-School'!AE$5,'Forecast Summary-FY26'!$D:$D, 'Analysis-School'!AE$3)</f>
        <v>0</v>
      </c>
      <c r="AF138" s="355">
        <f>SUMIFS('Forecast Summary-FY26'!$AO:$AO,'Forecast Summary-FY26'!$A:$A, 'Analysis-School'!$A138,'Forecast Summary-FY26'!$C:$C, 'Analysis-School'!AF$5,'Forecast Summary-FY26'!$D:$D, 'Analysis-School'!AF$3)</f>
        <v>0</v>
      </c>
      <c r="AG138" s="355">
        <f>SUMIFS('Forecast Summary-FY26'!$AO:$AO,'Forecast Summary-FY26'!$A:$A, 'Analysis-School'!$A138,'Forecast Summary-FY26'!$C:$C, 'Analysis-School'!AG$5,'Forecast Summary-FY26'!$D:$D, 'Analysis-School'!AG$3)</f>
        <v>0</v>
      </c>
      <c r="AH138" s="355">
        <f>SUMIFS('Forecast Summary-FY26'!$AO:$AO,'Forecast Summary-FY26'!$A:$A, 'Analysis-School'!$A138,'Forecast Summary-FY26'!$C:$C, 'Analysis-School'!AH$5,'Forecast Summary-FY26'!$D:$D, 'Analysis-School'!AH$3)</f>
        <v>0</v>
      </c>
      <c r="AI138" s="355">
        <f>SUMIFS('Forecast Summary-FY26'!$AO:$AO,'Forecast Summary-FY26'!$A:$A, 'Analysis-School'!$A138,'Forecast Summary-FY26'!$C:$C, 'Analysis-School'!AI$5,'Forecast Summary-FY26'!$D:$D, 'Analysis-School'!AI$3)</f>
        <v>0</v>
      </c>
      <c r="AJ138" s="355">
        <f>SUMIFS('Forecast Summary-FY26'!$AO:$AO,'Forecast Summary-FY26'!$A:$A, 'Analysis-School'!$A138,'Forecast Summary-FY26'!$C:$C, 'Analysis-School'!AJ$5,'Forecast Summary-FY26'!$D:$D, 'Analysis-School'!AJ$3)</f>
        <v>0</v>
      </c>
      <c r="AK138" s="355">
        <v>0</v>
      </c>
      <c r="AL138" s="355">
        <f>SUMIFS('Forecast Summary-FY25'!$AS:$AS,'Forecast Summary-FY25'!$A:$A, 'Analysis-School'!$A138,'Forecast Summary-FY25'!$C:$C, 'Analysis-School'!AL$5,'Forecast Summary-FY25'!$D:$D, 'Analysis-School'!AL$3)+SUMIFS('Forecast Summary-FY25'!$AW:$AW,'Forecast Summary-FY25'!$A:$A, 'Analysis-School'!$A138,'Forecast Summary-FY25'!$C:$C, 'Analysis-School'!AL$5,'Forecast Summary-FY25'!$D:$D, 'Analysis-School'!AL$3)</f>
        <v>0</v>
      </c>
      <c r="AM138" s="355">
        <v>0</v>
      </c>
      <c r="AN138" s="355">
        <f>SUMIFS('Forecast Summary-FY25'!$AS:$AS,'Forecast Summary-FY25'!$A:$A, 'Analysis-School'!$A138,'Forecast Summary-FY25'!$C:$C, 'Analysis-School'!AN$5,'Forecast Summary-FY25'!$D:$D, 'Analysis-School'!AN$3)+SUMIFS('Forecast Summary-FY25'!$AW:$AW,'Forecast Summary-FY25'!$A:$A, 'Analysis-School'!$A138,'Forecast Summary-FY25'!$C:$C, 'Analysis-School'!AN$5,'Forecast Summary-FY25'!$D:$D, 'Analysis-School'!AN$3)</f>
        <v>0</v>
      </c>
      <c r="AO138" s="355">
        <f>SUMIFS('Forecast Summary-FY26'!$AS:$AS,'Forecast Summary-FY26'!$A:$A, 'Analysis-School'!$A138,'Forecast Summary-FY26'!$C:$C, 'Analysis-School'!AO$5,'Forecast Summary-FY26'!$D:$D, 'Analysis-School'!AO$3)+SUMIFS('Forecast Summary-FY26'!$AW:$AW,'Forecast Summary-FY26'!$A:$A, 'Analysis-School'!$A138,'Forecast Summary-FY26'!$C:$C, 'Analysis-School'!AO$5,'Forecast Summary-FY26'!$D:$D, 'Analysis-School'!AO$3)</f>
        <v>0</v>
      </c>
      <c r="AP138" s="439" t="str">
        <f t="shared" si="44"/>
        <v>NA</v>
      </c>
    </row>
    <row r="139" spans="1:42">
      <c r="A139" s="93" t="s">
        <v>93</v>
      </c>
      <c r="B139" s="359" t="s">
        <v>1915</v>
      </c>
      <c r="C139" s="360">
        <f>SUMIFS('Forecast Summary-FY26'!$Q:$Q,'Forecast Summary-FY26'!$A:$A, 'Analysis-School'!$A139,'Forecast Summary-FY26'!$C:$C, 'Analysis-School'!C$5,'Forecast Summary-FY26'!$D:$D, 'Analysis-School'!C$3)</f>
        <v>0</v>
      </c>
      <c r="D139" s="360">
        <f>SUMIFS('Forecast Summary-FY26'!$Q:$Q,'Forecast Summary-FY26'!$A:$A, 'Analysis-School'!$A139,'Forecast Summary-FY26'!$C:$C, 'Analysis-School'!D$5,'Forecast Summary-FY26'!$D:$D, 'Analysis-School'!D$3)</f>
        <v>0</v>
      </c>
      <c r="E139" s="360">
        <f>SUMIFS('Forecast Summary-FY26'!$Q:$Q,'Forecast Summary-FY26'!$A:$A, 'Analysis-School'!$A139,'Forecast Summary-FY26'!$C:$C, 'Analysis-School'!E$5,'Forecast Summary-FY26'!$D:$D, 'Analysis-School'!E$3)</f>
        <v>304</v>
      </c>
      <c r="F139" s="360">
        <f>SUMIFS('Forecast Summary-FY26'!$Q:$Q,'Forecast Summary-FY26'!$A:$A, 'Analysis-School'!$A139,'Forecast Summary-FY26'!$C:$C, 'Analysis-School'!F$5,'Forecast Summary-FY26'!$D:$D, 'Analysis-School'!F$3)</f>
        <v>279</v>
      </c>
      <c r="G139" s="360">
        <f>SUMIFS('Forecast Summary-FY26'!$Q:$Q,'Forecast Summary-FY26'!$A:$A, 'Analysis-School'!$A139,'Forecast Summary-FY26'!$C:$C, 'Analysis-School'!G$5,'Forecast Summary-FY26'!$D:$D, 'Analysis-School'!G$3)</f>
        <v>344</v>
      </c>
      <c r="H139" s="360">
        <f>SUMIFS('Forecast Summary-FY26'!$Q:$Q,'Forecast Summary-FY26'!$A:$A, 'Analysis-School'!$A139,'Forecast Summary-FY26'!$C:$C, 'Analysis-School'!H$5,'Forecast Summary-FY26'!$D:$D, 'Analysis-School'!H$3)</f>
        <v>235</v>
      </c>
      <c r="I139" s="360">
        <v>250.43881854471428</v>
      </c>
      <c r="J139" s="360">
        <f>SUMIFS('Forecast Summary-FY25'!$U:$U,'Forecast Summary-FY25'!$A:$A, 'Analysis-School'!$A139,'Forecast Summary-FY25'!$C:$C, 'Analysis-School'!J$5,'Forecast Summary-FY25'!$D:$D, 'Analysis-School'!J$3)+SUMIFS('Forecast Summary-FY25'!$Y:$Y,'Forecast Summary-FY25'!$A:$A, 'Analysis-School'!$A139,'Forecast Summary-FY25'!$C:$C, 'Analysis-School'!J$5,'Forecast Summary-FY25'!$D:$D, 'Analysis-School'!J$3)</f>
        <v>155</v>
      </c>
      <c r="K139" s="360">
        <v>237.91687761747855</v>
      </c>
      <c r="L139" s="360">
        <f>SUMIFS('Forecast Summary-FY25'!$U:$U,'Forecast Summary-FY25'!$A:$A, 'Analysis-School'!$A139,'Forecast Summary-FY25'!$C:$C, 'Analysis-School'!L$5,'Forecast Summary-FY25'!$D:$D, 'Analysis-School'!L$3)+SUMIFS('Forecast Summary-FY25'!$Y:$Y,'Forecast Summary-FY25'!$A:$A, 'Analysis-School'!$A139,'Forecast Summary-FY25'!$C:$C, 'Analysis-School'!L$5,'Forecast Summary-FY25'!$D:$D, 'Analysis-School'!L$3)</f>
        <v>161.35</v>
      </c>
      <c r="M139" s="360">
        <f>SUMIFS('Forecast Summary-FY26'!$U:$U,'Forecast Summary-FY26'!$A:$A, 'Analysis-School'!$A139,'Forecast Summary-FY26'!$C:$C, 'Analysis-School'!M$5,'Forecast Summary-FY26'!$D:$D, 'Analysis-School'!M$3)+SUMIFS('Forecast Summary-FY26'!$Y:$Y,'Forecast Summary-FY26'!$A:$A, 'Analysis-School'!$A139,'Forecast Summary-FY26'!$C:$C, 'Analysis-School'!M$5,'Forecast Summary-FY26'!$D:$D, 'Analysis-School'!M$3)</f>
        <v>157.63500000000002</v>
      </c>
      <c r="N139" s="442">
        <f t="shared" si="43"/>
        <v>-0.32921276595744675</v>
      </c>
      <c r="P139" s="359" t="s">
        <v>1915</v>
      </c>
      <c r="Q139" s="360">
        <f>SUMIFS('Forecast Summary-FY26'!$N:$N,'Forecast Summary-FY26'!$A:$A, 'Analysis-School'!$A139,'Forecast Summary-FY26'!$C:$C, 'Analysis-School'!Q$5,'Forecast Summary-FY26'!$D:$D, 'Analysis-School'!Q$3)</f>
        <v>0</v>
      </c>
      <c r="R139" s="360">
        <f>SUMIFS('Forecast Summary-FY26'!$N:$N,'Forecast Summary-FY26'!$A:$A, 'Analysis-School'!$A139,'Forecast Summary-FY26'!$C:$C, 'Analysis-School'!R$5,'Forecast Summary-FY26'!$D:$D, 'Analysis-School'!R$3)</f>
        <v>0</v>
      </c>
      <c r="S139" s="360">
        <f>SUMIFS('Forecast Summary-FY26'!$N:$N,'Forecast Summary-FY26'!$A:$A, 'Analysis-School'!$A139,'Forecast Summary-FY26'!$C:$C, 'Analysis-School'!S$5,'Forecast Summary-FY26'!$D:$D, 'Analysis-School'!S$3)</f>
        <v>115</v>
      </c>
      <c r="T139" s="360">
        <f>SUMIFS('Forecast Summary-FY26'!$N:$N,'Forecast Summary-FY26'!$A:$A, 'Analysis-School'!$A139,'Forecast Summary-FY26'!$C:$C, 'Analysis-School'!T$5,'Forecast Summary-FY26'!$D:$D, 'Analysis-School'!T$3)</f>
        <v>170</v>
      </c>
      <c r="U139" s="360">
        <f>SUMIFS('Forecast Summary-FY26'!$N:$N,'Forecast Summary-FY26'!$A:$A, 'Analysis-School'!$A139,'Forecast Summary-FY26'!$C:$C, 'Analysis-School'!U$5,'Forecast Summary-FY26'!$D:$D, 'Analysis-School'!U$3)</f>
        <v>343</v>
      </c>
      <c r="V139" s="360">
        <f>SUMIFS('Forecast Summary-FY26'!$N:$N,'Forecast Summary-FY26'!$A:$A, 'Analysis-School'!$A139,'Forecast Summary-FY26'!$C:$C, 'Analysis-School'!V$5,'Forecast Summary-FY26'!$D:$D, 'Analysis-School'!V$3)</f>
        <v>399</v>
      </c>
      <c r="W139" s="360">
        <v>438.90000000000003</v>
      </c>
      <c r="X139" s="360">
        <f>SUMIFS('Forecast Summary-FY25'!$O:$O,'Forecast Summary-FY25'!$A:$A, 'Analysis-School'!$A139,'Forecast Summary-FY25'!$C:$C, 'Analysis-School'!X$5,'Forecast Summary-FY25'!$D:$D, 'Analysis-School'!X$3)+SUMIFS('Forecast Summary-FY25'!$P:$P,'Forecast Summary-FY25'!$A:$A, 'Analysis-School'!$A139,'Forecast Summary-FY25'!$C:$C, 'Analysis-School'!X$5,'Forecast Summary-FY25'!$D:$D, 'Analysis-School'!X$3)</f>
        <v>416</v>
      </c>
      <c r="Y139" s="360">
        <v>482.79000000000008</v>
      </c>
      <c r="Z139" s="360">
        <f>SUMIFS('Forecast Summary-FY25'!$O:$O,'Forecast Summary-FY25'!$A:$A, 'Analysis-School'!$A139,'Forecast Summary-FY25'!$C:$C, 'Analysis-School'!Z$5,'Forecast Summary-FY25'!$D:$D, 'Analysis-School'!Z$3)+SUMIFS('Forecast Summary-FY25'!$P:$P,'Forecast Summary-FY25'!$A:$A, 'Analysis-School'!$A139,'Forecast Summary-FY25'!$C:$C, 'Analysis-School'!Z$5,'Forecast Summary-FY25'!$D:$D, 'Analysis-School'!Z$3)</f>
        <v>446</v>
      </c>
      <c r="AA139" s="361">
        <f>SUMIFS('Forecast Summary-FY26'!$O:$O,'Forecast Summary-FY26'!$A:$A, 'Analysis-School'!$A139,'Forecast Summary-FY26'!$C:$C, 'Analysis-School'!AA$5,'Forecast Summary-FY26'!$D:$D, 'Analysis-School'!AA$3)+SUMIFS('Forecast Summary-FY26'!$P:$P,'Forecast Summary-FY26'!$A:$A, 'Analysis-School'!$A139,'Forecast Summary-FY26'!$C:$C, 'Analysis-School'!AA$5,'Forecast Summary-FY26'!$D:$D, 'Analysis-School'!AA$3)</f>
        <v>444.1</v>
      </c>
      <c r="AB139" s="442">
        <f t="shared" si="42"/>
        <v>0.11303258145363415</v>
      </c>
      <c r="AD139" s="359" t="s">
        <v>1915</v>
      </c>
      <c r="AE139" s="360">
        <f>SUMIFS('Forecast Summary-FY26'!$AO:$AO,'Forecast Summary-FY26'!$A:$A, 'Analysis-School'!$A139,'Forecast Summary-FY26'!$C:$C, 'Analysis-School'!AE$5,'Forecast Summary-FY26'!$D:$D, 'Analysis-School'!AE$3)</f>
        <v>0</v>
      </c>
      <c r="AF139" s="360">
        <f>SUMIFS('Forecast Summary-FY26'!$AO:$AO,'Forecast Summary-FY26'!$A:$A, 'Analysis-School'!$A139,'Forecast Summary-FY26'!$C:$C, 'Analysis-School'!AF$5,'Forecast Summary-FY26'!$D:$D, 'Analysis-School'!AF$3)</f>
        <v>0</v>
      </c>
      <c r="AG139" s="360">
        <f>SUMIFS('Forecast Summary-FY26'!$AO:$AO,'Forecast Summary-FY26'!$A:$A, 'Analysis-School'!$A139,'Forecast Summary-FY26'!$C:$C, 'Analysis-School'!AG$5,'Forecast Summary-FY26'!$D:$D, 'Analysis-School'!AG$3)</f>
        <v>0</v>
      </c>
      <c r="AH139" s="360">
        <f>SUMIFS('Forecast Summary-FY26'!$AO:$AO,'Forecast Summary-FY26'!$A:$A, 'Analysis-School'!$A139,'Forecast Summary-FY26'!$C:$C, 'Analysis-School'!AH$5,'Forecast Summary-FY26'!$D:$D, 'Analysis-School'!AH$3)</f>
        <v>0</v>
      </c>
      <c r="AI139" s="360">
        <f>SUMIFS('Forecast Summary-FY26'!$AO:$AO,'Forecast Summary-FY26'!$A:$A, 'Analysis-School'!$A139,'Forecast Summary-FY26'!$C:$C, 'Analysis-School'!AI$5,'Forecast Summary-FY26'!$D:$D, 'Analysis-School'!AI$3)</f>
        <v>0</v>
      </c>
      <c r="AJ139" s="360">
        <f>SUMIFS('Forecast Summary-FY26'!$AO:$AO,'Forecast Summary-FY26'!$A:$A, 'Analysis-School'!$A139,'Forecast Summary-FY26'!$C:$C, 'Analysis-School'!AJ$5,'Forecast Summary-FY26'!$D:$D, 'Analysis-School'!AJ$3)</f>
        <v>0</v>
      </c>
      <c r="AK139" s="360">
        <v>0</v>
      </c>
      <c r="AL139" s="360">
        <f>SUMIFS('Forecast Summary-FY25'!$AS:$AS,'Forecast Summary-FY25'!$A:$A, 'Analysis-School'!$A139,'Forecast Summary-FY25'!$C:$C, 'Analysis-School'!AL$5,'Forecast Summary-FY25'!$D:$D, 'Analysis-School'!AL$3)+SUMIFS('Forecast Summary-FY25'!$AW:$AW,'Forecast Summary-FY25'!$A:$A, 'Analysis-School'!$A139,'Forecast Summary-FY25'!$C:$C, 'Analysis-School'!AL$5,'Forecast Summary-FY25'!$D:$D, 'Analysis-School'!AL$3)</f>
        <v>0</v>
      </c>
      <c r="AM139" s="360">
        <v>0</v>
      </c>
      <c r="AN139" s="360">
        <f>SUMIFS('Forecast Summary-FY25'!$AS:$AS,'Forecast Summary-FY25'!$A:$A, 'Analysis-School'!$A139,'Forecast Summary-FY25'!$C:$C, 'Analysis-School'!AN$5,'Forecast Summary-FY25'!$D:$D, 'Analysis-School'!AN$3)+SUMIFS('Forecast Summary-FY25'!$AW:$AW,'Forecast Summary-FY25'!$A:$A, 'Analysis-School'!$A139,'Forecast Summary-FY25'!$C:$C, 'Analysis-School'!AN$5,'Forecast Summary-FY25'!$D:$D, 'Analysis-School'!AN$3)</f>
        <v>0</v>
      </c>
      <c r="AO139" s="360">
        <f>SUMIFS('Forecast Summary-FY26'!$AS:$AS,'Forecast Summary-FY26'!$A:$A, 'Analysis-School'!$A139,'Forecast Summary-FY26'!$C:$C, 'Analysis-School'!AO$5,'Forecast Summary-FY26'!$D:$D, 'Analysis-School'!AO$3)+SUMIFS('Forecast Summary-FY26'!$AW:$AW,'Forecast Summary-FY26'!$A:$A, 'Analysis-School'!$A139,'Forecast Summary-FY26'!$C:$C, 'Analysis-School'!AO$5,'Forecast Summary-FY26'!$D:$D, 'Analysis-School'!AO$3)</f>
        <v>0</v>
      </c>
      <c r="AP139" s="442" t="str">
        <f t="shared" si="44"/>
        <v>NA</v>
      </c>
    </row>
    <row r="140" spans="1:42">
      <c r="A140" s="93" t="s">
        <v>95</v>
      </c>
      <c r="B140" s="354" t="s">
        <v>1881</v>
      </c>
      <c r="C140" s="355">
        <f>SUMIFS('Forecast Summary-FY26'!$Q:$Q,'Forecast Summary-FY26'!$A:$A, 'Analysis-School'!$A140,'Forecast Summary-FY26'!$C:$C, 'Analysis-School'!C$5,'Forecast Summary-FY26'!$D:$D, 'Analysis-School'!C$3)</f>
        <v>0</v>
      </c>
      <c r="D140" s="355">
        <f>SUMIFS('Forecast Summary-FY26'!$Q:$Q,'Forecast Summary-FY26'!$A:$A, 'Analysis-School'!$A140,'Forecast Summary-FY26'!$C:$C, 'Analysis-School'!D$5,'Forecast Summary-FY26'!$D:$D, 'Analysis-School'!D$3)</f>
        <v>0</v>
      </c>
      <c r="E140" s="355">
        <f>SUMIFS('Forecast Summary-FY26'!$Q:$Q,'Forecast Summary-FY26'!$A:$A, 'Analysis-School'!$A140,'Forecast Summary-FY26'!$C:$C, 'Analysis-School'!E$5,'Forecast Summary-FY26'!$D:$D, 'Analysis-School'!E$3)</f>
        <v>7</v>
      </c>
      <c r="F140" s="355">
        <f>SUMIFS('Forecast Summary-FY26'!$Q:$Q,'Forecast Summary-FY26'!$A:$A, 'Analysis-School'!$A140,'Forecast Summary-FY26'!$C:$C, 'Analysis-School'!F$5,'Forecast Summary-FY26'!$D:$D, 'Analysis-School'!F$3)</f>
        <v>19</v>
      </c>
      <c r="G140" s="355">
        <f>SUMIFS('Forecast Summary-FY26'!$Q:$Q,'Forecast Summary-FY26'!$A:$A, 'Analysis-School'!$A140,'Forecast Summary-FY26'!$C:$C, 'Analysis-School'!G$5,'Forecast Summary-FY26'!$D:$D, 'Analysis-School'!G$3)</f>
        <v>8</v>
      </c>
      <c r="H140" s="355">
        <f>SUMIFS('Forecast Summary-FY26'!$Q:$Q,'Forecast Summary-FY26'!$A:$A, 'Analysis-School'!$A140,'Forecast Summary-FY26'!$C:$C, 'Analysis-School'!H$5,'Forecast Summary-FY26'!$D:$D, 'Analysis-School'!H$3)</f>
        <v>7</v>
      </c>
      <c r="I140" s="355">
        <v>7.5366659153571396</v>
      </c>
      <c r="J140" s="355">
        <f>SUMIFS('Forecast Summary-FY25'!$U:$U,'Forecast Summary-FY25'!$A:$A, 'Analysis-School'!$A140,'Forecast Summary-FY25'!$C:$C, 'Analysis-School'!J$5,'Forecast Summary-FY25'!$D:$D, 'Analysis-School'!J$3)+SUMIFS('Forecast Summary-FY25'!$Y:$Y,'Forecast Summary-FY25'!$A:$A, 'Analysis-School'!$A140,'Forecast Summary-FY25'!$C:$C, 'Analysis-School'!J$5,'Forecast Summary-FY25'!$D:$D, 'Analysis-School'!J$3)</f>
        <v>4</v>
      </c>
      <c r="K140" s="355">
        <v>7.6647437235714255</v>
      </c>
      <c r="L140" s="355">
        <f>SUMIFS('Forecast Summary-FY25'!$U:$U,'Forecast Summary-FY25'!$A:$A, 'Analysis-School'!$A140,'Forecast Summary-FY25'!$C:$C, 'Analysis-School'!L$5,'Forecast Summary-FY25'!$D:$D, 'Analysis-School'!L$3)+SUMIFS('Forecast Summary-FY25'!$Y:$Y,'Forecast Summary-FY25'!$A:$A, 'Analysis-School'!$A140,'Forecast Summary-FY25'!$C:$C, 'Analysis-School'!L$5,'Forecast Summary-FY25'!$D:$D, 'Analysis-School'!L$3)</f>
        <v>8.4</v>
      </c>
      <c r="M140" s="355">
        <f>SUMIFS('Forecast Summary-FY26'!$U:$U,'Forecast Summary-FY26'!$A:$A, 'Analysis-School'!$A140,'Forecast Summary-FY26'!$C:$C, 'Analysis-School'!M$5,'Forecast Summary-FY26'!$D:$D, 'Analysis-School'!M$3)+SUMIFS('Forecast Summary-FY26'!$Y:$Y,'Forecast Summary-FY26'!$A:$A, 'Analysis-School'!$A140,'Forecast Summary-FY26'!$C:$C, 'Analysis-School'!M$5,'Forecast Summary-FY26'!$D:$D, 'Analysis-School'!M$3)</f>
        <v>8.84</v>
      </c>
      <c r="N140" s="439">
        <f t="shared" si="43"/>
        <v>0.2628571428571429</v>
      </c>
      <c r="P140" s="354" t="s">
        <v>1881</v>
      </c>
      <c r="Q140" s="355">
        <f>SUMIFS('Forecast Summary-FY26'!$N:$N,'Forecast Summary-FY26'!$A:$A, 'Analysis-School'!$A140,'Forecast Summary-FY26'!$C:$C, 'Analysis-School'!Q$5,'Forecast Summary-FY26'!$D:$D, 'Analysis-School'!Q$3)</f>
        <v>0</v>
      </c>
      <c r="R140" s="355">
        <f>SUMIFS('Forecast Summary-FY26'!$N:$N,'Forecast Summary-FY26'!$A:$A, 'Analysis-School'!$A140,'Forecast Summary-FY26'!$C:$C, 'Analysis-School'!R$5,'Forecast Summary-FY26'!$D:$D, 'Analysis-School'!R$3)</f>
        <v>0</v>
      </c>
      <c r="S140" s="355">
        <f>SUMIFS('Forecast Summary-FY26'!$N:$N,'Forecast Summary-FY26'!$A:$A, 'Analysis-School'!$A140,'Forecast Summary-FY26'!$C:$C, 'Analysis-School'!S$5,'Forecast Summary-FY26'!$D:$D, 'Analysis-School'!S$3)</f>
        <v>140</v>
      </c>
      <c r="T140" s="355">
        <f>SUMIFS('Forecast Summary-FY26'!$N:$N,'Forecast Summary-FY26'!$A:$A, 'Analysis-School'!$A140,'Forecast Summary-FY26'!$C:$C, 'Analysis-School'!T$5,'Forecast Summary-FY26'!$D:$D, 'Analysis-School'!T$3)</f>
        <v>281</v>
      </c>
      <c r="U140" s="355">
        <f>SUMIFS('Forecast Summary-FY26'!$N:$N,'Forecast Summary-FY26'!$A:$A, 'Analysis-School'!$A140,'Forecast Summary-FY26'!$C:$C, 'Analysis-School'!U$5,'Forecast Summary-FY26'!$D:$D, 'Analysis-School'!U$3)</f>
        <v>216</v>
      </c>
      <c r="V140" s="355">
        <f>SUMIFS('Forecast Summary-FY26'!$N:$N,'Forecast Summary-FY26'!$A:$A, 'Analysis-School'!$A140,'Forecast Summary-FY26'!$C:$C, 'Analysis-School'!V$5,'Forecast Summary-FY26'!$D:$D, 'Analysis-School'!V$3)</f>
        <v>292</v>
      </c>
      <c r="W140" s="355">
        <v>321.20000000000005</v>
      </c>
      <c r="X140" s="355">
        <f>SUMIFS('Forecast Summary-FY25'!$O:$O,'Forecast Summary-FY25'!$A:$A, 'Analysis-School'!$A140,'Forecast Summary-FY25'!$C:$C, 'Analysis-School'!X$5,'Forecast Summary-FY25'!$D:$D, 'Analysis-School'!X$3)+SUMIFS('Forecast Summary-FY25'!$P:$P,'Forecast Summary-FY25'!$A:$A, 'Analysis-School'!$A140,'Forecast Summary-FY25'!$C:$C, 'Analysis-School'!X$5,'Forecast Summary-FY25'!$D:$D, 'Analysis-School'!X$3)</f>
        <v>454</v>
      </c>
      <c r="Y140" s="355">
        <v>353.32000000000011</v>
      </c>
      <c r="Z140" s="355">
        <f>SUMIFS('Forecast Summary-FY25'!$O:$O,'Forecast Summary-FY25'!$A:$A, 'Analysis-School'!$A140,'Forecast Summary-FY25'!$C:$C, 'Analysis-School'!Z$5,'Forecast Summary-FY25'!$D:$D, 'Analysis-School'!Z$3)+SUMIFS('Forecast Summary-FY25'!$P:$P,'Forecast Summary-FY25'!$A:$A, 'Analysis-School'!$A140,'Forecast Summary-FY25'!$C:$C, 'Analysis-School'!Z$5,'Forecast Summary-FY25'!$D:$D, 'Analysis-School'!Z$3)</f>
        <v>500.29999999999995</v>
      </c>
      <c r="AA140" s="356">
        <f>SUMIFS('Forecast Summary-FY26'!$O:$O,'Forecast Summary-FY26'!$A:$A, 'Analysis-School'!$A140,'Forecast Summary-FY26'!$C:$C, 'Analysis-School'!AA$5,'Forecast Summary-FY26'!$D:$D, 'Analysis-School'!AA$3)+SUMIFS('Forecast Summary-FY26'!$P:$P,'Forecast Summary-FY26'!$A:$A, 'Analysis-School'!$A140,'Forecast Summary-FY26'!$C:$C, 'Analysis-School'!AA$5,'Forecast Summary-FY26'!$D:$D, 'Analysis-School'!AA$3)</f>
        <v>478.73499999999996</v>
      </c>
      <c r="AB140" s="439">
        <f t="shared" si="42"/>
        <v>0.63950342465753418</v>
      </c>
      <c r="AD140" s="354" t="s">
        <v>1881</v>
      </c>
      <c r="AE140" s="355">
        <f>SUMIFS('Forecast Summary-FY26'!$AO:$AO,'Forecast Summary-FY26'!$A:$A, 'Analysis-School'!$A140,'Forecast Summary-FY26'!$C:$C, 'Analysis-School'!AE$5,'Forecast Summary-FY26'!$D:$D, 'Analysis-School'!AE$3)</f>
        <v>0</v>
      </c>
      <c r="AF140" s="355">
        <f>SUMIFS('Forecast Summary-FY26'!$AO:$AO,'Forecast Summary-FY26'!$A:$A, 'Analysis-School'!$A140,'Forecast Summary-FY26'!$C:$C, 'Analysis-School'!AF$5,'Forecast Summary-FY26'!$D:$D, 'Analysis-School'!AF$3)</f>
        <v>0</v>
      </c>
      <c r="AG140" s="355">
        <f>SUMIFS('Forecast Summary-FY26'!$AO:$AO,'Forecast Summary-FY26'!$A:$A, 'Analysis-School'!$A140,'Forecast Summary-FY26'!$C:$C, 'Analysis-School'!AG$5,'Forecast Summary-FY26'!$D:$D, 'Analysis-School'!AG$3)</f>
        <v>0</v>
      </c>
      <c r="AH140" s="355">
        <f>SUMIFS('Forecast Summary-FY26'!$AO:$AO,'Forecast Summary-FY26'!$A:$A, 'Analysis-School'!$A140,'Forecast Summary-FY26'!$C:$C, 'Analysis-School'!AH$5,'Forecast Summary-FY26'!$D:$D, 'Analysis-School'!AH$3)</f>
        <v>0</v>
      </c>
      <c r="AI140" s="355">
        <f>SUMIFS('Forecast Summary-FY26'!$AO:$AO,'Forecast Summary-FY26'!$A:$A, 'Analysis-School'!$A140,'Forecast Summary-FY26'!$C:$C, 'Analysis-School'!AI$5,'Forecast Summary-FY26'!$D:$D, 'Analysis-School'!AI$3)</f>
        <v>0</v>
      </c>
      <c r="AJ140" s="355">
        <f>SUMIFS('Forecast Summary-FY26'!$AO:$AO,'Forecast Summary-FY26'!$A:$A, 'Analysis-School'!$A140,'Forecast Summary-FY26'!$C:$C, 'Analysis-School'!AJ$5,'Forecast Summary-FY26'!$D:$D, 'Analysis-School'!AJ$3)</f>
        <v>0</v>
      </c>
      <c r="AK140" s="355">
        <v>0</v>
      </c>
      <c r="AL140" s="355">
        <f>SUMIFS('Forecast Summary-FY25'!$AS:$AS,'Forecast Summary-FY25'!$A:$A, 'Analysis-School'!$A140,'Forecast Summary-FY25'!$C:$C, 'Analysis-School'!AL$5,'Forecast Summary-FY25'!$D:$D, 'Analysis-School'!AL$3)+SUMIFS('Forecast Summary-FY25'!$AW:$AW,'Forecast Summary-FY25'!$A:$A, 'Analysis-School'!$A140,'Forecast Summary-FY25'!$C:$C, 'Analysis-School'!AL$5,'Forecast Summary-FY25'!$D:$D, 'Analysis-School'!AL$3)</f>
        <v>0</v>
      </c>
      <c r="AM140" s="355">
        <v>0</v>
      </c>
      <c r="AN140" s="355">
        <f>SUMIFS('Forecast Summary-FY25'!$AS:$AS,'Forecast Summary-FY25'!$A:$A, 'Analysis-School'!$A140,'Forecast Summary-FY25'!$C:$C, 'Analysis-School'!AN$5,'Forecast Summary-FY25'!$D:$D, 'Analysis-School'!AN$3)+SUMIFS('Forecast Summary-FY25'!$AW:$AW,'Forecast Summary-FY25'!$A:$A, 'Analysis-School'!$A140,'Forecast Summary-FY25'!$C:$C, 'Analysis-School'!AN$5,'Forecast Summary-FY25'!$D:$D, 'Analysis-School'!AN$3)</f>
        <v>0</v>
      </c>
      <c r="AO140" s="355">
        <f>SUMIFS('Forecast Summary-FY26'!$AS:$AS,'Forecast Summary-FY26'!$A:$A, 'Analysis-School'!$A140,'Forecast Summary-FY26'!$C:$C, 'Analysis-School'!AO$5,'Forecast Summary-FY26'!$D:$D, 'Analysis-School'!AO$3)+SUMIFS('Forecast Summary-FY26'!$AW:$AW,'Forecast Summary-FY26'!$A:$A, 'Analysis-School'!$A140,'Forecast Summary-FY26'!$C:$C, 'Analysis-School'!AO$5,'Forecast Summary-FY26'!$D:$D, 'Analysis-School'!AO$3)</f>
        <v>0</v>
      </c>
      <c r="AP140" s="439" t="str">
        <f t="shared" si="44"/>
        <v>NA</v>
      </c>
    </row>
    <row r="141" spans="1:42">
      <c r="A141" s="93" t="s">
        <v>97</v>
      </c>
      <c r="B141" s="359" t="s">
        <v>1882</v>
      </c>
      <c r="C141" s="360">
        <f>SUMIFS('Forecast Summary-FY26'!$Q:$Q,'Forecast Summary-FY26'!$A:$A, 'Analysis-School'!$A141,'Forecast Summary-FY26'!$C:$C, 'Analysis-School'!C$5,'Forecast Summary-FY26'!$D:$D, 'Analysis-School'!C$3)</f>
        <v>0</v>
      </c>
      <c r="D141" s="360">
        <f>SUMIFS('Forecast Summary-FY26'!$Q:$Q,'Forecast Summary-FY26'!$A:$A, 'Analysis-School'!$A141,'Forecast Summary-FY26'!$C:$C, 'Analysis-School'!D$5,'Forecast Summary-FY26'!$D:$D, 'Analysis-School'!D$3)</f>
        <v>0</v>
      </c>
      <c r="E141" s="360">
        <f>SUMIFS('Forecast Summary-FY26'!$Q:$Q,'Forecast Summary-FY26'!$A:$A, 'Analysis-School'!$A141,'Forecast Summary-FY26'!$C:$C, 'Analysis-School'!E$5,'Forecast Summary-FY26'!$D:$D, 'Analysis-School'!E$3)</f>
        <v>335</v>
      </c>
      <c r="F141" s="360">
        <f>SUMIFS('Forecast Summary-FY26'!$Q:$Q,'Forecast Summary-FY26'!$A:$A, 'Analysis-School'!$A141,'Forecast Summary-FY26'!$C:$C, 'Analysis-School'!F$5,'Forecast Summary-FY26'!$D:$D, 'Analysis-School'!F$3)</f>
        <v>569</v>
      </c>
      <c r="G141" s="360">
        <f>SUMIFS('Forecast Summary-FY26'!$Q:$Q,'Forecast Summary-FY26'!$A:$A, 'Analysis-School'!$A141,'Forecast Summary-FY26'!$C:$C, 'Analysis-School'!G$5,'Forecast Summary-FY26'!$D:$D, 'Analysis-School'!G$3)</f>
        <v>1113</v>
      </c>
      <c r="H141" s="360">
        <f>SUMIFS('Forecast Summary-FY26'!$Q:$Q,'Forecast Summary-FY26'!$A:$A, 'Analysis-School'!$A141,'Forecast Summary-FY26'!$C:$C, 'Analysis-School'!H$5,'Forecast Summary-FY26'!$D:$D, 'Analysis-School'!H$3)</f>
        <v>386</v>
      </c>
      <c r="I141" s="360">
        <v>424.6</v>
      </c>
      <c r="J141" s="360">
        <f>SUMIFS('Forecast Summary-FY25'!$U:$U,'Forecast Summary-FY25'!$A:$A, 'Analysis-School'!$A141,'Forecast Summary-FY25'!$C:$C, 'Analysis-School'!J$5,'Forecast Summary-FY25'!$D:$D, 'Analysis-School'!J$3)+SUMIFS('Forecast Summary-FY25'!$Y:$Y,'Forecast Summary-FY25'!$A:$A, 'Analysis-School'!$A141,'Forecast Summary-FY25'!$C:$C, 'Analysis-School'!J$5,'Forecast Summary-FY25'!$D:$D, 'Analysis-School'!J$3)</f>
        <v>212</v>
      </c>
      <c r="K141" s="360">
        <v>467.06000000000006</v>
      </c>
      <c r="L141" s="360">
        <f>SUMIFS('Forecast Summary-FY25'!$U:$U,'Forecast Summary-FY25'!$A:$A, 'Analysis-School'!$A141,'Forecast Summary-FY25'!$C:$C, 'Analysis-School'!L$5,'Forecast Summary-FY25'!$D:$D, 'Analysis-School'!L$3)+SUMIFS('Forecast Summary-FY25'!$Y:$Y,'Forecast Summary-FY25'!$A:$A, 'Analysis-School'!$A141,'Forecast Summary-FY25'!$C:$C, 'Analysis-School'!L$5,'Forecast Summary-FY25'!$D:$D, 'Analysis-School'!L$3)</f>
        <v>233.20000000000002</v>
      </c>
      <c r="M141" s="360">
        <f>SUMIFS('Forecast Summary-FY26'!$U:$U,'Forecast Summary-FY26'!$A:$A, 'Analysis-School'!$A141,'Forecast Summary-FY26'!$C:$C, 'Analysis-School'!M$5,'Forecast Summary-FY26'!$D:$D, 'Analysis-School'!M$3)+SUMIFS('Forecast Summary-FY26'!$Y:$Y,'Forecast Summary-FY26'!$A:$A, 'Analysis-School'!$A141,'Forecast Summary-FY26'!$C:$C, 'Analysis-School'!M$5,'Forecast Summary-FY26'!$D:$D, 'Analysis-School'!M$3)</f>
        <v>256.52000000000004</v>
      </c>
      <c r="N141" s="442">
        <f t="shared" si="43"/>
        <v>-0.33544041450777196</v>
      </c>
      <c r="P141" s="359" t="s">
        <v>1882</v>
      </c>
      <c r="Q141" s="360">
        <f>SUMIFS('Forecast Summary-FY26'!$N:$N,'Forecast Summary-FY26'!$A:$A, 'Analysis-School'!$A141,'Forecast Summary-FY26'!$C:$C, 'Analysis-School'!Q$5,'Forecast Summary-FY26'!$D:$D, 'Analysis-School'!Q$3)</f>
        <v>0</v>
      </c>
      <c r="R141" s="360">
        <f>SUMIFS('Forecast Summary-FY26'!$N:$N,'Forecast Summary-FY26'!$A:$A, 'Analysis-School'!$A141,'Forecast Summary-FY26'!$C:$C, 'Analysis-School'!R$5,'Forecast Summary-FY26'!$D:$D, 'Analysis-School'!R$3)</f>
        <v>0</v>
      </c>
      <c r="S141" s="360">
        <f>SUMIFS('Forecast Summary-FY26'!$N:$N,'Forecast Summary-FY26'!$A:$A, 'Analysis-School'!$A141,'Forecast Summary-FY26'!$C:$C, 'Analysis-School'!S$5,'Forecast Summary-FY26'!$D:$D, 'Analysis-School'!S$3)</f>
        <v>0</v>
      </c>
      <c r="T141" s="360">
        <f>SUMIFS('Forecast Summary-FY26'!$N:$N,'Forecast Summary-FY26'!$A:$A, 'Analysis-School'!$A141,'Forecast Summary-FY26'!$C:$C, 'Analysis-School'!T$5,'Forecast Summary-FY26'!$D:$D, 'Analysis-School'!T$3)</f>
        <v>0</v>
      </c>
      <c r="U141" s="360">
        <f>SUMIFS('Forecast Summary-FY26'!$N:$N,'Forecast Summary-FY26'!$A:$A, 'Analysis-School'!$A141,'Forecast Summary-FY26'!$C:$C, 'Analysis-School'!U$5,'Forecast Summary-FY26'!$D:$D, 'Analysis-School'!U$3)</f>
        <v>0</v>
      </c>
      <c r="V141" s="360">
        <f>SUMIFS('Forecast Summary-FY26'!$N:$N,'Forecast Summary-FY26'!$A:$A, 'Analysis-School'!$A141,'Forecast Summary-FY26'!$C:$C, 'Analysis-School'!V$5,'Forecast Summary-FY26'!$D:$D, 'Analysis-School'!V$3)</f>
        <v>592</v>
      </c>
      <c r="W141" s="360">
        <v>651.20000000000005</v>
      </c>
      <c r="X141" s="360">
        <f>SUMIFS('Forecast Summary-FY25'!$O:$O,'Forecast Summary-FY25'!$A:$A, 'Analysis-School'!$A141,'Forecast Summary-FY25'!$C:$C, 'Analysis-School'!X$5,'Forecast Summary-FY25'!$D:$D, 'Analysis-School'!X$3)+SUMIFS('Forecast Summary-FY25'!$P:$P,'Forecast Summary-FY25'!$A:$A, 'Analysis-School'!$A141,'Forecast Summary-FY25'!$C:$C, 'Analysis-School'!X$5,'Forecast Summary-FY25'!$D:$D, 'Analysis-School'!X$3)</f>
        <v>579</v>
      </c>
      <c r="Y141" s="360">
        <v>716.32000000000016</v>
      </c>
      <c r="Z141" s="360">
        <f>SUMIFS('Forecast Summary-FY25'!$O:$O,'Forecast Summary-FY25'!$A:$A, 'Analysis-School'!$A141,'Forecast Summary-FY25'!$C:$C, 'Analysis-School'!Z$5,'Forecast Summary-FY25'!$D:$D, 'Analysis-School'!Z$3)+SUMIFS('Forecast Summary-FY25'!$P:$P,'Forecast Summary-FY25'!$A:$A, 'Analysis-School'!$A141,'Forecast Summary-FY25'!$C:$C, 'Analysis-School'!Z$5,'Forecast Summary-FY25'!$D:$D, 'Analysis-School'!Z$3)</f>
        <v>579</v>
      </c>
      <c r="AA141" s="361">
        <f>SUMIFS('Forecast Summary-FY26'!$O:$O,'Forecast Summary-FY26'!$A:$A, 'Analysis-School'!$A141,'Forecast Summary-FY26'!$C:$C, 'Analysis-School'!AA$5,'Forecast Summary-FY26'!$D:$D, 'Analysis-School'!AA$3)+SUMIFS('Forecast Summary-FY26'!$P:$P,'Forecast Summary-FY26'!$A:$A, 'Analysis-School'!$A141,'Forecast Summary-FY26'!$C:$C, 'Analysis-School'!AA$5,'Forecast Summary-FY26'!$D:$D, 'Analysis-School'!AA$3)</f>
        <v>579</v>
      </c>
      <c r="AB141" s="442">
        <f t="shared" si="42"/>
        <v>-2.1959459459459429E-2</v>
      </c>
      <c r="AD141" s="359" t="s">
        <v>1882</v>
      </c>
      <c r="AE141" s="360">
        <f>SUMIFS('Forecast Summary-FY26'!$AO:$AO,'Forecast Summary-FY26'!$A:$A, 'Analysis-School'!$A141,'Forecast Summary-FY26'!$C:$C, 'Analysis-School'!AE$5,'Forecast Summary-FY26'!$D:$D, 'Analysis-School'!AE$3)</f>
        <v>95</v>
      </c>
      <c r="AF141" s="360">
        <f>SUMIFS('Forecast Summary-FY26'!$AO:$AO,'Forecast Summary-FY26'!$A:$A, 'Analysis-School'!$A141,'Forecast Summary-FY26'!$C:$C, 'Analysis-School'!AF$5,'Forecast Summary-FY26'!$D:$D, 'Analysis-School'!AF$3)</f>
        <v>118</v>
      </c>
      <c r="AG141" s="360">
        <f>SUMIFS('Forecast Summary-FY26'!$AO:$AO,'Forecast Summary-FY26'!$A:$A, 'Analysis-School'!$A141,'Forecast Summary-FY26'!$C:$C, 'Analysis-School'!AG$5,'Forecast Summary-FY26'!$D:$D, 'Analysis-School'!AG$3)</f>
        <v>132</v>
      </c>
      <c r="AH141" s="360">
        <f>SUMIFS('Forecast Summary-FY26'!$AO:$AO,'Forecast Summary-FY26'!$A:$A, 'Analysis-School'!$A141,'Forecast Summary-FY26'!$C:$C, 'Analysis-School'!AH$5,'Forecast Summary-FY26'!$D:$D, 'Analysis-School'!AH$3)</f>
        <v>135</v>
      </c>
      <c r="AI141" s="360">
        <f>SUMIFS('Forecast Summary-FY26'!$AO:$AO,'Forecast Summary-FY26'!$A:$A, 'Analysis-School'!$A141,'Forecast Summary-FY26'!$C:$C, 'Analysis-School'!AI$5,'Forecast Summary-FY26'!$D:$D, 'Analysis-School'!AI$3)</f>
        <v>101</v>
      </c>
      <c r="AJ141" s="360">
        <f>SUMIFS('Forecast Summary-FY26'!$AO:$AO,'Forecast Summary-FY26'!$A:$A, 'Analysis-School'!$A141,'Forecast Summary-FY26'!$C:$C, 'Analysis-School'!AJ$5,'Forecast Summary-FY26'!$D:$D, 'Analysis-School'!AJ$3)</f>
        <v>118</v>
      </c>
      <c r="AK141" s="360">
        <v>115.95066749048888</v>
      </c>
      <c r="AL141" s="360">
        <f>SUMIFS('Forecast Summary-FY25'!$AS:$AS,'Forecast Summary-FY25'!$A:$A, 'Analysis-School'!$A141,'Forecast Summary-FY25'!$C:$C, 'Analysis-School'!AL$5,'Forecast Summary-FY25'!$D:$D, 'Analysis-School'!AL$3)+SUMIFS('Forecast Summary-FY25'!$AW:$AW,'Forecast Summary-FY25'!$A:$A, 'Analysis-School'!$A141,'Forecast Summary-FY25'!$C:$C, 'Analysis-School'!AL$5,'Forecast Summary-FY25'!$D:$D, 'Analysis-School'!AL$3)</f>
        <v>98</v>
      </c>
      <c r="AM141" s="360">
        <v>116.10086978630237</v>
      </c>
      <c r="AN141" s="360">
        <f>SUMIFS('Forecast Summary-FY25'!$AS:$AS,'Forecast Summary-FY25'!$A:$A, 'Analysis-School'!$A141,'Forecast Summary-FY25'!$C:$C, 'Analysis-School'!AN$5,'Forecast Summary-FY25'!$D:$D, 'Analysis-School'!AN$3)+SUMIFS('Forecast Summary-FY25'!$AW:$AW,'Forecast Summary-FY25'!$A:$A, 'Analysis-School'!$A141,'Forecast Summary-FY25'!$C:$C, 'Analysis-School'!AN$5,'Forecast Summary-FY25'!$D:$D, 'Analysis-School'!AN$3)</f>
        <v>99.4</v>
      </c>
      <c r="AO141" s="360">
        <f>SUMIFS('Forecast Summary-FY26'!$AS:$AS,'Forecast Summary-FY26'!$A:$A, 'Analysis-School'!$A141,'Forecast Summary-FY26'!$C:$C, 'Analysis-School'!AO$5,'Forecast Summary-FY26'!$D:$D, 'Analysis-School'!AO$3)+SUMIFS('Forecast Summary-FY26'!$AW:$AW,'Forecast Summary-FY26'!$A:$A, 'Analysis-School'!$A141,'Forecast Summary-FY26'!$C:$C, 'Analysis-School'!AO$5,'Forecast Summary-FY26'!$D:$D, 'Analysis-School'!AO$3)</f>
        <v>101.36</v>
      </c>
      <c r="AP141" s="442">
        <f t="shared" si="44"/>
        <v>-0.14101694915254237</v>
      </c>
    </row>
    <row r="142" spans="1:42">
      <c r="A142" s="93" t="s">
        <v>99</v>
      </c>
      <c r="B142" s="354" t="s">
        <v>1883</v>
      </c>
      <c r="C142" s="355">
        <f>SUMIFS('Forecast Summary-FY26'!$Q:$Q,'Forecast Summary-FY26'!$A:$A, 'Analysis-School'!$A142,'Forecast Summary-FY26'!$C:$C, 'Analysis-School'!C$5,'Forecast Summary-FY26'!$D:$D, 'Analysis-School'!C$3)</f>
        <v>0</v>
      </c>
      <c r="D142" s="355">
        <f>SUMIFS('Forecast Summary-FY26'!$Q:$Q,'Forecast Summary-FY26'!$A:$A, 'Analysis-School'!$A142,'Forecast Summary-FY26'!$C:$C, 'Analysis-School'!D$5,'Forecast Summary-FY26'!$D:$D, 'Analysis-School'!D$3)</f>
        <v>0</v>
      </c>
      <c r="E142" s="355">
        <f>SUMIFS('Forecast Summary-FY26'!$Q:$Q,'Forecast Summary-FY26'!$A:$A, 'Analysis-School'!$A142,'Forecast Summary-FY26'!$C:$C, 'Analysis-School'!E$5,'Forecast Summary-FY26'!$D:$D, 'Analysis-School'!E$3)</f>
        <v>114</v>
      </c>
      <c r="F142" s="355">
        <f>SUMIFS('Forecast Summary-FY26'!$Q:$Q,'Forecast Summary-FY26'!$A:$A, 'Analysis-School'!$A142,'Forecast Summary-FY26'!$C:$C, 'Analysis-School'!F$5,'Forecast Summary-FY26'!$D:$D, 'Analysis-School'!F$3)</f>
        <v>261</v>
      </c>
      <c r="G142" s="355">
        <f>SUMIFS('Forecast Summary-FY26'!$Q:$Q,'Forecast Summary-FY26'!$A:$A, 'Analysis-School'!$A142,'Forecast Summary-FY26'!$C:$C, 'Analysis-School'!G$5,'Forecast Summary-FY26'!$D:$D, 'Analysis-School'!G$3)</f>
        <v>318</v>
      </c>
      <c r="H142" s="355">
        <f>SUMIFS('Forecast Summary-FY26'!$Q:$Q,'Forecast Summary-FY26'!$A:$A, 'Analysis-School'!$A142,'Forecast Summary-FY26'!$C:$C, 'Analysis-School'!H$5,'Forecast Summary-FY26'!$D:$D, 'Analysis-School'!H$3)</f>
        <v>349</v>
      </c>
      <c r="I142" s="355">
        <v>394.90000000000003</v>
      </c>
      <c r="J142" s="355">
        <f>SUMIFS('Forecast Summary-FY25'!$U:$U,'Forecast Summary-FY25'!$A:$A, 'Analysis-School'!$A142,'Forecast Summary-FY25'!$C:$C, 'Analysis-School'!J$5,'Forecast Summary-FY25'!$D:$D, 'Analysis-School'!J$3)+SUMIFS('Forecast Summary-FY25'!$Y:$Y,'Forecast Summary-FY25'!$A:$A, 'Analysis-School'!$A142,'Forecast Summary-FY25'!$C:$C, 'Analysis-School'!J$5,'Forecast Summary-FY25'!$D:$D, 'Analysis-School'!J$3)</f>
        <v>327</v>
      </c>
      <c r="K142" s="355">
        <v>434.3900000000001</v>
      </c>
      <c r="L142" s="355">
        <f>SUMIFS('Forecast Summary-FY25'!$U:$U,'Forecast Summary-FY25'!$A:$A, 'Analysis-School'!$A142,'Forecast Summary-FY25'!$C:$C, 'Analysis-School'!L$5,'Forecast Summary-FY25'!$D:$D, 'Analysis-School'!L$3)+SUMIFS('Forecast Summary-FY25'!$Y:$Y,'Forecast Summary-FY25'!$A:$A, 'Analysis-School'!$A142,'Forecast Summary-FY25'!$C:$C, 'Analysis-School'!L$5,'Forecast Summary-FY25'!$D:$D, 'Analysis-School'!L$3)</f>
        <v>355.35</v>
      </c>
      <c r="M142" s="355">
        <f>SUMIFS('Forecast Summary-FY26'!$U:$U,'Forecast Summary-FY26'!$A:$A, 'Analysis-School'!$A142,'Forecast Summary-FY26'!$C:$C, 'Analysis-School'!M$5,'Forecast Summary-FY26'!$D:$D, 'Analysis-School'!M$3)+SUMIFS('Forecast Summary-FY26'!$Y:$Y,'Forecast Summary-FY26'!$A:$A, 'Analysis-School'!$A142,'Forecast Summary-FY26'!$C:$C, 'Analysis-School'!M$5,'Forecast Summary-FY26'!$D:$D, 'Analysis-School'!M$3)</f>
        <v>379.8</v>
      </c>
      <c r="N142" s="439">
        <f t="shared" si="43"/>
        <v>8.8252148997134627E-2</v>
      </c>
      <c r="P142" s="354" t="s">
        <v>1883</v>
      </c>
      <c r="Q142" s="355">
        <f>SUMIFS('Forecast Summary-FY26'!$N:$N,'Forecast Summary-FY26'!$A:$A, 'Analysis-School'!$A142,'Forecast Summary-FY26'!$C:$C, 'Analysis-School'!Q$5,'Forecast Summary-FY26'!$D:$D, 'Analysis-School'!Q$3)</f>
        <v>0</v>
      </c>
      <c r="R142" s="355">
        <f>SUMIFS('Forecast Summary-FY26'!$N:$N,'Forecast Summary-FY26'!$A:$A, 'Analysis-School'!$A142,'Forecast Summary-FY26'!$C:$C, 'Analysis-School'!R$5,'Forecast Summary-FY26'!$D:$D, 'Analysis-School'!R$3)</f>
        <v>0</v>
      </c>
      <c r="S142" s="355">
        <f>SUMIFS('Forecast Summary-FY26'!$N:$N,'Forecast Summary-FY26'!$A:$A, 'Analysis-School'!$A142,'Forecast Summary-FY26'!$C:$C, 'Analysis-School'!S$5,'Forecast Summary-FY26'!$D:$D, 'Analysis-School'!S$3)</f>
        <v>575</v>
      </c>
      <c r="T142" s="355">
        <f>SUMIFS('Forecast Summary-FY26'!$N:$N,'Forecast Summary-FY26'!$A:$A, 'Analysis-School'!$A142,'Forecast Summary-FY26'!$C:$C, 'Analysis-School'!T$5,'Forecast Summary-FY26'!$D:$D, 'Analysis-School'!T$3)</f>
        <v>103</v>
      </c>
      <c r="U142" s="355">
        <f>SUMIFS('Forecast Summary-FY26'!$N:$N,'Forecast Summary-FY26'!$A:$A, 'Analysis-School'!$A142,'Forecast Summary-FY26'!$C:$C, 'Analysis-School'!U$5,'Forecast Summary-FY26'!$D:$D, 'Analysis-School'!U$3)</f>
        <v>80</v>
      </c>
      <c r="V142" s="355">
        <f>SUMIFS('Forecast Summary-FY26'!$N:$N,'Forecast Summary-FY26'!$A:$A, 'Analysis-School'!$A142,'Forecast Summary-FY26'!$C:$C, 'Analysis-School'!V$5,'Forecast Summary-FY26'!$D:$D, 'Analysis-School'!V$3)</f>
        <v>55</v>
      </c>
      <c r="W142" s="355">
        <v>52.25</v>
      </c>
      <c r="X142" s="355">
        <f>SUMIFS('Forecast Summary-FY25'!$O:$O,'Forecast Summary-FY25'!$A:$A, 'Analysis-School'!$A142,'Forecast Summary-FY25'!$C:$C, 'Analysis-School'!X$5,'Forecast Summary-FY25'!$D:$D, 'Analysis-School'!X$3)+SUMIFS('Forecast Summary-FY25'!$P:$P,'Forecast Summary-FY25'!$A:$A, 'Analysis-School'!$A142,'Forecast Summary-FY25'!$C:$C, 'Analysis-School'!X$5,'Forecast Summary-FY25'!$D:$D, 'Analysis-School'!X$3)</f>
        <v>261</v>
      </c>
      <c r="Y142" s="355">
        <v>49.637499999999996</v>
      </c>
      <c r="Z142" s="355">
        <f>SUMIFS('Forecast Summary-FY25'!$O:$O,'Forecast Summary-FY25'!$A:$A, 'Analysis-School'!$A142,'Forecast Summary-FY25'!$C:$C, 'Analysis-School'!Z$5,'Forecast Summary-FY25'!$D:$D, 'Analysis-School'!Z$3)+SUMIFS('Forecast Summary-FY25'!$P:$P,'Forecast Summary-FY25'!$A:$A, 'Analysis-School'!$A142,'Forecast Summary-FY25'!$C:$C, 'Analysis-School'!Z$5,'Forecast Summary-FY25'!$D:$D, 'Analysis-School'!Z$3)</f>
        <v>255.6</v>
      </c>
      <c r="AA142" s="356">
        <f>SUMIFS('Forecast Summary-FY26'!$O:$O,'Forecast Summary-FY26'!$A:$A, 'Analysis-School'!$A142,'Forecast Summary-FY26'!$C:$C, 'Analysis-School'!AA$5,'Forecast Summary-FY26'!$D:$D, 'Analysis-School'!AA$3)+SUMIFS('Forecast Summary-FY26'!$P:$P,'Forecast Summary-FY26'!$A:$A, 'Analysis-School'!$A142,'Forecast Summary-FY26'!$C:$C, 'Analysis-School'!AA$5,'Forecast Summary-FY26'!$D:$D, 'Analysis-School'!AA$3)</f>
        <v>242.82</v>
      </c>
      <c r="AB142" s="439">
        <f t="shared" si="42"/>
        <v>3.4149090909090907</v>
      </c>
      <c r="AD142" s="354" t="s">
        <v>1883</v>
      </c>
      <c r="AE142" s="355">
        <f>SUMIFS('Forecast Summary-FY26'!$AO:$AO,'Forecast Summary-FY26'!$A:$A, 'Analysis-School'!$A142,'Forecast Summary-FY26'!$C:$C, 'Analysis-School'!AE$5,'Forecast Summary-FY26'!$D:$D, 'Analysis-School'!AE$3)</f>
        <v>10</v>
      </c>
      <c r="AF142" s="355">
        <f>SUMIFS('Forecast Summary-FY26'!$AO:$AO,'Forecast Summary-FY26'!$A:$A, 'Analysis-School'!$A142,'Forecast Summary-FY26'!$C:$C, 'Analysis-School'!AF$5,'Forecast Summary-FY26'!$D:$D, 'Analysis-School'!AF$3)</f>
        <v>14</v>
      </c>
      <c r="AG142" s="355">
        <f>SUMIFS('Forecast Summary-FY26'!$AO:$AO,'Forecast Summary-FY26'!$A:$A, 'Analysis-School'!$A142,'Forecast Summary-FY26'!$C:$C, 'Analysis-School'!AG$5,'Forecast Summary-FY26'!$D:$D, 'Analysis-School'!AG$3)</f>
        <v>11</v>
      </c>
      <c r="AH142" s="355">
        <f>SUMIFS('Forecast Summary-FY26'!$AO:$AO,'Forecast Summary-FY26'!$A:$A, 'Analysis-School'!$A142,'Forecast Summary-FY26'!$C:$C, 'Analysis-School'!AH$5,'Forecast Summary-FY26'!$D:$D, 'Analysis-School'!AH$3)</f>
        <v>11</v>
      </c>
      <c r="AI142" s="355">
        <f>SUMIFS('Forecast Summary-FY26'!$AO:$AO,'Forecast Summary-FY26'!$A:$A, 'Analysis-School'!$A142,'Forecast Summary-FY26'!$C:$C, 'Analysis-School'!AI$5,'Forecast Summary-FY26'!$D:$D, 'Analysis-School'!AI$3)</f>
        <v>21</v>
      </c>
      <c r="AJ142" s="355">
        <f>SUMIFS('Forecast Summary-FY26'!$AO:$AO,'Forecast Summary-FY26'!$A:$A, 'Analysis-School'!$A142,'Forecast Summary-FY26'!$C:$C, 'Analysis-School'!AJ$5,'Forecast Summary-FY26'!$D:$D, 'Analysis-School'!AJ$3)</f>
        <v>17</v>
      </c>
      <c r="AK142" s="355">
        <v>18.700000000000003</v>
      </c>
      <c r="AL142" s="355">
        <f>SUMIFS('Forecast Summary-FY25'!$AS:$AS,'Forecast Summary-FY25'!$A:$A, 'Analysis-School'!$A142,'Forecast Summary-FY25'!$C:$C, 'Analysis-School'!AL$5,'Forecast Summary-FY25'!$D:$D, 'Analysis-School'!AL$3)+SUMIFS('Forecast Summary-FY25'!$AW:$AW,'Forecast Summary-FY25'!$A:$A, 'Analysis-School'!$A142,'Forecast Summary-FY25'!$C:$C, 'Analysis-School'!AL$5,'Forecast Summary-FY25'!$D:$D, 'Analysis-School'!AL$3)</f>
        <v>9</v>
      </c>
      <c r="AM142" s="355">
        <v>20.570000000000004</v>
      </c>
      <c r="AN142" s="355">
        <f>SUMIFS('Forecast Summary-FY25'!$AS:$AS,'Forecast Summary-FY25'!$A:$A, 'Analysis-School'!$A142,'Forecast Summary-FY25'!$C:$C, 'Analysis-School'!AN$5,'Forecast Summary-FY25'!$D:$D, 'Analysis-School'!AN$3)+SUMIFS('Forecast Summary-FY25'!$AW:$AW,'Forecast Summary-FY25'!$A:$A, 'Analysis-School'!$A142,'Forecast Summary-FY25'!$C:$C, 'Analysis-School'!AN$5,'Forecast Summary-FY25'!$D:$D, 'Analysis-School'!AN$3)</f>
        <v>9.9</v>
      </c>
      <c r="AO142" s="355">
        <f>SUMIFS('Forecast Summary-FY26'!$AS:$AS,'Forecast Summary-FY26'!$A:$A, 'Analysis-School'!$A142,'Forecast Summary-FY26'!$C:$C, 'Analysis-School'!AO$5,'Forecast Summary-FY26'!$D:$D, 'Analysis-School'!AO$3)+SUMIFS('Forecast Summary-FY26'!$AW:$AW,'Forecast Summary-FY26'!$A:$A, 'Analysis-School'!$A142,'Forecast Summary-FY26'!$C:$C, 'Analysis-School'!AO$5,'Forecast Summary-FY26'!$D:$D, 'Analysis-School'!AO$3)</f>
        <v>10.89</v>
      </c>
      <c r="AP142" s="439">
        <f t="shared" si="44"/>
        <v>-0.35941176470588232</v>
      </c>
    </row>
    <row r="143" spans="1:42">
      <c r="A143" s="93" t="s">
        <v>101</v>
      </c>
      <c r="B143" s="359" t="s">
        <v>1763</v>
      </c>
      <c r="C143" s="360">
        <f>SUMIFS('Forecast Summary-FY26'!$Q:$Q,'Forecast Summary-FY26'!$A:$A, 'Analysis-School'!$A143,'Forecast Summary-FY26'!$C:$C, 'Analysis-School'!C$5,'Forecast Summary-FY26'!$D:$D, 'Analysis-School'!C$3)</f>
        <v>0</v>
      </c>
      <c r="D143" s="360">
        <f>SUMIFS('Forecast Summary-FY26'!$Q:$Q,'Forecast Summary-FY26'!$A:$A, 'Analysis-School'!$A143,'Forecast Summary-FY26'!$C:$C, 'Analysis-School'!D$5,'Forecast Summary-FY26'!$D:$D, 'Analysis-School'!D$3)</f>
        <v>0</v>
      </c>
      <c r="E143" s="360">
        <f>SUMIFS('Forecast Summary-FY26'!$Q:$Q,'Forecast Summary-FY26'!$A:$A, 'Analysis-School'!$A143,'Forecast Summary-FY26'!$C:$C, 'Analysis-School'!E$5,'Forecast Summary-FY26'!$D:$D, 'Analysis-School'!E$3)</f>
        <v>42</v>
      </c>
      <c r="F143" s="360">
        <f>SUMIFS('Forecast Summary-FY26'!$Q:$Q,'Forecast Summary-FY26'!$A:$A, 'Analysis-School'!$A143,'Forecast Summary-FY26'!$C:$C, 'Analysis-School'!F$5,'Forecast Summary-FY26'!$D:$D, 'Analysis-School'!F$3)</f>
        <v>20</v>
      </c>
      <c r="G143" s="360">
        <f>SUMIFS('Forecast Summary-FY26'!$Q:$Q,'Forecast Summary-FY26'!$A:$A, 'Analysis-School'!$A143,'Forecast Summary-FY26'!$C:$C, 'Analysis-School'!G$5,'Forecast Summary-FY26'!$D:$D, 'Analysis-School'!G$3)</f>
        <v>38</v>
      </c>
      <c r="H143" s="360">
        <f>SUMIFS('Forecast Summary-FY26'!$Q:$Q,'Forecast Summary-FY26'!$A:$A, 'Analysis-School'!$A143,'Forecast Summary-FY26'!$C:$C, 'Analysis-School'!H$5,'Forecast Summary-FY26'!$D:$D, 'Analysis-School'!H$3)</f>
        <v>11</v>
      </c>
      <c r="I143" s="360">
        <v>10.45</v>
      </c>
      <c r="J143" s="360">
        <f>SUMIFS('Forecast Summary-FY25'!$U:$U,'Forecast Summary-FY25'!$A:$A, 'Analysis-School'!$A143,'Forecast Summary-FY25'!$C:$C, 'Analysis-School'!J$5,'Forecast Summary-FY25'!$D:$D, 'Analysis-School'!J$3)+SUMIFS('Forecast Summary-FY25'!$Y:$Y,'Forecast Summary-FY25'!$A:$A, 'Analysis-School'!$A143,'Forecast Summary-FY25'!$C:$C, 'Analysis-School'!J$5,'Forecast Summary-FY25'!$D:$D, 'Analysis-School'!J$3)</f>
        <v>17</v>
      </c>
      <c r="K143" s="360">
        <v>9.9274999999999984</v>
      </c>
      <c r="L143" s="360">
        <f>SUMIFS('Forecast Summary-FY25'!$U:$U,'Forecast Summary-FY25'!$A:$A, 'Analysis-School'!$A143,'Forecast Summary-FY25'!$C:$C, 'Analysis-School'!L$5,'Forecast Summary-FY25'!$D:$D, 'Analysis-School'!L$3)+SUMIFS('Forecast Summary-FY25'!$Y:$Y,'Forecast Summary-FY25'!$A:$A, 'Analysis-School'!$A143,'Forecast Summary-FY25'!$C:$C, 'Analysis-School'!L$5,'Forecast Summary-FY25'!$D:$D, 'Analysis-School'!L$3)</f>
        <v>18.700000000000003</v>
      </c>
      <c r="M143" s="360">
        <f>SUMIFS('Forecast Summary-FY26'!$U:$U,'Forecast Summary-FY26'!$A:$A, 'Analysis-School'!$A143,'Forecast Summary-FY26'!$C:$C, 'Analysis-School'!M$5,'Forecast Summary-FY26'!$D:$D, 'Analysis-School'!M$3)+SUMIFS('Forecast Summary-FY26'!$Y:$Y,'Forecast Summary-FY26'!$A:$A, 'Analysis-School'!$A143,'Forecast Summary-FY26'!$C:$C, 'Analysis-School'!M$5,'Forecast Summary-FY26'!$D:$D, 'Analysis-School'!M$3)</f>
        <v>20.570000000000004</v>
      </c>
      <c r="N143" s="442">
        <f t="shared" si="43"/>
        <v>0.87000000000000033</v>
      </c>
      <c r="P143" s="359" t="s">
        <v>1763</v>
      </c>
      <c r="Q143" s="360">
        <f>SUMIFS('Forecast Summary-FY26'!$N:$N,'Forecast Summary-FY26'!$A:$A, 'Analysis-School'!$A143,'Forecast Summary-FY26'!$C:$C, 'Analysis-School'!Q$5,'Forecast Summary-FY26'!$D:$D, 'Analysis-School'!Q$3)</f>
        <v>0</v>
      </c>
      <c r="R143" s="360">
        <f>SUMIFS('Forecast Summary-FY26'!$N:$N,'Forecast Summary-FY26'!$A:$A, 'Analysis-School'!$A143,'Forecast Summary-FY26'!$C:$C, 'Analysis-School'!R$5,'Forecast Summary-FY26'!$D:$D, 'Analysis-School'!R$3)</f>
        <v>0</v>
      </c>
      <c r="S143" s="360">
        <f>SUMIFS('Forecast Summary-FY26'!$N:$N,'Forecast Summary-FY26'!$A:$A, 'Analysis-School'!$A143,'Forecast Summary-FY26'!$C:$C, 'Analysis-School'!S$5,'Forecast Summary-FY26'!$D:$D, 'Analysis-School'!S$3)</f>
        <v>181</v>
      </c>
      <c r="T143" s="360">
        <f>SUMIFS('Forecast Summary-FY26'!$N:$N,'Forecast Summary-FY26'!$A:$A, 'Analysis-School'!$A143,'Forecast Summary-FY26'!$C:$C, 'Analysis-School'!T$5,'Forecast Summary-FY26'!$D:$D, 'Analysis-School'!T$3)</f>
        <v>224</v>
      </c>
      <c r="U143" s="360">
        <f>SUMIFS('Forecast Summary-FY26'!$N:$N,'Forecast Summary-FY26'!$A:$A, 'Analysis-School'!$A143,'Forecast Summary-FY26'!$C:$C, 'Analysis-School'!U$5,'Forecast Summary-FY26'!$D:$D, 'Analysis-School'!U$3)</f>
        <v>305</v>
      </c>
      <c r="V143" s="360">
        <f>SUMIFS('Forecast Summary-FY26'!$N:$N,'Forecast Summary-FY26'!$A:$A, 'Analysis-School'!$A143,'Forecast Summary-FY26'!$C:$C, 'Analysis-School'!V$5,'Forecast Summary-FY26'!$D:$D, 'Analysis-School'!V$3)</f>
        <v>236</v>
      </c>
      <c r="W143" s="360">
        <v>259.60000000000002</v>
      </c>
      <c r="X143" s="360">
        <f>SUMIFS('Forecast Summary-FY25'!$O:$O,'Forecast Summary-FY25'!$A:$A, 'Analysis-School'!$A143,'Forecast Summary-FY25'!$C:$C, 'Analysis-School'!X$5,'Forecast Summary-FY25'!$D:$D, 'Analysis-School'!X$3)+SUMIFS('Forecast Summary-FY25'!$P:$P,'Forecast Summary-FY25'!$A:$A, 'Analysis-School'!$A143,'Forecast Summary-FY25'!$C:$C, 'Analysis-School'!X$5,'Forecast Summary-FY25'!$D:$D, 'Analysis-School'!X$3)</f>
        <v>569</v>
      </c>
      <c r="Y143" s="360">
        <v>285.56000000000006</v>
      </c>
      <c r="Z143" s="360">
        <f>SUMIFS('Forecast Summary-FY25'!$O:$O,'Forecast Summary-FY25'!$A:$A, 'Analysis-School'!$A143,'Forecast Summary-FY25'!$C:$C, 'Analysis-School'!Z$5,'Forecast Summary-FY25'!$D:$D, 'Analysis-School'!Z$3)+SUMIFS('Forecast Summary-FY25'!$P:$P,'Forecast Summary-FY25'!$A:$A, 'Analysis-School'!$A143,'Forecast Summary-FY25'!$C:$C, 'Analysis-School'!Z$5,'Forecast Summary-FY25'!$D:$D, 'Analysis-School'!Z$3)</f>
        <v>540.54999999999995</v>
      </c>
      <c r="AA143" s="361">
        <f>SUMIFS('Forecast Summary-FY26'!$O:$O,'Forecast Summary-FY26'!$A:$A, 'Analysis-School'!$A143,'Forecast Summary-FY26'!$C:$C, 'Analysis-School'!AA$5,'Forecast Summary-FY26'!$D:$D, 'Analysis-School'!AA$3)+SUMIFS('Forecast Summary-FY26'!$P:$P,'Forecast Summary-FY26'!$A:$A, 'Analysis-School'!$A143,'Forecast Summary-FY26'!$C:$C, 'Analysis-School'!AA$5,'Forecast Summary-FY26'!$D:$D, 'Analysis-School'!AA$3)</f>
        <v>513.52249999999992</v>
      </c>
      <c r="AB143" s="442">
        <f t="shared" si="42"/>
        <v>1.175942796610169</v>
      </c>
      <c r="AD143" s="359" t="s">
        <v>1763</v>
      </c>
      <c r="AE143" s="360">
        <f>SUMIFS('Forecast Summary-FY26'!$AO:$AO,'Forecast Summary-FY26'!$A:$A, 'Analysis-School'!$A143,'Forecast Summary-FY26'!$C:$C, 'Analysis-School'!AE$5,'Forecast Summary-FY26'!$D:$D, 'Analysis-School'!AE$3)</f>
        <v>0</v>
      </c>
      <c r="AF143" s="360">
        <f>SUMIFS('Forecast Summary-FY26'!$AO:$AO,'Forecast Summary-FY26'!$A:$A, 'Analysis-School'!$A143,'Forecast Summary-FY26'!$C:$C, 'Analysis-School'!AF$5,'Forecast Summary-FY26'!$D:$D, 'Analysis-School'!AF$3)</f>
        <v>0</v>
      </c>
      <c r="AG143" s="360">
        <f>SUMIFS('Forecast Summary-FY26'!$AO:$AO,'Forecast Summary-FY26'!$A:$A, 'Analysis-School'!$A143,'Forecast Summary-FY26'!$C:$C, 'Analysis-School'!AG$5,'Forecast Summary-FY26'!$D:$D, 'Analysis-School'!AG$3)</f>
        <v>0</v>
      </c>
      <c r="AH143" s="360">
        <f>SUMIFS('Forecast Summary-FY26'!$AO:$AO,'Forecast Summary-FY26'!$A:$A, 'Analysis-School'!$A143,'Forecast Summary-FY26'!$C:$C, 'Analysis-School'!AH$5,'Forecast Summary-FY26'!$D:$D, 'Analysis-School'!AH$3)</f>
        <v>0</v>
      </c>
      <c r="AI143" s="360">
        <f>SUMIFS('Forecast Summary-FY26'!$AO:$AO,'Forecast Summary-FY26'!$A:$A, 'Analysis-School'!$A143,'Forecast Summary-FY26'!$C:$C, 'Analysis-School'!AI$5,'Forecast Summary-FY26'!$D:$D, 'Analysis-School'!AI$3)</f>
        <v>0</v>
      </c>
      <c r="AJ143" s="360">
        <f>SUMIFS('Forecast Summary-FY26'!$AO:$AO,'Forecast Summary-FY26'!$A:$A, 'Analysis-School'!$A143,'Forecast Summary-FY26'!$C:$C, 'Analysis-School'!AJ$5,'Forecast Summary-FY26'!$D:$D, 'Analysis-School'!AJ$3)</f>
        <v>0</v>
      </c>
      <c r="AK143" s="360">
        <v>0</v>
      </c>
      <c r="AL143" s="360">
        <f>SUMIFS('Forecast Summary-FY25'!$AS:$AS,'Forecast Summary-FY25'!$A:$A, 'Analysis-School'!$A143,'Forecast Summary-FY25'!$C:$C, 'Analysis-School'!AL$5,'Forecast Summary-FY25'!$D:$D, 'Analysis-School'!AL$3)+SUMIFS('Forecast Summary-FY25'!$AW:$AW,'Forecast Summary-FY25'!$A:$A, 'Analysis-School'!$A143,'Forecast Summary-FY25'!$C:$C, 'Analysis-School'!AL$5,'Forecast Summary-FY25'!$D:$D, 'Analysis-School'!AL$3)</f>
        <v>0</v>
      </c>
      <c r="AM143" s="360">
        <v>0</v>
      </c>
      <c r="AN143" s="360">
        <f>SUMIFS('Forecast Summary-FY25'!$AS:$AS,'Forecast Summary-FY25'!$A:$A, 'Analysis-School'!$A143,'Forecast Summary-FY25'!$C:$C, 'Analysis-School'!AN$5,'Forecast Summary-FY25'!$D:$D, 'Analysis-School'!AN$3)+SUMIFS('Forecast Summary-FY25'!$AW:$AW,'Forecast Summary-FY25'!$A:$A, 'Analysis-School'!$A143,'Forecast Summary-FY25'!$C:$C, 'Analysis-School'!AN$5,'Forecast Summary-FY25'!$D:$D, 'Analysis-School'!AN$3)</f>
        <v>0</v>
      </c>
      <c r="AO143" s="360">
        <f>SUMIFS('Forecast Summary-FY26'!$AS:$AS,'Forecast Summary-FY26'!$A:$A, 'Analysis-School'!$A143,'Forecast Summary-FY26'!$C:$C, 'Analysis-School'!AO$5,'Forecast Summary-FY26'!$D:$D, 'Analysis-School'!AO$3)+SUMIFS('Forecast Summary-FY26'!$AW:$AW,'Forecast Summary-FY26'!$A:$A, 'Analysis-School'!$A143,'Forecast Summary-FY26'!$C:$C, 'Analysis-School'!AO$5,'Forecast Summary-FY26'!$D:$D, 'Analysis-School'!AO$3)</f>
        <v>0</v>
      </c>
      <c r="AP143" s="442" t="str">
        <f t="shared" si="44"/>
        <v>NA</v>
      </c>
    </row>
    <row r="144" spans="1:42">
      <c r="A144" s="93" t="s">
        <v>103</v>
      </c>
      <c r="B144" s="354" t="s">
        <v>1884</v>
      </c>
      <c r="C144" s="355">
        <f>SUMIFS('Forecast Summary-FY26'!$Q:$Q,'Forecast Summary-FY26'!$A:$A, 'Analysis-School'!$A144,'Forecast Summary-FY26'!$C:$C, 'Analysis-School'!C$5,'Forecast Summary-FY26'!$D:$D, 'Analysis-School'!C$3)</f>
        <v>0</v>
      </c>
      <c r="D144" s="355">
        <f>SUMIFS('Forecast Summary-FY26'!$Q:$Q,'Forecast Summary-FY26'!$A:$A, 'Analysis-School'!$A144,'Forecast Summary-FY26'!$C:$C, 'Analysis-School'!D$5,'Forecast Summary-FY26'!$D:$D, 'Analysis-School'!D$3)</f>
        <v>0</v>
      </c>
      <c r="E144" s="355">
        <f>SUMIFS('Forecast Summary-FY26'!$Q:$Q,'Forecast Summary-FY26'!$A:$A, 'Analysis-School'!$A144,'Forecast Summary-FY26'!$C:$C, 'Analysis-School'!E$5,'Forecast Summary-FY26'!$D:$D, 'Analysis-School'!E$3)</f>
        <v>0</v>
      </c>
      <c r="F144" s="355">
        <f>SUMIFS('Forecast Summary-FY26'!$Q:$Q,'Forecast Summary-FY26'!$A:$A, 'Analysis-School'!$A144,'Forecast Summary-FY26'!$C:$C, 'Analysis-School'!F$5,'Forecast Summary-FY26'!$D:$D, 'Analysis-School'!F$3)</f>
        <v>0</v>
      </c>
      <c r="G144" s="355">
        <f>SUMIFS('Forecast Summary-FY26'!$Q:$Q,'Forecast Summary-FY26'!$A:$A, 'Analysis-School'!$A144,'Forecast Summary-FY26'!$C:$C, 'Analysis-School'!G$5,'Forecast Summary-FY26'!$D:$D, 'Analysis-School'!G$3)</f>
        <v>0</v>
      </c>
      <c r="H144" s="355">
        <f>SUMIFS('Forecast Summary-FY26'!$Q:$Q,'Forecast Summary-FY26'!$A:$A, 'Analysis-School'!$A144,'Forecast Summary-FY26'!$C:$C, 'Analysis-School'!H$5,'Forecast Summary-FY26'!$D:$D, 'Analysis-School'!H$3)</f>
        <v>0</v>
      </c>
      <c r="I144" s="355">
        <v>0</v>
      </c>
      <c r="J144" s="355">
        <f>SUMIFS('Forecast Summary-FY25'!$U:$U,'Forecast Summary-FY25'!$A:$A, 'Analysis-School'!$A144,'Forecast Summary-FY25'!$C:$C, 'Analysis-School'!J$5,'Forecast Summary-FY25'!$D:$D, 'Analysis-School'!J$3)+SUMIFS('Forecast Summary-FY25'!$Y:$Y,'Forecast Summary-FY25'!$A:$A, 'Analysis-School'!$A144,'Forecast Summary-FY25'!$C:$C, 'Analysis-School'!J$5,'Forecast Summary-FY25'!$D:$D, 'Analysis-School'!J$3)</f>
        <v>0</v>
      </c>
      <c r="K144" s="355">
        <v>0</v>
      </c>
      <c r="L144" s="355">
        <f>SUMIFS('Forecast Summary-FY25'!$U:$U,'Forecast Summary-FY25'!$A:$A, 'Analysis-School'!$A144,'Forecast Summary-FY25'!$C:$C, 'Analysis-School'!L$5,'Forecast Summary-FY25'!$D:$D, 'Analysis-School'!L$3)+SUMIFS('Forecast Summary-FY25'!$Y:$Y,'Forecast Summary-FY25'!$A:$A, 'Analysis-School'!$A144,'Forecast Summary-FY25'!$C:$C, 'Analysis-School'!L$5,'Forecast Summary-FY25'!$D:$D, 'Analysis-School'!L$3)</f>
        <v>0</v>
      </c>
      <c r="M144" s="355">
        <f>SUMIFS('Forecast Summary-FY26'!$U:$U,'Forecast Summary-FY26'!$A:$A, 'Analysis-School'!$A144,'Forecast Summary-FY26'!$C:$C, 'Analysis-School'!M$5,'Forecast Summary-FY26'!$D:$D, 'Analysis-School'!M$3)+SUMIFS('Forecast Summary-FY26'!$Y:$Y,'Forecast Summary-FY26'!$A:$A, 'Analysis-School'!$A144,'Forecast Summary-FY26'!$C:$C, 'Analysis-School'!M$5,'Forecast Summary-FY26'!$D:$D, 'Analysis-School'!M$3)</f>
        <v>0</v>
      </c>
      <c r="N144" s="439" t="str">
        <f t="shared" si="43"/>
        <v>NA</v>
      </c>
      <c r="P144" s="354" t="s">
        <v>1884</v>
      </c>
      <c r="Q144" s="355">
        <f>SUMIFS('Forecast Summary-FY26'!$N:$N,'Forecast Summary-FY26'!$A:$A, 'Analysis-School'!$A144,'Forecast Summary-FY26'!$C:$C, 'Analysis-School'!Q$5,'Forecast Summary-FY26'!$D:$D, 'Analysis-School'!Q$3)</f>
        <v>0</v>
      </c>
      <c r="R144" s="355">
        <f>SUMIFS('Forecast Summary-FY26'!$N:$N,'Forecast Summary-FY26'!$A:$A, 'Analysis-School'!$A144,'Forecast Summary-FY26'!$C:$C, 'Analysis-School'!R$5,'Forecast Summary-FY26'!$D:$D, 'Analysis-School'!R$3)</f>
        <v>0</v>
      </c>
      <c r="S144" s="355">
        <f>SUMIFS('Forecast Summary-FY26'!$N:$N,'Forecast Summary-FY26'!$A:$A, 'Analysis-School'!$A144,'Forecast Summary-FY26'!$C:$C, 'Analysis-School'!S$5,'Forecast Summary-FY26'!$D:$D, 'Analysis-School'!S$3)</f>
        <v>43</v>
      </c>
      <c r="T144" s="355">
        <f>SUMIFS('Forecast Summary-FY26'!$N:$N,'Forecast Summary-FY26'!$A:$A, 'Analysis-School'!$A144,'Forecast Summary-FY26'!$C:$C, 'Analysis-School'!T$5,'Forecast Summary-FY26'!$D:$D, 'Analysis-School'!T$3)</f>
        <v>84</v>
      </c>
      <c r="U144" s="355">
        <f>SUMIFS('Forecast Summary-FY26'!$N:$N,'Forecast Summary-FY26'!$A:$A, 'Analysis-School'!$A144,'Forecast Summary-FY26'!$C:$C, 'Analysis-School'!U$5,'Forecast Summary-FY26'!$D:$D, 'Analysis-School'!U$3)</f>
        <v>158</v>
      </c>
      <c r="V144" s="355">
        <f>SUMIFS('Forecast Summary-FY26'!$N:$N,'Forecast Summary-FY26'!$A:$A, 'Analysis-School'!$A144,'Forecast Summary-FY26'!$C:$C, 'Analysis-School'!V$5,'Forecast Summary-FY26'!$D:$D, 'Analysis-School'!V$3)</f>
        <v>104</v>
      </c>
      <c r="W144" s="355">
        <v>114.4</v>
      </c>
      <c r="X144" s="355">
        <f>SUMIFS('Forecast Summary-FY25'!$O:$O,'Forecast Summary-FY25'!$A:$A, 'Analysis-School'!$A144,'Forecast Summary-FY25'!$C:$C, 'Analysis-School'!X$5,'Forecast Summary-FY25'!$D:$D, 'Analysis-School'!X$3)+SUMIFS('Forecast Summary-FY25'!$P:$P,'Forecast Summary-FY25'!$A:$A, 'Analysis-School'!$A144,'Forecast Summary-FY25'!$C:$C, 'Analysis-School'!X$5,'Forecast Summary-FY25'!$D:$D, 'Analysis-School'!X$3)</f>
        <v>140</v>
      </c>
      <c r="Y144" s="355">
        <v>125.84000000000002</v>
      </c>
      <c r="Z144" s="355">
        <f>SUMIFS('Forecast Summary-FY25'!$O:$O,'Forecast Summary-FY25'!$A:$A, 'Analysis-School'!$A144,'Forecast Summary-FY25'!$C:$C, 'Analysis-School'!Z$5,'Forecast Summary-FY25'!$D:$D, 'Analysis-School'!Z$3)+SUMIFS('Forecast Summary-FY25'!$P:$P,'Forecast Summary-FY25'!$A:$A, 'Analysis-School'!$A144,'Forecast Summary-FY25'!$C:$C, 'Analysis-School'!Z$5,'Forecast Summary-FY25'!$D:$D, 'Analysis-School'!Z$3)</f>
        <v>154</v>
      </c>
      <c r="AA144" s="356">
        <f>SUMIFS('Forecast Summary-FY26'!$O:$O,'Forecast Summary-FY26'!$A:$A, 'Analysis-School'!$A144,'Forecast Summary-FY26'!$C:$C, 'Analysis-School'!AA$5,'Forecast Summary-FY26'!$D:$D, 'Analysis-School'!AA$3)+SUMIFS('Forecast Summary-FY26'!$P:$P,'Forecast Summary-FY26'!$A:$A, 'Analysis-School'!$A144,'Forecast Summary-FY26'!$C:$C, 'Analysis-School'!AA$5,'Forecast Summary-FY26'!$D:$D, 'Analysis-School'!AA$3)</f>
        <v>169.4</v>
      </c>
      <c r="AB144" s="439">
        <f t="shared" si="42"/>
        <v>0.62884615384615383</v>
      </c>
      <c r="AD144" s="354" t="s">
        <v>1884</v>
      </c>
      <c r="AE144" s="355">
        <f>SUMIFS('Forecast Summary-FY26'!$AO:$AO,'Forecast Summary-FY26'!$A:$A, 'Analysis-School'!$A144,'Forecast Summary-FY26'!$C:$C, 'Analysis-School'!AE$5,'Forecast Summary-FY26'!$D:$D, 'Analysis-School'!AE$3)</f>
        <v>0</v>
      </c>
      <c r="AF144" s="355">
        <f>SUMIFS('Forecast Summary-FY26'!$AO:$AO,'Forecast Summary-FY26'!$A:$A, 'Analysis-School'!$A144,'Forecast Summary-FY26'!$C:$C, 'Analysis-School'!AF$5,'Forecast Summary-FY26'!$D:$D, 'Analysis-School'!AF$3)</f>
        <v>0</v>
      </c>
      <c r="AG144" s="355">
        <f>SUMIFS('Forecast Summary-FY26'!$AO:$AO,'Forecast Summary-FY26'!$A:$A, 'Analysis-School'!$A144,'Forecast Summary-FY26'!$C:$C, 'Analysis-School'!AG$5,'Forecast Summary-FY26'!$D:$D, 'Analysis-School'!AG$3)</f>
        <v>0</v>
      </c>
      <c r="AH144" s="355">
        <f>SUMIFS('Forecast Summary-FY26'!$AO:$AO,'Forecast Summary-FY26'!$A:$A, 'Analysis-School'!$A144,'Forecast Summary-FY26'!$C:$C, 'Analysis-School'!AH$5,'Forecast Summary-FY26'!$D:$D, 'Analysis-School'!AH$3)</f>
        <v>0</v>
      </c>
      <c r="AI144" s="355">
        <f>SUMIFS('Forecast Summary-FY26'!$AO:$AO,'Forecast Summary-FY26'!$A:$A, 'Analysis-School'!$A144,'Forecast Summary-FY26'!$C:$C, 'Analysis-School'!AI$5,'Forecast Summary-FY26'!$D:$D, 'Analysis-School'!AI$3)</f>
        <v>0</v>
      </c>
      <c r="AJ144" s="355">
        <f>SUMIFS('Forecast Summary-FY26'!$AO:$AO,'Forecast Summary-FY26'!$A:$A, 'Analysis-School'!$A144,'Forecast Summary-FY26'!$C:$C, 'Analysis-School'!AJ$5,'Forecast Summary-FY26'!$D:$D, 'Analysis-School'!AJ$3)</f>
        <v>0</v>
      </c>
      <c r="AK144" s="355">
        <v>0</v>
      </c>
      <c r="AL144" s="355">
        <f>SUMIFS('Forecast Summary-FY25'!$AS:$AS,'Forecast Summary-FY25'!$A:$A, 'Analysis-School'!$A144,'Forecast Summary-FY25'!$C:$C, 'Analysis-School'!AL$5,'Forecast Summary-FY25'!$D:$D, 'Analysis-School'!AL$3)+SUMIFS('Forecast Summary-FY25'!$AW:$AW,'Forecast Summary-FY25'!$A:$A, 'Analysis-School'!$A144,'Forecast Summary-FY25'!$C:$C, 'Analysis-School'!AL$5,'Forecast Summary-FY25'!$D:$D, 'Analysis-School'!AL$3)</f>
        <v>0</v>
      </c>
      <c r="AM144" s="355">
        <v>0</v>
      </c>
      <c r="AN144" s="355">
        <f>SUMIFS('Forecast Summary-FY25'!$AS:$AS,'Forecast Summary-FY25'!$A:$A, 'Analysis-School'!$A144,'Forecast Summary-FY25'!$C:$C, 'Analysis-School'!AN$5,'Forecast Summary-FY25'!$D:$D, 'Analysis-School'!AN$3)+SUMIFS('Forecast Summary-FY25'!$AW:$AW,'Forecast Summary-FY25'!$A:$A, 'Analysis-School'!$A144,'Forecast Summary-FY25'!$C:$C, 'Analysis-School'!AN$5,'Forecast Summary-FY25'!$D:$D, 'Analysis-School'!AN$3)</f>
        <v>0</v>
      </c>
      <c r="AO144" s="355">
        <f>SUMIFS('Forecast Summary-FY26'!$AS:$AS,'Forecast Summary-FY26'!$A:$A, 'Analysis-School'!$A144,'Forecast Summary-FY26'!$C:$C, 'Analysis-School'!AO$5,'Forecast Summary-FY26'!$D:$D, 'Analysis-School'!AO$3)+SUMIFS('Forecast Summary-FY26'!$AW:$AW,'Forecast Summary-FY26'!$A:$A, 'Analysis-School'!$A144,'Forecast Summary-FY26'!$C:$C, 'Analysis-School'!AO$5,'Forecast Summary-FY26'!$D:$D, 'Analysis-School'!AO$3)</f>
        <v>0</v>
      </c>
      <c r="AP144" s="439" t="str">
        <f t="shared" si="44"/>
        <v>NA</v>
      </c>
    </row>
    <row r="145" spans="1:42">
      <c r="A145" s="93" t="s">
        <v>105</v>
      </c>
      <c r="B145" s="359" t="s">
        <v>1765</v>
      </c>
      <c r="C145" s="360">
        <f>SUMIFS('Forecast Summary-FY26'!$Q:$Q,'Forecast Summary-FY26'!$A:$A, 'Analysis-School'!$A145,'Forecast Summary-FY26'!$C:$C, 'Analysis-School'!C$5,'Forecast Summary-FY26'!$D:$D, 'Analysis-School'!C$3)</f>
        <v>0</v>
      </c>
      <c r="D145" s="360">
        <f>SUMIFS('Forecast Summary-FY26'!$Q:$Q,'Forecast Summary-FY26'!$A:$A, 'Analysis-School'!$A145,'Forecast Summary-FY26'!$C:$C, 'Analysis-School'!D$5,'Forecast Summary-FY26'!$D:$D, 'Analysis-School'!D$3)</f>
        <v>0</v>
      </c>
      <c r="E145" s="360">
        <f>SUMIFS('Forecast Summary-FY26'!$Q:$Q,'Forecast Summary-FY26'!$A:$A, 'Analysis-School'!$A145,'Forecast Summary-FY26'!$C:$C, 'Analysis-School'!E$5,'Forecast Summary-FY26'!$D:$D, 'Analysis-School'!E$3)</f>
        <v>56</v>
      </c>
      <c r="F145" s="360">
        <f>SUMIFS('Forecast Summary-FY26'!$Q:$Q,'Forecast Summary-FY26'!$A:$A, 'Analysis-School'!$A145,'Forecast Summary-FY26'!$C:$C, 'Analysis-School'!F$5,'Forecast Summary-FY26'!$D:$D, 'Analysis-School'!F$3)</f>
        <v>68</v>
      </c>
      <c r="G145" s="360">
        <f>SUMIFS('Forecast Summary-FY26'!$Q:$Q,'Forecast Summary-FY26'!$A:$A, 'Analysis-School'!$A145,'Forecast Summary-FY26'!$C:$C, 'Analysis-School'!G$5,'Forecast Summary-FY26'!$D:$D, 'Analysis-School'!G$3)</f>
        <v>35</v>
      </c>
      <c r="H145" s="360">
        <f>SUMIFS('Forecast Summary-FY26'!$Q:$Q,'Forecast Summary-FY26'!$A:$A, 'Analysis-School'!$A145,'Forecast Summary-FY26'!$C:$C, 'Analysis-School'!H$5,'Forecast Summary-FY26'!$D:$D, 'Analysis-School'!H$3)</f>
        <v>77</v>
      </c>
      <c r="I145" s="360">
        <v>73.149999999999991</v>
      </c>
      <c r="J145" s="360">
        <f>SUMIFS('Forecast Summary-FY25'!$U:$U,'Forecast Summary-FY25'!$A:$A, 'Analysis-School'!$A145,'Forecast Summary-FY25'!$C:$C, 'Analysis-School'!J$5,'Forecast Summary-FY25'!$D:$D, 'Analysis-School'!J$3)+SUMIFS('Forecast Summary-FY25'!$Y:$Y,'Forecast Summary-FY25'!$A:$A, 'Analysis-School'!$A145,'Forecast Summary-FY25'!$C:$C, 'Analysis-School'!J$5,'Forecast Summary-FY25'!$D:$D, 'Analysis-School'!J$3)</f>
        <v>141</v>
      </c>
      <c r="K145" s="360">
        <v>75.761526896428578</v>
      </c>
      <c r="L145" s="360">
        <f>SUMIFS('Forecast Summary-FY25'!$U:$U,'Forecast Summary-FY25'!$A:$A, 'Analysis-School'!$A145,'Forecast Summary-FY25'!$C:$C, 'Analysis-School'!L$5,'Forecast Summary-FY25'!$D:$D, 'Analysis-School'!L$3)+SUMIFS('Forecast Summary-FY25'!$Y:$Y,'Forecast Summary-FY25'!$A:$A, 'Analysis-School'!$A145,'Forecast Summary-FY25'!$C:$C, 'Analysis-School'!L$5,'Forecast Summary-FY25'!$D:$D, 'Analysis-School'!L$3)</f>
        <v>133.94999999999999</v>
      </c>
      <c r="M145" s="360">
        <f>SUMIFS('Forecast Summary-FY26'!$U:$U,'Forecast Summary-FY26'!$A:$A, 'Analysis-School'!$A145,'Forecast Summary-FY26'!$C:$C, 'Analysis-School'!M$5,'Forecast Summary-FY26'!$D:$D, 'Analysis-School'!M$3)+SUMIFS('Forecast Summary-FY26'!$Y:$Y,'Forecast Summary-FY26'!$A:$A, 'Analysis-School'!$A145,'Forecast Summary-FY26'!$C:$C, 'Analysis-School'!M$5,'Forecast Summary-FY26'!$D:$D, 'Analysis-School'!M$3)</f>
        <v>127.2525</v>
      </c>
      <c r="N145" s="442">
        <f t="shared" si="43"/>
        <v>0.65262987012987006</v>
      </c>
      <c r="P145" s="359" t="s">
        <v>1765</v>
      </c>
      <c r="Q145" s="360">
        <f>SUMIFS('Forecast Summary-FY26'!$N:$N,'Forecast Summary-FY26'!$A:$A, 'Analysis-School'!$A145,'Forecast Summary-FY26'!$C:$C, 'Analysis-School'!Q$5,'Forecast Summary-FY26'!$D:$D, 'Analysis-School'!Q$3)</f>
        <v>0</v>
      </c>
      <c r="R145" s="360">
        <f>SUMIFS('Forecast Summary-FY26'!$N:$N,'Forecast Summary-FY26'!$A:$A, 'Analysis-School'!$A145,'Forecast Summary-FY26'!$C:$C, 'Analysis-School'!R$5,'Forecast Summary-FY26'!$D:$D, 'Analysis-School'!R$3)</f>
        <v>0</v>
      </c>
      <c r="S145" s="360">
        <f>SUMIFS('Forecast Summary-FY26'!$N:$N,'Forecast Summary-FY26'!$A:$A, 'Analysis-School'!$A145,'Forecast Summary-FY26'!$C:$C, 'Analysis-School'!S$5,'Forecast Summary-FY26'!$D:$D, 'Analysis-School'!S$3)</f>
        <v>164</v>
      </c>
      <c r="T145" s="360">
        <f>SUMIFS('Forecast Summary-FY26'!$N:$N,'Forecast Summary-FY26'!$A:$A, 'Analysis-School'!$A145,'Forecast Summary-FY26'!$C:$C, 'Analysis-School'!T$5,'Forecast Summary-FY26'!$D:$D, 'Analysis-School'!T$3)</f>
        <v>170</v>
      </c>
      <c r="U145" s="360">
        <f>SUMIFS('Forecast Summary-FY26'!$N:$N,'Forecast Summary-FY26'!$A:$A, 'Analysis-School'!$A145,'Forecast Summary-FY26'!$C:$C, 'Analysis-School'!U$5,'Forecast Summary-FY26'!$D:$D, 'Analysis-School'!U$3)</f>
        <v>166</v>
      </c>
      <c r="V145" s="360">
        <f>SUMIFS('Forecast Summary-FY26'!$N:$N,'Forecast Summary-FY26'!$A:$A, 'Analysis-School'!$A145,'Forecast Summary-FY26'!$C:$C, 'Analysis-School'!V$5,'Forecast Summary-FY26'!$D:$D, 'Analysis-School'!V$3)</f>
        <v>231</v>
      </c>
      <c r="W145" s="360">
        <v>239.40678311889286</v>
      </c>
      <c r="X145" s="360">
        <f>SUMIFS('Forecast Summary-FY25'!$O:$O,'Forecast Summary-FY25'!$A:$A, 'Analysis-School'!$A145,'Forecast Summary-FY25'!$C:$C, 'Analysis-School'!X$5,'Forecast Summary-FY25'!$D:$D, 'Analysis-School'!X$3)+SUMIFS('Forecast Summary-FY25'!$P:$P,'Forecast Summary-FY25'!$A:$A, 'Analysis-School'!$A145,'Forecast Summary-FY25'!$C:$C, 'Analysis-School'!X$5,'Forecast Summary-FY25'!$D:$D, 'Analysis-School'!X$3)</f>
        <v>142</v>
      </c>
      <c r="Y145" s="360">
        <v>260.40795674671426</v>
      </c>
      <c r="Z145" s="360">
        <f>SUMIFS('Forecast Summary-FY25'!$O:$O,'Forecast Summary-FY25'!$A:$A, 'Analysis-School'!$A145,'Forecast Summary-FY25'!$C:$C, 'Analysis-School'!Z$5,'Forecast Summary-FY25'!$D:$D, 'Analysis-School'!Z$3)+SUMIFS('Forecast Summary-FY25'!$P:$P,'Forecast Summary-FY25'!$A:$A, 'Analysis-School'!$A145,'Forecast Summary-FY25'!$C:$C, 'Analysis-School'!Z$5,'Forecast Summary-FY25'!$D:$D, 'Analysis-School'!Z$3)</f>
        <v>156.20000000000002</v>
      </c>
      <c r="AA145" s="361">
        <f>SUMIFS('Forecast Summary-FY26'!$O:$O,'Forecast Summary-FY26'!$A:$A, 'Analysis-School'!$A145,'Forecast Summary-FY26'!$C:$C, 'Analysis-School'!AA$5,'Forecast Summary-FY26'!$D:$D, 'Analysis-School'!AA$3)+SUMIFS('Forecast Summary-FY26'!$P:$P,'Forecast Summary-FY26'!$A:$A, 'Analysis-School'!$A145,'Forecast Summary-FY26'!$C:$C, 'Analysis-School'!AA$5,'Forecast Summary-FY26'!$D:$D, 'Analysis-School'!AA$3)</f>
        <v>171.82000000000002</v>
      </c>
      <c r="AB145" s="442">
        <f t="shared" si="42"/>
        <v>-0.25619047619047608</v>
      </c>
      <c r="AD145" s="359" t="s">
        <v>1765</v>
      </c>
      <c r="AE145" s="360">
        <f>SUMIFS('Forecast Summary-FY26'!$AO:$AO,'Forecast Summary-FY26'!$A:$A, 'Analysis-School'!$A145,'Forecast Summary-FY26'!$C:$C, 'Analysis-School'!AE$5,'Forecast Summary-FY26'!$D:$D, 'Analysis-School'!AE$3)</f>
        <v>0</v>
      </c>
      <c r="AF145" s="360">
        <f>SUMIFS('Forecast Summary-FY26'!$AO:$AO,'Forecast Summary-FY26'!$A:$A, 'Analysis-School'!$A145,'Forecast Summary-FY26'!$C:$C, 'Analysis-School'!AF$5,'Forecast Summary-FY26'!$D:$D, 'Analysis-School'!AF$3)</f>
        <v>0</v>
      </c>
      <c r="AG145" s="360">
        <f>SUMIFS('Forecast Summary-FY26'!$AO:$AO,'Forecast Summary-FY26'!$A:$A, 'Analysis-School'!$A145,'Forecast Summary-FY26'!$C:$C, 'Analysis-School'!AG$5,'Forecast Summary-FY26'!$D:$D, 'Analysis-School'!AG$3)</f>
        <v>0</v>
      </c>
      <c r="AH145" s="360">
        <f>SUMIFS('Forecast Summary-FY26'!$AO:$AO,'Forecast Summary-FY26'!$A:$A, 'Analysis-School'!$A145,'Forecast Summary-FY26'!$C:$C, 'Analysis-School'!AH$5,'Forecast Summary-FY26'!$D:$D, 'Analysis-School'!AH$3)</f>
        <v>0</v>
      </c>
      <c r="AI145" s="360">
        <f>SUMIFS('Forecast Summary-FY26'!$AO:$AO,'Forecast Summary-FY26'!$A:$A, 'Analysis-School'!$A145,'Forecast Summary-FY26'!$C:$C, 'Analysis-School'!AI$5,'Forecast Summary-FY26'!$D:$D, 'Analysis-School'!AI$3)</f>
        <v>0</v>
      </c>
      <c r="AJ145" s="360">
        <f>SUMIFS('Forecast Summary-FY26'!$AO:$AO,'Forecast Summary-FY26'!$A:$A, 'Analysis-School'!$A145,'Forecast Summary-FY26'!$C:$C, 'Analysis-School'!AJ$5,'Forecast Summary-FY26'!$D:$D, 'Analysis-School'!AJ$3)</f>
        <v>0</v>
      </c>
      <c r="AK145" s="360">
        <v>0</v>
      </c>
      <c r="AL145" s="360">
        <f>SUMIFS('Forecast Summary-FY25'!$AS:$AS,'Forecast Summary-FY25'!$A:$A, 'Analysis-School'!$A145,'Forecast Summary-FY25'!$C:$C, 'Analysis-School'!AL$5,'Forecast Summary-FY25'!$D:$D, 'Analysis-School'!AL$3)+SUMIFS('Forecast Summary-FY25'!$AW:$AW,'Forecast Summary-FY25'!$A:$A, 'Analysis-School'!$A145,'Forecast Summary-FY25'!$C:$C, 'Analysis-School'!AL$5,'Forecast Summary-FY25'!$D:$D, 'Analysis-School'!AL$3)</f>
        <v>0</v>
      </c>
      <c r="AM145" s="360">
        <v>0</v>
      </c>
      <c r="AN145" s="360">
        <f>SUMIFS('Forecast Summary-FY25'!$AS:$AS,'Forecast Summary-FY25'!$A:$A, 'Analysis-School'!$A145,'Forecast Summary-FY25'!$C:$C, 'Analysis-School'!AN$5,'Forecast Summary-FY25'!$D:$D, 'Analysis-School'!AN$3)+SUMIFS('Forecast Summary-FY25'!$AW:$AW,'Forecast Summary-FY25'!$A:$A, 'Analysis-School'!$A145,'Forecast Summary-FY25'!$C:$C, 'Analysis-School'!AN$5,'Forecast Summary-FY25'!$D:$D, 'Analysis-School'!AN$3)</f>
        <v>0</v>
      </c>
      <c r="AO145" s="360">
        <f>SUMIFS('Forecast Summary-FY26'!$AS:$AS,'Forecast Summary-FY26'!$A:$A, 'Analysis-School'!$A145,'Forecast Summary-FY26'!$C:$C, 'Analysis-School'!AO$5,'Forecast Summary-FY26'!$D:$D, 'Analysis-School'!AO$3)+SUMIFS('Forecast Summary-FY26'!$AW:$AW,'Forecast Summary-FY26'!$A:$A, 'Analysis-School'!$A145,'Forecast Summary-FY26'!$C:$C, 'Analysis-School'!AO$5,'Forecast Summary-FY26'!$D:$D, 'Analysis-School'!AO$3)</f>
        <v>0</v>
      </c>
      <c r="AP145" s="442" t="str">
        <f t="shared" si="44"/>
        <v>NA</v>
      </c>
    </row>
    <row r="146" spans="1:42">
      <c r="A146" s="93" t="s">
        <v>107</v>
      </c>
      <c r="B146" s="354" t="s">
        <v>1885</v>
      </c>
      <c r="C146" s="355">
        <f>SUMIFS('Forecast Summary-FY26'!$Q:$Q,'Forecast Summary-FY26'!$A:$A, 'Analysis-School'!$A146,'Forecast Summary-FY26'!$C:$C, 'Analysis-School'!C$5,'Forecast Summary-FY26'!$D:$D, 'Analysis-School'!C$3)</f>
        <v>0</v>
      </c>
      <c r="D146" s="355">
        <f>SUMIFS('Forecast Summary-FY26'!$Q:$Q,'Forecast Summary-FY26'!$A:$A, 'Analysis-School'!$A146,'Forecast Summary-FY26'!$C:$C, 'Analysis-School'!D$5,'Forecast Summary-FY26'!$D:$D, 'Analysis-School'!D$3)</f>
        <v>0</v>
      </c>
      <c r="E146" s="355">
        <f>SUMIFS('Forecast Summary-FY26'!$Q:$Q,'Forecast Summary-FY26'!$A:$A, 'Analysis-School'!$A146,'Forecast Summary-FY26'!$C:$C, 'Analysis-School'!E$5,'Forecast Summary-FY26'!$D:$D, 'Analysis-School'!E$3)</f>
        <v>47</v>
      </c>
      <c r="F146" s="355">
        <f>SUMIFS('Forecast Summary-FY26'!$Q:$Q,'Forecast Summary-FY26'!$A:$A, 'Analysis-School'!$A146,'Forecast Summary-FY26'!$C:$C, 'Analysis-School'!F$5,'Forecast Summary-FY26'!$D:$D, 'Analysis-School'!F$3)</f>
        <v>39</v>
      </c>
      <c r="G146" s="355">
        <f>SUMIFS('Forecast Summary-FY26'!$Q:$Q,'Forecast Summary-FY26'!$A:$A, 'Analysis-School'!$A146,'Forecast Summary-FY26'!$C:$C, 'Analysis-School'!G$5,'Forecast Summary-FY26'!$D:$D, 'Analysis-School'!G$3)</f>
        <v>25</v>
      </c>
      <c r="H146" s="355">
        <f>SUMIFS('Forecast Summary-FY26'!$Q:$Q,'Forecast Summary-FY26'!$A:$A, 'Analysis-School'!$A146,'Forecast Summary-FY26'!$C:$C, 'Analysis-School'!H$5,'Forecast Summary-FY26'!$D:$D, 'Analysis-School'!H$3)</f>
        <v>24</v>
      </c>
      <c r="I146" s="355">
        <v>22.799999999999997</v>
      </c>
      <c r="J146" s="355">
        <f>SUMIFS('Forecast Summary-FY25'!$U:$U,'Forecast Summary-FY25'!$A:$A, 'Analysis-School'!$A146,'Forecast Summary-FY25'!$C:$C, 'Analysis-School'!J$5,'Forecast Summary-FY25'!$D:$D, 'Analysis-School'!J$3)+SUMIFS('Forecast Summary-FY25'!$Y:$Y,'Forecast Summary-FY25'!$A:$A, 'Analysis-School'!$A146,'Forecast Summary-FY25'!$C:$C, 'Analysis-School'!J$5,'Forecast Summary-FY25'!$D:$D, 'Analysis-School'!J$3)</f>
        <v>26</v>
      </c>
      <c r="K146" s="355">
        <v>21.659999999999997</v>
      </c>
      <c r="L146" s="355">
        <f>SUMIFS('Forecast Summary-FY25'!$U:$U,'Forecast Summary-FY25'!$A:$A, 'Analysis-School'!$A146,'Forecast Summary-FY25'!$C:$C, 'Analysis-School'!L$5,'Forecast Summary-FY25'!$D:$D, 'Analysis-School'!L$3)+SUMIFS('Forecast Summary-FY25'!$Y:$Y,'Forecast Summary-FY25'!$A:$A, 'Analysis-School'!$A146,'Forecast Summary-FY25'!$C:$C, 'Analysis-School'!L$5,'Forecast Summary-FY25'!$D:$D, 'Analysis-School'!L$3)</f>
        <v>27</v>
      </c>
      <c r="M146" s="355">
        <f>SUMIFS('Forecast Summary-FY26'!$U:$U,'Forecast Summary-FY26'!$A:$A, 'Analysis-School'!$A146,'Forecast Summary-FY26'!$C:$C, 'Analysis-School'!M$5,'Forecast Summary-FY26'!$D:$D, 'Analysis-School'!M$3)+SUMIFS('Forecast Summary-FY26'!$Y:$Y,'Forecast Summary-FY26'!$A:$A, 'Analysis-School'!$A146,'Forecast Summary-FY26'!$C:$C, 'Analysis-School'!M$5,'Forecast Summary-FY26'!$D:$D, 'Analysis-School'!M$3)</f>
        <v>28</v>
      </c>
      <c r="N146" s="439">
        <f t="shared" si="43"/>
        <v>0.16666666666666674</v>
      </c>
      <c r="P146" s="354" t="s">
        <v>1885</v>
      </c>
      <c r="Q146" s="355">
        <f>SUMIFS('Forecast Summary-FY26'!$N:$N,'Forecast Summary-FY26'!$A:$A, 'Analysis-School'!$A146,'Forecast Summary-FY26'!$C:$C, 'Analysis-School'!Q$5,'Forecast Summary-FY26'!$D:$D, 'Analysis-School'!Q$3)</f>
        <v>0</v>
      </c>
      <c r="R146" s="355">
        <f>SUMIFS('Forecast Summary-FY26'!$N:$N,'Forecast Summary-FY26'!$A:$A, 'Analysis-School'!$A146,'Forecast Summary-FY26'!$C:$C, 'Analysis-School'!R$5,'Forecast Summary-FY26'!$D:$D, 'Analysis-School'!R$3)</f>
        <v>0</v>
      </c>
      <c r="S146" s="355">
        <f>SUMIFS('Forecast Summary-FY26'!$N:$N,'Forecast Summary-FY26'!$A:$A, 'Analysis-School'!$A146,'Forecast Summary-FY26'!$C:$C, 'Analysis-School'!S$5,'Forecast Summary-FY26'!$D:$D, 'Analysis-School'!S$3)</f>
        <v>50</v>
      </c>
      <c r="T146" s="355">
        <f>SUMIFS('Forecast Summary-FY26'!$N:$N,'Forecast Summary-FY26'!$A:$A, 'Analysis-School'!$A146,'Forecast Summary-FY26'!$C:$C, 'Analysis-School'!T$5,'Forecast Summary-FY26'!$D:$D, 'Analysis-School'!T$3)</f>
        <v>63</v>
      </c>
      <c r="U146" s="355">
        <f>SUMIFS('Forecast Summary-FY26'!$N:$N,'Forecast Summary-FY26'!$A:$A, 'Analysis-School'!$A146,'Forecast Summary-FY26'!$C:$C, 'Analysis-School'!U$5,'Forecast Summary-FY26'!$D:$D, 'Analysis-School'!U$3)</f>
        <v>47</v>
      </c>
      <c r="V146" s="355">
        <f>SUMIFS('Forecast Summary-FY26'!$N:$N,'Forecast Summary-FY26'!$A:$A, 'Analysis-School'!$A146,'Forecast Summary-FY26'!$C:$C, 'Analysis-School'!V$5,'Forecast Summary-FY26'!$D:$D, 'Analysis-School'!V$3)</f>
        <v>29</v>
      </c>
      <c r="W146" s="355">
        <v>27.549999999999997</v>
      </c>
      <c r="X146" s="355">
        <f>SUMIFS('Forecast Summary-FY25'!$O:$O,'Forecast Summary-FY25'!$A:$A, 'Analysis-School'!$A146,'Forecast Summary-FY25'!$C:$C, 'Analysis-School'!X$5,'Forecast Summary-FY25'!$D:$D, 'Analysis-School'!X$3)+SUMIFS('Forecast Summary-FY25'!$P:$P,'Forecast Summary-FY25'!$A:$A, 'Analysis-School'!$A146,'Forecast Summary-FY25'!$C:$C, 'Analysis-School'!X$5,'Forecast Summary-FY25'!$D:$D, 'Analysis-School'!X$3)</f>
        <v>95</v>
      </c>
      <c r="Y146" s="355">
        <v>26.172499999999996</v>
      </c>
      <c r="Z146" s="355">
        <f>SUMIFS('Forecast Summary-FY25'!$O:$O,'Forecast Summary-FY25'!$A:$A, 'Analysis-School'!$A146,'Forecast Summary-FY25'!$C:$C, 'Analysis-School'!Z$5,'Forecast Summary-FY25'!$D:$D, 'Analysis-School'!Z$3)+SUMIFS('Forecast Summary-FY25'!$P:$P,'Forecast Summary-FY25'!$A:$A, 'Analysis-School'!$A146,'Forecast Summary-FY25'!$C:$C, 'Analysis-School'!Z$5,'Forecast Summary-FY25'!$D:$D, 'Analysis-School'!Z$3)</f>
        <v>90.25</v>
      </c>
      <c r="AA146" s="356">
        <f>SUMIFS('Forecast Summary-FY26'!$O:$O,'Forecast Summary-FY26'!$A:$A, 'Analysis-School'!$A146,'Forecast Summary-FY26'!$C:$C, 'Analysis-School'!AA$5,'Forecast Summary-FY26'!$D:$D, 'Analysis-School'!AA$3)+SUMIFS('Forecast Summary-FY26'!$P:$P,'Forecast Summary-FY26'!$A:$A, 'Analysis-School'!$A146,'Forecast Summary-FY26'!$C:$C, 'Analysis-School'!AA$5,'Forecast Summary-FY26'!$D:$D, 'Analysis-School'!AA$3)</f>
        <v>85.737499999999997</v>
      </c>
      <c r="AB146" s="439">
        <f t="shared" si="42"/>
        <v>1.9564655172413792</v>
      </c>
      <c r="AD146" s="354" t="s">
        <v>1885</v>
      </c>
      <c r="AE146" s="355">
        <f>SUMIFS('Forecast Summary-FY26'!$AO:$AO,'Forecast Summary-FY26'!$A:$A, 'Analysis-School'!$A146,'Forecast Summary-FY26'!$C:$C, 'Analysis-School'!AE$5,'Forecast Summary-FY26'!$D:$D, 'Analysis-School'!AE$3)</f>
        <v>0</v>
      </c>
      <c r="AF146" s="355">
        <f>SUMIFS('Forecast Summary-FY26'!$AO:$AO,'Forecast Summary-FY26'!$A:$A, 'Analysis-School'!$A146,'Forecast Summary-FY26'!$C:$C, 'Analysis-School'!AF$5,'Forecast Summary-FY26'!$D:$D, 'Analysis-School'!AF$3)</f>
        <v>0</v>
      </c>
      <c r="AG146" s="355">
        <f>SUMIFS('Forecast Summary-FY26'!$AO:$AO,'Forecast Summary-FY26'!$A:$A, 'Analysis-School'!$A146,'Forecast Summary-FY26'!$C:$C, 'Analysis-School'!AG$5,'Forecast Summary-FY26'!$D:$D, 'Analysis-School'!AG$3)</f>
        <v>0</v>
      </c>
      <c r="AH146" s="355">
        <f>SUMIFS('Forecast Summary-FY26'!$AO:$AO,'Forecast Summary-FY26'!$A:$A, 'Analysis-School'!$A146,'Forecast Summary-FY26'!$C:$C, 'Analysis-School'!AH$5,'Forecast Summary-FY26'!$D:$D, 'Analysis-School'!AH$3)</f>
        <v>0</v>
      </c>
      <c r="AI146" s="355">
        <f>SUMIFS('Forecast Summary-FY26'!$AO:$AO,'Forecast Summary-FY26'!$A:$A, 'Analysis-School'!$A146,'Forecast Summary-FY26'!$C:$C, 'Analysis-School'!AI$5,'Forecast Summary-FY26'!$D:$D, 'Analysis-School'!AI$3)</f>
        <v>0</v>
      </c>
      <c r="AJ146" s="355">
        <f>SUMIFS('Forecast Summary-FY26'!$AO:$AO,'Forecast Summary-FY26'!$A:$A, 'Analysis-School'!$A146,'Forecast Summary-FY26'!$C:$C, 'Analysis-School'!AJ$5,'Forecast Summary-FY26'!$D:$D, 'Analysis-School'!AJ$3)</f>
        <v>0</v>
      </c>
      <c r="AK146" s="355">
        <v>0</v>
      </c>
      <c r="AL146" s="355">
        <f>SUMIFS('Forecast Summary-FY25'!$AS:$AS,'Forecast Summary-FY25'!$A:$A, 'Analysis-School'!$A146,'Forecast Summary-FY25'!$C:$C, 'Analysis-School'!AL$5,'Forecast Summary-FY25'!$D:$D, 'Analysis-School'!AL$3)+SUMIFS('Forecast Summary-FY25'!$AW:$AW,'Forecast Summary-FY25'!$A:$A, 'Analysis-School'!$A146,'Forecast Summary-FY25'!$C:$C, 'Analysis-School'!AL$5,'Forecast Summary-FY25'!$D:$D, 'Analysis-School'!AL$3)</f>
        <v>0</v>
      </c>
      <c r="AM146" s="355">
        <v>0</v>
      </c>
      <c r="AN146" s="355">
        <f>SUMIFS('Forecast Summary-FY25'!$AS:$AS,'Forecast Summary-FY25'!$A:$A, 'Analysis-School'!$A146,'Forecast Summary-FY25'!$C:$C, 'Analysis-School'!AN$5,'Forecast Summary-FY25'!$D:$D, 'Analysis-School'!AN$3)+SUMIFS('Forecast Summary-FY25'!$AW:$AW,'Forecast Summary-FY25'!$A:$A, 'Analysis-School'!$A146,'Forecast Summary-FY25'!$C:$C, 'Analysis-School'!AN$5,'Forecast Summary-FY25'!$D:$D, 'Analysis-School'!AN$3)</f>
        <v>0</v>
      </c>
      <c r="AO146" s="355">
        <f>SUMIFS('Forecast Summary-FY26'!$AS:$AS,'Forecast Summary-FY26'!$A:$A, 'Analysis-School'!$A146,'Forecast Summary-FY26'!$C:$C, 'Analysis-School'!AO$5,'Forecast Summary-FY26'!$D:$D, 'Analysis-School'!AO$3)+SUMIFS('Forecast Summary-FY26'!$AW:$AW,'Forecast Summary-FY26'!$A:$A, 'Analysis-School'!$A146,'Forecast Summary-FY26'!$C:$C, 'Analysis-School'!AO$5,'Forecast Summary-FY26'!$D:$D, 'Analysis-School'!AO$3)</f>
        <v>0</v>
      </c>
      <c r="AP146" s="439" t="str">
        <f t="shared" si="44"/>
        <v>NA</v>
      </c>
    </row>
    <row r="147" spans="1:42">
      <c r="A147" s="93" t="s">
        <v>109</v>
      </c>
      <c r="B147" s="359" t="s">
        <v>1886</v>
      </c>
      <c r="C147" s="360">
        <f>SUMIFS('Forecast Summary-FY26'!$Q:$Q,'Forecast Summary-FY26'!$A:$A, 'Analysis-School'!$A147,'Forecast Summary-FY26'!$C:$C, 'Analysis-School'!C$5,'Forecast Summary-FY26'!$D:$D, 'Analysis-School'!C$3)</f>
        <v>0</v>
      </c>
      <c r="D147" s="360">
        <f>SUMIFS('Forecast Summary-FY26'!$Q:$Q,'Forecast Summary-FY26'!$A:$A, 'Analysis-School'!$A147,'Forecast Summary-FY26'!$C:$C, 'Analysis-School'!D$5,'Forecast Summary-FY26'!$D:$D, 'Analysis-School'!D$3)</f>
        <v>0</v>
      </c>
      <c r="E147" s="360">
        <f>SUMIFS('Forecast Summary-FY26'!$Q:$Q,'Forecast Summary-FY26'!$A:$A, 'Analysis-School'!$A147,'Forecast Summary-FY26'!$C:$C, 'Analysis-School'!E$5,'Forecast Summary-FY26'!$D:$D, 'Analysis-School'!E$3)</f>
        <v>219</v>
      </c>
      <c r="F147" s="360">
        <f>SUMIFS('Forecast Summary-FY26'!$Q:$Q,'Forecast Summary-FY26'!$A:$A, 'Analysis-School'!$A147,'Forecast Summary-FY26'!$C:$C, 'Analysis-School'!F$5,'Forecast Summary-FY26'!$D:$D, 'Analysis-School'!F$3)</f>
        <v>340</v>
      </c>
      <c r="G147" s="360">
        <f>SUMIFS('Forecast Summary-FY26'!$Q:$Q,'Forecast Summary-FY26'!$A:$A, 'Analysis-School'!$A147,'Forecast Summary-FY26'!$C:$C, 'Analysis-School'!G$5,'Forecast Summary-FY26'!$D:$D, 'Analysis-School'!G$3)</f>
        <v>318</v>
      </c>
      <c r="H147" s="360">
        <f>SUMIFS('Forecast Summary-FY26'!$Q:$Q,'Forecast Summary-FY26'!$A:$A, 'Analysis-School'!$A147,'Forecast Summary-FY26'!$C:$C, 'Analysis-School'!H$5,'Forecast Summary-FY26'!$D:$D, 'Analysis-School'!H$3)</f>
        <v>315</v>
      </c>
      <c r="I147" s="360">
        <v>346.5</v>
      </c>
      <c r="J147" s="360">
        <f>SUMIFS('Forecast Summary-FY25'!$U:$U,'Forecast Summary-FY25'!$A:$A, 'Analysis-School'!$A147,'Forecast Summary-FY25'!$C:$C, 'Analysis-School'!J$5,'Forecast Summary-FY25'!$D:$D, 'Analysis-School'!J$3)+SUMIFS('Forecast Summary-FY25'!$Y:$Y,'Forecast Summary-FY25'!$A:$A, 'Analysis-School'!$A147,'Forecast Summary-FY25'!$C:$C, 'Analysis-School'!J$5,'Forecast Summary-FY25'!$D:$D, 'Analysis-School'!J$3)</f>
        <v>345</v>
      </c>
      <c r="K147" s="360">
        <v>372.17218466528573</v>
      </c>
      <c r="L147" s="360">
        <f>SUMIFS('Forecast Summary-FY25'!$U:$U,'Forecast Summary-FY25'!$A:$A, 'Analysis-School'!$A147,'Forecast Summary-FY25'!$C:$C, 'Analysis-School'!L$5,'Forecast Summary-FY25'!$D:$D, 'Analysis-School'!L$3)+SUMIFS('Forecast Summary-FY25'!$Y:$Y,'Forecast Summary-FY25'!$A:$A, 'Analysis-School'!$A147,'Forecast Summary-FY25'!$C:$C, 'Analysis-School'!L$5,'Forecast Summary-FY25'!$D:$D, 'Analysis-School'!L$3)</f>
        <v>327.75</v>
      </c>
      <c r="M147" s="360">
        <f>SUMIFS('Forecast Summary-FY26'!$U:$U,'Forecast Summary-FY26'!$A:$A, 'Analysis-School'!$A147,'Forecast Summary-FY26'!$C:$C, 'Analysis-School'!M$5,'Forecast Summary-FY26'!$D:$D, 'Analysis-School'!M$3)+SUMIFS('Forecast Summary-FY26'!$Y:$Y,'Forecast Summary-FY26'!$A:$A, 'Analysis-School'!$A147,'Forecast Summary-FY26'!$C:$C, 'Analysis-School'!M$5,'Forecast Summary-FY26'!$D:$D, 'Analysis-School'!M$3)</f>
        <v>310.45999999999998</v>
      </c>
      <c r="N147" s="442">
        <f t="shared" si="43"/>
        <v>-1.4412698412698433E-2</v>
      </c>
      <c r="P147" s="359" t="s">
        <v>1886</v>
      </c>
      <c r="Q147" s="360">
        <f>SUMIFS('Forecast Summary-FY26'!$N:$N,'Forecast Summary-FY26'!$A:$A, 'Analysis-School'!$A147,'Forecast Summary-FY26'!$C:$C, 'Analysis-School'!Q$5,'Forecast Summary-FY26'!$D:$D, 'Analysis-School'!Q$3)</f>
        <v>0</v>
      </c>
      <c r="R147" s="360">
        <f>SUMIFS('Forecast Summary-FY26'!$N:$N,'Forecast Summary-FY26'!$A:$A, 'Analysis-School'!$A147,'Forecast Summary-FY26'!$C:$C, 'Analysis-School'!R$5,'Forecast Summary-FY26'!$D:$D, 'Analysis-School'!R$3)</f>
        <v>0</v>
      </c>
      <c r="S147" s="360">
        <f>SUMIFS('Forecast Summary-FY26'!$N:$N,'Forecast Summary-FY26'!$A:$A, 'Analysis-School'!$A147,'Forecast Summary-FY26'!$C:$C, 'Analysis-School'!S$5,'Forecast Summary-FY26'!$D:$D, 'Analysis-School'!S$3)</f>
        <v>105</v>
      </c>
      <c r="T147" s="360">
        <f>SUMIFS('Forecast Summary-FY26'!$N:$N,'Forecast Summary-FY26'!$A:$A, 'Analysis-School'!$A147,'Forecast Summary-FY26'!$C:$C, 'Analysis-School'!T$5,'Forecast Summary-FY26'!$D:$D, 'Analysis-School'!T$3)</f>
        <v>188</v>
      </c>
      <c r="U147" s="360">
        <f>SUMIFS('Forecast Summary-FY26'!$N:$N,'Forecast Summary-FY26'!$A:$A, 'Analysis-School'!$A147,'Forecast Summary-FY26'!$C:$C, 'Analysis-School'!U$5,'Forecast Summary-FY26'!$D:$D, 'Analysis-School'!U$3)</f>
        <v>136</v>
      </c>
      <c r="V147" s="360">
        <f>SUMIFS('Forecast Summary-FY26'!$N:$N,'Forecast Summary-FY26'!$A:$A, 'Analysis-School'!$A147,'Forecast Summary-FY26'!$C:$C, 'Analysis-School'!V$5,'Forecast Summary-FY26'!$D:$D, 'Analysis-School'!V$3)</f>
        <v>98</v>
      </c>
      <c r="W147" s="360">
        <v>96.568165859785779</v>
      </c>
      <c r="X147" s="360">
        <f>SUMIFS('Forecast Summary-FY25'!$O:$O,'Forecast Summary-FY25'!$A:$A, 'Analysis-School'!$A147,'Forecast Summary-FY25'!$C:$C, 'Analysis-School'!X$5,'Forecast Summary-FY25'!$D:$D, 'Analysis-School'!X$3)+SUMIFS('Forecast Summary-FY25'!$P:$P,'Forecast Summary-FY25'!$A:$A, 'Analysis-School'!$A147,'Forecast Summary-FY25'!$C:$C, 'Analysis-School'!X$5,'Forecast Summary-FY25'!$D:$D, 'Analysis-School'!X$3)</f>
        <v>101</v>
      </c>
      <c r="Y147" s="360">
        <v>91.739757566796484</v>
      </c>
      <c r="Z147" s="360">
        <f>SUMIFS('Forecast Summary-FY25'!$O:$O,'Forecast Summary-FY25'!$A:$A, 'Analysis-School'!$A147,'Forecast Summary-FY25'!$C:$C, 'Analysis-School'!Z$5,'Forecast Summary-FY25'!$D:$D, 'Analysis-School'!Z$3)+SUMIFS('Forecast Summary-FY25'!$P:$P,'Forecast Summary-FY25'!$A:$A, 'Analysis-School'!$A147,'Forecast Summary-FY25'!$C:$C, 'Analysis-School'!Z$5,'Forecast Summary-FY25'!$D:$D, 'Analysis-School'!Z$3)</f>
        <v>115.10000000000001</v>
      </c>
      <c r="AA147" s="361">
        <f>SUMIFS('Forecast Summary-FY26'!$O:$O,'Forecast Summary-FY26'!$A:$A, 'Analysis-School'!$A147,'Forecast Summary-FY26'!$C:$C, 'Analysis-School'!AA$5,'Forecast Summary-FY26'!$D:$D, 'Analysis-School'!AA$3)+SUMIFS('Forecast Summary-FY26'!$P:$P,'Forecast Summary-FY26'!$A:$A, 'Analysis-School'!$A147,'Forecast Summary-FY26'!$C:$C, 'Analysis-School'!AA$5,'Forecast Summary-FY26'!$D:$D, 'Analysis-School'!AA$3)</f>
        <v>126</v>
      </c>
      <c r="AB147" s="442">
        <f t="shared" si="42"/>
        <v>0.28571428571428581</v>
      </c>
      <c r="AD147" s="359" t="s">
        <v>1886</v>
      </c>
      <c r="AE147" s="360">
        <f>SUMIFS('Forecast Summary-FY26'!$AO:$AO,'Forecast Summary-FY26'!$A:$A, 'Analysis-School'!$A147,'Forecast Summary-FY26'!$C:$C, 'Analysis-School'!AE$5,'Forecast Summary-FY26'!$D:$D, 'Analysis-School'!AE$3)</f>
        <v>0</v>
      </c>
      <c r="AF147" s="360">
        <f>SUMIFS('Forecast Summary-FY26'!$AO:$AO,'Forecast Summary-FY26'!$A:$A, 'Analysis-School'!$A147,'Forecast Summary-FY26'!$C:$C, 'Analysis-School'!AF$5,'Forecast Summary-FY26'!$D:$D, 'Analysis-School'!AF$3)</f>
        <v>0</v>
      </c>
      <c r="AG147" s="360">
        <f>SUMIFS('Forecast Summary-FY26'!$AO:$AO,'Forecast Summary-FY26'!$A:$A, 'Analysis-School'!$A147,'Forecast Summary-FY26'!$C:$C, 'Analysis-School'!AG$5,'Forecast Summary-FY26'!$D:$D, 'Analysis-School'!AG$3)</f>
        <v>0</v>
      </c>
      <c r="AH147" s="360">
        <f>SUMIFS('Forecast Summary-FY26'!$AO:$AO,'Forecast Summary-FY26'!$A:$A, 'Analysis-School'!$A147,'Forecast Summary-FY26'!$C:$C, 'Analysis-School'!AH$5,'Forecast Summary-FY26'!$D:$D, 'Analysis-School'!AH$3)</f>
        <v>0</v>
      </c>
      <c r="AI147" s="360">
        <f>SUMIFS('Forecast Summary-FY26'!$AO:$AO,'Forecast Summary-FY26'!$A:$A, 'Analysis-School'!$A147,'Forecast Summary-FY26'!$C:$C, 'Analysis-School'!AI$5,'Forecast Summary-FY26'!$D:$D, 'Analysis-School'!AI$3)</f>
        <v>0</v>
      </c>
      <c r="AJ147" s="360">
        <f>SUMIFS('Forecast Summary-FY26'!$AO:$AO,'Forecast Summary-FY26'!$A:$A, 'Analysis-School'!$A147,'Forecast Summary-FY26'!$C:$C, 'Analysis-School'!AJ$5,'Forecast Summary-FY26'!$D:$D, 'Analysis-School'!AJ$3)</f>
        <v>0</v>
      </c>
      <c r="AK147" s="360">
        <v>0</v>
      </c>
      <c r="AL147" s="360">
        <f>SUMIFS('Forecast Summary-FY25'!$AS:$AS,'Forecast Summary-FY25'!$A:$A, 'Analysis-School'!$A147,'Forecast Summary-FY25'!$C:$C, 'Analysis-School'!AL$5,'Forecast Summary-FY25'!$D:$D, 'Analysis-School'!AL$3)+SUMIFS('Forecast Summary-FY25'!$AW:$AW,'Forecast Summary-FY25'!$A:$A, 'Analysis-School'!$A147,'Forecast Summary-FY25'!$C:$C, 'Analysis-School'!AL$5,'Forecast Summary-FY25'!$D:$D, 'Analysis-School'!AL$3)</f>
        <v>0</v>
      </c>
      <c r="AM147" s="360">
        <v>0</v>
      </c>
      <c r="AN147" s="360">
        <f>SUMIFS('Forecast Summary-FY25'!$AS:$AS,'Forecast Summary-FY25'!$A:$A, 'Analysis-School'!$A147,'Forecast Summary-FY25'!$C:$C, 'Analysis-School'!AN$5,'Forecast Summary-FY25'!$D:$D, 'Analysis-School'!AN$3)+SUMIFS('Forecast Summary-FY25'!$AW:$AW,'Forecast Summary-FY25'!$A:$A, 'Analysis-School'!$A147,'Forecast Summary-FY25'!$C:$C, 'Analysis-School'!AN$5,'Forecast Summary-FY25'!$D:$D, 'Analysis-School'!AN$3)</f>
        <v>0</v>
      </c>
      <c r="AO147" s="360">
        <f>SUMIFS('Forecast Summary-FY26'!$AS:$AS,'Forecast Summary-FY26'!$A:$A, 'Analysis-School'!$A147,'Forecast Summary-FY26'!$C:$C, 'Analysis-School'!AO$5,'Forecast Summary-FY26'!$D:$D, 'Analysis-School'!AO$3)+SUMIFS('Forecast Summary-FY26'!$AW:$AW,'Forecast Summary-FY26'!$A:$A, 'Analysis-School'!$A147,'Forecast Summary-FY26'!$C:$C, 'Analysis-School'!AO$5,'Forecast Summary-FY26'!$D:$D, 'Analysis-School'!AO$3)</f>
        <v>0</v>
      </c>
      <c r="AP147" s="442" t="str">
        <f t="shared" si="44"/>
        <v>NA</v>
      </c>
    </row>
    <row r="148" spans="1:42">
      <c r="A148" s="93" t="s">
        <v>111</v>
      </c>
      <c r="B148" s="354" t="s">
        <v>1887</v>
      </c>
      <c r="C148" s="355">
        <f>SUMIFS('Forecast Summary-FY26'!$Q:$Q,'Forecast Summary-FY26'!$A:$A, 'Analysis-School'!$A148,'Forecast Summary-FY26'!$C:$C, 'Analysis-School'!C$5,'Forecast Summary-FY26'!$D:$D, 'Analysis-School'!C$3)</f>
        <v>0</v>
      </c>
      <c r="D148" s="355">
        <f>SUMIFS('Forecast Summary-FY26'!$Q:$Q,'Forecast Summary-FY26'!$A:$A, 'Analysis-School'!$A148,'Forecast Summary-FY26'!$C:$C, 'Analysis-School'!D$5,'Forecast Summary-FY26'!$D:$D, 'Analysis-School'!D$3)</f>
        <v>0</v>
      </c>
      <c r="E148" s="355">
        <f>SUMIFS('Forecast Summary-FY26'!$Q:$Q,'Forecast Summary-FY26'!$A:$A, 'Analysis-School'!$A148,'Forecast Summary-FY26'!$C:$C, 'Analysis-School'!E$5,'Forecast Summary-FY26'!$D:$D, 'Analysis-School'!E$3)</f>
        <v>18</v>
      </c>
      <c r="F148" s="355">
        <f>SUMIFS('Forecast Summary-FY26'!$Q:$Q,'Forecast Summary-FY26'!$A:$A, 'Analysis-School'!$A148,'Forecast Summary-FY26'!$C:$C, 'Analysis-School'!F$5,'Forecast Summary-FY26'!$D:$D, 'Analysis-School'!F$3)</f>
        <v>21</v>
      </c>
      <c r="G148" s="355">
        <f>SUMIFS('Forecast Summary-FY26'!$Q:$Q,'Forecast Summary-FY26'!$A:$A, 'Analysis-School'!$A148,'Forecast Summary-FY26'!$C:$C, 'Analysis-School'!G$5,'Forecast Summary-FY26'!$D:$D, 'Analysis-School'!G$3)</f>
        <v>16</v>
      </c>
      <c r="H148" s="355">
        <f>SUMIFS('Forecast Summary-FY26'!$Q:$Q,'Forecast Summary-FY26'!$A:$A, 'Analysis-School'!$A148,'Forecast Summary-FY26'!$C:$C, 'Analysis-School'!H$5,'Forecast Summary-FY26'!$D:$D, 'Analysis-School'!H$3)</f>
        <v>7</v>
      </c>
      <c r="I148" s="355">
        <v>6.6499999999999995</v>
      </c>
      <c r="J148" s="355">
        <f>SUMIFS('Forecast Summary-FY25'!$U:$U,'Forecast Summary-FY25'!$A:$A, 'Analysis-School'!$A148,'Forecast Summary-FY25'!$C:$C, 'Analysis-School'!J$5,'Forecast Summary-FY25'!$D:$D, 'Analysis-School'!J$3)+SUMIFS('Forecast Summary-FY25'!$Y:$Y,'Forecast Summary-FY25'!$A:$A, 'Analysis-School'!$A148,'Forecast Summary-FY25'!$C:$C, 'Analysis-School'!J$5,'Forecast Summary-FY25'!$D:$D, 'Analysis-School'!J$3)</f>
        <v>169</v>
      </c>
      <c r="K148" s="355">
        <v>6.317499999999999</v>
      </c>
      <c r="L148" s="355">
        <f>SUMIFS('Forecast Summary-FY25'!$U:$U,'Forecast Summary-FY25'!$A:$A, 'Analysis-School'!$A148,'Forecast Summary-FY25'!$C:$C, 'Analysis-School'!L$5,'Forecast Summary-FY25'!$D:$D, 'Analysis-School'!L$3)+SUMIFS('Forecast Summary-FY25'!$Y:$Y,'Forecast Summary-FY25'!$A:$A, 'Analysis-School'!$A148,'Forecast Summary-FY25'!$C:$C, 'Analysis-School'!L$5,'Forecast Summary-FY25'!$D:$D, 'Analysis-School'!L$3)</f>
        <v>165.35</v>
      </c>
      <c r="M148" s="355">
        <f>SUMIFS('Forecast Summary-FY26'!$U:$U,'Forecast Summary-FY26'!$A:$A, 'Analysis-School'!$A148,'Forecast Summary-FY26'!$C:$C, 'Analysis-School'!M$5,'Forecast Summary-FY26'!$D:$D, 'Analysis-School'!M$3)+SUMIFS('Forecast Summary-FY26'!$Y:$Y,'Forecast Summary-FY26'!$A:$A, 'Analysis-School'!$A148,'Forecast Summary-FY26'!$C:$C, 'Analysis-School'!M$5,'Forecast Summary-FY26'!$D:$D, 'Analysis-School'!M$3)</f>
        <v>123.20750000000001</v>
      </c>
      <c r="N148" s="439">
        <f t="shared" si="43"/>
        <v>16.60107142857143</v>
      </c>
      <c r="P148" s="354" t="s">
        <v>1887</v>
      </c>
      <c r="Q148" s="355">
        <f>SUMIFS('Forecast Summary-FY26'!$N:$N,'Forecast Summary-FY26'!$A:$A, 'Analysis-School'!$A148,'Forecast Summary-FY26'!$C:$C, 'Analysis-School'!Q$5,'Forecast Summary-FY26'!$D:$D, 'Analysis-School'!Q$3)</f>
        <v>0</v>
      </c>
      <c r="R148" s="355">
        <f>SUMIFS('Forecast Summary-FY26'!$N:$N,'Forecast Summary-FY26'!$A:$A, 'Analysis-School'!$A148,'Forecast Summary-FY26'!$C:$C, 'Analysis-School'!R$5,'Forecast Summary-FY26'!$D:$D, 'Analysis-School'!R$3)</f>
        <v>0</v>
      </c>
      <c r="S148" s="355">
        <f>SUMIFS('Forecast Summary-FY26'!$N:$N,'Forecast Summary-FY26'!$A:$A, 'Analysis-School'!$A148,'Forecast Summary-FY26'!$C:$C, 'Analysis-School'!S$5,'Forecast Summary-FY26'!$D:$D, 'Analysis-School'!S$3)</f>
        <v>161</v>
      </c>
      <c r="T148" s="355">
        <f>SUMIFS('Forecast Summary-FY26'!$N:$N,'Forecast Summary-FY26'!$A:$A, 'Analysis-School'!$A148,'Forecast Summary-FY26'!$C:$C, 'Analysis-School'!T$5,'Forecast Summary-FY26'!$D:$D, 'Analysis-School'!T$3)</f>
        <v>279</v>
      </c>
      <c r="U148" s="355">
        <f>SUMIFS('Forecast Summary-FY26'!$N:$N,'Forecast Summary-FY26'!$A:$A, 'Analysis-School'!$A148,'Forecast Summary-FY26'!$C:$C, 'Analysis-School'!U$5,'Forecast Summary-FY26'!$D:$D, 'Analysis-School'!U$3)</f>
        <v>307</v>
      </c>
      <c r="V148" s="355">
        <f>SUMIFS('Forecast Summary-FY26'!$N:$N,'Forecast Summary-FY26'!$A:$A, 'Analysis-School'!$A148,'Forecast Summary-FY26'!$C:$C, 'Analysis-School'!V$5,'Forecast Summary-FY26'!$D:$D, 'Analysis-School'!V$3)</f>
        <v>222</v>
      </c>
      <c r="W148" s="355">
        <v>244.20000000000002</v>
      </c>
      <c r="X148" s="355">
        <f>SUMIFS('Forecast Summary-FY25'!$O:$O,'Forecast Summary-FY25'!$A:$A, 'Analysis-School'!$A148,'Forecast Summary-FY25'!$C:$C, 'Analysis-School'!X$5,'Forecast Summary-FY25'!$D:$D, 'Analysis-School'!X$3)+SUMIFS('Forecast Summary-FY25'!$P:$P,'Forecast Summary-FY25'!$A:$A, 'Analysis-School'!$A148,'Forecast Summary-FY25'!$C:$C, 'Analysis-School'!X$5,'Forecast Summary-FY25'!$D:$D, 'Analysis-School'!X$3)</f>
        <v>719</v>
      </c>
      <c r="Y148" s="355">
        <v>268.62000000000006</v>
      </c>
      <c r="Z148" s="355">
        <f>SUMIFS('Forecast Summary-FY25'!$O:$O,'Forecast Summary-FY25'!$A:$A, 'Analysis-School'!$A148,'Forecast Summary-FY25'!$C:$C, 'Analysis-School'!Z$5,'Forecast Summary-FY25'!$D:$D, 'Analysis-School'!Z$3)+SUMIFS('Forecast Summary-FY25'!$P:$P,'Forecast Summary-FY25'!$A:$A, 'Analysis-School'!$A148,'Forecast Summary-FY25'!$C:$C, 'Analysis-School'!Z$5,'Forecast Summary-FY25'!$D:$D, 'Analysis-School'!Z$3)</f>
        <v>683.05</v>
      </c>
      <c r="AA148" s="356">
        <f>SUMIFS('Forecast Summary-FY26'!$O:$O,'Forecast Summary-FY26'!$A:$A, 'Analysis-School'!$A148,'Forecast Summary-FY26'!$C:$C, 'Analysis-School'!AA$5,'Forecast Summary-FY26'!$D:$D, 'Analysis-School'!AA$3)+SUMIFS('Forecast Summary-FY26'!$P:$P,'Forecast Summary-FY26'!$A:$A, 'Analysis-School'!$A148,'Forecast Summary-FY26'!$C:$C, 'Analysis-School'!AA$5,'Forecast Summary-FY26'!$D:$D, 'Analysis-School'!AA$3)</f>
        <v>648.89749999999992</v>
      </c>
      <c r="AB148" s="439">
        <f t="shared" si="42"/>
        <v>1.9229617117117113</v>
      </c>
      <c r="AD148" s="354" t="s">
        <v>1887</v>
      </c>
      <c r="AE148" s="355">
        <f>SUMIFS('Forecast Summary-FY26'!$AO:$AO,'Forecast Summary-FY26'!$A:$A, 'Analysis-School'!$A148,'Forecast Summary-FY26'!$C:$C, 'Analysis-School'!AE$5,'Forecast Summary-FY26'!$D:$D, 'Analysis-School'!AE$3)</f>
        <v>0</v>
      </c>
      <c r="AF148" s="355">
        <f>SUMIFS('Forecast Summary-FY26'!$AO:$AO,'Forecast Summary-FY26'!$A:$A, 'Analysis-School'!$A148,'Forecast Summary-FY26'!$C:$C, 'Analysis-School'!AF$5,'Forecast Summary-FY26'!$D:$D, 'Analysis-School'!AF$3)</f>
        <v>0</v>
      </c>
      <c r="AG148" s="355">
        <f>SUMIFS('Forecast Summary-FY26'!$AO:$AO,'Forecast Summary-FY26'!$A:$A, 'Analysis-School'!$A148,'Forecast Summary-FY26'!$C:$C, 'Analysis-School'!AG$5,'Forecast Summary-FY26'!$D:$D, 'Analysis-School'!AG$3)</f>
        <v>0</v>
      </c>
      <c r="AH148" s="355">
        <f>SUMIFS('Forecast Summary-FY26'!$AO:$AO,'Forecast Summary-FY26'!$A:$A, 'Analysis-School'!$A148,'Forecast Summary-FY26'!$C:$C, 'Analysis-School'!AH$5,'Forecast Summary-FY26'!$D:$D, 'Analysis-School'!AH$3)</f>
        <v>0</v>
      </c>
      <c r="AI148" s="355">
        <f>SUMIFS('Forecast Summary-FY26'!$AO:$AO,'Forecast Summary-FY26'!$A:$A, 'Analysis-School'!$A148,'Forecast Summary-FY26'!$C:$C, 'Analysis-School'!AI$5,'Forecast Summary-FY26'!$D:$D, 'Analysis-School'!AI$3)</f>
        <v>0</v>
      </c>
      <c r="AJ148" s="355">
        <f>SUMIFS('Forecast Summary-FY26'!$AO:$AO,'Forecast Summary-FY26'!$A:$A, 'Analysis-School'!$A148,'Forecast Summary-FY26'!$C:$C, 'Analysis-School'!AJ$5,'Forecast Summary-FY26'!$D:$D, 'Analysis-School'!AJ$3)</f>
        <v>0</v>
      </c>
      <c r="AK148" s="355">
        <v>0</v>
      </c>
      <c r="AL148" s="355">
        <f>SUMIFS('Forecast Summary-FY25'!$AS:$AS,'Forecast Summary-FY25'!$A:$A, 'Analysis-School'!$A148,'Forecast Summary-FY25'!$C:$C, 'Analysis-School'!AL$5,'Forecast Summary-FY25'!$D:$D, 'Analysis-School'!AL$3)+SUMIFS('Forecast Summary-FY25'!$AW:$AW,'Forecast Summary-FY25'!$A:$A, 'Analysis-School'!$A148,'Forecast Summary-FY25'!$C:$C, 'Analysis-School'!AL$5,'Forecast Summary-FY25'!$D:$D, 'Analysis-School'!AL$3)</f>
        <v>0</v>
      </c>
      <c r="AM148" s="355">
        <v>0</v>
      </c>
      <c r="AN148" s="355">
        <f>SUMIFS('Forecast Summary-FY25'!$AS:$AS,'Forecast Summary-FY25'!$A:$A, 'Analysis-School'!$A148,'Forecast Summary-FY25'!$C:$C, 'Analysis-School'!AN$5,'Forecast Summary-FY25'!$D:$D, 'Analysis-School'!AN$3)+SUMIFS('Forecast Summary-FY25'!$AW:$AW,'Forecast Summary-FY25'!$A:$A, 'Analysis-School'!$A148,'Forecast Summary-FY25'!$C:$C, 'Analysis-School'!AN$5,'Forecast Summary-FY25'!$D:$D, 'Analysis-School'!AN$3)</f>
        <v>0</v>
      </c>
      <c r="AO148" s="355">
        <f>SUMIFS('Forecast Summary-FY26'!$AS:$AS,'Forecast Summary-FY26'!$A:$A, 'Analysis-School'!$A148,'Forecast Summary-FY26'!$C:$C, 'Analysis-School'!AO$5,'Forecast Summary-FY26'!$D:$D, 'Analysis-School'!AO$3)+SUMIFS('Forecast Summary-FY26'!$AW:$AW,'Forecast Summary-FY26'!$A:$A, 'Analysis-School'!$A148,'Forecast Summary-FY26'!$C:$C, 'Analysis-School'!AO$5,'Forecast Summary-FY26'!$D:$D, 'Analysis-School'!AO$3)</f>
        <v>0</v>
      </c>
      <c r="AP148" s="439" t="str">
        <f t="shared" si="44"/>
        <v>NA</v>
      </c>
    </row>
    <row r="149" spans="1:42">
      <c r="A149" s="93" t="s">
        <v>113</v>
      </c>
      <c r="B149" s="359" t="s">
        <v>1888</v>
      </c>
      <c r="C149" s="360">
        <f>SUMIFS('Forecast Summary-FY26'!$Q:$Q,'Forecast Summary-FY26'!$A:$A, 'Analysis-School'!$A149,'Forecast Summary-FY26'!$C:$C, 'Analysis-School'!C$5,'Forecast Summary-FY26'!$D:$D, 'Analysis-School'!C$3)</f>
        <v>0</v>
      </c>
      <c r="D149" s="360">
        <f>SUMIFS('Forecast Summary-FY26'!$Q:$Q,'Forecast Summary-FY26'!$A:$A, 'Analysis-School'!$A149,'Forecast Summary-FY26'!$C:$C, 'Analysis-School'!D$5,'Forecast Summary-FY26'!$D:$D, 'Analysis-School'!D$3)</f>
        <v>0</v>
      </c>
      <c r="E149" s="360">
        <f>SUMIFS('Forecast Summary-FY26'!$Q:$Q,'Forecast Summary-FY26'!$A:$A, 'Analysis-School'!$A149,'Forecast Summary-FY26'!$C:$C, 'Analysis-School'!E$5,'Forecast Summary-FY26'!$D:$D, 'Analysis-School'!E$3)</f>
        <v>0</v>
      </c>
      <c r="F149" s="360">
        <f>SUMIFS('Forecast Summary-FY26'!$Q:$Q,'Forecast Summary-FY26'!$A:$A, 'Analysis-School'!$A149,'Forecast Summary-FY26'!$C:$C, 'Analysis-School'!F$5,'Forecast Summary-FY26'!$D:$D, 'Analysis-School'!F$3)</f>
        <v>0</v>
      </c>
      <c r="G149" s="360">
        <f>SUMIFS('Forecast Summary-FY26'!$Q:$Q,'Forecast Summary-FY26'!$A:$A, 'Analysis-School'!$A149,'Forecast Summary-FY26'!$C:$C, 'Analysis-School'!G$5,'Forecast Summary-FY26'!$D:$D, 'Analysis-School'!G$3)</f>
        <v>0</v>
      </c>
      <c r="H149" s="360">
        <f>SUMIFS('Forecast Summary-FY26'!$Q:$Q,'Forecast Summary-FY26'!$A:$A, 'Analysis-School'!$A149,'Forecast Summary-FY26'!$C:$C, 'Analysis-School'!H$5,'Forecast Summary-FY26'!$D:$D, 'Analysis-School'!H$3)</f>
        <v>0</v>
      </c>
      <c r="I149" s="360">
        <v>0</v>
      </c>
      <c r="J149" s="360">
        <f>SUMIFS('Forecast Summary-FY25'!$U:$U,'Forecast Summary-FY25'!$A:$A, 'Analysis-School'!$A149,'Forecast Summary-FY25'!$C:$C, 'Analysis-School'!J$5,'Forecast Summary-FY25'!$D:$D, 'Analysis-School'!J$3)+SUMIFS('Forecast Summary-FY25'!$Y:$Y,'Forecast Summary-FY25'!$A:$A, 'Analysis-School'!$A149,'Forecast Summary-FY25'!$C:$C, 'Analysis-School'!J$5,'Forecast Summary-FY25'!$D:$D, 'Analysis-School'!J$3)</f>
        <v>236</v>
      </c>
      <c r="K149" s="360">
        <v>0</v>
      </c>
      <c r="L149" s="360">
        <f>SUMIFS('Forecast Summary-FY25'!$U:$U,'Forecast Summary-FY25'!$A:$A, 'Analysis-School'!$A149,'Forecast Summary-FY25'!$C:$C, 'Analysis-School'!L$5,'Forecast Summary-FY25'!$D:$D, 'Analysis-School'!L$3)+SUMIFS('Forecast Summary-FY25'!$Y:$Y,'Forecast Summary-FY25'!$A:$A, 'Analysis-School'!$A149,'Forecast Summary-FY25'!$C:$C, 'Analysis-School'!L$5,'Forecast Summary-FY25'!$D:$D, 'Analysis-School'!L$3)</f>
        <v>224.2</v>
      </c>
      <c r="M149" s="360">
        <f>SUMIFS('Forecast Summary-FY26'!$U:$U,'Forecast Summary-FY26'!$A:$A, 'Analysis-School'!$A149,'Forecast Summary-FY26'!$C:$C, 'Analysis-School'!M$5,'Forecast Summary-FY26'!$D:$D, 'Analysis-School'!M$3)+SUMIFS('Forecast Summary-FY26'!$Y:$Y,'Forecast Summary-FY26'!$A:$A, 'Analysis-School'!$A149,'Forecast Summary-FY26'!$C:$C, 'Analysis-School'!M$5,'Forecast Summary-FY26'!$D:$D, 'Analysis-School'!M$3)</f>
        <v>212.98999999999998</v>
      </c>
      <c r="N149" s="442" t="str">
        <f t="shared" si="43"/>
        <v>NA</v>
      </c>
      <c r="P149" s="359" t="s">
        <v>1888</v>
      </c>
      <c r="Q149" s="360">
        <f>SUMIFS('Forecast Summary-FY26'!$N:$N,'Forecast Summary-FY26'!$A:$A, 'Analysis-School'!$A149,'Forecast Summary-FY26'!$C:$C, 'Analysis-School'!Q$5,'Forecast Summary-FY26'!$D:$D, 'Analysis-School'!Q$3)</f>
        <v>0</v>
      </c>
      <c r="R149" s="360">
        <f>SUMIFS('Forecast Summary-FY26'!$N:$N,'Forecast Summary-FY26'!$A:$A, 'Analysis-School'!$A149,'Forecast Summary-FY26'!$C:$C, 'Analysis-School'!R$5,'Forecast Summary-FY26'!$D:$D, 'Analysis-School'!R$3)</f>
        <v>0</v>
      </c>
      <c r="S149" s="360">
        <f>SUMIFS('Forecast Summary-FY26'!$N:$N,'Forecast Summary-FY26'!$A:$A, 'Analysis-School'!$A149,'Forecast Summary-FY26'!$C:$C, 'Analysis-School'!S$5,'Forecast Summary-FY26'!$D:$D, 'Analysis-School'!S$3)</f>
        <v>215</v>
      </c>
      <c r="T149" s="360">
        <f>SUMIFS('Forecast Summary-FY26'!$N:$N,'Forecast Summary-FY26'!$A:$A, 'Analysis-School'!$A149,'Forecast Summary-FY26'!$C:$C, 'Analysis-School'!T$5,'Forecast Summary-FY26'!$D:$D, 'Analysis-School'!T$3)</f>
        <v>192</v>
      </c>
      <c r="U149" s="360">
        <f>SUMIFS('Forecast Summary-FY26'!$N:$N,'Forecast Summary-FY26'!$A:$A, 'Analysis-School'!$A149,'Forecast Summary-FY26'!$C:$C, 'Analysis-School'!U$5,'Forecast Summary-FY26'!$D:$D, 'Analysis-School'!U$3)</f>
        <v>230</v>
      </c>
      <c r="V149" s="360">
        <f>SUMIFS('Forecast Summary-FY26'!$N:$N,'Forecast Summary-FY26'!$A:$A, 'Analysis-School'!$A149,'Forecast Summary-FY26'!$C:$C, 'Analysis-School'!V$5,'Forecast Summary-FY26'!$D:$D, 'Analysis-School'!V$3)</f>
        <v>172</v>
      </c>
      <c r="W149" s="360">
        <v>173.89941322814272</v>
      </c>
      <c r="X149" s="360">
        <f>SUMIFS('Forecast Summary-FY25'!$O:$O,'Forecast Summary-FY25'!$A:$A, 'Analysis-School'!$A149,'Forecast Summary-FY25'!$C:$C, 'Analysis-School'!X$5,'Forecast Summary-FY25'!$D:$D, 'Analysis-School'!X$3)+SUMIFS('Forecast Summary-FY25'!$P:$P,'Forecast Summary-FY25'!$A:$A, 'Analysis-School'!$A149,'Forecast Summary-FY25'!$C:$C, 'Analysis-School'!X$5,'Forecast Summary-FY25'!$D:$D, 'Analysis-School'!X$3)</f>
        <v>152</v>
      </c>
      <c r="Y149" s="360">
        <v>165.20444256673557</v>
      </c>
      <c r="Z149" s="360">
        <f>SUMIFS('Forecast Summary-FY25'!$O:$O,'Forecast Summary-FY25'!$A:$A, 'Analysis-School'!$A149,'Forecast Summary-FY25'!$C:$C, 'Analysis-School'!Z$5,'Forecast Summary-FY25'!$D:$D, 'Analysis-School'!Z$3)+SUMIFS('Forecast Summary-FY25'!$P:$P,'Forecast Summary-FY25'!$A:$A, 'Analysis-School'!$A149,'Forecast Summary-FY25'!$C:$C, 'Analysis-School'!Z$5,'Forecast Summary-FY25'!$D:$D, 'Analysis-School'!Z$3)</f>
        <v>171.20000000000002</v>
      </c>
      <c r="AA149" s="361">
        <f>SUMIFS('Forecast Summary-FY26'!$O:$O,'Forecast Summary-FY26'!$A:$A, 'Analysis-School'!$A149,'Forecast Summary-FY26'!$C:$C, 'Analysis-School'!AA$5,'Forecast Summary-FY26'!$D:$D, 'Analysis-School'!AA$3)+SUMIFS('Forecast Summary-FY26'!$P:$P,'Forecast Summary-FY26'!$A:$A, 'Analysis-School'!$A149,'Forecast Summary-FY26'!$C:$C, 'Analysis-School'!AA$5,'Forecast Summary-FY26'!$D:$D, 'Analysis-School'!AA$3)</f>
        <v>187.92000000000004</v>
      </c>
      <c r="AB149" s="442">
        <f t="shared" si="42"/>
        <v>9.255813953488401E-2</v>
      </c>
      <c r="AD149" s="359" t="s">
        <v>1888</v>
      </c>
      <c r="AE149" s="360">
        <f>SUMIFS('Forecast Summary-FY26'!$AO:$AO,'Forecast Summary-FY26'!$A:$A, 'Analysis-School'!$A149,'Forecast Summary-FY26'!$C:$C, 'Analysis-School'!AE$5,'Forecast Summary-FY26'!$D:$D, 'Analysis-School'!AE$3)</f>
        <v>0</v>
      </c>
      <c r="AF149" s="360">
        <f>SUMIFS('Forecast Summary-FY26'!$AO:$AO,'Forecast Summary-FY26'!$A:$A, 'Analysis-School'!$A149,'Forecast Summary-FY26'!$C:$C, 'Analysis-School'!AF$5,'Forecast Summary-FY26'!$D:$D, 'Analysis-School'!AF$3)</f>
        <v>0</v>
      </c>
      <c r="AG149" s="360">
        <f>SUMIFS('Forecast Summary-FY26'!$AO:$AO,'Forecast Summary-FY26'!$A:$A, 'Analysis-School'!$A149,'Forecast Summary-FY26'!$C:$C, 'Analysis-School'!AG$5,'Forecast Summary-FY26'!$D:$D, 'Analysis-School'!AG$3)</f>
        <v>0</v>
      </c>
      <c r="AH149" s="360">
        <f>SUMIFS('Forecast Summary-FY26'!$AO:$AO,'Forecast Summary-FY26'!$A:$A, 'Analysis-School'!$A149,'Forecast Summary-FY26'!$C:$C, 'Analysis-School'!AH$5,'Forecast Summary-FY26'!$D:$D, 'Analysis-School'!AH$3)</f>
        <v>0</v>
      </c>
      <c r="AI149" s="360">
        <f>SUMIFS('Forecast Summary-FY26'!$AO:$AO,'Forecast Summary-FY26'!$A:$A, 'Analysis-School'!$A149,'Forecast Summary-FY26'!$C:$C, 'Analysis-School'!AI$5,'Forecast Summary-FY26'!$D:$D, 'Analysis-School'!AI$3)</f>
        <v>0</v>
      </c>
      <c r="AJ149" s="360">
        <f>SUMIFS('Forecast Summary-FY26'!$AO:$AO,'Forecast Summary-FY26'!$A:$A, 'Analysis-School'!$A149,'Forecast Summary-FY26'!$C:$C, 'Analysis-School'!AJ$5,'Forecast Summary-FY26'!$D:$D, 'Analysis-School'!AJ$3)</f>
        <v>0</v>
      </c>
      <c r="AK149" s="360">
        <v>0</v>
      </c>
      <c r="AL149" s="360">
        <f>SUMIFS('Forecast Summary-FY25'!$AS:$AS,'Forecast Summary-FY25'!$A:$A, 'Analysis-School'!$A149,'Forecast Summary-FY25'!$C:$C, 'Analysis-School'!AL$5,'Forecast Summary-FY25'!$D:$D, 'Analysis-School'!AL$3)+SUMIFS('Forecast Summary-FY25'!$AW:$AW,'Forecast Summary-FY25'!$A:$A, 'Analysis-School'!$A149,'Forecast Summary-FY25'!$C:$C, 'Analysis-School'!AL$5,'Forecast Summary-FY25'!$D:$D, 'Analysis-School'!AL$3)</f>
        <v>0</v>
      </c>
      <c r="AM149" s="360">
        <v>0</v>
      </c>
      <c r="AN149" s="360">
        <f>SUMIFS('Forecast Summary-FY25'!$AS:$AS,'Forecast Summary-FY25'!$A:$A, 'Analysis-School'!$A149,'Forecast Summary-FY25'!$C:$C, 'Analysis-School'!AN$5,'Forecast Summary-FY25'!$D:$D, 'Analysis-School'!AN$3)+SUMIFS('Forecast Summary-FY25'!$AW:$AW,'Forecast Summary-FY25'!$A:$A, 'Analysis-School'!$A149,'Forecast Summary-FY25'!$C:$C, 'Analysis-School'!AN$5,'Forecast Summary-FY25'!$D:$D, 'Analysis-School'!AN$3)</f>
        <v>0</v>
      </c>
      <c r="AO149" s="360">
        <f>SUMIFS('Forecast Summary-FY26'!$AS:$AS,'Forecast Summary-FY26'!$A:$A, 'Analysis-School'!$A149,'Forecast Summary-FY26'!$C:$C, 'Analysis-School'!AO$5,'Forecast Summary-FY26'!$D:$D, 'Analysis-School'!AO$3)+SUMIFS('Forecast Summary-FY26'!$AW:$AW,'Forecast Summary-FY26'!$A:$A, 'Analysis-School'!$A149,'Forecast Summary-FY26'!$C:$C, 'Analysis-School'!AO$5,'Forecast Summary-FY26'!$D:$D, 'Analysis-School'!AO$3)</f>
        <v>0</v>
      </c>
      <c r="AP149" s="442" t="str">
        <f t="shared" si="44"/>
        <v>NA</v>
      </c>
    </row>
    <row r="150" spans="1:42">
      <c r="A150" s="93" t="s">
        <v>115</v>
      </c>
      <c r="B150" s="354" t="s">
        <v>1889</v>
      </c>
      <c r="C150" s="355">
        <f>SUMIFS('Forecast Summary-FY26'!$Q:$Q,'Forecast Summary-FY26'!$A:$A, 'Analysis-School'!$A150,'Forecast Summary-FY26'!$C:$C, 'Analysis-School'!C$5,'Forecast Summary-FY26'!$D:$D, 'Analysis-School'!C$3)</f>
        <v>0</v>
      </c>
      <c r="D150" s="355">
        <f>SUMIFS('Forecast Summary-FY26'!$Q:$Q,'Forecast Summary-FY26'!$A:$A, 'Analysis-School'!$A150,'Forecast Summary-FY26'!$C:$C, 'Analysis-School'!D$5,'Forecast Summary-FY26'!$D:$D, 'Analysis-School'!D$3)</f>
        <v>0</v>
      </c>
      <c r="E150" s="355">
        <f>SUMIFS('Forecast Summary-FY26'!$Q:$Q,'Forecast Summary-FY26'!$A:$A, 'Analysis-School'!$A150,'Forecast Summary-FY26'!$C:$C, 'Analysis-School'!E$5,'Forecast Summary-FY26'!$D:$D, 'Analysis-School'!E$3)</f>
        <v>42</v>
      </c>
      <c r="F150" s="355">
        <f>SUMIFS('Forecast Summary-FY26'!$Q:$Q,'Forecast Summary-FY26'!$A:$A, 'Analysis-School'!$A150,'Forecast Summary-FY26'!$C:$C, 'Analysis-School'!F$5,'Forecast Summary-FY26'!$D:$D, 'Analysis-School'!F$3)</f>
        <v>39</v>
      </c>
      <c r="G150" s="355">
        <f>SUMIFS('Forecast Summary-FY26'!$Q:$Q,'Forecast Summary-FY26'!$A:$A, 'Analysis-School'!$A150,'Forecast Summary-FY26'!$C:$C, 'Analysis-School'!G$5,'Forecast Summary-FY26'!$D:$D, 'Analysis-School'!G$3)</f>
        <v>59</v>
      </c>
      <c r="H150" s="355">
        <f>SUMIFS('Forecast Summary-FY26'!$Q:$Q,'Forecast Summary-FY26'!$A:$A, 'Analysis-School'!$A150,'Forecast Summary-FY26'!$C:$C, 'Analysis-School'!H$5,'Forecast Summary-FY26'!$D:$D, 'Analysis-School'!H$3)</f>
        <v>0</v>
      </c>
      <c r="I150" s="355">
        <v>0</v>
      </c>
      <c r="J150" s="355">
        <f>SUMIFS('Forecast Summary-FY25'!$U:$U,'Forecast Summary-FY25'!$A:$A, 'Analysis-School'!$A150,'Forecast Summary-FY25'!$C:$C, 'Analysis-School'!J$5,'Forecast Summary-FY25'!$D:$D, 'Analysis-School'!J$3)+SUMIFS('Forecast Summary-FY25'!$Y:$Y,'Forecast Summary-FY25'!$A:$A, 'Analysis-School'!$A150,'Forecast Summary-FY25'!$C:$C, 'Analysis-School'!J$5,'Forecast Summary-FY25'!$D:$D, 'Analysis-School'!J$3)</f>
        <v>0</v>
      </c>
      <c r="K150" s="355">
        <v>0</v>
      </c>
      <c r="L150" s="355">
        <f>SUMIFS('Forecast Summary-FY25'!$U:$U,'Forecast Summary-FY25'!$A:$A, 'Analysis-School'!$A150,'Forecast Summary-FY25'!$C:$C, 'Analysis-School'!L$5,'Forecast Summary-FY25'!$D:$D, 'Analysis-School'!L$3)+SUMIFS('Forecast Summary-FY25'!$Y:$Y,'Forecast Summary-FY25'!$A:$A, 'Analysis-School'!$A150,'Forecast Summary-FY25'!$C:$C, 'Analysis-School'!L$5,'Forecast Summary-FY25'!$D:$D, 'Analysis-School'!L$3)</f>
        <v>28</v>
      </c>
      <c r="M150" s="355">
        <f>SUMIFS('Forecast Summary-FY26'!$U:$U,'Forecast Summary-FY26'!$A:$A, 'Analysis-School'!$A150,'Forecast Summary-FY26'!$C:$C, 'Analysis-School'!M$5,'Forecast Summary-FY26'!$D:$D, 'Analysis-School'!M$3)+SUMIFS('Forecast Summary-FY26'!$Y:$Y,'Forecast Summary-FY26'!$A:$A, 'Analysis-School'!$A150,'Forecast Summary-FY26'!$C:$C, 'Analysis-School'!M$5,'Forecast Summary-FY26'!$D:$D, 'Analysis-School'!M$3)</f>
        <v>28</v>
      </c>
      <c r="N150" s="439" t="str">
        <f t="shared" si="43"/>
        <v>NA</v>
      </c>
      <c r="P150" s="354" t="s">
        <v>1889</v>
      </c>
      <c r="Q150" s="355">
        <f>SUMIFS('Forecast Summary-FY26'!$N:$N,'Forecast Summary-FY26'!$A:$A, 'Analysis-School'!$A150,'Forecast Summary-FY26'!$C:$C, 'Analysis-School'!Q$5,'Forecast Summary-FY26'!$D:$D, 'Analysis-School'!Q$3)</f>
        <v>0</v>
      </c>
      <c r="R150" s="355">
        <f>SUMIFS('Forecast Summary-FY26'!$N:$N,'Forecast Summary-FY26'!$A:$A, 'Analysis-School'!$A150,'Forecast Summary-FY26'!$C:$C, 'Analysis-School'!R$5,'Forecast Summary-FY26'!$D:$D, 'Analysis-School'!R$3)</f>
        <v>0</v>
      </c>
      <c r="S150" s="355">
        <f>SUMIFS('Forecast Summary-FY26'!$N:$N,'Forecast Summary-FY26'!$A:$A, 'Analysis-School'!$A150,'Forecast Summary-FY26'!$C:$C, 'Analysis-School'!S$5,'Forecast Summary-FY26'!$D:$D, 'Analysis-School'!S$3)</f>
        <v>0</v>
      </c>
      <c r="T150" s="355">
        <f>SUMIFS('Forecast Summary-FY26'!$N:$N,'Forecast Summary-FY26'!$A:$A, 'Analysis-School'!$A150,'Forecast Summary-FY26'!$C:$C, 'Analysis-School'!T$5,'Forecast Summary-FY26'!$D:$D, 'Analysis-School'!T$3)</f>
        <v>0</v>
      </c>
      <c r="U150" s="355">
        <f>SUMIFS('Forecast Summary-FY26'!$N:$N,'Forecast Summary-FY26'!$A:$A, 'Analysis-School'!$A150,'Forecast Summary-FY26'!$C:$C, 'Analysis-School'!U$5,'Forecast Summary-FY26'!$D:$D, 'Analysis-School'!U$3)</f>
        <v>0</v>
      </c>
      <c r="V150" s="355">
        <f>SUMIFS('Forecast Summary-FY26'!$N:$N,'Forecast Summary-FY26'!$A:$A, 'Analysis-School'!$A150,'Forecast Summary-FY26'!$C:$C, 'Analysis-School'!V$5,'Forecast Summary-FY26'!$D:$D, 'Analysis-School'!V$3)</f>
        <v>77</v>
      </c>
      <c r="W150" s="355">
        <v>84.7</v>
      </c>
      <c r="X150" s="355">
        <f>SUMIFS('Forecast Summary-FY25'!$O:$O,'Forecast Summary-FY25'!$A:$A, 'Analysis-School'!$A150,'Forecast Summary-FY25'!$C:$C, 'Analysis-School'!X$5,'Forecast Summary-FY25'!$D:$D, 'Analysis-School'!X$3)+SUMIFS('Forecast Summary-FY25'!$P:$P,'Forecast Summary-FY25'!$A:$A, 'Analysis-School'!$A150,'Forecast Summary-FY25'!$C:$C, 'Analysis-School'!X$5,'Forecast Summary-FY25'!$D:$D, 'Analysis-School'!X$3)</f>
        <v>0</v>
      </c>
      <c r="Y150" s="355">
        <v>93.170000000000016</v>
      </c>
      <c r="Z150" s="355">
        <f>SUMIFS('Forecast Summary-FY25'!$O:$O,'Forecast Summary-FY25'!$A:$A, 'Analysis-School'!$A150,'Forecast Summary-FY25'!$C:$C, 'Analysis-School'!Z$5,'Forecast Summary-FY25'!$D:$D, 'Analysis-School'!Z$3)+SUMIFS('Forecast Summary-FY25'!$P:$P,'Forecast Summary-FY25'!$A:$A, 'Analysis-School'!$A150,'Forecast Summary-FY25'!$C:$C, 'Analysis-School'!Z$5,'Forecast Summary-FY25'!$D:$D, 'Analysis-School'!Z$3)</f>
        <v>15</v>
      </c>
      <c r="AA150" s="356">
        <f>SUMIFS('Forecast Summary-FY26'!$O:$O,'Forecast Summary-FY26'!$A:$A, 'Analysis-School'!$A150,'Forecast Summary-FY26'!$C:$C, 'Analysis-School'!AA$5,'Forecast Summary-FY26'!$D:$D, 'Analysis-School'!AA$3)+SUMIFS('Forecast Summary-FY26'!$P:$P,'Forecast Summary-FY26'!$A:$A, 'Analysis-School'!$A150,'Forecast Summary-FY26'!$C:$C, 'Analysis-School'!AA$5,'Forecast Summary-FY26'!$D:$D, 'Analysis-School'!AA$3)</f>
        <v>15</v>
      </c>
      <c r="AB150" s="439">
        <f t="shared" si="42"/>
        <v>-0.80519480519480524</v>
      </c>
      <c r="AD150" s="354" t="s">
        <v>1889</v>
      </c>
      <c r="AE150" s="355">
        <f>SUMIFS('Forecast Summary-FY26'!$AO:$AO,'Forecast Summary-FY26'!$A:$A, 'Analysis-School'!$A150,'Forecast Summary-FY26'!$C:$C, 'Analysis-School'!AE$5,'Forecast Summary-FY26'!$D:$D, 'Analysis-School'!AE$3)</f>
        <v>0</v>
      </c>
      <c r="AF150" s="355">
        <f>SUMIFS('Forecast Summary-FY26'!$AO:$AO,'Forecast Summary-FY26'!$A:$A, 'Analysis-School'!$A150,'Forecast Summary-FY26'!$C:$C, 'Analysis-School'!AF$5,'Forecast Summary-FY26'!$D:$D, 'Analysis-School'!AF$3)</f>
        <v>0</v>
      </c>
      <c r="AG150" s="355">
        <f>SUMIFS('Forecast Summary-FY26'!$AO:$AO,'Forecast Summary-FY26'!$A:$A, 'Analysis-School'!$A150,'Forecast Summary-FY26'!$C:$C, 'Analysis-School'!AG$5,'Forecast Summary-FY26'!$D:$D, 'Analysis-School'!AG$3)</f>
        <v>0</v>
      </c>
      <c r="AH150" s="355">
        <f>SUMIFS('Forecast Summary-FY26'!$AO:$AO,'Forecast Summary-FY26'!$A:$A, 'Analysis-School'!$A150,'Forecast Summary-FY26'!$C:$C, 'Analysis-School'!AH$5,'Forecast Summary-FY26'!$D:$D, 'Analysis-School'!AH$3)</f>
        <v>0</v>
      </c>
      <c r="AI150" s="355">
        <f>SUMIFS('Forecast Summary-FY26'!$AO:$AO,'Forecast Summary-FY26'!$A:$A, 'Analysis-School'!$A150,'Forecast Summary-FY26'!$C:$C, 'Analysis-School'!AI$5,'Forecast Summary-FY26'!$D:$D, 'Analysis-School'!AI$3)</f>
        <v>0</v>
      </c>
      <c r="AJ150" s="355">
        <f>SUMIFS('Forecast Summary-FY26'!$AO:$AO,'Forecast Summary-FY26'!$A:$A, 'Analysis-School'!$A150,'Forecast Summary-FY26'!$C:$C, 'Analysis-School'!AJ$5,'Forecast Summary-FY26'!$D:$D, 'Analysis-School'!AJ$3)</f>
        <v>0</v>
      </c>
      <c r="AK150" s="355">
        <v>0</v>
      </c>
      <c r="AL150" s="355">
        <f>SUMIFS('Forecast Summary-FY25'!$AS:$AS,'Forecast Summary-FY25'!$A:$A, 'Analysis-School'!$A150,'Forecast Summary-FY25'!$C:$C, 'Analysis-School'!AL$5,'Forecast Summary-FY25'!$D:$D, 'Analysis-School'!AL$3)+SUMIFS('Forecast Summary-FY25'!$AW:$AW,'Forecast Summary-FY25'!$A:$A, 'Analysis-School'!$A150,'Forecast Summary-FY25'!$C:$C, 'Analysis-School'!AL$5,'Forecast Summary-FY25'!$D:$D, 'Analysis-School'!AL$3)</f>
        <v>0</v>
      </c>
      <c r="AM150" s="355">
        <v>0</v>
      </c>
      <c r="AN150" s="355">
        <f>SUMIFS('Forecast Summary-FY25'!$AS:$AS,'Forecast Summary-FY25'!$A:$A, 'Analysis-School'!$A150,'Forecast Summary-FY25'!$C:$C, 'Analysis-School'!AN$5,'Forecast Summary-FY25'!$D:$D, 'Analysis-School'!AN$3)+SUMIFS('Forecast Summary-FY25'!$AW:$AW,'Forecast Summary-FY25'!$A:$A, 'Analysis-School'!$A150,'Forecast Summary-FY25'!$C:$C, 'Analysis-School'!AN$5,'Forecast Summary-FY25'!$D:$D, 'Analysis-School'!AN$3)</f>
        <v>0</v>
      </c>
      <c r="AO150" s="355">
        <f>SUMIFS('Forecast Summary-FY26'!$AS:$AS,'Forecast Summary-FY26'!$A:$A, 'Analysis-School'!$A150,'Forecast Summary-FY26'!$C:$C, 'Analysis-School'!AO$5,'Forecast Summary-FY26'!$D:$D, 'Analysis-School'!AO$3)+SUMIFS('Forecast Summary-FY26'!$AW:$AW,'Forecast Summary-FY26'!$A:$A, 'Analysis-School'!$A150,'Forecast Summary-FY26'!$C:$C, 'Analysis-School'!AO$5,'Forecast Summary-FY26'!$D:$D, 'Analysis-School'!AO$3)</f>
        <v>0</v>
      </c>
      <c r="AP150" s="439" t="str">
        <f t="shared" si="44"/>
        <v>NA</v>
      </c>
    </row>
    <row r="151" spans="1:42">
      <c r="A151" s="93" t="s">
        <v>117</v>
      </c>
      <c r="B151" s="359" t="s">
        <v>1916</v>
      </c>
      <c r="C151" s="360">
        <f>SUMIFS('Forecast Summary-FY26'!$Q:$Q,'Forecast Summary-FY26'!$A:$A, 'Analysis-School'!$A151,'Forecast Summary-FY26'!$C:$C, 'Analysis-School'!C$5,'Forecast Summary-FY26'!$D:$D, 'Analysis-School'!C$3)</f>
        <v>0</v>
      </c>
      <c r="D151" s="360">
        <f>SUMIFS('Forecast Summary-FY26'!$Q:$Q,'Forecast Summary-FY26'!$A:$A, 'Analysis-School'!$A151,'Forecast Summary-FY26'!$C:$C, 'Analysis-School'!D$5,'Forecast Summary-FY26'!$D:$D, 'Analysis-School'!D$3)</f>
        <v>0</v>
      </c>
      <c r="E151" s="360">
        <f>SUMIFS('Forecast Summary-FY26'!$Q:$Q,'Forecast Summary-FY26'!$A:$A, 'Analysis-School'!$A151,'Forecast Summary-FY26'!$C:$C, 'Analysis-School'!E$5,'Forecast Summary-FY26'!$D:$D, 'Analysis-School'!E$3)</f>
        <v>14</v>
      </c>
      <c r="F151" s="360">
        <f>SUMIFS('Forecast Summary-FY26'!$Q:$Q,'Forecast Summary-FY26'!$A:$A, 'Analysis-School'!$A151,'Forecast Summary-FY26'!$C:$C, 'Analysis-School'!F$5,'Forecast Summary-FY26'!$D:$D, 'Analysis-School'!F$3)</f>
        <v>28</v>
      </c>
      <c r="G151" s="360">
        <f>SUMIFS('Forecast Summary-FY26'!$Q:$Q,'Forecast Summary-FY26'!$A:$A, 'Analysis-School'!$A151,'Forecast Summary-FY26'!$C:$C, 'Analysis-School'!G$5,'Forecast Summary-FY26'!$D:$D, 'Analysis-School'!G$3)</f>
        <v>83</v>
      </c>
      <c r="H151" s="360">
        <f>SUMIFS('Forecast Summary-FY26'!$Q:$Q,'Forecast Summary-FY26'!$A:$A, 'Analysis-School'!$A151,'Forecast Summary-FY26'!$C:$C, 'Analysis-School'!H$5,'Forecast Summary-FY26'!$D:$D, 'Analysis-School'!H$3)</f>
        <v>129</v>
      </c>
      <c r="I151" s="360">
        <v>141.9</v>
      </c>
      <c r="J151" s="360">
        <f>SUMIFS('Forecast Summary-FY25'!$U:$U,'Forecast Summary-FY25'!$A:$A, 'Analysis-School'!$A151,'Forecast Summary-FY25'!$C:$C, 'Analysis-School'!J$5,'Forecast Summary-FY25'!$D:$D, 'Analysis-School'!J$3)+SUMIFS('Forecast Summary-FY25'!$Y:$Y,'Forecast Summary-FY25'!$A:$A, 'Analysis-School'!$A151,'Forecast Summary-FY25'!$C:$C, 'Analysis-School'!J$5,'Forecast Summary-FY25'!$D:$D, 'Analysis-School'!J$3)</f>
        <v>67</v>
      </c>
      <c r="K151" s="360">
        <v>156.09000000000003</v>
      </c>
      <c r="L151" s="360">
        <f>SUMIFS('Forecast Summary-FY25'!$U:$U,'Forecast Summary-FY25'!$A:$A, 'Analysis-School'!$A151,'Forecast Summary-FY25'!$C:$C, 'Analysis-School'!L$5,'Forecast Summary-FY25'!$D:$D, 'Analysis-School'!L$3)+SUMIFS('Forecast Summary-FY25'!$Y:$Y,'Forecast Summary-FY25'!$A:$A, 'Analysis-School'!$A151,'Forecast Summary-FY25'!$C:$C, 'Analysis-School'!L$5,'Forecast Summary-FY25'!$D:$D, 'Analysis-School'!L$3)</f>
        <v>101.65</v>
      </c>
      <c r="M151" s="360">
        <f>SUMIFS('Forecast Summary-FY26'!$U:$U,'Forecast Summary-FY26'!$A:$A, 'Analysis-School'!$A151,'Forecast Summary-FY26'!$C:$C, 'Analysis-School'!M$5,'Forecast Summary-FY26'!$D:$D, 'Analysis-School'!M$3)+SUMIFS('Forecast Summary-FY26'!$Y:$Y,'Forecast Summary-FY26'!$A:$A, 'Analysis-School'!$A151,'Forecast Summary-FY26'!$C:$C, 'Analysis-School'!M$5,'Forecast Summary-FY26'!$D:$D, 'Analysis-School'!M$3)</f>
        <v>98.467500000000001</v>
      </c>
      <c r="N151" s="442">
        <f t="shared" si="43"/>
        <v>-0.23668604651162795</v>
      </c>
      <c r="P151" s="359" t="s">
        <v>1916</v>
      </c>
      <c r="Q151" s="360">
        <f>SUMIFS('Forecast Summary-FY26'!$N:$N,'Forecast Summary-FY26'!$A:$A, 'Analysis-School'!$A151,'Forecast Summary-FY26'!$C:$C, 'Analysis-School'!Q$5,'Forecast Summary-FY26'!$D:$D, 'Analysis-School'!Q$3)</f>
        <v>0</v>
      </c>
      <c r="R151" s="360">
        <f>SUMIFS('Forecast Summary-FY26'!$N:$N,'Forecast Summary-FY26'!$A:$A, 'Analysis-School'!$A151,'Forecast Summary-FY26'!$C:$C, 'Analysis-School'!R$5,'Forecast Summary-FY26'!$D:$D, 'Analysis-School'!R$3)</f>
        <v>0</v>
      </c>
      <c r="S151" s="360">
        <f>SUMIFS('Forecast Summary-FY26'!$N:$N,'Forecast Summary-FY26'!$A:$A, 'Analysis-School'!$A151,'Forecast Summary-FY26'!$C:$C, 'Analysis-School'!S$5,'Forecast Summary-FY26'!$D:$D, 'Analysis-School'!S$3)</f>
        <v>202</v>
      </c>
      <c r="T151" s="360">
        <f>SUMIFS('Forecast Summary-FY26'!$N:$N,'Forecast Summary-FY26'!$A:$A, 'Analysis-School'!$A151,'Forecast Summary-FY26'!$C:$C, 'Analysis-School'!T$5,'Forecast Summary-FY26'!$D:$D, 'Analysis-School'!T$3)</f>
        <v>210</v>
      </c>
      <c r="U151" s="360">
        <f>SUMIFS('Forecast Summary-FY26'!$N:$N,'Forecast Summary-FY26'!$A:$A, 'Analysis-School'!$A151,'Forecast Summary-FY26'!$C:$C, 'Analysis-School'!U$5,'Forecast Summary-FY26'!$D:$D, 'Analysis-School'!U$3)</f>
        <v>205</v>
      </c>
      <c r="V151" s="360">
        <f>SUMIFS('Forecast Summary-FY26'!$N:$N,'Forecast Summary-FY26'!$A:$A, 'Analysis-School'!$A151,'Forecast Summary-FY26'!$C:$C, 'Analysis-School'!V$5,'Forecast Summary-FY26'!$D:$D, 'Analysis-School'!V$3)</f>
        <v>215</v>
      </c>
      <c r="W151" s="360">
        <v>216.15600104910729</v>
      </c>
      <c r="X151" s="360">
        <f>SUMIFS('Forecast Summary-FY25'!$O:$O,'Forecast Summary-FY25'!$A:$A, 'Analysis-School'!$A151,'Forecast Summary-FY25'!$C:$C, 'Analysis-School'!X$5,'Forecast Summary-FY25'!$D:$D, 'Analysis-School'!X$3)+SUMIFS('Forecast Summary-FY25'!$P:$P,'Forecast Summary-FY25'!$A:$A, 'Analysis-School'!$A151,'Forecast Summary-FY25'!$C:$C, 'Analysis-School'!X$5,'Forecast Summary-FY25'!$D:$D, 'Analysis-School'!X$3)</f>
        <v>272</v>
      </c>
      <c r="Y151" s="360">
        <v>219.69448205357159</v>
      </c>
      <c r="Z151" s="360">
        <f>SUMIFS('Forecast Summary-FY25'!$O:$O,'Forecast Summary-FY25'!$A:$A, 'Analysis-School'!$A151,'Forecast Summary-FY25'!$C:$C, 'Analysis-School'!Z$5,'Forecast Summary-FY25'!$D:$D, 'Analysis-School'!Z$3)+SUMIFS('Forecast Summary-FY25'!$P:$P,'Forecast Summary-FY25'!$A:$A, 'Analysis-School'!$A151,'Forecast Summary-FY25'!$C:$C, 'Analysis-School'!Z$5,'Forecast Summary-FY25'!$D:$D, 'Analysis-School'!Z$3)</f>
        <v>306.39999999999998</v>
      </c>
      <c r="AA151" s="361">
        <f>SUMIFS('Forecast Summary-FY26'!$O:$O,'Forecast Summary-FY26'!$A:$A, 'Analysis-School'!$A151,'Forecast Summary-FY26'!$C:$C, 'Analysis-School'!AA$5,'Forecast Summary-FY26'!$D:$D, 'Analysis-School'!AA$3)+SUMIFS('Forecast Summary-FY26'!$P:$P,'Forecast Summary-FY26'!$A:$A, 'Analysis-School'!$A151,'Forecast Summary-FY26'!$C:$C, 'Analysis-School'!AA$5,'Forecast Summary-FY26'!$D:$D, 'Analysis-School'!AA$3)</f>
        <v>293.47999999999996</v>
      </c>
      <c r="AB151" s="442">
        <f t="shared" si="42"/>
        <v>0.36502325581395323</v>
      </c>
      <c r="AD151" s="359" t="s">
        <v>1916</v>
      </c>
      <c r="AE151" s="360">
        <f>SUMIFS('Forecast Summary-FY26'!$AO:$AO,'Forecast Summary-FY26'!$A:$A, 'Analysis-School'!$A151,'Forecast Summary-FY26'!$C:$C, 'Analysis-School'!AE$5,'Forecast Summary-FY26'!$D:$D, 'Analysis-School'!AE$3)</f>
        <v>0</v>
      </c>
      <c r="AF151" s="360">
        <f>SUMIFS('Forecast Summary-FY26'!$AO:$AO,'Forecast Summary-FY26'!$A:$A, 'Analysis-School'!$A151,'Forecast Summary-FY26'!$C:$C, 'Analysis-School'!AF$5,'Forecast Summary-FY26'!$D:$D, 'Analysis-School'!AF$3)</f>
        <v>0</v>
      </c>
      <c r="AG151" s="360">
        <f>SUMIFS('Forecast Summary-FY26'!$AO:$AO,'Forecast Summary-FY26'!$A:$A, 'Analysis-School'!$A151,'Forecast Summary-FY26'!$C:$C, 'Analysis-School'!AG$5,'Forecast Summary-FY26'!$D:$D, 'Analysis-School'!AG$3)</f>
        <v>45</v>
      </c>
      <c r="AH151" s="360">
        <f>SUMIFS('Forecast Summary-FY26'!$AO:$AO,'Forecast Summary-FY26'!$A:$A, 'Analysis-School'!$A151,'Forecast Summary-FY26'!$C:$C, 'Analysis-School'!AH$5,'Forecast Summary-FY26'!$D:$D, 'Analysis-School'!AH$3)</f>
        <v>0</v>
      </c>
      <c r="AI151" s="360">
        <f>SUMIFS('Forecast Summary-FY26'!$AO:$AO,'Forecast Summary-FY26'!$A:$A, 'Analysis-School'!$A151,'Forecast Summary-FY26'!$C:$C, 'Analysis-School'!AI$5,'Forecast Summary-FY26'!$D:$D, 'Analysis-School'!AI$3)</f>
        <v>0</v>
      </c>
      <c r="AJ151" s="360">
        <f>SUMIFS('Forecast Summary-FY26'!$AO:$AO,'Forecast Summary-FY26'!$A:$A, 'Analysis-School'!$A151,'Forecast Summary-FY26'!$C:$C, 'Analysis-School'!AJ$5,'Forecast Summary-FY26'!$D:$D, 'Analysis-School'!AJ$3)</f>
        <v>0</v>
      </c>
      <c r="AK151" s="441">
        <v>0</v>
      </c>
      <c r="AL151" s="441">
        <f>SUMIFS('Forecast Summary-FY25'!$AS:$AS,'Forecast Summary-FY25'!$A:$A, 'Analysis-School'!$A151,'Forecast Summary-FY25'!$C:$C, 'Analysis-School'!AL$5,'Forecast Summary-FY25'!$D:$D, 'Analysis-School'!AL$3)+SUMIFS('Forecast Summary-FY25'!$AW:$AW,'Forecast Summary-FY25'!$A:$A, 'Analysis-School'!$A151,'Forecast Summary-FY25'!$C:$C, 'Analysis-School'!AL$5,'Forecast Summary-FY25'!$D:$D, 'Analysis-School'!AL$3)</f>
        <v>63</v>
      </c>
      <c r="AM151" s="441">
        <v>0</v>
      </c>
      <c r="AN151" s="441">
        <f>SUMIFS('Forecast Summary-FY25'!$AS:$AS,'Forecast Summary-FY25'!$A:$A, 'Analysis-School'!$A151,'Forecast Summary-FY25'!$C:$C, 'Analysis-School'!AN$5,'Forecast Summary-FY25'!$D:$D, 'Analysis-School'!AN$3)+SUMIFS('Forecast Summary-FY25'!$AW:$AW,'Forecast Summary-FY25'!$A:$A, 'Analysis-School'!$A151,'Forecast Summary-FY25'!$C:$C, 'Analysis-School'!AN$5,'Forecast Summary-FY25'!$D:$D, 'Analysis-School'!AN$3)</f>
        <v>59.849999999999994</v>
      </c>
      <c r="AO151" s="441">
        <f>SUMIFS('Forecast Summary-FY26'!$AS:$AS,'Forecast Summary-FY26'!$A:$A, 'Analysis-School'!$A151,'Forecast Summary-FY26'!$C:$C, 'Analysis-School'!AO$5,'Forecast Summary-FY26'!$D:$D, 'Analysis-School'!AO$3)+SUMIFS('Forecast Summary-FY26'!$AW:$AW,'Forecast Summary-FY26'!$A:$A, 'Analysis-School'!$A151,'Forecast Summary-FY26'!$C:$C, 'Analysis-School'!AO$5,'Forecast Summary-FY26'!$D:$D, 'Analysis-School'!AO$3)</f>
        <v>56.857499999999995</v>
      </c>
      <c r="AP151" s="442" t="str">
        <f t="shared" si="44"/>
        <v>NA</v>
      </c>
    </row>
    <row r="152" spans="1:42">
      <c r="A152" s="93" t="s">
        <v>119</v>
      </c>
      <c r="B152" s="354" t="s">
        <v>1890</v>
      </c>
      <c r="C152" s="355">
        <f>SUMIFS('Forecast Summary-FY26'!$Q:$Q,'Forecast Summary-FY26'!$A:$A, 'Analysis-School'!$A152,'Forecast Summary-FY26'!$C:$C, 'Analysis-School'!C$5,'Forecast Summary-FY26'!$D:$D, 'Analysis-School'!C$3)</f>
        <v>0</v>
      </c>
      <c r="D152" s="355">
        <f>SUMIFS('Forecast Summary-FY26'!$Q:$Q,'Forecast Summary-FY26'!$A:$A, 'Analysis-School'!$A152,'Forecast Summary-FY26'!$C:$C, 'Analysis-School'!D$5,'Forecast Summary-FY26'!$D:$D, 'Analysis-School'!D$3)</f>
        <v>0</v>
      </c>
      <c r="E152" s="355">
        <f>SUMIFS('Forecast Summary-FY26'!$Q:$Q,'Forecast Summary-FY26'!$A:$A, 'Analysis-School'!$A152,'Forecast Summary-FY26'!$C:$C, 'Analysis-School'!E$5,'Forecast Summary-FY26'!$D:$D, 'Analysis-School'!E$3)</f>
        <v>31</v>
      </c>
      <c r="F152" s="355">
        <f>SUMIFS('Forecast Summary-FY26'!$Q:$Q,'Forecast Summary-FY26'!$A:$A, 'Analysis-School'!$A152,'Forecast Summary-FY26'!$C:$C, 'Analysis-School'!F$5,'Forecast Summary-FY26'!$D:$D, 'Analysis-School'!F$3)</f>
        <v>10</v>
      </c>
      <c r="G152" s="355">
        <f>SUMIFS('Forecast Summary-FY26'!$Q:$Q,'Forecast Summary-FY26'!$A:$A, 'Analysis-School'!$A152,'Forecast Summary-FY26'!$C:$C, 'Analysis-School'!G$5,'Forecast Summary-FY26'!$D:$D, 'Analysis-School'!G$3)</f>
        <v>25</v>
      </c>
      <c r="H152" s="355">
        <f>SUMIFS('Forecast Summary-FY26'!$Q:$Q,'Forecast Summary-FY26'!$A:$A, 'Analysis-School'!$A152,'Forecast Summary-FY26'!$C:$C, 'Analysis-School'!H$5,'Forecast Summary-FY26'!$D:$D, 'Analysis-School'!H$3)</f>
        <v>27</v>
      </c>
      <c r="I152" s="355">
        <v>25.65</v>
      </c>
      <c r="J152" s="355">
        <f>SUMIFS('Forecast Summary-FY25'!$U:$U,'Forecast Summary-FY25'!$A:$A, 'Analysis-School'!$A152,'Forecast Summary-FY25'!$C:$C, 'Analysis-School'!J$5,'Forecast Summary-FY25'!$D:$D, 'Analysis-School'!J$3)+SUMIFS('Forecast Summary-FY25'!$Y:$Y,'Forecast Summary-FY25'!$A:$A, 'Analysis-School'!$A152,'Forecast Summary-FY25'!$C:$C, 'Analysis-School'!J$5,'Forecast Summary-FY25'!$D:$D, 'Analysis-School'!J$3)</f>
        <v>40</v>
      </c>
      <c r="K152" s="355">
        <v>24.367499999999996</v>
      </c>
      <c r="L152" s="355">
        <f>SUMIFS('Forecast Summary-FY25'!$U:$U,'Forecast Summary-FY25'!$A:$A, 'Analysis-School'!$A152,'Forecast Summary-FY25'!$C:$C, 'Analysis-School'!L$5,'Forecast Summary-FY25'!$D:$D, 'Analysis-School'!L$3)+SUMIFS('Forecast Summary-FY25'!$Y:$Y,'Forecast Summary-FY25'!$A:$A, 'Analysis-School'!$A152,'Forecast Summary-FY25'!$C:$C, 'Analysis-School'!L$5,'Forecast Summary-FY25'!$D:$D, 'Analysis-School'!L$3)</f>
        <v>39</v>
      </c>
      <c r="M152" s="355">
        <f>SUMIFS('Forecast Summary-FY26'!$U:$U,'Forecast Summary-FY26'!$A:$A, 'Analysis-School'!$A152,'Forecast Summary-FY26'!$C:$C, 'Analysis-School'!M$5,'Forecast Summary-FY26'!$D:$D, 'Analysis-School'!M$3)+SUMIFS('Forecast Summary-FY26'!$Y:$Y,'Forecast Summary-FY26'!$A:$A, 'Analysis-School'!$A152,'Forecast Summary-FY26'!$C:$C, 'Analysis-School'!M$5,'Forecast Summary-FY26'!$D:$D, 'Analysis-School'!M$3)</f>
        <v>37.1</v>
      </c>
      <c r="N152" s="439">
        <f t="shared" si="43"/>
        <v>0.37407407407407423</v>
      </c>
      <c r="P152" s="354" t="s">
        <v>1890</v>
      </c>
      <c r="Q152" s="355">
        <f>SUMIFS('Forecast Summary-FY26'!$N:$N,'Forecast Summary-FY26'!$A:$A, 'Analysis-School'!$A152,'Forecast Summary-FY26'!$C:$C, 'Analysis-School'!Q$5,'Forecast Summary-FY26'!$D:$D, 'Analysis-School'!Q$3)</f>
        <v>0</v>
      </c>
      <c r="R152" s="355">
        <f>SUMIFS('Forecast Summary-FY26'!$N:$N,'Forecast Summary-FY26'!$A:$A, 'Analysis-School'!$A152,'Forecast Summary-FY26'!$C:$C, 'Analysis-School'!R$5,'Forecast Summary-FY26'!$D:$D, 'Analysis-School'!R$3)</f>
        <v>0</v>
      </c>
      <c r="S152" s="355">
        <f>SUMIFS('Forecast Summary-FY26'!$N:$N,'Forecast Summary-FY26'!$A:$A, 'Analysis-School'!$A152,'Forecast Summary-FY26'!$C:$C, 'Analysis-School'!S$5,'Forecast Summary-FY26'!$D:$D, 'Analysis-School'!S$3)</f>
        <v>226</v>
      </c>
      <c r="T152" s="355">
        <f>SUMIFS('Forecast Summary-FY26'!$N:$N,'Forecast Summary-FY26'!$A:$A, 'Analysis-School'!$A152,'Forecast Summary-FY26'!$C:$C, 'Analysis-School'!T$5,'Forecast Summary-FY26'!$D:$D, 'Analysis-School'!T$3)</f>
        <v>261</v>
      </c>
      <c r="U152" s="355">
        <f>SUMIFS('Forecast Summary-FY26'!$N:$N,'Forecast Summary-FY26'!$A:$A, 'Analysis-School'!$A152,'Forecast Summary-FY26'!$C:$C, 'Analysis-School'!U$5,'Forecast Summary-FY26'!$D:$D, 'Analysis-School'!U$3)</f>
        <v>403</v>
      </c>
      <c r="V152" s="355">
        <f>SUMIFS('Forecast Summary-FY26'!$N:$N,'Forecast Summary-FY26'!$A:$A, 'Analysis-School'!$A152,'Forecast Summary-FY26'!$C:$C, 'Analysis-School'!V$5,'Forecast Summary-FY26'!$D:$D, 'Analysis-School'!V$3)</f>
        <v>349</v>
      </c>
      <c r="W152" s="355">
        <v>383.90000000000003</v>
      </c>
      <c r="X152" s="355">
        <f>SUMIFS('Forecast Summary-FY25'!$O:$O,'Forecast Summary-FY25'!$A:$A, 'Analysis-School'!$A152,'Forecast Summary-FY25'!$C:$C, 'Analysis-School'!X$5,'Forecast Summary-FY25'!$D:$D, 'Analysis-School'!X$3)+SUMIFS('Forecast Summary-FY25'!$P:$P,'Forecast Summary-FY25'!$A:$A, 'Analysis-School'!$A152,'Forecast Summary-FY25'!$C:$C, 'Analysis-School'!X$5,'Forecast Summary-FY25'!$D:$D, 'Analysis-School'!X$3)</f>
        <v>298</v>
      </c>
      <c r="Y152" s="355">
        <v>422.29000000000008</v>
      </c>
      <c r="Z152" s="355">
        <f>SUMIFS('Forecast Summary-FY25'!$O:$O,'Forecast Summary-FY25'!$A:$A, 'Analysis-School'!$A152,'Forecast Summary-FY25'!$C:$C, 'Analysis-School'!Z$5,'Forecast Summary-FY25'!$D:$D, 'Analysis-School'!Z$3)+SUMIFS('Forecast Summary-FY25'!$P:$P,'Forecast Summary-FY25'!$A:$A, 'Analysis-School'!$A152,'Forecast Summary-FY25'!$C:$C, 'Analysis-School'!Z$5,'Forecast Summary-FY25'!$D:$D, 'Analysis-School'!Z$3)</f>
        <v>312</v>
      </c>
      <c r="AA152" s="356">
        <f>SUMIFS('Forecast Summary-FY26'!$O:$O,'Forecast Summary-FY26'!$A:$A, 'Analysis-School'!$A152,'Forecast Summary-FY26'!$C:$C, 'Analysis-School'!AA$5,'Forecast Summary-FY26'!$D:$D, 'Analysis-School'!AA$3)+SUMIFS('Forecast Summary-FY26'!$P:$P,'Forecast Summary-FY26'!$A:$A, 'Analysis-School'!$A152,'Forecast Summary-FY26'!$C:$C, 'Analysis-School'!AA$5,'Forecast Summary-FY26'!$D:$D, 'Analysis-School'!AA$3)</f>
        <v>308</v>
      </c>
      <c r="AB152" s="439">
        <f t="shared" si="42"/>
        <v>-0.11747851002865328</v>
      </c>
      <c r="AD152" s="354" t="s">
        <v>1890</v>
      </c>
      <c r="AE152" s="355">
        <f>SUMIFS('Forecast Summary-FY26'!$AO:$AO,'Forecast Summary-FY26'!$A:$A, 'Analysis-School'!$A152,'Forecast Summary-FY26'!$C:$C, 'Analysis-School'!AE$5,'Forecast Summary-FY26'!$D:$D, 'Analysis-School'!AE$3)</f>
        <v>0</v>
      </c>
      <c r="AF152" s="355">
        <f>SUMIFS('Forecast Summary-FY26'!$AO:$AO,'Forecast Summary-FY26'!$A:$A, 'Analysis-School'!$A152,'Forecast Summary-FY26'!$C:$C, 'Analysis-School'!AF$5,'Forecast Summary-FY26'!$D:$D, 'Analysis-School'!AF$3)</f>
        <v>0</v>
      </c>
      <c r="AG152" s="355">
        <f>SUMIFS('Forecast Summary-FY26'!$AO:$AO,'Forecast Summary-FY26'!$A:$A, 'Analysis-School'!$A152,'Forecast Summary-FY26'!$C:$C, 'Analysis-School'!AG$5,'Forecast Summary-FY26'!$D:$D, 'Analysis-School'!AG$3)</f>
        <v>0</v>
      </c>
      <c r="AH152" s="355">
        <f>SUMIFS('Forecast Summary-FY26'!$AO:$AO,'Forecast Summary-FY26'!$A:$A, 'Analysis-School'!$A152,'Forecast Summary-FY26'!$C:$C, 'Analysis-School'!AH$5,'Forecast Summary-FY26'!$D:$D, 'Analysis-School'!AH$3)</f>
        <v>0</v>
      </c>
      <c r="AI152" s="355">
        <f>SUMIFS('Forecast Summary-FY26'!$AO:$AO,'Forecast Summary-FY26'!$A:$A, 'Analysis-School'!$A152,'Forecast Summary-FY26'!$C:$C, 'Analysis-School'!AI$5,'Forecast Summary-FY26'!$D:$D, 'Analysis-School'!AI$3)</f>
        <v>0</v>
      </c>
      <c r="AJ152" s="355">
        <f>SUMIFS('Forecast Summary-FY26'!$AO:$AO,'Forecast Summary-FY26'!$A:$A, 'Analysis-School'!$A152,'Forecast Summary-FY26'!$C:$C, 'Analysis-School'!AJ$5,'Forecast Summary-FY26'!$D:$D, 'Analysis-School'!AJ$3)</f>
        <v>0</v>
      </c>
      <c r="AK152" s="355">
        <v>0</v>
      </c>
      <c r="AL152" s="355">
        <f>SUMIFS('Forecast Summary-FY25'!$AS:$AS,'Forecast Summary-FY25'!$A:$A, 'Analysis-School'!$A152,'Forecast Summary-FY25'!$C:$C, 'Analysis-School'!AL$5,'Forecast Summary-FY25'!$D:$D, 'Analysis-School'!AL$3)+SUMIFS('Forecast Summary-FY25'!$AW:$AW,'Forecast Summary-FY25'!$A:$A, 'Analysis-School'!$A152,'Forecast Summary-FY25'!$C:$C, 'Analysis-School'!AL$5,'Forecast Summary-FY25'!$D:$D, 'Analysis-School'!AL$3)</f>
        <v>0</v>
      </c>
      <c r="AM152" s="355">
        <v>0</v>
      </c>
      <c r="AN152" s="355">
        <f>SUMIFS('Forecast Summary-FY25'!$AS:$AS,'Forecast Summary-FY25'!$A:$A, 'Analysis-School'!$A152,'Forecast Summary-FY25'!$C:$C, 'Analysis-School'!AN$5,'Forecast Summary-FY25'!$D:$D, 'Analysis-School'!AN$3)+SUMIFS('Forecast Summary-FY25'!$AW:$AW,'Forecast Summary-FY25'!$A:$A, 'Analysis-School'!$A152,'Forecast Summary-FY25'!$C:$C, 'Analysis-School'!AN$5,'Forecast Summary-FY25'!$D:$D, 'Analysis-School'!AN$3)</f>
        <v>0</v>
      </c>
      <c r="AO152" s="355">
        <f>SUMIFS('Forecast Summary-FY26'!$AS:$AS,'Forecast Summary-FY26'!$A:$A, 'Analysis-School'!$A152,'Forecast Summary-FY26'!$C:$C, 'Analysis-School'!AO$5,'Forecast Summary-FY26'!$D:$D, 'Analysis-School'!AO$3)+SUMIFS('Forecast Summary-FY26'!$AW:$AW,'Forecast Summary-FY26'!$A:$A, 'Analysis-School'!$A152,'Forecast Summary-FY26'!$C:$C, 'Analysis-School'!AO$5,'Forecast Summary-FY26'!$D:$D, 'Analysis-School'!AO$3)</f>
        <v>0</v>
      </c>
      <c r="AP152" s="439" t="str">
        <f t="shared" si="44"/>
        <v>NA</v>
      </c>
    </row>
    <row r="153" spans="1:42">
      <c r="A153" s="93" t="s">
        <v>121</v>
      </c>
      <c r="B153" s="359" t="s">
        <v>1917</v>
      </c>
      <c r="C153" s="360">
        <f>SUMIFS('Forecast Summary-FY26'!$Q:$Q,'Forecast Summary-FY26'!$A:$A, 'Analysis-School'!$A153,'Forecast Summary-FY26'!$C:$C, 'Analysis-School'!C$5,'Forecast Summary-FY26'!$D:$D, 'Analysis-School'!C$3)</f>
        <v>0</v>
      </c>
      <c r="D153" s="360">
        <f>SUMIFS('Forecast Summary-FY26'!$Q:$Q,'Forecast Summary-FY26'!$A:$A, 'Analysis-School'!$A153,'Forecast Summary-FY26'!$C:$C, 'Analysis-School'!D$5,'Forecast Summary-FY26'!$D:$D, 'Analysis-School'!D$3)</f>
        <v>0</v>
      </c>
      <c r="E153" s="360">
        <f>SUMIFS('Forecast Summary-FY26'!$Q:$Q,'Forecast Summary-FY26'!$A:$A, 'Analysis-School'!$A153,'Forecast Summary-FY26'!$C:$C, 'Analysis-School'!E$5,'Forecast Summary-FY26'!$D:$D, 'Analysis-School'!E$3)</f>
        <v>566</v>
      </c>
      <c r="F153" s="360">
        <f>SUMIFS('Forecast Summary-FY26'!$Q:$Q,'Forecast Summary-FY26'!$A:$A, 'Analysis-School'!$A153,'Forecast Summary-FY26'!$C:$C, 'Analysis-School'!F$5,'Forecast Summary-FY26'!$D:$D, 'Analysis-School'!F$3)</f>
        <v>273</v>
      </c>
      <c r="G153" s="360">
        <f>SUMIFS('Forecast Summary-FY26'!$Q:$Q,'Forecast Summary-FY26'!$A:$A, 'Analysis-School'!$A153,'Forecast Summary-FY26'!$C:$C, 'Analysis-School'!G$5,'Forecast Summary-FY26'!$D:$D, 'Analysis-School'!G$3)</f>
        <v>529</v>
      </c>
      <c r="H153" s="360">
        <f>SUMIFS('Forecast Summary-FY26'!$Q:$Q,'Forecast Summary-FY26'!$A:$A, 'Analysis-School'!$A153,'Forecast Summary-FY26'!$C:$C, 'Analysis-School'!H$5,'Forecast Summary-FY26'!$D:$D, 'Analysis-School'!H$3)</f>
        <v>885</v>
      </c>
      <c r="I153" s="360">
        <v>1003.8350207136781</v>
      </c>
      <c r="J153" s="360">
        <f>SUMIFS('Forecast Summary-FY25'!$U:$U,'Forecast Summary-FY25'!$A:$A, 'Analysis-School'!$A153,'Forecast Summary-FY25'!$C:$C, 'Analysis-School'!J$5,'Forecast Summary-FY25'!$D:$D, 'Analysis-School'!J$3)+SUMIFS('Forecast Summary-FY25'!$Y:$Y,'Forecast Summary-FY25'!$A:$A, 'Analysis-School'!$A153,'Forecast Summary-FY25'!$C:$C, 'Analysis-School'!J$5,'Forecast Summary-FY25'!$D:$D, 'Analysis-School'!J$3)</f>
        <v>793</v>
      </c>
      <c r="K153" s="360">
        <v>1104.2185227850459</v>
      </c>
      <c r="L153" s="360">
        <f>SUMIFS('Forecast Summary-FY25'!$U:$U,'Forecast Summary-FY25'!$A:$A, 'Analysis-School'!$A153,'Forecast Summary-FY25'!$C:$C, 'Analysis-School'!L$5,'Forecast Summary-FY25'!$D:$D, 'Analysis-School'!L$3)+SUMIFS('Forecast Summary-FY25'!$Y:$Y,'Forecast Summary-FY25'!$A:$A, 'Analysis-School'!$A153,'Forecast Summary-FY25'!$C:$C, 'Analysis-School'!L$5,'Forecast Summary-FY25'!$D:$D, 'Analysis-School'!L$3)</f>
        <v>770.59999999999991</v>
      </c>
      <c r="M153" s="360">
        <f>SUMIFS('Forecast Summary-FY26'!$U:$U,'Forecast Summary-FY26'!$A:$A, 'Analysis-School'!$A153,'Forecast Summary-FY26'!$C:$C, 'Analysis-School'!M$5,'Forecast Summary-FY26'!$D:$D, 'Analysis-School'!M$3)+SUMIFS('Forecast Summary-FY26'!$Y:$Y,'Forecast Summary-FY26'!$A:$A, 'Analysis-School'!$A153,'Forecast Summary-FY26'!$C:$C, 'Analysis-School'!M$5,'Forecast Summary-FY26'!$D:$D, 'Analysis-School'!M$3)</f>
        <v>725.11749999999995</v>
      </c>
      <c r="N153" s="442">
        <f t="shared" si="43"/>
        <v>-0.18065819209039558</v>
      </c>
      <c r="P153" s="359" t="s">
        <v>1917</v>
      </c>
      <c r="Q153" s="360">
        <f>SUMIFS('Forecast Summary-FY26'!$N:$N,'Forecast Summary-FY26'!$A:$A, 'Analysis-School'!$A153,'Forecast Summary-FY26'!$C:$C, 'Analysis-School'!Q$5,'Forecast Summary-FY26'!$D:$D, 'Analysis-School'!Q$3)</f>
        <v>0</v>
      </c>
      <c r="R153" s="360">
        <f>SUMIFS('Forecast Summary-FY26'!$N:$N,'Forecast Summary-FY26'!$A:$A, 'Analysis-School'!$A153,'Forecast Summary-FY26'!$C:$C, 'Analysis-School'!R$5,'Forecast Summary-FY26'!$D:$D, 'Analysis-School'!R$3)</f>
        <v>0</v>
      </c>
      <c r="S153" s="360">
        <f>SUMIFS('Forecast Summary-FY26'!$N:$N,'Forecast Summary-FY26'!$A:$A, 'Analysis-School'!$A153,'Forecast Summary-FY26'!$C:$C, 'Analysis-School'!S$5,'Forecast Summary-FY26'!$D:$D, 'Analysis-School'!S$3)</f>
        <v>256</v>
      </c>
      <c r="T153" s="360">
        <f>SUMIFS('Forecast Summary-FY26'!$N:$N,'Forecast Summary-FY26'!$A:$A, 'Analysis-School'!$A153,'Forecast Summary-FY26'!$C:$C, 'Analysis-School'!T$5,'Forecast Summary-FY26'!$D:$D, 'Analysis-School'!T$3)</f>
        <v>486</v>
      </c>
      <c r="U153" s="360">
        <f>SUMIFS('Forecast Summary-FY26'!$N:$N,'Forecast Summary-FY26'!$A:$A, 'Analysis-School'!$A153,'Forecast Summary-FY26'!$C:$C, 'Analysis-School'!U$5,'Forecast Summary-FY26'!$D:$D, 'Analysis-School'!U$3)</f>
        <v>496</v>
      </c>
      <c r="V153" s="360">
        <f>SUMIFS('Forecast Summary-FY26'!$N:$N,'Forecast Summary-FY26'!$A:$A, 'Analysis-School'!$A153,'Forecast Summary-FY26'!$C:$C, 'Analysis-School'!V$5,'Forecast Summary-FY26'!$D:$D, 'Analysis-School'!V$3)</f>
        <v>315</v>
      </c>
      <c r="W153" s="360">
        <v>346.5</v>
      </c>
      <c r="X153" s="360">
        <f>SUMIFS('Forecast Summary-FY25'!$O:$O,'Forecast Summary-FY25'!$A:$A, 'Analysis-School'!$A153,'Forecast Summary-FY25'!$C:$C, 'Analysis-School'!X$5,'Forecast Summary-FY25'!$D:$D, 'Analysis-School'!X$3)+SUMIFS('Forecast Summary-FY25'!$P:$P,'Forecast Summary-FY25'!$A:$A, 'Analysis-School'!$A153,'Forecast Summary-FY25'!$C:$C, 'Analysis-School'!X$5,'Forecast Summary-FY25'!$D:$D, 'Analysis-School'!X$3)</f>
        <v>261</v>
      </c>
      <c r="Y153" s="360">
        <v>381.15000000000003</v>
      </c>
      <c r="Z153" s="360">
        <f>SUMIFS('Forecast Summary-FY25'!$O:$O,'Forecast Summary-FY25'!$A:$A, 'Analysis-School'!$A153,'Forecast Summary-FY25'!$C:$C, 'Analysis-School'!Z$5,'Forecast Summary-FY25'!$D:$D, 'Analysis-School'!Z$3)+SUMIFS('Forecast Summary-FY25'!$P:$P,'Forecast Summary-FY25'!$A:$A, 'Analysis-School'!$A153,'Forecast Summary-FY25'!$C:$C, 'Analysis-School'!Z$5,'Forecast Summary-FY25'!$D:$D, 'Analysis-School'!Z$3)</f>
        <v>287.10000000000002</v>
      </c>
      <c r="AA153" s="361">
        <f>SUMIFS('Forecast Summary-FY26'!$O:$O,'Forecast Summary-FY26'!$A:$A, 'Analysis-School'!$A153,'Forecast Summary-FY26'!$C:$C, 'Analysis-School'!AA$5,'Forecast Summary-FY26'!$D:$D, 'Analysis-School'!AA$3)+SUMIFS('Forecast Summary-FY26'!$P:$P,'Forecast Summary-FY26'!$A:$A, 'Analysis-School'!$A153,'Forecast Summary-FY26'!$C:$C, 'Analysis-School'!AA$5,'Forecast Summary-FY26'!$D:$D, 'Analysis-School'!AA$3)</f>
        <v>313.93</v>
      </c>
      <c r="AB153" s="442">
        <f t="shared" si="42"/>
        <v>-3.3968253968253981E-3</v>
      </c>
      <c r="AD153" s="359" t="s">
        <v>1917</v>
      </c>
      <c r="AE153" s="360">
        <f>SUMIFS('Forecast Summary-FY26'!$AO:$AO,'Forecast Summary-FY26'!$A:$A, 'Analysis-School'!$A153,'Forecast Summary-FY26'!$C:$C, 'Analysis-School'!AE$5,'Forecast Summary-FY26'!$D:$D, 'Analysis-School'!AE$3)</f>
        <v>5</v>
      </c>
      <c r="AF153" s="360">
        <f>SUMIFS('Forecast Summary-FY26'!$AO:$AO,'Forecast Summary-FY26'!$A:$A, 'Analysis-School'!$A153,'Forecast Summary-FY26'!$C:$C, 'Analysis-School'!AF$5,'Forecast Summary-FY26'!$D:$D, 'Analysis-School'!AF$3)</f>
        <v>7</v>
      </c>
      <c r="AG153" s="360">
        <f>SUMIFS('Forecast Summary-FY26'!$AO:$AO,'Forecast Summary-FY26'!$A:$A, 'Analysis-School'!$A153,'Forecast Summary-FY26'!$C:$C, 'Analysis-School'!AG$5,'Forecast Summary-FY26'!$D:$D, 'Analysis-School'!AG$3)</f>
        <v>8</v>
      </c>
      <c r="AH153" s="360">
        <f>SUMIFS('Forecast Summary-FY26'!$AO:$AO,'Forecast Summary-FY26'!$A:$A, 'Analysis-School'!$A153,'Forecast Summary-FY26'!$C:$C, 'Analysis-School'!AH$5,'Forecast Summary-FY26'!$D:$D, 'Analysis-School'!AH$3)</f>
        <v>6</v>
      </c>
      <c r="AI153" s="360">
        <f>SUMIFS('Forecast Summary-FY26'!$AO:$AO,'Forecast Summary-FY26'!$A:$A, 'Analysis-School'!$A153,'Forecast Summary-FY26'!$C:$C, 'Analysis-School'!AI$5,'Forecast Summary-FY26'!$D:$D, 'Analysis-School'!AI$3)</f>
        <v>3</v>
      </c>
      <c r="AJ153" s="360">
        <f>SUMIFS('Forecast Summary-FY26'!$AO:$AO,'Forecast Summary-FY26'!$A:$A, 'Analysis-School'!$A153,'Forecast Summary-FY26'!$C:$C, 'Analysis-School'!AJ$5,'Forecast Summary-FY26'!$D:$D, 'Analysis-School'!AJ$3)</f>
        <v>4</v>
      </c>
      <c r="AK153" s="360">
        <v>3.8</v>
      </c>
      <c r="AL153" s="360">
        <f>SUMIFS('Forecast Summary-FY25'!$AS:$AS,'Forecast Summary-FY25'!$A:$A, 'Analysis-School'!$A153,'Forecast Summary-FY25'!$C:$C, 'Analysis-School'!AL$5,'Forecast Summary-FY25'!$D:$D, 'Analysis-School'!AL$3)+SUMIFS('Forecast Summary-FY25'!$AW:$AW,'Forecast Summary-FY25'!$A:$A, 'Analysis-School'!$A153,'Forecast Summary-FY25'!$C:$C, 'Analysis-School'!AL$5,'Forecast Summary-FY25'!$D:$D, 'Analysis-School'!AL$3)</f>
        <v>1</v>
      </c>
      <c r="AM153" s="360">
        <v>3.61</v>
      </c>
      <c r="AN153" s="360">
        <f>SUMIFS('Forecast Summary-FY25'!$AS:$AS,'Forecast Summary-FY25'!$A:$A, 'Analysis-School'!$A153,'Forecast Summary-FY25'!$C:$C, 'Analysis-School'!AN$5,'Forecast Summary-FY25'!$D:$D, 'Analysis-School'!AN$3)+SUMIFS('Forecast Summary-FY25'!$AW:$AW,'Forecast Summary-FY25'!$A:$A, 'Analysis-School'!$A153,'Forecast Summary-FY25'!$C:$C, 'Analysis-School'!AN$5,'Forecast Summary-FY25'!$D:$D, 'Analysis-School'!AN$3)</f>
        <v>1</v>
      </c>
      <c r="AO153" s="360">
        <f>SUMIFS('Forecast Summary-FY26'!$AS:$AS,'Forecast Summary-FY26'!$A:$A, 'Analysis-School'!$A153,'Forecast Summary-FY26'!$C:$C, 'Analysis-School'!AO$5,'Forecast Summary-FY26'!$D:$D, 'Analysis-School'!AO$3)+SUMIFS('Forecast Summary-FY26'!$AW:$AW,'Forecast Summary-FY26'!$A:$A, 'Analysis-School'!$A153,'Forecast Summary-FY26'!$C:$C, 'Analysis-School'!AO$5,'Forecast Summary-FY26'!$D:$D, 'Analysis-School'!AO$3)</f>
        <v>1</v>
      </c>
      <c r="AP153" s="442">
        <f t="shared" si="44"/>
        <v>-0.75</v>
      </c>
    </row>
    <row r="154" spans="1:42">
      <c r="A154" s="93" t="s">
        <v>123</v>
      </c>
      <c r="B154" s="354" t="s">
        <v>1936</v>
      </c>
      <c r="C154" s="355">
        <f>SUMIFS('Forecast Summary-FY26'!$Q:$Q,'Forecast Summary-FY26'!$A:$A, 'Analysis-School'!$A154,'Forecast Summary-FY26'!$C:$C, 'Analysis-School'!C$5,'Forecast Summary-FY26'!$D:$D, 'Analysis-School'!C$3)</f>
        <v>0</v>
      </c>
      <c r="D154" s="355">
        <f>SUMIFS('Forecast Summary-FY26'!$Q:$Q,'Forecast Summary-FY26'!$A:$A, 'Analysis-School'!$A154,'Forecast Summary-FY26'!$C:$C, 'Analysis-School'!D$5,'Forecast Summary-FY26'!$D:$D, 'Analysis-School'!D$3)</f>
        <v>0</v>
      </c>
      <c r="E154" s="355">
        <f>SUMIFS('Forecast Summary-FY26'!$Q:$Q,'Forecast Summary-FY26'!$A:$A, 'Analysis-School'!$A154,'Forecast Summary-FY26'!$C:$C, 'Analysis-School'!E$5,'Forecast Summary-FY26'!$D:$D, 'Analysis-School'!E$3)</f>
        <v>242</v>
      </c>
      <c r="F154" s="355">
        <f>SUMIFS('Forecast Summary-FY26'!$Q:$Q,'Forecast Summary-FY26'!$A:$A, 'Analysis-School'!$A154,'Forecast Summary-FY26'!$C:$C, 'Analysis-School'!F$5,'Forecast Summary-FY26'!$D:$D, 'Analysis-School'!F$3)</f>
        <v>313</v>
      </c>
      <c r="G154" s="355">
        <f>SUMIFS('Forecast Summary-FY26'!$Q:$Q,'Forecast Summary-FY26'!$A:$A, 'Analysis-School'!$A154,'Forecast Summary-FY26'!$C:$C, 'Analysis-School'!G$5,'Forecast Summary-FY26'!$D:$D, 'Analysis-School'!G$3)</f>
        <v>387</v>
      </c>
      <c r="H154" s="355">
        <f>SUMIFS('Forecast Summary-FY26'!$Q:$Q,'Forecast Summary-FY26'!$A:$A, 'Analysis-School'!$A154,'Forecast Summary-FY26'!$C:$C, 'Analysis-School'!H$5,'Forecast Summary-FY26'!$D:$D, 'Analysis-School'!H$3)</f>
        <v>0</v>
      </c>
      <c r="I154" s="355">
        <v>14.167473762107104</v>
      </c>
      <c r="J154" s="355">
        <f>SUMIFS('Forecast Summary-FY25'!$U:$U,'Forecast Summary-FY25'!$A:$A, 'Analysis-School'!$A154,'Forecast Summary-FY25'!$C:$C, 'Analysis-School'!J$5,'Forecast Summary-FY25'!$D:$D, 'Analysis-School'!J$3)+SUMIFS('Forecast Summary-FY25'!$Y:$Y,'Forecast Summary-FY25'!$A:$A, 'Analysis-School'!$A154,'Forecast Summary-FY25'!$C:$C, 'Analysis-School'!J$5,'Forecast Summary-FY25'!$D:$D, 'Analysis-School'!J$3)</f>
        <v>0</v>
      </c>
      <c r="K154" s="355">
        <v>13.459100074001748</v>
      </c>
      <c r="L154" s="355">
        <f>SUMIFS('Forecast Summary-FY25'!$U:$U,'Forecast Summary-FY25'!$A:$A, 'Analysis-School'!$A154,'Forecast Summary-FY25'!$C:$C, 'Analysis-School'!L$5,'Forecast Summary-FY25'!$D:$D, 'Analysis-School'!L$3)+SUMIFS('Forecast Summary-FY25'!$Y:$Y,'Forecast Summary-FY25'!$A:$A, 'Analysis-School'!$A154,'Forecast Summary-FY25'!$C:$C, 'Analysis-School'!L$5,'Forecast Summary-FY25'!$D:$D, 'Analysis-School'!L$3)</f>
        <v>188</v>
      </c>
      <c r="M154" s="355">
        <f>SUMIFS('Forecast Summary-FY26'!$U:$U,'Forecast Summary-FY26'!$A:$A, 'Analysis-School'!$A154,'Forecast Summary-FY26'!$C:$C, 'Analysis-School'!M$5,'Forecast Summary-FY26'!$D:$D, 'Analysis-School'!M$3)+SUMIFS('Forecast Summary-FY26'!$Y:$Y,'Forecast Summary-FY26'!$A:$A, 'Analysis-School'!$A154,'Forecast Summary-FY26'!$C:$C, 'Analysis-School'!M$5,'Forecast Summary-FY26'!$D:$D, 'Analysis-School'!M$3)</f>
        <v>188</v>
      </c>
      <c r="N154" s="439" t="str">
        <f t="shared" si="43"/>
        <v>NA</v>
      </c>
      <c r="P154" s="354" t="s">
        <v>1936</v>
      </c>
      <c r="Q154" s="355">
        <f>SUMIFS('Forecast Summary-FY26'!$N:$N,'Forecast Summary-FY26'!$A:$A, 'Analysis-School'!$A154,'Forecast Summary-FY26'!$C:$C, 'Analysis-School'!Q$5,'Forecast Summary-FY26'!$D:$D, 'Analysis-School'!Q$3)</f>
        <v>0</v>
      </c>
      <c r="R154" s="355">
        <f>SUMIFS('Forecast Summary-FY26'!$N:$N,'Forecast Summary-FY26'!$A:$A, 'Analysis-School'!$A154,'Forecast Summary-FY26'!$C:$C, 'Analysis-School'!R$5,'Forecast Summary-FY26'!$D:$D, 'Analysis-School'!R$3)</f>
        <v>0</v>
      </c>
      <c r="S154" s="355">
        <f>SUMIFS('Forecast Summary-FY26'!$N:$N,'Forecast Summary-FY26'!$A:$A, 'Analysis-School'!$A154,'Forecast Summary-FY26'!$C:$C, 'Analysis-School'!S$5,'Forecast Summary-FY26'!$D:$D, 'Analysis-School'!S$3)</f>
        <v>58</v>
      </c>
      <c r="T154" s="355">
        <f>SUMIFS('Forecast Summary-FY26'!$N:$N,'Forecast Summary-FY26'!$A:$A, 'Analysis-School'!$A154,'Forecast Summary-FY26'!$C:$C, 'Analysis-School'!T$5,'Forecast Summary-FY26'!$D:$D, 'Analysis-School'!T$3)</f>
        <v>48</v>
      </c>
      <c r="U154" s="355">
        <f>SUMIFS('Forecast Summary-FY26'!$N:$N,'Forecast Summary-FY26'!$A:$A, 'Analysis-School'!$A154,'Forecast Summary-FY26'!$C:$C, 'Analysis-School'!U$5,'Forecast Summary-FY26'!$D:$D, 'Analysis-School'!U$3)</f>
        <v>43</v>
      </c>
      <c r="V154" s="355">
        <f>SUMIFS('Forecast Summary-FY26'!$N:$N,'Forecast Summary-FY26'!$A:$A, 'Analysis-School'!$A154,'Forecast Summary-FY26'!$C:$C, 'Analysis-School'!V$5,'Forecast Summary-FY26'!$D:$D, 'Analysis-School'!V$3)</f>
        <v>114</v>
      </c>
      <c r="W154" s="355">
        <v>116.878391972</v>
      </c>
      <c r="X154" s="355">
        <f>SUMIFS('Forecast Summary-FY25'!$O:$O,'Forecast Summary-FY25'!$A:$A, 'Analysis-School'!$A154,'Forecast Summary-FY25'!$C:$C, 'Analysis-School'!X$5,'Forecast Summary-FY25'!$D:$D, 'Analysis-School'!X$3)+SUMIFS('Forecast Summary-FY25'!$P:$P,'Forecast Summary-FY25'!$A:$A, 'Analysis-School'!$A154,'Forecast Summary-FY25'!$C:$C, 'Analysis-School'!X$5,'Forecast Summary-FY25'!$D:$D, 'Analysis-School'!X$3)</f>
        <v>388</v>
      </c>
      <c r="Y154" s="355">
        <v>128.56623116920002</v>
      </c>
      <c r="Z154" s="355">
        <f>SUMIFS('Forecast Summary-FY25'!$O:$O,'Forecast Summary-FY25'!$A:$A, 'Analysis-School'!$A154,'Forecast Summary-FY25'!$C:$C, 'Analysis-School'!Z$5,'Forecast Summary-FY25'!$D:$D, 'Analysis-School'!Z$3)+SUMIFS('Forecast Summary-FY25'!$P:$P,'Forecast Summary-FY25'!$A:$A, 'Analysis-School'!$A154,'Forecast Summary-FY25'!$C:$C, 'Analysis-School'!Z$5,'Forecast Summary-FY25'!$D:$D, 'Analysis-School'!Z$3)</f>
        <v>425.15000000000003</v>
      </c>
      <c r="AA154" s="356">
        <f>SUMIFS('Forecast Summary-FY26'!$O:$O,'Forecast Summary-FY26'!$A:$A, 'Analysis-School'!$A154,'Forecast Summary-FY26'!$C:$C, 'Analysis-School'!AA$5,'Forecast Summary-FY26'!$D:$D, 'Analysis-School'!AA$3)+SUMIFS('Forecast Summary-FY26'!$P:$P,'Forecast Summary-FY26'!$A:$A, 'Analysis-School'!$A154,'Forecast Summary-FY26'!$C:$C, 'Analysis-School'!AA$5,'Forecast Summary-FY26'!$D:$D, 'Analysis-School'!AA$3)</f>
        <v>466.09750000000008</v>
      </c>
      <c r="AB154" s="439">
        <f t="shared" si="42"/>
        <v>3.0885745614035098</v>
      </c>
      <c r="AD154" s="354" t="s">
        <v>1936</v>
      </c>
      <c r="AE154" s="355">
        <f>SUMIFS('Forecast Summary-FY26'!$AO:$AO,'Forecast Summary-FY26'!$A:$A, 'Analysis-School'!$A154,'Forecast Summary-FY26'!$C:$C, 'Analysis-School'!AE$5,'Forecast Summary-FY26'!$D:$D, 'Analysis-School'!AE$3)</f>
        <v>0</v>
      </c>
      <c r="AF154" s="355">
        <f>SUMIFS('Forecast Summary-FY26'!$AO:$AO,'Forecast Summary-FY26'!$A:$A, 'Analysis-School'!$A154,'Forecast Summary-FY26'!$C:$C, 'Analysis-School'!AF$5,'Forecast Summary-FY26'!$D:$D, 'Analysis-School'!AF$3)</f>
        <v>0</v>
      </c>
      <c r="AG154" s="355">
        <f>SUMIFS('Forecast Summary-FY26'!$AO:$AO,'Forecast Summary-FY26'!$A:$A, 'Analysis-School'!$A154,'Forecast Summary-FY26'!$C:$C, 'Analysis-School'!AG$5,'Forecast Summary-FY26'!$D:$D, 'Analysis-School'!AG$3)</f>
        <v>0</v>
      </c>
      <c r="AH154" s="355">
        <f>SUMIFS('Forecast Summary-FY26'!$AO:$AO,'Forecast Summary-FY26'!$A:$A, 'Analysis-School'!$A154,'Forecast Summary-FY26'!$C:$C, 'Analysis-School'!AH$5,'Forecast Summary-FY26'!$D:$D, 'Analysis-School'!AH$3)</f>
        <v>0</v>
      </c>
      <c r="AI154" s="355">
        <f>SUMIFS('Forecast Summary-FY26'!$AO:$AO,'Forecast Summary-FY26'!$A:$A, 'Analysis-School'!$A154,'Forecast Summary-FY26'!$C:$C, 'Analysis-School'!AI$5,'Forecast Summary-FY26'!$D:$D, 'Analysis-School'!AI$3)</f>
        <v>0</v>
      </c>
      <c r="AJ154" s="355">
        <f>SUMIFS('Forecast Summary-FY26'!$AO:$AO,'Forecast Summary-FY26'!$A:$A, 'Analysis-School'!$A154,'Forecast Summary-FY26'!$C:$C, 'Analysis-School'!AJ$5,'Forecast Summary-FY26'!$D:$D, 'Analysis-School'!AJ$3)</f>
        <v>0</v>
      </c>
      <c r="AK154" s="355">
        <v>0</v>
      </c>
      <c r="AL154" s="355">
        <f>SUMIFS('Forecast Summary-FY25'!$AS:$AS,'Forecast Summary-FY25'!$A:$A, 'Analysis-School'!$A154,'Forecast Summary-FY25'!$C:$C, 'Analysis-School'!AL$5,'Forecast Summary-FY25'!$D:$D, 'Analysis-School'!AL$3)+SUMIFS('Forecast Summary-FY25'!$AW:$AW,'Forecast Summary-FY25'!$A:$A, 'Analysis-School'!$A154,'Forecast Summary-FY25'!$C:$C, 'Analysis-School'!AL$5,'Forecast Summary-FY25'!$D:$D, 'Analysis-School'!AL$3)</f>
        <v>0</v>
      </c>
      <c r="AM154" s="355">
        <v>0</v>
      </c>
      <c r="AN154" s="355">
        <f>SUMIFS('Forecast Summary-FY25'!$AS:$AS,'Forecast Summary-FY25'!$A:$A, 'Analysis-School'!$A154,'Forecast Summary-FY25'!$C:$C, 'Analysis-School'!AN$5,'Forecast Summary-FY25'!$D:$D, 'Analysis-School'!AN$3)+SUMIFS('Forecast Summary-FY25'!$AW:$AW,'Forecast Summary-FY25'!$A:$A, 'Analysis-School'!$A154,'Forecast Summary-FY25'!$C:$C, 'Analysis-School'!AN$5,'Forecast Summary-FY25'!$D:$D, 'Analysis-School'!AN$3)</f>
        <v>0</v>
      </c>
      <c r="AO154" s="355">
        <f>SUMIFS('Forecast Summary-FY26'!$AS:$AS,'Forecast Summary-FY26'!$A:$A, 'Analysis-School'!$A154,'Forecast Summary-FY26'!$C:$C, 'Analysis-School'!AO$5,'Forecast Summary-FY26'!$D:$D, 'Analysis-School'!AO$3)+SUMIFS('Forecast Summary-FY26'!$AW:$AW,'Forecast Summary-FY26'!$A:$A, 'Analysis-School'!$A154,'Forecast Summary-FY26'!$C:$C, 'Analysis-School'!AO$5,'Forecast Summary-FY26'!$D:$D, 'Analysis-School'!AO$3)</f>
        <v>0</v>
      </c>
      <c r="AP154" s="439" t="str">
        <f t="shared" si="44"/>
        <v>NA</v>
      </c>
    </row>
    <row r="155" spans="1:42">
      <c r="A155" s="93" t="s">
        <v>125</v>
      </c>
      <c r="B155" s="359" t="s">
        <v>1891</v>
      </c>
      <c r="C155" s="360">
        <f>SUMIFS('Forecast Summary-FY26'!$Q:$Q,'Forecast Summary-FY26'!$A:$A, 'Analysis-School'!$A155,'Forecast Summary-FY26'!$C:$C, 'Analysis-School'!C$5,'Forecast Summary-FY26'!$D:$D, 'Analysis-School'!C$3)</f>
        <v>0</v>
      </c>
      <c r="D155" s="360">
        <f>SUMIFS('Forecast Summary-FY26'!$Q:$Q,'Forecast Summary-FY26'!$A:$A, 'Analysis-School'!$A155,'Forecast Summary-FY26'!$C:$C, 'Analysis-School'!D$5,'Forecast Summary-FY26'!$D:$D, 'Analysis-School'!D$3)</f>
        <v>0</v>
      </c>
      <c r="E155" s="360">
        <f>SUMIFS('Forecast Summary-FY26'!$Q:$Q,'Forecast Summary-FY26'!$A:$A, 'Analysis-School'!$A155,'Forecast Summary-FY26'!$C:$C, 'Analysis-School'!E$5,'Forecast Summary-FY26'!$D:$D, 'Analysis-School'!E$3)</f>
        <v>18</v>
      </c>
      <c r="F155" s="360">
        <f>SUMIFS('Forecast Summary-FY26'!$Q:$Q,'Forecast Summary-FY26'!$A:$A, 'Analysis-School'!$A155,'Forecast Summary-FY26'!$C:$C, 'Analysis-School'!F$5,'Forecast Summary-FY26'!$D:$D, 'Analysis-School'!F$3)</f>
        <v>19</v>
      </c>
      <c r="G155" s="360">
        <f>SUMIFS('Forecast Summary-FY26'!$Q:$Q,'Forecast Summary-FY26'!$A:$A, 'Analysis-School'!$A155,'Forecast Summary-FY26'!$C:$C, 'Analysis-School'!G$5,'Forecast Summary-FY26'!$D:$D, 'Analysis-School'!G$3)</f>
        <v>27</v>
      </c>
      <c r="H155" s="360">
        <f>SUMIFS('Forecast Summary-FY26'!$Q:$Q,'Forecast Summary-FY26'!$A:$A, 'Analysis-School'!$A155,'Forecast Summary-FY26'!$C:$C, 'Analysis-School'!H$5,'Forecast Summary-FY26'!$D:$D, 'Analysis-School'!H$3)</f>
        <v>58</v>
      </c>
      <c r="I155" s="360">
        <v>63.800000000000004</v>
      </c>
      <c r="J155" s="360">
        <f>SUMIFS('Forecast Summary-FY25'!$U:$U,'Forecast Summary-FY25'!$A:$A, 'Analysis-School'!$A155,'Forecast Summary-FY25'!$C:$C, 'Analysis-School'!J$5,'Forecast Summary-FY25'!$D:$D, 'Analysis-School'!J$3)+SUMIFS('Forecast Summary-FY25'!$Y:$Y,'Forecast Summary-FY25'!$A:$A, 'Analysis-School'!$A155,'Forecast Summary-FY25'!$C:$C, 'Analysis-School'!J$5,'Forecast Summary-FY25'!$D:$D, 'Analysis-School'!J$3)</f>
        <v>48</v>
      </c>
      <c r="K155" s="360">
        <v>70.180000000000007</v>
      </c>
      <c r="L155" s="360">
        <f>SUMIFS('Forecast Summary-FY25'!$U:$U,'Forecast Summary-FY25'!$A:$A, 'Analysis-School'!$A155,'Forecast Summary-FY25'!$C:$C, 'Analysis-School'!L$5,'Forecast Summary-FY25'!$D:$D, 'Analysis-School'!L$3)+SUMIFS('Forecast Summary-FY25'!$Y:$Y,'Forecast Summary-FY25'!$A:$A, 'Analysis-School'!$A155,'Forecast Summary-FY25'!$C:$C, 'Analysis-School'!L$5,'Forecast Summary-FY25'!$D:$D, 'Analysis-School'!L$3)</f>
        <v>50.85</v>
      </c>
      <c r="M155" s="360">
        <f>SUMIFS('Forecast Summary-FY26'!$U:$U,'Forecast Summary-FY26'!$A:$A, 'Analysis-School'!$A155,'Forecast Summary-FY26'!$C:$C, 'Analysis-School'!M$5,'Forecast Summary-FY26'!$D:$D, 'Analysis-School'!M$3)+SUMIFS('Forecast Summary-FY26'!$Y:$Y,'Forecast Summary-FY26'!$A:$A, 'Analysis-School'!$A155,'Forecast Summary-FY26'!$C:$C, 'Analysis-School'!M$5,'Forecast Summary-FY26'!$D:$D, 'Analysis-School'!M$3)</f>
        <v>53.732500000000002</v>
      </c>
      <c r="N155" s="442">
        <f t="shared" si="43"/>
        <v>-7.3577586206896473E-2</v>
      </c>
      <c r="P155" s="359" t="s">
        <v>1891</v>
      </c>
      <c r="Q155" s="360">
        <f>SUMIFS('Forecast Summary-FY26'!$N:$N,'Forecast Summary-FY26'!$A:$A, 'Analysis-School'!$A155,'Forecast Summary-FY26'!$C:$C, 'Analysis-School'!Q$5,'Forecast Summary-FY26'!$D:$D, 'Analysis-School'!Q$3)</f>
        <v>0</v>
      </c>
      <c r="R155" s="360">
        <f>SUMIFS('Forecast Summary-FY26'!$N:$N,'Forecast Summary-FY26'!$A:$A, 'Analysis-School'!$A155,'Forecast Summary-FY26'!$C:$C, 'Analysis-School'!R$5,'Forecast Summary-FY26'!$D:$D, 'Analysis-School'!R$3)</f>
        <v>0</v>
      </c>
      <c r="S155" s="360">
        <f>SUMIFS('Forecast Summary-FY26'!$N:$N,'Forecast Summary-FY26'!$A:$A, 'Analysis-School'!$A155,'Forecast Summary-FY26'!$C:$C, 'Analysis-School'!S$5,'Forecast Summary-FY26'!$D:$D, 'Analysis-School'!S$3)</f>
        <v>37</v>
      </c>
      <c r="T155" s="360">
        <f>SUMIFS('Forecast Summary-FY26'!$N:$N,'Forecast Summary-FY26'!$A:$A, 'Analysis-School'!$A155,'Forecast Summary-FY26'!$C:$C, 'Analysis-School'!T$5,'Forecast Summary-FY26'!$D:$D, 'Analysis-School'!T$3)</f>
        <v>39</v>
      </c>
      <c r="U155" s="360">
        <f>SUMIFS('Forecast Summary-FY26'!$N:$N,'Forecast Summary-FY26'!$A:$A, 'Analysis-School'!$A155,'Forecast Summary-FY26'!$C:$C, 'Analysis-School'!U$5,'Forecast Summary-FY26'!$D:$D, 'Analysis-School'!U$3)</f>
        <v>20</v>
      </c>
      <c r="V155" s="360">
        <f>SUMIFS('Forecast Summary-FY26'!$N:$N,'Forecast Summary-FY26'!$A:$A, 'Analysis-School'!$A155,'Forecast Summary-FY26'!$C:$C, 'Analysis-School'!V$5,'Forecast Summary-FY26'!$D:$D, 'Analysis-School'!V$3)</f>
        <v>79</v>
      </c>
      <c r="W155" s="360">
        <v>80.425405285499977</v>
      </c>
      <c r="X155" s="360">
        <f>SUMIFS('Forecast Summary-FY25'!$O:$O,'Forecast Summary-FY25'!$A:$A, 'Analysis-School'!$A155,'Forecast Summary-FY25'!$C:$C, 'Analysis-School'!X$5,'Forecast Summary-FY25'!$D:$D, 'Analysis-School'!X$3)+SUMIFS('Forecast Summary-FY25'!$P:$P,'Forecast Summary-FY25'!$A:$A, 'Analysis-School'!$A155,'Forecast Summary-FY25'!$C:$C, 'Analysis-School'!X$5,'Forecast Summary-FY25'!$D:$D, 'Analysis-School'!X$3)</f>
        <v>140</v>
      </c>
      <c r="Y155" s="360">
        <v>88.467945814049983</v>
      </c>
      <c r="Z155" s="360">
        <f>SUMIFS('Forecast Summary-FY25'!$O:$O,'Forecast Summary-FY25'!$A:$A, 'Analysis-School'!$A155,'Forecast Summary-FY25'!$C:$C, 'Analysis-School'!Z$5,'Forecast Summary-FY25'!$D:$D, 'Analysis-School'!Z$3)+SUMIFS('Forecast Summary-FY25'!$P:$P,'Forecast Summary-FY25'!$A:$A, 'Analysis-School'!$A155,'Forecast Summary-FY25'!$C:$C, 'Analysis-School'!Z$5,'Forecast Summary-FY25'!$D:$D, 'Analysis-School'!Z$3)</f>
        <v>147.25</v>
      </c>
      <c r="AA155" s="361">
        <f>SUMIFS('Forecast Summary-FY26'!$O:$O,'Forecast Summary-FY26'!$A:$A, 'Analysis-School'!$A155,'Forecast Summary-FY26'!$C:$C, 'Analysis-School'!AA$5,'Forecast Summary-FY26'!$D:$D, 'Analysis-School'!AA$3)+SUMIFS('Forecast Summary-FY26'!$P:$P,'Forecast Summary-FY26'!$A:$A, 'Analysis-School'!$A155,'Forecast Summary-FY26'!$C:$C, 'Analysis-School'!AA$5,'Forecast Summary-FY26'!$D:$D, 'Analysis-School'!AA$3)</f>
        <v>155.56250000000003</v>
      </c>
      <c r="AB155" s="442">
        <f t="shared" si="42"/>
        <v>0.96914556962025356</v>
      </c>
      <c r="AD155" s="359" t="s">
        <v>1891</v>
      </c>
      <c r="AE155" s="360">
        <f>SUMIFS('Forecast Summary-FY26'!$AO:$AO,'Forecast Summary-FY26'!$A:$A, 'Analysis-School'!$A155,'Forecast Summary-FY26'!$C:$C, 'Analysis-School'!AE$5,'Forecast Summary-FY26'!$D:$D, 'Analysis-School'!AE$3)</f>
        <v>19</v>
      </c>
      <c r="AF155" s="360">
        <f>SUMIFS('Forecast Summary-FY26'!$AO:$AO,'Forecast Summary-FY26'!$A:$A, 'Analysis-School'!$A155,'Forecast Summary-FY26'!$C:$C, 'Analysis-School'!AF$5,'Forecast Summary-FY26'!$D:$D, 'Analysis-School'!AF$3)</f>
        <v>41</v>
      </c>
      <c r="AG155" s="360">
        <f>SUMIFS('Forecast Summary-FY26'!$AO:$AO,'Forecast Summary-FY26'!$A:$A, 'Analysis-School'!$A155,'Forecast Summary-FY26'!$C:$C, 'Analysis-School'!AG$5,'Forecast Summary-FY26'!$D:$D, 'Analysis-School'!AG$3)</f>
        <v>19</v>
      </c>
      <c r="AH155" s="360">
        <f>SUMIFS('Forecast Summary-FY26'!$AO:$AO,'Forecast Summary-FY26'!$A:$A, 'Analysis-School'!$A155,'Forecast Summary-FY26'!$C:$C, 'Analysis-School'!AH$5,'Forecast Summary-FY26'!$D:$D, 'Analysis-School'!AH$3)</f>
        <v>63</v>
      </c>
      <c r="AI155" s="360">
        <f>SUMIFS('Forecast Summary-FY26'!$AO:$AO,'Forecast Summary-FY26'!$A:$A, 'Analysis-School'!$A155,'Forecast Summary-FY26'!$C:$C, 'Analysis-School'!AI$5,'Forecast Summary-FY26'!$D:$D, 'Analysis-School'!AI$3)</f>
        <v>30</v>
      </c>
      <c r="AJ155" s="360">
        <f>SUMIFS('Forecast Summary-FY26'!$AO:$AO,'Forecast Summary-FY26'!$A:$A, 'Analysis-School'!$A155,'Forecast Summary-FY26'!$C:$C, 'Analysis-School'!AJ$5,'Forecast Summary-FY26'!$D:$D, 'Analysis-School'!AJ$3)</f>
        <v>22</v>
      </c>
      <c r="AK155" s="360">
        <v>24.200000000000003</v>
      </c>
      <c r="AL155" s="360">
        <f>SUMIFS('Forecast Summary-FY25'!$AS:$AS,'Forecast Summary-FY25'!$A:$A, 'Analysis-School'!$A155,'Forecast Summary-FY25'!$C:$C, 'Analysis-School'!AL$5,'Forecast Summary-FY25'!$D:$D, 'Analysis-School'!AL$3)+SUMIFS('Forecast Summary-FY25'!$AW:$AW,'Forecast Summary-FY25'!$A:$A, 'Analysis-School'!$A155,'Forecast Summary-FY25'!$C:$C, 'Analysis-School'!AL$5,'Forecast Summary-FY25'!$D:$D, 'Analysis-School'!AL$3)</f>
        <v>21</v>
      </c>
      <c r="AM155" s="360">
        <v>26.620000000000005</v>
      </c>
      <c r="AN155" s="360">
        <f>SUMIFS('Forecast Summary-FY25'!$AS:$AS,'Forecast Summary-FY25'!$A:$A, 'Analysis-School'!$A155,'Forecast Summary-FY25'!$C:$C, 'Analysis-School'!AN$5,'Forecast Summary-FY25'!$D:$D, 'Analysis-School'!AN$3)+SUMIFS('Forecast Summary-FY25'!$AW:$AW,'Forecast Summary-FY25'!$A:$A, 'Analysis-School'!$A155,'Forecast Summary-FY25'!$C:$C, 'Analysis-School'!AN$5,'Forecast Summary-FY25'!$D:$D, 'Analysis-School'!AN$3)</f>
        <v>22.9</v>
      </c>
      <c r="AO155" s="360">
        <f>SUMIFS('Forecast Summary-FY26'!$AS:$AS,'Forecast Summary-FY26'!$A:$A, 'Analysis-School'!$A155,'Forecast Summary-FY26'!$C:$C, 'Analysis-School'!AO$5,'Forecast Summary-FY26'!$D:$D, 'Analysis-School'!AO$3)+SUMIFS('Forecast Summary-FY26'!$AW:$AW,'Forecast Summary-FY26'!$A:$A, 'Analysis-School'!$A155,'Forecast Summary-FY26'!$C:$C, 'Analysis-School'!AO$5,'Forecast Summary-FY26'!$D:$D, 'Analysis-School'!AO$3)</f>
        <v>23.89</v>
      </c>
      <c r="AP155" s="442">
        <f t="shared" si="44"/>
        <v>8.5909090909090935E-2</v>
      </c>
    </row>
    <row r="156" spans="1:42">
      <c r="A156" s="93" t="s">
        <v>127</v>
      </c>
      <c r="B156" s="354" t="s">
        <v>1892</v>
      </c>
      <c r="C156" s="355">
        <f>SUMIFS('Forecast Summary-FY26'!$Q:$Q,'Forecast Summary-FY26'!$A:$A, 'Analysis-School'!$A156,'Forecast Summary-FY26'!$C:$C, 'Analysis-School'!C$5,'Forecast Summary-FY26'!$D:$D, 'Analysis-School'!C$3)</f>
        <v>0</v>
      </c>
      <c r="D156" s="355">
        <f>SUMIFS('Forecast Summary-FY26'!$Q:$Q,'Forecast Summary-FY26'!$A:$A, 'Analysis-School'!$A156,'Forecast Summary-FY26'!$C:$C, 'Analysis-School'!D$5,'Forecast Summary-FY26'!$D:$D, 'Analysis-School'!D$3)</f>
        <v>0</v>
      </c>
      <c r="E156" s="355">
        <f>SUMIFS('Forecast Summary-FY26'!$Q:$Q,'Forecast Summary-FY26'!$A:$A, 'Analysis-School'!$A156,'Forecast Summary-FY26'!$C:$C, 'Analysis-School'!E$5,'Forecast Summary-FY26'!$D:$D, 'Analysis-School'!E$3)</f>
        <v>0</v>
      </c>
      <c r="F156" s="355">
        <f>SUMIFS('Forecast Summary-FY26'!$Q:$Q,'Forecast Summary-FY26'!$A:$A, 'Analysis-School'!$A156,'Forecast Summary-FY26'!$C:$C, 'Analysis-School'!F$5,'Forecast Summary-FY26'!$D:$D, 'Analysis-School'!F$3)</f>
        <v>0</v>
      </c>
      <c r="G156" s="355">
        <f>SUMIFS('Forecast Summary-FY26'!$Q:$Q,'Forecast Summary-FY26'!$A:$A, 'Analysis-School'!$A156,'Forecast Summary-FY26'!$C:$C, 'Analysis-School'!G$5,'Forecast Summary-FY26'!$D:$D, 'Analysis-School'!G$3)</f>
        <v>0</v>
      </c>
      <c r="H156" s="355">
        <f>SUMIFS('Forecast Summary-FY26'!$Q:$Q,'Forecast Summary-FY26'!$A:$A, 'Analysis-School'!$A156,'Forecast Summary-FY26'!$C:$C, 'Analysis-School'!H$5,'Forecast Summary-FY26'!$D:$D, 'Analysis-School'!H$3)</f>
        <v>0</v>
      </c>
      <c r="I156" s="355">
        <v>0</v>
      </c>
      <c r="J156" s="355">
        <f>SUMIFS('Forecast Summary-FY25'!$U:$U,'Forecast Summary-FY25'!$A:$A, 'Analysis-School'!$A156,'Forecast Summary-FY25'!$C:$C, 'Analysis-School'!J$5,'Forecast Summary-FY25'!$D:$D, 'Analysis-School'!J$3)+SUMIFS('Forecast Summary-FY25'!$Y:$Y,'Forecast Summary-FY25'!$A:$A, 'Analysis-School'!$A156,'Forecast Summary-FY25'!$C:$C, 'Analysis-School'!J$5,'Forecast Summary-FY25'!$D:$D, 'Analysis-School'!J$3)</f>
        <v>135</v>
      </c>
      <c r="K156" s="355">
        <v>0</v>
      </c>
      <c r="L156" s="355">
        <f>SUMIFS('Forecast Summary-FY25'!$U:$U,'Forecast Summary-FY25'!$A:$A, 'Analysis-School'!$A156,'Forecast Summary-FY25'!$C:$C, 'Analysis-School'!L$5,'Forecast Summary-FY25'!$D:$D, 'Analysis-School'!L$3)+SUMIFS('Forecast Summary-FY25'!$Y:$Y,'Forecast Summary-FY25'!$A:$A, 'Analysis-School'!$A156,'Forecast Summary-FY25'!$C:$C, 'Analysis-School'!L$5,'Forecast Summary-FY25'!$D:$D, 'Analysis-School'!L$3)</f>
        <v>128.25</v>
      </c>
      <c r="M156" s="355">
        <f>SUMIFS('Forecast Summary-FY26'!$U:$U,'Forecast Summary-FY26'!$A:$A, 'Analysis-School'!$A156,'Forecast Summary-FY26'!$C:$C, 'Analysis-School'!M$5,'Forecast Summary-FY26'!$D:$D, 'Analysis-School'!M$3)+SUMIFS('Forecast Summary-FY26'!$Y:$Y,'Forecast Summary-FY26'!$A:$A, 'Analysis-School'!$A156,'Forecast Summary-FY26'!$C:$C, 'Analysis-School'!M$5,'Forecast Summary-FY26'!$D:$D, 'Analysis-School'!M$3)</f>
        <v>120.93499999999999</v>
      </c>
      <c r="N156" s="439" t="str">
        <f t="shared" si="43"/>
        <v>NA</v>
      </c>
      <c r="P156" s="354" t="s">
        <v>1892</v>
      </c>
      <c r="Q156" s="355">
        <f>SUMIFS('Forecast Summary-FY26'!$N:$N,'Forecast Summary-FY26'!$A:$A, 'Analysis-School'!$A156,'Forecast Summary-FY26'!$C:$C, 'Analysis-School'!Q$5,'Forecast Summary-FY26'!$D:$D, 'Analysis-School'!Q$3)</f>
        <v>0</v>
      </c>
      <c r="R156" s="355">
        <f>SUMIFS('Forecast Summary-FY26'!$N:$N,'Forecast Summary-FY26'!$A:$A, 'Analysis-School'!$A156,'Forecast Summary-FY26'!$C:$C, 'Analysis-School'!R$5,'Forecast Summary-FY26'!$D:$D, 'Analysis-School'!R$3)</f>
        <v>0</v>
      </c>
      <c r="S156" s="355">
        <f>SUMIFS('Forecast Summary-FY26'!$N:$N,'Forecast Summary-FY26'!$A:$A, 'Analysis-School'!$A156,'Forecast Summary-FY26'!$C:$C, 'Analysis-School'!S$5,'Forecast Summary-FY26'!$D:$D, 'Analysis-School'!S$3)</f>
        <v>162</v>
      </c>
      <c r="T156" s="355">
        <f>SUMIFS('Forecast Summary-FY26'!$N:$N,'Forecast Summary-FY26'!$A:$A, 'Analysis-School'!$A156,'Forecast Summary-FY26'!$C:$C, 'Analysis-School'!T$5,'Forecast Summary-FY26'!$D:$D, 'Analysis-School'!T$3)</f>
        <v>205</v>
      </c>
      <c r="U156" s="355">
        <f>SUMIFS('Forecast Summary-FY26'!$N:$N,'Forecast Summary-FY26'!$A:$A, 'Analysis-School'!$A156,'Forecast Summary-FY26'!$C:$C, 'Analysis-School'!U$5,'Forecast Summary-FY26'!$D:$D, 'Analysis-School'!U$3)</f>
        <v>330</v>
      </c>
      <c r="V156" s="355">
        <f>SUMIFS('Forecast Summary-FY26'!$N:$N,'Forecast Summary-FY26'!$A:$A, 'Analysis-School'!$A156,'Forecast Summary-FY26'!$C:$C, 'Analysis-School'!V$5,'Forecast Summary-FY26'!$D:$D, 'Analysis-School'!V$3)</f>
        <v>280</v>
      </c>
      <c r="W156" s="355">
        <v>308</v>
      </c>
      <c r="X156" s="355">
        <f>SUMIFS('Forecast Summary-FY25'!$O:$O,'Forecast Summary-FY25'!$A:$A, 'Analysis-School'!$A156,'Forecast Summary-FY25'!$C:$C, 'Analysis-School'!X$5,'Forecast Summary-FY25'!$D:$D, 'Analysis-School'!X$3)+SUMIFS('Forecast Summary-FY25'!$P:$P,'Forecast Summary-FY25'!$A:$A, 'Analysis-School'!$A156,'Forecast Summary-FY25'!$C:$C, 'Analysis-School'!X$5,'Forecast Summary-FY25'!$D:$D, 'Analysis-School'!X$3)</f>
        <v>135</v>
      </c>
      <c r="Y156" s="355">
        <v>338.8</v>
      </c>
      <c r="Z156" s="355">
        <f>SUMIFS('Forecast Summary-FY25'!$O:$O,'Forecast Summary-FY25'!$A:$A, 'Analysis-School'!$A156,'Forecast Summary-FY25'!$C:$C, 'Analysis-School'!Z$5,'Forecast Summary-FY25'!$D:$D, 'Analysis-School'!Z$3)+SUMIFS('Forecast Summary-FY25'!$P:$P,'Forecast Summary-FY25'!$A:$A, 'Analysis-School'!$A156,'Forecast Summary-FY25'!$C:$C, 'Analysis-School'!Z$5,'Forecast Summary-FY25'!$D:$D, 'Analysis-School'!Z$3)</f>
        <v>148.5</v>
      </c>
      <c r="AA156" s="356">
        <f>SUMIFS('Forecast Summary-FY26'!$O:$O,'Forecast Summary-FY26'!$A:$A, 'Analysis-School'!$A156,'Forecast Summary-FY26'!$C:$C, 'Analysis-School'!AA$5,'Forecast Summary-FY26'!$D:$D, 'Analysis-School'!AA$3)+SUMIFS('Forecast Summary-FY26'!$P:$P,'Forecast Summary-FY26'!$A:$A, 'Analysis-School'!$A156,'Forecast Summary-FY26'!$C:$C, 'Analysis-School'!AA$5,'Forecast Summary-FY26'!$D:$D, 'Analysis-School'!AA$3)</f>
        <v>163.35000000000002</v>
      </c>
      <c r="AB156" s="439">
        <f t="shared" si="42"/>
        <v>-0.41660714285714273</v>
      </c>
      <c r="AD156" s="354" t="s">
        <v>1892</v>
      </c>
      <c r="AE156" s="355">
        <f>SUMIFS('Forecast Summary-FY26'!$AO:$AO,'Forecast Summary-FY26'!$A:$A, 'Analysis-School'!$A156,'Forecast Summary-FY26'!$C:$C, 'Analysis-School'!AE$5,'Forecast Summary-FY26'!$D:$D, 'Analysis-School'!AE$3)</f>
        <v>5</v>
      </c>
      <c r="AF156" s="355">
        <f>SUMIFS('Forecast Summary-FY26'!$AO:$AO,'Forecast Summary-FY26'!$A:$A, 'Analysis-School'!$A156,'Forecast Summary-FY26'!$C:$C, 'Analysis-School'!AF$5,'Forecast Summary-FY26'!$D:$D, 'Analysis-School'!AF$3)</f>
        <v>10</v>
      </c>
      <c r="AG156" s="355">
        <f>SUMIFS('Forecast Summary-FY26'!$AO:$AO,'Forecast Summary-FY26'!$A:$A, 'Analysis-School'!$A156,'Forecast Summary-FY26'!$C:$C, 'Analysis-School'!AG$5,'Forecast Summary-FY26'!$D:$D, 'Analysis-School'!AG$3)</f>
        <v>12</v>
      </c>
      <c r="AH156" s="355">
        <f>SUMIFS('Forecast Summary-FY26'!$AO:$AO,'Forecast Summary-FY26'!$A:$A, 'Analysis-School'!$A156,'Forecast Summary-FY26'!$C:$C, 'Analysis-School'!AH$5,'Forecast Summary-FY26'!$D:$D, 'Analysis-School'!AH$3)</f>
        <v>11</v>
      </c>
      <c r="AI156" s="355">
        <f>SUMIFS('Forecast Summary-FY26'!$AO:$AO,'Forecast Summary-FY26'!$A:$A, 'Analysis-School'!$A156,'Forecast Summary-FY26'!$C:$C, 'Analysis-School'!AI$5,'Forecast Summary-FY26'!$D:$D, 'Analysis-School'!AI$3)</f>
        <v>11</v>
      </c>
      <c r="AJ156" s="355">
        <f>SUMIFS('Forecast Summary-FY26'!$AO:$AO,'Forecast Summary-FY26'!$A:$A, 'Analysis-School'!$A156,'Forecast Summary-FY26'!$C:$C, 'Analysis-School'!AJ$5,'Forecast Summary-FY26'!$D:$D, 'Analysis-School'!AJ$3)</f>
        <v>9</v>
      </c>
      <c r="AK156" s="355">
        <v>8.5499999999999989</v>
      </c>
      <c r="AL156" s="355">
        <f>SUMIFS('Forecast Summary-FY25'!$AS:$AS,'Forecast Summary-FY25'!$A:$A, 'Analysis-School'!$A156,'Forecast Summary-FY25'!$C:$C, 'Analysis-School'!AL$5,'Forecast Summary-FY25'!$D:$D, 'Analysis-School'!AL$3)+SUMIFS('Forecast Summary-FY25'!$AW:$AW,'Forecast Summary-FY25'!$A:$A, 'Analysis-School'!$A156,'Forecast Summary-FY25'!$C:$C, 'Analysis-School'!AL$5,'Forecast Summary-FY25'!$D:$D, 'Analysis-School'!AL$3)</f>
        <v>12</v>
      </c>
      <c r="AM156" s="355">
        <v>8.1224999999999987</v>
      </c>
      <c r="AN156" s="355">
        <f>SUMIFS('Forecast Summary-FY25'!$AS:$AS,'Forecast Summary-FY25'!$A:$A, 'Analysis-School'!$A156,'Forecast Summary-FY25'!$C:$C, 'Analysis-School'!AN$5,'Forecast Summary-FY25'!$D:$D, 'Analysis-School'!AN$3)+SUMIFS('Forecast Summary-FY25'!$AW:$AW,'Forecast Summary-FY25'!$A:$A, 'Analysis-School'!$A156,'Forecast Summary-FY25'!$C:$C, 'Analysis-School'!AN$5,'Forecast Summary-FY25'!$D:$D, 'Analysis-School'!AN$3)</f>
        <v>13.200000000000001</v>
      </c>
      <c r="AO156" s="355">
        <f>SUMIFS('Forecast Summary-FY26'!$AS:$AS,'Forecast Summary-FY26'!$A:$A, 'Analysis-School'!$A156,'Forecast Summary-FY26'!$C:$C, 'Analysis-School'!AO$5,'Forecast Summary-FY26'!$D:$D, 'Analysis-School'!AO$3)+SUMIFS('Forecast Summary-FY26'!$AW:$AW,'Forecast Summary-FY26'!$A:$A, 'Analysis-School'!$A156,'Forecast Summary-FY26'!$C:$C, 'Analysis-School'!AO$5,'Forecast Summary-FY26'!$D:$D, 'Analysis-School'!AO$3)</f>
        <v>10.829999999999998</v>
      </c>
      <c r="AP156" s="439">
        <f t="shared" si="44"/>
        <v>0.20333333333333314</v>
      </c>
    </row>
    <row r="157" spans="1:42">
      <c r="A157" s="93" t="s">
        <v>129</v>
      </c>
      <c r="B157" s="359" t="s">
        <v>1893</v>
      </c>
      <c r="C157" s="360">
        <f>SUMIFS('Forecast Summary-FY26'!$Q:$Q,'Forecast Summary-FY26'!$A:$A, 'Analysis-School'!$A157,'Forecast Summary-FY26'!$C:$C, 'Analysis-School'!C$5,'Forecast Summary-FY26'!$D:$D, 'Analysis-School'!C$3)</f>
        <v>0</v>
      </c>
      <c r="D157" s="360">
        <f>SUMIFS('Forecast Summary-FY26'!$Q:$Q,'Forecast Summary-FY26'!$A:$A, 'Analysis-School'!$A157,'Forecast Summary-FY26'!$C:$C, 'Analysis-School'!D$5,'Forecast Summary-FY26'!$D:$D, 'Analysis-School'!D$3)</f>
        <v>0</v>
      </c>
      <c r="E157" s="360">
        <f>SUMIFS('Forecast Summary-FY26'!$Q:$Q,'Forecast Summary-FY26'!$A:$A, 'Analysis-School'!$A157,'Forecast Summary-FY26'!$C:$C, 'Analysis-School'!E$5,'Forecast Summary-FY26'!$D:$D, 'Analysis-School'!E$3)</f>
        <v>23</v>
      </c>
      <c r="F157" s="360">
        <f>SUMIFS('Forecast Summary-FY26'!$Q:$Q,'Forecast Summary-FY26'!$A:$A, 'Analysis-School'!$A157,'Forecast Summary-FY26'!$C:$C, 'Analysis-School'!F$5,'Forecast Summary-FY26'!$D:$D, 'Analysis-School'!F$3)</f>
        <v>23</v>
      </c>
      <c r="G157" s="360">
        <f>SUMIFS('Forecast Summary-FY26'!$Q:$Q,'Forecast Summary-FY26'!$A:$A, 'Analysis-School'!$A157,'Forecast Summary-FY26'!$C:$C, 'Analysis-School'!G$5,'Forecast Summary-FY26'!$D:$D, 'Analysis-School'!G$3)</f>
        <v>43</v>
      </c>
      <c r="H157" s="360">
        <f>SUMIFS('Forecast Summary-FY26'!$Q:$Q,'Forecast Summary-FY26'!$A:$A, 'Analysis-School'!$A157,'Forecast Summary-FY26'!$C:$C, 'Analysis-School'!H$5,'Forecast Summary-FY26'!$D:$D, 'Analysis-School'!H$3)</f>
        <v>24</v>
      </c>
      <c r="I157" s="360">
        <v>26.400000000000002</v>
      </c>
      <c r="J157" s="360">
        <f>SUMIFS('Forecast Summary-FY25'!$U:$U,'Forecast Summary-FY25'!$A:$A, 'Analysis-School'!$A157,'Forecast Summary-FY25'!$C:$C, 'Analysis-School'!J$5,'Forecast Summary-FY25'!$D:$D, 'Analysis-School'!J$3)+SUMIFS('Forecast Summary-FY25'!$Y:$Y,'Forecast Summary-FY25'!$A:$A, 'Analysis-School'!$A157,'Forecast Summary-FY25'!$C:$C, 'Analysis-School'!J$5,'Forecast Summary-FY25'!$D:$D, 'Analysis-School'!J$3)</f>
        <v>288</v>
      </c>
      <c r="K157" s="360">
        <v>29.040000000000006</v>
      </c>
      <c r="L157" s="360">
        <f>SUMIFS('Forecast Summary-FY25'!$U:$U,'Forecast Summary-FY25'!$A:$A, 'Analysis-School'!$A157,'Forecast Summary-FY25'!$C:$C, 'Analysis-School'!L$5,'Forecast Summary-FY25'!$D:$D, 'Analysis-School'!L$3)+SUMIFS('Forecast Summary-FY25'!$Y:$Y,'Forecast Summary-FY25'!$A:$A, 'Analysis-School'!$A157,'Forecast Summary-FY25'!$C:$C, 'Analysis-School'!L$5,'Forecast Summary-FY25'!$D:$D, 'Analysis-School'!L$3)</f>
        <v>273.59999999999997</v>
      </c>
      <c r="M157" s="360">
        <f>SUMIFS('Forecast Summary-FY26'!$U:$U,'Forecast Summary-FY26'!$A:$A, 'Analysis-School'!$A157,'Forecast Summary-FY26'!$C:$C, 'Analysis-School'!M$5,'Forecast Summary-FY26'!$D:$D, 'Analysis-School'!M$3)+SUMIFS('Forecast Summary-FY26'!$Y:$Y,'Forecast Summary-FY26'!$A:$A, 'Analysis-School'!$A157,'Forecast Summary-FY26'!$C:$C, 'Analysis-School'!M$5,'Forecast Summary-FY26'!$D:$D, 'Analysis-School'!M$3)</f>
        <v>258.11499999999995</v>
      </c>
      <c r="N157" s="442">
        <f t="shared" si="43"/>
        <v>9.7547916666666641</v>
      </c>
      <c r="P157" s="359" t="s">
        <v>1893</v>
      </c>
      <c r="Q157" s="360">
        <f>SUMIFS('Forecast Summary-FY26'!$N:$N,'Forecast Summary-FY26'!$A:$A, 'Analysis-School'!$A157,'Forecast Summary-FY26'!$C:$C, 'Analysis-School'!Q$5,'Forecast Summary-FY26'!$D:$D, 'Analysis-School'!Q$3)</f>
        <v>0</v>
      </c>
      <c r="R157" s="360">
        <f>SUMIFS('Forecast Summary-FY26'!$N:$N,'Forecast Summary-FY26'!$A:$A, 'Analysis-School'!$A157,'Forecast Summary-FY26'!$C:$C, 'Analysis-School'!R$5,'Forecast Summary-FY26'!$D:$D, 'Analysis-School'!R$3)</f>
        <v>0</v>
      </c>
      <c r="S157" s="360">
        <f>SUMIFS('Forecast Summary-FY26'!$N:$N,'Forecast Summary-FY26'!$A:$A, 'Analysis-School'!$A157,'Forecast Summary-FY26'!$C:$C, 'Analysis-School'!S$5,'Forecast Summary-FY26'!$D:$D, 'Analysis-School'!S$3)</f>
        <v>93</v>
      </c>
      <c r="T157" s="360">
        <f>SUMIFS('Forecast Summary-FY26'!$N:$N,'Forecast Summary-FY26'!$A:$A, 'Analysis-School'!$A157,'Forecast Summary-FY26'!$C:$C, 'Analysis-School'!T$5,'Forecast Summary-FY26'!$D:$D, 'Analysis-School'!T$3)</f>
        <v>112</v>
      </c>
      <c r="U157" s="360">
        <f>SUMIFS('Forecast Summary-FY26'!$N:$N,'Forecast Summary-FY26'!$A:$A, 'Analysis-School'!$A157,'Forecast Summary-FY26'!$C:$C, 'Analysis-School'!U$5,'Forecast Summary-FY26'!$D:$D, 'Analysis-School'!U$3)</f>
        <v>142</v>
      </c>
      <c r="V157" s="360">
        <f>SUMIFS('Forecast Summary-FY26'!$N:$N,'Forecast Summary-FY26'!$A:$A, 'Analysis-School'!$A157,'Forecast Summary-FY26'!$C:$C, 'Analysis-School'!V$5,'Forecast Summary-FY26'!$D:$D, 'Analysis-School'!V$3)</f>
        <v>105</v>
      </c>
      <c r="W157" s="360">
        <v>115.50000000000001</v>
      </c>
      <c r="X157" s="360">
        <f>SUMIFS('Forecast Summary-FY25'!$O:$O,'Forecast Summary-FY25'!$A:$A, 'Analysis-School'!$A157,'Forecast Summary-FY25'!$C:$C, 'Analysis-School'!X$5,'Forecast Summary-FY25'!$D:$D, 'Analysis-School'!X$3)+SUMIFS('Forecast Summary-FY25'!$P:$P,'Forecast Summary-FY25'!$A:$A, 'Analysis-School'!$A157,'Forecast Summary-FY25'!$C:$C, 'Analysis-School'!X$5,'Forecast Summary-FY25'!$D:$D, 'Analysis-School'!X$3)</f>
        <v>97</v>
      </c>
      <c r="Y157" s="360">
        <v>127.05000000000003</v>
      </c>
      <c r="Z157" s="360">
        <f>SUMIFS('Forecast Summary-FY25'!$O:$O,'Forecast Summary-FY25'!$A:$A, 'Analysis-School'!$A157,'Forecast Summary-FY25'!$C:$C, 'Analysis-School'!Z$5,'Forecast Summary-FY25'!$D:$D, 'Analysis-School'!Z$3)+SUMIFS('Forecast Summary-FY25'!$P:$P,'Forecast Summary-FY25'!$A:$A, 'Analysis-School'!$A157,'Forecast Summary-FY25'!$C:$C, 'Analysis-School'!Z$5,'Forecast Summary-FY25'!$D:$D, 'Analysis-School'!Z$3)</f>
        <v>108.7</v>
      </c>
      <c r="AA157" s="361">
        <f>SUMIFS('Forecast Summary-FY26'!$O:$O,'Forecast Summary-FY26'!$A:$A, 'Analysis-School'!$A157,'Forecast Summary-FY26'!$C:$C, 'Analysis-School'!AA$5,'Forecast Summary-FY26'!$D:$D, 'Analysis-School'!AA$3)+SUMIFS('Forecast Summary-FY26'!$P:$P,'Forecast Summary-FY26'!$A:$A, 'Analysis-School'!$A157,'Forecast Summary-FY26'!$C:$C, 'Analysis-School'!AA$5,'Forecast Summary-FY26'!$D:$D, 'Analysis-School'!AA$3)</f>
        <v>110</v>
      </c>
      <c r="AB157" s="442">
        <f t="shared" si="42"/>
        <v>4.7619047619047672E-2</v>
      </c>
      <c r="AD157" s="359" t="s">
        <v>1893</v>
      </c>
      <c r="AE157" s="360">
        <f>SUMIFS('Forecast Summary-FY26'!$AO:$AO,'Forecast Summary-FY26'!$A:$A, 'Analysis-School'!$A157,'Forecast Summary-FY26'!$C:$C, 'Analysis-School'!AE$5,'Forecast Summary-FY26'!$D:$D, 'Analysis-School'!AE$3)</f>
        <v>0</v>
      </c>
      <c r="AF157" s="360">
        <f>SUMIFS('Forecast Summary-FY26'!$AO:$AO,'Forecast Summary-FY26'!$A:$A, 'Analysis-School'!$A157,'Forecast Summary-FY26'!$C:$C, 'Analysis-School'!AF$5,'Forecast Summary-FY26'!$D:$D, 'Analysis-School'!AF$3)</f>
        <v>0</v>
      </c>
      <c r="AG157" s="360">
        <f>SUMIFS('Forecast Summary-FY26'!$AO:$AO,'Forecast Summary-FY26'!$A:$A, 'Analysis-School'!$A157,'Forecast Summary-FY26'!$C:$C, 'Analysis-School'!AG$5,'Forecast Summary-FY26'!$D:$D, 'Analysis-School'!AG$3)</f>
        <v>0</v>
      </c>
      <c r="AH157" s="360">
        <f>SUMIFS('Forecast Summary-FY26'!$AO:$AO,'Forecast Summary-FY26'!$A:$A, 'Analysis-School'!$A157,'Forecast Summary-FY26'!$C:$C, 'Analysis-School'!AH$5,'Forecast Summary-FY26'!$D:$D, 'Analysis-School'!AH$3)</f>
        <v>0</v>
      </c>
      <c r="AI157" s="360">
        <f>SUMIFS('Forecast Summary-FY26'!$AO:$AO,'Forecast Summary-FY26'!$A:$A, 'Analysis-School'!$A157,'Forecast Summary-FY26'!$C:$C, 'Analysis-School'!AI$5,'Forecast Summary-FY26'!$D:$D, 'Analysis-School'!AI$3)</f>
        <v>0</v>
      </c>
      <c r="AJ157" s="360">
        <f>SUMIFS('Forecast Summary-FY26'!$AO:$AO,'Forecast Summary-FY26'!$A:$A, 'Analysis-School'!$A157,'Forecast Summary-FY26'!$C:$C, 'Analysis-School'!AJ$5,'Forecast Summary-FY26'!$D:$D, 'Analysis-School'!AJ$3)</f>
        <v>0</v>
      </c>
      <c r="AK157" s="360">
        <v>0</v>
      </c>
      <c r="AL157" s="360">
        <f>SUMIFS('Forecast Summary-FY25'!$AS:$AS,'Forecast Summary-FY25'!$A:$A, 'Analysis-School'!$A157,'Forecast Summary-FY25'!$C:$C, 'Analysis-School'!AL$5,'Forecast Summary-FY25'!$D:$D, 'Analysis-School'!AL$3)+SUMIFS('Forecast Summary-FY25'!$AW:$AW,'Forecast Summary-FY25'!$A:$A, 'Analysis-School'!$A157,'Forecast Summary-FY25'!$C:$C, 'Analysis-School'!AL$5,'Forecast Summary-FY25'!$D:$D, 'Analysis-School'!AL$3)</f>
        <v>0</v>
      </c>
      <c r="AM157" s="360">
        <v>0</v>
      </c>
      <c r="AN157" s="360">
        <f>SUMIFS('Forecast Summary-FY25'!$AS:$AS,'Forecast Summary-FY25'!$A:$A, 'Analysis-School'!$A157,'Forecast Summary-FY25'!$C:$C, 'Analysis-School'!AN$5,'Forecast Summary-FY25'!$D:$D, 'Analysis-School'!AN$3)+SUMIFS('Forecast Summary-FY25'!$AW:$AW,'Forecast Summary-FY25'!$A:$A, 'Analysis-School'!$A157,'Forecast Summary-FY25'!$C:$C, 'Analysis-School'!AN$5,'Forecast Summary-FY25'!$D:$D, 'Analysis-School'!AN$3)</f>
        <v>0</v>
      </c>
      <c r="AO157" s="360">
        <f>SUMIFS('Forecast Summary-FY26'!$AS:$AS,'Forecast Summary-FY26'!$A:$A, 'Analysis-School'!$A157,'Forecast Summary-FY26'!$C:$C, 'Analysis-School'!AO$5,'Forecast Summary-FY26'!$D:$D, 'Analysis-School'!AO$3)+SUMIFS('Forecast Summary-FY26'!$AW:$AW,'Forecast Summary-FY26'!$A:$A, 'Analysis-School'!$A157,'Forecast Summary-FY26'!$C:$C, 'Analysis-School'!AO$5,'Forecast Summary-FY26'!$D:$D, 'Analysis-School'!AO$3)</f>
        <v>0</v>
      </c>
      <c r="AP157" s="442" t="str">
        <f t="shared" si="44"/>
        <v>NA</v>
      </c>
    </row>
    <row r="158" spans="1:42">
      <c r="A158" s="93" t="s">
        <v>131</v>
      </c>
      <c r="B158" s="354" t="s">
        <v>1894</v>
      </c>
      <c r="C158" s="355">
        <f>SUMIFS('Forecast Summary-FY26'!$Q:$Q,'Forecast Summary-FY26'!$A:$A, 'Analysis-School'!$A158,'Forecast Summary-FY26'!$C:$C, 'Analysis-School'!C$5,'Forecast Summary-FY26'!$D:$D, 'Analysis-School'!C$3)</f>
        <v>0</v>
      </c>
      <c r="D158" s="355">
        <f>SUMIFS('Forecast Summary-FY26'!$Q:$Q,'Forecast Summary-FY26'!$A:$A, 'Analysis-School'!$A158,'Forecast Summary-FY26'!$C:$C, 'Analysis-School'!D$5,'Forecast Summary-FY26'!$D:$D, 'Analysis-School'!D$3)</f>
        <v>0</v>
      </c>
      <c r="E158" s="355">
        <f>SUMIFS('Forecast Summary-FY26'!$Q:$Q,'Forecast Summary-FY26'!$A:$A, 'Analysis-School'!$A158,'Forecast Summary-FY26'!$C:$C, 'Analysis-School'!E$5,'Forecast Summary-FY26'!$D:$D, 'Analysis-School'!E$3)</f>
        <v>0</v>
      </c>
      <c r="F158" s="355">
        <f>SUMIFS('Forecast Summary-FY26'!$Q:$Q,'Forecast Summary-FY26'!$A:$A, 'Analysis-School'!$A158,'Forecast Summary-FY26'!$C:$C, 'Analysis-School'!F$5,'Forecast Summary-FY26'!$D:$D, 'Analysis-School'!F$3)</f>
        <v>0</v>
      </c>
      <c r="G158" s="355">
        <f>SUMIFS('Forecast Summary-FY26'!$Q:$Q,'Forecast Summary-FY26'!$A:$A, 'Analysis-School'!$A158,'Forecast Summary-FY26'!$C:$C, 'Analysis-School'!G$5,'Forecast Summary-FY26'!$D:$D, 'Analysis-School'!G$3)</f>
        <v>0</v>
      </c>
      <c r="H158" s="355">
        <f>SUMIFS('Forecast Summary-FY26'!$Q:$Q,'Forecast Summary-FY26'!$A:$A, 'Analysis-School'!$A158,'Forecast Summary-FY26'!$C:$C, 'Analysis-School'!H$5,'Forecast Summary-FY26'!$D:$D, 'Analysis-School'!H$3)</f>
        <v>326</v>
      </c>
      <c r="I158" s="355">
        <v>376.20000000000005</v>
      </c>
      <c r="J158" s="355">
        <f>SUMIFS('Forecast Summary-FY25'!$U:$U,'Forecast Summary-FY25'!$A:$A, 'Analysis-School'!$A158,'Forecast Summary-FY25'!$C:$C, 'Analysis-School'!J$5,'Forecast Summary-FY25'!$D:$D, 'Analysis-School'!J$3)+SUMIFS('Forecast Summary-FY25'!$Y:$Y,'Forecast Summary-FY25'!$A:$A, 'Analysis-School'!$A158,'Forecast Summary-FY25'!$C:$C, 'Analysis-School'!J$5,'Forecast Summary-FY25'!$D:$D, 'Analysis-School'!J$3)</f>
        <v>52</v>
      </c>
      <c r="K158" s="355">
        <v>413.82000000000011</v>
      </c>
      <c r="L158" s="355">
        <f>SUMIFS('Forecast Summary-FY25'!$U:$U,'Forecast Summary-FY25'!$A:$A, 'Analysis-School'!$A158,'Forecast Summary-FY25'!$C:$C, 'Analysis-School'!L$5,'Forecast Summary-FY25'!$D:$D, 'Analysis-School'!L$3)+SUMIFS('Forecast Summary-FY25'!$Y:$Y,'Forecast Summary-FY25'!$A:$A, 'Analysis-School'!$A158,'Forecast Summary-FY25'!$C:$C, 'Analysis-School'!L$5,'Forecast Summary-FY25'!$D:$D, 'Analysis-School'!L$3)</f>
        <v>75.2</v>
      </c>
      <c r="M158" s="355">
        <f>SUMIFS('Forecast Summary-FY26'!$U:$U,'Forecast Summary-FY26'!$A:$A, 'Analysis-School'!$A158,'Forecast Summary-FY26'!$C:$C, 'Analysis-School'!M$5,'Forecast Summary-FY26'!$D:$D, 'Analysis-School'!M$3)+SUMIFS('Forecast Summary-FY26'!$Y:$Y,'Forecast Summary-FY26'!$A:$A, 'Analysis-School'!$A158,'Forecast Summary-FY26'!$C:$C, 'Analysis-School'!M$5,'Forecast Summary-FY26'!$D:$D, 'Analysis-School'!M$3)</f>
        <v>75</v>
      </c>
      <c r="N158" s="439">
        <f t="shared" si="43"/>
        <v>-0.76993865030674846</v>
      </c>
      <c r="P158" s="354" t="s">
        <v>1894</v>
      </c>
      <c r="Q158" s="355">
        <f>SUMIFS('Forecast Summary-FY26'!$N:$N,'Forecast Summary-FY26'!$A:$A, 'Analysis-School'!$A158,'Forecast Summary-FY26'!$C:$C, 'Analysis-School'!Q$5,'Forecast Summary-FY26'!$D:$D, 'Analysis-School'!Q$3)</f>
        <v>0</v>
      </c>
      <c r="R158" s="355">
        <f>SUMIFS('Forecast Summary-FY26'!$N:$N,'Forecast Summary-FY26'!$A:$A, 'Analysis-School'!$A158,'Forecast Summary-FY26'!$C:$C, 'Analysis-School'!R$5,'Forecast Summary-FY26'!$D:$D, 'Analysis-School'!R$3)</f>
        <v>0</v>
      </c>
      <c r="S158" s="355">
        <f>SUMIFS('Forecast Summary-FY26'!$N:$N,'Forecast Summary-FY26'!$A:$A, 'Analysis-School'!$A158,'Forecast Summary-FY26'!$C:$C, 'Analysis-School'!S$5,'Forecast Summary-FY26'!$D:$D, 'Analysis-School'!S$3)</f>
        <v>55</v>
      </c>
      <c r="T158" s="355">
        <f>SUMIFS('Forecast Summary-FY26'!$N:$N,'Forecast Summary-FY26'!$A:$A, 'Analysis-School'!$A158,'Forecast Summary-FY26'!$C:$C, 'Analysis-School'!T$5,'Forecast Summary-FY26'!$D:$D, 'Analysis-School'!T$3)</f>
        <v>60</v>
      </c>
      <c r="U158" s="355">
        <f>SUMIFS('Forecast Summary-FY26'!$N:$N,'Forecast Summary-FY26'!$A:$A, 'Analysis-School'!$A158,'Forecast Summary-FY26'!$C:$C, 'Analysis-School'!U$5,'Forecast Summary-FY26'!$D:$D, 'Analysis-School'!U$3)</f>
        <v>138</v>
      </c>
      <c r="V158" s="355">
        <f>SUMIFS('Forecast Summary-FY26'!$N:$N,'Forecast Summary-FY26'!$A:$A, 'Analysis-School'!$A158,'Forecast Summary-FY26'!$C:$C, 'Analysis-School'!V$5,'Forecast Summary-FY26'!$D:$D, 'Analysis-School'!V$3)</f>
        <v>0</v>
      </c>
      <c r="W158" s="355">
        <v>17.290395049000022</v>
      </c>
      <c r="X158" s="355">
        <f>SUMIFS('Forecast Summary-FY25'!$O:$O,'Forecast Summary-FY25'!$A:$A, 'Analysis-School'!$A158,'Forecast Summary-FY25'!$C:$C, 'Analysis-School'!X$5,'Forecast Summary-FY25'!$D:$D, 'Analysis-School'!X$3)+SUMIFS('Forecast Summary-FY25'!$P:$P,'Forecast Summary-FY25'!$A:$A, 'Analysis-School'!$A158,'Forecast Summary-FY25'!$C:$C, 'Analysis-School'!X$5,'Forecast Summary-FY25'!$D:$D, 'Analysis-School'!X$3)</f>
        <v>0</v>
      </c>
      <c r="Y158" s="355">
        <v>16.425875296550021</v>
      </c>
      <c r="Z158" s="355">
        <f>SUMIFS('Forecast Summary-FY25'!$O:$O,'Forecast Summary-FY25'!$A:$A, 'Analysis-School'!$A158,'Forecast Summary-FY25'!$C:$C, 'Analysis-School'!Z$5,'Forecast Summary-FY25'!$D:$D, 'Analysis-School'!Z$3)+SUMIFS('Forecast Summary-FY25'!$P:$P,'Forecast Summary-FY25'!$A:$A, 'Analysis-School'!$A158,'Forecast Summary-FY25'!$C:$C, 'Analysis-School'!Z$5,'Forecast Summary-FY25'!$D:$D, 'Analysis-School'!Z$3)</f>
        <v>50</v>
      </c>
      <c r="AA158" s="356">
        <f>SUMIFS('Forecast Summary-FY26'!$O:$O,'Forecast Summary-FY26'!$A:$A, 'Analysis-School'!$A158,'Forecast Summary-FY26'!$C:$C, 'Analysis-School'!AA$5,'Forecast Summary-FY26'!$D:$D, 'Analysis-School'!AA$3)+SUMIFS('Forecast Summary-FY26'!$P:$P,'Forecast Summary-FY26'!$A:$A, 'Analysis-School'!$A158,'Forecast Summary-FY26'!$C:$C, 'Analysis-School'!AA$5,'Forecast Summary-FY26'!$D:$D, 'Analysis-School'!AA$3)</f>
        <v>50</v>
      </c>
      <c r="AB158" s="439" t="str">
        <f t="shared" si="42"/>
        <v>NA</v>
      </c>
      <c r="AD158" s="354" t="s">
        <v>1894</v>
      </c>
      <c r="AE158" s="355">
        <f>SUMIFS('Forecast Summary-FY26'!$AO:$AO,'Forecast Summary-FY26'!$A:$A, 'Analysis-School'!$A158,'Forecast Summary-FY26'!$C:$C, 'Analysis-School'!AE$5,'Forecast Summary-FY26'!$D:$D, 'Analysis-School'!AE$3)</f>
        <v>0</v>
      </c>
      <c r="AF158" s="355">
        <f>SUMIFS('Forecast Summary-FY26'!$AO:$AO,'Forecast Summary-FY26'!$A:$A, 'Analysis-School'!$A158,'Forecast Summary-FY26'!$C:$C, 'Analysis-School'!AF$5,'Forecast Summary-FY26'!$D:$D, 'Analysis-School'!AF$3)</f>
        <v>0</v>
      </c>
      <c r="AG158" s="355">
        <f>SUMIFS('Forecast Summary-FY26'!$AO:$AO,'Forecast Summary-FY26'!$A:$A, 'Analysis-School'!$A158,'Forecast Summary-FY26'!$C:$C, 'Analysis-School'!AG$5,'Forecast Summary-FY26'!$D:$D, 'Analysis-School'!AG$3)</f>
        <v>0</v>
      </c>
      <c r="AH158" s="355">
        <f>SUMIFS('Forecast Summary-FY26'!$AO:$AO,'Forecast Summary-FY26'!$A:$A, 'Analysis-School'!$A158,'Forecast Summary-FY26'!$C:$C, 'Analysis-School'!AH$5,'Forecast Summary-FY26'!$D:$D, 'Analysis-School'!AH$3)</f>
        <v>0</v>
      </c>
      <c r="AI158" s="355">
        <f>SUMIFS('Forecast Summary-FY26'!$AO:$AO,'Forecast Summary-FY26'!$A:$A, 'Analysis-School'!$A158,'Forecast Summary-FY26'!$C:$C, 'Analysis-School'!AI$5,'Forecast Summary-FY26'!$D:$D, 'Analysis-School'!AI$3)</f>
        <v>0</v>
      </c>
      <c r="AJ158" s="355">
        <f>SUMIFS('Forecast Summary-FY26'!$AO:$AO,'Forecast Summary-FY26'!$A:$A, 'Analysis-School'!$A158,'Forecast Summary-FY26'!$C:$C, 'Analysis-School'!AJ$5,'Forecast Summary-FY26'!$D:$D, 'Analysis-School'!AJ$3)</f>
        <v>0</v>
      </c>
      <c r="AK158" s="355">
        <v>0</v>
      </c>
      <c r="AL158" s="355">
        <f>SUMIFS('Forecast Summary-FY25'!$AS:$AS,'Forecast Summary-FY25'!$A:$A, 'Analysis-School'!$A158,'Forecast Summary-FY25'!$C:$C, 'Analysis-School'!AL$5,'Forecast Summary-FY25'!$D:$D, 'Analysis-School'!AL$3)+SUMIFS('Forecast Summary-FY25'!$AW:$AW,'Forecast Summary-FY25'!$A:$A, 'Analysis-School'!$A158,'Forecast Summary-FY25'!$C:$C, 'Analysis-School'!AL$5,'Forecast Summary-FY25'!$D:$D, 'Analysis-School'!AL$3)</f>
        <v>0</v>
      </c>
      <c r="AM158" s="355">
        <v>0</v>
      </c>
      <c r="AN158" s="355">
        <f>SUMIFS('Forecast Summary-FY25'!$AS:$AS,'Forecast Summary-FY25'!$A:$A, 'Analysis-School'!$A158,'Forecast Summary-FY25'!$C:$C, 'Analysis-School'!AN$5,'Forecast Summary-FY25'!$D:$D, 'Analysis-School'!AN$3)+SUMIFS('Forecast Summary-FY25'!$AW:$AW,'Forecast Summary-FY25'!$A:$A, 'Analysis-School'!$A158,'Forecast Summary-FY25'!$C:$C, 'Analysis-School'!AN$5,'Forecast Summary-FY25'!$D:$D, 'Analysis-School'!AN$3)</f>
        <v>0</v>
      </c>
      <c r="AO158" s="355">
        <f>SUMIFS('Forecast Summary-FY26'!$AS:$AS,'Forecast Summary-FY26'!$A:$A, 'Analysis-School'!$A158,'Forecast Summary-FY26'!$C:$C, 'Analysis-School'!AO$5,'Forecast Summary-FY26'!$D:$D, 'Analysis-School'!AO$3)+SUMIFS('Forecast Summary-FY26'!$AW:$AW,'Forecast Summary-FY26'!$A:$A, 'Analysis-School'!$A158,'Forecast Summary-FY26'!$C:$C, 'Analysis-School'!AO$5,'Forecast Summary-FY26'!$D:$D, 'Analysis-School'!AO$3)</f>
        <v>0</v>
      </c>
      <c r="AP158" s="439" t="str">
        <f t="shared" si="44"/>
        <v>NA</v>
      </c>
    </row>
    <row r="159" spans="1:42">
      <c r="A159" s="10" t="s">
        <v>133</v>
      </c>
      <c r="B159" s="359" t="s">
        <v>1895</v>
      </c>
      <c r="C159" s="360">
        <f>SUMIFS('Forecast Summary-FY26'!$Q:$Q,'Forecast Summary-FY26'!$A:$A, 'Analysis-School'!$A159,'Forecast Summary-FY26'!$C:$C, 'Analysis-School'!C$5,'Forecast Summary-FY26'!$D:$D, 'Analysis-School'!C$3)</f>
        <v>0</v>
      </c>
      <c r="D159" s="360">
        <f>SUMIFS('Forecast Summary-FY26'!$Q:$Q,'Forecast Summary-FY26'!$A:$A, 'Analysis-School'!$A159,'Forecast Summary-FY26'!$C:$C, 'Analysis-School'!D$5,'Forecast Summary-FY26'!$D:$D, 'Analysis-School'!D$3)</f>
        <v>0</v>
      </c>
      <c r="E159" s="360">
        <f>SUMIFS('Forecast Summary-FY26'!$Q:$Q,'Forecast Summary-FY26'!$A:$A, 'Analysis-School'!$A159,'Forecast Summary-FY26'!$C:$C, 'Analysis-School'!E$5,'Forecast Summary-FY26'!$D:$D, 'Analysis-School'!E$3)</f>
        <v>8</v>
      </c>
      <c r="F159" s="360">
        <f>SUMIFS('Forecast Summary-FY26'!$Q:$Q,'Forecast Summary-FY26'!$A:$A, 'Analysis-School'!$A159,'Forecast Summary-FY26'!$C:$C, 'Analysis-School'!F$5,'Forecast Summary-FY26'!$D:$D, 'Analysis-School'!F$3)</f>
        <v>6</v>
      </c>
      <c r="G159" s="360">
        <f>SUMIFS('Forecast Summary-FY26'!$Q:$Q,'Forecast Summary-FY26'!$A:$A, 'Analysis-School'!$A159,'Forecast Summary-FY26'!$C:$C, 'Analysis-School'!G$5,'Forecast Summary-FY26'!$D:$D, 'Analysis-School'!G$3)</f>
        <v>2</v>
      </c>
      <c r="H159" s="360">
        <f>SUMIFS('Forecast Summary-FY26'!$Q:$Q,'Forecast Summary-FY26'!$A:$A, 'Analysis-School'!$A159,'Forecast Summary-FY26'!$C:$C, 'Analysis-School'!H$5,'Forecast Summary-FY26'!$D:$D, 'Analysis-School'!H$3)</f>
        <v>33</v>
      </c>
      <c r="I159" s="360">
        <v>40.947641800750013</v>
      </c>
      <c r="J159" s="360">
        <f>SUMIFS('Forecast Summary-FY25'!$U:$U,'Forecast Summary-FY25'!$A:$A, 'Analysis-School'!$A159,'Forecast Summary-FY25'!$C:$C, 'Analysis-School'!J$5,'Forecast Summary-FY25'!$D:$D, 'Analysis-School'!J$3)+SUMIFS('Forecast Summary-FY25'!$Y:$Y,'Forecast Summary-FY25'!$A:$A, 'Analysis-School'!$A159,'Forecast Summary-FY25'!$C:$C, 'Analysis-School'!J$5,'Forecast Summary-FY25'!$D:$D, 'Analysis-School'!J$3)</f>
        <v>954</v>
      </c>
      <c r="K159" s="360">
        <v>45.042405980825016</v>
      </c>
      <c r="L159" s="360">
        <f>SUMIFS('Forecast Summary-FY25'!$U:$U,'Forecast Summary-FY25'!$A:$A, 'Analysis-School'!$A159,'Forecast Summary-FY25'!$C:$C, 'Analysis-School'!L$5,'Forecast Summary-FY25'!$D:$D, 'Analysis-School'!L$3)+SUMIFS('Forecast Summary-FY25'!$Y:$Y,'Forecast Summary-FY25'!$A:$A, 'Analysis-School'!$A159,'Forecast Summary-FY25'!$C:$C, 'Analysis-School'!L$5,'Forecast Summary-FY25'!$D:$D, 'Analysis-School'!L$3)</f>
        <v>906.3</v>
      </c>
      <c r="M159" s="360">
        <f>SUMIFS('Forecast Summary-FY26'!$U:$U,'Forecast Summary-FY26'!$A:$A, 'Analysis-School'!$A159,'Forecast Summary-FY26'!$C:$C, 'Analysis-School'!M$5,'Forecast Summary-FY26'!$D:$D, 'Analysis-School'!M$3)+SUMIFS('Forecast Summary-FY26'!$Y:$Y,'Forecast Summary-FY26'!$A:$A, 'Analysis-School'!$A159,'Forecast Summary-FY26'!$C:$C, 'Analysis-School'!M$5,'Forecast Summary-FY26'!$D:$D, 'Analysis-School'!M$3)</f>
        <v>860.08249999999998</v>
      </c>
      <c r="N159" s="442">
        <f t="shared" si="43"/>
        <v>25.06310606060606</v>
      </c>
      <c r="P159" s="359" t="s">
        <v>1895</v>
      </c>
      <c r="Q159" s="360">
        <f>SUMIFS('Forecast Summary-FY26'!$N:$N,'Forecast Summary-FY26'!$A:$A, 'Analysis-School'!$A159,'Forecast Summary-FY26'!$C:$C, 'Analysis-School'!Q$5,'Forecast Summary-FY26'!$D:$D, 'Analysis-School'!Q$3)</f>
        <v>0</v>
      </c>
      <c r="R159" s="360">
        <f>SUMIFS('Forecast Summary-FY26'!$N:$N,'Forecast Summary-FY26'!$A:$A, 'Analysis-School'!$A159,'Forecast Summary-FY26'!$C:$C, 'Analysis-School'!R$5,'Forecast Summary-FY26'!$D:$D, 'Analysis-School'!R$3)</f>
        <v>0</v>
      </c>
      <c r="S159" s="360">
        <f>SUMIFS('Forecast Summary-FY26'!$N:$N,'Forecast Summary-FY26'!$A:$A, 'Analysis-School'!$A159,'Forecast Summary-FY26'!$C:$C, 'Analysis-School'!S$5,'Forecast Summary-FY26'!$D:$D, 'Analysis-School'!S$3)</f>
        <v>21</v>
      </c>
      <c r="T159" s="360">
        <f>SUMIFS('Forecast Summary-FY26'!$N:$N,'Forecast Summary-FY26'!$A:$A, 'Analysis-School'!$A159,'Forecast Summary-FY26'!$C:$C, 'Analysis-School'!T$5,'Forecast Summary-FY26'!$D:$D, 'Analysis-School'!T$3)</f>
        <v>22</v>
      </c>
      <c r="U159" s="360">
        <f>SUMIFS('Forecast Summary-FY26'!$N:$N,'Forecast Summary-FY26'!$A:$A, 'Analysis-School'!$A159,'Forecast Summary-FY26'!$C:$C, 'Analysis-School'!U$5,'Forecast Summary-FY26'!$D:$D, 'Analysis-School'!U$3)</f>
        <v>12</v>
      </c>
      <c r="V159" s="360">
        <f>SUMIFS('Forecast Summary-FY26'!$N:$N,'Forecast Summary-FY26'!$A:$A, 'Analysis-School'!$A159,'Forecast Summary-FY26'!$C:$C, 'Analysis-School'!V$5,'Forecast Summary-FY26'!$D:$D, 'Analysis-School'!V$3)</f>
        <v>0</v>
      </c>
      <c r="W159" s="360">
        <v>0</v>
      </c>
      <c r="X159" s="360">
        <f>SUMIFS('Forecast Summary-FY25'!$O:$O,'Forecast Summary-FY25'!$A:$A, 'Analysis-School'!$A159,'Forecast Summary-FY25'!$C:$C, 'Analysis-School'!X$5,'Forecast Summary-FY25'!$D:$D, 'Analysis-School'!X$3)+SUMIFS('Forecast Summary-FY25'!$P:$P,'Forecast Summary-FY25'!$A:$A, 'Analysis-School'!$A159,'Forecast Summary-FY25'!$C:$C, 'Analysis-School'!X$5,'Forecast Summary-FY25'!$D:$D, 'Analysis-School'!X$3)</f>
        <v>47</v>
      </c>
      <c r="Y159" s="360">
        <v>0</v>
      </c>
      <c r="Z159" s="360">
        <f>SUMIFS('Forecast Summary-FY25'!$O:$O,'Forecast Summary-FY25'!$A:$A, 'Analysis-School'!$A159,'Forecast Summary-FY25'!$C:$C, 'Analysis-School'!Z$5,'Forecast Summary-FY25'!$D:$D, 'Analysis-School'!Z$3)+SUMIFS('Forecast Summary-FY25'!$P:$P,'Forecast Summary-FY25'!$A:$A, 'Analysis-School'!$A159,'Forecast Summary-FY25'!$C:$C, 'Analysis-School'!Z$5,'Forecast Summary-FY25'!$D:$D, 'Analysis-School'!Z$3)</f>
        <v>59.65</v>
      </c>
      <c r="AA159" s="361">
        <f>SUMIFS('Forecast Summary-FY26'!$O:$O,'Forecast Summary-FY26'!$A:$A, 'Analysis-School'!$A159,'Forecast Summary-FY26'!$C:$C, 'Analysis-School'!AA$5,'Forecast Summary-FY26'!$D:$D, 'Analysis-School'!AA$3)+SUMIFS('Forecast Summary-FY26'!$P:$P,'Forecast Summary-FY26'!$A:$A, 'Analysis-School'!$A159,'Forecast Summary-FY26'!$C:$C, 'Analysis-School'!AA$5,'Forecast Summary-FY26'!$D:$D, 'Analysis-School'!AA$3)</f>
        <v>57.417499999999997</v>
      </c>
      <c r="AB159" s="442" t="str">
        <f t="shared" si="42"/>
        <v>NA</v>
      </c>
      <c r="AD159" s="359" t="s">
        <v>1895</v>
      </c>
      <c r="AE159" s="360">
        <f>SUMIFS('Forecast Summary-FY26'!$AO:$AO,'Forecast Summary-FY26'!$A:$A, 'Analysis-School'!$A159,'Forecast Summary-FY26'!$C:$C, 'Analysis-School'!AE$5,'Forecast Summary-FY26'!$D:$D, 'Analysis-School'!AE$3)</f>
        <v>0</v>
      </c>
      <c r="AF159" s="360">
        <f>SUMIFS('Forecast Summary-FY26'!$AO:$AO,'Forecast Summary-FY26'!$A:$A, 'Analysis-School'!$A159,'Forecast Summary-FY26'!$C:$C, 'Analysis-School'!AF$5,'Forecast Summary-FY26'!$D:$D, 'Analysis-School'!AF$3)</f>
        <v>0</v>
      </c>
      <c r="AG159" s="360">
        <f>SUMIFS('Forecast Summary-FY26'!$AO:$AO,'Forecast Summary-FY26'!$A:$A, 'Analysis-School'!$A159,'Forecast Summary-FY26'!$C:$C, 'Analysis-School'!AG$5,'Forecast Summary-FY26'!$D:$D, 'Analysis-School'!AG$3)</f>
        <v>0</v>
      </c>
      <c r="AH159" s="360">
        <f>SUMIFS('Forecast Summary-FY26'!$AO:$AO,'Forecast Summary-FY26'!$A:$A, 'Analysis-School'!$A159,'Forecast Summary-FY26'!$C:$C, 'Analysis-School'!AH$5,'Forecast Summary-FY26'!$D:$D, 'Analysis-School'!AH$3)</f>
        <v>0</v>
      </c>
      <c r="AI159" s="360">
        <f>SUMIFS('Forecast Summary-FY26'!$AO:$AO,'Forecast Summary-FY26'!$A:$A, 'Analysis-School'!$A159,'Forecast Summary-FY26'!$C:$C, 'Analysis-School'!AI$5,'Forecast Summary-FY26'!$D:$D, 'Analysis-School'!AI$3)</f>
        <v>0</v>
      </c>
      <c r="AJ159" s="360">
        <f>SUMIFS('Forecast Summary-FY26'!$AO:$AO,'Forecast Summary-FY26'!$A:$A, 'Analysis-School'!$A159,'Forecast Summary-FY26'!$C:$C, 'Analysis-School'!AJ$5,'Forecast Summary-FY26'!$D:$D, 'Analysis-School'!AJ$3)</f>
        <v>0</v>
      </c>
      <c r="AK159" s="360">
        <v>0</v>
      </c>
      <c r="AL159" s="360">
        <f>SUMIFS('Forecast Summary-FY25'!$AS:$AS,'Forecast Summary-FY25'!$A:$A, 'Analysis-School'!$A159,'Forecast Summary-FY25'!$C:$C, 'Analysis-School'!AL$5,'Forecast Summary-FY25'!$D:$D, 'Analysis-School'!AL$3)+SUMIFS('Forecast Summary-FY25'!$AW:$AW,'Forecast Summary-FY25'!$A:$A, 'Analysis-School'!$A159,'Forecast Summary-FY25'!$C:$C, 'Analysis-School'!AL$5,'Forecast Summary-FY25'!$D:$D, 'Analysis-School'!AL$3)</f>
        <v>0</v>
      </c>
      <c r="AM159" s="360">
        <v>0</v>
      </c>
      <c r="AN159" s="360">
        <f>SUMIFS('Forecast Summary-FY25'!$AS:$AS,'Forecast Summary-FY25'!$A:$A, 'Analysis-School'!$A159,'Forecast Summary-FY25'!$C:$C, 'Analysis-School'!AN$5,'Forecast Summary-FY25'!$D:$D, 'Analysis-School'!AN$3)+SUMIFS('Forecast Summary-FY25'!$AW:$AW,'Forecast Summary-FY25'!$A:$A, 'Analysis-School'!$A159,'Forecast Summary-FY25'!$C:$C, 'Analysis-School'!AN$5,'Forecast Summary-FY25'!$D:$D, 'Analysis-School'!AN$3)</f>
        <v>0</v>
      </c>
      <c r="AO159" s="360">
        <f>SUMIFS('Forecast Summary-FY26'!$AS:$AS,'Forecast Summary-FY26'!$A:$A, 'Analysis-School'!$A159,'Forecast Summary-FY26'!$C:$C, 'Analysis-School'!AO$5,'Forecast Summary-FY26'!$D:$D, 'Analysis-School'!AO$3)+SUMIFS('Forecast Summary-FY26'!$AW:$AW,'Forecast Summary-FY26'!$A:$A, 'Analysis-School'!$A159,'Forecast Summary-FY26'!$C:$C, 'Analysis-School'!AO$5,'Forecast Summary-FY26'!$D:$D, 'Analysis-School'!AO$3)</f>
        <v>0</v>
      </c>
      <c r="AP159" s="442" t="str">
        <f t="shared" si="44"/>
        <v>NA</v>
      </c>
    </row>
    <row r="160" spans="1:42">
      <c r="A160" s="10" t="s">
        <v>135</v>
      </c>
      <c r="B160" s="354" t="s">
        <v>1896</v>
      </c>
      <c r="C160" s="355">
        <f>SUMIFS('Forecast Summary-FY26'!$Q:$Q,'Forecast Summary-FY26'!$A:$A, 'Analysis-School'!$A160,'Forecast Summary-FY26'!$C:$C, 'Analysis-School'!C$5,'Forecast Summary-FY26'!$D:$D, 'Analysis-School'!C$3)</f>
        <v>0</v>
      </c>
      <c r="D160" s="355">
        <f>SUMIFS('Forecast Summary-FY26'!$Q:$Q,'Forecast Summary-FY26'!$A:$A, 'Analysis-School'!$A160,'Forecast Summary-FY26'!$C:$C, 'Analysis-School'!D$5,'Forecast Summary-FY26'!$D:$D, 'Analysis-School'!D$3)</f>
        <v>0</v>
      </c>
      <c r="E160" s="355">
        <f>SUMIFS('Forecast Summary-FY26'!$Q:$Q,'Forecast Summary-FY26'!$A:$A, 'Analysis-School'!$A160,'Forecast Summary-FY26'!$C:$C, 'Analysis-School'!E$5,'Forecast Summary-FY26'!$D:$D, 'Analysis-School'!E$3)</f>
        <v>0</v>
      </c>
      <c r="F160" s="355">
        <f>SUMIFS('Forecast Summary-FY26'!$Q:$Q,'Forecast Summary-FY26'!$A:$A, 'Analysis-School'!$A160,'Forecast Summary-FY26'!$C:$C, 'Analysis-School'!F$5,'Forecast Summary-FY26'!$D:$D, 'Analysis-School'!F$3)</f>
        <v>9</v>
      </c>
      <c r="G160" s="355">
        <f>SUMIFS('Forecast Summary-FY26'!$Q:$Q,'Forecast Summary-FY26'!$A:$A, 'Analysis-School'!$A160,'Forecast Summary-FY26'!$C:$C, 'Analysis-School'!G$5,'Forecast Summary-FY26'!$D:$D, 'Analysis-School'!G$3)</f>
        <v>12</v>
      </c>
      <c r="H160" s="355">
        <f>SUMIFS('Forecast Summary-FY26'!$Q:$Q,'Forecast Summary-FY26'!$A:$A, 'Analysis-School'!$A160,'Forecast Summary-FY26'!$C:$C, 'Analysis-School'!H$5,'Forecast Summary-FY26'!$D:$D, 'Analysis-School'!H$3)</f>
        <v>5</v>
      </c>
      <c r="I160" s="355">
        <v>7.7000000000000011</v>
      </c>
      <c r="J160" s="355">
        <f>SUMIFS('Forecast Summary-FY25'!$U:$U,'Forecast Summary-FY25'!$A:$A, 'Analysis-School'!$A160,'Forecast Summary-FY25'!$C:$C, 'Analysis-School'!J$5,'Forecast Summary-FY25'!$D:$D, 'Analysis-School'!J$3)+SUMIFS('Forecast Summary-FY25'!$Y:$Y,'Forecast Summary-FY25'!$A:$A, 'Analysis-School'!$A160,'Forecast Summary-FY25'!$C:$C, 'Analysis-School'!J$5,'Forecast Summary-FY25'!$D:$D, 'Analysis-School'!J$3)</f>
        <v>11</v>
      </c>
      <c r="K160" s="355">
        <v>8.4700000000000024</v>
      </c>
      <c r="L160" s="355">
        <f>SUMIFS('Forecast Summary-FY25'!$U:$U,'Forecast Summary-FY25'!$A:$A, 'Analysis-School'!$A160,'Forecast Summary-FY25'!$C:$C, 'Analysis-School'!L$5,'Forecast Summary-FY25'!$D:$D, 'Analysis-School'!L$3)+SUMIFS('Forecast Summary-FY25'!$Y:$Y,'Forecast Summary-FY25'!$A:$A, 'Analysis-School'!$A160,'Forecast Summary-FY25'!$C:$C, 'Analysis-School'!L$5,'Forecast Summary-FY25'!$D:$D, 'Analysis-School'!L$3)</f>
        <v>10.45</v>
      </c>
      <c r="M160" s="355">
        <f>SUMIFS('Forecast Summary-FY26'!$U:$U,'Forecast Summary-FY26'!$A:$A, 'Analysis-School'!$A160,'Forecast Summary-FY26'!$C:$C, 'Analysis-School'!M$5,'Forecast Summary-FY26'!$D:$D, 'Analysis-School'!M$3)+SUMIFS('Forecast Summary-FY26'!$Y:$Y,'Forecast Summary-FY26'!$A:$A, 'Analysis-School'!$A160,'Forecast Summary-FY26'!$C:$C, 'Analysis-School'!M$5,'Forecast Summary-FY26'!$D:$D, 'Analysis-School'!M$3)</f>
        <v>9.9274999999999984</v>
      </c>
      <c r="N160" s="439">
        <f t="shared" si="43"/>
        <v>0.9854999999999996</v>
      </c>
      <c r="P160" s="354" t="s">
        <v>1896</v>
      </c>
      <c r="Q160" s="355">
        <f>SUMIFS('Forecast Summary-FY26'!$N:$N,'Forecast Summary-FY26'!$A:$A, 'Analysis-School'!$A160,'Forecast Summary-FY26'!$C:$C, 'Analysis-School'!Q$5,'Forecast Summary-FY26'!$D:$D, 'Analysis-School'!Q$3)</f>
        <v>0</v>
      </c>
      <c r="R160" s="355">
        <f>SUMIFS('Forecast Summary-FY26'!$N:$N,'Forecast Summary-FY26'!$A:$A, 'Analysis-School'!$A160,'Forecast Summary-FY26'!$C:$C, 'Analysis-School'!R$5,'Forecast Summary-FY26'!$D:$D, 'Analysis-School'!R$3)</f>
        <v>0</v>
      </c>
      <c r="S160" s="355">
        <f>SUMIFS('Forecast Summary-FY26'!$N:$N,'Forecast Summary-FY26'!$A:$A, 'Analysis-School'!$A160,'Forecast Summary-FY26'!$C:$C, 'Analysis-School'!S$5,'Forecast Summary-FY26'!$D:$D, 'Analysis-School'!S$3)</f>
        <v>527</v>
      </c>
      <c r="T160" s="355">
        <f>SUMIFS('Forecast Summary-FY26'!$N:$N,'Forecast Summary-FY26'!$A:$A, 'Analysis-School'!$A160,'Forecast Summary-FY26'!$C:$C, 'Analysis-School'!T$5,'Forecast Summary-FY26'!$D:$D, 'Analysis-School'!T$3)</f>
        <v>829</v>
      </c>
      <c r="U160" s="355">
        <f>SUMIFS('Forecast Summary-FY26'!$N:$N,'Forecast Summary-FY26'!$A:$A, 'Analysis-School'!$A160,'Forecast Summary-FY26'!$C:$C, 'Analysis-School'!U$5,'Forecast Summary-FY26'!$D:$D, 'Analysis-School'!U$3)</f>
        <v>1008</v>
      </c>
      <c r="V160" s="355">
        <f>SUMIFS('Forecast Summary-FY26'!$N:$N,'Forecast Summary-FY26'!$A:$A, 'Analysis-School'!$A160,'Forecast Summary-FY26'!$C:$C, 'Analysis-School'!V$5,'Forecast Summary-FY26'!$D:$D, 'Analysis-School'!V$3)</f>
        <v>794</v>
      </c>
      <c r="W160" s="355">
        <v>873.40000000000009</v>
      </c>
      <c r="X160" s="355">
        <f>SUMIFS('Forecast Summary-FY25'!$O:$O,'Forecast Summary-FY25'!$A:$A, 'Analysis-School'!$A160,'Forecast Summary-FY25'!$C:$C, 'Analysis-School'!X$5,'Forecast Summary-FY25'!$D:$D, 'Analysis-School'!X$3)+SUMIFS('Forecast Summary-FY25'!$P:$P,'Forecast Summary-FY25'!$A:$A, 'Analysis-School'!$A160,'Forecast Summary-FY25'!$C:$C, 'Analysis-School'!X$5,'Forecast Summary-FY25'!$D:$D, 'Analysis-School'!X$3)</f>
        <v>556</v>
      </c>
      <c r="Y160" s="355">
        <v>960.74000000000012</v>
      </c>
      <c r="Z160" s="355">
        <f>SUMIFS('Forecast Summary-FY25'!$O:$O,'Forecast Summary-FY25'!$A:$A, 'Analysis-School'!$A160,'Forecast Summary-FY25'!$C:$C, 'Analysis-School'!Z$5,'Forecast Summary-FY25'!$D:$D, 'Analysis-School'!Z$3)+SUMIFS('Forecast Summary-FY25'!$P:$P,'Forecast Summary-FY25'!$A:$A, 'Analysis-School'!$A160,'Forecast Summary-FY25'!$C:$C, 'Analysis-School'!Z$5,'Forecast Summary-FY25'!$D:$D, 'Analysis-School'!Z$3)</f>
        <v>611.6</v>
      </c>
      <c r="AA160" s="356">
        <f>SUMIFS('Forecast Summary-FY26'!$O:$O,'Forecast Summary-FY26'!$A:$A, 'Analysis-School'!$A160,'Forecast Summary-FY26'!$C:$C, 'Analysis-School'!AA$5,'Forecast Summary-FY26'!$D:$D, 'Analysis-School'!AA$3)+SUMIFS('Forecast Summary-FY26'!$P:$P,'Forecast Summary-FY26'!$A:$A, 'Analysis-School'!$A160,'Forecast Summary-FY26'!$C:$C, 'Analysis-School'!AA$5,'Forecast Summary-FY26'!$D:$D, 'Analysis-School'!AA$3)</f>
        <v>672.7600000000001</v>
      </c>
      <c r="AB160" s="439">
        <f t="shared" si="42"/>
        <v>-0.15269521410579334</v>
      </c>
      <c r="AD160" s="354" t="s">
        <v>1896</v>
      </c>
      <c r="AE160" s="355">
        <f>SUMIFS('Forecast Summary-FY26'!$AO:$AO,'Forecast Summary-FY26'!$A:$A, 'Analysis-School'!$A160,'Forecast Summary-FY26'!$C:$C, 'Analysis-School'!AE$5,'Forecast Summary-FY26'!$D:$D, 'Analysis-School'!AE$3)</f>
        <v>3</v>
      </c>
      <c r="AF160" s="355">
        <f>SUMIFS('Forecast Summary-FY26'!$AO:$AO,'Forecast Summary-FY26'!$A:$A, 'Analysis-School'!$A160,'Forecast Summary-FY26'!$C:$C, 'Analysis-School'!AF$5,'Forecast Summary-FY26'!$D:$D, 'Analysis-School'!AF$3)</f>
        <v>1</v>
      </c>
      <c r="AG160" s="355">
        <f>SUMIFS('Forecast Summary-FY26'!$AO:$AO,'Forecast Summary-FY26'!$A:$A, 'Analysis-School'!$A160,'Forecast Summary-FY26'!$C:$C, 'Analysis-School'!AG$5,'Forecast Summary-FY26'!$D:$D, 'Analysis-School'!AG$3)</f>
        <v>1</v>
      </c>
      <c r="AH160" s="355">
        <f>SUMIFS('Forecast Summary-FY26'!$AO:$AO,'Forecast Summary-FY26'!$A:$A, 'Analysis-School'!$A160,'Forecast Summary-FY26'!$C:$C, 'Analysis-School'!AH$5,'Forecast Summary-FY26'!$D:$D, 'Analysis-School'!AH$3)</f>
        <v>3</v>
      </c>
      <c r="AI160" s="355">
        <f>SUMIFS('Forecast Summary-FY26'!$AO:$AO,'Forecast Summary-FY26'!$A:$A, 'Analysis-School'!$A160,'Forecast Summary-FY26'!$C:$C, 'Analysis-School'!AI$5,'Forecast Summary-FY26'!$D:$D, 'Analysis-School'!AI$3)</f>
        <v>0</v>
      </c>
      <c r="AJ160" s="355">
        <f>SUMIFS('Forecast Summary-FY26'!$AO:$AO,'Forecast Summary-FY26'!$A:$A, 'Analysis-School'!$A160,'Forecast Summary-FY26'!$C:$C, 'Analysis-School'!AJ$5,'Forecast Summary-FY26'!$D:$D, 'Analysis-School'!AJ$3)</f>
        <v>0</v>
      </c>
      <c r="AK160" s="355">
        <v>0</v>
      </c>
      <c r="AL160" s="355">
        <f>SUMIFS('Forecast Summary-FY25'!$AS:$AS,'Forecast Summary-FY25'!$A:$A, 'Analysis-School'!$A160,'Forecast Summary-FY25'!$C:$C, 'Analysis-School'!AL$5,'Forecast Summary-FY25'!$D:$D, 'Analysis-School'!AL$3)+SUMIFS('Forecast Summary-FY25'!$AW:$AW,'Forecast Summary-FY25'!$A:$A, 'Analysis-School'!$A160,'Forecast Summary-FY25'!$C:$C, 'Analysis-School'!AL$5,'Forecast Summary-FY25'!$D:$D, 'Analysis-School'!AL$3)</f>
        <v>0</v>
      </c>
      <c r="AM160" s="355">
        <v>0</v>
      </c>
      <c r="AN160" s="355">
        <f>SUMIFS('Forecast Summary-FY25'!$AS:$AS,'Forecast Summary-FY25'!$A:$A, 'Analysis-School'!$A160,'Forecast Summary-FY25'!$C:$C, 'Analysis-School'!AN$5,'Forecast Summary-FY25'!$D:$D, 'Analysis-School'!AN$3)+SUMIFS('Forecast Summary-FY25'!$AW:$AW,'Forecast Summary-FY25'!$A:$A, 'Analysis-School'!$A160,'Forecast Summary-FY25'!$C:$C, 'Analysis-School'!AN$5,'Forecast Summary-FY25'!$D:$D, 'Analysis-School'!AN$3)</f>
        <v>1</v>
      </c>
      <c r="AO160" s="355">
        <f>SUMIFS('Forecast Summary-FY26'!$AS:$AS,'Forecast Summary-FY26'!$A:$A, 'Analysis-School'!$A160,'Forecast Summary-FY26'!$C:$C, 'Analysis-School'!AO$5,'Forecast Summary-FY26'!$D:$D, 'Analysis-School'!AO$3)+SUMIFS('Forecast Summary-FY26'!$AW:$AW,'Forecast Summary-FY26'!$A:$A, 'Analysis-School'!$A160,'Forecast Summary-FY26'!$C:$C, 'Analysis-School'!AO$5,'Forecast Summary-FY26'!$D:$D, 'Analysis-School'!AO$3)</f>
        <v>1</v>
      </c>
      <c r="AP160" s="439" t="str">
        <f t="shared" si="44"/>
        <v>NA</v>
      </c>
    </row>
    <row r="161" spans="1:42">
      <c r="A161" s="10" t="s">
        <v>137</v>
      </c>
      <c r="B161" s="359" t="s">
        <v>1897</v>
      </c>
      <c r="C161" s="360">
        <f>SUMIFS('Forecast Summary-FY26'!$Q:$Q,'Forecast Summary-FY26'!$A:$A, 'Analysis-School'!$A161,'Forecast Summary-FY26'!$C:$C, 'Analysis-School'!C$5,'Forecast Summary-FY26'!$D:$D, 'Analysis-School'!C$3)</f>
        <v>0</v>
      </c>
      <c r="D161" s="360">
        <f>SUMIFS('Forecast Summary-FY26'!$Q:$Q,'Forecast Summary-FY26'!$A:$A, 'Analysis-School'!$A161,'Forecast Summary-FY26'!$C:$C, 'Analysis-School'!D$5,'Forecast Summary-FY26'!$D:$D, 'Analysis-School'!D$3)</f>
        <v>0</v>
      </c>
      <c r="E161" s="360">
        <f>SUMIFS('Forecast Summary-FY26'!$Q:$Q,'Forecast Summary-FY26'!$A:$A, 'Analysis-School'!$A161,'Forecast Summary-FY26'!$C:$C, 'Analysis-School'!E$5,'Forecast Summary-FY26'!$D:$D, 'Analysis-School'!E$3)</f>
        <v>0</v>
      </c>
      <c r="F161" s="360">
        <f>SUMIFS('Forecast Summary-FY26'!$Q:$Q,'Forecast Summary-FY26'!$A:$A, 'Analysis-School'!$A161,'Forecast Summary-FY26'!$C:$C, 'Analysis-School'!F$5,'Forecast Summary-FY26'!$D:$D, 'Analysis-School'!F$3)</f>
        <v>0</v>
      </c>
      <c r="G161" s="360">
        <f>SUMIFS('Forecast Summary-FY26'!$Q:$Q,'Forecast Summary-FY26'!$A:$A, 'Analysis-School'!$A161,'Forecast Summary-FY26'!$C:$C, 'Analysis-School'!G$5,'Forecast Summary-FY26'!$D:$D, 'Analysis-School'!G$3)</f>
        <v>232</v>
      </c>
      <c r="H161" s="360">
        <f>SUMIFS('Forecast Summary-FY26'!$Q:$Q,'Forecast Summary-FY26'!$A:$A, 'Analysis-School'!$A161,'Forecast Summary-FY26'!$C:$C, 'Analysis-School'!H$5,'Forecast Summary-FY26'!$D:$D, 'Analysis-School'!H$3)</f>
        <v>174</v>
      </c>
      <c r="I161" s="360">
        <v>191.4</v>
      </c>
      <c r="J161" s="360">
        <f>SUMIFS('Forecast Summary-FY25'!$U:$U,'Forecast Summary-FY25'!$A:$A, 'Analysis-School'!$A161,'Forecast Summary-FY25'!$C:$C, 'Analysis-School'!J$5,'Forecast Summary-FY25'!$D:$D, 'Analysis-School'!J$3)+SUMIFS('Forecast Summary-FY25'!$Y:$Y,'Forecast Summary-FY25'!$A:$A, 'Analysis-School'!$A161,'Forecast Summary-FY25'!$C:$C, 'Analysis-School'!J$5,'Forecast Summary-FY25'!$D:$D, 'Analysis-School'!J$3)</f>
        <v>314</v>
      </c>
      <c r="K161" s="360">
        <v>210.54000000000002</v>
      </c>
      <c r="L161" s="360">
        <f>SUMIFS('Forecast Summary-FY25'!$U:$U,'Forecast Summary-FY25'!$A:$A, 'Analysis-School'!$A161,'Forecast Summary-FY25'!$C:$C, 'Analysis-School'!L$5,'Forecast Summary-FY25'!$D:$D, 'Analysis-School'!L$3)+SUMIFS('Forecast Summary-FY25'!$Y:$Y,'Forecast Summary-FY25'!$A:$A, 'Analysis-School'!$A161,'Forecast Summary-FY25'!$C:$C, 'Analysis-School'!L$5,'Forecast Summary-FY25'!$D:$D, 'Analysis-School'!L$3)</f>
        <v>298.59999999999997</v>
      </c>
      <c r="M161" s="360">
        <f>SUMIFS('Forecast Summary-FY26'!$U:$U,'Forecast Summary-FY26'!$A:$A, 'Analysis-School'!$A161,'Forecast Summary-FY26'!$C:$C, 'Analysis-School'!M$5,'Forecast Summary-FY26'!$D:$D, 'Analysis-School'!M$3)+SUMIFS('Forecast Summary-FY26'!$Y:$Y,'Forecast Summary-FY26'!$A:$A, 'Analysis-School'!$A161,'Forecast Summary-FY26'!$C:$C, 'Analysis-School'!M$5,'Forecast Summary-FY26'!$D:$D, 'Analysis-School'!M$3)</f>
        <v>284</v>
      </c>
      <c r="N161" s="442">
        <f t="shared" si="43"/>
        <v>0.63218390804597702</v>
      </c>
      <c r="P161" s="359" t="s">
        <v>1897</v>
      </c>
      <c r="Q161" s="360">
        <f>SUMIFS('Forecast Summary-FY26'!$N:$N,'Forecast Summary-FY26'!$A:$A, 'Analysis-School'!$A161,'Forecast Summary-FY26'!$C:$C, 'Analysis-School'!Q$5,'Forecast Summary-FY26'!$D:$D, 'Analysis-School'!Q$3)</f>
        <v>0</v>
      </c>
      <c r="R161" s="360">
        <f>SUMIFS('Forecast Summary-FY26'!$N:$N,'Forecast Summary-FY26'!$A:$A, 'Analysis-School'!$A161,'Forecast Summary-FY26'!$C:$C, 'Analysis-School'!R$5,'Forecast Summary-FY26'!$D:$D, 'Analysis-School'!R$3)</f>
        <v>0</v>
      </c>
      <c r="S161" s="360">
        <f>SUMIFS('Forecast Summary-FY26'!$N:$N,'Forecast Summary-FY26'!$A:$A, 'Analysis-School'!$A161,'Forecast Summary-FY26'!$C:$C, 'Analysis-School'!S$5,'Forecast Summary-FY26'!$D:$D, 'Analysis-School'!S$3)</f>
        <v>0</v>
      </c>
      <c r="T161" s="360">
        <f>SUMIFS('Forecast Summary-FY26'!$N:$N,'Forecast Summary-FY26'!$A:$A, 'Analysis-School'!$A161,'Forecast Summary-FY26'!$C:$C, 'Analysis-School'!T$5,'Forecast Summary-FY26'!$D:$D, 'Analysis-School'!T$3)</f>
        <v>0</v>
      </c>
      <c r="U161" s="360">
        <f>SUMIFS('Forecast Summary-FY26'!$N:$N,'Forecast Summary-FY26'!$A:$A, 'Analysis-School'!$A161,'Forecast Summary-FY26'!$C:$C, 'Analysis-School'!U$5,'Forecast Summary-FY26'!$D:$D, 'Analysis-School'!U$3)</f>
        <v>244</v>
      </c>
      <c r="V161" s="360">
        <f>SUMIFS('Forecast Summary-FY26'!$N:$N,'Forecast Summary-FY26'!$A:$A, 'Analysis-School'!$A161,'Forecast Summary-FY26'!$C:$C, 'Analysis-School'!V$5,'Forecast Summary-FY26'!$D:$D, 'Analysis-School'!V$3)</f>
        <v>160</v>
      </c>
      <c r="W161" s="360">
        <v>176</v>
      </c>
      <c r="X161" s="360">
        <f>SUMIFS('Forecast Summary-FY25'!$O:$O,'Forecast Summary-FY25'!$A:$A, 'Analysis-School'!$A161,'Forecast Summary-FY25'!$C:$C, 'Analysis-School'!X$5,'Forecast Summary-FY25'!$D:$D, 'Analysis-School'!X$3)+SUMIFS('Forecast Summary-FY25'!$P:$P,'Forecast Summary-FY25'!$A:$A, 'Analysis-School'!$A161,'Forecast Summary-FY25'!$C:$C, 'Analysis-School'!X$5,'Forecast Summary-FY25'!$D:$D, 'Analysis-School'!X$3)</f>
        <v>237</v>
      </c>
      <c r="Y161" s="360">
        <v>193.60000000000002</v>
      </c>
      <c r="Z161" s="360">
        <f>SUMIFS('Forecast Summary-FY25'!$O:$O,'Forecast Summary-FY25'!$A:$A, 'Analysis-School'!$A161,'Forecast Summary-FY25'!$C:$C, 'Analysis-School'!Z$5,'Forecast Summary-FY25'!$D:$D, 'Analysis-School'!Z$3)+SUMIFS('Forecast Summary-FY25'!$P:$P,'Forecast Summary-FY25'!$A:$A, 'Analysis-School'!$A161,'Forecast Summary-FY25'!$C:$C, 'Analysis-School'!Z$5,'Forecast Summary-FY25'!$D:$D, 'Analysis-School'!Z$3)</f>
        <v>225.14999999999998</v>
      </c>
      <c r="AA161" s="361">
        <f>SUMIFS('Forecast Summary-FY26'!$O:$O,'Forecast Summary-FY26'!$A:$A, 'Analysis-School'!$A161,'Forecast Summary-FY26'!$C:$C, 'Analysis-School'!AA$5,'Forecast Summary-FY26'!$D:$D, 'Analysis-School'!AA$3)+SUMIFS('Forecast Summary-FY26'!$P:$P,'Forecast Summary-FY26'!$A:$A, 'Analysis-School'!$A161,'Forecast Summary-FY26'!$C:$C, 'Analysis-School'!AA$5,'Forecast Summary-FY26'!$D:$D, 'Analysis-School'!AA$3)</f>
        <v>213.89249999999996</v>
      </c>
      <c r="AB161" s="442">
        <f t="shared" si="42"/>
        <v>0.33682812499999981</v>
      </c>
      <c r="AD161" s="359" t="s">
        <v>1897</v>
      </c>
      <c r="AE161" s="360">
        <f>SUMIFS('Forecast Summary-FY26'!$AO:$AO,'Forecast Summary-FY26'!$A:$A, 'Analysis-School'!$A161,'Forecast Summary-FY26'!$C:$C, 'Analysis-School'!AE$5,'Forecast Summary-FY26'!$D:$D, 'Analysis-School'!AE$3)</f>
        <v>0</v>
      </c>
      <c r="AF161" s="360">
        <f>SUMIFS('Forecast Summary-FY26'!$AO:$AO,'Forecast Summary-FY26'!$A:$A, 'Analysis-School'!$A161,'Forecast Summary-FY26'!$C:$C, 'Analysis-School'!AF$5,'Forecast Summary-FY26'!$D:$D, 'Analysis-School'!AF$3)</f>
        <v>0</v>
      </c>
      <c r="AG161" s="360">
        <f>SUMIFS('Forecast Summary-FY26'!$AO:$AO,'Forecast Summary-FY26'!$A:$A, 'Analysis-School'!$A161,'Forecast Summary-FY26'!$C:$C, 'Analysis-School'!AG$5,'Forecast Summary-FY26'!$D:$D, 'Analysis-School'!AG$3)</f>
        <v>0</v>
      </c>
      <c r="AH161" s="360">
        <f>SUMIFS('Forecast Summary-FY26'!$AO:$AO,'Forecast Summary-FY26'!$A:$A, 'Analysis-School'!$A161,'Forecast Summary-FY26'!$C:$C, 'Analysis-School'!AH$5,'Forecast Summary-FY26'!$D:$D, 'Analysis-School'!AH$3)</f>
        <v>0</v>
      </c>
      <c r="AI161" s="360">
        <f>SUMIFS('Forecast Summary-FY26'!$AO:$AO,'Forecast Summary-FY26'!$A:$A, 'Analysis-School'!$A161,'Forecast Summary-FY26'!$C:$C, 'Analysis-School'!AI$5,'Forecast Summary-FY26'!$D:$D, 'Analysis-School'!AI$3)</f>
        <v>0</v>
      </c>
      <c r="AJ161" s="360">
        <f>SUMIFS('Forecast Summary-FY26'!$AO:$AO,'Forecast Summary-FY26'!$A:$A, 'Analysis-School'!$A161,'Forecast Summary-FY26'!$C:$C, 'Analysis-School'!AJ$5,'Forecast Summary-FY26'!$D:$D, 'Analysis-School'!AJ$3)</f>
        <v>0</v>
      </c>
      <c r="AK161" s="360">
        <v>0</v>
      </c>
      <c r="AL161" s="360">
        <f>SUMIFS('Forecast Summary-FY25'!$AS:$AS,'Forecast Summary-FY25'!$A:$A, 'Analysis-School'!$A161,'Forecast Summary-FY25'!$C:$C, 'Analysis-School'!AL$5,'Forecast Summary-FY25'!$D:$D, 'Analysis-School'!AL$3)+SUMIFS('Forecast Summary-FY25'!$AW:$AW,'Forecast Summary-FY25'!$A:$A, 'Analysis-School'!$A161,'Forecast Summary-FY25'!$C:$C, 'Analysis-School'!AL$5,'Forecast Summary-FY25'!$D:$D, 'Analysis-School'!AL$3)</f>
        <v>0</v>
      </c>
      <c r="AM161" s="360">
        <v>0</v>
      </c>
      <c r="AN161" s="360">
        <f>SUMIFS('Forecast Summary-FY25'!$AS:$AS,'Forecast Summary-FY25'!$A:$A, 'Analysis-School'!$A161,'Forecast Summary-FY25'!$C:$C, 'Analysis-School'!AN$5,'Forecast Summary-FY25'!$D:$D, 'Analysis-School'!AN$3)+SUMIFS('Forecast Summary-FY25'!$AW:$AW,'Forecast Summary-FY25'!$A:$A, 'Analysis-School'!$A161,'Forecast Summary-FY25'!$C:$C, 'Analysis-School'!AN$5,'Forecast Summary-FY25'!$D:$D, 'Analysis-School'!AN$3)</f>
        <v>0</v>
      </c>
      <c r="AO161" s="360">
        <f>SUMIFS('Forecast Summary-FY26'!$AS:$AS,'Forecast Summary-FY26'!$A:$A, 'Analysis-School'!$A161,'Forecast Summary-FY26'!$C:$C, 'Analysis-School'!AO$5,'Forecast Summary-FY26'!$D:$D, 'Analysis-School'!AO$3)+SUMIFS('Forecast Summary-FY26'!$AW:$AW,'Forecast Summary-FY26'!$A:$A, 'Analysis-School'!$A161,'Forecast Summary-FY26'!$C:$C, 'Analysis-School'!AO$5,'Forecast Summary-FY26'!$D:$D, 'Analysis-School'!AO$3)</f>
        <v>0</v>
      </c>
      <c r="AP161" s="442" t="str">
        <f t="shared" si="44"/>
        <v>NA</v>
      </c>
    </row>
    <row r="162" spans="1:42">
      <c r="A162" s="10" t="s">
        <v>139</v>
      </c>
      <c r="B162" s="354" t="s">
        <v>1918</v>
      </c>
      <c r="C162" s="355">
        <f>SUMIFS('Forecast Summary-FY26'!$Q:$Q,'Forecast Summary-FY26'!$A:$A, 'Analysis-School'!$A162,'Forecast Summary-FY26'!$C:$C, 'Analysis-School'!C$5,'Forecast Summary-FY26'!$D:$D, 'Analysis-School'!C$3)</f>
        <v>0</v>
      </c>
      <c r="D162" s="355">
        <f>SUMIFS('Forecast Summary-FY26'!$Q:$Q,'Forecast Summary-FY26'!$A:$A, 'Analysis-School'!$A162,'Forecast Summary-FY26'!$C:$C, 'Analysis-School'!D$5,'Forecast Summary-FY26'!$D:$D, 'Analysis-School'!D$3)</f>
        <v>0</v>
      </c>
      <c r="E162" s="355">
        <f>SUMIFS('Forecast Summary-FY26'!$Q:$Q,'Forecast Summary-FY26'!$A:$A, 'Analysis-School'!$A162,'Forecast Summary-FY26'!$C:$C, 'Analysis-School'!E$5,'Forecast Summary-FY26'!$D:$D, 'Analysis-School'!E$3)</f>
        <v>97</v>
      </c>
      <c r="F162" s="355">
        <f>SUMIFS('Forecast Summary-FY26'!$Q:$Q,'Forecast Summary-FY26'!$A:$A, 'Analysis-School'!$A162,'Forecast Summary-FY26'!$C:$C, 'Analysis-School'!F$5,'Forecast Summary-FY26'!$D:$D, 'Analysis-School'!F$3)</f>
        <v>70</v>
      </c>
      <c r="G162" s="355">
        <f>SUMIFS('Forecast Summary-FY26'!$Q:$Q,'Forecast Summary-FY26'!$A:$A, 'Analysis-School'!$A162,'Forecast Summary-FY26'!$C:$C, 'Analysis-School'!G$5,'Forecast Summary-FY26'!$D:$D, 'Analysis-School'!G$3)</f>
        <v>75</v>
      </c>
      <c r="H162" s="355">
        <f>SUMIFS('Forecast Summary-FY26'!$Q:$Q,'Forecast Summary-FY26'!$A:$A, 'Analysis-School'!$A162,'Forecast Summary-FY26'!$C:$C, 'Analysis-School'!H$5,'Forecast Summary-FY26'!$D:$D, 'Analysis-School'!H$3)</f>
        <v>100</v>
      </c>
      <c r="I162" s="355">
        <v>99.367423657250043</v>
      </c>
      <c r="J162" s="355">
        <f>SUMIFS('Forecast Summary-FY25'!$U:$U,'Forecast Summary-FY25'!$A:$A, 'Analysis-School'!$A162,'Forecast Summary-FY25'!$C:$C, 'Analysis-School'!J$5,'Forecast Summary-FY25'!$D:$D, 'Analysis-School'!J$3)+SUMIFS('Forecast Summary-FY25'!$Y:$Y,'Forecast Summary-FY25'!$A:$A, 'Analysis-School'!$A162,'Forecast Summary-FY25'!$C:$C, 'Analysis-School'!J$5,'Forecast Summary-FY25'!$D:$D, 'Analysis-School'!J$3)</f>
        <v>95</v>
      </c>
      <c r="K162" s="355">
        <v>102.57538712700007</v>
      </c>
      <c r="L162" s="355">
        <f>SUMIFS('Forecast Summary-FY25'!$U:$U,'Forecast Summary-FY25'!$A:$A, 'Analysis-School'!$A162,'Forecast Summary-FY25'!$C:$C, 'Analysis-School'!L$5,'Forecast Summary-FY25'!$D:$D, 'Analysis-School'!L$3)+SUMIFS('Forecast Summary-FY25'!$Y:$Y,'Forecast Summary-FY25'!$A:$A, 'Analysis-School'!$A162,'Forecast Summary-FY25'!$C:$C, 'Analysis-School'!L$5,'Forecast Summary-FY25'!$D:$D, 'Analysis-School'!L$3)</f>
        <v>92.65</v>
      </c>
      <c r="M162" s="355">
        <f>SUMIFS('Forecast Summary-FY26'!$U:$U,'Forecast Summary-FY26'!$A:$A, 'Analysis-School'!$A162,'Forecast Summary-FY26'!$C:$C, 'Analysis-School'!M$5,'Forecast Summary-FY26'!$D:$D, 'Analysis-School'!M$3)+SUMIFS('Forecast Summary-FY26'!$Y:$Y,'Forecast Summary-FY26'!$A:$A, 'Analysis-School'!$A162,'Forecast Summary-FY26'!$C:$C, 'Analysis-School'!M$5,'Forecast Summary-FY26'!$D:$D, 'Analysis-School'!M$3)</f>
        <v>79.827500000000001</v>
      </c>
      <c r="N162" s="439">
        <f t="shared" si="43"/>
        <v>-0.20172500000000004</v>
      </c>
      <c r="P162" s="354" t="s">
        <v>1918</v>
      </c>
      <c r="Q162" s="355">
        <f>SUMIFS('Forecast Summary-FY26'!$N:$N,'Forecast Summary-FY26'!$A:$A, 'Analysis-School'!$A162,'Forecast Summary-FY26'!$C:$C, 'Analysis-School'!Q$5,'Forecast Summary-FY26'!$D:$D, 'Analysis-School'!Q$3)</f>
        <v>0</v>
      </c>
      <c r="R162" s="355">
        <f>SUMIFS('Forecast Summary-FY26'!$N:$N,'Forecast Summary-FY26'!$A:$A, 'Analysis-School'!$A162,'Forecast Summary-FY26'!$C:$C, 'Analysis-School'!R$5,'Forecast Summary-FY26'!$D:$D, 'Analysis-School'!R$3)</f>
        <v>0</v>
      </c>
      <c r="S162" s="355">
        <f>SUMIFS('Forecast Summary-FY26'!$N:$N,'Forecast Summary-FY26'!$A:$A, 'Analysis-School'!$A162,'Forecast Summary-FY26'!$C:$C, 'Analysis-School'!S$5,'Forecast Summary-FY26'!$D:$D, 'Analysis-School'!S$3)</f>
        <v>112</v>
      </c>
      <c r="T162" s="355">
        <f>SUMIFS('Forecast Summary-FY26'!$N:$N,'Forecast Summary-FY26'!$A:$A, 'Analysis-School'!$A162,'Forecast Summary-FY26'!$C:$C, 'Analysis-School'!T$5,'Forecast Summary-FY26'!$D:$D, 'Analysis-School'!T$3)</f>
        <v>130</v>
      </c>
      <c r="U162" s="355">
        <f>SUMIFS('Forecast Summary-FY26'!$N:$N,'Forecast Summary-FY26'!$A:$A, 'Analysis-School'!$A162,'Forecast Summary-FY26'!$C:$C, 'Analysis-School'!U$5,'Forecast Summary-FY26'!$D:$D, 'Analysis-School'!U$3)</f>
        <v>125</v>
      </c>
      <c r="V162" s="355">
        <f>SUMIFS('Forecast Summary-FY26'!$N:$N,'Forecast Summary-FY26'!$A:$A, 'Analysis-School'!$A162,'Forecast Summary-FY26'!$C:$C, 'Analysis-School'!V$5,'Forecast Summary-FY26'!$D:$D, 'Analysis-School'!V$3)</f>
        <v>325</v>
      </c>
      <c r="W162" s="355">
        <v>354.43593219160726</v>
      </c>
      <c r="X162" s="355">
        <f>SUMIFS('Forecast Summary-FY25'!$O:$O,'Forecast Summary-FY25'!$A:$A, 'Analysis-School'!$A162,'Forecast Summary-FY25'!$C:$C, 'Analysis-School'!X$5,'Forecast Summary-FY25'!$D:$D, 'Analysis-School'!X$3)+SUMIFS('Forecast Summary-FY25'!$P:$P,'Forecast Summary-FY25'!$A:$A, 'Analysis-School'!$A162,'Forecast Summary-FY25'!$C:$C, 'Analysis-School'!X$5,'Forecast Summary-FY25'!$D:$D, 'Analysis-School'!X$3)</f>
        <v>396</v>
      </c>
      <c r="Y162" s="355">
        <v>389.879525410768</v>
      </c>
      <c r="Z162" s="355">
        <f>SUMIFS('Forecast Summary-FY25'!$O:$O,'Forecast Summary-FY25'!$A:$A, 'Analysis-School'!$A162,'Forecast Summary-FY25'!$C:$C, 'Analysis-School'!Z$5,'Forecast Summary-FY25'!$D:$D, 'Analysis-School'!Z$3)+SUMIFS('Forecast Summary-FY25'!$P:$P,'Forecast Summary-FY25'!$A:$A, 'Analysis-School'!$A162,'Forecast Summary-FY25'!$C:$C, 'Analysis-School'!Z$5,'Forecast Summary-FY25'!$D:$D, 'Analysis-School'!Z$3)</f>
        <v>382.04999999999995</v>
      </c>
      <c r="AA162" s="356">
        <f>SUMIFS('Forecast Summary-FY26'!$O:$O,'Forecast Summary-FY26'!$A:$A, 'Analysis-School'!$A162,'Forecast Summary-FY26'!$C:$C, 'Analysis-School'!AA$5,'Forecast Summary-FY26'!$D:$D, 'Analysis-School'!AA$3)+SUMIFS('Forecast Summary-FY26'!$P:$P,'Forecast Summary-FY26'!$A:$A, 'Analysis-School'!$A162,'Forecast Summary-FY26'!$C:$C, 'Analysis-School'!AA$5,'Forecast Summary-FY26'!$D:$D, 'Analysis-School'!AA$3)</f>
        <v>369.38249999999994</v>
      </c>
      <c r="AB162" s="439">
        <f t="shared" si="42"/>
        <v>0.13656153846153818</v>
      </c>
      <c r="AD162" s="354" t="s">
        <v>1918</v>
      </c>
      <c r="AE162" s="355">
        <f>SUMIFS('Forecast Summary-FY26'!$AO:$AO,'Forecast Summary-FY26'!$A:$A, 'Analysis-School'!$A162,'Forecast Summary-FY26'!$C:$C, 'Analysis-School'!AE$5,'Forecast Summary-FY26'!$D:$D, 'Analysis-School'!AE$3)</f>
        <v>0</v>
      </c>
      <c r="AF162" s="355">
        <f>SUMIFS('Forecast Summary-FY26'!$AO:$AO,'Forecast Summary-FY26'!$A:$A, 'Analysis-School'!$A162,'Forecast Summary-FY26'!$C:$C, 'Analysis-School'!AF$5,'Forecast Summary-FY26'!$D:$D, 'Analysis-School'!AF$3)</f>
        <v>0</v>
      </c>
      <c r="AG162" s="355">
        <f>SUMIFS('Forecast Summary-FY26'!$AO:$AO,'Forecast Summary-FY26'!$A:$A, 'Analysis-School'!$A162,'Forecast Summary-FY26'!$C:$C, 'Analysis-School'!AG$5,'Forecast Summary-FY26'!$D:$D, 'Analysis-School'!AG$3)</f>
        <v>0</v>
      </c>
      <c r="AH162" s="355">
        <f>SUMIFS('Forecast Summary-FY26'!$AO:$AO,'Forecast Summary-FY26'!$A:$A, 'Analysis-School'!$A162,'Forecast Summary-FY26'!$C:$C, 'Analysis-School'!AH$5,'Forecast Summary-FY26'!$D:$D, 'Analysis-School'!AH$3)</f>
        <v>0</v>
      </c>
      <c r="AI162" s="355">
        <f>SUMIFS('Forecast Summary-FY26'!$AO:$AO,'Forecast Summary-FY26'!$A:$A, 'Analysis-School'!$A162,'Forecast Summary-FY26'!$C:$C, 'Analysis-School'!AI$5,'Forecast Summary-FY26'!$D:$D, 'Analysis-School'!AI$3)</f>
        <v>0</v>
      </c>
      <c r="AJ162" s="355">
        <f>SUMIFS('Forecast Summary-FY26'!$AO:$AO,'Forecast Summary-FY26'!$A:$A, 'Analysis-School'!$A162,'Forecast Summary-FY26'!$C:$C, 'Analysis-School'!AJ$5,'Forecast Summary-FY26'!$D:$D, 'Analysis-School'!AJ$3)</f>
        <v>0</v>
      </c>
      <c r="AK162" s="355">
        <v>0</v>
      </c>
      <c r="AL162" s="355">
        <f>SUMIFS('Forecast Summary-FY25'!$AS:$AS,'Forecast Summary-FY25'!$A:$A, 'Analysis-School'!$A162,'Forecast Summary-FY25'!$C:$C, 'Analysis-School'!AL$5,'Forecast Summary-FY25'!$D:$D, 'Analysis-School'!AL$3)+SUMIFS('Forecast Summary-FY25'!$AW:$AW,'Forecast Summary-FY25'!$A:$A, 'Analysis-School'!$A162,'Forecast Summary-FY25'!$C:$C, 'Analysis-School'!AL$5,'Forecast Summary-FY25'!$D:$D, 'Analysis-School'!AL$3)</f>
        <v>0</v>
      </c>
      <c r="AM162" s="355">
        <v>0</v>
      </c>
      <c r="AN162" s="355">
        <f>SUMIFS('Forecast Summary-FY25'!$AS:$AS,'Forecast Summary-FY25'!$A:$A, 'Analysis-School'!$A162,'Forecast Summary-FY25'!$C:$C, 'Analysis-School'!AN$5,'Forecast Summary-FY25'!$D:$D, 'Analysis-School'!AN$3)+SUMIFS('Forecast Summary-FY25'!$AW:$AW,'Forecast Summary-FY25'!$A:$A, 'Analysis-School'!$A162,'Forecast Summary-FY25'!$C:$C, 'Analysis-School'!AN$5,'Forecast Summary-FY25'!$D:$D, 'Analysis-School'!AN$3)</f>
        <v>0</v>
      </c>
      <c r="AO162" s="355">
        <f>SUMIFS('Forecast Summary-FY26'!$AS:$AS,'Forecast Summary-FY26'!$A:$A, 'Analysis-School'!$A162,'Forecast Summary-FY26'!$C:$C, 'Analysis-School'!AO$5,'Forecast Summary-FY26'!$D:$D, 'Analysis-School'!AO$3)+SUMIFS('Forecast Summary-FY26'!$AW:$AW,'Forecast Summary-FY26'!$A:$A, 'Analysis-School'!$A162,'Forecast Summary-FY26'!$C:$C, 'Analysis-School'!AO$5,'Forecast Summary-FY26'!$D:$D, 'Analysis-School'!AO$3)</f>
        <v>0</v>
      </c>
      <c r="AP162" s="439" t="str">
        <f t="shared" si="44"/>
        <v>NA</v>
      </c>
    </row>
    <row r="163" spans="1:42">
      <c r="A163" s="10" t="s">
        <v>141</v>
      </c>
      <c r="B163" s="359" t="s">
        <v>1898</v>
      </c>
      <c r="C163" s="360">
        <f>SUMIFS('Forecast Summary-FY26'!$Q:$Q,'Forecast Summary-FY26'!$A:$A, 'Analysis-School'!$A163,'Forecast Summary-FY26'!$C:$C, 'Analysis-School'!C$5,'Forecast Summary-FY26'!$D:$D, 'Analysis-School'!C$3)</f>
        <v>0</v>
      </c>
      <c r="D163" s="360">
        <f>SUMIFS('Forecast Summary-FY26'!$Q:$Q,'Forecast Summary-FY26'!$A:$A, 'Analysis-School'!$A163,'Forecast Summary-FY26'!$C:$C, 'Analysis-School'!D$5,'Forecast Summary-FY26'!$D:$D, 'Analysis-School'!D$3)</f>
        <v>0</v>
      </c>
      <c r="E163" s="360">
        <f>SUMIFS('Forecast Summary-FY26'!$Q:$Q,'Forecast Summary-FY26'!$A:$A, 'Analysis-School'!$A163,'Forecast Summary-FY26'!$C:$C, 'Analysis-School'!E$5,'Forecast Summary-FY26'!$D:$D, 'Analysis-School'!E$3)</f>
        <v>0</v>
      </c>
      <c r="F163" s="360">
        <f>SUMIFS('Forecast Summary-FY26'!$Q:$Q,'Forecast Summary-FY26'!$A:$A, 'Analysis-School'!$A163,'Forecast Summary-FY26'!$C:$C, 'Analysis-School'!F$5,'Forecast Summary-FY26'!$D:$D, 'Analysis-School'!F$3)</f>
        <v>5</v>
      </c>
      <c r="G163" s="360">
        <f>SUMIFS('Forecast Summary-FY26'!$Q:$Q,'Forecast Summary-FY26'!$A:$A, 'Analysis-School'!$A163,'Forecast Summary-FY26'!$C:$C, 'Analysis-School'!G$5,'Forecast Summary-FY26'!$D:$D, 'Analysis-School'!G$3)</f>
        <v>39</v>
      </c>
      <c r="H163" s="360">
        <f>SUMIFS('Forecast Summary-FY26'!$Q:$Q,'Forecast Summary-FY26'!$A:$A, 'Analysis-School'!$A163,'Forecast Summary-FY26'!$C:$C, 'Analysis-School'!H$5,'Forecast Summary-FY26'!$D:$D, 'Analysis-School'!H$3)</f>
        <v>59</v>
      </c>
      <c r="I163" s="360">
        <v>64.900000000000006</v>
      </c>
      <c r="J163" s="360">
        <f>SUMIFS('Forecast Summary-FY25'!$U:$U,'Forecast Summary-FY25'!$A:$A, 'Analysis-School'!$A163,'Forecast Summary-FY25'!$C:$C, 'Analysis-School'!J$5,'Forecast Summary-FY25'!$D:$D, 'Analysis-School'!J$3)+SUMIFS('Forecast Summary-FY25'!$Y:$Y,'Forecast Summary-FY25'!$A:$A, 'Analysis-School'!$A163,'Forecast Summary-FY25'!$C:$C, 'Analysis-School'!J$5,'Forecast Summary-FY25'!$D:$D, 'Analysis-School'!J$3)</f>
        <v>53</v>
      </c>
      <c r="K163" s="360">
        <v>71.390000000000015</v>
      </c>
      <c r="L163" s="360">
        <f>SUMIFS('Forecast Summary-FY25'!$U:$U,'Forecast Summary-FY25'!$A:$A, 'Analysis-School'!$A163,'Forecast Summary-FY25'!$C:$C, 'Analysis-School'!L$5,'Forecast Summary-FY25'!$D:$D, 'Analysis-School'!L$3)+SUMIFS('Forecast Summary-FY25'!$Y:$Y,'Forecast Summary-FY25'!$A:$A, 'Analysis-School'!$A163,'Forecast Summary-FY25'!$C:$C, 'Analysis-School'!L$5,'Forecast Summary-FY25'!$D:$D, 'Analysis-School'!L$3)</f>
        <v>53.5</v>
      </c>
      <c r="M163" s="360">
        <f>SUMIFS('Forecast Summary-FY26'!$U:$U,'Forecast Summary-FY26'!$A:$A, 'Analysis-School'!$A163,'Forecast Summary-FY26'!$C:$C, 'Analysis-School'!M$5,'Forecast Summary-FY26'!$D:$D, 'Analysis-School'!M$3)+SUMIFS('Forecast Summary-FY26'!$Y:$Y,'Forecast Summary-FY26'!$A:$A, 'Analysis-School'!$A163,'Forecast Summary-FY26'!$C:$C, 'Analysis-School'!M$5,'Forecast Summary-FY26'!$D:$D, 'Analysis-School'!M$3)</f>
        <v>54.290000000000006</v>
      </c>
      <c r="N163" s="442">
        <f t="shared" si="43"/>
        <v>-7.9830508474576178E-2</v>
      </c>
      <c r="P163" s="359" t="s">
        <v>1898</v>
      </c>
      <c r="Q163" s="360">
        <f>SUMIFS('Forecast Summary-FY26'!$N:$N,'Forecast Summary-FY26'!$A:$A, 'Analysis-School'!$A163,'Forecast Summary-FY26'!$C:$C, 'Analysis-School'!Q$5,'Forecast Summary-FY26'!$D:$D, 'Analysis-School'!Q$3)</f>
        <v>0</v>
      </c>
      <c r="R163" s="360">
        <f>SUMIFS('Forecast Summary-FY26'!$N:$N,'Forecast Summary-FY26'!$A:$A, 'Analysis-School'!$A163,'Forecast Summary-FY26'!$C:$C, 'Analysis-School'!R$5,'Forecast Summary-FY26'!$D:$D, 'Analysis-School'!R$3)</f>
        <v>0</v>
      </c>
      <c r="S163" s="360">
        <f>SUMIFS('Forecast Summary-FY26'!$N:$N,'Forecast Summary-FY26'!$A:$A, 'Analysis-School'!$A163,'Forecast Summary-FY26'!$C:$C, 'Analysis-School'!S$5,'Forecast Summary-FY26'!$D:$D, 'Analysis-School'!S$3)</f>
        <v>238</v>
      </c>
      <c r="T163" s="360">
        <f>SUMIFS('Forecast Summary-FY26'!$N:$N,'Forecast Summary-FY26'!$A:$A, 'Analysis-School'!$A163,'Forecast Summary-FY26'!$C:$C, 'Analysis-School'!T$5,'Forecast Summary-FY26'!$D:$D, 'Analysis-School'!T$3)</f>
        <v>150</v>
      </c>
      <c r="U163" s="360">
        <f>SUMIFS('Forecast Summary-FY26'!$N:$N,'Forecast Summary-FY26'!$A:$A, 'Analysis-School'!$A163,'Forecast Summary-FY26'!$C:$C, 'Analysis-School'!U$5,'Forecast Summary-FY26'!$D:$D, 'Analysis-School'!U$3)</f>
        <v>89</v>
      </c>
      <c r="V163" s="360">
        <f>SUMIFS('Forecast Summary-FY26'!$N:$N,'Forecast Summary-FY26'!$A:$A, 'Analysis-School'!$A163,'Forecast Summary-FY26'!$C:$C, 'Analysis-School'!V$5,'Forecast Summary-FY26'!$D:$D, 'Analysis-School'!V$3)</f>
        <v>186</v>
      </c>
      <c r="W163" s="360">
        <v>176.7</v>
      </c>
      <c r="X163" s="360">
        <f>SUMIFS('Forecast Summary-FY25'!$O:$O,'Forecast Summary-FY25'!$A:$A, 'Analysis-School'!$A163,'Forecast Summary-FY25'!$C:$C, 'Analysis-School'!X$5,'Forecast Summary-FY25'!$D:$D, 'Analysis-School'!X$3)+SUMIFS('Forecast Summary-FY25'!$P:$P,'Forecast Summary-FY25'!$A:$A, 'Analysis-School'!$A163,'Forecast Summary-FY25'!$C:$C, 'Analysis-School'!X$5,'Forecast Summary-FY25'!$D:$D, 'Analysis-School'!X$3)</f>
        <v>226</v>
      </c>
      <c r="Y163" s="360">
        <v>167.86499999999998</v>
      </c>
      <c r="Z163" s="360">
        <f>SUMIFS('Forecast Summary-FY25'!$O:$O,'Forecast Summary-FY25'!$A:$A, 'Analysis-School'!$A163,'Forecast Summary-FY25'!$C:$C, 'Analysis-School'!Z$5,'Forecast Summary-FY25'!$D:$D, 'Analysis-School'!Z$3)+SUMIFS('Forecast Summary-FY25'!$P:$P,'Forecast Summary-FY25'!$A:$A, 'Analysis-School'!$A163,'Forecast Summary-FY25'!$C:$C, 'Analysis-School'!Z$5,'Forecast Summary-FY25'!$D:$D, 'Analysis-School'!Z$3)</f>
        <v>220.1</v>
      </c>
      <c r="AA163" s="361">
        <f>SUMIFS('Forecast Summary-FY26'!$O:$O,'Forecast Summary-FY26'!$A:$A, 'Analysis-School'!$A163,'Forecast Summary-FY26'!$C:$C, 'Analysis-School'!AA$5,'Forecast Summary-FY26'!$D:$D, 'Analysis-School'!AA$3)+SUMIFS('Forecast Summary-FY26'!$P:$P,'Forecast Summary-FY26'!$A:$A, 'Analysis-School'!$A163,'Forecast Summary-FY26'!$C:$C, 'Analysis-School'!AA$5,'Forecast Summary-FY26'!$D:$D, 'Analysis-School'!AA$3)</f>
        <v>215.035</v>
      </c>
      <c r="AB163" s="442">
        <f t="shared" si="42"/>
        <v>0.15610215053763432</v>
      </c>
      <c r="AD163" s="359" t="s">
        <v>1898</v>
      </c>
      <c r="AE163" s="360">
        <f>SUMIFS('Forecast Summary-FY26'!$AO:$AO,'Forecast Summary-FY26'!$A:$A, 'Analysis-School'!$A163,'Forecast Summary-FY26'!$C:$C, 'Analysis-School'!AE$5,'Forecast Summary-FY26'!$D:$D, 'Analysis-School'!AE$3)</f>
        <v>0</v>
      </c>
      <c r="AF163" s="360">
        <f>SUMIFS('Forecast Summary-FY26'!$AO:$AO,'Forecast Summary-FY26'!$A:$A, 'Analysis-School'!$A163,'Forecast Summary-FY26'!$C:$C, 'Analysis-School'!AF$5,'Forecast Summary-FY26'!$D:$D, 'Analysis-School'!AF$3)</f>
        <v>0</v>
      </c>
      <c r="AG163" s="360">
        <f>SUMIFS('Forecast Summary-FY26'!$AO:$AO,'Forecast Summary-FY26'!$A:$A, 'Analysis-School'!$A163,'Forecast Summary-FY26'!$C:$C, 'Analysis-School'!AG$5,'Forecast Summary-FY26'!$D:$D, 'Analysis-School'!AG$3)</f>
        <v>0</v>
      </c>
      <c r="AH163" s="360">
        <f>SUMIFS('Forecast Summary-FY26'!$AO:$AO,'Forecast Summary-FY26'!$A:$A, 'Analysis-School'!$A163,'Forecast Summary-FY26'!$C:$C, 'Analysis-School'!AH$5,'Forecast Summary-FY26'!$D:$D, 'Analysis-School'!AH$3)</f>
        <v>0</v>
      </c>
      <c r="AI163" s="360">
        <f>SUMIFS('Forecast Summary-FY26'!$AO:$AO,'Forecast Summary-FY26'!$A:$A, 'Analysis-School'!$A163,'Forecast Summary-FY26'!$C:$C, 'Analysis-School'!AI$5,'Forecast Summary-FY26'!$D:$D, 'Analysis-School'!AI$3)</f>
        <v>0</v>
      </c>
      <c r="AJ163" s="360">
        <f>SUMIFS('Forecast Summary-FY26'!$AO:$AO,'Forecast Summary-FY26'!$A:$A, 'Analysis-School'!$A163,'Forecast Summary-FY26'!$C:$C, 'Analysis-School'!AJ$5,'Forecast Summary-FY26'!$D:$D, 'Analysis-School'!AJ$3)</f>
        <v>0</v>
      </c>
      <c r="AK163" s="360">
        <v>0</v>
      </c>
      <c r="AL163" s="360">
        <f>SUMIFS('Forecast Summary-FY25'!$AS:$AS,'Forecast Summary-FY25'!$A:$A, 'Analysis-School'!$A163,'Forecast Summary-FY25'!$C:$C, 'Analysis-School'!AL$5,'Forecast Summary-FY25'!$D:$D, 'Analysis-School'!AL$3)+SUMIFS('Forecast Summary-FY25'!$AW:$AW,'Forecast Summary-FY25'!$A:$A, 'Analysis-School'!$A163,'Forecast Summary-FY25'!$C:$C, 'Analysis-School'!AL$5,'Forecast Summary-FY25'!$D:$D, 'Analysis-School'!AL$3)</f>
        <v>0</v>
      </c>
      <c r="AM163" s="360">
        <v>0</v>
      </c>
      <c r="AN163" s="360">
        <f>SUMIFS('Forecast Summary-FY25'!$AS:$AS,'Forecast Summary-FY25'!$A:$A, 'Analysis-School'!$A163,'Forecast Summary-FY25'!$C:$C, 'Analysis-School'!AN$5,'Forecast Summary-FY25'!$D:$D, 'Analysis-School'!AN$3)+SUMIFS('Forecast Summary-FY25'!$AW:$AW,'Forecast Summary-FY25'!$A:$A, 'Analysis-School'!$A163,'Forecast Summary-FY25'!$C:$C, 'Analysis-School'!AN$5,'Forecast Summary-FY25'!$D:$D, 'Analysis-School'!AN$3)</f>
        <v>0</v>
      </c>
      <c r="AO163" s="360">
        <f>SUMIFS('Forecast Summary-FY26'!$AS:$AS,'Forecast Summary-FY26'!$A:$A, 'Analysis-School'!$A163,'Forecast Summary-FY26'!$C:$C, 'Analysis-School'!AO$5,'Forecast Summary-FY26'!$D:$D, 'Analysis-School'!AO$3)+SUMIFS('Forecast Summary-FY26'!$AW:$AW,'Forecast Summary-FY26'!$A:$A, 'Analysis-School'!$A163,'Forecast Summary-FY26'!$C:$C, 'Analysis-School'!AO$5,'Forecast Summary-FY26'!$D:$D, 'Analysis-School'!AO$3)</f>
        <v>0</v>
      </c>
      <c r="AP163" s="442" t="str">
        <f t="shared" si="44"/>
        <v>NA</v>
      </c>
    </row>
    <row r="164" spans="1:42">
      <c r="A164" s="10" t="s">
        <v>143</v>
      </c>
      <c r="B164" s="354" t="s">
        <v>1899</v>
      </c>
      <c r="C164" s="355">
        <f>SUMIFS('Forecast Summary-FY26'!$Q:$Q,'Forecast Summary-FY26'!$A:$A, 'Analysis-School'!$A164,'Forecast Summary-FY26'!$C:$C, 'Analysis-School'!C$5,'Forecast Summary-FY26'!$D:$D, 'Analysis-School'!C$3)</f>
        <v>0</v>
      </c>
      <c r="D164" s="355">
        <f>SUMIFS('Forecast Summary-FY26'!$Q:$Q,'Forecast Summary-FY26'!$A:$A, 'Analysis-School'!$A164,'Forecast Summary-FY26'!$C:$C, 'Analysis-School'!D$5,'Forecast Summary-FY26'!$D:$D, 'Analysis-School'!D$3)</f>
        <v>0</v>
      </c>
      <c r="E164" s="355">
        <f>SUMIFS('Forecast Summary-FY26'!$Q:$Q,'Forecast Summary-FY26'!$A:$A, 'Analysis-School'!$A164,'Forecast Summary-FY26'!$C:$C, 'Analysis-School'!E$5,'Forecast Summary-FY26'!$D:$D, 'Analysis-School'!E$3)</f>
        <v>19</v>
      </c>
      <c r="F164" s="355">
        <f>SUMIFS('Forecast Summary-FY26'!$Q:$Q,'Forecast Summary-FY26'!$A:$A, 'Analysis-School'!$A164,'Forecast Summary-FY26'!$C:$C, 'Analysis-School'!F$5,'Forecast Summary-FY26'!$D:$D, 'Analysis-School'!F$3)</f>
        <v>42</v>
      </c>
      <c r="G164" s="355">
        <f>SUMIFS('Forecast Summary-FY26'!$Q:$Q,'Forecast Summary-FY26'!$A:$A, 'Analysis-School'!$A164,'Forecast Summary-FY26'!$C:$C, 'Analysis-School'!G$5,'Forecast Summary-FY26'!$D:$D, 'Analysis-School'!G$3)</f>
        <v>51</v>
      </c>
      <c r="H164" s="355">
        <f>SUMIFS('Forecast Summary-FY26'!$Q:$Q,'Forecast Summary-FY26'!$A:$A, 'Analysis-School'!$A164,'Forecast Summary-FY26'!$C:$C, 'Analysis-School'!H$5,'Forecast Summary-FY26'!$D:$D, 'Analysis-School'!H$3)</f>
        <v>268</v>
      </c>
      <c r="I164" s="355">
        <v>294.8</v>
      </c>
      <c r="J164" s="355">
        <f>SUMIFS('Forecast Summary-FY25'!$U:$U,'Forecast Summary-FY25'!$A:$A, 'Analysis-School'!$A164,'Forecast Summary-FY25'!$C:$C, 'Analysis-School'!J$5,'Forecast Summary-FY25'!$D:$D, 'Analysis-School'!J$3)+SUMIFS('Forecast Summary-FY25'!$Y:$Y,'Forecast Summary-FY25'!$A:$A, 'Analysis-School'!$A164,'Forecast Summary-FY25'!$C:$C, 'Analysis-School'!J$5,'Forecast Summary-FY25'!$D:$D, 'Analysis-School'!J$3)</f>
        <v>259</v>
      </c>
      <c r="K164" s="355">
        <v>324.28000000000003</v>
      </c>
      <c r="L164" s="355">
        <f>SUMIFS('Forecast Summary-FY25'!$U:$U,'Forecast Summary-FY25'!$A:$A, 'Analysis-School'!$A164,'Forecast Summary-FY25'!$C:$C, 'Analysis-School'!L$5,'Forecast Summary-FY25'!$D:$D, 'Analysis-School'!L$3)+SUMIFS('Forecast Summary-FY25'!$Y:$Y,'Forecast Summary-FY25'!$A:$A, 'Analysis-School'!$A164,'Forecast Summary-FY25'!$C:$C, 'Analysis-School'!L$5,'Forecast Summary-FY25'!$D:$D, 'Analysis-School'!L$3)</f>
        <v>286.04999999999995</v>
      </c>
      <c r="M164" s="355">
        <f>SUMIFS('Forecast Summary-FY26'!$U:$U,'Forecast Summary-FY26'!$A:$A, 'Analysis-School'!$A164,'Forecast Summary-FY26'!$C:$C, 'Analysis-School'!M$5,'Forecast Summary-FY26'!$D:$D, 'Analysis-School'!M$3)+SUMIFS('Forecast Summary-FY26'!$Y:$Y,'Forecast Summary-FY26'!$A:$A, 'Analysis-School'!$A164,'Forecast Summary-FY26'!$C:$C, 'Analysis-School'!M$5,'Forecast Summary-FY26'!$D:$D, 'Analysis-School'!M$3)</f>
        <v>273.74749999999995</v>
      </c>
      <c r="N164" s="439">
        <f t="shared" si="43"/>
        <v>2.1445895522387959E-2</v>
      </c>
      <c r="P164" s="354" t="s">
        <v>1899</v>
      </c>
      <c r="Q164" s="355">
        <f>SUMIFS('Forecast Summary-FY26'!$N:$N,'Forecast Summary-FY26'!$A:$A, 'Analysis-School'!$A164,'Forecast Summary-FY26'!$C:$C, 'Analysis-School'!Q$5,'Forecast Summary-FY26'!$D:$D, 'Analysis-School'!Q$3)</f>
        <v>0</v>
      </c>
      <c r="R164" s="355">
        <f>SUMIFS('Forecast Summary-FY26'!$N:$N,'Forecast Summary-FY26'!$A:$A, 'Analysis-School'!$A164,'Forecast Summary-FY26'!$C:$C, 'Analysis-School'!R$5,'Forecast Summary-FY26'!$D:$D, 'Analysis-School'!R$3)</f>
        <v>0</v>
      </c>
      <c r="S164" s="355">
        <f>SUMIFS('Forecast Summary-FY26'!$N:$N,'Forecast Summary-FY26'!$A:$A, 'Analysis-School'!$A164,'Forecast Summary-FY26'!$C:$C, 'Analysis-School'!S$5,'Forecast Summary-FY26'!$D:$D, 'Analysis-School'!S$3)</f>
        <v>17</v>
      </c>
      <c r="T164" s="355">
        <f>SUMIFS('Forecast Summary-FY26'!$N:$N,'Forecast Summary-FY26'!$A:$A, 'Analysis-School'!$A164,'Forecast Summary-FY26'!$C:$C, 'Analysis-School'!T$5,'Forecast Summary-FY26'!$D:$D, 'Analysis-School'!T$3)</f>
        <v>17</v>
      </c>
      <c r="U164" s="355">
        <f>SUMIFS('Forecast Summary-FY26'!$N:$N,'Forecast Summary-FY26'!$A:$A, 'Analysis-School'!$A164,'Forecast Summary-FY26'!$C:$C, 'Analysis-School'!U$5,'Forecast Summary-FY26'!$D:$D, 'Analysis-School'!U$3)</f>
        <v>13</v>
      </c>
      <c r="V164" s="355">
        <f>SUMIFS('Forecast Summary-FY26'!$N:$N,'Forecast Summary-FY26'!$A:$A, 'Analysis-School'!$A164,'Forecast Summary-FY26'!$C:$C, 'Analysis-School'!V$5,'Forecast Summary-FY26'!$D:$D, 'Analysis-School'!V$3)</f>
        <v>17</v>
      </c>
      <c r="W164" s="355">
        <v>16.149999999999999</v>
      </c>
      <c r="X164" s="355">
        <f>SUMIFS('Forecast Summary-FY25'!$O:$O,'Forecast Summary-FY25'!$A:$A, 'Analysis-School'!$A164,'Forecast Summary-FY25'!$C:$C, 'Analysis-School'!X$5,'Forecast Summary-FY25'!$D:$D, 'Analysis-School'!X$3)+SUMIFS('Forecast Summary-FY25'!$P:$P,'Forecast Summary-FY25'!$A:$A, 'Analysis-School'!$A164,'Forecast Summary-FY25'!$C:$C, 'Analysis-School'!X$5,'Forecast Summary-FY25'!$D:$D, 'Analysis-School'!X$3)</f>
        <v>0</v>
      </c>
      <c r="Y164" s="355">
        <v>15.559460867428561</v>
      </c>
      <c r="Z164" s="355">
        <f>SUMIFS('Forecast Summary-FY25'!$O:$O,'Forecast Summary-FY25'!$A:$A, 'Analysis-School'!$A164,'Forecast Summary-FY25'!$C:$C, 'Analysis-School'!Z$5,'Forecast Summary-FY25'!$D:$D, 'Analysis-School'!Z$3)+SUMIFS('Forecast Summary-FY25'!$P:$P,'Forecast Summary-FY25'!$A:$A, 'Analysis-School'!$A164,'Forecast Summary-FY25'!$C:$C, 'Analysis-School'!Z$5,'Forecast Summary-FY25'!$D:$D, 'Analysis-School'!Z$3)</f>
        <v>13</v>
      </c>
      <c r="AA164" s="356">
        <f>SUMIFS('Forecast Summary-FY26'!$O:$O,'Forecast Summary-FY26'!$A:$A, 'Analysis-School'!$A164,'Forecast Summary-FY26'!$C:$C, 'Analysis-School'!AA$5,'Forecast Summary-FY26'!$D:$D, 'Analysis-School'!AA$3)+SUMIFS('Forecast Summary-FY26'!$P:$P,'Forecast Summary-FY26'!$A:$A, 'Analysis-School'!$A164,'Forecast Summary-FY26'!$C:$C, 'Analysis-School'!AA$5,'Forecast Summary-FY26'!$D:$D, 'Analysis-School'!AA$3)</f>
        <v>13</v>
      </c>
      <c r="AB164" s="439">
        <f t="shared" si="42"/>
        <v>-0.23529411764705888</v>
      </c>
      <c r="AD164" s="354" t="s">
        <v>1899</v>
      </c>
      <c r="AE164" s="355">
        <f>SUMIFS('Forecast Summary-FY26'!$AO:$AO,'Forecast Summary-FY26'!$A:$A, 'Analysis-School'!$A164,'Forecast Summary-FY26'!$C:$C, 'Analysis-School'!AE$5,'Forecast Summary-FY26'!$D:$D, 'Analysis-School'!AE$3)</f>
        <v>0</v>
      </c>
      <c r="AF164" s="355">
        <f>SUMIFS('Forecast Summary-FY26'!$AO:$AO,'Forecast Summary-FY26'!$A:$A, 'Analysis-School'!$A164,'Forecast Summary-FY26'!$C:$C, 'Analysis-School'!AF$5,'Forecast Summary-FY26'!$D:$D, 'Analysis-School'!AF$3)</f>
        <v>0</v>
      </c>
      <c r="AG164" s="355">
        <f>SUMIFS('Forecast Summary-FY26'!$AO:$AO,'Forecast Summary-FY26'!$A:$A, 'Analysis-School'!$A164,'Forecast Summary-FY26'!$C:$C, 'Analysis-School'!AG$5,'Forecast Summary-FY26'!$D:$D, 'Analysis-School'!AG$3)</f>
        <v>0</v>
      </c>
      <c r="AH164" s="355">
        <f>SUMIFS('Forecast Summary-FY26'!$AO:$AO,'Forecast Summary-FY26'!$A:$A, 'Analysis-School'!$A164,'Forecast Summary-FY26'!$C:$C, 'Analysis-School'!AH$5,'Forecast Summary-FY26'!$D:$D, 'Analysis-School'!AH$3)</f>
        <v>0</v>
      </c>
      <c r="AI164" s="355">
        <f>SUMIFS('Forecast Summary-FY26'!$AO:$AO,'Forecast Summary-FY26'!$A:$A, 'Analysis-School'!$A164,'Forecast Summary-FY26'!$C:$C, 'Analysis-School'!AI$5,'Forecast Summary-FY26'!$D:$D, 'Analysis-School'!AI$3)</f>
        <v>0</v>
      </c>
      <c r="AJ164" s="355">
        <f>SUMIFS('Forecast Summary-FY26'!$AO:$AO,'Forecast Summary-FY26'!$A:$A, 'Analysis-School'!$A164,'Forecast Summary-FY26'!$C:$C, 'Analysis-School'!AJ$5,'Forecast Summary-FY26'!$D:$D, 'Analysis-School'!AJ$3)</f>
        <v>0</v>
      </c>
      <c r="AK164" s="355">
        <v>0</v>
      </c>
      <c r="AL164" s="355">
        <f>SUMIFS('Forecast Summary-FY25'!$AS:$AS,'Forecast Summary-FY25'!$A:$A, 'Analysis-School'!$A164,'Forecast Summary-FY25'!$C:$C, 'Analysis-School'!AL$5,'Forecast Summary-FY25'!$D:$D, 'Analysis-School'!AL$3)+SUMIFS('Forecast Summary-FY25'!$AW:$AW,'Forecast Summary-FY25'!$A:$A, 'Analysis-School'!$A164,'Forecast Summary-FY25'!$C:$C, 'Analysis-School'!AL$5,'Forecast Summary-FY25'!$D:$D, 'Analysis-School'!AL$3)</f>
        <v>0</v>
      </c>
      <c r="AM164" s="355">
        <v>0</v>
      </c>
      <c r="AN164" s="355">
        <f>SUMIFS('Forecast Summary-FY25'!$AS:$AS,'Forecast Summary-FY25'!$A:$A, 'Analysis-School'!$A164,'Forecast Summary-FY25'!$C:$C, 'Analysis-School'!AN$5,'Forecast Summary-FY25'!$D:$D, 'Analysis-School'!AN$3)+SUMIFS('Forecast Summary-FY25'!$AW:$AW,'Forecast Summary-FY25'!$A:$A, 'Analysis-School'!$A164,'Forecast Summary-FY25'!$C:$C, 'Analysis-School'!AN$5,'Forecast Summary-FY25'!$D:$D, 'Analysis-School'!AN$3)</f>
        <v>0</v>
      </c>
      <c r="AO164" s="355">
        <f>SUMIFS('Forecast Summary-FY26'!$AS:$AS,'Forecast Summary-FY26'!$A:$A, 'Analysis-School'!$A164,'Forecast Summary-FY26'!$C:$C, 'Analysis-School'!AO$5,'Forecast Summary-FY26'!$D:$D, 'Analysis-School'!AO$3)+SUMIFS('Forecast Summary-FY26'!$AW:$AW,'Forecast Summary-FY26'!$A:$A, 'Analysis-School'!$A164,'Forecast Summary-FY26'!$C:$C, 'Analysis-School'!AO$5,'Forecast Summary-FY26'!$D:$D, 'Analysis-School'!AO$3)</f>
        <v>0</v>
      </c>
      <c r="AP164" s="439" t="str">
        <f t="shared" si="44"/>
        <v>NA</v>
      </c>
    </row>
    <row r="165" spans="1:42">
      <c r="A165" s="10" t="s">
        <v>145</v>
      </c>
      <c r="B165" s="359" t="s">
        <v>1769</v>
      </c>
      <c r="C165" s="360">
        <f>SUMIFS('Forecast Summary-FY26'!$Q:$Q,'Forecast Summary-FY26'!$A:$A, 'Analysis-School'!$A165,'Forecast Summary-FY26'!$C:$C, 'Analysis-School'!C$5,'Forecast Summary-FY26'!$D:$D, 'Analysis-School'!C$3)</f>
        <v>0</v>
      </c>
      <c r="D165" s="360">
        <f>SUMIFS('Forecast Summary-FY26'!$Q:$Q,'Forecast Summary-FY26'!$A:$A, 'Analysis-School'!$A165,'Forecast Summary-FY26'!$C:$C, 'Analysis-School'!D$5,'Forecast Summary-FY26'!$D:$D, 'Analysis-School'!D$3)</f>
        <v>0</v>
      </c>
      <c r="E165" s="360">
        <f>SUMIFS('Forecast Summary-FY26'!$Q:$Q,'Forecast Summary-FY26'!$A:$A, 'Analysis-School'!$A165,'Forecast Summary-FY26'!$C:$C, 'Analysis-School'!E$5,'Forecast Summary-FY26'!$D:$D, 'Analysis-School'!E$3)</f>
        <v>7</v>
      </c>
      <c r="F165" s="360">
        <f>SUMIFS('Forecast Summary-FY26'!$Q:$Q,'Forecast Summary-FY26'!$A:$A, 'Analysis-School'!$A165,'Forecast Summary-FY26'!$C:$C, 'Analysis-School'!F$5,'Forecast Summary-FY26'!$D:$D, 'Analysis-School'!F$3)</f>
        <v>0</v>
      </c>
      <c r="G165" s="360">
        <f>SUMIFS('Forecast Summary-FY26'!$Q:$Q,'Forecast Summary-FY26'!$A:$A, 'Analysis-School'!$A165,'Forecast Summary-FY26'!$C:$C, 'Analysis-School'!G$5,'Forecast Summary-FY26'!$D:$D, 'Analysis-School'!G$3)</f>
        <v>0</v>
      </c>
      <c r="H165" s="360">
        <f>SUMIFS('Forecast Summary-FY26'!$Q:$Q,'Forecast Summary-FY26'!$A:$A, 'Analysis-School'!$A165,'Forecast Summary-FY26'!$C:$C, 'Analysis-School'!H$5,'Forecast Summary-FY26'!$D:$D, 'Analysis-School'!H$3)</f>
        <v>0</v>
      </c>
      <c r="I165" s="441">
        <v>0</v>
      </c>
      <c r="J165" s="360">
        <f>SUMIFS('Forecast Summary-FY25'!$U:$U,'Forecast Summary-FY25'!$A:$A, 'Analysis-School'!$A165,'Forecast Summary-FY25'!$C:$C, 'Analysis-School'!J$5,'Forecast Summary-FY25'!$D:$D, 'Analysis-School'!J$3)+SUMIFS('Forecast Summary-FY25'!$Y:$Y,'Forecast Summary-FY25'!$A:$A, 'Analysis-School'!$A165,'Forecast Summary-FY25'!$C:$C, 'Analysis-School'!J$5,'Forecast Summary-FY25'!$D:$D, 'Analysis-School'!J$3)</f>
        <v>384</v>
      </c>
      <c r="K165" s="441">
        <v>0</v>
      </c>
      <c r="L165" s="360">
        <f>SUMIFS('Forecast Summary-FY25'!$U:$U,'Forecast Summary-FY25'!$A:$A, 'Analysis-School'!$A165,'Forecast Summary-FY25'!$C:$C, 'Analysis-School'!L$5,'Forecast Summary-FY25'!$D:$D, 'Analysis-School'!L$3)+SUMIFS('Forecast Summary-FY25'!$Y:$Y,'Forecast Summary-FY25'!$A:$A, 'Analysis-School'!$A165,'Forecast Summary-FY25'!$C:$C, 'Analysis-School'!L$5,'Forecast Summary-FY25'!$D:$D, 'Analysis-School'!L$3)</f>
        <v>364.8</v>
      </c>
      <c r="M165" s="360">
        <f>SUMIFS('Forecast Summary-FY26'!$U:$U,'Forecast Summary-FY26'!$A:$A, 'Analysis-School'!$A165,'Forecast Summary-FY26'!$C:$C, 'Analysis-School'!M$5,'Forecast Summary-FY26'!$D:$D, 'Analysis-School'!M$3)+SUMIFS('Forecast Summary-FY26'!$Y:$Y,'Forecast Summary-FY26'!$A:$A, 'Analysis-School'!$A165,'Forecast Summary-FY26'!$C:$C, 'Analysis-School'!M$5,'Forecast Summary-FY26'!$D:$D, 'Analysis-School'!M$3)</f>
        <v>233.74749999999997</v>
      </c>
      <c r="N165" s="442" t="str">
        <f t="shared" si="43"/>
        <v>NA</v>
      </c>
      <c r="P165" s="359" t="s">
        <v>1769</v>
      </c>
      <c r="Q165" s="360">
        <f>SUMIFS('Forecast Summary-FY26'!$N:$N,'Forecast Summary-FY26'!$A:$A, 'Analysis-School'!$A165,'Forecast Summary-FY26'!$C:$C, 'Analysis-School'!Q$5,'Forecast Summary-FY26'!$D:$D, 'Analysis-School'!Q$3)</f>
        <v>0</v>
      </c>
      <c r="R165" s="360">
        <f>SUMIFS('Forecast Summary-FY26'!$N:$N,'Forecast Summary-FY26'!$A:$A, 'Analysis-School'!$A165,'Forecast Summary-FY26'!$C:$C, 'Analysis-School'!R$5,'Forecast Summary-FY26'!$D:$D, 'Analysis-School'!R$3)</f>
        <v>0</v>
      </c>
      <c r="S165" s="360">
        <f>SUMIFS('Forecast Summary-FY26'!$N:$N,'Forecast Summary-FY26'!$A:$A, 'Analysis-School'!$A165,'Forecast Summary-FY26'!$C:$C, 'Analysis-School'!S$5,'Forecast Summary-FY26'!$D:$D, 'Analysis-School'!S$3)</f>
        <v>166</v>
      </c>
      <c r="T165" s="360">
        <f>SUMIFS('Forecast Summary-FY26'!$N:$N,'Forecast Summary-FY26'!$A:$A, 'Analysis-School'!$A165,'Forecast Summary-FY26'!$C:$C, 'Analysis-School'!T$5,'Forecast Summary-FY26'!$D:$D, 'Analysis-School'!T$3)</f>
        <v>213</v>
      </c>
      <c r="U165" s="360">
        <f>SUMIFS('Forecast Summary-FY26'!$N:$N,'Forecast Summary-FY26'!$A:$A, 'Analysis-School'!$A165,'Forecast Summary-FY26'!$C:$C, 'Analysis-School'!U$5,'Forecast Summary-FY26'!$D:$D, 'Analysis-School'!U$3)</f>
        <v>245</v>
      </c>
      <c r="V165" s="360">
        <f>SUMIFS('Forecast Summary-FY26'!$N:$N,'Forecast Summary-FY26'!$A:$A, 'Analysis-School'!$A165,'Forecast Summary-FY26'!$C:$C, 'Analysis-School'!V$5,'Forecast Summary-FY26'!$D:$D, 'Analysis-School'!V$3)</f>
        <v>141</v>
      </c>
      <c r="W165" s="360">
        <v>155.10000000000002</v>
      </c>
      <c r="X165" s="360">
        <f>SUMIFS('Forecast Summary-FY25'!$O:$O,'Forecast Summary-FY25'!$A:$A, 'Analysis-School'!$A165,'Forecast Summary-FY25'!$C:$C, 'Analysis-School'!X$5,'Forecast Summary-FY25'!$D:$D, 'Analysis-School'!X$3)+SUMIFS('Forecast Summary-FY25'!$P:$P,'Forecast Summary-FY25'!$A:$A, 'Analysis-School'!$A165,'Forecast Summary-FY25'!$C:$C, 'Analysis-School'!X$5,'Forecast Summary-FY25'!$D:$D, 'Analysis-School'!X$3)</f>
        <v>122</v>
      </c>
      <c r="Y165" s="360">
        <v>153.75851728742856</v>
      </c>
      <c r="Z165" s="360">
        <f>SUMIFS('Forecast Summary-FY25'!$O:$O,'Forecast Summary-FY25'!$A:$A, 'Analysis-School'!$A165,'Forecast Summary-FY25'!$C:$C, 'Analysis-School'!Z$5,'Forecast Summary-FY25'!$D:$D, 'Analysis-School'!Z$3)+SUMIFS('Forecast Summary-FY25'!$P:$P,'Forecast Summary-FY25'!$A:$A, 'Analysis-School'!$A165,'Forecast Summary-FY25'!$C:$C, 'Analysis-School'!Z$5,'Forecast Summary-FY25'!$D:$D, 'Analysis-School'!Z$3)</f>
        <v>133.60000000000002</v>
      </c>
      <c r="AA165" s="361">
        <f>SUMIFS('Forecast Summary-FY26'!$O:$O,'Forecast Summary-FY26'!$A:$A, 'Analysis-School'!$A165,'Forecast Summary-FY26'!$C:$C, 'Analysis-School'!AA$5,'Forecast Summary-FY26'!$D:$D, 'Analysis-School'!AA$3)+SUMIFS('Forecast Summary-FY26'!$P:$P,'Forecast Summary-FY26'!$A:$A, 'Analysis-School'!$A165,'Forecast Summary-FY26'!$C:$C, 'Analysis-School'!AA$5,'Forecast Summary-FY26'!$D:$D, 'Analysis-School'!AA$3)</f>
        <v>146.39000000000004</v>
      </c>
      <c r="AB165" s="442">
        <f t="shared" si="42"/>
        <v>3.8226950354610212E-2</v>
      </c>
      <c r="AD165" s="359" t="s">
        <v>1769</v>
      </c>
      <c r="AE165" s="360">
        <f>SUMIFS('Forecast Summary-FY26'!$AO:$AO,'Forecast Summary-FY26'!$A:$A, 'Analysis-School'!$A165,'Forecast Summary-FY26'!$C:$C, 'Analysis-School'!AE$5,'Forecast Summary-FY26'!$D:$D, 'Analysis-School'!AE$3)</f>
        <v>0</v>
      </c>
      <c r="AF165" s="360">
        <f>SUMIFS('Forecast Summary-FY26'!$AO:$AO,'Forecast Summary-FY26'!$A:$A, 'Analysis-School'!$A165,'Forecast Summary-FY26'!$C:$C, 'Analysis-School'!AF$5,'Forecast Summary-FY26'!$D:$D, 'Analysis-School'!AF$3)</f>
        <v>0</v>
      </c>
      <c r="AG165" s="360">
        <f>SUMIFS('Forecast Summary-FY26'!$AO:$AO,'Forecast Summary-FY26'!$A:$A, 'Analysis-School'!$A165,'Forecast Summary-FY26'!$C:$C, 'Analysis-School'!AG$5,'Forecast Summary-FY26'!$D:$D, 'Analysis-School'!AG$3)</f>
        <v>0</v>
      </c>
      <c r="AH165" s="360">
        <f>SUMIFS('Forecast Summary-FY26'!$AO:$AO,'Forecast Summary-FY26'!$A:$A, 'Analysis-School'!$A165,'Forecast Summary-FY26'!$C:$C, 'Analysis-School'!AH$5,'Forecast Summary-FY26'!$D:$D, 'Analysis-School'!AH$3)</f>
        <v>0</v>
      </c>
      <c r="AI165" s="360">
        <f>SUMIFS('Forecast Summary-FY26'!$AO:$AO,'Forecast Summary-FY26'!$A:$A, 'Analysis-School'!$A165,'Forecast Summary-FY26'!$C:$C, 'Analysis-School'!AI$5,'Forecast Summary-FY26'!$D:$D, 'Analysis-School'!AI$3)</f>
        <v>0</v>
      </c>
      <c r="AJ165" s="360">
        <f>SUMIFS('Forecast Summary-FY26'!$AO:$AO,'Forecast Summary-FY26'!$A:$A, 'Analysis-School'!$A165,'Forecast Summary-FY26'!$C:$C, 'Analysis-School'!AJ$5,'Forecast Summary-FY26'!$D:$D, 'Analysis-School'!AJ$3)</f>
        <v>0</v>
      </c>
      <c r="AK165" s="360">
        <v>0</v>
      </c>
      <c r="AL165" s="360">
        <f>SUMIFS('Forecast Summary-FY25'!$AS:$AS,'Forecast Summary-FY25'!$A:$A, 'Analysis-School'!$A165,'Forecast Summary-FY25'!$C:$C, 'Analysis-School'!AL$5,'Forecast Summary-FY25'!$D:$D, 'Analysis-School'!AL$3)+SUMIFS('Forecast Summary-FY25'!$AW:$AW,'Forecast Summary-FY25'!$A:$A, 'Analysis-School'!$A165,'Forecast Summary-FY25'!$C:$C, 'Analysis-School'!AL$5,'Forecast Summary-FY25'!$D:$D, 'Analysis-School'!AL$3)</f>
        <v>0</v>
      </c>
      <c r="AM165" s="360">
        <v>0</v>
      </c>
      <c r="AN165" s="360">
        <f>SUMIFS('Forecast Summary-FY25'!$AS:$AS,'Forecast Summary-FY25'!$A:$A, 'Analysis-School'!$A165,'Forecast Summary-FY25'!$C:$C, 'Analysis-School'!AN$5,'Forecast Summary-FY25'!$D:$D, 'Analysis-School'!AN$3)+SUMIFS('Forecast Summary-FY25'!$AW:$AW,'Forecast Summary-FY25'!$A:$A, 'Analysis-School'!$A165,'Forecast Summary-FY25'!$C:$C, 'Analysis-School'!AN$5,'Forecast Summary-FY25'!$D:$D, 'Analysis-School'!AN$3)</f>
        <v>0</v>
      </c>
      <c r="AO165" s="360">
        <f>SUMIFS('Forecast Summary-FY26'!$AS:$AS,'Forecast Summary-FY26'!$A:$A, 'Analysis-School'!$A165,'Forecast Summary-FY26'!$C:$C, 'Analysis-School'!AO$5,'Forecast Summary-FY26'!$D:$D, 'Analysis-School'!AO$3)+SUMIFS('Forecast Summary-FY26'!$AW:$AW,'Forecast Summary-FY26'!$A:$A, 'Analysis-School'!$A165,'Forecast Summary-FY26'!$C:$C, 'Analysis-School'!AO$5,'Forecast Summary-FY26'!$D:$D, 'Analysis-School'!AO$3)</f>
        <v>0</v>
      </c>
      <c r="AP165" s="442" t="str">
        <f t="shared" si="44"/>
        <v>NA</v>
      </c>
    </row>
    <row r="166" spans="1:42" ht="15.75" thickBot="1">
      <c r="A166"/>
      <c r="B166" s="363" t="s">
        <v>1959</v>
      </c>
      <c r="C166" s="364">
        <f>SUM(C116:C165)</f>
        <v>0</v>
      </c>
      <c r="D166" s="364">
        <f t="shared" ref="D166" si="45">SUM(D116:D165)</f>
        <v>0</v>
      </c>
      <c r="E166" s="364">
        <f t="shared" ref="E166" si="46">SUM(E116:E165)</f>
        <v>6840</v>
      </c>
      <c r="F166" s="364">
        <f t="shared" ref="F166" si="47">SUM(F116:F165)</f>
        <v>6801</v>
      </c>
      <c r="G166" s="364">
        <f t="shared" ref="G166" si="48">SUM(G116:G165)</f>
        <v>9309</v>
      </c>
      <c r="H166" s="364">
        <f t="shared" ref="H166" si="49">SUM(H116:H165)</f>
        <v>8617</v>
      </c>
      <c r="I166" s="364">
        <v>9571.6273127019613</v>
      </c>
      <c r="J166" s="364">
        <f t="shared" ref="J166:K166" si="50">SUM(J116:J165)</f>
        <v>12574</v>
      </c>
      <c r="K166" s="364">
        <f t="shared" si="50"/>
        <v>10132.222480205706</v>
      </c>
      <c r="L166" s="364">
        <f t="shared" ref="L166:M166" si="51">SUM(L116:L165)</f>
        <v>12970.400000000001</v>
      </c>
      <c r="M166" s="364">
        <f t="shared" si="51"/>
        <v>12270.98</v>
      </c>
      <c r="N166" s="526">
        <f t="shared" si="43"/>
        <v>0.42404317047696405</v>
      </c>
      <c r="P166" s="363" t="s">
        <v>1959</v>
      </c>
      <c r="Q166" s="364">
        <f>SUM(Q116:Q165)</f>
        <v>0</v>
      </c>
      <c r="R166" s="364">
        <f t="shared" ref="R166" si="52">SUM(R116:R165)</f>
        <v>0</v>
      </c>
      <c r="S166" s="364">
        <f t="shared" ref="S166" si="53">SUM(S116:S165)</f>
        <v>9869</v>
      </c>
      <c r="T166" s="364">
        <f t="shared" ref="T166" si="54">SUM(T116:T165)</f>
        <v>11314</v>
      </c>
      <c r="U166" s="364">
        <f t="shared" ref="U166" si="55">SUM(U116:U165)</f>
        <v>12806</v>
      </c>
      <c r="V166" s="364">
        <f t="shared" ref="V166" si="56">SUM(V116:V165)</f>
        <v>13346</v>
      </c>
      <c r="W166" s="364">
        <v>14333.986752180861</v>
      </c>
      <c r="X166" s="364">
        <f t="shared" ref="X166:Y166" si="57">SUM(X116:X165)</f>
        <v>17244</v>
      </c>
      <c r="Y166" s="364">
        <f t="shared" si="57"/>
        <v>15432.778884815762</v>
      </c>
      <c r="Z166" s="364">
        <f t="shared" ref="Z166:AA166" si="58">SUM(Z116:Z165)</f>
        <v>17943.149999999998</v>
      </c>
      <c r="AA166" s="364">
        <f t="shared" si="58"/>
        <v>17970.644999999997</v>
      </c>
      <c r="AB166" s="526">
        <f t="shared" si="42"/>
        <v>0.34651918177731122</v>
      </c>
      <c r="AD166" s="363" t="s">
        <v>1959</v>
      </c>
      <c r="AE166" s="364">
        <f>SUM(AE116:AE165)</f>
        <v>413</v>
      </c>
      <c r="AF166" s="364">
        <f t="shared" ref="AF166" si="59">SUM(AF116:AF165)</f>
        <v>508</v>
      </c>
      <c r="AG166" s="364">
        <f t="shared" ref="AG166" si="60">SUM(AG116:AG165)</f>
        <v>543</v>
      </c>
      <c r="AH166" s="364">
        <f t="shared" ref="AH166" si="61">SUM(AH116:AH165)</f>
        <v>496</v>
      </c>
      <c r="AI166" s="364">
        <f t="shared" ref="AI166" si="62">SUM(AI116:AI165)</f>
        <v>471</v>
      </c>
      <c r="AJ166" s="364">
        <f t="shared" ref="AJ166" si="63">SUM(AJ116:AJ165)</f>
        <v>410</v>
      </c>
      <c r="AK166" s="364">
        <v>419.62460541833423</v>
      </c>
      <c r="AL166" s="364">
        <f t="shared" ref="AL166:AM166" si="64">SUM(AL116:AL165)</f>
        <v>473</v>
      </c>
      <c r="AM166" s="364">
        <f t="shared" si="64"/>
        <v>419.66075321109514</v>
      </c>
      <c r="AN166" s="364">
        <f t="shared" ref="AN166:AO166" si="65">SUM(AN116:AN165)</f>
        <v>488.99999999999994</v>
      </c>
      <c r="AO166" s="364">
        <f t="shared" si="65"/>
        <v>483.73499999999996</v>
      </c>
      <c r="AP166" s="526">
        <f t="shared" si="44"/>
        <v>0.17984146341463414</v>
      </c>
    </row>
    <row r="167" spans="1:42" s="93" customFormat="1" ht="15">
      <c r="A167"/>
      <c r="I167" s="511"/>
      <c r="J167" s="346"/>
      <c r="K167" s="511"/>
      <c r="L167" s="346"/>
      <c r="M167" s="346"/>
      <c r="N167" s="346"/>
      <c r="O167" s="346"/>
      <c r="W167" s="511"/>
      <c r="X167" s="346"/>
      <c r="Y167" s="511"/>
      <c r="Z167" s="346"/>
      <c r="AA167" s="346"/>
      <c r="AB167" s="346"/>
      <c r="AC167" s="346"/>
      <c r="AK167" s="511"/>
      <c r="AL167" s="346"/>
      <c r="AM167" s="511"/>
      <c r="AN167" s="346"/>
      <c r="AO167" s="346"/>
    </row>
    <row r="168" spans="1:42" s="93" customFormat="1" ht="15.75" thickBot="1">
      <c r="A168"/>
      <c r="C168" s="435" t="s">
        <v>1934</v>
      </c>
      <c r="D168" s="435" t="s">
        <v>1934</v>
      </c>
      <c r="E168" s="435" t="s">
        <v>1934</v>
      </c>
      <c r="F168" s="435" t="s">
        <v>1934</v>
      </c>
      <c r="G168" s="435" t="s">
        <v>1934</v>
      </c>
      <c r="H168" s="435" t="s">
        <v>1934</v>
      </c>
      <c r="I168" s="513"/>
      <c r="J168" s="514"/>
      <c r="K168" s="435"/>
      <c r="L168" s="435"/>
      <c r="M168" s="435" t="s">
        <v>1937</v>
      </c>
      <c r="N168" s="346"/>
      <c r="O168" s="346"/>
      <c r="Q168" s="435" t="s">
        <v>1934</v>
      </c>
      <c r="R168" s="435" t="s">
        <v>1934</v>
      </c>
      <c r="S168" s="435" t="s">
        <v>1934</v>
      </c>
      <c r="T168" s="435" t="s">
        <v>1934</v>
      </c>
      <c r="U168" s="435" t="s">
        <v>1934</v>
      </c>
      <c r="V168" s="435" t="s">
        <v>1934</v>
      </c>
      <c r="W168" s="513"/>
      <c r="X168" s="514"/>
      <c r="Y168" s="435"/>
      <c r="Z168" s="435"/>
      <c r="AA168" s="435" t="s">
        <v>1937</v>
      </c>
      <c r="AB168" s="346"/>
      <c r="AC168" s="346"/>
      <c r="AE168" s="435" t="s">
        <v>1934</v>
      </c>
      <c r="AF168" s="435" t="s">
        <v>1934</v>
      </c>
      <c r="AG168" s="435" t="s">
        <v>1934</v>
      </c>
      <c r="AH168" s="435" t="s">
        <v>1934</v>
      </c>
      <c r="AI168" s="435" t="s">
        <v>1934</v>
      </c>
      <c r="AJ168" s="435" t="s">
        <v>1934</v>
      </c>
      <c r="AK168" s="513"/>
      <c r="AL168" s="514"/>
      <c r="AM168" s="435"/>
      <c r="AN168" s="435"/>
      <c r="AO168" s="435" t="s">
        <v>1937</v>
      </c>
    </row>
    <row r="169" spans="1:42" ht="19.149999999999999" customHeight="1">
      <c r="A169"/>
      <c r="B169" s="654" t="s">
        <v>1967</v>
      </c>
      <c r="C169" s="655"/>
      <c r="D169" s="655"/>
      <c r="E169" s="655"/>
      <c r="F169" s="655"/>
      <c r="G169" s="655"/>
      <c r="H169" s="655"/>
      <c r="I169" s="655"/>
      <c r="J169" s="655"/>
      <c r="K169" s="655"/>
      <c r="L169" s="655"/>
      <c r="M169" s="524"/>
      <c r="N169" s="658" t="s">
        <v>1982</v>
      </c>
      <c r="P169" s="654" t="s">
        <v>1968</v>
      </c>
      <c r="Q169" s="655"/>
      <c r="R169" s="655"/>
      <c r="S169" s="655"/>
      <c r="T169" s="655"/>
      <c r="U169" s="655"/>
      <c r="V169" s="655"/>
      <c r="W169" s="655"/>
      <c r="X169" s="655"/>
      <c r="Y169" s="655"/>
      <c r="Z169" s="655"/>
      <c r="AA169" s="524"/>
      <c r="AB169" s="658" t="s">
        <v>1982</v>
      </c>
      <c r="AD169" s="654" t="s">
        <v>1969</v>
      </c>
      <c r="AE169" s="655"/>
      <c r="AF169" s="655"/>
      <c r="AG169" s="655"/>
      <c r="AH169" s="655"/>
      <c r="AI169" s="655"/>
      <c r="AJ169" s="655"/>
      <c r="AK169" s="655"/>
      <c r="AL169" s="655"/>
      <c r="AM169" s="655"/>
      <c r="AN169" s="655"/>
      <c r="AO169" s="524"/>
      <c r="AP169" s="658" t="s">
        <v>1982</v>
      </c>
    </row>
    <row r="170" spans="1:42" ht="39" customHeight="1">
      <c r="A170"/>
      <c r="B170" s="347" t="s">
        <v>1983</v>
      </c>
      <c r="C170" s="351">
        <v>2018</v>
      </c>
      <c r="D170" s="351">
        <v>2019</v>
      </c>
      <c r="E170" s="351">
        <v>2020</v>
      </c>
      <c r="F170" s="351">
        <v>2021</v>
      </c>
      <c r="G170" s="351">
        <v>2022</v>
      </c>
      <c r="H170" s="351">
        <v>2023</v>
      </c>
      <c r="I170" s="348" t="s">
        <v>2301</v>
      </c>
      <c r="J170" s="351">
        <v>2024</v>
      </c>
      <c r="K170" s="348" t="s">
        <v>2302</v>
      </c>
      <c r="L170" s="351">
        <v>2025</v>
      </c>
      <c r="M170" s="351">
        <v>2026</v>
      </c>
      <c r="N170" s="659"/>
      <c r="P170" s="347" t="s">
        <v>1983</v>
      </c>
      <c r="Q170" s="351">
        <v>2018</v>
      </c>
      <c r="R170" s="351">
        <v>2019</v>
      </c>
      <c r="S170" s="351">
        <v>2020</v>
      </c>
      <c r="T170" s="351">
        <v>2021</v>
      </c>
      <c r="U170" s="351">
        <v>2022</v>
      </c>
      <c r="V170" s="351">
        <v>2023</v>
      </c>
      <c r="W170" s="348" t="s">
        <v>2301</v>
      </c>
      <c r="X170" s="351">
        <v>2024</v>
      </c>
      <c r="Y170" s="348" t="s">
        <v>2302</v>
      </c>
      <c r="Z170" s="351">
        <v>2025</v>
      </c>
      <c r="AA170" s="351">
        <v>2026</v>
      </c>
      <c r="AB170" s="659"/>
      <c r="AD170" s="347" t="s">
        <v>1983</v>
      </c>
      <c r="AE170" s="351">
        <v>2018</v>
      </c>
      <c r="AF170" s="351">
        <v>2019</v>
      </c>
      <c r="AG170" s="351">
        <v>2020</v>
      </c>
      <c r="AH170" s="351">
        <v>2021</v>
      </c>
      <c r="AI170" s="351">
        <v>2022</v>
      </c>
      <c r="AJ170" s="351">
        <v>2023</v>
      </c>
      <c r="AK170" s="348" t="s">
        <v>2301</v>
      </c>
      <c r="AL170" s="351">
        <v>2024</v>
      </c>
      <c r="AM170" s="348" t="s">
        <v>2302</v>
      </c>
      <c r="AN170" s="351">
        <v>2025</v>
      </c>
      <c r="AO170" s="351">
        <v>2026</v>
      </c>
      <c r="AP170" s="659"/>
    </row>
    <row r="171" spans="1:42">
      <c r="A171" s="10" t="s">
        <v>45</v>
      </c>
      <c r="B171" s="354" t="s">
        <v>1908</v>
      </c>
      <c r="C171" s="355">
        <f>SUMIFS('Forecast Summary-FY26'!$BY:$BY,'Forecast Summary-FY26'!$A:$A, 'Analysis-School'!$A171,'Forecast Summary-FY26'!$C:$C, 'Analysis-School'!C$5,'Forecast Summary-FY26'!$D:$D, 'Analysis-School'!C$3)</f>
        <v>35</v>
      </c>
      <c r="D171" s="355">
        <f>SUMIFS('Forecast Summary-FY26'!$BY:$BY,'Forecast Summary-FY26'!$A:$A, 'Analysis-School'!$A171,'Forecast Summary-FY26'!$C:$C, 'Analysis-School'!D$5,'Forecast Summary-FY26'!$D:$D, 'Analysis-School'!D$3)</f>
        <v>38</v>
      </c>
      <c r="E171" s="355">
        <f>SUMIFS('Forecast Summary-FY26'!$BY:$BY,'Forecast Summary-FY26'!$A:$A, 'Analysis-School'!$A171,'Forecast Summary-FY26'!$C:$C, 'Analysis-School'!E$5,'Forecast Summary-FY26'!$D:$D, 'Analysis-School'!E$3)</f>
        <v>17</v>
      </c>
      <c r="F171" s="355">
        <f>SUMIFS('Forecast Summary-FY26'!$BY:$BY,'Forecast Summary-FY26'!$A:$A, 'Analysis-School'!$A171,'Forecast Summary-FY26'!$C:$C, 'Analysis-School'!F$5,'Forecast Summary-FY26'!$D:$D, 'Analysis-School'!F$3)</f>
        <v>41</v>
      </c>
      <c r="G171" s="355">
        <f>SUMIFS('Forecast Summary-FY26'!$BY:$BY,'Forecast Summary-FY26'!$A:$A, 'Analysis-School'!$A171,'Forecast Summary-FY26'!$C:$C, 'Analysis-School'!G$5,'Forecast Summary-FY26'!$D:$D, 'Analysis-School'!G$3)</f>
        <v>60</v>
      </c>
      <c r="H171" s="355">
        <f>SUMIFS('Forecast Summary-FY26'!$BY:$BY,'Forecast Summary-FY26'!$A:$A, 'Analysis-School'!$A171,'Forecast Summary-FY26'!$C:$C, 'Analysis-School'!H$5,'Forecast Summary-FY26'!$D:$D, 'Analysis-School'!H$3)</f>
        <v>48</v>
      </c>
      <c r="I171" s="355">
        <v>52.800000000000004</v>
      </c>
      <c r="J171" s="355">
        <f>SUMIFS('Forecast Summary-FY25'!$BY:$BY,'Forecast Summary-FY25'!$A:$A, 'Analysis-School'!$A171,'Forecast Summary-FY25'!$C:$C, 'Analysis-School'!J$5,'Forecast Summary-FY25'!$D:$D, 'Analysis-School'!J$3)</f>
        <v>66</v>
      </c>
      <c r="K171" s="355">
        <v>58.080000000000013</v>
      </c>
      <c r="L171" s="355">
        <f>SUMIFS('Forecast Summary-FY25'!$BY:$BY,'Forecast Summary-FY25'!$A:$A, 'Analysis-School'!$A171,'Forecast Summary-FY25'!$C:$C, 'Analysis-School'!L$5,'Forecast Summary-FY25'!$D:$D, 'Analysis-School'!L$3)</f>
        <v>62.699999999999996</v>
      </c>
      <c r="M171" s="355">
        <f>SUMIFS('Forecast Summary-FY26'!$BY:$BY,'Forecast Summary-FY26'!$A:$A, 'Analysis-School'!$A171,'Forecast Summary-FY26'!$C:$C, 'Analysis-School'!M$5,'Forecast Summary-FY26'!$D:$D, 'Analysis-School'!M$3)</f>
        <v>59.564999999999991</v>
      </c>
      <c r="N171" s="438">
        <f>(M171/H171-1)</f>
        <v>0.2409374999999998</v>
      </c>
      <c r="P171" s="354" t="s">
        <v>1908</v>
      </c>
      <c r="Q171" s="355">
        <f>SUMIFS('Forecast Summary-FY26'!$BZ:$BZ,'Forecast Summary-FY26'!$A:$A, 'Analysis-School'!$A171,'Forecast Summary-FY26'!$C:$C, 'Analysis-School'!Q$5,'Forecast Summary-FY26'!$D:$D, 'Analysis-School'!Q$3)</f>
        <v>218</v>
      </c>
      <c r="R171" s="355">
        <f>SUMIFS('Forecast Summary-FY26'!$BZ:$BZ,'Forecast Summary-FY26'!$A:$A, 'Analysis-School'!$A171,'Forecast Summary-FY26'!$C:$C, 'Analysis-School'!R$5,'Forecast Summary-FY26'!$D:$D, 'Analysis-School'!R$3)</f>
        <v>278</v>
      </c>
      <c r="S171" s="355">
        <f>SUMIFS('Forecast Summary-FY26'!$BZ:$BZ,'Forecast Summary-FY26'!$A:$A, 'Analysis-School'!$A171,'Forecast Summary-FY26'!$C:$C, 'Analysis-School'!S$5,'Forecast Summary-FY26'!$D:$D, 'Analysis-School'!S$3)</f>
        <v>299</v>
      </c>
      <c r="T171" s="355">
        <f>SUMIFS('Forecast Summary-FY26'!$BZ:$BZ,'Forecast Summary-FY26'!$A:$A, 'Analysis-School'!$A171,'Forecast Summary-FY26'!$C:$C, 'Analysis-School'!T$5,'Forecast Summary-FY26'!$D:$D, 'Analysis-School'!T$3)</f>
        <v>475</v>
      </c>
      <c r="U171" s="355">
        <f>SUMIFS('Forecast Summary-FY26'!$BZ:$BZ,'Forecast Summary-FY26'!$A:$A, 'Analysis-School'!$A171,'Forecast Summary-FY26'!$C:$C, 'Analysis-School'!U$5,'Forecast Summary-FY26'!$D:$D, 'Analysis-School'!U$3)</f>
        <v>579</v>
      </c>
      <c r="V171" s="355">
        <f>SUMIFS('Forecast Summary-FY26'!$BZ:$BZ,'Forecast Summary-FY26'!$A:$A, 'Analysis-School'!$A171,'Forecast Summary-FY26'!$C:$C, 'Analysis-School'!V$5,'Forecast Summary-FY26'!$D:$D, 'Analysis-School'!V$3)</f>
        <v>551</v>
      </c>
      <c r="W171" s="355">
        <v>616</v>
      </c>
      <c r="X171" s="355">
        <f>SUMIFS('Forecast Summary-FY25'!$BZ:$BZ,'Forecast Summary-FY25'!$A:$A, 'Analysis-School'!$A171,'Forecast Summary-FY25'!$C:$C, 'Analysis-School'!X$5,'Forecast Summary-FY25'!$D:$D, 'Analysis-School'!X$3)</f>
        <v>510</v>
      </c>
      <c r="Y171" s="355">
        <v>677.6</v>
      </c>
      <c r="Z171" s="355">
        <f>SUMIFS('Forecast Summary-FY25'!$BZ:$BZ,'Forecast Summary-FY25'!$A:$A, 'Analysis-School'!$A171,'Forecast Summary-FY25'!$C:$C, 'Analysis-School'!Z$5,'Forecast Summary-FY25'!$D:$D, 'Analysis-School'!Z$3)</f>
        <v>510</v>
      </c>
      <c r="AA171" s="355">
        <f>SUMIFS('Forecast Summary-FY26'!$BZ:$BZ,'Forecast Summary-FY26'!$A:$A, 'Analysis-School'!$A171,'Forecast Summary-FY26'!$C:$C, 'Analysis-School'!AA$5,'Forecast Summary-FY26'!$D:$D, 'Analysis-School'!AA$3)</f>
        <v>499</v>
      </c>
      <c r="AB171" s="438">
        <f>(AA171/V171-1)</f>
        <v>-9.4373865698729631E-2</v>
      </c>
      <c r="AD171" s="354" t="s">
        <v>1908</v>
      </c>
      <c r="AE171" s="355">
        <f>SUMIFS('Forecast Summary-FY26'!$CA:$CA,'Forecast Summary-FY26'!$A:$A, 'Analysis-School'!$A171,'Forecast Summary-FY26'!$C:$C, 'Analysis-School'!AE$5,'Forecast Summary-FY26'!$D:$D, 'Analysis-School'!AE$3)</f>
        <v>0</v>
      </c>
      <c r="AF171" s="355">
        <f>SUMIFS('Forecast Summary-FY26'!$CA:$CA,'Forecast Summary-FY26'!$A:$A, 'Analysis-School'!$A171,'Forecast Summary-FY26'!$C:$C, 'Analysis-School'!AF$5,'Forecast Summary-FY26'!$D:$D, 'Analysis-School'!AF$3)</f>
        <v>0</v>
      </c>
      <c r="AG171" s="355">
        <f>SUMIFS('Forecast Summary-FY26'!$CA:$CA,'Forecast Summary-FY26'!$A:$A, 'Analysis-School'!$A171,'Forecast Summary-FY26'!$C:$C, 'Analysis-School'!AG$5,'Forecast Summary-FY26'!$D:$D, 'Analysis-School'!AG$3)</f>
        <v>0</v>
      </c>
      <c r="AH171" s="355">
        <f>SUMIFS('Forecast Summary-FY26'!$CA:$CA,'Forecast Summary-FY26'!$A:$A, 'Analysis-School'!$A171,'Forecast Summary-FY26'!$C:$C, 'Analysis-School'!AH$5,'Forecast Summary-FY26'!$D:$D, 'Analysis-School'!AH$3)</f>
        <v>0</v>
      </c>
      <c r="AI171" s="355">
        <f>SUMIFS('Forecast Summary-FY26'!$CA:$CA,'Forecast Summary-FY26'!$A:$A, 'Analysis-School'!$A171,'Forecast Summary-FY26'!$C:$C, 'Analysis-School'!AI$5,'Forecast Summary-FY26'!$D:$D, 'Analysis-School'!AI$3)</f>
        <v>0</v>
      </c>
      <c r="AJ171" s="355">
        <f>SUMIFS('Forecast Summary-FY26'!$CA:$CA,'Forecast Summary-FY26'!$A:$A, 'Analysis-School'!$A171,'Forecast Summary-FY26'!$C:$C, 'Analysis-School'!AJ$5,'Forecast Summary-FY26'!$D:$D, 'Analysis-School'!AJ$3)</f>
        <v>0</v>
      </c>
      <c r="AK171" s="355">
        <v>0</v>
      </c>
      <c r="AL171" s="355">
        <f>SUMIFS('Forecast Summary-FY25'!$CA:$CA,'Forecast Summary-FY25'!$A:$A, 'Analysis-School'!$A171,'Forecast Summary-FY25'!$C:$C, 'Analysis-School'!AL$5,'Forecast Summary-FY25'!$D:$D, 'Analysis-School'!AL$3)</f>
        <v>0</v>
      </c>
      <c r="AM171" s="355">
        <v>0</v>
      </c>
      <c r="AN171" s="355">
        <f>SUMIFS('Forecast Summary-FY25'!$CA:$CA,'Forecast Summary-FY25'!$A:$A, 'Analysis-School'!$A171,'Forecast Summary-FY25'!$C:$C, 'Analysis-School'!AN$5,'Forecast Summary-FY25'!$D:$D, 'Analysis-School'!AN$3)</f>
        <v>0</v>
      </c>
      <c r="AO171" s="355">
        <f>SUMIFS('Forecast Summary-FY26'!$CA:$CA,'Forecast Summary-FY26'!$A:$A, 'Analysis-School'!$A171,'Forecast Summary-FY26'!$C:$C, 'Analysis-School'!AO$5,'Forecast Summary-FY26'!$D:$D, 'Analysis-School'!AO$3)</f>
        <v>0</v>
      </c>
      <c r="AP171" s="440" t="str">
        <f>IFERROR(AO171/AJ171-1, "NA")</f>
        <v>NA</v>
      </c>
    </row>
    <row r="172" spans="1:42">
      <c r="A172" s="10" t="s">
        <v>48</v>
      </c>
      <c r="B172" s="359" t="s">
        <v>1871</v>
      </c>
      <c r="C172" s="360">
        <f>SUMIFS('Forecast Summary-FY26'!$BY:$BY,'Forecast Summary-FY26'!$A:$A, 'Analysis-School'!$A172,'Forecast Summary-FY26'!$C:$C, 'Analysis-School'!C$5,'Forecast Summary-FY26'!$D:$D, 'Analysis-School'!C$3)</f>
        <v>16</v>
      </c>
      <c r="D172" s="360">
        <f>SUMIFS('Forecast Summary-FY26'!$BY:$BY,'Forecast Summary-FY26'!$A:$A, 'Analysis-School'!$A172,'Forecast Summary-FY26'!$C:$C, 'Analysis-School'!D$5,'Forecast Summary-FY26'!$D:$D, 'Analysis-School'!D$3)</f>
        <v>8</v>
      </c>
      <c r="E172" s="360">
        <f>SUMIFS('Forecast Summary-FY26'!$BY:$BY,'Forecast Summary-FY26'!$A:$A, 'Analysis-School'!$A172,'Forecast Summary-FY26'!$C:$C, 'Analysis-School'!E$5,'Forecast Summary-FY26'!$D:$D, 'Analysis-School'!E$3)</f>
        <v>2</v>
      </c>
      <c r="F172" s="360">
        <f>SUMIFS('Forecast Summary-FY26'!$BY:$BY,'Forecast Summary-FY26'!$A:$A, 'Analysis-School'!$A172,'Forecast Summary-FY26'!$C:$C, 'Analysis-School'!F$5,'Forecast Summary-FY26'!$D:$D, 'Analysis-School'!F$3)</f>
        <v>16</v>
      </c>
      <c r="G172" s="360">
        <f>SUMIFS('Forecast Summary-FY26'!$BY:$BY,'Forecast Summary-FY26'!$A:$A, 'Analysis-School'!$A172,'Forecast Summary-FY26'!$C:$C, 'Analysis-School'!G$5,'Forecast Summary-FY26'!$D:$D, 'Analysis-School'!G$3)</f>
        <v>6</v>
      </c>
      <c r="H172" s="360">
        <f>SUMIFS('Forecast Summary-FY26'!$BY:$BY,'Forecast Summary-FY26'!$A:$A, 'Analysis-School'!$A172,'Forecast Summary-FY26'!$C:$C, 'Analysis-School'!H$5,'Forecast Summary-FY26'!$D:$D, 'Analysis-School'!H$3)</f>
        <v>23</v>
      </c>
      <c r="I172" s="360">
        <v>21.849999999999998</v>
      </c>
      <c r="J172" s="360">
        <f>SUMIFS('Forecast Summary-FY25'!$BY:$BY,'Forecast Summary-FY25'!$A:$A, 'Analysis-School'!$A172,'Forecast Summary-FY25'!$C:$C, 'Analysis-School'!J$5,'Forecast Summary-FY25'!$D:$D, 'Analysis-School'!J$3)</f>
        <v>29</v>
      </c>
      <c r="K172" s="360">
        <v>21.770802523802274</v>
      </c>
      <c r="L172" s="360">
        <f>SUMIFS('Forecast Summary-FY25'!$BY:$BY,'Forecast Summary-FY25'!$A:$A, 'Analysis-School'!$A172,'Forecast Summary-FY25'!$C:$C, 'Analysis-School'!L$5,'Forecast Summary-FY25'!$D:$D, 'Analysis-School'!L$3)</f>
        <v>27.549999999999997</v>
      </c>
      <c r="M172" s="360">
        <f>SUMIFS('Forecast Summary-FY26'!$BY:$BY,'Forecast Summary-FY26'!$A:$A, 'Analysis-School'!$A172,'Forecast Summary-FY26'!$C:$C, 'Analysis-School'!M$5,'Forecast Summary-FY26'!$D:$D, 'Analysis-School'!M$3)</f>
        <v>26.172499999999996</v>
      </c>
      <c r="N172" s="525">
        <f t="shared" ref="N172:N221" si="66">(M172/H172-1)</f>
        <v>0.13793478260869541</v>
      </c>
      <c r="P172" s="359" t="s">
        <v>1871</v>
      </c>
      <c r="Q172" s="360">
        <f>SUMIFS('Forecast Summary-FY26'!$BZ:$BZ,'Forecast Summary-FY26'!$A:$A, 'Analysis-School'!$A172,'Forecast Summary-FY26'!$C:$C, 'Analysis-School'!Q$5,'Forecast Summary-FY26'!$D:$D, 'Analysis-School'!Q$3)</f>
        <v>52</v>
      </c>
      <c r="R172" s="360">
        <f>SUMIFS('Forecast Summary-FY26'!$BZ:$BZ,'Forecast Summary-FY26'!$A:$A, 'Analysis-School'!$A172,'Forecast Summary-FY26'!$C:$C, 'Analysis-School'!R$5,'Forecast Summary-FY26'!$D:$D, 'Analysis-School'!R$3)</f>
        <v>30</v>
      </c>
      <c r="S172" s="360">
        <f>SUMIFS('Forecast Summary-FY26'!$BZ:$BZ,'Forecast Summary-FY26'!$A:$A, 'Analysis-School'!$A172,'Forecast Summary-FY26'!$C:$C, 'Analysis-School'!S$5,'Forecast Summary-FY26'!$D:$D, 'Analysis-School'!S$3)</f>
        <v>48</v>
      </c>
      <c r="T172" s="360">
        <f>SUMIFS('Forecast Summary-FY26'!$BZ:$BZ,'Forecast Summary-FY26'!$A:$A, 'Analysis-School'!$A172,'Forecast Summary-FY26'!$C:$C, 'Analysis-School'!T$5,'Forecast Summary-FY26'!$D:$D, 'Analysis-School'!T$3)</f>
        <v>50</v>
      </c>
      <c r="U172" s="360">
        <f>SUMIFS('Forecast Summary-FY26'!$BZ:$BZ,'Forecast Summary-FY26'!$A:$A, 'Analysis-School'!$A172,'Forecast Summary-FY26'!$C:$C, 'Analysis-School'!U$5,'Forecast Summary-FY26'!$D:$D, 'Analysis-School'!U$3)</f>
        <v>45</v>
      </c>
      <c r="V172" s="360">
        <f>SUMIFS('Forecast Summary-FY26'!$BZ:$BZ,'Forecast Summary-FY26'!$A:$A, 'Analysis-School'!$A172,'Forecast Summary-FY26'!$C:$C, 'Analysis-School'!V$5,'Forecast Summary-FY26'!$D:$D, 'Analysis-School'!V$3)</f>
        <v>43</v>
      </c>
      <c r="W172" s="360">
        <v>49.500000000000007</v>
      </c>
      <c r="X172" s="360">
        <f>SUMIFS('Forecast Summary-FY25'!$BZ:$BZ,'Forecast Summary-FY25'!$A:$A, 'Analysis-School'!$A172,'Forecast Summary-FY25'!$C:$C, 'Analysis-School'!X$5,'Forecast Summary-FY25'!$D:$D, 'Analysis-School'!X$3)</f>
        <v>57</v>
      </c>
      <c r="Y172" s="360">
        <v>52.364671899401706</v>
      </c>
      <c r="Z172" s="360">
        <f>SUMIFS('Forecast Summary-FY25'!$BZ:$BZ,'Forecast Summary-FY25'!$A:$A, 'Analysis-School'!$A172,'Forecast Summary-FY25'!$C:$C, 'Analysis-School'!Z$5,'Forecast Summary-FY25'!$D:$D, 'Analysis-School'!Z$3)</f>
        <v>54.15</v>
      </c>
      <c r="AA172" s="360">
        <f>SUMIFS('Forecast Summary-FY26'!$BZ:$BZ,'Forecast Summary-FY26'!$A:$A, 'Analysis-School'!$A172,'Forecast Summary-FY26'!$C:$C, 'Analysis-School'!AA$5,'Forecast Summary-FY26'!$D:$D, 'Analysis-School'!AA$3)</f>
        <v>50.539999999999992</v>
      </c>
      <c r="AB172" s="525">
        <f t="shared" ref="AB172:AB221" si="67">(AA172/V172-1)</f>
        <v>0.17534883720930217</v>
      </c>
      <c r="AD172" s="359" t="s">
        <v>1871</v>
      </c>
      <c r="AE172" s="360">
        <f>SUMIFS('Forecast Summary-FY26'!$CA:$CA,'Forecast Summary-FY26'!$A:$A, 'Analysis-School'!$A172,'Forecast Summary-FY26'!$C:$C, 'Analysis-School'!AE$5,'Forecast Summary-FY26'!$D:$D, 'Analysis-School'!AE$3)</f>
        <v>0</v>
      </c>
      <c r="AF172" s="360">
        <f>SUMIFS('Forecast Summary-FY26'!$CA:$CA,'Forecast Summary-FY26'!$A:$A, 'Analysis-School'!$A172,'Forecast Summary-FY26'!$C:$C, 'Analysis-School'!AF$5,'Forecast Summary-FY26'!$D:$D, 'Analysis-School'!AF$3)</f>
        <v>0</v>
      </c>
      <c r="AG172" s="360">
        <f>SUMIFS('Forecast Summary-FY26'!$CA:$CA,'Forecast Summary-FY26'!$A:$A, 'Analysis-School'!$A172,'Forecast Summary-FY26'!$C:$C, 'Analysis-School'!AG$5,'Forecast Summary-FY26'!$D:$D, 'Analysis-School'!AG$3)</f>
        <v>0</v>
      </c>
      <c r="AH172" s="360">
        <f>SUMIFS('Forecast Summary-FY26'!$CA:$CA,'Forecast Summary-FY26'!$A:$A, 'Analysis-School'!$A172,'Forecast Summary-FY26'!$C:$C, 'Analysis-School'!AH$5,'Forecast Summary-FY26'!$D:$D, 'Analysis-School'!AH$3)</f>
        <v>0</v>
      </c>
      <c r="AI172" s="360">
        <f>SUMIFS('Forecast Summary-FY26'!$CA:$CA,'Forecast Summary-FY26'!$A:$A, 'Analysis-School'!$A172,'Forecast Summary-FY26'!$C:$C, 'Analysis-School'!AI$5,'Forecast Summary-FY26'!$D:$D, 'Analysis-School'!AI$3)</f>
        <v>0</v>
      </c>
      <c r="AJ172" s="360">
        <f>SUMIFS('Forecast Summary-FY26'!$CA:$CA,'Forecast Summary-FY26'!$A:$A, 'Analysis-School'!$A172,'Forecast Summary-FY26'!$C:$C, 'Analysis-School'!AJ$5,'Forecast Summary-FY26'!$D:$D, 'Analysis-School'!AJ$3)</f>
        <v>0</v>
      </c>
      <c r="AK172" s="360">
        <v>0</v>
      </c>
      <c r="AL172" s="360">
        <f>SUMIFS('Forecast Summary-FY25'!$CA:$CA,'Forecast Summary-FY25'!$A:$A, 'Analysis-School'!$A172,'Forecast Summary-FY25'!$C:$C, 'Analysis-School'!AL$5,'Forecast Summary-FY25'!$D:$D, 'Analysis-School'!AL$3)</f>
        <v>0</v>
      </c>
      <c r="AM172" s="360">
        <v>0</v>
      </c>
      <c r="AN172" s="360">
        <f>SUMIFS('Forecast Summary-FY25'!$CA:$CA,'Forecast Summary-FY25'!$A:$A, 'Analysis-School'!$A172,'Forecast Summary-FY25'!$C:$C, 'Analysis-School'!AN$5,'Forecast Summary-FY25'!$D:$D, 'Analysis-School'!AN$3)</f>
        <v>0</v>
      </c>
      <c r="AO172" s="360">
        <f>SUMIFS('Forecast Summary-FY26'!$CA:$CA,'Forecast Summary-FY26'!$A:$A, 'Analysis-School'!$A172,'Forecast Summary-FY26'!$C:$C, 'Analysis-School'!AO$5,'Forecast Summary-FY26'!$D:$D, 'Analysis-School'!AO$3)</f>
        <v>0</v>
      </c>
      <c r="AP172" s="525" t="str">
        <f t="shared" ref="AP172:AP221" si="68">IFERROR(AO172/AJ172-1, "NA")</f>
        <v>NA</v>
      </c>
    </row>
    <row r="173" spans="1:42">
      <c r="A173" s="10" t="s">
        <v>50</v>
      </c>
      <c r="B173" s="354" t="s">
        <v>1872</v>
      </c>
      <c r="C173" s="355">
        <f>SUMIFS('Forecast Summary-FY26'!$BY:$BY,'Forecast Summary-FY26'!$A:$A, 'Analysis-School'!$A173,'Forecast Summary-FY26'!$C:$C, 'Analysis-School'!C$5,'Forecast Summary-FY26'!$D:$D, 'Analysis-School'!C$3)</f>
        <v>25</v>
      </c>
      <c r="D173" s="355">
        <f>SUMIFS('Forecast Summary-FY26'!$BY:$BY,'Forecast Summary-FY26'!$A:$A, 'Analysis-School'!$A173,'Forecast Summary-FY26'!$C:$C, 'Analysis-School'!D$5,'Forecast Summary-FY26'!$D:$D, 'Analysis-School'!D$3)</f>
        <v>28</v>
      </c>
      <c r="E173" s="355">
        <f>SUMIFS('Forecast Summary-FY26'!$BY:$BY,'Forecast Summary-FY26'!$A:$A, 'Analysis-School'!$A173,'Forecast Summary-FY26'!$C:$C, 'Analysis-School'!E$5,'Forecast Summary-FY26'!$D:$D, 'Analysis-School'!E$3)</f>
        <v>28</v>
      </c>
      <c r="F173" s="355">
        <f>SUMIFS('Forecast Summary-FY26'!$BY:$BY,'Forecast Summary-FY26'!$A:$A, 'Analysis-School'!$A173,'Forecast Summary-FY26'!$C:$C, 'Analysis-School'!F$5,'Forecast Summary-FY26'!$D:$D, 'Analysis-School'!F$3)</f>
        <v>54</v>
      </c>
      <c r="G173" s="355">
        <f>SUMIFS('Forecast Summary-FY26'!$BY:$BY,'Forecast Summary-FY26'!$A:$A, 'Analysis-School'!$A173,'Forecast Summary-FY26'!$C:$C, 'Analysis-School'!G$5,'Forecast Summary-FY26'!$D:$D, 'Analysis-School'!G$3)</f>
        <v>53</v>
      </c>
      <c r="H173" s="355">
        <f>SUMIFS('Forecast Summary-FY26'!$BY:$BY,'Forecast Summary-FY26'!$A:$A, 'Analysis-School'!$A173,'Forecast Summary-FY26'!$C:$C, 'Analysis-School'!H$5,'Forecast Summary-FY26'!$D:$D, 'Analysis-School'!H$3)</f>
        <v>56</v>
      </c>
      <c r="I173" s="355">
        <v>61.600000000000009</v>
      </c>
      <c r="J173" s="355">
        <f>SUMIFS('Forecast Summary-FY25'!$BY:$BY,'Forecast Summary-FY25'!$A:$A, 'Analysis-School'!$A173,'Forecast Summary-FY25'!$C:$C, 'Analysis-School'!J$5,'Forecast Summary-FY25'!$D:$D, 'Analysis-School'!J$3)</f>
        <v>55</v>
      </c>
      <c r="K173" s="355">
        <v>67.760000000000019</v>
      </c>
      <c r="L173" s="355">
        <f>SUMIFS('Forecast Summary-FY25'!$BY:$BY,'Forecast Summary-FY25'!$A:$A, 'Analysis-School'!$A173,'Forecast Summary-FY25'!$C:$C, 'Analysis-School'!L$5,'Forecast Summary-FY25'!$D:$D, 'Analysis-School'!L$3)</f>
        <v>55</v>
      </c>
      <c r="M173" s="355">
        <f>SUMIFS('Forecast Summary-FY26'!$BY:$BY,'Forecast Summary-FY26'!$A:$A, 'Analysis-School'!$A173,'Forecast Summary-FY26'!$C:$C, 'Analysis-School'!M$5,'Forecast Summary-FY26'!$D:$D, 'Analysis-School'!M$3)</f>
        <v>55</v>
      </c>
      <c r="N173" s="439">
        <f t="shared" si="66"/>
        <v>-1.7857142857142905E-2</v>
      </c>
      <c r="P173" s="354" t="s">
        <v>1872</v>
      </c>
      <c r="Q173" s="355">
        <f>SUMIFS('Forecast Summary-FY26'!$BZ:$BZ,'Forecast Summary-FY26'!$A:$A, 'Analysis-School'!$A173,'Forecast Summary-FY26'!$C:$C, 'Analysis-School'!Q$5,'Forecast Summary-FY26'!$D:$D, 'Analysis-School'!Q$3)</f>
        <v>62</v>
      </c>
      <c r="R173" s="355">
        <f>SUMIFS('Forecast Summary-FY26'!$BZ:$BZ,'Forecast Summary-FY26'!$A:$A, 'Analysis-School'!$A173,'Forecast Summary-FY26'!$C:$C, 'Analysis-School'!R$5,'Forecast Summary-FY26'!$D:$D, 'Analysis-School'!R$3)</f>
        <v>79</v>
      </c>
      <c r="S173" s="355">
        <f>SUMIFS('Forecast Summary-FY26'!$BZ:$BZ,'Forecast Summary-FY26'!$A:$A, 'Analysis-School'!$A173,'Forecast Summary-FY26'!$C:$C, 'Analysis-School'!S$5,'Forecast Summary-FY26'!$D:$D, 'Analysis-School'!S$3)</f>
        <v>81</v>
      </c>
      <c r="T173" s="355">
        <f>SUMIFS('Forecast Summary-FY26'!$BZ:$BZ,'Forecast Summary-FY26'!$A:$A, 'Analysis-School'!$A173,'Forecast Summary-FY26'!$C:$C, 'Analysis-School'!T$5,'Forecast Summary-FY26'!$D:$D, 'Analysis-School'!T$3)</f>
        <v>95</v>
      </c>
      <c r="U173" s="355">
        <f>SUMIFS('Forecast Summary-FY26'!$BZ:$BZ,'Forecast Summary-FY26'!$A:$A, 'Analysis-School'!$A173,'Forecast Summary-FY26'!$C:$C, 'Analysis-School'!U$5,'Forecast Summary-FY26'!$D:$D, 'Analysis-School'!U$3)</f>
        <v>128</v>
      </c>
      <c r="V173" s="355">
        <f>SUMIFS('Forecast Summary-FY26'!$BZ:$BZ,'Forecast Summary-FY26'!$A:$A, 'Analysis-School'!$A173,'Forecast Summary-FY26'!$C:$C, 'Analysis-School'!V$5,'Forecast Summary-FY26'!$D:$D, 'Analysis-School'!V$3)</f>
        <v>111</v>
      </c>
      <c r="W173" s="355">
        <v>140.80000000000001</v>
      </c>
      <c r="X173" s="355">
        <f>SUMIFS('Forecast Summary-FY25'!$BZ:$BZ,'Forecast Summary-FY25'!$A:$A, 'Analysis-School'!$A173,'Forecast Summary-FY25'!$C:$C, 'Analysis-School'!X$5,'Forecast Summary-FY25'!$D:$D, 'Analysis-School'!X$3)</f>
        <v>118</v>
      </c>
      <c r="Y173" s="355">
        <v>154.88000000000002</v>
      </c>
      <c r="Z173" s="355">
        <f>SUMIFS('Forecast Summary-FY25'!$BZ:$BZ,'Forecast Summary-FY25'!$A:$A, 'Analysis-School'!$A173,'Forecast Summary-FY25'!$C:$C, 'Analysis-School'!Z$5,'Forecast Summary-FY25'!$D:$D, 'Analysis-School'!Z$3)</f>
        <v>120</v>
      </c>
      <c r="AA173" s="355">
        <f>SUMIFS('Forecast Summary-FY26'!$BZ:$BZ,'Forecast Summary-FY26'!$A:$A, 'Analysis-School'!$A173,'Forecast Summary-FY26'!$C:$C, 'Analysis-School'!AA$5,'Forecast Summary-FY26'!$D:$D, 'Analysis-School'!AA$3)</f>
        <v>108</v>
      </c>
      <c r="AB173" s="439">
        <f t="shared" si="67"/>
        <v>-2.7027027027026973E-2</v>
      </c>
      <c r="AD173" s="354" t="s">
        <v>1872</v>
      </c>
      <c r="AE173" s="355">
        <f>SUMIFS('Forecast Summary-FY26'!$CA:$CA,'Forecast Summary-FY26'!$A:$A, 'Analysis-School'!$A173,'Forecast Summary-FY26'!$C:$C, 'Analysis-School'!AE$5,'Forecast Summary-FY26'!$D:$D, 'Analysis-School'!AE$3)</f>
        <v>0</v>
      </c>
      <c r="AF173" s="355">
        <f>SUMIFS('Forecast Summary-FY26'!$CA:$CA,'Forecast Summary-FY26'!$A:$A, 'Analysis-School'!$A173,'Forecast Summary-FY26'!$C:$C, 'Analysis-School'!AF$5,'Forecast Summary-FY26'!$D:$D, 'Analysis-School'!AF$3)</f>
        <v>0</v>
      </c>
      <c r="AG173" s="355">
        <f>SUMIFS('Forecast Summary-FY26'!$CA:$CA,'Forecast Summary-FY26'!$A:$A, 'Analysis-School'!$A173,'Forecast Summary-FY26'!$C:$C, 'Analysis-School'!AG$5,'Forecast Summary-FY26'!$D:$D, 'Analysis-School'!AG$3)</f>
        <v>0</v>
      </c>
      <c r="AH173" s="355">
        <f>SUMIFS('Forecast Summary-FY26'!$CA:$CA,'Forecast Summary-FY26'!$A:$A, 'Analysis-School'!$A173,'Forecast Summary-FY26'!$C:$C, 'Analysis-School'!AH$5,'Forecast Summary-FY26'!$D:$D, 'Analysis-School'!AH$3)</f>
        <v>0</v>
      </c>
      <c r="AI173" s="355">
        <f>SUMIFS('Forecast Summary-FY26'!$CA:$CA,'Forecast Summary-FY26'!$A:$A, 'Analysis-School'!$A173,'Forecast Summary-FY26'!$C:$C, 'Analysis-School'!AI$5,'Forecast Summary-FY26'!$D:$D, 'Analysis-School'!AI$3)</f>
        <v>0</v>
      </c>
      <c r="AJ173" s="355">
        <f>SUMIFS('Forecast Summary-FY26'!$CA:$CA,'Forecast Summary-FY26'!$A:$A, 'Analysis-School'!$A173,'Forecast Summary-FY26'!$C:$C, 'Analysis-School'!AJ$5,'Forecast Summary-FY26'!$D:$D, 'Analysis-School'!AJ$3)</f>
        <v>0</v>
      </c>
      <c r="AK173" s="355">
        <v>0</v>
      </c>
      <c r="AL173" s="355">
        <f>SUMIFS('Forecast Summary-FY25'!$CA:$CA,'Forecast Summary-FY25'!$A:$A, 'Analysis-School'!$A173,'Forecast Summary-FY25'!$C:$C, 'Analysis-School'!AL$5,'Forecast Summary-FY25'!$D:$D, 'Analysis-School'!AL$3)</f>
        <v>0</v>
      </c>
      <c r="AM173" s="355">
        <v>0</v>
      </c>
      <c r="AN173" s="355">
        <f>SUMIFS('Forecast Summary-FY25'!$CA:$CA,'Forecast Summary-FY25'!$A:$A, 'Analysis-School'!$A173,'Forecast Summary-FY25'!$C:$C, 'Analysis-School'!AN$5,'Forecast Summary-FY25'!$D:$D, 'Analysis-School'!AN$3)</f>
        <v>0</v>
      </c>
      <c r="AO173" s="355">
        <f>SUMIFS('Forecast Summary-FY26'!$CA:$CA,'Forecast Summary-FY26'!$A:$A, 'Analysis-School'!$A173,'Forecast Summary-FY26'!$C:$C, 'Analysis-School'!AO$5,'Forecast Summary-FY26'!$D:$D, 'Analysis-School'!AO$3)</f>
        <v>0</v>
      </c>
      <c r="AP173" s="439" t="str">
        <f t="shared" si="68"/>
        <v>NA</v>
      </c>
    </row>
    <row r="174" spans="1:42">
      <c r="A174" s="10" t="s">
        <v>53</v>
      </c>
      <c r="B174" s="359" t="s">
        <v>1745</v>
      </c>
      <c r="C174" s="360">
        <f>SUMIFS('Forecast Summary-FY26'!$BY:$BY,'Forecast Summary-FY26'!$A:$A, 'Analysis-School'!$A174,'Forecast Summary-FY26'!$C:$C, 'Analysis-School'!C$5,'Forecast Summary-FY26'!$D:$D, 'Analysis-School'!C$3)</f>
        <v>16</v>
      </c>
      <c r="D174" s="360">
        <f>SUMIFS('Forecast Summary-FY26'!$BY:$BY,'Forecast Summary-FY26'!$A:$A, 'Analysis-School'!$A174,'Forecast Summary-FY26'!$C:$C, 'Analysis-School'!D$5,'Forecast Summary-FY26'!$D:$D, 'Analysis-School'!D$3)</f>
        <v>9</v>
      </c>
      <c r="E174" s="360">
        <f>SUMIFS('Forecast Summary-FY26'!$BY:$BY,'Forecast Summary-FY26'!$A:$A, 'Analysis-School'!$A174,'Forecast Summary-FY26'!$C:$C, 'Analysis-School'!E$5,'Forecast Summary-FY26'!$D:$D, 'Analysis-School'!E$3)</f>
        <v>10</v>
      </c>
      <c r="F174" s="360">
        <f>SUMIFS('Forecast Summary-FY26'!$BY:$BY,'Forecast Summary-FY26'!$A:$A, 'Analysis-School'!$A174,'Forecast Summary-FY26'!$C:$C, 'Analysis-School'!F$5,'Forecast Summary-FY26'!$D:$D, 'Analysis-School'!F$3)</f>
        <v>14</v>
      </c>
      <c r="G174" s="360">
        <f>SUMIFS('Forecast Summary-FY26'!$BY:$BY,'Forecast Summary-FY26'!$A:$A, 'Analysis-School'!$A174,'Forecast Summary-FY26'!$C:$C, 'Analysis-School'!G$5,'Forecast Summary-FY26'!$D:$D, 'Analysis-School'!G$3)</f>
        <v>19</v>
      </c>
      <c r="H174" s="360">
        <f>SUMIFS('Forecast Summary-FY26'!$BY:$BY,'Forecast Summary-FY26'!$A:$A, 'Analysis-School'!$A174,'Forecast Summary-FY26'!$C:$C, 'Analysis-School'!H$5,'Forecast Summary-FY26'!$D:$D, 'Analysis-School'!H$3)</f>
        <v>21</v>
      </c>
      <c r="I174" s="360">
        <v>23.1</v>
      </c>
      <c r="J174" s="360">
        <f>SUMIFS('Forecast Summary-FY25'!$BY:$BY,'Forecast Summary-FY25'!$A:$A, 'Analysis-School'!$A174,'Forecast Summary-FY25'!$C:$C, 'Analysis-School'!J$5,'Forecast Summary-FY25'!$D:$D, 'Analysis-School'!J$3)</f>
        <v>20</v>
      </c>
      <c r="K174" s="360">
        <v>25.410000000000004</v>
      </c>
      <c r="L174" s="360">
        <f>SUMIFS('Forecast Summary-FY25'!$BY:$BY,'Forecast Summary-FY25'!$A:$A, 'Analysis-School'!$A174,'Forecast Summary-FY25'!$C:$C, 'Analysis-School'!L$5,'Forecast Summary-FY25'!$D:$D, 'Analysis-School'!L$3)</f>
        <v>20</v>
      </c>
      <c r="M174" s="360">
        <f>SUMIFS('Forecast Summary-FY26'!$BY:$BY,'Forecast Summary-FY26'!$A:$A, 'Analysis-School'!$A174,'Forecast Summary-FY26'!$C:$C, 'Analysis-School'!M$5,'Forecast Summary-FY26'!$D:$D, 'Analysis-School'!M$3)</f>
        <v>20</v>
      </c>
      <c r="N174" s="442">
        <f t="shared" si="66"/>
        <v>-4.7619047619047672E-2</v>
      </c>
      <c r="P174" s="359" t="s">
        <v>1745</v>
      </c>
      <c r="Q174" s="360">
        <f>SUMIFS('Forecast Summary-FY26'!$BZ:$BZ,'Forecast Summary-FY26'!$A:$A, 'Analysis-School'!$A174,'Forecast Summary-FY26'!$C:$C, 'Analysis-School'!Q$5,'Forecast Summary-FY26'!$D:$D, 'Analysis-School'!Q$3)</f>
        <v>15</v>
      </c>
      <c r="R174" s="360">
        <f>SUMIFS('Forecast Summary-FY26'!$BZ:$BZ,'Forecast Summary-FY26'!$A:$A, 'Analysis-School'!$A174,'Forecast Summary-FY26'!$C:$C, 'Analysis-School'!R$5,'Forecast Summary-FY26'!$D:$D, 'Analysis-School'!R$3)</f>
        <v>13</v>
      </c>
      <c r="S174" s="360">
        <f>SUMIFS('Forecast Summary-FY26'!$BZ:$BZ,'Forecast Summary-FY26'!$A:$A, 'Analysis-School'!$A174,'Forecast Summary-FY26'!$C:$C, 'Analysis-School'!S$5,'Forecast Summary-FY26'!$D:$D, 'Analysis-School'!S$3)</f>
        <v>16</v>
      </c>
      <c r="T174" s="360">
        <f>SUMIFS('Forecast Summary-FY26'!$BZ:$BZ,'Forecast Summary-FY26'!$A:$A, 'Analysis-School'!$A174,'Forecast Summary-FY26'!$C:$C, 'Analysis-School'!T$5,'Forecast Summary-FY26'!$D:$D, 'Analysis-School'!T$3)</f>
        <v>23</v>
      </c>
      <c r="U174" s="360">
        <f>SUMIFS('Forecast Summary-FY26'!$BZ:$BZ,'Forecast Summary-FY26'!$A:$A, 'Analysis-School'!$A174,'Forecast Summary-FY26'!$C:$C, 'Analysis-School'!U$5,'Forecast Summary-FY26'!$D:$D, 'Analysis-School'!U$3)</f>
        <v>25</v>
      </c>
      <c r="V174" s="360">
        <f>SUMIFS('Forecast Summary-FY26'!$BZ:$BZ,'Forecast Summary-FY26'!$A:$A, 'Analysis-School'!$A174,'Forecast Summary-FY26'!$C:$C, 'Analysis-School'!V$5,'Forecast Summary-FY26'!$D:$D, 'Analysis-School'!V$3)</f>
        <v>30</v>
      </c>
      <c r="W174" s="360">
        <v>33</v>
      </c>
      <c r="X174" s="360">
        <f>SUMIFS('Forecast Summary-FY25'!$BZ:$BZ,'Forecast Summary-FY25'!$A:$A, 'Analysis-School'!$A174,'Forecast Summary-FY25'!$C:$C, 'Analysis-School'!X$5,'Forecast Summary-FY25'!$D:$D, 'Analysis-School'!X$3)</f>
        <v>34</v>
      </c>
      <c r="Y174" s="360">
        <v>36.300000000000004</v>
      </c>
      <c r="Z174" s="360">
        <f>SUMIFS('Forecast Summary-FY25'!$BZ:$BZ,'Forecast Summary-FY25'!$A:$A, 'Analysis-School'!$A174,'Forecast Summary-FY25'!$C:$C, 'Analysis-School'!Z$5,'Forecast Summary-FY25'!$D:$D, 'Analysis-School'!Z$3)</f>
        <v>35</v>
      </c>
      <c r="AA174" s="360">
        <f>SUMIFS('Forecast Summary-FY26'!$BZ:$BZ,'Forecast Summary-FY26'!$A:$A, 'Analysis-School'!$A174,'Forecast Summary-FY26'!$C:$C, 'Analysis-School'!AA$5,'Forecast Summary-FY26'!$D:$D, 'Analysis-School'!AA$3)</f>
        <v>33</v>
      </c>
      <c r="AB174" s="442">
        <f t="shared" si="67"/>
        <v>0.10000000000000009</v>
      </c>
      <c r="AD174" s="359" t="s">
        <v>1745</v>
      </c>
      <c r="AE174" s="360">
        <f>SUMIFS('Forecast Summary-FY26'!$CA:$CA,'Forecast Summary-FY26'!$A:$A, 'Analysis-School'!$A174,'Forecast Summary-FY26'!$C:$C, 'Analysis-School'!AE$5,'Forecast Summary-FY26'!$D:$D, 'Analysis-School'!AE$3)</f>
        <v>0</v>
      </c>
      <c r="AF174" s="360">
        <f>SUMIFS('Forecast Summary-FY26'!$CA:$CA,'Forecast Summary-FY26'!$A:$A, 'Analysis-School'!$A174,'Forecast Summary-FY26'!$C:$C, 'Analysis-School'!AF$5,'Forecast Summary-FY26'!$D:$D, 'Analysis-School'!AF$3)</f>
        <v>0</v>
      </c>
      <c r="AG174" s="360">
        <f>SUMIFS('Forecast Summary-FY26'!$CA:$CA,'Forecast Summary-FY26'!$A:$A, 'Analysis-School'!$A174,'Forecast Summary-FY26'!$C:$C, 'Analysis-School'!AG$5,'Forecast Summary-FY26'!$D:$D, 'Analysis-School'!AG$3)</f>
        <v>0</v>
      </c>
      <c r="AH174" s="360">
        <f>SUMIFS('Forecast Summary-FY26'!$CA:$CA,'Forecast Summary-FY26'!$A:$A, 'Analysis-School'!$A174,'Forecast Summary-FY26'!$C:$C, 'Analysis-School'!AH$5,'Forecast Summary-FY26'!$D:$D, 'Analysis-School'!AH$3)</f>
        <v>0</v>
      </c>
      <c r="AI174" s="360">
        <f>SUMIFS('Forecast Summary-FY26'!$CA:$CA,'Forecast Summary-FY26'!$A:$A, 'Analysis-School'!$A174,'Forecast Summary-FY26'!$C:$C, 'Analysis-School'!AI$5,'Forecast Summary-FY26'!$D:$D, 'Analysis-School'!AI$3)</f>
        <v>0</v>
      </c>
      <c r="AJ174" s="360">
        <f>SUMIFS('Forecast Summary-FY26'!$CA:$CA,'Forecast Summary-FY26'!$A:$A, 'Analysis-School'!$A174,'Forecast Summary-FY26'!$C:$C, 'Analysis-School'!AJ$5,'Forecast Summary-FY26'!$D:$D, 'Analysis-School'!AJ$3)</f>
        <v>0</v>
      </c>
      <c r="AK174" s="360">
        <v>0</v>
      </c>
      <c r="AL174" s="360">
        <f>SUMIFS('Forecast Summary-FY25'!$CA:$CA,'Forecast Summary-FY25'!$A:$A, 'Analysis-School'!$A174,'Forecast Summary-FY25'!$C:$C, 'Analysis-School'!AL$5,'Forecast Summary-FY25'!$D:$D, 'Analysis-School'!AL$3)</f>
        <v>0</v>
      </c>
      <c r="AM174" s="360">
        <v>0</v>
      </c>
      <c r="AN174" s="360">
        <f>SUMIFS('Forecast Summary-FY25'!$CA:$CA,'Forecast Summary-FY25'!$A:$A, 'Analysis-School'!$A174,'Forecast Summary-FY25'!$C:$C, 'Analysis-School'!AN$5,'Forecast Summary-FY25'!$D:$D, 'Analysis-School'!AN$3)</f>
        <v>0</v>
      </c>
      <c r="AO174" s="360">
        <f>SUMIFS('Forecast Summary-FY26'!$CA:$CA,'Forecast Summary-FY26'!$A:$A, 'Analysis-School'!$A174,'Forecast Summary-FY26'!$C:$C, 'Analysis-School'!AO$5,'Forecast Summary-FY26'!$D:$D, 'Analysis-School'!AO$3)</f>
        <v>0</v>
      </c>
      <c r="AP174" s="442" t="str">
        <f t="shared" si="68"/>
        <v>NA</v>
      </c>
    </row>
    <row r="175" spans="1:42">
      <c r="A175" s="10" t="s">
        <v>55</v>
      </c>
      <c r="B175" s="354" t="s">
        <v>1747</v>
      </c>
      <c r="C175" s="355">
        <f>SUMIFS('Forecast Summary-FY26'!$BY:$BY,'Forecast Summary-FY26'!$A:$A, 'Analysis-School'!$A175,'Forecast Summary-FY26'!$C:$C, 'Analysis-School'!C$5,'Forecast Summary-FY26'!$D:$D, 'Analysis-School'!C$3)</f>
        <v>26</v>
      </c>
      <c r="D175" s="355">
        <f>SUMIFS('Forecast Summary-FY26'!$BY:$BY,'Forecast Summary-FY26'!$A:$A, 'Analysis-School'!$A175,'Forecast Summary-FY26'!$C:$C, 'Analysis-School'!D$5,'Forecast Summary-FY26'!$D:$D, 'Analysis-School'!D$3)</f>
        <v>26</v>
      </c>
      <c r="E175" s="355">
        <f>SUMIFS('Forecast Summary-FY26'!$BY:$BY,'Forecast Summary-FY26'!$A:$A, 'Analysis-School'!$A175,'Forecast Summary-FY26'!$C:$C, 'Analysis-School'!E$5,'Forecast Summary-FY26'!$D:$D, 'Analysis-School'!E$3)</f>
        <v>28</v>
      </c>
      <c r="F175" s="355">
        <f>SUMIFS('Forecast Summary-FY26'!$BY:$BY,'Forecast Summary-FY26'!$A:$A, 'Analysis-School'!$A175,'Forecast Summary-FY26'!$C:$C, 'Analysis-School'!F$5,'Forecast Summary-FY26'!$D:$D, 'Analysis-School'!F$3)</f>
        <v>50</v>
      </c>
      <c r="G175" s="355">
        <f>SUMIFS('Forecast Summary-FY26'!$BY:$BY,'Forecast Summary-FY26'!$A:$A, 'Analysis-School'!$A175,'Forecast Summary-FY26'!$C:$C, 'Analysis-School'!G$5,'Forecast Summary-FY26'!$D:$D, 'Analysis-School'!G$3)</f>
        <v>63</v>
      </c>
      <c r="H175" s="355">
        <f>SUMIFS('Forecast Summary-FY26'!$BY:$BY,'Forecast Summary-FY26'!$A:$A, 'Analysis-School'!$A175,'Forecast Summary-FY26'!$C:$C, 'Analysis-School'!H$5,'Forecast Summary-FY26'!$D:$D, 'Analysis-School'!H$3)</f>
        <v>38</v>
      </c>
      <c r="I175" s="355">
        <v>41.800000000000004</v>
      </c>
      <c r="J175" s="355">
        <f>SUMIFS('Forecast Summary-FY25'!$BY:$BY,'Forecast Summary-FY25'!$A:$A, 'Analysis-School'!$A175,'Forecast Summary-FY25'!$C:$C, 'Analysis-School'!J$5,'Forecast Summary-FY25'!$D:$D, 'Analysis-School'!J$3)</f>
        <v>63</v>
      </c>
      <c r="K175" s="355">
        <v>45.980000000000011</v>
      </c>
      <c r="L175" s="355">
        <f>SUMIFS('Forecast Summary-FY25'!$BY:$BY,'Forecast Summary-FY25'!$A:$A, 'Analysis-School'!$A175,'Forecast Summary-FY25'!$C:$C, 'Analysis-School'!L$5,'Forecast Summary-FY25'!$D:$D, 'Analysis-School'!L$3)</f>
        <v>60</v>
      </c>
      <c r="M175" s="355">
        <f>SUMIFS('Forecast Summary-FY26'!$BY:$BY,'Forecast Summary-FY26'!$A:$A, 'Analysis-School'!$A175,'Forecast Summary-FY26'!$C:$C, 'Analysis-School'!M$5,'Forecast Summary-FY26'!$D:$D, 'Analysis-School'!M$3)</f>
        <v>58</v>
      </c>
      <c r="N175" s="439">
        <f t="shared" si="66"/>
        <v>0.52631578947368429</v>
      </c>
      <c r="P175" s="354" t="s">
        <v>1747</v>
      </c>
      <c r="Q175" s="355">
        <f>SUMIFS('Forecast Summary-FY26'!$BZ:$BZ,'Forecast Summary-FY26'!$A:$A, 'Analysis-School'!$A175,'Forecast Summary-FY26'!$C:$C, 'Analysis-School'!Q$5,'Forecast Summary-FY26'!$D:$D, 'Analysis-School'!Q$3)</f>
        <v>99</v>
      </c>
      <c r="R175" s="355">
        <f>SUMIFS('Forecast Summary-FY26'!$BZ:$BZ,'Forecast Summary-FY26'!$A:$A, 'Analysis-School'!$A175,'Forecast Summary-FY26'!$C:$C, 'Analysis-School'!R$5,'Forecast Summary-FY26'!$D:$D, 'Analysis-School'!R$3)</f>
        <v>106</v>
      </c>
      <c r="S175" s="355">
        <f>SUMIFS('Forecast Summary-FY26'!$BZ:$BZ,'Forecast Summary-FY26'!$A:$A, 'Analysis-School'!$A175,'Forecast Summary-FY26'!$C:$C, 'Analysis-School'!S$5,'Forecast Summary-FY26'!$D:$D, 'Analysis-School'!S$3)</f>
        <v>140</v>
      </c>
      <c r="T175" s="355">
        <f>SUMIFS('Forecast Summary-FY26'!$BZ:$BZ,'Forecast Summary-FY26'!$A:$A, 'Analysis-School'!$A175,'Forecast Summary-FY26'!$C:$C, 'Analysis-School'!T$5,'Forecast Summary-FY26'!$D:$D, 'Analysis-School'!T$3)</f>
        <v>182</v>
      </c>
      <c r="U175" s="355">
        <f>SUMIFS('Forecast Summary-FY26'!$BZ:$BZ,'Forecast Summary-FY26'!$A:$A, 'Analysis-School'!$A175,'Forecast Summary-FY26'!$C:$C, 'Analysis-School'!U$5,'Forecast Summary-FY26'!$D:$D, 'Analysis-School'!U$3)</f>
        <v>199</v>
      </c>
      <c r="V175" s="355">
        <f>SUMIFS('Forecast Summary-FY26'!$BZ:$BZ,'Forecast Summary-FY26'!$A:$A, 'Analysis-School'!$A175,'Forecast Summary-FY26'!$C:$C, 'Analysis-School'!V$5,'Forecast Summary-FY26'!$D:$D, 'Analysis-School'!V$3)</f>
        <v>195</v>
      </c>
      <c r="W175" s="355">
        <v>247.50000000000003</v>
      </c>
      <c r="X175" s="355">
        <f>SUMIFS('Forecast Summary-FY25'!$BZ:$BZ,'Forecast Summary-FY25'!$A:$A, 'Analysis-School'!$A175,'Forecast Summary-FY25'!$C:$C, 'Analysis-School'!X$5,'Forecast Summary-FY25'!$D:$D, 'Analysis-School'!X$3)</f>
        <v>233</v>
      </c>
      <c r="Y175" s="355">
        <v>272.25000000000006</v>
      </c>
      <c r="Z175" s="355">
        <f>SUMIFS('Forecast Summary-FY25'!$BZ:$BZ,'Forecast Summary-FY25'!$A:$A, 'Analysis-School'!$A175,'Forecast Summary-FY25'!$C:$C, 'Analysis-School'!Z$5,'Forecast Summary-FY25'!$D:$D, 'Analysis-School'!Z$3)</f>
        <v>233</v>
      </c>
      <c r="AA175" s="355">
        <f>SUMIFS('Forecast Summary-FY26'!$BZ:$BZ,'Forecast Summary-FY26'!$A:$A, 'Analysis-School'!$A175,'Forecast Summary-FY26'!$C:$C, 'Analysis-School'!AA$5,'Forecast Summary-FY26'!$D:$D, 'Analysis-School'!AA$3)</f>
        <v>202</v>
      </c>
      <c r="AB175" s="439">
        <f t="shared" si="67"/>
        <v>3.5897435897435992E-2</v>
      </c>
      <c r="AD175" s="354" t="s">
        <v>1747</v>
      </c>
      <c r="AE175" s="355">
        <f>SUMIFS('Forecast Summary-FY26'!$CA:$CA,'Forecast Summary-FY26'!$A:$A, 'Analysis-School'!$A175,'Forecast Summary-FY26'!$C:$C, 'Analysis-School'!AE$5,'Forecast Summary-FY26'!$D:$D, 'Analysis-School'!AE$3)</f>
        <v>0</v>
      </c>
      <c r="AF175" s="355">
        <f>SUMIFS('Forecast Summary-FY26'!$CA:$CA,'Forecast Summary-FY26'!$A:$A, 'Analysis-School'!$A175,'Forecast Summary-FY26'!$C:$C, 'Analysis-School'!AF$5,'Forecast Summary-FY26'!$D:$D, 'Analysis-School'!AF$3)</f>
        <v>0</v>
      </c>
      <c r="AG175" s="355">
        <f>SUMIFS('Forecast Summary-FY26'!$CA:$CA,'Forecast Summary-FY26'!$A:$A, 'Analysis-School'!$A175,'Forecast Summary-FY26'!$C:$C, 'Analysis-School'!AG$5,'Forecast Summary-FY26'!$D:$D, 'Analysis-School'!AG$3)</f>
        <v>0</v>
      </c>
      <c r="AH175" s="355">
        <f>SUMIFS('Forecast Summary-FY26'!$CA:$CA,'Forecast Summary-FY26'!$A:$A, 'Analysis-School'!$A175,'Forecast Summary-FY26'!$C:$C, 'Analysis-School'!AH$5,'Forecast Summary-FY26'!$D:$D, 'Analysis-School'!AH$3)</f>
        <v>0</v>
      </c>
      <c r="AI175" s="355">
        <f>SUMIFS('Forecast Summary-FY26'!$CA:$CA,'Forecast Summary-FY26'!$A:$A, 'Analysis-School'!$A175,'Forecast Summary-FY26'!$C:$C, 'Analysis-School'!AI$5,'Forecast Summary-FY26'!$D:$D, 'Analysis-School'!AI$3)</f>
        <v>0</v>
      </c>
      <c r="AJ175" s="355">
        <f>SUMIFS('Forecast Summary-FY26'!$CA:$CA,'Forecast Summary-FY26'!$A:$A, 'Analysis-School'!$A175,'Forecast Summary-FY26'!$C:$C, 'Analysis-School'!AJ$5,'Forecast Summary-FY26'!$D:$D, 'Analysis-School'!AJ$3)</f>
        <v>0</v>
      </c>
      <c r="AK175" s="355">
        <v>0</v>
      </c>
      <c r="AL175" s="355">
        <f>SUMIFS('Forecast Summary-FY25'!$CA:$CA,'Forecast Summary-FY25'!$A:$A, 'Analysis-School'!$A175,'Forecast Summary-FY25'!$C:$C, 'Analysis-School'!AL$5,'Forecast Summary-FY25'!$D:$D, 'Analysis-School'!AL$3)</f>
        <v>0</v>
      </c>
      <c r="AM175" s="355">
        <v>0</v>
      </c>
      <c r="AN175" s="355">
        <f>SUMIFS('Forecast Summary-FY25'!$CA:$CA,'Forecast Summary-FY25'!$A:$A, 'Analysis-School'!$A175,'Forecast Summary-FY25'!$C:$C, 'Analysis-School'!AN$5,'Forecast Summary-FY25'!$D:$D, 'Analysis-School'!AN$3)</f>
        <v>0</v>
      </c>
      <c r="AO175" s="355">
        <f>SUMIFS('Forecast Summary-FY26'!$CA:$CA,'Forecast Summary-FY26'!$A:$A, 'Analysis-School'!$A175,'Forecast Summary-FY26'!$C:$C, 'Analysis-School'!AO$5,'Forecast Summary-FY26'!$D:$D, 'Analysis-School'!AO$3)</f>
        <v>0</v>
      </c>
      <c r="AP175" s="439" t="str">
        <f t="shared" si="68"/>
        <v>NA</v>
      </c>
    </row>
    <row r="176" spans="1:42">
      <c r="A176" s="10" t="s">
        <v>57</v>
      </c>
      <c r="B176" s="359" t="s">
        <v>1909</v>
      </c>
      <c r="C176" s="360">
        <f>SUMIFS('Forecast Summary-FY26'!$BY:$BY,'Forecast Summary-FY26'!$A:$A, 'Analysis-School'!$A176,'Forecast Summary-FY26'!$C:$C, 'Analysis-School'!C$5,'Forecast Summary-FY26'!$D:$D, 'Analysis-School'!C$3)</f>
        <v>17</v>
      </c>
      <c r="D176" s="360">
        <f>SUMIFS('Forecast Summary-FY26'!$BY:$BY,'Forecast Summary-FY26'!$A:$A, 'Analysis-School'!$A176,'Forecast Summary-FY26'!$C:$C, 'Analysis-School'!D$5,'Forecast Summary-FY26'!$D:$D, 'Analysis-School'!D$3)</f>
        <v>17</v>
      </c>
      <c r="E176" s="360">
        <f>SUMIFS('Forecast Summary-FY26'!$BY:$BY,'Forecast Summary-FY26'!$A:$A, 'Analysis-School'!$A176,'Forecast Summary-FY26'!$C:$C, 'Analysis-School'!E$5,'Forecast Summary-FY26'!$D:$D, 'Analysis-School'!E$3)</f>
        <v>16</v>
      </c>
      <c r="F176" s="360">
        <f>SUMIFS('Forecast Summary-FY26'!$BY:$BY,'Forecast Summary-FY26'!$A:$A, 'Analysis-School'!$A176,'Forecast Summary-FY26'!$C:$C, 'Analysis-School'!F$5,'Forecast Summary-FY26'!$D:$D, 'Analysis-School'!F$3)</f>
        <v>13</v>
      </c>
      <c r="G176" s="360">
        <f>SUMIFS('Forecast Summary-FY26'!$BY:$BY,'Forecast Summary-FY26'!$A:$A, 'Analysis-School'!$A176,'Forecast Summary-FY26'!$C:$C, 'Analysis-School'!G$5,'Forecast Summary-FY26'!$D:$D, 'Analysis-School'!G$3)</f>
        <v>22</v>
      </c>
      <c r="H176" s="360">
        <f>SUMIFS('Forecast Summary-FY26'!$BY:$BY,'Forecast Summary-FY26'!$A:$A, 'Analysis-School'!$A176,'Forecast Summary-FY26'!$C:$C, 'Analysis-School'!H$5,'Forecast Summary-FY26'!$D:$D, 'Analysis-School'!H$3)</f>
        <v>19</v>
      </c>
      <c r="I176" s="360">
        <v>20.796531851403127</v>
      </c>
      <c r="J176" s="360">
        <f>SUMIFS('Forecast Summary-FY25'!$BY:$BY,'Forecast Summary-FY25'!$A:$A, 'Analysis-School'!$A176,'Forecast Summary-FY25'!$C:$C, 'Analysis-School'!J$5,'Forecast Summary-FY25'!$D:$D, 'Analysis-School'!J$3)</f>
        <v>18</v>
      </c>
      <c r="K176" s="360">
        <v>21.550316734683772</v>
      </c>
      <c r="L176" s="360">
        <f>SUMIFS('Forecast Summary-FY25'!$BY:$BY,'Forecast Summary-FY25'!$A:$A, 'Analysis-School'!$A176,'Forecast Summary-FY25'!$C:$C, 'Analysis-School'!L$5,'Forecast Summary-FY25'!$D:$D, 'Analysis-School'!L$3)</f>
        <v>17.099999999999998</v>
      </c>
      <c r="M176" s="360">
        <f>SUMIFS('Forecast Summary-FY26'!$BY:$BY,'Forecast Summary-FY26'!$A:$A, 'Analysis-School'!$A176,'Forecast Summary-FY26'!$C:$C, 'Analysis-School'!M$5,'Forecast Summary-FY26'!$D:$D, 'Analysis-School'!M$3)</f>
        <v>17</v>
      </c>
      <c r="N176" s="442">
        <f t="shared" si="66"/>
        <v>-0.10526315789473684</v>
      </c>
      <c r="P176" s="359" t="s">
        <v>1909</v>
      </c>
      <c r="Q176" s="360">
        <f>SUMIFS('Forecast Summary-FY26'!$BZ:$BZ,'Forecast Summary-FY26'!$A:$A, 'Analysis-School'!$A176,'Forecast Summary-FY26'!$C:$C, 'Analysis-School'!Q$5,'Forecast Summary-FY26'!$D:$D, 'Analysis-School'!Q$3)</f>
        <v>54</v>
      </c>
      <c r="R176" s="360">
        <f>SUMIFS('Forecast Summary-FY26'!$BZ:$BZ,'Forecast Summary-FY26'!$A:$A, 'Analysis-School'!$A176,'Forecast Summary-FY26'!$C:$C, 'Analysis-School'!R$5,'Forecast Summary-FY26'!$D:$D, 'Analysis-School'!R$3)</f>
        <v>38</v>
      </c>
      <c r="S176" s="360">
        <f>SUMIFS('Forecast Summary-FY26'!$BZ:$BZ,'Forecast Summary-FY26'!$A:$A, 'Analysis-School'!$A176,'Forecast Summary-FY26'!$C:$C, 'Analysis-School'!S$5,'Forecast Summary-FY26'!$D:$D, 'Analysis-School'!S$3)</f>
        <v>45</v>
      </c>
      <c r="T176" s="360">
        <f>SUMIFS('Forecast Summary-FY26'!$BZ:$BZ,'Forecast Summary-FY26'!$A:$A, 'Analysis-School'!$A176,'Forecast Summary-FY26'!$C:$C, 'Analysis-School'!T$5,'Forecast Summary-FY26'!$D:$D, 'Analysis-School'!T$3)</f>
        <v>45</v>
      </c>
      <c r="U176" s="360">
        <f>SUMIFS('Forecast Summary-FY26'!$BZ:$BZ,'Forecast Summary-FY26'!$A:$A, 'Analysis-School'!$A176,'Forecast Summary-FY26'!$C:$C, 'Analysis-School'!U$5,'Forecast Summary-FY26'!$D:$D, 'Analysis-School'!U$3)</f>
        <v>51</v>
      </c>
      <c r="V176" s="360">
        <f>SUMIFS('Forecast Summary-FY26'!$BZ:$BZ,'Forecast Summary-FY26'!$A:$A, 'Analysis-School'!$A176,'Forecast Summary-FY26'!$C:$C, 'Analysis-School'!V$5,'Forecast Summary-FY26'!$D:$D, 'Analysis-School'!V$3)</f>
        <v>48</v>
      </c>
      <c r="W176" s="360">
        <v>59.400000000000006</v>
      </c>
      <c r="X176" s="360">
        <f>SUMIFS('Forecast Summary-FY25'!$BZ:$BZ,'Forecast Summary-FY25'!$A:$A, 'Analysis-School'!$A176,'Forecast Summary-FY25'!$C:$C, 'Analysis-School'!X$5,'Forecast Summary-FY25'!$D:$D, 'Analysis-School'!X$3)</f>
        <v>55</v>
      </c>
      <c r="Y176" s="360">
        <v>65.340000000000018</v>
      </c>
      <c r="Z176" s="360">
        <f>SUMIFS('Forecast Summary-FY25'!$BZ:$BZ,'Forecast Summary-FY25'!$A:$A, 'Analysis-School'!$A176,'Forecast Summary-FY25'!$C:$C, 'Analysis-School'!Z$5,'Forecast Summary-FY25'!$D:$D, 'Analysis-School'!Z$3)</f>
        <v>54</v>
      </c>
      <c r="AA176" s="360">
        <f>SUMIFS('Forecast Summary-FY26'!$BZ:$BZ,'Forecast Summary-FY26'!$A:$A, 'Analysis-School'!$A176,'Forecast Summary-FY26'!$C:$C, 'Analysis-School'!AA$5,'Forecast Summary-FY26'!$D:$D, 'Analysis-School'!AA$3)</f>
        <v>47</v>
      </c>
      <c r="AB176" s="442">
        <f t="shared" si="67"/>
        <v>-2.083333333333337E-2</v>
      </c>
      <c r="AD176" s="359" t="s">
        <v>1909</v>
      </c>
      <c r="AE176" s="360">
        <f>SUMIFS('Forecast Summary-FY26'!$CA:$CA,'Forecast Summary-FY26'!$A:$A, 'Analysis-School'!$A176,'Forecast Summary-FY26'!$C:$C, 'Analysis-School'!AE$5,'Forecast Summary-FY26'!$D:$D, 'Analysis-School'!AE$3)</f>
        <v>0</v>
      </c>
      <c r="AF176" s="360">
        <f>SUMIFS('Forecast Summary-FY26'!$CA:$CA,'Forecast Summary-FY26'!$A:$A, 'Analysis-School'!$A176,'Forecast Summary-FY26'!$C:$C, 'Analysis-School'!AF$5,'Forecast Summary-FY26'!$D:$D, 'Analysis-School'!AF$3)</f>
        <v>0</v>
      </c>
      <c r="AG176" s="360">
        <f>SUMIFS('Forecast Summary-FY26'!$CA:$CA,'Forecast Summary-FY26'!$A:$A, 'Analysis-School'!$A176,'Forecast Summary-FY26'!$C:$C, 'Analysis-School'!AG$5,'Forecast Summary-FY26'!$D:$D, 'Analysis-School'!AG$3)</f>
        <v>0</v>
      </c>
      <c r="AH176" s="360">
        <f>SUMIFS('Forecast Summary-FY26'!$CA:$CA,'Forecast Summary-FY26'!$A:$A, 'Analysis-School'!$A176,'Forecast Summary-FY26'!$C:$C, 'Analysis-School'!AH$5,'Forecast Summary-FY26'!$D:$D, 'Analysis-School'!AH$3)</f>
        <v>0</v>
      </c>
      <c r="AI176" s="360">
        <f>SUMIFS('Forecast Summary-FY26'!$CA:$CA,'Forecast Summary-FY26'!$A:$A, 'Analysis-School'!$A176,'Forecast Summary-FY26'!$C:$C, 'Analysis-School'!AI$5,'Forecast Summary-FY26'!$D:$D, 'Analysis-School'!AI$3)</f>
        <v>0</v>
      </c>
      <c r="AJ176" s="360">
        <f>SUMIFS('Forecast Summary-FY26'!$CA:$CA,'Forecast Summary-FY26'!$A:$A, 'Analysis-School'!$A176,'Forecast Summary-FY26'!$C:$C, 'Analysis-School'!AJ$5,'Forecast Summary-FY26'!$D:$D, 'Analysis-School'!AJ$3)</f>
        <v>0</v>
      </c>
      <c r="AK176" s="360">
        <v>0</v>
      </c>
      <c r="AL176" s="360">
        <f>SUMIFS('Forecast Summary-FY25'!$CA:$CA,'Forecast Summary-FY25'!$A:$A, 'Analysis-School'!$A176,'Forecast Summary-FY25'!$C:$C, 'Analysis-School'!AL$5,'Forecast Summary-FY25'!$D:$D, 'Analysis-School'!AL$3)</f>
        <v>0</v>
      </c>
      <c r="AM176" s="360">
        <v>0</v>
      </c>
      <c r="AN176" s="360">
        <f>SUMIFS('Forecast Summary-FY25'!$CA:$CA,'Forecast Summary-FY25'!$A:$A, 'Analysis-School'!$A176,'Forecast Summary-FY25'!$C:$C, 'Analysis-School'!AN$5,'Forecast Summary-FY25'!$D:$D, 'Analysis-School'!AN$3)</f>
        <v>0</v>
      </c>
      <c r="AO176" s="360">
        <f>SUMIFS('Forecast Summary-FY26'!$CA:$CA,'Forecast Summary-FY26'!$A:$A, 'Analysis-School'!$A176,'Forecast Summary-FY26'!$C:$C, 'Analysis-School'!AO$5,'Forecast Summary-FY26'!$D:$D, 'Analysis-School'!AO$3)</f>
        <v>0</v>
      </c>
      <c r="AP176" s="442" t="str">
        <f t="shared" si="68"/>
        <v>NA</v>
      </c>
    </row>
    <row r="177" spans="1:42">
      <c r="A177" s="10" t="s">
        <v>59</v>
      </c>
      <c r="B177" s="354" t="s">
        <v>1749</v>
      </c>
      <c r="C177" s="355">
        <f>SUMIFS('Forecast Summary-FY26'!$BY:$BY,'Forecast Summary-FY26'!$A:$A, 'Analysis-School'!$A177,'Forecast Summary-FY26'!$C:$C, 'Analysis-School'!C$5,'Forecast Summary-FY26'!$D:$D, 'Analysis-School'!C$3)</f>
        <v>52</v>
      </c>
      <c r="D177" s="355">
        <f>SUMIFS('Forecast Summary-FY26'!$BY:$BY,'Forecast Summary-FY26'!$A:$A, 'Analysis-School'!$A177,'Forecast Summary-FY26'!$C:$C, 'Analysis-School'!D$5,'Forecast Summary-FY26'!$D:$D, 'Analysis-School'!D$3)</f>
        <v>43</v>
      </c>
      <c r="E177" s="355">
        <f>SUMIFS('Forecast Summary-FY26'!$BY:$BY,'Forecast Summary-FY26'!$A:$A, 'Analysis-School'!$A177,'Forecast Summary-FY26'!$C:$C, 'Analysis-School'!E$5,'Forecast Summary-FY26'!$D:$D, 'Analysis-School'!E$3)</f>
        <v>33</v>
      </c>
      <c r="F177" s="355">
        <f>SUMIFS('Forecast Summary-FY26'!$BY:$BY,'Forecast Summary-FY26'!$A:$A, 'Analysis-School'!$A177,'Forecast Summary-FY26'!$C:$C, 'Analysis-School'!F$5,'Forecast Summary-FY26'!$D:$D, 'Analysis-School'!F$3)</f>
        <v>29</v>
      </c>
      <c r="G177" s="355">
        <f>SUMIFS('Forecast Summary-FY26'!$BY:$BY,'Forecast Summary-FY26'!$A:$A, 'Analysis-School'!$A177,'Forecast Summary-FY26'!$C:$C, 'Analysis-School'!G$5,'Forecast Summary-FY26'!$D:$D, 'Analysis-School'!G$3)</f>
        <v>53</v>
      </c>
      <c r="H177" s="355">
        <f>SUMIFS('Forecast Summary-FY26'!$BY:$BY,'Forecast Summary-FY26'!$A:$A, 'Analysis-School'!$A177,'Forecast Summary-FY26'!$C:$C, 'Analysis-School'!H$5,'Forecast Summary-FY26'!$D:$D, 'Analysis-School'!H$3)</f>
        <v>85</v>
      </c>
      <c r="I177" s="355">
        <v>89.580006649458994</v>
      </c>
      <c r="J177" s="355">
        <f>SUMIFS('Forecast Summary-FY25'!$BY:$BY,'Forecast Summary-FY25'!$A:$A, 'Analysis-School'!$A177,'Forecast Summary-FY25'!$C:$C, 'Analysis-School'!J$5,'Forecast Summary-FY25'!$D:$D, 'Analysis-School'!J$3)</f>
        <v>48</v>
      </c>
      <c r="K177" s="355">
        <v>96.79621512941138</v>
      </c>
      <c r="L177" s="355">
        <f>SUMIFS('Forecast Summary-FY25'!$BY:$BY,'Forecast Summary-FY25'!$A:$A, 'Analysis-School'!$A177,'Forecast Summary-FY25'!$C:$C, 'Analysis-School'!L$5,'Forecast Summary-FY25'!$D:$D, 'Analysis-School'!L$3)</f>
        <v>49</v>
      </c>
      <c r="M177" s="355">
        <f>SUMIFS('Forecast Summary-FY26'!$BY:$BY,'Forecast Summary-FY26'!$A:$A, 'Analysis-School'!$A177,'Forecast Summary-FY26'!$C:$C, 'Analysis-School'!M$5,'Forecast Summary-FY26'!$D:$D, 'Analysis-School'!M$3)</f>
        <v>49</v>
      </c>
      <c r="N177" s="439">
        <f t="shared" si="66"/>
        <v>-0.42352941176470593</v>
      </c>
      <c r="P177" s="354" t="s">
        <v>1749</v>
      </c>
      <c r="Q177" s="355">
        <f>SUMIFS('Forecast Summary-FY26'!$BZ:$BZ,'Forecast Summary-FY26'!$A:$A, 'Analysis-School'!$A177,'Forecast Summary-FY26'!$C:$C, 'Analysis-School'!Q$5,'Forecast Summary-FY26'!$D:$D, 'Analysis-School'!Q$3)</f>
        <v>99</v>
      </c>
      <c r="R177" s="355">
        <f>SUMIFS('Forecast Summary-FY26'!$BZ:$BZ,'Forecast Summary-FY26'!$A:$A, 'Analysis-School'!$A177,'Forecast Summary-FY26'!$C:$C, 'Analysis-School'!R$5,'Forecast Summary-FY26'!$D:$D, 'Analysis-School'!R$3)</f>
        <v>81</v>
      </c>
      <c r="S177" s="355">
        <f>SUMIFS('Forecast Summary-FY26'!$BZ:$BZ,'Forecast Summary-FY26'!$A:$A, 'Analysis-School'!$A177,'Forecast Summary-FY26'!$C:$C, 'Analysis-School'!S$5,'Forecast Summary-FY26'!$D:$D, 'Analysis-School'!S$3)</f>
        <v>69</v>
      </c>
      <c r="T177" s="355">
        <f>SUMIFS('Forecast Summary-FY26'!$BZ:$BZ,'Forecast Summary-FY26'!$A:$A, 'Analysis-School'!$A177,'Forecast Summary-FY26'!$C:$C, 'Analysis-School'!T$5,'Forecast Summary-FY26'!$D:$D, 'Analysis-School'!T$3)</f>
        <v>83</v>
      </c>
      <c r="U177" s="355">
        <f>SUMIFS('Forecast Summary-FY26'!$BZ:$BZ,'Forecast Summary-FY26'!$A:$A, 'Analysis-School'!$A177,'Forecast Summary-FY26'!$C:$C, 'Analysis-School'!U$5,'Forecast Summary-FY26'!$D:$D, 'Analysis-School'!U$3)</f>
        <v>106</v>
      </c>
      <c r="V177" s="355">
        <f>SUMIFS('Forecast Summary-FY26'!$BZ:$BZ,'Forecast Summary-FY26'!$A:$A, 'Analysis-School'!$A177,'Forecast Summary-FY26'!$C:$C, 'Analysis-School'!V$5,'Forecast Summary-FY26'!$D:$D, 'Analysis-School'!V$3)</f>
        <v>113</v>
      </c>
      <c r="W177" s="355">
        <v>119.28665274548511</v>
      </c>
      <c r="X177" s="355">
        <f>SUMIFS('Forecast Summary-FY25'!$BZ:$BZ,'Forecast Summary-FY25'!$A:$A, 'Analysis-School'!$A177,'Forecast Summary-FY25'!$C:$C, 'Analysis-School'!X$5,'Forecast Summary-FY25'!$D:$D, 'Analysis-School'!X$3)</f>
        <v>122</v>
      </c>
      <c r="Y177" s="355">
        <v>125.79339846590274</v>
      </c>
      <c r="Z177" s="355">
        <f>SUMIFS('Forecast Summary-FY25'!$BZ:$BZ,'Forecast Summary-FY25'!$A:$A, 'Analysis-School'!$A177,'Forecast Summary-FY25'!$C:$C, 'Analysis-School'!Z$5,'Forecast Summary-FY25'!$D:$D, 'Analysis-School'!Z$3)</f>
        <v>122</v>
      </c>
      <c r="AA177" s="355">
        <f>SUMIFS('Forecast Summary-FY26'!$BZ:$BZ,'Forecast Summary-FY26'!$A:$A, 'Analysis-School'!$A177,'Forecast Summary-FY26'!$C:$C, 'Analysis-School'!AA$5,'Forecast Summary-FY26'!$D:$D, 'Analysis-School'!AA$3)</f>
        <v>122</v>
      </c>
      <c r="AB177" s="439">
        <f t="shared" si="67"/>
        <v>7.9646017699114946E-2</v>
      </c>
      <c r="AD177" s="354" t="s">
        <v>1749</v>
      </c>
      <c r="AE177" s="355">
        <f>SUMIFS('Forecast Summary-FY26'!$CA:$CA,'Forecast Summary-FY26'!$A:$A, 'Analysis-School'!$A177,'Forecast Summary-FY26'!$C:$C, 'Analysis-School'!AE$5,'Forecast Summary-FY26'!$D:$D, 'Analysis-School'!AE$3)</f>
        <v>3</v>
      </c>
      <c r="AF177" s="355">
        <f>SUMIFS('Forecast Summary-FY26'!$CA:$CA,'Forecast Summary-FY26'!$A:$A, 'Analysis-School'!$A177,'Forecast Summary-FY26'!$C:$C, 'Analysis-School'!AF$5,'Forecast Summary-FY26'!$D:$D, 'Analysis-School'!AF$3)</f>
        <v>2</v>
      </c>
      <c r="AG177" s="355">
        <f>SUMIFS('Forecast Summary-FY26'!$CA:$CA,'Forecast Summary-FY26'!$A:$A, 'Analysis-School'!$A177,'Forecast Summary-FY26'!$C:$C, 'Analysis-School'!AG$5,'Forecast Summary-FY26'!$D:$D, 'Analysis-School'!AG$3)</f>
        <v>0</v>
      </c>
      <c r="AH177" s="355">
        <f>SUMIFS('Forecast Summary-FY26'!$CA:$CA,'Forecast Summary-FY26'!$A:$A, 'Analysis-School'!$A177,'Forecast Summary-FY26'!$C:$C, 'Analysis-School'!AH$5,'Forecast Summary-FY26'!$D:$D, 'Analysis-School'!AH$3)</f>
        <v>4</v>
      </c>
      <c r="AI177" s="355">
        <f>SUMIFS('Forecast Summary-FY26'!$CA:$CA,'Forecast Summary-FY26'!$A:$A, 'Analysis-School'!$A177,'Forecast Summary-FY26'!$C:$C, 'Analysis-School'!AI$5,'Forecast Summary-FY26'!$D:$D, 'Analysis-School'!AI$3)</f>
        <v>1</v>
      </c>
      <c r="AJ177" s="355">
        <f>SUMIFS('Forecast Summary-FY26'!$CA:$CA,'Forecast Summary-FY26'!$A:$A, 'Analysis-School'!$A177,'Forecast Summary-FY26'!$C:$C, 'Analysis-School'!AJ$5,'Forecast Summary-FY26'!$D:$D, 'Analysis-School'!AJ$3)</f>
        <v>5</v>
      </c>
      <c r="AK177" s="355">
        <v>4.75</v>
      </c>
      <c r="AL177" s="355">
        <f>SUMIFS('Forecast Summary-FY25'!$CA:$CA,'Forecast Summary-FY25'!$A:$A, 'Analysis-School'!$A177,'Forecast Summary-FY25'!$C:$C, 'Analysis-School'!AL$5,'Forecast Summary-FY25'!$D:$D, 'Analysis-School'!AL$3)</f>
        <v>3</v>
      </c>
      <c r="AM177" s="355">
        <v>4.7877013026092285</v>
      </c>
      <c r="AN177" s="355">
        <f>SUMIFS('Forecast Summary-FY25'!$CA:$CA,'Forecast Summary-FY25'!$A:$A, 'Analysis-School'!$A177,'Forecast Summary-FY25'!$C:$C, 'Analysis-School'!AN$5,'Forecast Summary-FY25'!$D:$D, 'Analysis-School'!AN$3)</f>
        <v>3</v>
      </c>
      <c r="AO177" s="355">
        <f>SUMIFS('Forecast Summary-FY26'!$CA:$CA,'Forecast Summary-FY26'!$A:$A, 'Analysis-School'!$A177,'Forecast Summary-FY26'!$C:$C, 'Analysis-School'!AO$5,'Forecast Summary-FY26'!$D:$D, 'Analysis-School'!AO$3)</f>
        <v>3</v>
      </c>
      <c r="AP177" s="439">
        <f t="shared" si="68"/>
        <v>-0.4</v>
      </c>
    </row>
    <row r="178" spans="1:42">
      <c r="A178" s="10" t="s">
        <v>61</v>
      </c>
      <c r="B178" s="359" t="s">
        <v>1873</v>
      </c>
      <c r="C178" s="360">
        <f>SUMIFS('Forecast Summary-FY26'!$BY:$BY,'Forecast Summary-FY26'!$A:$A, 'Analysis-School'!$A178,'Forecast Summary-FY26'!$C:$C, 'Analysis-School'!C$5,'Forecast Summary-FY26'!$D:$D, 'Analysis-School'!C$3)</f>
        <v>17</v>
      </c>
      <c r="D178" s="360">
        <f>SUMIFS('Forecast Summary-FY26'!$BY:$BY,'Forecast Summary-FY26'!$A:$A, 'Analysis-School'!$A178,'Forecast Summary-FY26'!$C:$C, 'Analysis-School'!D$5,'Forecast Summary-FY26'!$D:$D, 'Analysis-School'!D$3)</f>
        <v>13</v>
      </c>
      <c r="E178" s="360">
        <f>SUMIFS('Forecast Summary-FY26'!$BY:$BY,'Forecast Summary-FY26'!$A:$A, 'Analysis-School'!$A178,'Forecast Summary-FY26'!$C:$C, 'Analysis-School'!E$5,'Forecast Summary-FY26'!$D:$D, 'Analysis-School'!E$3)</f>
        <v>17</v>
      </c>
      <c r="F178" s="360">
        <f>SUMIFS('Forecast Summary-FY26'!$BY:$BY,'Forecast Summary-FY26'!$A:$A, 'Analysis-School'!$A178,'Forecast Summary-FY26'!$C:$C, 'Analysis-School'!F$5,'Forecast Summary-FY26'!$D:$D, 'Analysis-School'!F$3)</f>
        <v>21</v>
      </c>
      <c r="G178" s="360">
        <f>SUMIFS('Forecast Summary-FY26'!$BY:$BY,'Forecast Summary-FY26'!$A:$A, 'Analysis-School'!$A178,'Forecast Summary-FY26'!$C:$C, 'Analysis-School'!G$5,'Forecast Summary-FY26'!$D:$D, 'Analysis-School'!G$3)</f>
        <v>25</v>
      </c>
      <c r="H178" s="360">
        <f>SUMIFS('Forecast Summary-FY26'!$BY:$BY,'Forecast Summary-FY26'!$A:$A, 'Analysis-School'!$A178,'Forecast Summary-FY26'!$C:$C, 'Analysis-School'!H$5,'Forecast Summary-FY26'!$D:$D, 'Analysis-School'!H$3)</f>
        <v>40</v>
      </c>
      <c r="I178" s="360">
        <v>44</v>
      </c>
      <c r="J178" s="360">
        <f>SUMIFS('Forecast Summary-FY25'!$BY:$BY,'Forecast Summary-FY25'!$A:$A, 'Analysis-School'!$A178,'Forecast Summary-FY25'!$C:$C, 'Analysis-School'!J$5,'Forecast Summary-FY25'!$D:$D, 'Analysis-School'!J$3)</f>
        <v>31</v>
      </c>
      <c r="K178" s="360">
        <v>48.400000000000006</v>
      </c>
      <c r="L178" s="360">
        <f>SUMIFS('Forecast Summary-FY25'!$BY:$BY,'Forecast Summary-FY25'!$A:$A, 'Analysis-School'!$A178,'Forecast Summary-FY25'!$C:$C, 'Analysis-School'!L$5,'Forecast Summary-FY25'!$D:$D, 'Analysis-School'!L$3)</f>
        <v>33</v>
      </c>
      <c r="M178" s="360">
        <f>SUMIFS('Forecast Summary-FY26'!$BY:$BY,'Forecast Summary-FY26'!$A:$A, 'Analysis-School'!$A178,'Forecast Summary-FY26'!$C:$C, 'Analysis-School'!M$5,'Forecast Summary-FY26'!$D:$D, 'Analysis-School'!M$3)</f>
        <v>34</v>
      </c>
      <c r="N178" s="442">
        <f t="shared" si="66"/>
        <v>-0.15000000000000002</v>
      </c>
      <c r="P178" s="359" t="s">
        <v>1873</v>
      </c>
      <c r="Q178" s="360">
        <f>SUMIFS('Forecast Summary-FY26'!$BZ:$BZ,'Forecast Summary-FY26'!$A:$A, 'Analysis-School'!$A178,'Forecast Summary-FY26'!$C:$C, 'Analysis-School'!Q$5,'Forecast Summary-FY26'!$D:$D, 'Analysis-School'!Q$3)</f>
        <v>37</v>
      </c>
      <c r="R178" s="360">
        <f>SUMIFS('Forecast Summary-FY26'!$BZ:$BZ,'Forecast Summary-FY26'!$A:$A, 'Analysis-School'!$A178,'Forecast Summary-FY26'!$C:$C, 'Analysis-School'!R$5,'Forecast Summary-FY26'!$D:$D, 'Analysis-School'!R$3)</f>
        <v>33</v>
      </c>
      <c r="S178" s="360">
        <f>SUMIFS('Forecast Summary-FY26'!$BZ:$BZ,'Forecast Summary-FY26'!$A:$A, 'Analysis-School'!$A178,'Forecast Summary-FY26'!$C:$C, 'Analysis-School'!S$5,'Forecast Summary-FY26'!$D:$D, 'Analysis-School'!S$3)</f>
        <v>37</v>
      </c>
      <c r="T178" s="360">
        <f>SUMIFS('Forecast Summary-FY26'!$BZ:$BZ,'Forecast Summary-FY26'!$A:$A, 'Analysis-School'!$A178,'Forecast Summary-FY26'!$C:$C, 'Analysis-School'!T$5,'Forecast Summary-FY26'!$D:$D, 'Analysis-School'!T$3)</f>
        <v>45</v>
      </c>
      <c r="U178" s="360">
        <f>SUMIFS('Forecast Summary-FY26'!$BZ:$BZ,'Forecast Summary-FY26'!$A:$A, 'Analysis-School'!$A178,'Forecast Summary-FY26'!$C:$C, 'Analysis-School'!U$5,'Forecast Summary-FY26'!$D:$D, 'Analysis-School'!U$3)</f>
        <v>40</v>
      </c>
      <c r="V178" s="360">
        <f>SUMIFS('Forecast Summary-FY26'!$BZ:$BZ,'Forecast Summary-FY26'!$A:$A, 'Analysis-School'!$A178,'Forecast Summary-FY26'!$C:$C, 'Analysis-School'!V$5,'Forecast Summary-FY26'!$D:$D, 'Analysis-School'!V$3)</f>
        <v>55</v>
      </c>
      <c r="W178" s="360">
        <v>55.901017318507058</v>
      </c>
      <c r="X178" s="360">
        <f>SUMIFS('Forecast Summary-FY25'!$BZ:$BZ,'Forecast Summary-FY25'!$A:$A, 'Analysis-School'!$A178,'Forecast Summary-FY25'!$C:$C, 'Analysis-School'!X$5,'Forecast Summary-FY25'!$D:$D, 'Analysis-School'!X$3)</f>
        <v>54</v>
      </c>
      <c r="Y178" s="360">
        <v>59.550228982761432</v>
      </c>
      <c r="Z178" s="360">
        <f>SUMIFS('Forecast Summary-FY25'!$BZ:$BZ,'Forecast Summary-FY25'!$A:$A, 'Analysis-School'!$A178,'Forecast Summary-FY25'!$C:$C, 'Analysis-School'!Z$5,'Forecast Summary-FY25'!$D:$D, 'Analysis-School'!Z$3)</f>
        <v>53</v>
      </c>
      <c r="AA178" s="360">
        <f>SUMIFS('Forecast Summary-FY26'!$BZ:$BZ,'Forecast Summary-FY26'!$A:$A, 'Analysis-School'!$A178,'Forecast Summary-FY26'!$C:$C, 'Analysis-School'!AA$5,'Forecast Summary-FY26'!$D:$D, 'Analysis-School'!AA$3)</f>
        <v>51</v>
      </c>
      <c r="AB178" s="442">
        <f t="shared" si="67"/>
        <v>-7.2727272727272751E-2</v>
      </c>
      <c r="AD178" s="359" t="s">
        <v>1873</v>
      </c>
      <c r="AE178" s="360">
        <f>SUMIFS('Forecast Summary-FY26'!$CA:$CA,'Forecast Summary-FY26'!$A:$A, 'Analysis-School'!$A178,'Forecast Summary-FY26'!$C:$C, 'Analysis-School'!AE$5,'Forecast Summary-FY26'!$D:$D, 'Analysis-School'!AE$3)</f>
        <v>0</v>
      </c>
      <c r="AF178" s="360">
        <f>SUMIFS('Forecast Summary-FY26'!$CA:$CA,'Forecast Summary-FY26'!$A:$A, 'Analysis-School'!$A178,'Forecast Summary-FY26'!$C:$C, 'Analysis-School'!AF$5,'Forecast Summary-FY26'!$D:$D, 'Analysis-School'!AF$3)</f>
        <v>0</v>
      </c>
      <c r="AG178" s="360">
        <f>SUMIFS('Forecast Summary-FY26'!$CA:$CA,'Forecast Summary-FY26'!$A:$A, 'Analysis-School'!$A178,'Forecast Summary-FY26'!$C:$C, 'Analysis-School'!AG$5,'Forecast Summary-FY26'!$D:$D, 'Analysis-School'!AG$3)</f>
        <v>0</v>
      </c>
      <c r="AH178" s="360">
        <f>SUMIFS('Forecast Summary-FY26'!$CA:$CA,'Forecast Summary-FY26'!$A:$A, 'Analysis-School'!$A178,'Forecast Summary-FY26'!$C:$C, 'Analysis-School'!AH$5,'Forecast Summary-FY26'!$D:$D, 'Analysis-School'!AH$3)</f>
        <v>0</v>
      </c>
      <c r="AI178" s="360">
        <f>SUMIFS('Forecast Summary-FY26'!$CA:$CA,'Forecast Summary-FY26'!$A:$A, 'Analysis-School'!$A178,'Forecast Summary-FY26'!$C:$C, 'Analysis-School'!AI$5,'Forecast Summary-FY26'!$D:$D, 'Analysis-School'!AI$3)</f>
        <v>0</v>
      </c>
      <c r="AJ178" s="360">
        <f>SUMIFS('Forecast Summary-FY26'!$CA:$CA,'Forecast Summary-FY26'!$A:$A, 'Analysis-School'!$A178,'Forecast Summary-FY26'!$C:$C, 'Analysis-School'!AJ$5,'Forecast Summary-FY26'!$D:$D, 'Analysis-School'!AJ$3)</f>
        <v>0</v>
      </c>
      <c r="AK178" s="360">
        <v>0</v>
      </c>
      <c r="AL178" s="360">
        <f>SUMIFS('Forecast Summary-FY25'!$CA:$CA,'Forecast Summary-FY25'!$A:$A, 'Analysis-School'!$A178,'Forecast Summary-FY25'!$C:$C, 'Analysis-School'!AL$5,'Forecast Summary-FY25'!$D:$D, 'Analysis-School'!AL$3)</f>
        <v>0</v>
      </c>
      <c r="AM178" s="360">
        <v>0</v>
      </c>
      <c r="AN178" s="360">
        <f>SUMIFS('Forecast Summary-FY25'!$CA:$CA,'Forecast Summary-FY25'!$A:$A, 'Analysis-School'!$A178,'Forecast Summary-FY25'!$C:$C, 'Analysis-School'!AN$5,'Forecast Summary-FY25'!$D:$D, 'Analysis-School'!AN$3)</f>
        <v>0</v>
      </c>
      <c r="AO178" s="360">
        <f>SUMIFS('Forecast Summary-FY26'!$CA:$CA,'Forecast Summary-FY26'!$A:$A, 'Analysis-School'!$A178,'Forecast Summary-FY26'!$C:$C, 'Analysis-School'!AO$5,'Forecast Summary-FY26'!$D:$D, 'Analysis-School'!AO$3)</f>
        <v>0</v>
      </c>
      <c r="AP178" s="442" t="str">
        <f t="shared" si="68"/>
        <v>NA</v>
      </c>
    </row>
    <row r="179" spans="1:42">
      <c r="A179" s="10" t="s">
        <v>63</v>
      </c>
      <c r="B179" s="354" t="s">
        <v>1910</v>
      </c>
      <c r="C179" s="355">
        <f>SUMIFS('Forecast Summary-FY26'!$BY:$BY,'Forecast Summary-FY26'!$A:$A, 'Analysis-School'!$A179,'Forecast Summary-FY26'!$C:$C, 'Analysis-School'!C$5,'Forecast Summary-FY26'!$D:$D, 'Analysis-School'!C$3)</f>
        <v>6</v>
      </c>
      <c r="D179" s="355">
        <f>SUMIFS('Forecast Summary-FY26'!$BY:$BY,'Forecast Summary-FY26'!$A:$A, 'Analysis-School'!$A179,'Forecast Summary-FY26'!$C:$C, 'Analysis-School'!D$5,'Forecast Summary-FY26'!$D:$D, 'Analysis-School'!D$3)</f>
        <v>9</v>
      </c>
      <c r="E179" s="355">
        <f>SUMIFS('Forecast Summary-FY26'!$BY:$BY,'Forecast Summary-FY26'!$A:$A, 'Analysis-School'!$A179,'Forecast Summary-FY26'!$C:$C, 'Analysis-School'!E$5,'Forecast Summary-FY26'!$D:$D, 'Analysis-School'!E$3)</f>
        <v>7</v>
      </c>
      <c r="F179" s="355">
        <f>SUMIFS('Forecast Summary-FY26'!$BY:$BY,'Forecast Summary-FY26'!$A:$A, 'Analysis-School'!$A179,'Forecast Summary-FY26'!$C:$C, 'Analysis-School'!F$5,'Forecast Summary-FY26'!$D:$D, 'Analysis-School'!F$3)</f>
        <v>8</v>
      </c>
      <c r="G179" s="355">
        <f>SUMIFS('Forecast Summary-FY26'!$BY:$BY,'Forecast Summary-FY26'!$A:$A, 'Analysis-School'!$A179,'Forecast Summary-FY26'!$C:$C, 'Analysis-School'!G$5,'Forecast Summary-FY26'!$D:$D, 'Analysis-School'!G$3)</f>
        <v>9</v>
      </c>
      <c r="H179" s="355">
        <f>SUMIFS('Forecast Summary-FY26'!$BY:$BY,'Forecast Summary-FY26'!$A:$A, 'Analysis-School'!$A179,'Forecast Summary-FY26'!$C:$C, 'Analysis-School'!H$5,'Forecast Summary-FY26'!$D:$D, 'Analysis-School'!H$3)</f>
        <v>10</v>
      </c>
      <c r="I179" s="355">
        <v>10.395790829805611</v>
      </c>
      <c r="J179" s="355">
        <f>SUMIFS('Forecast Summary-FY25'!$BY:$BY,'Forecast Summary-FY25'!$A:$A, 'Analysis-School'!$A179,'Forecast Summary-FY25'!$C:$C, 'Analysis-School'!J$5,'Forecast Summary-FY25'!$D:$D, 'Analysis-School'!J$3)</f>
        <v>8</v>
      </c>
      <c r="K179" s="355">
        <v>11.143227099956874</v>
      </c>
      <c r="L179" s="355">
        <f>SUMIFS('Forecast Summary-FY25'!$BY:$BY,'Forecast Summary-FY25'!$A:$A, 'Analysis-School'!$A179,'Forecast Summary-FY25'!$C:$C, 'Analysis-School'!L$5,'Forecast Summary-FY25'!$D:$D, 'Analysis-School'!L$3)</f>
        <v>8</v>
      </c>
      <c r="M179" s="355">
        <f>SUMIFS('Forecast Summary-FY26'!$BY:$BY,'Forecast Summary-FY26'!$A:$A, 'Analysis-School'!$A179,'Forecast Summary-FY26'!$C:$C, 'Analysis-School'!M$5,'Forecast Summary-FY26'!$D:$D, 'Analysis-School'!M$3)</f>
        <v>8</v>
      </c>
      <c r="N179" s="439">
        <f t="shared" si="66"/>
        <v>-0.19999999999999996</v>
      </c>
      <c r="P179" s="354" t="s">
        <v>1910</v>
      </c>
      <c r="Q179" s="355">
        <f>SUMIFS('Forecast Summary-FY26'!$BZ:$BZ,'Forecast Summary-FY26'!$A:$A, 'Analysis-School'!$A179,'Forecast Summary-FY26'!$C:$C, 'Analysis-School'!Q$5,'Forecast Summary-FY26'!$D:$D, 'Analysis-School'!Q$3)</f>
        <v>20</v>
      </c>
      <c r="R179" s="355">
        <f>SUMIFS('Forecast Summary-FY26'!$BZ:$BZ,'Forecast Summary-FY26'!$A:$A, 'Analysis-School'!$A179,'Forecast Summary-FY26'!$C:$C, 'Analysis-School'!R$5,'Forecast Summary-FY26'!$D:$D, 'Analysis-School'!R$3)</f>
        <v>29</v>
      </c>
      <c r="S179" s="355">
        <f>SUMIFS('Forecast Summary-FY26'!$BZ:$BZ,'Forecast Summary-FY26'!$A:$A, 'Analysis-School'!$A179,'Forecast Summary-FY26'!$C:$C, 'Analysis-School'!S$5,'Forecast Summary-FY26'!$D:$D, 'Analysis-School'!S$3)</f>
        <v>27</v>
      </c>
      <c r="T179" s="355">
        <f>SUMIFS('Forecast Summary-FY26'!$BZ:$BZ,'Forecast Summary-FY26'!$A:$A, 'Analysis-School'!$A179,'Forecast Summary-FY26'!$C:$C, 'Analysis-School'!T$5,'Forecast Summary-FY26'!$D:$D, 'Analysis-School'!T$3)</f>
        <v>21</v>
      </c>
      <c r="U179" s="355">
        <f>SUMIFS('Forecast Summary-FY26'!$BZ:$BZ,'Forecast Summary-FY26'!$A:$A, 'Analysis-School'!$A179,'Forecast Summary-FY26'!$C:$C, 'Analysis-School'!U$5,'Forecast Summary-FY26'!$D:$D, 'Analysis-School'!U$3)</f>
        <v>26</v>
      </c>
      <c r="V179" s="355">
        <f>SUMIFS('Forecast Summary-FY26'!$BZ:$BZ,'Forecast Summary-FY26'!$A:$A, 'Analysis-School'!$A179,'Forecast Summary-FY26'!$C:$C, 'Analysis-School'!V$5,'Forecast Summary-FY26'!$D:$D, 'Analysis-School'!V$3)</f>
        <v>27</v>
      </c>
      <c r="W179" s="355">
        <v>25.65</v>
      </c>
      <c r="X179" s="355">
        <f>SUMIFS('Forecast Summary-FY25'!$BZ:$BZ,'Forecast Summary-FY25'!$A:$A, 'Analysis-School'!$A179,'Forecast Summary-FY25'!$C:$C, 'Analysis-School'!X$5,'Forecast Summary-FY25'!$D:$D, 'Analysis-School'!X$3)</f>
        <v>33</v>
      </c>
      <c r="Y179" s="355">
        <v>25.330660126449683</v>
      </c>
      <c r="Z179" s="355">
        <f>SUMIFS('Forecast Summary-FY25'!$BZ:$BZ,'Forecast Summary-FY25'!$A:$A, 'Analysis-School'!$A179,'Forecast Summary-FY25'!$C:$C, 'Analysis-School'!Z$5,'Forecast Summary-FY25'!$D:$D, 'Analysis-School'!Z$3)</f>
        <v>31.349999999999998</v>
      </c>
      <c r="AA179" s="355">
        <f>SUMIFS('Forecast Summary-FY26'!$BZ:$BZ,'Forecast Summary-FY26'!$A:$A, 'Analysis-School'!$A179,'Forecast Summary-FY26'!$C:$C, 'Analysis-School'!AA$5,'Forecast Summary-FY26'!$D:$D, 'Analysis-School'!AA$3)</f>
        <v>29.782499999999995</v>
      </c>
      <c r="AB179" s="439">
        <f t="shared" si="67"/>
        <v>0.10305555555555546</v>
      </c>
      <c r="AD179" s="354" t="s">
        <v>1910</v>
      </c>
      <c r="AE179" s="355">
        <f>SUMIFS('Forecast Summary-FY26'!$CA:$CA,'Forecast Summary-FY26'!$A:$A, 'Analysis-School'!$A179,'Forecast Summary-FY26'!$C:$C, 'Analysis-School'!AE$5,'Forecast Summary-FY26'!$D:$D, 'Analysis-School'!AE$3)</f>
        <v>0</v>
      </c>
      <c r="AF179" s="355">
        <f>SUMIFS('Forecast Summary-FY26'!$CA:$CA,'Forecast Summary-FY26'!$A:$A, 'Analysis-School'!$A179,'Forecast Summary-FY26'!$C:$C, 'Analysis-School'!AF$5,'Forecast Summary-FY26'!$D:$D, 'Analysis-School'!AF$3)</f>
        <v>0</v>
      </c>
      <c r="AG179" s="355">
        <f>SUMIFS('Forecast Summary-FY26'!$CA:$CA,'Forecast Summary-FY26'!$A:$A, 'Analysis-School'!$A179,'Forecast Summary-FY26'!$C:$C, 'Analysis-School'!AG$5,'Forecast Summary-FY26'!$D:$D, 'Analysis-School'!AG$3)</f>
        <v>0</v>
      </c>
      <c r="AH179" s="355">
        <f>SUMIFS('Forecast Summary-FY26'!$CA:$CA,'Forecast Summary-FY26'!$A:$A, 'Analysis-School'!$A179,'Forecast Summary-FY26'!$C:$C, 'Analysis-School'!AH$5,'Forecast Summary-FY26'!$D:$D, 'Analysis-School'!AH$3)</f>
        <v>0</v>
      </c>
      <c r="AI179" s="355">
        <f>SUMIFS('Forecast Summary-FY26'!$CA:$CA,'Forecast Summary-FY26'!$A:$A, 'Analysis-School'!$A179,'Forecast Summary-FY26'!$C:$C, 'Analysis-School'!AI$5,'Forecast Summary-FY26'!$D:$D, 'Analysis-School'!AI$3)</f>
        <v>0</v>
      </c>
      <c r="AJ179" s="355">
        <f>SUMIFS('Forecast Summary-FY26'!$CA:$CA,'Forecast Summary-FY26'!$A:$A, 'Analysis-School'!$A179,'Forecast Summary-FY26'!$C:$C, 'Analysis-School'!AJ$5,'Forecast Summary-FY26'!$D:$D, 'Analysis-School'!AJ$3)</f>
        <v>0</v>
      </c>
      <c r="AK179" s="355">
        <v>0</v>
      </c>
      <c r="AL179" s="355">
        <f>SUMIFS('Forecast Summary-FY25'!$CA:$CA,'Forecast Summary-FY25'!$A:$A, 'Analysis-School'!$A179,'Forecast Summary-FY25'!$C:$C, 'Analysis-School'!AL$5,'Forecast Summary-FY25'!$D:$D, 'Analysis-School'!AL$3)</f>
        <v>0</v>
      </c>
      <c r="AM179" s="355">
        <v>0</v>
      </c>
      <c r="AN179" s="355">
        <f>SUMIFS('Forecast Summary-FY25'!$CA:$CA,'Forecast Summary-FY25'!$A:$A, 'Analysis-School'!$A179,'Forecast Summary-FY25'!$C:$C, 'Analysis-School'!AN$5,'Forecast Summary-FY25'!$D:$D, 'Analysis-School'!AN$3)</f>
        <v>0</v>
      </c>
      <c r="AO179" s="355">
        <f>SUMIFS('Forecast Summary-FY26'!$CA:$CA,'Forecast Summary-FY26'!$A:$A, 'Analysis-School'!$A179,'Forecast Summary-FY26'!$C:$C, 'Analysis-School'!AO$5,'Forecast Summary-FY26'!$D:$D, 'Analysis-School'!AO$3)</f>
        <v>0</v>
      </c>
      <c r="AP179" s="439" t="str">
        <f t="shared" si="68"/>
        <v>NA</v>
      </c>
    </row>
    <row r="180" spans="1:42">
      <c r="A180" s="10" t="s">
        <v>65</v>
      </c>
      <c r="B180" s="359" t="s">
        <v>1874</v>
      </c>
      <c r="C180" s="360">
        <f>SUMIFS('Forecast Summary-FY26'!$BY:$BY,'Forecast Summary-FY26'!$A:$A, 'Analysis-School'!$A180,'Forecast Summary-FY26'!$C:$C, 'Analysis-School'!C$5,'Forecast Summary-FY26'!$D:$D, 'Analysis-School'!C$3)</f>
        <v>3</v>
      </c>
      <c r="D180" s="360">
        <f>SUMIFS('Forecast Summary-FY26'!$BY:$BY,'Forecast Summary-FY26'!$A:$A, 'Analysis-School'!$A180,'Forecast Summary-FY26'!$C:$C, 'Analysis-School'!D$5,'Forecast Summary-FY26'!$D:$D, 'Analysis-School'!D$3)</f>
        <v>6</v>
      </c>
      <c r="E180" s="360">
        <f>SUMIFS('Forecast Summary-FY26'!$BY:$BY,'Forecast Summary-FY26'!$A:$A, 'Analysis-School'!$A180,'Forecast Summary-FY26'!$C:$C, 'Analysis-School'!E$5,'Forecast Summary-FY26'!$D:$D, 'Analysis-School'!E$3)</f>
        <v>5</v>
      </c>
      <c r="F180" s="360">
        <f>SUMIFS('Forecast Summary-FY26'!$BY:$BY,'Forecast Summary-FY26'!$A:$A, 'Analysis-School'!$A180,'Forecast Summary-FY26'!$C:$C, 'Analysis-School'!F$5,'Forecast Summary-FY26'!$D:$D, 'Analysis-School'!F$3)</f>
        <v>3</v>
      </c>
      <c r="G180" s="360">
        <f>SUMIFS('Forecast Summary-FY26'!$BY:$BY,'Forecast Summary-FY26'!$A:$A, 'Analysis-School'!$A180,'Forecast Summary-FY26'!$C:$C, 'Analysis-School'!G$5,'Forecast Summary-FY26'!$D:$D, 'Analysis-School'!G$3)</f>
        <v>7</v>
      </c>
      <c r="H180" s="360">
        <f>SUMIFS('Forecast Summary-FY26'!$BY:$BY,'Forecast Summary-FY26'!$A:$A, 'Analysis-School'!$A180,'Forecast Summary-FY26'!$C:$C, 'Analysis-School'!H$5,'Forecast Summary-FY26'!$D:$D, 'Analysis-School'!H$3)</f>
        <v>11</v>
      </c>
      <c r="I180" s="360">
        <v>10.45</v>
      </c>
      <c r="J180" s="360">
        <f>SUMIFS('Forecast Summary-FY25'!$BY:$BY,'Forecast Summary-FY25'!$A:$A, 'Analysis-School'!$A180,'Forecast Summary-FY25'!$C:$C, 'Analysis-School'!J$5,'Forecast Summary-FY25'!$D:$D, 'Analysis-School'!J$3)</f>
        <v>5</v>
      </c>
      <c r="K180" s="360">
        <v>11.266867183392478</v>
      </c>
      <c r="L180" s="360">
        <f>SUMIFS('Forecast Summary-FY25'!$BY:$BY,'Forecast Summary-FY25'!$A:$A, 'Analysis-School'!$A180,'Forecast Summary-FY25'!$C:$C, 'Analysis-School'!L$5,'Forecast Summary-FY25'!$D:$D, 'Analysis-School'!L$3)</f>
        <v>5.5</v>
      </c>
      <c r="M180" s="360">
        <f>SUMIFS('Forecast Summary-FY26'!$BY:$BY,'Forecast Summary-FY26'!$A:$A, 'Analysis-School'!$A180,'Forecast Summary-FY26'!$C:$C, 'Analysis-School'!M$5,'Forecast Summary-FY26'!$D:$D, 'Analysis-School'!M$3)</f>
        <v>6</v>
      </c>
      <c r="N180" s="442">
        <f t="shared" si="66"/>
        <v>-0.45454545454545459</v>
      </c>
      <c r="P180" s="359" t="s">
        <v>1874</v>
      </c>
      <c r="Q180" s="360">
        <f>SUMIFS('Forecast Summary-FY26'!$BZ:$BZ,'Forecast Summary-FY26'!$A:$A, 'Analysis-School'!$A180,'Forecast Summary-FY26'!$C:$C, 'Analysis-School'!Q$5,'Forecast Summary-FY26'!$D:$D, 'Analysis-School'!Q$3)</f>
        <v>3</v>
      </c>
      <c r="R180" s="360">
        <f>SUMIFS('Forecast Summary-FY26'!$BZ:$BZ,'Forecast Summary-FY26'!$A:$A, 'Analysis-School'!$A180,'Forecast Summary-FY26'!$C:$C, 'Analysis-School'!R$5,'Forecast Summary-FY26'!$D:$D, 'Analysis-School'!R$3)</f>
        <v>5</v>
      </c>
      <c r="S180" s="360">
        <f>SUMIFS('Forecast Summary-FY26'!$BZ:$BZ,'Forecast Summary-FY26'!$A:$A, 'Analysis-School'!$A180,'Forecast Summary-FY26'!$C:$C, 'Analysis-School'!S$5,'Forecast Summary-FY26'!$D:$D, 'Analysis-School'!S$3)</f>
        <v>6</v>
      </c>
      <c r="T180" s="360">
        <f>SUMIFS('Forecast Summary-FY26'!$BZ:$BZ,'Forecast Summary-FY26'!$A:$A, 'Analysis-School'!$A180,'Forecast Summary-FY26'!$C:$C, 'Analysis-School'!T$5,'Forecast Summary-FY26'!$D:$D, 'Analysis-School'!T$3)</f>
        <v>8</v>
      </c>
      <c r="U180" s="360">
        <f>SUMIFS('Forecast Summary-FY26'!$BZ:$BZ,'Forecast Summary-FY26'!$A:$A, 'Analysis-School'!$A180,'Forecast Summary-FY26'!$C:$C, 'Analysis-School'!U$5,'Forecast Summary-FY26'!$D:$D, 'Analysis-School'!U$3)</f>
        <v>10</v>
      </c>
      <c r="V180" s="360">
        <f>SUMIFS('Forecast Summary-FY26'!$BZ:$BZ,'Forecast Summary-FY26'!$A:$A, 'Analysis-School'!$A180,'Forecast Summary-FY26'!$C:$C, 'Analysis-School'!V$5,'Forecast Summary-FY26'!$D:$D, 'Analysis-School'!V$3)</f>
        <v>5</v>
      </c>
      <c r="W180" s="360">
        <v>5.5</v>
      </c>
      <c r="X180" s="360">
        <f>SUMIFS('Forecast Summary-FY25'!$BZ:$BZ,'Forecast Summary-FY25'!$A:$A, 'Analysis-School'!$A180,'Forecast Summary-FY25'!$C:$C, 'Analysis-School'!X$5,'Forecast Summary-FY25'!$D:$D, 'Analysis-School'!X$3)</f>
        <v>5</v>
      </c>
      <c r="Y180" s="360">
        <v>6.0500000000000007</v>
      </c>
      <c r="Z180" s="360">
        <f>SUMIFS('Forecast Summary-FY25'!$BZ:$BZ,'Forecast Summary-FY25'!$A:$A, 'Analysis-School'!$A180,'Forecast Summary-FY25'!$C:$C, 'Analysis-School'!Z$5,'Forecast Summary-FY25'!$D:$D, 'Analysis-School'!Z$3)</f>
        <v>5.5</v>
      </c>
      <c r="AA180" s="360">
        <f>SUMIFS('Forecast Summary-FY26'!$BZ:$BZ,'Forecast Summary-FY26'!$A:$A, 'Analysis-School'!$A180,'Forecast Summary-FY26'!$C:$C, 'Analysis-School'!AA$5,'Forecast Summary-FY26'!$D:$D, 'Analysis-School'!AA$3)</f>
        <v>4.8400000000000007</v>
      </c>
      <c r="AB180" s="442">
        <f t="shared" si="67"/>
        <v>-3.1999999999999806E-2</v>
      </c>
      <c r="AD180" s="359" t="s">
        <v>1874</v>
      </c>
      <c r="AE180" s="360">
        <f>SUMIFS('Forecast Summary-FY26'!$CA:$CA,'Forecast Summary-FY26'!$A:$A, 'Analysis-School'!$A180,'Forecast Summary-FY26'!$C:$C, 'Analysis-School'!AE$5,'Forecast Summary-FY26'!$D:$D, 'Analysis-School'!AE$3)</f>
        <v>0</v>
      </c>
      <c r="AF180" s="360">
        <f>SUMIFS('Forecast Summary-FY26'!$CA:$CA,'Forecast Summary-FY26'!$A:$A, 'Analysis-School'!$A180,'Forecast Summary-FY26'!$C:$C, 'Analysis-School'!AF$5,'Forecast Summary-FY26'!$D:$D, 'Analysis-School'!AF$3)</f>
        <v>0</v>
      </c>
      <c r="AG180" s="360">
        <f>SUMIFS('Forecast Summary-FY26'!$CA:$CA,'Forecast Summary-FY26'!$A:$A, 'Analysis-School'!$A180,'Forecast Summary-FY26'!$C:$C, 'Analysis-School'!AG$5,'Forecast Summary-FY26'!$D:$D, 'Analysis-School'!AG$3)</f>
        <v>0</v>
      </c>
      <c r="AH180" s="360">
        <f>SUMIFS('Forecast Summary-FY26'!$CA:$CA,'Forecast Summary-FY26'!$A:$A, 'Analysis-School'!$A180,'Forecast Summary-FY26'!$C:$C, 'Analysis-School'!AH$5,'Forecast Summary-FY26'!$D:$D, 'Analysis-School'!AH$3)</f>
        <v>0</v>
      </c>
      <c r="AI180" s="360">
        <f>SUMIFS('Forecast Summary-FY26'!$CA:$CA,'Forecast Summary-FY26'!$A:$A, 'Analysis-School'!$A180,'Forecast Summary-FY26'!$C:$C, 'Analysis-School'!AI$5,'Forecast Summary-FY26'!$D:$D, 'Analysis-School'!AI$3)</f>
        <v>0</v>
      </c>
      <c r="AJ180" s="360">
        <f>SUMIFS('Forecast Summary-FY26'!$CA:$CA,'Forecast Summary-FY26'!$A:$A, 'Analysis-School'!$A180,'Forecast Summary-FY26'!$C:$C, 'Analysis-School'!AJ$5,'Forecast Summary-FY26'!$D:$D, 'Analysis-School'!AJ$3)</f>
        <v>0</v>
      </c>
      <c r="AK180" s="360">
        <v>0</v>
      </c>
      <c r="AL180" s="360">
        <f>SUMIFS('Forecast Summary-FY25'!$CA:$CA,'Forecast Summary-FY25'!$A:$A, 'Analysis-School'!$A180,'Forecast Summary-FY25'!$C:$C, 'Analysis-School'!AL$5,'Forecast Summary-FY25'!$D:$D, 'Analysis-School'!AL$3)</f>
        <v>0</v>
      </c>
      <c r="AM180" s="360">
        <v>0</v>
      </c>
      <c r="AN180" s="360">
        <f>SUMIFS('Forecast Summary-FY25'!$CA:$CA,'Forecast Summary-FY25'!$A:$A, 'Analysis-School'!$A180,'Forecast Summary-FY25'!$C:$C, 'Analysis-School'!AN$5,'Forecast Summary-FY25'!$D:$D, 'Analysis-School'!AN$3)</f>
        <v>0</v>
      </c>
      <c r="AO180" s="360">
        <f>SUMIFS('Forecast Summary-FY26'!$CA:$CA,'Forecast Summary-FY26'!$A:$A, 'Analysis-School'!$A180,'Forecast Summary-FY26'!$C:$C, 'Analysis-School'!AO$5,'Forecast Summary-FY26'!$D:$D, 'Analysis-School'!AO$3)</f>
        <v>0</v>
      </c>
      <c r="AP180" s="442" t="str">
        <f t="shared" si="68"/>
        <v>NA</v>
      </c>
    </row>
    <row r="181" spans="1:42">
      <c r="A181" s="10" t="s">
        <v>67</v>
      </c>
      <c r="B181" s="354" t="s">
        <v>1911</v>
      </c>
      <c r="C181" s="355">
        <f>SUMIFS('Forecast Summary-FY26'!$BY:$BY,'Forecast Summary-FY26'!$A:$A, 'Analysis-School'!$A181,'Forecast Summary-FY26'!$C:$C, 'Analysis-School'!C$5,'Forecast Summary-FY26'!$D:$D, 'Analysis-School'!C$3)</f>
        <v>9</v>
      </c>
      <c r="D181" s="355">
        <f>SUMIFS('Forecast Summary-FY26'!$BY:$BY,'Forecast Summary-FY26'!$A:$A, 'Analysis-School'!$A181,'Forecast Summary-FY26'!$C:$C, 'Analysis-School'!D$5,'Forecast Summary-FY26'!$D:$D, 'Analysis-School'!D$3)</f>
        <v>1</v>
      </c>
      <c r="E181" s="355">
        <f>SUMIFS('Forecast Summary-FY26'!$BY:$BY,'Forecast Summary-FY26'!$A:$A, 'Analysis-School'!$A181,'Forecast Summary-FY26'!$C:$C, 'Analysis-School'!E$5,'Forecast Summary-FY26'!$D:$D, 'Analysis-School'!E$3)</f>
        <v>17</v>
      </c>
      <c r="F181" s="355">
        <f>SUMIFS('Forecast Summary-FY26'!$BY:$BY,'Forecast Summary-FY26'!$A:$A, 'Analysis-School'!$A181,'Forecast Summary-FY26'!$C:$C, 'Analysis-School'!F$5,'Forecast Summary-FY26'!$D:$D, 'Analysis-School'!F$3)</f>
        <v>9</v>
      </c>
      <c r="G181" s="355">
        <f>SUMIFS('Forecast Summary-FY26'!$BY:$BY,'Forecast Summary-FY26'!$A:$A, 'Analysis-School'!$A181,'Forecast Summary-FY26'!$C:$C, 'Analysis-School'!G$5,'Forecast Summary-FY26'!$D:$D, 'Analysis-School'!G$3)</f>
        <v>3</v>
      </c>
      <c r="H181" s="355">
        <f>SUMIFS('Forecast Summary-FY26'!$BY:$BY,'Forecast Summary-FY26'!$A:$A, 'Analysis-School'!$A181,'Forecast Summary-FY26'!$C:$C, 'Analysis-School'!H$5,'Forecast Summary-FY26'!$D:$D, 'Analysis-School'!H$3)</f>
        <v>5</v>
      </c>
      <c r="I181" s="355">
        <v>5.2861121171491012</v>
      </c>
      <c r="J181" s="355">
        <f>SUMIFS('Forecast Summary-FY25'!$BY:$BY,'Forecast Summary-FY25'!$A:$A, 'Analysis-School'!$A181,'Forecast Summary-FY25'!$C:$C, 'Analysis-School'!J$5,'Forecast Summary-FY25'!$D:$D, 'Analysis-School'!J$3)</f>
        <v>1</v>
      </c>
      <c r="K181" s="355">
        <v>5.0218065112916461</v>
      </c>
      <c r="L181" s="355">
        <f>SUMIFS('Forecast Summary-FY25'!$BY:$BY,'Forecast Summary-FY25'!$A:$A, 'Analysis-School'!$A181,'Forecast Summary-FY25'!$C:$C, 'Analysis-School'!L$5,'Forecast Summary-FY25'!$D:$D, 'Analysis-School'!L$3)</f>
        <v>1.1000000000000001</v>
      </c>
      <c r="M181" s="355">
        <f>SUMIFS('Forecast Summary-FY26'!$BY:$BY,'Forecast Summary-FY26'!$A:$A, 'Analysis-School'!$A181,'Forecast Summary-FY26'!$C:$C, 'Analysis-School'!M$5,'Forecast Summary-FY26'!$D:$D, 'Analysis-School'!M$3)</f>
        <v>1.2100000000000002</v>
      </c>
      <c r="N181" s="439">
        <f t="shared" si="66"/>
        <v>-0.75800000000000001</v>
      </c>
      <c r="P181" s="354" t="s">
        <v>1911</v>
      </c>
      <c r="Q181" s="355">
        <f>SUMIFS('Forecast Summary-FY26'!$BZ:$BZ,'Forecast Summary-FY26'!$A:$A, 'Analysis-School'!$A181,'Forecast Summary-FY26'!$C:$C, 'Analysis-School'!Q$5,'Forecast Summary-FY26'!$D:$D, 'Analysis-School'!Q$3)</f>
        <v>21</v>
      </c>
      <c r="R181" s="355">
        <f>SUMIFS('Forecast Summary-FY26'!$BZ:$BZ,'Forecast Summary-FY26'!$A:$A, 'Analysis-School'!$A181,'Forecast Summary-FY26'!$C:$C, 'Analysis-School'!R$5,'Forecast Summary-FY26'!$D:$D, 'Analysis-School'!R$3)</f>
        <v>14</v>
      </c>
      <c r="S181" s="355">
        <f>SUMIFS('Forecast Summary-FY26'!$BZ:$BZ,'Forecast Summary-FY26'!$A:$A, 'Analysis-School'!$A181,'Forecast Summary-FY26'!$C:$C, 'Analysis-School'!S$5,'Forecast Summary-FY26'!$D:$D, 'Analysis-School'!S$3)</f>
        <v>26</v>
      </c>
      <c r="T181" s="355">
        <f>SUMIFS('Forecast Summary-FY26'!$BZ:$BZ,'Forecast Summary-FY26'!$A:$A, 'Analysis-School'!$A181,'Forecast Summary-FY26'!$C:$C, 'Analysis-School'!T$5,'Forecast Summary-FY26'!$D:$D, 'Analysis-School'!T$3)</f>
        <v>16</v>
      </c>
      <c r="U181" s="355">
        <f>SUMIFS('Forecast Summary-FY26'!$BZ:$BZ,'Forecast Summary-FY26'!$A:$A, 'Analysis-School'!$A181,'Forecast Summary-FY26'!$C:$C, 'Analysis-School'!U$5,'Forecast Summary-FY26'!$D:$D, 'Analysis-School'!U$3)</f>
        <v>36</v>
      </c>
      <c r="V181" s="355">
        <f>SUMIFS('Forecast Summary-FY26'!$BZ:$BZ,'Forecast Summary-FY26'!$A:$A, 'Analysis-School'!$A181,'Forecast Summary-FY26'!$C:$C, 'Analysis-School'!V$5,'Forecast Summary-FY26'!$D:$D, 'Analysis-School'!V$3)</f>
        <v>10</v>
      </c>
      <c r="W181" s="355">
        <v>11</v>
      </c>
      <c r="X181" s="355">
        <f>SUMIFS('Forecast Summary-FY25'!$BZ:$BZ,'Forecast Summary-FY25'!$A:$A, 'Analysis-School'!$A181,'Forecast Summary-FY25'!$C:$C, 'Analysis-School'!X$5,'Forecast Summary-FY25'!$D:$D, 'Analysis-School'!X$3)</f>
        <v>6</v>
      </c>
      <c r="Y181" s="355">
        <v>12.100000000000001</v>
      </c>
      <c r="Z181" s="355">
        <f>SUMIFS('Forecast Summary-FY25'!$BZ:$BZ,'Forecast Summary-FY25'!$A:$A, 'Analysis-School'!$A181,'Forecast Summary-FY25'!$C:$C, 'Analysis-School'!Z$5,'Forecast Summary-FY25'!$D:$D, 'Analysis-School'!Z$3)</f>
        <v>6.6000000000000005</v>
      </c>
      <c r="AA181" s="355">
        <f>SUMIFS('Forecast Summary-FY26'!$BZ:$BZ,'Forecast Summary-FY26'!$A:$A, 'Analysis-School'!$A181,'Forecast Summary-FY26'!$C:$C, 'Analysis-School'!AA$5,'Forecast Summary-FY26'!$D:$D, 'Analysis-School'!AA$3)</f>
        <v>7.2600000000000016</v>
      </c>
      <c r="AB181" s="439">
        <f t="shared" si="67"/>
        <v>-0.2739999999999998</v>
      </c>
      <c r="AD181" s="354" t="s">
        <v>1911</v>
      </c>
      <c r="AE181" s="355">
        <f>SUMIFS('Forecast Summary-FY26'!$CA:$CA,'Forecast Summary-FY26'!$A:$A, 'Analysis-School'!$A181,'Forecast Summary-FY26'!$C:$C, 'Analysis-School'!AE$5,'Forecast Summary-FY26'!$D:$D, 'Analysis-School'!AE$3)</f>
        <v>0</v>
      </c>
      <c r="AF181" s="355">
        <f>SUMIFS('Forecast Summary-FY26'!$CA:$CA,'Forecast Summary-FY26'!$A:$A, 'Analysis-School'!$A181,'Forecast Summary-FY26'!$C:$C, 'Analysis-School'!AF$5,'Forecast Summary-FY26'!$D:$D, 'Analysis-School'!AF$3)</f>
        <v>0</v>
      </c>
      <c r="AG181" s="355">
        <f>SUMIFS('Forecast Summary-FY26'!$CA:$CA,'Forecast Summary-FY26'!$A:$A, 'Analysis-School'!$A181,'Forecast Summary-FY26'!$C:$C, 'Analysis-School'!AG$5,'Forecast Summary-FY26'!$D:$D, 'Analysis-School'!AG$3)</f>
        <v>0</v>
      </c>
      <c r="AH181" s="355">
        <f>SUMIFS('Forecast Summary-FY26'!$CA:$CA,'Forecast Summary-FY26'!$A:$A, 'Analysis-School'!$A181,'Forecast Summary-FY26'!$C:$C, 'Analysis-School'!AH$5,'Forecast Summary-FY26'!$D:$D, 'Analysis-School'!AH$3)</f>
        <v>0</v>
      </c>
      <c r="AI181" s="355">
        <f>SUMIFS('Forecast Summary-FY26'!$CA:$CA,'Forecast Summary-FY26'!$A:$A, 'Analysis-School'!$A181,'Forecast Summary-FY26'!$C:$C, 'Analysis-School'!AI$5,'Forecast Summary-FY26'!$D:$D, 'Analysis-School'!AI$3)</f>
        <v>0</v>
      </c>
      <c r="AJ181" s="355">
        <f>SUMIFS('Forecast Summary-FY26'!$CA:$CA,'Forecast Summary-FY26'!$A:$A, 'Analysis-School'!$A181,'Forecast Summary-FY26'!$C:$C, 'Analysis-School'!AJ$5,'Forecast Summary-FY26'!$D:$D, 'Analysis-School'!AJ$3)</f>
        <v>0</v>
      </c>
      <c r="AK181" s="355">
        <v>0</v>
      </c>
      <c r="AL181" s="355">
        <f>SUMIFS('Forecast Summary-FY25'!$CA:$CA,'Forecast Summary-FY25'!$A:$A, 'Analysis-School'!$A181,'Forecast Summary-FY25'!$C:$C, 'Analysis-School'!AL$5,'Forecast Summary-FY25'!$D:$D, 'Analysis-School'!AL$3)</f>
        <v>0</v>
      </c>
      <c r="AM181" s="355">
        <v>0</v>
      </c>
      <c r="AN181" s="355">
        <f>SUMIFS('Forecast Summary-FY25'!$CA:$CA,'Forecast Summary-FY25'!$A:$A, 'Analysis-School'!$A181,'Forecast Summary-FY25'!$C:$C, 'Analysis-School'!AN$5,'Forecast Summary-FY25'!$D:$D, 'Analysis-School'!AN$3)</f>
        <v>0</v>
      </c>
      <c r="AO181" s="355">
        <f>SUMIFS('Forecast Summary-FY26'!$CA:$CA,'Forecast Summary-FY26'!$A:$A, 'Analysis-School'!$A181,'Forecast Summary-FY26'!$C:$C, 'Analysis-School'!AO$5,'Forecast Summary-FY26'!$D:$D, 'Analysis-School'!AO$3)</f>
        <v>0</v>
      </c>
      <c r="AP181" s="439" t="str">
        <f t="shared" si="68"/>
        <v>NA</v>
      </c>
    </row>
    <row r="182" spans="1:42">
      <c r="A182" s="10" t="s">
        <v>69</v>
      </c>
      <c r="B182" s="359" t="s">
        <v>1875</v>
      </c>
      <c r="C182" s="360">
        <f>SUMIFS('Forecast Summary-FY26'!$BY:$BY,'Forecast Summary-FY26'!$A:$A, 'Analysis-School'!$A182,'Forecast Summary-FY26'!$C:$C, 'Analysis-School'!C$5,'Forecast Summary-FY26'!$D:$D, 'Analysis-School'!C$3)</f>
        <v>20</v>
      </c>
      <c r="D182" s="360">
        <f>SUMIFS('Forecast Summary-FY26'!$BY:$BY,'Forecast Summary-FY26'!$A:$A, 'Analysis-School'!$A182,'Forecast Summary-FY26'!$C:$C, 'Analysis-School'!D$5,'Forecast Summary-FY26'!$D:$D, 'Analysis-School'!D$3)</f>
        <v>30</v>
      </c>
      <c r="E182" s="360">
        <f>SUMIFS('Forecast Summary-FY26'!$BY:$BY,'Forecast Summary-FY26'!$A:$A, 'Analysis-School'!$A182,'Forecast Summary-FY26'!$C:$C, 'Analysis-School'!E$5,'Forecast Summary-FY26'!$D:$D, 'Analysis-School'!E$3)</f>
        <v>13</v>
      </c>
      <c r="F182" s="360">
        <f>SUMIFS('Forecast Summary-FY26'!$BY:$BY,'Forecast Summary-FY26'!$A:$A, 'Analysis-School'!$A182,'Forecast Summary-FY26'!$C:$C, 'Analysis-School'!F$5,'Forecast Summary-FY26'!$D:$D, 'Analysis-School'!F$3)</f>
        <v>40</v>
      </c>
      <c r="G182" s="360">
        <f>SUMIFS('Forecast Summary-FY26'!$BY:$BY,'Forecast Summary-FY26'!$A:$A, 'Analysis-School'!$A182,'Forecast Summary-FY26'!$C:$C, 'Analysis-School'!G$5,'Forecast Summary-FY26'!$D:$D, 'Analysis-School'!G$3)</f>
        <v>22</v>
      </c>
      <c r="H182" s="360">
        <f>SUMIFS('Forecast Summary-FY26'!$BY:$BY,'Forecast Summary-FY26'!$A:$A, 'Analysis-School'!$A182,'Forecast Summary-FY26'!$C:$C, 'Analysis-School'!H$5,'Forecast Summary-FY26'!$D:$D, 'Analysis-School'!H$3)</f>
        <v>46</v>
      </c>
      <c r="I182" s="360">
        <v>43.699999999999996</v>
      </c>
      <c r="J182" s="360">
        <f>SUMIFS('Forecast Summary-FY25'!$BY:$BY,'Forecast Summary-FY25'!$A:$A, 'Analysis-School'!$A182,'Forecast Summary-FY25'!$C:$C, 'Analysis-School'!J$5,'Forecast Summary-FY25'!$D:$D, 'Analysis-School'!J$3)</f>
        <v>15</v>
      </c>
      <c r="K182" s="360">
        <v>47.302622367175786</v>
      </c>
      <c r="L182" s="360">
        <f>SUMIFS('Forecast Summary-FY25'!$BY:$BY,'Forecast Summary-FY25'!$A:$A, 'Analysis-School'!$A182,'Forecast Summary-FY25'!$C:$C, 'Analysis-School'!L$5,'Forecast Summary-FY25'!$D:$D, 'Analysis-School'!L$3)</f>
        <v>16.5</v>
      </c>
      <c r="M182" s="360">
        <f>SUMIFS('Forecast Summary-FY26'!$BY:$BY,'Forecast Summary-FY26'!$A:$A, 'Analysis-School'!$A182,'Forecast Summary-FY26'!$C:$C, 'Analysis-School'!M$5,'Forecast Summary-FY26'!$D:$D, 'Analysis-School'!M$3)</f>
        <v>18.150000000000002</v>
      </c>
      <c r="N182" s="442">
        <f t="shared" si="66"/>
        <v>-0.60543478260869565</v>
      </c>
      <c r="P182" s="359" t="s">
        <v>1875</v>
      </c>
      <c r="Q182" s="360">
        <f>SUMIFS('Forecast Summary-FY26'!$BZ:$BZ,'Forecast Summary-FY26'!$A:$A, 'Analysis-School'!$A182,'Forecast Summary-FY26'!$C:$C, 'Analysis-School'!Q$5,'Forecast Summary-FY26'!$D:$D, 'Analysis-School'!Q$3)</f>
        <v>77</v>
      </c>
      <c r="R182" s="360">
        <f>SUMIFS('Forecast Summary-FY26'!$BZ:$BZ,'Forecast Summary-FY26'!$A:$A, 'Analysis-School'!$A182,'Forecast Summary-FY26'!$C:$C, 'Analysis-School'!R$5,'Forecast Summary-FY26'!$D:$D, 'Analysis-School'!R$3)</f>
        <v>80</v>
      </c>
      <c r="S182" s="360">
        <f>SUMIFS('Forecast Summary-FY26'!$BZ:$BZ,'Forecast Summary-FY26'!$A:$A, 'Analysis-School'!$A182,'Forecast Summary-FY26'!$C:$C, 'Analysis-School'!S$5,'Forecast Summary-FY26'!$D:$D, 'Analysis-School'!S$3)</f>
        <v>72</v>
      </c>
      <c r="T182" s="360">
        <f>SUMIFS('Forecast Summary-FY26'!$BZ:$BZ,'Forecast Summary-FY26'!$A:$A, 'Analysis-School'!$A182,'Forecast Summary-FY26'!$C:$C, 'Analysis-School'!T$5,'Forecast Summary-FY26'!$D:$D, 'Analysis-School'!T$3)</f>
        <v>76</v>
      </c>
      <c r="U182" s="360">
        <f>SUMIFS('Forecast Summary-FY26'!$BZ:$BZ,'Forecast Summary-FY26'!$A:$A, 'Analysis-School'!$A182,'Forecast Summary-FY26'!$C:$C, 'Analysis-School'!U$5,'Forecast Summary-FY26'!$D:$D, 'Analysis-School'!U$3)</f>
        <v>78</v>
      </c>
      <c r="V182" s="360">
        <f>SUMIFS('Forecast Summary-FY26'!$BZ:$BZ,'Forecast Summary-FY26'!$A:$A, 'Analysis-School'!$A182,'Forecast Summary-FY26'!$C:$C, 'Analysis-School'!V$5,'Forecast Summary-FY26'!$D:$D, 'Analysis-School'!V$3)</f>
        <v>79</v>
      </c>
      <c r="W182" s="360">
        <v>78.716035861542935</v>
      </c>
      <c r="X182" s="360">
        <f>SUMIFS('Forecast Summary-FY25'!$BZ:$BZ,'Forecast Summary-FY25'!$A:$A, 'Analysis-School'!$A182,'Forecast Summary-FY25'!$C:$C, 'Analysis-School'!X$5,'Forecast Summary-FY25'!$D:$D, 'Analysis-School'!X$3)</f>
        <v>88</v>
      </c>
      <c r="Y182" s="360">
        <v>79.001516588768737</v>
      </c>
      <c r="Z182" s="360">
        <f>SUMIFS('Forecast Summary-FY25'!$BZ:$BZ,'Forecast Summary-FY25'!$A:$A, 'Analysis-School'!$A182,'Forecast Summary-FY25'!$C:$C, 'Analysis-School'!Z$5,'Forecast Summary-FY25'!$D:$D, 'Analysis-School'!Z$3)</f>
        <v>83.6</v>
      </c>
      <c r="AA182" s="360">
        <f>SUMIFS('Forecast Summary-FY26'!$BZ:$BZ,'Forecast Summary-FY26'!$A:$A, 'Analysis-School'!$A182,'Forecast Summary-FY26'!$C:$C, 'Analysis-School'!AA$5,'Forecast Summary-FY26'!$D:$D, 'Analysis-School'!AA$3)</f>
        <v>79.419999999999987</v>
      </c>
      <c r="AB182" s="442">
        <f t="shared" si="67"/>
        <v>5.3164556962024268E-3</v>
      </c>
      <c r="AD182" s="359" t="s">
        <v>1875</v>
      </c>
      <c r="AE182" s="360">
        <f>SUMIFS('Forecast Summary-FY26'!$CA:$CA,'Forecast Summary-FY26'!$A:$A, 'Analysis-School'!$A182,'Forecast Summary-FY26'!$C:$C, 'Analysis-School'!AE$5,'Forecast Summary-FY26'!$D:$D, 'Analysis-School'!AE$3)</f>
        <v>0</v>
      </c>
      <c r="AF182" s="360">
        <f>SUMIFS('Forecast Summary-FY26'!$CA:$CA,'Forecast Summary-FY26'!$A:$A, 'Analysis-School'!$A182,'Forecast Summary-FY26'!$C:$C, 'Analysis-School'!AF$5,'Forecast Summary-FY26'!$D:$D, 'Analysis-School'!AF$3)</f>
        <v>0</v>
      </c>
      <c r="AG182" s="360">
        <f>SUMIFS('Forecast Summary-FY26'!$CA:$CA,'Forecast Summary-FY26'!$A:$A, 'Analysis-School'!$A182,'Forecast Summary-FY26'!$C:$C, 'Analysis-School'!AG$5,'Forecast Summary-FY26'!$D:$D, 'Analysis-School'!AG$3)</f>
        <v>0</v>
      </c>
      <c r="AH182" s="360">
        <f>SUMIFS('Forecast Summary-FY26'!$CA:$CA,'Forecast Summary-FY26'!$A:$A, 'Analysis-School'!$A182,'Forecast Summary-FY26'!$C:$C, 'Analysis-School'!AH$5,'Forecast Summary-FY26'!$D:$D, 'Analysis-School'!AH$3)</f>
        <v>0</v>
      </c>
      <c r="AI182" s="360">
        <f>SUMIFS('Forecast Summary-FY26'!$CA:$CA,'Forecast Summary-FY26'!$A:$A, 'Analysis-School'!$A182,'Forecast Summary-FY26'!$C:$C, 'Analysis-School'!AI$5,'Forecast Summary-FY26'!$D:$D, 'Analysis-School'!AI$3)</f>
        <v>0</v>
      </c>
      <c r="AJ182" s="360">
        <f>SUMIFS('Forecast Summary-FY26'!$CA:$CA,'Forecast Summary-FY26'!$A:$A, 'Analysis-School'!$A182,'Forecast Summary-FY26'!$C:$C, 'Analysis-School'!AJ$5,'Forecast Summary-FY26'!$D:$D, 'Analysis-School'!AJ$3)</f>
        <v>0</v>
      </c>
      <c r="AK182" s="360">
        <v>0</v>
      </c>
      <c r="AL182" s="360">
        <f>SUMIFS('Forecast Summary-FY25'!$CA:$CA,'Forecast Summary-FY25'!$A:$A, 'Analysis-School'!$A182,'Forecast Summary-FY25'!$C:$C, 'Analysis-School'!AL$5,'Forecast Summary-FY25'!$D:$D, 'Analysis-School'!AL$3)</f>
        <v>0</v>
      </c>
      <c r="AM182" s="360">
        <v>0</v>
      </c>
      <c r="AN182" s="360">
        <f>SUMIFS('Forecast Summary-FY25'!$CA:$CA,'Forecast Summary-FY25'!$A:$A, 'Analysis-School'!$A182,'Forecast Summary-FY25'!$C:$C, 'Analysis-School'!AN$5,'Forecast Summary-FY25'!$D:$D, 'Analysis-School'!AN$3)</f>
        <v>0</v>
      </c>
      <c r="AO182" s="360">
        <f>SUMIFS('Forecast Summary-FY26'!$CA:$CA,'Forecast Summary-FY26'!$A:$A, 'Analysis-School'!$A182,'Forecast Summary-FY26'!$C:$C, 'Analysis-School'!AO$5,'Forecast Summary-FY26'!$D:$D, 'Analysis-School'!AO$3)</f>
        <v>0</v>
      </c>
      <c r="AP182" s="442" t="str">
        <f t="shared" si="68"/>
        <v>NA</v>
      </c>
    </row>
    <row r="183" spans="1:42">
      <c r="A183" s="10" t="s">
        <v>71</v>
      </c>
      <c r="B183" s="354" t="s">
        <v>1876</v>
      </c>
      <c r="C183" s="355">
        <f>SUMIFS('Forecast Summary-FY26'!$BY:$BY,'Forecast Summary-FY26'!$A:$A, 'Analysis-School'!$A183,'Forecast Summary-FY26'!$C:$C, 'Analysis-School'!C$5,'Forecast Summary-FY26'!$D:$D, 'Analysis-School'!C$3)</f>
        <v>28</v>
      </c>
      <c r="D183" s="355">
        <f>SUMIFS('Forecast Summary-FY26'!$BY:$BY,'Forecast Summary-FY26'!$A:$A, 'Analysis-School'!$A183,'Forecast Summary-FY26'!$C:$C, 'Analysis-School'!D$5,'Forecast Summary-FY26'!$D:$D, 'Analysis-School'!D$3)</f>
        <v>19</v>
      </c>
      <c r="E183" s="355">
        <f>SUMIFS('Forecast Summary-FY26'!$BY:$BY,'Forecast Summary-FY26'!$A:$A, 'Analysis-School'!$A183,'Forecast Summary-FY26'!$C:$C, 'Analysis-School'!E$5,'Forecast Summary-FY26'!$D:$D, 'Analysis-School'!E$3)</f>
        <v>29</v>
      </c>
      <c r="F183" s="355">
        <f>SUMIFS('Forecast Summary-FY26'!$BY:$BY,'Forecast Summary-FY26'!$A:$A, 'Analysis-School'!$A183,'Forecast Summary-FY26'!$C:$C, 'Analysis-School'!F$5,'Forecast Summary-FY26'!$D:$D, 'Analysis-School'!F$3)</f>
        <v>27</v>
      </c>
      <c r="G183" s="355">
        <f>SUMIFS('Forecast Summary-FY26'!$BY:$BY,'Forecast Summary-FY26'!$A:$A, 'Analysis-School'!$A183,'Forecast Summary-FY26'!$C:$C, 'Analysis-School'!G$5,'Forecast Summary-FY26'!$D:$D, 'Analysis-School'!G$3)</f>
        <v>57</v>
      </c>
      <c r="H183" s="355">
        <f>SUMIFS('Forecast Summary-FY26'!$BY:$BY,'Forecast Summary-FY26'!$A:$A, 'Analysis-School'!$A183,'Forecast Summary-FY26'!$C:$C, 'Analysis-School'!H$5,'Forecast Summary-FY26'!$D:$D, 'Analysis-School'!H$3)</f>
        <v>77</v>
      </c>
      <c r="I183" s="355">
        <v>84.7</v>
      </c>
      <c r="J183" s="355">
        <f>SUMIFS('Forecast Summary-FY25'!$BY:$BY,'Forecast Summary-FY25'!$A:$A, 'Analysis-School'!$A183,'Forecast Summary-FY25'!$C:$C, 'Analysis-School'!J$5,'Forecast Summary-FY25'!$D:$D, 'Analysis-School'!J$3)</f>
        <v>83</v>
      </c>
      <c r="K183" s="355">
        <v>93.170000000000016</v>
      </c>
      <c r="L183" s="355">
        <f>SUMIFS('Forecast Summary-FY25'!$BY:$BY,'Forecast Summary-FY25'!$A:$A, 'Analysis-School'!$A183,'Forecast Summary-FY25'!$C:$C, 'Analysis-School'!L$5,'Forecast Summary-FY25'!$D:$D, 'Analysis-School'!L$3)</f>
        <v>83</v>
      </c>
      <c r="M183" s="355">
        <f>SUMIFS('Forecast Summary-FY26'!$BY:$BY,'Forecast Summary-FY26'!$A:$A, 'Analysis-School'!$A183,'Forecast Summary-FY26'!$C:$C, 'Analysis-School'!M$5,'Forecast Summary-FY26'!$D:$D, 'Analysis-School'!M$3)</f>
        <v>83</v>
      </c>
      <c r="N183" s="439">
        <f t="shared" si="66"/>
        <v>7.7922077922077948E-2</v>
      </c>
      <c r="P183" s="354" t="s">
        <v>1876</v>
      </c>
      <c r="Q183" s="355">
        <f>SUMIFS('Forecast Summary-FY26'!$BZ:$BZ,'Forecast Summary-FY26'!$A:$A, 'Analysis-School'!$A183,'Forecast Summary-FY26'!$C:$C, 'Analysis-School'!Q$5,'Forecast Summary-FY26'!$D:$D, 'Analysis-School'!Q$3)</f>
        <v>142</v>
      </c>
      <c r="R183" s="355">
        <f>SUMIFS('Forecast Summary-FY26'!$BZ:$BZ,'Forecast Summary-FY26'!$A:$A, 'Analysis-School'!$A183,'Forecast Summary-FY26'!$C:$C, 'Analysis-School'!R$5,'Forecast Summary-FY26'!$D:$D, 'Analysis-School'!R$3)</f>
        <v>168</v>
      </c>
      <c r="S183" s="355">
        <f>SUMIFS('Forecast Summary-FY26'!$BZ:$BZ,'Forecast Summary-FY26'!$A:$A, 'Analysis-School'!$A183,'Forecast Summary-FY26'!$C:$C, 'Analysis-School'!S$5,'Forecast Summary-FY26'!$D:$D, 'Analysis-School'!S$3)</f>
        <v>201</v>
      </c>
      <c r="T183" s="355">
        <f>SUMIFS('Forecast Summary-FY26'!$BZ:$BZ,'Forecast Summary-FY26'!$A:$A, 'Analysis-School'!$A183,'Forecast Summary-FY26'!$C:$C, 'Analysis-School'!T$5,'Forecast Summary-FY26'!$D:$D, 'Analysis-School'!T$3)</f>
        <v>242</v>
      </c>
      <c r="U183" s="355">
        <f>SUMIFS('Forecast Summary-FY26'!$BZ:$BZ,'Forecast Summary-FY26'!$A:$A, 'Analysis-School'!$A183,'Forecast Summary-FY26'!$C:$C, 'Analysis-School'!U$5,'Forecast Summary-FY26'!$D:$D, 'Analysis-School'!U$3)</f>
        <v>346</v>
      </c>
      <c r="V183" s="355">
        <f>SUMIFS('Forecast Summary-FY26'!$BZ:$BZ,'Forecast Summary-FY26'!$A:$A, 'Analysis-School'!$A183,'Forecast Summary-FY26'!$C:$C, 'Analysis-School'!V$5,'Forecast Summary-FY26'!$D:$D, 'Analysis-School'!V$3)</f>
        <v>402</v>
      </c>
      <c r="W183" s="355">
        <v>452.1</v>
      </c>
      <c r="X183" s="355">
        <f>SUMIFS('Forecast Summary-FY25'!$BZ:$BZ,'Forecast Summary-FY25'!$A:$A, 'Analysis-School'!$A183,'Forecast Summary-FY25'!$C:$C, 'Analysis-School'!X$5,'Forecast Summary-FY25'!$D:$D, 'Analysis-School'!X$3)</f>
        <v>423</v>
      </c>
      <c r="Y183" s="355">
        <v>497.31000000000006</v>
      </c>
      <c r="Z183" s="355">
        <f>SUMIFS('Forecast Summary-FY25'!$BZ:$BZ,'Forecast Summary-FY25'!$A:$A, 'Analysis-School'!$A183,'Forecast Summary-FY25'!$C:$C, 'Analysis-School'!Z$5,'Forecast Summary-FY25'!$D:$D, 'Analysis-School'!Z$3)</f>
        <v>433</v>
      </c>
      <c r="AA183" s="355">
        <f>SUMIFS('Forecast Summary-FY26'!$BZ:$BZ,'Forecast Summary-FY26'!$A:$A, 'Analysis-School'!$A183,'Forecast Summary-FY26'!$C:$C, 'Analysis-School'!AA$5,'Forecast Summary-FY26'!$D:$D, 'Analysis-School'!AA$3)</f>
        <v>423</v>
      </c>
      <c r="AB183" s="439">
        <f t="shared" si="67"/>
        <v>5.2238805970149294E-2</v>
      </c>
      <c r="AD183" s="354" t="s">
        <v>1876</v>
      </c>
      <c r="AE183" s="355">
        <f>SUMIFS('Forecast Summary-FY26'!$CA:$CA,'Forecast Summary-FY26'!$A:$A, 'Analysis-School'!$A183,'Forecast Summary-FY26'!$C:$C, 'Analysis-School'!AE$5,'Forecast Summary-FY26'!$D:$D, 'Analysis-School'!AE$3)</f>
        <v>0</v>
      </c>
      <c r="AF183" s="355">
        <f>SUMIFS('Forecast Summary-FY26'!$CA:$CA,'Forecast Summary-FY26'!$A:$A, 'Analysis-School'!$A183,'Forecast Summary-FY26'!$C:$C, 'Analysis-School'!AF$5,'Forecast Summary-FY26'!$D:$D, 'Analysis-School'!AF$3)</f>
        <v>0</v>
      </c>
      <c r="AG183" s="355">
        <f>SUMIFS('Forecast Summary-FY26'!$CA:$CA,'Forecast Summary-FY26'!$A:$A, 'Analysis-School'!$A183,'Forecast Summary-FY26'!$C:$C, 'Analysis-School'!AG$5,'Forecast Summary-FY26'!$D:$D, 'Analysis-School'!AG$3)</f>
        <v>0</v>
      </c>
      <c r="AH183" s="355">
        <f>SUMIFS('Forecast Summary-FY26'!$CA:$CA,'Forecast Summary-FY26'!$A:$A, 'Analysis-School'!$A183,'Forecast Summary-FY26'!$C:$C, 'Analysis-School'!AH$5,'Forecast Summary-FY26'!$D:$D, 'Analysis-School'!AH$3)</f>
        <v>0</v>
      </c>
      <c r="AI183" s="355">
        <f>SUMIFS('Forecast Summary-FY26'!$CA:$CA,'Forecast Summary-FY26'!$A:$A, 'Analysis-School'!$A183,'Forecast Summary-FY26'!$C:$C, 'Analysis-School'!AI$5,'Forecast Summary-FY26'!$D:$D, 'Analysis-School'!AI$3)</f>
        <v>0</v>
      </c>
      <c r="AJ183" s="355">
        <f>SUMIFS('Forecast Summary-FY26'!$CA:$CA,'Forecast Summary-FY26'!$A:$A, 'Analysis-School'!$A183,'Forecast Summary-FY26'!$C:$C, 'Analysis-School'!AJ$5,'Forecast Summary-FY26'!$D:$D, 'Analysis-School'!AJ$3)</f>
        <v>0</v>
      </c>
      <c r="AK183" s="355">
        <v>0</v>
      </c>
      <c r="AL183" s="355">
        <f>SUMIFS('Forecast Summary-FY25'!$CA:$CA,'Forecast Summary-FY25'!$A:$A, 'Analysis-School'!$A183,'Forecast Summary-FY25'!$C:$C, 'Analysis-School'!AL$5,'Forecast Summary-FY25'!$D:$D, 'Analysis-School'!AL$3)</f>
        <v>0</v>
      </c>
      <c r="AM183" s="355">
        <v>0</v>
      </c>
      <c r="AN183" s="355">
        <f>SUMIFS('Forecast Summary-FY25'!$CA:$CA,'Forecast Summary-FY25'!$A:$A, 'Analysis-School'!$A183,'Forecast Summary-FY25'!$C:$C, 'Analysis-School'!AN$5,'Forecast Summary-FY25'!$D:$D, 'Analysis-School'!AN$3)</f>
        <v>0</v>
      </c>
      <c r="AO183" s="355">
        <f>SUMIFS('Forecast Summary-FY26'!$CA:$CA,'Forecast Summary-FY26'!$A:$A, 'Analysis-School'!$A183,'Forecast Summary-FY26'!$C:$C, 'Analysis-School'!AO$5,'Forecast Summary-FY26'!$D:$D, 'Analysis-School'!AO$3)</f>
        <v>0</v>
      </c>
      <c r="AP183" s="439" t="str">
        <f t="shared" si="68"/>
        <v>NA</v>
      </c>
    </row>
    <row r="184" spans="1:42">
      <c r="A184" s="10" t="s">
        <v>73</v>
      </c>
      <c r="B184" s="359" t="s">
        <v>1912</v>
      </c>
      <c r="C184" s="360">
        <f>SUMIFS('Forecast Summary-FY26'!$BY:$BY,'Forecast Summary-FY26'!$A:$A, 'Analysis-School'!$A184,'Forecast Summary-FY26'!$C:$C, 'Analysis-School'!C$5,'Forecast Summary-FY26'!$D:$D, 'Analysis-School'!C$3)</f>
        <v>198</v>
      </c>
      <c r="D184" s="360">
        <f>SUMIFS('Forecast Summary-FY26'!$BY:$BY,'Forecast Summary-FY26'!$A:$A, 'Analysis-School'!$A184,'Forecast Summary-FY26'!$C:$C, 'Analysis-School'!D$5,'Forecast Summary-FY26'!$D:$D, 'Analysis-School'!D$3)</f>
        <v>190</v>
      </c>
      <c r="E184" s="360">
        <f>SUMIFS('Forecast Summary-FY26'!$BY:$BY,'Forecast Summary-FY26'!$A:$A, 'Analysis-School'!$A184,'Forecast Summary-FY26'!$C:$C, 'Analysis-School'!E$5,'Forecast Summary-FY26'!$D:$D, 'Analysis-School'!E$3)</f>
        <v>150</v>
      </c>
      <c r="F184" s="360">
        <f>SUMIFS('Forecast Summary-FY26'!$BY:$BY,'Forecast Summary-FY26'!$A:$A, 'Analysis-School'!$A184,'Forecast Summary-FY26'!$C:$C, 'Analysis-School'!F$5,'Forecast Summary-FY26'!$D:$D, 'Analysis-School'!F$3)</f>
        <v>153</v>
      </c>
      <c r="G184" s="360">
        <f>SUMIFS('Forecast Summary-FY26'!$BY:$BY,'Forecast Summary-FY26'!$A:$A, 'Analysis-School'!$A184,'Forecast Summary-FY26'!$C:$C, 'Analysis-School'!G$5,'Forecast Summary-FY26'!$D:$D, 'Analysis-School'!G$3)</f>
        <v>208</v>
      </c>
      <c r="H184" s="360">
        <f>SUMIFS('Forecast Summary-FY26'!$BY:$BY,'Forecast Summary-FY26'!$A:$A, 'Analysis-School'!$A184,'Forecast Summary-FY26'!$C:$C, 'Analysis-School'!H$5,'Forecast Summary-FY26'!$D:$D, 'Analysis-School'!H$3)</f>
        <v>149</v>
      </c>
      <c r="I184" s="360">
        <v>163.9</v>
      </c>
      <c r="J184" s="360">
        <f>SUMIFS('Forecast Summary-FY25'!$BY:$BY,'Forecast Summary-FY25'!$A:$A, 'Analysis-School'!$A184,'Forecast Summary-FY25'!$C:$C, 'Analysis-School'!J$5,'Forecast Summary-FY25'!$D:$D, 'Analysis-School'!J$3)</f>
        <v>270</v>
      </c>
      <c r="K184" s="360">
        <v>161.58233530945867</v>
      </c>
      <c r="L184" s="360">
        <f>SUMIFS('Forecast Summary-FY25'!$BY:$BY,'Forecast Summary-FY25'!$A:$A, 'Analysis-School'!$A184,'Forecast Summary-FY25'!$C:$C, 'Analysis-School'!L$5,'Forecast Summary-FY25'!$D:$D, 'Analysis-School'!L$3)</f>
        <v>256.5</v>
      </c>
      <c r="M184" s="360">
        <f>SUMIFS('Forecast Summary-FY26'!$BY:$BY,'Forecast Summary-FY26'!$A:$A, 'Analysis-School'!$A184,'Forecast Summary-FY26'!$C:$C, 'Analysis-School'!M$5,'Forecast Summary-FY26'!$D:$D, 'Analysis-School'!M$3)</f>
        <v>243.67499999999998</v>
      </c>
      <c r="N184" s="442">
        <f t="shared" si="66"/>
        <v>0.63540268456375837</v>
      </c>
      <c r="P184" s="359" t="s">
        <v>1912</v>
      </c>
      <c r="Q184" s="360">
        <f>SUMIFS('Forecast Summary-FY26'!$BZ:$BZ,'Forecast Summary-FY26'!$A:$A, 'Analysis-School'!$A184,'Forecast Summary-FY26'!$C:$C, 'Analysis-School'!Q$5,'Forecast Summary-FY26'!$D:$D, 'Analysis-School'!Q$3)</f>
        <v>531</v>
      </c>
      <c r="R184" s="360">
        <f>SUMIFS('Forecast Summary-FY26'!$BZ:$BZ,'Forecast Summary-FY26'!$A:$A, 'Analysis-School'!$A184,'Forecast Summary-FY26'!$C:$C, 'Analysis-School'!R$5,'Forecast Summary-FY26'!$D:$D, 'Analysis-School'!R$3)</f>
        <v>467</v>
      </c>
      <c r="S184" s="360">
        <f>SUMIFS('Forecast Summary-FY26'!$BZ:$BZ,'Forecast Summary-FY26'!$A:$A, 'Analysis-School'!$A184,'Forecast Summary-FY26'!$C:$C, 'Analysis-School'!S$5,'Forecast Summary-FY26'!$D:$D, 'Analysis-School'!S$3)</f>
        <v>520</v>
      </c>
      <c r="T184" s="360">
        <f>SUMIFS('Forecast Summary-FY26'!$BZ:$BZ,'Forecast Summary-FY26'!$A:$A, 'Analysis-School'!$A184,'Forecast Summary-FY26'!$C:$C, 'Analysis-School'!T$5,'Forecast Summary-FY26'!$D:$D, 'Analysis-School'!T$3)</f>
        <v>632</v>
      </c>
      <c r="U184" s="360">
        <f>SUMIFS('Forecast Summary-FY26'!$BZ:$BZ,'Forecast Summary-FY26'!$A:$A, 'Analysis-School'!$A184,'Forecast Summary-FY26'!$C:$C, 'Analysis-School'!U$5,'Forecast Summary-FY26'!$D:$D, 'Analysis-School'!U$3)</f>
        <v>727</v>
      </c>
      <c r="V184" s="360">
        <f>SUMIFS('Forecast Summary-FY26'!$BZ:$BZ,'Forecast Summary-FY26'!$A:$A, 'Analysis-School'!$A184,'Forecast Summary-FY26'!$C:$C, 'Analysis-School'!V$5,'Forecast Summary-FY26'!$D:$D, 'Analysis-School'!V$3)</f>
        <v>740</v>
      </c>
      <c r="W184" s="360">
        <v>825.88963280109522</v>
      </c>
      <c r="X184" s="360">
        <f>SUMIFS('Forecast Summary-FY25'!$BZ:$BZ,'Forecast Summary-FY25'!$A:$A, 'Analysis-School'!$A184,'Forecast Summary-FY25'!$C:$C, 'Analysis-School'!X$5,'Forecast Summary-FY25'!$D:$D, 'Analysis-School'!X$3)</f>
        <v>941</v>
      </c>
      <c r="Y184" s="360">
        <v>889.18767054716204</v>
      </c>
      <c r="Z184" s="360">
        <f>SUMIFS('Forecast Summary-FY25'!$BZ:$BZ,'Forecast Summary-FY25'!$A:$A, 'Analysis-School'!$A184,'Forecast Summary-FY25'!$C:$C, 'Analysis-School'!Z$5,'Forecast Summary-FY25'!$D:$D, 'Analysis-School'!Z$3)</f>
        <v>953</v>
      </c>
      <c r="AA184" s="360">
        <f>SUMIFS('Forecast Summary-FY26'!$BZ:$BZ,'Forecast Summary-FY26'!$A:$A, 'Analysis-School'!$A184,'Forecast Summary-FY26'!$C:$C, 'Analysis-School'!AA$5,'Forecast Summary-FY26'!$D:$D, 'Analysis-School'!AA$3)</f>
        <v>944</v>
      </c>
      <c r="AB184" s="442">
        <f t="shared" si="67"/>
        <v>0.27567567567567575</v>
      </c>
      <c r="AD184" s="359" t="s">
        <v>1912</v>
      </c>
      <c r="AE184" s="360">
        <f>SUMIFS('Forecast Summary-FY26'!$CA:$CA,'Forecast Summary-FY26'!$A:$A, 'Analysis-School'!$A184,'Forecast Summary-FY26'!$C:$C, 'Analysis-School'!AE$5,'Forecast Summary-FY26'!$D:$D, 'Analysis-School'!AE$3)</f>
        <v>0</v>
      </c>
      <c r="AF184" s="360">
        <f>SUMIFS('Forecast Summary-FY26'!$CA:$CA,'Forecast Summary-FY26'!$A:$A, 'Analysis-School'!$A184,'Forecast Summary-FY26'!$C:$C, 'Analysis-School'!AF$5,'Forecast Summary-FY26'!$D:$D, 'Analysis-School'!AF$3)</f>
        <v>0</v>
      </c>
      <c r="AG184" s="360">
        <f>SUMIFS('Forecast Summary-FY26'!$CA:$CA,'Forecast Summary-FY26'!$A:$A, 'Analysis-School'!$A184,'Forecast Summary-FY26'!$C:$C, 'Analysis-School'!AG$5,'Forecast Summary-FY26'!$D:$D, 'Analysis-School'!AG$3)</f>
        <v>0</v>
      </c>
      <c r="AH184" s="360">
        <f>SUMIFS('Forecast Summary-FY26'!$CA:$CA,'Forecast Summary-FY26'!$A:$A, 'Analysis-School'!$A184,'Forecast Summary-FY26'!$C:$C, 'Analysis-School'!AH$5,'Forecast Summary-FY26'!$D:$D, 'Analysis-School'!AH$3)</f>
        <v>0</v>
      </c>
      <c r="AI184" s="360">
        <f>SUMIFS('Forecast Summary-FY26'!$CA:$CA,'Forecast Summary-FY26'!$A:$A, 'Analysis-School'!$A184,'Forecast Summary-FY26'!$C:$C, 'Analysis-School'!AI$5,'Forecast Summary-FY26'!$D:$D, 'Analysis-School'!AI$3)</f>
        <v>0</v>
      </c>
      <c r="AJ184" s="360">
        <f>SUMIFS('Forecast Summary-FY26'!$CA:$CA,'Forecast Summary-FY26'!$A:$A, 'Analysis-School'!$A184,'Forecast Summary-FY26'!$C:$C, 'Analysis-School'!AJ$5,'Forecast Summary-FY26'!$D:$D, 'Analysis-School'!AJ$3)</f>
        <v>0</v>
      </c>
      <c r="AK184" s="360">
        <v>0</v>
      </c>
      <c r="AL184" s="360">
        <f>SUMIFS('Forecast Summary-FY25'!$CA:$CA,'Forecast Summary-FY25'!$A:$A, 'Analysis-School'!$A184,'Forecast Summary-FY25'!$C:$C, 'Analysis-School'!AL$5,'Forecast Summary-FY25'!$D:$D, 'Analysis-School'!AL$3)</f>
        <v>0</v>
      </c>
      <c r="AM184" s="360">
        <v>0</v>
      </c>
      <c r="AN184" s="360">
        <f>SUMIFS('Forecast Summary-FY25'!$CA:$CA,'Forecast Summary-FY25'!$A:$A, 'Analysis-School'!$A184,'Forecast Summary-FY25'!$C:$C, 'Analysis-School'!AN$5,'Forecast Summary-FY25'!$D:$D, 'Analysis-School'!AN$3)</f>
        <v>0</v>
      </c>
      <c r="AO184" s="360">
        <f>SUMIFS('Forecast Summary-FY26'!$CA:$CA,'Forecast Summary-FY26'!$A:$A, 'Analysis-School'!$A184,'Forecast Summary-FY26'!$C:$C, 'Analysis-School'!AO$5,'Forecast Summary-FY26'!$D:$D, 'Analysis-School'!AO$3)</f>
        <v>0</v>
      </c>
      <c r="AP184" s="442" t="str">
        <f t="shared" si="68"/>
        <v>NA</v>
      </c>
    </row>
    <row r="185" spans="1:42">
      <c r="A185" s="10" t="s">
        <v>75</v>
      </c>
      <c r="B185" s="354" t="s">
        <v>1877</v>
      </c>
      <c r="C185" s="355">
        <f>SUMIFS('Forecast Summary-FY26'!$BY:$BY,'Forecast Summary-FY26'!$A:$A, 'Analysis-School'!$A185,'Forecast Summary-FY26'!$C:$C, 'Analysis-School'!C$5,'Forecast Summary-FY26'!$D:$D, 'Analysis-School'!C$3)</f>
        <v>24</v>
      </c>
      <c r="D185" s="355">
        <f>SUMIFS('Forecast Summary-FY26'!$BY:$BY,'Forecast Summary-FY26'!$A:$A, 'Analysis-School'!$A185,'Forecast Summary-FY26'!$C:$C, 'Analysis-School'!D$5,'Forecast Summary-FY26'!$D:$D, 'Analysis-School'!D$3)</f>
        <v>7</v>
      </c>
      <c r="E185" s="355">
        <f>SUMIFS('Forecast Summary-FY26'!$BY:$BY,'Forecast Summary-FY26'!$A:$A, 'Analysis-School'!$A185,'Forecast Summary-FY26'!$C:$C, 'Analysis-School'!E$5,'Forecast Summary-FY26'!$D:$D, 'Analysis-School'!E$3)</f>
        <v>14</v>
      </c>
      <c r="F185" s="355">
        <f>SUMIFS('Forecast Summary-FY26'!$BY:$BY,'Forecast Summary-FY26'!$A:$A, 'Analysis-School'!$A185,'Forecast Summary-FY26'!$C:$C, 'Analysis-School'!F$5,'Forecast Summary-FY26'!$D:$D, 'Analysis-School'!F$3)</f>
        <v>19</v>
      </c>
      <c r="G185" s="355">
        <f>SUMIFS('Forecast Summary-FY26'!$BY:$BY,'Forecast Summary-FY26'!$A:$A, 'Analysis-School'!$A185,'Forecast Summary-FY26'!$C:$C, 'Analysis-School'!G$5,'Forecast Summary-FY26'!$D:$D, 'Analysis-School'!G$3)</f>
        <v>24</v>
      </c>
      <c r="H185" s="355">
        <f>SUMIFS('Forecast Summary-FY26'!$BY:$BY,'Forecast Summary-FY26'!$A:$A, 'Analysis-School'!$A185,'Forecast Summary-FY26'!$C:$C, 'Analysis-School'!H$5,'Forecast Summary-FY26'!$D:$D, 'Analysis-School'!H$3)</f>
        <v>15</v>
      </c>
      <c r="I185" s="355">
        <v>16.5</v>
      </c>
      <c r="J185" s="355">
        <f>SUMIFS('Forecast Summary-FY25'!$BY:$BY,'Forecast Summary-FY25'!$A:$A, 'Analysis-School'!$A185,'Forecast Summary-FY25'!$C:$C, 'Analysis-School'!J$5,'Forecast Summary-FY25'!$D:$D, 'Analysis-School'!J$3)</f>
        <v>25</v>
      </c>
      <c r="K185" s="355">
        <v>18.150000000000002</v>
      </c>
      <c r="L185" s="355">
        <f>SUMIFS('Forecast Summary-FY25'!$BY:$BY,'Forecast Summary-FY25'!$A:$A, 'Analysis-School'!$A185,'Forecast Summary-FY25'!$C:$C, 'Analysis-School'!L$5,'Forecast Summary-FY25'!$D:$D, 'Analysis-School'!L$3)</f>
        <v>23.75</v>
      </c>
      <c r="M185" s="355">
        <f>SUMIFS('Forecast Summary-FY26'!$BY:$BY,'Forecast Summary-FY26'!$A:$A, 'Analysis-School'!$A185,'Forecast Summary-FY26'!$C:$C, 'Analysis-School'!M$5,'Forecast Summary-FY26'!$D:$D, 'Analysis-School'!M$3)</f>
        <v>22.5625</v>
      </c>
      <c r="N185" s="439">
        <f t="shared" si="66"/>
        <v>0.50416666666666665</v>
      </c>
      <c r="P185" s="354" t="s">
        <v>1877</v>
      </c>
      <c r="Q185" s="355">
        <f>SUMIFS('Forecast Summary-FY26'!$BZ:$BZ,'Forecast Summary-FY26'!$A:$A, 'Analysis-School'!$A185,'Forecast Summary-FY26'!$C:$C, 'Analysis-School'!Q$5,'Forecast Summary-FY26'!$D:$D, 'Analysis-School'!Q$3)</f>
        <v>57</v>
      </c>
      <c r="R185" s="355">
        <f>SUMIFS('Forecast Summary-FY26'!$BZ:$BZ,'Forecast Summary-FY26'!$A:$A, 'Analysis-School'!$A185,'Forecast Summary-FY26'!$C:$C, 'Analysis-School'!R$5,'Forecast Summary-FY26'!$D:$D, 'Analysis-School'!R$3)</f>
        <v>53</v>
      </c>
      <c r="S185" s="355">
        <f>SUMIFS('Forecast Summary-FY26'!$BZ:$BZ,'Forecast Summary-FY26'!$A:$A, 'Analysis-School'!$A185,'Forecast Summary-FY26'!$C:$C, 'Analysis-School'!S$5,'Forecast Summary-FY26'!$D:$D, 'Analysis-School'!S$3)</f>
        <v>38</v>
      </c>
      <c r="T185" s="355">
        <f>SUMIFS('Forecast Summary-FY26'!$BZ:$BZ,'Forecast Summary-FY26'!$A:$A, 'Analysis-School'!$A185,'Forecast Summary-FY26'!$C:$C, 'Analysis-School'!T$5,'Forecast Summary-FY26'!$D:$D, 'Analysis-School'!T$3)</f>
        <v>50</v>
      </c>
      <c r="U185" s="355">
        <f>SUMIFS('Forecast Summary-FY26'!$BZ:$BZ,'Forecast Summary-FY26'!$A:$A, 'Analysis-School'!$A185,'Forecast Summary-FY26'!$C:$C, 'Analysis-School'!U$5,'Forecast Summary-FY26'!$D:$D, 'Analysis-School'!U$3)</f>
        <v>56</v>
      </c>
      <c r="V185" s="355">
        <f>SUMIFS('Forecast Summary-FY26'!$BZ:$BZ,'Forecast Summary-FY26'!$A:$A, 'Analysis-School'!$A185,'Forecast Summary-FY26'!$C:$C, 'Analysis-School'!V$5,'Forecast Summary-FY26'!$D:$D, 'Analysis-School'!V$3)</f>
        <v>47</v>
      </c>
      <c r="W185" s="355">
        <v>54.995237423323161</v>
      </c>
      <c r="X185" s="355">
        <f>SUMIFS('Forecast Summary-FY25'!$BZ:$BZ,'Forecast Summary-FY25'!$A:$A, 'Analysis-School'!$A185,'Forecast Summary-FY25'!$C:$C, 'Analysis-School'!X$5,'Forecast Summary-FY25'!$D:$D, 'Analysis-School'!X$3)</f>
        <v>48</v>
      </c>
      <c r="Y185" s="355">
        <v>55.166888387532531</v>
      </c>
      <c r="Z185" s="355">
        <f>SUMIFS('Forecast Summary-FY25'!$BZ:$BZ,'Forecast Summary-FY25'!$A:$A, 'Analysis-School'!$A185,'Forecast Summary-FY25'!$C:$C, 'Analysis-School'!Z$5,'Forecast Summary-FY25'!$D:$D, 'Analysis-School'!Z$3)</f>
        <v>52.800000000000004</v>
      </c>
      <c r="AA185" s="355">
        <f>SUMIFS('Forecast Summary-FY26'!$BZ:$BZ,'Forecast Summary-FY26'!$A:$A, 'Analysis-School'!$A185,'Forecast Summary-FY26'!$C:$C, 'Analysis-School'!AA$5,'Forecast Summary-FY26'!$D:$D, 'Analysis-School'!AA$3)</f>
        <v>50</v>
      </c>
      <c r="AB185" s="439">
        <f t="shared" si="67"/>
        <v>6.3829787234042534E-2</v>
      </c>
      <c r="AD185" s="354" t="s">
        <v>1877</v>
      </c>
      <c r="AE185" s="355">
        <f>SUMIFS('Forecast Summary-FY26'!$CA:$CA,'Forecast Summary-FY26'!$A:$A, 'Analysis-School'!$A185,'Forecast Summary-FY26'!$C:$C, 'Analysis-School'!AE$5,'Forecast Summary-FY26'!$D:$D, 'Analysis-School'!AE$3)</f>
        <v>0</v>
      </c>
      <c r="AF185" s="355">
        <f>SUMIFS('Forecast Summary-FY26'!$CA:$CA,'Forecast Summary-FY26'!$A:$A, 'Analysis-School'!$A185,'Forecast Summary-FY26'!$C:$C, 'Analysis-School'!AF$5,'Forecast Summary-FY26'!$D:$D, 'Analysis-School'!AF$3)</f>
        <v>0</v>
      </c>
      <c r="AG185" s="355">
        <f>SUMIFS('Forecast Summary-FY26'!$CA:$CA,'Forecast Summary-FY26'!$A:$A, 'Analysis-School'!$A185,'Forecast Summary-FY26'!$C:$C, 'Analysis-School'!AG$5,'Forecast Summary-FY26'!$D:$D, 'Analysis-School'!AG$3)</f>
        <v>0</v>
      </c>
      <c r="AH185" s="355">
        <f>SUMIFS('Forecast Summary-FY26'!$CA:$CA,'Forecast Summary-FY26'!$A:$A, 'Analysis-School'!$A185,'Forecast Summary-FY26'!$C:$C, 'Analysis-School'!AH$5,'Forecast Summary-FY26'!$D:$D, 'Analysis-School'!AH$3)</f>
        <v>0</v>
      </c>
      <c r="AI185" s="355">
        <f>SUMIFS('Forecast Summary-FY26'!$CA:$CA,'Forecast Summary-FY26'!$A:$A, 'Analysis-School'!$A185,'Forecast Summary-FY26'!$C:$C, 'Analysis-School'!AI$5,'Forecast Summary-FY26'!$D:$D, 'Analysis-School'!AI$3)</f>
        <v>0</v>
      </c>
      <c r="AJ185" s="355">
        <f>SUMIFS('Forecast Summary-FY26'!$CA:$CA,'Forecast Summary-FY26'!$A:$A, 'Analysis-School'!$A185,'Forecast Summary-FY26'!$C:$C, 'Analysis-School'!AJ$5,'Forecast Summary-FY26'!$D:$D, 'Analysis-School'!AJ$3)</f>
        <v>0</v>
      </c>
      <c r="AK185" s="355">
        <v>0</v>
      </c>
      <c r="AL185" s="355">
        <f>SUMIFS('Forecast Summary-FY25'!$CA:$CA,'Forecast Summary-FY25'!$A:$A, 'Analysis-School'!$A185,'Forecast Summary-FY25'!$C:$C, 'Analysis-School'!AL$5,'Forecast Summary-FY25'!$D:$D, 'Analysis-School'!AL$3)</f>
        <v>0</v>
      </c>
      <c r="AM185" s="355">
        <v>0</v>
      </c>
      <c r="AN185" s="355">
        <f>SUMIFS('Forecast Summary-FY25'!$CA:$CA,'Forecast Summary-FY25'!$A:$A, 'Analysis-School'!$A185,'Forecast Summary-FY25'!$C:$C, 'Analysis-School'!AN$5,'Forecast Summary-FY25'!$D:$D, 'Analysis-School'!AN$3)</f>
        <v>0</v>
      </c>
      <c r="AO185" s="355">
        <f>SUMIFS('Forecast Summary-FY26'!$CA:$CA,'Forecast Summary-FY26'!$A:$A, 'Analysis-School'!$A185,'Forecast Summary-FY26'!$C:$C, 'Analysis-School'!AO$5,'Forecast Summary-FY26'!$D:$D, 'Analysis-School'!AO$3)</f>
        <v>0</v>
      </c>
      <c r="AP185" s="439" t="str">
        <f t="shared" si="68"/>
        <v>NA</v>
      </c>
    </row>
    <row r="186" spans="1:42">
      <c r="A186" s="10" t="s">
        <v>77</v>
      </c>
      <c r="B186" s="359" t="s">
        <v>1913</v>
      </c>
      <c r="C186" s="360">
        <f>SUMIFS('Forecast Summary-FY26'!$BY:$BY,'Forecast Summary-FY26'!$A:$A, 'Analysis-School'!$A186,'Forecast Summary-FY26'!$C:$C, 'Analysis-School'!C$5,'Forecast Summary-FY26'!$D:$D, 'Analysis-School'!C$3)</f>
        <v>12</v>
      </c>
      <c r="D186" s="360">
        <f>SUMIFS('Forecast Summary-FY26'!$BY:$BY,'Forecast Summary-FY26'!$A:$A, 'Analysis-School'!$A186,'Forecast Summary-FY26'!$C:$C, 'Analysis-School'!D$5,'Forecast Summary-FY26'!$D:$D, 'Analysis-School'!D$3)</f>
        <v>5</v>
      </c>
      <c r="E186" s="360">
        <f>SUMIFS('Forecast Summary-FY26'!$BY:$BY,'Forecast Summary-FY26'!$A:$A, 'Analysis-School'!$A186,'Forecast Summary-FY26'!$C:$C, 'Analysis-School'!E$5,'Forecast Summary-FY26'!$D:$D, 'Analysis-School'!E$3)</f>
        <v>4</v>
      </c>
      <c r="F186" s="360">
        <f>SUMIFS('Forecast Summary-FY26'!$BY:$BY,'Forecast Summary-FY26'!$A:$A, 'Analysis-School'!$A186,'Forecast Summary-FY26'!$C:$C, 'Analysis-School'!F$5,'Forecast Summary-FY26'!$D:$D, 'Analysis-School'!F$3)</f>
        <v>9</v>
      </c>
      <c r="G186" s="360">
        <f>SUMIFS('Forecast Summary-FY26'!$BY:$BY,'Forecast Summary-FY26'!$A:$A, 'Analysis-School'!$A186,'Forecast Summary-FY26'!$C:$C, 'Analysis-School'!G$5,'Forecast Summary-FY26'!$D:$D, 'Analysis-School'!G$3)</f>
        <v>7</v>
      </c>
      <c r="H186" s="360">
        <f>SUMIFS('Forecast Summary-FY26'!$BY:$BY,'Forecast Summary-FY26'!$A:$A, 'Analysis-School'!$A186,'Forecast Summary-FY26'!$C:$C, 'Analysis-School'!H$5,'Forecast Summary-FY26'!$D:$D, 'Analysis-School'!H$3)</f>
        <v>10</v>
      </c>
      <c r="I186" s="360">
        <v>10.24551331567382</v>
      </c>
      <c r="J186" s="360">
        <f>SUMIFS('Forecast Summary-FY25'!$BY:$BY,'Forecast Summary-FY25'!$A:$A, 'Analysis-School'!$A186,'Forecast Summary-FY25'!$C:$C, 'Analysis-School'!J$5,'Forecast Summary-FY25'!$D:$D, 'Analysis-School'!J$3)</f>
        <v>14</v>
      </c>
      <c r="K186" s="360">
        <v>10.723038333867832</v>
      </c>
      <c r="L186" s="360">
        <f>SUMIFS('Forecast Summary-FY25'!$BY:$BY,'Forecast Summary-FY25'!$A:$A, 'Analysis-School'!$A186,'Forecast Summary-FY25'!$C:$C, 'Analysis-School'!L$5,'Forecast Summary-FY25'!$D:$D, 'Analysis-School'!L$3)</f>
        <v>13.299999999999999</v>
      </c>
      <c r="M186" s="360">
        <f>SUMIFS('Forecast Summary-FY26'!$BY:$BY,'Forecast Summary-FY26'!$A:$A, 'Analysis-School'!$A186,'Forecast Summary-FY26'!$C:$C, 'Analysis-School'!M$5,'Forecast Summary-FY26'!$D:$D, 'Analysis-School'!M$3)</f>
        <v>12.634999999999998</v>
      </c>
      <c r="N186" s="442">
        <f t="shared" si="66"/>
        <v>0.26349999999999985</v>
      </c>
      <c r="P186" s="359" t="s">
        <v>1913</v>
      </c>
      <c r="Q186" s="360">
        <f>SUMIFS('Forecast Summary-FY26'!$BZ:$BZ,'Forecast Summary-FY26'!$A:$A, 'Analysis-School'!$A186,'Forecast Summary-FY26'!$C:$C, 'Analysis-School'!Q$5,'Forecast Summary-FY26'!$D:$D, 'Analysis-School'!Q$3)</f>
        <v>30</v>
      </c>
      <c r="R186" s="360">
        <f>SUMIFS('Forecast Summary-FY26'!$BZ:$BZ,'Forecast Summary-FY26'!$A:$A, 'Analysis-School'!$A186,'Forecast Summary-FY26'!$C:$C, 'Analysis-School'!R$5,'Forecast Summary-FY26'!$D:$D, 'Analysis-School'!R$3)</f>
        <v>43</v>
      </c>
      <c r="S186" s="360">
        <f>SUMIFS('Forecast Summary-FY26'!$BZ:$BZ,'Forecast Summary-FY26'!$A:$A, 'Analysis-School'!$A186,'Forecast Summary-FY26'!$C:$C, 'Analysis-School'!S$5,'Forecast Summary-FY26'!$D:$D, 'Analysis-School'!S$3)</f>
        <v>41</v>
      </c>
      <c r="T186" s="360">
        <f>SUMIFS('Forecast Summary-FY26'!$BZ:$BZ,'Forecast Summary-FY26'!$A:$A, 'Analysis-School'!$A186,'Forecast Summary-FY26'!$C:$C, 'Analysis-School'!T$5,'Forecast Summary-FY26'!$D:$D, 'Analysis-School'!T$3)</f>
        <v>65</v>
      </c>
      <c r="U186" s="360">
        <f>SUMIFS('Forecast Summary-FY26'!$BZ:$BZ,'Forecast Summary-FY26'!$A:$A, 'Analysis-School'!$A186,'Forecast Summary-FY26'!$C:$C, 'Analysis-School'!U$5,'Forecast Summary-FY26'!$D:$D, 'Analysis-School'!U$3)</f>
        <v>65</v>
      </c>
      <c r="V186" s="360">
        <f>SUMIFS('Forecast Summary-FY26'!$BZ:$BZ,'Forecast Summary-FY26'!$A:$A, 'Analysis-School'!$A186,'Forecast Summary-FY26'!$C:$C, 'Analysis-School'!V$5,'Forecast Summary-FY26'!$D:$D, 'Analysis-School'!V$3)</f>
        <v>41</v>
      </c>
      <c r="W186" s="360">
        <v>55.000000000000007</v>
      </c>
      <c r="X186" s="360">
        <f>SUMIFS('Forecast Summary-FY25'!$BZ:$BZ,'Forecast Summary-FY25'!$A:$A, 'Analysis-School'!$A186,'Forecast Summary-FY25'!$C:$C, 'Analysis-School'!X$5,'Forecast Summary-FY25'!$D:$D, 'Analysis-School'!X$3)</f>
        <v>40</v>
      </c>
      <c r="Y186" s="360">
        <v>60.500000000000014</v>
      </c>
      <c r="Z186" s="360">
        <f>SUMIFS('Forecast Summary-FY25'!$BZ:$BZ,'Forecast Summary-FY25'!$A:$A, 'Analysis-School'!$A186,'Forecast Summary-FY25'!$C:$C, 'Analysis-School'!Z$5,'Forecast Summary-FY25'!$D:$D, 'Analysis-School'!Z$3)</f>
        <v>44</v>
      </c>
      <c r="AA186" s="360">
        <f>SUMIFS('Forecast Summary-FY26'!$BZ:$BZ,'Forecast Summary-FY26'!$A:$A, 'Analysis-School'!$A186,'Forecast Summary-FY26'!$C:$C, 'Analysis-School'!AA$5,'Forecast Summary-FY26'!$D:$D, 'Analysis-School'!AA$3)</f>
        <v>42.35</v>
      </c>
      <c r="AB186" s="442">
        <f t="shared" si="67"/>
        <v>3.2926829268292712E-2</v>
      </c>
      <c r="AD186" s="359" t="s">
        <v>1913</v>
      </c>
      <c r="AE186" s="360">
        <f>SUMIFS('Forecast Summary-FY26'!$CA:$CA,'Forecast Summary-FY26'!$A:$A, 'Analysis-School'!$A186,'Forecast Summary-FY26'!$C:$C, 'Analysis-School'!AE$5,'Forecast Summary-FY26'!$D:$D, 'Analysis-School'!AE$3)</f>
        <v>0</v>
      </c>
      <c r="AF186" s="360">
        <f>SUMIFS('Forecast Summary-FY26'!$CA:$CA,'Forecast Summary-FY26'!$A:$A, 'Analysis-School'!$A186,'Forecast Summary-FY26'!$C:$C, 'Analysis-School'!AF$5,'Forecast Summary-FY26'!$D:$D, 'Analysis-School'!AF$3)</f>
        <v>0</v>
      </c>
      <c r="AG186" s="360">
        <f>SUMIFS('Forecast Summary-FY26'!$CA:$CA,'Forecast Summary-FY26'!$A:$A, 'Analysis-School'!$A186,'Forecast Summary-FY26'!$C:$C, 'Analysis-School'!AG$5,'Forecast Summary-FY26'!$D:$D, 'Analysis-School'!AG$3)</f>
        <v>0</v>
      </c>
      <c r="AH186" s="360">
        <f>SUMIFS('Forecast Summary-FY26'!$CA:$CA,'Forecast Summary-FY26'!$A:$A, 'Analysis-School'!$A186,'Forecast Summary-FY26'!$C:$C, 'Analysis-School'!AH$5,'Forecast Summary-FY26'!$D:$D, 'Analysis-School'!AH$3)</f>
        <v>0</v>
      </c>
      <c r="AI186" s="360">
        <f>SUMIFS('Forecast Summary-FY26'!$CA:$CA,'Forecast Summary-FY26'!$A:$A, 'Analysis-School'!$A186,'Forecast Summary-FY26'!$C:$C, 'Analysis-School'!AI$5,'Forecast Summary-FY26'!$D:$D, 'Analysis-School'!AI$3)</f>
        <v>0</v>
      </c>
      <c r="AJ186" s="360">
        <f>SUMIFS('Forecast Summary-FY26'!$CA:$CA,'Forecast Summary-FY26'!$A:$A, 'Analysis-School'!$A186,'Forecast Summary-FY26'!$C:$C, 'Analysis-School'!AJ$5,'Forecast Summary-FY26'!$D:$D, 'Analysis-School'!AJ$3)</f>
        <v>0</v>
      </c>
      <c r="AK186" s="360">
        <v>0</v>
      </c>
      <c r="AL186" s="360">
        <f>SUMIFS('Forecast Summary-FY25'!$CA:$CA,'Forecast Summary-FY25'!$A:$A, 'Analysis-School'!$A186,'Forecast Summary-FY25'!$C:$C, 'Analysis-School'!AL$5,'Forecast Summary-FY25'!$D:$D, 'Analysis-School'!AL$3)</f>
        <v>0</v>
      </c>
      <c r="AM186" s="360">
        <v>0</v>
      </c>
      <c r="AN186" s="360">
        <f>SUMIFS('Forecast Summary-FY25'!$CA:$CA,'Forecast Summary-FY25'!$A:$A, 'Analysis-School'!$A186,'Forecast Summary-FY25'!$C:$C, 'Analysis-School'!AN$5,'Forecast Summary-FY25'!$D:$D, 'Analysis-School'!AN$3)</f>
        <v>0</v>
      </c>
      <c r="AO186" s="360">
        <f>SUMIFS('Forecast Summary-FY26'!$CA:$CA,'Forecast Summary-FY26'!$A:$A, 'Analysis-School'!$A186,'Forecast Summary-FY26'!$C:$C, 'Analysis-School'!AO$5,'Forecast Summary-FY26'!$D:$D, 'Analysis-School'!AO$3)</f>
        <v>0</v>
      </c>
      <c r="AP186" s="442" t="str">
        <f t="shared" si="68"/>
        <v>NA</v>
      </c>
    </row>
    <row r="187" spans="1:42">
      <c r="A187" s="10" t="s">
        <v>79</v>
      </c>
      <c r="B187" s="354" t="s">
        <v>1878</v>
      </c>
      <c r="C187" s="355">
        <f>SUMIFS('Forecast Summary-FY26'!$BY:$BY,'Forecast Summary-FY26'!$A:$A, 'Analysis-School'!$A187,'Forecast Summary-FY26'!$C:$C, 'Analysis-School'!C$5,'Forecast Summary-FY26'!$D:$D, 'Analysis-School'!C$3)</f>
        <v>12</v>
      </c>
      <c r="D187" s="355">
        <f>SUMIFS('Forecast Summary-FY26'!$BY:$BY,'Forecast Summary-FY26'!$A:$A, 'Analysis-School'!$A187,'Forecast Summary-FY26'!$C:$C, 'Analysis-School'!D$5,'Forecast Summary-FY26'!$D:$D, 'Analysis-School'!D$3)</f>
        <v>11</v>
      </c>
      <c r="E187" s="355">
        <f>SUMIFS('Forecast Summary-FY26'!$BY:$BY,'Forecast Summary-FY26'!$A:$A, 'Analysis-School'!$A187,'Forecast Summary-FY26'!$C:$C, 'Analysis-School'!E$5,'Forecast Summary-FY26'!$D:$D, 'Analysis-School'!E$3)</f>
        <v>15</v>
      </c>
      <c r="F187" s="355">
        <f>SUMIFS('Forecast Summary-FY26'!$BY:$BY,'Forecast Summary-FY26'!$A:$A, 'Analysis-School'!$A187,'Forecast Summary-FY26'!$C:$C, 'Analysis-School'!F$5,'Forecast Summary-FY26'!$D:$D, 'Analysis-School'!F$3)</f>
        <v>26</v>
      </c>
      <c r="G187" s="355">
        <f>SUMIFS('Forecast Summary-FY26'!$BY:$BY,'Forecast Summary-FY26'!$A:$A, 'Analysis-School'!$A187,'Forecast Summary-FY26'!$C:$C, 'Analysis-School'!G$5,'Forecast Summary-FY26'!$D:$D, 'Analysis-School'!G$3)</f>
        <v>23</v>
      </c>
      <c r="H187" s="355">
        <f>SUMIFS('Forecast Summary-FY26'!$BY:$BY,'Forecast Summary-FY26'!$A:$A, 'Analysis-School'!$A187,'Forecast Summary-FY26'!$C:$C, 'Analysis-School'!H$5,'Forecast Summary-FY26'!$D:$D, 'Analysis-School'!H$3)</f>
        <v>15</v>
      </c>
      <c r="I187" s="355">
        <v>16.5</v>
      </c>
      <c r="J187" s="355">
        <f>SUMIFS('Forecast Summary-FY25'!$BY:$BY,'Forecast Summary-FY25'!$A:$A, 'Analysis-School'!$A187,'Forecast Summary-FY25'!$C:$C, 'Analysis-School'!J$5,'Forecast Summary-FY25'!$D:$D, 'Analysis-School'!J$3)</f>
        <v>3</v>
      </c>
      <c r="K187" s="355">
        <v>18.150000000000002</v>
      </c>
      <c r="L187" s="355">
        <f>SUMIFS('Forecast Summary-FY25'!$BY:$BY,'Forecast Summary-FY25'!$A:$A, 'Analysis-School'!$A187,'Forecast Summary-FY25'!$C:$C, 'Analysis-School'!L$5,'Forecast Summary-FY25'!$D:$D, 'Analysis-School'!L$3)</f>
        <v>3.3000000000000003</v>
      </c>
      <c r="M187" s="355">
        <f>SUMIFS('Forecast Summary-FY26'!$BY:$BY,'Forecast Summary-FY26'!$A:$A, 'Analysis-School'!$A187,'Forecast Summary-FY26'!$C:$C, 'Analysis-School'!M$5,'Forecast Summary-FY26'!$D:$D, 'Analysis-School'!M$3)</f>
        <v>3.6300000000000008</v>
      </c>
      <c r="N187" s="439">
        <f t="shared" si="66"/>
        <v>-0.75800000000000001</v>
      </c>
      <c r="P187" s="354" t="s">
        <v>1878</v>
      </c>
      <c r="Q187" s="355">
        <f>SUMIFS('Forecast Summary-FY26'!$BZ:$BZ,'Forecast Summary-FY26'!$A:$A, 'Analysis-School'!$A187,'Forecast Summary-FY26'!$C:$C, 'Analysis-School'!Q$5,'Forecast Summary-FY26'!$D:$D, 'Analysis-School'!Q$3)</f>
        <v>2</v>
      </c>
      <c r="R187" s="355">
        <f>SUMIFS('Forecast Summary-FY26'!$BZ:$BZ,'Forecast Summary-FY26'!$A:$A, 'Analysis-School'!$A187,'Forecast Summary-FY26'!$C:$C, 'Analysis-School'!R$5,'Forecast Summary-FY26'!$D:$D, 'Analysis-School'!R$3)</f>
        <v>5</v>
      </c>
      <c r="S187" s="355">
        <f>SUMIFS('Forecast Summary-FY26'!$BZ:$BZ,'Forecast Summary-FY26'!$A:$A, 'Analysis-School'!$A187,'Forecast Summary-FY26'!$C:$C, 'Analysis-School'!S$5,'Forecast Summary-FY26'!$D:$D, 'Analysis-School'!S$3)</f>
        <v>6</v>
      </c>
      <c r="T187" s="355">
        <f>SUMIFS('Forecast Summary-FY26'!$BZ:$BZ,'Forecast Summary-FY26'!$A:$A, 'Analysis-School'!$A187,'Forecast Summary-FY26'!$C:$C, 'Analysis-School'!T$5,'Forecast Summary-FY26'!$D:$D, 'Analysis-School'!T$3)</f>
        <v>8</v>
      </c>
      <c r="U187" s="355">
        <f>SUMIFS('Forecast Summary-FY26'!$BZ:$BZ,'Forecast Summary-FY26'!$A:$A, 'Analysis-School'!$A187,'Forecast Summary-FY26'!$C:$C, 'Analysis-School'!U$5,'Forecast Summary-FY26'!$D:$D, 'Analysis-School'!U$3)</f>
        <v>11</v>
      </c>
      <c r="V187" s="355">
        <f>SUMIFS('Forecast Summary-FY26'!$BZ:$BZ,'Forecast Summary-FY26'!$A:$A, 'Analysis-School'!$A187,'Forecast Summary-FY26'!$C:$C, 'Analysis-School'!V$5,'Forecast Summary-FY26'!$D:$D, 'Analysis-School'!V$3)</f>
        <v>4</v>
      </c>
      <c r="W187" s="355">
        <v>4.4000000000000004</v>
      </c>
      <c r="X187" s="355">
        <f>SUMIFS('Forecast Summary-FY25'!$BZ:$BZ,'Forecast Summary-FY25'!$A:$A, 'Analysis-School'!$A187,'Forecast Summary-FY25'!$C:$C, 'Analysis-School'!X$5,'Forecast Summary-FY25'!$D:$D, 'Analysis-School'!X$3)</f>
        <v>2</v>
      </c>
      <c r="Y187" s="355">
        <v>4.8400000000000007</v>
      </c>
      <c r="Z187" s="355">
        <f>SUMIFS('Forecast Summary-FY25'!$BZ:$BZ,'Forecast Summary-FY25'!$A:$A, 'Analysis-School'!$A187,'Forecast Summary-FY25'!$C:$C, 'Analysis-School'!Z$5,'Forecast Summary-FY25'!$D:$D, 'Analysis-School'!Z$3)</f>
        <v>2.2000000000000002</v>
      </c>
      <c r="AA187" s="355">
        <f>SUMIFS('Forecast Summary-FY26'!$BZ:$BZ,'Forecast Summary-FY26'!$A:$A, 'Analysis-School'!$A187,'Forecast Summary-FY26'!$C:$C, 'Analysis-School'!AA$5,'Forecast Summary-FY26'!$D:$D, 'Analysis-School'!AA$3)</f>
        <v>2.4200000000000004</v>
      </c>
      <c r="AB187" s="439">
        <f t="shared" si="67"/>
        <v>-0.39499999999999991</v>
      </c>
      <c r="AD187" s="354" t="s">
        <v>1878</v>
      </c>
      <c r="AE187" s="355">
        <f>SUMIFS('Forecast Summary-FY26'!$CA:$CA,'Forecast Summary-FY26'!$A:$A, 'Analysis-School'!$A187,'Forecast Summary-FY26'!$C:$C, 'Analysis-School'!AE$5,'Forecast Summary-FY26'!$D:$D, 'Analysis-School'!AE$3)</f>
        <v>0</v>
      </c>
      <c r="AF187" s="355">
        <f>SUMIFS('Forecast Summary-FY26'!$CA:$CA,'Forecast Summary-FY26'!$A:$A, 'Analysis-School'!$A187,'Forecast Summary-FY26'!$C:$C, 'Analysis-School'!AF$5,'Forecast Summary-FY26'!$D:$D, 'Analysis-School'!AF$3)</f>
        <v>0</v>
      </c>
      <c r="AG187" s="355">
        <f>SUMIFS('Forecast Summary-FY26'!$CA:$CA,'Forecast Summary-FY26'!$A:$A, 'Analysis-School'!$A187,'Forecast Summary-FY26'!$C:$C, 'Analysis-School'!AG$5,'Forecast Summary-FY26'!$D:$D, 'Analysis-School'!AG$3)</f>
        <v>0</v>
      </c>
      <c r="AH187" s="355">
        <f>SUMIFS('Forecast Summary-FY26'!$CA:$CA,'Forecast Summary-FY26'!$A:$A, 'Analysis-School'!$A187,'Forecast Summary-FY26'!$C:$C, 'Analysis-School'!AH$5,'Forecast Summary-FY26'!$D:$D, 'Analysis-School'!AH$3)</f>
        <v>0</v>
      </c>
      <c r="AI187" s="355">
        <f>SUMIFS('Forecast Summary-FY26'!$CA:$CA,'Forecast Summary-FY26'!$A:$A, 'Analysis-School'!$A187,'Forecast Summary-FY26'!$C:$C, 'Analysis-School'!AI$5,'Forecast Summary-FY26'!$D:$D, 'Analysis-School'!AI$3)</f>
        <v>0</v>
      </c>
      <c r="AJ187" s="355">
        <f>SUMIFS('Forecast Summary-FY26'!$CA:$CA,'Forecast Summary-FY26'!$A:$A, 'Analysis-School'!$A187,'Forecast Summary-FY26'!$C:$C, 'Analysis-School'!AJ$5,'Forecast Summary-FY26'!$D:$D, 'Analysis-School'!AJ$3)</f>
        <v>0</v>
      </c>
      <c r="AK187" s="355">
        <v>0</v>
      </c>
      <c r="AL187" s="355">
        <f>SUMIFS('Forecast Summary-FY25'!$CA:$CA,'Forecast Summary-FY25'!$A:$A, 'Analysis-School'!$A187,'Forecast Summary-FY25'!$C:$C, 'Analysis-School'!AL$5,'Forecast Summary-FY25'!$D:$D, 'Analysis-School'!AL$3)</f>
        <v>0</v>
      </c>
      <c r="AM187" s="355">
        <v>0</v>
      </c>
      <c r="AN187" s="355">
        <f>SUMIFS('Forecast Summary-FY25'!$CA:$CA,'Forecast Summary-FY25'!$A:$A, 'Analysis-School'!$A187,'Forecast Summary-FY25'!$C:$C, 'Analysis-School'!AN$5,'Forecast Summary-FY25'!$D:$D, 'Analysis-School'!AN$3)</f>
        <v>0</v>
      </c>
      <c r="AO187" s="355">
        <f>SUMIFS('Forecast Summary-FY26'!$CA:$CA,'Forecast Summary-FY26'!$A:$A, 'Analysis-School'!$A187,'Forecast Summary-FY26'!$C:$C, 'Analysis-School'!AO$5,'Forecast Summary-FY26'!$D:$D, 'Analysis-School'!AO$3)</f>
        <v>0</v>
      </c>
      <c r="AP187" s="439" t="str">
        <f t="shared" si="68"/>
        <v>NA</v>
      </c>
    </row>
    <row r="188" spans="1:42">
      <c r="A188" s="10" t="s">
        <v>81</v>
      </c>
      <c r="B188" s="359" t="s">
        <v>1879</v>
      </c>
      <c r="C188" s="360">
        <f>SUMIFS('Forecast Summary-FY26'!$BY:$BY,'Forecast Summary-FY26'!$A:$A, 'Analysis-School'!$A188,'Forecast Summary-FY26'!$C:$C, 'Analysis-School'!C$5,'Forecast Summary-FY26'!$D:$D, 'Analysis-School'!C$3)</f>
        <v>5</v>
      </c>
      <c r="D188" s="360">
        <f>SUMIFS('Forecast Summary-FY26'!$BY:$BY,'Forecast Summary-FY26'!$A:$A, 'Analysis-School'!$A188,'Forecast Summary-FY26'!$C:$C, 'Analysis-School'!D$5,'Forecast Summary-FY26'!$D:$D, 'Analysis-School'!D$3)</f>
        <v>19</v>
      </c>
      <c r="E188" s="360">
        <f>SUMIFS('Forecast Summary-FY26'!$BY:$BY,'Forecast Summary-FY26'!$A:$A, 'Analysis-School'!$A188,'Forecast Summary-FY26'!$C:$C, 'Analysis-School'!E$5,'Forecast Summary-FY26'!$D:$D, 'Analysis-School'!E$3)</f>
        <v>20</v>
      </c>
      <c r="F188" s="360">
        <f>SUMIFS('Forecast Summary-FY26'!$BY:$BY,'Forecast Summary-FY26'!$A:$A, 'Analysis-School'!$A188,'Forecast Summary-FY26'!$C:$C, 'Analysis-School'!F$5,'Forecast Summary-FY26'!$D:$D, 'Analysis-School'!F$3)</f>
        <v>19</v>
      </c>
      <c r="G188" s="360">
        <f>SUMIFS('Forecast Summary-FY26'!$BY:$BY,'Forecast Summary-FY26'!$A:$A, 'Analysis-School'!$A188,'Forecast Summary-FY26'!$C:$C, 'Analysis-School'!G$5,'Forecast Summary-FY26'!$D:$D, 'Analysis-School'!G$3)</f>
        <v>17</v>
      </c>
      <c r="H188" s="360">
        <f>SUMIFS('Forecast Summary-FY26'!$BY:$BY,'Forecast Summary-FY26'!$A:$A, 'Analysis-School'!$A188,'Forecast Summary-FY26'!$C:$C, 'Analysis-School'!H$5,'Forecast Summary-FY26'!$D:$D, 'Analysis-School'!H$3)</f>
        <v>11</v>
      </c>
      <c r="I188" s="360">
        <v>11.346504780602666</v>
      </c>
      <c r="J188" s="360">
        <f>SUMIFS('Forecast Summary-FY25'!$BY:$BY,'Forecast Summary-FY25'!$A:$A, 'Analysis-School'!$A188,'Forecast Summary-FY25'!$C:$C, 'Analysis-School'!J$5,'Forecast Summary-FY25'!$D:$D, 'Analysis-School'!J$3)</f>
        <v>11</v>
      </c>
      <c r="K188" s="360">
        <v>11.09906269829121</v>
      </c>
      <c r="L188" s="360">
        <f>SUMIFS('Forecast Summary-FY25'!$BY:$BY,'Forecast Summary-FY25'!$A:$A, 'Analysis-School'!$A188,'Forecast Summary-FY25'!$C:$C, 'Analysis-School'!L$5,'Forecast Summary-FY25'!$D:$D, 'Analysis-School'!L$3)</f>
        <v>12.100000000000001</v>
      </c>
      <c r="M188" s="360">
        <f>SUMIFS('Forecast Summary-FY26'!$BY:$BY,'Forecast Summary-FY26'!$A:$A, 'Analysis-School'!$A188,'Forecast Summary-FY26'!$C:$C, 'Analysis-School'!M$5,'Forecast Summary-FY26'!$D:$D, 'Analysis-School'!M$3)</f>
        <v>13.310000000000002</v>
      </c>
      <c r="N188" s="442">
        <f t="shared" si="66"/>
        <v>0.21000000000000019</v>
      </c>
      <c r="P188" s="359" t="s">
        <v>1879</v>
      </c>
      <c r="Q188" s="360">
        <f>SUMIFS('Forecast Summary-FY26'!$BZ:$BZ,'Forecast Summary-FY26'!$A:$A, 'Analysis-School'!$A188,'Forecast Summary-FY26'!$C:$C, 'Analysis-School'!Q$5,'Forecast Summary-FY26'!$D:$D, 'Analysis-School'!Q$3)</f>
        <v>10</v>
      </c>
      <c r="R188" s="360">
        <f>SUMIFS('Forecast Summary-FY26'!$BZ:$BZ,'Forecast Summary-FY26'!$A:$A, 'Analysis-School'!$A188,'Forecast Summary-FY26'!$C:$C, 'Analysis-School'!R$5,'Forecast Summary-FY26'!$D:$D, 'Analysis-School'!R$3)</f>
        <v>10</v>
      </c>
      <c r="S188" s="360">
        <f>SUMIFS('Forecast Summary-FY26'!$BZ:$BZ,'Forecast Summary-FY26'!$A:$A, 'Analysis-School'!$A188,'Forecast Summary-FY26'!$C:$C, 'Analysis-School'!S$5,'Forecast Summary-FY26'!$D:$D, 'Analysis-School'!S$3)</f>
        <v>7</v>
      </c>
      <c r="T188" s="360">
        <f>SUMIFS('Forecast Summary-FY26'!$BZ:$BZ,'Forecast Summary-FY26'!$A:$A, 'Analysis-School'!$A188,'Forecast Summary-FY26'!$C:$C, 'Analysis-School'!T$5,'Forecast Summary-FY26'!$D:$D, 'Analysis-School'!T$3)</f>
        <v>13</v>
      </c>
      <c r="U188" s="360">
        <f>SUMIFS('Forecast Summary-FY26'!$BZ:$BZ,'Forecast Summary-FY26'!$A:$A, 'Analysis-School'!$A188,'Forecast Summary-FY26'!$C:$C, 'Analysis-School'!U$5,'Forecast Summary-FY26'!$D:$D, 'Analysis-School'!U$3)</f>
        <v>16</v>
      </c>
      <c r="V188" s="360">
        <f>SUMIFS('Forecast Summary-FY26'!$BZ:$BZ,'Forecast Summary-FY26'!$A:$A, 'Analysis-School'!$A188,'Forecast Summary-FY26'!$C:$C, 'Analysis-School'!V$5,'Forecast Summary-FY26'!$D:$D, 'Analysis-School'!V$3)</f>
        <v>20</v>
      </c>
      <c r="W188" s="360">
        <v>22.72046880559418</v>
      </c>
      <c r="X188" s="360">
        <f>SUMIFS('Forecast Summary-FY25'!$BZ:$BZ,'Forecast Summary-FY25'!$A:$A, 'Analysis-School'!$A188,'Forecast Summary-FY25'!$C:$C, 'Analysis-School'!X$5,'Forecast Summary-FY25'!$D:$D, 'Analysis-School'!X$3)</f>
        <v>13</v>
      </c>
      <c r="Y188" s="360">
        <v>24.992515686153599</v>
      </c>
      <c r="Z188" s="360">
        <f>SUMIFS('Forecast Summary-FY25'!$BZ:$BZ,'Forecast Summary-FY25'!$A:$A, 'Analysis-School'!$A188,'Forecast Summary-FY25'!$C:$C, 'Analysis-School'!Z$5,'Forecast Summary-FY25'!$D:$D, 'Analysis-School'!Z$3)</f>
        <v>14.3</v>
      </c>
      <c r="AA188" s="360">
        <f>SUMIFS('Forecast Summary-FY26'!$BZ:$BZ,'Forecast Summary-FY26'!$A:$A, 'Analysis-School'!$A188,'Forecast Summary-FY26'!$C:$C, 'Analysis-School'!AA$5,'Forecast Summary-FY26'!$D:$D, 'Analysis-School'!AA$3)</f>
        <v>15.730000000000002</v>
      </c>
      <c r="AB188" s="442">
        <f t="shared" si="67"/>
        <v>-0.21349999999999991</v>
      </c>
      <c r="AD188" s="359" t="s">
        <v>1879</v>
      </c>
      <c r="AE188" s="360">
        <f>SUMIFS('Forecast Summary-FY26'!$CA:$CA,'Forecast Summary-FY26'!$A:$A, 'Analysis-School'!$A188,'Forecast Summary-FY26'!$C:$C, 'Analysis-School'!AE$5,'Forecast Summary-FY26'!$D:$D, 'Analysis-School'!AE$3)</f>
        <v>0</v>
      </c>
      <c r="AF188" s="360">
        <f>SUMIFS('Forecast Summary-FY26'!$CA:$CA,'Forecast Summary-FY26'!$A:$A, 'Analysis-School'!$A188,'Forecast Summary-FY26'!$C:$C, 'Analysis-School'!AF$5,'Forecast Summary-FY26'!$D:$D, 'Analysis-School'!AF$3)</f>
        <v>0</v>
      </c>
      <c r="AG188" s="360">
        <f>SUMIFS('Forecast Summary-FY26'!$CA:$CA,'Forecast Summary-FY26'!$A:$A, 'Analysis-School'!$A188,'Forecast Summary-FY26'!$C:$C, 'Analysis-School'!AG$5,'Forecast Summary-FY26'!$D:$D, 'Analysis-School'!AG$3)</f>
        <v>0</v>
      </c>
      <c r="AH188" s="360">
        <f>SUMIFS('Forecast Summary-FY26'!$CA:$CA,'Forecast Summary-FY26'!$A:$A, 'Analysis-School'!$A188,'Forecast Summary-FY26'!$C:$C, 'Analysis-School'!AH$5,'Forecast Summary-FY26'!$D:$D, 'Analysis-School'!AH$3)</f>
        <v>0</v>
      </c>
      <c r="AI188" s="360">
        <f>SUMIFS('Forecast Summary-FY26'!$CA:$CA,'Forecast Summary-FY26'!$A:$A, 'Analysis-School'!$A188,'Forecast Summary-FY26'!$C:$C, 'Analysis-School'!AI$5,'Forecast Summary-FY26'!$D:$D, 'Analysis-School'!AI$3)</f>
        <v>0</v>
      </c>
      <c r="AJ188" s="360">
        <f>SUMIFS('Forecast Summary-FY26'!$CA:$CA,'Forecast Summary-FY26'!$A:$A, 'Analysis-School'!$A188,'Forecast Summary-FY26'!$C:$C, 'Analysis-School'!AJ$5,'Forecast Summary-FY26'!$D:$D, 'Analysis-School'!AJ$3)</f>
        <v>0</v>
      </c>
      <c r="AK188" s="360">
        <v>0</v>
      </c>
      <c r="AL188" s="360">
        <f>SUMIFS('Forecast Summary-FY25'!$CA:$CA,'Forecast Summary-FY25'!$A:$A, 'Analysis-School'!$A188,'Forecast Summary-FY25'!$C:$C, 'Analysis-School'!AL$5,'Forecast Summary-FY25'!$D:$D, 'Analysis-School'!AL$3)</f>
        <v>0</v>
      </c>
      <c r="AM188" s="360">
        <v>0</v>
      </c>
      <c r="AN188" s="360">
        <f>SUMIFS('Forecast Summary-FY25'!$CA:$CA,'Forecast Summary-FY25'!$A:$A, 'Analysis-School'!$A188,'Forecast Summary-FY25'!$C:$C, 'Analysis-School'!AN$5,'Forecast Summary-FY25'!$D:$D, 'Analysis-School'!AN$3)</f>
        <v>0</v>
      </c>
      <c r="AO188" s="360">
        <f>SUMIFS('Forecast Summary-FY26'!$CA:$CA,'Forecast Summary-FY26'!$A:$A, 'Analysis-School'!$A188,'Forecast Summary-FY26'!$C:$C, 'Analysis-School'!AO$5,'Forecast Summary-FY26'!$D:$D, 'Analysis-School'!AO$3)</f>
        <v>0</v>
      </c>
      <c r="AP188" s="442" t="str">
        <f t="shared" si="68"/>
        <v>NA</v>
      </c>
    </row>
    <row r="189" spans="1:42">
      <c r="A189" s="10" t="s">
        <v>83</v>
      </c>
      <c r="B189" s="354" t="s">
        <v>1914</v>
      </c>
      <c r="C189" s="355">
        <f>SUMIFS('Forecast Summary-FY26'!$BY:$BY,'Forecast Summary-FY26'!$A:$A, 'Analysis-School'!$A189,'Forecast Summary-FY26'!$C:$C, 'Analysis-School'!C$5,'Forecast Summary-FY26'!$D:$D, 'Analysis-School'!C$3)</f>
        <v>5</v>
      </c>
      <c r="D189" s="355">
        <f>SUMIFS('Forecast Summary-FY26'!$BY:$BY,'Forecast Summary-FY26'!$A:$A, 'Analysis-School'!$A189,'Forecast Summary-FY26'!$C:$C, 'Analysis-School'!D$5,'Forecast Summary-FY26'!$D:$D, 'Analysis-School'!D$3)</f>
        <v>10</v>
      </c>
      <c r="E189" s="355">
        <f>SUMIFS('Forecast Summary-FY26'!$BY:$BY,'Forecast Summary-FY26'!$A:$A, 'Analysis-School'!$A189,'Forecast Summary-FY26'!$C:$C, 'Analysis-School'!E$5,'Forecast Summary-FY26'!$D:$D, 'Analysis-School'!E$3)</f>
        <v>12</v>
      </c>
      <c r="F189" s="355">
        <f>SUMIFS('Forecast Summary-FY26'!$BY:$BY,'Forecast Summary-FY26'!$A:$A, 'Analysis-School'!$A189,'Forecast Summary-FY26'!$C:$C, 'Analysis-School'!F$5,'Forecast Summary-FY26'!$D:$D, 'Analysis-School'!F$3)</f>
        <v>13</v>
      </c>
      <c r="G189" s="355">
        <f>SUMIFS('Forecast Summary-FY26'!$BY:$BY,'Forecast Summary-FY26'!$A:$A, 'Analysis-School'!$A189,'Forecast Summary-FY26'!$C:$C, 'Analysis-School'!G$5,'Forecast Summary-FY26'!$D:$D, 'Analysis-School'!G$3)</f>
        <v>10</v>
      </c>
      <c r="H189" s="355">
        <f>SUMIFS('Forecast Summary-FY26'!$BY:$BY,'Forecast Summary-FY26'!$A:$A, 'Analysis-School'!$A189,'Forecast Summary-FY26'!$C:$C, 'Analysis-School'!H$5,'Forecast Summary-FY26'!$D:$D, 'Analysis-School'!H$3)</f>
        <v>21</v>
      </c>
      <c r="I189" s="355">
        <v>19.95</v>
      </c>
      <c r="J189" s="355">
        <f>SUMIFS('Forecast Summary-FY25'!$BY:$BY,'Forecast Summary-FY25'!$A:$A, 'Analysis-School'!$A189,'Forecast Summary-FY25'!$C:$C, 'Analysis-School'!J$5,'Forecast Summary-FY25'!$D:$D, 'Analysis-School'!J$3)</f>
        <v>39</v>
      </c>
      <c r="K189" s="355">
        <v>20.463712781313692</v>
      </c>
      <c r="L189" s="355">
        <f>SUMIFS('Forecast Summary-FY25'!$BY:$BY,'Forecast Summary-FY25'!$A:$A, 'Analysis-School'!$A189,'Forecast Summary-FY25'!$C:$C, 'Analysis-School'!L$5,'Forecast Summary-FY25'!$D:$D, 'Analysis-School'!L$3)</f>
        <v>42.900000000000006</v>
      </c>
      <c r="M189" s="355">
        <f>SUMIFS('Forecast Summary-FY26'!$BY:$BY,'Forecast Summary-FY26'!$A:$A, 'Analysis-School'!$A189,'Forecast Summary-FY26'!$C:$C, 'Analysis-School'!M$5,'Forecast Summary-FY26'!$D:$D, 'Analysis-School'!M$3)</f>
        <v>47.190000000000012</v>
      </c>
      <c r="N189" s="439">
        <f t="shared" si="66"/>
        <v>1.2471428571428578</v>
      </c>
      <c r="P189" s="354" t="s">
        <v>1914</v>
      </c>
      <c r="Q189" s="355">
        <f>SUMIFS('Forecast Summary-FY26'!$BZ:$BZ,'Forecast Summary-FY26'!$A:$A, 'Analysis-School'!$A189,'Forecast Summary-FY26'!$C:$C, 'Analysis-School'!Q$5,'Forecast Summary-FY26'!$D:$D, 'Analysis-School'!Q$3)</f>
        <v>44</v>
      </c>
      <c r="R189" s="355">
        <f>SUMIFS('Forecast Summary-FY26'!$BZ:$BZ,'Forecast Summary-FY26'!$A:$A, 'Analysis-School'!$A189,'Forecast Summary-FY26'!$C:$C, 'Analysis-School'!R$5,'Forecast Summary-FY26'!$D:$D, 'Analysis-School'!R$3)</f>
        <v>38</v>
      </c>
      <c r="S189" s="355">
        <f>SUMIFS('Forecast Summary-FY26'!$BZ:$BZ,'Forecast Summary-FY26'!$A:$A, 'Analysis-School'!$A189,'Forecast Summary-FY26'!$C:$C, 'Analysis-School'!S$5,'Forecast Summary-FY26'!$D:$D, 'Analysis-School'!S$3)</f>
        <v>47</v>
      </c>
      <c r="T189" s="355">
        <f>SUMIFS('Forecast Summary-FY26'!$BZ:$BZ,'Forecast Summary-FY26'!$A:$A, 'Analysis-School'!$A189,'Forecast Summary-FY26'!$C:$C, 'Analysis-School'!T$5,'Forecast Summary-FY26'!$D:$D, 'Analysis-School'!T$3)</f>
        <v>21</v>
      </c>
      <c r="U189" s="355">
        <f>SUMIFS('Forecast Summary-FY26'!$BZ:$BZ,'Forecast Summary-FY26'!$A:$A, 'Analysis-School'!$A189,'Forecast Summary-FY26'!$C:$C, 'Analysis-School'!U$5,'Forecast Summary-FY26'!$D:$D, 'Analysis-School'!U$3)</f>
        <v>39</v>
      </c>
      <c r="V189" s="355">
        <f>SUMIFS('Forecast Summary-FY26'!$BZ:$BZ,'Forecast Summary-FY26'!$A:$A, 'Analysis-School'!$A189,'Forecast Summary-FY26'!$C:$C, 'Analysis-School'!V$5,'Forecast Summary-FY26'!$D:$D, 'Analysis-School'!V$3)</f>
        <v>37</v>
      </c>
      <c r="W189" s="355">
        <v>38.034232047316181</v>
      </c>
      <c r="X189" s="355">
        <f>SUMIFS('Forecast Summary-FY25'!$BZ:$BZ,'Forecast Summary-FY25'!$A:$A, 'Analysis-School'!$A189,'Forecast Summary-FY25'!$C:$C, 'Analysis-School'!X$5,'Forecast Summary-FY25'!$D:$D, 'Analysis-School'!X$3)</f>
        <v>39</v>
      </c>
      <c r="Y189" s="355">
        <v>36.871602699942549</v>
      </c>
      <c r="Z189" s="355">
        <f>SUMIFS('Forecast Summary-FY25'!$BZ:$BZ,'Forecast Summary-FY25'!$A:$A, 'Analysis-School'!$A189,'Forecast Summary-FY25'!$C:$C, 'Analysis-School'!Z$5,'Forecast Summary-FY25'!$D:$D, 'Analysis-School'!Z$3)</f>
        <v>40</v>
      </c>
      <c r="AA189" s="355">
        <f>SUMIFS('Forecast Summary-FY26'!$BZ:$BZ,'Forecast Summary-FY26'!$A:$A, 'Analysis-School'!$A189,'Forecast Summary-FY26'!$C:$C, 'Analysis-School'!AA$5,'Forecast Summary-FY26'!$D:$D, 'Analysis-School'!AA$3)</f>
        <v>38</v>
      </c>
      <c r="AB189" s="439">
        <f t="shared" si="67"/>
        <v>2.7027027027026973E-2</v>
      </c>
      <c r="AD189" s="354" t="s">
        <v>1914</v>
      </c>
      <c r="AE189" s="355">
        <f>SUMIFS('Forecast Summary-FY26'!$CA:$CA,'Forecast Summary-FY26'!$A:$A, 'Analysis-School'!$A189,'Forecast Summary-FY26'!$C:$C, 'Analysis-School'!AE$5,'Forecast Summary-FY26'!$D:$D, 'Analysis-School'!AE$3)</f>
        <v>0</v>
      </c>
      <c r="AF189" s="355">
        <f>SUMIFS('Forecast Summary-FY26'!$CA:$CA,'Forecast Summary-FY26'!$A:$A, 'Analysis-School'!$A189,'Forecast Summary-FY26'!$C:$C, 'Analysis-School'!AF$5,'Forecast Summary-FY26'!$D:$D, 'Analysis-School'!AF$3)</f>
        <v>0</v>
      </c>
      <c r="AG189" s="355">
        <f>SUMIFS('Forecast Summary-FY26'!$CA:$CA,'Forecast Summary-FY26'!$A:$A, 'Analysis-School'!$A189,'Forecast Summary-FY26'!$C:$C, 'Analysis-School'!AG$5,'Forecast Summary-FY26'!$D:$D, 'Analysis-School'!AG$3)</f>
        <v>0</v>
      </c>
      <c r="AH189" s="355">
        <f>SUMIFS('Forecast Summary-FY26'!$CA:$CA,'Forecast Summary-FY26'!$A:$A, 'Analysis-School'!$A189,'Forecast Summary-FY26'!$C:$C, 'Analysis-School'!AH$5,'Forecast Summary-FY26'!$D:$D, 'Analysis-School'!AH$3)</f>
        <v>0</v>
      </c>
      <c r="AI189" s="355">
        <f>SUMIFS('Forecast Summary-FY26'!$CA:$CA,'Forecast Summary-FY26'!$A:$A, 'Analysis-School'!$A189,'Forecast Summary-FY26'!$C:$C, 'Analysis-School'!AI$5,'Forecast Summary-FY26'!$D:$D, 'Analysis-School'!AI$3)</f>
        <v>0</v>
      </c>
      <c r="AJ189" s="355">
        <f>SUMIFS('Forecast Summary-FY26'!$CA:$CA,'Forecast Summary-FY26'!$A:$A, 'Analysis-School'!$A189,'Forecast Summary-FY26'!$C:$C, 'Analysis-School'!AJ$5,'Forecast Summary-FY26'!$D:$D, 'Analysis-School'!AJ$3)</f>
        <v>0</v>
      </c>
      <c r="AK189" s="355">
        <v>0</v>
      </c>
      <c r="AL189" s="355">
        <f>SUMIFS('Forecast Summary-FY25'!$CA:$CA,'Forecast Summary-FY25'!$A:$A, 'Analysis-School'!$A189,'Forecast Summary-FY25'!$C:$C, 'Analysis-School'!AL$5,'Forecast Summary-FY25'!$D:$D, 'Analysis-School'!AL$3)</f>
        <v>0</v>
      </c>
      <c r="AM189" s="355">
        <v>0</v>
      </c>
      <c r="AN189" s="355">
        <f>SUMIFS('Forecast Summary-FY25'!$CA:$CA,'Forecast Summary-FY25'!$A:$A, 'Analysis-School'!$A189,'Forecast Summary-FY25'!$C:$C, 'Analysis-School'!AN$5,'Forecast Summary-FY25'!$D:$D, 'Analysis-School'!AN$3)</f>
        <v>0</v>
      </c>
      <c r="AO189" s="355">
        <f>SUMIFS('Forecast Summary-FY26'!$CA:$CA,'Forecast Summary-FY26'!$A:$A, 'Analysis-School'!$A189,'Forecast Summary-FY26'!$C:$C, 'Analysis-School'!AO$5,'Forecast Summary-FY26'!$D:$D, 'Analysis-School'!AO$3)</f>
        <v>0</v>
      </c>
      <c r="AP189" s="439" t="str">
        <f t="shared" si="68"/>
        <v>NA</v>
      </c>
    </row>
    <row r="190" spans="1:42">
      <c r="A190" s="10" t="s">
        <v>85</v>
      </c>
      <c r="B190" s="359" t="s">
        <v>1756</v>
      </c>
      <c r="C190" s="360">
        <f>SUMIFS('Forecast Summary-FY26'!$BY:$BY,'Forecast Summary-FY26'!$A:$A, 'Analysis-School'!$A190,'Forecast Summary-FY26'!$C:$C, 'Analysis-School'!C$5,'Forecast Summary-FY26'!$D:$D, 'Analysis-School'!C$3)</f>
        <v>2</v>
      </c>
      <c r="D190" s="360">
        <f>SUMIFS('Forecast Summary-FY26'!$BY:$BY,'Forecast Summary-FY26'!$A:$A, 'Analysis-School'!$A190,'Forecast Summary-FY26'!$C:$C, 'Analysis-School'!D$5,'Forecast Summary-FY26'!$D:$D, 'Analysis-School'!D$3)</f>
        <v>10</v>
      </c>
      <c r="E190" s="360">
        <f>SUMIFS('Forecast Summary-FY26'!$BY:$BY,'Forecast Summary-FY26'!$A:$A, 'Analysis-School'!$A190,'Forecast Summary-FY26'!$C:$C, 'Analysis-School'!E$5,'Forecast Summary-FY26'!$D:$D, 'Analysis-School'!E$3)</f>
        <v>2</v>
      </c>
      <c r="F190" s="360">
        <f>SUMIFS('Forecast Summary-FY26'!$BY:$BY,'Forecast Summary-FY26'!$A:$A, 'Analysis-School'!$A190,'Forecast Summary-FY26'!$C:$C, 'Analysis-School'!F$5,'Forecast Summary-FY26'!$D:$D, 'Analysis-School'!F$3)</f>
        <v>12</v>
      </c>
      <c r="G190" s="360">
        <f>SUMIFS('Forecast Summary-FY26'!$BY:$BY,'Forecast Summary-FY26'!$A:$A, 'Analysis-School'!$A190,'Forecast Summary-FY26'!$C:$C, 'Analysis-School'!G$5,'Forecast Summary-FY26'!$D:$D, 'Analysis-School'!G$3)</f>
        <v>11</v>
      </c>
      <c r="H190" s="360">
        <f>SUMIFS('Forecast Summary-FY26'!$BY:$BY,'Forecast Summary-FY26'!$A:$A, 'Analysis-School'!$A190,'Forecast Summary-FY26'!$C:$C, 'Analysis-School'!H$5,'Forecast Summary-FY26'!$D:$D, 'Analysis-School'!H$3)</f>
        <v>4</v>
      </c>
      <c r="I190" s="360">
        <v>4.4000000000000004</v>
      </c>
      <c r="J190" s="360">
        <f>SUMIFS('Forecast Summary-FY25'!$BY:$BY,'Forecast Summary-FY25'!$A:$A, 'Analysis-School'!$A190,'Forecast Summary-FY25'!$C:$C, 'Analysis-School'!J$5,'Forecast Summary-FY25'!$D:$D, 'Analysis-School'!J$3)</f>
        <v>12</v>
      </c>
      <c r="K190" s="360">
        <v>4.8400000000000007</v>
      </c>
      <c r="L190" s="360">
        <f>SUMIFS('Forecast Summary-FY25'!$BY:$BY,'Forecast Summary-FY25'!$A:$A, 'Analysis-School'!$A190,'Forecast Summary-FY25'!$C:$C, 'Analysis-School'!L$5,'Forecast Summary-FY25'!$D:$D, 'Analysis-School'!L$3)</f>
        <v>11.399999999999999</v>
      </c>
      <c r="M190" s="360">
        <f>SUMIFS('Forecast Summary-FY26'!$BY:$BY,'Forecast Summary-FY26'!$A:$A, 'Analysis-School'!$A190,'Forecast Summary-FY26'!$C:$C, 'Analysis-School'!M$5,'Forecast Summary-FY26'!$D:$D, 'Analysis-School'!M$3)</f>
        <v>10.829999999999998</v>
      </c>
      <c r="N190" s="442">
        <f t="shared" si="66"/>
        <v>1.7074999999999996</v>
      </c>
      <c r="P190" s="359" t="s">
        <v>1756</v>
      </c>
      <c r="Q190" s="360">
        <f>SUMIFS('Forecast Summary-FY26'!$BZ:$BZ,'Forecast Summary-FY26'!$A:$A, 'Analysis-School'!$A190,'Forecast Summary-FY26'!$C:$C, 'Analysis-School'!Q$5,'Forecast Summary-FY26'!$D:$D, 'Analysis-School'!Q$3)</f>
        <v>14</v>
      </c>
      <c r="R190" s="360">
        <f>SUMIFS('Forecast Summary-FY26'!$BZ:$BZ,'Forecast Summary-FY26'!$A:$A, 'Analysis-School'!$A190,'Forecast Summary-FY26'!$C:$C, 'Analysis-School'!R$5,'Forecast Summary-FY26'!$D:$D, 'Analysis-School'!R$3)</f>
        <v>16</v>
      </c>
      <c r="S190" s="360">
        <f>SUMIFS('Forecast Summary-FY26'!$BZ:$BZ,'Forecast Summary-FY26'!$A:$A, 'Analysis-School'!$A190,'Forecast Summary-FY26'!$C:$C, 'Analysis-School'!S$5,'Forecast Summary-FY26'!$D:$D, 'Analysis-School'!S$3)</f>
        <v>26</v>
      </c>
      <c r="T190" s="360">
        <f>SUMIFS('Forecast Summary-FY26'!$BZ:$BZ,'Forecast Summary-FY26'!$A:$A, 'Analysis-School'!$A190,'Forecast Summary-FY26'!$C:$C, 'Analysis-School'!T$5,'Forecast Summary-FY26'!$D:$D, 'Analysis-School'!T$3)</f>
        <v>25</v>
      </c>
      <c r="U190" s="360">
        <f>SUMIFS('Forecast Summary-FY26'!$BZ:$BZ,'Forecast Summary-FY26'!$A:$A, 'Analysis-School'!$A190,'Forecast Summary-FY26'!$C:$C, 'Analysis-School'!U$5,'Forecast Summary-FY26'!$D:$D, 'Analysis-School'!U$3)</f>
        <v>21</v>
      </c>
      <c r="V190" s="360">
        <f>SUMIFS('Forecast Summary-FY26'!$BZ:$BZ,'Forecast Summary-FY26'!$A:$A, 'Analysis-School'!$A190,'Forecast Summary-FY26'!$C:$C, 'Analysis-School'!V$5,'Forecast Summary-FY26'!$D:$D, 'Analysis-School'!V$3)</f>
        <v>22</v>
      </c>
      <c r="W190" s="360">
        <v>25.895586498686544</v>
      </c>
      <c r="X190" s="360">
        <f>SUMIFS('Forecast Summary-FY25'!$BZ:$BZ,'Forecast Summary-FY25'!$A:$A, 'Analysis-School'!$A190,'Forecast Summary-FY25'!$C:$C, 'Analysis-School'!X$5,'Forecast Summary-FY25'!$D:$D, 'Analysis-School'!X$3)</f>
        <v>29</v>
      </c>
      <c r="Y190" s="360">
        <v>27.665359468299762</v>
      </c>
      <c r="Z190" s="360">
        <f>SUMIFS('Forecast Summary-FY25'!$BZ:$BZ,'Forecast Summary-FY25'!$A:$A, 'Analysis-School'!$A190,'Forecast Summary-FY25'!$C:$C, 'Analysis-School'!Z$5,'Forecast Summary-FY25'!$D:$D, 'Analysis-School'!Z$3)</f>
        <v>29</v>
      </c>
      <c r="AA190" s="360">
        <f>SUMIFS('Forecast Summary-FY26'!$BZ:$BZ,'Forecast Summary-FY26'!$A:$A, 'Analysis-School'!$A190,'Forecast Summary-FY26'!$C:$C, 'Analysis-School'!AA$5,'Forecast Summary-FY26'!$D:$D, 'Analysis-School'!AA$3)</f>
        <v>29</v>
      </c>
      <c r="AB190" s="442">
        <f t="shared" si="67"/>
        <v>0.31818181818181812</v>
      </c>
      <c r="AD190" s="359" t="s">
        <v>1756</v>
      </c>
      <c r="AE190" s="360">
        <f>SUMIFS('Forecast Summary-FY26'!$CA:$CA,'Forecast Summary-FY26'!$A:$A, 'Analysis-School'!$A190,'Forecast Summary-FY26'!$C:$C, 'Analysis-School'!AE$5,'Forecast Summary-FY26'!$D:$D, 'Analysis-School'!AE$3)</f>
        <v>0</v>
      </c>
      <c r="AF190" s="360">
        <f>SUMIFS('Forecast Summary-FY26'!$CA:$CA,'Forecast Summary-FY26'!$A:$A, 'Analysis-School'!$A190,'Forecast Summary-FY26'!$C:$C, 'Analysis-School'!AF$5,'Forecast Summary-FY26'!$D:$D, 'Analysis-School'!AF$3)</f>
        <v>0</v>
      </c>
      <c r="AG190" s="360">
        <f>SUMIFS('Forecast Summary-FY26'!$CA:$CA,'Forecast Summary-FY26'!$A:$A, 'Analysis-School'!$A190,'Forecast Summary-FY26'!$C:$C, 'Analysis-School'!AG$5,'Forecast Summary-FY26'!$D:$D, 'Analysis-School'!AG$3)</f>
        <v>0</v>
      </c>
      <c r="AH190" s="360">
        <f>SUMIFS('Forecast Summary-FY26'!$CA:$CA,'Forecast Summary-FY26'!$A:$A, 'Analysis-School'!$A190,'Forecast Summary-FY26'!$C:$C, 'Analysis-School'!AH$5,'Forecast Summary-FY26'!$D:$D, 'Analysis-School'!AH$3)</f>
        <v>0</v>
      </c>
      <c r="AI190" s="360">
        <f>SUMIFS('Forecast Summary-FY26'!$CA:$CA,'Forecast Summary-FY26'!$A:$A, 'Analysis-School'!$A190,'Forecast Summary-FY26'!$C:$C, 'Analysis-School'!AI$5,'Forecast Summary-FY26'!$D:$D, 'Analysis-School'!AI$3)</f>
        <v>0</v>
      </c>
      <c r="AJ190" s="360">
        <f>SUMIFS('Forecast Summary-FY26'!$CA:$CA,'Forecast Summary-FY26'!$A:$A, 'Analysis-School'!$A190,'Forecast Summary-FY26'!$C:$C, 'Analysis-School'!AJ$5,'Forecast Summary-FY26'!$D:$D, 'Analysis-School'!AJ$3)</f>
        <v>0</v>
      </c>
      <c r="AK190" s="360">
        <v>0</v>
      </c>
      <c r="AL190" s="360">
        <f>SUMIFS('Forecast Summary-FY25'!$CA:$CA,'Forecast Summary-FY25'!$A:$A, 'Analysis-School'!$A190,'Forecast Summary-FY25'!$C:$C, 'Analysis-School'!AL$5,'Forecast Summary-FY25'!$D:$D, 'Analysis-School'!AL$3)</f>
        <v>0</v>
      </c>
      <c r="AM190" s="360">
        <v>0</v>
      </c>
      <c r="AN190" s="360">
        <f>SUMIFS('Forecast Summary-FY25'!$CA:$CA,'Forecast Summary-FY25'!$A:$A, 'Analysis-School'!$A190,'Forecast Summary-FY25'!$C:$C, 'Analysis-School'!AN$5,'Forecast Summary-FY25'!$D:$D, 'Analysis-School'!AN$3)</f>
        <v>0</v>
      </c>
      <c r="AO190" s="360">
        <f>SUMIFS('Forecast Summary-FY26'!$CA:$CA,'Forecast Summary-FY26'!$A:$A, 'Analysis-School'!$A190,'Forecast Summary-FY26'!$C:$C, 'Analysis-School'!AO$5,'Forecast Summary-FY26'!$D:$D, 'Analysis-School'!AO$3)</f>
        <v>0</v>
      </c>
      <c r="AP190" s="442" t="str">
        <f t="shared" si="68"/>
        <v>NA</v>
      </c>
    </row>
    <row r="191" spans="1:42">
      <c r="A191" s="10" t="s">
        <v>87</v>
      </c>
      <c r="B191" s="354" t="s">
        <v>1757</v>
      </c>
      <c r="C191" s="355">
        <f>SUMIFS('Forecast Summary-FY26'!$BY:$BY,'Forecast Summary-FY26'!$A:$A, 'Analysis-School'!$A191,'Forecast Summary-FY26'!$C:$C, 'Analysis-School'!C$5,'Forecast Summary-FY26'!$D:$D, 'Analysis-School'!C$3)</f>
        <v>77</v>
      </c>
      <c r="D191" s="355">
        <f>SUMIFS('Forecast Summary-FY26'!$BY:$BY,'Forecast Summary-FY26'!$A:$A, 'Analysis-School'!$A191,'Forecast Summary-FY26'!$C:$C, 'Analysis-School'!D$5,'Forecast Summary-FY26'!$D:$D, 'Analysis-School'!D$3)</f>
        <v>84</v>
      </c>
      <c r="E191" s="355">
        <f>SUMIFS('Forecast Summary-FY26'!$BY:$BY,'Forecast Summary-FY26'!$A:$A, 'Analysis-School'!$A191,'Forecast Summary-FY26'!$C:$C, 'Analysis-School'!E$5,'Forecast Summary-FY26'!$D:$D, 'Analysis-School'!E$3)</f>
        <v>55</v>
      </c>
      <c r="F191" s="355">
        <f>SUMIFS('Forecast Summary-FY26'!$BY:$BY,'Forecast Summary-FY26'!$A:$A, 'Analysis-School'!$A191,'Forecast Summary-FY26'!$C:$C, 'Analysis-School'!F$5,'Forecast Summary-FY26'!$D:$D, 'Analysis-School'!F$3)</f>
        <v>66</v>
      </c>
      <c r="G191" s="355">
        <f>SUMIFS('Forecast Summary-FY26'!$BY:$BY,'Forecast Summary-FY26'!$A:$A, 'Analysis-School'!$A191,'Forecast Summary-FY26'!$C:$C, 'Analysis-School'!G$5,'Forecast Summary-FY26'!$D:$D, 'Analysis-School'!G$3)</f>
        <v>96</v>
      </c>
      <c r="H191" s="355">
        <f>SUMIFS('Forecast Summary-FY26'!$BY:$BY,'Forecast Summary-FY26'!$A:$A, 'Analysis-School'!$A191,'Forecast Summary-FY26'!$C:$C, 'Analysis-School'!H$5,'Forecast Summary-FY26'!$D:$D, 'Analysis-School'!H$3)</f>
        <v>95</v>
      </c>
      <c r="I191" s="355">
        <v>97.323082264772722</v>
      </c>
      <c r="J191" s="355">
        <f>SUMIFS('Forecast Summary-FY25'!$BY:$BY,'Forecast Summary-FY25'!$A:$A, 'Analysis-School'!$A191,'Forecast Summary-FY25'!$C:$C, 'Analysis-School'!J$5,'Forecast Summary-FY25'!$D:$D, 'Analysis-School'!J$3)</f>
        <v>107</v>
      </c>
      <c r="K191" s="355">
        <v>102.05688351526037</v>
      </c>
      <c r="L191" s="355">
        <f>SUMIFS('Forecast Summary-FY25'!$BY:$BY,'Forecast Summary-FY25'!$A:$A, 'Analysis-School'!$A191,'Forecast Summary-FY25'!$C:$C, 'Analysis-School'!L$5,'Forecast Summary-FY25'!$D:$D, 'Analysis-School'!L$3)</f>
        <v>104</v>
      </c>
      <c r="M191" s="355">
        <f>SUMIFS('Forecast Summary-FY26'!$BY:$BY,'Forecast Summary-FY26'!$A:$A, 'Analysis-School'!$A191,'Forecast Summary-FY26'!$C:$C, 'Analysis-School'!M$5,'Forecast Summary-FY26'!$D:$D, 'Analysis-School'!M$3)</f>
        <v>105</v>
      </c>
      <c r="N191" s="439">
        <f t="shared" si="66"/>
        <v>0.10526315789473695</v>
      </c>
      <c r="P191" s="354" t="s">
        <v>1757</v>
      </c>
      <c r="Q191" s="355">
        <f>SUMIFS('Forecast Summary-FY26'!$BZ:$BZ,'Forecast Summary-FY26'!$A:$A, 'Analysis-School'!$A191,'Forecast Summary-FY26'!$C:$C, 'Analysis-School'!Q$5,'Forecast Summary-FY26'!$D:$D, 'Analysis-School'!Q$3)</f>
        <v>370</v>
      </c>
      <c r="R191" s="355">
        <f>SUMIFS('Forecast Summary-FY26'!$BZ:$BZ,'Forecast Summary-FY26'!$A:$A, 'Analysis-School'!$A191,'Forecast Summary-FY26'!$C:$C, 'Analysis-School'!R$5,'Forecast Summary-FY26'!$D:$D, 'Analysis-School'!R$3)</f>
        <v>373</v>
      </c>
      <c r="S191" s="355">
        <f>SUMIFS('Forecast Summary-FY26'!$BZ:$BZ,'Forecast Summary-FY26'!$A:$A, 'Analysis-School'!$A191,'Forecast Summary-FY26'!$C:$C, 'Analysis-School'!S$5,'Forecast Summary-FY26'!$D:$D, 'Analysis-School'!S$3)</f>
        <v>302</v>
      </c>
      <c r="T191" s="355">
        <f>SUMIFS('Forecast Summary-FY26'!$BZ:$BZ,'Forecast Summary-FY26'!$A:$A, 'Analysis-School'!$A191,'Forecast Summary-FY26'!$C:$C, 'Analysis-School'!T$5,'Forecast Summary-FY26'!$D:$D, 'Analysis-School'!T$3)</f>
        <v>309</v>
      </c>
      <c r="U191" s="355">
        <f>SUMIFS('Forecast Summary-FY26'!$BZ:$BZ,'Forecast Summary-FY26'!$A:$A, 'Analysis-School'!$A191,'Forecast Summary-FY26'!$C:$C, 'Analysis-School'!U$5,'Forecast Summary-FY26'!$D:$D, 'Analysis-School'!U$3)</f>
        <v>286</v>
      </c>
      <c r="V191" s="355">
        <f>SUMIFS('Forecast Summary-FY26'!$BZ:$BZ,'Forecast Summary-FY26'!$A:$A, 'Analysis-School'!$A191,'Forecast Summary-FY26'!$C:$C, 'Analysis-School'!V$5,'Forecast Summary-FY26'!$D:$D, 'Analysis-School'!V$3)</f>
        <v>304</v>
      </c>
      <c r="W191" s="355">
        <v>298.3</v>
      </c>
      <c r="X191" s="355">
        <f>SUMIFS('Forecast Summary-FY25'!$BZ:$BZ,'Forecast Summary-FY25'!$A:$A, 'Analysis-School'!$A191,'Forecast Summary-FY25'!$C:$C, 'Analysis-School'!X$5,'Forecast Summary-FY25'!$D:$D, 'Analysis-School'!X$3)</f>
        <v>366</v>
      </c>
      <c r="Y191" s="355">
        <v>283.38499999999999</v>
      </c>
      <c r="Z191" s="355">
        <f>SUMIFS('Forecast Summary-FY25'!$BZ:$BZ,'Forecast Summary-FY25'!$A:$A, 'Analysis-School'!$A191,'Forecast Summary-FY25'!$C:$C, 'Analysis-School'!Z$5,'Forecast Summary-FY25'!$D:$D, 'Analysis-School'!Z$3)</f>
        <v>347.7</v>
      </c>
      <c r="AA191" s="355">
        <f>SUMIFS('Forecast Summary-FY26'!$BZ:$BZ,'Forecast Summary-FY26'!$A:$A, 'Analysis-School'!$A191,'Forecast Summary-FY26'!$C:$C, 'Analysis-School'!AA$5,'Forecast Summary-FY26'!$D:$D, 'Analysis-School'!AA$3)</f>
        <v>328</v>
      </c>
      <c r="AB191" s="439">
        <f t="shared" si="67"/>
        <v>7.8947368421052655E-2</v>
      </c>
      <c r="AD191" s="354" t="s">
        <v>1757</v>
      </c>
      <c r="AE191" s="355">
        <f>SUMIFS('Forecast Summary-FY26'!$CA:$CA,'Forecast Summary-FY26'!$A:$A, 'Analysis-School'!$A191,'Forecast Summary-FY26'!$C:$C, 'Analysis-School'!AE$5,'Forecast Summary-FY26'!$D:$D, 'Analysis-School'!AE$3)</f>
        <v>0</v>
      </c>
      <c r="AF191" s="355">
        <f>SUMIFS('Forecast Summary-FY26'!$CA:$CA,'Forecast Summary-FY26'!$A:$A, 'Analysis-School'!$A191,'Forecast Summary-FY26'!$C:$C, 'Analysis-School'!AF$5,'Forecast Summary-FY26'!$D:$D, 'Analysis-School'!AF$3)</f>
        <v>0</v>
      </c>
      <c r="AG191" s="355">
        <f>SUMIFS('Forecast Summary-FY26'!$CA:$CA,'Forecast Summary-FY26'!$A:$A, 'Analysis-School'!$A191,'Forecast Summary-FY26'!$C:$C, 'Analysis-School'!AG$5,'Forecast Summary-FY26'!$D:$D, 'Analysis-School'!AG$3)</f>
        <v>0</v>
      </c>
      <c r="AH191" s="355">
        <f>SUMIFS('Forecast Summary-FY26'!$CA:$CA,'Forecast Summary-FY26'!$A:$A, 'Analysis-School'!$A191,'Forecast Summary-FY26'!$C:$C, 'Analysis-School'!AH$5,'Forecast Summary-FY26'!$D:$D, 'Analysis-School'!AH$3)</f>
        <v>0</v>
      </c>
      <c r="AI191" s="355">
        <f>SUMIFS('Forecast Summary-FY26'!$CA:$CA,'Forecast Summary-FY26'!$A:$A, 'Analysis-School'!$A191,'Forecast Summary-FY26'!$C:$C, 'Analysis-School'!AI$5,'Forecast Summary-FY26'!$D:$D, 'Analysis-School'!AI$3)</f>
        <v>0</v>
      </c>
      <c r="AJ191" s="355">
        <f>SUMIFS('Forecast Summary-FY26'!$CA:$CA,'Forecast Summary-FY26'!$A:$A, 'Analysis-School'!$A191,'Forecast Summary-FY26'!$C:$C, 'Analysis-School'!AJ$5,'Forecast Summary-FY26'!$D:$D, 'Analysis-School'!AJ$3)</f>
        <v>0</v>
      </c>
      <c r="AK191" s="355">
        <v>0</v>
      </c>
      <c r="AL191" s="355">
        <f>SUMIFS('Forecast Summary-FY25'!$CA:$CA,'Forecast Summary-FY25'!$A:$A, 'Analysis-School'!$A191,'Forecast Summary-FY25'!$C:$C, 'Analysis-School'!AL$5,'Forecast Summary-FY25'!$D:$D, 'Analysis-School'!AL$3)</f>
        <v>0</v>
      </c>
      <c r="AM191" s="355">
        <v>0</v>
      </c>
      <c r="AN191" s="355">
        <f>SUMIFS('Forecast Summary-FY25'!$CA:$CA,'Forecast Summary-FY25'!$A:$A, 'Analysis-School'!$A191,'Forecast Summary-FY25'!$C:$C, 'Analysis-School'!AN$5,'Forecast Summary-FY25'!$D:$D, 'Analysis-School'!AN$3)</f>
        <v>0</v>
      </c>
      <c r="AO191" s="355">
        <f>SUMIFS('Forecast Summary-FY26'!$CA:$CA,'Forecast Summary-FY26'!$A:$A, 'Analysis-School'!$A191,'Forecast Summary-FY26'!$C:$C, 'Analysis-School'!AO$5,'Forecast Summary-FY26'!$D:$D, 'Analysis-School'!AO$3)</f>
        <v>0</v>
      </c>
      <c r="AP191" s="439" t="str">
        <f t="shared" si="68"/>
        <v>NA</v>
      </c>
    </row>
    <row r="192" spans="1:42">
      <c r="A192" s="10" t="s">
        <v>89</v>
      </c>
      <c r="B192" s="359" t="s">
        <v>1759</v>
      </c>
      <c r="C192" s="360">
        <f>SUMIFS('Forecast Summary-FY26'!$BY:$BY,'Forecast Summary-FY26'!$A:$A, 'Analysis-School'!$A192,'Forecast Summary-FY26'!$C:$C, 'Analysis-School'!C$5,'Forecast Summary-FY26'!$D:$D, 'Analysis-School'!C$3)</f>
        <v>4</v>
      </c>
      <c r="D192" s="360">
        <f>SUMIFS('Forecast Summary-FY26'!$BY:$BY,'Forecast Summary-FY26'!$A:$A, 'Analysis-School'!$A192,'Forecast Summary-FY26'!$C:$C, 'Analysis-School'!D$5,'Forecast Summary-FY26'!$D:$D, 'Analysis-School'!D$3)</f>
        <v>9</v>
      </c>
      <c r="E192" s="360">
        <f>SUMIFS('Forecast Summary-FY26'!$BY:$BY,'Forecast Summary-FY26'!$A:$A, 'Analysis-School'!$A192,'Forecast Summary-FY26'!$C:$C, 'Analysis-School'!E$5,'Forecast Summary-FY26'!$D:$D, 'Analysis-School'!E$3)</f>
        <v>4</v>
      </c>
      <c r="F192" s="360">
        <f>SUMIFS('Forecast Summary-FY26'!$BY:$BY,'Forecast Summary-FY26'!$A:$A, 'Analysis-School'!$A192,'Forecast Summary-FY26'!$C:$C, 'Analysis-School'!F$5,'Forecast Summary-FY26'!$D:$D, 'Analysis-School'!F$3)</f>
        <v>7</v>
      </c>
      <c r="G192" s="360">
        <f>SUMIFS('Forecast Summary-FY26'!$BY:$BY,'Forecast Summary-FY26'!$A:$A, 'Analysis-School'!$A192,'Forecast Summary-FY26'!$C:$C, 'Analysis-School'!G$5,'Forecast Summary-FY26'!$D:$D, 'Analysis-School'!G$3)</f>
        <v>17</v>
      </c>
      <c r="H192" s="360">
        <f>SUMIFS('Forecast Summary-FY26'!$BY:$BY,'Forecast Summary-FY26'!$A:$A, 'Analysis-School'!$A192,'Forecast Summary-FY26'!$C:$C, 'Analysis-School'!H$5,'Forecast Summary-FY26'!$D:$D, 'Analysis-School'!H$3)</f>
        <v>5</v>
      </c>
      <c r="I192" s="360">
        <v>5.5</v>
      </c>
      <c r="J192" s="360">
        <f>SUMIFS('Forecast Summary-FY25'!$BY:$BY,'Forecast Summary-FY25'!$A:$A, 'Analysis-School'!$A192,'Forecast Summary-FY25'!$C:$C, 'Analysis-School'!J$5,'Forecast Summary-FY25'!$D:$D, 'Analysis-School'!J$3)</f>
        <v>11</v>
      </c>
      <c r="K192" s="360">
        <v>6.0500000000000007</v>
      </c>
      <c r="L192" s="360">
        <f>SUMIFS('Forecast Summary-FY25'!$BY:$BY,'Forecast Summary-FY25'!$A:$A, 'Analysis-School'!$A192,'Forecast Summary-FY25'!$C:$C, 'Analysis-School'!L$5,'Forecast Summary-FY25'!$D:$D, 'Analysis-School'!L$3)</f>
        <v>10.45</v>
      </c>
      <c r="M192" s="360">
        <f>SUMIFS('Forecast Summary-FY26'!$BY:$BY,'Forecast Summary-FY26'!$A:$A, 'Analysis-School'!$A192,'Forecast Summary-FY26'!$C:$C, 'Analysis-School'!M$5,'Forecast Summary-FY26'!$D:$D, 'Analysis-School'!M$3)</f>
        <v>9.9274999999999984</v>
      </c>
      <c r="N192" s="442">
        <f t="shared" si="66"/>
        <v>0.9854999999999996</v>
      </c>
      <c r="P192" s="359" t="s">
        <v>1759</v>
      </c>
      <c r="Q192" s="360">
        <f>SUMIFS('Forecast Summary-FY26'!$BZ:$BZ,'Forecast Summary-FY26'!$A:$A, 'Analysis-School'!$A192,'Forecast Summary-FY26'!$C:$C, 'Analysis-School'!Q$5,'Forecast Summary-FY26'!$D:$D, 'Analysis-School'!Q$3)</f>
        <v>28</v>
      </c>
      <c r="R192" s="360">
        <f>SUMIFS('Forecast Summary-FY26'!$BZ:$BZ,'Forecast Summary-FY26'!$A:$A, 'Analysis-School'!$A192,'Forecast Summary-FY26'!$C:$C, 'Analysis-School'!R$5,'Forecast Summary-FY26'!$D:$D, 'Analysis-School'!R$3)</f>
        <v>25</v>
      </c>
      <c r="S192" s="360">
        <f>SUMIFS('Forecast Summary-FY26'!$BZ:$BZ,'Forecast Summary-FY26'!$A:$A, 'Analysis-School'!$A192,'Forecast Summary-FY26'!$C:$C, 'Analysis-School'!S$5,'Forecast Summary-FY26'!$D:$D, 'Analysis-School'!S$3)</f>
        <v>22</v>
      </c>
      <c r="T192" s="360">
        <f>SUMIFS('Forecast Summary-FY26'!$BZ:$BZ,'Forecast Summary-FY26'!$A:$A, 'Analysis-School'!$A192,'Forecast Summary-FY26'!$C:$C, 'Analysis-School'!T$5,'Forecast Summary-FY26'!$D:$D, 'Analysis-School'!T$3)</f>
        <v>26</v>
      </c>
      <c r="U192" s="360">
        <f>SUMIFS('Forecast Summary-FY26'!$BZ:$BZ,'Forecast Summary-FY26'!$A:$A, 'Analysis-School'!$A192,'Forecast Summary-FY26'!$C:$C, 'Analysis-School'!U$5,'Forecast Summary-FY26'!$D:$D, 'Analysis-School'!U$3)</f>
        <v>37</v>
      </c>
      <c r="V192" s="360">
        <f>SUMIFS('Forecast Summary-FY26'!$BZ:$BZ,'Forecast Summary-FY26'!$A:$A, 'Analysis-School'!$A192,'Forecast Summary-FY26'!$C:$C, 'Analysis-School'!V$5,'Forecast Summary-FY26'!$D:$D, 'Analysis-School'!V$3)</f>
        <v>28</v>
      </c>
      <c r="W192" s="360">
        <v>40.700000000000003</v>
      </c>
      <c r="X192" s="360">
        <f>SUMIFS('Forecast Summary-FY25'!$BZ:$BZ,'Forecast Summary-FY25'!$A:$A, 'Analysis-School'!$A192,'Forecast Summary-FY25'!$C:$C, 'Analysis-School'!X$5,'Forecast Summary-FY25'!$D:$D, 'Analysis-School'!X$3)</f>
        <v>42</v>
      </c>
      <c r="Y192" s="360">
        <v>44.77000000000001</v>
      </c>
      <c r="Z192" s="360">
        <f>SUMIFS('Forecast Summary-FY25'!$BZ:$BZ,'Forecast Summary-FY25'!$A:$A, 'Analysis-School'!$A192,'Forecast Summary-FY25'!$C:$C, 'Analysis-School'!Z$5,'Forecast Summary-FY25'!$D:$D, 'Analysis-School'!Z$3)</f>
        <v>40</v>
      </c>
      <c r="AA192" s="360">
        <f>SUMIFS('Forecast Summary-FY26'!$BZ:$BZ,'Forecast Summary-FY26'!$A:$A, 'Analysis-School'!$A192,'Forecast Summary-FY26'!$C:$C, 'Analysis-School'!AA$5,'Forecast Summary-FY26'!$D:$D, 'Analysis-School'!AA$3)</f>
        <v>31.587499999999999</v>
      </c>
      <c r="AB192" s="442">
        <f t="shared" si="67"/>
        <v>0.12812500000000004</v>
      </c>
      <c r="AD192" s="359" t="s">
        <v>1759</v>
      </c>
      <c r="AE192" s="360">
        <f>SUMIFS('Forecast Summary-FY26'!$CA:$CA,'Forecast Summary-FY26'!$A:$A, 'Analysis-School'!$A192,'Forecast Summary-FY26'!$C:$C, 'Analysis-School'!AE$5,'Forecast Summary-FY26'!$D:$D, 'Analysis-School'!AE$3)</f>
        <v>0</v>
      </c>
      <c r="AF192" s="360">
        <f>SUMIFS('Forecast Summary-FY26'!$CA:$CA,'Forecast Summary-FY26'!$A:$A, 'Analysis-School'!$A192,'Forecast Summary-FY26'!$C:$C, 'Analysis-School'!AF$5,'Forecast Summary-FY26'!$D:$D, 'Analysis-School'!AF$3)</f>
        <v>0</v>
      </c>
      <c r="AG192" s="360">
        <f>SUMIFS('Forecast Summary-FY26'!$CA:$CA,'Forecast Summary-FY26'!$A:$A, 'Analysis-School'!$A192,'Forecast Summary-FY26'!$C:$C, 'Analysis-School'!AG$5,'Forecast Summary-FY26'!$D:$D, 'Analysis-School'!AG$3)</f>
        <v>0</v>
      </c>
      <c r="AH192" s="360">
        <f>SUMIFS('Forecast Summary-FY26'!$CA:$CA,'Forecast Summary-FY26'!$A:$A, 'Analysis-School'!$A192,'Forecast Summary-FY26'!$C:$C, 'Analysis-School'!AH$5,'Forecast Summary-FY26'!$D:$D, 'Analysis-School'!AH$3)</f>
        <v>0</v>
      </c>
      <c r="AI192" s="360">
        <f>SUMIFS('Forecast Summary-FY26'!$CA:$CA,'Forecast Summary-FY26'!$A:$A, 'Analysis-School'!$A192,'Forecast Summary-FY26'!$C:$C, 'Analysis-School'!AI$5,'Forecast Summary-FY26'!$D:$D, 'Analysis-School'!AI$3)</f>
        <v>0</v>
      </c>
      <c r="AJ192" s="360">
        <f>SUMIFS('Forecast Summary-FY26'!$CA:$CA,'Forecast Summary-FY26'!$A:$A, 'Analysis-School'!$A192,'Forecast Summary-FY26'!$C:$C, 'Analysis-School'!AJ$5,'Forecast Summary-FY26'!$D:$D, 'Analysis-School'!AJ$3)</f>
        <v>0</v>
      </c>
      <c r="AK192" s="360">
        <v>0</v>
      </c>
      <c r="AL192" s="360">
        <f>SUMIFS('Forecast Summary-FY25'!$CA:$CA,'Forecast Summary-FY25'!$A:$A, 'Analysis-School'!$A192,'Forecast Summary-FY25'!$C:$C, 'Analysis-School'!AL$5,'Forecast Summary-FY25'!$D:$D, 'Analysis-School'!AL$3)</f>
        <v>0</v>
      </c>
      <c r="AM192" s="360">
        <v>0</v>
      </c>
      <c r="AN192" s="360">
        <f>SUMIFS('Forecast Summary-FY25'!$CA:$CA,'Forecast Summary-FY25'!$A:$A, 'Analysis-School'!$A192,'Forecast Summary-FY25'!$C:$C, 'Analysis-School'!AN$5,'Forecast Summary-FY25'!$D:$D, 'Analysis-School'!AN$3)</f>
        <v>0</v>
      </c>
      <c r="AO192" s="360">
        <f>SUMIFS('Forecast Summary-FY26'!$CA:$CA,'Forecast Summary-FY26'!$A:$A, 'Analysis-School'!$A192,'Forecast Summary-FY26'!$C:$C, 'Analysis-School'!AO$5,'Forecast Summary-FY26'!$D:$D, 'Analysis-School'!AO$3)</f>
        <v>0</v>
      </c>
      <c r="AP192" s="442" t="str">
        <f t="shared" si="68"/>
        <v>NA</v>
      </c>
    </row>
    <row r="193" spans="1:42">
      <c r="A193" s="93" t="s">
        <v>91</v>
      </c>
      <c r="B193" s="354" t="s">
        <v>1880</v>
      </c>
      <c r="C193" s="355">
        <f>SUMIFS('Forecast Summary-FY26'!$BY:$BY,'Forecast Summary-FY26'!$A:$A, 'Analysis-School'!$A193,'Forecast Summary-FY26'!$C:$C, 'Analysis-School'!C$5,'Forecast Summary-FY26'!$D:$D, 'Analysis-School'!C$3)</f>
        <v>11</v>
      </c>
      <c r="D193" s="355">
        <f>SUMIFS('Forecast Summary-FY26'!$BY:$BY,'Forecast Summary-FY26'!$A:$A, 'Analysis-School'!$A193,'Forecast Summary-FY26'!$C:$C, 'Analysis-School'!D$5,'Forecast Summary-FY26'!$D:$D, 'Analysis-School'!D$3)</f>
        <v>31</v>
      </c>
      <c r="E193" s="355">
        <f>SUMIFS('Forecast Summary-FY26'!$BY:$BY,'Forecast Summary-FY26'!$A:$A, 'Analysis-School'!$A193,'Forecast Summary-FY26'!$C:$C, 'Analysis-School'!E$5,'Forecast Summary-FY26'!$D:$D, 'Analysis-School'!E$3)</f>
        <v>17</v>
      </c>
      <c r="F193" s="355">
        <f>SUMIFS('Forecast Summary-FY26'!$BY:$BY,'Forecast Summary-FY26'!$A:$A, 'Analysis-School'!$A193,'Forecast Summary-FY26'!$C:$C, 'Analysis-School'!F$5,'Forecast Summary-FY26'!$D:$D, 'Analysis-School'!F$3)</f>
        <v>28</v>
      </c>
      <c r="G193" s="355">
        <f>SUMIFS('Forecast Summary-FY26'!$BY:$BY,'Forecast Summary-FY26'!$A:$A, 'Analysis-School'!$A193,'Forecast Summary-FY26'!$C:$C, 'Analysis-School'!G$5,'Forecast Summary-FY26'!$D:$D, 'Analysis-School'!G$3)</f>
        <v>41</v>
      </c>
      <c r="H193" s="355">
        <f>SUMIFS('Forecast Summary-FY26'!$BY:$BY,'Forecast Summary-FY26'!$A:$A, 'Analysis-School'!$A193,'Forecast Summary-FY26'!$C:$C, 'Analysis-School'!H$5,'Forecast Summary-FY26'!$D:$D, 'Analysis-School'!H$3)</f>
        <v>23</v>
      </c>
      <c r="I193" s="355">
        <v>25.3</v>
      </c>
      <c r="J193" s="355">
        <f>SUMIFS('Forecast Summary-FY25'!$BY:$BY,'Forecast Summary-FY25'!$A:$A, 'Analysis-School'!$A193,'Forecast Summary-FY25'!$C:$C, 'Analysis-School'!J$5,'Forecast Summary-FY25'!$D:$D, 'Analysis-School'!J$3)</f>
        <v>27</v>
      </c>
      <c r="K193" s="355">
        <v>27.830000000000002</v>
      </c>
      <c r="L193" s="355">
        <f>SUMIFS('Forecast Summary-FY25'!$BY:$BY,'Forecast Summary-FY25'!$A:$A, 'Analysis-School'!$A193,'Forecast Summary-FY25'!$C:$C, 'Analysis-School'!L$5,'Forecast Summary-FY25'!$D:$D, 'Analysis-School'!L$3)</f>
        <v>27</v>
      </c>
      <c r="M193" s="355">
        <f>SUMIFS('Forecast Summary-FY26'!$BY:$BY,'Forecast Summary-FY26'!$A:$A, 'Analysis-School'!$A193,'Forecast Summary-FY26'!$C:$C, 'Analysis-School'!M$5,'Forecast Summary-FY26'!$D:$D, 'Analysis-School'!M$3)</f>
        <v>26</v>
      </c>
      <c r="N193" s="439">
        <f t="shared" si="66"/>
        <v>0.13043478260869557</v>
      </c>
      <c r="P193" s="354" t="s">
        <v>1880</v>
      </c>
      <c r="Q193" s="355">
        <f>SUMIFS('Forecast Summary-FY26'!$BZ:$BZ,'Forecast Summary-FY26'!$A:$A, 'Analysis-School'!$A193,'Forecast Summary-FY26'!$C:$C, 'Analysis-School'!Q$5,'Forecast Summary-FY26'!$D:$D, 'Analysis-School'!Q$3)</f>
        <v>38</v>
      </c>
      <c r="R193" s="355">
        <f>SUMIFS('Forecast Summary-FY26'!$BZ:$BZ,'Forecast Summary-FY26'!$A:$A, 'Analysis-School'!$A193,'Forecast Summary-FY26'!$C:$C, 'Analysis-School'!R$5,'Forecast Summary-FY26'!$D:$D, 'Analysis-School'!R$3)</f>
        <v>36</v>
      </c>
      <c r="S193" s="355">
        <f>SUMIFS('Forecast Summary-FY26'!$BZ:$BZ,'Forecast Summary-FY26'!$A:$A, 'Analysis-School'!$A193,'Forecast Summary-FY26'!$C:$C, 'Analysis-School'!S$5,'Forecast Summary-FY26'!$D:$D, 'Analysis-School'!S$3)</f>
        <v>59</v>
      </c>
      <c r="T193" s="355">
        <f>SUMIFS('Forecast Summary-FY26'!$BZ:$BZ,'Forecast Summary-FY26'!$A:$A, 'Analysis-School'!$A193,'Forecast Summary-FY26'!$C:$C, 'Analysis-School'!T$5,'Forecast Summary-FY26'!$D:$D, 'Analysis-School'!T$3)</f>
        <v>43</v>
      </c>
      <c r="U193" s="355">
        <f>SUMIFS('Forecast Summary-FY26'!$BZ:$BZ,'Forecast Summary-FY26'!$A:$A, 'Analysis-School'!$A193,'Forecast Summary-FY26'!$C:$C, 'Analysis-School'!U$5,'Forecast Summary-FY26'!$D:$D, 'Analysis-School'!U$3)</f>
        <v>66</v>
      </c>
      <c r="V193" s="355">
        <f>SUMIFS('Forecast Summary-FY26'!$BZ:$BZ,'Forecast Summary-FY26'!$A:$A, 'Analysis-School'!$A193,'Forecast Summary-FY26'!$C:$C, 'Analysis-School'!V$5,'Forecast Summary-FY26'!$D:$D, 'Analysis-School'!V$3)</f>
        <v>58</v>
      </c>
      <c r="W193" s="355">
        <v>63.800000000000004</v>
      </c>
      <c r="X193" s="355">
        <f>SUMIFS('Forecast Summary-FY25'!$BZ:$BZ,'Forecast Summary-FY25'!$A:$A, 'Analysis-School'!$A193,'Forecast Summary-FY25'!$C:$C, 'Analysis-School'!X$5,'Forecast Summary-FY25'!$D:$D, 'Analysis-School'!X$3)</f>
        <v>57</v>
      </c>
      <c r="Y193" s="355">
        <v>70.180000000000007</v>
      </c>
      <c r="Z193" s="355">
        <f>SUMIFS('Forecast Summary-FY25'!$BZ:$BZ,'Forecast Summary-FY25'!$A:$A, 'Analysis-School'!$A193,'Forecast Summary-FY25'!$C:$C, 'Analysis-School'!Z$5,'Forecast Summary-FY25'!$D:$D, 'Analysis-School'!Z$3)</f>
        <v>54.15</v>
      </c>
      <c r="AA193" s="355">
        <f>SUMIFS('Forecast Summary-FY26'!$BZ:$BZ,'Forecast Summary-FY26'!$A:$A, 'Analysis-School'!$A193,'Forecast Summary-FY26'!$C:$C, 'Analysis-School'!AA$5,'Forecast Summary-FY26'!$D:$D, 'Analysis-School'!AA$3)</f>
        <v>51</v>
      </c>
      <c r="AB193" s="439">
        <f t="shared" si="67"/>
        <v>-0.12068965517241381</v>
      </c>
      <c r="AD193" s="354" t="s">
        <v>1880</v>
      </c>
      <c r="AE193" s="355">
        <f>SUMIFS('Forecast Summary-FY26'!$CA:$CA,'Forecast Summary-FY26'!$A:$A, 'Analysis-School'!$A193,'Forecast Summary-FY26'!$C:$C, 'Analysis-School'!AE$5,'Forecast Summary-FY26'!$D:$D, 'Analysis-School'!AE$3)</f>
        <v>0</v>
      </c>
      <c r="AF193" s="355">
        <f>SUMIFS('Forecast Summary-FY26'!$CA:$CA,'Forecast Summary-FY26'!$A:$A, 'Analysis-School'!$A193,'Forecast Summary-FY26'!$C:$C, 'Analysis-School'!AF$5,'Forecast Summary-FY26'!$D:$D, 'Analysis-School'!AF$3)</f>
        <v>0</v>
      </c>
      <c r="AG193" s="355">
        <f>SUMIFS('Forecast Summary-FY26'!$CA:$CA,'Forecast Summary-FY26'!$A:$A, 'Analysis-School'!$A193,'Forecast Summary-FY26'!$C:$C, 'Analysis-School'!AG$5,'Forecast Summary-FY26'!$D:$D, 'Analysis-School'!AG$3)</f>
        <v>0</v>
      </c>
      <c r="AH193" s="355">
        <f>SUMIFS('Forecast Summary-FY26'!$CA:$CA,'Forecast Summary-FY26'!$A:$A, 'Analysis-School'!$A193,'Forecast Summary-FY26'!$C:$C, 'Analysis-School'!AH$5,'Forecast Summary-FY26'!$D:$D, 'Analysis-School'!AH$3)</f>
        <v>0</v>
      </c>
      <c r="AI193" s="355">
        <f>SUMIFS('Forecast Summary-FY26'!$CA:$CA,'Forecast Summary-FY26'!$A:$A, 'Analysis-School'!$A193,'Forecast Summary-FY26'!$C:$C, 'Analysis-School'!AI$5,'Forecast Summary-FY26'!$D:$D, 'Analysis-School'!AI$3)</f>
        <v>0</v>
      </c>
      <c r="AJ193" s="355">
        <f>SUMIFS('Forecast Summary-FY26'!$CA:$CA,'Forecast Summary-FY26'!$A:$A, 'Analysis-School'!$A193,'Forecast Summary-FY26'!$C:$C, 'Analysis-School'!AJ$5,'Forecast Summary-FY26'!$D:$D, 'Analysis-School'!AJ$3)</f>
        <v>0</v>
      </c>
      <c r="AK193" s="355">
        <v>0</v>
      </c>
      <c r="AL193" s="355">
        <f>SUMIFS('Forecast Summary-FY25'!$CA:$CA,'Forecast Summary-FY25'!$A:$A, 'Analysis-School'!$A193,'Forecast Summary-FY25'!$C:$C, 'Analysis-School'!AL$5,'Forecast Summary-FY25'!$D:$D, 'Analysis-School'!AL$3)</f>
        <v>0</v>
      </c>
      <c r="AM193" s="355">
        <v>0</v>
      </c>
      <c r="AN193" s="355">
        <f>SUMIFS('Forecast Summary-FY25'!$CA:$CA,'Forecast Summary-FY25'!$A:$A, 'Analysis-School'!$A193,'Forecast Summary-FY25'!$C:$C, 'Analysis-School'!AN$5,'Forecast Summary-FY25'!$D:$D, 'Analysis-School'!AN$3)</f>
        <v>0</v>
      </c>
      <c r="AO193" s="355">
        <f>SUMIFS('Forecast Summary-FY26'!$CA:$CA,'Forecast Summary-FY26'!$A:$A, 'Analysis-School'!$A193,'Forecast Summary-FY26'!$C:$C, 'Analysis-School'!AO$5,'Forecast Summary-FY26'!$D:$D, 'Analysis-School'!AO$3)</f>
        <v>0</v>
      </c>
      <c r="AP193" s="439" t="str">
        <f t="shared" si="68"/>
        <v>NA</v>
      </c>
    </row>
    <row r="194" spans="1:42">
      <c r="A194" s="93" t="s">
        <v>93</v>
      </c>
      <c r="B194" s="359" t="s">
        <v>1915</v>
      </c>
      <c r="C194" s="360">
        <f>SUMIFS('Forecast Summary-FY26'!$BY:$BY,'Forecast Summary-FY26'!$A:$A, 'Analysis-School'!$A194,'Forecast Summary-FY26'!$C:$C, 'Analysis-School'!C$5,'Forecast Summary-FY26'!$D:$D, 'Analysis-School'!C$3)</f>
        <v>11</v>
      </c>
      <c r="D194" s="360">
        <f>SUMIFS('Forecast Summary-FY26'!$BY:$BY,'Forecast Summary-FY26'!$A:$A, 'Analysis-School'!$A194,'Forecast Summary-FY26'!$C:$C, 'Analysis-School'!D$5,'Forecast Summary-FY26'!$D:$D, 'Analysis-School'!D$3)</f>
        <v>8</v>
      </c>
      <c r="E194" s="360">
        <f>SUMIFS('Forecast Summary-FY26'!$BY:$BY,'Forecast Summary-FY26'!$A:$A, 'Analysis-School'!$A194,'Forecast Summary-FY26'!$C:$C, 'Analysis-School'!E$5,'Forecast Summary-FY26'!$D:$D, 'Analysis-School'!E$3)</f>
        <v>11</v>
      </c>
      <c r="F194" s="360">
        <f>SUMIFS('Forecast Summary-FY26'!$BY:$BY,'Forecast Summary-FY26'!$A:$A, 'Analysis-School'!$A194,'Forecast Summary-FY26'!$C:$C, 'Analysis-School'!F$5,'Forecast Summary-FY26'!$D:$D, 'Analysis-School'!F$3)</f>
        <v>12</v>
      </c>
      <c r="G194" s="360">
        <f>SUMIFS('Forecast Summary-FY26'!$BY:$BY,'Forecast Summary-FY26'!$A:$A, 'Analysis-School'!$A194,'Forecast Summary-FY26'!$C:$C, 'Analysis-School'!G$5,'Forecast Summary-FY26'!$D:$D, 'Analysis-School'!G$3)</f>
        <v>22</v>
      </c>
      <c r="H194" s="360">
        <f>SUMIFS('Forecast Summary-FY26'!$BY:$BY,'Forecast Summary-FY26'!$A:$A, 'Analysis-School'!$A194,'Forecast Summary-FY26'!$C:$C, 'Analysis-School'!H$5,'Forecast Summary-FY26'!$D:$D, 'Analysis-School'!H$3)</f>
        <v>11</v>
      </c>
      <c r="I194" s="360">
        <v>12.100000000000001</v>
      </c>
      <c r="J194" s="360">
        <f>SUMIFS('Forecast Summary-FY25'!$BY:$BY,'Forecast Summary-FY25'!$A:$A, 'Analysis-School'!$A194,'Forecast Summary-FY25'!$C:$C, 'Analysis-School'!J$5,'Forecast Summary-FY25'!$D:$D, 'Analysis-School'!J$3)</f>
        <v>28</v>
      </c>
      <c r="K194" s="360">
        <v>13.310000000000002</v>
      </c>
      <c r="L194" s="360">
        <f>SUMIFS('Forecast Summary-FY25'!$BY:$BY,'Forecast Summary-FY25'!$A:$A, 'Analysis-School'!$A194,'Forecast Summary-FY25'!$C:$C, 'Analysis-School'!L$5,'Forecast Summary-FY25'!$D:$D, 'Analysis-School'!L$3)</f>
        <v>26.599999999999998</v>
      </c>
      <c r="M194" s="360">
        <f>SUMIFS('Forecast Summary-FY26'!$BY:$BY,'Forecast Summary-FY26'!$A:$A, 'Analysis-School'!$A194,'Forecast Summary-FY26'!$C:$C, 'Analysis-School'!M$5,'Forecast Summary-FY26'!$D:$D, 'Analysis-School'!M$3)</f>
        <v>25.269999999999996</v>
      </c>
      <c r="N194" s="442">
        <f t="shared" si="66"/>
        <v>1.2972727272727269</v>
      </c>
      <c r="P194" s="359" t="s">
        <v>1915</v>
      </c>
      <c r="Q194" s="360">
        <f>SUMIFS('Forecast Summary-FY26'!$BZ:$BZ,'Forecast Summary-FY26'!$A:$A, 'Analysis-School'!$A194,'Forecast Summary-FY26'!$C:$C, 'Analysis-School'!Q$5,'Forecast Summary-FY26'!$D:$D, 'Analysis-School'!Q$3)</f>
        <v>21</v>
      </c>
      <c r="R194" s="360">
        <f>SUMIFS('Forecast Summary-FY26'!$BZ:$BZ,'Forecast Summary-FY26'!$A:$A, 'Analysis-School'!$A194,'Forecast Summary-FY26'!$C:$C, 'Analysis-School'!R$5,'Forecast Summary-FY26'!$D:$D, 'Analysis-School'!R$3)</f>
        <v>20</v>
      </c>
      <c r="S194" s="360">
        <f>SUMIFS('Forecast Summary-FY26'!$BZ:$BZ,'Forecast Summary-FY26'!$A:$A, 'Analysis-School'!$A194,'Forecast Summary-FY26'!$C:$C, 'Analysis-School'!S$5,'Forecast Summary-FY26'!$D:$D, 'Analysis-School'!S$3)</f>
        <v>16</v>
      </c>
      <c r="T194" s="360">
        <f>SUMIFS('Forecast Summary-FY26'!$BZ:$BZ,'Forecast Summary-FY26'!$A:$A, 'Analysis-School'!$A194,'Forecast Summary-FY26'!$C:$C, 'Analysis-School'!T$5,'Forecast Summary-FY26'!$D:$D, 'Analysis-School'!T$3)</f>
        <v>25</v>
      </c>
      <c r="U194" s="360">
        <f>SUMIFS('Forecast Summary-FY26'!$BZ:$BZ,'Forecast Summary-FY26'!$A:$A, 'Analysis-School'!$A194,'Forecast Summary-FY26'!$C:$C, 'Analysis-School'!U$5,'Forecast Summary-FY26'!$D:$D, 'Analysis-School'!U$3)</f>
        <v>46</v>
      </c>
      <c r="V194" s="360">
        <f>SUMIFS('Forecast Summary-FY26'!$BZ:$BZ,'Forecast Summary-FY26'!$A:$A, 'Analysis-School'!$A194,'Forecast Summary-FY26'!$C:$C, 'Analysis-School'!V$5,'Forecast Summary-FY26'!$D:$D, 'Analysis-School'!V$3)</f>
        <v>29</v>
      </c>
      <c r="W194" s="360">
        <v>31.900000000000002</v>
      </c>
      <c r="X194" s="360">
        <f>SUMIFS('Forecast Summary-FY25'!$BZ:$BZ,'Forecast Summary-FY25'!$A:$A, 'Analysis-School'!$A194,'Forecast Summary-FY25'!$C:$C, 'Analysis-School'!X$5,'Forecast Summary-FY25'!$D:$D, 'Analysis-School'!X$3)</f>
        <v>30</v>
      </c>
      <c r="Y194" s="360">
        <v>35.090000000000003</v>
      </c>
      <c r="Z194" s="360">
        <f>SUMIFS('Forecast Summary-FY25'!$BZ:$BZ,'Forecast Summary-FY25'!$A:$A, 'Analysis-School'!$A194,'Forecast Summary-FY25'!$C:$C, 'Analysis-School'!Z$5,'Forecast Summary-FY25'!$D:$D, 'Analysis-School'!Z$3)</f>
        <v>28.5</v>
      </c>
      <c r="AA194" s="360">
        <f>SUMIFS('Forecast Summary-FY26'!$BZ:$BZ,'Forecast Summary-FY26'!$A:$A, 'Analysis-School'!$A194,'Forecast Summary-FY26'!$C:$C, 'Analysis-School'!AA$5,'Forecast Summary-FY26'!$D:$D, 'Analysis-School'!AA$3)</f>
        <v>27.074999999999999</v>
      </c>
      <c r="AB194" s="442">
        <f t="shared" si="67"/>
        <v>-6.637931034482758E-2</v>
      </c>
      <c r="AD194" s="359" t="s">
        <v>1915</v>
      </c>
      <c r="AE194" s="360">
        <f>SUMIFS('Forecast Summary-FY26'!$CA:$CA,'Forecast Summary-FY26'!$A:$A, 'Analysis-School'!$A194,'Forecast Summary-FY26'!$C:$C, 'Analysis-School'!AE$5,'Forecast Summary-FY26'!$D:$D, 'Analysis-School'!AE$3)</f>
        <v>0</v>
      </c>
      <c r="AF194" s="360">
        <f>SUMIFS('Forecast Summary-FY26'!$CA:$CA,'Forecast Summary-FY26'!$A:$A, 'Analysis-School'!$A194,'Forecast Summary-FY26'!$C:$C, 'Analysis-School'!AF$5,'Forecast Summary-FY26'!$D:$D, 'Analysis-School'!AF$3)</f>
        <v>0</v>
      </c>
      <c r="AG194" s="360">
        <f>SUMIFS('Forecast Summary-FY26'!$CA:$CA,'Forecast Summary-FY26'!$A:$A, 'Analysis-School'!$A194,'Forecast Summary-FY26'!$C:$C, 'Analysis-School'!AG$5,'Forecast Summary-FY26'!$D:$D, 'Analysis-School'!AG$3)</f>
        <v>0</v>
      </c>
      <c r="AH194" s="360">
        <f>SUMIFS('Forecast Summary-FY26'!$CA:$CA,'Forecast Summary-FY26'!$A:$A, 'Analysis-School'!$A194,'Forecast Summary-FY26'!$C:$C, 'Analysis-School'!AH$5,'Forecast Summary-FY26'!$D:$D, 'Analysis-School'!AH$3)</f>
        <v>0</v>
      </c>
      <c r="AI194" s="360">
        <f>SUMIFS('Forecast Summary-FY26'!$CA:$CA,'Forecast Summary-FY26'!$A:$A, 'Analysis-School'!$A194,'Forecast Summary-FY26'!$C:$C, 'Analysis-School'!AI$5,'Forecast Summary-FY26'!$D:$D, 'Analysis-School'!AI$3)</f>
        <v>0</v>
      </c>
      <c r="AJ194" s="360">
        <f>SUMIFS('Forecast Summary-FY26'!$CA:$CA,'Forecast Summary-FY26'!$A:$A, 'Analysis-School'!$A194,'Forecast Summary-FY26'!$C:$C, 'Analysis-School'!AJ$5,'Forecast Summary-FY26'!$D:$D, 'Analysis-School'!AJ$3)</f>
        <v>0</v>
      </c>
      <c r="AK194" s="360">
        <v>0</v>
      </c>
      <c r="AL194" s="360">
        <f>SUMIFS('Forecast Summary-FY25'!$CA:$CA,'Forecast Summary-FY25'!$A:$A, 'Analysis-School'!$A194,'Forecast Summary-FY25'!$C:$C, 'Analysis-School'!AL$5,'Forecast Summary-FY25'!$D:$D, 'Analysis-School'!AL$3)</f>
        <v>0</v>
      </c>
      <c r="AM194" s="360">
        <v>0</v>
      </c>
      <c r="AN194" s="360">
        <f>SUMIFS('Forecast Summary-FY25'!$CA:$CA,'Forecast Summary-FY25'!$A:$A, 'Analysis-School'!$A194,'Forecast Summary-FY25'!$C:$C, 'Analysis-School'!AN$5,'Forecast Summary-FY25'!$D:$D, 'Analysis-School'!AN$3)</f>
        <v>0</v>
      </c>
      <c r="AO194" s="360">
        <f>SUMIFS('Forecast Summary-FY26'!$CA:$CA,'Forecast Summary-FY26'!$A:$A, 'Analysis-School'!$A194,'Forecast Summary-FY26'!$C:$C, 'Analysis-School'!AO$5,'Forecast Summary-FY26'!$D:$D, 'Analysis-School'!AO$3)</f>
        <v>0</v>
      </c>
      <c r="AP194" s="442" t="str">
        <f t="shared" si="68"/>
        <v>NA</v>
      </c>
    </row>
    <row r="195" spans="1:42">
      <c r="A195" s="93" t="s">
        <v>95</v>
      </c>
      <c r="B195" s="354" t="s">
        <v>1881</v>
      </c>
      <c r="C195" s="355">
        <f>SUMIFS('Forecast Summary-FY26'!$BY:$BY,'Forecast Summary-FY26'!$A:$A, 'Analysis-School'!$A195,'Forecast Summary-FY26'!$C:$C, 'Analysis-School'!C$5,'Forecast Summary-FY26'!$D:$D, 'Analysis-School'!C$3)</f>
        <v>43</v>
      </c>
      <c r="D195" s="355">
        <f>SUMIFS('Forecast Summary-FY26'!$BY:$BY,'Forecast Summary-FY26'!$A:$A, 'Analysis-School'!$A195,'Forecast Summary-FY26'!$C:$C, 'Analysis-School'!D$5,'Forecast Summary-FY26'!$D:$D, 'Analysis-School'!D$3)</f>
        <v>21</v>
      </c>
      <c r="E195" s="355">
        <f>SUMIFS('Forecast Summary-FY26'!$BY:$BY,'Forecast Summary-FY26'!$A:$A, 'Analysis-School'!$A195,'Forecast Summary-FY26'!$C:$C, 'Analysis-School'!E$5,'Forecast Summary-FY26'!$D:$D, 'Analysis-School'!E$3)</f>
        <v>28</v>
      </c>
      <c r="F195" s="355">
        <f>SUMIFS('Forecast Summary-FY26'!$BY:$BY,'Forecast Summary-FY26'!$A:$A, 'Analysis-School'!$A195,'Forecast Summary-FY26'!$C:$C, 'Analysis-School'!F$5,'Forecast Summary-FY26'!$D:$D, 'Analysis-School'!F$3)</f>
        <v>27</v>
      </c>
      <c r="G195" s="355">
        <f>SUMIFS('Forecast Summary-FY26'!$BY:$BY,'Forecast Summary-FY26'!$A:$A, 'Analysis-School'!$A195,'Forecast Summary-FY26'!$C:$C, 'Analysis-School'!G$5,'Forecast Summary-FY26'!$D:$D, 'Analysis-School'!G$3)</f>
        <v>37</v>
      </c>
      <c r="H195" s="355">
        <f>SUMIFS('Forecast Summary-FY26'!$BY:$BY,'Forecast Summary-FY26'!$A:$A, 'Analysis-School'!$A195,'Forecast Summary-FY26'!$C:$C, 'Analysis-School'!H$5,'Forecast Summary-FY26'!$D:$D, 'Analysis-School'!H$3)</f>
        <v>28</v>
      </c>
      <c r="I195" s="355">
        <v>30.800000000000004</v>
      </c>
      <c r="J195" s="355">
        <f>SUMIFS('Forecast Summary-FY25'!$BY:$BY,'Forecast Summary-FY25'!$A:$A, 'Analysis-School'!$A195,'Forecast Summary-FY25'!$C:$C, 'Analysis-School'!J$5,'Forecast Summary-FY25'!$D:$D, 'Analysis-School'!J$3)</f>
        <v>47</v>
      </c>
      <c r="K195" s="355">
        <v>31.208255616522575</v>
      </c>
      <c r="L195" s="355">
        <f>SUMIFS('Forecast Summary-FY25'!$BY:$BY,'Forecast Summary-FY25'!$A:$A, 'Analysis-School'!$A195,'Forecast Summary-FY25'!$C:$C, 'Analysis-School'!L$5,'Forecast Summary-FY25'!$D:$D, 'Analysis-School'!L$3)</f>
        <v>44.65</v>
      </c>
      <c r="M195" s="355">
        <f>SUMIFS('Forecast Summary-FY26'!$BY:$BY,'Forecast Summary-FY26'!$A:$A, 'Analysis-School'!$A195,'Forecast Summary-FY26'!$C:$C, 'Analysis-School'!M$5,'Forecast Summary-FY26'!$D:$D, 'Analysis-School'!M$3)</f>
        <v>42.417499999999997</v>
      </c>
      <c r="N195" s="439">
        <f t="shared" si="66"/>
        <v>0.51491071428571411</v>
      </c>
      <c r="P195" s="354" t="s">
        <v>1881</v>
      </c>
      <c r="Q195" s="355">
        <f>SUMIFS('Forecast Summary-FY26'!$BZ:$BZ,'Forecast Summary-FY26'!$A:$A, 'Analysis-School'!$A195,'Forecast Summary-FY26'!$C:$C, 'Analysis-School'!Q$5,'Forecast Summary-FY26'!$D:$D, 'Analysis-School'!Q$3)</f>
        <v>107</v>
      </c>
      <c r="R195" s="355">
        <f>SUMIFS('Forecast Summary-FY26'!$BZ:$BZ,'Forecast Summary-FY26'!$A:$A, 'Analysis-School'!$A195,'Forecast Summary-FY26'!$C:$C, 'Analysis-School'!R$5,'Forecast Summary-FY26'!$D:$D, 'Analysis-School'!R$3)</f>
        <v>136</v>
      </c>
      <c r="S195" s="355">
        <f>SUMIFS('Forecast Summary-FY26'!$BZ:$BZ,'Forecast Summary-FY26'!$A:$A, 'Analysis-School'!$A195,'Forecast Summary-FY26'!$C:$C, 'Analysis-School'!S$5,'Forecast Summary-FY26'!$D:$D, 'Analysis-School'!S$3)</f>
        <v>103</v>
      </c>
      <c r="T195" s="355">
        <f>SUMIFS('Forecast Summary-FY26'!$BZ:$BZ,'Forecast Summary-FY26'!$A:$A, 'Analysis-School'!$A195,'Forecast Summary-FY26'!$C:$C, 'Analysis-School'!T$5,'Forecast Summary-FY26'!$D:$D, 'Analysis-School'!T$3)</f>
        <v>140</v>
      </c>
      <c r="U195" s="355">
        <f>SUMIFS('Forecast Summary-FY26'!$BZ:$BZ,'Forecast Summary-FY26'!$A:$A, 'Analysis-School'!$A195,'Forecast Summary-FY26'!$C:$C, 'Analysis-School'!U$5,'Forecast Summary-FY26'!$D:$D, 'Analysis-School'!U$3)</f>
        <v>133</v>
      </c>
      <c r="V195" s="355">
        <f>SUMIFS('Forecast Summary-FY26'!$BZ:$BZ,'Forecast Summary-FY26'!$A:$A, 'Analysis-School'!$A195,'Forecast Summary-FY26'!$C:$C, 'Analysis-School'!V$5,'Forecast Summary-FY26'!$D:$D, 'Analysis-School'!V$3)</f>
        <v>109</v>
      </c>
      <c r="W195" s="355">
        <v>126.32061043410985</v>
      </c>
      <c r="X195" s="355">
        <f>SUMIFS('Forecast Summary-FY25'!$BZ:$BZ,'Forecast Summary-FY25'!$A:$A, 'Analysis-School'!$A195,'Forecast Summary-FY25'!$C:$C, 'Analysis-School'!X$5,'Forecast Summary-FY25'!$D:$D, 'Analysis-School'!X$3)</f>
        <v>118</v>
      </c>
      <c r="Y195" s="355">
        <v>127.01050964754917</v>
      </c>
      <c r="Z195" s="355">
        <f>SUMIFS('Forecast Summary-FY25'!$BZ:$BZ,'Forecast Summary-FY25'!$A:$A, 'Analysis-School'!$A195,'Forecast Summary-FY25'!$C:$C, 'Analysis-School'!Z$5,'Forecast Summary-FY25'!$D:$D, 'Analysis-School'!Z$3)</f>
        <v>125</v>
      </c>
      <c r="AA195" s="355">
        <f>SUMIFS('Forecast Summary-FY26'!$BZ:$BZ,'Forecast Summary-FY26'!$A:$A, 'Analysis-School'!$A195,'Forecast Summary-FY26'!$C:$C, 'Analysis-School'!AA$5,'Forecast Summary-FY26'!$D:$D, 'Analysis-School'!AA$3)</f>
        <v>121</v>
      </c>
      <c r="AB195" s="439">
        <f t="shared" si="67"/>
        <v>0.11009174311926606</v>
      </c>
      <c r="AD195" s="354" t="s">
        <v>1881</v>
      </c>
      <c r="AE195" s="355">
        <f>SUMIFS('Forecast Summary-FY26'!$CA:$CA,'Forecast Summary-FY26'!$A:$A, 'Analysis-School'!$A195,'Forecast Summary-FY26'!$C:$C, 'Analysis-School'!AE$5,'Forecast Summary-FY26'!$D:$D, 'Analysis-School'!AE$3)</f>
        <v>0</v>
      </c>
      <c r="AF195" s="355">
        <f>SUMIFS('Forecast Summary-FY26'!$CA:$CA,'Forecast Summary-FY26'!$A:$A, 'Analysis-School'!$A195,'Forecast Summary-FY26'!$C:$C, 'Analysis-School'!AF$5,'Forecast Summary-FY26'!$D:$D, 'Analysis-School'!AF$3)</f>
        <v>0</v>
      </c>
      <c r="AG195" s="355">
        <f>SUMIFS('Forecast Summary-FY26'!$CA:$CA,'Forecast Summary-FY26'!$A:$A, 'Analysis-School'!$A195,'Forecast Summary-FY26'!$C:$C, 'Analysis-School'!AG$5,'Forecast Summary-FY26'!$D:$D, 'Analysis-School'!AG$3)</f>
        <v>0</v>
      </c>
      <c r="AH195" s="355">
        <f>SUMIFS('Forecast Summary-FY26'!$CA:$CA,'Forecast Summary-FY26'!$A:$A, 'Analysis-School'!$A195,'Forecast Summary-FY26'!$C:$C, 'Analysis-School'!AH$5,'Forecast Summary-FY26'!$D:$D, 'Analysis-School'!AH$3)</f>
        <v>0</v>
      </c>
      <c r="AI195" s="355">
        <f>SUMIFS('Forecast Summary-FY26'!$CA:$CA,'Forecast Summary-FY26'!$A:$A, 'Analysis-School'!$A195,'Forecast Summary-FY26'!$C:$C, 'Analysis-School'!AI$5,'Forecast Summary-FY26'!$D:$D, 'Analysis-School'!AI$3)</f>
        <v>0</v>
      </c>
      <c r="AJ195" s="355">
        <f>SUMIFS('Forecast Summary-FY26'!$CA:$CA,'Forecast Summary-FY26'!$A:$A, 'Analysis-School'!$A195,'Forecast Summary-FY26'!$C:$C, 'Analysis-School'!AJ$5,'Forecast Summary-FY26'!$D:$D, 'Analysis-School'!AJ$3)</f>
        <v>0</v>
      </c>
      <c r="AK195" s="355">
        <v>0</v>
      </c>
      <c r="AL195" s="355">
        <f>SUMIFS('Forecast Summary-FY25'!$CA:$CA,'Forecast Summary-FY25'!$A:$A, 'Analysis-School'!$A195,'Forecast Summary-FY25'!$C:$C, 'Analysis-School'!AL$5,'Forecast Summary-FY25'!$D:$D, 'Analysis-School'!AL$3)</f>
        <v>0</v>
      </c>
      <c r="AM195" s="355">
        <v>0</v>
      </c>
      <c r="AN195" s="355">
        <f>SUMIFS('Forecast Summary-FY25'!$CA:$CA,'Forecast Summary-FY25'!$A:$A, 'Analysis-School'!$A195,'Forecast Summary-FY25'!$C:$C, 'Analysis-School'!AN$5,'Forecast Summary-FY25'!$D:$D, 'Analysis-School'!AN$3)</f>
        <v>0</v>
      </c>
      <c r="AO195" s="355">
        <f>SUMIFS('Forecast Summary-FY26'!$CA:$CA,'Forecast Summary-FY26'!$A:$A, 'Analysis-School'!$A195,'Forecast Summary-FY26'!$C:$C, 'Analysis-School'!AO$5,'Forecast Summary-FY26'!$D:$D, 'Analysis-School'!AO$3)</f>
        <v>0</v>
      </c>
      <c r="AP195" s="439" t="str">
        <f t="shared" si="68"/>
        <v>NA</v>
      </c>
    </row>
    <row r="196" spans="1:42">
      <c r="A196" s="93" t="s">
        <v>97</v>
      </c>
      <c r="B196" s="359" t="s">
        <v>1882</v>
      </c>
      <c r="C196" s="360">
        <f>SUMIFS('Forecast Summary-FY26'!$BY:$BY,'Forecast Summary-FY26'!$A:$A, 'Analysis-School'!$A196,'Forecast Summary-FY26'!$C:$C, 'Analysis-School'!C$5,'Forecast Summary-FY26'!$D:$D, 'Analysis-School'!C$3)</f>
        <v>57</v>
      </c>
      <c r="D196" s="360">
        <f>SUMIFS('Forecast Summary-FY26'!$BY:$BY,'Forecast Summary-FY26'!$A:$A, 'Analysis-School'!$A196,'Forecast Summary-FY26'!$C:$C, 'Analysis-School'!D$5,'Forecast Summary-FY26'!$D:$D, 'Analysis-School'!D$3)</f>
        <v>63</v>
      </c>
      <c r="E196" s="360">
        <f>SUMIFS('Forecast Summary-FY26'!$BY:$BY,'Forecast Summary-FY26'!$A:$A, 'Analysis-School'!$A196,'Forecast Summary-FY26'!$C:$C, 'Analysis-School'!E$5,'Forecast Summary-FY26'!$D:$D, 'Analysis-School'!E$3)</f>
        <v>85</v>
      </c>
      <c r="F196" s="360">
        <f>SUMIFS('Forecast Summary-FY26'!$BY:$BY,'Forecast Summary-FY26'!$A:$A, 'Analysis-School'!$A196,'Forecast Summary-FY26'!$C:$C, 'Analysis-School'!F$5,'Forecast Summary-FY26'!$D:$D, 'Analysis-School'!F$3)</f>
        <v>111</v>
      </c>
      <c r="G196" s="360">
        <f>SUMIFS('Forecast Summary-FY26'!$BY:$BY,'Forecast Summary-FY26'!$A:$A, 'Analysis-School'!$A196,'Forecast Summary-FY26'!$C:$C, 'Analysis-School'!G$5,'Forecast Summary-FY26'!$D:$D, 'Analysis-School'!G$3)</f>
        <v>63</v>
      </c>
      <c r="H196" s="360">
        <f>SUMIFS('Forecast Summary-FY26'!$BY:$BY,'Forecast Summary-FY26'!$A:$A, 'Analysis-School'!$A196,'Forecast Summary-FY26'!$C:$C, 'Analysis-School'!H$5,'Forecast Summary-FY26'!$D:$D, 'Analysis-School'!H$3)</f>
        <v>79</v>
      </c>
      <c r="I196" s="360">
        <v>81.156937680176128</v>
      </c>
      <c r="J196" s="360">
        <f>SUMIFS('Forecast Summary-FY25'!$BY:$BY,'Forecast Summary-FY25'!$A:$A, 'Analysis-School'!$A196,'Forecast Summary-FY25'!$C:$C, 'Analysis-School'!J$5,'Forecast Summary-FY25'!$D:$D, 'Analysis-School'!J$3)</f>
        <v>74</v>
      </c>
      <c r="K196" s="360">
        <v>84.066193773046706</v>
      </c>
      <c r="L196" s="360">
        <f>SUMIFS('Forecast Summary-FY25'!$BY:$BY,'Forecast Summary-FY25'!$A:$A, 'Analysis-School'!$A196,'Forecast Summary-FY25'!$C:$C, 'Analysis-School'!L$5,'Forecast Summary-FY25'!$D:$D, 'Analysis-School'!L$3)</f>
        <v>76</v>
      </c>
      <c r="M196" s="360">
        <f>SUMIFS('Forecast Summary-FY26'!$BY:$BY,'Forecast Summary-FY26'!$A:$A, 'Analysis-School'!$A196,'Forecast Summary-FY26'!$C:$C, 'Analysis-School'!M$5,'Forecast Summary-FY26'!$D:$D, 'Analysis-School'!M$3)</f>
        <v>76</v>
      </c>
      <c r="N196" s="442">
        <f t="shared" si="66"/>
        <v>-3.7974683544303778E-2</v>
      </c>
      <c r="P196" s="359" t="s">
        <v>1882</v>
      </c>
      <c r="Q196" s="360">
        <f>SUMIFS('Forecast Summary-FY26'!$BZ:$BZ,'Forecast Summary-FY26'!$A:$A, 'Analysis-School'!$A196,'Forecast Summary-FY26'!$C:$C, 'Analysis-School'!Q$5,'Forecast Summary-FY26'!$D:$D, 'Analysis-School'!Q$3)</f>
        <v>431</v>
      </c>
      <c r="R196" s="360">
        <f>SUMIFS('Forecast Summary-FY26'!$BZ:$BZ,'Forecast Summary-FY26'!$A:$A, 'Analysis-School'!$A196,'Forecast Summary-FY26'!$C:$C, 'Analysis-School'!R$5,'Forecast Summary-FY26'!$D:$D, 'Analysis-School'!R$3)</f>
        <v>402</v>
      </c>
      <c r="S196" s="360">
        <f>SUMIFS('Forecast Summary-FY26'!$BZ:$BZ,'Forecast Summary-FY26'!$A:$A, 'Analysis-School'!$A196,'Forecast Summary-FY26'!$C:$C, 'Analysis-School'!S$5,'Forecast Summary-FY26'!$D:$D, 'Analysis-School'!S$3)</f>
        <v>396</v>
      </c>
      <c r="T196" s="360">
        <f>SUMIFS('Forecast Summary-FY26'!$BZ:$BZ,'Forecast Summary-FY26'!$A:$A, 'Analysis-School'!$A196,'Forecast Summary-FY26'!$C:$C, 'Analysis-School'!T$5,'Forecast Summary-FY26'!$D:$D, 'Analysis-School'!T$3)</f>
        <v>472</v>
      </c>
      <c r="U196" s="360">
        <f>SUMIFS('Forecast Summary-FY26'!$BZ:$BZ,'Forecast Summary-FY26'!$A:$A, 'Analysis-School'!$A196,'Forecast Summary-FY26'!$C:$C, 'Analysis-School'!U$5,'Forecast Summary-FY26'!$D:$D, 'Analysis-School'!U$3)</f>
        <v>598</v>
      </c>
      <c r="V196" s="360">
        <f>SUMIFS('Forecast Summary-FY26'!$BZ:$BZ,'Forecast Summary-FY26'!$A:$A, 'Analysis-School'!$A196,'Forecast Summary-FY26'!$C:$C, 'Analysis-School'!V$5,'Forecast Summary-FY26'!$D:$D, 'Analysis-School'!V$3)</f>
        <v>571</v>
      </c>
      <c r="W196" s="360">
        <v>630.30000000000007</v>
      </c>
      <c r="X196" s="360">
        <f>SUMIFS('Forecast Summary-FY25'!$BZ:$BZ,'Forecast Summary-FY25'!$A:$A, 'Analysis-School'!$A196,'Forecast Summary-FY25'!$C:$C, 'Analysis-School'!X$5,'Forecast Summary-FY25'!$D:$D, 'Analysis-School'!X$3)</f>
        <v>596</v>
      </c>
      <c r="Y196" s="360">
        <v>677.84133127187454</v>
      </c>
      <c r="Z196" s="360">
        <f>SUMIFS('Forecast Summary-FY25'!$BZ:$BZ,'Forecast Summary-FY25'!$A:$A, 'Analysis-School'!$A196,'Forecast Summary-FY25'!$C:$C, 'Analysis-School'!Z$5,'Forecast Summary-FY25'!$D:$D, 'Analysis-School'!Z$3)</f>
        <v>596</v>
      </c>
      <c r="AA196" s="360">
        <f>SUMIFS('Forecast Summary-FY26'!$BZ:$BZ,'Forecast Summary-FY26'!$A:$A, 'Analysis-School'!$A196,'Forecast Summary-FY26'!$C:$C, 'Analysis-School'!AA$5,'Forecast Summary-FY26'!$D:$D, 'Analysis-School'!AA$3)</f>
        <v>590</v>
      </c>
      <c r="AB196" s="442">
        <f t="shared" si="67"/>
        <v>3.327495621716281E-2</v>
      </c>
      <c r="AD196" s="359" t="s">
        <v>1882</v>
      </c>
      <c r="AE196" s="360">
        <f>SUMIFS('Forecast Summary-FY26'!$CA:$CA,'Forecast Summary-FY26'!$A:$A, 'Analysis-School'!$A196,'Forecast Summary-FY26'!$C:$C, 'Analysis-School'!AE$5,'Forecast Summary-FY26'!$D:$D, 'Analysis-School'!AE$3)</f>
        <v>0</v>
      </c>
      <c r="AF196" s="360">
        <f>SUMIFS('Forecast Summary-FY26'!$CA:$CA,'Forecast Summary-FY26'!$A:$A, 'Analysis-School'!$A196,'Forecast Summary-FY26'!$C:$C, 'Analysis-School'!AF$5,'Forecast Summary-FY26'!$D:$D, 'Analysis-School'!AF$3)</f>
        <v>0</v>
      </c>
      <c r="AG196" s="360">
        <f>SUMIFS('Forecast Summary-FY26'!$CA:$CA,'Forecast Summary-FY26'!$A:$A, 'Analysis-School'!$A196,'Forecast Summary-FY26'!$C:$C, 'Analysis-School'!AG$5,'Forecast Summary-FY26'!$D:$D, 'Analysis-School'!AG$3)</f>
        <v>0</v>
      </c>
      <c r="AH196" s="360">
        <f>SUMIFS('Forecast Summary-FY26'!$CA:$CA,'Forecast Summary-FY26'!$A:$A, 'Analysis-School'!$A196,'Forecast Summary-FY26'!$C:$C, 'Analysis-School'!AH$5,'Forecast Summary-FY26'!$D:$D, 'Analysis-School'!AH$3)</f>
        <v>0</v>
      </c>
      <c r="AI196" s="360">
        <f>SUMIFS('Forecast Summary-FY26'!$CA:$CA,'Forecast Summary-FY26'!$A:$A, 'Analysis-School'!$A196,'Forecast Summary-FY26'!$C:$C, 'Analysis-School'!AI$5,'Forecast Summary-FY26'!$D:$D, 'Analysis-School'!AI$3)</f>
        <v>0</v>
      </c>
      <c r="AJ196" s="360">
        <f>SUMIFS('Forecast Summary-FY26'!$CA:$CA,'Forecast Summary-FY26'!$A:$A, 'Analysis-School'!$A196,'Forecast Summary-FY26'!$C:$C, 'Analysis-School'!AJ$5,'Forecast Summary-FY26'!$D:$D, 'Analysis-School'!AJ$3)</f>
        <v>0</v>
      </c>
      <c r="AK196" s="360">
        <v>0</v>
      </c>
      <c r="AL196" s="360">
        <f>SUMIFS('Forecast Summary-FY25'!$CA:$CA,'Forecast Summary-FY25'!$A:$A, 'Analysis-School'!$A196,'Forecast Summary-FY25'!$C:$C, 'Analysis-School'!AL$5,'Forecast Summary-FY25'!$D:$D, 'Analysis-School'!AL$3)</f>
        <v>0</v>
      </c>
      <c r="AM196" s="360">
        <v>0</v>
      </c>
      <c r="AN196" s="360">
        <f>SUMIFS('Forecast Summary-FY25'!$CA:$CA,'Forecast Summary-FY25'!$A:$A, 'Analysis-School'!$A196,'Forecast Summary-FY25'!$C:$C, 'Analysis-School'!AN$5,'Forecast Summary-FY25'!$D:$D, 'Analysis-School'!AN$3)</f>
        <v>0</v>
      </c>
      <c r="AO196" s="360">
        <f>SUMIFS('Forecast Summary-FY26'!$CA:$CA,'Forecast Summary-FY26'!$A:$A, 'Analysis-School'!$A196,'Forecast Summary-FY26'!$C:$C, 'Analysis-School'!AO$5,'Forecast Summary-FY26'!$D:$D, 'Analysis-School'!AO$3)</f>
        <v>0</v>
      </c>
      <c r="AP196" s="442" t="str">
        <f t="shared" si="68"/>
        <v>NA</v>
      </c>
    </row>
    <row r="197" spans="1:42">
      <c r="A197" s="93" t="s">
        <v>99</v>
      </c>
      <c r="B197" s="354" t="s">
        <v>1883</v>
      </c>
      <c r="C197" s="355">
        <f>SUMIFS('Forecast Summary-FY26'!$BY:$BY,'Forecast Summary-FY26'!$A:$A, 'Analysis-School'!$A197,'Forecast Summary-FY26'!$C:$C, 'Analysis-School'!C$5,'Forecast Summary-FY26'!$D:$D, 'Analysis-School'!C$3)</f>
        <v>6</v>
      </c>
      <c r="D197" s="355">
        <f>SUMIFS('Forecast Summary-FY26'!$BY:$BY,'Forecast Summary-FY26'!$A:$A, 'Analysis-School'!$A197,'Forecast Summary-FY26'!$C:$C, 'Analysis-School'!D$5,'Forecast Summary-FY26'!$D:$D, 'Analysis-School'!D$3)</f>
        <v>5</v>
      </c>
      <c r="E197" s="355">
        <f>SUMIFS('Forecast Summary-FY26'!$BY:$BY,'Forecast Summary-FY26'!$A:$A, 'Analysis-School'!$A197,'Forecast Summary-FY26'!$C:$C, 'Analysis-School'!E$5,'Forecast Summary-FY26'!$D:$D, 'Analysis-School'!E$3)</f>
        <v>4</v>
      </c>
      <c r="F197" s="355">
        <f>SUMIFS('Forecast Summary-FY26'!$BY:$BY,'Forecast Summary-FY26'!$A:$A, 'Analysis-School'!$A197,'Forecast Summary-FY26'!$C:$C, 'Analysis-School'!F$5,'Forecast Summary-FY26'!$D:$D, 'Analysis-School'!F$3)</f>
        <v>3</v>
      </c>
      <c r="G197" s="355">
        <f>SUMIFS('Forecast Summary-FY26'!$BY:$BY,'Forecast Summary-FY26'!$A:$A, 'Analysis-School'!$A197,'Forecast Summary-FY26'!$C:$C, 'Analysis-School'!G$5,'Forecast Summary-FY26'!$D:$D, 'Analysis-School'!G$3)</f>
        <v>17</v>
      </c>
      <c r="H197" s="355">
        <f>SUMIFS('Forecast Summary-FY26'!$BY:$BY,'Forecast Summary-FY26'!$A:$A, 'Analysis-School'!$A197,'Forecast Summary-FY26'!$C:$C, 'Analysis-School'!H$5,'Forecast Summary-FY26'!$D:$D, 'Analysis-School'!H$3)</f>
        <v>16</v>
      </c>
      <c r="I197" s="355">
        <v>17.600000000000001</v>
      </c>
      <c r="J197" s="355">
        <f>SUMIFS('Forecast Summary-FY25'!$BY:$BY,'Forecast Summary-FY25'!$A:$A, 'Analysis-School'!$A197,'Forecast Summary-FY25'!$C:$C, 'Analysis-School'!J$5,'Forecast Summary-FY25'!$D:$D, 'Analysis-School'!J$3)</f>
        <v>16</v>
      </c>
      <c r="K197" s="355">
        <v>19.360000000000003</v>
      </c>
      <c r="L197" s="355">
        <f>SUMIFS('Forecast Summary-FY25'!$BY:$BY,'Forecast Summary-FY25'!$A:$A, 'Analysis-School'!$A197,'Forecast Summary-FY25'!$C:$C, 'Analysis-School'!L$5,'Forecast Summary-FY25'!$D:$D, 'Analysis-School'!L$3)</f>
        <v>16</v>
      </c>
      <c r="M197" s="355">
        <f>SUMIFS('Forecast Summary-FY26'!$BY:$BY,'Forecast Summary-FY26'!$A:$A, 'Analysis-School'!$A197,'Forecast Summary-FY26'!$C:$C, 'Analysis-School'!M$5,'Forecast Summary-FY26'!$D:$D, 'Analysis-School'!M$3)</f>
        <v>16</v>
      </c>
      <c r="N197" s="439">
        <f t="shared" si="66"/>
        <v>0</v>
      </c>
      <c r="P197" s="354" t="s">
        <v>1883</v>
      </c>
      <c r="Q197" s="355">
        <f>SUMIFS('Forecast Summary-FY26'!$BZ:$BZ,'Forecast Summary-FY26'!$A:$A, 'Analysis-School'!$A197,'Forecast Summary-FY26'!$C:$C, 'Analysis-School'!Q$5,'Forecast Summary-FY26'!$D:$D, 'Analysis-School'!Q$3)</f>
        <v>44</v>
      </c>
      <c r="R197" s="355">
        <f>SUMIFS('Forecast Summary-FY26'!$BZ:$BZ,'Forecast Summary-FY26'!$A:$A, 'Analysis-School'!$A197,'Forecast Summary-FY26'!$C:$C, 'Analysis-School'!R$5,'Forecast Summary-FY26'!$D:$D, 'Analysis-School'!R$3)</f>
        <v>34</v>
      </c>
      <c r="S197" s="355">
        <f>SUMIFS('Forecast Summary-FY26'!$BZ:$BZ,'Forecast Summary-FY26'!$A:$A, 'Analysis-School'!$A197,'Forecast Summary-FY26'!$C:$C, 'Analysis-School'!S$5,'Forecast Summary-FY26'!$D:$D, 'Analysis-School'!S$3)</f>
        <v>39</v>
      </c>
      <c r="T197" s="355">
        <f>SUMIFS('Forecast Summary-FY26'!$BZ:$BZ,'Forecast Summary-FY26'!$A:$A, 'Analysis-School'!$A197,'Forecast Summary-FY26'!$C:$C, 'Analysis-School'!T$5,'Forecast Summary-FY26'!$D:$D, 'Analysis-School'!T$3)</f>
        <v>49</v>
      </c>
      <c r="U197" s="355">
        <f>SUMIFS('Forecast Summary-FY26'!$BZ:$BZ,'Forecast Summary-FY26'!$A:$A, 'Analysis-School'!$A197,'Forecast Summary-FY26'!$C:$C, 'Analysis-School'!U$5,'Forecast Summary-FY26'!$D:$D, 'Analysis-School'!U$3)</f>
        <v>57</v>
      </c>
      <c r="V197" s="355">
        <f>SUMIFS('Forecast Summary-FY26'!$BZ:$BZ,'Forecast Summary-FY26'!$A:$A, 'Analysis-School'!$A197,'Forecast Summary-FY26'!$C:$C, 'Analysis-School'!V$5,'Forecast Summary-FY26'!$D:$D, 'Analysis-School'!V$3)</f>
        <v>54</v>
      </c>
      <c r="W197" s="355">
        <v>61.600000000000009</v>
      </c>
      <c r="X197" s="355">
        <f>SUMIFS('Forecast Summary-FY25'!$BZ:$BZ,'Forecast Summary-FY25'!$A:$A, 'Analysis-School'!$A197,'Forecast Summary-FY25'!$C:$C, 'Analysis-School'!X$5,'Forecast Summary-FY25'!$D:$D, 'Analysis-School'!X$3)</f>
        <v>49</v>
      </c>
      <c r="Y197" s="355">
        <v>66.858136071993528</v>
      </c>
      <c r="Z197" s="355">
        <f>SUMIFS('Forecast Summary-FY25'!$BZ:$BZ,'Forecast Summary-FY25'!$A:$A, 'Analysis-School'!$A197,'Forecast Summary-FY25'!$C:$C, 'Analysis-School'!Z$5,'Forecast Summary-FY25'!$D:$D, 'Analysis-School'!Z$3)</f>
        <v>49</v>
      </c>
      <c r="AA197" s="355">
        <f>SUMIFS('Forecast Summary-FY26'!$BZ:$BZ,'Forecast Summary-FY26'!$A:$A, 'Analysis-School'!$A197,'Forecast Summary-FY26'!$C:$C, 'Analysis-School'!AA$5,'Forecast Summary-FY26'!$D:$D, 'Analysis-School'!AA$3)</f>
        <v>48</v>
      </c>
      <c r="AB197" s="439">
        <f t="shared" si="67"/>
        <v>-0.11111111111111116</v>
      </c>
      <c r="AD197" s="354" t="s">
        <v>1883</v>
      </c>
      <c r="AE197" s="355">
        <f>SUMIFS('Forecast Summary-FY26'!$CA:$CA,'Forecast Summary-FY26'!$A:$A, 'Analysis-School'!$A197,'Forecast Summary-FY26'!$C:$C, 'Analysis-School'!AE$5,'Forecast Summary-FY26'!$D:$D, 'Analysis-School'!AE$3)</f>
        <v>0</v>
      </c>
      <c r="AF197" s="355">
        <f>SUMIFS('Forecast Summary-FY26'!$CA:$CA,'Forecast Summary-FY26'!$A:$A, 'Analysis-School'!$A197,'Forecast Summary-FY26'!$C:$C, 'Analysis-School'!AF$5,'Forecast Summary-FY26'!$D:$D, 'Analysis-School'!AF$3)</f>
        <v>0</v>
      </c>
      <c r="AG197" s="355">
        <f>SUMIFS('Forecast Summary-FY26'!$CA:$CA,'Forecast Summary-FY26'!$A:$A, 'Analysis-School'!$A197,'Forecast Summary-FY26'!$C:$C, 'Analysis-School'!AG$5,'Forecast Summary-FY26'!$D:$D, 'Analysis-School'!AG$3)</f>
        <v>0</v>
      </c>
      <c r="AH197" s="355">
        <f>SUMIFS('Forecast Summary-FY26'!$CA:$CA,'Forecast Summary-FY26'!$A:$A, 'Analysis-School'!$A197,'Forecast Summary-FY26'!$C:$C, 'Analysis-School'!AH$5,'Forecast Summary-FY26'!$D:$D, 'Analysis-School'!AH$3)</f>
        <v>0</v>
      </c>
      <c r="AI197" s="355">
        <f>SUMIFS('Forecast Summary-FY26'!$CA:$CA,'Forecast Summary-FY26'!$A:$A, 'Analysis-School'!$A197,'Forecast Summary-FY26'!$C:$C, 'Analysis-School'!AI$5,'Forecast Summary-FY26'!$D:$D, 'Analysis-School'!AI$3)</f>
        <v>0</v>
      </c>
      <c r="AJ197" s="355">
        <f>SUMIFS('Forecast Summary-FY26'!$CA:$CA,'Forecast Summary-FY26'!$A:$A, 'Analysis-School'!$A197,'Forecast Summary-FY26'!$C:$C, 'Analysis-School'!AJ$5,'Forecast Summary-FY26'!$D:$D, 'Analysis-School'!AJ$3)</f>
        <v>0</v>
      </c>
      <c r="AK197" s="355">
        <v>0</v>
      </c>
      <c r="AL197" s="355">
        <f>SUMIFS('Forecast Summary-FY25'!$CA:$CA,'Forecast Summary-FY25'!$A:$A, 'Analysis-School'!$A197,'Forecast Summary-FY25'!$C:$C, 'Analysis-School'!AL$5,'Forecast Summary-FY25'!$D:$D, 'Analysis-School'!AL$3)</f>
        <v>0</v>
      </c>
      <c r="AM197" s="355">
        <v>0</v>
      </c>
      <c r="AN197" s="355">
        <f>SUMIFS('Forecast Summary-FY25'!$CA:$CA,'Forecast Summary-FY25'!$A:$A, 'Analysis-School'!$A197,'Forecast Summary-FY25'!$C:$C, 'Analysis-School'!AN$5,'Forecast Summary-FY25'!$D:$D, 'Analysis-School'!AN$3)</f>
        <v>0</v>
      </c>
      <c r="AO197" s="355">
        <f>SUMIFS('Forecast Summary-FY26'!$CA:$CA,'Forecast Summary-FY26'!$A:$A, 'Analysis-School'!$A197,'Forecast Summary-FY26'!$C:$C, 'Analysis-School'!AO$5,'Forecast Summary-FY26'!$D:$D, 'Analysis-School'!AO$3)</f>
        <v>0</v>
      </c>
      <c r="AP197" s="439" t="str">
        <f t="shared" si="68"/>
        <v>NA</v>
      </c>
    </row>
    <row r="198" spans="1:42">
      <c r="A198" s="93" t="s">
        <v>101</v>
      </c>
      <c r="B198" s="359" t="s">
        <v>1763</v>
      </c>
      <c r="C198" s="360">
        <f>SUMIFS('Forecast Summary-FY26'!$BY:$BY,'Forecast Summary-FY26'!$A:$A, 'Analysis-School'!$A198,'Forecast Summary-FY26'!$C:$C, 'Analysis-School'!C$5,'Forecast Summary-FY26'!$D:$D, 'Analysis-School'!C$3)</f>
        <v>18</v>
      </c>
      <c r="D198" s="360">
        <f>SUMIFS('Forecast Summary-FY26'!$BY:$BY,'Forecast Summary-FY26'!$A:$A, 'Analysis-School'!$A198,'Forecast Summary-FY26'!$C:$C, 'Analysis-School'!D$5,'Forecast Summary-FY26'!$D:$D, 'Analysis-School'!D$3)</f>
        <v>16</v>
      </c>
      <c r="E198" s="360">
        <f>SUMIFS('Forecast Summary-FY26'!$BY:$BY,'Forecast Summary-FY26'!$A:$A, 'Analysis-School'!$A198,'Forecast Summary-FY26'!$C:$C, 'Analysis-School'!E$5,'Forecast Summary-FY26'!$D:$D, 'Analysis-School'!E$3)</f>
        <v>21</v>
      </c>
      <c r="F198" s="360">
        <f>SUMIFS('Forecast Summary-FY26'!$BY:$BY,'Forecast Summary-FY26'!$A:$A, 'Analysis-School'!$A198,'Forecast Summary-FY26'!$C:$C, 'Analysis-School'!F$5,'Forecast Summary-FY26'!$D:$D, 'Analysis-School'!F$3)</f>
        <v>33</v>
      </c>
      <c r="G198" s="360">
        <f>SUMIFS('Forecast Summary-FY26'!$BY:$BY,'Forecast Summary-FY26'!$A:$A, 'Analysis-School'!$A198,'Forecast Summary-FY26'!$C:$C, 'Analysis-School'!G$5,'Forecast Summary-FY26'!$D:$D, 'Analysis-School'!G$3)</f>
        <v>51</v>
      </c>
      <c r="H198" s="360">
        <f>SUMIFS('Forecast Summary-FY26'!$BY:$BY,'Forecast Summary-FY26'!$A:$A, 'Analysis-School'!$A198,'Forecast Summary-FY26'!$C:$C, 'Analysis-School'!H$5,'Forecast Summary-FY26'!$D:$D, 'Analysis-School'!H$3)</f>
        <v>30</v>
      </c>
      <c r="I198" s="360">
        <v>33</v>
      </c>
      <c r="J198" s="360">
        <f>SUMIFS('Forecast Summary-FY25'!$BY:$BY,'Forecast Summary-FY25'!$A:$A, 'Analysis-School'!$A198,'Forecast Summary-FY25'!$C:$C, 'Analysis-School'!J$5,'Forecast Summary-FY25'!$D:$D, 'Analysis-School'!J$3)</f>
        <v>31</v>
      </c>
      <c r="K198" s="360">
        <v>36.300000000000004</v>
      </c>
      <c r="L198" s="360">
        <f>SUMIFS('Forecast Summary-FY25'!$BY:$BY,'Forecast Summary-FY25'!$A:$A, 'Analysis-School'!$A198,'Forecast Summary-FY25'!$C:$C, 'Analysis-School'!L$5,'Forecast Summary-FY25'!$D:$D, 'Analysis-School'!L$3)</f>
        <v>33</v>
      </c>
      <c r="M198" s="360">
        <f>SUMIFS('Forecast Summary-FY26'!$BY:$BY,'Forecast Summary-FY26'!$A:$A, 'Analysis-School'!$A198,'Forecast Summary-FY26'!$C:$C, 'Analysis-School'!M$5,'Forecast Summary-FY26'!$D:$D, 'Analysis-School'!M$3)</f>
        <v>35</v>
      </c>
      <c r="N198" s="442">
        <f t="shared" si="66"/>
        <v>0.16666666666666674</v>
      </c>
      <c r="P198" s="359" t="s">
        <v>1763</v>
      </c>
      <c r="Q198" s="360">
        <f>SUMIFS('Forecast Summary-FY26'!$BZ:$BZ,'Forecast Summary-FY26'!$A:$A, 'Analysis-School'!$A198,'Forecast Summary-FY26'!$C:$C, 'Analysis-School'!Q$5,'Forecast Summary-FY26'!$D:$D, 'Analysis-School'!Q$3)</f>
        <v>59</v>
      </c>
      <c r="R198" s="360">
        <f>SUMIFS('Forecast Summary-FY26'!$BZ:$BZ,'Forecast Summary-FY26'!$A:$A, 'Analysis-School'!$A198,'Forecast Summary-FY26'!$C:$C, 'Analysis-School'!R$5,'Forecast Summary-FY26'!$D:$D, 'Analysis-School'!R$3)</f>
        <v>55</v>
      </c>
      <c r="S198" s="360">
        <f>SUMIFS('Forecast Summary-FY26'!$BZ:$BZ,'Forecast Summary-FY26'!$A:$A, 'Analysis-School'!$A198,'Forecast Summary-FY26'!$C:$C, 'Analysis-School'!S$5,'Forecast Summary-FY26'!$D:$D, 'Analysis-School'!S$3)</f>
        <v>45</v>
      </c>
      <c r="T198" s="360">
        <f>SUMIFS('Forecast Summary-FY26'!$BZ:$BZ,'Forecast Summary-FY26'!$A:$A, 'Analysis-School'!$A198,'Forecast Summary-FY26'!$C:$C, 'Analysis-School'!T$5,'Forecast Summary-FY26'!$D:$D, 'Analysis-School'!T$3)</f>
        <v>57</v>
      </c>
      <c r="U198" s="360">
        <f>SUMIFS('Forecast Summary-FY26'!$BZ:$BZ,'Forecast Summary-FY26'!$A:$A, 'Analysis-School'!$A198,'Forecast Summary-FY26'!$C:$C, 'Analysis-School'!U$5,'Forecast Summary-FY26'!$D:$D, 'Analysis-School'!U$3)</f>
        <v>71</v>
      </c>
      <c r="V198" s="360">
        <f>SUMIFS('Forecast Summary-FY26'!$BZ:$BZ,'Forecast Summary-FY26'!$A:$A, 'Analysis-School'!$A198,'Forecast Summary-FY26'!$C:$C, 'Analysis-School'!V$5,'Forecast Summary-FY26'!$D:$D, 'Analysis-School'!V$3)</f>
        <v>64</v>
      </c>
      <c r="W198" s="360">
        <v>69.385454133207446</v>
      </c>
      <c r="X198" s="360">
        <f>SUMIFS('Forecast Summary-FY25'!$BZ:$BZ,'Forecast Summary-FY25'!$A:$A, 'Analysis-School'!$A198,'Forecast Summary-FY25'!$C:$C, 'Analysis-School'!X$5,'Forecast Summary-FY25'!$D:$D, 'Analysis-School'!X$3)</f>
        <v>86</v>
      </c>
      <c r="Y198" s="360">
        <v>72.501452280605207</v>
      </c>
      <c r="Z198" s="360">
        <f>SUMIFS('Forecast Summary-FY25'!$BZ:$BZ,'Forecast Summary-FY25'!$A:$A, 'Analysis-School'!$A198,'Forecast Summary-FY25'!$C:$C, 'Analysis-School'!Z$5,'Forecast Summary-FY25'!$D:$D, 'Analysis-School'!Z$3)</f>
        <v>82</v>
      </c>
      <c r="AA198" s="360">
        <f>SUMIFS('Forecast Summary-FY26'!$BZ:$BZ,'Forecast Summary-FY26'!$A:$A, 'Analysis-School'!$A198,'Forecast Summary-FY26'!$C:$C, 'Analysis-School'!AA$5,'Forecast Summary-FY26'!$D:$D, 'Analysis-School'!AA$3)</f>
        <v>82</v>
      </c>
      <c r="AB198" s="442">
        <f t="shared" si="67"/>
        <v>0.28125</v>
      </c>
      <c r="AD198" s="359" t="s">
        <v>1763</v>
      </c>
      <c r="AE198" s="360">
        <f>SUMIFS('Forecast Summary-FY26'!$CA:$CA,'Forecast Summary-FY26'!$A:$A, 'Analysis-School'!$A198,'Forecast Summary-FY26'!$C:$C, 'Analysis-School'!AE$5,'Forecast Summary-FY26'!$D:$D, 'Analysis-School'!AE$3)</f>
        <v>2</v>
      </c>
      <c r="AF198" s="360">
        <f>SUMIFS('Forecast Summary-FY26'!$CA:$CA,'Forecast Summary-FY26'!$A:$A, 'Analysis-School'!$A198,'Forecast Summary-FY26'!$C:$C, 'Analysis-School'!AF$5,'Forecast Summary-FY26'!$D:$D, 'Analysis-School'!AF$3)</f>
        <v>4</v>
      </c>
      <c r="AG198" s="360">
        <f>SUMIFS('Forecast Summary-FY26'!$CA:$CA,'Forecast Summary-FY26'!$A:$A, 'Analysis-School'!$A198,'Forecast Summary-FY26'!$C:$C, 'Analysis-School'!AG$5,'Forecast Summary-FY26'!$D:$D, 'Analysis-School'!AG$3)</f>
        <v>1</v>
      </c>
      <c r="AH198" s="360">
        <f>SUMIFS('Forecast Summary-FY26'!$CA:$CA,'Forecast Summary-FY26'!$A:$A, 'Analysis-School'!$A198,'Forecast Summary-FY26'!$C:$C, 'Analysis-School'!AH$5,'Forecast Summary-FY26'!$D:$D, 'Analysis-School'!AH$3)</f>
        <v>0</v>
      </c>
      <c r="AI198" s="360">
        <f>SUMIFS('Forecast Summary-FY26'!$CA:$CA,'Forecast Summary-FY26'!$A:$A, 'Analysis-School'!$A198,'Forecast Summary-FY26'!$C:$C, 'Analysis-School'!AI$5,'Forecast Summary-FY26'!$D:$D, 'Analysis-School'!AI$3)</f>
        <v>4</v>
      </c>
      <c r="AJ198" s="360">
        <f>SUMIFS('Forecast Summary-FY26'!$CA:$CA,'Forecast Summary-FY26'!$A:$A, 'Analysis-School'!$A198,'Forecast Summary-FY26'!$C:$C, 'Analysis-School'!AJ$5,'Forecast Summary-FY26'!$D:$D, 'Analysis-School'!AJ$3)</f>
        <v>0</v>
      </c>
      <c r="AK198" s="441">
        <v>0</v>
      </c>
      <c r="AL198" s="360">
        <f>SUMIFS('Forecast Summary-FY25'!$CA:$CA,'Forecast Summary-FY25'!$A:$A, 'Analysis-School'!$A198,'Forecast Summary-FY25'!$C:$C, 'Analysis-School'!AL$5,'Forecast Summary-FY25'!$D:$D, 'Analysis-School'!AL$3)</f>
        <v>0</v>
      </c>
      <c r="AM198" s="441">
        <v>0</v>
      </c>
      <c r="AN198" s="360">
        <f>SUMIFS('Forecast Summary-FY25'!$CA:$CA,'Forecast Summary-FY25'!$A:$A, 'Analysis-School'!$A198,'Forecast Summary-FY25'!$C:$C, 'Analysis-School'!AN$5,'Forecast Summary-FY25'!$D:$D, 'Analysis-School'!AN$3)</f>
        <v>2</v>
      </c>
      <c r="AO198" s="360">
        <f>SUMIFS('Forecast Summary-FY26'!$CA:$CA,'Forecast Summary-FY26'!$A:$A, 'Analysis-School'!$A198,'Forecast Summary-FY26'!$C:$C, 'Analysis-School'!AO$5,'Forecast Summary-FY26'!$D:$D, 'Analysis-School'!AO$3)</f>
        <v>2</v>
      </c>
      <c r="AP198" s="442" t="str">
        <f t="shared" si="68"/>
        <v>NA</v>
      </c>
    </row>
    <row r="199" spans="1:42">
      <c r="A199" s="93" t="s">
        <v>103</v>
      </c>
      <c r="B199" s="354" t="s">
        <v>1884</v>
      </c>
      <c r="C199" s="355">
        <f>SUMIFS('Forecast Summary-FY26'!$BY:$BY,'Forecast Summary-FY26'!$A:$A, 'Analysis-School'!$A199,'Forecast Summary-FY26'!$C:$C, 'Analysis-School'!C$5,'Forecast Summary-FY26'!$D:$D, 'Analysis-School'!C$3)</f>
        <v>28</v>
      </c>
      <c r="D199" s="355">
        <f>SUMIFS('Forecast Summary-FY26'!$BY:$BY,'Forecast Summary-FY26'!$A:$A, 'Analysis-School'!$A199,'Forecast Summary-FY26'!$C:$C, 'Analysis-School'!D$5,'Forecast Summary-FY26'!$D:$D, 'Analysis-School'!D$3)</f>
        <v>25</v>
      </c>
      <c r="E199" s="355">
        <f>SUMIFS('Forecast Summary-FY26'!$BY:$BY,'Forecast Summary-FY26'!$A:$A, 'Analysis-School'!$A199,'Forecast Summary-FY26'!$C:$C, 'Analysis-School'!E$5,'Forecast Summary-FY26'!$D:$D, 'Analysis-School'!E$3)</f>
        <v>11</v>
      </c>
      <c r="F199" s="355">
        <f>SUMIFS('Forecast Summary-FY26'!$BY:$BY,'Forecast Summary-FY26'!$A:$A, 'Analysis-School'!$A199,'Forecast Summary-FY26'!$C:$C, 'Analysis-School'!F$5,'Forecast Summary-FY26'!$D:$D, 'Analysis-School'!F$3)</f>
        <v>20</v>
      </c>
      <c r="G199" s="355">
        <f>SUMIFS('Forecast Summary-FY26'!$BY:$BY,'Forecast Summary-FY26'!$A:$A, 'Analysis-School'!$A199,'Forecast Summary-FY26'!$C:$C, 'Analysis-School'!G$5,'Forecast Summary-FY26'!$D:$D, 'Analysis-School'!G$3)</f>
        <v>34</v>
      </c>
      <c r="H199" s="355">
        <f>SUMIFS('Forecast Summary-FY26'!$BY:$BY,'Forecast Summary-FY26'!$A:$A, 'Analysis-School'!$A199,'Forecast Summary-FY26'!$C:$C, 'Analysis-School'!H$5,'Forecast Summary-FY26'!$D:$D, 'Analysis-School'!H$3)</f>
        <v>14</v>
      </c>
      <c r="I199" s="355">
        <v>15.400000000000002</v>
      </c>
      <c r="J199" s="355">
        <f>SUMIFS('Forecast Summary-FY25'!$BY:$BY,'Forecast Summary-FY25'!$A:$A, 'Analysis-School'!$A199,'Forecast Summary-FY25'!$C:$C, 'Analysis-School'!J$5,'Forecast Summary-FY25'!$D:$D, 'Analysis-School'!J$3)</f>
        <v>20</v>
      </c>
      <c r="K199" s="355">
        <v>16.940000000000005</v>
      </c>
      <c r="L199" s="355">
        <f>SUMIFS('Forecast Summary-FY25'!$BY:$BY,'Forecast Summary-FY25'!$A:$A, 'Analysis-School'!$A199,'Forecast Summary-FY25'!$C:$C, 'Analysis-School'!L$5,'Forecast Summary-FY25'!$D:$D, 'Analysis-School'!L$3)</f>
        <v>22</v>
      </c>
      <c r="M199" s="355">
        <f>SUMIFS('Forecast Summary-FY26'!$BY:$BY,'Forecast Summary-FY26'!$A:$A, 'Analysis-School'!$A199,'Forecast Summary-FY26'!$C:$C, 'Analysis-School'!M$5,'Forecast Summary-FY26'!$D:$D, 'Analysis-School'!M$3)</f>
        <v>22</v>
      </c>
      <c r="N199" s="439">
        <f t="shared" si="66"/>
        <v>0.5714285714285714</v>
      </c>
      <c r="P199" s="354" t="s">
        <v>1884</v>
      </c>
      <c r="Q199" s="355">
        <f>SUMIFS('Forecast Summary-FY26'!$BZ:$BZ,'Forecast Summary-FY26'!$A:$A, 'Analysis-School'!$A199,'Forecast Summary-FY26'!$C:$C, 'Analysis-School'!Q$5,'Forecast Summary-FY26'!$D:$D, 'Analysis-School'!Q$3)</f>
        <v>36</v>
      </c>
      <c r="R199" s="355">
        <f>SUMIFS('Forecast Summary-FY26'!$BZ:$BZ,'Forecast Summary-FY26'!$A:$A, 'Analysis-School'!$A199,'Forecast Summary-FY26'!$C:$C, 'Analysis-School'!R$5,'Forecast Summary-FY26'!$D:$D, 'Analysis-School'!R$3)</f>
        <v>26</v>
      </c>
      <c r="S199" s="355">
        <f>SUMIFS('Forecast Summary-FY26'!$BZ:$BZ,'Forecast Summary-FY26'!$A:$A, 'Analysis-School'!$A199,'Forecast Summary-FY26'!$C:$C, 'Analysis-School'!S$5,'Forecast Summary-FY26'!$D:$D, 'Analysis-School'!S$3)</f>
        <v>34</v>
      </c>
      <c r="T199" s="355">
        <f>SUMIFS('Forecast Summary-FY26'!$BZ:$BZ,'Forecast Summary-FY26'!$A:$A, 'Analysis-School'!$A199,'Forecast Summary-FY26'!$C:$C, 'Analysis-School'!T$5,'Forecast Summary-FY26'!$D:$D, 'Analysis-School'!T$3)</f>
        <v>38</v>
      </c>
      <c r="U199" s="355">
        <f>SUMIFS('Forecast Summary-FY26'!$BZ:$BZ,'Forecast Summary-FY26'!$A:$A, 'Analysis-School'!$A199,'Forecast Summary-FY26'!$C:$C, 'Analysis-School'!U$5,'Forecast Summary-FY26'!$D:$D, 'Analysis-School'!U$3)</f>
        <v>59</v>
      </c>
      <c r="V199" s="355">
        <f>SUMIFS('Forecast Summary-FY26'!$BZ:$BZ,'Forecast Summary-FY26'!$A:$A, 'Analysis-School'!$A199,'Forecast Summary-FY26'!$C:$C, 'Analysis-School'!V$5,'Forecast Summary-FY26'!$D:$D, 'Analysis-School'!V$3)</f>
        <v>43</v>
      </c>
      <c r="W199" s="355">
        <v>63.800000000000004</v>
      </c>
      <c r="X199" s="355">
        <f>SUMIFS('Forecast Summary-FY25'!$BZ:$BZ,'Forecast Summary-FY25'!$A:$A, 'Analysis-School'!$A199,'Forecast Summary-FY25'!$C:$C, 'Analysis-School'!X$5,'Forecast Summary-FY25'!$D:$D, 'Analysis-School'!X$3)</f>
        <v>64</v>
      </c>
      <c r="Y199" s="355">
        <v>70.180000000000007</v>
      </c>
      <c r="Z199" s="355">
        <f>SUMIFS('Forecast Summary-FY25'!$BZ:$BZ,'Forecast Summary-FY25'!$A:$A, 'Analysis-School'!$A199,'Forecast Summary-FY25'!$C:$C, 'Analysis-School'!Z$5,'Forecast Summary-FY25'!$D:$D, 'Analysis-School'!Z$3)</f>
        <v>62</v>
      </c>
      <c r="AA199" s="355">
        <f>SUMIFS('Forecast Summary-FY26'!$BZ:$BZ,'Forecast Summary-FY26'!$A:$A, 'Analysis-School'!$A199,'Forecast Summary-FY26'!$C:$C, 'Analysis-School'!AA$5,'Forecast Summary-FY26'!$D:$D, 'Analysis-School'!AA$3)</f>
        <v>42.417499999999997</v>
      </c>
      <c r="AB199" s="439">
        <f t="shared" si="67"/>
        <v>-1.3546511627907099E-2</v>
      </c>
      <c r="AD199" s="354" t="s">
        <v>1884</v>
      </c>
      <c r="AE199" s="355">
        <f>SUMIFS('Forecast Summary-FY26'!$CA:$CA,'Forecast Summary-FY26'!$A:$A, 'Analysis-School'!$A199,'Forecast Summary-FY26'!$C:$C, 'Analysis-School'!AE$5,'Forecast Summary-FY26'!$D:$D, 'Analysis-School'!AE$3)</f>
        <v>0</v>
      </c>
      <c r="AF199" s="355">
        <f>SUMIFS('Forecast Summary-FY26'!$CA:$CA,'Forecast Summary-FY26'!$A:$A, 'Analysis-School'!$A199,'Forecast Summary-FY26'!$C:$C, 'Analysis-School'!AF$5,'Forecast Summary-FY26'!$D:$D, 'Analysis-School'!AF$3)</f>
        <v>0</v>
      </c>
      <c r="AG199" s="355">
        <f>SUMIFS('Forecast Summary-FY26'!$CA:$CA,'Forecast Summary-FY26'!$A:$A, 'Analysis-School'!$A199,'Forecast Summary-FY26'!$C:$C, 'Analysis-School'!AG$5,'Forecast Summary-FY26'!$D:$D, 'Analysis-School'!AG$3)</f>
        <v>0</v>
      </c>
      <c r="AH199" s="355">
        <f>SUMIFS('Forecast Summary-FY26'!$CA:$CA,'Forecast Summary-FY26'!$A:$A, 'Analysis-School'!$A199,'Forecast Summary-FY26'!$C:$C, 'Analysis-School'!AH$5,'Forecast Summary-FY26'!$D:$D, 'Analysis-School'!AH$3)</f>
        <v>0</v>
      </c>
      <c r="AI199" s="355">
        <f>SUMIFS('Forecast Summary-FY26'!$CA:$CA,'Forecast Summary-FY26'!$A:$A, 'Analysis-School'!$A199,'Forecast Summary-FY26'!$C:$C, 'Analysis-School'!AI$5,'Forecast Summary-FY26'!$D:$D, 'Analysis-School'!AI$3)</f>
        <v>0</v>
      </c>
      <c r="AJ199" s="355">
        <f>SUMIFS('Forecast Summary-FY26'!$CA:$CA,'Forecast Summary-FY26'!$A:$A, 'Analysis-School'!$A199,'Forecast Summary-FY26'!$C:$C, 'Analysis-School'!AJ$5,'Forecast Summary-FY26'!$D:$D, 'Analysis-School'!AJ$3)</f>
        <v>0</v>
      </c>
      <c r="AK199" s="355">
        <v>0</v>
      </c>
      <c r="AL199" s="355">
        <f>SUMIFS('Forecast Summary-FY25'!$CA:$CA,'Forecast Summary-FY25'!$A:$A, 'Analysis-School'!$A199,'Forecast Summary-FY25'!$C:$C, 'Analysis-School'!AL$5,'Forecast Summary-FY25'!$D:$D, 'Analysis-School'!AL$3)</f>
        <v>0</v>
      </c>
      <c r="AM199" s="355">
        <v>0</v>
      </c>
      <c r="AN199" s="355">
        <f>SUMIFS('Forecast Summary-FY25'!$CA:$CA,'Forecast Summary-FY25'!$A:$A, 'Analysis-School'!$A199,'Forecast Summary-FY25'!$C:$C, 'Analysis-School'!AN$5,'Forecast Summary-FY25'!$D:$D, 'Analysis-School'!AN$3)</f>
        <v>0</v>
      </c>
      <c r="AO199" s="355">
        <f>SUMIFS('Forecast Summary-FY26'!$CA:$CA,'Forecast Summary-FY26'!$A:$A, 'Analysis-School'!$A199,'Forecast Summary-FY26'!$C:$C, 'Analysis-School'!AO$5,'Forecast Summary-FY26'!$D:$D, 'Analysis-School'!AO$3)</f>
        <v>0</v>
      </c>
      <c r="AP199" s="439" t="str">
        <f t="shared" si="68"/>
        <v>NA</v>
      </c>
    </row>
    <row r="200" spans="1:42">
      <c r="A200" s="93" t="s">
        <v>105</v>
      </c>
      <c r="B200" s="359" t="s">
        <v>1765</v>
      </c>
      <c r="C200" s="360">
        <f>SUMIFS('Forecast Summary-FY26'!$BY:$BY,'Forecast Summary-FY26'!$A:$A, 'Analysis-School'!$A200,'Forecast Summary-FY26'!$C:$C, 'Analysis-School'!C$5,'Forecast Summary-FY26'!$D:$D, 'Analysis-School'!C$3)</f>
        <v>15</v>
      </c>
      <c r="D200" s="360">
        <f>SUMIFS('Forecast Summary-FY26'!$BY:$BY,'Forecast Summary-FY26'!$A:$A, 'Analysis-School'!$A200,'Forecast Summary-FY26'!$C:$C, 'Analysis-School'!D$5,'Forecast Summary-FY26'!$D:$D, 'Analysis-School'!D$3)</f>
        <v>19</v>
      </c>
      <c r="E200" s="360">
        <f>SUMIFS('Forecast Summary-FY26'!$BY:$BY,'Forecast Summary-FY26'!$A:$A, 'Analysis-School'!$A200,'Forecast Summary-FY26'!$C:$C, 'Analysis-School'!E$5,'Forecast Summary-FY26'!$D:$D, 'Analysis-School'!E$3)</f>
        <v>4</v>
      </c>
      <c r="F200" s="360">
        <f>SUMIFS('Forecast Summary-FY26'!$BY:$BY,'Forecast Summary-FY26'!$A:$A, 'Analysis-School'!$A200,'Forecast Summary-FY26'!$C:$C, 'Analysis-School'!F$5,'Forecast Summary-FY26'!$D:$D, 'Analysis-School'!F$3)</f>
        <v>29</v>
      </c>
      <c r="G200" s="360">
        <f>SUMIFS('Forecast Summary-FY26'!$BY:$BY,'Forecast Summary-FY26'!$A:$A, 'Analysis-School'!$A200,'Forecast Summary-FY26'!$C:$C, 'Analysis-School'!G$5,'Forecast Summary-FY26'!$D:$D, 'Analysis-School'!G$3)</f>
        <v>29</v>
      </c>
      <c r="H200" s="360">
        <f>SUMIFS('Forecast Summary-FY26'!$BY:$BY,'Forecast Summary-FY26'!$A:$A, 'Analysis-School'!$A200,'Forecast Summary-FY26'!$C:$C, 'Analysis-School'!H$5,'Forecast Summary-FY26'!$D:$D, 'Analysis-School'!H$3)</f>
        <v>22</v>
      </c>
      <c r="I200" s="360">
        <v>24.200000000000003</v>
      </c>
      <c r="J200" s="360">
        <f>SUMIFS('Forecast Summary-FY25'!$BY:$BY,'Forecast Summary-FY25'!$A:$A, 'Analysis-School'!$A200,'Forecast Summary-FY25'!$C:$C, 'Analysis-School'!J$5,'Forecast Summary-FY25'!$D:$D, 'Analysis-School'!J$3)</f>
        <v>22</v>
      </c>
      <c r="K200" s="360">
        <v>26.620000000000005</v>
      </c>
      <c r="L200" s="360">
        <f>SUMIFS('Forecast Summary-FY25'!$BY:$BY,'Forecast Summary-FY25'!$A:$A, 'Analysis-School'!$A200,'Forecast Summary-FY25'!$C:$C, 'Analysis-School'!L$5,'Forecast Summary-FY25'!$D:$D, 'Analysis-School'!L$3)</f>
        <v>20.9</v>
      </c>
      <c r="M200" s="360">
        <f>SUMIFS('Forecast Summary-FY26'!$BY:$BY,'Forecast Summary-FY26'!$A:$A, 'Analysis-School'!$A200,'Forecast Summary-FY26'!$C:$C, 'Analysis-School'!M$5,'Forecast Summary-FY26'!$D:$D, 'Analysis-School'!M$3)</f>
        <v>20</v>
      </c>
      <c r="N200" s="442">
        <f t="shared" si="66"/>
        <v>-9.0909090909090939E-2</v>
      </c>
      <c r="P200" s="359" t="s">
        <v>1765</v>
      </c>
      <c r="Q200" s="360">
        <f>SUMIFS('Forecast Summary-FY26'!$BZ:$BZ,'Forecast Summary-FY26'!$A:$A, 'Analysis-School'!$A200,'Forecast Summary-FY26'!$C:$C, 'Analysis-School'!Q$5,'Forecast Summary-FY26'!$D:$D, 'Analysis-School'!Q$3)</f>
        <v>59</v>
      </c>
      <c r="R200" s="360">
        <f>SUMIFS('Forecast Summary-FY26'!$BZ:$BZ,'Forecast Summary-FY26'!$A:$A, 'Analysis-School'!$A200,'Forecast Summary-FY26'!$C:$C, 'Analysis-School'!R$5,'Forecast Summary-FY26'!$D:$D, 'Analysis-School'!R$3)</f>
        <v>75</v>
      </c>
      <c r="S200" s="360">
        <f>SUMIFS('Forecast Summary-FY26'!$BZ:$BZ,'Forecast Summary-FY26'!$A:$A, 'Analysis-School'!$A200,'Forecast Summary-FY26'!$C:$C, 'Analysis-School'!S$5,'Forecast Summary-FY26'!$D:$D, 'Analysis-School'!S$3)</f>
        <v>84</v>
      </c>
      <c r="T200" s="360">
        <f>SUMIFS('Forecast Summary-FY26'!$BZ:$BZ,'Forecast Summary-FY26'!$A:$A, 'Analysis-School'!$A200,'Forecast Summary-FY26'!$C:$C, 'Analysis-School'!T$5,'Forecast Summary-FY26'!$D:$D, 'Analysis-School'!T$3)</f>
        <v>105</v>
      </c>
      <c r="U200" s="360">
        <f>SUMIFS('Forecast Summary-FY26'!$BZ:$BZ,'Forecast Summary-FY26'!$A:$A, 'Analysis-School'!$A200,'Forecast Summary-FY26'!$C:$C, 'Analysis-School'!U$5,'Forecast Summary-FY26'!$D:$D, 'Analysis-School'!U$3)</f>
        <v>140</v>
      </c>
      <c r="V200" s="360">
        <f>SUMIFS('Forecast Summary-FY26'!$BZ:$BZ,'Forecast Summary-FY26'!$A:$A, 'Analysis-School'!$A200,'Forecast Summary-FY26'!$C:$C, 'Analysis-School'!V$5,'Forecast Summary-FY26'!$D:$D, 'Analysis-School'!V$3)</f>
        <v>134</v>
      </c>
      <c r="W200" s="360">
        <v>148.5</v>
      </c>
      <c r="X200" s="360">
        <f>SUMIFS('Forecast Summary-FY25'!$BZ:$BZ,'Forecast Summary-FY25'!$A:$A, 'Analysis-School'!$A200,'Forecast Summary-FY25'!$C:$C, 'Analysis-School'!X$5,'Forecast Summary-FY25'!$D:$D, 'Analysis-School'!X$3)</f>
        <v>144</v>
      </c>
      <c r="Y200" s="360">
        <v>163.35000000000002</v>
      </c>
      <c r="Z200" s="360">
        <f>SUMIFS('Forecast Summary-FY25'!$BZ:$BZ,'Forecast Summary-FY25'!$A:$A, 'Analysis-School'!$A200,'Forecast Summary-FY25'!$C:$C, 'Analysis-School'!Z$5,'Forecast Summary-FY25'!$D:$D, 'Analysis-School'!Z$3)</f>
        <v>144</v>
      </c>
      <c r="AA200" s="360">
        <f>SUMIFS('Forecast Summary-FY26'!$BZ:$BZ,'Forecast Summary-FY26'!$A:$A, 'Analysis-School'!$A200,'Forecast Summary-FY26'!$C:$C, 'Analysis-School'!AA$5,'Forecast Summary-FY26'!$D:$D, 'Analysis-School'!AA$3)</f>
        <v>146</v>
      </c>
      <c r="AB200" s="442">
        <f t="shared" si="67"/>
        <v>8.9552238805970186E-2</v>
      </c>
      <c r="AD200" s="359" t="s">
        <v>1765</v>
      </c>
      <c r="AE200" s="360">
        <f>SUMIFS('Forecast Summary-FY26'!$CA:$CA,'Forecast Summary-FY26'!$A:$A, 'Analysis-School'!$A200,'Forecast Summary-FY26'!$C:$C, 'Analysis-School'!AE$5,'Forecast Summary-FY26'!$D:$D, 'Analysis-School'!AE$3)</f>
        <v>0</v>
      </c>
      <c r="AF200" s="360">
        <f>SUMIFS('Forecast Summary-FY26'!$CA:$CA,'Forecast Summary-FY26'!$A:$A, 'Analysis-School'!$A200,'Forecast Summary-FY26'!$C:$C, 'Analysis-School'!AF$5,'Forecast Summary-FY26'!$D:$D, 'Analysis-School'!AF$3)</f>
        <v>0</v>
      </c>
      <c r="AG200" s="360">
        <f>SUMIFS('Forecast Summary-FY26'!$CA:$CA,'Forecast Summary-FY26'!$A:$A, 'Analysis-School'!$A200,'Forecast Summary-FY26'!$C:$C, 'Analysis-School'!AG$5,'Forecast Summary-FY26'!$D:$D, 'Analysis-School'!AG$3)</f>
        <v>0</v>
      </c>
      <c r="AH200" s="360">
        <f>SUMIFS('Forecast Summary-FY26'!$CA:$CA,'Forecast Summary-FY26'!$A:$A, 'Analysis-School'!$A200,'Forecast Summary-FY26'!$C:$C, 'Analysis-School'!AH$5,'Forecast Summary-FY26'!$D:$D, 'Analysis-School'!AH$3)</f>
        <v>0</v>
      </c>
      <c r="AI200" s="360">
        <f>SUMIFS('Forecast Summary-FY26'!$CA:$CA,'Forecast Summary-FY26'!$A:$A, 'Analysis-School'!$A200,'Forecast Summary-FY26'!$C:$C, 'Analysis-School'!AI$5,'Forecast Summary-FY26'!$D:$D, 'Analysis-School'!AI$3)</f>
        <v>0</v>
      </c>
      <c r="AJ200" s="360">
        <f>SUMIFS('Forecast Summary-FY26'!$CA:$CA,'Forecast Summary-FY26'!$A:$A, 'Analysis-School'!$A200,'Forecast Summary-FY26'!$C:$C, 'Analysis-School'!AJ$5,'Forecast Summary-FY26'!$D:$D, 'Analysis-School'!AJ$3)</f>
        <v>0</v>
      </c>
      <c r="AK200" s="360">
        <v>0</v>
      </c>
      <c r="AL200" s="360">
        <f>SUMIFS('Forecast Summary-FY25'!$CA:$CA,'Forecast Summary-FY25'!$A:$A, 'Analysis-School'!$A200,'Forecast Summary-FY25'!$C:$C, 'Analysis-School'!AL$5,'Forecast Summary-FY25'!$D:$D, 'Analysis-School'!AL$3)</f>
        <v>0</v>
      </c>
      <c r="AM200" s="360">
        <v>0</v>
      </c>
      <c r="AN200" s="360">
        <f>SUMIFS('Forecast Summary-FY25'!$CA:$CA,'Forecast Summary-FY25'!$A:$A, 'Analysis-School'!$A200,'Forecast Summary-FY25'!$C:$C, 'Analysis-School'!AN$5,'Forecast Summary-FY25'!$D:$D, 'Analysis-School'!AN$3)</f>
        <v>0</v>
      </c>
      <c r="AO200" s="360">
        <f>SUMIFS('Forecast Summary-FY26'!$CA:$CA,'Forecast Summary-FY26'!$A:$A, 'Analysis-School'!$A200,'Forecast Summary-FY26'!$C:$C, 'Analysis-School'!AO$5,'Forecast Summary-FY26'!$D:$D, 'Analysis-School'!AO$3)</f>
        <v>0</v>
      </c>
      <c r="AP200" s="442" t="str">
        <f t="shared" si="68"/>
        <v>NA</v>
      </c>
    </row>
    <row r="201" spans="1:42">
      <c r="A201" s="93" t="s">
        <v>107</v>
      </c>
      <c r="B201" s="354" t="s">
        <v>1885</v>
      </c>
      <c r="C201" s="355">
        <f>SUMIFS('Forecast Summary-FY26'!$BY:$BY,'Forecast Summary-FY26'!$A:$A, 'Analysis-School'!$A201,'Forecast Summary-FY26'!$C:$C, 'Analysis-School'!C$5,'Forecast Summary-FY26'!$D:$D, 'Analysis-School'!C$3)</f>
        <v>24</v>
      </c>
      <c r="D201" s="355">
        <f>SUMIFS('Forecast Summary-FY26'!$BY:$BY,'Forecast Summary-FY26'!$A:$A, 'Analysis-School'!$A201,'Forecast Summary-FY26'!$C:$C, 'Analysis-School'!D$5,'Forecast Summary-FY26'!$D:$D, 'Analysis-School'!D$3)</f>
        <v>6</v>
      </c>
      <c r="E201" s="355">
        <f>SUMIFS('Forecast Summary-FY26'!$BY:$BY,'Forecast Summary-FY26'!$A:$A, 'Analysis-School'!$A201,'Forecast Summary-FY26'!$C:$C, 'Analysis-School'!E$5,'Forecast Summary-FY26'!$D:$D, 'Analysis-School'!E$3)</f>
        <v>6</v>
      </c>
      <c r="F201" s="355">
        <f>SUMIFS('Forecast Summary-FY26'!$BY:$BY,'Forecast Summary-FY26'!$A:$A, 'Analysis-School'!$A201,'Forecast Summary-FY26'!$C:$C, 'Analysis-School'!F$5,'Forecast Summary-FY26'!$D:$D, 'Analysis-School'!F$3)</f>
        <v>15</v>
      </c>
      <c r="G201" s="355">
        <f>SUMIFS('Forecast Summary-FY26'!$BY:$BY,'Forecast Summary-FY26'!$A:$A, 'Analysis-School'!$A201,'Forecast Summary-FY26'!$C:$C, 'Analysis-School'!G$5,'Forecast Summary-FY26'!$D:$D, 'Analysis-School'!G$3)</f>
        <v>19</v>
      </c>
      <c r="H201" s="355">
        <f>SUMIFS('Forecast Summary-FY26'!$BY:$BY,'Forecast Summary-FY26'!$A:$A, 'Analysis-School'!$A201,'Forecast Summary-FY26'!$C:$C, 'Analysis-School'!H$5,'Forecast Summary-FY26'!$D:$D, 'Analysis-School'!H$3)</f>
        <v>14</v>
      </c>
      <c r="I201" s="355">
        <v>15.400000000000002</v>
      </c>
      <c r="J201" s="355">
        <f>SUMIFS('Forecast Summary-FY25'!$BY:$BY,'Forecast Summary-FY25'!$A:$A, 'Analysis-School'!$A201,'Forecast Summary-FY25'!$C:$C, 'Analysis-School'!J$5,'Forecast Summary-FY25'!$D:$D, 'Analysis-School'!J$3)</f>
        <v>15</v>
      </c>
      <c r="K201" s="355">
        <v>16.940000000000005</v>
      </c>
      <c r="L201" s="355">
        <f>SUMIFS('Forecast Summary-FY25'!$BY:$BY,'Forecast Summary-FY25'!$A:$A, 'Analysis-School'!$A201,'Forecast Summary-FY25'!$C:$C, 'Analysis-School'!L$5,'Forecast Summary-FY25'!$D:$D, 'Analysis-School'!L$3)</f>
        <v>15</v>
      </c>
      <c r="M201" s="355">
        <f>SUMIFS('Forecast Summary-FY26'!$BY:$BY,'Forecast Summary-FY26'!$A:$A, 'Analysis-School'!$A201,'Forecast Summary-FY26'!$C:$C, 'Analysis-School'!M$5,'Forecast Summary-FY26'!$D:$D, 'Analysis-School'!M$3)</f>
        <v>14.25</v>
      </c>
      <c r="N201" s="439">
        <f t="shared" si="66"/>
        <v>1.7857142857142794E-2</v>
      </c>
      <c r="P201" s="354" t="s">
        <v>1885</v>
      </c>
      <c r="Q201" s="355">
        <f>SUMIFS('Forecast Summary-FY26'!$BZ:$BZ,'Forecast Summary-FY26'!$A:$A, 'Analysis-School'!$A201,'Forecast Summary-FY26'!$C:$C, 'Analysis-School'!Q$5,'Forecast Summary-FY26'!$D:$D, 'Analysis-School'!Q$3)</f>
        <v>20</v>
      </c>
      <c r="R201" s="355">
        <f>SUMIFS('Forecast Summary-FY26'!$BZ:$BZ,'Forecast Summary-FY26'!$A:$A, 'Analysis-School'!$A201,'Forecast Summary-FY26'!$C:$C, 'Analysis-School'!R$5,'Forecast Summary-FY26'!$D:$D, 'Analysis-School'!R$3)</f>
        <v>16</v>
      </c>
      <c r="S201" s="355">
        <f>SUMIFS('Forecast Summary-FY26'!$BZ:$BZ,'Forecast Summary-FY26'!$A:$A, 'Analysis-School'!$A201,'Forecast Summary-FY26'!$C:$C, 'Analysis-School'!S$5,'Forecast Summary-FY26'!$D:$D, 'Analysis-School'!S$3)</f>
        <v>20</v>
      </c>
      <c r="T201" s="355">
        <f>SUMIFS('Forecast Summary-FY26'!$BZ:$BZ,'Forecast Summary-FY26'!$A:$A, 'Analysis-School'!$A201,'Forecast Summary-FY26'!$C:$C, 'Analysis-School'!T$5,'Forecast Summary-FY26'!$D:$D, 'Analysis-School'!T$3)</f>
        <v>25</v>
      </c>
      <c r="U201" s="355">
        <f>SUMIFS('Forecast Summary-FY26'!$BZ:$BZ,'Forecast Summary-FY26'!$A:$A, 'Analysis-School'!$A201,'Forecast Summary-FY26'!$C:$C, 'Analysis-School'!U$5,'Forecast Summary-FY26'!$D:$D, 'Analysis-School'!U$3)</f>
        <v>36</v>
      </c>
      <c r="V201" s="355">
        <f>SUMIFS('Forecast Summary-FY26'!$BZ:$BZ,'Forecast Summary-FY26'!$A:$A, 'Analysis-School'!$A201,'Forecast Summary-FY26'!$C:$C, 'Analysis-School'!V$5,'Forecast Summary-FY26'!$D:$D, 'Analysis-School'!V$3)</f>
        <v>20</v>
      </c>
      <c r="W201" s="355">
        <v>24.200000000000003</v>
      </c>
      <c r="X201" s="355">
        <f>SUMIFS('Forecast Summary-FY25'!$BZ:$BZ,'Forecast Summary-FY25'!$A:$A, 'Analysis-School'!$A201,'Forecast Summary-FY25'!$C:$C, 'Analysis-School'!X$5,'Forecast Summary-FY25'!$D:$D, 'Analysis-School'!X$3)</f>
        <v>25</v>
      </c>
      <c r="Y201" s="355">
        <v>26.620000000000005</v>
      </c>
      <c r="Z201" s="355">
        <f>SUMIFS('Forecast Summary-FY25'!$BZ:$BZ,'Forecast Summary-FY25'!$A:$A, 'Analysis-School'!$A201,'Forecast Summary-FY25'!$C:$C, 'Analysis-School'!Z$5,'Forecast Summary-FY25'!$D:$D, 'Analysis-School'!Z$3)</f>
        <v>24</v>
      </c>
      <c r="AA201" s="355">
        <f>SUMIFS('Forecast Summary-FY26'!$BZ:$BZ,'Forecast Summary-FY26'!$A:$A, 'Analysis-School'!$A201,'Forecast Summary-FY26'!$C:$C, 'Analysis-School'!AA$5,'Forecast Summary-FY26'!$D:$D, 'Analysis-School'!AA$3)</f>
        <v>23</v>
      </c>
      <c r="AB201" s="439">
        <f t="shared" si="67"/>
        <v>0.14999999999999991</v>
      </c>
      <c r="AD201" s="354" t="s">
        <v>1885</v>
      </c>
      <c r="AE201" s="355">
        <f>SUMIFS('Forecast Summary-FY26'!$CA:$CA,'Forecast Summary-FY26'!$A:$A, 'Analysis-School'!$A201,'Forecast Summary-FY26'!$C:$C, 'Analysis-School'!AE$5,'Forecast Summary-FY26'!$D:$D, 'Analysis-School'!AE$3)</f>
        <v>0</v>
      </c>
      <c r="AF201" s="355">
        <f>SUMIFS('Forecast Summary-FY26'!$CA:$CA,'Forecast Summary-FY26'!$A:$A, 'Analysis-School'!$A201,'Forecast Summary-FY26'!$C:$C, 'Analysis-School'!AF$5,'Forecast Summary-FY26'!$D:$D, 'Analysis-School'!AF$3)</f>
        <v>0</v>
      </c>
      <c r="AG201" s="355">
        <f>SUMIFS('Forecast Summary-FY26'!$CA:$CA,'Forecast Summary-FY26'!$A:$A, 'Analysis-School'!$A201,'Forecast Summary-FY26'!$C:$C, 'Analysis-School'!AG$5,'Forecast Summary-FY26'!$D:$D, 'Analysis-School'!AG$3)</f>
        <v>0</v>
      </c>
      <c r="AH201" s="355">
        <f>SUMIFS('Forecast Summary-FY26'!$CA:$CA,'Forecast Summary-FY26'!$A:$A, 'Analysis-School'!$A201,'Forecast Summary-FY26'!$C:$C, 'Analysis-School'!AH$5,'Forecast Summary-FY26'!$D:$D, 'Analysis-School'!AH$3)</f>
        <v>0</v>
      </c>
      <c r="AI201" s="355">
        <f>SUMIFS('Forecast Summary-FY26'!$CA:$CA,'Forecast Summary-FY26'!$A:$A, 'Analysis-School'!$A201,'Forecast Summary-FY26'!$C:$C, 'Analysis-School'!AI$5,'Forecast Summary-FY26'!$D:$D, 'Analysis-School'!AI$3)</f>
        <v>0</v>
      </c>
      <c r="AJ201" s="355">
        <f>SUMIFS('Forecast Summary-FY26'!$CA:$CA,'Forecast Summary-FY26'!$A:$A, 'Analysis-School'!$A201,'Forecast Summary-FY26'!$C:$C, 'Analysis-School'!AJ$5,'Forecast Summary-FY26'!$D:$D, 'Analysis-School'!AJ$3)</f>
        <v>0</v>
      </c>
      <c r="AK201" s="355">
        <v>0</v>
      </c>
      <c r="AL201" s="355">
        <f>SUMIFS('Forecast Summary-FY25'!$CA:$CA,'Forecast Summary-FY25'!$A:$A, 'Analysis-School'!$A201,'Forecast Summary-FY25'!$C:$C, 'Analysis-School'!AL$5,'Forecast Summary-FY25'!$D:$D, 'Analysis-School'!AL$3)</f>
        <v>0</v>
      </c>
      <c r="AM201" s="355">
        <v>0</v>
      </c>
      <c r="AN201" s="355">
        <f>SUMIFS('Forecast Summary-FY25'!$CA:$CA,'Forecast Summary-FY25'!$A:$A, 'Analysis-School'!$A201,'Forecast Summary-FY25'!$C:$C, 'Analysis-School'!AN$5,'Forecast Summary-FY25'!$D:$D, 'Analysis-School'!AN$3)</f>
        <v>0</v>
      </c>
      <c r="AO201" s="355">
        <f>SUMIFS('Forecast Summary-FY26'!$CA:$CA,'Forecast Summary-FY26'!$A:$A, 'Analysis-School'!$A201,'Forecast Summary-FY26'!$C:$C, 'Analysis-School'!AO$5,'Forecast Summary-FY26'!$D:$D, 'Analysis-School'!AO$3)</f>
        <v>0</v>
      </c>
      <c r="AP201" s="439" t="str">
        <f t="shared" si="68"/>
        <v>NA</v>
      </c>
    </row>
    <row r="202" spans="1:42">
      <c r="A202" s="93" t="s">
        <v>109</v>
      </c>
      <c r="B202" s="359" t="s">
        <v>1886</v>
      </c>
      <c r="C202" s="360">
        <f>SUMIFS('Forecast Summary-FY26'!$BY:$BY,'Forecast Summary-FY26'!$A:$A, 'Analysis-School'!$A202,'Forecast Summary-FY26'!$C:$C, 'Analysis-School'!C$5,'Forecast Summary-FY26'!$D:$D, 'Analysis-School'!C$3)</f>
        <v>16</v>
      </c>
      <c r="D202" s="360">
        <f>SUMIFS('Forecast Summary-FY26'!$BY:$BY,'Forecast Summary-FY26'!$A:$A, 'Analysis-School'!$A202,'Forecast Summary-FY26'!$C:$C, 'Analysis-School'!D$5,'Forecast Summary-FY26'!$D:$D, 'Analysis-School'!D$3)</f>
        <v>20</v>
      </c>
      <c r="E202" s="360">
        <f>SUMIFS('Forecast Summary-FY26'!$BY:$BY,'Forecast Summary-FY26'!$A:$A, 'Analysis-School'!$A202,'Forecast Summary-FY26'!$C:$C, 'Analysis-School'!E$5,'Forecast Summary-FY26'!$D:$D, 'Analysis-School'!E$3)</f>
        <v>19</v>
      </c>
      <c r="F202" s="360">
        <f>SUMIFS('Forecast Summary-FY26'!$BY:$BY,'Forecast Summary-FY26'!$A:$A, 'Analysis-School'!$A202,'Forecast Summary-FY26'!$C:$C, 'Analysis-School'!F$5,'Forecast Summary-FY26'!$D:$D, 'Analysis-School'!F$3)</f>
        <v>26</v>
      </c>
      <c r="G202" s="360">
        <f>SUMIFS('Forecast Summary-FY26'!$BY:$BY,'Forecast Summary-FY26'!$A:$A, 'Analysis-School'!$A202,'Forecast Summary-FY26'!$C:$C, 'Analysis-School'!G$5,'Forecast Summary-FY26'!$D:$D, 'Analysis-School'!G$3)</f>
        <v>45</v>
      </c>
      <c r="H202" s="360">
        <f>SUMIFS('Forecast Summary-FY26'!$BY:$BY,'Forecast Summary-FY26'!$A:$A, 'Analysis-School'!$A202,'Forecast Summary-FY26'!$C:$C, 'Analysis-School'!H$5,'Forecast Summary-FY26'!$D:$D, 'Analysis-School'!H$3)</f>
        <v>55</v>
      </c>
      <c r="I202" s="360">
        <v>60.500000000000007</v>
      </c>
      <c r="J202" s="360">
        <f>SUMIFS('Forecast Summary-FY25'!$BY:$BY,'Forecast Summary-FY25'!$A:$A, 'Analysis-School'!$A202,'Forecast Summary-FY25'!$C:$C, 'Analysis-School'!J$5,'Forecast Summary-FY25'!$D:$D, 'Analysis-School'!J$3)</f>
        <v>64</v>
      </c>
      <c r="K202" s="360">
        <v>66.550000000000011</v>
      </c>
      <c r="L202" s="360">
        <f>SUMIFS('Forecast Summary-FY25'!$BY:$BY,'Forecast Summary-FY25'!$A:$A, 'Analysis-School'!$A202,'Forecast Summary-FY25'!$C:$C, 'Analysis-School'!L$5,'Forecast Summary-FY25'!$D:$D, 'Analysis-School'!L$3)</f>
        <v>67</v>
      </c>
      <c r="M202" s="360">
        <f>SUMIFS('Forecast Summary-FY26'!$BY:$BY,'Forecast Summary-FY26'!$A:$A, 'Analysis-School'!$A202,'Forecast Summary-FY26'!$C:$C, 'Analysis-School'!M$5,'Forecast Summary-FY26'!$D:$D, 'Analysis-School'!M$3)</f>
        <v>67</v>
      </c>
      <c r="N202" s="442">
        <f t="shared" si="66"/>
        <v>0.21818181818181825</v>
      </c>
      <c r="P202" s="359" t="s">
        <v>1886</v>
      </c>
      <c r="Q202" s="360">
        <f>SUMIFS('Forecast Summary-FY26'!$BZ:$BZ,'Forecast Summary-FY26'!$A:$A, 'Analysis-School'!$A202,'Forecast Summary-FY26'!$C:$C, 'Analysis-School'!Q$5,'Forecast Summary-FY26'!$D:$D, 'Analysis-School'!Q$3)</f>
        <v>105</v>
      </c>
      <c r="R202" s="360">
        <f>SUMIFS('Forecast Summary-FY26'!$BZ:$BZ,'Forecast Summary-FY26'!$A:$A, 'Analysis-School'!$A202,'Forecast Summary-FY26'!$C:$C, 'Analysis-School'!R$5,'Forecast Summary-FY26'!$D:$D, 'Analysis-School'!R$3)</f>
        <v>128</v>
      </c>
      <c r="S202" s="360">
        <f>SUMIFS('Forecast Summary-FY26'!$BZ:$BZ,'Forecast Summary-FY26'!$A:$A, 'Analysis-School'!$A202,'Forecast Summary-FY26'!$C:$C, 'Analysis-School'!S$5,'Forecast Summary-FY26'!$D:$D, 'Analysis-School'!S$3)</f>
        <v>99</v>
      </c>
      <c r="T202" s="360">
        <f>SUMIFS('Forecast Summary-FY26'!$BZ:$BZ,'Forecast Summary-FY26'!$A:$A, 'Analysis-School'!$A202,'Forecast Summary-FY26'!$C:$C, 'Analysis-School'!T$5,'Forecast Summary-FY26'!$D:$D, 'Analysis-School'!T$3)</f>
        <v>121</v>
      </c>
      <c r="U202" s="360">
        <f>SUMIFS('Forecast Summary-FY26'!$BZ:$BZ,'Forecast Summary-FY26'!$A:$A, 'Analysis-School'!$A202,'Forecast Summary-FY26'!$C:$C, 'Analysis-School'!U$5,'Forecast Summary-FY26'!$D:$D, 'Analysis-School'!U$3)</f>
        <v>141</v>
      </c>
      <c r="V202" s="360">
        <f>SUMIFS('Forecast Summary-FY26'!$BZ:$BZ,'Forecast Summary-FY26'!$A:$A, 'Analysis-School'!$A202,'Forecast Summary-FY26'!$C:$C, 'Analysis-School'!V$5,'Forecast Summary-FY26'!$D:$D, 'Analysis-School'!V$3)</f>
        <v>167</v>
      </c>
      <c r="W202" s="360">
        <v>188.83700074827979</v>
      </c>
      <c r="X202" s="360">
        <f>SUMIFS('Forecast Summary-FY25'!$BZ:$BZ,'Forecast Summary-FY25'!$A:$A, 'Analysis-School'!$A202,'Forecast Summary-FY25'!$C:$C, 'Analysis-School'!X$5,'Forecast Summary-FY25'!$D:$D, 'Analysis-School'!X$3)</f>
        <v>196</v>
      </c>
      <c r="Y202" s="360">
        <v>197.97392391043795</v>
      </c>
      <c r="Z202" s="360">
        <f>SUMIFS('Forecast Summary-FY25'!$BZ:$BZ,'Forecast Summary-FY25'!$A:$A, 'Analysis-School'!$A202,'Forecast Summary-FY25'!$C:$C, 'Analysis-School'!Z$5,'Forecast Summary-FY25'!$D:$D, 'Analysis-School'!Z$3)</f>
        <v>188</v>
      </c>
      <c r="AA202" s="360">
        <f>SUMIFS('Forecast Summary-FY26'!$BZ:$BZ,'Forecast Summary-FY26'!$A:$A, 'Analysis-School'!$A202,'Forecast Summary-FY26'!$C:$C, 'Analysis-School'!AA$5,'Forecast Summary-FY26'!$D:$D, 'Analysis-School'!AA$3)</f>
        <v>174</v>
      </c>
      <c r="AB202" s="442">
        <f t="shared" si="67"/>
        <v>4.1916167664670656E-2</v>
      </c>
      <c r="AD202" s="359" t="s">
        <v>1886</v>
      </c>
      <c r="AE202" s="360">
        <f>SUMIFS('Forecast Summary-FY26'!$CA:$CA,'Forecast Summary-FY26'!$A:$A, 'Analysis-School'!$A202,'Forecast Summary-FY26'!$C:$C, 'Analysis-School'!AE$5,'Forecast Summary-FY26'!$D:$D, 'Analysis-School'!AE$3)</f>
        <v>0</v>
      </c>
      <c r="AF202" s="360">
        <f>SUMIFS('Forecast Summary-FY26'!$CA:$CA,'Forecast Summary-FY26'!$A:$A, 'Analysis-School'!$A202,'Forecast Summary-FY26'!$C:$C, 'Analysis-School'!AF$5,'Forecast Summary-FY26'!$D:$D, 'Analysis-School'!AF$3)</f>
        <v>0</v>
      </c>
      <c r="AG202" s="360">
        <f>SUMIFS('Forecast Summary-FY26'!$CA:$CA,'Forecast Summary-FY26'!$A:$A, 'Analysis-School'!$A202,'Forecast Summary-FY26'!$C:$C, 'Analysis-School'!AG$5,'Forecast Summary-FY26'!$D:$D, 'Analysis-School'!AG$3)</f>
        <v>0</v>
      </c>
      <c r="AH202" s="360">
        <f>SUMIFS('Forecast Summary-FY26'!$CA:$CA,'Forecast Summary-FY26'!$A:$A, 'Analysis-School'!$A202,'Forecast Summary-FY26'!$C:$C, 'Analysis-School'!AH$5,'Forecast Summary-FY26'!$D:$D, 'Analysis-School'!AH$3)</f>
        <v>0</v>
      </c>
      <c r="AI202" s="360">
        <f>SUMIFS('Forecast Summary-FY26'!$CA:$CA,'Forecast Summary-FY26'!$A:$A, 'Analysis-School'!$A202,'Forecast Summary-FY26'!$C:$C, 'Analysis-School'!AI$5,'Forecast Summary-FY26'!$D:$D, 'Analysis-School'!AI$3)</f>
        <v>0</v>
      </c>
      <c r="AJ202" s="360">
        <f>SUMIFS('Forecast Summary-FY26'!$CA:$CA,'Forecast Summary-FY26'!$A:$A, 'Analysis-School'!$A202,'Forecast Summary-FY26'!$C:$C, 'Analysis-School'!AJ$5,'Forecast Summary-FY26'!$D:$D, 'Analysis-School'!AJ$3)</f>
        <v>0</v>
      </c>
      <c r="AK202" s="360">
        <v>0</v>
      </c>
      <c r="AL202" s="360">
        <f>SUMIFS('Forecast Summary-FY25'!$CA:$CA,'Forecast Summary-FY25'!$A:$A, 'Analysis-School'!$A202,'Forecast Summary-FY25'!$C:$C, 'Analysis-School'!AL$5,'Forecast Summary-FY25'!$D:$D, 'Analysis-School'!AL$3)</f>
        <v>0</v>
      </c>
      <c r="AM202" s="360">
        <v>0</v>
      </c>
      <c r="AN202" s="360">
        <f>SUMIFS('Forecast Summary-FY25'!$CA:$CA,'Forecast Summary-FY25'!$A:$A, 'Analysis-School'!$A202,'Forecast Summary-FY25'!$C:$C, 'Analysis-School'!AN$5,'Forecast Summary-FY25'!$D:$D, 'Analysis-School'!AN$3)</f>
        <v>0</v>
      </c>
      <c r="AO202" s="360">
        <f>SUMIFS('Forecast Summary-FY26'!$CA:$CA,'Forecast Summary-FY26'!$A:$A, 'Analysis-School'!$A202,'Forecast Summary-FY26'!$C:$C, 'Analysis-School'!AO$5,'Forecast Summary-FY26'!$D:$D, 'Analysis-School'!AO$3)</f>
        <v>0</v>
      </c>
      <c r="AP202" s="442" t="str">
        <f t="shared" si="68"/>
        <v>NA</v>
      </c>
    </row>
    <row r="203" spans="1:42">
      <c r="A203" s="93" t="s">
        <v>111</v>
      </c>
      <c r="B203" s="354" t="s">
        <v>1887</v>
      </c>
      <c r="C203" s="355">
        <f>SUMIFS('Forecast Summary-FY26'!$BY:$BY,'Forecast Summary-FY26'!$A:$A, 'Analysis-School'!$A203,'Forecast Summary-FY26'!$C:$C, 'Analysis-School'!C$5,'Forecast Summary-FY26'!$D:$D, 'Analysis-School'!C$3)</f>
        <v>5</v>
      </c>
      <c r="D203" s="355">
        <f>SUMIFS('Forecast Summary-FY26'!$BY:$BY,'Forecast Summary-FY26'!$A:$A, 'Analysis-School'!$A203,'Forecast Summary-FY26'!$C:$C, 'Analysis-School'!D$5,'Forecast Summary-FY26'!$D:$D, 'Analysis-School'!D$3)</f>
        <v>10</v>
      </c>
      <c r="E203" s="355">
        <f>SUMIFS('Forecast Summary-FY26'!$BY:$BY,'Forecast Summary-FY26'!$A:$A, 'Analysis-School'!$A203,'Forecast Summary-FY26'!$C:$C, 'Analysis-School'!E$5,'Forecast Summary-FY26'!$D:$D, 'Analysis-School'!E$3)</f>
        <v>10</v>
      </c>
      <c r="F203" s="355">
        <f>SUMIFS('Forecast Summary-FY26'!$BY:$BY,'Forecast Summary-FY26'!$A:$A, 'Analysis-School'!$A203,'Forecast Summary-FY26'!$C:$C, 'Analysis-School'!F$5,'Forecast Summary-FY26'!$D:$D, 'Analysis-School'!F$3)</f>
        <v>12</v>
      </c>
      <c r="G203" s="355">
        <f>SUMIFS('Forecast Summary-FY26'!$BY:$BY,'Forecast Summary-FY26'!$A:$A, 'Analysis-School'!$A203,'Forecast Summary-FY26'!$C:$C, 'Analysis-School'!G$5,'Forecast Summary-FY26'!$D:$D, 'Analysis-School'!G$3)</f>
        <v>10</v>
      </c>
      <c r="H203" s="355">
        <f>SUMIFS('Forecast Summary-FY26'!$BY:$BY,'Forecast Summary-FY26'!$A:$A, 'Analysis-School'!$A203,'Forecast Summary-FY26'!$C:$C, 'Analysis-School'!H$5,'Forecast Summary-FY26'!$D:$D, 'Analysis-School'!H$3)</f>
        <v>13</v>
      </c>
      <c r="I203" s="355">
        <v>13.544260164982033</v>
      </c>
      <c r="J203" s="355">
        <f>SUMIFS('Forecast Summary-FY25'!$BY:$BY,'Forecast Summary-FY25'!$A:$A, 'Analysis-School'!$A203,'Forecast Summary-FY25'!$C:$C, 'Analysis-School'!J$5,'Forecast Summary-FY25'!$D:$D, 'Analysis-School'!J$3)</f>
        <v>9</v>
      </c>
      <c r="K203" s="355">
        <v>14.535184156137507</v>
      </c>
      <c r="L203" s="355">
        <f>SUMIFS('Forecast Summary-FY25'!$BY:$BY,'Forecast Summary-FY25'!$A:$A, 'Analysis-School'!$A203,'Forecast Summary-FY25'!$C:$C, 'Analysis-School'!L$5,'Forecast Summary-FY25'!$D:$D, 'Analysis-School'!L$3)</f>
        <v>9.9</v>
      </c>
      <c r="M203" s="355">
        <f>SUMIFS('Forecast Summary-FY26'!$BY:$BY,'Forecast Summary-FY26'!$A:$A, 'Analysis-School'!$A203,'Forecast Summary-FY26'!$C:$C, 'Analysis-School'!M$5,'Forecast Summary-FY26'!$D:$D, 'Analysis-School'!M$3)</f>
        <v>10</v>
      </c>
      <c r="N203" s="439">
        <f t="shared" si="66"/>
        <v>-0.23076923076923073</v>
      </c>
      <c r="P203" s="354" t="s">
        <v>1887</v>
      </c>
      <c r="Q203" s="355">
        <f>SUMIFS('Forecast Summary-FY26'!$BZ:$BZ,'Forecast Summary-FY26'!$A:$A, 'Analysis-School'!$A203,'Forecast Summary-FY26'!$C:$C, 'Analysis-School'!Q$5,'Forecast Summary-FY26'!$D:$D, 'Analysis-School'!Q$3)</f>
        <v>16</v>
      </c>
      <c r="R203" s="355">
        <f>SUMIFS('Forecast Summary-FY26'!$BZ:$BZ,'Forecast Summary-FY26'!$A:$A, 'Analysis-School'!$A203,'Forecast Summary-FY26'!$C:$C, 'Analysis-School'!R$5,'Forecast Summary-FY26'!$D:$D, 'Analysis-School'!R$3)</f>
        <v>10</v>
      </c>
      <c r="S203" s="355">
        <f>SUMIFS('Forecast Summary-FY26'!$BZ:$BZ,'Forecast Summary-FY26'!$A:$A, 'Analysis-School'!$A203,'Forecast Summary-FY26'!$C:$C, 'Analysis-School'!S$5,'Forecast Summary-FY26'!$D:$D, 'Analysis-School'!S$3)</f>
        <v>13</v>
      </c>
      <c r="T203" s="355">
        <f>SUMIFS('Forecast Summary-FY26'!$BZ:$BZ,'Forecast Summary-FY26'!$A:$A, 'Analysis-School'!$A203,'Forecast Summary-FY26'!$C:$C, 'Analysis-School'!T$5,'Forecast Summary-FY26'!$D:$D, 'Analysis-School'!T$3)</f>
        <v>20</v>
      </c>
      <c r="U203" s="355">
        <f>SUMIFS('Forecast Summary-FY26'!$BZ:$BZ,'Forecast Summary-FY26'!$A:$A, 'Analysis-School'!$A203,'Forecast Summary-FY26'!$C:$C, 'Analysis-School'!U$5,'Forecast Summary-FY26'!$D:$D, 'Analysis-School'!U$3)</f>
        <v>26</v>
      </c>
      <c r="V203" s="355">
        <f>SUMIFS('Forecast Summary-FY26'!$BZ:$BZ,'Forecast Summary-FY26'!$A:$A, 'Analysis-School'!$A203,'Forecast Summary-FY26'!$C:$C, 'Analysis-School'!V$5,'Forecast Summary-FY26'!$D:$D, 'Analysis-School'!V$3)</f>
        <v>21</v>
      </c>
      <c r="W203" s="355">
        <v>23.1</v>
      </c>
      <c r="X203" s="355">
        <f>SUMIFS('Forecast Summary-FY25'!$BZ:$BZ,'Forecast Summary-FY25'!$A:$A, 'Analysis-School'!$A203,'Forecast Summary-FY25'!$C:$C, 'Analysis-School'!X$5,'Forecast Summary-FY25'!$D:$D, 'Analysis-School'!X$3)</f>
        <v>19</v>
      </c>
      <c r="Y203" s="355">
        <v>25.410000000000004</v>
      </c>
      <c r="Z203" s="355">
        <f>SUMIFS('Forecast Summary-FY25'!$BZ:$BZ,'Forecast Summary-FY25'!$A:$A, 'Analysis-School'!$A203,'Forecast Summary-FY25'!$C:$C, 'Analysis-School'!Z$5,'Forecast Summary-FY25'!$D:$D, 'Analysis-School'!Z$3)</f>
        <v>19</v>
      </c>
      <c r="AA203" s="355">
        <f>SUMIFS('Forecast Summary-FY26'!$BZ:$BZ,'Forecast Summary-FY26'!$A:$A, 'Analysis-School'!$A203,'Forecast Summary-FY26'!$C:$C, 'Analysis-School'!AA$5,'Forecast Summary-FY26'!$D:$D, 'Analysis-School'!AA$3)</f>
        <v>19</v>
      </c>
      <c r="AB203" s="439">
        <f t="shared" si="67"/>
        <v>-9.5238095238095233E-2</v>
      </c>
      <c r="AD203" s="354" t="s">
        <v>1887</v>
      </c>
      <c r="AE203" s="355">
        <f>SUMIFS('Forecast Summary-FY26'!$CA:$CA,'Forecast Summary-FY26'!$A:$A, 'Analysis-School'!$A203,'Forecast Summary-FY26'!$C:$C, 'Analysis-School'!AE$5,'Forecast Summary-FY26'!$D:$D, 'Analysis-School'!AE$3)</f>
        <v>0</v>
      </c>
      <c r="AF203" s="355">
        <f>SUMIFS('Forecast Summary-FY26'!$CA:$CA,'Forecast Summary-FY26'!$A:$A, 'Analysis-School'!$A203,'Forecast Summary-FY26'!$C:$C, 'Analysis-School'!AF$5,'Forecast Summary-FY26'!$D:$D, 'Analysis-School'!AF$3)</f>
        <v>0</v>
      </c>
      <c r="AG203" s="355">
        <f>SUMIFS('Forecast Summary-FY26'!$CA:$CA,'Forecast Summary-FY26'!$A:$A, 'Analysis-School'!$A203,'Forecast Summary-FY26'!$C:$C, 'Analysis-School'!AG$5,'Forecast Summary-FY26'!$D:$D, 'Analysis-School'!AG$3)</f>
        <v>0</v>
      </c>
      <c r="AH203" s="355">
        <f>SUMIFS('Forecast Summary-FY26'!$CA:$CA,'Forecast Summary-FY26'!$A:$A, 'Analysis-School'!$A203,'Forecast Summary-FY26'!$C:$C, 'Analysis-School'!AH$5,'Forecast Summary-FY26'!$D:$D, 'Analysis-School'!AH$3)</f>
        <v>0</v>
      </c>
      <c r="AI203" s="355">
        <f>SUMIFS('Forecast Summary-FY26'!$CA:$CA,'Forecast Summary-FY26'!$A:$A, 'Analysis-School'!$A203,'Forecast Summary-FY26'!$C:$C, 'Analysis-School'!AI$5,'Forecast Summary-FY26'!$D:$D, 'Analysis-School'!AI$3)</f>
        <v>0</v>
      </c>
      <c r="AJ203" s="355">
        <f>SUMIFS('Forecast Summary-FY26'!$CA:$CA,'Forecast Summary-FY26'!$A:$A, 'Analysis-School'!$A203,'Forecast Summary-FY26'!$C:$C, 'Analysis-School'!AJ$5,'Forecast Summary-FY26'!$D:$D, 'Analysis-School'!AJ$3)</f>
        <v>0</v>
      </c>
      <c r="AK203" s="355">
        <v>0</v>
      </c>
      <c r="AL203" s="355">
        <f>SUMIFS('Forecast Summary-FY25'!$CA:$CA,'Forecast Summary-FY25'!$A:$A, 'Analysis-School'!$A203,'Forecast Summary-FY25'!$C:$C, 'Analysis-School'!AL$5,'Forecast Summary-FY25'!$D:$D, 'Analysis-School'!AL$3)</f>
        <v>0</v>
      </c>
      <c r="AM203" s="355">
        <v>0</v>
      </c>
      <c r="AN203" s="355">
        <f>SUMIFS('Forecast Summary-FY25'!$CA:$CA,'Forecast Summary-FY25'!$A:$A, 'Analysis-School'!$A203,'Forecast Summary-FY25'!$C:$C, 'Analysis-School'!AN$5,'Forecast Summary-FY25'!$D:$D, 'Analysis-School'!AN$3)</f>
        <v>0</v>
      </c>
      <c r="AO203" s="355">
        <f>SUMIFS('Forecast Summary-FY26'!$CA:$CA,'Forecast Summary-FY26'!$A:$A, 'Analysis-School'!$A203,'Forecast Summary-FY26'!$C:$C, 'Analysis-School'!AO$5,'Forecast Summary-FY26'!$D:$D, 'Analysis-School'!AO$3)</f>
        <v>0</v>
      </c>
      <c r="AP203" s="439" t="str">
        <f t="shared" si="68"/>
        <v>NA</v>
      </c>
    </row>
    <row r="204" spans="1:42">
      <c r="A204" s="93" t="s">
        <v>113</v>
      </c>
      <c r="B204" s="359" t="s">
        <v>1888</v>
      </c>
      <c r="C204" s="360">
        <f>SUMIFS('Forecast Summary-FY26'!$BY:$BY,'Forecast Summary-FY26'!$A:$A, 'Analysis-School'!$A204,'Forecast Summary-FY26'!$C:$C, 'Analysis-School'!C$5,'Forecast Summary-FY26'!$D:$D, 'Analysis-School'!C$3)</f>
        <v>6</v>
      </c>
      <c r="D204" s="360">
        <f>SUMIFS('Forecast Summary-FY26'!$BY:$BY,'Forecast Summary-FY26'!$A:$A, 'Analysis-School'!$A204,'Forecast Summary-FY26'!$C:$C, 'Analysis-School'!D$5,'Forecast Summary-FY26'!$D:$D, 'Analysis-School'!D$3)</f>
        <v>12</v>
      </c>
      <c r="E204" s="360">
        <f>SUMIFS('Forecast Summary-FY26'!$BY:$BY,'Forecast Summary-FY26'!$A:$A, 'Analysis-School'!$A204,'Forecast Summary-FY26'!$C:$C, 'Analysis-School'!E$5,'Forecast Summary-FY26'!$D:$D, 'Analysis-School'!E$3)</f>
        <v>10</v>
      </c>
      <c r="F204" s="360">
        <f>SUMIFS('Forecast Summary-FY26'!$BY:$BY,'Forecast Summary-FY26'!$A:$A, 'Analysis-School'!$A204,'Forecast Summary-FY26'!$C:$C, 'Analysis-School'!F$5,'Forecast Summary-FY26'!$D:$D, 'Analysis-School'!F$3)</f>
        <v>10</v>
      </c>
      <c r="G204" s="360">
        <f>SUMIFS('Forecast Summary-FY26'!$BY:$BY,'Forecast Summary-FY26'!$A:$A, 'Analysis-School'!$A204,'Forecast Summary-FY26'!$C:$C, 'Analysis-School'!G$5,'Forecast Summary-FY26'!$D:$D, 'Analysis-School'!G$3)</f>
        <v>18</v>
      </c>
      <c r="H204" s="360">
        <f>SUMIFS('Forecast Summary-FY26'!$BY:$BY,'Forecast Summary-FY26'!$A:$A, 'Analysis-School'!$A204,'Forecast Summary-FY26'!$C:$C, 'Analysis-School'!H$5,'Forecast Summary-FY26'!$D:$D, 'Analysis-School'!H$3)</f>
        <v>5</v>
      </c>
      <c r="I204" s="360">
        <v>5.5</v>
      </c>
      <c r="J204" s="360">
        <f>SUMIFS('Forecast Summary-FY25'!$BY:$BY,'Forecast Summary-FY25'!$A:$A, 'Analysis-School'!$A204,'Forecast Summary-FY25'!$C:$C, 'Analysis-School'!J$5,'Forecast Summary-FY25'!$D:$D, 'Analysis-School'!J$3)</f>
        <v>11</v>
      </c>
      <c r="K204" s="360">
        <v>6.0500000000000007</v>
      </c>
      <c r="L204" s="360">
        <f>SUMIFS('Forecast Summary-FY25'!$BY:$BY,'Forecast Summary-FY25'!$A:$A, 'Analysis-School'!$A204,'Forecast Summary-FY25'!$C:$C, 'Analysis-School'!L$5,'Forecast Summary-FY25'!$D:$D, 'Analysis-School'!L$3)</f>
        <v>11</v>
      </c>
      <c r="M204" s="360">
        <f>SUMIFS('Forecast Summary-FY26'!$BY:$BY,'Forecast Summary-FY26'!$A:$A, 'Analysis-School'!$A204,'Forecast Summary-FY26'!$C:$C, 'Analysis-School'!M$5,'Forecast Summary-FY26'!$D:$D, 'Analysis-School'!M$3)</f>
        <v>11</v>
      </c>
      <c r="N204" s="442">
        <f t="shared" si="66"/>
        <v>1.2000000000000002</v>
      </c>
      <c r="P204" s="359" t="s">
        <v>1888</v>
      </c>
      <c r="Q204" s="360">
        <f>SUMIFS('Forecast Summary-FY26'!$BZ:$BZ,'Forecast Summary-FY26'!$A:$A, 'Analysis-School'!$A204,'Forecast Summary-FY26'!$C:$C, 'Analysis-School'!Q$5,'Forecast Summary-FY26'!$D:$D, 'Analysis-School'!Q$3)</f>
        <v>21</v>
      </c>
      <c r="R204" s="360">
        <f>SUMIFS('Forecast Summary-FY26'!$BZ:$BZ,'Forecast Summary-FY26'!$A:$A, 'Analysis-School'!$A204,'Forecast Summary-FY26'!$C:$C, 'Analysis-School'!R$5,'Forecast Summary-FY26'!$D:$D, 'Analysis-School'!R$3)</f>
        <v>33</v>
      </c>
      <c r="S204" s="360">
        <f>SUMIFS('Forecast Summary-FY26'!$BZ:$BZ,'Forecast Summary-FY26'!$A:$A, 'Analysis-School'!$A204,'Forecast Summary-FY26'!$C:$C, 'Analysis-School'!S$5,'Forecast Summary-FY26'!$D:$D, 'Analysis-School'!S$3)</f>
        <v>13</v>
      </c>
      <c r="T204" s="360">
        <f>SUMIFS('Forecast Summary-FY26'!$BZ:$BZ,'Forecast Summary-FY26'!$A:$A, 'Analysis-School'!$A204,'Forecast Summary-FY26'!$C:$C, 'Analysis-School'!T$5,'Forecast Summary-FY26'!$D:$D, 'Analysis-School'!T$3)</f>
        <v>29</v>
      </c>
      <c r="U204" s="360">
        <f>SUMIFS('Forecast Summary-FY26'!$BZ:$BZ,'Forecast Summary-FY26'!$A:$A, 'Analysis-School'!$A204,'Forecast Summary-FY26'!$C:$C, 'Analysis-School'!U$5,'Forecast Summary-FY26'!$D:$D, 'Analysis-School'!U$3)</f>
        <v>40</v>
      </c>
      <c r="V204" s="360">
        <f>SUMIFS('Forecast Summary-FY26'!$BZ:$BZ,'Forecast Summary-FY26'!$A:$A, 'Analysis-School'!$A204,'Forecast Summary-FY26'!$C:$C, 'Analysis-School'!V$5,'Forecast Summary-FY26'!$D:$D, 'Analysis-School'!V$3)</f>
        <v>22</v>
      </c>
      <c r="W204" s="360">
        <v>33</v>
      </c>
      <c r="X204" s="360">
        <f>SUMIFS('Forecast Summary-FY25'!$BZ:$BZ,'Forecast Summary-FY25'!$A:$A, 'Analysis-School'!$A204,'Forecast Summary-FY25'!$C:$C, 'Analysis-School'!X$5,'Forecast Summary-FY25'!$D:$D, 'Analysis-School'!X$3)</f>
        <v>24</v>
      </c>
      <c r="Y204" s="360">
        <v>36.300000000000004</v>
      </c>
      <c r="Z204" s="360">
        <f>SUMIFS('Forecast Summary-FY25'!$BZ:$BZ,'Forecast Summary-FY25'!$A:$A, 'Analysis-School'!$A204,'Forecast Summary-FY25'!$C:$C, 'Analysis-School'!Z$5,'Forecast Summary-FY25'!$D:$D, 'Analysis-School'!Z$3)</f>
        <v>26.400000000000002</v>
      </c>
      <c r="AA204" s="360">
        <f>SUMIFS('Forecast Summary-FY26'!$BZ:$BZ,'Forecast Summary-FY26'!$A:$A, 'Analysis-School'!$A204,'Forecast Summary-FY26'!$C:$C, 'Analysis-School'!AA$5,'Forecast Summary-FY26'!$D:$D, 'Analysis-School'!AA$3)</f>
        <v>26</v>
      </c>
      <c r="AB204" s="442">
        <f t="shared" si="67"/>
        <v>0.18181818181818188</v>
      </c>
      <c r="AD204" s="359" t="s">
        <v>1888</v>
      </c>
      <c r="AE204" s="360">
        <f>SUMIFS('Forecast Summary-FY26'!$CA:$CA,'Forecast Summary-FY26'!$A:$A, 'Analysis-School'!$A204,'Forecast Summary-FY26'!$C:$C, 'Analysis-School'!AE$5,'Forecast Summary-FY26'!$D:$D, 'Analysis-School'!AE$3)</f>
        <v>0</v>
      </c>
      <c r="AF204" s="360">
        <f>SUMIFS('Forecast Summary-FY26'!$CA:$CA,'Forecast Summary-FY26'!$A:$A, 'Analysis-School'!$A204,'Forecast Summary-FY26'!$C:$C, 'Analysis-School'!AF$5,'Forecast Summary-FY26'!$D:$D, 'Analysis-School'!AF$3)</f>
        <v>0</v>
      </c>
      <c r="AG204" s="360">
        <f>SUMIFS('Forecast Summary-FY26'!$CA:$CA,'Forecast Summary-FY26'!$A:$A, 'Analysis-School'!$A204,'Forecast Summary-FY26'!$C:$C, 'Analysis-School'!AG$5,'Forecast Summary-FY26'!$D:$D, 'Analysis-School'!AG$3)</f>
        <v>0</v>
      </c>
      <c r="AH204" s="360">
        <f>SUMIFS('Forecast Summary-FY26'!$CA:$CA,'Forecast Summary-FY26'!$A:$A, 'Analysis-School'!$A204,'Forecast Summary-FY26'!$C:$C, 'Analysis-School'!AH$5,'Forecast Summary-FY26'!$D:$D, 'Analysis-School'!AH$3)</f>
        <v>0</v>
      </c>
      <c r="AI204" s="360">
        <f>SUMIFS('Forecast Summary-FY26'!$CA:$CA,'Forecast Summary-FY26'!$A:$A, 'Analysis-School'!$A204,'Forecast Summary-FY26'!$C:$C, 'Analysis-School'!AI$5,'Forecast Summary-FY26'!$D:$D, 'Analysis-School'!AI$3)</f>
        <v>0</v>
      </c>
      <c r="AJ204" s="360">
        <f>SUMIFS('Forecast Summary-FY26'!$CA:$CA,'Forecast Summary-FY26'!$A:$A, 'Analysis-School'!$A204,'Forecast Summary-FY26'!$C:$C, 'Analysis-School'!AJ$5,'Forecast Summary-FY26'!$D:$D, 'Analysis-School'!AJ$3)</f>
        <v>0</v>
      </c>
      <c r="AK204" s="360">
        <v>0</v>
      </c>
      <c r="AL204" s="360">
        <f>SUMIFS('Forecast Summary-FY25'!$CA:$CA,'Forecast Summary-FY25'!$A:$A, 'Analysis-School'!$A204,'Forecast Summary-FY25'!$C:$C, 'Analysis-School'!AL$5,'Forecast Summary-FY25'!$D:$D, 'Analysis-School'!AL$3)</f>
        <v>0</v>
      </c>
      <c r="AM204" s="360">
        <v>0</v>
      </c>
      <c r="AN204" s="360">
        <f>SUMIFS('Forecast Summary-FY25'!$CA:$CA,'Forecast Summary-FY25'!$A:$A, 'Analysis-School'!$A204,'Forecast Summary-FY25'!$C:$C, 'Analysis-School'!AN$5,'Forecast Summary-FY25'!$D:$D, 'Analysis-School'!AN$3)</f>
        <v>0</v>
      </c>
      <c r="AO204" s="360">
        <f>SUMIFS('Forecast Summary-FY26'!$CA:$CA,'Forecast Summary-FY26'!$A:$A, 'Analysis-School'!$A204,'Forecast Summary-FY26'!$C:$C, 'Analysis-School'!AO$5,'Forecast Summary-FY26'!$D:$D, 'Analysis-School'!AO$3)</f>
        <v>0</v>
      </c>
      <c r="AP204" s="442" t="str">
        <f t="shared" si="68"/>
        <v>NA</v>
      </c>
    </row>
    <row r="205" spans="1:42">
      <c r="A205" s="93" t="s">
        <v>115</v>
      </c>
      <c r="B205" s="354" t="s">
        <v>1889</v>
      </c>
      <c r="C205" s="355">
        <f>SUMIFS('Forecast Summary-FY26'!$BY:$BY,'Forecast Summary-FY26'!$A:$A, 'Analysis-School'!$A205,'Forecast Summary-FY26'!$C:$C, 'Analysis-School'!C$5,'Forecast Summary-FY26'!$D:$D, 'Analysis-School'!C$3)</f>
        <v>3</v>
      </c>
      <c r="D205" s="355">
        <f>SUMIFS('Forecast Summary-FY26'!$BY:$BY,'Forecast Summary-FY26'!$A:$A, 'Analysis-School'!$A205,'Forecast Summary-FY26'!$C:$C, 'Analysis-School'!D$5,'Forecast Summary-FY26'!$D:$D, 'Analysis-School'!D$3)</f>
        <v>1</v>
      </c>
      <c r="E205" s="355">
        <f>SUMIFS('Forecast Summary-FY26'!$BY:$BY,'Forecast Summary-FY26'!$A:$A, 'Analysis-School'!$A205,'Forecast Summary-FY26'!$C:$C, 'Analysis-School'!E$5,'Forecast Summary-FY26'!$D:$D, 'Analysis-School'!E$3)</f>
        <v>3</v>
      </c>
      <c r="F205" s="355">
        <f>SUMIFS('Forecast Summary-FY26'!$BY:$BY,'Forecast Summary-FY26'!$A:$A, 'Analysis-School'!$A205,'Forecast Summary-FY26'!$C:$C, 'Analysis-School'!F$5,'Forecast Summary-FY26'!$D:$D, 'Analysis-School'!F$3)</f>
        <v>5</v>
      </c>
      <c r="G205" s="355">
        <f>SUMIFS('Forecast Summary-FY26'!$BY:$BY,'Forecast Summary-FY26'!$A:$A, 'Analysis-School'!$A205,'Forecast Summary-FY26'!$C:$C, 'Analysis-School'!G$5,'Forecast Summary-FY26'!$D:$D, 'Analysis-School'!G$3)</f>
        <v>2</v>
      </c>
      <c r="H205" s="355">
        <f>SUMIFS('Forecast Summary-FY26'!$BY:$BY,'Forecast Summary-FY26'!$A:$A, 'Analysis-School'!$A205,'Forecast Summary-FY26'!$C:$C, 'Analysis-School'!H$5,'Forecast Summary-FY26'!$D:$D, 'Analysis-School'!H$3)</f>
        <v>4</v>
      </c>
      <c r="I205" s="355">
        <v>3.840146790678487</v>
      </c>
      <c r="J205" s="355">
        <f>SUMIFS('Forecast Summary-FY25'!$BY:$BY,'Forecast Summary-FY25'!$A:$A, 'Analysis-School'!$A205,'Forecast Summary-FY25'!$C:$C, 'Analysis-School'!J$5,'Forecast Summary-FY25'!$D:$D, 'Analysis-School'!J$3)</f>
        <v>2</v>
      </c>
      <c r="K205" s="355">
        <v>3.9647966976168885</v>
      </c>
      <c r="L205" s="355">
        <f>SUMIFS('Forecast Summary-FY25'!$BY:$BY,'Forecast Summary-FY25'!$A:$A, 'Analysis-School'!$A205,'Forecast Summary-FY25'!$C:$C, 'Analysis-School'!L$5,'Forecast Summary-FY25'!$D:$D, 'Analysis-School'!L$3)</f>
        <v>2.2000000000000002</v>
      </c>
      <c r="M205" s="355">
        <f>SUMIFS('Forecast Summary-FY26'!$BY:$BY,'Forecast Summary-FY26'!$A:$A, 'Analysis-School'!$A205,'Forecast Summary-FY26'!$C:$C, 'Analysis-School'!M$5,'Forecast Summary-FY26'!$D:$D, 'Analysis-School'!M$3)</f>
        <v>2.4200000000000004</v>
      </c>
      <c r="N205" s="439">
        <f t="shared" si="66"/>
        <v>-0.39499999999999991</v>
      </c>
      <c r="P205" s="354" t="s">
        <v>1889</v>
      </c>
      <c r="Q205" s="355">
        <f>SUMIFS('Forecast Summary-FY26'!$BZ:$BZ,'Forecast Summary-FY26'!$A:$A, 'Analysis-School'!$A205,'Forecast Summary-FY26'!$C:$C, 'Analysis-School'!Q$5,'Forecast Summary-FY26'!$D:$D, 'Analysis-School'!Q$3)</f>
        <v>11</v>
      </c>
      <c r="R205" s="355">
        <f>SUMIFS('Forecast Summary-FY26'!$BZ:$BZ,'Forecast Summary-FY26'!$A:$A, 'Analysis-School'!$A205,'Forecast Summary-FY26'!$C:$C, 'Analysis-School'!R$5,'Forecast Summary-FY26'!$D:$D, 'Analysis-School'!R$3)</f>
        <v>10</v>
      </c>
      <c r="S205" s="355">
        <f>SUMIFS('Forecast Summary-FY26'!$BZ:$BZ,'Forecast Summary-FY26'!$A:$A, 'Analysis-School'!$A205,'Forecast Summary-FY26'!$C:$C, 'Analysis-School'!S$5,'Forecast Summary-FY26'!$D:$D, 'Analysis-School'!S$3)</f>
        <v>8</v>
      </c>
      <c r="T205" s="355">
        <f>SUMIFS('Forecast Summary-FY26'!$BZ:$BZ,'Forecast Summary-FY26'!$A:$A, 'Analysis-School'!$A205,'Forecast Summary-FY26'!$C:$C, 'Analysis-School'!T$5,'Forecast Summary-FY26'!$D:$D, 'Analysis-School'!T$3)</f>
        <v>15</v>
      </c>
      <c r="U205" s="355">
        <f>SUMIFS('Forecast Summary-FY26'!$BZ:$BZ,'Forecast Summary-FY26'!$A:$A, 'Analysis-School'!$A205,'Forecast Summary-FY26'!$C:$C, 'Analysis-School'!U$5,'Forecast Summary-FY26'!$D:$D, 'Analysis-School'!U$3)</f>
        <v>13</v>
      </c>
      <c r="V205" s="355">
        <f>SUMIFS('Forecast Summary-FY26'!$BZ:$BZ,'Forecast Summary-FY26'!$A:$A, 'Analysis-School'!$A205,'Forecast Summary-FY26'!$C:$C, 'Analysis-School'!V$5,'Forecast Summary-FY26'!$D:$D, 'Analysis-School'!V$3)</f>
        <v>5</v>
      </c>
      <c r="W205" s="355">
        <v>5.5</v>
      </c>
      <c r="X205" s="355">
        <f>SUMIFS('Forecast Summary-FY25'!$BZ:$BZ,'Forecast Summary-FY25'!$A:$A, 'Analysis-School'!$A205,'Forecast Summary-FY25'!$C:$C, 'Analysis-School'!X$5,'Forecast Summary-FY25'!$D:$D, 'Analysis-School'!X$3)</f>
        <v>8</v>
      </c>
      <c r="Y205" s="355">
        <v>6.0500000000000007</v>
      </c>
      <c r="Z205" s="355">
        <f>SUMIFS('Forecast Summary-FY25'!$BZ:$BZ,'Forecast Summary-FY25'!$A:$A, 'Analysis-School'!$A205,'Forecast Summary-FY25'!$C:$C, 'Analysis-School'!Z$5,'Forecast Summary-FY25'!$D:$D, 'Analysis-School'!Z$3)</f>
        <v>8.8000000000000007</v>
      </c>
      <c r="AA205" s="355">
        <f>SUMIFS('Forecast Summary-FY26'!$BZ:$BZ,'Forecast Summary-FY26'!$A:$A, 'Analysis-School'!$A205,'Forecast Summary-FY26'!$C:$C, 'Analysis-School'!AA$5,'Forecast Summary-FY26'!$D:$D, 'Analysis-School'!AA$3)</f>
        <v>9.6800000000000015</v>
      </c>
      <c r="AB205" s="439">
        <f t="shared" si="67"/>
        <v>0.93600000000000039</v>
      </c>
      <c r="AD205" s="354" t="s">
        <v>1889</v>
      </c>
      <c r="AE205" s="355">
        <f>SUMIFS('Forecast Summary-FY26'!$CA:$CA,'Forecast Summary-FY26'!$A:$A, 'Analysis-School'!$A205,'Forecast Summary-FY26'!$C:$C, 'Analysis-School'!AE$5,'Forecast Summary-FY26'!$D:$D, 'Analysis-School'!AE$3)</f>
        <v>0</v>
      </c>
      <c r="AF205" s="355">
        <f>SUMIFS('Forecast Summary-FY26'!$CA:$CA,'Forecast Summary-FY26'!$A:$A, 'Analysis-School'!$A205,'Forecast Summary-FY26'!$C:$C, 'Analysis-School'!AF$5,'Forecast Summary-FY26'!$D:$D, 'Analysis-School'!AF$3)</f>
        <v>0</v>
      </c>
      <c r="AG205" s="355">
        <f>SUMIFS('Forecast Summary-FY26'!$CA:$CA,'Forecast Summary-FY26'!$A:$A, 'Analysis-School'!$A205,'Forecast Summary-FY26'!$C:$C, 'Analysis-School'!AG$5,'Forecast Summary-FY26'!$D:$D, 'Analysis-School'!AG$3)</f>
        <v>0</v>
      </c>
      <c r="AH205" s="355">
        <f>SUMIFS('Forecast Summary-FY26'!$CA:$CA,'Forecast Summary-FY26'!$A:$A, 'Analysis-School'!$A205,'Forecast Summary-FY26'!$C:$C, 'Analysis-School'!AH$5,'Forecast Summary-FY26'!$D:$D, 'Analysis-School'!AH$3)</f>
        <v>0</v>
      </c>
      <c r="AI205" s="355">
        <f>SUMIFS('Forecast Summary-FY26'!$CA:$CA,'Forecast Summary-FY26'!$A:$A, 'Analysis-School'!$A205,'Forecast Summary-FY26'!$C:$C, 'Analysis-School'!AI$5,'Forecast Summary-FY26'!$D:$D, 'Analysis-School'!AI$3)</f>
        <v>0</v>
      </c>
      <c r="AJ205" s="355">
        <f>SUMIFS('Forecast Summary-FY26'!$CA:$CA,'Forecast Summary-FY26'!$A:$A, 'Analysis-School'!$A205,'Forecast Summary-FY26'!$C:$C, 'Analysis-School'!AJ$5,'Forecast Summary-FY26'!$D:$D, 'Analysis-School'!AJ$3)</f>
        <v>0</v>
      </c>
      <c r="AK205" s="355">
        <v>0</v>
      </c>
      <c r="AL205" s="355">
        <f>SUMIFS('Forecast Summary-FY25'!$CA:$CA,'Forecast Summary-FY25'!$A:$A, 'Analysis-School'!$A205,'Forecast Summary-FY25'!$C:$C, 'Analysis-School'!AL$5,'Forecast Summary-FY25'!$D:$D, 'Analysis-School'!AL$3)</f>
        <v>0</v>
      </c>
      <c r="AM205" s="355">
        <v>0</v>
      </c>
      <c r="AN205" s="355">
        <f>SUMIFS('Forecast Summary-FY25'!$CA:$CA,'Forecast Summary-FY25'!$A:$A, 'Analysis-School'!$A205,'Forecast Summary-FY25'!$C:$C, 'Analysis-School'!AN$5,'Forecast Summary-FY25'!$D:$D, 'Analysis-School'!AN$3)</f>
        <v>0</v>
      </c>
      <c r="AO205" s="355">
        <f>SUMIFS('Forecast Summary-FY26'!$CA:$CA,'Forecast Summary-FY26'!$A:$A, 'Analysis-School'!$A205,'Forecast Summary-FY26'!$C:$C, 'Analysis-School'!AO$5,'Forecast Summary-FY26'!$D:$D, 'Analysis-School'!AO$3)</f>
        <v>0</v>
      </c>
      <c r="AP205" s="439" t="str">
        <f t="shared" si="68"/>
        <v>NA</v>
      </c>
    </row>
    <row r="206" spans="1:42">
      <c r="A206" s="93" t="s">
        <v>117</v>
      </c>
      <c r="B206" s="359" t="s">
        <v>1916</v>
      </c>
      <c r="C206" s="360">
        <f>SUMIFS('Forecast Summary-FY26'!$BY:$BY,'Forecast Summary-FY26'!$A:$A, 'Analysis-School'!$A206,'Forecast Summary-FY26'!$C:$C, 'Analysis-School'!C$5,'Forecast Summary-FY26'!$D:$D, 'Analysis-School'!C$3)</f>
        <v>71</v>
      </c>
      <c r="D206" s="360">
        <f>SUMIFS('Forecast Summary-FY26'!$BY:$BY,'Forecast Summary-FY26'!$A:$A, 'Analysis-School'!$A206,'Forecast Summary-FY26'!$C:$C, 'Analysis-School'!D$5,'Forecast Summary-FY26'!$D:$D, 'Analysis-School'!D$3)</f>
        <v>83</v>
      </c>
      <c r="E206" s="360">
        <f>SUMIFS('Forecast Summary-FY26'!$BY:$BY,'Forecast Summary-FY26'!$A:$A, 'Analysis-School'!$A206,'Forecast Summary-FY26'!$C:$C, 'Analysis-School'!E$5,'Forecast Summary-FY26'!$D:$D, 'Analysis-School'!E$3)</f>
        <v>62</v>
      </c>
      <c r="F206" s="360">
        <f>SUMIFS('Forecast Summary-FY26'!$BY:$BY,'Forecast Summary-FY26'!$A:$A, 'Analysis-School'!$A206,'Forecast Summary-FY26'!$C:$C, 'Analysis-School'!F$5,'Forecast Summary-FY26'!$D:$D, 'Analysis-School'!F$3)</f>
        <v>56</v>
      </c>
      <c r="G206" s="360">
        <f>SUMIFS('Forecast Summary-FY26'!$BY:$BY,'Forecast Summary-FY26'!$A:$A, 'Analysis-School'!$A206,'Forecast Summary-FY26'!$C:$C, 'Analysis-School'!G$5,'Forecast Summary-FY26'!$D:$D, 'Analysis-School'!G$3)</f>
        <v>92</v>
      </c>
      <c r="H206" s="360">
        <f>SUMIFS('Forecast Summary-FY26'!$BY:$BY,'Forecast Summary-FY26'!$A:$A, 'Analysis-School'!$A206,'Forecast Summary-FY26'!$C:$C, 'Analysis-School'!H$5,'Forecast Summary-FY26'!$D:$D, 'Analysis-School'!H$3)</f>
        <v>88</v>
      </c>
      <c r="I206" s="360">
        <v>91.124257726299035</v>
      </c>
      <c r="J206" s="360">
        <f>SUMIFS('Forecast Summary-FY25'!$BY:$BY,'Forecast Summary-FY25'!$A:$A, 'Analysis-School'!$A206,'Forecast Summary-FY25'!$C:$C, 'Analysis-School'!J$5,'Forecast Summary-FY25'!$D:$D, 'Analysis-School'!J$3)</f>
        <v>70</v>
      </c>
      <c r="K206" s="360">
        <v>94.475322375258656</v>
      </c>
      <c r="L206" s="360">
        <f>SUMIFS('Forecast Summary-FY25'!$BY:$BY,'Forecast Summary-FY25'!$A:$A, 'Analysis-School'!$A206,'Forecast Summary-FY25'!$C:$C, 'Analysis-School'!L$5,'Forecast Summary-FY25'!$D:$D, 'Analysis-School'!L$3)</f>
        <v>75</v>
      </c>
      <c r="M206" s="360">
        <f>SUMIFS('Forecast Summary-FY26'!$BY:$BY,'Forecast Summary-FY26'!$A:$A, 'Analysis-School'!$A206,'Forecast Summary-FY26'!$C:$C, 'Analysis-School'!M$5,'Forecast Summary-FY26'!$D:$D, 'Analysis-School'!M$3)</f>
        <v>75</v>
      </c>
      <c r="N206" s="442">
        <f t="shared" si="66"/>
        <v>-0.14772727272727271</v>
      </c>
      <c r="P206" s="359" t="s">
        <v>1916</v>
      </c>
      <c r="Q206" s="360">
        <f>SUMIFS('Forecast Summary-FY26'!$BZ:$BZ,'Forecast Summary-FY26'!$A:$A, 'Analysis-School'!$A206,'Forecast Summary-FY26'!$C:$C, 'Analysis-School'!Q$5,'Forecast Summary-FY26'!$D:$D, 'Analysis-School'!Q$3)</f>
        <v>378</v>
      </c>
      <c r="R206" s="360">
        <f>SUMIFS('Forecast Summary-FY26'!$BZ:$BZ,'Forecast Summary-FY26'!$A:$A, 'Analysis-School'!$A206,'Forecast Summary-FY26'!$C:$C, 'Analysis-School'!R$5,'Forecast Summary-FY26'!$D:$D, 'Analysis-School'!R$3)</f>
        <v>404</v>
      </c>
      <c r="S206" s="360">
        <f>SUMIFS('Forecast Summary-FY26'!$BZ:$BZ,'Forecast Summary-FY26'!$A:$A, 'Analysis-School'!$A206,'Forecast Summary-FY26'!$C:$C, 'Analysis-School'!S$5,'Forecast Summary-FY26'!$D:$D, 'Analysis-School'!S$3)</f>
        <v>394</v>
      </c>
      <c r="T206" s="360">
        <f>SUMIFS('Forecast Summary-FY26'!$BZ:$BZ,'Forecast Summary-FY26'!$A:$A, 'Analysis-School'!$A206,'Forecast Summary-FY26'!$C:$C, 'Analysis-School'!T$5,'Forecast Summary-FY26'!$D:$D, 'Analysis-School'!T$3)</f>
        <v>438</v>
      </c>
      <c r="U206" s="360">
        <f>SUMIFS('Forecast Summary-FY26'!$BZ:$BZ,'Forecast Summary-FY26'!$A:$A, 'Analysis-School'!$A206,'Forecast Summary-FY26'!$C:$C, 'Analysis-School'!U$5,'Forecast Summary-FY26'!$D:$D, 'Analysis-School'!U$3)</f>
        <v>488</v>
      </c>
      <c r="V206" s="360">
        <f>SUMIFS('Forecast Summary-FY26'!$BZ:$BZ,'Forecast Summary-FY26'!$A:$A, 'Analysis-School'!$A206,'Forecast Summary-FY26'!$C:$C, 'Analysis-School'!V$5,'Forecast Summary-FY26'!$D:$D, 'Analysis-School'!V$3)</f>
        <v>460</v>
      </c>
      <c r="W206" s="360">
        <v>503.8333316353648</v>
      </c>
      <c r="X206" s="360">
        <f>SUMIFS('Forecast Summary-FY25'!$BZ:$BZ,'Forecast Summary-FY25'!$A:$A, 'Analysis-School'!$A206,'Forecast Summary-FY25'!$C:$C, 'Analysis-School'!X$5,'Forecast Summary-FY25'!$D:$D, 'Analysis-School'!X$3)</f>
        <v>505</v>
      </c>
      <c r="Y206" s="360">
        <v>523.63752690666911</v>
      </c>
      <c r="Z206" s="360">
        <f>SUMIFS('Forecast Summary-FY25'!$BZ:$BZ,'Forecast Summary-FY25'!$A:$A, 'Analysis-School'!$A206,'Forecast Summary-FY25'!$C:$C, 'Analysis-School'!Z$5,'Forecast Summary-FY25'!$D:$D, 'Analysis-School'!Z$3)</f>
        <v>503</v>
      </c>
      <c r="AA206" s="360">
        <f>SUMIFS('Forecast Summary-FY26'!$BZ:$BZ,'Forecast Summary-FY26'!$A:$A, 'Analysis-School'!$A206,'Forecast Summary-FY26'!$C:$C, 'Analysis-School'!AA$5,'Forecast Summary-FY26'!$D:$D, 'Analysis-School'!AA$3)</f>
        <v>500</v>
      </c>
      <c r="AB206" s="442">
        <f t="shared" si="67"/>
        <v>8.6956521739130377E-2</v>
      </c>
      <c r="AD206" s="359" t="s">
        <v>1916</v>
      </c>
      <c r="AE206" s="360">
        <f>SUMIFS('Forecast Summary-FY26'!$CA:$CA,'Forecast Summary-FY26'!$A:$A, 'Analysis-School'!$A206,'Forecast Summary-FY26'!$C:$C, 'Analysis-School'!AE$5,'Forecast Summary-FY26'!$D:$D, 'Analysis-School'!AE$3)</f>
        <v>0</v>
      </c>
      <c r="AF206" s="360">
        <f>SUMIFS('Forecast Summary-FY26'!$CA:$CA,'Forecast Summary-FY26'!$A:$A, 'Analysis-School'!$A206,'Forecast Summary-FY26'!$C:$C, 'Analysis-School'!AF$5,'Forecast Summary-FY26'!$D:$D, 'Analysis-School'!AF$3)</f>
        <v>0</v>
      </c>
      <c r="AG206" s="360">
        <f>SUMIFS('Forecast Summary-FY26'!$CA:$CA,'Forecast Summary-FY26'!$A:$A, 'Analysis-School'!$A206,'Forecast Summary-FY26'!$C:$C, 'Analysis-School'!AG$5,'Forecast Summary-FY26'!$D:$D, 'Analysis-School'!AG$3)</f>
        <v>0</v>
      </c>
      <c r="AH206" s="360">
        <f>SUMIFS('Forecast Summary-FY26'!$CA:$CA,'Forecast Summary-FY26'!$A:$A, 'Analysis-School'!$A206,'Forecast Summary-FY26'!$C:$C, 'Analysis-School'!AH$5,'Forecast Summary-FY26'!$D:$D, 'Analysis-School'!AH$3)</f>
        <v>0</v>
      </c>
      <c r="AI206" s="360">
        <f>SUMIFS('Forecast Summary-FY26'!$CA:$CA,'Forecast Summary-FY26'!$A:$A, 'Analysis-School'!$A206,'Forecast Summary-FY26'!$C:$C, 'Analysis-School'!AI$5,'Forecast Summary-FY26'!$D:$D, 'Analysis-School'!AI$3)</f>
        <v>0</v>
      </c>
      <c r="AJ206" s="360">
        <f>SUMIFS('Forecast Summary-FY26'!$CA:$CA,'Forecast Summary-FY26'!$A:$A, 'Analysis-School'!$A206,'Forecast Summary-FY26'!$C:$C, 'Analysis-School'!AJ$5,'Forecast Summary-FY26'!$D:$D, 'Analysis-School'!AJ$3)</f>
        <v>0</v>
      </c>
      <c r="AK206" s="360">
        <v>0</v>
      </c>
      <c r="AL206" s="360">
        <f>SUMIFS('Forecast Summary-FY25'!$CA:$CA,'Forecast Summary-FY25'!$A:$A, 'Analysis-School'!$A206,'Forecast Summary-FY25'!$C:$C, 'Analysis-School'!AL$5,'Forecast Summary-FY25'!$D:$D, 'Analysis-School'!AL$3)</f>
        <v>0</v>
      </c>
      <c r="AM206" s="360">
        <v>0</v>
      </c>
      <c r="AN206" s="360">
        <f>SUMIFS('Forecast Summary-FY25'!$CA:$CA,'Forecast Summary-FY25'!$A:$A, 'Analysis-School'!$A206,'Forecast Summary-FY25'!$C:$C, 'Analysis-School'!AN$5,'Forecast Summary-FY25'!$D:$D, 'Analysis-School'!AN$3)</f>
        <v>0</v>
      </c>
      <c r="AO206" s="360">
        <f>SUMIFS('Forecast Summary-FY26'!$CA:$CA,'Forecast Summary-FY26'!$A:$A, 'Analysis-School'!$A206,'Forecast Summary-FY26'!$C:$C, 'Analysis-School'!AO$5,'Forecast Summary-FY26'!$D:$D, 'Analysis-School'!AO$3)</f>
        <v>0</v>
      </c>
      <c r="AP206" s="442" t="str">
        <f t="shared" si="68"/>
        <v>NA</v>
      </c>
    </row>
    <row r="207" spans="1:42">
      <c r="A207" s="93" t="s">
        <v>119</v>
      </c>
      <c r="B207" s="354" t="s">
        <v>1890</v>
      </c>
      <c r="C207" s="355">
        <f>SUMIFS('Forecast Summary-FY26'!$BY:$BY,'Forecast Summary-FY26'!$A:$A, 'Analysis-School'!$A207,'Forecast Summary-FY26'!$C:$C, 'Analysis-School'!C$5,'Forecast Summary-FY26'!$D:$D, 'Analysis-School'!C$3)</f>
        <v>11</v>
      </c>
      <c r="D207" s="355">
        <f>SUMIFS('Forecast Summary-FY26'!$BY:$BY,'Forecast Summary-FY26'!$A:$A, 'Analysis-School'!$A207,'Forecast Summary-FY26'!$C:$C, 'Analysis-School'!D$5,'Forecast Summary-FY26'!$D:$D, 'Analysis-School'!D$3)</f>
        <v>13</v>
      </c>
      <c r="E207" s="355">
        <f>SUMIFS('Forecast Summary-FY26'!$BY:$BY,'Forecast Summary-FY26'!$A:$A, 'Analysis-School'!$A207,'Forecast Summary-FY26'!$C:$C, 'Analysis-School'!E$5,'Forecast Summary-FY26'!$D:$D, 'Analysis-School'!E$3)</f>
        <v>9</v>
      </c>
      <c r="F207" s="355">
        <f>SUMIFS('Forecast Summary-FY26'!$BY:$BY,'Forecast Summary-FY26'!$A:$A, 'Analysis-School'!$A207,'Forecast Summary-FY26'!$C:$C, 'Analysis-School'!F$5,'Forecast Summary-FY26'!$D:$D, 'Analysis-School'!F$3)</f>
        <v>33</v>
      </c>
      <c r="G207" s="355">
        <f>SUMIFS('Forecast Summary-FY26'!$BY:$BY,'Forecast Summary-FY26'!$A:$A, 'Analysis-School'!$A207,'Forecast Summary-FY26'!$C:$C, 'Analysis-School'!G$5,'Forecast Summary-FY26'!$D:$D, 'Analysis-School'!G$3)</f>
        <v>32</v>
      </c>
      <c r="H207" s="355">
        <f>SUMIFS('Forecast Summary-FY26'!$BY:$BY,'Forecast Summary-FY26'!$A:$A, 'Analysis-School'!$A207,'Forecast Summary-FY26'!$C:$C, 'Analysis-School'!H$5,'Forecast Summary-FY26'!$D:$D, 'Analysis-School'!H$3)</f>
        <v>25</v>
      </c>
      <c r="I207" s="355">
        <v>27.500000000000004</v>
      </c>
      <c r="J207" s="355">
        <f>SUMIFS('Forecast Summary-FY25'!$BY:$BY,'Forecast Summary-FY25'!$A:$A, 'Analysis-School'!$A207,'Forecast Summary-FY25'!$C:$C, 'Analysis-School'!J$5,'Forecast Summary-FY25'!$D:$D, 'Analysis-School'!J$3)</f>
        <v>16</v>
      </c>
      <c r="K207" s="355">
        <v>30.250000000000007</v>
      </c>
      <c r="L207" s="355">
        <f>SUMIFS('Forecast Summary-FY25'!$BY:$BY,'Forecast Summary-FY25'!$A:$A, 'Analysis-School'!$A207,'Forecast Summary-FY25'!$C:$C, 'Analysis-School'!L$5,'Forecast Summary-FY25'!$D:$D, 'Analysis-School'!L$3)</f>
        <v>17.600000000000001</v>
      </c>
      <c r="M207" s="355">
        <f>SUMIFS('Forecast Summary-FY26'!$BY:$BY,'Forecast Summary-FY26'!$A:$A, 'Analysis-School'!$A207,'Forecast Summary-FY26'!$C:$C, 'Analysis-School'!M$5,'Forecast Summary-FY26'!$D:$D, 'Analysis-School'!M$3)</f>
        <v>19.360000000000003</v>
      </c>
      <c r="N207" s="439">
        <f t="shared" si="66"/>
        <v>-0.22559999999999991</v>
      </c>
      <c r="P207" s="354" t="s">
        <v>1890</v>
      </c>
      <c r="Q207" s="355">
        <f>SUMIFS('Forecast Summary-FY26'!$BZ:$BZ,'Forecast Summary-FY26'!$A:$A, 'Analysis-School'!$A207,'Forecast Summary-FY26'!$C:$C, 'Analysis-School'!Q$5,'Forecast Summary-FY26'!$D:$D, 'Analysis-School'!Q$3)</f>
        <v>33</v>
      </c>
      <c r="R207" s="355">
        <f>SUMIFS('Forecast Summary-FY26'!$BZ:$BZ,'Forecast Summary-FY26'!$A:$A, 'Analysis-School'!$A207,'Forecast Summary-FY26'!$C:$C, 'Analysis-School'!R$5,'Forecast Summary-FY26'!$D:$D, 'Analysis-School'!R$3)</f>
        <v>26</v>
      </c>
      <c r="S207" s="355">
        <f>SUMIFS('Forecast Summary-FY26'!$BZ:$BZ,'Forecast Summary-FY26'!$A:$A, 'Analysis-School'!$A207,'Forecast Summary-FY26'!$C:$C, 'Analysis-School'!S$5,'Forecast Summary-FY26'!$D:$D, 'Analysis-School'!S$3)</f>
        <v>46</v>
      </c>
      <c r="T207" s="355">
        <f>SUMIFS('Forecast Summary-FY26'!$BZ:$BZ,'Forecast Summary-FY26'!$A:$A, 'Analysis-School'!$A207,'Forecast Summary-FY26'!$C:$C, 'Analysis-School'!T$5,'Forecast Summary-FY26'!$D:$D, 'Analysis-School'!T$3)</f>
        <v>47</v>
      </c>
      <c r="U207" s="355">
        <f>SUMIFS('Forecast Summary-FY26'!$BZ:$BZ,'Forecast Summary-FY26'!$A:$A, 'Analysis-School'!$A207,'Forecast Summary-FY26'!$C:$C, 'Analysis-School'!U$5,'Forecast Summary-FY26'!$D:$D, 'Analysis-School'!U$3)</f>
        <v>55</v>
      </c>
      <c r="V207" s="355">
        <f>SUMIFS('Forecast Summary-FY26'!$BZ:$BZ,'Forecast Summary-FY26'!$A:$A, 'Analysis-School'!$A207,'Forecast Summary-FY26'!$C:$C, 'Analysis-School'!V$5,'Forecast Summary-FY26'!$D:$D, 'Analysis-School'!V$3)</f>
        <v>65</v>
      </c>
      <c r="W207" s="355">
        <v>91.300000000000011</v>
      </c>
      <c r="X207" s="355">
        <f>SUMIFS('Forecast Summary-FY25'!$BZ:$BZ,'Forecast Summary-FY25'!$A:$A, 'Analysis-School'!$A207,'Forecast Summary-FY25'!$C:$C, 'Analysis-School'!X$5,'Forecast Summary-FY25'!$D:$D, 'Analysis-School'!X$3)</f>
        <v>62</v>
      </c>
      <c r="Y207" s="355">
        <v>100.43000000000002</v>
      </c>
      <c r="Z207" s="355">
        <f>SUMIFS('Forecast Summary-FY25'!$BZ:$BZ,'Forecast Summary-FY25'!$A:$A, 'Analysis-School'!$A207,'Forecast Summary-FY25'!$C:$C, 'Analysis-School'!Z$5,'Forecast Summary-FY25'!$D:$D, 'Analysis-School'!Z$3)</f>
        <v>67</v>
      </c>
      <c r="AA207" s="355">
        <f>SUMIFS('Forecast Summary-FY26'!$BZ:$BZ,'Forecast Summary-FY26'!$A:$A, 'Analysis-School'!$A207,'Forecast Summary-FY26'!$C:$C, 'Analysis-School'!AA$5,'Forecast Summary-FY26'!$D:$D, 'Analysis-School'!AA$3)</f>
        <v>58</v>
      </c>
      <c r="AB207" s="439">
        <f t="shared" si="67"/>
        <v>-0.10769230769230764</v>
      </c>
      <c r="AD207" s="354" t="s">
        <v>1890</v>
      </c>
      <c r="AE207" s="355">
        <f>SUMIFS('Forecast Summary-FY26'!$CA:$CA,'Forecast Summary-FY26'!$A:$A, 'Analysis-School'!$A207,'Forecast Summary-FY26'!$C:$C, 'Analysis-School'!AE$5,'Forecast Summary-FY26'!$D:$D, 'Analysis-School'!AE$3)</f>
        <v>0</v>
      </c>
      <c r="AF207" s="355">
        <f>SUMIFS('Forecast Summary-FY26'!$CA:$CA,'Forecast Summary-FY26'!$A:$A, 'Analysis-School'!$A207,'Forecast Summary-FY26'!$C:$C, 'Analysis-School'!AF$5,'Forecast Summary-FY26'!$D:$D, 'Analysis-School'!AF$3)</f>
        <v>0</v>
      </c>
      <c r="AG207" s="355">
        <f>SUMIFS('Forecast Summary-FY26'!$CA:$CA,'Forecast Summary-FY26'!$A:$A, 'Analysis-School'!$A207,'Forecast Summary-FY26'!$C:$C, 'Analysis-School'!AG$5,'Forecast Summary-FY26'!$D:$D, 'Analysis-School'!AG$3)</f>
        <v>0</v>
      </c>
      <c r="AH207" s="355">
        <f>SUMIFS('Forecast Summary-FY26'!$CA:$CA,'Forecast Summary-FY26'!$A:$A, 'Analysis-School'!$A207,'Forecast Summary-FY26'!$C:$C, 'Analysis-School'!AH$5,'Forecast Summary-FY26'!$D:$D, 'Analysis-School'!AH$3)</f>
        <v>0</v>
      </c>
      <c r="AI207" s="355">
        <f>SUMIFS('Forecast Summary-FY26'!$CA:$CA,'Forecast Summary-FY26'!$A:$A, 'Analysis-School'!$A207,'Forecast Summary-FY26'!$C:$C, 'Analysis-School'!AI$5,'Forecast Summary-FY26'!$D:$D, 'Analysis-School'!AI$3)</f>
        <v>0</v>
      </c>
      <c r="AJ207" s="355">
        <f>SUMIFS('Forecast Summary-FY26'!$CA:$CA,'Forecast Summary-FY26'!$A:$A, 'Analysis-School'!$A207,'Forecast Summary-FY26'!$C:$C, 'Analysis-School'!AJ$5,'Forecast Summary-FY26'!$D:$D, 'Analysis-School'!AJ$3)</f>
        <v>0</v>
      </c>
      <c r="AK207" s="355">
        <v>0</v>
      </c>
      <c r="AL207" s="355">
        <f>SUMIFS('Forecast Summary-FY25'!$CA:$CA,'Forecast Summary-FY25'!$A:$A, 'Analysis-School'!$A207,'Forecast Summary-FY25'!$C:$C, 'Analysis-School'!AL$5,'Forecast Summary-FY25'!$D:$D, 'Analysis-School'!AL$3)</f>
        <v>0</v>
      </c>
      <c r="AM207" s="355">
        <v>0</v>
      </c>
      <c r="AN207" s="355">
        <f>SUMIFS('Forecast Summary-FY25'!$CA:$CA,'Forecast Summary-FY25'!$A:$A, 'Analysis-School'!$A207,'Forecast Summary-FY25'!$C:$C, 'Analysis-School'!AN$5,'Forecast Summary-FY25'!$D:$D, 'Analysis-School'!AN$3)</f>
        <v>0</v>
      </c>
      <c r="AO207" s="355">
        <f>SUMIFS('Forecast Summary-FY26'!$CA:$CA,'Forecast Summary-FY26'!$A:$A, 'Analysis-School'!$A207,'Forecast Summary-FY26'!$C:$C, 'Analysis-School'!AO$5,'Forecast Summary-FY26'!$D:$D, 'Analysis-School'!AO$3)</f>
        <v>0</v>
      </c>
      <c r="AP207" s="439" t="str">
        <f t="shared" si="68"/>
        <v>NA</v>
      </c>
    </row>
    <row r="208" spans="1:42">
      <c r="A208" s="93" t="s">
        <v>121</v>
      </c>
      <c r="B208" s="359" t="s">
        <v>1917</v>
      </c>
      <c r="C208" s="360">
        <f>SUMIFS('Forecast Summary-FY26'!$BY:$BY,'Forecast Summary-FY26'!$A:$A, 'Analysis-School'!$A208,'Forecast Summary-FY26'!$C:$C, 'Analysis-School'!C$5,'Forecast Summary-FY26'!$D:$D, 'Analysis-School'!C$3)</f>
        <v>21</v>
      </c>
      <c r="D208" s="360">
        <f>SUMIFS('Forecast Summary-FY26'!$BY:$BY,'Forecast Summary-FY26'!$A:$A, 'Analysis-School'!$A208,'Forecast Summary-FY26'!$C:$C, 'Analysis-School'!D$5,'Forecast Summary-FY26'!$D:$D, 'Analysis-School'!D$3)</f>
        <v>11</v>
      </c>
      <c r="E208" s="360">
        <f>SUMIFS('Forecast Summary-FY26'!$BY:$BY,'Forecast Summary-FY26'!$A:$A, 'Analysis-School'!$A208,'Forecast Summary-FY26'!$C:$C, 'Analysis-School'!E$5,'Forecast Summary-FY26'!$D:$D, 'Analysis-School'!E$3)</f>
        <v>13</v>
      </c>
      <c r="F208" s="360">
        <f>SUMIFS('Forecast Summary-FY26'!$BY:$BY,'Forecast Summary-FY26'!$A:$A, 'Analysis-School'!$A208,'Forecast Summary-FY26'!$C:$C, 'Analysis-School'!F$5,'Forecast Summary-FY26'!$D:$D, 'Analysis-School'!F$3)</f>
        <v>22</v>
      </c>
      <c r="G208" s="360">
        <f>SUMIFS('Forecast Summary-FY26'!$BY:$BY,'Forecast Summary-FY26'!$A:$A, 'Analysis-School'!$A208,'Forecast Summary-FY26'!$C:$C, 'Analysis-School'!G$5,'Forecast Summary-FY26'!$D:$D, 'Analysis-School'!G$3)</f>
        <v>25</v>
      </c>
      <c r="H208" s="360">
        <f>SUMIFS('Forecast Summary-FY26'!$BY:$BY,'Forecast Summary-FY26'!$A:$A, 'Analysis-School'!$A208,'Forecast Summary-FY26'!$C:$C, 'Analysis-School'!H$5,'Forecast Summary-FY26'!$D:$D, 'Analysis-School'!H$3)</f>
        <v>21</v>
      </c>
      <c r="I208" s="360">
        <v>23.1</v>
      </c>
      <c r="J208" s="360">
        <f>SUMIFS('Forecast Summary-FY25'!$BY:$BY,'Forecast Summary-FY25'!$A:$A, 'Analysis-School'!$A208,'Forecast Summary-FY25'!$C:$C, 'Analysis-School'!J$5,'Forecast Summary-FY25'!$D:$D, 'Analysis-School'!J$3)</f>
        <v>29</v>
      </c>
      <c r="K208" s="360">
        <v>25.410000000000004</v>
      </c>
      <c r="L208" s="360">
        <f>SUMIFS('Forecast Summary-FY25'!$BY:$BY,'Forecast Summary-FY25'!$A:$A, 'Analysis-School'!$A208,'Forecast Summary-FY25'!$C:$C, 'Analysis-School'!L$5,'Forecast Summary-FY25'!$D:$D, 'Analysis-School'!L$3)</f>
        <v>27.549999999999997</v>
      </c>
      <c r="M208" s="360">
        <f>SUMIFS('Forecast Summary-FY26'!$BY:$BY,'Forecast Summary-FY26'!$A:$A, 'Analysis-School'!$A208,'Forecast Summary-FY26'!$C:$C, 'Analysis-School'!M$5,'Forecast Summary-FY26'!$D:$D, 'Analysis-School'!M$3)</f>
        <v>26.172499999999996</v>
      </c>
      <c r="N208" s="442">
        <f t="shared" si="66"/>
        <v>0.24630952380952364</v>
      </c>
      <c r="P208" s="359" t="s">
        <v>1917</v>
      </c>
      <c r="Q208" s="360">
        <f>SUMIFS('Forecast Summary-FY26'!$BZ:$BZ,'Forecast Summary-FY26'!$A:$A, 'Analysis-School'!$A208,'Forecast Summary-FY26'!$C:$C, 'Analysis-School'!Q$5,'Forecast Summary-FY26'!$D:$D, 'Analysis-School'!Q$3)</f>
        <v>48</v>
      </c>
      <c r="R208" s="360">
        <f>SUMIFS('Forecast Summary-FY26'!$BZ:$BZ,'Forecast Summary-FY26'!$A:$A, 'Analysis-School'!$A208,'Forecast Summary-FY26'!$C:$C, 'Analysis-School'!R$5,'Forecast Summary-FY26'!$D:$D, 'Analysis-School'!R$3)</f>
        <v>60</v>
      </c>
      <c r="S208" s="360">
        <f>SUMIFS('Forecast Summary-FY26'!$BZ:$BZ,'Forecast Summary-FY26'!$A:$A, 'Analysis-School'!$A208,'Forecast Summary-FY26'!$C:$C, 'Analysis-School'!S$5,'Forecast Summary-FY26'!$D:$D, 'Analysis-School'!S$3)</f>
        <v>59</v>
      </c>
      <c r="T208" s="360">
        <f>SUMIFS('Forecast Summary-FY26'!$BZ:$BZ,'Forecast Summary-FY26'!$A:$A, 'Analysis-School'!$A208,'Forecast Summary-FY26'!$C:$C, 'Analysis-School'!T$5,'Forecast Summary-FY26'!$D:$D, 'Analysis-School'!T$3)</f>
        <v>57</v>
      </c>
      <c r="U208" s="360">
        <f>SUMIFS('Forecast Summary-FY26'!$BZ:$BZ,'Forecast Summary-FY26'!$A:$A, 'Analysis-School'!$A208,'Forecast Summary-FY26'!$C:$C, 'Analysis-School'!U$5,'Forecast Summary-FY26'!$D:$D, 'Analysis-School'!U$3)</f>
        <v>74</v>
      </c>
      <c r="V208" s="360">
        <f>SUMIFS('Forecast Summary-FY26'!$BZ:$BZ,'Forecast Summary-FY26'!$A:$A, 'Analysis-School'!$A208,'Forecast Summary-FY26'!$C:$C, 'Analysis-School'!V$5,'Forecast Summary-FY26'!$D:$D, 'Analysis-School'!V$3)</f>
        <v>69</v>
      </c>
      <c r="W208" s="360">
        <v>76.482641213301207</v>
      </c>
      <c r="X208" s="360">
        <f>SUMIFS('Forecast Summary-FY25'!$BZ:$BZ,'Forecast Summary-FY25'!$A:$A, 'Analysis-School'!$A208,'Forecast Summary-FY25'!$C:$C, 'Analysis-School'!X$5,'Forecast Summary-FY25'!$D:$D, 'Analysis-School'!X$3)</f>
        <v>70</v>
      </c>
      <c r="Y208" s="360">
        <v>77.987287309838365</v>
      </c>
      <c r="Z208" s="360">
        <f>SUMIFS('Forecast Summary-FY25'!$BZ:$BZ,'Forecast Summary-FY25'!$A:$A, 'Analysis-School'!$A208,'Forecast Summary-FY25'!$C:$C, 'Analysis-School'!Z$5,'Forecast Summary-FY25'!$D:$D, 'Analysis-School'!Z$3)</f>
        <v>72</v>
      </c>
      <c r="AA208" s="360">
        <f>SUMIFS('Forecast Summary-FY26'!$BZ:$BZ,'Forecast Summary-FY26'!$A:$A, 'Analysis-School'!$A208,'Forecast Summary-FY26'!$C:$C, 'Analysis-School'!AA$5,'Forecast Summary-FY26'!$D:$D, 'Analysis-School'!AA$3)</f>
        <v>61</v>
      </c>
      <c r="AB208" s="442">
        <f t="shared" si="67"/>
        <v>-0.11594202898550721</v>
      </c>
      <c r="AD208" s="359" t="s">
        <v>1917</v>
      </c>
      <c r="AE208" s="360">
        <f>SUMIFS('Forecast Summary-FY26'!$CA:$CA,'Forecast Summary-FY26'!$A:$A, 'Analysis-School'!$A208,'Forecast Summary-FY26'!$C:$C, 'Analysis-School'!AE$5,'Forecast Summary-FY26'!$D:$D, 'Analysis-School'!AE$3)</f>
        <v>5</v>
      </c>
      <c r="AF208" s="360">
        <f>SUMIFS('Forecast Summary-FY26'!$CA:$CA,'Forecast Summary-FY26'!$A:$A, 'Analysis-School'!$A208,'Forecast Summary-FY26'!$C:$C, 'Analysis-School'!AF$5,'Forecast Summary-FY26'!$D:$D, 'Analysis-School'!AF$3)</f>
        <v>10</v>
      </c>
      <c r="AG208" s="360">
        <f>SUMIFS('Forecast Summary-FY26'!$CA:$CA,'Forecast Summary-FY26'!$A:$A, 'Analysis-School'!$A208,'Forecast Summary-FY26'!$C:$C, 'Analysis-School'!AG$5,'Forecast Summary-FY26'!$D:$D, 'Analysis-School'!AG$3)</f>
        <v>12</v>
      </c>
      <c r="AH208" s="360">
        <f>SUMIFS('Forecast Summary-FY26'!$CA:$CA,'Forecast Summary-FY26'!$A:$A, 'Analysis-School'!$A208,'Forecast Summary-FY26'!$C:$C, 'Analysis-School'!AH$5,'Forecast Summary-FY26'!$D:$D, 'Analysis-School'!AH$3)</f>
        <v>8</v>
      </c>
      <c r="AI208" s="360">
        <f>SUMIFS('Forecast Summary-FY26'!$CA:$CA,'Forecast Summary-FY26'!$A:$A, 'Analysis-School'!$A208,'Forecast Summary-FY26'!$C:$C, 'Analysis-School'!AI$5,'Forecast Summary-FY26'!$D:$D, 'Analysis-School'!AI$3)</f>
        <v>9</v>
      </c>
      <c r="AJ208" s="360">
        <f>SUMIFS('Forecast Summary-FY26'!$CA:$CA,'Forecast Summary-FY26'!$A:$A, 'Analysis-School'!$A208,'Forecast Summary-FY26'!$C:$C, 'Analysis-School'!AJ$5,'Forecast Summary-FY26'!$D:$D, 'Analysis-School'!AJ$3)</f>
        <v>19</v>
      </c>
      <c r="AK208" s="360">
        <v>18.05</v>
      </c>
      <c r="AL208" s="360">
        <f>SUMIFS('Forecast Summary-FY25'!$CA:$CA,'Forecast Summary-FY25'!$A:$A, 'Analysis-School'!$A208,'Forecast Summary-FY25'!$C:$C, 'Analysis-School'!AL$5,'Forecast Summary-FY25'!$D:$D, 'Analysis-School'!AL$3)</f>
        <v>32</v>
      </c>
      <c r="AM208" s="360">
        <v>17.147500000000001</v>
      </c>
      <c r="AN208" s="360">
        <f>SUMIFS('Forecast Summary-FY25'!$CA:$CA,'Forecast Summary-FY25'!$A:$A, 'Analysis-School'!$A208,'Forecast Summary-FY25'!$C:$C, 'Analysis-School'!AN$5,'Forecast Summary-FY25'!$D:$D, 'Analysis-School'!AN$3)</f>
        <v>35.200000000000003</v>
      </c>
      <c r="AO208" s="360">
        <f>SUMIFS('Forecast Summary-FY26'!$CA:$CA,'Forecast Summary-FY26'!$A:$A, 'Analysis-School'!$A208,'Forecast Summary-FY26'!$C:$C, 'Analysis-School'!AO$5,'Forecast Summary-FY26'!$D:$D, 'Analysis-School'!AO$3)</f>
        <v>38.720000000000006</v>
      </c>
      <c r="AP208" s="442">
        <f t="shared" si="68"/>
        <v>1.0378947368421056</v>
      </c>
    </row>
    <row r="209" spans="1:42">
      <c r="A209" s="93" t="s">
        <v>123</v>
      </c>
      <c r="B209" s="354" t="s">
        <v>1936</v>
      </c>
      <c r="C209" s="355">
        <f>SUMIFS('Forecast Summary-FY26'!$BY:$BY,'Forecast Summary-FY26'!$A:$A, 'Analysis-School'!$A209,'Forecast Summary-FY26'!$C:$C, 'Analysis-School'!C$5,'Forecast Summary-FY26'!$D:$D, 'Analysis-School'!C$3)</f>
        <v>10</v>
      </c>
      <c r="D209" s="355">
        <f>SUMIFS('Forecast Summary-FY26'!$BY:$BY,'Forecast Summary-FY26'!$A:$A, 'Analysis-School'!$A209,'Forecast Summary-FY26'!$C:$C, 'Analysis-School'!D$5,'Forecast Summary-FY26'!$D:$D, 'Analysis-School'!D$3)</f>
        <v>9</v>
      </c>
      <c r="E209" s="355">
        <f>SUMIFS('Forecast Summary-FY26'!$BY:$BY,'Forecast Summary-FY26'!$A:$A, 'Analysis-School'!$A209,'Forecast Summary-FY26'!$C:$C, 'Analysis-School'!E$5,'Forecast Summary-FY26'!$D:$D, 'Analysis-School'!E$3)</f>
        <v>17</v>
      </c>
      <c r="F209" s="355">
        <f>SUMIFS('Forecast Summary-FY26'!$BY:$BY,'Forecast Summary-FY26'!$A:$A, 'Analysis-School'!$A209,'Forecast Summary-FY26'!$C:$C, 'Analysis-School'!F$5,'Forecast Summary-FY26'!$D:$D, 'Analysis-School'!F$3)</f>
        <v>24</v>
      </c>
      <c r="G209" s="355">
        <f>SUMIFS('Forecast Summary-FY26'!$BY:$BY,'Forecast Summary-FY26'!$A:$A, 'Analysis-School'!$A209,'Forecast Summary-FY26'!$C:$C, 'Analysis-School'!G$5,'Forecast Summary-FY26'!$D:$D, 'Analysis-School'!G$3)</f>
        <v>33</v>
      </c>
      <c r="H209" s="355">
        <f>SUMIFS('Forecast Summary-FY26'!$BY:$BY,'Forecast Summary-FY26'!$A:$A, 'Analysis-School'!$A209,'Forecast Summary-FY26'!$C:$C, 'Analysis-School'!H$5,'Forecast Summary-FY26'!$D:$D, 'Analysis-School'!H$3)</f>
        <v>21</v>
      </c>
      <c r="I209" s="355">
        <v>23.1</v>
      </c>
      <c r="J209" s="355">
        <f>SUMIFS('Forecast Summary-FY25'!$BY:$BY,'Forecast Summary-FY25'!$A:$A, 'Analysis-School'!$A209,'Forecast Summary-FY25'!$C:$C, 'Analysis-School'!J$5,'Forecast Summary-FY25'!$D:$D, 'Analysis-School'!J$3)</f>
        <v>32</v>
      </c>
      <c r="K209" s="355">
        <v>25.410000000000004</v>
      </c>
      <c r="L209" s="355">
        <f>SUMIFS('Forecast Summary-FY25'!$BY:$BY,'Forecast Summary-FY25'!$A:$A, 'Analysis-School'!$A209,'Forecast Summary-FY25'!$C:$C, 'Analysis-School'!L$5,'Forecast Summary-FY25'!$D:$D, 'Analysis-School'!L$3)</f>
        <v>34</v>
      </c>
      <c r="M209" s="355">
        <f>SUMIFS('Forecast Summary-FY26'!$BY:$BY,'Forecast Summary-FY26'!$A:$A, 'Analysis-School'!$A209,'Forecast Summary-FY26'!$C:$C, 'Analysis-School'!M$5,'Forecast Summary-FY26'!$D:$D, 'Analysis-School'!M$3)</f>
        <v>37</v>
      </c>
      <c r="N209" s="439">
        <f t="shared" si="66"/>
        <v>0.76190476190476186</v>
      </c>
      <c r="P209" s="354" t="s">
        <v>1936</v>
      </c>
      <c r="Q209" s="355">
        <f>SUMIFS('Forecast Summary-FY26'!$BZ:$BZ,'Forecast Summary-FY26'!$A:$A, 'Analysis-School'!$A209,'Forecast Summary-FY26'!$C:$C, 'Analysis-School'!Q$5,'Forecast Summary-FY26'!$D:$D, 'Analysis-School'!Q$3)</f>
        <v>19</v>
      </c>
      <c r="R209" s="355">
        <f>SUMIFS('Forecast Summary-FY26'!$BZ:$BZ,'Forecast Summary-FY26'!$A:$A, 'Analysis-School'!$A209,'Forecast Summary-FY26'!$C:$C, 'Analysis-School'!R$5,'Forecast Summary-FY26'!$D:$D, 'Analysis-School'!R$3)</f>
        <v>7</v>
      </c>
      <c r="S209" s="355">
        <f>SUMIFS('Forecast Summary-FY26'!$BZ:$BZ,'Forecast Summary-FY26'!$A:$A, 'Analysis-School'!$A209,'Forecast Summary-FY26'!$C:$C, 'Analysis-School'!S$5,'Forecast Summary-FY26'!$D:$D, 'Analysis-School'!S$3)</f>
        <v>6</v>
      </c>
      <c r="T209" s="355">
        <f>SUMIFS('Forecast Summary-FY26'!$BZ:$BZ,'Forecast Summary-FY26'!$A:$A, 'Analysis-School'!$A209,'Forecast Summary-FY26'!$C:$C, 'Analysis-School'!T$5,'Forecast Summary-FY26'!$D:$D, 'Analysis-School'!T$3)</f>
        <v>10</v>
      </c>
      <c r="U209" s="355">
        <f>SUMIFS('Forecast Summary-FY26'!$BZ:$BZ,'Forecast Summary-FY26'!$A:$A, 'Analysis-School'!$A209,'Forecast Summary-FY26'!$C:$C, 'Analysis-School'!U$5,'Forecast Summary-FY26'!$D:$D, 'Analysis-School'!U$3)</f>
        <v>23</v>
      </c>
      <c r="V209" s="355">
        <f>SUMIFS('Forecast Summary-FY26'!$BZ:$BZ,'Forecast Summary-FY26'!$A:$A, 'Analysis-School'!$A209,'Forecast Summary-FY26'!$C:$C, 'Analysis-School'!V$5,'Forecast Summary-FY26'!$D:$D, 'Analysis-School'!V$3)</f>
        <v>15</v>
      </c>
      <c r="W209" s="355">
        <v>19.8</v>
      </c>
      <c r="X209" s="355">
        <f>SUMIFS('Forecast Summary-FY25'!$BZ:$BZ,'Forecast Summary-FY25'!$A:$A, 'Analysis-School'!$A209,'Forecast Summary-FY25'!$C:$C, 'Analysis-School'!X$5,'Forecast Summary-FY25'!$D:$D, 'Analysis-School'!X$3)</f>
        <v>28</v>
      </c>
      <c r="Y209" s="355">
        <v>21.78</v>
      </c>
      <c r="Z209" s="355">
        <f>SUMIFS('Forecast Summary-FY25'!$BZ:$BZ,'Forecast Summary-FY25'!$A:$A, 'Analysis-School'!$A209,'Forecast Summary-FY25'!$C:$C, 'Analysis-School'!Z$5,'Forecast Summary-FY25'!$D:$D, 'Analysis-School'!Z$3)</f>
        <v>26.599999999999998</v>
      </c>
      <c r="AA209" s="355">
        <f>SUMIFS('Forecast Summary-FY26'!$BZ:$BZ,'Forecast Summary-FY26'!$A:$A, 'Analysis-School'!$A209,'Forecast Summary-FY26'!$C:$C, 'Analysis-School'!AA$5,'Forecast Summary-FY26'!$D:$D, 'Analysis-School'!AA$3)</f>
        <v>25.269999999999996</v>
      </c>
      <c r="AB209" s="439">
        <f t="shared" si="67"/>
        <v>0.68466666666666631</v>
      </c>
      <c r="AD209" s="354" t="s">
        <v>1936</v>
      </c>
      <c r="AE209" s="355">
        <f>SUMIFS('Forecast Summary-FY26'!$CA:$CA,'Forecast Summary-FY26'!$A:$A, 'Analysis-School'!$A209,'Forecast Summary-FY26'!$C:$C, 'Analysis-School'!AE$5,'Forecast Summary-FY26'!$D:$D, 'Analysis-School'!AE$3)</f>
        <v>0</v>
      </c>
      <c r="AF209" s="355">
        <f>SUMIFS('Forecast Summary-FY26'!$CA:$CA,'Forecast Summary-FY26'!$A:$A, 'Analysis-School'!$A209,'Forecast Summary-FY26'!$C:$C, 'Analysis-School'!AF$5,'Forecast Summary-FY26'!$D:$D, 'Analysis-School'!AF$3)</f>
        <v>0</v>
      </c>
      <c r="AG209" s="355">
        <f>SUMIFS('Forecast Summary-FY26'!$CA:$CA,'Forecast Summary-FY26'!$A:$A, 'Analysis-School'!$A209,'Forecast Summary-FY26'!$C:$C, 'Analysis-School'!AG$5,'Forecast Summary-FY26'!$D:$D, 'Analysis-School'!AG$3)</f>
        <v>0</v>
      </c>
      <c r="AH209" s="355">
        <f>SUMIFS('Forecast Summary-FY26'!$CA:$CA,'Forecast Summary-FY26'!$A:$A, 'Analysis-School'!$A209,'Forecast Summary-FY26'!$C:$C, 'Analysis-School'!AH$5,'Forecast Summary-FY26'!$D:$D, 'Analysis-School'!AH$3)</f>
        <v>0</v>
      </c>
      <c r="AI209" s="355">
        <f>SUMIFS('Forecast Summary-FY26'!$CA:$CA,'Forecast Summary-FY26'!$A:$A, 'Analysis-School'!$A209,'Forecast Summary-FY26'!$C:$C, 'Analysis-School'!AI$5,'Forecast Summary-FY26'!$D:$D, 'Analysis-School'!AI$3)</f>
        <v>0</v>
      </c>
      <c r="AJ209" s="355">
        <f>SUMIFS('Forecast Summary-FY26'!$CA:$CA,'Forecast Summary-FY26'!$A:$A, 'Analysis-School'!$A209,'Forecast Summary-FY26'!$C:$C, 'Analysis-School'!AJ$5,'Forecast Summary-FY26'!$D:$D, 'Analysis-School'!AJ$3)</f>
        <v>0</v>
      </c>
      <c r="AK209" s="355">
        <v>0</v>
      </c>
      <c r="AL209" s="355">
        <f>SUMIFS('Forecast Summary-FY25'!$CA:$CA,'Forecast Summary-FY25'!$A:$A, 'Analysis-School'!$A209,'Forecast Summary-FY25'!$C:$C, 'Analysis-School'!AL$5,'Forecast Summary-FY25'!$D:$D, 'Analysis-School'!AL$3)</f>
        <v>0</v>
      </c>
      <c r="AM209" s="355">
        <v>0</v>
      </c>
      <c r="AN209" s="355">
        <f>SUMIFS('Forecast Summary-FY25'!$CA:$CA,'Forecast Summary-FY25'!$A:$A, 'Analysis-School'!$A209,'Forecast Summary-FY25'!$C:$C, 'Analysis-School'!AN$5,'Forecast Summary-FY25'!$D:$D, 'Analysis-School'!AN$3)</f>
        <v>0</v>
      </c>
      <c r="AO209" s="355">
        <f>SUMIFS('Forecast Summary-FY26'!$CA:$CA,'Forecast Summary-FY26'!$A:$A, 'Analysis-School'!$A209,'Forecast Summary-FY26'!$C:$C, 'Analysis-School'!AO$5,'Forecast Summary-FY26'!$D:$D, 'Analysis-School'!AO$3)</f>
        <v>0</v>
      </c>
      <c r="AP209" s="439" t="str">
        <f t="shared" si="68"/>
        <v>NA</v>
      </c>
    </row>
    <row r="210" spans="1:42">
      <c r="A210" s="93" t="s">
        <v>125</v>
      </c>
      <c r="B210" s="359" t="s">
        <v>1891</v>
      </c>
      <c r="C210" s="360">
        <f>SUMIFS('Forecast Summary-FY26'!$BY:$BY,'Forecast Summary-FY26'!$A:$A, 'Analysis-School'!$A210,'Forecast Summary-FY26'!$C:$C, 'Analysis-School'!C$5,'Forecast Summary-FY26'!$D:$D, 'Analysis-School'!C$3)</f>
        <v>37</v>
      </c>
      <c r="D210" s="360">
        <f>SUMIFS('Forecast Summary-FY26'!$BY:$BY,'Forecast Summary-FY26'!$A:$A, 'Analysis-School'!$A210,'Forecast Summary-FY26'!$C:$C, 'Analysis-School'!D$5,'Forecast Summary-FY26'!$D:$D, 'Analysis-School'!D$3)</f>
        <v>60</v>
      </c>
      <c r="E210" s="360">
        <f>SUMIFS('Forecast Summary-FY26'!$BY:$BY,'Forecast Summary-FY26'!$A:$A, 'Analysis-School'!$A210,'Forecast Summary-FY26'!$C:$C, 'Analysis-School'!E$5,'Forecast Summary-FY26'!$D:$D, 'Analysis-School'!E$3)</f>
        <v>38</v>
      </c>
      <c r="F210" s="360">
        <f>SUMIFS('Forecast Summary-FY26'!$BY:$BY,'Forecast Summary-FY26'!$A:$A, 'Analysis-School'!$A210,'Forecast Summary-FY26'!$C:$C, 'Analysis-School'!F$5,'Forecast Summary-FY26'!$D:$D, 'Analysis-School'!F$3)</f>
        <v>56</v>
      </c>
      <c r="G210" s="360">
        <f>SUMIFS('Forecast Summary-FY26'!$BY:$BY,'Forecast Summary-FY26'!$A:$A, 'Analysis-School'!$A210,'Forecast Summary-FY26'!$C:$C, 'Analysis-School'!G$5,'Forecast Summary-FY26'!$D:$D, 'Analysis-School'!G$3)</f>
        <v>60</v>
      </c>
      <c r="H210" s="360">
        <f>SUMIFS('Forecast Summary-FY26'!$BY:$BY,'Forecast Summary-FY26'!$A:$A, 'Analysis-School'!$A210,'Forecast Summary-FY26'!$C:$C, 'Analysis-School'!H$5,'Forecast Summary-FY26'!$D:$D, 'Analysis-School'!H$3)</f>
        <v>54</v>
      </c>
      <c r="I210" s="360">
        <v>57.628126705763428</v>
      </c>
      <c r="J210" s="360">
        <f>SUMIFS('Forecast Summary-FY25'!$BY:$BY,'Forecast Summary-FY25'!$A:$A, 'Analysis-School'!$A210,'Forecast Summary-FY25'!$C:$C, 'Analysis-School'!J$5,'Forecast Summary-FY25'!$D:$D, 'Analysis-School'!J$3)</f>
        <v>66</v>
      </c>
      <c r="K210" s="360">
        <v>59.905195180482238</v>
      </c>
      <c r="L210" s="360">
        <f>SUMIFS('Forecast Summary-FY25'!$BY:$BY,'Forecast Summary-FY25'!$A:$A, 'Analysis-School'!$A210,'Forecast Summary-FY25'!$C:$C, 'Analysis-School'!L$5,'Forecast Summary-FY25'!$D:$D, 'Analysis-School'!L$3)</f>
        <v>62.699999999999996</v>
      </c>
      <c r="M210" s="360">
        <f>SUMIFS('Forecast Summary-FY26'!$BY:$BY,'Forecast Summary-FY26'!$A:$A, 'Analysis-School'!$A210,'Forecast Summary-FY26'!$C:$C, 'Analysis-School'!M$5,'Forecast Summary-FY26'!$D:$D, 'Analysis-School'!M$3)</f>
        <v>59.564999999999991</v>
      </c>
      <c r="N210" s="442">
        <f t="shared" si="66"/>
        <v>0.10305555555555546</v>
      </c>
      <c r="P210" s="359" t="s">
        <v>1891</v>
      </c>
      <c r="Q210" s="360">
        <f>SUMIFS('Forecast Summary-FY26'!$BZ:$BZ,'Forecast Summary-FY26'!$A:$A, 'Analysis-School'!$A210,'Forecast Summary-FY26'!$C:$C, 'Analysis-School'!Q$5,'Forecast Summary-FY26'!$D:$D, 'Analysis-School'!Q$3)</f>
        <v>456</v>
      </c>
      <c r="R210" s="360">
        <f>SUMIFS('Forecast Summary-FY26'!$BZ:$BZ,'Forecast Summary-FY26'!$A:$A, 'Analysis-School'!$A210,'Forecast Summary-FY26'!$C:$C, 'Analysis-School'!R$5,'Forecast Summary-FY26'!$D:$D, 'Analysis-School'!R$3)</f>
        <v>442</v>
      </c>
      <c r="S210" s="360">
        <f>SUMIFS('Forecast Summary-FY26'!$BZ:$BZ,'Forecast Summary-FY26'!$A:$A, 'Analysis-School'!$A210,'Forecast Summary-FY26'!$C:$C, 'Analysis-School'!S$5,'Forecast Summary-FY26'!$D:$D, 'Analysis-School'!S$3)</f>
        <v>441</v>
      </c>
      <c r="T210" s="360">
        <f>SUMIFS('Forecast Summary-FY26'!$BZ:$BZ,'Forecast Summary-FY26'!$A:$A, 'Analysis-School'!$A210,'Forecast Summary-FY26'!$C:$C, 'Analysis-School'!T$5,'Forecast Summary-FY26'!$D:$D, 'Analysis-School'!T$3)</f>
        <v>528</v>
      </c>
      <c r="U210" s="360">
        <f>SUMIFS('Forecast Summary-FY26'!$BZ:$BZ,'Forecast Summary-FY26'!$A:$A, 'Analysis-School'!$A210,'Forecast Summary-FY26'!$C:$C, 'Analysis-School'!U$5,'Forecast Summary-FY26'!$D:$D, 'Analysis-School'!U$3)</f>
        <v>590</v>
      </c>
      <c r="V210" s="360">
        <f>SUMIFS('Forecast Summary-FY26'!$BZ:$BZ,'Forecast Summary-FY26'!$A:$A, 'Analysis-School'!$A210,'Forecast Summary-FY26'!$C:$C, 'Analysis-School'!V$5,'Forecast Summary-FY26'!$D:$D, 'Analysis-School'!V$3)</f>
        <v>592</v>
      </c>
      <c r="W210" s="360">
        <v>645.85446542863201</v>
      </c>
      <c r="X210" s="360">
        <f>SUMIFS('Forecast Summary-FY25'!$BZ:$BZ,'Forecast Summary-FY25'!$A:$A, 'Analysis-School'!$A210,'Forecast Summary-FY25'!$C:$C, 'Analysis-School'!X$5,'Forecast Summary-FY25'!$D:$D, 'Analysis-School'!X$3)</f>
        <v>640</v>
      </c>
      <c r="Y210" s="360">
        <v>684.69650294933126</v>
      </c>
      <c r="Z210" s="360">
        <f>SUMIFS('Forecast Summary-FY25'!$BZ:$BZ,'Forecast Summary-FY25'!$A:$A, 'Analysis-School'!$A210,'Forecast Summary-FY25'!$C:$C, 'Analysis-School'!Z$5,'Forecast Summary-FY25'!$D:$D, 'Analysis-School'!Z$3)</f>
        <v>640</v>
      </c>
      <c r="AA210" s="360">
        <f>SUMIFS('Forecast Summary-FY26'!$BZ:$BZ,'Forecast Summary-FY26'!$A:$A, 'Analysis-School'!$A210,'Forecast Summary-FY26'!$C:$C, 'Analysis-School'!AA$5,'Forecast Summary-FY26'!$D:$D, 'Analysis-School'!AA$3)</f>
        <v>636</v>
      </c>
      <c r="AB210" s="442">
        <f t="shared" si="67"/>
        <v>7.4324324324324342E-2</v>
      </c>
      <c r="AD210" s="359" t="s">
        <v>1891</v>
      </c>
      <c r="AE210" s="360">
        <f>SUMIFS('Forecast Summary-FY26'!$CA:$CA,'Forecast Summary-FY26'!$A:$A, 'Analysis-School'!$A210,'Forecast Summary-FY26'!$C:$C, 'Analysis-School'!AE$5,'Forecast Summary-FY26'!$D:$D, 'Analysis-School'!AE$3)</f>
        <v>0</v>
      </c>
      <c r="AF210" s="360">
        <f>SUMIFS('Forecast Summary-FY26'!$CA:$CA,'Forecast Summary-FY26'!$A:$A, 'Analysis-School'!$A210,'Forecast Summary-FY26'!$C:$C, 'Analysis-School'!AF$5,'Forecast Summary-FY26'!$D:$D, 'Analysis-School'!AF$3)</f>
        <v>0</v>
      </c>
      <c r="AG210" s="360">
        <f>SUMIFS('Forecast Summary-FY26'!$CA:$CA,'Forecast Summary-FY26'!$A:$A, 'Analysis-School'!$A210,'Forecast Summary-FY26'!$C:$C, 'Analysis-School'!AG$5,'Forecast Summary-FY26'!$D:$D, 'Analysis-School'!AG$3)</f>
        <v>0</v>
      </c>
      <c r="AH210" s="360">
        <f>SUMIFS('Forecast Summary-FY26'!$CA:$CA,'Forecast Summary-FY26'!$A:$A, 'Analysis-School'!$A210,'Forecast Summary-FY26'!$C:$C, 'Analysis-School'!AH$5,'Forecast Summary-FY26'!$D:$D, 'Analysis-School'!AH$3)</f>
        <v>0</v>
      </c>
      <c r="AI210" s="360">
        <f>SUMIFS('Forecast Summary-FY26'!$CA:$CA,'Forecast Summary-FY26'!$A:$A, 'Analysis-School'!$A210,'Forecast Summary-FY26'!$C:$C, 'Analysis-School'!AI$5,'Forecast Summary-FY26'!$D:$D, 'Analysis-School'!AI$3)</f>
        <v>0</v>
      </c>
      <c r="AJ210" s="360">
        <f>SUMIFS('Forecast Summary-FY26'!$CA:$CA,'Forecast Summary-FY26'!$A:$A, 'Analysis-School'!$A210,'Forecast Summary-FY26'!$C:$C, 'Analysis-School'!AJ$5,'Forecast Summary-FY26'!$D:$D, 'Analysis-School'!AJ$3)</f>
        <v>0</v>
      </c>
      <c r="AK210" s="360">
        <v>0</v>
      </c>
      <c r="AL210" s="360">
        <f>SUMIFS('Forecast Summary-FY25'!$CA:$CA,'Forecast Summary-FY25'!$A:$A, 'Analysis-School'!$A210,'Forecast Summary-FY25'!$C:$C, 'Analysis-School'!AL$5,'Forecast Summary-FY25'!$D:$D, 'Analysis-School'!AL$3)</f>
        <v>0</v>
      </c>
      <c r="AM210" s="360">
        <v>0</v>
      </c>
      <c r="AN210" s="360">
        <f>SUMIFS('Forecast Summary-FY25'!$CA:$CA,'Forecast Summary-FY25'!$A:$A, 'Analysis-School'!$A210,'Forecast Summary-FY25'!$C:$C, 'Analysis-School'!AN$5,'Forecast Summary-FY25'!$D:$D, 'Analysis-School'!AN$3)</f>
        <v>0</v>
      </c>
      <c r="AO210" s="360">
        <f>SUMIFS('Forecast Summary-FY26'!$CA:$CA,'Forecast Summary-FY26'!$A:$A, 'Analysis-School'!$A210,'Forecast Summary-FY26'!$C:$C, 'Analysis-School'!AO$5,'Forecast Summary-FY26'!$D:$D, 'Analysis-School'!AO$3)</f>
        <v>0</v>
      </c>
      <c r="AP210" s="442" t="str">
        <f t="shared" si="68"/>
        <v>NA</v>
      </c>
    </row>
    <row r="211" spans="1:42">
      <c r="A211" s="93" t="s">
        <v>127</v>
      </c>
      <c r="B211" s="354" t="s">
        <v>1892</v>
      </c>
      <c r="C211" s="355">
        <f>SUMIFS('Forecast Summary-FY26'!$BY:$BY,'Forecast Summary-FY26'!$A:$A, 'Analysis-School'!$A211,'Forecast Summary-FY26'!$C:$C, 'Analysis-School'!C$5,'Forecast Summary-FY26'!$D:$D, 'Analysis-School'!C$3)</f>
        <v>6</v>
      </c>
      <c r="D211" s="355">
        <f>SUMIFS('Forecast Summary-FY26'!$BY:$BY,'Forecast Summary-FY26'!$A:$A, 'Analysis-School'!$A211,'Forecast Summary-FY26'!$C:$C, 'Analysis-School'!D$5,'Forecast Summary-FY26'!$D:$D, 'Analysis-School'!D$3)</f>
        <v>8</v>
      </c>
      <c r="E211" s="355">
        <f>SUMIFS('Forecast Summary-FY26'!$BY:$BY,'Forecast Summary-FY26'!$A:$A, 'Analysis-School'!$A211,'Forecast Summary-FY26'!$C:$C, 'Analysis-School'!E$5,'Forecast Summary-FY26'!$D:$D, 'Analysis-School'!E$3)</f>
        <v>8</v>
      </c>
      <c r="F211" s="355">
        <f>SUMIFS('Forecast Summary-FY26'!$BY:$BY,'Forecast Summary-FY26'!$A:$A, 'Analysis-School'!$A211,'Forecast Summary-FY26'!$C:$C, 'Analysis-School'!F$5,'Forecast Summary-FY26'!$D:$D, 'Analysis-School'!F$3)</f>
        <v>7</v>
      </c>
      <c r="G211" s="355">
        <f>SUMIFS('Forecast Summary-FY26'!$BY:$BY,'Forecast Summary-FY26'!$A:$A, 'Analysis-School'!$A211,'Forecast Summary-FY26'!$C:$C, 'Analysis-School'!G$5,'Forecast Summary-FY26'!$D:$D, 'Analysis-School'!G$3)</f>
        <v>6</v>
      </c>
      <c r="H211" s="355">
        <f>SUMIFS('Forecast Summary-FY26'!$BY:$BY,'Forecast Summary-FY26'!$A:$A, 'Analysis-School'!$A211,'Forecast Summary-FY26'!$C:$C, 'Analysis-School'!H$5,'Forecast Summary-FY26'!$D:$D, 'Analysis-School'!H$3)</f>
        <v>12</v>
      </c>
      <c r="I211" s="355">
        <v>11.399999999999999</v>
      </c>
      <c r="J211" s="355">
        <f>SUMIFS('Forecast Summary-FY25'!$BY:$BY,'Forecast Summary-FY25'!$A:$A, 'Analysis-School'!$A211,'Forecast Summary-FY25'!$C:$C, 'Analysis-School'!J$5,'Forecast Summary-FY25'!$D:$D, 'Analysis-School'!J$3)</f>
        <v>22</v>
      </c>
      <c r="K211" s="355">
        <v>10.829999999999998</v>
      </c>
      <c r="L211" s="355">
        <f>SUMIFS('Forecast Summary-FY25'!$BY:$BY,'Forecast Summary-FY25'!$A:$A, 'Analysis-School'!$A211,'Forecast Summary-FY25'!$C:$C, 'Analysis-School'!L$5,'Forecast Summary-FY25'!$D:$D, 'Analysis-School'!L$3)</f>
        <v>24</v>
      </c>
      <c r="M211" s="355">
        <f>SUMIFS('Forecast Summary-FY26'!$BY:$BY,'Forecast Summary-FY26'!$A:$A, 'Analysis-School'!$A211,'Forecast Summary-FY26'!$C:$C, 'Analysis-School'!M$5,'Forecast Summary-FY26'!$D:$D, 'Analysis-School'!M$3)</f>
        <v>26</v>
      </c>
      <c r="N211" s="439">
        <f t="shared" si="66"/>
        <v>1.1666666666666665</v>
      </c>
      <c r="P211" s="354" t="s">
        <v>1892</v>
      </c>
      <c r="Q211" s="355">
        <f>SUMIFS('Forecast Summary-FY26'!$BZ:$BZ,'Forecast Summary-FY26'!$A:$A, 'Analysis-School'!$A211,'Forecast Summary-FY26'!$C:$C, 'Analysis-School'!Q$5,'Forecast Summary-FY26'!$D:$D, 'Analysis-School'!Q$3)</f>
        <v>12</v>
      </c>
      <c r="R211" s="355">
        <f>SUMIFS('Forecast Summary-FY26'!$BZ:$BZ,'Forecast Summary-FY26'!$A:$A, 'Analysis-School'!$A211,'Forecast Summary-FY26'!$C:$C, 'Analysis-School'!R$5,'Forecast Summary-FY26'!$D:$D, 'Analysis-School'!R$3)</f>
        <v>16</v>
      </c>
      <c r="S211" s="355">
        <f>SUMIFS('Forecast Summary-FY26'!$BZ:$BZ,'Forecast Summary-FY26'!$A:$A, 'Analysis-School'!$A211,'Forecast Summary-FY26'!$C:$C, 'Analysis-School'!S$5,'Forecast Summary-FY26'!$D:$D, 'Analysis-School'!S$3)</f>
        <v>12</v>
      </c>
      <c r="T211" s="355">
        <f>SUMIFS('Forecast Summary-FY26'!$BZ:$BZ,'Forecast Summary-FY26'!$A:$A, 'Analysis-School'!$A211,'Forecast Summary-FY26'!$C:$C, 'Analysis-School'!T$5,'Forecast Summary-FY26'!$D:$D, 'Analysis-School'!T$3)</f>
        <v>15</v>
      </c>
      <c r="U211" s="355">
        <f>SUMIFS('Forecast Summary-FY26'!$BZ:$BZ,'Forecast Summary-FY26'!$A:$A, 'Analysis-School'!$A211,'Forecast Summary-FY26'!$C:$C, 'Analysis-School'!U$5,'Forecast Summary-FY26'!$D:$D, 'Analysis-School'!U$3)</f>
        <v>28</v>
      </c>
      <c r="V211" s="355">
        <f>SUMIFS('Forecast Summary-FY26'!$BZ:$BZ,'Forecast Summary-FY26'!$A:$A, 'Analysis-School'!$A211,'Forecast Summary-FY26'!$C:$C, 'Analysis-School'!V$5,'Forecast Summary-FY26'!$D:$D, 'Analysis-School'!V$3)</f>
        <v>14</v>
      </c>
      <c r="W211" s="355">
        <v>15.400000000000002</v>
      </c>
      <c r="X211" s="355">
        <f>SUMIFS('Forecast Summary-FY25'!$BZ:$BZ,'Forecast Summary-FY25'!$A:$A, 'Analysis-School'!$A211,'Forecast Summary-FY25'!$C:$C, 'Analysis-School'!X$5,'Forecast Summary-FY25'!$D:$D, 'Analysis-School'!X$3)</f>
        <v>36</v>
      </c>
      <c r="Y211" s="355">
        <v>16.940000000000005</v>
      </c>
      <c r="Z211" s="355">
        <f>SUMIFS('Forecast Summary-FY25'!$BZ:$BZ,'Forecast Summary-FY25'!$A:$A, 'Analysis-School'!$A211,'Forecast Summary-FY25'!$C:$C, 'Analysis-School'!Z$5,'Forecast Summary-FY25'!$D:$D, 'Analysis-School'!Z$3)</f>
        <v>34.199999999999996</v>
      </c>
      <c r="AA211" s="355">
        <f>SUMIFS('Forecast Summary-FY26'!$BZ:$BZ,'Forecast Summary-FY26'!$A:$A, 'Analysis-School'!$A211,'Forecast Summary-FY26'!$C:$C, 'Analysis-School'!AA$5,'Forecast Summary-FY26'!$D:$D, 'Analysis-School'!AA$3)</f>
        <v>26.172499999999996</v>
      </c>
      <c r="AB211" s="439">
        <f t="shared" si="67"/>
        <v>0.86946428571428536</v>
      </c>
      <c r="AD211" s="354" t="s">
        <v>1892</v>
      </c>
      <c r="AE211" s="355">
        <f>SUMIFS('Forecast Summary-FY26'!$CA:$CA,'Forecast Summary-FY26'!$A:$A, 'Analysis-School'!$A211,'Forecast Summary-FY26'!$C:$C, 'Analysis-School'!AE$5,'Forecast Summary-FY26'!$D:$D, 'Analysis-School'!AE$3)</f>
        <v>0</v>
      </c>
      <c r="AF211" s="355">
        <f>SUMIFS('Forecast Summary-FY26'!$CA:$CA,'Forecast Summary-FY26'!$A:$A, 'Analysis-School'!$A211,'Forecast Summary-FY26'!$C:$C, 'Analysis-School'!AF$5,'Forecast Summary-FY26'!$D:$D, 'Analysis-School'!AF$3)</f>
        <v>0</v>
      </c>
      <c r="AG211" s="355">
        <f>SUMIFS('Forecast Summary-FY26'!$CA:$CA,'Forecast Summary-FY26'!$A:$A, 'Analysis-School'!$A211,'Forecast Summary-FY26'!$C:$C, 'Analysis-School'!AG$5,'Forecast Summary-FY26'!$D:$D, 'Analysis-School'!AG$3)</f>
        <v>0</v>
      </c>
      <c r="AH211" s="355">
        <f>SUMIFS('Forecast Summary-FY26'!$CA:$CA,'Forecast Summary-FY26'!$A:$A, 'Analysis-School'!$A211,'Forecast Summary-FY26'!$C:$C, 'Analysis-School'!AH$5,'Forecast Summary-FY26'!$D:$D, 'Analysis-School'!AH$3)</f>
        <v>0</v>
      </c>
      <c r="AI211" s="355">
        <f>SUMIFS('Forecast Summary-FY26'!$CA:$CA,'Forecast Summary-FY26'!$A:$A, 'Analysis-School'!$A211,'Forecast Summary-FY26'!$C:$C, 'Analysis-School'!AI$5,'Forecast Summary-FY26'!$D:$D, 'Analysis-School'!AI$3)</f>
        <v>0</v>
      </c>
      <c r="AJ211" s="355">
        <f>SUMIFS('Forecast Summary-FY26'!$CA:$CA,'Forecast Summary-FY26'!$A:$A, 'Analysis-School'!$A211,'Forecast Summary-FY26'!$C:$C, 'Analysis-School'!AJ$5,'Forecast Summary-FY26'!$D:$D, 'Analysis-School'!AJ$3)</f>
        <v>0</v>
      </c>
      <c r="AK211" s="355">
        <v>0</v>
      </c>
      <c r="AL211" s="355">
        <f>SUMIFS('Forecast Summary-FY25'!$CA:$CA,'Forecast Summary-FY25'!$A:$A, 'Analysis-School'!$A211,'Forecast Summary-FY25'!$C:$C, 'Analysis-School'!AL$5,'Forecast Summary-FY25'!$D:$D, 'Analysis-School'!AL$3)</f>
        <v>0</v>
      </c>
      <c r="AM211" s="355">
        <v>0</v>
      </c>
      <c r="AN211" s="355">
        <f>SUMIFS('Forecast Summary-FY25'!$CA:$CA,'Forecast Summary-FY25'!$A:$A, 'Analysis-School'!$A211,'Forecast Summary-FY25'!$C:$C, 'Analysis-School'!AN$5,'Forecast Summary-FY25'!$D:$D, 'Analysis-School'!AN$3)</f>
        <v>0</v>
      </c>
      <c r="AO211" s="355">
        <f>SUMIFS('Forecast Summary-FY26'!$CA:$CA,'Forecast Summary-FY26'!$A:$A, 'Analysis-School'!$A211,'Forecast Summary-FY26'!$C:$C, 'Analysis-School'!AO$5,'Forecast Summary-FY26'!$D:$D, 'Analysis-School'!AO$3)</f>
        <v>0</v>
      </c>
      <c r="AP211" s="439" t="str">
        <f t="shared" si="68"/>
        <v>NA</v>
      </c>
    </row>
    <row r="212" spans="1:42">
      <c r="A212" s="93" t="s">
        <v>129</v>
      </c>
      <c r="B212" s="359" t="s">
        <v>1893</v>
      </c>
      <c r="C212" s="360">
        <f>SUMIFS('Forecast Summary-FY26'!$BY:$BY,'Forecast Summary-FY26'!$A:$A, 'Analysis-School'!$A212,'Forecast Summary-FY26'!$C:$C, 'Analysis-School'!C$5,'Forecast Summary-FY26'!$D:$D, 'Analysis-School'!C$3)</f>
        <v>10</v>
      </c>
      <c r="D212" s="360">
        <f>SUMIFS('Forecast Summary-FY26'!$BY:$BY,'Forecast Summary-FY26'!$A:$A, 'Analysis-School'!$A212,'Forecast Summary-FY26'!$C:$C, 'Analysis-School'!D$5,'Forecast Summary-FY26'!$D:$D, 'Analysis-School'!D$3)</f>
        <v>2</v>
      </c>
      <c r="E212" s="360">
        <f>SUMIFS('Forecast Summary-FY26'!$BY:$BY,'Forecast Summary-FY26'!$A:$A, 'Analysis-School'!$A212,'Forecast Summary-FY26'!$C:$C, 'Analysis-School'!E$5,'Forecast Summary-FY26'!$D:$D, 'Analysis-School'!E$3)</f>
        <v>3</v>
      </c>
      <c r="F212" s="360">
        <f>SUMIFS('Forecast Summary-FY26'!$BY:$BY,'Forecast Summary-FY26'!$A:$A, 'Analysis-School'!$A212,'Forecast Summary-FY26'!$C:$C, 'Analysis-School'!F$5,'Forecast Summary-FY26'!$D:$D, 'Analysis-School'!F$3)</f>
        <v>3</v>
      </c>
      <c r="G212" s="360">
        <f>SUMIFS('Forecast Summary-FY26'!$BY:$BY,'Forecast Summary-FY26'!$A:$A, 'Analysis-School'!$A212,'Forecast Summary-FY26'!$C:$C, 'Analysis-School'!G$5,'Forecast Summary-FY26'!$D:$D, 'Analysis-School'!G$3)</f>
        <v>10</v>
      </c>
      <c r="H212" s="360">
        <f>SUMIFS('Forecast Summary-FY26'!$BY:$BY,'Forecast Summary-FY26'!$A:$A, 'Analysis-School'!$A212,'Forecast Summary-FY26'!$C:$C, 'Analysis-School'!H$5,'Forecast Summary-FY26'!$D:$D, 'Analysis-School'!H$3)</f>
        <v>10</v>
      </c>
      <c r="I212" s="360">
        <v>11</v>
      </c>
      <c r="J212" s="360">
        <f>SUMIFS('Forecast Summary-FY25'!$BY:$BY,'Forecast Summary-FY25'!$A:$A, 'Analysis-School'!$A212,'Forecast Summary-FY25'!$C:$C, 'Analysis-School'!J$5,'Forecast Summary-FY25'!$D:$D, 'Analysis-School'!J$3)</f>
        <v>11</v>
      </c>
      <c r="K212" s="360">
        <v>12.100000000000001</v>
      </c>
      <c r="L212" s="360">
        <f>SUMIFS('Forecast Summary-FY25'!$BY:$BY,'Forecast Summary-FY25'!$A:$A, 'Analysis-School'!$A212,'Forecast Summary-FY25'!$C:$C, 'Analysis-School'!L$5,'Forecast Summary-FY25'!$D:$D, 'Analysis-School'!L$3)</f>
        <v>10.45</v>
      </c>
      <c r="M212" s="360">
        <f>SUMIFS('Forecast Summary-FY26'!$BY:$BY,'Forecast Summary-FY26'!$A:$A, 'Analysis-School'!$A212,'Forecast Summary-FY26'!$C:$C, 'Analysis-School'!M$5,'Forecast Summary-FY26'!$D:$D, 'Analysis-School'!M$3)</f>
        <v>9.9274999999999984</v>
      </c>
      <c r="N212" s="442">
        <f t="shared" si="66"/>
        <v>-7.2500000000002007E-3</v>
      </c>
      <c r="P212" s="359" t="s">
        <v>1893</v>
      </c>
      <c r="Q212" s="360">
        <f>SUMIFS('Forecast Summary-FY26'!$BZ:$BZ,'Forecast Summary-FY26'!$A:$A, 'Analysis-School'!$A212,'Forecast Summary-FY26'!$C:$C, 'Analysis-School'!Q$5,'Forecast Summary-FY26'!$D:$D, 'Analysis-School'!Q$3)</f>
        <v>16</v>
      </c>
      <c r="R212" s="360">
        <f>SUMIFS('Forecast Summary-FY26'!$BZ:$BZ,'Forecast Summary-FY26'!$A:$A, 'Analysis-School'!$A212,'Forecast Summary-FY26'!$C:$C, 'Analysis-School'!R$5,'Forecast Summary-FY26'!$D:$D, 'Analysis-School'!R$3)</f>
        <v>10</v>
      </c>
      <c r="S212" s="360">
        <f>SUMIFS('Forecast Summary-FY26'!$BZ:$BZ,'Forecast Summary-FY26'!$A:$A, 'Analysis-School'!$A212,'Forecast Summary-FY26'!$C:$C, 'Analysis-School'!S$5,'Forecast Summary-FY26'!$D:$D, 'Analysis-School'!S$3)</f>
        <v>10</v>
      </c>
      <c r="T212" s="360">
        <f>SUMIFS('Forecast Summary-FY26'!$BZ:$BZ,'Forecast Summary-FY26'!$A:$A, 'Analysis-School'!$A212,'Forecast Summary-FY26'!$C:$C, 'Analysis-School'!T$5,'Forecast Summary-FY26'!$D:$D, 'Analysis-School'!T$3)</f>
        <v>17</v>
      </c>
      <c r="U212" s="360">
        <f>SUMIFS('Forecast Summary-FY26'!$BZ:$BZ,'Forecast Summary-FY26'!$A:$A, 'Analysis-School'!$A212,'Forecast Summary-FY26'!$C:$C, 'Analysis-School'!U$5,'Forecast Summary-FY26'!$D:$D, 'Analysis-School'!U$3)</f>
        <v>12</v>
      </c>
      <c r="V212" s="360">
        <f>SUMIFS('Forecast Summary-FY26'!$BZ:$BZ,'Forecast Summary-FY26'!$A:$A, 'Analysis-School'!$A212,'Forecast Summary-FY26'!$C:$C, 'Analysis-School'!V$5,'Forecast Summary-FY26'!$D:$D, 'Analysis-School'!V$3)</f>
        <v>14</v>
      </c>
      <c r="W212" s="360">
        <v>14.468367346938779</v>
      </c>
      <c r="X212" s="360">
        <f>SUMIFS('Forecast Summary-FY25'!$BZ:$BZ,'Forecast Summary-FY25'!$A:$A, 'Analysis-School'!$A212,'Forecast Summary-FY25'!$C:$C, 'Analysis-School'!X$5,'Forecast Summary-FY25'!$D:$D, 'Analysis-School'!X$3)</f>
        <v>18</v>
      </c>
      <c r="Y212" s="360">
        <v>14.936734693877558</v>
      </c>
      <c r="Z212" s="360">
        <f>SUMIFS('Forecast Summary-FY25'!$BZ:$BZ,'Forecast Summary-FY25'!$A:$A, 'Analysis-School'!$A212,'Forecast Summary-FY25'!$C:$C, 'Analysis-School'!Z$5,'Forecast Summary-FY25'!$D:$D, 'Analysis-School'!Z$3)</f>
        <v>17.099999999999998</v>
      </c>
      <c r="AA212" s="360">
        <f>SUMIFS('Forecast Summary-FY26'!$BZ:$BZ,'Forecast Summary-FY26'!$A:$A, 'Analysis-School'!$A212,'Forecast Summary-FY26'!$C:$C, 'Analysis-School'!AA$5,'Forecast Summary-FY26'!$D:$D, 'Analysis-School'!AA$3)</f>
        <v>13</v>
      </c>
      <c r="AB212" s="442">
        <f t="shared" si="67"/>
        <v>-7.1428571428571397E-2</v>
      </c>
      <c r="AD212" s="359" t="s">
        <v>1893</v>
      </c>
      <c r="AE212" s="360">
        <f>SUMIFS('Forecast Summary-FY26'!$CA:$CA,'Forecast Summary-FY26'!$A:$A, 'Analysis-School'!$A212,'Forecast Summary-FY26'!$C:$C, 'Analysis-School'!AE$5,'Forecast Summary-FY26'!$D:$D, 'Analysis-School'!AE$3)</f>
        <v>0</v>
      </c>
      <c r="AF212" s="360">
        <f>SUMIFS('Forecast Summary-FY26'!$CA:$CA,'Forecast Summary-FY26'!$A:$A, 'Analysis-School'!$A212,'Forecast Summary-FY26'!$C:$C, 'Analysis-School'!AF$5,'Forecast Summary-FY26'!$D:$D, 'Analysis-School'!AF$3)</f>
        <v>0</v>
      </c>
      <c r="AG212" s="360">
        <f>SUMIFS('Forecast Summary-FY26'!$CA:$CA,'Forecast Summary-FY26'!$A:$A, 'Analysis-School'!$A212,'Forecast Summary-FY26'!$C:$C, 'Analysis-School'!AG$5,'Forecast Summary-FY26'!$D:$D, 'Analysis-School'!AG$3)</f>
        <v>0</v>
      </c>
      <c r="AH212" s="360">
        <f>SUMIFS('Forecast Summary-FY26'!$CA:$CA,'Forecast Summary-FY26'!$A:$A, 'Analysis-School'!$A212,'Forecast Summary-FY26'!$C:$C, 'Analysis-School'!AH$5,'Forecast Summary-FY26'!$D:$D, 'Analysis-School'!AH$3)</f>
        <v>0</v>
      </c>
      <c r="AI212" s="360">
        <f>SUMIFS('Forecast Summary-FY26'!$CA:$CA,'Forecast Summary-FY26'!$A:$A, 'Analysis-School'!$A212,'Forecast Summary-FY26'!$C:$C, 'Analysis-School'!AI$5,'Forecast Summary-FY26'!$D:$D, 'Analysis-School'!AI$3)</f>
        <v>0</v>
      </c>
      <c r="AJ212" s="360">
        <f>SUMIFS('Forecast Summary-FY26'!$CA:$CA,'Forecast Summary-FY26'!$A:$A, 'Analysis-School'!$A212,'Forecast Summary-FY26'!$C:$C, 'Analysis-School'!AJ$5,'Forecast Summary-FY26'!$D:$D, 'Analysis-School'!AJ$3)</f>
        <v>0</v>
      </c>
      <c r="AK212" s="360">
        <v>0</v>
      </c>
      <c r="AL212" s="360">
        <f>SUMIFS('Forecast Summary-FY25'!$CA:$CA,'Forecast Summary-FY25'!$A:$A, 'Analysis-School'!$A212,'Forecast Summary-FY25'!$C:$C, 'Analysis-School'!AL$5,'Forecast Summary-FY25'!$D:$D, 'Analysis-School'!AL$3)</f>
        <v>0</v>
      </c>
      <c r="AM212" s="360">
        <v>0</v>
      </c>
      <c r="AN212" s="360">
        <f>SUMIFS('Forecast Summary-FY25'!$CA:$CA,'Forecast Summary-FY25'!$A:$A, 'Analysis-School'!$A212,'Forecast Summary-FY25'!$C:$C, 'Analysis-School'!AN$5,'Forecast Summary-FY25'!$D:$D, 'Analysis-School'!AN$3)</f>
        <v>0</v>
      </c>
      <c r="AO212" s="360">
        <f>SUMIFS('Forecast Summary-FY26'!$CA:$CA,'Forecast Summary-FY26'!$A:$A, 'Analysis-School'!$A212,'Forecast Summary-FY26'!$C:$C, 'Analysis-School'!AO$5,'Forecast Summary-FY26'!$D:$D, 'Analysis-School'!AO$3)</f>
        <v>0</v>
      </c>
      <c r="AP212" s="442" t="str">
        <f t="shared" si="68"/>
        <v>NA</v>
      </c>
    </row>
    <row r="213" spans="1:42">
      <c r="A213" s="93" t="s">
        <v>131</v>
      </c>
      <c r="B213" s="354" t="s">
        <v>1894</v>
      </c>
      <c r="C213" s="355">
        <f>SUMIFS('Forecast Summary-FY26'!$BY:$BY,'Forecast Summary-FY26'!$A:$A, 'Analysis-School'!$A213,'Forecast Summary-FY26'!$C:$C, 'Analysis-School'!C$5,'Forecast Summary-FY26'!$D:$D, 'Analysis-School'!C$3)</f>
        <v>0</v>
      </c>
      <c r="D213" s="355">
        <f>SUMIFS('Forecast Summary-FY26'!$BY:$BY,'Forecast Summary-FY26'!$A:$A, 'Analysis-School'!$A213,'Forecast Summary-FY26'!$C:$C, 'Analysis-School'!D$5,'Forecast Summary-FY26'!$D:$D, 'Analysis-School'!D$3)</f>
        <v>2</v>
      </c>
      <c r="E213" s="355">
        <f>SUMIFS('Forecast Summary-FY26'!$BY:$BY,'Forecast Summary-FY26'!$A:$A, 'Analysis-School'!$A213,'Forecast Summary-FY26'!$C:$C, 'Analysis-School'!E$5,'Forecast Summary-FY26'!$D:$D, 'Analysis-School'!E$3)</f>
        <v>3</v>
      </c>
      <c r="F213" s="355">
        <f>SUMIFS('Forecast Summary-FY26'!$BY:$BY,'Forecast Summary-FY26'!$A:$A, 'Analysis-School'!$A213,'Forecast Summary-FY26'!$C:$C, 'Analysis-School'!F$5,'Forecast Summary-FY26'!$D:$D, 'Analysis-School'!F$3)</f>
        <v>2</v>
      </c>
      <c r="G213" s="355">
        <f>SUMIFS('Forecast Summary-FY26'!$BY:$BY,'Forecast Summary-FY26'!$A:$A, 'Analysis-School'!$A213,'Forecast Summary-FY26'!$C:$C, 'Analysis-School'!G$5,'Forecast Summary-FY26'!$D:$D, 'Analysis-School'!G$3)</f>
        <v>4</v>
      </c>
      <c r="H213" s="355">
        <f>SUMIFS('Forecast Summary-FY26'!$BY:$BY,'Forecast Summary-FY26'!$A:$A, 'Analysis-School'!$A213,'Forecast Summary-FY26'!$C:$C, 'Analysis-School'!H$5,'Forecast Summary-FY26'!$D:$D, 'Analysis-School'!H$3)</f>
        <v>4</v>
      </c>
      <c r="I213" s="355">
        <v>4.4000000000000004</v>
      </c>
      <c r="J213" s="355">
        <f>SUMIFS('Forecast Summary-FY25'!$BY:$BY,'Forecast Summary-FY25'!$A:$A, 'Analysis-School'!$A213,'Forecast Summary-FY25'!$C:$C, 'Analysis-School'!J$5,'Forecast Summary-FY25'!$D:$D, 'Analysis-School'!J$3)</f>
        <v>2</v>
      </c>
      <c r="K213" s="355">
        <v>4.8400000000000007</v>
      </c>
      <c r="L213" s="355">
        <f>SUMIFS('Forecast Summary-FY25'!$BY:$BY,'Forecast Summary-FY25'!$A:$A, 'Analysis-School'!$A213,'Forecast Summary-FY25'!$C:$C, 'Analysis-School'!L$5,'Forecast Summary-FY25'!$D:$D, 'Analysis-School'!L$3)</f>
        <v>2</v>
      </c>
      <c r="M213" s="355">
        <f>SUMIFS('Forecast Summary-FY26'!$BY:$BY,'Forecast Summary-FY26'!$A:$A, 'Analysis-School'!$A213,'Forecast Summary-FY26'!$C:$C, 'Analysis-School'!M$5,'Forecast Summary-FY26'!$D:$D, 'Analysis-School'!M$3)</f>
        <v>2</v>
      </c>
      <c r="N213" s="439">
        <f t="shared" si="66"/>
        <v>-0.5</v>
      </c>
      <c r="P213" s="354" t="s">
        <v>1894</v>
      </c>
      <c r="Q213" s="355">
        <f>SUMIFS('Forecast Summary-FY26'!$BZ:$BZ,'Forecast Summary-FY26'!$A:$A, 'Analysis-School'!$A213,'Forecast Summary-FY26'!$C:$C, 'Analysis-School'!Q$5,'Forecast Summary-FY26'!$D:$D, 'Analysis-School'!Q$3)</f>
        <v>12</v>
      </c>
      <c r="R213" s="355">
        <f>SUMIFS('Forecast Summary-FY26'!$BZ:$BZ,'Forecast Summary-FY26'!$A:$A, 'Analysis-School'!$A213,'Forecast Summary-FY26'!$C:$C, 'Analysis-School'!R$5,'Forecast Summary-FY26'!$D:$D, 'Analysis-School'!R$3)</f>
        <v>12</v>
      </c>
      <c r="S213" s="355">
        <f>SUMIFS('Forecast Summary-FY26'!$BZ:$BZ,'Forecast Summary-FY26'!$A:$A, 'Analysis-School'!$A213,'Forecast Summary-FY26'!$C:$C, 'Analysis-School'!S$5,'Forecast Summary-FY26'!$D:$D, 'Analysis-School'!S$3)</f>
        <v>9</v>
      </c>
      <c r="T213" s="355">
        <f>SUMIFS('Forecast Summary-FY26'!$BZ:$BZ,'Forecast Summary-FY26'!$A:$A, 'Analysis-School'!$A213,'Forecast Summary-FY26'!$C:$C, 'Analysis-School'!T$5,'Forecast Summary-FY26'!$D:$D, 'Analysis-School'!T$3)</f>
        <v>17</v>
      </c>
      <c r="U213" s="355">
        <f>SUMIFS('Forecast Summary-FY26'!$BZ:$BZ,'Forecast Summary-FY26'!$A:$A, 'Analysis-School'!$A213,'Forecast Summary-FY26'!$C:$C, 'Analysis-School'!U$5,'Forecast Summary-FY26'!$D:$D, 'Analysis-School'!U$3)</f>
        <v>36</v>
      </c>
      <c r="V213" s="355">
        <f>SUMIFS('Forecast Summary-FY26'!$BZ:$BZ,'Forecast Summary-FY26'!$A:$A, 'Analysis-School'!$A213,'Forecast Summary-FY26'!$C:$C, 'Analysis-School'!V$5,'Forecast Summary-FY26'!$D:$D, 'Analysis-School'!V$3)</f>
        <v>32</v>
      </c>
      <c r="W213" s="355">
        <v>35.200000000000003</v>
      </c>
      <c r="X213" s="355">
        <f>SUMIFS('Forecast Summary-FY25'!$BZ:$BZ,'Forecast Summary-FY25'!$A:$A, 'Analysis-School'!$A213,'Forecast Summary-FY25'!$C:$C, 'Analysis-School'!X$5,'Forecast Summary-FY25'!$D:$D, 'Analysis-School'!X$3)</f>
        <v>28</v>
      </c>
      <c r="Y213" s="355">
        <v>38.720000000000006</v>
      </c>
      <c r="Z213" s="355">
        <f>SUMIFS('Forecast Summary-FY25'!$BZ:$BZ,'Forecast Summary-FY25'!$A:$A, 'Analysis-School'!$A213,'Forecast Summary-FY25'!$C:$C, 'Analysis-School'!Z$5,'Forecast Summary-FY25'!$D:$D, 'Analysis-School'!Z$3)</f>
        <v>28</v>
      </c>
      <c r="AA213" s="355">
        <f>SUMIFS('Forecast Summary-FY26'!$BZ:$BZ,'Forecast Summary-FY26'!$A:$A, 'Analysis-School'!$A213,'Forecast Summary-FY26'!$C:$C, 'Analysis-School'!AA$5,'Forecast Summary-FY26'!$D:$D, 'Analysis-School'!AA$3)</f>
        <v>26</v>
      </c>
      <c r="AB213" s="439">
        <f t="shared" si="67"/>
        <v>-0.1875</v>
      </c>
      <c r="AD213" s="354" t="s">
        <v>1894</v>
      </c>
      <c r="AE213" s="355">
        <f>SUMIFS('Forecast Summary-FY26'!$CA:$CA,'Forecast Summary-FY26'!$A:$A, 'Analysis-School'!$A213,'Forecast Summary-FY26'!$C:$C, 'Analysis-School'!AE$5,'Forecast Summary-FY26'!$D:$D, 'Analysis-School'!AE$3)</f>
        <v>0</v>
      </c>
      <c r="AF213" s="355">
        <f>SUMIFS('Forecast Summary-FY26'!$CA:$CA,'Forecast Summary-FY26'!$A:$A, 'Analysis-School'!$A213,'Forecast Summary-FY26'!$C:$C, 'Analysis-School'!AF$5,'Forecast Summary-FY26'!$D:$D, 'Analysis-School'!AF$3)</f>
        <v>0</v>
      </c>
      <c r="AG213" s="355">
        <f>SUMIFS('Forecast Summary-FY26'!$CA:$CA,'Forecast Summary-FY26'!$A:$A, 'Analysis-School'!$A213,'Forecast Summary-FY26'!$C:$C, 'Analysis-School'!AG$5,'Forecast Summary-FY26'!$D:$D, 'Analysis-School'!AG$3)</f>
        <v>0</v>
      </c>
      <c r="AH213" s="355">
        <f>SUMIFS('Forecast Summary-FY26'!$CA:$CA,'Forecast Summary-FY26'!$A:$A, 'Analysis-School'!$A213,'Forecast Summary-FY26'!$C:$C, 'Analysis-School'!AH$5,'Forecast Summary-FY26'!$D:$D, 'Analysis-School'!AH$3)</f>
        <v>0</v>
      </c>
      <c r="AI213" s="355">
        <f>SUMIFS('Forecast Summary-FY26'!$CA:$CA,'Forecast Summary-FY26'!$A:$A, 'Analysis-School'!$A213,'Forecast Summary-FY26'!$C:$C, 'Analysis-School'!AI$5,'Forecast Summary-FY26'!$D:$D, 'Analysis-School'!AI$3)</f>
        <v>0</v>
      </c>
      <c r="AJ213" s="355">
        <f>SUMIFS('Forecast Summary-FY26'!$CA:$CA,'Forecast Summary-FY26'!$A:$A, 'Analysis-School'!$A213,'Forecast Summary-FY26'!$C:$C, 'Analysis-School'!AJ$5,'Forecast Summary-FY26'!$D:$D, 'Analysis-School'!AJ$3)</f>
        <v>0</v>
      </c>
      <c r="AK213" s="355">
        <v>0</v>
      </c>
      <c r="AL213" s="355">
        <f>SUMIFS('Forecast Summary-FY25'!$CA:$CA,'Forecast Summary-FY25'!$A:$A, 'Analysis-School'!$A213,'Forecast Summary-FY25'!$C:$C, 'Analysis-School'!AL$5,'Forecast Summary-FY25'!$D:$D, 'Analysis-School'!AL$3)</f>
        <v>0</v>
      </c>
      <c r="AM213" s="355">
        <v>0</v>
      </c>
      <c r="AN213" s="355">
        <f>SUMIFS('Forecast Summary-FY25'!$CA:$CA,'Forecast Summary-FY25'!$A:$A, 'Analysis-School'!$A213,'Forecast Summary-FY25'!$C:$C, 'Analysis-School'!AN$5,'Forecast Summary-FY25'!$D:$D, 'Analysis-School'!AN$3)</f>
        <v>0</v>
      </c>
      <c r="AO213" s="355">
        <f>SUMIFS('Forecast Summary-FY26'!$CA:$CA,'Forecast Summary-FY26'!$A:$A, 'Analysis-School'!$A213,'Forecast Summary-FY26'!$C:$C, 'Analysis-School'!AO$5,'Forecast Summary-FY26'!$D:$D, 'Analysis-School'!AO$3)</f>
        <v>0</v>
      </c>
      <c r="AP213" s="439" t="str">
        <f t="shared" si="68"/>
        <v>NA</v>
      </c>
    </row>
    <row r="214" spans="1:42">
      <c r="A214" s="10" t="s">
        <v>133</v>
      </c>
      <c r="B214" s="359" t="s">
        <v>1895</v>
      </c>
      <c r="C214" s="360">
        <f>SUMIFS('Forecast Summary-FY26'!$BY:$BY,'Forecast Summary-FY26'!$A:$A, 'Analysis-School'!$A214,'Forecast Summary-FY26'!$C:$C, 'Analysis-School'!C$5,'Forecast Summary-FY26'!$D:$D, 'Analysis-School'!C$3)</f>
        <v>7</v>
      </c>
      <c r="D214" s="360">
        <f>SUMIFS('Forecast Summary-FY26'!$BY:$BY,'Forecast Summary-FY26'!$A:$A, 'Analysis-School'!$A214,'Forecast Summary-FY26'!$C:$C, 'Analysis-School'!D$5,'Forecast Summary-FY26'!$D:$D, 'Analysis-School'!D$3)</f>
        <v>10</v>
      </c>
      <c r="E214" s="360">
        <f>SUMIFS('Forecast Summary-FY26'!$BY:$BY,'Forecast Summary-FY26'!$A:$A, 'Analysis-School'!$A214,'Forecast Summary-FY26'!$C:$C, 'Analysis-School'!E$5,'Forecast Summary-FY26'!$D:$D, 'Analysis-School'!E$3)</f>
        <v>3</v>
      </c>
      <c r="F214" s="360">
        <f>SUMIFS('Forecast Summary-FY26'!$BY:$BY,'Forecast Summary-FY26'!$A:$A, 'Analysis-School'!$A214,'Forecast Summary-FY26'!$C:$C, 'Analysis-School'!F$5,'Forecast Summary-FY26'!$D:$D, 'Analysis-School'!F$3)</f>
        <v>9</v>
      </c>
      <c r="G214" s="360">
        <f>SUMIFS('Forecast Summary-FY26'!$BY:$BY,'Forecast Summary-FY26'!$A:$A, 'Analysis-School'!$A214,'Forecast Summary-FY26'!$C:$C, 'Analysis-School'!G$5,'Forecast Summary-FY26'!$D:$D, 'Analysis-School'!G$3)</f>
        <v>9</v>
      </c>
      <c r="H214" s="360">
        <f>SUMIFS('Forecast Summary-FY26'!$BY:$BY,'Forecast Summary-FY26'!$A:$A, 'Analysis-School'!$A214,'Forecast Summary-FY26'!$C:$C, 'Analysis-School'!H$5,'Forecast Summary-FY26'!$D:$D, 'Analysis-School'!H$3)</f>
        <v>9</v>
      </c>
      <c r="I214" s="360">
        <v>9.2859853649655264</v>
      </c>
      <c r="J214" s="360">
        <f>SUMIFS('Forecast Summary-FY25'!$BY:$BY,'Forecast Summary-FY25'!$A:$A, 'Analysis-School'!$A214,'Forecast Summary-FY25'!$C:$C, 'Analysis-School'!J$5,'Forecast Summary-FY25'!$D:$D, 'Analysis-School'!J$3)</f>
        <v>26</v>
      </c>
      <c r="K214" s="360">
        <v>9.6668962078143359</v>
      </c>
      <c r="L214" s="360">
        <f>SUMIFS('Forecast Summary-FY25'!$BY:$BY,'Forecast Summary-FY25'!$A:$A, 'Analysis-School'!$A214,'Forecast Summary-FY25'!$C:$C, 'Analysis-School'!L$5,'Forecast Summary-FY25'!$D:$D, 'Analysis-School'!L$3)</f>
        <v>24.7</v>
      </c>
      <c r="M214" s="360">
        <f>SUMIFS('Forecast Summary-FY26'!$BY:$BY,'Forecast Summary-FY26'!$A:$A, 'Analysis-School'!$A214,'Forecast Summary-FY26'!$C:$C, 'Analysis-School'!M$5,'Forecast Summary-FY26'!$D:$D, 'Analysis-School'!M$3)</f>
        <v>23.465</v>
      </c>
      <c r="N214" s="442">
        <f t="shared" si="66"/>
        <v>1.6072222222222221</v>
      </c>
      <c r="P214" s="359" t="s">
        <v>1895</v>
      </c>
      <c r="Q214" s="360">
        <f>SUMIFS('Forecast Summary-FY26'!$BZ:$BZ,'Forecast Summary-FY26'!$A:$A, 'Analysis-School'!$A214,'Forecast Summary-FY26'!$C:$C, 'Analysis-School'!Q$5,'Forecast Summary-FY26'!$D:$D, 'Analysis-School'!Q$3)</f>
        <v>43</v>
      </c>
      <c r="R214" s="360">
        <f>SUMIFS('Forecast Summary-FY26'!$BZ:$BZ,'Forecast Summary-FY26'!$A:$A, 'Analysis-School'!$A214,'Forecast Summary-FY26'!$C:$C, 'Analysis-School'!R$5,'Forecast Summary-FY26'!$D:$D, 'Analysis-School'!R$3)</f>
        <v>51</v>
      </c>
      <c r="S214" s="360">
        <f>SUMIFS('Forecast Summary-FY26'!$BZ:$BZ,'Forecast Summary-FY26'!$A:$A, 'Analysis-School'!$A214,'Forecast Summary-FY26'!$C:$C, 'Analysis-School'!S$5,'Forecast Summary-FY26'!$D:$D, 'Analysis-School'!S$3)</f>
        <v>35</v>
      </c>
      <c r="T214" s="360">
        <f>SUMIFS('Forecast Summary-FY26'!$BZ:$BZ,'Forecast Summary-FY26'!$A:$A, 'Analysis-School'!$A214,'Forecast Summary-FY26'!$C:$C, 'Analysis-School'!T$5,'Forecast Summary-FY26'!$D:$D, 'Analysis-School'!T$3)</f>
        <v>42</v>
      </c>
      <c r="U214" s="360">
        <f>SUMIFS('Forecast Summary-FY26'!$BZ:$BZ,'Forecast Summary-FY26'!$A:$A, 'Analysis-School'!$A214,'Forecast Summary-FY26'!$C:$C, 'Analysis-School'!U$5,'Forecast Summary-FY26'!$D:$D, 'Analysis-School'!U$3)</f>
        <v>53</v>
      </c>
      <c r="V214" s="360">
        <f>SUMIFS('Forecast Summary-FY26'!$BZ:$BZ,'Forecast Summary-FY26'!$A:$A, 'Analysis-School'!$A214,'Forecast Summary-FY26'!$C:$C, 'Analysis-School'!V$5,'Forecast Summary-FY26'!$D:$D, 'Analysis-School'!V$3)</f>
        <v>51</v>
      </c>
      <c r="W214" s="360">
        <v>52.774029763356381</v>
      </c>
      <c r="X214" s="360">
        <f>SUMIFS('Forecast Summary-FY25'!$BZ:$BZ,'Forecast Summary-FY25'!$A:$A, 'Analysis-School'!$A214,'Forecast Summary-FY25'!$C:$C, 'Analysis-School'!X$5,'Forecast Summary-FY25'!$D:$D, 'Analysis-School'!X$3)</f>
        <v>43</v>
      </c>
      <c r="Y214" s="360">
        <v>54.402247921063072</v>
      </c>
      <c r="Z214" s="360">
        <f>SUMIFS('Forecast Summary-FY25'!$BZ:$BZ,'Forecast Summary-FY25'!$A:$A, 'Analysis-School'!$A214,'Forecast Summary-FY25'!$C:$C, 'Analysis-School'!Z$5,'Forecast Summary-FY25'!$D:$D, 'Analysis-School'!Z$3)</f>
        <v>46</v>
      </c>
      <c r="AA214" s="360">
        <f>SUMIFS('Forecast Summary-FY26'!$BZ:$BZ,'Forecast Summary-FY26'!$A:$A, 'Analysis-School'!$A214,'Forecast Summary-FY26'!$C:$C, 'Analysis-School'!AA$5,'Forecast Summary-FY26'!$D:$D, 'Analysis-School'!AA$3)</f>
        <v>46</v>
      </c>
      <c r="AB214" s="442">
        <f t="shared" si="67"/>
        <v>-9.8039215686274495E-2</v>
      </c>
      <c r="AD214" s="359" t="s">
        <v>1895</v>
      </c>
      <c r="AE214" s="360">
        <f>SUMIFS('Forecast Summary-FY26'!$CA:$CA,'Forecast Summary-FY26'!$A:$A, 'Analysis-School'!$A214,'Forecast Summary-FY26'!$C:$C, 'Analysis-School'!AE$5,'Forecast Summary-FY26'!$D:$D, 'Analysis-School'!AE$3)</f>
        <v>0</v>
      </c>
      <c r="AF214" s="360">
        <f>SUMIFS('Forecast Summary-FY26'!$CA:$CA,'Forecast Summary-FY26'!$A:$A, 'Analysis-School'!$A214,'Forecast Summary-FY26'!$C:$C, 'Analysis-School'!AF$5,'Forecast Summary-FY26'!$D:$D, 'Analysis-School'!AF$3)</f>
        <v>0</v>
      </c>
      <c r="AG214" s="360">
        <f>SUMIFS('Forecast Summary-FY26'!$CA:$CA,'Forecast Summary-FY26'!$A:$A, 'Analysis-School'!$A214,'Forecast Summary-FY26'!$C:$C, 'Analysis-School'!AG$5,'Forecast Summary-FY26'!$D:$D, 'Analysis-School'!AG$3)</f>
        <v>0</v>
      </c>
      <c r="AH214" s="360">
        <f>SUMIFS('Forecast Summary-FY26'!$CA:$CA,'Forecast Summary-FY26'!$A:$A, 'Analysis-School'!$A214,'Forecast Summary-FY26'!$C:$C, 'Analysis-School'!AH$5,'Forecast Summary-FY26'!$D:$D, 'Analysis-School'!AH$3)</f>
        <v>0</v>
      </c>
      <c r="AI214" s="360">
        <f>SUMIFS('Forecast Summary-FY26'!$CA:$CA,'Forecast Summary-FY26'!$A:$A, 'Analysis-School'!$A214,'Forecast Summary-FY26'!$C:$C, 'Analysis-School'!AI$5,'Forecast Summary-FY26'!$D:$D, 'Analysis-School'!AI$3)</f>
        <v>0</v>
      </c>
      <c r="AJ214" s="360">
        <f>SUMIFS('Forecast Summary-FY26'!$CA:$CA,'Forecast Summary-FY26'!$A:$A, 'Analysis-School'!$A214,'Forecast Summary-FY26'!$C:$C, 'Analysis-School'!AJ$5,'Forecast Summary-FY26'!$D:$D, 'Analysis-School'!AJ$3)</f>
        <v>0</v>
      </c>
      <c r="AK214" s="360">
        <v>0</v>
      </c>
      <c r="AL214" s="360">
        <f>SUMIFS('Forecast Summary-FY25'!$CA:$CA,'Forecast Summary-FY25'!$A:$A, 'Analysis-School'!$A214,'Forecast Summary-FY25'!$C:$C, 'Analysis-School'!AL$5,'Forecast Summary-FY25'!$D:$D, 'Analysis-School'!AL$3)</f>
        <v>0</v>
      </c>
      <c r="AM214" s="360">
        <v>0</v>
      </c>
      <c r="AN214" s="360">
        <f>SUMIFS('Forecast Summary-FY25'!$CA:$CA,'Forecast Summary-FY25'!$A:$A, 'Analysis-School'!$A214,'Forecast Summary-FY25'!$C:$C, 'Analysis-School'!AN$5,'Forecast Summary-FY25'!$D:$D, 'Analysis-School'!AN$3)</f>
        <v>0</v>
      </c>
      <c r="AO214" s="360">
        <f>SUMIFS('Forecast Summary-FY26'!$CA:$CA,'Forecast Summary-FY26'!$A:$A, 'Analysis-School'!$A214,'Forecast Summary-FY26'!$C:$C, 'Analysis-School'!AO$5,'Forecast Summary-FY26'!$D:$D, 'Analysis-School'!AO$3)</f>
        <v>0</v>
      </c>
      <c r="AP214" s="442" t="str">
        <f t="shared" si="68"/>
        <v>NA</v>
      </c>
    </row>
    <row r="215" spans="1:42">
      <c r="A215" s="10" t="s">
        <v>135</v>
      </c>
      <c r="B215" s="354" t="s">
        <v>1896</v>
      </c>
      <c r="C215" s="355">
        <f>SUMIFS('Forecast Summary-FY26'!$BY:$BY,'Forecast Summary-FY26'!$A:$A, 'Analysis-School'!$A215,'Forecast Summary-FY26'!$C:$C, 'Analysis-School'!C$5,'Forecast Summary-FY26'!$D:$D, 'Analysis-School'!C$3)</f>
        <v>7</v>
      </c>
      <c r="D215" s="355">
        <f>SUMIFS('Forecast Summary-FY26'!$BY:$BY,'Forecast Summary-FY26'!$A:$A, 'Analysis-School'!$A215,'Forecast Summary-FY26'!$C:$C, 'Analysis-School'!D$5,'Forecast Summary-FY26'!$D:$D, 'Analysis-School'!D$3)</f>
        <v>11</v>
      </c>
      <c r="E215" s="355">
        <f>SUMIFS('Forecast Summary-FY26'!$BY:$BY,'Forecast Summary-FY26'!$A:$A, 'Analysis-School'!$A215,'Forecast Summary-FY26'!$C:$C, 'Analysis-School'!E$5,'Forecast Summary-FY26'!$D:$D, 'Analysis-School'!E$3)</f>
        <v>13</v>
      </c>
      <c r="F215" s="355">
        <f>SUMIFS('Forecast Summary-FY26'!$BY:$BY,'Forecast Summary-FY26'!$A:$A, 'Analysis-School'!$A215,'Forecast Summary-FY26'!$C:$C, 'Analysis-School'!F$5,'Forecast Summary-FY26'!$D:$D, 'Analysis-School'!F$3)</f>
        <v>16</v>
      </c>
      <c r="G215" s="355">
        <f>SUMIFS('Forecast Summary-FY26'!$BY:$BY,'Forecast Summary-FY26'!$A:$A, 'Analysis-School'!$A215,'Forecast Summary-FY26'!$C:$C, 'Analysis-School'!G$5,'Forecast Summary-FY26'!$D:$D, 'Analysis-School'!G$3)</f>
        <v>22</v>
      </c>
      <c r="H215" s="355">
        <f>SUMIFS('Forecast Summary-FY26'!$BY:$BY,'Forecast Summary-FY26'!$A:$A, 'Analysis-School'!$A215,'Forecast Summary-FY26'!$C:$C, 'Analysis-School'!H$5,'Forecast Summary-FY26'!$D:$D, 'Analysis-School'!H$3)</f>
        <v>20</v>
      </c>
      <c r="I215" s="355">
        <v>22</v>
      </c>
      <c r="J215" s="355">
        <f>SUMIFS('Forecast Summary-FY25'!$BY:$BY,'Forecast Summary-FY25'!$A:$A, 'Analysis-School'!$A215,'Forecast Summary-FY25'!$C:$C, 'Analysis-School'!J$5,'Forecast Summary-FY25'!$D:$D, 'Analysis-School'!J$3)</f>
        <v>18</v>
      </c>
      <c r="K215" s="355">
        <v>24.200000000000003</v>
      </c>
      <c r="L215" s="355">
        <f>SUMIFS('Forecast Summary-FY25'!$BY:$BY,'Forecast Summary-FY25'!$A:$A, 'Analysis-School'!$A215,'Forecast Summary-FY25'!$C:$C, 'Analysis-School'!L$5,'Forecast Summary-FY25'!$D:$D, 'Analysis-School'!L$3)</f>
        <v>18</v>
      </c>
      <c r="M215" s="355">
        <f>SUMIFS('Forecast Summary-FY26'!$BY:$BY,'Forecast Summary-FY26'!$A:$A, 'Analysis-School'!$A215,'Forecast Summary-FY26'!$C:$C, 'Analysis-School'!M$5,'Forecast Summary-FY26'!$D:$D, 'Analysis-School'!M$3)</f>
        <v>18</v>
      </c>
      <c r="N215" s="439">
        <f t="shared" si="66"/>
        <v>-9.9999999999999978E-2</v>
      </c>
      <c r="P215" s="354" t="s">
        <v>1896</v>
      </c>
      <c r="Q215" s="355">
        <f>SUMIFS('Forecast Summary-FY26'!$BZ:$BZ,'Forecast Summary-FY26'!$A:$A, 'Analysis-School'!$A215,'Forecast Summary-FY26'!$C:$C, 'Analysis-School'!Q$5,'Forecast Summary-FY26'!$D:$D, 'Analysis-School'!Q$3)</f>
        <v>62</v>
      </c>
      <c r="R215" s="355">
        <f>SUMIFS('Forecast Summary-FY26'!$BZ:$BZ,'Forecast Summary-FY26'!$A:$A, 'Analysis-School'!$A215,'Forecast Summary-FY26'!$C:$C, 'Analysis-School'!R$5,'Forecast Summary-FY26'!$D:$D, 'Analysis-School'!R$3)</f>
        <v>72</v>
      </c>
      <c r="S215" s="355">
        <f>SUMIFS('Forecast Summary-FY26'!$BZ:$BZ,'Forecast Summary-FY26'!$A:$A, 'Analysis-School'!$A215,'Forecast Summary-FY26'!$C:$C, 'Analysis-School'!S$5,'Forecast Summary-FY26'!$D:$D, 'Analysis-School'!S$3)</f>
        <v>58</v>
      </c>
      <c r="T215" s="355">
        <f>SUMIFS('Forecast Summary-FY26'!$BZ:$BZ,'Forecast Summary-FY26'!$A:$A, 'Analysis-School'!$A215,'Forecast Summary-FY26'!$C:$C, 'Analysis-School'!T$5,'Forecast Summary-FY26'!$D:$D, 'Analysis-School'!T$3)</f>
        <v>94</v>
      </c>
      <c r="U215" s="355">
        <f>SUMIFS('Forecast Summary-FY26'!$BZ:$BZ,'Forecast Summary-FY26'!$A:$A, 'Analysis-School'!$A215,'Forecast Summary-FY26'!$C:$C, 'Analysis-School'!U$5,'Forecast Summary-FY26'!$D:$D, 'Analysis-School'!U$3)</f>
        <v>109</v>
      </c>
      <c r="V215" s="355">
        <f>SUMIFS('Forecast Summary-FY26'!$BZ:$BZ,'Forecast Summary-FY26'!$A:$A, 'Analysis-School'!$A215,'Forecast Summary-FY26'!$C:$C, 'Analysis-School'!V$5,'Forecast Summary-FY26'!$D:$D, 'Analysis-School'!V$3)</f>
        <v>107</v>
      </c>
      <c r="W215" s="355">
        <v>119.9</v>
      </c>
      <c r="X215" s="355">
        <f>SUMIFS('Forecast Summary-FY25'!$BZ:$BZ,'Forecast Summary-FY25'!$A:$A, 'Analysis-School'!$A215,'Forecast Summary-FY25'!$C:$C, 'Analysis-School'!X$5,'Forecast Summary-FY25'!$D:$D, 'Analysis-School'!X$3)</f>
        <v>93</v>
      </c>
      <c r="Y215" s="355">
        <v>131.89000000000001</v>
      </c>
      <c r="Z215" s="355">
        <f>SUMIFS('Forecast Summary-FY25'!$BZ:$BZ,'Forecast Summary-FY25'!$A:$A, 'Analysis-School'!$A215,'Forecast Summary-FY25'!$C:$C, 'Analysis-School'!Z$5,'Forecast Summary-FY25'!$D:$D, 'Analysis-School'!Z$3)</f>
        <v>89</v>
      </c>
      <c r="AA215" s="355">
        <f>SUMIFS('Forecast Summary-FY26'!$BZ:$BZ,'Forecast Summary-FY26'!$A:$A, 'Analysis-School'!$A215,'Forecast Summary-FY26'!$C:$C, 'Analysis-School'!AA$5,'Forecast Summary-FY26'!$D:$D, 'Analysis-School'!AA$3)</f>
        <v>90</v>
      </c>
      <c r="AB215" s="439">
        <f t="shared" si="67"/>
        <v>-0.15887850467289721</v>
      </c>
      <c r="AD215" s="354" t="s">
        <v>1896</v>
      </c>
      <c r="AE215" s="355">
        <f>SUMIFS('Forecast Summary-FY26'!$CA:$CA,'Forecast Summary-FY26'!$A:$A, 'Analysis-School'!$A215,'Forecast Summary-FY26'!$C:$C, 'Analysis-School'!AE$5,'Forecast Summary-FY26'!$D:$D, 'Analysis-School'!AE$3)</f>
        <v>0</v>
      </c>
      <c r="AF215" s="355">
        <f>SUMIFS('Forecast Summary-FY26'!$CA:$CA,'Forecast Summary-FY26'!$A:$A, 'Analysis-School'!$A215,'Forecast Summary-FY26'!$C:$C, 'Analysis-School'!AF$5,'Forecast Summary-FY26'!$D:$D, 'Analysis-School'!AF$3)</f>
        <v>0</v>
      </c>
      <c r="AG215" s="355">
        <f>SUMIFS('Forecast Summary-FY26'!$CA:$CA,'Forecast Summary-FY26'!$A:$A, 'Analysis-School'!$A215,'Forecast Summary-FY26'!$C:$C, 'Analysis-School'!AG$5,'Forecast Summary-FY26'!$D:$D, 'Analysis-School'!AG$3)</f>
        <v>0</v>
      </c>
      <c r="AH215" s="355">
        <f>SUMIFS('Forecast Summary-FY26'!$CA:$CA,'Forecast Summary-FY26'!$A:$A, 'Analysis-School'!$A215,'Forecast Summary-FY26'!$C:$C, 'Analysis-School'!AH$5,'Forecast Summary-FY26'!$D:$D, 'Analysis-School'!AH$3)</f>
        <v>0</v>
      </c>
      <c r="AI215" s="355">
        <f>SUMIFS('Forecast Summary-FY26'!$CA:$CA,'Forecast Summary-FY26'!$A:$A, 'Analysis-School'!$A215,'Forecast Summary-FY26'!$C:$C, 'Analysis-School'!AI$5,'Forecast Summary-FY26'!$D:$D, 'Analysis-School'!AI$3)</f>
        <v>0</v>
      </c>
      <c r="AJ215" s="355">
        <f>SUMIFS('Forecast Summary-FY26'!$CA:$CA,'Forecast Summary-FY26'!$A:$A, 'Analysis-School'!$A215,'Forecast Summary-FY26'!$C:$C, 'Analysis-School'!AJ$5,'Forecast Summary-FY26'!$D:$D, 'Analysis-School'!AJ$3)</f>
        <v>0</v>
      </c>
      <c r="AK215" s="355">
        <v>0</v>
      </c>
      <c r="AL215" s="355">
        <f>SUMIFS('Forecast Summary-FY25'!$CA:$CA,'Forecast Summary-FY25'!$A:$A, 'Analysis-School'!$A215,'Forecast Summary-FY25'!$C:$C, 'Analysis-School'!AL$5,'Forecast Summary-FY25'!$D:$D, 'Analysis-School'!AL$3)</f>
        <v>0</v>
      </c>
      <c r="AM215" s="355">
        <v>0</v>
      </c>
      <c r="AN215" s="355">
        <f>SUMIFS('Forecast Summary-FY25'!$CA:$CA,'Forecast Summary-FY25'!$A:$A, 'Analysis-School'!$A215,'Forecast Summary-FY25'!$C:$C, 'Analysis-School'!AN$5,'Forecast Summary-FY25'!$D:$D, 'Analysis-School'!AN$3)</f>
        <v>0</v>
      </c>
      <c r="AO215" s="355">
        <f>SUMIFS('Forecast Summary-FY26'!$CA:$CA,'Forecast Summary-FY26'!$A:$A, 'Analysis-School'!$A215,'Forecast Summary-FY26'!$C:$C, 'Analysis-School'!AO$5,'Forecast Summary-FY26'!$D:$D, 'Analysis-School'!AO$3)</f>
        <v>0</v>
      </c>
      <c r="AP215" s="439" t="str">
        <f t="shared" si="68"/>
        <v>NA</v>
      </c>
    </row>
    <row r="216" spans="1:42">
      <c r="A216" s="10" t="s">
        <v>137</v>
      </c>
      <c r="B216" s="359" t="s">
        <v>1897</v>
      </c>
      <c r="C216" s="360">
        <f>SUMIFS('Forecast Summary-FY26'!$BY:$BY,'Forecast Summary-FY26'!$A:$A, 'Analysis-School'!$A216,'Forecast Summary-FY26'!$C:$C, 'Analysis-School'!C$5,'Forecast Summary-FY26'!$D:$D, 'Analysis-School'!C$3)</f>
        <v>9</v>
      </c>
      <c r="D216" s="360">
        <f>SUMIFS('Forecast Summary-FY26'!$BY:$BY,'Forecast Summary-FY26'!$A:$A, 'Analysis-School'!$A216,'Forecast Summary-FY26'!$C:$C, 'Analysis-School'!D$5,'Forecast Summary-FY26'!$D:$D, 'Analysis-School'!D$3)</f>
        <v>9</v>
      </c>
      <c r="E216" s="360">
        <f>SUMIFS('Forecast Summary-FY26'!$BY:$BY,'Forecast Summary-FY26'!$A:$A, 'Analysis-School'!$A216,'Forecast Summary-FY26'!$C:$C, 'Analysis-School'!E$5,'Forecast Summary-FY26'!$D:$D, 'Analysis-School'!E$3)</f>
        <v>11</v>
      </c>
      <c r="F216" s="360">
        <f>SUMIFS('Forecast Summary-FY26'!$BY:$BY,'Forecast Summary-FY26'!$A:$A, 'Analysis-School'!$A216,'Forecast Summary-FY26'!$C:$C, 'Analysis-School'!F$5,'Forecast Summary-FY26'!$D:$D, 'Analysis-School'!F$3)</f>
        <v>15</v>
      </c>
      <c r="G216" s="360">
        <f>SUMIFS('Forecast Summary-FY26'!$BY:$BY,'Forecast Summary-FY26'!$A:$A, 'Analysis-School'!$A216,'Forecast Summary-FY26'!$C:$C, 'Analysis-School'!G$5,'Forecast Summary-FY26'!$D:$D, 'Analysis-School'!G$3)</f>
        <v>11</v>
      </c>
      <c r="H216" s="360">
        <f>SUMIFS('Forecast Summary-FY26'!$BY:$BY,'Forecast Summary-FY26'!$A:$A, 'Analysis-School'!$A216,'Forecast Summary-FY26'!$C:$C, 'Analysis-School'!H$5,'Forecast Summary-FY26'!$D:$D, 'Analysis-School'!H$3)</f>
        <v>12</v>
      </c>
      <c r="I216" s="360">
        <v>13.055972684197059</v>
      </c>
      <c r="J216" s="360">
        <f>SUMIFS('Forecast Summary-FY25'!$BY:$BY,'Forecast Summary-FY25'!$A:$A, 'Analysis-School'!$A216,'Forecast Summary-FY25'!$C:$C, 'Analysis-School'!J$5,'Forecast Summary-FY25'!$D:$D, 'Analysis-School'!J$3)</f>
        <v>17</v>
      </c>
      <c r="K216" s="360">
        <v>13.732318545576412</v>
      </c>
      <c r="L216" s="360">
        <f>SUMIFS('Forecast Summary-FY25'!$BY:$BY,'Forecast Summary-FY25'!$A:$A, 'Analysis-School'!$A216,'Forecast Summary-FY25'!$C:$C, 'Analysis-School'!L$5,'Forecast Summary-FY25'!$D:$D, 'Analysis-School'!L$3)</f>
        <v>16.149999999999999</v>
      </c>
      <c r="M216" s="360">
        <f>SUMIFS('Forecast Summary-FY26'!$BY:$BY,'Forecast Summary-FY26'!$A:$A, 'Analysis-School'!$A216,'Forecast Summary-FY26'!$C:$C, 'Analysis-School'!M$5,'Forecast Summary-FY26'!$D:$D, 'Analysis-School'!M$3)</f>
        <v>15.342499999999998</v>
      </c>
      <c r="N216" s="442">
        <f t="shared" si="66"/>
        <v>0.27854166666666647</v>
      </c>
      <c r="P216" s="359" t="s">
        <v>1897</v>
      </c>
      <c r="Q216" s="360">
        <f>SUMIFS('Forecast Summary-FY26'!$BZ:$BZ,'Forecast Summary-FY26'!$A:$A, 'Analysis-School'!$A216,'Forecast Summary-FY26'!$C:$C, 'Analysis-School'!Q$5,'Forecast Summary-FY26'!$D:$D, 'Analysis-School'!Q$3)</f>
        <v>19</v>
      </c>
      <c r="R216" s="360">
        <f>SUMIFS('Forecast Summary-FY26'!$BZ:$BZ,'Forecast Summary-FY26'!$A:$A, 'Analysis-School'!$A216,'Forecast Summary-FY26'!$C:$C, 'Analysis-School'!R$5,'Forecast Summary-FY26'!$D:$D, 'Analysis-School'!R$3)</f>
        <v>25</v>
      </c>
      <c r="S216" s="360">
        <f>SUMIFS('Forecast Summary-FY26'!$BZ:$BZ,'Forecast Summary-FY26'!$A:$A, 'Analysis-School'!$A216,'Forecast Summary-FY26'!$C:$C, 'Analysis-School'!S$5,'Forecast Summary-FY26'!$D:$D, 'Analysis-School'!S$3)</f>
        <v>18</v>
      </c>
      <c r="T216" s="360">
        <f>SUMIFS('Forecast Summary-FY26'!$BZ:$BZ,'Forecast Summary-FY26'!$A:$A, 'Analysis-School'!$A216,'Forecast Summary-FY26'!$C:$C, 'Analysis-School'!T$5,'Forecast Summary-FY26'!$D:$D, 'Analysis-School'!T$3)</f>
        <v>25</v>
      </c>
      <c r="U216" s="360">
        <f>SUMIFS('Forecast Summary-FY26'!$BZ:$BZ,'Forecast Summary-FY26'!$A:$A, 'Analysis-School'!$A216,'Forecast Summary-FY26'!$C:$C, 'Analysis-School'!U$5,'Forecast Summary-FY26'!$D:$D, 'Analysis-School'!U$3)</f>
        <v>23</v>
      </c>
      <c r="V216" s="360">
        <f>SUMIFS('Forecast Summary-FY26'!$BZ:$BZ,'Forecast Summary-FY26'!$A:$A, 'Analysis-School'!$A216,'Forecast Summary-FY26'!$C:$C, 'Analysis-School'!V$5,'Forecast Summary-FY26'!$D:$D, 'Analysis-School'!V$3)</f>
        <v>16</v>
      </c>
      <c r="W216" s="360">
        <v>17.600000000000001</v>
      </c>
      <c r="X216" s="360">
        <f>SUMIFS('Forecast Summary-FY25'!$BZ:$BZ,'Forecast Summary-FY25'!$A:$A, 'Analysis-School'!$A216,'Forecast Summary-FY25'!$C:$C, 'Analysis-School'!X$5,'Forecast Summary-FY25'!$D:$D, 'Analysis-School'!X$3)</f>
        <v>28</v>
      </c>
      <c r="Y216" s="360">
        <v>17.003885427606505</v>
      </c>
      <c r="Z216" s="360">
        <f>SUMIFS('Forecast Summary-FY25'!$BZ:$BZ,'Forecast Summary-FY25'!$A:$A, 'Analysis-School'!$A216,'Forecast Summary-FY25'!$C:$C, 'Analysis-School'!Z$5,'Forecast Summary-FY25'!$D:$D, 'Analysis-School'!Z$3)</f>
        <v>26.599999999999998</v>
      </c>
      <c r="AA216" s="360">
        <f>SUMIFS('Forecast Summary-FY26'!$BZ:$BZ,'Forecast Summary-FY26'!$A:$A, 'Analysis-School'!$A216,'Forecast Summary-FY26'!$C:$C, 'Analysis-School'!AA$5,'Forecast Summary-FY26'!$D:$D, 'Analysis-School'!AA$3)</f>
        <v>25.269999999999996</v>
      </c>
      <c r="AB216" s="442">
        <f t="shared" si="67"/>
        <v>0.57937499999999975</v>
      </c>
      <c r="AD216" s="359" t="s">
        <v>1897</v>
      </c>
      <c r="AE216" s="360">
        <f>SUMIFS('Forecast Summary-FY26'!$CA:$CA,'Forecast Summary-FY26'!$A:$A, 'Analysis-School'!$A216,'Forecast Summary-FY26'!$C:$C, 'Analysis-School'!AE$5,'Forecast Summary-FY26'!$D:$D, 'Analysis-School'!AE$3)</f>
        <v>0</v>
      </c>
      <c r="AF216" s="360">
        <f>SUMIFS('Forecast Summary-FY26'!$CA:$CA,'Forecast Summary-FY26'!$A:$A, 'Analysis-School'!$A216,'Forecast Summary-FY26'!$C:$C, 'Analysis-School'!AF$5,'Forecast Summary-FY26'!$D:$D, 'Analysis-School'!AF$3)</f>
        <v>0</v>
      </c>
      <c r="AG216" s="360">
        <f>SUMIFS('Forecast Summary-FY26'!$CA:$CA,'Forecast Summary-FY26'!$A:$A, 'Analysis-School'!$A216,'Forecast Summary-FY26'!$C:$C, 'Analysis-School'!AG$5,'Forecast Summary-FY26'!$D:$D, 'Analysis-School'!AG$3)</f>
        <v>0</v>
      </c>
      <c r="AH216" s="360">
        <f>SUMIFS('Forecast Summary-FY26'!$CA:$CA,'Forecast Summary-FY26'!$A:$A, 'Analysis-School'!$A216,'Forecast Summary-FY26'!$C:$C, 'Analysis-School'!AH$5,'Forecast Summary-FY26'!$D:$D, 'Analysis-School'!AH$3)</f>
        <v>0</v>
      </c>
      <c r="AI216" s="360">
        <f>SUMIFS('Forecast Summary-FY26'!$CA:$CA,'Forecast Summary-FY26'!$A:$A, 'Analysis-School'!$A216,'Forecast Summary-FY26'!$C:$C, 'Analysis-School'!AI$5,'Forecast Summary-FY26'!$D:$D, 'Analysis-School'!AI$3)</f>
        <v>0</v>
      </c>
      <c r="AJ216" s="360">
        <f>SUMIFS('Forecast Summary-FY26'!$CA:$CA,'Forecast Summary-FY26'!$A:$A, 'Analysis-School'!$A216,'Forecast Summary-FY26'!$C:$C, 'Analysis-School'!AJ$5,'Forecast Summary-FY26'!$D:$D, 'Analysis-School'!AJ$3)</f>
        <v>0</v>
      </c>
      <c r="AK216" s="360">
        <v>0</v>
      </c>
      <c r="AL216" s="360">
        <f>SUMIFS('Forecast Summary-FY25'!$CA:$CA,'Forecast Summary-FY25'!$A:$A, 'Analysis-School'!$A216,'Forecast Summary-FY25'!$C:$C, 'Analysis-School'!AL$5,'Forecast Summary-FY25'!$D:$D, 'Analysis-School'!AL$3)</f>
        <v>0</v>
      </c>
      <c r="AM216" s="360">
        <v>0</v>
      </c>
      <c r="AN216" s="360">
        <f>SUMIFS('Forecast Summary-FY25'!$CA:$CA,'Forecast Summary-FY25'!$A:$A, 'Analysis-School'!$A216,'Forecast Summary-FY25'!$C:$C, 'Analysis-School'!AN$5,'Forecast Summary-FY25'!$D:$D, 'Analysis-School'!AN$3)</f>
        <v>0</v>
      </c>
      <c r="AO216" s="360">
        <f>SUMIFS('Forecast Summary-FY26'!$CA:$CA,'Forecast Summary-FY26'!$A:$A, 'Analysis-School'!$A216,'Forecast Summary-FY26'!$C:$C, 'Analysis-School'!AO$5,'Forecast Summary-FY26'!$D:$D, 'Analysis-School'!AO$3)</f>
        <v>0</v>
      </c>
      <c r="AP216" s="442" t="str">
        <f t="shared" si="68"/>
        <v>NA</v>
      </c>
    </row>
    <row r="217" spans="1:42">
      <c r="A217" s="10" t="s">
        <v>139</v>
      </c>
      <c r="B217" s="354" t="s">
        <v>1918</v>
      </c>
      <c r="C217" s="355">
        <f>SUMIFS('Forecast Summary-FY26'!$BY:$BY,'Forecast Summary-FY26'!$A:$A, 'Analysis-School'!$A217,'Forecast Summary-FY26'!$C:$C, 'Analysis-School'!C$5,'Forecast Summary-FY26'!$D:$D, 'Analysis-School'!C$3)</f>
        <v>19</v>
      </c>
      <c r="D217" s="355">
        <f>SUMIFS('Forecast Summary-FY26'!$BY:$BY,'Forecast Summary-FY26'!$A:$A, 'Analysis-School'!$A217,'Forecast Summary-FY26'!$C:$C, 'Analysis-School'!D$5,'Forecast Summary-FY26'!$D:$D, 'Analysis-School'!D$3)</f>
        <v>15</v>
      </c>
      <c r="E217" s="355">
        <f>SUMIFS('Forecast Summary-FY26'!$BY:$BY,'Forecast Summary-FY26'!$A:$A, 'Analysis-School'!$A217,'Forecast Summary-FY26'!$C:$C, 'Analysis-School'!E$5,'Forecast Summary-FY26'!$D:$D, 'Analysis-School'!E$3)</f>
        <v>11</v>
      </c>
      <c r="F217" s="355">
        <f>SUMIFS('Forecast Summary-FY26'!$BY:$BY,'Forecast Summary-FY26'!$A:$A, 'Analysis-School'!$A217,'Forecast Summary-FY26'!$C:$C, 'Analysis-School'!F$5,'Forecast Summary-FY26'!$D:$D, 'Analysis-School'!F$3)</f>
        <v>19</v>
      </c>
      <c r="G217" s="355">
        <f>SUMIFS('Forecast Summary-FY26'!$BY:$BY,'Forecast Summary-FY26'!$A:$A, 'Analysis-School'!$A217,'Forecast Summary-FY26'!$C:$C, 'Analysis-School'!G$5,'Forecast Summary-FY26'!$D:$D, 'Analysis-School'!G$3)</f>
        <v>19</v>
      </c>
      <c r="H217" s="355">
        <f>SUMIFS('Forecast Summary-FY26'!$BY:$BY,'Forecast Summary-FY26'!$A:$A, 'Analysis-School'!$A217,'Forecast Summary-FY26'!$C:$C, 'Analysis-School'!H$5,'Forecast Summary-FY26'!$D:$D, 'Analysis-School'!H$3)</f>
        <v>23</v>
      </c>
      <c r="I217" s="355">
        <v>24.007666769540048</v>
      </c>
      <c r="J217" s="355">
        <f>SUMIFS('Forecast Summary-FY25'!$BY:$BY,'Forecast Summary-FY25'!$A:$A, 'Analysis-School'!$A217,'Forecast Summary-FY25'!$C:$C, 'Analysis-School'!J$5,'Forecast Summary-FY25'!$D:$D, 'Analysis-School'!J$3)</f>
        <v>17</v>
      </c>
      <c r="K217" s="355">
        <v>25.59349955244604</v>
      </c>
      <c r="L217" s="355">
        <f>SUMIFS('Forecast Summary-FY25'!$BY:$BY,'Forecast Summary-FY25'!$A:$A, 'Analysis-School'!$A217,'Forecast Summary-FY25'!$C:$C, 'Analysis-School'!L$5,'Forecast Summary-FY25'!$D:$D, 'Analysis-School'!L$3)</f>
        <v>18</v>
      </c>
      <c r="M217" s="355">
        <f>SUMIFS('Forecast Summary-FY26'!$BY:$BY,'Forecast Summary-FY26'!$A:$A, 'Analysis-School'!$A217,'Forecast Summary-FY26'!$C:$C, 'Analysis-School'!M$5,'Forecast Summary-FY26'!$D:$D, 'Analysis-School'!M$3)</f>
        <v>18</v>
      </c>
      <c r="N217" s="439">
        <f t="shared" si="66"/>
        <v>-0.21739130434782605</v>
      </c>
      <c r="P217" s="354" t="s">
        <v>1918</v>
      </c>
      <c r="Q217" s="355">
        <f>SUMIFS('Forecast Summary-FY26'!$BZ:$BZ,'Forecast Summary-FY26'!$A:$A, 'Analysis-School'!$A217,'Forecast Summary-FY26'!$C:$C, 'Analysis-School'!Q$5,'Forecast Summary-FY26'!$D:$D, 'Analysis-School'!Q$3)</f>
        <v>43</v>
      </c>
      <c r="R217" s="355">
        <f>SUMIFS('Forecast Summary-FY26'!$BZ:$BZ,'Forecast Summary-FY26'!$A:$A, 'Analysis-School'!$A217,'Forecast Summary-FY26'!$C:$C, 'Analysis-School'!R$5,'Forecast Summary-FY26'!$D:$D, 'Analysis-School'!R$3)</f>
        <v>63</v>
      </c>
      <c r="S217" s="355">
        <f>SUMIFS('Forecast Summary-FY26'!$BZ:$BZ,'Forecast Summary-FY26'!$A:$A, 'Analysis-School'!$A217,'Forecast Summary-FY26'!$C:$C, 'Analysis-School'!S$5,'Forecast Summary-FY26'!$D:$D, 'Analysis-School'!S$3)</f>
        <v>51</v>
      </c>
      <c r="T217" s="355">
        <f>SUMIFS('Forecast Summary-FY26'!$BZ:$BZ,'Forecast Summary-FY26'!$A:$A, 'Analysis-School'!$A217,'Forecast Summary-FY26'!$C:$C, 'Analysis-School'!T$5,'Forecast Summary-FY26'!$D:$D, 'Analysis-School'!T$3)</f>
        <v>53</v>
      </c>
      <c r="U217" s="355">
        <f>SUMIFS('Forecast Summary-FY26'!$BZ:$BZ,'Forecast Summary-FY26'!$A:$A, 'Analysis-School'!$A217,'Forecast Summary-FY26'!$C:$C, 'Analysis-School'!U$5,'Forecast Summary-FY26'!$D:$D, 'Analysis-School'!U$3)</f>
        <v>49</v>
      </c>
      <c r="V217" s="355">
        <f>SUMIFS('Forecast Summary-FY26'!$BZ:$BZ,'Forecast Summary-FY26'!$A:$A, 'Analysis-School'!$A217,'Forecast Summary-FY26'!$C:$C, 'Analysis-School'!V$5,'Forecast Summary-FY26'!$D:$D, 'Analysis-School'!V$3)</f>
        <v>49</v>
      </c>
      <c r="W217" s="355">
        <v>47.4493362703573</v>
      </c>
      <c r="X217" s="355">
        <f>SUMIFS('Forecast Summary-FY25'!$BZ:$BZ,'Forecast Summary-FY25'!$A:$A, 'Analysis-School'!$A217,'Forecast Summary-FY25'!$C:$C, 'Analysis-School'!X$5,'Forecast Summary-FY25'!$D:$D, 'Analysis-School'!X$3)</f>
        <v>47</v>
      </c>
      <c r="Y217" s="355">
        <v>46.217967166429311</v>
      </c>
      <c r="Z217" s="355">
        <f>SUMIFS('Forecast Summary-FY25'!$BZ:$BZ,'Forecast Summary-FY25'!$A:$A, 'Analysis-School'!$A217,'Forecast Summary-FY25'!$C:$C, 'Analysis-School'!Z$5,'Forecast Summary-FY25'!$D:$D, 'Analysis-School'!Z$3)</f>
        <v>51</v>
      </c>
      <c r="AA217" s="355">
        <f>SUMIFS('Forecast Summary-FY26'!$BZ:$BZ,'Forecast Summary-FY26'!$A:$A, 'Analysis-School'!$A217,'Forecast Summary-FY26'!$C:$C, 'Analysis-School'!AA$5,'Forecast Summary-FY26'!$D:$D, 'Analysis-School'!AA$3)</f>
        <v>51</v>
      </c>
      <c r="AB217" s="439">
        <f t="shared" si="67"/>
        <v>4.081632653061229E-2</v>
      </c>
      <c r="AD217" s="354" t="s">
        <v>1918</v>
      </c>
      <c r="AE217" s="355">
        <f>SUMIFS('Forecast Summary-FY26'!$CA:$CA,'Forecast Summary-FY26'!$A:$A, 'Analysis-School'!$A217,'Forecast Summary-FY26'!$C:$C, 'Analysis-School'!AE$5,'Forecast Summary-FY26'!$D:$D, 'Analysis-School'!AE$3)</f>
        <v>0</v>
      </c>
      <c r="AF217" s="355">
        <f>SUMIFS('Forecast Summary-FY26'!$CA:$CA,'Forecast Summary-FY26'!$A:$A, 'Analysis-School'!$A217,'Forecast Summary-FY26'!$C:$C, 'Analysis-School'!AF$5,'Forecast Summary-FY26'!$D:$D, 'Analysis-School'!AF$3)</f>
        <v>0</v>
      </c>
      <c r="AG217" s="355">
        <f>SUMIFS('Forecast Summary-FY26'!$CA:$CA,'Forecast Summary-FY26'!$A:$A, 'Analysis-School'!$A217,'Forecast Summary-FY26'!$C:$C, 'Analysis-School'!AG$5,'Forecast Summary-FY26'!$D:$D, 'Analysis-School'!AG$3)</f>
        <v>0</v>
      </c>
      <c r="AH217" s="355">
        <f>SUMIFS('Forecast Summary-FY26'!$CA:$CA,'Forecast Summary-FY26'!$A:$A, 'Analysis-School'!$A217,'Forecast Summary-FY26'!$C:$C, 'Analysis-School'!AH$5,'Forecast Summary-FY26'!$D:$D, 'Analysis-School'!AH$3)</f>
        <v>0</v>
      </c>
      <c r="AI217" s="355">
        <f>SUMIFS('Forecast Summary-FY26'!$CA:$CA,'Forecast Summary-FY26'!$A:$A, 'Analysis-School'!$A217,'Forecast Summary-FY26'!$C:$C, 'Analysis-School'!AI$5,'Forecast Summary-FY26'!$D:$D, 'Analysis-School'!AI$3)</f>
        <v>0</v>
      </c>
      <c r="AJ217" s="355">
        <f>SUMIFS('Forecast Summary-FY26'!$CA:$CA,'Forecast Summary-FY26'!$A:$A, 'Analysis-School'!$A217,'Forecast Summary-FY26'!$C:$C, 'Analysis-School'!AJ$5,'Forecast Summary-FY26'!$D:$D, 'Analysis-School'!AJ$3)</f>
        <v>0</v>
      </c>
      <c r="AK217" s="355">
        <v>0</v>
      </c>
      <c r="AL217" s="355">
        <f>SUMIFS('Forecast Summary-FY25'!$CA:$CA,'Forecast Summary-FY25'!$A:$A, 'Analysis-School'!$A217,'Forecast Summary-FY25'!$C:$C, 'Analysis-School'!AL$5,'Forecast Summary-FY25'!$D:$D, 'Analysis-School'!AL$3)</f>
        <v>0</v>
      </c>
      <c r="AM217" s="355">
        <v>0</v>
      </c>
      <c r="AN217" s="355">
        <f>SUMIFS('Forecast Summary-FY25'!$CA:$CA,'Forecast Summary-FY25'!$A:$A, 'Analysis-School'!$A217,'Forecast Summary-FY25'!$C:$C, 'Analysis-School'!AN$5,'Forecast Summary-FY25'!$D:$D, 'Analysis-School'!AN$3)</f>
        <v>0</v>
      </c>
      <c r="AO217" s="355">
        <f>SUMIFS('Forecast Summary-FY26'!$CA:$CA,'Forecast Summary-FY26'!$A:$A, 'Analysis-School'!$A217,'Forecast Summary-FY26'!$C:$C, 'Analysis-School'!AO$5,'Forecast Summary-FY26'!$D:$D, 'Analysis-School'!AO$3)</f>
        <v>0</v>
      </c>
      <c r="AP217" s="439" t="str">
        <f t="shared" si="68"/>
        <v>NA</v>
      </c>
    </row>
    <row r="218" spans="1:42">
      <c r="A218" s="10" t="s">
        <v>141</v>
      </c>
      <c r="B218" s="359" t="s">
        <v>1898</v>
      </c>
      <c r="C218" s="360">
        <f>SUMIFS('Forecast Summary-FY26'!$BY:$BY,'Forecast Summary-FY26'!$A:$A, 'Analysis-School'!$A218,'Forecast Summary-FY26'!$C:$C, 'Analysis-School'!C$5,'Forecast Summary-FY26'!$D:$D, 'Analysis-School'!C$3)</f>
        <v>9</v>
      </c>
      <c r="D218" s="360">
        <f>SUMIFS('Forecast Summary-FY26'!$BY:$BY,'Forecast Summary-FY26'!$A:$A, 'Analysis-School'!$A218,'Forecast Summary-FY26'!$C:$C, 'Analysis-School'!D$5,'Forecast Summary-FY26'!$D:$D, 'Analysis-School'!D$3)</f>
        <v>8</v>
      </c>
      <c r="E218" s="360">
        <f>SUMIFS('Forecast Summary-FY26'!$BY:$BY,'Forecast Summary-FY26'!$A:$A, 'Analysis-School'!$A218,'Forecast Summary-FY26'!$C:$C, 'Analysis-School'!E$5,'Forecast Summary-FY26'!$D:$D, 'Analysis-School'!E$3)</f>
        <v>9</v>
      </c>
      <c r="F218" s="360">
        <f>SUMIFS('Forecast Summary-FY26'!$BY:$BY,'Forecast Summary-FY26'!$A:$A, 'Analysis-School'!$A218,'Forecast Summary-FY26'!$C:$C, 'Analysis-School'!F$5,'Forecast Summary-FY26'!$D:$D, 'Analysis-School'!F$3)</f>
        <v>19</v>
      </c>
      <c r="G218" s="360">
        <f>SUMIFS('Forecast Summary-FY26'!$BY:$BY,'Forecast Summary-FY26'!$A:$A, 'Analysis-School'!$A218,'Forecast Summary-FY26'!$C:$C, 'Analysis-School'!G$5,'Forecast Summary-FY26'!$D:$D, 'Analysis-School'!G$3)</f>
        <v>11</v>
      </c>
      <c r="H218" s="360">
        <f>SUMIFS('Forecast Summary-FY26'!$BY:$BY,'Forecast Summary-FY26'!$A:$A, 'Analysis-School'!$A218,'Forecast Summary-FY26'!$C:$C, 'Analysis-School'!H$5,'Forecast Summary-FY26'!$D:$D, 'Analysis-School'!H$3)</f>
        <v>17</v>
      </c>
      <c r="I218" s="360">
        <v>18.700000000000003</v>
      </c>
      <c r="J218" s="360">
        <f>SUMIFS('Forecast Summary-FY25'!$BY:$BY,'Forecast Summary-FY25'!$A:$A, 'Analysis-School'!$A218,'Forecast Summary-FY25'!$C:$C, 'Analysis-School'!J$5,'Forecast Summary-FY25'!$D:$D, 'Analysis-School'!J$3)</f>
        <v>7</v>
      </c>
      <c r="K218" s="360">
        <v>20.570000000000004</v>
      </c>
      <c r="L218" s="360">
        <f>SUMIFS('Forecast Summary-FY25'!$BY:$BY,'Forecast Summary-FY25'!$A:$A, 'Analysis-School'!$A218,'Forecast Summary-FY25'!$C:$C, 'Analysis-School'!L$5,'Forecast Summary-FY25'!$D:$D, 'Analysis-School'!L$3)</f>
        <v>7.7000000000000011</v>
      </c>
      <c r="M218" s="360">
        <f>SUMIFS('Forecast Summary-FY26'!$BY:$BY,'Forecast Summary-FY26'!$A:$A, 'Analysis-School'!$A218,'Forecast Summary-FY26'!$C:$C, 'Analysis-School'!M$5,'Forecast Summary-FY26'!$D:$D, 'Analysis-School'!M$3)</f>
        <v>8.4700000000000024</v>
      </c>
      <c r="N218" s="442">
        <f t="shared" si="66"/>
        <v>-0.50176470588235278</v>
      </c>
      <c r="P218" s="359" t="s">
        <v>1898</v>
      </c>
      <c r="Q218" s="360">
        <f>SUMIFS('Forecast Summary-FY26'!$BZ:$BZ,'Forecast Summary-FY26'!$A:$A, 'Analysis-School'!$A218,'Forecast Summary-FY26'!$C:$C, 'Analysis-School'!Q$5,'Forecast Summary-FY26'!$D:$D, 'Analysis-School'!Q$3)</f>
        <v>40</v>
      </c>
      <c r="R218" s="360">
        <f>SUMIFS('Forecast Summary-FY26'!$BZ:$BZ,'Forecast Summary-FY26'!$A:$A, 'Analysis-School'!$A218,'Forecast Summary-FY26'!$C:$C, 'Analysis-School'!R$5,'Forecast Summary-FY26'!$D:$D, 'Analysis-School'!R$3)</f>
        <v>52</v>
      </c>
      <c r="S218" s="360">
        <f>SUMIFS('Forecast Summary-FY26'!$BZ:$BZ,'Forecast Summary-FY26'!$A:$A, 'Analysis-School'!$A218,'Forecast Summary-FY26'!$C:$C, 'Analysis-School'!S$5,'Forecast Summary-FY26'!$D:$D, 'Analysis-School'!S$3)</f>
        <v>39</v>
      </c>
      <c r="T218" s="360">
        <f>SUMIFS('Forecast Summary-FY26'!$BZ:$BZ,'Forecast Summary-FY26'!$A:$A, 'Analysis-School'!$A218,'Forecast Summary-FY26'!$C:$C, 'Analysis-School'!T$5,'Forecast Summary-FY26'!$D:$D, 'Analysis-School'!T$3)</f>
        <v>26</v>
      </c>
      <c r="U218" s="360">
        <f>SUMIFS('Forecast Summary-FY26'!$BZ:$BZ,'Forecast Summary-FY26'!$A:$A, 'Analysis-School'!$A218,'Forecast Summary-FY26'!$C:$C, 'Analysis-School'!U$5,'Forecast Summary-FY26'!$D:$D, 'Analysis-School'!U$3)</f>
        <v>44</v>
      </c>
      <c r="V218" s="360">
        <f>SUMIFS('Forecast Summary-FY26'!$BZ:$BZ,'Forecast Summary-FY26'!$A:$A, 'Analysis-School'!$A218,'Forecast Summary-FY26'!$C:$C, 'Analysis-School'!V$5,'Forecast Summary-FY26'!$D:$D, 'Analysis-School'!V$3)</f>
        <v>61</v>
      </c>
      <c r="W218" s="360">
        <v>57.949999999999996</v>
      </c>
      <c r="X218" s="360">
        <f>SUMIFS('Forecast Summary-FY25'!$BZ:$BZ,'Forecast Summary-FY25'!$A:$A, 'Analysis-School'!$A218,'Forecast Summary-FY25'!$C:$C, 'Analysis-School'!X$5,'Forecast Summary-FY25'!$D:$D, 'Analysis-School'!X$3)</f>
        <v>41</v>
      </c>
      <c r="Y218" s="360">
        <v>55.052499999999995</v>
      </c>
      <c r="Z218" s="360">
        <f>SUMIFS('Forecast Summary-FY25'!$BZ:$BZ,'Forecast Summary-FY25'!$A:$A, 'Analysis-School'!$A218,'Forecast Summary-FY25'!$C:$C, 'Analysis-School'!Z$5,'Forecast Summary-FY25'!$D:$D, 'Analysis-School'!Z$3)</f>
        <v>44</v>
      </c>
      <c r="AA218" s="360">
        <f>SUMIFS('Forecast Summary-FY26'!$BZ:$BZ,'Forecast Summary-FY26'!$A:$A, 'Analysis-School'!$A218,'Forecast Summary-FY26'!$C:$C, 'Analysis-School'!AA$5,'Forecast Summary-FY26'!$D:$D, 'Analysis-School'!AA$3)</f>
        <v>43</v>
      </c>
      <c r="AB218" s="442">
        <f t="shared" si="67"/>
        <v>-0.29508196721311475</v>
      </c>
      <c r="AD218" s="359" t="s">
        <v>1898</v>
      </c>
      <c r="AE218" s="360">
        <f>SUMIFS('Forecast Summary-FY26'!$CA:$CA,'Forecast Summary-FY26'!$A:$A, 'Analysis-School'!$A218,'Forecast Summary-FY26'!$C:$C, 'Analysis-School'!AE$5,'Forecast Summary-FY26'!$D:$D, 'Analysis-School'!AE$3)</f>
        <v>0</v>
      </c>
      <c r="AF218" s="360">
        <f>SUMIFS('Forecast Summary-FY26'!$CA:$CA,'Forecast Summary-FY26'!$A:$A, 'Analysis-School'!$A218,'Forecast Summary-FY26'!$C:$C, 'Analysis-School'!AF$5,'Forecast Summary-FY26'!$D:$D, 'Analysis-School'!AF$3)</f>
        <v>0</v>
      </c>
      <c r="AG218" s="360">
        <f>SUMIFS('Forecast Summary-FY26'!$CA:$CA,'Forecast Summary-FY26'!$A:$A, 'Analysis-School'!$A218,'Forecast Summary-FY26'!$C:$C, 'Analysis-School'!AG$5,'Forecast Summary-FY26'!$D:$D, 'Analysis-School'!AG$3)</f>
        <v>0</v>
      </c>
      <c r="AH218" s="360">
        <f>SUMIFS('Forecast Summary-FY26'!$CA:$CA,'Forecast Summary-FY26'!$A:$A, 'Analysis-School'!$A218,'Forecast Summary-FY26'!$C:$C, 'Analysis-School'!AH$5,'Forecast Summary-FY26'!$D:$D, 'Analysis-School'!AH$3)</f>
        <v>0</v>
      </c>
      <c r="AI218" s="360">
        <f>SUMIFS('Forecast Summary-FY26'!$CA:$CA,'Forecast Summary-FY26'!$A:$A, 'Analysis-School'!$A218,'Forecast Summary-FY26'!$C:$C, 'Analysis-School'!AI$5,'Forecast Summary-FY26'!$D:$D, 'Analysis-School'!AI$3)</f>
        <v>0</v>
      </c>
      <c r="AJ218" s="360">
        <f>SUMIFS('Forecast Summary-FY26'!$CA:$CA,'Forecast Summary-FY26'!$A:$A, 'Analysis-School'!$A218,'Forecast Summary-FY26'!$C:$C, 'Analysis-School'!AJ$5,'Forecast Summary-FY26'!$D:$D, 'Analysis-School'!AJ$3)</f>
        <v>0</v>
      </c>
      <c r="AK218" s="360">
        <v>0</v>
      </c>
      <c r="AL218" s="360">
        <f>SUMIFS('Forecast Summary-FY25'!$CA:$CA,'Forecast Summary-FY25'!$A:$A, 'Analysis-School'!$A218,'Forecast Summary-FY25'!$C:$C, 'Analysis-School'!AL$5,'Forecast Summary-FY25'!$D:$D, 'Analysis-School'!AL$3)</f>
        <v>0</v>
      </c>
      <c r="AM218" s="360">
        <v>0</v>
      </c>
      <c r="AN218" s="360">
        <f>SUMIFS('Forecast Summary-FY25'!$CA:$CA,'Forecast Summary-FY25'!$A:$A, 'Analysis-School'!$A218,'Forecast Summary-FY25'!$C:$C, 'Analysis-School'!AN$5,'Forecast Summary-FY25'!$D:$D, 'Analysis-School'!AN$3)</f>
        <v>0</v>
      </c>
      <c r="AO218" s="360">
        <f>SUMIFS('Forecast Summary-FY26'!$CA:$CA,'Forecast Summary-FY26'!$A:$A, 'Analysis-School'!$A218,'Forecast Summary-FY26'!$C:$C, 'Analysis-School'!AO$5,'Forecast Summary-FY26'!$D:$D, 'Analysis-School'!AO$3)</f>
        <v>0</v>
      </c>
      <c r="AP218" s="442" t="str">
        <f t="shared" si="68"/>
        <v>NA</v>
      </c>
    </row>
    <row r="219" spans="1:42">
      <c r="A219" s="10" t="s">
        <v>143</v>
      </c>
      <c r="B219" s="354" t="s">
        <v>1899</v>
      </c>
      <c r="C219" s="355">
        <f>SUMIFS('Forecast Summary-FY26'!$BY:$BY,'Forecast Summary-FY26'!$A:$A, 'Analysis-School'!$A219,'Forecast Summary-FY26'!$C:$C, 'Analysis-School'!C$5,'Forecast Summary-FY26'!$D:$D, 'Analysis-School'!C$3)</f>
        <v>1</v>
      </c>
      <c r="D219" s="355">
        <f>SUMIFS('Forecast Summary-FY26'!$BY:$BY,'Forecast Summary-FY26'!$A:$A, 'Analysis-School'!$A219,'Forecast Summary-FY26'!$C:$C, 'Analysis-School'!D$5,'Forecast Summary-FY26'!$D:$D, 'Analysis-School'!D$3)</f>
        <v>4</v>
      </c>
      <c r="E219" s="355">
        <f>SUMIFS('Forecast Summary-FY26'!$BY:$BY,'Forecast Summary-FY26'!$A:$A, 'Analysis-School'!$A219,'Forecast Summary-FY26'!$C:$C, 'Analysis-School'!E$5,'Forecast Summary-FY26'!$D:$D, 'Analysis-School'!E$3)</f>
        <v>4</v>
      </c>
      <c r="F219" s="355">
        <f>SUMIFS('Forecast Summary-FY26'!$BY:$BY,'Forecast Summary-FY26'!$A:$A, 'Analysis-School'!$A219,'Forecast Summary-FY26'!$C:$C, 'Analysis-School'!F$5,'Forecast Summary-FY26'!$D:$D, 'Analysis-School'!F$3)</f>
        <v>7</v>
      </c>
      <c r="G219" s="355">
        <f>SUMIFS('Forecast Summary-FY26'!$BY:$BY,'Forecast Summary-FY26'!$A:$A, 'Analysis-School'!$A219,'Forecast Summary-FY26'!$C:$C, 'Analysis-School'!G$5,'Forecast Summary-FY26'!$D:$D, 'Analysis-School'!G$3)</f>
        <v>6</v>
      </c>
      <c r="H219" s="355">
        <f>SUMIFS('Forecast Summary-FY26'!$BY:$BY,'Forecast Summary-FY26'!$A:$A, 'Analysis-School'!$A219,'Forecast Summary-FY26'!$C:$C, 'Analysis-School'!H$5,'Forecast Summary-FY26'!$D:$D, 'Analysis-School'!H$3)</f>
        <v>1</v>
      </c>
      <c r="I219" s="355">
        <v>1.1000000000000001</v>
      </c>
      <c r="J219" s="355">
        <f>SUMIFS('Forecast Summary-FY25'!$BY:$BY,'Forecast Summary-FY25'!$A:$A, 'Analysis-School'!$A219,'Forecast Summary-FY25'!$C:$C, 'Analysis-School'!J$5,'Forecast Summary-FY25'!$D:$D, 'Analysis-School'!J$3)</f>
        <v>9</v>
      </c>
      <c r="K219" s="355">
        <v>1.2100000000000002</v>
      </c>
      <c r="L219" s="355">
        <f>SUMIFS('Forecast Summary-FY25'!$BY:$BY,'Forecast Summary-FY25'!$A:$A, 'Analysis-School'!$A219,'Forecast Summary-FY25'!$C:$C, 'Analysis-School'!L$5,'Forecast Summary-FY25'!$D:$D, 'Analysis-School'!L$3)</f>
        <v>8.5499999999999989</v>
      </c>
      <c r="M219" s="355">
        <f>SUMIFS('Forecast Summary-FY26'!$BY:$BY,'Forecast Summary-FY26'!$A:$A, 'Analysis-School'!$A219,'Forecast Summary-FY26'!$C:$C, 'Analysis-School'!M$5,'Forecast Summary-FY26'!$D:$D, 'Analysis-School'!M$3)</f>
        <v>8.1224999999999987</v>
      </c>
      <c r="N219" s="439">
        <f t="shared" si="66"/>
        <v>7.1224999999999987</v>
      </c>
      <c r="P219" s="354" t="s">
        <v>1899</v>
      </c>
      <c r="Q219" s="355">
        <f>SUMIFS('Forecast Summary-FY26'!$BZ:$BZ,'Forecast Summary-FY26'!$A:$A, 'Analysis-School'!$A219,'Forecast Summary-FY26'!$C:$C, 'Analysis-School'!Q$5,'Forecast Summary-FY26'!$D:$D, 'Analysis-School'!Q$3)</f>
        <v>4</v>
      </c>
      <c r="R219" s="355">
        <f>SUMIFS('Forecast Summary-FY26'!$BZ:$BZ,'Forecast Summary-FY26'!$A:$A, 'Analysis-School'!$A219,'Forecast Summary-FY26'!$C:$C, 'Analysis-School'!R$5,'Forecast Summary-FY26'!$D:$D, 'Analysis-School'!R$3)</f>
        <v>3</v>
      </c>
      <c r="S219" s="355">
        <f>SUMIFS('Forecast Summary-FY26'!$BZ:$BZ,'Forecast Summary-FY26'!$A:$A, 'Analysis-School'!$A219,'Forecast Summary-FY26'!$C:$C, 'Analysis-School'!S$5,'Forecast Summary-FY26'!$D:$D, 'Analysis-School'!S$3)</f>
        <v>3</v>
      </c>
      <c r="T219" s="355">
        <f>SUMIFS('Forecast Summary-FY26'!$BZ:$BZ,'Forecast Summary-FY26'!$A:$A, 'Analysis-School'!$A219,'Forecast Summary-FY26'!$C:$C, 'Analysis-School'!T$5,'Forecast Summary-FY26'!$D:$D, 'Analysis-School'!T$3)</f>
        <v>3</v>
      </c>
      <c r="U219" s="355">
        <f>SUMIFS('Forecast Summary-FY26'!$BZ:$BZ,'Forecast Summary-FY26'!$A:$A, 'Analysis-School'!$A219,'Forecast Summary-FY26'!$C:$C, 'Analysis-School'!U$5,'Forecast Summary-FY26'!$D:$D, 'Analysis-School'!U$3)</f>
        <v>2</v>
      </c>
      <c r="V219" s="355">
        <f>SUMIFS('Forecast Summary-FY26'!$BZ:$BZ,'Forecast Summary-FY26'!$A:$A, 'Analysis-School'!$A219,'Forecast Summary-FY26'!$C:$C, 'Analysis-School'!V$5,'Forecast Summary-FY26'!$D:$D, 'Analysis-School'!V$3)</f>
        <v>3</v>
      </c>
      <c r="W219" s="355">
        <v>3.1361115151624315</v>
      </c>
      <c r="X219" s="355">
        <f>SUMIFS('Forecast Summary-FY25'!$BZ:$BZ,'Forecast Summary-FY25'!$A:$A, 'Analysis-School'!$A219,'Forecast Summary-FY25'!$C:$C, 'Analysis-School'!X$5,'Forecast Summary-FY25'!$D:$D, 'Analysis-School'!X$3)</f>
        <v>1</v>
      </c>
      <c r="Y219" s="355">
        <v>2.9793059394043095</v>
      </c>
      <c r="Z219" s="355">
        <f>SUMIFS('Forecast Summary-FY25'!$BZ:$BZ,'Forecast Summary-FY25'!$A:$A, 'Analysis-School'!$A219,'Forecast Summary-FY25'!$C:$C, 'Analysis-School'!Z$5,'Forecast Summary-FY25'!$D:$D, 'Analysis-School'!Z$3)</f>
        <v>1.1000000000000001</v>
      </c>
      <c r="AA219" s="355">
        <f>SUMIFS('Forecast Summary-FY26'!$BZ:$BZ,'Forecast Summary-FY26'!$A:$A, 'Analysis-School'!$A219,'Forecast Summary-FY26'!$C:$C, 'Analysis-School'!AA$5,'Forecast Summary-FY26'!$D:$D, 'Analysis-School'!AA$3)</f>
        <v>1.2100000000000002</v>
      </c>
      <c r="AB219" s="439">
        <f t="shared" si="67"/>
        <v>-0.59666666666666668</v>
      </c>
      <c r="AD219" s="354" t="s">
        <v>1899</v>
      </c>
      <c r="AE219" s="355">
        <f>SUMIFS('Forecast Summary-FY26'!$CA:$CA,'Forecast Summary-FY26'!$A:$A, 'Analysis-School'!$A219,'Forecast Summary-FY26'!$C:$C, 'Analysis-School'!AE$5,'Forecast Summary-FY26'!$D:$D, 'Analysis-School'!AE$3)</f>
        <v>0</v>
      </c>
      <c r="AF219" s="355">
        <f>SUMIFS('Forecast Summary-FY26'!$CA:$CA,'Forecast Summary-FY26'!$A:$A, 'Analysis-School'!$A219,'Forecast Summary-FY26'!$C:$C, 'Analysis-School'!AF$5,'Forecast Summary-FY26'!$D:$D, 'Analysis-School'!AF$3)</f>
        <v>0</v>
      </c>
      <c r="AG219" s="355">
        <f>SUMIFS('Forecast Summary-FY26'!$CA:$CA,'Forecast Summary-FY26'!$A:$A, 'Analysis-School'!$A219,'Forecast Summary-FY26'!$C:$C, 'Analysis-School'!AG$5,'Forecast Summary-FY26'!$D:$D, 'Analysis-School'!AG$3)</f>
        <v>0</v>
      </c>
      <c r="AH219" s="355">
        <f>SUMIFS('Forecast Summary-FY26'!$CA:$CA,'Forecast Summary-FY26'!$A:$A, 'Analysis-School'!$A219,'Forecast Summary-FY26'!$C:$C, 'Analysis-School'!AH$5,'Forecast Summary-FY26'!$D:$D, 'Analysis-School'!AH$3)</f>
        <v>0</v>
      </c>
      <c r="AI219" s="355">
        <f>SUMIFS('Forecast Summary-FY26'!$CA:$CA,'Forecast Summary-FY26'!$A:$A, 'Analysis-School'!$A219,'Forecast Summary-FY26'!$C:$C, 'Analysis-School'!AI$5,'Forecast Summary-FY26'!$D:$D, 'Analysis-School'!AI$3)</f>
        <v>0</v>
      </c>
      <c r="AJ219" s="355">
        <f>SUMIFS('Forecast Summary-FY26'!$CA:$CA,'Forecast Summary-FY26'!$A:$A, 'Analysis-School'!$A219,'Forecast Summary-FY26'!$C:$C, 'Analysis-School'!AJ$5,'Forecast Summary-FY26'!$D:$D, 'Analysis-School'!AJ$3)</f>
        <v>0</v>
      </c>
      <c r="AK219" s="355">
        <v>0</v>
      </c>
      <c r="AL219" s="355">
        <f>SUMIFS('Forecast Summary-FY25'!$CA:$CA,'Forecast Summary-FY25'!$A:$A, 'Analysis-School'!$A219,'Forecast Summary-FY25'!$C:$C, 'Analysis-School'!AL$5,'Forecast Summary-FY25'!$D:$D, 'Analysis-School'!AL$3)</f>
        <v>0</v>
      </c>
      <c r="AM219" s="355">
        <v>0</v>
      </c>
      <c r="AN219" s="355">
        <f>SUMIFS('Forecast Summary-FY25'!$CA:$CA,'Forecast Summary-FY25'!$A:$A, 'Analysis-School'!$A219,'Forecast Summary-FY25'!$C:$C, 'Analysis-School'!AN$5,'Forecast Summary-FY25'!$D:$D, 'Analysis-School'!AN$3)</f>
        <v>0</v>
      </c>
      <c r="AO219" s="355">
        <f>SUMIFS('Forecast Summary-FY26'!$CA:$CA,'Forecast Summary-FY26'!$A:$A, 'Analysis-School'!$A219,'Forecast Summary-FY26'!$C:$C, 'Analysis-School'!AO$5,'Forecast Summary-FY26'!$D:$D, 'Analysis-School'!AO$3)</f>
        <v>0</v>
      </c>
      <c r="AP219" s="439" t="str">
        <f t="shared" si="68"/>
        <v>NA</v>
      </c>
    </row>
    <row r="220" spans="1:42">
      <c r="A220" s="10" t="s">
        <v>145</v>
      </c>
      <c r="B220" s="359" t="s">
        <v>1769</v>
      </c>
      <c r="C220" s="360">
        <f>SUMIFS('Forecast Summary-FY26'!$BY:$BY,'Forecast Summary-FY26'!$A:$A, 'Analysis-School'!$A220,'Forecast Summary-FY26'!$C:$C, 'Analysis-School'!C$5,'Forecast Summary-FY26'!$D:$D, 'Analysis-School'!C$3)</f>
        <v>26</v>
      </c>
      <c r="D220" s="360">
        <f>SUMIFS('Forecast Summary-FY26'!$BY:$BY,'Forecast Summary-FY26'!$A:$A, 'Analysis-School'!$A220,'Forecast Summary-FY26'!$C:$C, 'Analysis-School'!D$5,'Forecast Summary-FY26'!$D:$D, 'Analysis-School'!D$3)</f>
        <v>26</v>
      </c>
      <c r="E220" s="360">
        <f>SUMIFS('Forecast Summary-FY26'!$BY:$BY,'Forecast Summary-FY26'!$A:$A, 'Analysis-School'!$A220,'Forecast Summary-FY26'!$C:$C, 'Analysis-School'!E$5,'Forecast Summary-FY26'!$D:$D, 'Analysis-School'!E$3)</f>
        <v>24</v>
      </c>
      <c r="F220" s="360">
        <f>SUMIFS('Forecast Summary-FY26'!$BY:$BY,'Forecast Summary-FY26'!$A:$A, 'Analysis-School'!$A220,'Forecast Summary-FY26'!$C:$C, 'Analysis-School'!F$5,'Forecast Summary-FY26'!$D:$D, 'Analysis-School'!F$3)</f>
        <v>18</v>
      </c>
      <c r="G220" s="360">
        <f>SUMIFS('Forecast Summary-FY26'!$BY:$BY,'Forecast Summary-FY26'!$A:$A, 'Analysis-School'!$A220,'Forecast Summary-FY26'!$C:$C, 'Analysis-School'!G$5,'Forecast Summary-FY26'!$D:$D, 'Analysis-School'!G$3)</f>
        <v>23</v>
      </c>
      <c r="H220" s="360">
        <f>SUMIFS('Forecast Summary-FY26'!$BY:$BY,'Forecast Summary-FY26'!$A:$A, 'Analysis-School'!$A220,'Forecast Summary-FY26'!$C:$C, 'Analysis-School'!H$5,'Forecast Summary-FY26'!$D:$D, 'Analysis-School'!H$3)</f>
        <v>19</v>
      </c>
      <c r="I220" s="360">
        <v>18.05</v>
      </c>
      <c r="J220" s="360">
        <f>SUMIFS('Forecast Summary-FY25'!$BY:$BY,'Forecast Summary-FY25'!$A:$A, 'Analysis-School'!$A220,'Forecast Summary-FY25'!$C:$C, 'Analysis-School'!J$5,'Forecast Summary-FY25'!$D:$D, 'Analysis-School'!J$3)</f>
        <v>19</v>
      </c>
      <c r="K220" s="360">
        <v>17.147500000000001</v>
      </c>
      <c r="L220" s="360">
        <f>SUMIFS('Forecast Summary-FY25'!$BY:$BY,'Forecast Summary-FY25'!$A:$A, 'Analysis-School'!$A220,'Forecast Summary-FY25'!$C:$C, 'Analysis-School'!L$5,'Forecast Summary-FY25'!$D:$D, 'Analysis-School'!L$3)</f>
        <v>20</v>
      </c>
      <c r="M220" s="360">
        <f>SUMIFS('Forecast Summary-FY26'!$BY:$BY,'Forecast Summary-FY26'!$A:$A, 'Analysis-School'!$A220,'Forecast Summary-FY26'!$C:$C, 'Analysis-School'!M$5,'Forecast Summary-FY26'!$D:$D, 'Analysis-School'!M$3)</f>
        <v>20</v>
      </c>
      <c r="N220" s="442">
        <f t="shared" si="66"/>
        <v>5.2631578947368363E-2</v>
      </c>
      <c r="P220" s="359" t="s">
        <v>1769</v>
      </c>
      <c r="Q220" s="360">
        <f>SUMIFS('Forecast Summary-FY26'!$BZ:$BZ,'Forecast Summary-FY26'!$A:$A, 'Analysis-School'!$A220,'Forecast Summary-FY26'!$C:$C, 'Analysis-School'!Q$5,'Forecast Summary-FY26'!$D:$D, 'Analysis-School'!Q$3)</f>
        <v>63</v>
      </c>
      <c r="R220" s="360">
        <f>SUMIFS('Forecast Summary-FY26'!$BZ:$BZ,'Forecast Summary-FY26'!$A:$A, 'Analysis-School'!$A220,'Forecast Summary-FY26'!$C:$C, 'Analysis-School'!R$5,'Forecast Summary-FY26'!$D:$D, 'Analysis-School'!R$3)</f>
        <v>73</v>
      </c>
      <c r="S220" s="360">
        <f>SUMIFS('Forecast Summary-FY26'!$BZ:$BZ,'Forecast Summary-FY26'!$A:$A, 'Analysis-School'!$A220,'Forecast Summary-FY26'!$C:$C, 'Analysis-School'!S$5,'Forecast Summary-FY26'!$D:$D, 'Analysis-School'!S$3)</f>
        <v>61</v>
      </c>
      <c r="T220" s="360">
        <f>SUMIFS('Forecast Summary-FY26'!$BZ:$BZ,'Forecast Summary-FY26'!$A:$A, 'Analysis-School'!$A220,'Forecast Summary-FY26'!$C:$C, 'Analysis-School'!T$5,'Forecast Summary-FY26'!$D:$D, 'Analysis-School'!T$3)</f>
        <v>61</v>
      </c>
      <c r="U220" s="360">
        <f>SUMIFS('Forecast Summary-FY26'!$BZ:$BZ,'Forecast Summary-FY26'!$A:$A, 'Analysis-School'!$A220,'Forecast Summary-FY26'!$C:$C, 'Analysis-School'!U$5,'Forecast Summary-FY26'!$D:$D, 'Analysis-School'!U$3)</f>
        <v>72</v>
      </c>
      <c r="V220" s="360">
        <f>SUMIFS('Forecast Summary-FY26'!$BZ:$BZ,'Forecast Summary-FY26'!$A:$A, 'Analysis-School'!$A220,'Forecast Summary-FY26'!$C:$C, 'Analysis-School'!V$5,'Forecast Summary-FY26'!$D:$D, 'Analysis-School'!V$3)</f>
        <v>51</v>
      </c>
      <c r="W220" s="360">
        <v>55.611425617089523</v>
      </c>
      <c r="X220" s="360">
        <f>SUMIFS('Forecast Summary-FY25'!$BZ:$BZ,'Forecast Summary-FY25'!$A:$A, 'Analysis-School'!$A220,'Forecast Summary-FY25'!$C:$C, 'Analysis-School'!X$5,'Forecast Summary-FY25'!$D:$D, 'Analysis-School'!X$3)</f>
        <v>60</v>
      </c>
      <c r="Y220" s="360">
        <v>53.409379306383876</v>
      </c>
      <c r="Z220" s="360">
        <f>SUMIFS('Forecast Summary-FY25'!$BZ:$BZ,'Forecast Summary-FY25'!$A:$A, 'Analysis-School'!$A220,'Forecast Summary-FY25'!$C:$C, 'Analysis-School'!Z$5,'Forecast Summary-FY25'!$D:$D, 'Analysis-School'!Z$3)</f>
        <v>64</v>
      </c>
      <c r="AA220" s="360">
        <f>SUMIFS('Forecast Summary-FY26'!$BZ:$BZ,'Forecast Summary-FY26'!$A:$A, 'Analysis-School'!$A220,'Forecast Summary-FY26'!$C:$C, 'Analysis-School'!AA$5,'Forecast Summary-FY26'!$D:$D, 'Analysis-School'!AA$3)</f>
        <v>63</v>
      </c>
      <c r="AB220" s="442">
        <f t="shared" si="67"/>
        <v>0.23529411764705888</v>
      </c>
      <c r="AD220" s="359" t="s">
        <v>1769</v>
      </c>
      <c r="AE220" s="360">
        <f>SUMIFS('Forecast Summary-FY26'!$CA:$CA,'Forecast Summary-FY26'!$A:$A, 'Analysis-School'!$A220,'Forecast Summary-FY26'!$C:$C, 'Analysis-School'!AE$5,'Forecast Summary-FY26'!$D:$D, 'Analysis-School'!AE$3)</f>
        <v>0</v>
      </c>
      <c r="AF220" s="360">
        <f>SUMIFS('Forecast Summary-FY26'!$CA:$CA,'Forecast Summary-FY26'!$A:$A, 'Analysis-School'!$A220,'Forecast Summary-FY26'!$C:$C, 'Analysis-School'!AF$5,'Forecast Summary-FY26'!$D:$D, 'Analysis-School'!AF$3)</f>
        <v>0</v>
      </c>
      <c r="AG220" s="360">
        <f>SUMIFS('Forecast Summary-FY26'!$CA:$CA,'Forecast Summary-FY26'!$A:$A, 'Analysis-School'!$A220,'Forecast Summary-FY26'!$C:$C, 'Analysis-School'!AG$5,'Forecast Summary-FY26'!$D:$D, 'Analysis-School'!AG$3)</f>
        <v>0</v>
      </c>
      <c r="AH220" s="360">
        <f>SUMIFS('Forecast Summary-FY26'!$CA:$CA,'Forecast Summary-FY26'!$A:$A, 'Analysis-School'!$A220,'Forecast Summary-FY26'!$C:$C, 'Analysis-School'!AH$5,'Forecast Summary-FY26'!$D:$D, 'Analysis-School'!AH$3)</f>
        <v>0</v>
      </c>
      <c r="AI220" s="360">
        <f>SUMIFS('Forecast Summary-FY26'!$CA:$CA,'Forecast Summary-FY26'!$A:$A, 'Analysis-School'!$A220,'Forecast Summary-FY26'!$C:$C, 'Analysis-School'!AI$5,'Forecast Summary-FY26'!$D:$D, 'Analysis-School'!AI$3)</f>
        <v>0</v>
      </c>
      <c r="AJ220" s="360">
        <f>SUMIFS('Forecast Summary-FY26'!$CA:$CA,'Forecast Summary-FY26'!$A:$A, 'Analysis-School'!$A220,'Forecast Summary-FY26'!$C:$C, 'Analysis-School'!AJ$5,'Forecast Summary-FY26'!$D:$D, 'Analysis-School'!AJ$3)</f>
        <v>0</v>
      </c>
      <c r="AK220" s="360">
        <v>0</v>
      </c>
      <c r="AL220" s="360">
        <f>SUMIFS('Forecast Summary-FY25'!$CA:$CA,'Forecast Summary-FY25'!$A:$A, 'Analysis-School'!$A220,'Forecast Summary-FY25'!$C:$C, 'Analysis-School'!AL$5,'Forecast Summary-FY25'!$D:$D, 'Analysis-School'!AL$3)</f>
        <v>0</v>
      </c>
      <c r="AM220" s="360">
        <v>0</v>
      </c>
      <c r="AN220" s="360">
        <f>SUMIFS('Forecast Summary-FY25'!$CA:$CA,'Forecast Summary-FY25'!$A:$A, 'Analysis-School'!$A220,'Forecast Summary-FY25'!$C:$C, 'Analysis-School'!AN$5,'Forecast Summary-FY25'!$D:$D, 'Analysis-School'!AN$3)</f>
        <v>0</v>
      </c>
      <c r="AO220" s="360">
        <f>SUMIFS('Forecast Summary-FY26'!$CA:$CA,'Forecast Summary-FY26'!$A:$A, 'Analysis-School'!$A220,'Forecast Summary-FY26'!$C:$C, 'Analysis-School'!AO$5,'Forecast Summary-FY26'!$D:$D, 'Analysis-School'!AO$3)</f>
        <v>0</v>
      </c>
      <c r="AP220" s="442" t="str">
        <f t="shared" si="68"/>
        <v>NA</v>
      </c>
    </row>
    <row r="221" spans="1:42" ht="15.75" thickBot="1">
      <c r="A221"/>
      <c r="B221" s="363" t="s">
        <v>1959</v>
      </c>
      <c r="C221" s="364">
        <f>SUM(C171:C220)</f>
        <v>1096</v>
      </c>
      <c r="D221" s="364">
        <f t="shared" ref="D221" si="69">SUM(D171:D220)</f>
        <v>1100</v>
      </c>
      <c r="E221" s="364">
        <f t="shared" ref="E221" si="70">SUM(E171:E220)</f>
        <v>955</v>
      </c>
      <c r="F221" s="364">
        <f t="shared" ref="F221" si="71">SUM(F171:F220)</f>
        <v>1286</v>
      </c>
      <c r="G221" s="364">
        <f t="shared" ref="G221" si="72">SUM(G171:G220)</f>
        <v>1563</v>
      </c>
      <c r="H221" s="364">
        <f t="shared" ref="H221" si="73">SUM(H171:H220)</f>
        <v>1454</v>
      </c>
      <c r="I221" s="364">
        <v>1549.5168956954678</v>
      </c>
      <c r="J221" s="364">
        <f t="shared" ref="J221:K221" si="74">SUM(J171:J220)</f>
        <v>1661</v>
      </c>
      <c r="K221" s="364">
        <f t="shared" si="74"/>
        <v>1645.7820522928075</v>
      </c>
      <c r="L221" s="364">
        <f t="shared" ref="L221:M221" si="75">SUM(L171:L220)</f>
        <v>1653.8000000000004</v>
      </c>
      <c r="M221" s="364">
        <f t="shared" si="75"/>
        <v>1637.6399999999999</v>
      </c>
      <c r="N221" s="526">
        <f t="shared" si="66"/>
        <v>0.12629986244841818</v>
      </c>
      <c r="P221" s="363" t="s">
        <v>1959</v>
      </c>
      <c r="Q221" s="364">
        <f>SUM(Q171:Q220)</f>
        <v>4201</v>
      </c>
      <c r="R221" s="364">
        <f t="shared" ref="R221" si="76">SUM(R171:R220)</f>
        <v>4281</v>
      </c>
      <c r="S221" s="364">
        <f t="shared" ref="S221" si="77">SUM(S171:S220)</f>
        <v>4247</v>
      </c>
      <c r="T221" s="364">
        <f t="shared" ref="T221" si="78">SUM(T171:T220)</f>
        <v>5082</v>
      </c>
      <c r="U221" s="364">
        <f t="shared" ref="U221" si="79">SUM(U171:U220)</f>
        <v>6011</v>
      </c>
      <c r="V221" s="364">
        <f t="shared" ref="V221" si="80">SUM(V171:V220)</f>
        <v>5808</v>
      </c>
      <c r="W221" s="364">
        <v>6487.291637607349</v>
      </c>
      <c r="X221" s="364">
        <f t="shared" ref="X221:Y221" si="81">SUM(X171:X220)</f>
        <v>6374</v>
      </c>
      <c r="Y221" s="364">
        <f t="shared" si="81"/>
        <v>6906.69820365544</v>
      </c>
      <c r="Z221" s="364">
        <f t="shared" ref="Z221:AA221" si="82">SUM(Z171:Z220)</f>
        <v>6380.6500000000015</v>
      </c>
      <c r="AA221" s="364">
        <f t="shared" si="82"/>
        <v>6162.0250000000005</v>
      </c>
      <c r="AB221" s="526">
        <f t="shared" si="67"/>
        <v>6.0954717630854027E-2</v>
      </c>
      <c r="AD221" s="363" t="s">
        <v>1959</v>
      </c>
      <c r="AE221" s="364">
        <f>SUM(AE171:AE220)</f>
        <v>10</v>
      </c>
      <c r="AF221" s="364">
        <f t="shared" ref="AF221" si="83">SUM(AF171:AF220)</f>
        <v>16</v>
      </c>
      <c r="AG221" s="364">
        <f t="shared" ref="AG221" si="84">SUM(AG171:AG220)</f>
        <v>13</v>
      </c>
      <c r="AH221" s="364">
        <f t="shared" ref="AH221" si="85">SUM(AH171:AH220)</f>
        <v>12</v>
      </c>
      <c r="AI221" s="364">
        <f t="shared" ref="AI221" si="86">SUM(AI171:AI220)</f>
        <v>14</v>
      </c>
      <c r="AJ221" s="364">
        <f t="shared" ref="AJ221" si="87">SUM(AJ171:AJ220)</f>
        <v>24</v>
      </c>
      <c r="AK221" s="364">
        <v>22.8</v>
      </c>
      <c r="AL221" s="364">
        <f t="shared" ref="AL221:AM221" si="88">SUM(AL171:AL220)</f>
        <v>35</v>
      </c>
      <c r="AM221" s="364">
        <f t="shared" si="88"/>
        <v>21.935201302609229</v>
      </c>
      <c r="AN221" s="364">
        <f t="shared" ref="AN221:AO221" si="89">SUM(AN171:AN220)</f>
        <v>40.200000000000003</v>
      </c>
      <c r="AO221" s="364">
        <f t="shared" si="89"/>
        <v>43.720000000000006</v>
      </c>
      <c r="AP221" s="526">
        <f t="shared" si="68"/>
        <v>0.82166666666666699</v>
      </c>
    </row>
    <row r="222" spans="1:42" s="93" customFormat="1" ht="15">
      <c r="A222"/>
      <c r="N222" s="346"/>
      <c r="O222" s="346"/>
      <c r="AB222" s="346"/>
      <c r="AC222" s="346"/>
    </row>
    <row r="223" spans="1:42" s="93" customFormat="1" ht="21">
      <c r="A223"/>
      <c r="B223" s="453" t="s">
        <v>2119</v>
      </c>
      <c r="I223" s="513"/>
      <c r="J223" s="514"/>
      <c r="N223" s="346"/>
      <c r="O223" s="346"/>
      <c r="W223" s="513"/>
      <c r="X223" s="514"/>
      <c r="Y223" s="514"/>
      <c r="AB223" s="346"/>
      <c r="AC223" s="346"/>
      <c r="AK223" s="513"/>
      <c r="AL223" s="514"/>
    </row>
    <row r="224" spans="1:42" s="93" customFormat="1" ht="21">
      <c r="A224"/>
      <c r="B224" s="453" t="s">
        <v>2120</v>
      </c>
      <c r="N224" s="346"/>
      <c r="O224" s="346"/>
      <c r="AB224" s="346"/>
      <c r="AC224" s="346"/>
    </row>
    <row r="225" spans="1:29" s="93" customFormat="1" ht="15">
      <c r="A225"/>
      <c r="N225" s="346"/>
      <c r="O225" s="346"/>
      <c r="AB225" s="346"/>
      <c r="AC225" s="346"/>
    </row>
    <row r="226" spans="1:29" s="93" customFormat="1" ht="15">
      <c r="A226"/>
      <c r="N226" s="346"/>
      <c r="O226" s="346"/>
      <c r="AB226" s="346"/>
      <c r="AC226" s="346"/>
    </row>
    <row r="227" spans="1:29" s="93" customFormat="1" ht="15">
      <c r="A227"/>
      <c r="N227" s="346"/>
      <c r="O227" s="346"/>
      <c r="AB227" s="346"/>
      <c r="AC227" s="346"/>
    </row>
    <row r="228" spans="1:29" s="93" customFormat="1" ht="15">
      <c r="A228"/>
      <c r="N228" s="346"/>
      <c r="O228" s="346"/>
      <c r="AB228" s="346"/>
      <c r="AC228" s="346"/>
    </row>
    <row r="229" spans="1:29" s="93" customFormat="1" ht="15">
      <c r="A229"/>
      <c r="N229" s="346"/>
      <c r="O229" s="346"/>
      <c r="AB229" s="346"/>
      <c r="AC229" s="346"/>
    </row>
    <row r="230" spans="1:29" s="93" customFormat="1" ht="15">
      <c r="A230"/>
      <c r="N230" s="346"/>
      <c r="O230" s="346"/>
      <c r="AB230" s="346"/>
      <c r="AC230" s="346"/>
    </row>
    <row r="231" spans="1:29" s="93" customFormat="1" ht="15">
      <c r="A231"/>
      <c r="N231" s="346"/>
      <c r="O231" s="346"/>
      <c r="AB231" s="346"/>
      <c r="AC231" s="346"/>
    </row>
    <row r="232" spans="1:29" s="93" customFormat="1" ht="15">
      <c r="A232"/>
      <c r="N232" s="346"/>
      <c r="O232" s="346"/>
      <c r="AB232" s="346"/>
      <c r="AC232" s="346"/>
    </row>
    <row r="233" spans="1:29" s="93" customFormat="1" ht="15">
      <c r="A233"/>
      <c r="N233" s="346"/>
      <c r="O233" s="346"/>
      <c r="AB233" s="346"/>
      <c r="AC233" s="346"/>
    </row>
    <row r="234" spans="1:29" s="93" customFormat="1" ht="15">
      <c r="A234"/>
      <c r="N234" s="346"/>
      <c r="O234" s="346"/>
      <c r="AB234" s="346"/>
      <c r="AC234" s="346"/>
    </row>
    <row r="235" spans="1:29" s="93" customFormat="1" ht="15">
      <c r="A235"/>
      <c r="N235" s="346"/>
      <c r="O235" s="346"/>
      <c r="AB235" s="346"/>
      <c r="AC235" s="346"/>
    </row>
    <row r="236" spans="1:29" s="93" customFormat="1" ht="15">
      <c r="A236"/>
      <c r="N236" s="346"/>
      <c r="O236" s="346"/>
      <c r="AB236" s="346"/>
      <c r="AC236" s="346"/>
    </row>
    <row r="237" spans="1:29" s="93" customFormat="1" ht="15">
      <c r="A237"/>
      <c r="N237" s="346"/>
      <c r="O237" s="346"/>
      <c r="AB237" s="346"/>
      <c r="AC237" s="346"/>
    </row>
    <row r="238" spans="1:29" s="93" customFormat="1" ht="15">
      <c r="A238"/>
      <c r="N238" s="346"/>
      <c r="O238" s="346"/>
      <c r="AB238" s="346"/>
      <c r="AC238" s="346"/>
    </row>
    <row r="239" spans="1:29" s="93" customFormat="1" ht="15">
      <c r="A239"/>
      <c r="N239" s="346"/>
      <c r="O239" s="346"/>
      <c r="AB239" s="346"/>
      <c r="AC239" s="346"/>
    </row>
    <row r="240" spans="1:29" s="93" customFormat="1" ht="15">
      <c r="A240"/>
      <c r="N240" s="346"/>
      <c r="O240" s="346"/>
      <c r="AB240" s="346"/>
      <c r="AC240" s="346"/>
    </row>
    <row r="241" spans="1:29" s="93" customFormat="1" ht="15">
      <c r="A241"/>
      <c r="N241" s="346"/>
      <c r="O241" s="346"/>
      <c r="AB241" s="346"/>
      <c r="AC241" s="346"/>
    </row>
    <row r="242" spans="1:29" s="93" customFormat="1" ht="15">
      <c r="A242"/>
      <c r="N242" s="346"/>
      <c r="O242" s="346"/>
      <c r="AB242" s="346"/>
      <c r="AC242" s="346"/>
    </row>
    <row r="243" spans="1:29" s="93" customFormat="1" ht="15">
      <c r="A243"/>
      <c r="N243" s="346"/>
      <c r="O243" s="346"/>
      <c r="AB243" s="346"/>
      <c r="AC243" s="346"/>
    </row>
    <row r="244" spans="1:29" s="93" customFormat="1" ht="15">
      <c r="A244"/>
      <c r="N244" s="346"/>
      <c r="O244" s="346"/>
      <c r="AB244" s="346"/>
      <c r="AC244" s="346"/>
    </row>
    <row r="245" spans="1:29" s="93" customFormat="1" ht="15">
      <c r="A245"/>
      <c r="N245" s="346"/>
      <c r="O245" s="346"/>
      <c r="AB245" s="346"/>
      <c r="AC245" s="346"/>
    </row>
    <row r="246" spans="1:29" s="93" customFormat="1" ht="15">
      <c r="A246"/>
      <c r="N246" s="346"/>
      <c r="O246" s="346"/>
      <c r="AB246" s="346"/>
      <c r="AC246" s="346"/>
    </row>
    <row r="247" spans="1:29" s="93" customFormat="1" ht="15">
      <c r="A247"/>
      <c r="N247" s="346"/>
      <c r="O247" s="346"/>
      <c r="AB247" s="346"/>
      <c r="AC247" s="346"/>
    </row>
    <row r="248" spans="1:29" s="93" customFormat="1" ht="15">
      <c r="A248"/>
      <c r="N248" s="346"/>
      <c r="O248" s="346"/>
      <c r="AB248" s="346"/>
      <c r="AC248" s="346"/>
    </row>
    <row r="249" spans="1:29" s="93" customFormat="1" ht="15">
      <c r="A249"/>
      <c r="N249" s="346"/>
      <c r="O249" s="346"/>
      <c r="AB249" s="346"/>
      <c r="AC249" s="346"/>
    </row>
    <row r="250" spans="1:29" s="93" customFormat="1" ht="15">
      <c r="A250"/>
      <c r="N250" s="346"/>
      <c r="O250" s="346"/>
      <c r="AB250" s="346"/>
      <c r="AC250" s="346"/>
    </row>
    <row r="251" spans="1:29" s="93" customFormat="1" ht="15">
      <c r="A251"/>
      <c r="N251" s="346"/>
      <c r="O251" s="346"/>
      <c r="AB251" s="346"/>
      <c r="AC251" s="346"/>
    </row>
    <row r="252" spans="1:29" s="93" customFormat="1" ht="15">
      <c r="A252"/>
      <c r="N252" s="346"/>
      <c r="O252" s="346"/>
      <c r="AB252" s="346"/>
      <c r="AC252" s="346"/>
    </row>
    <row r="253" spans="1:29" s="93" customFormat="1" ht="15">
      <c r="A253"/>
      <c r="N253" s="346"/>
      <c r="O253" s="346"/>
      <c r="AB253" s="346"/>
      <c r="AC253" s="346"/>
    </row>
    <row r="254" spans="1:29" s="93" customFormat="1" ht="15">
      <c r="A254"/>
      <c r="N254" s="346"/>
      <c r="O254" s="346"/>
      <c r="AB254" s="346"/>
      <c r="AC254" s="346"/>
    </row>
    <row r="255" spans="1:29" s="93" customFormat="1" ht="15">
      <c r="A255"/>
      <c r="N255" s="346"/>
      <c r="O255" s="346"/>
      <c r="AB255" s="346"/>
      <c r="AC255" s="346"/>
    </row>
    <row r="256" spans="1:29" s="93" customFormat="1" ht="15">
      <c r="A256"/>
      <c r="N256" s="346"/>
      <c r="O256" s="346"/>
      <c r="AB256" s="346"/>
      <c r="AC256" s="346"/>
    </row>
    <row r="257" spans="1:29" s="93" customFormat="1" ht="15">
      <c r="A257"/>
      <c r="N257" s="346"/>
      <c r="O257" s="346"/>
      <c r="AB257" s="346"/>
      <c r="AC257" s="346"/>
    </row>
    <row r="258" spans="1:29" s="93" customFormat="1" ht="15">
      <c r="A258"/>
      <c r="N258" s="346"/>
      <c r="O258" s="346"/>
      <c r="AB258" s="346"/>
      <c r="AC258" s="346"/>
    </row>
    <row r="259" spans="1:29" s="93" customFormat="1" ht="15">
      <c r="A259"/>
      <c r="N259" s="346"/>
      <c r="O259" s="346"/>
      <c r="AB259" s="346"/>
      <c r="AC259" s="346"/>
    </row>
    <row r="260" spans="1:29" s="93" customFormat="1" ht="15">
      <c r="A260"/>
      <c r="N260" s="346"/>
      <c r="O260" s="346"/>
      <c r="AB260" s="346"/>
      <c r="AC260" s="346"/>
    </row>
    <row r="261" spans="1:29" s="93" customFormat="1" ht="15">
      <c r="A261"/>
      <c r="N261" s="346"/>
      <c r="O261" s="346"/>
      <c r="AB261" s="346"/>
      <c r="AC261" s="346"/>
    </row>
    <row r="262" spans="1:29" s="93" customFormat="1" ht="15">
      <c r="A262"/>
      <c r="N262" s="346"/>
      <c r="O262" s="346"/>
      <c r="AB262" s="346"/>
      <c r="AC262" s="346"/>
    </row>
    <row r="263" spans="1:29" s="93" customFormat="1" ht="15">
      <c r="A263"/>
      <c r="N263" s="346"/>
      <c r="O263" s="346"/>
      <c r="AB263" s="346"/>
      <c r="AC263" s="346"/>
    </row>
    <row r="264" spans="1:29" s="93" customFormat="1" ht="15">
      <c r="A264"/>
      <c r="N264" s="346"/>
      <c r="O264" s="346"/>
      <c r="AB264" s="346"/>
      <c r="AC264" s="346"/>
    </row>
    <row r="265" spans="1:29" s="93" customFormat="1" ht="15">
      <c r="A265"/>
      <c r="N265" s="346"/>
      <c r="O265" s="346"/>
      <c r="AB265" s="346"/>
      <c r="AC265" s="346"/>
    </row>
    <row r="266" spans="1:29" s="93" customFormat="1" ht="15">
      <c r="A266"/>
      <c r="N266" s="346"/>
      <c r="O266" s="346"/>
      <c r="AB266" s="346"/>
      <c r="AC266" s="346"/>
    </row>
    <row r="267" spans="1:29" s="93" customFormat="1" ht="15">
      <c r="A267"/>
      <c r="N267" s="346"/>
      <c r="O267" s="346"/>
      <c r="AB267" s="346"/>
      <c r="AC267" s="346"/>
    </row>
    <row r="268" spans="1:29" s="93" customFormat="1" ht="15">
      <c r="A268"/>
      <c r="N268" s="346"/>
      <c r="O268" s="346"/>
      <c r="AB268" s="346"/>
      <c r="AC268" s="346"/>
    </row>
    <row r="269" spans="1:29" s="93" customFormat="1" ht="15">
      <c r="A269"/>
      <c r="N269" s="346"/>
      <c r="O269" s="346"/>
      <c r="AB269" s="346"/>
      <c r="AC269" s="346"/>
    </row>
    <row r="270" spans="1:29" s="93" customFormat="1" ht="15">
      <c r="A270"/>
      <c r="N270" s="346"/>
      <c r="O270" s="346"/>
      <c r="AB270" s="346"/>
      <c r="AC270" s="346"/>
    </row>
    <row r="271" spans="1:29" s="93" customFormat="1" ht="15">
      <c r="A271"/>
      <c r="N271" s="346"/>
      <c r="O271" s="346"/>
      <c r="AB271" s="346"/>
      <c r="AC271" s="346"/>
    </row>
    <row r="272" spans="1:29" s="93" customFormat="1" ht="15">
      <c r="A272"/>
      <c r="N272" s="346"/>
      <c r="O272" s="346"/>
      <c r="AB272" s="346"/>
      <c r="AC272" s="346"/>
    </row>
    <row r="273" spans="1:29" s="93" customFormat="1" ht="15">
      <c r="A273"/>
      <c r="N273" s="346"/>
      <c r="O273" s="346"/>
      <c r="AB273" s="346"/>
      <c r="AC273" s="346"/>
    </row>
    <row r="274" spans="1:29" s="93" customFormat="1" ht="15">
      <c r="A274"/>
      <c r="N274" s="346"/>
      <c r="O274" s="346"/>
      <c r="AB274" s="346"/>
      <c r="AC274" s="346"/>
    </row>
    <row r="275" spans="1:29" s="93" customFormat="1" ht="15">
      <c r="A275"/>
      <c r="N275" s="346"/>
      <c r="O275" s="346"/>
      <c r="AB275" s="346"/>
      <c r="AC275" s="346"/>
    </row>
    <row r="276" spans="1:29" s="93" customFormat="1" ht="15">
      <c r="A276"/>
      <c r="N276" s="346"/>
      <c r="O276" s="346"/>
      <c r="AB276" s="346"/>
      <c r="AC276" s="346"/>
    </row>
    <row r="277" spans="1:29" s="93" customFormat="1" ht="15">
      <c r="A277"/>
      <c r="N277" s="346"/>
      <c r="O277" s="346"/>
      <c r="AB277" s="346"/>
      <c r="AC277" s="346"/>
    </row>
    <row r="278" spans="1:29" s="93" customFormat="1" ht="15">
      <c r="A278"/>
      <c r="N278" s="346"/>
      <c r="O278" s="346"/>
      <c r="AB278" s="346"/>
      <c r="AC278" s="346"/>
    </row>
    <row r="279" spans="1:29" s="93" customFormat="1" ht="15">
      <c r="A279"/>
      <c r="N279" s="346"/>
      <c r="O279" s="346"/>
      <c r="AB279" s="346"/>
      <c r="AC279" s="346"/>
    </row>
    <row r="280" spans="1:29" s="93" customFormat="1" ht="15">
      <c r="A280"/>
      <c r="N280" s="346"/>
      <c r="O280" s="346"/>
      <c r="AB280" s="346"/>
      <c r="AC280" s="346"/>
    </row>
    <row r="281" spans="1:29" s="93" customFormat="1" ht="15">
      <c r="A281"/>
      <c r="N281" s="346"/>
      <c r="O281" s="346"/>
      <c r="AB281" s="346"/>
      <c r="AC281" s="346"/>
    </row>
    <row r="282" spans="1:29" s="93" customFormat="1" ht="15">
      <c r="A282"/>
      <c r="N282" s="346"/>
      <c r="O282" s="346"/>
      <c r="AB282" s="346"/>
      <c r="AC282" s="346"/>
    </row>
    <row r="283" spans="1:29" s="93" customFormat="1" ht="15">
      <c r="A283"/>
      <c r="N283" s="346"/>
      <c r="O283" s="346"/>
      <c r="AB283" s="346"/>
      <c r="AC283" s="346"/>
    </row>
    <row r="284" spans="1:29" s="93" customFormat="1" ht="15">
      <c r="A284"/>
      <c r="N284" s="346"/>
      <c r="O284" s="346"/>
      <c r="AB284" s="346"/>
      <c r="AC284" s="346"/>
    </row>
    <row r="285" spans="1:29" s="93" customFormat="1" ht="15">
      <c r="A285"/>
      <c r="N285" s="346"/>
      <c r="O285" s="346"/>
      <c r="AB285" s="346"/>
      <c r="AC285" s="346"/>
    </row>
    <row r="286" spans="1:29" s="93" customFormat="1" ht="15">
      <c r="A286"/>
      <c r="N286" s="346"/>
      <c r="O286" s="346"/>
      <c r="AB286" s="346"/>
      <c r="AC286" s="346"/>
    </row>
    <row r="287" spans="1:29" s="93" customFormat="1" ht="15">
      <c r="A287"/>
      <c r="N287" s="346"/>
      <c r="O287" s="346"/>
      <c r="AB287" s="346"/>
      <c r="AC287" s="346"/>
    </row>
    <row r="288" spans="1:29" s="93" customFormat="1" ht="15">
      <c r="A288"/>
      <c r="N288" s="346"/>
      <c r="O288" s="346"/>
      <c r="AB288" s="346"/>
      <c r="AC288" s="346"/>
    </row>
    <row r="289" spans="1:29" s="93" customFormat="1" ht="15">
      <c r="A289"/>
      <c r="N289" s="346"/>
      <c r="O289" s="346"/>
      <c r="AB289" s="346"/>
      <c r="AC289" s="346"/>
    </row>
    <row r="290" spans="1:29" s="93" customFormat="1" ht="15">
      <c r="A290"/>
      <c r="N290" s="346"/>
      <c r="O290" s="346"/>
      <c r="AB290" s="346"/>
      <c r="AC290" s="346"/>
    </row>
    <row r="291" spans="1:29" s="93" customFormat="1" ht="15">
      <c r="A291"/>
      <c r="N291" s="346"/>
      <c r="O291" s="346"/>
      <c r="AB291" s="346"/>
      <c r="AC291" s="346"/>
    </row>
    <row r="292" spans="1:29" s="93" customFormat="1" ht="15">
      <c r="A292"/>
      <c r="N292" s="346"/>
      <c r="O292" s="346"/>
      <c r="AB292" s="346"/>
      <c r="AC292" s="346"/>
    </row>
    <row r="293" spans="1:29" s="93" customFormat="1" ht="15">
      <c r="A293"/>
      <c r="N293" s="346"/>
      <c r="O293" s="346"/>
      <c r="AB293" s="346"/>
      <c r="AC293" s="346"/>
    </row>
    <row r="294" spans="1:29" s="93" customFormat="1" ht="15">
      <c r="A294"/>
      <c r="N294" s="346"/>
      <c r="O294" s="346"/>
      <c r="AB294" s="346"/>
      <c r="AC294" s="346"/>
    </row>
    <row r="295" spans="1:29" s="93" customFormat="1" ht="15">
      <c r="A295"/>
      <c r="N295" s="346"/>
      <c r="O295" s="346"/>
      <c r="AB295" s="346"/>
      <c r="AC295" s="346"/>
    </row>
    <row r="296" spans="1:29" s="93" customFormat="1" ht="15">
      <c r="A296"/>
      <c r="N296" s="346"/>
      <c r="O296" s="346"/>
      <c r="AB296" s="346"/>
      <c r="AC296" s="346"/>
    </row>
    <row r="297" spans="1:29" s="93" customFormat="1" ht="15">
      <c r="A297"/>
      <c r="N297" s="346"/>
      <c r="O297" s="346"/>
      <c r="AB297" s="346"/>
      <c r="AC297" s="346"/>
    </row>
    <row r="298" spans="1:29" s="93" customFormat="1" ht="15">
      <c r="A298"/>
      <c r="N298" s="346"/>
      <c r="O298" s="346"/>
      <c r="AB298" s="346"/>
      <c r="AC298" s="346"/>
    </row>
    <row r="299" spans="1:29" s="93" customFormat="1" ht="15">
      <c r="A299"/>
      <c r="N299" s="346"/>
      <c r="O299" s="346"/>
      <c r="AB299" s="346"/>
      <c r="AC299" s="346"/>
    </row>
    <row r="300" spans="1:29" s="93" customFormat="1" ht="15">
      <c r="A300"/>
      <c r="N300" s="346"/>
      <c r="O300" s="346"/>
      <c r="AB300" s="346"/>
      <c r="AC300" s="346"/>
    </row>
    <row r="301" spans="1:29" s="93" customFormat="1" ht="15">
      <c r="A301"/>
      <c r="N301" s="346"/>
      <c r="O301" s="346"/>
      <c r="AB301" s="346"/>
      <c r="AC301" s="346"/>
    </row>
    <row r="302" spans="1:29" s="93" customFormat="1" ht="15">
      <c r="A302"/>
      <c r="N302" s="346"/>
      <c r="O302" s="346"/>
      <c r="AB302" s="346"/>
      <c r="AC302" s="346"/>
    </row>
    <row r="303" spans="1:29" s="93" customFormat="1" ht="15">
      <c r="A303"/>
      <c r="N303" s="346"/>
      <c r="O303" s="346"/>
      <c r="AB303" s="346"/>
      <c r="AC303" s="346"/>
    </row>
    <row r="304" spans="1:29" s="93" customFormat="1" ht="15">
      <c r="A304"/>
      <c r="N304" s="346"/>
      <c r="O304" s="346"/>
      <c r="AB304" s="346"/>
      <c r="AC304" s="346"/>
    </row>
    <row r="305" spans="1:29" s="93" customFormat="1" ht="15">
      <c r="A305"/>
      <c r="N305" s="346"/>
      <c r="O305" s="346"/>
      <c r="AB305" s="346"/>
      <c r="AC305" s="346"/>
    </row>
    <row r="306" spans="1:29" s="93" customFormat="1" ht="15">
      <c r="A306"/>
      <c r="N306" s="346"/>
      <c r="O306" s="346"/>
      <c r="AB306" s="346"/>
      <c r="AC306" s="346"/>
    </row>
    <row r="307" spans="1:29" s="93" customFormat="1" ht="15">
      <c r="A307"/>
      <c r="N307" s="346"/>
      <c r="O307" s="346"/>
      <c r="AB307" s="346"/>
      <c r="AC307" s="346"/>
    </row>
    <row r="308" spans="1:29" s="93" customFormat="1" ht="15">
      <c r="A308"/>
      <c r="N308" s="346"/>
      <c r="O308" s="346"/>
      <c r="AB308" s="346"/>
      <c r="AC308" s="346"/>
    </row>
    <row r="309" spans="1:29" s="93" customFormat="1" ht="15">
      <c r="A309"/>
      <c r="N309" s="346"/>
      <c r="O309" s="346"/>
      <c r="AB309" s="346"/>
      <c r="AC309" s="346"/>
    </row>
    <row r="310" spans="1:29" s="93" customFormat="1" ht="15">
      <c r="A310"/>
      <c r="N310" s="346"/>
      <c r="O310" s="346"/>
      <c r="AB310" s="346"/>
      <c r="AC310" s="346"/>
    </row>
    <row r="311" spans="1:29" s="93" customFormat="1" ht="15">
      <c r="A311"/>
      <c r="N311" s="346"/>
      <c r="O311" s="346"/>
      <c r="AB311" s="346"/>
      <c r="AC311" s="346"/>
    </row>
    <row r="312" spans="1:29" s="93" customFormat="1" ht="15">
      <c r="A312"/>
      <c r="N312" s="346"/>
      <c r="O312" s="346"/>
      <c r="AB312" s="346"/>
      <c r="AC312" s="346"/>
    </row>
    <row r="313" spans="1:29" s="93" customFormat="1" ht="15">
      <c r="A313"/>
      <c r="N313" s="346"/>
      <c r="O313" s="346"/>
      <c r="AB313" s="346"/>
      <c r="AC313" s="346"/>
    </row>
    <row r="314" spans="1:29" s="93" customFormat="1" ht="15">
      <c r="A314"/>
      <c r="N314" s="346"/>
      <c r="O314" s="346"/>
      <c r="AB314" s="346"/>
      <c r="AC314" s="346"/>
    </row>
    <row r="315" spans="1:29" s="93" customFormat="1" ht="15">
      <c r="A315"/>
      <c r="N315" s="346"/>
      <c r="O315" s="346"/>
      <c r="AB315" s="346"/>
      <c r="AC315" s="346"/>
    </row>
    <row r="316" spans="1:29" s="93" customFormat="1" ht="15">
      <c r="A316"/>
      <c r="N316" s="346"/>
      <c r="O316" s="346"/>
      <c r="AB316" s="346"/>
      <c r="AC316" s="346"/>
    </row>
    <row r="317" spans="1:29" s="93" customFormat="1" ht="15">
      <c r="A317"/>
      <c r="N317" s="346"/>
      <c r="O317" s="346"/>
      <c r="AB317" s="346"/>
      <c r="AC317" s="346"/>
    </row>
    <row r="318" spans="1:29" s="93" customFormat="1" ht="15">
      <c r="A318"/>
      <c r="N318" s="346"/>
      <c r="O318" s="346"/>
      <c r="AB318" s="346"/>
      <c r="AC318" s="346"/>
    </row>
    <row r="319" spans="1:29" s="93" customFormat="1" ht="15">
      <c r="A319"/>
      <c r="N319" s="346"/>
      <c r="O319" s="346"/>
      <c r="AB319" s="346"/>
      <c r="AC319" s="346"/>
    </row>
    <row r="320" spans="1:29" s="93" customFormat="1" ht="15">
      <c r="A320"/>
      <c r="N320" s="346"/>
      <c r="O320" s="346"/>
      <c r="AB320" s="346"/>
      <c r="AC320" s="346"/>
    </row>
    <row r="321" spans="1:29" s="93" customFormat="1" ht="15">
      <c r="A321"/>
      <c r="N321" s="346"/>
      <c r="O321" s="346"/>
      <c r="AB321" s="346"/>
      <c r="AC321" s="346"/>
    </row>
    <row r="322" spans="1:29" s="93" customFormat="1" ht="15">
      <c r="A322"/>
      <c r="N322" s="346"/>
      <c r="O322" s="346"/>
      <c r="AB322" s="346"/>
      <c r="AC322" s="346"/>
    </row>
    <row r="323" spans="1:29" s="93" customFormat="1" ht="15">
      <c r="A323"/>
      <c r="N323" s="346"/>
      <c r="O323" s="346"/>
      <c r="AB323" s="346"/>
      <c r="AC323" s="346"/>
    </row>
    <row r="324" spans="1:29" s="93" customFormat="1" ht="15">
      <c r="A324"/>
      <c r="N324" s="346"/>
      <c r="O324" s="346"/>
      <c r="AB324" s="346"/>
      <c r="AC324" s="346"/>
    </row>
    <row r="325" spans="1:29" s="93" customFormat="1" ht="15">
      <c r="A325"/>
      <c r="N325" s="346"/>
      <c r="O325" s="346"/>
      <c r="AB325" s="346"/>
      <c r="AC325" s="346"/>
    </row>
    <row r="326" spans="1:29" s="93" customFormat="1" ht="15">
      <c r="A326"/>
      <c r="N326" s="346"/>
      <c r="O326" s="346"/>
      <c r="AB326" s="346"/>
      <c r="AC326" s="346"/>
    </row>
    <row r="327" spans="1:29" s="93" customFormat="1" ht="15">
      <c r="A327"/>
      <c r="N327" s="346"/>
      <c r="O327" s="346"/>
      <c r="AB327" s="346"/>
      <c r="AC327" s="346"/>
    </row>
    <row r="328" spans="1:29" s="93" customFormat="1" ht="15">
      <c r="A328"/>
      <c r="N328" s="346"/>
      <c r="O328" s="346"/>
      <c r="AB328" s="346"/>
      <c r="AC328" s="346"/>
    </row>
    <row r="329" spans="1:29" s="93" customFormat="1" ht="15">
      <c r="A329"/>
      <c r="N329" s="346"/>
      <c r="O329" s="346"/>
      <c r="AB329" s="346"/>
      <c r="AC329" s="346"/>
    </row>
    <row r="330" spans="1:29" s="93" customFormat="1" ht="15">
      <c r="A330"/>
      <c r="N330" s="346"/>
      <c r="O330" s="346"/>
      <c r="AB330" s="346"/>
      <c r="AC330" s="346"/>
    </row>
    <row r="331" spans="1:29" s="93" customFormat="1" ht="15">
      <c r="A331"/>
      <c r="N331" s="346"/>
      <c r="O331" s="346"/>
      <c r="AB331" s="346"/>
      <c r="AC331" s="346"/>
    </row>
    <row r="332" spans="1:29" s="93" customFormat="1" ht="15">
      <c r="A332"/>
      <c r="N332" s="346"/>
      <c r="O332" s="346"/>
      <c r="AB332" s="346"/>
      <c r="AC332" s="346"/>
    </row>
    <row r="333" spans="1:29" s="93" customFormat="1" ht="15">
      <c r="A333"/>
      <c r="N333" s="346"/>
      <c r="O333" s="346"/>
      <c r="AB333" s="346"/>
      <c r="AC333" s="346"/>
    </row>
    <row r="334" spans="1:29" s="93" customFormat="1" ht="15">
      <c r="A334"/>
      <c r="N334" s="346"/>
      <c r="O334" s="346"/>
      <c r="AB334" s="346"/>
      <c r="AC334" s="346"/>
    </row>
    <row r="335" spans="1:29" s="93" customFormat="1" ht="15">
      <c r="A335"/>
      <c r="N335" s="346"/>
      <c r="O335" s="346"/>
      <c r="AB335" s="346"/>
      <c r="AC335" s="346"/>
    </row>
    <row r="336" spans="1:29" s="93" customFormat="1" ht="15">
      <c r="A336"/>
      <c r="N336" s="346"/>
      <c r="O336" s="346"/>
      <c r="AB336" s="346"/>
      <c r="AC336" s="346"/>
    </row>
    <row r="337" spans="1:29" s="93" customFormat="1" ht="15">
      <c r="A337"/>
      <c r="N337" s="346"/>
      <c r="O337" s="346"/>
      <c r="AB337" s="346"/>
      <c r="AC337" s="346"/>
    </row>
    <row r="338" spans="1:29" s="93" customFormat="1" ht="15">
      <c r="A338"/>
      <c r="N338" s="346"/>
      <c r="O338" s="346"/>
      <c r="AB338" s="346"/>
      <c r="AC338" s="346"/>
    </row>
    <row r="339" spans="1:29" s="93" customFormat="1" ht="15">
      <c r="A339"/>
      <c r="N339" s="346"/>
      <c r="O339" s="346"/>
      <c r="AB339" s="346"/>
      <c r="AC339" s="346"/>
    </row>
    <row r="340" spans="1:29" s="93" customFormat="1" ht="15">
      <c r="A340"/>
      <c r="N340" s="346"/>
      <c r="O340" s="346"/>
      <c r="AB340" s="346"/>
      <c r="AC340" s="346"/>
    </row>
    <row r="341" spans="1:29" s="93" customFormat="1" ht="15">
      <c r="A341"/>
      <c r="N341" s="346"/>
      <c r="O341" s="346"/>
      <c r="AB341" s="346"/>
      <c r="AC341" s="346"/>
    </row>
    <row r="342" spans="1:29" s="93" customFormat="1" ht="15">
      <c r="A342"/>
      <c r="N342" s="346"/>
      <c r="O342" s="346"/>
      <c r="AB342" s="346"/>
      <c r="AC342" s="346"/>
    </row>
    <row r="343" spans="1:29" s="93" customFormat="1" ht="15">
      <c r="A343"/>
      <c r="N343" s="346"/>
      <c r="O343" s="346"/>
      <c r="AB343" s="346"/>
      <c r="AC343" s="346"/>
    </row>
    <row r="344" spans="1:29" s="93" customFormat="1" ht="15">
      <c r="A344"/>
      <c r="N344" s="346"/>
      <c r="O344" s="346"/>
      <c r="AB344" s="346"/>
      <c r="AC344" s="346"/>
    </row>
    <row r="345" spans="1:29" s="93" customFormat="1" ht="15">
      <c r="A345"/>
      <c r="N345" s="346"/>
      <c r="O345" s="346"/>
      <c r="AB345" s="346"/>
      <c r="AC345" s="346"/>
    </row>
    <row r="346" spans="1:29" s="93" customFormat="1" ht="15">
      <c r="A346"/>
      <c r="N346" s="346"/>
      <c r="O346" s="346"/>
      <c r="AB346" s="346"/>
      <c r="AC346" s="346"/>
    </row>
    <row r="347" spans="1:29" s="93" customFormat="1" ht="15">
      <c r="A347"/>
      <c r="N347" s="346"/>
      <c r="O347" s="346"/>
      <c r="AB347" s="346"/>
      <c r="AC347" s="346"/>
    </row>
    <row r="348" spans="1:29" s="93" customFormat="1" ht="15">
      <c r="A348"/>
      <c r="N348" s="346"/>
      <c r="O348" s="346"/>
      <c r="AB348" s="346"/>
      <c r="AC348" s="346"/>
    </row>
    <row r="349" spans="1:29" s="93" customFormat="1" ht="15">
      <c r="A349"/>
      <c r="N349" s="346"/>
      <c r="O349" s="346"/>
      <c r="AB349" s="346"/>
      <c r="AC349" s="346"/>
    </row>
    <row r="350" spans="1:29" s="93" customFormat="1" ht="15">
      <c r="A350"/>
      <c r="N350" s="346"/>
      <c r="O350" s="346"/>
      <c r="AB350" s="346"/>
      <c r="AC350" s="346"/>
    </row>
    <row r="351" spans="1:29" s="93" customFormat="1" ht="15">
      <c r="A351"/>
      <c r="N351" s="346"/>
      <c r="O351" s="346"/>
      <c r="AB351" s="346"/>
      <c r="AC351" s="346"/>
    </row>
    <row r="352" spans="1:29" s="93" customFormat="1" ht="15">
      <c r="A352"/>
      <c r="N352" s="346"/>
      <c r="O352" s="346"/>
      <c r="AB352" s="346"/>
      <c r="AC352" s="346"/>
    </row>
    <row r="353" spans="1:29" s="93" customFormat="1" ht="15">
      <c r="A353"/>
      <c r="N353" s="346"/>
      <c r="O353" s="346"/>
      <c r="AB353" s="346"/>
      <c r="AC353" s="346"/>
    </row>
    <row r="354" spans="1:29" s="93" customFormat="1" ht="15">
      <c r="A354"/>
      <c r="N354" s="346"/>
      <c r="O354" s="346"/>
      <c r="AB354" s="346"/>
      <c r="AC354" s="346"/>
    </row>
    <row r="355" spans="1:29" s="93" customFormat="1" ht="15">
      <c r="A355"/>
      <c r="N355" s="346"/>
      <c r="O355" s="346"/>
      <c r="AB355" s="346"/>
      <c r="AC355" s="346"/>
    </row>
    <row r="356" spans="1:29" s="93" customFormat="1" ht="15">
      <c r="A356"/>
      <c r="N356" s="346"/>
      <c r="O356" s="346"/>
      <c r="AB356" s="346"/>
      <c r="AC356" s="346"/>
    </row>
    <row r="357" spans="1:29" s="93" customFormat="1" ht="15">
      <c r="A357"/>
      <c r="N357" s="346"/>
      <c r="O357" s="346"/>
      <c r="AB357" s="346"/>
      <c r="AC357" s="346"/>
    </row>
    <row r="358" spans="1:29" s="93" customFormat="1" ht="15">
      <c r="A358"/>
      <c r="N358" s="346"/>
      <c r="O358" s="346"/>
      <c r="AB358" s="346"/>
      <c r="AC358" s="346"/>
    </row>
    <row r="359" spans="1:29" s="93" customFormat="1" ht="15">
      <c r="A359"/>
      <c r="N359" s="346"/>
      <c r="O359" s="346"/>
      <c r="AB359" s="346"/>
      <c r="AC359" s="346"/>
    </row>
    <row r="360" spans="1:29" s="93" customFormat="1" ht="15">
      <c r="A360"/>
      <c r="N360" s="346"/>
      <c r="O360" s="346"/>
      <c r="AB360" s="346"/>
      <c r="AC360" s="346"/>
    </row>
    <row r="361" spans="1:29" s="93" customFormat="1" ht="15">
      <c r="A361"/>
      <c r="N361" s="346"/>
      <c r="O361" s="346"/>
      <c r="AB361" s="346"/>
      <c r="AC361" s="346"/>
    </row>
    <row r="362" spans="1:29" s="93" customFormat="1" ht="15">
      <c r="A362"/>
      <c r="N362" s="346"/>
      <c r="O362" s="346"/>
      <c r="AB362" s="346"/>
      <c r="AC362" s="346"/>
    </row>
    <row r="363" spans="1:29" s="93" customFormat="1" ht="15">
      <c r="A363"/>
      <c r="N363" s="346"/>
      <c r="O363" s="346"/>
      <c r="AB363" s="346"/>
      <c r="AC363" s="346"/>
    </row>
    <row r="364" spans="1:29" s="93" customFormat="1" ht="15">
      <c r="A364"/>
      <c r="N364" s="346"/>
      <c r="O364" s="346"/>
      <c r="AB364" s="346"/>
      <c r="AC364" s="346"/>
    </row>
    <row r="365" spans="1:29" s="93" customFormat="1" ht="15">
      <c r="A365"/>
      <c r="N365" s="346"/>
      <c r="O365" s="346"/>
      <c r="AB365" s="346"/>
      <c r="AC365" s="346"/>
    </row>
    <row r="366" spans="1:29" s="93" customFormat="1" ht="15">
      <c r="A366"/>
      <c r="N366" s="346"/>
      <c r="O366" s="346"/>
      <c r="AB366" s="346"/>
      <c r="AC366" s="346"/>
    </row>
    <row r="367" spans="1:29" s="93" customFormat="1" ht="15">
      <c r="A367"/>
      <c r="N367" s="346"/>
      <c r="O367" s="346"/>
      <c r="AB367" s="346"/>
      <c r="AC367" s="346"/>
    </row>
    <row r="368" spans="1:29" s="93" customFormat="1" ht="15">
      <c r="A368"/>
      <c r="N368" s="346"/>
      <c r="O368" s="346"/>
      <c r="AB368" s="346"/>
      <c r="AC368" s="346"/>
    </row>
    <row r="369" spans="1:29" s="93" customFormat="1" ht="15">
      <c r="A369"/>
      <c r="N369" s="346"/>
      <c r="O369" s="346"/>
      <c r="AB369" s="346"/>
      <c r="AC369" s="346"/>
    </row>
    <row r="370" spans="1:29" s="93" customFormat="1" ht="15">
      <c r="A370"/>
      <c r="N370" s="346"/>
      <c r="O370" s="346"/>
      <c r="AB370" s="346"/>
      <c r="AC370" s="346"/>
    </row>
    <row r="371" spans="1:29" s="93" customFormat="1" ht="15">
      <c r="A371"/>
      <c r="N371" s="346"/>
      <c r="O371" s="346"/>
      <c r="AB371" s="346"/>
      <c r="AC371" s="346"/>
    </row>
    <row r="372" spans="1:29" s="93" customFormat="1" ht="15">
      <c r="A372"/>
      <c r="N372" s="346"/>
      <c r="O372" s="346"/>
      <c r="AB372" s="346"/>
      <c r="AC372" s="346"/>
    </row>
    <row r="373" spans="1:29" s="93" customFormat="1" ht="15">
      <c r="A373"/>
      <c r="N373" s="346"/>
      <c r="O373" s="346"/>
      <c r="AB373" s="346"/>
      <c r="AC373" s="346"/>
    </row>
    <row r="374" spans="1:29" s="93" customFormat="1" ht="15">
      <c r="A374"/>
      <c r="N374" s="346"/>
      <c r="O374" s="346"/>
      <c r="AB374" s="346"/>
      <c r="AC374" s="346"/>
    </row>
    <row r="375" spans="1:29" s="93" customFormat="1" ht="15">
      <c r="A375"/>
      <c r="N375" s="346"/>
      <c r="O375" s="346"/>
      <c r="AB375" s="346"/>
      <c r="AC375" s="346"/>
    </row>
    <row r="376" spans="1:29" s="93" customFormat="1" ht="15">
      <c r="A376"/>
      <c r="N376" s="346"/>
      <c r="O376" s="346"/>
      <c r="AB376" s="346"/>
      <c r="AC376" s="346"/>
    </row>
    <row r="377" spans="1:29" s="93" customFormat="1" ht="15">
      <c r="A377"/>
      <c r="N377" s="346"/>
      <c r="O377" s="346"/>
      <c r="AB377" s="346"/>
      <c r="AC377" s="346"/>
    </row>
    <row r="378" spans="1:29" s="93" customFormat="1" ht="15">
      <c r="A378"/>
      <c r="N378" s="346"/>
      <c r="O378" s="346"/>
      <c r="AB378" s="346"/>
      <c r="AC378" s="346"/>
    </row>
    <row r="379" spans="1:29" s="93" customFormat="1" ht="15">
      <c r="A379"/>
      <c r="N379" s="346"/>
      <c r="O379" s="346"/>
      <c r="AB379" s="346"/>
      <c r="AC379" s="346"/>
    </row>
    <row r="380" spans="1:29" s="93" customFormat="1" ht="15">
      <c r="A380"/>
      <c r="N380" s="346"/>
      <c r="O380" s="346"/>
      <c r="AB380" s="346"/>
      <c r="AC380" s="346"/>
    </row>
    <row r="381" spans="1:29" s="93" customFormat="1" ht="15">
      <c r="A381"/>
      <c r="N381" s="346"/>
      <c r="O381" s="346"/>
      <c r="AB381" s="346"/>
      <c r="AC381" s="346"/>
    </row>
    <row r="382" spans="1:29" s="93" customFormat="1" ht="15">
      <c r="A382"/>
      <c r="N382" s="346"/>
      <c r="O382" s="346"/>
      <c r="AB382" s="346"/>
      <c r="AC382" s="346"/>
    </row>
    <row r="383" spans="1:29" s="93" customFormat="1" ht="15">
      <c r="A383"/>
      <c r="N383" s="346"/>
      <c r="O383" s="346"/>
      <c r="AB383" s="346"/>
      <c r="AC383" s="346"/>
    </row>
    <row r="384" spans="1:29" s="93" customFormat="1" ht="15">
      <c r="A384"/>
      <c r="N384" s="346"/>
      <c r="O384" s="346"/>
      <c r="AB384" s="346"/>
      <c r="AC384" s="346"/>
    </row>
    <row r="385" spans="1:29" s="93" customFormat="1" ht="15">
      <c r="A385"/>
      <c r="N385" s="346"/>
      <c r="O385" s="346"/>
      <c r="AB385" s="346"/>
      <c r="AC385" s="346"/>
    </row>
    <row r="386" spans="1:29" s="93" customFormat="1" ht="15">
      <c r="A386"/>
      <c r="N386" s="346"/>
      <c r="O386" s="346"/>
      <c r="AB386" s="346"/>
      <c r="AC386" s="346"/>
    </row>
    <row r="387" spans="1:29" s="93" customFormat="1" ht="15">
      <c r="A387"/>
      <c r="N387" s="346"/>
      <c r="O387" s="346"/>
      <c r="AB387" s="346"/>
      <c r="AC387" s="346"/>
    </row>
    <row r="388" spans="1:29" s="93" customFormat="1" ht="15">
      <c r="A388"/>
      <c r="N388" s="346"/>
      <c r="O388" s="346"/>
      <c r="AB388" s="346"/>
      <c r="AC388" s="346"/>
    </row>
    <row r="389" spans="1:29" s="93" customFormat="1" ht="15">
      <c r="A389"/>
      <c r="N389" s="346"/>
      <c r="O389" s="346"/>
      <c r="AB389" s="346"/>
      <c r="AC389" s="346"/>
    </row>
    <row r="390" spans="1:29" s="93" customFormat="1" ht="15">
      <c r="A390"/>
      <c r="N390" s="346"/>
      <c r="O390" s="346"/>
      <c r="AB390" s="346"/>
      <c r="AC390" s="346"/>
    </row>
    <row r="391" spans="1:29" s="93" customFormat="1" ht="15">
      <c r="A391"/>
      <c r="N391" s="346"/>
      <c r="O391" s="346"/>
      <c r="AB391" s="346"/>
      <c r="AC391" s="346"/>
    </row>
    <row r="392" spans="1:29" s="93" customFormat="1" ht="15">
      <c r="A392"/>
      <c r="N392" s="346"/>
      <c r="O392" s="346"/>
      <c r="AB392" s="346"/>
      <c r="AC392" s="346"/>
    </row>
    <row r="393" spans="1:29" s="93" customFormat="1" ht="15">
      <c r="A393"/>
      <c r="N393" s="346"/>
      <c r="O393" s="346"/>
      <c r="AB393" s="346"/>
      <c r="AC393" s="346"/>
    </row>
    <row r="394" spans="1:29" s="93" customFormat="1" ht="15">
      <c r="A394"/>
      <c r="N394" s="346"/>
      <c r="O394" s="346"/>
      <c r="AB394" s="346"/>
      <c r="AC394" s="346"/>
    </row>
    <row r="395" spans="1:29" s="93" customFormat="1" ht="15">
      <c r="A395"/>
      <c r="N395" s="346"/>
      <c r="O395" s="346"/>
      <c r="AB395" s="346"/>
      <c r="AC395" s="346"/>
    </row>
    <row r="396" spans="1:29" s="93" customFormat="1" ht="15">
      <c r="A396"/>
      <c r="N396" s="346"/>
      <c r="O396" s="346"/>
      <c r="AB396" s="346"/>
      <c r="AC396" s="346"/>
    </row>
    <row r="397" spans="1:29" s="93" customFormat="1" ht="15">
      <c r="A397"/>
      <c r="N397" s="346"/>
      <c r="O397" s="346"/>
      <c r="AB397" s="346"/>
      <c r="AC397" s="346"/>
    </row>
    <row r="398" spans="1:29" s="93" customFormat="1" ht="15">
      <c r="A398"/>
      <c r="N398" s="346"/>
      <c r="O398" s="346"/>
      <c r="AB398" s="346"/>
      <c r="AC398" s="346"/>
    </row>
    <row r="399" spans="1:29" s="93" customFormat="1" ht="15">
      <c r="A399"/>
      <c r="N399" s="346"/>
      <c r="O399" s="346"/>
      <c r="AB399" s="346"/>
      <c r="AC399" s="346"/>
    </row>
    <row r="400" spans="1:29" s="93" customFormat="1" ht="15">
      <c r="A400"/>
      <c r="N400" s="346"/>
      <c r="O400" s="346"/>
      <c r="AB400" s="346"/>
      <c r="AC400" s="346"/>
    </row>
    <row r="401" spans="1:29" s="93" customFormat="1" ht="15">
      <c r="A401"/>
      <c r="N401" s="346"/>
      <c r="O401" s="346"/>
      <c r="AB401" s="346"/>
      <c r="AC401" s="346"/>
    </row>
    <row r="402" spans="1:29" s="93" customFormat="1" ht="15">
      <c r="A402"/>
      <c r="N402" s="346"/>
      <c r="O402" s="346"/>
      <c r="AB402" s="346"/>
      <c r="AC402" s="346"/>
    </row>
    <row r="403" spans="1:29" s="93" customFormat="1" ht="15">
      <c r="A403"/>
      <c r="N403" s="346"/>
      <c r="O403" s="346"/>
      <c r="AB403" s="346"/>
      <c r="AC403" s="346"/>
    </row>
    <row r="404" spans="1:29" s="93" customFormat="1" ht="15">
      <c r="A404"/>
      <c r="N404" s="346"/>
      <c r="O404" s="346"/>
      <c r="AB404" s="346"/>
      <c r="AC404" s="346"/>
    </row>
    <row r="405" spans="1:29" s="93" customFormat="1" ht="15">
      <c r="A405"/>
      <c r="N405" s="346"/>
      <c r="O405" s="346"/>
      <c r="AB405" s="346"/>
      <c r="AC405" s="346"/>
    </row>
    <row r="406" spans="1:29" s="93" customFormat="1" ht="15">
      <c r="A406"/>
      <c r="N406" s="346"/>
      <c r="O406" s="346"/>
      <c r="AB406" s="346"/>
      <c r="AC406" s="346"/>
    </row>
    <row r="407" spans="1:29" s="93" customFormat="1" ht="15">
      <c r="A407"/>
      <c r="N407" s="346"/>
      <c r="O407" s="346"/>
      <c r="AB407" s="346"/>
      <c r="AC407" s="346"/>
    </row>
    <row r="408" spans="1:29" s="93" customFormat="1" ht="15">
      <c r="A408"/>
      <c r="N408" s="346"/>
      <c r="O408" s="346"/>
      <c r="AB408" s="346"/>
      <c r="AC408" s="346"/>
    </row>
    <row r="409" spans="1:29" s="93" customFormat="1" ht="15">
      <c r="A409"/>
      <c r="N409" s="346"/>
      <c r="O409" s="346"/>
      <c r="AB409" s="346"/>
      <c r="AC409" s="346"/>
    </row>
    <row r="410" spans="1:29" s="93" customFormat="1" ht="15">
      <c r="A410"/>
      <c r="N410" s="346"/>
      <c r="O410" s="346"/>
      <c r="AB410" s="346"/>
      <c r="AC410" s="346"/>
    </row>
    <row r="411" spans="1:29" s="93" customFormat="1" ht="15">
      <c r="A411"/>
      <c r="N411" s="346"/>
      <c r="O411" s="346"/>
      <c r="AB411" s="346"/>
      <c r="AC411" s="346"/>
    </row>
    <row r="412" spans="1:29" s="93" customFormat="1" ht="15">
      <c r="A412"/>
      <c r="N412" s="346"/>
      <c r="O412" s="346"/>
      <c r="AB412" s="346"/>
      <c r="AC412" s="346"/>
    </row>
    <row r="413" spans="1:29" s="93" customFormat="1" ht="15">
      <c r="A413"/>
      <c r="N413" s="346"/>
      <c r="O413" s="346"/>
      <c r="AB413" s="346"/>
      <c r="AC413" s="346"/>
    </row>
    <row r="414" spans="1:29" s="93" customFormat="1" ht="15">
      <c r="A414"/>
      <c r="N414" s="346"/>
      <c r="O414" s="346"/>
      <c r="AB414" s="346"/>
      <c r="AC414" s="346"/>
    </row>
    <row r="415" spans="1:29" s="93" customFormat="1" ht="15">
      <c r="A415"/>
      <c r="N415" s="346"/>
      <c r="O415" s="346"/>
      <c r="AB415" s="346"/>
      <c r="AC415" s="346"/>
    </row>
    <row r="416" spans="1:29" s="93" customFormat="1" ht="15">
      <c r="A416"/>
      <c r="N416" s="346"/>
      <c r="O416" s="346"/>
      <c r="AB416" s="346"/>
      <c r="AC416" s="346"/>
    </row>
    <row r="417" spans="1:29" s="93" customFormat="1" ht="15">
      <c r="A417"/>
      <c r="N417" s="346"/>
      <c r="O417" s="346"/>
      <c r="AB417" s="346"/>
      <c r="AC417" s="346"/>
    </row>
    <row r="418" spans="1:29" s="93" customFormat="1" ht="15">
      <c r="A418"/>
      <c r="N418" s="346"/>
      <c r="O418" s="346"/>
      <c r="AB418" s="346"/>
      <c r="AC418" s="346"/>
    </row>
    <row r="419" spans="1:29" s="93" customFormat="1" ht="15">
      <c r="A419"/>
      <c r="N419" s="346"/>
      <c r="O419" s="346"/>
      <c r="AB419" s="346"/>
      <c r="AC419" s="346"/>
    </row>
    <row r="420" spans="1:29" s="93" customFormat="1" ht="15">
      <c r="A420"/>
      <c r="N420" s="346"/>
      <c r="O420" s="346"/>
      <c r="AB420" s="346"/>
      <c r="AC420" s="346"/>
    </row>
    <row r="421" spans="1:29" s="93" customFormat="1" ht="15">
      <c r="A421"/>
      <c r="N421" s="346"/>
      <c r="O421" s="346"/>
      <c r="AB421" s="346"/>
      <c r="AC421" s="346"/>
    </row>
    <row r="422" spans="1:29" s="93" customFormat="1" ht="15">
      <c r="A422"/>
      <c r="N422" s="346"/>
      <c r="O422" s="346"/>
      <c r="AB422" s="346"/>
      <c r="AC422" s="346"/>
    </row>
    <row r="423" spans="1:29" s="93" customFormat="1" ht="15">
      <c r="A423"/>
      <c r="N423" s="346"/>
      <c r="O423" s="346"/>
      <c r="AB423" s="346"/>
      <c r="AC423" s="346"/>
    </row>
    <row r="424" spans="1:29" s="93" customFormat="1" ht="15">
      <c r="A424"/>
      <c r="N424" s="346"/>
      <c r="O424" s="346"/>
      <c r="AB424" s="346"/>
      <c r="AC424" s="346"/>
    </row>
    <row r="425" spans="1:29" s="93" customFormat="1" ht="15">
      <c r="A425"/>
      <c r="N425" s="346"/>
      <c r="O425" s="346"/>
      <c r="AB425" s="346"/>
      <c r="AC425" s="346"/>
    </row>
    <row r="426" spans="1:29" s="93" customFormat="1" ht="15">
      <c r="A426"/>
      <c r="N426" s="346"/>
      <c r="O426" s="346"/>
      <c r="AB426" s="346"/>
      <c r="AC426" s="346"/>
    </row>
    <row r="427" spans="1:29" s="93" customFormat="1" ht="15">
      <c r="A427"/>
      <c r="N427" s="346"/>
      <c r="O427" s="346"/>
      <c r="AB427" s="346"/>
      <c r="AC427" s="346"/>
    </row>
    <row r="428" spans="1:29" s="93" customFormat="1" ht="15">
      <c r="A428"/>
      <c r="N428" s="346"/>
      <c r="O428" s="346"/>
      <c r="AB428" s="346"/>
      <c r="AC428" s="346"/>
    </row>
    <row r="429" spans="1:29" s="93" customFormat="1" ht="15">
      <c r="A429"/>
      <c r="N429" s="346"/>
      <c r="O429" s="346"/>
      <c r="AB429" s="346"/>
      <c r="AC429" s="346"/>
    </row>
    <row r="430" spans="1:29" s="93" customFormat="1" ht="15">
      <c r="A430"/>
      <c r="N430" s="346"/>
      <c r="O430" s="346"/>
      <c r="AB430" s="346"/>
      <c r="AC430" s="346"/>
    </row>
    <row r="431" spans="1:29" ht="15">
      <c r="A431"/>
    </row>
    <row r="432" spans="1:29" ht="15">
      <c r="A432"/>
    </row>
    <row r="433" spans="1:1" ht="15">
      <c r="A433"/>
    </row>
    <row r="434" spans="1:1" ht="15">
      <c r="A434"/>
    </row>
    <row r="435" spans="1:1" ht="15">
      <c r="A435"/>
    </row>
    <row r="436" spans="1:1" ht="15">
      <c r="A436"/>
    </row>
    <row r="437" spans="1:1" ht="15">
      <c r="A437"/>
    </row>
    <row r="438" spans="1:1" ht="15">
      <c r="A438"/>
    </row>
    <row r="439" spans="1:1" ht="15">
      <c r="A439"/>
    </row>
    <row r="440" spans="1:1" ht="15">
      <c r="A440"/>
    </row>
    <row r="441" spans="1:1" ht="15">
      <c r="A441"/>
    </row>
    <row r="442" spans="1:1" ht="15">
      <c r="A442"/>
    </row>
    <row r="443" spans="1:1" ht="15">
      <c r="A443"/>
    </row>
    <row r="444" spans="1:1" ht="15">
      <c r="A444"/>
    </row>
    <row r="445" spans="1:1" ht="15">
      <c r="A445"/>
    </row>
    <row r="446" spans="1:1" ht="15">
      <c r="A446"/>
    </row>
    <row r="447" spans="1:1" ht="15">
      <c r="A447"/>
    </row>
    <row r="448" spans="1:1" ht="15">
      <c r="A448"/>
    </row>
    <row r="449" spans="1:1" ht="15">
      <c r="A449"/>
    </row>
    <row r="450" spans="1:1" ht="15">
      <c r="A450"/>
    </row>
    <row r="451" spans="1:1" ht="15">
      <c r="A451"/>
    </row>
    <row r="452" spans="1:1" ht="15">
      <c r="A452"/>
    </row>
    <row r="453" spans="1:1" ht="15">
      <c r="A453"/>
    </row>
    <row r="454" spans="1:1" ht="15">
      <c r="A454"/>
    </row>
    <row r="455" spans="1:1" ht="15">
      <c r="A455"/>
    </row>
    <row r="456" spans="1:1" ht="15">
      <c r="A456"/>
    </row>
    <row r="457" spans="1:1" ht="15">
      <c r="A457"/>
    </row>
    <row r="458" spans="1:1" ht="15">
      <c r="A458"/>
    </row>
    <row r="459" spans="1:1" ht="15">
      <c r="A459"/>
    </row>
    <row r="460" spans="1:1" ht="15">
      <c r="A460"/>
    </row>
    <row r="461" spans="1:1" ht="15">
      <c r="A461"/>
    </row>
    <row r="462" spans="1:1" ht="15">
      <c r="A462"/>
    </row>
    <row r="463" spans="1:1" ht="15">
      <c r="A463"/>
    </row>
    <row r="464" spans="1:1" ht="15">
      <c r="A464"/>
    </row>
    <row r="465" spans="1:1" ht="15">
      <c r="A465"/>
    </row>
    <row r="466" spans="1:1" ht="15">
      <c r="A466"/>
    </row>
    <row r="467" spans="1:1" ht="15">
      <c r="A467"/>
    </row>
    <row r="468" spans="1:1" ht="15">
      <c r="A468"/>
    </row>
    <row r="469" spans="1:1" ht="15">
      <c r="A469"/>
    </row>
    <row r="470" spans="1:1" ht="15">
      <c r="A470"/>
    </row>
    <row r="471" spans="1:1" ht="15">
      <c r="A471"/>
    </row>
    <row r="472" spans="1:1" ht="15">
      <c r="A472"/>
    </row>
    <row r="473" spans="1:1" ht="15">
      <c r="A473"/>
    </row>
    <row r="474" spans="1:1" ht="15">
      <c r="A474"/>
    </row>
    <row r="475" spans="1:1" ht="15">
      <c r="A475"/>
    </row>
    <row r="476" spans="1:1" ht="15">
      <c r="A476"/>
    </row>
    <row r="477" spans="1:1" ht="15">
      <c r="A477"/>
    </row>
    <row r="478" spans="1:1" ht="15">
      <c r="A478"/>
    </row>
    <row r="479" spans="1:1" ht="15">
      <c r="A479"/>
    </row>
    <row r="480" spans="1:1" ht="15">
      <c r="A480"/>
    </row>
    <row r="481" spans="1:1" ht="15">
      <c r="A481"/>
    </row>
    <row r="482" spans="1:1" ht="15">
      <c r="A482"/>
    </row>
    <row r="483" spans="1:1" ht="15">
      <c r="A483"/>
    </row>
    <row r="484" spans="1:1" ht="15">
      <c r="A484"/>
    </row>
    <row r="485" spans="1:1" ht="15">
      <c r="A485"/>
    </row>
    <row r="486" spans="1:1" ht="15">
      <c r="A486"/>
    </row>
    <row r="487" spans="1:1" ht="15">
      <c r="A487"/>
    </row>
    <row r="488" spans="1:1" ht="15">
      <c r="A488"/>
    </row>
    <row r="489" spans="1:1" ht="15">
      <c r="A489"/>
    </row>
    <row r="490" spans="1:1" ht="15">
      <c r="A490"/>
    </row>
    <row r="491" spans="1:1" ht="15">
      <c r="A491"/>
    </row>
    <row r="492" spans="1:1" ht="15">
      <c r="A492"/>
    </row>
    <row r="493" spans="1:1" ht="15">
      <c r="A493"/>
    </row>
    <row r="494" spans="1:1" ht="15">
      <c r="A494"/>
    </row>
    <row r="495" spans="1:1" ht="15">
      <c r="A495"/>
    </row>
    <row r="496" spans="1:1" ht="15">
      <c r="A496"/>
    </row>
    <row r="497" spans="1:1" ht="15">
      <c r="A497"/>
    </row>
    <row r="498" spans="1:1" ht="15">
      <c r="A498"/>
    </row>
    <row r="499" spans="1:1" ht="15">
      <c r="A499"/>
    </row>
    <row r="500" spans="1:1" ht="15">
      <c r="A500"/>
    </row>
    <row r="501" spans="1:1" ht="15">
      <c r="A501"/>
    </row>
    <row r="502" spans="1:1" ht="15">
      <c r="A502"/>
    </row>
    <row r="503" spans="1:1" ht="15">
      <c r="A503"/>
    </row>
    <row r="504" spans="1:1" ht="15">
      <c r="A504"/>
    </row>
    <row r="505" spans="1:1" ht="15">
      <c r="A505"/>
    </row>
  </sheetData>
  <sheetProtection algorithmName="SHA-512" hashValue="GcPgIvLGXdTrddzSAAxJT4OoUI6bzEbrgNM9Q2V4JZlOqOkolcirRqZHbM9hyqKONL0BSTF9SylauEafzpjukQ==" saltValue="KOBQUvYA3ZcBB8ZbSEhicA==" spinCount="100000" sheet="1" objects="1" scenarios="1" formatColumns="0"/>
  <mergeCells count="25">
    <mergeCell ref="P59:Z59"/>
    <mergeCell ref="AP114:AP115"/>
    <mergeCell ref="AP4:AP5"/>
    <mergeCell ref="AB169:AB170"/>
    <mergeCell ref="AP169:AP170"/>
    <mergeCell ref="AP59:AP60"/>
    <mergeCell ref="AD59:AN59"/>
    <mergeCell ref="AB4:AB5"/>
    <mergeCell ref="AB59:AB60"/>
    <mergeCell ref="B1:L1"/>
    <mergeCell ref="B169:L169"/>
    <mergeCell ref="P169:Z169"/>
    <mergeCell ref="AD169:AN169"/>
    <mergeCell ref="B4:L4"/>
    <mergeCell ref="B114:L114"/>
    <mergeCell ref="P114:Z114"/>
    <mergeCell ref="B59:L59"/>
    <mergeCell ref="AD4:AN4"/>
    <mergeCell ref="AD114:AN114"/>
    <mergeCell ref="N114:N115"/>
    <mergeCell ref="AB114:AB115"/>
    <mergeCell ref="N169:N170"/>
    <mergeCell ref="N4:N5"/>
    <mergeCell ref="N59:N60"/>
    <mergeCell ref="P4:Z4"/>
  </mergeCells>
  <conditionalFormatting sqref="B60">
    <cfRule type="cellIs" dxfId="143" priority="132" operator="equal">
      <formula>0.1</formula>
    </cfRule>
  </conditionalFormatting>
  <conditionalFormatting sqref="B170">
    <cfRule type="cellIs" dxfId="142" priority="131" operator="equal">
      <formula>0.1</formula>
    </cfRule>
  </conditionalFormatting>
  <conditionalFormatting sqref="B5:M55">
    <cfRule type="cellIs" dxfId="141" priority="38" operator="equal">
      <formula>0.1</formula>
    </cfRule>
  </conditionalFormatting>
  <conditionalFormatting sqref="B115:M115">
    <cfRule type="cellIs" dxfId="140" priority="60" operator="equal">
      <formula>0.1</formula>
    </cfRule>
  </conditionalFormatting>
  <conditionalFormatting sqref="C61:I61">
    <cfRule type="cellIs" dxfId="139" priority="89" operator="equal">
      <formula>0.1</formula>
    </cfRule>
  </conditionalFormatting>
  <conditionalFormatting sqref="C116:I116 K116">
    <cfRule type="cellIs" dxfId="138" priority="86" operator="equal">
      <formula>0.1</formula>
    </cfRule>
  </conditionalFormatting>
  <conditionalFormatting sqref="C171:I171">
    <cfRule type="cellIs" dxfId="137" priority="83" operator="equal">
      <formula>0.1</formula>
    </cfRule>
  </conditionalFormatting>
  <conditionalFormatting sqref="I60">
    <cfRule type="cellIs" dxfId="136" priority="61" operator="equal">
      <formula>0.1</formula>
    </cfRule>
  </conditionalFormatting>
  <conditionalFormatting sqref="I170">
    <cfRule type="cellIs" dxfId="135" priority="55" operator="equal">
      <formula>0.1</formula>
    </cfRule>
  </conditionalFormatting>
  <conditionalFormatting sqref="J61:J110">
    <cfRule type="cellIs" dxfId="134" priority="5" operator="equal">
      <formula>0.1</formula>
    </cfRule>
  </conditionalFormatting>
  <conditionalFormatting sqref="J116:J165">
    <cfRule type="cellIs" dxfId="133" priority="4" operator="equal">
      <formula>0.1</formula>
    </cfRule>
  </conditionalFormatting>
  <conditionalFormatting sqref="J171:J220">
    <cfRule type="cellIs" dxfId="132" priority="1" operator="equal">
      <formula>0.1</formula>
    </cfRule>
  </conditionalFormatting>
  <conditionalFormatting sqref="K60:K61">
    <cfRule type="cellIs" dxfId="131" priority="46" operator="equal">
      <formula>0.1</formula>
    </cfRule>
  </conditionalFormatting>
  <conditionalFormatting sqref="K170:K171">
    <cfRule type="cellIs" dxfId="130" priority="49" operator="equal">
      <formula>0.1</formula>
    </cfRule>
  </conditionalFormatting>
  <conditionalFormatting sqref="L61:M110">
    <cfRule type="cellIs" dxfId="129" priority="36" operator="equal">
      <formula>0.1</formula>
    </cfRule>
  </conditionalFormatting>
  <conditionalFormatting sqref="L116:M165">
    <cfRule type="cellIs" dxfId="128" priority="34" operator="equal">
      <formula>0.1</formula>
    </cfRule>
  </conditionalFormatting>
  <conditionalFormatting sqref="L171:M220">
    <cfRule type="cellIs" dxfId="127" priority="32" operator="equal">
      <formula>0.1</formula>
    </cfRule>
  </conditionalFormatting>
  <conditionalFormatting sqref="N1:N3 N6:N58 N61:N113 N116:N168 N171:N1048576">
    <cfRule type="cellIs" dxfId="126" priority="164" operator="equal">
      <formula>0.21</formula>
    </cfRule>
    <cfRule type="cellIs" dxfId="125" priority="165" operator="equal">
      <formula>0.21</formula>
    </cfRule>
    <cfRule type="cellIs" dxfId="124" priority="167" operator="lessThan">
      <formula>-0.09</formula>
    </cfRule>
  </conditionalFormatting>
  <conditionalFormatting sqref="N6:N56 B56">
    <cfRule type="cellIs" dxfId="123" priority="168" operator="equal">
      <formula>0.1</formula>
    </cfRule>
  </conditionalFormatting>
  <conditionalFormatting sqref="N61:N111">
    <cfRule type="cellIs" dxfId="122" priority="37" operator="equal">
      <formula>0.1</formula>
    </cfRule>
  </conditionalFormatting>
  <conditionalFormatting sqref="N116:N166">
    <cfRule type="cellIs" dxfId="121" priority="35" operator="equal">
      <formula>0.1</formula>
    </cfRule>
  </conditionalFormatting>
  <conditionalFormatting sqref="N171:N221">
    <cfRule type="cellIs" dxfId="120" priority="33" operator="equal">
      <formula>0.1</formula>
    </cfRule>
  </conditionalFormatting>
  <conditionalFormatting sqref="P5">
    <cfRule type="cellIs" dxfId="119" priority="147" operator="equal">
      <formula>0.1</formula>
    </cfRule>
  </conditionalFormatting>
  <conditionalFormatting sqref="P60">
    <cfRule type="cellIs" dxfId="118" priority="133" operator="equal">
      <formula>0.1</formula>
    </cfRule>
  </conditionalFormatting>
  <conditionalFormatting sqref="P170">
    <cfRule type="cellIs" dxfId="117" priority="130" operator="equal">
      <formula>0.1</formula>
    </cfRule>
  </conditionalFormatting>
  <conditionalFormatting sqref="Q171:W171">
    <cfRule type="cellIs" dxfId="116" priority="82" operator="equal">
      <formula>0.1</formula>
    </cfRule>
  </conditionalFormatting>
  <conditionalFormatting sqref="Q6:AA6">
    <cfRule type="cellIs" dxfId="115" priority="91" operator="equal">
      <formula>0.1</formula>
    </cfRule>
  </conditionalFormatting>
  <conditionalFormatting sqref="Q61:AA61">
    <cfRule type="cellIs" dxfId="114" priority="88" operator="equal">
      <formula>0.1</formula>
    </cfRule>
  </conditionalFormatting>
  <conditionalFormatting sqref="Q116:AA116">
    <cfRule type="cellIs" dxfId="113" priority="85" operator="equal">
      <formula>0.1</formula>
    </cfRule>
  </conditionalFormatting>
  <conditionalFormatting sqref="W60">
    <cfRule type="cellIs" dxfId="112" priority="62" operator="equal">
      <formula>0.1</formula>
    </cfRule>
  </conditionalFormatting>
  <conditionalFormatting sqref="W115">
    <cfRule type="cellIs" dxfId="111" priority="59" operator="equal">
      <formula>0.1</formula>
    </cfRule>
  </conditionalFormatting>
  <conditionalFormatting sqref="W170">
    <cfRule type="cellIs" dxfId="110" priority="56" operator="equal">
      <formula>0.1</formula>
    </cfRule>
  </conditionalFormatting>
  <conditionalFormatting sqref="X171:X220">
    <cfRule type="cellIs" dxfId="109" priority="2" operator="equal">
      <formula>0.1</formula>
    </cfRule>
  </conditionalFormatting>
  <conditionalFormatting sqref="Y5">
    <cfRule type="cellIs" dxfId="108" priority="42" operator="equal">
      <formula>0.1</formula>
    </cfRule>
  </conditionalFormatting>
  <conditionalFormatting sqref="Y60">
    <cfRule type="cellIs" dxfId="107" priority="45" operator="equal">
      <formula>0.1</formula>
    </cfRule>
  </conditionalFormatting>
  <conditionalFormatting sqref="Y115">
    <cfRule type="cellIs" dxfId="106" priority="51" operator="equal">
      <formula>0.1</formula>
    </cfRule>
  </conditionalFormatting>
  <conditionalFormatting sqref="Y170:Y171">
    <cfRule type="cellIs" dxfId="105" priority="48" operator="equal">
      <formula>0.1</formula>
    </cfRule>
  </conditionalFormatting>
  <conditionalFormatting sqref="Z171:AA220">
    <cfRule type="cellIs" dxfId="104" priority="7" operator="equal">
      <formula>0.1</formula>
    </cfRule>
  </conditionalFormatting>
  <conditionalFormatting sqref="AB1:AB3 AB6:AB58 AB61:AB113 AB171:AB1048576">
    <cfRule type="cellIs" dxfId="103" priority="24" operator="equal">
      <formula>0.21</formula>
    </cfRule>
    <cfRule type="cellIs" dxfId="102" priority="23" operator="equal">
      <formula>0.21</formula>
    </cfRule>
    <cfRule type="cellIs" dxfId="101" priority="25" operator="lessThan">
      <formula>-0.09</formula>
    </cfRule>
  </conditionalFormatting>
  <conditionalFormatting sqref="AB6:AB56">
    <cfRule type="cellIs" dxfId="100" priority="26" operator="equal">
      <formula>0.1</formula>
    </cfRule>
  </conditionalFormatting>
  <conditionalFormatting sqref="AB61:AB111">
    <cfRule type="cellIs" dxfId="99" priority="22" operator="equal">
      <formula>0.1</formula>
    </cfRule>
  </conditionalFormatting>
  <conditionalFormatting sqref="AB116:AB166">
    <cfRule type="cellIs" dxfId="98" priority="8" operator="equal">
      <formula>0.1</formula>
    </cfRule>
  </conditionalFormatting>
  <conditionalFormatting sqref="AB116:AB168">
    <cfRule type="cellIs" dxfId="97" priority="9" operator="equal">
      <formula>0.21</formula>
    </cfRule>
    <cfRule type="cellIs" dxfId="96" priority="10" operator="equal">
      <formula>0.21</formula>
    </cfRule>
    <cfRule type="cellIs" dxfId="95" priority="11" operator="lessThan">
      <formula>-0.09</formula>
    </cfRule>
  </conditionalFormatting>
  <conditionalFormatting sqref="AB171:AB221">
    <cfRule type="cellIs" dxfId="94" priority="20" operator="equal">
      <formula>0.1</formula>
    </cfRule>
  </conditionalFormatting>
  <conditionalFormatting sqref="AD5">
    <cfRule type="cellIs" dxfId="93" priority="146" operator="equal">
      <formula>0.1</formula>
    </cfRule>
  </conditionalFormatting>
  <conditionalFormatting sqref="AD60">
    <cfRule type="cellIs" dxfId="92" priority="134" operator="equal">
      <formula>0.1</formula>
    </cfRule>
  </conditionalFormatting>
  <conditionalFormatting sqref="AD170">
    <cfRule type="cellIs" dxfId="91" priority="129" operator="equal">
      <formula>0.1</formula>
    </cfRule>
  </conditionalFormatting>
  <conditionalFormatting sqref="AE6:AO6">
    <cfRule type="cellIs" dxfId="90" priority="90" operator="equal">
      <formula>0.1</formula>
    </cfRule>
  </conditionalFormatting>
  <conditionalFormatting sqref="AE61:AO61">
    <cfRule type="cellIs" dxfId="89" priority="87" operator="equal">
      <formula>0.1</formula>
    </cfRule>
  </conditionalFormatting>
  <conditionalFormatting sqref="AE116:AO116">
    <cfRule type="cellIs" dxfId="88" priority="17" operator="equal">
      <formula>0.1</formula>
    </cfRule>
  </conditionalFormatting>
  <conditionalFormatting sqref="AK5">
    <cfRule type="cellIs" dxfId="87" priority="64" operator="equal">
      <formula>0.1</formula>
    </cfRule>
  </conditionalFormatting>
  <conditionalFormatting sqref="AK60">
    <cfRule type="cellIs" dxfId="86" priority="63" operator="equal">
      <formula>0.1</formula>
    </cfRule>
  </conditionalFormatting>
  <conditionalFormatting sqref="AK115">
    <cfRule type="cellIs" dxfId="85" priority="58" operator="equal">
      <formula>0.1</formula>
    </cfRule>
  </conditionalFormatting>
  <conditionalFormatting sqref="AK170">
    <cfRule type="cellIs" dxfId="84" priority="57" operator="equal">
      <formula>0.1</formula>
    </cfRule>
  </conditionalFormatting>
  <conditionalFormatting sqref="AL171:AL220">
    <cfRule type="cellIs" dxfId="83" priority="3" operator="equal">
      <formula>0.1</formula>
    </cfRule>
  </conditionalFormatting>
  <conditionalFormatting sqref="AM5">
    <cfRule type="cellIs" dxfId="82" priority="43" operator="equal">
      <formula>0.1</formula>
    </cfRule>
  </conditionalFormatting>
  <conditionalFormatting sqref="AM60">
    <cfRule type="cellIs" dxfId="81" priority="44" operator="equal">
      <formula>0.1</formula>
    </cfRule>
  </conditionalFormatting>
  <conditionalFormatting sqref="AM115">
    <cfRule type="cellIs" dxfId="80" priority="50" operator="equal">
      <formula>0.1</formula>
    </cfRule>
  </conditionalFormatting>
  <conditionalFormatting sqref="AM170:AM171 AE171:AK171">
    <cfRule type="cellIs" dxfId="79" priority="16" operator="equal">
      <formula>0.1</formula>
    </cfRule>
  </conditionalFormatting>
  <conditionalFormatting sqref="AN171:AO220">
    <cfRule type="cellIs" dxfId="78" priority="6" operator="equal">
      <formula>0.1</formula>
    </cfRule>
  </conditionalFormatting>
  <conditionalFormatting sqref="AP6:AP56">
    <cfRule type="cellIs" dxfId="77" priority="13" operator="equal">
      <formula>0.21</formula>
    </cfRule>
    <cfRule type="cellIs" dxfId="76" priority="12" operator="equal">
      <formula>0.21</formula>
    </cfRule>
    <cfRule type="cellIs" dxfId="75" priority="15" operator="equal">
      <formula>0.1</formula>
    </cfRule>
    <cfRule type="cellIs" dxfId="74" priority="14" operator="lessThan">
      <formula>-0.09</formula>
    </cfRule>
  </conditionalFormatting>
  <conditionalFormatting sqref="AP61:AP111">
    <cfRule type="cellIs" dxfId="73" priority="92" operator="equal">
      <formula>0.1</formula>
    </cfRule>
    <cfRule type="cellIs" dxfId="72" priority="93" operator="equal">
      <formula>0.21</formula>
    </cfRule>
    <cfRule type="cellIs" dxfId="71" priority="94" operator="equal">
      <formula>0.21</formula>
    </cfRule>
    <cfRule type="cellIs" dxfId="70" priority="95" operator="lessThan">
      <formula>-0.09</formula>
    </cfRule>
  </conditionalFormatting>
  <conditionalFormatting sqref="AP116:AP166">
    <cfRule type="cellIs" dxfId="69" priority="136" operator="equal">
      <formula>0.21</formula>
    </cfRule>
    <cfRule type="cellIs" dxfId="68" priority="137" operator="equal">
      <formula>0.21</formula>
    </cfRule>
    <cfRule type="cellIs" dxfId="67" priority="138" operator="lessThan">
      <formula>-0.09</formula>
    </cfRule>
    <cfRule type="cellIs" dxfId="66" priority="139" operator="equal">
      <formula>0.1</formula>
    </cfRule>
  </conditionalFormatting>
  <conditionalFormatting sqref="AP171:AP221">
    <cfRule type="cellIs" dxfId="65" priority="96" operator="equal">
      <formula>0.1</formula>
    </cfRule>
    <cfRule type="cellIs" dxfId="64" priority="97" operator="equal">
      <formula>0.21</formula>
    </cfRule>
    <cfRule type="cellIs" dxfId="63" priority="98" operator="equal">
      <formula>0.21</formula>
    </cfRule>
    <cfRule type="cellIs" dxfId="62" priority="99" operator="lessThan">
      <formula>-0.09</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theme="3" tint="-0.499984740745262"/>
    <outlinePr summaryRight="0"/>
    <pageSetUpPr fitToPage="1"/>
  </sheetPr>
  <dimension ref="A1:O115"/>
  <sheetViews>
    <sheetView showGridLines="0" zoomScale="90" zoomScaleNormal="90" workbookViewId="0">
      <pane xSplit="2" ySplit="4" topLeftCell="C5" activePane="bottomRight" state="frozen"/>
      <selection activeCell="J5" sqref="J5"/>
      <selection pane="topRight" activeCell="J5" sqref="J5"/>
      <selection pane="bottomLeft" activeCell="J5" sqref="J5"/>
      <selection pane="bottomRight"/>
    </sheetView>
  </sheetViews>
  <sheetFormatPr defaultColWidth="9.140625" defaultRowHeight="12.75"/>
  <cols>
    <col min="1" max="1" width="8" style="3" customWidth="1"/>
    <col min="2" max="2" width="19.7109375" style="3" customWidth="1"/>
    <col min="3" max="3" width="18" style="3" customWidth="1"/>
    <col min="4" max="4" width="17.42578125" style="3" customWidth="1"/>
    <col min="5" max="5" width="17.5703125" style="3" customWidth="1"/>
    <col min="6" max="6" width="20.28515625" style="3" customWidth="1"/>
    <col min="7" max="7" width="17.85546875" style="3" customWidth="1"/>
    <col min="8" max="13" width="19.140625" style="3" customWidth="1"/>
    <col min="14" max="14" width="15.7109375" style="3" bestFit="1" customWidth="1"/>
    <col min="15" max="15" width="15.140625" style="3" bestFit="1" customWidth="1"/>
    <col min="16" max="16384" width="9.140625" style="3"/>
  </cols>
  <sheetData>
    <row r="1" spans="1:15">
      <c r="A1" s="227" t="s">
        <v>2652</v>
      </c>
      <c r="H1" s="298"/>
      <c r="I1" s="298"/>
      <c r="J1" s="298"/>
      <c r="K1" s="298"/>
      <c r="L1" s="298"/>
      <c r="M1" s="298"/>
    </row>
    <row r="2" spans="1:15" ht="36.6" customHeight="1">
      <c r="A2" s="661" t="s">
        <v>40</v>
      </c>
      <c r="B2" s="661"/>
      <c r="C2" s="661"/>
      <c r="D2" s="661"/>
      <c r="E2" s="661"/>
      <c r="F2" s="661"/>
      <c r="G2" s="661"/>
      <c r="H2" s="661"/>
      <c r="I2" s="661"/>
      <c r="J2" s="661"/>
      <c r="K2" s="661"/>
      <c r="L2" s="661"/>
      <c r="M2" s="661"/>
      <c r="N2" s="661"/>
      <c r="O2" s="661"/>
    </row>
    <row r="3" spans="1:15" ht="73.150000000000006" customHeight="1">
      <c r="A3" s="282" t="s">
        <v>1596</v>
      </c>
      <c r="B3" s="282" t="s">
        <v>1848</v>
      </c>
      <c r="C3" s="624" t="s">
        <v>42</v>
      </c>
      <c r="D3" s="625" t="s">
        <v>2334</v>
      </c>
      <c r="E3" s="626" t="s">
        <v>2333</v>
      </c>
      <c r="F3" s="626" t="s">
        <v>1902</v>
      </c>
      <c r="G3" s="626" t="s">
        <v>2640</v>
      </c>
      <c r="H3" s="627" t="s">
        <v>2375</v>
      </c>
      <c r="I3" s="627" t="s">
        <v>2641</v>
      </c>
      <c r="J3" s="627" t="s">
        <v>2643</v>
      </c>
      <c r="K3" s="627" t="s">
        <v>2328</v>
      </c>
      <c r="L3" s="627" t="s">
        <v>2329</v>
      </c>
      <c r="M3" s="627" t="s">
        <v>2644</v>
      </c>
      <c r="N3" s="58" t="s">
        <v>2330</v>
      </c>
      <c r="O3" s="86" t="s">
        <v>2331</v>
      </c>
    </row>
    <row r="4" spans="1:15">
      <c r="A4" s="122"/>
      <c r="B4" s="294" t="s">
        <v>35</v>
      </c>
      <c r="C4" s="295">
        <f>C55</f>
        <v>922259716.0999999</v>
      </c>
      <c r="D4" s="295">
        <f>D55</f>
        <v>1133240835.5680411</v>
      </c>
      <c r="E4" s="295">
        <f t="shared" ref="E4:O4" si="0">E55</f>
        <v>1226254620.8825655</v>
      </c>
      <c r="F4" s="295">
        <f>F55</f>
        <v>58740964.652154602</v>
      </c>
      <c r="G4" s="295">
        <f t="shared" ref="G4" si="1">G55</f>
        <v>1167513656.2304115</v>
      </c>
      <c r="H4" s="295">
        <f t="shared" si="0"/>
        <v>7071071.8695889395</v>
      </c>
      <c r="I4" s="295">
        <f t="shared" si="0"/>
        <v>4817989.7475472186</v>
      </c>
      <c r="J4" s="295">
        <f t="shared" si="0"/>
        <v>1223893925.9555764</v>
      </c>
      <c r="K4" s="295">
        <f t="shared" si="0"/>
        <v>61074460.183909923</v>
      </c>
      <c r="L4" s="295">
        <f t="shared" si="0"/>
        <v>1162819465.7716663</v>
      </c>
      <c r="M4" s="295">
        <f t="shared" si="0"/>
        <v>1235782987.5727127</v>
      </c>
      <c r="N4" s="295">
        <f t="shared" si="0"/>
        <v>9528366.6901471615</v>
      </c>
      <c r="O4" s="296">
        <f t="shared" si="0"/>
        <v>7.7703003339464382E-3</v>
      </c>
    </row>
    <row r="5" spans="1:15">
      <c r="A5" s="94" t="s">
        <v>45</v>
      </c>
      <c r="B5" s="95" t="s">
        <v>46</v>
      </c>
      <c r="C5" s="96">
        <v>63938380.269015878</v>
      </c>
      <c r="D5" s="96">
        <v>88641433.333333328</v>
      </c>
      <c r="E5" s="96">
        <f>F5+G5</f>
        <v>87393044.685442269</v>
      </c>
      <c r="F5" s="96">
        <v>0</v>
      </c>
      <c r="G5" s="96">
        <v>87393044.685442269</v>
      </c>
      <c r="H5" s="96">
        <v>2304134.3812244087</v>
      </c>
      <c r="I5" s="96">
        <v>0</v>
      </c>
      <c r="J5" s="96">
        <f t="shared" ref="J5:J36" si="2">SUM(K5:L5)</f>
        <v>89323090.549583346</v>
      </c>
      <c r="K5" s="96">
        <f>'Base Tier Summary'!K5</f>
        <v>0</v>
      </c>
      <c r="L5" s="96">
        <f>Performance!C6</f>
        <v>89323090.549583346</v>
      </c>
      <c r="M5" s="96">
        <f>SUM(H5:J5)</f>
        <v>91627224.930807754</v>
      </c>
      <c r="N5" s="97">
        <f>M5-E5</f>
        <v>4234180.2453654855</v>
      </c>
      <c r="O5" s="98">
        <f>IFERROR(N5/E5,"")</f>
        <v>4.8449853882603151E-2</v>
      </c>
    </row>
    <row r="6" spans="1:15">
      <c r="A6" s="99" t="s">
        <v>48</v>
      </c>
      <c r="B6" s="100" t="s">
        <v>49</v>
      </c>
      <c r="C6" s="101">
        <v>7587621.7404285129</v>
      </c>
      <c r="D6" s="101">
        <v>9526054.1666666679</v>
      </c>
      <c r="E6" s="538">
        <f t="shared" ref="E6:E54" si="3">F6+G6</f>
        <v>10739861.626746353</v>
      </c>
      <c r="F6" s="102">
        <v>0</v>
      </c>
      <c r="G6" s="102">
        <v>10739861.626746353</v>
      </c>
      <c r="H6" s="102">
        <v>293211.05658698082</v>
      </c>
      <c r="I6" s="102">
        <v>0</v>
      </c>
      <c r="J6" s="102">
        <f t="shared" si="2"/>
        <v>10913717.619166667</v>
      </c>
      <c r="K6" s="102">
        <f>'Base Tier Summary'!K6</f>
        <v>0</v>
      </c>
      <c r="L6" s="102">
        <f>Performance!C7</f>
        <v>10913717.619166667</v>
      </c>
      <c r="M6" s="102">
        <f t="shared" ref="M6:M54" si="4">SUM(H6:J6)</f>
        <v>11206928.675753647</v>
      </c>
      <c r="N6" s="102">
        <f t="shared" ref="N6:N54" si="5">M6-E6</f>
        <v>467067.0490072947</v>
      </c>
      <c r="O6" s="103">
        <f t="shared" ref="O6:O54" si="6">IFERROR(N6/E6,"")</f>
        <v>4.3489112359149915E-2</v>
      </c>
    </row>
    <row r="7" spans="1:15">
      <c r="A7" s="104" t="s">
        <v>50</v>
      </c>
      <c r="B7" s="3" t="s">
        <v>51</v>
      </c>
      <c r="C7" s="6">
        <v>13782665.38238073</v>
      </c>
      <c r="D7" s="6">
        <v>18576479.166666668</v>
      </c>
      <c r="E7" s="235">
        <f t="shared" si="3"/>
        <v>17712303.257071614</v>
      </c>
      <c r="F7" s="6">
        <v>0</v>
      </c>
      <c r="G7" s="6">
        <v>17712303.257071614</v>
      </c>
      <c r="H7" s="6">
        <v>1247841.9929283895</v>
      </c>
      <c r="I7" s="6">
        <v>0</v>
      </c>
      <c r="J7" s="6">
        <f t="shared" si="2"/>
        <v>18263980.416666668</v>
      </c>
      <c r="K7" s="6">
        <f>'Base Tier Summary'!K7</f>
        <v>0</v>
      </c>
      <c r="L7" s="6">
        <f>Performance!C8</f>
        <v>18263980.416666668</v>
      </c>
      <c r="M7" s="6">
        <f t="shared" si="4"/>
        <v>19511822.409595057</v>
      </c>
      <c r="N7" s="7">
        <f t="shared" si="5"/>
        <v>1799519.1525234431</v>
      </c>
      <c r="O7" s="105">
        <f t="shared" si="6"/>
        <v>0.1015971286402285</v>
      </c>
    </row>
    <row r="8" spans="1:15">
      <c r="A8" s="99" t="s">
        <v>53</v>
      </c>
      <c r="B8" s="100" t="s">
        <v>54</v>
      </c>
      <c r="C8" s="101">
        <v>7581843</v>
      </c>
      <c r="D8" s="101">
        <v>9079633.0874888618</v>
      </c>
      <c r="E8" s="538">
        <f t="shared" si="3"/>
        <v>10974212.805178622</v>
      </c>
      <c r="F8" s="102">
        <v>1959094.3608730584</v>
      </c>
      <c r="G8" s="102">
        <v>9015118.4443055633</v>
      </c>
      <c r="H8" s="102">
        <v>394190.13902777061</v>
      </c>
      <c r="I8" s="102">
        <v>0</v>
      </c>
      <c r="J8" s="102">
        <f t="shared" si="2"/>
        <v>11274970.322065132</v>
      </c>
      <c r="K8" s="102">
        <f>'Base Tier Summary'!K8</f>
        <v>2022729.9053984638</v>
      </c>
      <c r="L8" s="102">
        <f>Performance!C9</f>
        <v>9252240.4166666679</v>
      </c>
      <c r="M8" s="102">
        <f t="shared" si="4"/>
        <v>11669160.461092902</v>
      </c>
      <c r="N8" s="102">
        <f t="shared" si="5"/>
        <v>694947.65591428056</v>
      </c>
      <c r="O8" s="103">
        <f t="shared" si="6"/>
        <v>6.3325513023252261E-2</v>
      </c>
    </row>
    <row r="9" spans="1:15">
      <c r="A9" s="104" t="s">
        <v>55</v>
      </c>
      <c r="B9" s="3" t="s">
        <v>56</v>
      </c>
      <c r="C9" s="6">
        <v>49194186.854119733</v>
      </c>
      <c r="D9" s="6">
        <v>56050458.333333328</v>
      </c>
      <c r="E9" s="235">
        <f t="shared" si="3"/>
        <v>56735589.009297155</v>
      </c>
      <c r="F9" s="6">
        <v>0</v>
      </c>
      <c r="G9" s="6">
        <v>56735589.009297155</v>
      </c>
      <c r="H9" s="6">
        <v>-827278.38429715484</v>
      </c>
      <c r="I9" s="6">
        <v>0</v>
      </c>
      <c r="J9" s="6">
        <f t="shared" si="2"/>
        <v>56819017.750000007</v>
      </c>
      <c r="K9" s="6">
        <f>'Base Tier Summary'!K9</f>
        <v>0</v>
      </c>
      <c r="L9" s="6">
        <f>Performance!C10</f>
        <v>56819017.750000007</v>
      </c>
      <c r="M9" s="6">
        <f t="shared" si="4"/>
        <v>55991739.365702853</v>
      </c>
      <c r="N9" s="7">
        <f t="shared" si="5"/>
        <v>-743849.64359430224</v>
      </c>
      <c r="O9" s="105">
        <f t="shared" si="6"/>
        <v>-1.3110812042021965E-2</v>
      </c>
    </row>
    <row r="10" spans="1:15">
      <c r="A10" s="99" t="s">
        <v>57</v>
      </c>
      <c r="B10" s="100" t="s">
        <v>58</v>
      </c>
      <c r="C10" s="101">
        <v>25353967.931559265</v>
      </c>
      <c r="D10" s="101">
        <v>32758760.639684837</v>
      </c>
      <c r="E10" s="538">
        <f t="shared" si="3"/>
        <v>31479091.755364966</v>
      </c>
      <c r="F10" s="102">
        <v>542110.66567694396</v>
      </c>
      <c r="G10" s="102">
        <v>30936981.089688022</v>
      </c>
      <c r="H10" s="102">
        <v>326446.35197864473</v>
      </c>
      <c r="I10" s="102">
        <v>0</v>
      </c>
      <c r="J10" s="102">
        <f t="shared" si="2"/>
        <v>30590404.389583334</v>
      </c>
      <c r="K10" s="102">
        <f>'Base Tier Summary'!K10</f>
        <v>0</v>
      </c>
      <c r="L10" s="102">
        <f>Performance!C11</f>
        <v>30590404.389583334</v>
      </c>
      <c r="M10" s="102">
        <f t="shared" si="4"/>
        <v>30916850.741561979</v>
      </c>
      <c r="N10" s="102">
        <f t="shared" si="5"/>
        <v>-562241.01380298659</v>
      </c>
      <c r="O10" s="103">
        <f t="shared" si="6"/>
        <v>-1.7860776231168236E-2</v>
      </c>
    </row>
    <row r="11" spans="1:15">
      <c r="A11" s="104" t="s">
        <v>59</v>
      </c>
      <c r="B11" s="3" t="s">
        <v>60</v>
      </c>
      <c r="C11" s="6">
        <v>5234982</v>
      </c>
      <c r="D11" s="6">
        <v>6663283.333333333</v>
      </c>
      <c r="E11" s="235">
        <f t="shared" si="3"/>
        <v>7209949.0216680327</v>
      </c>
      <c r="F11" s="6">
        <v>0</v>
      </c>
      <c r="G11" s="6">
        <v>7209949.0216680327</v>
      </c>
      <c r="H11" s="6">
        <v>-19513.730001366697</v>
      </c>
      <c r="I11" s="6">
        <v>0</v>
      </c>
      <c r="J11" s="6">
        <f t="shared" si="2"/>
        <v>7048643.885416666</v>
      </c>
      <c r="K11" s="6">
        <f>'Base Tier Summary'!K11</f>
        <v>0</v>
      </c>
      <c r="L11" s="6">
        <f>Performance!C12</f>
        <v>7048643.885416666</v>
      </c>
      <c r="M11" s="6">
        <f t="shared" si="4"/>
        <v>7029130.1554152993</v>
      </c>
      <c r="N11" s="7">
        <f t="shared" si="5"/>
        <v>-180818.86625273339</v>
      </c>
      <c r="O11" s="105">
        <f t="shared" si="6"/>
        <v>-2.507907694067172E-2</v>
      </c>
    </row>
    <row r="12" spans="1:15">
      <c r="A12" s="99" t="s">
        <v>61</v>
      </c>
      <c r="B12" s="100" t="s">
        <v>62</v>
      </c>
      <c r="C12" s="101">
        <v>14525923.758439245</v>
      </c>
      <c r="D12" s="101">
        <v>15939954.166666666</v>
      </c>
      <c r="E12" s="538">
        <f t="shared" si="3"/>
        <v>15669875.438772941</v>
      </c>
      <c r="F12" s="102">
        <v>0</v>
      </c>
      <c r="G12" s="102">
        <v>15669875.438772941</v>
      </c>
      <c r="H12" s="102">
        <v>-33836.522106276825</v>
      </c>
      <c r="I12" s="102">
        <v>0</v>
      </c>
      <c r="J12" s="102">
        <f t="shared" si="2"/>
        <v>15106794.250000002</v>
      </c>
      <c r="K12" s="102">
        <f>'Base Tier Summary'!K12</f>
        <v>0</v>
      </c>
      <c r="L12" s="102">
        <f>Performance!C13</f>
        <v>15106794.250000002</v>
      </c>
      <c r="M12" s="102">
        <f t="shared" si="4"/>
        <v>15072957.727893725</v>
      </c>
      <c r="N12" s="102">
        <f t="shared" si="5"/>
        <v>-596917.71087921597</v>
      </c>
      <c r="O12" s="103">
        <f t="shared" si="6"/>
        <v>-3.8093328387424547E-2</v>
      </c>
    </row>
    <row r="13" spans="1:15">
      <c r="A13" s="104" t="s">
        <v>63</v>
      </c>
      <c r="B13" s="3" t="s">
        <v>64</v>
      </c>
      <c r="C13" s="6">
        <v>5840237.1770602399</v>
      </c>
      <c r="D13" s="6">
        <v>8910438.0687970631</v>
      </c>
      <c r="E13" s="235">
        <f t="shared" si="3"/>
        <v>9994655.8287780099</v>
      </c>
      <c r="F13" s="6">
        <v>3739905.2201632597</v>
      </c>
      <c r="G13" s="6">
        <v>6254750.6086147511</v>
      </c>
      <c r="H13" s="6">
        <v>-94288.275281418115</v>
      </c>
      <c r="I13" s="6">
        <v>0</v>
      </c>
      <c r="J13" s="6">
        <f t="shared" si="2"/>
        <v>10573538.430030873</v>
      </c>
      <c r="K13" s="6">
        <f>'Base Tier Summary'!K13</f>
        <v>4160972.0133642061</v>
      </c>
      <c r="L13" s="6">
        <f>Performance!C14</f>
        <v>6412566.416666667</v>
      </c>
      <c r="M13" s="6">
        <f t="shared" si="4"/>
        <v>10479250.154749455</v>
      </c>
      <c r="N13" s="7">
        <f t="shared" si="5"/>
        <v>484594.32597144507</v>
      </c>
      <c r="O13" s="105">
        <f t="shared" si="6"/>
        <v>4.8485343995151226E-2</v>
      </c>
    </row>
    <row r="14" spans="1:15">
      <c r="A14" s="99" t="s">
        <v>65</v>
      </c>
      <c r="B14" s="100" t="s">
        <v>66</v>
      </c>
      <c r="C14" s="101">
        <v>3384271.3485569302</v>
      </c>
      <c r="D14" s="101">
        <v>6069478.4848827291</v>
      </c>
      <c r="E14" s="538">
        <f t="shared" si="3"/>
        <v>6930454.9060261138</v>
      </c>
      <c r="F14" s="102">
        <v>3754900.7904526396</v>
      </c>
      <c r="G14" s="102">
        <v>3175554.1155734747</v>
      </c>
      <c r="H14" s="102">
        <v>-63832.69890680816</v>
      </c>
      <c r="I14" s="102">
        <v>0</v>
      </c>
      <c r="J14" s="102">
        <f t="shared" si="2"/>
        <v>7511548.3113500401</v>
      </c>
      <c r="K14" s="102">
        <f>'Base Tier Summary'!K14</f>
        <v>4379140.7384333732</v>
      </c>
      <c r="L14" s="102">
        <f>Performance!C15</f>
        <v>3132407.5729166665</v>
      </c>
      <c r="M14" s="102">
        <f t="shared" si="4"/>
        <v>7447715.612443232</v>
      </c>
      <c r="N14" s="102">
        <f t="shared" si="5"/>
        <v>517260.7064171182</v>
      </c>
      <c r="O14" s="103">
        <f t="shared" si="6"/>
        <v>7.4635895252323739E-2</v>
      </c>
    </row>
    <row r="15" spans="1:15">
      <c r="A15" s="104" t="s">
        <v>67</v>
      </c>
      <c r="B15" s="3" t="s">
        <v>68</v>
      </c>
      <c r="C15" s="6">
        <v>6696907.2397761904</v>
      </c>
      <c r="D15" s="6">
        <v>10988947.317436863</v>
      </c>
      <c r="E15" s="235">
        <f t="shared" si="3"/>
        <v>12128050.671232635</v>
      </c>
      <c r="F15" s="6">
        <v>4359390.0384911736</v>
      </c>
      <c r="G15" s="6">
        <v>7768660.6327414615</v>
      </c>
      <c r="H15" s="6">
        <v>19801.725591870956</v>
      </c>
      <c r="I15" s="6">
        <v>0</v>
      </c>
      <c r="J15" s="6">
        <f t="shared" si="2"/>
        <v>11515702.943604086</v>
      </c>
      <c r="K15" s="6">
        <f>'Base Tier Summary'!K15</f>
        <v>3898211.9340207539</v>
      </c>
      <c r="L15" s="6">
        <f>Performance!C16</f>
        <v>7617491.0095833326</v>
      </c>
      <c r="M15" s="6">
        <f t="shared" si="4"/>
        <v>11535504.669195957</v>
      </c>
      <c r="N15" s="7">
        <f t="shared" si="5"/>
        <v>-592546.00203667767</v>
      </c>
      <c r="O15" s="105">
        <f t="shared" si="6"/>
        <v>-4.8857480736139949E-2</v>
      </c>
    </row>
    <row r="16" spans="1:15">
      <c r="A16" s="99" t="s">
        <v>69</v>
      </c>
      <c r="B16" s="100" t="s">
        <v>70</v>
      </c>
      <c r="C16" s="101">
        <v>6649121.5415419722</v>
      </c>
      <c r="D16" s="101">
        <v>7738495.833333333</v>
      </c>
      <c r="E16" s="538">
        <f t="shared" si="3"/>
        <v>7911726.4996177619</v>
      </c>
      <c r="F16" s="102">
        <v>0</v>
      </c>
      <c r="G16" s="102">
        <v>7911726.4996177619</v>
      </c>
      <c r="H16" s="102">
        <v>246791.83371557109</v>
      </c>
      <c r="I16" s="102">
        <v>0</v>
      </c>
      <c r="J16" s="102">
        <f t="shared" si="2"/>
        <v>8153328.6333333328</v>
      </c>
      <c r="K16" s="102">
        <f>'Base Tier Summary'!K16</f>
        <v>0</v>
      </c>
      <c r="L16" s="102">
        <f>Performance!C17</f>
        <v>8153328.6333333328</v>
      </c>
      <c r="M16" s="102">
        <f t="shared" si="4"/>
        <v>8400120.4670489039</v>
      </c>
      <c r="N16" s="102">
        <f t="shared" si="5"/>
        <v>488393.96743114199</v>
      </c>
      <c r="O16" s="103">
        <f t="shared" si="6"/>
        <v>6.1730390636574421E-2</v>
      </c>
    </row>
    <row r="17" spans="1:15">
      <c r="A17" s="104" t="s">
        <v>71</v>
      </c>
      <c r="B17" s="3" t="s">
        <v>72</v>
      </c>
      <c r="C17" s="6">
        <v>44609466.212789342</v>
      </c>
      <c r="D17" s="6">
        <v>51540137.5</v>
      </c>
      <c r="E17" s="235">
        <f t="shared" si="3"/>
        <v>62347953.854732826</v>
      </c>
      <c r="F17" s="6">
        <v>0</v>
      </c>
      <c r="G17" s="6">
        <v>62347953.854732826</v>
      </c>
      <c r="H17" s="6">
        <v>-1114322.4380661622</v>
      </c>
      <c r="I17" s="6">
        <v>182822.7042290114</v>
      </c>
      <c r="J17" s="6">
        <f t="shared" si="2"/>
        <v>60162055.895833336</v>
      </c>
      <c r="K17" s="6">
        <f>'Base Tier Summary'!K17</f>
        <v>0</v>
      </c>
      <c r="L17" s="6">
        <f>Performance!C18</f>
        <v>60162055.895833336</v>
      </c>
      <c r="M17" s="6">
        <f t="shared" si="4"/>
        <v>59230556.161996186</v>
      </c>
      <c r="N17" s="7">
        <f t="shared" si="5"/>
        <v>-3117397.6927366406</v>
      </c>
      <c r="O17" s="105">
        <f t="shared" si="6"/>
        <v>-4.9999999999999989E-2</v>
      </c>
    </row>
    <row r="18" spans="1:15">
      <c r="A18" s="99" t="s">
        <v>73</v>
      </c>
      <c r="B18" s="100" t="s">
        <v>74</v>
      </c>
      <c r="C18" s="101">
        <v>91194681.448914796</v>
      </c>
      <c r="D18" s="101">
        <v>96999737.5</v>
      </c>
      <c r="E18" s="538">
        <f t="shared" si="3"/>
        <v>105198899.78364755</v>
      </c>
      <c r="F18" s="102">
        <v>0</v>
      </c>
      <c r="G18" s="102">
        <v>105198899.78364755</v>
      </c>
      <c r="H18" s="102">
        <v>1561271.9663524479</v>
      </c>
      <c r="I18" s="102">
        <v>0</v>
      </c>
      <c r="J18" s="102">
        <f t="shared" si="2"/>
        <v>105852718.14791669</v>
      </c>
      <c r="K18" s="102">
        <f>'Base Tier Summary'!K18</f>
        <v>0</v>
      </c>
      <c r="L18" s="102">
        <f>Performance!C19</f>
        <v>105852718.14791669</v>
      </c>
      <c r="M18" s="102">
        <f t="shared" si="4"/>
        <v>107413990.11426914</v>
      </c>
      <c r="N18" s="102">
        <f t="shared" si="5"/>
        <v>2215090.3306215852</v>
      </c>
      <c r="O18" s="103">
        <f t="shared" si="6"/>
        <v>2.1056211948767032E-2</v>
      </c>
    </row>
    <row r="19" spans="1:15">
      <c r="A19" s="104" t="s">
        <v>75</v>
      </c>
      <c r="B19" s="3" t="s">
        <v>76</v>
      </c>
      <c r="C19" s="6">
        <v>17359106.766019225</v>
      </c>
      <c r="D19" s="6">
        <v>19508145.833333332</v>
      </c>
      <c r="E19" s="235">
        <f t="shared" si="3"/>
        <v>19924288.613817208</v>
      </c>
      <c r="F19" s="6">
        <v>0</v>
      </c>
      <c r="G19" s="6">
        <v>19924288.613817208</v>
      </c>
      <c r="H19" s="6">
        <v>-126017.15548387542</v>
      </c>
      <c r="I19" s="6">
        <v>0</v>
      </c>
      <c r="J19" s="6">
        <f t="shared" si="2"/>
        <v>19302237.958333332</v>
      </c>
      <c r="K19" s="6">
        <f>'Base Tier Summary'!K19</f>
        <v>0</v>
      </c>
      <c r="L19" s="6">
        <f>Performance!C20</f>
        <v>19302237.958333332</v>
      </c>
      <c r="M19" s="6">
        <f t="shared" si="4"/>
        <v>19176220.802849457</v>
      </c>
      <c r="N19" s="7">
        <f t="shared" si="5"/>
        <v>-748067.81096775085</v>
      </c>
      <c r="O19" s="105">
        <f t="shared" si="6"/>
        <v>-3.7545521723118216E-2</v>
      </c>
    </row>
    <row r="20" spans="1:15">
      <c r="A20" s="99" t="s">
        <v>77</v>
      </c>
      <c r="B20" s="100" t="s">
        <v>78</v>
      </c>
      <c r="C20" s="101">
        <v>31545292.064519007</v>
      </c>
      <c r="D20" s="101">
        <v>38675854.166666672</v>
      </c>
      <c r="E20" s="538">
        <f t="shared" si="3"/>
        <v>43422709.160856761</v>
      </c>
      <c r="F20" s="102">
        <v>0</v>
      </c>
      <c r="G20" s="102">
        <v>43422709.160856761</v>
      </c>
      <c r="H20" s="102">
        <v>703542.52247657627</v>
      </c>
      <c r="I20" s="102">
        <v>0</v>
      </c>
      <c r="J20" s="102">
        <f t="shared" si="2"/>
        <v>43112338.969166666</v>
      </c>
      <c r="K20" s="102">
        <f>'Base Tier Summary'!K20</f>
        <v>0</v>
      </c>
      <c r="L20" s="102">
        <f>Performance!C21</f>
        <v>43112338.969166666</v>
      </c>
      <c r="M20" s="102">
        <f t="shared" si="4"/>
        <v>43815881.491643243</v>
      </c>
      <c r="N20" s="102">
        <f t="shared" si="5"/>
        <v>393172.3307864815</v>
      </c>
      <c r="O20" s="103">
        <f t="shared" si="6"/>
        <v>9.0545324873673519E-3</v>
      </c>
    </row>
    <row r="21" spans="1:15">
      <c r="A21" s="104" t="s">
        <v>79</v>
      </c>
      <c r="B21" s="3" t="s">
        <v>80</v>
      </c>
      <c r="C21" s="6">
        <v>2887422.5036856956</v>
      </c>
      <c r="D21" s="6">
        <v>5799196.6005797721</v>
      </c>
      <c r="E21" s="235">
        <f t="shared" si="3"/>
        <v>7508270.110694468</v>
      </c>
      <c r="F21" s="6">
        <v>3598953.3137707999</v>
      </c>
      <c r="G21" s="6">
        <v>3909316.7969236686</v>
      </c>
      <c r="H21" s="6">
        <v>47895.278076331597</v>
      </c>
      <c r="I21" s="6">
        <v>0</v>
      </c>
      <c r="J21" s="6">
        <f t="shared" si="2"/>
        <v>7963535.0807707775</v>
      </c>
      <c r="K21" s="6">
        <f>'Base Tier Summary'!K21</f>
        <v>3959627.208270777</v>
      </c>
      <c r="L21" s="6">
        <f>Performance!C22</f>
        <v>4003907.8725000001</v>
      </c>
      <c r="M21" s="6">
        <f t="shared" si="4"/>
        <v>8011430.3588471096</v>
      </c>
      <c r="N21" s="7">
        <f t="shared" si="5"/>
        <v>503160.24815264158</v>
      </c>
      <c r="O21" s="105">
        <f t="shared" si="6"/>
        <v>6.7014137841945917E-2</v>
      </c>
    </row>
    <row r="22" spans="1:15">
      <c r="A22" s="99" t="s">
        <v>81</v>
      </c>
      <c r="B22" s="100" t="s">
        <v>82</v>
      </c>
      <c r="C22" s="101">
        <v>4799135.7867453862</v>
      </c>
      <c r="D22" s="101">
        <v>4871133.333333333</v>
      </c>
      <c r="E22" s="538">
        <f t="shared" si="3"/>
        <v>5152192.9678680133</v>
      </c>
      <c r="F22" s="102">
        <v>0</v>
      </c>
      <c r="G22" s="102">
        <v>5152192.9678680133</v>
      </c>
      <c r="H22" s="102">
        <v>97307.232131986879</v>
      </c>
      <c r="I22" s="102">
        <v>0</v>
      </c>
      <c r="J22" s="102">
        <f t="shared" si="2"/>
        <v>5123659.5949999997</v>
      </c>
      <c r="K22" s="102">
        <f>'Base Tier Summary'!K22</f>
        <v>0</v>
      </c>
      <c r="L22" s="102">
        <f>Performance!C23</f>
        <v>5123659.5949999997</v>
      </c>
      <c r="M22" s="102">
        <f t="shared" si="4"/>
        <v>5220966.8271319866</v>
      </c>
      <c r="N22" s="102">
        <f t="shared" si="5"/>
        <v>68773.859263973311</v>
      </c>
      <c r="O22" s="103">
        <f t="shared" si="6"/>
        <v>1.3348463400514297E-2</v>
      </c>
    </row>
    <row r="23" spans="1:15">
      <c r="A23" s="104" t="s">
        <v>83</v>
      </c>
      <c r="B23" s="3" t="s">
        <v>84</v>
      </c>
      <c r="C23" s="6">
        <v>6731907.5305243256</v>
      </c>
      <c r="D23" s="6">
        <v>7834337.5</v>
      </c>
      <c r="E23" s="235">
        <f t="shared" si="3"/>
        <v>9193472.4899919871</v>
      </c>
      <c r="F23" s="6">
        <v>0</v>
      </c>
      <c r="G23" s="6">
        <v>9193472.4899919871</v>
      </c>
      <c r="H23" s="6">
        <v>243970.64334134758</v>
      </c>
      <c r="I23" s="6">
        <v>0</v>
      </c>
      <c r="J23" s="6">
        <f t="shared" si="2"/>
        <v>9338041.7695833333</v>
      </c>
      <c r="K23" s="6">
        <f>'Base Tier Summary'!K23</f>
        <v>0</v>
      </c>
      <c r="L23" s="6">
        <f>Performance!C24</f>
        <v>9338041.7695833333</v>
      </c>
      <c r="M23" s="6">
        <f t="shared" si="4"/>
        <v>9582012.4129246809</v>
      </c>
      <c r="N23" s="7">
        <f t="shared" si="5"/>
        <v>388539.92293269373</v>
      </c>
      <c r="O23" s="105">
        <f t="shared" si="6"/>
        <v>4.2262586128979908E-2</v>
      </c>
    </row>
    <row r="24" spans="1:15">
      <c r="A24" s="99" t="s">
        <v>85</v>
      </c>
      <c r="B24" s="100" t="s">
        <v>86</v>
      </c>
      <c r="C24" s="101">
        <v>6524578.8494175039</v>
      </c>
      <c r="D24" s="101">
        <v>10001749.638376642</v>
      </c>
      <c r="E24" s="538">
        <f t="shared" si="3"/>
        <v>10563029.216125024</v>
      </c>
      <c r="F24" s="102">
        <v>3126566.9833044084</v>
      </c>
      <c r="G24" s="102">
        <v>7436462.2328206161</v>
      </c>
      <c r="H24" s="102">
        <v>579152.90051271766</v>
      </c>
      <c r="I24" s="102">
        <v>0</v>
      </c>
      <c r="J24" s="102">
        <f t="shared" si="2"/>
        <v>11377133.441069782</v>
      </c>
      <c r="K24" s="102">
        <f>'Base Tier Summary'!K24</f>
        <v>3425405.8127364498</v>
      </c>
      <c r="L24" s="102">
        <f>Performance!C25</f>
        <v>7951727.6283333329</v>
      </c>
      <c r="M24" s="102">
        <f t="shared" si="4"/>
        <v>11956286.341582499</v>
      </c>
      <c r="N24" s="102">
        <f t="shared" si="5"/>
        <v>1393257.125457475</v>
      </c>
      <c r="O24" s="103">
        <f t="shared" si="6"/>
        <v>0.13189939144829724</v>
      </c>
    </row>
    <row r="25" spans="1:15">
      <c r="A25" s="104" t="s">
        <v>87</v>
      </c>
      <c r="B25" s="3" t="s">
        <v>88</v>
      </c>
      <c r="C25" s="6">
        <v>62399718.318812795</v>
      </c>
      <c r="D25" s="6">
        <v>62670854.166666664</v>
      </c>
      <c r="E25" s="235">
        <f t="shared" si="3"/>
        <v>67606609.334696725</v>
      </c>
      <c r="F25" s="6">
        <v>0</v>
      </c>
      <c r="G25" s="6">
        <v>67606609.334696725</v>
      </c>
      <c r="H25" s="6">
        <v>1983658.4569699466</v>
      </c>
      <c r="I25" s="6">
        <v>0</v>
      </c>
      <c r="J25" s="6">
        <f t="shared" si="2"/>
        <v>68202496.135416672</v>
      </c>
      <c r="K25" s="6">
        <f>'Base Tier Summary'!K25</f>
        <v>0</v>
      </c>
      <c r="L25" s="6">
        <f>Performance!C26</f>
        <v>68202496.135416672</v>
      </c>
      <c r="M25" s="6">
        <f t="shared" si="4"/>
        <v>70186154.592386618</v>
      </c>
      <c r="N25" s="7">
        <f t="shared" si="5"/>
        <v>2579545.2576898932</v>
      </c>
      <c r="O25" s="105">
        <f t="shared" si="6"/>
        <v>3.8155223033290504E-2</v>
      </c>
    </row>
    <row r="26" spans="1:15">
      <c r="A26" s="99" t="s">
        <v>89</v>
      </c>
      <c r="B26" s="100" t="s">
        <v>90</v>
      </c>
      <c r="C26" s="101">
        <v>6177457.6996267</v>
      </c>
      <c r="D26" s="101">
        <v>7816784.0035914723</v>
      </c>
      <c r="E26" s="538">
        <f t="shared" si="3"/>
        <v>7776036.0042280778</v>
      </c>
      <c r="F26" s="102">
        <v>354784.28809890896</v>
      </c>
      <c r="G26" s="102">
        <v>7421251.7161291689</v>
      </c>
      <c r="H26" s="102">
        <v>266907.64220416453</v>
      </c>
      <c r="I26" s="102">
        <v>0</v>
      </c>
      <c r="J26" s="102">
        <f t="shared" si="2"/>
        <v>7836183.6762327775</v>
      </c>
      <c r="K26" s="102">
        <f>'Base Tier Summary'!K26</f>
        <v>209722.65581610985</v>
      </c>
      <c r="L26" s="102">
        <f>Performance!C27</f>
        <v>7626461.0204166677</v>
      </c>
      <c r="M26" s="102">
        <f t="shared" si="4"/>
        <v>8103091.3184369421</v>
      </c>
      <c r="N26" s="102">
        <f t="shared" si="5"/>
        <v>327055.31420886423</v>
      </c>
      <c r="O26" s="103">
        <f t="shared" si="6"/>
        <v>4.2059387846331196E-2</v>
      </c>
    </row>
    <row r="27" spans="1:15">
      <c r="A27" s="104" t="s">
        <v>91</v>
      </c>
      <c r="B27" s="3" t="s">
        <v>92</v>
      </c>
      <c r="C27" s="6">
        <v>9654902.5268135853</v>
      </c>
      <c r="D27" s="6">
        <v>13778729.961423332</v>
      </c>
      <c r="E27" s="235">
        <f t="shared" si="3"/>
        <v>15038645.421851326</v>
      </c>
      <c r="F27" s="6">
        <v>4196979.3303624429</v>
      </c>
      <c r="G27" s="6">
        <v>10841666.091488883</v>
      </c>
      <c r="H27" s="6">
        <v>481466.24184445105</v>
      </c>
      <c r="I27" s="6">
        <v>0</v>
      </c>
      <c r="J27" s="6">
        <f t="shared" si="2"/>
        <v>15905000.118694967</v>
      </c>
      <c r="K27" s="6">
        <f>'Base Tier Summary'!K27</f>
        <v>4378474.0770283006</v>
      </c>
      <c r="L27" s="6">
        <f>Performance!C28</f>
        <v>11526526.041666666</v>
      </c>
      <c r="M27" s="6">
        <f t="shared" si="4"/>
        <v>16386466.360539418</v>
      </c>
      <c r="N27" s="7">
        <f t="shared" si="5"/>
        <v>1347820.9386880919</v>
      </c>
      <c r="O27" s="105">
        <f t="shared" si="6"/>
        <v>8.9623825875280796E-2</v>
      </c>
    </row>
    <row r="28" spans="1:15">
      <c r="A28" s="99" t="s">
        <v>93</v>
      </c>
      <c r="B28" s="100" t="s">
        <v>94</v>
      </c>
      <c r="C28" s="101">
        <v>11248896.616142917</v>
      </c>
      <c r="D28" s="101">
        <v>19095033.333333336</v>
      </c>
      <c r="E28" s="538">
        <f t="shared" si="3"/>
        <v>22279516.102401063</v>
      </c>
      <c r="F28" s="102">
        <v>0</v>
      </c>
      <c r="G28" s="102">
        <v>22279516.102401063</v>
      </c>
      <c r="H28" s="102">
        <v>784299.76426560059</v>
      </c>
      <c r="I28" s="102">
        <v>0</v>
      </c>
      <c r="J28" s="102">
        <f t="shared" si="2"/>
        <v>22914597.521666672</v>
      </c>
      <c r="K28" s="102">
        <f>'Base Tier Summary'!K28</f>
        <v>0</v>
      </c>
      <c r="L28" s="102">
        <f>Performance!C29</f>
        <v>22914597.521666672</v>
      </c>
      <c r="M28" s="102">
        <f t="shared" si="4"/>
        <v>23698897.285932273</v>
      </c>
      <c r="N28" s="102">
        <f t="shared" si="5"/>
        <v>1419381.1835312098</v>
      </c>
      <c r="O28" s="103">
        <f t="shared" si="6"/>
        <v>6.3707899983440092E-2</v>
      </c>
    </row>
    <row r="29" spans="1:15">
      <c r="A29" s="104" t="s">
        <v>95</v>
      </c>
      <c r="B29" s="3" t="s">
        <v>96</v>
      </c>
      <c r="C29" s="6">
        <v>10510560.489675822</v>
      </c>
      <c r="D29" s="6">
        <v>20169020.833333336</v>
      </c>
      <c r="E29" s="235">
        <f t="shared" si="3"/>
        <v>21827235.306975208</v>
      </c>
      <c r="F29" s="6">
        <v>0</v>
      </c>
      <c r="G29" s="6">
        <v>21827235.306975208</v>
      </c>
      <c r="H29" s="6">
        <v>-333346.17364187539</v>
      </c>
      <c r="I29" s="6">
        <v>333346.17364187539</v>
      </c>
      <c r="J29" s="6">
        <f t="shared" si="2"/>
        <v>20108342.186666667</v>
      </c>
      <c r="K29" s="6">
        <f>'Base Tier Summary'!K29</f>
        <v>0</v>
      </c>
      <c r="L29" s="6">
        <f>Performance!C30</f>
        <v>20108342.186666667</v>
      </c>
      <c r="M29" s="6">
        <f t="shared" si="4"/>
        <v>20108342.186666667</v>
      </c>
      <c r="N29" s="7">
        <f t="shared" si="5"/>
        <v>-1718893.1203085408</v>
      </c>
      <c r="O29" s="105">
        <f t="shared" si="6"/>
        <v>-7.8749923942921143E-2</v>
      </c>
    </row>
    <row r="30" spans="1:15">
      <c r="A30" s="99" t="s">
        <v>97</v>
      </c>
      <c r="B30" s="100" t="s">
        <v>98</v>
      </c>
      <c r="C30" s="101">
        <v>82949101.974943087</v>
      </c>
      <c r="D30" s="101">
        <v>97794245.833333343</v>
      </c>
      <c r="E30" s="538">
        <f t="shared" si="3"/>
        <v>113757564.1862307</v>
      </c>
      <c r="F30" s="102">
        <v>0</v>
      </c>
      <c r="G30" s="102">
        <v>113757564.1862307</v>
      </c>
      <c r="H30" s="102">
        <v>-1728780.477897346</v>
      </c>
      <c r="I30" s="102">
        <v>0</v>
      </c>
      <c r="J30" s="102">
        <f t="shared" si="2"/>
        <v>112439005.59375001</v>
      </c>
      <c r="K30" s="102">
        <f>'Base Tier Summary'!K30</f>
        <v>0</v>
      </c>
      <c r="L30" s="102">
        <f>Performance!C31</f>
        <v>112439005.59375001</v>
      </c>
      <c r="M30" s="102">
        <f t="shared" si="4"/>
        <v>110710225.11585267</v>
      </c>
      <c r="N30" s="102">
        <f t="shared" si="5"/>
        <v>-3047339.0703780353</v>
      </c>
      <c r="O30" s="103">
        <f t="shared" si="6"/>
        <v>-2.6788012666914041E-2</v>
      </c>
    </row>
    <row r="31" spans="1:15">
      <c r="A31" s="104" t="s">
        <v>99</v>
      </c>
      <c r="B31" s="3" t="s">
        <v>100</v>
      </c>
      <c r="C31" s="6">
        <v>11913319.473135933</v>
      </c>
      <c r="D31" s="6">
        <v>13526366.666666664</v>
      </c>
      <c r="E31" s="235">
        <f t="shared" si="3"/>
        <v>13328528.659172026</v>
      </c>
      <c r="F31" s="6">
        <v>0</v>
      </c>
      <c r="G31" s="6">
        <v>13328528.659172026</v>
      </c>
      <c r="H31" s="6">
        <v>534112.29916130565</v>
      </c>
      <c r="I31" s="6">
        <v>0</v>
      </c>
      <c r="J31" s="6">
        <f t="shared" si="2"/>
        <v>13816376.583333334</v>
      </c>
      <c r="K31" s="6">
        <f>'Base Tier Summary'!K31</f>
        <v>0</v>
      </c>
      <c r="L31" s="6">
        <f>Performance!C32</f>
        <v>13816376.583333334</v>
      </c>
      <c r="M31" s="6">
        <f t="shared" si="4"/>
        <v>14350488.88249464</v>
      </c>
      <c r="N31" s="7">
        <f t="shared" si="5"/>
        <v>1021960.2233226132</v>
      </c>
      <c r="O31" s="105">
        <f t="shared" si="6"/>
        <v>7.6674646501161348E-2</v>
      </c>
    </row>
    <row r="32" spans="1:15">
      <c r="A32" s="99" t="s">
        <v>101</v>
      </c>
      <c r="B32" s="100" t="s">
        <v>102</v>
      </c>
      <c r="C32" s="101">
        <v>7089473</v>
      </c>
      <c r="D32" s="101">
        <v>8304945.833333334</v>
      </c>
      <c r="E32" s="538">
        <f t="shared" si="3"/>
        <v>10649223.299031023</v>
      </c>
      <c r="F32" s="102">
        <v>0</v>
      </c>
      <c r="G32" s="102">
        <v>10649223.299031023</v>
      </c>
      <c r="H32" s="102">
        <v>-490093.96569768898</v>
      </c>
      <c r="I32" s="102">
        <v>450700.47477716266</v>
      </c>
      <c r="J32" s="102">
        <f t="shared" si="2"/>
        <v>10156155.624999998</v>
      </c>
      <c r="K32" s="102">
        <f>'Base Tier Summary'!K32</f>
        <v>0</v>
      </c>
      <c r="L32" s="102">
        <f>Performance!C33</f>
        <v>10156155.624999998</v>
      </c>
      <c r="M32" s="102">
        <f t="shared" si="4"/>
        <v>10116762.134079471</v>
      </c>
      <c r="N32" s="102">
        <f t="shared" si="5"/>
        <v>-532461.16495155171</v>
      </c>
      <c r="O32" s="103">
        <f t="shared" si="6"/>
        <v>-5.0000000000000051E-2</v>
      </c>
    </row>
    <row r="33" spans="1:15">
      <c r="A33" s="104" t="s">
        <v>103</v>
      </c>
      <c r="B33" s="3" t="s">
        <v>104</v>
      </c>
      <c r="C33" s="6">
        <v>12689697.4742733</v>
      </c>
      <c r="D33" s="6">
        <v>14465850.304452771</v>
      </c>
      <c r="E33" s="235">
        <f t="shared" si="3"/>
        <v>16224846.833384726</v>
      </c>
      <c r="F33" s="6">
        <v>3517614.1161212046</v>
      </c>
      <c r="G33" s="6">
        <v>12707232.717263522</v>
      </c>
      <c r="H33" s="6">
        <v>312465.65773647837</v>
      </c>
      <c r="I33" s="6">
        <v>0</v>
      </c>
      <c r="J33" s="6">
        <f t="shared" si="2"/>
        <v>16427906.285308845</v>
      </c>
      <c r="K33" s="6">
        <f>'Base Tier Summary'!K33</f>
        <v>3389155.3061421774</v>
      </c>
      <c r="L33" s="6">
        <f>Performance!C34</f>
        <v>13038750.979166668</v>
      </c>
      <c r="M33" s="6">
        <f t="shared" si="4"/>
        <v>16740371.943045324</v>
      </c>
      <c r="N33" s="7">
        <f t="shared" si="5"/>
        <v>515525.10966059752</v>
      </c>
      <c r="O33" s="105">
        <f t="shared" si="6"/>
        <v>3.1773804397329519E-2</v>
      </c>
    </row>
    <row r="34" spans="1:15">
      <c r="A34" s="99" t="s">
        <v>105</v>
      </c>
      <c r="B34" s="100" t="s">
        <v>106</v>
      </c>
      <c r="C34" s="101">
        <v>11421474.2394602</v>
      </c>
      <c r="D34" s="101">
        <v>14455839.020715695</v>
      </c>
      <c r="E34" s="538">
        <f t="shared" si="3"/>
        <v>15404854.630079275</v>
      </c>
      <c r="F34" s="102">
        <v>1362434.0806166418</v>
      </c>
      <c r="G34" s="102">
        <v>14042420.549462633</v>
      </c>
      <c r="H34" s="102">
        <v>-912907.40779596567</v>
      </c>
      <c r="I34" s="102">
        <v>912907.40779596567</v>
      </c>
      <c r="J34" s="102">
        <f t="shared" si="2"/>
        <v>14048616.730704086</v>
      </c>
      <c r="K34" s="102">
        <f>'Base Tier Summary'!K34</f>
        <v>1176314.6619540863</v>
      </c>
      <c r="L34" s="102">
        <f>Performance!C35</f>
        <v>12872302.06875</v>
      </c>
      <c r="M34" s="102">
        <f t="shared" si="4"/>
        <v>14048616.730704086</v>
      </c>
      <c r="N34" s="102">
        <f t="shared" si="5"/>
        <v>-1356237.8993751891</v>
      </c>
      <c r="O34" s="103">
        <f t="shared" si="6"/>
        <v>-8.8039642823179942E-2</v>
      </c>
    </row>
    <row r="35" spans="1:15">
      <c r="A35" s="104" t="s">
        <v>107</v>
      </c>
      <c r="B35" s="3" t="s">
        <v>108</v>
      </c>
      <c r="C35" s="6">
        <v>5393748.1250374103</v>
      </c>
      <c r="D35" s="6">
        <v>6997357.9517072132</v>
      </c>
      <c r="E35" s="235">
        <f t="shared" si="3"/>
        <v>8129267.3969643479</v>
      </c>
      <c r="F35" s="6">
        <v>1711753.434403915</v>
      </c>
      <c r="G35" s="6">
        <v>6417513.962560433</v>
      </c>
      <c r="H35" s="6">
        <v>471797.28743956704</v>
      </c>
      <c r="I35" s="6">
        <v>0</v>
      </c>
      <c r="J35" s="6">
        <f t="shared" si="2"/>
        <v>8615488.1033338048</v>
      </c>
      <c r="K35" s="6">
        <f>'Base Tier Summary'!K35</f>
        <v>1793990.2700004708</v>
      </c>
      <c r="L35" s="6">
        <f>Performance!C36</f>
        <v>6821497.833333334</v>
      </c>
      <c r="M35" s="6">
        <f t="shared" si="4"/>
        <v>9087285.3907733709</v>
      </c>
      <c r="N35" s="7">
        <f t="shared" si="5"/>
        <v>958017.99380902294</v>
      </c>
      <c r="O35" s="105">
        <f>IFERROR(N35/E35,"")</f>
        <v>0.11784801102332647</v>
      </c>
    </row>
    <row r="36" spans="1:15">
      <c r="A36" s="99" t="s">
        <v>109</v>
      </c>
      <c r="B36" s="100" t="s">
        <v>110</v>
      </c>
      <c r="C36" s="101">
        <v>9840502.6633152626</v>
      </c>
      <c r="D36" s="101">
        <v>14145912.5</v>
      </c>
      <c r="E36" s="538">
        <f t="shared" si="3"/>
        <v>19331116.443293002</v>
      </c>
      <c r="F36" s="102">
        <v>0</v>
      </c>
      <c r="G36" s="102">
        <v>19331116.443293002</v>
      </c>
      <c r="H36" s="102">
        <v>-345057.23495966941</v>
      </c>
      <c r="I36" s="102">
        <v>345057.23495966941</v>
      </c>
      <c r="J36" s="102">
        <f t="shared" si="2"/>
        <v>18240756.604166668</v>
      </c>
      <c r="K36" s="102">
        <f>'Base Tier Summary'!K36</f>
        <v>0</v>
      </c>
      <c r="L36" s="102">
        <f>Performance!C37</f>
        <v>18240756.604166668</v>
      </c>
      <c r="M36" s="102">
        <f t="shared" si="4"/>
        <v>18240756.604166668</v>
      </c>
      <c r="N36" s="102">
        <f t="shared" si="5"/>
        <v>-1090359.8391263336</v>
      </c>
      <c r="O36" s="103">
        <f t="shared" si="6"/>
        <v>-5.6404390420225201E-2</v>
      </c>
    </row>
    <row r="37" spans="1:15">
      <c r="A37" s="104" t="s">
        <v>111</v>
      </c>
      <c r="B37" s="3" t="s">
        <v>112</v>
      </c>
      <c r="C37" s="6">
        <v>5315529.3144252095</v>
      </c>
      <c r="D37" s="6">
        <v>6707441.2002798794</v>
      </c>
      <c r="E37" s="235">
        <f t="shared" si="3"/>
        <v>7487638.9031651905</v>
      </c>
      <c r="F37" s="6">
        <v>1345196.4755253894</v>
      </c>
      <c r="G37" s="6">
        <v>6142442.4276398011</v>
      </c>
      <c r="H37" s="6">
        <v>343328.29736019857</v>
      </c>
      <c r="I37" s="6">
        <v>0</v>
      </c>
      <c r="J37" s="6">
        <f t="shared" ref="J37:J54" si="7">SUM(K37:L37)</f>
        <v>7383517.6315415027</v>
      </c>
      <c r="K37" s="6">
        <f>'Base Tier Summary'!K37</f>
        <v>1141148.5169581696</v>
      </c>
      <c r="L37" s="6">
        <f>Performance!C38</f>
        <v>6242369.114583333</v>
      </c>
      <c r="M37" s="6">
        <f t="shared" si="4"/>
        <v>7726845.9289017012</v>
      </c>
      <c r="N37" s="7">
        <f t="shared" si="5"/>
        <v>239207.02573651075</v>
      </c>
      <c r="O37" s="105">
        <f t="shared" si="6"/>
        <v>3.1946923299865954E-2</v>
      </c>
    </row>
    <row r="38" spans="1:15">
      <c r="A38" s="99" t="s">
        <v>113</v>
      </c>
      <c r="B38" s="100" t="s">
        <v>114</v>
      </c>
      <c r="C38" s="101">
        <v>7372923.2720445869</v>
      </c>
      <c r="D38" s="101">
        <v>11133179.450289667</v>
      </c>
      <c r="E38" s="538">
        <f t="shared" si="3"/>
        <v>11326029.369425125</v>
      </c>
      <c r="F38" s="102">
        <v>2443701.8008777853</v>
      </c>
      <c r="G38" s="102">
        <v>8882327.5685473401</v>
      </c>
      <c r="H38" s="102">
        <v>188082.55645265989</v>
      </c>
      <c r="I38" s="102">
        <v>0</v>
      </c>
      <c r="J38" s="102">
        <f t="shared" si="7"/>
        <v>11658864.803032888</v>
      </c>
      <c r="K38" s="102">
        <f>'Base Tier Summary'!K38</f>
        <v>2825158.7926162221</v>
      </c>
      <c r="L38" s="102">
        <f>Performance!C39</f>
        <v>8833706.010416666</v>
      </c>
      <c r="M38" s="102">
        <f t="shared" si="4"/>
        <v>11846947.359485548</v>
      </c>
      <c r="N38" s="102">
        <f t="shared" si="5"/>
        <v>520917.99006042257</v>
      </c>
      <c r="O38" s="103">
        <f t="shared" si="6"/>
        <v>4.5992993048972003E-2</v>
      </c>
    </row>
    <row r="39" spans="1:15">
      <c r="A39" s="104" t="s">
        <v>115</v>
      </c>
      <c r="B39" s="3" t="s">
        <v>116</v>
      </c>
      <c r="C39" s="6">
        <v>4227524.6929939846</v>
      </c>
      <c r="D39" s="6">
        <v>7343309.1063638702</v>
      </c>
      <c r="E39" s="235">
        <f t="shared" si="3"/>
        <v>8065431.4082198702</v>
      </c>
      <c r="F39" s="6">
        <v>3917705.8878367422</v>
      </c>
      <c r="G39" s="6">
        <v>4147725.520383128</v>
      </c>
      <c r="H39" s="6">
        <v>467860.6129502058</v>
      </c>
      <c r="I39" s="6">
        <v>0</v>
      </c>
      <c r="J39" s="6">
        <f t="shared" si="7"/>
        <v>8635076.9921417087</v>
      </c>
      <c r="K39" s="6">
        <f>'Base Tier Summary'!K39</f>
        <v>4050580.9104750417</v>
      </c>
      <c r="L39" s="6">
        <f>Performance!C40</f>
        <v>4584496.081666667</v>
      </c>
      <c r="M39" s="6">
        <f t="shared" si="4"/>
        <v>9102937.6050919145</v>
      </c>
      <c r="N39" s="7">
        <f t="shared" si="5"/>
        <v>1037506.1968720444</v>
      </c>
      <c r="O39" s="105">
        <f t="shared" si="6"/>
        <v>0.12863616889912072</v>
      </c>
    </row>
    <row r="40" spans="1:15">
      <c r="A40" s="99" t="s">
        <v>117</v>
      </c>
      <c r="B40" s="100" t="s">
        <v>118</v>
      </c>
      <c r="C40" s="101">
        <v>41307655.086276107</v>
      </c>
      <c r="D40" s="101">
        <v>54995750</v>
      </c>
      <c r="E40" s="538">
        <f t="shared" si="3"/>
        <v>56745925.927747257</v>
      </c>
      <c r="F40" s="102">
        <v>0</v>
      </c>
      <c r="G40" s="102">
        <v>56745925.927747257</v>
      </c>
      <c r="H40" s="102">
        <v>-850439.76108059287</v>
      </c>
      <c r="I40" s="102">
        <v>0</v>
      </c>
      <c r="J40" s="102">
        <f t="shared" si="7"/>
        <v>55062819.166666664</v>
      </c>
      <c r="K40" s="102">
        <f>'Base Tier Summary'!K40</f>
        <v>0</v>
      </c>
      <c r="L40" s="102">
        <f>Performance!C41</f>
        <v>55062819.166666664</v>
      </c>
      <c r="M40" s="102">
        <f t="shared" si="4"/>
        <v>54212379.405586071</v>
      </c>
      <c r="N40" s="102">
        <f t="shared" si="5"/>
        <v>-2533546.5221611857</v>
      </c>
      <c r="O40" s="103">
        <f t="shared" si="6"/>
        <v>-4.4647196794128763E-2</v>
      </c>
    </row>
    <row r="41" spans="1:15">
      <c r="A41" s="104" t="s">
        <v>119</v>
      </c>
      <c r="B41" s="3" t="s">
        <v>120</v>
      </c>
      <c r="C41" s="6">
        <v>13544797.542661058</v>
      </c>
      <c r="D41" s="6">
        <v>19272421.639179744</v>
      </c>
      <c r="E41" s="235">
        <f t="shared" si="3"/>
        <v>20663909.308172617</v>
      </c>
      <c r="F41" s="6">
        <v>5825679.4660013355</v>
      </c>
      <c r="G41" s="6">
        <v>14838229.842171282</v>
      </c>
      <c r="H41" s="6">
        <v>53677.057828716934</v>
      </c>
      <c r="I41" s="6">
        <v>0</v>
      </c>
      <c r="J41" s="6">
        <f t="shared" si="7"/>
        <v>21537790.165393293</v>
      </c>
      <c r="K41" s="6">
        <f>'Base Tier Summary'!K41</f>
        <v>6565487.1370599605</v>
      </c>
      <c r="L41" s="6">
        <f>Performance!C42</f>
        <v>14972303.028333332</v>
      </c>
      <c r="M41" s="6">
        <f t="shared" si="4"/>
        <v>21591467.22322201</v>
      </c>
      <c r="N41" s="7">
        <f t="shared" si="5"/>
        <v>927557.91504939273</v>
      </c>
      <c r="O41" s="105">
        <f t="shared" si="6"/>
        <v>4.4887823558272283E-2</v>
      </c>
    </row>
    <row r="42" spans="1:15">
      <c r="A42" s="99" t="s">
        <v>121</v>
      </c>
      <c r="B42" s="100" t="s">
        <v>122</v>
      </c>
      <c r="C42" s="101">
        <v>40094033</v>
      </c>
      <c r="D42" s="101">
        <v>52949625</v>
      </c>
      <c r="E42" s="538">
        <f t="shared" si="3"/>
        <v>56743211.558244228</v>
      </c>
      <c r="F42" s="102">
        <v>0</v>
      </c>
      <c r="G42" s="102">
        <v>56743211.558244228</v>
      </c>
      <c r="H42" s="102">
        <v>-277700.33324422687</v>
      </c>
      <c r="I42" s="102">
        <v>0</v>
      </c>
      <c r="J42" s="102">
        <f t="shared" si="7"/>
        <v>56032176.473333344</v>
      </c>
      <c r="K42" s="102">
        <f>'Base Tier Summary'!K42</f>
        <v>0</v>
      </c>
      <c r="L42" s="102">
        <f>Performance!C43</f>
        <v>56032176.473333344</v>
      </c>
      <c r="M42" s="102">
        <f t="shared" si="4"/>
        <v>55754476.140089117</v>
      </c>
      <c r="N42" s="102">
        <f t="shared" si="5"/>
        <v>-988735.41815511137</v>
      </c>
      <c r="O42" s="103">
        <f t="shared" si="6"/>
        <v>-1.7424734889039919E-2</v>
      </c>
    </row>
    <row r="43" spans="1:15">
      <c r="A43" s="104" t="s">
        <v>123</v>
      </c>
      <c r="B43" s="3" t="s">
        <v>124</v>
      </c>
      <c r="C43" s="6">
        <v>9198627.9425264448</v>
      </c>
      <c r="D43" s="6">
        <v>14559626.38671248</v>
      </c>
      <c r="E43" s="235">
        <f t="shared" si="3"/>
        <v>16222256.030921986</v>
      </c>
      <c r="F43" s="6">
        <v>4162825.9407053962</v>
      </c>
      <c r="G43" s="6">
        <v>12059430.09021659</v>
      </c>
      <c r="H43" s="6">
        <v>194684.15978340991</v>
      </c>
      <c r="I43" s="6">
        <v>0</v>
      </c>
      <c r="J43" s="6">
        <f t="shared" si="7"/>
        <v>16963102.685562789</v>
      </c>
      <c r="K43" s="6">
        <f>'Base Tier Summary'!K43</f>
        <v>4565388.8938961197</v>
      </c>
      <c r="L43" s="6">
        <f>Performance!C44</f>
        <v>12397713.791666668</v>
      </c>
      <c r="M43" s="6">
        <f t="shared" si="4"/>
        <v>17157786.845346197</v>
      </c>
      <c r="N43" s="7">
        <f t="shared" si="5"/>
        <v>935530.81442421116</v>
      </c>
      <c r="O43" s="105">
        <f t="shared" si="6"/>
        <v>5.7669587549410699E-2</v>
      </c>
    </row>
    <row r="44" spans="1:15">
      <c r="A44" s="99" t="s">
        <v>125</v>
      </c>
      <c r="B44" s="100" t="s">
        <v>126</v>
      </c>
      <c r="C44" s="101">
        <v>58943345.30412893</v>
      </c>
      <c r="D44" s="101">
        <v>63972045.833333328</v>
      </c>
      <c r="E44" s="538">
        <f t="shared" si="3"/>
        <v>62144992.683046937</v>
      </c>
      <c r="F44" s="102">
        <v>0</v>
      </c>
      <c r="G44" s="102">
        <v>62144992.683046937</v>
      </c>
      <c r="H44" s="102">
        <v>600519.71695306152</v>
      </c>
      <c r="I44" s="102">
        <v>0</v>
      </c>
      <c r="J44" s="102">
        <f t="shared" si="7"/>
        <v>62877558.205833338</v>
      </c>
      <c r="K44" s="102">
        <f>'Base Tier Summary'!K44</f>
        <v>0</v>
      </c>
      <c r="L44" s="102">
        <f>Performance!C45</f>
        <v>62877558.205833338</v>
      </c>
      <c r="M44" s="102">
        <f t="shared" si="4"/>
        <v>63478077.9227864</v>
      </c>
      <c r="N44" s="102">
        <f t="shared" si="5"/>
        <v>1333085.2397394627</v>
      </c>
      <c r="O44" s="103">
        <f>IFERROR(N44/E44,"")</f>
        <v>2.1451209215495273E-2</v>
      </c>
    </row>
    <row r="45" spans="1:15">
      <c r="A45" s="104" t="s">
        <v>127</v>
      </c>
      <c r="B45" s="3" t="s">
        <v>128</v>
      </c>
      <c r="C45" s="6">
        <v>7027187.1230124226</v>
      </c>
      <c r="D45" s="6">
        <v>8374879.4590523876</v>
      </c>
      <c r="E45" s="235">
        <f t="shared" si="3"/>
        <v>10678908.153245583</v>
      </c>
      <c r="F45" s="6">
        <v>770753.31431342475</v>
      </c>
      <c r="G45" s="6">
        <v>9908154.8389321584</v>
      </c>
      <c r="H45" s="6">
        <v>-1197399.1305988245</v>
      </c>
      <c r="I45" s="6">
        <v>1197399.1305988245</v>
      </c>
      <c r="J45" s="6">
        <f t="shared" si="7"/>
        <v>8664018.6211207882</v>
      </c>
      <c r="K45" s="6">
        <f>'Base Tier Summary'!K45</f>
        <v>481003.4440374542</v>
      </c>
      <c r="L45" s="6">
        <f>Performance!C46</f>
        <v>8183015.177083333</v>
      </c>
      <c r="M45" s="6">
        <f t="shared" si="4"/>
        <v>8664018.6211207882</v>
      </c>
      <c r="N45" s="7">
        <f t="shared" si="5"/>
        <v>-2014889.532124795</v>
      </c>
      <c r="O45" s="105">
        <f t="shared" si="6"/>
        <v>-0.18867935777801595</v>
      </c>
    </row>
    <row r="46" spans="1:15">
      <c r="A46" s="99" t="s">
        <v>129</v>
      </c>
      <c r="B46" s="100" t="s">
        <v>130</v>
      </c>
      <c r="C46" s="101">
        <v>6988563.8251828197</v>
      </c>
      <c r="D46" s="101">
        <v>9476887.5138550159</v>
      </c>
      <c r="E46" s="538">
        <f t="shared" si="3"/>
        <v>12413495.035159994</v>
      </c>
      <c r="F46" s="102">
        <v>1912247.5650823284</v>
      </c>
      <c r="G46" s="102">
        <v>10501247.470077666</v>
      </c>
      <c r="H46" s="102">
        <v>638164.99658900127</v>
      </c>
      <c r="I46" s="102">
        <v>0</v>
      </c>
      <c r="J46" s="102">
        <f t="shared" si="7"/>
        <v>13577700.834097901</v>
      </c>
      <c r="K46" s="102">
        <f>'Base Tier Summary'!K46</f>
        <v>2689606.6365979016</v>
      </c>
      <c r="L46" s="102">
        <f>Performance!C47</f>
        <v>10888094.1975</v>
      </c>
      <c r="M46" s="102">
        <f t="shared" si="4"/>
        <v>14215865.830686903</v>
      </c>
      <c r="N46" s="102">
        <f t="shared" si="5"/>
        <v>1802370.7955269087</v>
      </c>
      <c r="O46" s="103">
        <f t="shared" si="6"/>
        <v>0.14519446702333808</v>
      </c>
    </row>
    <row r="47" spans="1:15">
      <c r="A47" s="104" t="s">
        <v>131</v>
      </c>
      <c r="B47" s="3" t="s">
        <v>132</v>
      </c>
      <c r="C47" s="6">
        <v>9335003.7275364529</v>
      </c>
      <c r="D47" s="6">
        <v>14173095.833333334</v>
      </c>
      <c r="E47" s="235">
        <f t="shared" si="3"/>
        <v>18494218.702135343</v>
      </c>
      <c r="F47" s="6">
        <v>0</v>
      </c>
      <c r="G47" s="6">
        <v>18494218.702135343</v>
      </c>
      <c r="H47" s="6">
        <v>-1274340.8688020073</v>
      </c>
      <c r="I47" s="6">
        <v>1274340.8688020073</v>
      </c>
      <c r="J47" s="6">
        <f t="shared" si="7"/>
        <v>17152654.833333336</v>
      </c>
      <c r="K47" s="6">
        <f>'Base Tier Summary'!K47</f>
        <v>0</v>
      </c>
      <c r="L47" s="6">
        <f>Performance!C48</f>
        <v>17152654.833333336</v>
      </c>
      <c r="M47" s="6">
        <f t="shared" si="4"/>
        <v>17152654.833333336</v>
      </c>
      <c r="N47" s="7">
        <f t="shared" si="5"/>
        <v>-1341563.8688020073</v>
      </c>
      <c r="O47" s="105">
        <f t="shared" si="6"/>
        <v>-7.2539634704715056E-2</v>
      </c>
    </row>
    <row r="48" spans="1:15">
      <c r="A48" s="99" t="s">
        <v>133</v>
      </c>
      <c r="B48" s="100" t="s">
        <v>134</v>
      </c>
      <c r="C48" s="101">
        <v>10269635.132709406</v>
      </c>
      <c r="D48" s="101">
        <v>12247091.666666666</v>
      </c>
      <c r="E48" s="538">
        <f t="shared" si="3"/>
        <v>14692448.265510665</v>
      </c>
      <c r="F48" s="102">
        <v>0</v>
      </c>
      <c r="G48" s="102">
        <v>14692448.265510665</v>
      </c>
      <c r="H48" s="102">
        <v>549848.75948933698</v>
      </c>
      <c r="I48" s="102">
        <v>0</v>
      </c>
      <c r="J48" s="102">
        <f t="shared" si="7"/>
        <v>15366578.264166666</v>
      </c>
      <c r="K48" s="102">
        <f>'Base Tier Summary'!K48</f>
        <v>0</v>
      </c>
      <c r="L48" s="102">
        <f>Performance!C49</f>
        <v>15366578.264166666</v>
      </c>
      <c r="M48" s="102">
        <f t="shared" si="4"/>
        <v>15916427.023656003</v>
      </c>
      <c r="N48" s="102">
        <f t="shared" si="5"/>
        <v>1223978.7581453379</v>
      </c>
      <c r="O48" s="103">
        <f t="shared" si="6"/>
        <v>8.3306657680635096E-2</v>
      </c>
    </row>
    <row r="49" spans="1:15">
      <c r="A49" s="104" t="s">
        <v>135</v>
      </c>
      <c r="B49" s="3" t="s">
        <v>136</v>
      </c>
      <c r="C49" s="6">
        <v>19086153</v>
      </c>
      <c r="D49" s="6">
        <v>21256474.656651895</v>
      </c>
      <c r="E49" s="235">
        <f t="shared" si="3"/>
        <v>21026562.710382715</v>
      </c>
      <c r="F49" s="6">
        <v>661617.79030881822</v>
      </c>
      <c r="G49" s="6">
        <v>20364944.920073897</v>
      </c>
      <c r="H49" s="6">
        <v>672274.91325943545</v>
      </c>
      <c r="I49" s="6">
        <v>0</v>
      </c>
      <c r="J49" s="6">
        <f t="shared" si="7"/>
        <v>20442671.937499996</v>
      </c>
      <c r="K49" s="6">
        <f>'Base Tier Summary'!K49</f>
        <v>0</v>
      </c>
      <c r="L49" s="6">
        <f>Performance!C50</f>
        <v>20442671.937499996</v>
      </c>
      <c r="M49" s="6">
        <f t="shared" si="4"/>
        <v>21114946.850759432</v>
      </c>
      <c r="N49" s="7">
        <f t="shared" si="5"/>
        <v>88384.140376716852</v>
      </c>
      <c r="O49" s="105">
        <f t="shared" si="6"/>
        <v>4.2034516812904281E-3</v>
      </c>
    </row>
    <row r="50" spans="1:15">
      <c r="A50" s="99" t="s">
        <v>137</v>
      </c>
      <c r="B50" s="100" t="s">
        <v>138</v>
      </c>
      <c r="C50" s="101">
        <v>5742430.1738031404</v>
      </c>
      <c r="D50" s="101">
        <v>8237926.6805006517</v>
      </c>
      <c r="E50" s="538">
        <f t="shared" si="3"/>
        <v>8148184.5699506551</v>
      </c>
      <c r="F50" s="102">
        <v>3291701.1623162618</v>
      </c>
      <c r="G50" s="102">
        <v>4856483.4076343933</v>
      </c>
      <c r="H50" s="102">
        <v>138400.18403227255</v>
      </c>
      <c r="I50" s="102">
        <v>0</v>
      </c>
      <c r="J50" s="102">
        <f t="shared" si="7"/>
        <v>8867605.5806923062</v>
      </c>
      <c r="K50" s="102">
        <f>'Base Tier Summary'!K50</f>
        <v>3754449.6002756376</v>
      </c>
      <c r="L50" s="102">
        <f>Performance!C51</f>
        <v>5113155.9804166676</v>
      </c>
      <c r="M50" s="102">
        <f t="shared" si="4"/>
        <v>9006005.7647245787</v>
      </c>
      <c r="N50" s="102">
        <f t="shared" si="5"/>
        <v>857821.19477392361</v>
      </c>
      <c r="O50" s="103">
        <f t="shared" si="6"/>
        <v>0.1052775851368716</v>
      </c>
    </row>
    <row r="51" spans="1:15">
      <c r="A51" s="104" t="s">
        <v>139</v>
      </c>
      <c r="B51" s="3" t="s">
        <v>140</v>
      </c>
      <c r="C51" s="6">
        <v>5102088.0488486364</v>
      </c>
      <c r="D51" s="6">
        <v>5334445.833333333</v>
      </c>
      <c r="E51" s="235">
        <f t="shared" si="3"/>
        <v>5479332.1277427021</v>
      </c>
      <c r="F51" s="6">
        <v>0</v>
      </c>
      <c r="G51" s="6">
        <v>5479332.1277427021</v>
      </c>
      <c r="H51" s="6">
        <v>-121415.75274270214</v>
      </c>
      <c r="I51" s="6">
        <v>121415.75274270214</v>
      </c>
      <c r="J51" s="6">
        <f t="shared" si="7"/>
        <v>5189619.333333334</v>
      </c>
      <c r="K51" s="6">
        <f>'Base Tier Summary'!K51</f>
        <v>0</v>
      </c>
      <c r="L51" s="6">
        <f>Performance!C52</f>
        <v>5189619.333333334</v>
      </c>
      <c r="M51" s="6">
        <f t="shared" si="4"/>
        <v>5189619.333333334</v>
      </c>
      <c r="N51" s="7">
        <f t="shared" si="5"/>
        <v>-289712.79440936819</v>
      </c>
      <c r="O51" s="105">
        <f t="shared" si="6"/>
        <v>-5.2873742210753701E-2</v>
      </c>
    </row>
    <row r="52" spans="1:15">
      <c r="A52" s="99" t="s">
        <v>141</v>
      </c>
      <c r="B52" s="100" t="s">
        <v>142</v>
      </c>
      <c r="C52" s="101">
        <v>8925333.2135383934</v>
      </c>
      <c r="D52" s="101">
        <v>9682487.5</v>
      </c>
      <c r="E52" s="538">
        <f t="shared" si="3"/>
        <v>10525438.344433073</v>
      </c>
      <c r="F52" s="102">
        <v>0</v>
      </c>
      <c r="G52" s="102">
        <v>10525438.344433073</v>
      </c>
      <c r="H52" s="102">
        <v>101701.16390026174</v>
      </c>
      <c r="I52" s="102">
        <v>0</v>
      </c>
      <c r="J52" s="102">
        <f t="shared" si="7"/>
        <v>10693300.712916667</v>
      </c>
      <c r="K52" s="102">
        <f>'Base Tier Summary'!K52</f>
        <v>0</v>
      </c>
      <c r="L52" s="102">
        <f>Performance!C53</f>
        <v>10693300.712916667</v>
      </c>
      <c r="M52" s="102">
        <f t="shared" si="4"/>
        <v>10795001.876816928</v>
      </c>
      <c r="N52" s="102">
        <f t="shared" si="5"/>
        <v>269563.53238385543</v>
      </c>
      <c r="O52" s="103">
        <f t="shared" si="6"/>
        <v>2.5610670412261564E-2</v>
      </c>
    </row>
    <row r="53" spans="1:15">
      <c r="A53" s="104" t="s">
        <v>143</v>
      </c>
      <c r="B53" s="3" t="s">
        <v>144</v>
      </c>
      <c r="C53" s="6">
        <v>3763078.30596531</v>
      </c>
      <c r="D53" s="6">
        <v>4824244.0084019462</v>
      </c>
      <c r="E53" s="235">
        <f t="shared" si="3"/>
        <v>5365158.6732216943</v>
      </c>
      <c r="F53" s="6">
        <v>2185048.6268517207</v>
      </c>
      <c r="G53" s="6">
        <v>3180110.0463699736</v>
      </c>
      <c r="H53" s="6">
        <v>-110419.5297033065</v>
      </c>
      <c r="I53" s="6">
        <v>0</v>
      </c>
      <c r="J53" s="6">
        <f t="shared" si="7"/>
        <v>5226293.5879949182</v>
      </c>
      <c r="K53" s="6">
        <f>'Base Tier Summary'!K53</f>
        <v>2207891.6688282518</v>
      </c>
      <c r="L53" s="6">
        <f>Performance!C54</f>
        <v>3018401.9191666665</v>
      </c>
      <c r="M53" s="6">
        <f t="shared" si="4"/>
        <v>5115874.0582916122</v>
      </c>
      <c r="N53" s="7">
        <f t="shared" si="5"/>
        <v>-249284.61493008211</v>
      </c>
      <c r="O53" s="105">
        <f t="shared" si="6"/>
        <v>-4.6463605293595271E-2</v>
      </c>
    </row>
    <row r="54" spans="1:15">
      <c r="A54" s="106" t="s">
        <v>145</v>
      </c>
      <c r="B54" s="107" t="s">
        <v>146</v>
      </c>
      <c r="C54" s="108">
        <v>9305255.3876161184</v>
      </c>
      <c r="D54" s="108">
        <v>9305255.3876161184</v>
      </c>
      <c r="E54" s="108">
        <f t="shared" si="3"/>
        <v>10488403.790602243</v>
      </c>
      <c r="F54" s="109">
        <v>0</v>
      </c>
      <c r="G54" s="109">
        <v>10488403.790602243</v>
      </c>
      <c r="H54" s="102">
        <v>143253.91773108952</v>
      </c>
      <c r="I54" s="102">
        <v>0</v>
      </c>
      <c r="J54" s="102">
        <f t="shared" si="7"/>
        <v>10525192.604166668</v>
      </c>
      <c r="K54" s="102">
        <f>'Base Tier Summary'!K54</f>
        <v>0</v>
      </c>
      <c r="L54" s="102">
        <f>Performance!C55</f>
        <v>10525192.604166668</v>
      </c>
      <c r="M54" s="102">
        <f t="shared" si="4"/>
        <v>10668446.521897757</v>
      </c>
      <c r="N54" s="109">
        <f t="shared" si="5"/>
        <v>180042.73129551485</v>
      </c>
      <c r="O54" s="110">
        <f t="shared" si="6"/>
        <v>1.7165884808595534E-2</v>
      </c>
    </row>
    <row r="55" spans="1:15">
      <c r="A55" s="111"/>
      <c r="B55" s="294" t="s">
        <v>35</v>
      </c>
      <c r="C55" s="113">
        <f t="shared" ref="C55:D55" si="8">SUM(C5:C54)</f>
        <v>922259716.0999999</v>
      </c>
      <c r="D55" s="113">
        <f t="shared" si="8"/>
        <v>1133240835.5680411</v>
      </c>
      <c r="E55" s="113">
        <f t="shared" ref="E55:M55" si="9">SUM(E5:E54)</f>
        <v>1226254620.8825655</v>
      </c>
      <c r="F55" s="113">
        <f t="shared" si="9"/>
        <v>58740964.652154602</v>
      </c>
      <c r="G55" s="113">
        <f>SUM(G5:G54)</f>
        <v>1167513656.2304115</v>
      </c>
      <c r="H55" s="113">
        <f t="shared" si="9"/>
        <v>7071071.8695889395</v>
      </c>
      <c r="I55" s="113">
        <f t="shared" si="9"/>
        <v>4817989.7475472186</v>
      </c>
      <c r="J55" s="113">
        <f>SUM(J5:J54)</f>
        <v>1223893925.9555764</v>
      </c>
      <c r="K55" s="113">
        <f t="shared" si="9"/>
        <v>61074460.183909923</v>
      </c>
      <c r="L55" s="113">
        <f t="shared" si="9"/>
        <v>1162819465.7716663</v>
      </c>
      <c r="M55" s="113">
        <f t="shared" si="9"/>
        <v>1235782987.5727127</v>
      </c>
      <c r="N55" s="114">
        <f>M55-E55</f>
        <v>9528366.6901471615</v>
      </c>
      <c r="O55" s="115">
        <f>IFERROR(N55/E55,"")</f>
        <v>7.7703003339464382E-3</v>
      </c>
    </row>
    <row r="56" spans="1:15">
      <c r="E56" s="8"/>
      <c r="G56" s="515"/>
      <c r="K56" s="8"/>
      <c r="N56" s="193" t="s">
        <v>1963</v>
      </c>
      <c r="O56" s="115">
        <f>MEDIAN(O5:O54)</f>
        <v>2.869223740479554E-2</v>
      </c>
    </row>
    <row r="57" spans="1:15" ht="14.25">
      <c r="A57" s="232" t="s">
        <v>148</v>
      </c>
      <c r="H57" s="8"/>
      <c r="I57" s="8"/>
    </row>
    <row r="58" spans="1:15" ht="14.25">
      <c r="A58" s="232" t="s">
        <v>2335</v>
      </c>
      <c r="H58" s="8"/>
      <c r="I58" s="515"/>
    </row>
    <row r="59" spans="1:15" ht="14.25">
      <c r="A59" s="232"/>
      <c r="E59" s="338"/>
      <c r="H59" s="8"/>
    </row>
    <row r="60" spans="1:15">
      <c r="H60" s="8"/>
    </row>
    <row r="61" spans="1:15">
      <c r="H61" s="8"/>
    </row>
    <row r="62" spans="1:15">
      <c r="H62" s="8"/>
    </row>
    <row r="63" spans="1:15">
      <c r="H63" s="8"/>
    </row>
    <row r="64" spans="1:15">
      <c r="H64" s="8"/>
    </row>
    <row r="65" spans="8:8">
      <c r="H65" s="8"/>
    </row>
    <row r="66" spans="8:8">
      <c r="H66" s="8"/>
    </row>
    <row r="67" spans="8:8">
      <c r="H67" s="8"/>
    </row>
    <row r="68" spans="8:8">
      <c r="H68" s="8"/>
    </row>
    <row r="69" spans="8:8">
      <c r="H69" s="8"/>
    </row>
    <row r="70" spans="8:8">
      <c r="H70" s="8"/>
    </row>
    <row r="71" spans="8:8">
      <c r="H71" s="8"/>
    </row>
    <row r="72" spans="8:8">
      <c r="H72" s="8"/>
    </row>
    <row r="73" spans="8:8">
      <c r="H73" s="8"/>
    </row>
    <row r="74" spans="8:8">
      <c r="H74" s="8"/>
    </row>
    <row r="75" spans="8:8">
      <c r="H75" s="8"/>
    </row>
    <row r="76" spans="8:8">
      <c r="H76" s="8"/>
    </row>
    <row r="77" spans="8:8">
      <c r="H77" s="8"/>
    </row>
    <row r="78" spans="8:8">
      <c r="H78" s="8"/>
    </row>
    <row r="79" spans="8:8">
      <c r="H79" s="8"/>
    </row>
    <row r="80" spans="8:8">
      <c r="H80" s="8"/>
    </row>
    <row r="81" spans="8:8">
      <c r="H81" s="8"/>
    </row>
    <row r="82" spans="8:8">
      <c r="H82" s="8"/>
    </row>
    <row r="83" spans="8:8">
      <c r="H83" s="8"/>
    </row>
    <row r="84" spans="8:8">
      <c r="H84" s="8"/>
    </row>
    <row r="85" spans="8:8">
      <c r="H85" s="8"/>
    </row>
    <row r="86" spans="8:8">
      <c r="H86" s="8"/>
    </row>
    <row r="87" spans="8:8">
      <c r="H87" s="8"/>
    </row>
    <row r="88" spans="8:8">
      <c r="H88" s="8"/>
    </row>
    <row r="89" spans="8:8">
      <c r="H89" s="8"/>
    </row>
    <row r="90" spans="8:8">
      <c r="H90" s="8"/>
    </row>
    <row r="91" spans="8:8">
      <c r="H91" s="8"/>
    </row>
    <row r="92" spans="8:8">
      <c r="H92" s="8"/>
    </row>
    <row r="93" spans="8:8">
      <c r="H93" s="8"/>
    </row>
    <row r="94" spans="8:8">
      <c r="H94" s="8"/>
    </row>
    <row r="95" spans="8:8">
      <c r="H95" s="8"/>
    </row>
    <row r="96" spans="8:8">
      <c r="H96" s="8"/>
    </row>
    <row r="97" spans="8:8">
      <c r="H97" s="8"/>
    </row>
    <row r="98" spans="8:8">
      <c r="H98" s="8"/>
    </row>
    <row r="99" spans="8:8">
      <c r="H99" s="8"/>
    </row>
    <row r="100" spans="8:8">
      <c r="H100" s="8"/>
    </row>
    <row r="101" spans="8:8">
      <c r="H101" s="8"/>
    </row>
    <row r="102" spans="8:8">
      <c r="H102" s="8"/>
    </row>
    <row r="103" spans="8:8">
      <c r="H103" s="8"/>
    </row>
    <row r="104" spans="8:8">
      <c r="H104" s="8"/>
    </row>
    <row r="105" spans="8:8">
      <c r="H105" s="8"/>
    </row>
    <row r="106" spans="8:8">
      <c r="H106" s="8"/>
    </row>
    <row r="107" spans="8:8">
      <c r="H107" s="8"/>
    </row>
    <row r="108" spans="8:8">
      <c r="H108" s="8"/>
    </row>
    <row r="109" spans="8:8">
      <c r="H109" s="8"/>
    </row>
    <row r="110" spans="8:8">
      <c r="H110" s="8"/>
    </row>
    <row r="111" spans="8:8">
      <c r="H111" s="8"/>
    </row>
    <row r="112" spans="8:8">
      <c r="H112" s="8"/>
    </row>
    <row r="113" spans="8:8">
      <c r="H113" s="8"/>
    </row>
    <row r="114" spans="8:8">
      <c r="H114" s="8"/>
    </row>
    <row r="115" spans="8:8">
      <c r="H115" s="8"/>
    </row>
  </sheetData>
  <sheetProtection algorithmName="SHA-512" hashValue="dY7iE4MziKuLy3EbDC+tH83a1r5G0wKzEKuKxpfGBzW9qZUsz438Pkh4xCZs9hLsAZws/XUOih+N7qLmc4qSJw==" saltValue="1YPkPexjsHjK5n5945/NRw==" spinCount="100000" sheet="1" objects="1" scenarios="1" formatColumns="0"/>
  <mergeCells count="1">
    <mergeCell ref="A2:O2"/>
  </mergeCells>
  <phoneticPr fontId="11" type="noConversion"/>
  <pageMargins left="0.25" right="0.25" top="0.25" bottom="0.25" header="0.05" footer="0.05"/>
  <pageSetup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91857-F633-4A59-9C1C-D077AE09042E}">
  <sheetPr codeName="Sheet8">
    <tabColor theme="3" tint="-0.499984740745262"/>
    <pageSetUpPr fitToPage="1"/>
  </sheetPr>
  <dimension ref="A1:Q58"/>
  <sheetViews>
    <sheetView zoomScale="90" zoomScaleNormal="80" workbookViewId="0">
      <pane xSplit="2" ySplit="5" topLeftCell="C6" activePane="bottomRight" state="frozen"/>
      <selection activeCell="J5" sqref="J5"/>
      <selection pane="topRight" activeCell="J5" sqref="J5"/>
      <selection pane="bottomLeft" activeCell="J5" sqref="J5"/>
      <selection pane="bottomRight"/>
    </sheetView>
  </sheetViews>
  <sheetFormatPr defaultRowHeight="15"/>
  <cols>
    <col min="1" max="1" width="10.85546875" customWidth="1"/>
    <col min="2" max="2" width="22.42578125" bestFit="1" customWidth="1"/>
    <col min="3" max="3" width="18.28515625" bestFit="1" customWidth="1"/>
    <col min="4" max="5" width="18.28515625" customWidth="1"/>
    <col min="6" max="6" width="17.28515625" bestFit="1" customWidth="1"/>
    <col min="7" max="7" width="16.85546875" customWidth="1"/>
    <col min="8" max="8" width="15.85546875" bestFit="1" customWidth="1"/>
    <col min="9" max="9" width="13.85546875" bestFit="1" customWidth="1"/>
    <col min="10" max="10" width="15.85546875" bestFit="1" customWidth="1"/>
    <col min="11" max="11" width="13.85546875" bestFit="1" customWidth="1"/>
    <col min="12" max="12" width="19.42578125" bestFit="1" customWidth="1"/>
    <col min="13" max="13" width="22.28515625" customWidth="1"/>
    <col min="17" max="17" width="14.5703125" bestFit="1" customWidth="1"/>
  </cols>
  <sheetData>
    <row r="1" spans="1:15">
      <c r="A1" s="227" t="s">
        <v>2653</v>
      </c>
      <c r="B1" s="3"/>
      <c r="C1" s="3"/>
      <c r="D1" s="3"/>
      <c r="E1" s="3"/>
      <c r="F1" s="3"/>
      <c r="G1" s="3"/>
      <c r="H1" s="3"/>
      <c r="I1" s="3"/>
      <c r="J1" s="3"/>
      <c r="K1" s="3"/>
      <c r="L1" s="3"/>
      <c r="M1" s="299"/>
    </row>
    <row r="2" spans="1:15">
      <c r="A2" s="628" t="s">
        <v>2648</v>
      </c>
      <c r="B2" s="3"/>
      <c r="C2" s="3"/>
      <c r="D2" s="3"/>
      <c r="E2" s="3"/>
      <c r="F2" s="3"/>
      <c r="G2" s="3"/>
      <c r="H2" s="3"/>
      <c r="I2" s="3"/>
      <c r="J2" s="3"/>
      <c r="K2" s="3"/>
      <c r="L2" s="3"/>
      <c r="M2" s="299"/>
    </row>
    <row r="3" spans="1:15">
      <c r="A3" s="662" t="s">
        <v>1813</v>
      </c>
      <c r="B3" s="662"/>
      <c r="C3" s="662"/>
      <c r="D3" s="662"/>
      <c r="E3" s="662"/>
      <c r="F3" s="662"/>
      <c r="G3" s="662"/>
      <c r="H3" s="662"/>
      <c r="I3" s="662"/>
      <c r="J3" s="662"/>
      <c r="K3" s="662"/>
      <c r="L3" s="662"/>
    </row>
    <row r="4" spans="1:15">
      <c r="A4" s="252"/>
      <c r="B4" s="252"/>
      <c r="C4" s="252"/>
      <c r="D4" s="252"/>
      <c r="E4" s="252"/>
      <c r="F4" s="275"/>
      <c r="G4" s="275">
        <v>0.5</v>
      </c>
      <c r="H4" s="275">
        <v>0.5</v>
      </c>
      <c r="I4" s="275">
        <v>0.25</v>
      </c>
      <c r="J4" s="275">
        <v>0.25</v>
      </c>
      <c r="K4" s="275">
        <v>0.25</v>
      </c>
      <c r="L4" s="275">
        <v>0.25</v>
      </c>
    </row>
    <row r="5" spans="1:15" ht="54" customHeight="1">
      <c r="A5" s="282" t="s">
        <v>1596</v>
      </c>
      <c r="B5" s="282" t="s">
        <v>1848</v>
      </c>
      <c r="C5" s="57" t="s">
        <v>2561</v>
      </c>
      <c r="D5" s="57" t="s">
        <v>2562</v>
      </c>
      <c r="E5" s="606" t="s">
        <v>2645</v>
      </c>
      <c r="F5" s="504" t="s">
        <v>1856</v>
      </c>
      <c r="G5" s="506" t="s">
        <v>1857</v>
      </c>
      <c r="H5" s="506" t="s">
        <v>2341</v>
      </c>
      <c r="I5" s="505" t="s">
        <v>1859</v>
      </c>
      <c r="J5" s="505" t="s">
        <v>2332</v>
      </c>
      <c r="K5" s="507" t="s">
        <v>1860</v>
      </c>
      <c r="L5" s="508" t="s">
        <v>2101</v>
      </c>
    </row>
    <row r="6" spans="1:15">
      <c r="A6" s="94" t="s">
        <v>45</v>
      </c>
      <c r="B6" s="95" t="s">
        <v>46</v>
      </c>
      <c r="C6" s="96">
        <f>Summary!J5</f>
        <v>89323090.549583346</v>
      </c>
      <c r="D6" s="96">
        <f>C6+SUM(Summary!H5:I5)</f>
        <v>91627224.930807754</v>
      </c>
      <c r="E6" s="96">
        <v>61834.35017439723</v>
      </c>
      <c r="F6" s="96">
        <f>'NonFormula Support'!F6</f>
        <v>3855480</v>
      </c>
      <c r="G6" s="97">
        <f>G$4*Summary!$K5</f>
        <v>0</v>
      </c>
      <c r="H6" s="97">
        <f>H$4*Summary!$L5+Summary!H5+Summary!I5</f>
        <v>46965679.656016082</v>
      </c>
      <c r="I6" s="96">
        <f>I$4*Summary!$K5</f>
        <v>0</v>
      </c>
      <c r="J6" s="96">
        <f>$J$4*Summary!$L5</f>
        <v>22330772.637395836</v>
      </c>
      <c r="K6" s="96">
        <f>K$4*Summary!$K5</f>
        <v>0</v>
      </c>
      <c r="L6" s="96">
        <f>L$4*Summary!$L5</f>
        <v>22330772.637395836</v>
      </c>
      <c r="M6" s="518"/>
      <c r="N6" s="447"/>
      <c r="O6" s="447"/>
    </row>
    <row r="7" spans="1:15">
      <c r="A7" s="99" t="s">
        <v>48</v>
      </c>
      <c r="B7" s="100" t="s">
        <v>49</v>
      </c>
      <c r="C7" s="101">
        <f>Summary!J6</f>
        <v>10913717.619166667</v>
      </c>
      <c r="D7" s="101">
        <f>C7+SUM(Summary!H6:I6)</f>
        <v>11206928.675753647</v>
      </c>
      <c r="E7" s="101">
        <v>7423.1109124682844</v>
      </c>
      <c r="F7" s="102">
        <v>0</v>
      </c>
      <c r="G7" s="629">
        <f>G$4*Summary!$K6</f>
        <v>0</v>
      </c>
      <c r="H7" s="629">
        <f>H$4*Summary!$L6+Summary!H6+Summary!I6</f>
        <v>5750069.8661703141</v>
      </c>
      <c r="I7" s="102">
        <f>I$4*Summary!$K6</f>
        <v>0</v>
      </c>
      <c r="J7" s="102">
        <f>$J$4*Summary!$L6</f>
        <v>2728429.4047916667</v>
      </c>
      <c r="K7" s="102">
        <f>K$4*Summary!$K6</f>
        <v>0</v>
      </c>
      <c r="L7" s="102">
        <f>L$4*Summary!$L6</f>
        <v>2728429.4047916667</v>
      </c>
      <c r="M7" s="518"/>
      <c r="N7" s="447"/>
      <c r="O7" s="301"/>
    </row>
    <row r="8" spans="1:15">
      <c r="A8" s="104" t="s">
        <v>50</v>
      </c>
      <c r="B8" s="3" t="s">
        <v>51</v>
      </c>
      <c r="C8" s="6">
        <f>Summary!J7</f>
        <v>18263980.416666668</v>
      </c>
      <c r="D8" s="6">
        <f>C8+SUM(Summary!H7:I7)</f>
        <v>19511822.409595057</v>
      </c>
      <c r="E8" s="6">
        <v>13013.174295934848</v>
      </c>
      <c r="F8" s="6">
        <v>0</v>
      </c>
      <c r="G8" s="235">
        <f>G$4*Summary!$K7</f>
        <v>0</v>
      </c>
      <c r="H8" s="235">
        <f>H$4*Summary!$L7+Summary!H7+Summary!I7</f>
        <v>10379832.201261723</v>
      </c>
      <c r="I8" s="6">
        <f>I$4*Summary!$K7</f>
        <v>0</v>
      </c>
      <c r="J8" s="6">
        <f>$J$4*Summary!$L7</f>
        <v>4565995.104166667</v>
      </c>
      <c r="K8" s="6">
        <f>K$4*Summary!$K7</f>
        <v>0</v>
      </c>
      <c r="L8" s="6">
        <f>L$4*Summary!$L7</f>
        <v>4565995.104166667</v>
      </c>
      <c r="M8" s="518"/>
      <c r="N8" s="447"/>
      <c r="O8" s="301"/>
    </row>
    <row r="9" spans="1:15">
      <c r="A9" s="99" t="s">
        <v>53</v>
      </c>
      <c r="B9" s="100" t="s">
        <v>54</v>
      </c>
      <c r="C9" s="101">
        <f>Summary!J8</f>
        <v>11274970.322065132</v>
      </c>
      <c r="D9" s="101">
        <f>C9+SUM(Summary!H8:I8)</f>
        <v>11669160.461092902</v>
      </c>
      <c r="E9" s="101">
        <v>6653.2436813600361</v>
      </c>
      <c r="F9" s="102">
        <f>'NonFormula Support'!F10</f>
        <v>1187500</v>
      </c>
      <c r="G9" s="629">
        <f>G$4*Summary!$K8</f>
        <v>1011364.9526992319</v>
      </c>
      <c r="H9" s="629">
        <f>H$4*Summary!$L8+Summary!H8+Summary!I8</f>
        <v>5020310.3473611046</v>
      </c>
      <c r="I9" s="102">
        <f>I$4*Summary!$K8</f>
        <v>505682.47634961596</v>
      </c>
      <c r="J9" s="102">
        <f>$J$4*Summary!$L8</f>
        <v>2313060.104166667</v>
      </c>
      <c r="K9" s="102">
        <f>K$4*Summary!$K8</f>
        <v>505682.47634961596</v>
      </c>
      <c r="L9" s="102">
        <f>L$4*Summary!$L8</f>
        <v>2313060.104166667</v>
      </c>
      <c r="M9" s="518"/>
      <c r="N9" s="447"/>
      <c r="O9" s="301"/>
    </row>
    <row r="10" spans="1:15">
      <c r="A10" s="104" t="s">
        <v>55</v>
      </c>
      <c r="B10" s="3" t="s">
        <v>56</v>
      </c>
      <c r="C10" s="6">
        <f>Summary!J9</f>
        <v>56819017.750000007</v>
      </c>
      <c r="D10" s="6">
        <f>C10+SUM(Summary!H9:I9)</f>
        <v>55991739.365702853</v>
      </c>
      <c r="E10" s="6">
        <v>41779.89972917363</v>
      </c>
      <c r="F10" s="6">
        <f>'NonFormula Support'!F14</f>
        <v>0</v>
      </c>
      <c r="G10" s="235">
        <f>G$4*Summary!$K9</f>
        <v>0</v>
      </c>
      <c r="H10" s="235">
        <f>H$4*Summary!$L9+Summary!H9+Summary!I9</f>
        <v>27582230.490702849</v>
      </c>
      <c r="I10" s="6">
        <f>I$4*Summary!$K9</f>
        <v>0</v>
      </c>
      <c r="J10" s="6">
        <f>$J$4*Summary!$L9</f>
        <v>14204754.437500002</v>
      </c>
      <c r="K10" s="6">
        <f>K$4*Summary!$K9</f>
        <v>0</v>
      </c>
      <c r="L10" s="6">
        <f>L$4*Summary!$L9</f>
        <v>14204754.437500002</v>
      </c>
      <c r="M10" s="518"/>
      <c r="N10" s="447"/>
      <c r="O10" s="301"/>
    </row>
    <row r="11" spans="1:15">
      <c r="A11" s="99" t="s">
        <v>57</v>
      </c>
      <c r="B11" s="100" t="s">
        <v>58</v>
      </c>
      <c r="C11" s="101">
        <f>Summary!J10</f>
        <v>30590404.389583334</v>
      </c>
      <c r="D11" s="101">
        <f>C11+SUM(Summary!H10:I10)</f>
        <v>30916850.741561979</v>
      </c>
      <c r="E11" s="101">
        <v>21564.4038100373</v>
      </c>
      <c r="F11" s="102">
        <f>'NonFormula Support'!F18</f>
        <v>1500000</v>
      </c>
      <c r="G11" s="629">
        <f>G$4*Summary!$K10</f>
        <v>0</v>
      </c>
      <c r="H11" s="629">
        <f>H$4*Summary!$L10+Summary!H10+Summary!I10</f>
        <v>15621648.546770312</v>
      </c>
      <c r="I11" s="102">
        <f>I$4*Summary!$K10</f>
        <v>0</v>
      </c>
      <c r="J11" s="102">
        <f>$J$4*Summary!$L10</f>
        <v>7647601.0973958336</v>
      </c>
      <c r="K11" s="102">
        <f>K$4*Summary!$K10</f>
        <v>0</v>
      </c>
      <c r="L11" s="102">
        <f>L$4*Summary!$L10</f>
        <v>7647601.0973958336</v>
      </c>
      <c r="M11" s="518"/>
      <c r="N11" s="447"/>
      <c r="O11" s="301"/>
    </row>
    <row r="12" spans="1:15">
      <c r="A12" s="104" t="s">
        <v>59</v>
      </c>
      <c r="B12" s="3" t="s">
        <v>60</v>
      </c>
      <c r="C12" s="6">
        <f>Summary!J11</f>
        <v>7048643.885416666</v>
      </c>
      <c r="D12" s="6">
        <f>C12+SUM(Summary!H11:I11)</f>
        <v>7029130.1554152993</v>
      </c>
      <c r="E12" s="6">
        <v>5360.8883581738919</v>
      </c>
      <c r="F12" s="6">
        <f>'NonFormula Support'!F22</f>
        <v>500000</v>
      </c>
      <c r="G12" s="235">
        <f>G$4*Summary!$K11</f>
        <v>0</v>
      </c>
      <c r="H12" s="235">
        <f>H$4*Summary!$L11+Summary!H11+Summary!I11</f>
        <v>3504808.2127069663</v>
      </c>
      <c r="I12" s="6">
        <f>I$4*Summary!$K11</f>
        <v>0</v>
      </c>
      <c r="J12" s="6">
        <f>$J$4*Summary!$L11</f>
        <v>1762160.9713541665</v>
      </c>
      <c r="K12" s="6">
        <f>K$4*Summary!$K11</f>
        <v>0</v>
      </c>
      <c r="L12" s="6">
        <f>L$4*Summary!$L11</f>
        <v>1762160.9713541665</v>
      </c>
      <c r="M12" s="518"/>
      <c r="N12" s="447"/>
      <c r="O12" s="301"/>
    </row>
    <row r="13" spans="1:15">
      <c r="A13" s="99" t="s">
        <v>61</v>
      </c>
      <c r="B13" s="100" t="s">
        <v>62</v>
      </c>
      <c r="C13" s="101">
        <f>Summary!J12</f>
        <v>15106794.250000002</v>
      </c>
      <c r="D13" s="101">
        <f>C13+SUM(Summary!H12:I12)</f>
        <v>15072957.727893725</v>
      </c>
      <c r="E13" s="101">
        <v>11651.185405236203</v>
      </c>
      <c r="F13" s="102">
        <v>0</v>
      </c>
      <c r="G13" s="629">
        <f>G$4*Summary!$K12</f>
        <v>0</v>
      </c>
      <c r="H13" s="629">
        <f>H$4*Summary!$L12+Summary!H12+Summary!I12</f>
        <v>7519560.6028937241</v>
      </c>
      <c r="I13" s="102">
        <f>I$4*Summary!$K12</f>
        <v>0</v>
      </c>
      <c r="J13" s="102">
        <f>$J$4*Summary!$L12</f>
        <v>3776698.5625000005</v>
      </c>
      <c r="K13" s="102">
        <f>K$4*Summary!$K12</f>
        <v>0</v>
      </c>
      <c r="L13" s="102">
        <f>L$4*Summary!$L12</f>
        <v>3776698.5625000005</v>
      </c>
      <c r="M13" s="518"/>
      <c r="N13" s="447"/>
      <c r="O13" s="301"/>
    </row>
    <row r="14" spans="1:15">
      <c r="A14" s="104" t="s">
        <v>63</v>
      </c>
      <c r="B14" s="3" t="s">
        <v>64</v>
      </c>
      <c r="C14" s="6">
        <f>Summary!J13</f>
        <v>10573538.430030873</v>
      </c>
      <c r="D14" s="6">
        <f>C14+SUM(Summary!H13:I13)</f>
        <v>10479250.154749455</v>
      </c>
      <c r="E14" s="6">
        <v>4650.6597508850973</v>
      </c>
      <c r="F14" s="6">
        <v>0</v>
      </c>
      <c r="G14" s="235">
        <f>G$4*Summary!$K13</f>
        <v>2080486.006682103</v>
      </c>
      <c r="H14" s="235">
        <f>H$4*Summary!$L13+Summary!H13+Summary!I13</f>
        <v>3111994.9330519154</v>
      </c>
      <c r="I14" s="6">
        <f>I$4*Summary!$K13</f>
        <v>1040243.0033410515</v>
      </c>
      <c r="J14" s="6">
        <f>$J$4*Summary!$L13</f>
        <v>1603141.6041666667</v>
      </c>
      <c r="K14" s="6">
        <f>K$4*Summary!$K13</f>
        <v>1040243.0033410515</v>
      </c>
      <c r="L14" s="6">
        <f>L$4*Summary!$L13</f>
        <v>1603141.6041666667</v>
      </c>
      <c r="M14" s="518"/>
      <c r="N14" s="447"/>
      <c r="O14" s="301"/>
    </row>
    <row r="15" spans="1:15">
      <c r="A15" s="99" t="s">
        <v>65</v>
      </c>
      <c r="B15" s="100" t="s">
        <v>66</v>
      </c>
      <c r="C15" s="101">
        <f>Summary!J14</f>
        <v>7511548.3113500401</v>
      </c>
      <c r="D15" s="101">
        <f>C15+SUM(Summary!H14:I14)</f>
        <v>7447715.612443232</v>
      </c>
      <c r="E15" s="101">
        <v>2361.1527679000283</v>
      </c>
      <c r="F15" s="102">
        <v>0</v>
      </c>
      <c r="G15" s="629">
        <f>G$4*Summary!$K14</f>
        <v>2189570.3692166866</v>
      </c>
      <c r="H15" s="629">
        <f>H$4*Summary!$L14+Summary!H14+Summary!I14</f>
        <v>1502371.0875515251</v>
      </c>
      <c r="I15" s="102">
        <f>I$4*Summary!$K14</f>
        <v>1094785.1846083433</v>
      </c>
      <c r="J15" s="102">
        <f>$J$4*Summary!$L14</f>
        <v>783101.89322916663</v>
      </c>
      <c r="K15" s="102">
        <f>K$4*Summary!$K14</f>
        <v>1094785.1846083433</v>
      </c>
      <c r="L15" s="102">
        <f>L$4*Summary!$L14</f>
        <v>783101.89322916663</v>
      </c>
      <c r="M15" s="518"/>
      <c r="N15" s="447"/>
      <c r="O15" s="301"/>
    </row>
    <row r="16" spans="1:15">
      <c r="A16" s="104" t="s">
        <v>67</v>
      </c>
      <c r="B16" s="3" t="s">
        <v>68</v>
      </c>
      <c r="C16" s="6">
        <f>Summary!J15</f>
        <v>11515702.943604086</v>
      </c>
      <c r="D16" s="6">
        <f>C16+SUM(Summary!H15:I15)</f>
        <v>11535504.669195957</v>
      </c>
      <c r="E16" s="6">
        <v>5749.7786898685154</v>
      </c>
      <c r="F16" s="6">
        <v>0</v>
      </c>
      <c r="G16" s="235">
        <f>G$4*Summary!$K15</f>
        <v>1949105.967010377</v>
      </c>
      <c r="H16" s="235">
        <f>H$4*Summary!$L15+Summary!H15+Summary!I15</f>
        <v>3828547.2303835372</v>
      </c>
      <c r="I16" s="6">
        <f>I$4*Summary!$K15</f>
        <v>974552.98350518849</v>
      </c>
      <c r="J16" s="6">
        <f>$J$4*Summary!$L15</f>
        <v>1904372.7523958331</v>
      </c>
      <c r="K16" s="6">
        <f>K$4*Summary!$K15</f>
        <v>974552.98350518849</v>
      </c>
      <c r="L16" s="6">
        <f>L$4*Summary!$L15</f>
        <v>1904372.7523958331</v>
      </c>
      <c r="M16" s="518"/>
      <c r="N16" s="447"/>
      <c r="O16" s="301"/>
    </row>
    <row r="17" spans="1:15">
      <c r="A17" s="99" t="s">
        <v>69</v>
      </c>
      <c r="B17" s="100" t="s">
        <v>70</v>
      </c>
      <c r="C17" s="101">
        <f>Summary!J16</f>
        <v>8153328.6333333328</v>
      </c>
      <c r="D17" s="101">
        <f>C17+SUM(Summary!H16:I16)</f>
        <v>8400120.4670489039</v>
      </c>
      <c r="E17" s="101">
        <v>5473.378263727529</v>
      </c>
      <c r="F17" s="102">
        <v>0</v>
      </c>
      <c r="G17" s="629">
        <f>G$4*Summary!$K16</f>
        <v>0</v>
      </c>
      <c r="H17" s="629">
        <f>H$4*Summary!$L16+Summary!H16+Summary!I16</f>
        <v>4323456.1503822375</v>
      </c>
      <c r="I17" s="102">
        <f>I$4*Summary!$K16</f>
        <v>0</v>
      </c>
      <c r="J17" s="102">
        <f>$J$4*Summary!$L16</f>
        <v>2038332.1583333332</v>
      </c>
      <c r="K17" s="102">
        <f>K$4*Summary!$K16</f>
        <v>0</v>
      </c>
      <c r="L17" s="102">
        <f>L$4*Summary!$L16</f>
        <v>2038332.1583333332</v>
      </c>
      <c r="M17" s="518"/>
      <c r="N17" s="447"/>
      <c r="O17" s="301"/>
    </row>
    <row r="18" spans="1:15">
      <c r="A18" s="104" t="s">
        <v>71</v>
      </c>
      <c r="B18" s="3" t="s">
        <v>72</v>
      </c>
      <c r="C18" s="6">
        <f>Summary!J17</f>
        <v>60162055.895833336</v>
      </c>
      <c r="D18" s="6">
        <f>C18+SUM(Summary!H17:I17)</f>
        <v>59230556.161996186</v>
      </c>
      <c r="E18" s="6">
        <v>46358.22236347571</v>
      </c>
      <c r="F18" s="6">
        <v>0</v>
      </c>
      <c r="G18" s="235">
        <f>G$4*Summary!$K17</f>
        <v>0</v>
      </c>
      <c r="H18" s="235">
        <f>H$4*Summary!$L17+Summary!H17+Summary!I17</f>
        <v>29149528.214079518</v>
      </c>
      <c r="I18" s="6">
        <f>I$4*Summary!$K17</f>
        <v>0</v>
      </c>
      <c r="J18" s="6">
        <f>$J$4*Summary!$L17</f>
        <v>15040513.973958334</v>
      </c>
      <c r="K18" s="6">
        <f>K$4*Summary!$K17</f>
        <v>0</v>
      </c>
      <c r="L18" s="6">
        <f>L$4*Summary!$L17</f>
        <v>15040513.973958334</v>
      </c>
      <c r="M18" s="518"/>
      <c r="N18" s="447"/>
      <c r="O18" s="301"/>
    </row>
    <row r="19" spans="1:15">
      <c r="A19" s="99" t="s">
        <v>73</v>
      </c>
      <c r="B19" s="100" t="s">
        <v>74</v>
      </c>
      <c r="C19" s="101">
        <f>Summary!J18</f>
        <v>105852718.14791669</v>
      </c>
      <c r="D19" s="101">
        <f>C19+SUM(Summary!H18:I18)</f>
        <v>107413990.11426914</v>
      </c>
      <c r="E19" s="101">
        <v>68544.051464643329</v>
      </c>
      <c r="F19" s="102">
        <f>'NonFormula Support'!F27</f>
        <v>1831908</v>
      </c>
      <c r="G19" s="629">
        <f>G$4*Summary!$K18</f>
        <v>0</v>
      </c>
      <c r="H19" s="629">
        <f>H$4*Summary!$L18+Summary!H18+Summary!I18</f>
        <v>54487631.040310793</v>
      </c>
      <c r="I19" s="102">
        <f>I$4*Summary!$K18</f>
        <v>0</v>
      </c>
      <c r="J19" s="102">
        <f>$J$4*Summary!$L18</f>
        <v>26463179.536979172</v>
      </c>
      <c r="K19" s="102">
        <f>K$4*Summary!$K18</f>
        <v>0</v>
      </c>
      <c r="L19" s="102">
        <f>L$4*Summary!$L18</f>
        <v>26463179.536979172</v>
      </c>
      <c r="M19" s="518"/>
      <c r="N19" s="447"/>
      <c r="O19" s="301"/>
    </row>
    <row r="20" spans="1:15">
      <c r="A20" s="104" t="s">
        <v>75</v>
      </c>
      <c r="B20" s="3" t="s">
        <v>76</v>
      </c>
      <c r="C20" s="6">
        <f>Summary!J19</f>
        <v>19302237.958333332</v>
      </c>
      <c r="D20" s="6">
        <f>C20+SUM(Summary!H19:I19)</f>
        <v>19176220.802849457</v>
      </c>
      <c r="E20" s="6">
        <v>14354.469325573184</v>
      </c>
      <c r="F20" s="6">
        <v>0</v>
      </c>
      <c r="G20" s="235">
        <f>G$4*Summary!$K19</f>
        <v>0</v>
      </c>
      <c r="H20" s="235">
        <f>H$4*Summary!$L19+Summary!H19+Summary!I19</f>
        <v>9525101.8236827906</v>
      </c>
      <c r="I20" s="6">
        <f>I$4*Summary!$K19</f>
        <v>0</v>
      </c>
      <c r="J20" s="6">
        <f>$J$4*Summary!$L19</f>
        <v>4825559.489583333</v>
      </c>
      <c r="K20" s="6">
        <f>K$4*Summary!$K19</f>
        <v>0</v>
      </c>
      <c r="L20" s="6">
        <f>L$4*Summary!$L19</f>
        <v>4825559.489583333</v>
      </c>
      <c r="M20" s="518"/>
      <c r="N20" s="447"/>
      <c r="O20" s="301"/>
    </row>
    <row r="21" spans="1:15">
      <c r="A21" s="99" t="s">
        <v>77</v>
      </c>
      <c r="B21" s="100" t="s">
        <v>78</v>
      </c>
      <c r="C21" s="101">
        <f>Summary!J20</f>
        <v>43112338.969166666</v>
      </c>
      <c r="D21" s="101">
        <f>C21+SUM(Summary!H20:I20)</f>
        <v>43815881.491643243</v>
      </c>
      <c r="E21" s="101">
        <v>28704.446336491033</v>
      </c>
      <c r="F21" s="102">
        <v>0</v>
      </c>
      <c r="G21" s="629">
        <f>G$4*Summary!$K20</f>
        <v>0</v>
      </c>
      <c r="H21" s="629">
        <f>H$4*Summary!$L20+Summary!H20+Summary!I20</f>
        <v>22259712.007059909</v>
      </c>
      <c r="I21" s="102">
        <f>I$4*Summary!$K20</f>
        <v>0</v>
      </c>
      <c r="J21" s="102">
        <f>$J$4*Summary!$L20</f>
        <v>10778084.742291667</v>
      </c>
      <c r="K21" s="102">
        <f>K$4*Summary!$K20</f>
        <v>0</v>
      </c>
      <c r="L21" s="102">
        <f>L$4*Summary!$L20</f>
        <v>10778084.742291667</v>
      </c>
      <c r="M21" s="518"/>
      <c r="N21" s="447"/>
      <c r="O21" s="301"/>
    </row>
    <row r="22" spans="1:15">
      <c r="A22" s="104" t="s">
        <v>79</v>
      </c>
      <c r="B22" s="3" t="s">
        <v>80</v>
      </c>
      <c r="C22" s="6">
        <f>Summary!J21</f>
        <v>7963535.0807707775</v>
      </c>
      <c r="D22" s="6">
        <f>C22+SUM(Summary!H21:I21)</f>
        <v>8011430.3588471096</v>
      </c>
      <c r="E22" s="6">
        <v>2787.9762265100144</v>
      </c>
      <c r="F22" s="6">
        <v>0</v>
      </c>
      <c r="G22" s="235">
        <f>G$4*Summary!$K21</f>
        <v>1979813.6041353885</v>
      </c>
      <c r="H22" s="235">
        <f>H$4*Summary!$L21+Summary!H21+Summary!I21</f>
        <v>2049849.2143263316</v>
      </c>
      <c r="I22" s="6">
        <f>I$4*Summary!$K21</f>
        <v>989906.80206769425</v>
      </c>
      <c r="J22" s="6">
        <f>$J$4*Summary!$L21</f>
        <v>1000976.968125</v>
      </c>
      <c r="K22" s="6">
        <f>K$4*Summary!$K21</f>
        <v>989906.80206769425</v>
      </c>
      <c r="L22" s="6">
        <f>L$4*Summary!$L21</f>
        <v>1000976.968125</v>
      </c>
      <c r="M22" s="518"/>
      <c r="N22" s="447"/>
      <c r="O22" s="301"/>
    </row>
    <row r="23" spans="1:15">
      <c r="A23" s="99" t="s">
        <v>81</v>
      </c>
      <c r="B23" s="100" t="s">
        <v>82</v>
      </c>
      <c r="C23" s="101">
        <f>Summary!J22</f>
        <v>5123659.5949999997</v>
      </c>
      <c r="D23" s="101">
        <f>C23+SUM(Summary!H22:I22)</f>
        <v>5220966.8271319866</v>
      </c>
      <c r="E23" s="101">
        <v>3830.8636049299967</v>
      </c>
      <c r="F23" s="102">
        <v>0</v>
      </c>
      <c r="G23" s="629">
        <f>G$4*Summary!$K22</f>
        <v>0</v>
      </c>
      <c r="H23" s="629">
        <f>H$4*Summary!$L22+Summary!H22+Summary!I22</f>
        <v>2659137.0296319867</v>
      </c>
      <c r="I23" s="102">
        <f>I$4*Summary!$K22</f>
        <v>0</v>
      </c>
      <c r="J23" s="102">
        <f>$J$4*Summary!$L22</f>
        <v>1280914.8987499999</v>
      </c>
      <c r="K23" s="102">
        <f>K$4*Summary!$K22</f>
        <v>0</v>
      </c>
      <c r="L23" s="102">
        <f>L$4*Summary!$L22</f>
        <v>1280914.8987499999</v>
      </c>
      <c r="M23" s="518"/>
      <c r="N23" s="447"/>
      <c r="O23" s="301"/>
    </row>
    <row r="24" spans="1:15">
      <c r="A24" s="104" t="s">
        <v>83</v>
      </c>
      <c r="B24" s="3" t="s">
        <v>84</v>
      </c>
      <c r="C24" s="6">
        <f>Summary!J23</f>
        <v>9338041.7695833333</v>
      </c>
      <c r="D24" s="6">
        <f>C24+SUM(Summary!H23:I23)</f>
        <v>9582012.4129246809</v>
      </c>
      <c r="E24" s="6">
        <v>5819.6940808983054</v>
      </c>
      <c r="F24" s="6">
        <f>'NonFormula Support'!F31</f>
        <v>303240</v>
      </c>
      <c r="G24" s="235">
        <f>G$4*Summary!$K23</f>
        <v>0</v>
      </c>
      <c r="H24" s="235">
        <f>H$4*Summary!$L23+Summary!H23+Summary!I23</f>
        <v>4912991.5281330142</v>
      </c>
      <c r="I24" s="6">
        <f>I$4*Summary!$K23</f>
        <v>0</v>
      </c>
      <c r="J24" s="6">
        <f>$J$4*Summary!$L23</f>
        <v>2334510.4423958333</v>
      </c>
      <c r="K24" s="6">
        <f>K$4*Summary!$K23</f>
        <v>0</v>
      </c>
      <c r="L24" s="6">
        <f>L$4*Summary!$L23</f>
        <v>2334510.4423958333</v>
      </c>
      <c r="M24" s="518"/>
      <c r="N24" s="447"/>
      <c r="O24" s="301"/>
    </row>
    <row r="25" spans="1:15">
      <c r="A25" s="99" t="s">
        <v>85</v>
      </c>
      <c r="B25" s="100" t="s">
        <v>86</v>
      </c>
      <c r="C25" s="101">
        <f>Summary!J24</f>
        <v>11377133.441069782</v>
      </c>
      <c r="D25" s="101">
        <f>C25+SUM(Summary!H24:I24)</f>
        <v>11956286.341582499</v>
      </c>
      <c r="E25" s="101">
        <v>4395.6232600857038</v>
      </c>
      <c r="F25" s="102">
        <f>'NonFormula Support'!F35</f>
        <v>358872</v>
      </c>
      <c r="G25" s="629">
        <f>G$4*Summary!$K24</f>
        <v>1712702.9063682249</v>
      </c>
      <c r="H25" s="629">
        <f>H$4*Summary!$L24+Summary!H24+Summary!I24</f>
        <v>4555016.7146793846</v>
      </c>
      <c r="I25" s="102">
        <f>I$4*Summary!$K24</f>
        <v>856351.45318411244</v>
      </c>
      <c r="J25" s="102">
        <f>$J$4*Summary!$L24</f>
        <v>1987931.9070833332</v>
      </c>
      <c r="K25" s="102">
        <f>K$4*Summary!$K24</f>
        <v>856351.45318411244</v>
      </c>
      <c r="L25" s="102">
        <f>L$4*Summary!$L24</f>
        <v>1987931.9070833332</v>
      </c>
      <c r="M25" s="518"/>
      <c r="N25" s="447"/>
      <c r="O25" s="301"/>
    </row>
    <row r="26" spans="1:15">
      <c r="A26" s="104" t="s">
        <v>87</v>
      </c>
      <c r="B26" s="3" t="s">
        <v>88</v>
      </c>
      <c r="C26" s="6">
        <f>Summary!J25</f>
        <v>68202496.135416672</v>
      </c>
      <c r="D26" s="6">
        <f>C26+SUM(Summary!H25:I25)</f>
        <v>70186154.592386618</v>
      </c>
      <c r="E26" s="6">
        <v>46794.088979369029</v>
      </c>
      <c r="F26" s="6">
        <f>'NonFormula Support'!F39</f>
        <v>1187500</v>
      </c>
      <c r="G26" s="235">
        <f>G$4*Summary!$K25</f>
        <v>0</v>
      </c>
      <c r="H26" s="235">
        <f>H$4*Summary!$L25+Summary!H25+Summary!I25</f>
        <v>36084906.524678282</v>
      </c>
      <c r="I26" s="6">
        <f>I$4*Summary!$K25</f>
        <v>0</v>
      </c>
      <c r="J26" s="6">
        <f>$J$4*Summary!$L25</f>
        <v>17050624.033854168</v>
      </c>
      <c r="K26" s="6">
        <f>K$4*Summary!$K25</f>
        <v>0</v>
      </c>
      <c r="L26" s="6">
        <f>L$4*Summary!$L25</f>
        <v>17050624.033854168</v>
      </c>
      <c r="M26" s="518"/>
      <c r="N26" s="447"/>
      <c r="O26" s="301"/>
    </row>
    <row r="27" spans="1:15">
      <c r="A27" s="99" t="s">
        <v>89</v>
      </c>
      <c r="B27" s="100" t="s">
        <v>90</v>
      </c>
      <c r="C27" s="101">
        <f>Summary!J26</f>
        <v>7836183.6762327775</v>
      </c>
      <c r="D27" s="101">
        <f>C27+SUM(Summary!H26:I26)</f>
        <v>8103091.3184369421</v>
      </c>
      <c r="E27" s="101">
        <v>4997.7220724187791</v>
      </c>
      <c r="F27" s="102">
        <f>'NonFormula Support'!F43</f>
        <v>3326403</v>
      </c>
      <c r="G27" s="629">
        <f>G$4*Summary!$K26</f>
        <v>104861.32790805493</v>
      </c>
      <c r="H27" s="629">
        <f>H$4*Summary!$L26+Summary!H26+Summary!I26</f>
        <v>4080138.1524124984</v>
      </c>
      <c r="I27" s="102">
        <f>I$4*Summary!$K26</f>
        <v>52430.663954027463</v>
      </c>
      <c r="J27" s="102">
        <f>$J$4*Summary!$L26</f>
        <v>1906615.2551041669</v>
      </c>
      <c r="K27" s="102">
        <f>K$4*Summary!$K26</f>
        <v>52430.663954027463</v>
      </c>
      <c r="L27" s="102">
        <f>L$4*Summary!$L26</f>
        <v>1906615.2551041669</v>
      </c>
      <c r="M27" s="518"/>
      <c r="N27" s="447"/>
      <c r="O27" s="301"/>
    </row>
    <row r="28" spans="1:15">
      <c r="A28" s="104" t="s">
        <v>91</v>
      </c>
      <c r="B28" s="3" t="s">
        <v>92</v>
      </c>
      <c r="C28" s="6">
        <f>Summary!J27</f>
        <v>15905000.118694967</v>
      </c>
      <c r="D28" s="6">
        <f>C28+SUM(Summary!H27:I27)</f>
        <v>16386466.360539418</v>
      </c>
      <c r="E28" s="6">
        <v>7490.5154746151529</v>
      </c>
      <c r="F28" s="6">
        <v>0</v>
      </c>
      <c r="G28" s="235">
        <f>G$4*Summary!$K27</f>
        <v>2189237.0385141503</v>
      </c>
      <c r="H28" s="235">
        <f>H$4*Summary!$L27+Summary!H27+Summary!I27</f>
        <v>6244729.2626777841</v>
      </c>
      <c r="I28" s="6">
        <f>I$4*Summary!$K27</f>
        <v>1094618.5192570752</v>
      </c>
      <c r="J28" s="6">
        <f>$J$4*Summary!$L27</f>
        <v>2881631.5104166665</v>
      </c>
      <c r="K28" s="6">
        <f>K$4*Summary!$K27</f>
        <v>1094618.5192570752</v>
      </c>
      <c r="L28" s="6">
        <f>L$4*Summary!$L27</f>
        <v>2881631.5104166665</v>
      </c>
      <c r="M28" s="518"/>
      <c r="N28" s="447"/>
      <c r="O28" s="301"/>
    </row>
    <row r="29" spans="1:15">
      <c r="A29" s="99" t="s">
        <v>93</v>
      </c>
      <c r="B29" s="100" t="s">
        <v>94</v>
      </c>
      <c r="C29" s="101">
        <f>Summary!J28</f>
        <v>22914597.521666672</v>
      </c>
      <c r="D29" s="101">
        <f>C29+SUM(Summary!H28:I28)</f>
        <v>23698897.285932273</v>
      </c>
      <c r="E29" s="101">
        <v>16565.720248529688</v>
      </c>
      <c r="F29" s="102">
        <f>'NonFormula Support'!F47</f>
        <v>141164</v>
      </c>
      <c r="G29" s="629">
        <f>G$4*Summary!$K28</f>
        <v>0</v>
      </c>
      <c r="H29" s="629">
        <f>H$4*Summary!$L28+Summary!H28+Summary!I28</f>
        <v>12241598.525098937</v>
      </c>
      <c r="I29" s="102">
        <f>I$4*Summary!$K28</f>
        <v>0</v>
      </c>
      <c r="J29" s="102">
        <f>$J$4*Summary!$L28</f>
        <v>5728649.380416668</v>
      </c>
      <c r="K29" s="102">
        <f>K$4*Summary!$K28</f>
        <v>0</v>
      </c>
      <c r="L29" s="102">
        <f>L$4*Summary!$L28</f>
        <v>5728649.380416668</v>
      </c>
      <c r="M29" s="518"/>
      <c r="N29" s="447"/>
      <c r="O29" s="301"/>
    </row>
    <row r="30" spans="1:15">
      <c r="A30" s="104" t="s">
        <v>95</v>
      </c>
      <c r="B30" s="3" t="s">
        <v>96</v>
      </c>
      <c r="C30" s="6">
        <f>Summary!J29</f>
        <v>20108342.186666667</v>
      </c>
      <c r="D30" s="6">
        <f>C30+SUM(Summary!H29:I29)</f>
        <v>20108342.186666667</v>
      </c>
      <c r="E30" s="6">
        <v>16229.431206326932</v>
      </c>
      <c r="F30" s="6">
        <v>0</v>
      </c>
      <c r="G30" s="235">
        <f>G$4*Summary!$K29</f>
        <v>0</v>
      </c>
      <c r="H30" s="235">
        <f>H$4*Summary!$L29+Summary!H29+Summary!I29</f>
        <v>10054171.093333334</v>
      </c>
      <c r="I30" s="6">
        <f>I$4*Summary!$K29</f>
        <v>0</v>
      </c>
      <c r="J30" s="6">
        <f>$J$4*Summary!$L29</f>
        <v>5027085.5466666669</v>
      </c>
      <c r="K30" s="6">
        <f>K$4*Summary!$K29</f>
        <v>0</v>
      </c>
      <c r="L30" s="6">
        <f>L$4*Summary!$L29</f>
        <v>5027085.5466666669</v>
      </c>
      <c r="M30" s="518"/>
      <c r="N30" s="447"/>
      <c r="O30" s="301"/>
    </row>
    <row r="31" spans="1:15">
      <c r="A31" s="99" t="s">
        <v>97</v>
      </c>
      <c r="B31" s="100" t="s">
        <v>98</v>
      </c>
      <c r="C31" s="101">
        <f>Summary!J30</f>
        <v>112439005.59375001</v>
      </c>
      <c r="D31" s="101">
        <f>C31+SUM(Summary!H30:I30)</f>
        <v>110710225.11585267</v>
      </c>
      <c r="E31" s="101">
        <v>84583.344440776855</v>
      </c>
      <c r="F31" s="102">
        <v>0</v>
      </c>
      <c r="G31" s="629">
        <f>G$4*Summary!$K30</f>
        <v>0</v>
      </c>
      <c r="H31" s="629">
        <f>H$4*Summary!$L30+Summary!H30+Summary!I30</f>
        <v>54490722.318977661</v>
      </c>
      <c r="I31" s="102">
        <f>I$4*Summary!$K30</f>
        <v>0</v>
      </c>
      <c r="J31" s="102">
        <f>$J$4*Summary!$L30</f>
        <v>28109751.398437504</v>
      </c>
      <c r="K31" s="102">
        <f>K$4*Summary!$K30</f>
        <v>0</v>
      </c>
      <c r="L31" s="102">
        <f>L$4*Summary!$L30</f>
        <v>28109751.398437504</v>
      </c>
      <c r="M31" s="518"/>
      <c r="N31" s="447"/>
      <c r="O31" s="301"/>
    </row>
    <row r="32" spans="1:15">
      <c r="A32" s="104" t="s">
        <v>99</v>
      </c>
      <c r="B32" s="3" t="s">
        <v>100</v>
      </c>
      <c r="C32" s="6">
        <f>Summary!J31</f>
        <v>13816376.583333334</v>
      </c>
      <c r="D32" s="6">
        <f>C32+SUM(Summary!H31:I31)</f>
        <v>14350488.88249464</v>
      </c>
      <c r="E32" s="6">
        <v>9075.3958969437517</v>
      </c>
      <c r="F32" s="6">
        <v>0</v>
      </c>
      <c r="G32" s="235">
        <f>G$4*Summary!$K31</f>
        <v>0</v>
      </c>
      <c r="H32" s="235">
        <f>H$4*Summary!$L31+Summary!H31+Summary!I31</f>
        <v>7442300.5908279726</v>
      </c>
      <c r="I32" s="6">
        <f>I$4*Summary!$K31</f>
        <v>0</v>
      </c>
      <c r="J32" s="6">
        <f>$J$4*Summary!$L31</f>
        <v>3454094.1458333335</v>
      </c>
      <c r="K32" s="6">
        <f>K$4*Summary!$K31</f>
        <v>0</v>
      </c>
      <c r="L32" s="6">
        <f>L$4*Summary!$L31</f>
        <v>3454094.1458333335</v>
      </c>
      <c r="M32" s="518"/>
      <c r="N32" s="447"/>
      <c r="O32" s="301"/>
    </row>
    <row r="33" spans="1:15">
      <c r="A33" s="99" t="s">
        <v>101</v>
      </c>
      <c r="B33" s="100" t="s">
        <v>102</v>
      </c>
      <c r="C33" s="101">
        <f>Summary!J32</f>
        <v>10156155.624999998</v>
      </c>
      <c r="D33" s="101">
        <f>C33+SUM(Summary!H32:I32)</f>
        <v>10116762.134079471</v>
      </c>
      <c r="E33" s="101">
        <v>7918.1277198772877</v>
      </c>
      <c r="F33" s="102">
        <f>'NonFormula Support'!F52</f>
        <v>307854</v>
      </c>
      <c r="G33" s="629">
        <f>G$4*Summary!$K32</f>
        <v>0</v>
      </c>
      <c r="H33" s="629">
        <f>H$4*Summary!$L32+Summary!H32+Summary!I32</f>
        <v>5038684.3215794731</v>
      </c>
      <c r="I33" s="102">
        <f>I$4*Summary!$K32</f>
        <v>0</v>
      </c>
      <c r="J33" s="102">
        <f>$J$4*Summary!$L32</f>
        <v>2539038.9062499995</v>
      </c>
      <c r="K33" s="102">
        <f>K$4*Summary!$K32</f>
        <v>0</v>
      </c>
      <c r="L33" s="102">
        <f>L$4*Summary!$L32</f>
        <v>2539038.9062499995</v>
      </c>
      <c r="M33" s="518"/>
      <c r="N33" s="447"/>
      <c r="O33" s="301"/>
    </row>
    <row r="34" spans="1:15">
      <c r="A34" s="104" t="s">
        <v>103</v>
      </c>
      <c r="B34" s="3" t="s">
        <v>104</v>
      </c>
      <c r="C34" s="6">
        <f>Summary!J33</f>
        <v>16427906.285308845</v>
      </c>
      <c r="D34" s="6">
        <f>C34+SUM(Summary!H33:I33)</f>
        <v>16740371.943045324</v>
      </c>
      <c r="E34" s="6">
        <v>8470.8706415873021</v>
      </c>
      <c r="F34" s="6">
        <v>0</v>
      </c>
      <c r="G34" s="235">
        <f>G$4*Summary!$K33</f>
        <v>1694577.6530710887</v>
      </c>
      <c r="H34" s="235">
        <f>H$4*Summary!$L33+Summary!H33+Summary!I33</f>
        <v>6831841.1473198123</v>
      </c>
      <c r="I34" s="6">
        <f>I$4*Summary!$K33</f>
        <v>847288.82653554436</v>
      </c>
      <c r="J34" s="6">
        <f>$J$4*Summary!$L33</f>
        <v>3259687.744791667</v>
      </c>
      <c r="K34" s="6">
        <f>K$4*Summary!$K33</f>
        <v>847288.82653554436</v>
      </c>
      <c r="L34" s="6">
        <f>L$4*Summary!$L33</f>
        <v>3259687.744791667</v>
      </c>
      <c r="M34" s="518"/>
      <c r="N34" s="447"/>
      <c r="O34" s="301"/>
    </row>
    <row r="35" spans="1:15">
      <c r="A35" s="99" t="s">
        <v>105</v>
      </c>
      <c r="B35" s="100" t="s">
        <v>106</v>
      </c>
      <c r="C35" s="101">
        <f>Summary!J34</f>
        <v>14048616.730704086</v>
      </c>
      <c r="D35" s="101">
        <f>C35+SUM(Summary!H34:I34)</f>
        <v>14048616.730704086</v>
      </c>
      <c r="E35" s="101">
        <v>10441.106950681657</v>
      </c>
      <c r="F35" s="102">
        <f>'NonFormula Support'!F56</f>
        <v>500000</v>
      </c>
      <c r="G35" s="629">
        <f>G$4*Summary!$K34</f>
        <v>588157.33097704314</v>
      </c>
      <c r="H35" s="629">
        <f>H$4*Summary!$L34+Summary!H34+Summary!I34</f>
        <v>6436151.0343749998</v>
      </c>
      <c r="I35" s="102">
        <f>I$4*Summary!$K34</f>
        <v>294078.66548852157</v>
      </c>
      <c r="J35" s="102">
        <f>$J$4*Summary!$L34</f>
        <v>3218075.5171874999</v>
      </c>
      <c r="K35" s="102">
        <f>K$4*Summary!$K34</f>
        <v>294078.66548852157</v>
      </c>
      <c r="L35" s="102">
        <f>L$4*Summary!$L34</f>
        <v>3218075.5171874999</v>
      </c>
      <c r="M35" s="518"/>
      <c r="N35" s="447"/>
      <c r="O35" s="301"/>
    </row>
    <row r="36" spans="1:15">
      <c r="A36" s="104" t="s">
        <v>107</v>
      </c>
      <c r="B36" s="3" t="s">
        <v>108</v>
      </c>
      <c r="C36" s="6">
        <f>Summary!J35</f>
        <v>8615488.1033338048</v>
      </c>
      <c r="D36" s="6">
        <f>C36+SUM(Summary!H35:I35)</f>
        <v>9087285.3907733709</v>
      </c>
      <c r="E36" s="6">
        <v>4202.3738938635215</v>
      </c>
      <c r="F36" s="6">
        <v>0</v>
      </c>
      <c r="G36" s="235">
        <f>G$4*Summary!$K35</f>
        <v>896995.1350002354</v>
      </c>
      <c r="H36" s="235">
        <f>H$4*Summary!$L35+Summary!H35+Summary!I35</f>
        <v>3882546.204106234</v>
      </c>
      <c r="I36" s="6">
        <f>I$4*Summary!$K35</f>
        <v>448497.5675001177</v>
      </c>
      <c r="J36" s="6">
        <f>$J$4*Summary!$L35</f>
        <v>1705374.4583333335</v>
      </c>
      <c r="K36" s="6">
        <f>K$4*Summary!$K35</f>
        <v>448497.5675001177</v>
      </c>
      <c r="L36" s="6">
        <f>L$4*Summary!$L35</f>
        <v>1705374.4583333335</v>
      </c>
      <c r="M36" s="518"/>
      <c r="N36" s="447"/>
      <c r="O36" s="301"/>
    </row>
    <row r="37" spans="1:15">
      <c r="A37" s="99" t="s">
        <v>109</v>
      </c>
      <c r="B37" s="100" t="s">
        <v>110</v>
      </c>
      <c r="C37" s="101">
        <f>Summary!J36</f>
        <v>18240756.604166668</v>
      </c>
      <c r="D37" s="101">
        <f>C37+SUM(Summary!H36:I36)</f>
        <v>18240756.604166668</v>
      </c>
      <c r="E37" s="101">
        <v>14373.465995377861</v>
      </c>
      <c r="F37" s="102">
        <v>0</v>
      </c>
      <c r="G37" s="629">
        <f>G$4*Summary!$K36</f>
        <v>0</v>
      </c>
      <c r="H37" s="629">
        <f>H$4*Summary!$L36+Summary!H36+Summary!I36</f>
        <v>9120378.302083334</v>
      </c>
      <c r="I37" s="102">
        <f>I$4*Summary!$K36</f>
        <v>0</v>
      </c>
      <c r="J37" s="102">
        <f>$J$4*Summary!$L36</f>
        <v>4560189.151041667</v>
      </c>
      <c r="K37" s="102">
        <f>K$4*Summary!$K36</f>
        <v>0</v>
      </c>
      <c r="L37" s="102">
        <f>L$4*Summary!$L36</f>
        <v>4560189.151041667</v>
      </c>
      <c r="M37" s="518"/>
      <c r="N37" s="447"/>
      <c r="O37" s="301"/>
    </row>
    <row r="38" spans="1:15">
      <c r="A38" s="104" t="s">
        <v>111</v>
      </c>
      <c r="B38" s="3" t="s">
        <v>112</v>
      </c>
      <c r="C38" s="6">
        <f>Summary!J37</f>
        <v>7383517.6315415027</v>
      </c>
      <c r="D38" s="6">
        <f>C38+SUM(Summary!H37:I37)</f>
        <v>7726845.9289017012</v>
      </c>
      <c r="E38" s="6">
        <v>4288.0546126293484</v>
      </c>
      <c r="F38" s="6">
        <v>0</v>
      </c>
      <c r="G38" s="235">
        <f>G$4*Summary!$K37</f>
        <v>570574.25847908482</v>
      </c>
      <c r="H38" s="235">
        <f>H$4*Summary!$L37+Summary!H37+Summary!I37</f>
        <v>3464512.8546518651</v>
      </c>
      <c r="I38" s="6">
        <f>I$4*Summary!$K37</f>
        <v>285287.12923954241</v>
      </c>
      <c r="J38" s="6">
        <f>$J$4*Summary!$L37</f>
        <v>1560592.2786458333</v>
      </c>
      <c r="K38" s="6">
        <f>K$4*Summary!$K37</f>
        <v>285287.12923954241</v>
      </c>
      <c r="L38" s="6">
        <f>L$4*Summary!$L37</f>
        <v>1560592.2786458333</v>
      </c>
      <c r="M38" s="518"/>
      <c r="N38" s="447"/>
      <c r="O38" s="301"/>
    </row>
    <row r="39" spans="1:15">
      <c r="A39" s="99" t="s">
        <v>113</v>
      </c>
      <c r="B39" s="100" t="s">
        <v>114</v>
      </c>
      <c r="C39" s="101">
        <f>Summary!J38</f>
        <v>11658864.803032888</v>
      </c>
      <c r="D39" s="101">
        <f>C39+SUM(Summary!H38:I38)</f>
        <v>11846947.359485548</v>
      </c>
      <c r="E39" s="101">
        <v>6524.1682732254267</v>
      </c>
      <c r="F39" s="102">
        <v>0</v>
      </c>
      <c r="G39" s="629">
        <f>G$4*Summary!$K38</f>
        <v>1412579.396308111</v>
      </c>
      <c r="H39" s="629">
        <f>H$4*Summary!$L38+Summary!H38+Summary!I38</f>
        <v>4604935.5616609929</v>
      </c>
      <c r="I39" s="102">
        <f>I$4*Summary!$K38</f>
        <v>706289.69815405551</v>
      </c>
      <c r="J39" s="102">
        <f>$J$4*Summary!$L38</f>
        <v>2208426.5026041665</v>
      </c>
      <c r="K39" s="102">
        <f>K$4*Summary!$K38</f>
        <v>706289.69815405551</v>
      </c>
      <c r="L39" s="102">
        <f>L$4*Summary!$L38</f>
        <v>2208426.5026041665</v>
      </c>
      <c r="M39" s="518"/>
      <c r="N39" s="447"/>
      <c r="O39" s="301"/>
    </row>
    <row r="40" spans="1:15">
      <c r="A40" s="104" t="s">
        <v>115</v>
      </c>
      <c r="B40" s="3" t="s">
        <v>116</v>
      </c>
      <c r="C40" s="6">
        <f>Summary!J39</f>
        <v>8635076.9921417087</v>
      </c>
      <c r="D40" s="6">
        <f>C40+SUM(Summary!H39:I39)</f>
        <v>9102937.6050919145</v>
      </c>
      <c r="E40" s="6">
        <v>3084.0014802183723</v>
      </c>
      <c r="F40" s="6">
        <v>0</v>
      </c>
      <c r="G40" s="235">
        <f>G$4*Summary!$K39</f>
        <v>2025290.4552375209</v>
      </c>
      <c r="H40" s="235">
        <f>H$4*Summary!$L39+Summary!H39+Summary!I39</f>
        <v>2760108.6537835393</v>
      </c>
      <c r="I40" s="6">
        <f>I$4*Summary!$K39</f>
        <v>1012645.2276187604</v>
      </c>
      <c r="J40" s="6">
        <f>$J$4*Summary!$L39</f>
        <v>1146124.0204166668</v>
      </c>
      <c r="K40" s="6">
        <f>K$4*Summary!$K39</f>
        <v>1012645.2276187604</v>
      </c>
      <c r="L40" s="6">
        <f>L$4*Summary!$L39</f>
        <v>1146124.0204166668</v>
      </c>
      <c r="M40" s="518"/>
      <c r="N40" s="447"/>
      <c r="O40" s="301"/>
    </row>
    <row r="41" spans="1:15">
      <c r="A41" s="99" t="s">
        <v>117</v>
      </c>
      <c r="B41" s="100" t="s">
        <v>118</v>
      </c>
      <c r="C41" s="101">
        <f>Summary!J40</f>
        <v>55062819.166666664</v>
      </c>
      <c r="D41" s="101">
        <f>C41+SUM(Summary!H40:I40)</f>
        <v>54212379.405586071</v>
      </c>
      <c r="E41" s="101">
        <v>42192.888294441625</v>
      </c>
      <c r="F41" s="102">
        <f>'NonFormula Support'!F60</f>
        <v>10000000</v>
      </c>
      <c r="G41" s="629">
        <f>G$4*Summary!$K40</f>
        <v>0</v>
      </c>
      <c r="H41" s="629">
        <f>H$4*Summary!$L40+Summary!H40+Summary!I40</f>
        <v>26680969.822252739</v>
      </c>
      <c r="I41" s="102">
        <f>I$4*Summary!$K40</f>
        <v>0</v>
      </c>
      <c r="J41" s="102">
        <f>$J$4*Summary!$L40</f>
        <v>13765704.791666666</v>
      </c>
      <c r="K41" s="102">
        <f>K$4*Summary!$K40</f>
        <v>0</v>
      </c>
      <c r="L41" s="102">
        <f>L$4*Summary!$L40</f>
        <v>13765704.791666666</v>
      </c>
      <c r="M41" s="518"/>
      <c r="N41" s="447"/>
      <c r="O41" s="301"/>
    </row>
    <row r="42" spans="1:15">
      <c r="A42" s="104" t="s">
        <v>119</v>
      </c>
      <c r="B42" s="3" t="s">
        <v>120</v>
      </c>
      <c r="C42" s="6">
        <f>Summary!J41</f>
        <v>21537790.165393293</v>
      </c>
      <c r="D42" s="6">
        <f>C42+SUM(Summary!H41:I41)</f>
        <v>21591467.22322201</v>
      </c>
      <c r="E42" s="6">
        <v>11032.823308146093</v>
      </c>
      <c r="F42" s="6">
        <v>0</v>
      </c>
      <c r="G42" s="235">
        <f>G$4*Summary!$K41</f>
        <v>3282743.5685299803</v>
      </c>
      <c r="H42" s="235">
        <f>H$4*Summary!$L41+Summary!H41+Summary!I41</f>
        <v>7539828.5719953831</v>
      </c>
      <c r="I42" s="6">
        <f>I$4*Summary!$K41</f>
        <v>1641371.7842649901</v>
      </c>
      <c r="J42" s="6">
        <f>$J$4*Summary!$L41</f>
        <v>3743075.7570833331</v>
      </c>
      <c r="K42" s="6">
        <f>K$4*Summary!$K41</f>
        <v>1641371.7842649901</v>
      </c>
      <c r="L42" s="6">
        <f>L$4*Summary!$L41</f>
        <v>3743075.7570833331</v>
      </c>
      <c r="M42" s="518"/>
      <c r="N42" s="447"/>
      <c r="O42" s="301"/>
    </row>
    <row r="43" spans="1:15">
      <c r="A43" s="99" t="s">
        <v>121</v>
      </c>
      <c r="B43" s="100" t="s">
        <v>122</v>
      </c>
      <c r="C43" s="101">
        <f>Summary!J42</f>
        <v>56032176.473333344</v>
      </c>
      <c r="D43" s="101">
        <f>C43+SUM(Summary!H42:I42)</f>
        <v>55754476.140089117</v>
      </c>
      <c r="E43" s="101">
        <v>42190.870051063597</v>
      </c>
      <c r="F43" s="102">
        <v>0</v>
      </c>
      <c r="G43" s="629">
        <f>G$4*Summary!$K42</f>
        <v>0</v>
      </c>
      <c r="H43" s="629">
        <f>H$4*Summary!$L42+Summary!H42+Summary!I42</f>
        <v>27738387.903422445</v>
      </c>
      <c r="I43" s="102">
        <f>I$4*Summary!$K42</f>
        <v>0</v>
      </c>
      <c r="J43" s="102">
        <f>$J$4*Summary!$L42</f>
        <v>14008044.118333336</v>
      </c>
      <c r="K43" s="102">
        <f>K$4*Summary!$K42</f>
        <v>0</v>
      </c>
      <c r="L43" s="102">
        <f>L$4*Summary!$L42</f>
        <v>14008044.118333336</v>
      </c>
      <c r="M43" s="518"/>
      <c r="N43" s="447"/>
      <c r="O43" s="301"/>
    </row>
    <row r="44" spans="1:15">
      <c r="A44" s="104" t="s">
        <v>123</v>
      </c>
      <c r="B44" s="3" t="s">
        <v>124</v>
      </c>
      <c r="C44" s="6">
        <f>Summary!J43</f>
        <v>16963102.685562789</v>
      </c>
      <c r="D44" s="6">
        <f>C44+SUM(Summary!H43:I43)</f>
        <v>17157786.845346197</v>
      </c>
      <c r="E44" s="6">
        <v>8632.7325478233397</v>
      </c>
      <c r="F44" s="6">
        <f>'NonFormula Support'!F64</f>
        <v>2500000</v>
      </c>
      <c r="G44" s="235">
        <f>G$4*Summary!$K43</f>
        <v>2282694.4469480598</v>
      </c>
      <c r="H44" s="235">
        <f>H$4*Summary!$L43+Summary!H43+Summary!I43</f>
        <v>6393541.0556167439</v>
      </c>
      <c r="I44" s="6">
        <f>I$4*Summary!$K43</f>
        <v>1141347.2234740299</v>
      </c>
      <c r="J44" s="6">
        <f>$J$4*Summary!$L43</f>
        <v>3099428.447916667</v>
      </c>
      <c r="K44" s="6">
        <f>K$4*Summary!$K43</f>
        <v>1141347.2234740299</v>
      </c>
      <c r="L44" s="6">
        <f>L$4*Summary!$L43</f>
        <v>3099428.447916667</v>
      </c>
      <c r="M44" s="518"/>
      <c r="N44" s="447"/>
      <c r="O44" s="301"/>
    </row>
    <row r="45" spans="1:15">
      <c r="A45" s="99" t="s">
        <v>125</v>
      </c>
      <c r="B45" s="100" t="s">
        <v>126</v>
      </c>
      <c r="C45" s="101">
        <f>Summary!J44</f>
        <v>62877558.205833338</v>
      </c>
      <c r="D45" s="101">
        <f>C45+SUM(Summary!H44:I44)</f>
        <v>63478077.9227864</v>
      </c>
      <c r="E45" s="101">
        <v>44300.585678525269</v>
      </c>
      <c r="F45" s="102">
        <v>0</v>
      </c>
      <c r="G45" s="629">
        <f>G$4*Summary!$K44</f>
        <v>0</v>
      </c>
      <c r="H45" s="629">
        <f>H$4*Summary!$L44+Summary!H44+Summary!I44</f>
        <v>32039298.819869731</v>
      </c>
      <c r="I45" s="102">
        <f>I$4*Summary!$K44</f>
        <v>0</v>
      </c>
      <c r="J45" s="102">
        <f>$J$4*Summary!$L44</f>
        <v>15719389.551458335</v>
      </c>
      <c r="K45" s="102">
        <f>K$4*Summary!$K44</f>
        <v>0</v>
      </c>
      <c r="L45" s="102">
        <f>L$4*Summary!$L44</f>
        <v>15719389.551458335</v>
      </c>
      <c r="M45" s="518"/>
      <c r="N45" s="447"/>
      <c r="O45" s="301"/>
    </row>
    <row r="46" spans="1:15">
      <c r="A46" s="104" t="s">
        <v>127</v>
      </c>
      <c r="B46" s="3" t="s">
        <v>128</v>
      </c>
      <c r="C46" s="6">
        <f>Summary!J45</f>
        <v>8664018.6211207882</v>
      </c>
      <c r="D46" s="6">
        <f>C46+SUM(Summary!H45:I45)</f>
        <v>8664018.6211207882</v>
      </c>
      <c r="E46" s="6">
        <v>7367.1133828251623</v>
      </c>
      <c r="F46" s="6">
        <v>0</v>
      </c>
      <c r="G46" s="235">
        <f>G$4*Summary!$K45</f>
        <v>240501.7220187271</v>
      </c>
      <c r="H46" s="235">
        <f>H$4*Summary!$L45+Summary!H45+Summary!I45</f>
        <v>4091507.5885416665</v>
      </c>
      <c r="I46" s="6">
        <f>I$4*Summary!$K45</f>
        <v>120250.86100936355</v>
      </c>
      <c r="J46" s="6">
        <f>$J$4*Summary!$L45</f>
        <v>2045753.7942708333</v>
      </c>
      <c r="K46" s="6">
        <f>K$4*Summary!$K45</f>
        <v>120250.86100936355</v>
      </c>
      <c r="L46" s="6">
        <f>L$4*Summary!$L45</f>
        <v>2045753.7942708333</v>
      </c>
      <c r="M46" s="518"/>
      <c r="N46" s="447"/>
      <c r="O46" s="301"/>
    </row>
    <row r="47" spans="1:15">
      <c r="A47" s="99" t="s">
        <v>129</v>
      </c>
      <c r="B47" s="100" t="s">
        <v>130</v>
      </c>
      <c r="C47" s="101">
        <f>Summary!J46</f>
        <v>13577700.834097901</v>
      </c>
      <c r="D47" s="101">
        <f>C47+SUM(Summary!H46:I46)</f>
        <v>14215865.830686903</v>
      </c>
      <c r="E47" s="101">
        <v>5496.085280956002</v>
      </c>
      <c r="F47" s="102">
        <v>0</v>
      </c>
      <c r="G47" s="629">
        <f>G$4*Summary!$K46</f>
        <v>1344803.3182989508</v>
      </c>
      <c r="H47" s="629">
        <f>H$4*Summary!$L46+Summary!H46+Summary!I46</f>
        <v>6082212.0953390012</v>
      </c>
      <c r="I47" s="102">
        <f>I$4*Summary!$K46</f>
        <v>672401.6591494754</v>
      </c>
      <c r="J47" s="102">
        <f>$J$4*Summary!$L46</f>
        <v>2722023.5493749999</v>
      </c>
      <c r="K47" s="102">
        <f>K$4*Summary!$K46</f>
        <v>672401.6591494754</v>
      </c>
      <c r="L47" s="102">
        <f>L$4*Summary!$L46</f>
        <v>2722023.5493749999</v>
      </c>
      <c r="M47" s="518"/>
      <c r="N47" s="447"/>
      <c r="O47" s="301"/>
    </row>
    <row r="48" spans="1:15">
      <c r="A48" s="104" t="s">
        <v>131</v>
      </c>
      <c r="B48" s="3" t="s">
        <v>132</v>
      </c>
      <c r="C48" s="6">
        <f>Summary!J47</f>
        <v>17152654.833333336</v>
      </c>
      <c r="D48" s="6">
        <f>C48+SUM(Summary!H47:I47)</f>
        <v>17152654.833333336</v>
      </c>
      <c r="E48" s="6">
        <v>13751.198716639541</v>
      </c>
      <c r="F48" s="6">
        <v>0</v>
      </c>
      <c r="G48" s="235">
        <f>G$4*Summary!$K47</f>
        <v>0</v>
      </c>
      <c r="H48" s="235">
        <f>H$4*Summary!$L47+Summary!H47+Summary!I47</f>
        <v>8576327.4166666679</v>
      </c>
      <c r="I48" s="6">
        <f>I$4*Summary!$K47</f>
        <v>0</v>
      </c>
      <c r="J48" s="6">
        <f>$J$4*Summary!$L47</f>
        <v>4288163.708333334</v>
      </c>
      <c r="K48" s="6">
        <f>K$4*Summary!$K47</f>
        <v>0</v>
      </c>
      <c r="L48" s="6">
        <f>L$4*Summary!$L47</f>
        <v>4288163.708333334</v>
      </c>
      <c r="M48" s="518"/>
      <c r="N48" s="447"/>
      <c r="O48" s="301"/>
    </row>
    <row r="49" spans="1:17">
      <c r="A49" s="99" t="s">
        <v>133</v>
      </c>
      <c r="B49" s="100" t="s">
        <v>134</v>
      </c>
      <c r="C49" s="101">
        <f>Summary!J48</f>
        <v>15366578.264166666</v>
      </c>
      <c r="D49" s="101">
        <f>C49+SUM(Summary!H48:I48)</f>
        <v>15916427.023656003</v>
      </c>
      <c r="E49" s="101">
        <v>9386.2167198536918</v>
      </c>
      <c r="F49" s="102">
        <v>0</v>
      </c>
      <c r="G49" s="629">
        <f>G$4*Summary!$K48</f>
        <v>0</v>
      </c>
      <c r="H49" s="629">
        <f>H$4*Summary!$L48+Summary!H48+Summary!I48</f>
        <v>8233137.8915726701</v>
      </c>
      <c r="I49" s="102">
        <f>I$4*Summary!$K48</f>
        <v>0</v>
      </c>
      <c r="J49" s="102">
        <f>$J$4*Summary!$L48</f>
        <v>3841644.5660416665</v>
      </c>
      <c r="K49" s="102">
        <f>K$4*Summary!$K48</f>
        <v>0</v>
      </c>
      <c r="L49" s="102">
        <f>L$4*Summary!$L48</f>
        <v>3841644.5660416665</v>
      </c>
      <c r="M49" s="518"/>
      <c r="N49" s="447"/>
      <c r="O49" s="301"/>
    </row>
    <row r="50" spans="1:17">
      <c r="A50" s="104" t="s">
        <v>135</v>
      </c>
      <c r="B50" s="3" t="s">
        <v>136</v>
      </c>
      <c r="C50" s="6">
        <f>Summary!J49</f>
        <v>20442671.937499996</v>
      </c>
      <c r="D50" s="6">
        <f>C50+SUM(Summary!H49:I49)</f>
        <v>21114946.850759432</v>
      </c>
      <c r="E50" s="6">
        <v>15142.159231469966</v>
      </c>
      <c r="F50" s="6">
        <f>'NonFormula Support'!F68</f>
        <v>3500000</v>
      </c>
      <c r="G50" s="235">
        <f>G$4*Summary!$K49</f>
        <v>0</v>
      </c>
      <c r="H50" s="235">
        <f>H$4*Summary!$L49+Summary!H49+Summary!I49</f>
        <v>10893610.882009434</v>
      </c>
      <c r="I50" s="6">
        <f>I$4*Summary!$K49</f>
        <v>0</v>
      </c>
      <c r="J50" s="6">
        <f>$J$4*Summary!$L49</f>
        <v>5110667.9843749991</v>
      </c>
      <c r="K50" s="6">
        <f>K$4*Summary!$K49</f>
        <v>0</v>
      </c>
      <c r="L50" s="6">
        <f>L$4*Summary!$L49</f>
        <v>5110667.9843749991</v>
      </c>
      <c r="M50" s="518"/>
      <c r="N50" s="447"/>
      <c r="O50" s="301"/>
    </row>
    <row r="51" spans="1:17">
      <c r="A51" s="99" t="s">
        <v>137</v>
      </c>
      <c r="B51" s="100" t="s">
        <v>138</v>
      </c>
      <c r="C51" s="101">
        <f>Summary!J50</f>
        <v>8867605.5806923062</v>
      </c>
      <c r="D51" s="101">
        <f>C51+SUM(Summary!H50:I50)</f>
        <v>9006005.7647245787</v>
      </c>
      <c r="E51" s="101">
        <v>3322.2531648227014</v>
      </c>
      <c r="F51" s="102">
        <v>0</v>
      </c>
      <c r="G51" s="629">
        <f>G$4*Summary!$K50</f>
        <v>1877224.8001378188</v>
      </c>
      <c r="H51" s="629">
        <f>H$4*Summary!$L50+Summary!H50+Summary!I50</f>
        <v>2694978.1742406064</v>
      </c>
      <c r="I51" s="102">
        <f>I$4*Summary!$K50</f>
        <v>938612.4000689094</v>
      </c>
      <c r="J51" s="102">
        <f>$J$4*Summary!$L50</f>
        <v>1278288.9951041669</v>
      </c>
      <c r="K51" s="102">
        <f>K$4*Summary!$K50</f>
        <v>938612.4000689094</v>
      </c>
      <c r="L51" s="102">
        <f>L$4*Summary!$L50</f>
        <v>1278288.9951041669</v>
      </c>
      <c r="M51" s="518"/>
      <c r="N51" s="447"/>
      <c r="O51" s="301"/>
    </row>
    <row r="52" spans="1:17">
      <c r="A52" s="104" t="s">
        <v>139</v>
      </c>
      <c r="B52" s="3" t="s">
        <v>140</v>
      </c>
      <c r="C52" s="6">
        <f>Summary!J51</f>
        <v>5189619.333333334</v>
      </c>
      <c r="D52" s="6">
        <f>C52+SUM(Summary!H51:I51)</f>
        <v>5189619.333333334</v>
      </c>
      <c r="E52" s="6">
        <v>4074.1047857489903</v>
      </c>
      <c r="F52" s="6">
        <v>0</v>
      </c>
      <c r="G52" s="235">
        <f>G$4*Summary!$K51</f>
        <v>0</v>
      </c>
      <c r="H52" s="235">
        <f>H$4*Summary!$L51+Summary!H51+Summary!I51</f>
        <v>2594809.666666667</v>
      </c>
      <c r="I52" s="6">
        <f>I$4*Summary!$K51</f>
        <v>0</v>
      </c>
      <c r="J52" s="6">
        <f>$J$4*Summary!$L51</f>
        <v>1297404.8333333335</v>
      </c>
      <c r="K52" s="6">
        <f>K$4*Summary!$K51</f>
        <v>0</v>
      </c>
      <c r="L52" s="6">
        <f>L$4*Summary!$L51</f>
        <v>1297404.8333333335</v>
      </c>
      <c r="M52" s="518"/>
      <c r="N52" s="447"/>
      <c r="O52" s="301"/>
    </row>
    <row r="53" spans="1:17">
      <c r="A53" s="99" t="s">
        <v>141</v>
      </c>
      <c r="B53" s="100" t="s">
        <v>142</v>
      </c>
      <c r="C53" s="101">
        <f>Summary!J52</f>
        <v>10693300.712916667</v>
      </c>
      <c r="D53" s="101">
        <f>C53+SUM(Summary!H52:I52)</f>
        <v>10795001.876816928</v>
      </c>
      <c r="E53" s="101">
        <v>7232.3027098430321</v>
      </c>
      <c r="F53" s="102">
        <v>0</v>
      </c>
      <c r="G53" s="629">
        <f>G$4*Summary!$K52</f>
        <v>0</v>
      </c>
      <c r="H53" s="629">
        <f>H$4*Summary!$L52+Summary!H52+Summary!I52</f>
        <v>5448351.5203585951</v>
      </c>
      <c r="I53" s="102">
        <f>I$4*Summary!$K52</f>
        <v>0</v>
      </c>
      <c r="J53" s="102">
        <f>$J$4*Summary!$L52</f>
        <v>2673325.1782291667</v>
      </c>
      <c r="K53" s="102">
        <f>K$4*Summary!$K52</f>
        <v>0</v>
      </c>
      <c r="L53" s="102">
        <f>L$4*Summary!$L52</f>
        <v>2673325.1782291667</v>
      </c>
      <c r="M53" s="518"/>
      <c r="N53" s="447"/>
      <c r="O53" s="301"/>
    </row>
    <row r="54" spans="1:17">
      <c r="A54" s="104" t="s">
        <v>143</v>
      </c>
      <c r="B54" s="3" t="s">
        <v>144</v>
      </c>
      <c r="C54" s="6">
        <f>Summary!J53</f>
        <v>5226293.5879949182</v>
      </c>
      <c r="D54" s="6">
        <f>C54+SUM(Summary!H53:I53)</f>
        <v>5115874.0582916122</v>
      </c>
      <c r="E54" s="6">
        <v>2364.5402864932548</v>
      </c>
      <c r="F54" s="6">
        <v>0</v>
      </c>
      <c r="G54" s="235">
        <f>G$4*Summary!$K53</f>
        <v>1103945.8344141259</v>
      </c>
      <c r="H54" s="235">
        <f>H$4*Summary!$L53+Summary!H53+Summary!I53</f>
        <v>1398781.4298800267</v>
      </c>
      <c r="I54" s="6">
        <f>I$4*Summary!$K53</f>
        <v>551972.91720706294</v>
      </c>
      <c r="J54" s="6">
        <f>$J$4*Summary!$L53</f>
        <v>754600.47979166661</v>
      </c>
      <c r="K54" s="6">
        <f>K$4*Summary!$K53</f>
        <v>551972.91720706294</v>
      </c>
      <c r="L54" s="6">
        <f>L$4*Summary!$L53</f>
        <v>754600.47979166661</v>
      </c>
      <c r="M54" s="518"/>
      <c r="N54" s="447"/>
      <c r="O54" s="301"/>
    </row>
    <row r="55" spans="1:17">
      <c r="A55" s="106" t="s">
        <v>145</v>
      </c>
      <c r="B55" s="107" t="s">
        <v>146</v>
      </c>
      <c r="C55" s="108">
        <f>Summary!J54</f>
        <v>10525192.604166668</v>
      </c>
      <c r="D55" s="108">
        <f>C55+SUM(Summary!H54:I54)</f>
        <v>10668446.521897757</v>
      </c>
      <c r="E55" s="108">
        <v>5824.0923489767592</v>
      </c>
      <c r="F55" s="109">
        <f>'NonFormula Support'!F73</f>
        <v>4500000</v>
      </c>
      <c r="G55" s="109">
        <f>G$4*Summary!$K54</f>
        <v>0</v>
      </c>
      <c r="H55" s="109">
        <f>H$4*Summary!$L54+Summary!H54+Summary!I54</f>
        <v>5405850.2198144235</v>
      </c>
      <c r="I55" s="109">
        <f>I$4*Summary!$K54</f>
        <v>0</v>
      </c>
      <c r="J55" s="109">
        <f>$J$4*Summary!$L54</f>
        <v>2631298.151041667</v>
      </c>
      <c r="K55" s="109">
        <f>K$4*Summary!$K54</f>
        <v>0</v>
      </c>
      <c r="L55" s="109">
        <f>L$4*Summary!$L54</f>
        <v>2631298.151041667</v>
      </c>
      <c r="M55" s="518"/>
      <c r="N55" s="447"/>
      <c r="O55" s="301"/>
    </row>
    <row r="56" spans="1:17" s="291" customFormat="1" ht="12.75">
      <c r="B56" s="292" t="s">
        <v>35</v>
      </c>
      <c r="C56" s="293">
        <f>SUM(C6:C55)</f>
        <v>1223893925.9555764</v>
      </c>
      <c r="D56" s="293">
        <f>SUM(D6:D55)</f>
        <v>1235782987.5727127</v>
      </c>
      <c r="E56" s="293">
        <f>SUM(E6:E55)</f>
        <v>829658.92689583986</v>
      </c>
      <c r="F56" s="293">
        <f t="shared" ref="F56:L56" si="0">SUM(F6:F55)</f>
        <v>35499921</v>
      </c>
      <c r="G56" s="293">
        <f t="shared" si="0"/>
        <v>30537230.091954961</v>
      </c>
      <c r="H56" s="293">
        <f t="shared" si="0"/>
        <v>593298794.50296938</v>
      </c>
      <c r="I56" s="293">
        <f t="shared" ref="I56:K56" si="1">SUM(I6:I55)</f>
        <v>15268615.045977481</v>
      </c>
      <c r="J56" s="293">
        <f t="shared" si="1"/>
        <v>290704866.44291657</v>
      </c>
      <c r="K56" s="293">
        <f t="shared" si="1"/>
        <v>15268615.045977481</v>
      </c>
      <c r="L56" s="293">
        <f t="shared" si="0"/>
        <v>290704866.44291657</v>
      </c>
      <c r="M56" s="519"/>
      <c r="Q56" s="519"/>
    </row>
    <row r="57" spans="1:17">
      <c r="A57" s="318"/>
    </row>
    <row r="58" spans="1:17">
      <c r="A58" s="300" t="s">
        <v>1858</v>
      </c>
      <c r="G58" s="607"/>
    </row>
  </sheetData>
  <sheetProtection algorithmName="SHA-512" hashValue="0OAngCGt6O/guV7YfxNtKMZur52RxW97fJn0QGN/2W+KVs57h2cdDD0hg+La/cUUOB9OvfrzPfp08Gpzu2Hl6w==" saltValue="Dk2wFfOkG28HijrbBC+FlQ==" spinCount="100000" sheet="1" objects="1" scenarios="1" formatColumns="0"/>
  <mergeCells count="1">
    <mergeCell ref="A3:L3"/>
  </mergeCells>
  <pageMargins left="0.25" right="0.25" top="0.25" bottom="0.25" header="0.05" footer="0.05"/>
  <pageSetup scale="42" orientation="portrait" r:id="rId1"/>
  <ignoredErrors>
    <ignoredError sqref="J6"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42C20-365B-41F5-BD97-37AF40D7FDF1}">
  <sheetPr codeName="Sheet9">
    <tabColor theme="3" tint="-0.499984740745262"/>
  </sheetPr>
  <dimension ref="A1:BAA115"/>
  <sheetViews>
    <sheetView zoomScale="91" zoomScaleNormal="100" workbookViewId="0">
      <pane xSplit="1" ySplit="5" topLeftCell="B6" activePane="bottomRight" state="frozen"/>
      <selection sqref="A1:Q1"/>
      <selection pane="topRight" sqref="A1:Q1"/>
      <selection pane="bottomLeft" sqref="A1:Q1"/>
      <selection pane="bottomRight"/>
    </sheetView>
  </sheetViews>
  <sheetFormatPr defaultColWidth="9.140625" defaultRowHeight="14.25"/>
  <cols>
    <col min="1" max="1" width="19.5703125" style="93" customWidth="1"/>
    <col min="2" max="2" width="2.7109375" style="191" customWidth="1"/>
    <col min="3" max="3" width="20.28515625" style="169" customWidth="1"/>
    <col min="4" max="6" width="15.7109375" style="169" customWidth="1"/>
    <col min="7" max="7" width="12.28515625" style="169" customWidth="1"/>
    <col min="8" max="8" width="15.7109375" style="169" customWidth="1"/>
    <col min="9" max="9" width="17.28515625" style="169" customWidth="1"/>
    <col min="10" max="10" width="15.7109375" style="169" customWidth="1"/>
    <col min="11" max="11" width="12.28515625" style="169" customWidth="1"/>
    <col min="12" max="12" width="15.28515625" style="169" customWidth="1"/>
    <col min="13" max="13" width="17.28515625" style="169" customWidth="1"/>
    <col min="14" max="14" width="12.140625" style="169" bestFit="1" customWidth="1"/>
    <col min="15" max="15" width="12.7109375" style="169" customWidth="1"/>
    <col min="16" max="16" width="14.7109375" style="169" customWidth="1"/>
    <col min="17" max="17" width="14.42578125" style="169" customWidth="1"/>
    <col min="18" max="18" width="12.5703125" style="169" customWidth="1"/>
    <col min="19" max="19" width="12.7109375" style="169" customWidth="1"/>
    <col min="20" max="20" width="14" style="169" customWidth="1"/>
    <col min="21" max="21" width="14.7109375" style="169" customWidth="1"/>
    <col min="22" max="22" width="12.140625" style="169" customWidth="1"/>
    <col min="23" max="23" width="12.7109375" style="169" customWidth="1"/>
    <col min="24" max="24" width="14.42578125" style="169" customWidth="1"/>
    <col min="25" max="25" width="13.5703125" style="169" customWidth="1"/>
    <col min="26" max="26" width="12.7109375" style="169" customWidth="1"/>
    <col min="27" max="27" width="14.28515625" style="169" customWidth="1"/>
    <col min="28" max="28" width="12.85546875" style="169" customWidth="1"/>
    <col min="29" max="29" width="12.7109375" style="169" customWidth="1"/>
    <col min="30" max="30" width="14.85546875" style="169" customWidth="1"/>
    <col min="31" max="31" width="12.28515625" style="169" customWidth="1"/>
    <col min="32" max="32" width="13.7109375" style="169" customWidth="1"/>
    <col min="33" max="33" width="12.7109375" style="169" customWidth="1"/>
    <col min="34" max="34" width="14.85546875" style="169" customWidth="1"/>
    <col min="35" max="35" width="11.5703125" style="169" customWidth="1"/>
    <col min="36" max="36" width="13.5703125" style="169" customWidth="1"/>
    <col min="37" max="37" width="12.7109375" style="169" customWidth="1"/>
    <col min="38" max="38" width="14.140625" style="169" customWidth="1"/>
    <col min="39" max="39" width="11.5703125" style="169" customWidth="1"/>
    <col min="40" max="40" width="13.85546875" style="169" customWidth="1"/>
    <col min="41" max="41" width="12.7109375" style="169" customWidth="1"/>
    <col min="42" max="42" width="14.5703125" style="169" customWidth="1"/>
    <col min="43" max="43" width="12.42578125" style="169" customWidth="1"/>
    <col min="44" max="44" width="13.7109375" style="169" customWidth="1"/>
    <col min="45" max="45" width="12.7109375" style="169" customWidth="1"/>
    <col min="46" max="46" width="14.42578125" style="169" customWidth="1"/>
    <col min="47" max="47" width="11.5703125" style="169" customWidth="1"/>
    <col min="48" max="48" width="13.7109375" style="169" customWidth="1"/>
    <col min="49" max="49" width="12.7109375" style="169" customWidth="1"/>
    <col min="50" max="50" width="16" style="169" customWidth="1"/>
    <col min="51" max="51" width="11.5703125" style="169" customWidth="1"/>
    <col min="52" max="52" width="12.28515625" style="169" bestFit="1" customWidth="1"/>
    <col min="53" max="53" width="12.7109375" style="169" customWidth="1"/>
    <col min="54" max="54" width="15.140625" style="169" customWidth="1"/>
    <col min="55" max="55" width="11.5703125" style="169" customWidth="1"/>
    <col min="56" max="57" width="12.7109375" style="169" customWidth="1"/>
    <col min="58" max="58" width="15" style="169" customWidth="1"/>
    <col min="59" max="59" width="11.5703125" style="169" customWidth="1"/>
    <col min="60" max="61" width="12.7109375" style="169" customWidth="1"/>
    <col min="62" max="62" width="16.28515625" style="169" customWidth="1"/>
    <col min="63" max="64" width="12.7109375" style="169" customWidth="1"/>
    <col min="65" max="65" width="16.140625" style="169" customWidth="1"/>
    <col min="66" max="67" width="12.7109375" style="169" customWidth="1"/>
    <col min="68" max="68" width="16.7109375" style="169" customWidth="1"/>
    <col min="69" max="16384" width="9.140625" style="93"/>
  </cols>
  <sheetData>
    <row r="1" spans="1:1379">
      <c r="A1" s="227" t="s">
        <v>2646</v>
      </c>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c r="AV1" s="167"/>
      <c r="AW1" s="167"/>
      <c r="AX1" s="167"/>
      <c r="AY1" s="167"/>
      <c r="AZ1" s="167"/>
      <c r="BA1" s="167"/>
      <c r="BB1" s="167"/>
      <c r="BC1" s="167"/>
      <c r="BD1" s="167"/>
      <c r="BE1" s="167"/>
      <c r="BF1" s="167"/>
      <c r="BG1" s="167"/>
      <c r="BH1" s="167"/>
      <c r="BI1" s="167"/>
      <c r="BJ1" s="167"/>
      <c r="BK1" s="167"/>
      <c r="BL1" s="167"/>
      <c r="BM1" s="167"/>
      <c r="BN1" s="167"/>
      <c r="BO1" s="167"/>
      <c r="BP1" s="167"/>
    </row>
    <row r="2" spans="1:1379">
      <c r="A2" s="228" t="s">
        <v>2309</v>
      </c>
      <c r="B2" s="168"/>
    </row>
    <row r="3" spans="1:1379" s="170" customFormat="1" ht="15">
      <c r="B3" s="171"/>
      <c r="C3" s="663" t="s">
        <v>149</v>
      </c>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t="s">
        <v>150</v>
      </c>
      <c r="AD3" s="663"/>
      <c r="AE3" s="663"/>
      <c r="AF3" s="663"/>
      <c r="AG3" s="663"/>
      <c r="AH3" s="663"/>
      <c r="AI3" s="663"/>
      <c r="AJ3" s="663"/>
      <c r="AK3" s="663"/>
      <c r="AL3" s="663"/>
      <c r="AM3" s="663"/>
      <c r="AN3" s="663"/>
      <c r="AO3" s="663"/>
      <c r="AP3" s="663"/>
      <c r="AQ3" s="663"/>
      <c r="AR3" s="672" t="s">
        <v>150</v>
      </c>
      <c r="AS3" s="672"/>
      <c r="AT3" s="672"/>
      <c r="AU3" s="672"/>
      <c r="AV3" s="672"/>
      <c r="AW3" s="672"/>
      <c r="AX3" s="672"/>
      <c r="AY3" s="672"/>
      <c r="AZ3" s="672"/>
      <c r="BA3" s="672"/>
      <c r="BB3" s="672"/>
      <c r="BC3" s="672"/>
      <c r="BD3" s="672"/>
      <c r="BE3" s="672"/>
      <c r="BF3" s="672"/>
      <c r="BG3" s="672"/>
      <c r="BH3" s="169"/>
      <c r="BI3" s="169"/>
      <c r="BJ3" s="169"/>
      <c r="BK3" s="169"/>
      <c r="BL3" s="169"/>
      <c r="BM3" s="169"/>
      <c r="BN3" s="169"/>
      <c r="BO3" s="169"/>
      <c r="BP3" s="169"/>
    </row>
    <row r="4" spans="1:1379" s="233" customFormat="1" ht="49.5" customHeight="1">
      <c r="A4" s="59" t="s">
        <v>151</v>
      </c>
      <c r="B4" s="234" t="s">
        <v>152</v>
      </c>
      <c r="C4" s="664" t="s">
        <v>11</v>
      </c>
      <c r="D4" s="665"/>
      <c r="E4" s="665"/>
      <c r="F4" s="666" t="s">
        <v>153</v>
      </c>
      <c r="G4" s="667"/>
      <c r="H4" s="667"/>
      <c r="I4" s="668"/>
      <c r="J4" s="666" t="s">
        <v>154</v>
      </c>
      <c r="K4" s="667"/>
      <c r="L4" s="667"/>
      <c r="M4" s="668"/>
      <c r="N4" s="669" t="s">
        <v>155</v>
      </c>
      <c r="O4" s="670"/>
      <c r="P4" s="670"/>
      <c r="Q4" s="671"/>
      <c r="R4" s="669" t="s">
        <v>156</v>
      </c>
      <c r="S4" s="670"/>
      <c r="T4" s="670"/>
      <c r="U4" s="671"/>
      <c r="V4" s="669" t="s">
        <v>157</v>
      </c>
      <c r="W4" s="670"/>
      <c r="X4" s="671"/>
      <c r="Y4" s="669" t="s">
        <v>158</v>
      </c>
      <c r="Z4" s="670"/>
      <c r="AA4" s="671"/>
      <c r="AB4" s="669" t="s">
        <v>1978</v>
      </c>
      <c r="AC4" s="670"/>
      <c r="AD4" s="670"/>
      <c r="AE4" s="671"/>
      <c r="AF4" s="669" t="s">
        <v>1975</v>
      </c>
      <c r="AG4" s="670"/>
      <c r="AH4" s="670"/>
      <c r="AI4" s="671"/>
      <c r="AJ4" s="669" t="s">
        <v>159</v>
      </c>
      <c r="AK4" s="670"/>
      <c r="AL4" s="670"/>
      <c r="AM4" s="671"/>
      <c r="AN4" s="669" t="s">
        <v>160</v>
      </c>
      <c r="AO4" s="670"/>
      <c r="AP4" s="670"/>
      <c r="AQ4" s="671"/>
      <c r="AR4" s="669" t="s">
        <v>161</v>
      </c>
      <c r="AS4" s="670"/>
      <c r="AT4" s="670"/>
      <c r="AU4" s="671"/>
      <c r="AV4" s="669" t="s">
        <v>31</v>
      </c>
      <c r="AW4" s="670"/>
      <c r="AX4" s="670"/>
      <c r="AY4" s="671"/>
      <c r="AZ4" s="669" t="s">
        <v>162</v>
      </c>
      <c r="BA4" s="670"/>
      <c r="BB4" s="670"/>
      <c r="BC4" s="671"/>
      <c r="BD4" s="669" t="s">
        <v>34</v>
      </c>
      <c r="BE4" s="670"/>
      <c r="BF4" s="670"/>
      <c r="BG4" s="671"/>
      <c r="BH4" s="669" t="s">
        <v>1921</v>
      </c>
      <c r="BI4" s="670"/>
      <c r="BJ4" s="671"/>
      <c r="BK4" s="669" t="s">
        <v>1922</v>
      </c>
      <c r="BL4" s="670"/>
      <c r="BM4" s="671"/>
      <c r="BN4" s="669" t="s">
        <v>1923</v>
      </c>
      <c r="BO4" s="670"/>
      <c r="BP4" s="670"/>
      <c r="BQ4" s="172"/>
      <c r="BR4" s="172"/>
      <c r="BS4" s="172"/>
      <c r="BT4" s="172"/>
      <c r="BU4" s="172"/>
      <c r="BV4" s="172"/>
      <c r="BW4" s="172"/>
      <c r="BX4" s="172"/>
      <c r="BY4" s="172"/>
      <c r="BZ4" s="172"/>
      <c r="CA4" s="172"/>
      <c r="CB4" s="172"/>
      <c r="CC4" s="172"/>
      <c r="CD4" s="172"/>
      <c r="CE4" s="172"/>
      <c r="CF4" s="172"/>
      <c r="CG4" s="172"/>
      <c r="CH4" s="172"/>
      <c r="CI4" s="172"/>
      <c r="CJ4" s="172"/>
      <c r="CK4" s="172"/>
      <c r="CL4" s="172"/>
      <c r="CM4" s="172"/>
      <c r="CN4" s="172"/>
      <c r="CO4" s="172"/>
      <c r="CP4" s="172"/>
      <c r="CQ4" s="172"/>
      <c r="CR4" s="172"/>
      <c r="CS4" s="172"/>
      <c r="CT4" s="172"/>
      <c r="CU4" s="172"/>
      <c r="CV4" s="172"/>
      <c r="CW4" s="172"/>
      <c r="CX4" s="172"/>
      <c r="CY4" s="172"/>
      <c r="CZ4" s="172"/>
      <c r="DA4" s="172"/>
      <c r="DB4" s="172"/>
      <c r="DC4" s="172"/>
      <c r="DD4" s="172"/>
      <c r="DE4" s="172"/>
      <c r="DF4" s="172"/>
      <c r="DG4" s="172"/>
      <c r="DH4" s="172"/>
      <c r="DI4" s="172"/>
      <c r="DJ4" s="172"/>
      <c r="DK4" s="172"/>
      <c r="DL4" s="172"/>
      <c r="DM4" s="172"/>
      <c r="DN4" s="172"/>
      <c r="DO4" s="172"/>
      <c r="DP4" s="172"/>
      <c r="DQ4" s="172"/>
      <c r="DR4" s="172"/>
      <c r="DS4" s="172"/>
      <c r="DT4" s="172"/>
      <c r="DU4" s="172"/>
      <c r="DV4" s="172"/>
      <c r="DW4" s="172"/>
      <c r="DX4" s="172"/>
      <c r="DY4" s="172"/>
      <c r="DZ4" s="172"/>
      <c r="EA4" s="172"/>
      <c r="EB4" s="172"/>
      <c r="EC4" s="172"/>
      <c r="ED4" s="172"/>
      <c r="EE4" s="172"/>
      <c r="EF4" s="172"/>
      <c r="EG4" s="172"/>
      <c r="EH4" s="172"/>
      <c r="EI4" s="172"/>
      <c r="EJ4" s="172"/>
      <c r="EK4" s="172"/>
      <c r="EL4" s="172"/>
      <c r="EM4" s="172"/>
      <c r="EN4" s="172"/>
      <c r="EO4" s="172"/>
      <c r="EP4" s="172"/>
      <c r="EQ4" s="172"/>
      <c r="ER4" s="172"/>
      <c r="ES4" s="172"/>
      <c r="ET4" s="172"/>
      <c r="EU4" s="172"/>
      <c r="EV4" s="172"/>
      <c r="EW4" s="172"/>
      <c r="EX4" s="172"/>
      <c r="EY4" s="172"/>
      <c r="EZ4" s="172"/>
      <c r="FA4" s="172"/>
      <c r="FB4" s="172"/>
      <c r="FC4" s="172"/>
      <c r="FD4" s="172"/>
      <c r="FE4" s="172"/>
      <c r="FF4" s="172"/>
      <c r="FG4" s="172"/>
      <c r="FH4" s="172"/>
      <c r="FI4" s="172"/>
      <c r="FJ4" s="172"/>
      <c r="FK4" s="172"/>
      <c r="FL4" s="172"/>
      <c r="FM4" s="172"/>
      <c r="FN4" s="172"/>
      <c r="FO4" s="172"/>
      <c r="FP4" s="172"/>
      <c r="FQ4" s="172"/>
      <c r="FR4" s="172"/>
      <c r="FS4" s="172"/>
      <c r="FT4" s="172"/>
      <c r="FU4" s="172"/>
      <c r="FV4" s="172"/>
      <c r="FW4" s="172"/>
      <c r="FX4" s="172"/>
      <c r="FY4" s="172"/>
      <c r="FZ4" s="172"/>
      <c r="GA4" s="172"/>
      <c r="GB4" s="172"/>
      <c r="GC4" s="172"/>
      <c r="GD4" s="172"/>
      <c r="GE4" s="172"/>
      <c r="GF4" s="172"/>
      <c r="GG4" s="172"/>
      <c r="GH4" s="172"/>
      <c r="GI4" s="172"/>
      <c r="GJ4" s="172"/>
      <c r="GK4" s="172"/>
      <c r="GL4" s="172"/>
      <c r="GM4" s="172"/>
      <c r="GN4" s="172"/>
      <c r="GO4" s="172"/>
      <c r="GP4" s="172"/>
      <c r="GQ4" s="172"/>
      <c r="GR4" s="172"/>
      <c r="GS4" s="172"/>
      <c r="GT4" s="172"/>
      <c r="GU4" s="172"/>
      <c r="GV4" s="172"/>
      <c r="GW4" s="172"/>
      <c r="GX4" s="172"/>
      <c r="GY4" s="172"/>
      <c r="GZ4" s="172"/>
      <c r="HA4" s="172"/>
      <c r="HB4" s="172"/>
      <c r="HC4" s="172"/>
      <c r="HD4" s="172"/>
      <c r="HE4" s="172"/>
      <c r="HF4" s="172"/>
      <c r="HG4" s="172"/>
      <c r="HH4" s="172"/>
      <c r="HI4" s="172"/>
      <c r="HJ4" s="172"/>
      <c r="HK4" s="172"/>
      <c r="HL4" s="172"/>
      <c r="HM4" s="172"/>
      <c r="HN4" s="172"/>
      <c r="HO4" s="172"/>
      <c r="HP4" s="172"/>
      <c r="HQ4" s="172"/>
      <c r="HR4" s="172"/>
      <c r="HS4" s="172"/>
      <c r="HT4" s="172"/>
      <c r="HU4" s="172"/>
      <c r="HV4" s="172"/>
      <c r="HW4" s="172"/>
      <c r="HX4" s="172"/>
      <c r="HY4" s="172"/>
      <c r="HZ4" s="172"/>
      <c r="IA4" s="172"/>
      <c r="IB4" s="172"/>
      <c r="IC4" s="172"/>
      <c r="ID4" s="172"/>
      <c r="IE4" s="172"/>
      <c r="IF4" s="172"/>
      <c r="IG4" s="172"/>
      <c r="IH4" s="172"/>
      <c r="II4" s="172"/>
      <c r="IJ4" s="172"/>
      <c r="IK4" s="172"/>
      <c r="IL4" s="172"/>
      <c r="IM4" s="172"/>
      <c r="IN4" s="172"/>
      <c r="IO4" s="172"/>
      <c r="IP4" s="172"/>
      <c r="IQ4" s="172"/>
      <c r="IR4" s="172"/>
      <c r="IS4" s="172"/>
      <c r="IT4" s="172"/>
      <c r="IU4" s="172"/>
      <c r="IV4" s="172"/>
      <c r="IW4" s="172"/>
      <c r="IX4" s="172"/>
      <c r="IY4" s="172"/>
      <c r="IZ4" s="172"/>
      <c r="JA4" s="172"/>
      <c r="JB4" s="172"/>
      <c r="JC4" s="172"/>
      <c r="JD4" s="172"/>
      <c r="JE4" s="172"/>
      <c r="JF4" s="172"/>
      <c r="JG4" s="172"/>
      <c r="JH4" s="172"/>
      <c r="JI4" s="172"/>
      <c r="JJ4" s="172"/>
      <c r="JK4" s="172"/>
      <c r="JL4" s="172"/>
      <c r="JM4" s="172"/>
      <c r="JN4" s="172"/>
      <c r="JO4" s="172"/>
      <c r="JP4" s="172"/>
      <c r="JQ4" s="172"/>
      <c r="JR4" s="172"/>
      <c r="JS4" s="172"/>
      <c r="JT4" s="172"/>
      <c r="JU4" s="172"/>
      <c r="JV4" s="172"/>
      <c r="JW4" s="172"/>
      <c r="JX4" s="172"/>
      <c r="JY4" s="172"/>
      <c r="JZ4" s="172"/>
      <c r="KA4" s="172"/>
      <c r="KB4" s="172"/>
      <c r="KC4" s="172"/>
      <c r="KD4" s="172"/>
      <c r="KE4" s="172"/>
      <c r="KF4" s="172"/>
      <c r="KG4" s="172"/>
      <c r="KH4" s="172"/>
      <c r="KI4" s="172"/>
      <c r="KJ4" s="172"/>
      <c r="KK4" s="172"/>
      <c r="KL4" s="172"/>
      <c r="KM4" s="172"/>
      <c r="KN4" s="172"/>
      <c r="KO4" s="172"/>
      <c r="KP4" s="172"/>
      <c r="KQ4" s="172"/>
      <c r="KR4" s="172"/>
      <c r="KS4" s="172"/>
      <c r="KT4" s="172"/>
      <c r="KU4" s="172"/>
      <c r="KV4" s="172"/>
      <c r="KW4" s="172"/>
      <c r="KX4" s="172"/>
      <c r="KY4" s="172"/>
      <c r="KZ4" s="172"/>
      <c r="LA4" s="172"/>
      <c r="LB4" s="172"/>
      <c r="LC4" s="172"/>
      <c r="LD4" s="172"/>
      <c r="LE4" s="172"/>
      <c r="LF4" s="172"/>
      <c r="LG4" s="172"/>
      <c r="LH4" s="172"/>
      <c r="LI4" s="172"/>
      <c r="LJ4" s="172"/>
      <c r="LK4" s="172"/>
      <c r="LL4" s="172"/>
      <c r="LM4" s="172"/>
      <c r="LN4" s="172"/>
      <c r="LO4" s="172"/>
      <c r="LP4" s="172"/>
      <c r="LQ4" s="172"/>
      <c r="LR4" s="172"/>
      <c r="LS4" s="172"/>
      <c r="LT4" s="172"/>
      <c r="LU4" s="172"/>
      <c r="LV4" s="172"/>
      <c r="LW4" s="172"/>
      <c r="LX4" s="172"/>
      <c r="LY4" s="172"/>
      <c r="LZ4" s="172"/>
      <c r="MA4" s="172"/>
      <c r="MB4" s="172"/>
      <c r="MC4" s="172"/>
      <c r="MD4" s="172"/>
      <c r="ME4" s="172"/>
      <c r="MF4" s="172"/>
      <c r="MG4" s="172"/>
      <c r="MH4" s="172"/>
      <c r="MI4" s="172"/>
      <c r="MJ4" s="172"/>
      <c r="MK4" s="172"/>
      <c r="ML4" s="172"/>
      <c r="MM4" s="172"/>
      <c r="MN4" s="172"/>
      <c r="MO4" s="172"/>
      <c r="MP4" s="172"/>
      <c r="MQ4" s="172"/>
      <c r="MR4" s="172"/>
      <c r="MS4" s="172"/>
      <c r="MT4" s="172"/>
      <c r="MU4" s="172"/>
      <c r="MV4" s="172"/>
      <c r="MW4" s="172"/>
      <c r="MX4" s="172"/>
      <c r="MY4" s="172"/>
      <c r="MZ4" s="172"/>
      <c r="NA4" s="172"/>
      <c r="NB4" s="172"/>
      <c r="NC4" s="172"/>
      <c r="ND4" s="172"/>
      <c r="NE4" s="172"/>
      <c r="NF4" s="172"/>
      <c r="NG4" s="172"/>
      <c r="NH4" s="172"/>
      <c r="NI4" s="172"/>
      <c r="NJ4" s="172"/>
      <c r="NK4" s="172"/>
      <c r="NL4" s="172"/>
      <c r="NM4" s="172"/>
      <c r="NN4" s="172"/>
      <c r="NO4" s="172"/>
      <c r="NP4" s="172"/>
      <c r="NQ4" s="172"/>
      <c r="NR4" s="172"/>
      <c r="NS4" s="172"/>
      <c r="NT4" s="172"/>
      <c r="NU4" s="172"/>
      <c r="NV4" s="172"/>
      <c r="NW4" s="172"/>
      <c r="NX4" s="172"/>
      <c r="NY4" s="172"/>
      <c r="NZ4" s="172"/>
      <c r="OA4" s="172"/>
      <c r="OB4" s="172"/>
      <c r="OC4" s="172"/>
      <c r="OD4" s="172"/>
      <c r="OE4" s="172"/>
      <c r="OF4" s="172"/>
      <c r="OG4" s="172"/>
      <c r="OH4" s="172"/>
      <c r="OI4" s="172"/>
      <c r="OJ4" s="172"/>
      <c r="OK4" s="172"/>
      <c r="OL4" s="172"/>
      <c r="OM4" s="172"/>
      <c r="ON4" s="172"/>
      <c r="OO4" s="172"/>
      <c r="OP4" s="172"/>
      <c r="OQ4" s="172"/>
      <c r="OR4" s="172"/>
      <c r="OS4" s="172"/>
      <c r="OT4" s="172"/>
      <c r="OU4" s="172"/>
      <c r="OV4" s="172"/>
      <c r="OW4" s="172"/>
      <c r="OX4" s="172"/>
      <c r="OY4" s="172"/>
      <c r="OZ4" s="172"/>
      <c r="PA4" s="172"/>
      <c r="PB4" s="172"/>
      <c r="PC4" s="172"/>
      <c r="PD4" s="172"/>
      <c r="PE4" s="172"/>
      <c r="PF4" s="172"/>
      <c r="PG4" s="172"/>
      <c r="PH4" s="172"/>
      <c r="PI4" s="172"/>
      <c r="PJ4" s="172"/>
      <c r="PK4" s="172"/>
      <c r="PL4" s="172"/>
      <c r="PM4" s="172"/>
      <c r="PN4" s="172"/>
      <c r="PO4" s="172"/>
      <c r="PP4" s="172"/>
      <c r="PQ4" s="172"/>
      <c r="PR4" s="172"/>
      <c r="PS4" s="172"/>
      <c r="PT4" s="172"/>
      <c r="PU4" s="172"/>
      <c r="PV4" s="172"/>
      <c r="PW4" s="172"/>
      <c r="PX4" s="172"/>
      <c r="PY4" s="172"/>
      <c r="PZ4" s="172"/>
      <c r="QA4" s="172"/>
      <c r="QB4" s="172"/>
      <c r="QC4" s="172"/>
      <c r="QD4" s="172"/>
      <c r="QE4" s="172"/>
      <c r="QF4" s="172"/>
      <c r="QG4" s="172"/>
      <c r="QH4" s="172"/>
      <c r="QI4" s="172"/>
      <c r="QJ4" s="172"/>
      <c r="QK4" s="172"/>
      <c r="QL4" s="172"/>
      <c r="QM4" s="172"/>
      <c r="QN4" s="172"/>
      <c r="QO4" s="172"/>
      <c r="QP4" s="172"/>
      <c r="QQ4" s="172"/>
      <c r="QR4" s="172"/>
      <c r="QS4" s="172"/>
      <c r="QT4" s="172"/>
      <c r="QU4" s="172"/>
      <c r="QV4" s="172"/>
      <c r="QW4" s="172"/>
      <c r="QX4" s="172"/>
      <c r="QY4" s="172"/>
      <c r="QZ4" s="172"/>
      <c r="RA4" s="172"/>
      <c r="RB4" s="172"/>
      <c r="RC4" s="172"/>
      <c r="RD4" s="172"/>
      <c r="RE4" s="172"/>
      <c r="RF4" s="172"/>
      <c r="RG4" s="172"/>
      <c r="RH4" s="172"/>
      <c r="RI4" s="172"/>
      <c r="RJ4" s="172"/>
      <c r="RK4" s="172"/>
      <c r="RL4" s="172"/>
      <c r="RM4" s="172"/>
      <c r="RN4" s="172"/>
      <c r="RO4" s="172"/>
      <c r="RP4" s="172"/>
      <c r="RQ4" s="172"/>
      <c r="RR4" s="172"/>
      <c r="RS4" s="172"/>
      <c r="RT4" s="172"/>
      <c r="RU4" s="172"/>
      <c r="RV4" s="172"/>
      <c r="RW4" s="172"/>
      <c r="RX4" s="172"/>
      <c r="RY4" s="172"/>
      <c r="RZ4" s="172"/>
      <c r="SA4" s="172"/>
      <c r="SB4" s="172"/>
      <c r="SC4" s="172"/>
      <c r="SD4" s="172"/>
      <c r="SE4" s="172"/>
      <c r="SF4" s="172"/>
      <c r="SG4" s="172"/>
      <c r="SH4" s="172"/>
      <c r="SI4" s="172"/>
      <c r="SJ4" s="172"/>
      <c r="SK4" s="172"/>
      <c r="SL4" s="172"/>
      <c r="SM4" s="172"/>
      <c r="SN4" s="172"/>
      <c r="SO4" s="172"/>
      <c r="SP4" s="172"/>
      <c r="SQ4" s="172"/>
      <c r="SR4" s="172"/>
      <c r="SS4" s="172"/>
      <c r="ST4" s="172"/>
      <c r="SU4" s="172"/>
      <c r="SV4" s="172"/>
      <c r="SW4" s="172"/>
      <c r="SX4" s="172"/>
      <c r="SY4" s="172"/>
      <c r="SZ4" s="172"/>
      <c r="TA4" s="172"/>
      <c r="TB4" s="172"/>
      <c r="TC4" s="172"/>
      <c r="TD4" s="172"/>
      <c r="TE4" s="172"/>
      <c r="TF4" s="172"/>
      <c r="TG4" s="172"/>
      <c r="TH4" s="172"/>
      <c r="TI4" s="172"/>
      <c r="TJ4" s="172"/>
      <c r="TK4" s="172"/>
      <c r="TL4" s="172"/>
      <c r="TM4" s="172"/>
      <c r="TN4" s="172"/>
      <c r="TO4" s="172"/>
      <c r="TP4" s="172"/>
      <c r="TQ4" s="172"/>
      <c r="TR4" s="172"/>
      <c r="TS4" s="172"/>
      <c r="TT4" s="172"/>
      <c r="TU4" s="172"/>
      <c r="TV4" s="172"/>
      <c r="TW4" s="172"/>
      <c r="TX4" s="172"/>
      <c r="TY4" s="172"/>
      <c r="TZ4" s="172"/>
      <c r="UA4" s="172"/>
      <c r="UB4" s="172"/>
      <c r="UC4" s="172"/>
      <c r="UD4" s="172"/>
      <c r="UE4" s="172"/>
      <c r="UF4" s="172"/>
      <c r="UG4" s="172"/>
      <c r="UH4" s="172"/>
      <c r="UI4" s="172"/>
      <c r="UJ4" s="172"/>
      <c r="UK4" s="172"/>
      <c r="UL4" s="172"/>
      <c r="UM4" s="172"/>
      <c r="UN4" s="172"/>
      <c r="UO4" s="172"/>
      <c r="UP4" s="172"/>
      <c r="UQ4" s="172"/>
      <c r="UR4" s="172"/>
      <c r="US4" s="172"/>
      <c r="UT4" s="172"/>
      <c r="UU4" s="172"/>
      <c r="UV4" s="172"/>
      <c r="UW4" s="172"/>
      <c r="UX4" s="172"/>
      <c r="UY4" s="172"/>
      <c r="UZ4" s="172"/>
      <c r="VA4" s="172"/>
      <c r="VB4" s="172"/>
      <c r="VC4" s="172"/>
      <c r="VD4" s="172"/>
      <c r="VE4" s="172"/>
      <c r="VF4" s="172"/>
      <c r="VG4" s="172"/>
      <c r="VH4" s="172"/>
      <c r="VI4" s="172"/>
      <c r="VJ4" s="172"/>
      <c r="VK4" s="172"/>
      <c r="VL4" s="172"/>
      <c r="VM4" s="172"/>
      <c r="VN4" s="172"/>
      <c r="VO4" s="172"/>
      <c r="VP4" s="172"/>
      <c r="VQ4" s="172"/>
      <c r="VR4" s="172"/>
      <c r="VS4" s="172"/>
      <c r="VT4" s="172"/>
      <c r="VU4" s="172"/>
      <c r="VV4" s="172"/>
      <c r="VW4" s="172"/>
      <c r="VX4" s="172"/>
      <c r="VY4" s="172"/>
      <c r="VZ4" s="172"/>
      <c r="WA4" s="172"/>
      <c r="WB4" s="172"/>
      <c r="WC4" s="172"/>
      <c r="WD4" s="172"/>
      <c r="WE4" s="172"/>
      <c r="WF4" s="172"/>
      <c r="WG4" s="172"/>
      <c r="WH4" s="172"/>
      <c r="WI4" s="172"/>
      <c r="WJ4" s="172"/>
      <c r="WK4" s="172"/>
      <c r="WL4" s="172"/>
      <c r="WM4" s="172"/>
      <c r="WN4" s="172"/>
      <c r="WO4" s="172"/>
      <c r="WP4" s="172"/>
      <c r="WQ4" s="172"/>
      <c r="WR4" s="172"/>
      <c r="WS4" s="172"/>
      <c r="WT4" s="172"/>
      <c r="WU4" s="172"/>
      <c r="WV4" s="172"/>
      <c r="WW4" s="172"/>
      <c r="WX4" s="172"/>
      <c r="WY4" s="172"/>
      <c r="WZ4" s="172"/>
      <c r="XA4" s="172"/>
      <c r="XB4" s="172"/>
      <c r="XC4" s="172"/>
      <c r="XD4" s="172"/>
      <c r="XE4" s="172"/>
      <c r="XF4" s="172"/>
      <c r="XG4" s="172"/>
      <c r="XH4" s="172"/>
      <c r="XI4" s="172"/>
      <c r="XJ4" s="172"/>
      <c r="XK4" s="172"/>
      <c r="XL4" s="172"/>
      <c r="XM4" s="172"/>
      <c r="XN4" s="172"/>
      <c r="XO4" s="172"/>
      <c r="XP4" s="172"/>
      <c r="XQ4" s="172"/>
      <c r="XR4" s="172"/>
      <c r="XS4" s="172"/>
      <c r="XT4" s="172"/>
      <c r="XU4" s="172"/>
      <c r="XV4" s="172"/>
      <c r="XW4" s="172"/>
      <c r="XX4" s="172"/>
      <c r="XY4" s="172"/>
      <c r="XZ4" s="172"/>
      <c r="YA4" s="172"/>
      <c r="YB4" s="172"/>
      <c r="YC4" s="172"/>
      <c r="YD4" s="172"/>
      <c r="YE4" s="172"/>
      <c r="YF4" s="172"/>
      <c r="YG4" s="172"/>
      <c r="YH4" s="172"/>
      <c r="YI4" s="172"/>
      <c r="YJ4" s="172"/>
      <c r="YK4" s="172"/>
      <c r="YL4" s="172"/>
      <c r="YM4" s="172"/>
      <c r="YN4" s="172"/>
      <c r="YO4" s="172"/>
      <c r="YP4" s="172"/>
      <c r="YQ4" s="172"/>
      <c r="YR4" s="172"/>
      <c r="YS4" s="172"/>
      <c r="YT4" s="172"/>
      <c r="YU4" s="172"/>
      <c r="YV4" s="172"/>
      <c r="YW4" s="172"/>
      <c r="YX4" s="172"/>
      <c r="YY4" s="172"/>
      <c r="YZ4" s="172"/>
      <c r="ZA4" s="172"/>
      <c r="ZB4" s="172"/>
      <c r="ZC4" s="172"/>
      <c r="ZD4" s="172"/>
      <c r="ZE4" s="172"/>
      <c r="ZF4" s="172"/>
      <c r="ZG4" s="172"/>
      <c r="ZH4" s="172"/>
      <c r="ZI4" s="172"/>
      <c r="ZJ4" s="172"/>
      <c r="ZK4" s="172"/>
      <c r="ZL4" s="172"/>
      <c r="ZM4" s="172"/>
      <c r="ZN4" s="172"/>
      <c r="ZO4" s="172"/>
      <c r="ZP4" s="172"/>
      <c r="ZQ4" s="172"/>
      <c r="ZR4" s="172"/>
      <c r="ZS4" s="172"/>
      <c r="ZT4" s="172"/>
      <c r="ZU4" s="172"/>
      <c r="ZV4" s="172"/>
      <c r="ZW4" s="172"/>
      <c r="ZX4" s="172"/>
      <c r="ZY4" s="172"/>
      <c r="ZZ4" s="172"/>
      <c r="AAA4" s="172"/>
      <c r="AAB4" s="172"/>
      <c r="AAC4" s="172"/>
      <c r="AAD4" s="172"/>
      <c r="AAE4" s="172"/>
      <c r="AAF4" s="172"/>
      <c r="AAG4" s="172"/>
      <c r="AAH4" s="172"/>
      <c r="AAI4" s="172"/>
      <c r="AAJ4" s="172"/>
      <c r="AAK4" s="172"/>
      <c r="AAL4" s="172"/>
      <c r="AAM4" s="172"/>
      <c r="AAN4" s="172"/>
      <c r="AAO4" s="172"/>
      <c r="AAP4" s="172"/>
      <c r="AAQ4" s="172"/>
      <c r="AAR4" s="172"/>
      <c r="AAS4" s="172"/>
      <c r="AAT4" s="172"/>
      <c r="AAU4" s="172"/>
      <c r="AAV4" s="172"/>
      <c r="AAW4" s="172"/>
      <c r="AAX4" s="172"/>
      <c r="AAY4" s="172"/>
      <c r="AAZ4" s="172"/>
      <c r="ABA4" s="172"/>
      <c r="ABB4" s="172"/>
      <c r="ABC4" s="172"/>
      <c r="ABD4" s="172"/>
      <c r="ABE4" s="172"/>
      <c r="ABF4" s="172"/>
      <c r="ABG4" s="172"/>
      <c r="ABH4" s="172"/>
      <c r="ABI4" s="172"/>
      <c r="ABJ4" s="172"/>
      <c r="ABK4" s="172"/>
      <c r="ABL4" s="172"/>
      <c r="ABM4" s="172"/>
      <c r="ABN4" s="172"/>
      <c r="ABO4" s="172"/>
      <c r="ABP4" s="172"/>
      <c r="ABQ4" s="172"/>
      <c r="ABR4" s="172"/>
      <c r="ABS4" s="172"/>
      <c r="ABT4" s="172"/>
      <c r="ABU4" s="172"/>
      <c r="ABV4" s="172"/>
      <c r="ABW4" s="172"/>
      <c r="ABX4" s="172"/>
      <c r="ABY4" s="172"/>
      <c r="ABZ4" s="172"/>
      <c r="ACA4" s="172"/>
      <c r="ACB4" s="172"/>
      <c r="ACC4" s="172"/>
      <c r="ACD4" s="172"/>
      <c r="ACE4" s="172"/>
      <c r="ACF4" s="172"/>
      <c r="ACG4" s="172"/>
      <c r="ACH4" s="172"/>
      <c r="ACI4" s="172"/>
      <c r="ACJ4" s="172"/>
      <c r="ACK4" s="172"/>
      <c r="ACL4" s="172"/>
      <c r="ACM4" s="172"/>
      <c r="ACN4" s="172"/>
      <c r="ACO4" s="172"/>
      <c r="ACP4" s="172"/>
      <c r="ACQ4" s="172"/>
      <c r="ACR4" s="172"/>
      <c r="ACS4" s="172"/>
      <c r="ACT4" s="172"/>
      <c r="ACU4" s="172"/>
      <c r="ACV4" s="172"/>
      <c r="ACW4" s="172"/>
      <c r="ACX4" s="172"/>
      <c r="ACY4" s="172"/>
      <c r="ACZ4" s="172"/>
      <c r="ADA4" s="172"/>
      <c r="ADB4" s="172"/>
      <c r="ADC4" s="172"/>
      <c r="ADD4" s="172"/>
      <c r="ADE4" s="172"/>
      <c r="ADF4" s="172"/>
      <c r="ADG4" s="172"/>
      <c r="ADH4" s="172"/>
      <c r="ADI4" s="172"/>
      <c r="ADJ4" s="172"/>
      <c r="ADK4" s="172"/>
      <c r="ADL4" s="172"/>
      <c r="ADM4" s="172"/>
      <c r="ADN4" s="172"/>
      <c r="ADO4" s="172"/>
      <c r="ADP4" s="172"/>
      <c r="ADQ4" s="172"/>
      <c r="ADR4" s="172"/>
      <c r="ADS4" s="172"/>
      <c r="ADT4" s="172"/>
      <c r="ADU4" s="172"/>
      <c r="ADV4" s="172"/>
      <c r="ADW4" s="172"/>
      <c r="ADX4" s="172"/>
      <c r="ADY4" s="172"/>
      <c r="ADZ4" s="172"/>
      <c r="AEA4" s="172"/>
      <c r="AEB4" s="172"/>
      <c r="AEC4" s="172"/>
      <c r="AED4" s="172"/>
      <c r="AEE4" s="172"/>
      <c r="AEF4" s="172"/>
      <c r="AEG4" s="172"/>
      <c r="AEH4" s="172"/>
      <c r="AEI4" s="172"/>
      <c r="AEJ4" s="172"/>
      <c r="AEK4" s="172"/>
      <c r="AEL4" s="172"/>
      <c r="AEM4" s="172"/>
      <c r="AEN4" s="172"/>
      <c r="AEO4" s="172"/>
      <c r="AEP4" s="172"/>
      <c r="AEQ4" s="172"/>
      <c r="AER4" s="172"/>
      <c r="AES4" s="172"/>
      <c r="AET4" s="172"/>
      <c r="AEU4" s="172"/>
      <c r="AEV4" s="172"/>
      <c r="AEW4" s="172"/>
      <c r="AEX4" s="172"/>
      <c r="AEY4" s="172"/>
      <c r="AEZ4" s="172"/>
      <c r="AFA4" s="172"/>
      <c r="AFB4" s="172"/>
      <c r="AFC4" s="172"/>
      <c r="AFD4" s="172"/>
      <c r="AFE4" s="172"/>
      <c r="AFF4" s="172"/>
      <c r="AFG4" s="172"/>
      <c r="AFH4" s="172"/>
      <c r="AFI4" s="172"/>
      <c r="AFJ4" s="172"/>
      <c r="AFK4" s="172"/>
      <c r="AFL4" s="172"/>
      <c r="AFM4" s="172"/>
      <c r="AFN4" s="172"/>
      <c r="AFO4" s="172"/>
      <c r="AFP4" s="172"/>
      <c r="AFQ4" s="172"/>
      <c r="AFR4" s="172"/>
      <c r="AFS4" s="172"/>
      <c r="AFT4" s="172"/>
      <c r="AFU4" s="172"/>
      <c r="AFV4" s="172"/>
      <c r="AFW4" s="172"/>
      <c r="AFX4" s="172"/>
      <c r="AFY4" s="172"/>
      <c r="AFZ4" s="172"/>
      <c r="AGA4" s="172"/>
      <c r="AGB4" s="172"/>
      <c r="AGC4" s="172"/>
      <c r="AGD4" s="172"/>
      <c r="AGE4" s="172"/>
      <c r="AGF4" s="172"/>
      <c r="AGG4" s="172"/>
      <c r="AGH4" s="172"/>
      <c r="AGI4" s="172"/>
      <c r="AGJ4" s="172"/>
      <c r="AGK4" s="172"/>
      <c r="AGL4" s="172"/>
      <c r="AGM4" s="172"/>
      <c r="AGN4" s="172"/>
      <c r="AGO4" s="172"/>
      <c r="AGP4" s="172"/>
      <c r="AGQ4" s="172"/>
      <c r="AGR4" s="172"/>
      <c r="AGS4" s="172"/>
      <c r="AGT4" s="172"/>
      <c r="AGU4" s="172"/>
      <c r="AGV4" s="172"/>
      <c r="AGW4" s="172"/>
      <c r="AGX4" s="172"/>
      <c r="AGY4" s="172"/>
      <c r="AGZ4" s="172"/>
      <c r="AHA4" s="172"/>
      <c r="AHB4" s="172"/>
      <c r="AHC4" s="172"/>
      <c r="AHD4" s="172"/>
      <c r="AHE4" s="172"/>
      <c r="AHF4" s="172"/>
      <c r="AHG4" s="172"/>
      <c r="AHH4" s="172"/>
      <c r="AHI4" s="172"/>
      <c r="AHJ4" s="172"/>
      <c r="AHK4" s="172"/>
      <c r="AHL4" s="172"/>
      <c r="AHM4" s="172"/>
      <c r="AHN4" s="172"/>
      <c r="AHO4" s="172"/>
      <c r="AHP4" s="172"/>
      <c r="AHQ4" s="172"/>
      <c r="AHR4" s="172"/>
      <c r="AHS4" s="172"/>
      <c r="AHT4" s="172"/>
      <c r="AHU4" s="172"/>
      <c r="AHV4" s="172"/>
      <c r="AHW4" s="172"/>
      <c r="AHX4" s="172"/>
      <c r="AHY4" s="172"/>
      <c r="AHZ4" s="172"/>
      <c r="AIA4" s="172"/>
      <c r="AIB4" s="172"/>
      <c r="AIC4" s="172"/>
      <c r="AID4" s="172"/>
      <c r="AIE4" s="172"/>
      <c r="AIF4" s="172"/>
      <c r="AIG4" s="172"/>
      <c r="AIH4" s="172"/>
      <c r="AII4" s="172"/>
      <c r="AIJ4" s="172"/>
      <c r="AIK4" s="172"/>
      <c r="AIL4" s="172"/>
      <c r="AIM4" s="172"/>
      <c r="AIN4" s="172"/>
      <c r="AIO4" s="172"/>
      <c r="AIP4" s="172"/>
      <c r="AIQ4" s="172"/>
      <c r="AIR4" s="172"/>
      <c r="AIS4" s="172"/>
      <c r="AIT4" s="172"/>
      <c r="AIU4" s="172"/>
      <c r="AIV4" s="172"/>
      <c r="AIW4" s="172"/>
      <c r="AIX4" s="172"/>
      <c r="AIY4" s="172"/>
      <c r="AIZ4" s="172"/>
      <c r="AJA4" s="172"/>
      <c r="AJB4" s="172"/>
      <c r="AJC4" s="172"/>
      <c r="AJD4" s="172"/>
      <c r="AJE4" s="172"/>
      <c r="AJF4" s="172"/>
      <c r="AJG4" s="172"/>
      <c r="AJH4" s="172"/>
      <c r="AJI4" s="172"/>
      <c r="AJJ4" s="172"/>
      <c r="AJK4" s="172"/>
      <c r="AJL4" s="172"/>
      <c r="AJM4" s="172"/>
      <c r="AJN4" s="172"/>
      <c r="AJO4" s="172"/>
      <c r="AJP4" s="172"/>
      <c r="AJQ4" s="172"/>
      <c r="AJR4" s="172"/>
      <c r="AJS4" s="172"/>
      <c r="AJT4" s="172"/>
      <c r="AJU4" s="172"/>
      <c r="AJV4" s="172"/>
      <c r="AJW4" s="172"/>
      <c r="AJX4" s="172"/>
      <c r="AJY4" s="172"/>
      <c r="AJZ4" s="172"/>
      <c r="AKA4" s="172"/>
      <c r="AKB4" s="172"/>
      <c r="AKC4" s="172"/>
      <c r="AKD4" s="172"/>
      <c r="AKE4" s="172"/>
      <c r="AKF4" s="172"/>
      <c r="AKG4" s="172"/>
      <c r="AKH4" s="172"/>
      <c r="AKI4" s="172"/>
      <c r="AKJ4" s="172"/>
      <c r="AKK4" s="172"/>
      <c r="AKL4" s="172"/>
      <c r="AKM4" s="172"/>
      <c r="AKN4" s="172"/>
      <c r="AKO4" s="172"/>
      <c r="AKP4" s="172"/>
      <c r="AKQ4" s="172"/>
      <c r="AKR4" s="172"/>
      <c r="AKS4" s="172"/>
      <c r="AKT4" s="172"/>
      <c r="AKU4" s="172"/>
      <c r="AKV4" s="172"/>
      <c r="AKW4" s="172"/>
      <c r="AKX4" s="172"/>
      <c r="AKY4" s="172"/>
      <c r="AKZ4" s="172"/>
      <c r="ALA4" s="172"/>
      <c r="ALB4" s="172"/>
      <c r="ALC4" s="172"/>
      <c r="ALD4" s="172"/>
      <c r="ALE4" s="172"/>
      <c r="ALF4" s="172"/>
      <c r="ALG4" s="172"/>
      <c r="ALH4" s="172"/>
      <c r="ALI4" s="172"/>
      <c r="ALJ4" s="172"/>
      <c r="ALK4" s="172"/>
      <c r="ALL4" s="172"/>
      <c r="ALM4" s="172"/>
      <c r="ALN4" s="172"/>
      <c r="ALO4" s="172"/>
      <c r="ALP4" s="172"/>
      <c r="ALQ4" s="172"/>
      <c r="ALR4" s="172"/>
      <c r="ALS4" s="172"/>
      <c r="ALT4" s="172"/>
      <c r="ALU4" s="172"/>
      <c r="ALV4" s="172"/>
      <c r="ALW4" s="172"/>
      <c r="ALX4" s="172"/>
      <c r="ALY4" s="172"/>
      <c r="ALZ4" s="172"/>
      <c r="AMA4" s="172"/>
      <c r="AMB4" s="172"/>
      <c r="AMC4" s="172"/>
      <c r="AMD4" s="172"/>
      <c r="AME4" s="172"/>
      <c r="AMF4" s="172"/>
      <c r="AMG4" s="172"/>
      <c r="AMH4" s="172"/>
      <c r="AMI4" s="172"/>
      <c r="AMJ4" s="172"/>
      <c r="AMK4" s="172"/>
      <c r="AML4" s="172"/>
      <c r="AMM4" s="172"/>
      <c r="AMN4" s="172"/>
      <c r="AMO4" s="172"/>
      <c r="AMP4" s="172"/>
      <c r="AMQ4" s="172"/>
      <c r="AMR4" s="172"/>
      <c r="AMS4" s="172"/>
      <c r="AMT4" s="172"/>
      <c r="AMU4" s="172"/>
      <c r="AMV4" s="172"/>
      <c r="AMW4" s="172"/>
      <c r="AMX4" s="172"/>
      <c r="AMY4" s="172"/>
      <c r="AMZ4" s="172"/>
      <c r="ANA4" s="172"/>
      <c r="ANB4" s="172"/>
      <c r="ANC4" s="172"/>
      <c r="AND4" s="172"/>
      <c r="ANE4" s="172"/>
      <c r="ANF4" s="172"/>
      <c r="ANG4" s="172"/>
      <c r="ANH4" s="172"/>
      <c r="ANI4" s="172"/>
      <c r="ANJ4" s="172"/>
      <c r="ANK4" s="172"/>
      <c r="ANL4" s="172"/>
      <c r="ANM4" s="172"/>
      <c r="ANN4" s="172"/>
      <c r="ANO4" s="172"/>
      <c r="ANP4" s="172"/>
      <c r="ANQ4" s="172"/>
      <c r="ANR4" s="172"/>
      <c r="ANS4" s="172"/>
      <c r="ANT4" s="172"/>
      <c r="ANU4" s="172"/>
      <c r="ANV4" s="172"/>
      <c r="ANW4" s="172"/>
      <c r="ANX4" s="172"/>
      <c r="ANY4" s="172"/>
      <c r="ANZ4" s="172"/>
      <c r="AOA4" s="172"/>
      <c r="AOB4" s="172"/>
      <c r="AOC4" s="172"/>
      <c r="AOD4" s="172"/>
      <c r="AOE4" s="172"/>
      <c r="AOF4" s="172"/>
      <c r="AOG4" s="172"/>
      <c r="AOH4" s="172"/>
      <c r="AOI4" s="172"/>
      <c r="AOJ4" s="172"/>
      <c r="AOK4" s="172"/>
      <c r="AOL4" s="172"/>
      <c r="AOM4" s="172"/>
      <c r="AON4" s="172"/>
      <c r="AOO4" s="172"/>
      <c r="AOP4" s="172"/>
      <c r="AOQ4" s="172"/>
      <c r="AOR4" s="172"/>
      <c r="AOS4" s="172"/>
      <c r="AOT4" s="172"/>
      <c r="AOU4" s="172"/>
      <c r="AOV4" s="172"/>
      <c r="AOW4" s="172"/>
      <c r="AOX4" s="172"/>
      <c r="AOY4" s="172"/>
      <c r="AOZ4" s="172"/>
      <c r="APA4" s="172"/>
      <c r="APB4" s="172"/>
      <c r="APC4" s="172"/>
      <c r="APD4" s="172"/>
      <c r="APE4" s="172"/>
      <c r="APF4" s="172"/>
      <c r="APG4" s="172"/>
      <c r="APH4" s="172"/>
      <c r="API4" s="172"/>
      <c r="APJ4" s="172"/>
      <c r="APK4" s="172"/>
      <c r="APL4" s="172"/>
      <c r="APM4" s="172"/>
      <c r="APN4" s="172"/>
      <c r="APO4" s="172"/>
      <c r="APP4" s="172"/>
      <c r="APQ4" s="172"/>
      <c r="APR4" s="172"/>
      <c r="APS4" s="172"/>
      <c r="APT4" s="172"/>
      <c r="APU4" s="172"/>
      <c r="APV4" s="172"/>
      <c r="APW4" s="172"/>
      <c r="APX4" s="172"/>
      <c r="APY4" s="172"/>
      <c r="APZ4" s="172"/>
      <c r="AQA4" s="172"/>
      <c r="AQB4" s="172"/>
      <c r="AQC4" s="172"/>
      <c r="AQD4" s="172"/>
      <c r="AQE4" s="172"/>
      <c r="AQF4" s="172"/>
      <c r="AQG4" s="172"/>
      <c r="AQH4" s="172"/>
      <c r="AQI4" s="172"/>
      <c r="AQJ4" s="172"/>
      <c r="AQK4" s="172"/>
      <c r="AQL4" s="172"/>
      <c r="AQM4" s="172"/>
      <c r="AQN4" s="172"/>
      <c r="AQO4" s="172"/>
      <c r="AQP4" s="172"/>
      <c r="AQQ4" s="172"/>
      <c r="AQR4" s="172"/>
      <c r="AQS4" s="172"/>
      <c r="AQT4" s="172"/>
      <c r="AQU4" s="172"/>
      <c r="AQV4" s="172"/>
      <c r="AQW4" s="172"/>
      <c r="AQX4" s="172"/>
      <c r="AQY4" s="172"/>
      <c r="AQZ4" s="172"/>
      <c r="ARA4" s="172"/>
      <c r="ARB4" s="172"/>
      <c r="ARC4" s="172"/>
      <c r="ARD4" s="172"/>
      <c r="ARE4" s="172"/>
      <c r="ARF4" s="172"/>
      <c r="ARG4" s="172"/>
      <c r="ARH4" s="172"/>
      <c r="ARI4" s="172"/>
      <c r="ARJ4" s="172"/>
      <c r="ARK4" s="172"/>
      <c r="ARL4" s="172"/>
      <c r="ARM4" s="172"/>
      <c r="ARN4" s="172"/>
      <c r="ARO4" s="172"/>
      <c r="ARP4" s="172"/>
      <c r="ARQ4" s="172"/>
      <c r="ARR4" s="172"/>
      <c r="ARS4" s="172"/>
      <c r="ART4" s="172"/>
      <c r="ARU4" s="172"/>
      <c r="ARV4" s="172"/>
      <c r="ARW4" s="172"/>
      <c r="ARX4" s="172"/>
      <c r="ARY4" s="172"/>
      <c r="ARZ4" s="172"/>
      <c r="ASA4" s="172"/>
      <c r="ASB4" s="172"/>
      <c r="ASC4" s="172"/>
      <c r="ASD4" s="172"/>
      <c r="ASE4" s="172"/>
      <c r="ASF4" s="172"/>
      <c r="ASG4" s="172"/>
      <c r="ASH4" s="172"/>
      <c r="ASI4" s="172"/>
      <c r="ASJ4" s="172"/>
      <c r="ASK4" s="172"/>
      <c r="ASL4" s="172"/>
      <c r="ASM4" s="172"/>
      <c r="ASN4" s="172"/>
      <c r="ASO4" s="172"/>
      <c r="ASP4" s="172"/>
      <c r="ASQ4" s="172"/>
      <c r="ASR4" s="172"/>
      <c r="ASS4" s="172"/>
      <c r="AST4" s="172"/>
      <c r="ASU4" s="172"/>
      <c r="ASV4" s="172"/>
      <c r="ASW4" s="172"/>
      <c r="ASX4" s="172"/>
      <c r="ASY4" s="172"/>
      <c r="ASZ4" s="172"/>
      <c r="ATA4" s="172"/>
      <c r="ATB4" s="172"/>
      <c r="ATC4" s="172"/>
      <c r="ATD4" s="172"/>
      <c r="ATE4" s="172"/>
      <c r="ATF4" s="172"/>
      <c r="ATG4" s="172"/>
      <c r="ATH4" s="172"/>
      <c r="ATI4" s="172"/>
      <c r="ATJ4" s="172"/>
      <c r="ATK4" s="172"/>
      <c r="ATL4" s="172"/>
      <c r="ATM4" s="172"/>
      <c r="ATN4" s="172"/>
      <c r="ATO4" s="172"/>
      <c r="ATP4" s="172"/>
      <c r="ATQ4" s="172"/>
      <c r="ATR4" s="172"/>
      <c r="ATS4" s="172"/>
      <c r="ATT4" s="172"/>
      <c r="ATU4" s="172"/>
      <c r="ATV4" s="172"/>
      <c r="ATW4" s="172"/>
      <c r="ATX4" s="172"/>
      <c r="ATY4" s="172"/>
      <c r="ATZ4" s="172"/>
      <c r="AUA4" s="172"/>
      <c r="AUB4" s="172"/>
      <c r="AUC4" s="172"/>
      <c r="AUD4" s="172"/>
      <c r="AUE4" s="172"/>
      <c r="AUF4" s="172"/>
      <c r="AUG4" s="172"/>
      <c r="AUH4" s="172"/>
      <c r="AUI4" s="172"/>
      <c r="AUJ4" s="172"/>
      <c r="AUK4" s="172"/>
      <c r="AUL4" s="172"/>
      <c r="AUM4" s="172"/>
      <c r="AUN4" s="172"/>
      <c r="AUO4" s="172"/>
      <c r="AUP4" s="172"/>
      <c r="AUQ4" s="172"/>
      <c r="AUR4" s="172"/>
      <c r="AUS4" s="172"/>
      <c r="AUT4" s="172"/>
      <c r="AUU4" s="172"/>
      <c r="AUV4" s="172"/>
      <c r="AUW4" s="172"/>
      <c r="AUX4" s="172"/>
      <c r="AUY4" s="172"/>
      <c r="AUZ4" s="172"/>
      <c r="AVA4" s="172"/>
      <c r="AVB4" s="172"/>
      <c r="AVC4" s="172"/>
      <c r="AVD4" s="172"/>
      <c r="AVE4" s="172"/>
      <c r="AVF4" s="172"/>
      <c r="AVG4" s="172"/>
      <c r="AVH4" s="172"/>
      <c r="AVI4" s="172"/>
      <c r="AVJ4" s="172"/>
      <c r="AVK4" s="172"/>
      <c r="AVL4" s="172"/>
      <c r="AVM4" s="172"/>
      <c r="AVN4" s="172"/>
      <c r="AVO4" s="172"/>
      <c r="AVP4" s="172"/>
      <c r="AVQ4" s="172"/>
      <c r="AVR4" s="172"/>
      <c r="AVS4" s="172"/>
      <c r="AVT4" s="172"/>
      <c r="AVU4" s="172"/>
      <c r="AVV4" s="172"/>
      <c r="AVW4" s="172"/>
      <c r="AVX4" s="172"/>
      <c r="AVY4" s="172"/>
      <c r="AVZ4" s="172"/>
      <c r="AWA4" s="172"/>
      <c r="AWB4" s="172"/>
      <c r="AWC4" s="172"/>
      <c r="AWD4" s="172"/>
      <c r="AWE4" s="172"/>
      <c r="AWF4" s="172"/>
      <c r="AWG4" s="172"/>
      <c r="AWH4" s="172"/>
      <c r="AWI4" s="172"/>
      <c r="AWJ4" s="172"/>
      <c r="AWK4" s="172"/>
      <c r="AWL4" s="172"/>
      <c r="AWM4" s="172"/>
      <c r="AWN4" s="172"/>
      <c r="AWO4" s="172"/>
      <c r="AWP4" s="172"/>
      <c r="AWQ4" s="172"/>
      <c r="AWR4" s="172"/>
      <c r="AWS4" s="172"/>
      <c r="AWT4" s="172"/>
      <c r="AWU4" s="172"/>
      <c r="AWV4" s="172"/>
      <c r="AWW4" s="172"/>
      <c r="AWX4" s="172"/>
      <c r="AWY4" s="172"/>
      <c r="AWZ4" s="172"/>
      <c r="AXA4" s="172"/>
      <c r="AXB4" s="172"/>
      <c r="AXC4" s="172"/>
      <c r="AXD4" s="172"/>
      <c r="AXE4" s="172"/>
      <c r="AXF4" s="172"/>
      <c r="AXG4" s="172"/>
      <c r="AXH4" s="172"/>
      <c r="AXI4" s="172"/>
      <c r="AXJ4" s="172"/>
      <c r="AXK4" s="172"/>
      <c r="AXL4" s="172"/>
      <c r="AXM4" s="172"/>
      <c r="AXN4" s="172"/>
      <c r="AXO4" s="172"/>
      <c r="AXP4" s="172"/>
      <c r="AXQ4" s="172"/>
      <c r="AXR4" s="172"/>
      <c r="AXS4" s="172"/>
      <c r="AXT4" s="172"/>
      <c r="AXU4" s="172"/>
      <c r="AXV4" s="172"/>
      <c r="AXW4" s="172"/>
      <c r="AXX4" s="172"/>
      <c r="AXY4" s="172"/>
      <c r="AXZ4" s="172"/>
      <c r="AYA4" s="172"/>
      <c r="AYB4" s="172"/>
      <c r="AYC4" s="172"/>
      <c r="AYD4" s="172"/>
      <c r="AYE4" s="172"/>
      <c r="AYF4" s="172"/>
      <c r="AYG4" s="172"/>
      <c r="AYH4" s="172"/>
      <c r="AYI4" s="172"/>
      <c r="AYJ4" s="172"/>
      <c r="AYK4" s="172"/>
      <c r="AYL4" s="172"/>
      <c r="AYM4" s="172"/>
      <c r="AYN4" s="172"/>
      <c r="AYO4" s="172"/>
      <c r="AYP4" s="172"/>
      <c r="AYQ4" s="172"/>
      <c r="AYR4" s="172"/>
      <c r="AYS4" s="172"/>
      <c r="AYT4" s="172"/>
      <c r="AYU4" s="172"/>
      <c r="AYV4" s="172"/>
      <c r="AYW4" s="172"/>
      <c r="AYX4" s="172"/>
      <c r="AYY4" s="172"/>
      <c r="AYZ4" s="172"/>
      <c r="AZA4" s="172"/>
      <c r="AZB4" s="172"/>
      <c r="AZC4" s="172"/>
      <c r="AZD4" s="172"/>
      <c r="AZE4" s="172"/>
      <c r="AZF4" s="172"/>
      <c r="AZG4" s="172"/>
      <c r="AZH4" s="172"/>
      <c r="AZI4" s="172"/>
      <c r="AZJ4" s="172"/>
      <c r="AZK4" s="172"/>
      <c r="AZL4" s="172"/>
      <c r="AZM4" s="172"/>
      <c r="AZN4" s="172"/>
      <c r="AZO4" s="172"/>
      <c r="AZP4" s="172"/>
      <c r="AZQ4" s="172"/>
      <c r="AZR4" s="172"/>
      <c r="AZS4" s="172"/>
      <c r="AZT4" s="172"/>
      <c r="AZU4" s="172"/>
      <c r="AZV4" s="172"/>
      <c r="AZW4" s="172"/>
      <c r="AZX4" s="172"/>
      <c r="AZY4" s="172"/>
      <c r="AZZ4" s="172"/>
      <c r="BAA4" s="172"/>
    </row>
    <row r="5" spans="1:1379" s="179" customFormat="1" ht="62.45" customHeight="1">
      <c r="A5" s="173"/>
      <c r="B5" s="174"/>
      <c r="C5" s="175" t="s">
        <v>163</v>
      </c>
      <c r="D5" s="176" t="s">
        <v>164</v>
      </c>
      <c r="E5" s="176" t="s">
        <v>165</v>
      </c>
      <c r="F5" s="175" t="s">
        <v>163</v>
      </c>
      <c r="G5" s="176" t="s">
        <v>164</v>
      </c>
      <c r="H5" s="176" t="s">
        <v>165</v>
      </c>
      <c r="I5" s="177" t="s">
        <v>166</v>
      </c>
      <c r="J5" s="175" t="s">
        <v>163</v>
      </c>
      <c r="K5" s="176" t="s">
        <v>164</v>
      </c>
      <c r="L5" s="176" t="s">
        <v>165</v>
      </c>
      <c r="M5" s="177" t="s">
        <v>166</v>
      </c>
      <c r="N5" s="178" t="s">
        <v>163</v>
      </c>
      <c r="O5" s="176" t="s">
        <v>164</v>
      </c>
      <c r="P5" s="176" t="s">
        <v>165</v>
      </c>
      <c r="Q5" s="176" t="s">
        <v>166</v>
      </c>
      <c r="R5" s="178" t="s">
        <v>163</v>
      </c>
      <c r="S5" s="176" t="s">
        <v>164</v>
      </c>
      <c r="T5" s="176" t="s">
        <v>165</v>
      </c>
      <c r="U5" s="176" t="s">
        <v>166</v>
      </c>
      <c r="V5" s="178" t="s">
        <v>163</v>
      </c>
      <c r="W5" s="176" t="s">
        <v>164</v>
      </c>
      <c r="X5" s="176" t="s">
        <v>165</v>
      </c>
      <c r="Y5" s="178" t="s">
        <v>163</v>
      </c>
      <c r="Z5" s="176" t="s">
        <v>164</v>
      </c>
      <c r="AA5" s="176" t="s">
        <v>165</v>
      </c>
      <c r="AB5" s="178" t="s">
        <v>163</v>
      </c>
      <c r="AC5" s="176" t="s">
        <v>164</v>
      </c>
      <c r="AD5" s="176" t="s">
        <v>165</v>
      </c>
      <c r="AE5" s="177" t="s">
        <v>166</v>
      </c>
      <c r="AF5" s="178" t="s">
        <v>163</v>
      </c>
      <c r="AG5" s="176" t="s">
        <v>164</v>
      </c>
      <c r="AH5" s="176" t="s">
        <v>165</v>
      </c>
      <c r="AI5" s="177" t="s">
        <v>166</v>
      </c>
      <c r="AJ5" s="178" t="s">
        <v>163</v>
      </c>
      <c r="AK5" s="176" t="s">
        <v>164</v>
      </c>
      <c r="AL5" s="176" t="s">
        <v>165</v>
      </c>
      <c r="AM5" s="177" t="s">
        <v>166</v>
      </c>
      <c r="AN5" s="178" t="s">
        <v>163</v>
      </c>
      <c r="AO5" s="176" t="s">
        <v>164</v>
      </c>
      <c r="AP5" s="176" t="s">
        <v>165</v>
      </c>
      <c r="AQ5" s="177" t="s">
        <v>166</v>
      </c>
      <c r="AR5" s="178" t="s">
        <v>163</v>
      </c>
      <c r="AS5" s="176" t="s">
        <v>164</v>
      </c>
      <c r="AT5" s="176" t="s">
        <v>165</v>
      </c>
      <c r="AU5" s="177" t="s">
        <v>166</v>
      </c>
      <c r="AV5" s="178" t="s">
        <v>163</v>
      </c>
      <c r="AW5" s="176" t="s">
        <v>164</v>
      </c>
      <c r="AX5" s="176" t="s">
        <v>165</v>
      </c>
      <c r="AY5" s="177" t="s">
        <v>166</v>
      </c>
      <c r="AZ5" s="178" t="s">
        <v>163</v>
      </c>
      <c r="BA5" s="176" t="s">
        <v>164</v>
      </c>
      <c r="BB5" s="176" t="s">
        <v>165</v>
      </c>
      <c r="BC5" s="177" t="s">
        <v>166</v>
      </c>
      <c r="BD5" s="178" t="s">
        <v>163</v>
      </c>
      <c r="BE5" s="176" t="s">
        <v>164</v>
      </c>
      <c r="BF5" s="176" t="s">
        <v>165</v>
      </c>
      <c r="BG5" s="177" t="s">
        <v>166</v>
      </c>
      <c r="BH5" s="178" t="s">
        <v>163</v>
      </c>
      <c r="BI5" s="314" t="s">
        <v>164</v>
      </c>
      <c r="BJ5" s="314" t="s">
        <v>165</v>
      </c>
      <c r="BK5" s="178" t="s">
        <v>163</v>
      </c>
      <c r="BL5" s="314" t="s">
        <v>164</v>
      </c>
      <c r="BM5" s="314" t="s">
        <v>165</v>
      </c>
      <c r="BN5" s="178" t="s">
        <v>163</v>
      </c>
      <c r="BO5" s="314" t="s">
        <v>164</v>
      </c>
      <c r="BP5" s="314" t="s">
        <v>165</v>
      </c>
    </row>
    <row r="6" spans="1:1379" ht="34.9" customHeight="1">
      <c r="A6" s="180" t="s">
        <v>46</v>
      </c>
      <c r="B6" s="181"/>
      <c r="C6" s="182">
        <f>Performance!D6</f>
        <v>12729500</v>
      </c>
      <c r="D6" s="183">
        <f>C6/Performance!$C6</f>
        <v>0.1425107429856991</v>
      </c>
      <c r="E6" s="195" t="str">
        <f>ROUND(IF(Performance!D112&gt;Performance!D165, AVERAGE(Outcomes!C9,Outcomes!C62,Outcomes!C115), Outcomes!C9), 0)&amp; CHAR(10) &amp;"("&amp;IF(Performance!D112&gt;Performance!D165, "3yr avg", Performance!$F$1)&amp;")"</f>
        <v>3637
(3yr avg)</v>
      </c>
      <c r="F6" s="182">
        <f>Performance!E6</f>
        <v>21732375</v>
      </c>
      <c r="G6" s="183">
        <f>F6/Performance!$C6</f>
        <v>0.24330075086168604</v>
      </c>
      <c r="H6" s="200" t="str">
        <f>ROUND(IF(Performance!E112&gt;Performance!E165, AVERAGE(Outcomes!D9, Outcomes!D62, Outcomes!D115), Outcomes!D9), 0)&amp; CHAR(10) &amp;"("&amp;IF(Performance!E112&gt;Performance!E165, "3yr avg", Performance!$F$1)&amp;")"</f>
        <v>4608
(2026)</v>
      </c>
      <c r="I6" s="199">
        <f>Performance!E59</f>
        <v>6209.25</v>
      </c>
      <c r="J6" s="182">
        <f>Performance!F6</f>
        <v>71681.458333333328</v>
      </c>
      <c r="K6" s="183">
        <f>J6/Performance!$C6</f>
        <v>8.024963969819525E-4</v>
      </c>
      <c r="L6" s="200" t="str">
        <f>ROUND(IF(Performance!F112&gt;Performance!F165, AVERAGE(Outcomes!H9, Outcomes!H62, Outcomes!H115), Outcomes!H9), 0)&amp; CHAR(10) &amp;"("&amp;IF(Performance!F112&gt;Performance!F165, "3yr avg", Performance!$F$1)&amp;")"</f>
        <v>17
(3yr avg)</v>
      </c>
      <c r="M6" s="199">
        <f>Performance!F59</f>
        <v>20.480416666666667</v>
      </c>
      <c r="N6" s="184">
        <f>Performance!I6</f>
        <v>364621.45833333337</v>
      </c>
      <c r="O6" s="183">
        <f>N6/Performance!$C6</f>
        <v>4.0820515287805859E-3</v>
      </c>
      <c r="P6" s="200" t="str">
        <f>ROUND(IF(Performance!I112&gt;Performance!I165, AVERAGE(Outcomes!N9, Outcomes!N62, Outcomes!N115), Outcomes!N9), 0)&amp; CHAR(10) &amp;"("&amp;IF(Performance!I112&gt;Performance!I165, "3yr avg", Performance!$F$1)&amp;")"</f>
        <v>258
(3yr avg)</v>
      </c>
      <c r="Q6" s="199">
        <f>Performance!I59</f>
        <v>364.62145833333335</v>
      </c>
      <c r="R6" s="184">
        <f>Performance!J6</f>
        <v>1032517.7083333334</v>
      </c>
      <c r="S6" s="183">
        <f>R6/Performance!$C6</f>
        <v>1.1559359421852759E-2</v>
      </c>
      <c r="T6" s="200" t="str">
        <f>ROUND(IF(Performance!J112&gt;Performance!J165, AVERAGE(Outcomes!R9, Outcomes!R62, Outcomes!R115), Outcomes!R9), 0)&amp; CHAR(10) &amp;"("&amp;IF(Performance!J112&gt;Performance!J165, "3yr avg", Performance!$F$1)&amp;")"</f>
        <v>570
(3yr avg)</v>
      </c>
      <c r="U6" s="199">
        <f>Performance!J59</f>
        <v>826.01416666666671</v>
      </c>
      <c r="V6" s="184">
        <f>Performance!G6</f>
        <v>55148.333333333336</v>
      </c>
      <c r="W6" s="183">
        <f>V6/Performance!$C6</f>
        <v>6.1740287974832711E-4</v>
      </c>
      <c r="X6" s="199" t="str">
        <f>ROUND(Performance!G59, 0)&amp; CHAR(10) &amp;"("&amp;IF(Performance!G112&gt;Performance!G165, "3yr avg", Performance!$F$1)&amp;")"</f>
        <v>55
(3yr avg)</v>
      </c>
      <c r="Y6" s="184">
        <f>Performance!H6</f>
        <v>591250</v>
      </c>
      <c r="Z6" s="183">
        <f>Y6/Performance!$C6</f>
        <v>6.6192290970025994E-3</v>
      </c>
      <c r="AA6" s="199" t="str">
        <f>ROUND(Performance!H59, 0)&amp; CHAR(10) &amp;"("&amp;IF(Performance!H112&gt;Performance!H165, "3yr avg", Performance!$F$1)&amp;")"</f>
        <v>473
(2026)</v>
      </c>
      <c r="AB6" s="182">
        <f>Performance!K6</f>
        <v>2732893.6979166665</v>
      </c>
      <c r="AC6" s="183">
        <f>AB6/Performance!$C6</f>
        <v>3.059560166471887E-2</v>
      </c>
      <c r="AD6" s="200" t="str">
        <f>ROUND(IF(Performance!K112&gt;Performance!K165, AVERAGE(Outcomes!V9, Outcomes!V62, Outcomes!V115), Outcomes!V9), 0)&amp; CHAR(10) &amp;"("&amp;IF(Performance!K112&gt;Performance!K165, "3yr avg", Performance!$F$1)&amp;")"</f>
        <v>1078
(3yr avg)</v>
      </c>
      <c r="AE6" s="199">
        <f>Performance!K59</f>
        <v>1561.6535416666666</v>
      </c>
      <c r="AF6" s="182">
        <f>Performance!L6</f>
        <v>6505958.229166666</v>
      </c>
      <c r="AG6" s="183">
        <f>AF6/Performance!$C6</f>
        <v>7.2836241884792388E-2</v>
      </c>
      <c r="AH6" s="200" t="str">
        <f>ROUND(IF(Performance!L112&gt;Performance!L165, AVERAGE(Outcomes!Z9, Outcomes!Z62, Outcomes!Z115), Outcomes!Z9), 0)&amp; CHAR(10) &amp;"("&amp;IF(Performance!L112&gt;Performance!L165, "3yr avg", Performance!$F$1)&amp;")"</f>
        <v>1215
(3yr avg)</v>
      </c>
      <c r="AI6" s="199">
        <f>Performance!L59</f>
        <v>1858.8452083333332</v>
      </c>
      <c r="AJ6" s="182">
        <f>Performance!M6</f>
        <v>4580.625</v>
      </c>
      <c r="AK6" s="183">
        <f>AJ6/Performance!$C6</f>
        <v>5.1281532824452487E-5</v>
      </c>
      <c r="AL6" s="200" t="str">
        <f>ROUND(IF(Performance!M112&gt;Performance!M165, AVERAGE(Outcomes!AD9, Outcomes!AD62, Outcomes!AD115), Outcomes!AD9), 0)&amp; CHAR(10) &amp;"("&amp;IF(Performance!M112&gt;Performance!M165, "3yr avg", Performance!$F$1)&amp;")"</f>
        <v>1
(2026)</v>
      </c>
      <c r="AM6" s="199">
        <f>Performance!M59</f>
        <v>2.6175000000000002</v>
      </c>
      <c r="AN6" s="182">
        <f>Performance!N6</f>
        <v>88871.562499999985</v>
      </c>
      <c r="AO6" s="183">
        <f>AN6/Performance!$C6</f>
        <v>9.9494500193841005E-4</v>
      </c>
      <c r="AP6" s="200" t="str">
        <f>ROUND(IF(Performance!N112&gt;Performance!N165, AVERAGE(Outcomes!AH9, Outcomes!AH62, Outcomes!AH115), Outcomes!AH9), 0)&amp; CHAR(10) &amp;"("&amp;IF(Performance!N112&gt;Performance!N165, "3yr avg", Performance!$F$1)&amp;")"</f>
        <v>16
(2026)</v>
      </c>
      <c r="AQ6" s="199">
        <f>Performance!N59</f>
        <v>25.391874999999995</v>
      </c>
      <c r="AR6" s="182">
        <f>Performance!O6</f>
        <v>33400727.5</v>
      </c>
      <c r="AS6" s="183">
        <f>AR6/Performance!$C6</f>
        <v>0.37393161493286242</v>
      </c>
      <c r="AT6" s="200" t="str">
        <f>ROUND(IF(Performance!O112&gt;Performance!O165, AVERAGE(Outcomes!AL9, Outcomes!AL62, Outcomes!AL115), Outcomes!AL9), 0)&amp; CHAR(10) &amp;"("&amp;IF(Performance!O112&gt;Performance!O165, "3yr avg", Performance!$F$1)&amp;")"</f>
        <v>6900
(2026)</v>
      </c>
      <c r="AU6" s="199">
        <f>Performance!O59</f>
        <v>9543.0650000000005</v>
      </c>
      <c r="AV6" s="182">
        <f>Performance!P6</f>
        <v>9197019.375</v>
      </c>
      <c r="AW6" s="183">
        <f>AV6/Performance!$C6</f>
        <v>0.10296351501513178</v>
      </c>
      <c r="AX6" s="200" t="str">
        <f>ROUND(IF(Performance!P112&gt;Performance!P165, AVERAGE(Outcomes!AP9, Outcomes!AP62, Outcomes!AP115), Outcomes!AP9), 0)&amp; CHAR(10) &amp;"("&amp;IF(Performance!P112&gt;Performance!P165, "3yr avg", Performance!$F$1)&amp;")"</f>
        <v>1329
(3yr avg)</v>
      </c>
      <c r="AY6" s="199">
        <f>Performance!P59</f>
        <v>2043.7820833333333</v>
      </c>
      <c r="AZ6" s="182">
        <f>Performance!Q6</f>
        <v>0</v>
      </c>
      <c r="BA6" s="183">
        <f>AZ6/Performance!$C6</f>
        <v>0</v>
      </c>
      <c r="BB6" s="200" t="str">
        <f>ROUND(IF(Performance!Q112&gt;Performance!Q165, AVERAGE(Outcomes!AT9, Outcomes!AT62, Outcomes!AT115), Outcomes!AT9), 0)&amp; CHAR(10) &amp;"("&amp;IF(Performance!Q112&gt;Performance!Q165, "3yr avg", Performance!$F$1)&amp;")"</f>
        <v>0
(2026)</v>
      </c>
      <c r="BC6" s="199">
        <f>Performance!Q59</f>
        <v>0</v>
      </c>
      <c r="BD6" s="182">
        <f>Performance!R6</f>
        <v>345479.99999999994</v>
      </c>
      <c r="BE6" s="183">
        <f>BD6/Performance!$C6</f>
        <v>3.8677569022113451E-3</v>
      </c>
      <c r="BF6" s="200" t="str">
        <f>ROUND(IF(Performance!R112&gt;Performance!R165, AVERAGE(Outcomes!AX9, Outcomes!AX62, Outcomes!AX115), Outcomes!AX9), 0)&amp; CHAR(10) &amp;"("&amp;IF(Performance!R112&gt;Performance!R165, "3yr avg", Performance!$F$1)&amp;")"</f>
        <v>50
(3yr avg)</v>
      </c>
      <c r="BG6" s="199">
        <f>Performance!R59</f>
        <v>76.773333333333326</v>
      </c>
      <c r="BH6" s="182">
        <f>Performance!S6</f>
        <v>27423.934999999998</v>
      </c>
      <c r="BI6" s="183">
        <f>BH6/Performance!$C6</f>
        <v>3.0701954927071117E-4</v>
      </c>
      <c r="BJ6" s="200" t="str">
        <f>ROUND(IF(Performance!S112&gt;Performance!S165, AVERAGE(Outcomes!BB9, Outcomes!BB62, Outcomes!BB115), Outcomes!BB9), 0)&amp; CHAR(10) &amp;"("&amp;IF(Performance!S112&gt;Performance!S165, "3yr avg", Performance!$F$1)&amp;")"</f>
        <v>63
(3yr avg)</v>
      </c>
      <c r="BK6" s="182">
        <f>Performance!T6</f>
        <v>443041.66666666663</v>
      </c>
      <c r="BL6" s="183">
        <f>BK6/Performance!$C6</f>
        <v>4.9599903444981419E-3</v>
      </c>
      <c r="BM6" s="200" t="str">
        <f>ROUND(IF(Performance!T112&gt;Performance!T165, AVERAGE(Outcomes!BC9, Outcomes!BC62, Outcomes!BC115), Outcomes!BC9), 0)&amp; CHAR(10) &amp;"("&amp;IF(Performance!T112&gt;Performance!T165, "3yr avg", Performance!$F$1)&amp;")"</f>
        <v>506
(3yr avg)</v>
      </c>
      <c r="BN6" s="182">
        <f>Performance!U6</f>
        <v>0</v>
      </c>
      <c r="BO6" s="183">
        <f>BN6/Performance!$C6</f>
        <v>0</v>
      </c>
      <c r="BP6" s="200" t="str">
        <f>ROUND(IF(Performance!U112&gt;Performance!U165, AVERAGE(Outcomes!BD9, Outcomes!BD62, Outcomes!BD115), Outcomes!BD9), 0)&amp; CHAR(10) &amp;"("&amp;IF(Performance!U112&gt;Performance!U165, "3yr avg", Performance!$F$1)&amp;")"</f>
        <v>0
(2026)</v>
      </c>
    </row>
    <row r="7" spans="1:1379" ht="34.9" customHeight="1">
      <c r="A7" s="186" t="s">
        <v>49</v>
      </c>
      <c r="B7" s="181"/>
      <c r="C7" s="187">
        <f>Performance!D7</f>
        <v>2416067.5</v>
      </c>
      <c r="D7" s="188">
        <f>C7/Performance!$C7</f>
        <v>0.2213789640073611</v>
      </c>
      <c r="E7" s="201" t="str">
        <f>ROUND(IF(Performance!D113&gt;Performance!D166, AVERAGE(Outcomes!C10,Outcomes!C63,Outcomes!C116), Outcomes!C10), 0)&amp; CHAR(10) &amp;"("&amp;IF(Performance!D113&gt;Performance!D166, "3yr avg", Performance!$F$1)&amp;")"</f>
        <v>690
(3yr avg)</v>
      </c>
      <c r="F7" s="187">
        <f>Performance!E7</f>
        <v>1862700.0000000002</v>
      </c>
      <c r="G7" s="188">
        <f>F7/Performance!$C7</f>
        <v>0.1706751141085717</v>
      </c>
      <c r="H7" s="202" t="str">
        <f>ROUND(IF(Performance!E113&gt;Performance!E166, AVERAGE(Outcomes!D10, Outcomes!D63, Outcomes!D116), Outcomes!D10), 0)&amp; CHAR(10) &amp;"("&amp;IF(Performance!E113&gt;Performance!E166, "3yr avg", Performance!$F$1)&amp;")"</f>
        <v>429
(2026)</v>
      </c>
      <c r="I7" s="205">
        <f>Performance!E60</f>
        <v>532.20000000000005</v>
      </c>
      <c r="J7" s="187">
        <f>Performance!F7</f>
        <v>0</v>
      </c>
      <c r="K7" s="188">
        <f>J7/Performance!$C7</f>
        <v>0</v>
      </c>
      <c r="L7" s="202" t="str">
        <f>ROUND(IF(Performance!F113&gt;Performance!F166, AVERAGE(Outcomes!H10, Outcomes!H63, Outcomes!H116), Outcomes!H10), 0)&amp; CHAR(10) &amp;"("&amp;IF(Performance!F113&gt;Performance!F166, "3yr avg", Performance!$F$1)&amp;")"</f>
        <v>0
(2026)</v>
      </c>
      <c r="M7" s="205">
        <f>Performance!F60</f>
        <v>0</v>
      </c>
      <c r="N7" s="189">
        <f>Performance!I7</f>
        <v>13750</v>
      </c>
      <c r="O7" s="188">
        <f>N7/Performance!$C7</f>
        <v>1.2598823315578785E-3</v>
      </c>
      <c r="P7" s="202" t="str">
        <f>ROUND(IF(Performance!I113&gt;Performance!I166, AVERAGE(Outcomes!N10, Outcomes!N63, Outcomes!N116), Outcomes!N10), 0)&amp; CHAR(10) &amp;"("&amp;IF(Performance!I113&gt;Performance!I166, "3yr avg", Performance!$F$1)&amp;")"</f>
        <v>13
(2026)</v>
      </c>
      <c r="Q7" s="204">
        <f>Performance!I60</f>
        <v>13.75</v>
      </c>
      <c r="R7" s="189">
        <f>Performance!J7</f>
        <v>123229.16666666666</v>
      </c>
      <c r="S7" s="188">
        <f>R7/Performance!$C7</f>
        <v>1.1291218168431594E-2</v>
      </c>
      <c r="T7" s="202" t="str">
        <f>ROUND(IF(Performance!J113&gt;Performance!J166, AVERAGE(Outcomes!R10, Outcomes!R63, Outcomes!R116), Outcomes!R10), 0)&amp; CHAR(10) &amp;"("&amp;IF(Performance!J113&gt;Performance!J166, "3yr avg", Performance!$F$1)&amp;")"</f>
        <v>69
(3yr avg)</v>
      </c>
      <c r="U7" s="204">
        <f>Performance!J60</f>
        <v>98.583333333333329</v>
      </c>
      <c r="V7" s="189">
        <f>Performance!G7</f>
        <v>0</v>
      </c>
      <c r="W7" s="188">
        <f>V7/Performance!$C7</f>
        <v>0</v>
      </c>
      <c r="X7" s="204" t="str">
        <f>ROUND(Performance!G60, 0)&amp; CHAR(10) &amp;"("&amp;IF(Performance!G113&gt;Performance!G166, "3yr avg", Performance!$F$1)&amp;")"</f>
        <v>0
(2026)</v>
      </c>
      <c r="Y7" s="189">
        <f>Performance!H7</f>
        <v>18150.000000000004</v>
      </c>
      <c r="Z7" s="188">
        <f>Y7/Performance!$C7</f>
        <v>1.6630446776564002E-3</v>
      </c>
      <c r="AA7" s="204" t="str">
        <f>ROUND(Performance!H60, 0)&amp; CHAR(10) &amp;"("&amp;IF(Performance!H113&gt;Performance!H166, "3yr avg", Performance!$F$1)&amp;")"</f>
        <v>15
(2026)</v>
      </c>
      <c r="AB7" s="187">
        <f>Performance!K7</f>
        <v>669847.5</v>
      </c>
      <c r="AC7" s="188">
        <f>AB7/Performance!$C7</f>
        <v>6.1376656733688445E-2</v>
      </c>
      <c r="AD7" s="202" t="str">
        <f>ROUND(IF(Performance!K113&gt;Performance!K166, AVERAGE(Outcomes!V10, Outcomes!V63, Outcomes!V116), Outcomes!V10), 0)&amp; CHAR(10) &amp;"("&amp;IF(Performance!K113&gt;Performance!K166, "3yr avg", Performance!$F$1)&amp;")"</f>
        <v>261
(2026)</v>
      </c>
      <c r="AE7" s="205">
        <f>Performance!K60</f>
        <v>382.77</v>
      </c>
      <c r="AF7" s="187">
        <f>Performance!L7</f>
        <v>1711020.2083333333</v>
      </c>
      <c r="AG7" s="188">
        <f>AF7/Performance!$C7</f>
        <v>0.15677702759401069</v>
      </c>
      <c r="AH7" s="202" t="str">
        <f>ROUND(IF(Performance!L113&gt;Performance!L166, AVERAGE(Outcomes!Z10, Outcomes!Z63, Outcomes!Z116), Outcomes!Z10), 0)&amp; CHAR(10) &amp;"("&amp;IF(Performance!L113&gt;Performance!L166, "3yr avg", Performance!$F$1)&amp;")"</f>
        <v>326
(3yr avg)</v>
      </c>
      <c r="AI7" s="205">
        <f>Performance!L60</f>
        <v>488.86291666666665</v>
      </c>
      <c r="AJ7" s="187">
        <f>Performance!M7</f>
        <v>0</v>
      </c>
      <c r="AK7" s="188">
        <f>AJ7/Performance!$C7</f>
        <v>0</v>
      </c>
      <c r="AL7" s="202" t="str">
        <f>ROUND(IF(Performance!M113&gt;Performance!M166, AVERAGE(Outcomes!AD10, Outcomes!AD63, Outcomes!AD116), Outcomes!AD10), 0)&amp; CHAR(10) &amp;"("&amp;IF(Performance!M113&gt;Performance!M166, "3yr avg", Performance!$F$1)&amp;")"</f>
        <v>0
(2026)</v>
      </c>
      <c r="AM7" s="205">
        <f>Performance!M60</f>
        <v>0</v>
      </c>
      <c r="AN7" s="187">
        <f>Performance!N7</f>
        <v>0</v>
      </c>
      <c r="AO7" s="188">
        <f>AN7/Performance!$C7</f>
        <v>0</v>
      </c>
      <c r="AP7" s="202" t="str">
        <f>ROUND(IF(Performance!N113&gt;Performance!N166, AVERAGE(Outcomes!AH10, Outcomes!AH63, Outcomes!AH116), Outcomes!AH10), 0)&amp; CHAR(10) &amp;"("&amp;IF(Performance!N113&gt;Performance!N166, "3yr avg", Performance!$F$1)&amp;")"</f>
        <v>0
(2026)</v>
      </c>
      <c r="AQ7" s="205">
        <f>Performance!N60</f>
        <v>0</v>
      </c>
      <c r="AR7" s="187">
        <f>Performance!O7</f>
        <v>2697285.9375000005</v>
      </c>
      <c r="AS7" s="188">
        <f>AR7/Performance!$C7</f>
        <v>0.24714639242296574</v>
      </c>
      <c r="AT7" s="202" t="str">
        <f>ROUND(IF(Performance!O113&gt;Performance!O166, AVERAGE(Outcomes!AL10, Outcomes!AL63, Outcomes!AL116), Outcomes!AL10), 0)&amp; CHAR(10) &amp;"("&amp;IF(Performance!O113&gt;Performance!O166, "3yr avg", Performance!$F$1)&amp;")"</f>
        <v>605
(3yr avg)</v>
      </c>
      <c r="AU7" s="205">
        <f>Performance!O60</f>
        <v>770.65312500000016</v>
      </c>
      <c r="AV7" s="187">
        <f>Performance!P7</f>
        <v>1342457.8125</v>
      </c>
      <c r="AW7" s="188">
        <f>AV7/Performance!$C7</f>
        <v>0.12300646391495196</v>
      </c>
      <c r="AX7" s="202" t="str">
        <f>ROUND(IF(Performance!P113&gt;Performance!P166, AVERAGE(Outcomes!AP10, Outcomes!AP63, Outcomes!AP116), Outcomes!AP10), 0)&amp; CHAR(10) &amp;"("&amp;IF(Performance!P113&gt;Performance!P166, "3yr avg", Performance!$F$1)&amp;")"</f>
        <v>198
(3yr avg)</v>
      </c>
      <c r="AY7" s="205">
        <f>Performance!P60</f>
        <v>298.32395833333334</v>
      </c>
      <c r="AZ7" s="187">
        <f>Performance!Q7</f>
        <v>0</v>
      </c>
      <c r="BA7" s="188">
        <f>AZ7/Performance!$C7</f>
        <v>0</v>
      </c>
      <c r="BB7" s="202" t="str">
        <f>ROUND(IF(Performance!Q113&gt;Performance!Q166, AVERAGE(Outcomes!AT10, Outcomes!AT63, Outcomes!AT116), Outcomes!AT10), 0)&amp; CHAR(10) &amp;"("&amp;IF(Performance!Q113&gt;Performance!Q166, "3yr avg", Performance!$F$1)&amp;")"</f>
        <v>0
(2026)</v>
      </c>
      <c r="BC7" s="205">
        <f>Performance!Q60</f>
        <v>0</v>
      </c>
      <c r="BD7" s="187">
        <f>Performance!R7</f>
        <v>0</v>
      </c>
      <c r="BE7" s="188">
        <f>BD7/Performance!$C7</f>
        <v>0</v>
      </c>
      <c r="BF7" s="202" t="str">
        <f>ROUND(IF(Performance!R113&gt;Performance!R166, AVERAGE(Outcomes!AX10, Outcomes!AX63, Outcomes!AX116), Outcomes!AX10), 0)&amp; CHAR(10) &amp;"("&amp;IF(Performance!R113&gt;Performance!R166, "3yr avg", Performance!$F$1)&amp;")"</f>
        <v>0
(2026)</v>
      </c>
      <c r="BG7" s="205">
        <f>Performance!R60</f>
        <v>0</v>
      </c>
      <c r="BH7" s="187">
        <f>Performance!S7</f>
        <v>12049.910833333333</v>
      </c>
      <c r="BI7" s="188">
        <f>BH7/Performance!$C7</f>
        <v>1.1041068913283303E-3</v>
      </c>
      <c r="BJ7" s="202" t="str">
        <f>ROUND(IF(Performance!S113&gt;Performance!S166, AVERAGE(Outcomes!BB10, Outcomes!BB63, Outcomes!BB116), Outcomes!BB10), 0)&amp; CHAR(10) &amp;"("&amp;IF(Performance!S113&gt;Performance!S166, "3yr avg", Performance!$F$1)&amp;")"</f>
        <v>28
(3yr avg)</v>
      </c>
      <c r="BK7" s="187">
        <f>Performance!T7</f>
        <v>47159.583333333336</v>
      </c>
      <c r="BL7" s="188">
        <f>BK7/Performance!$C7</f>
        <v>4.3211291494762239E-3</v>
      </c>
      <c r="BM7" s="202" t="str">
        <f>ROUND(IF(Performance!T113&gt;Performance!T166, AVERAGE(Outcomes!BC10, Outcomes!BC63, Outcomes!BC116), Outcomes!BC10), 0)&amp; CHAR(10) &amp;"("&amp;IF(Performance!T113&gt;Performance!T166, "3yr avg", Performance!$F$1)&amp;")"</f>
        <v>54
(3yr avg)</v>
      </c>
      <c r="BN7" s="187">
        <f>Performance!U7</f>
        <v>0</v>
      </c>
      <c r="BO7" s="188">
        <f>BN7/Performance!$C7</f>
        <v>0</v>
      </c>
      <c r="BP7" s="202" t="str">
        <f>ROUND(IF(Performance!U113&gt;Performance!U166, AVERAGE(Outcomes!BD10, Outcomes!BD63, Outcomes!BD116), Outcomes!BD10), 0)&amp; CHAR(10) &amp;"("&amp;IF(Performance!U113&gt;Performance!U166, "3yr avg", Performance!$F$1)&amp;")"</f>
        <v>0
(2026)</v>
      </c>
    </row>
    <row r="8" spans="1:1379" ht="34.9" customHeight="1">
      <c r="A8" s="180" t="s">
        <v>51</v>
      </c>
      <c r="B8" s="181"/>
      <c r="C8" s="182">
        <f>Performance!D8</f>
        <v>2079000</v>
      </c>
      <c r="D8" s="183">
        <f>C8/Performance!$C8</f>
        <v>0.11383060825573504</v>
      </c>
      <c r="E8" s="195" t="str">
        <f>ROUND(IF(Performance!D114&gt;Performance!D167, AVERAGE(Outcomes!C11,Outcomes!C64,Outcomes!C117), Outcomes!C11), 0)&amp; CHAR(10) &amp;"("&amp;IF(Performance!D114&gt;Performance!D167, "3yr avg", Performance!$F$1)&amp;")"</f>
        <v>594
(2026)</v>
      </c>
      <c r="F8" s="182">
        <f>Performance!E8</f>
        <v>3724000</v>
      </c>
      <c r="G8" s="183">
        <f>F8/Performance!$C8</f>
        <v>0.20389859795303381</v>
      </c>
      <c r="H8" s="203" t="str">
        <f>ROUND(IF(Performance!E114&gt;Performance!E167, AVERAGE(Outcomes!D11, Outcomes!D64, Outcomes!D117), Outcomes!D11), 0)&amp; CHAR(10) &amp;"("&amp;IF(Performance!E114&gt;Performance!E167, "3yr avg", Performance!$F$1)&amp;")"</f>
        <v>780
(2026)</v>
      </c>
      <c r="I8" s="199">
        <f>Performance!E61</f>
        <v>1064</v>
      </c>
      <c r="J8" s="182">
        <f>Performance!F8</f>
        <v>0</v>
      </c>
      <c r="K8" s="183">
        <f>J8/Performance!$C8</f>
        <v>0</v>
      </c>
      <c r="L8" s="203" t="str">
        <f>ROUND(IF(Performance!F114&gt;Performance!F167, AVERAGE(Outcomes!H11, Outcomes!H64, Outcomes!H117), Outcomes!H11), 0)&amp; CHAR(10) &amp;"("&amp;IF(Performance!F114&gt;Performance!F167, "3yr avg", Performance!$F$1)&amp;")"</f>
        <v>0
(2026)</v>
      </c>
      <c r="M8" s="199">
        <f>Performance!F61</f>
        <v>0</v>
      </c>
      <c r="N8" s="184">
        <f>Performance!I8</f>
        <v>166750</v>
      </c>
      <c r="O8" s="183">
        <f>N8/Performance!$C8</f>
        <v>9.1299922687079448E-3</v>
      </c>
      <c r="P8" s="203" t="str">
        <f>ROUND(IF(Performance!I114&gt;Performance!I167, AVERAGE(Outcomes!N11, Outcomes!N64, Outcomes!N117), Outcomes!N11), 0)&amp; CHAR(10) &amp;"("&amp;IF(Performance!I114&gt;Performance!I167, "3yr avg", Performance!$F$1)&amp;")"</f>
        <v>134
(2026)</v>
      </c>
      <c r="Q8" s="192">
        <f>Performance!I61</f>
        <v>166.75</v>
      </c>
      <c r="R8" s="184">
        <f>Performance!J8</f>
        <v>333980.20833333331</v>
      </c>
      <c r="S8" s="183">
        <f>R8/Performance!$C8</f>
        <v>1.8286277181318155E-2</v>
      </c>
      <c r="T8" s="200" t="str">
        <f>ROUND(IF(Performance!J114&gt;Performance!J167, AVERAGE(Outcomes!R11, Outcomes!R64, Outcomes!R117), Outcomes!R11), 0)&amp; CHAR(10) &amp;"("&amp;IF(Performance!J114&gt;Performance!J167, "3yr avg", Performance!$F$1)&amp;")"</f>
        <v>189
(3yr avg)</v>
      </c>
      <c r="U8" s="192">
        <f>Performance!J61</f>
        <v>267.18416666666667</v>
      </c>
      <c r="V8" s="184">
        <f>Performance!G8</f>
        <v>1000</v>
      </c>
      <c r="W8" s="183">
        <f>V8/Performance!$C8</f>
        <v>5.4752577323585883E-5</v>
      </c>
      <c r="X8" s="192" t="str">
        <f>ROUND(Performance!G61, 0)&amp; CHAR(10) &amp;"("&amp;IF(Performance!G114&gt;Performance!G167, "3yr avg", Performance!$F$1)&amp;")"</f>
        <v>1
(2026)</v>
      </c>
      <c r="Y8" s="184">
        <f>Performance!H8</f>
        <v>0</v>
      </c>
      <c r="Z8" s="183">
        <f>Y8/Performance!$C8</f>
        <v>0</v>
      </c>
      <c r="AA8" s="192" t="str">
        <f>ROUND(Performance!H61, 0)&amp; CHAR(10) &amp;"("&amp;IF(Performance!H114&gt;Performance!H167, "3yr avg", Performance!$F$1)&amp;")"</f>
        <v>0
(2026)</v>
      </c>
      <c r="AB8" s="182">
        <f>Performance!K8</f>
        <v>479613.75</v>
      </c>
      <c r="AC8" s="183">
        <f>AB8/Performance!$C8</f>
        <v>2.6260088932329988E-2</v>
      </c>
      <c r="AD8" s="203" t="str">
        <f>ROUND(IF(Performance!K114&gt;Performance!K167, AVERAGE(Outcomes!V11, Outcomes!V64, Outcomes!V117), Outcomes!V11), 0)&amp; CHAR(10) &amp;"("&amp;IF(Performance!K114&gt;Performance!K167, "3yr avg", Performance!$F$1)&amp;")"</f>
        <v>188
(2026)</v>
      </c>
      <c r="AE8" s="199">
        <f>Performance!K61</f>
        <v>274.065</v>
      </c>
      <c r="AF8" s="182">
        <f>Performance!L8</f>
        <v>3898547.916666666</v>
      </c>
      <c r="AG8" s="183">
        <f>AF8/Performance!$C8</f>
        <v>0.21345554625699628</v>
      </c>
      <c r="AH8" s="203" t="str">
        <f>ROUND(IF(Performance!L114&gt;Performance!L167, AVERAGE(Outcomes!Z11, Outcomes!Z64, Outcomes!Z117), Outcomes!Z11), 0)&amp; CHAR(10) &amp;"("&amp;IF(Performance!L114&gt;Performance!L167, "3yr avg", Performance!$F$1)&amp;")"</f>
        <v>743
(3yr avg)</v>
      </c>
      <c r="AI8" s="199">
        <f>Performance!L61</f>
        <v>1113.8708333333332</v>
      </c>
      <c r="AJ8" s="182">
        <f>Performance!M8</f>
        <v>4996.25</v>
      </c>
      <c r="AK8" s="183">
        <f>AJ8/Performance!$C8</f>
        <v>2.7355756445296593E-4</v>
      </c>
      <c r="AL8" s="203" t="str">
        <f>ROUND(IF(Performance!M114&gt;Performance!M167, AVERAGE(Outcomes!AD11, Outcomes!AD64, Outcomes!AD117), Outcomes!AD11), 0)&amp; CHAR(10) &amp;"("&amp;IF(Performance!M114&gt;Performance!M167, "3yr avg", Performance!$F$1)&amp;")"</f>
        <v>2
(2026)</v>
      </c>
      <c r="AM8" s="199">
        <f>Performance!M61</f>
        <v>2.855</v>
      </c>
      <c r="AN8" s="182">
        <f>Performance!N8</f>
        <v>0</v>
      </c>
      <c r="AO8" s="183">
        <f>AN8/Performance!$C8</f>
        <v>0</v>
      </c>
      <c r="AP8" s="203" t="str">
        <f>ROUND(IF(Performance!N114&gt;Performance!N167, AVERAGE(Outcomes!AH11, Outcomes!AH64, Outcomes!AH117), Outcomes!AH11), 0)&amp; CHAR(10) &amp;"("&amp;IF(Performance!N114&gt;Performance!N167, "3yr avg", Performance!$F$1)&amp;")"</f>
        <v>0
(2026)</v>
      </c>
      <c r="AQ8" s="199">
        <f>Performance!N61</f>
        <v>0</v>
      </c>
      <c r="AR8" s="182">
        <f>Performance!O8</f>
        <v>3327616.25</v>
      </c>
      <c r="AS8" s="183">
        <f>AR8/Performance!$C8</f>
        <v>0.18219556603134587</v>
      </c>
      <c r="AT8" s="203" t="str">
        <f>ROUND(IF(Performance!O114&gt;Performance!O167, AVERAGE(Outcomes!AL11, Outcomes!AL64, Outcomes!AL117), Outcomes!AL11), 0)&amp; CHAR(10) &amp;"("&amp;IF(Performance!O114&gt;Performance!O167, "3yr avg", Performance!$F$1)&amp;")"</f>
        <v>684
(3yr avg)</v>
      </c>
      <c r="AU8" s="199">
        <f>Performance!O61</f>
        <v>950.74750000000006</v>
      </c>
      <c r="AV8" s="182">
        <f>Performance!P8</f>
        <v>4123524.375</v>
      </c>
      <c r="AW8" s="183">
        <f>AV8/Performance!$C8</f>
        <v>0.22577358718787863</v>
      </c>
      <c r="AX8" s="203" t="str">
        <f>ROUND(IF(Performance!P114&gt;Performance!P167, AVERAGE(Outcomes!AP11, Outcomes!AP64, Outcomes!AP117), Outcomes!AP11), 0)&amp; CHAR(10) &amp;"("&amp;IF(Performance!P114&gt;Performance!P167, "3yr avg", Performance!$F$1)&amp;")"</f>
        <v>625
(3yr avg)</v>
      </c>
      <c r="AY8" s="199">
        <f>Performance!P61</f>
        <v>916.33875</v>
      </c>
      <c r="AZ8" s="182">
        <f>Performance!Q8</f>
        <v>0</v>
      </c>
      <c r="BA8" s="183">
        <f>AZ8/Performance!$C8</f>
        <v>0</v>
      </c>
      <c r="BB8" s="203" t="str">
        <f>ROUND(IF(Performance!Q114&gt;Performance!Q167, AVERAGE(Outcomes!AT11, Outcomes!AT64, Outcomes!AT117), Outcomes!AT11), 0)&amp; CHAR(10) &amp;"("&amp;IF(Performance!Q114&gt;Performance!Q167, "3yr avg", Performance!$F$1)&amp;")"</f>
        <v>0
(2026)</v>
      </c>
      <c r="BC8" s="199">
        <f>Performance!Q61</f>
        <v>0</v>
      </c>
      <c r="BD8" s="182">
        <f>Performance!R8</f>
        <v>0</v>
      </c>
      <c r="BE8" s="183">
        <f>BD8/Performance!$C8</f>
        <v>0</v>
      </c>
      <c r="BF8" s="203" t="str">
        <f>ROUND(IF(Performance!R114&gt;Performance!R167, AVERAGE(Outcomes!AX11, Outcomes!AX64, Outcomes!AX117), Outcomes!AX11), 0)&amp; CHAR(10) &amp;"("&amp;IF(Performance!R114&gt;Performance!R167, "3yr avg", Performance!$F$1)&amp;")"</f>
        <v>0
(2026)</v>
      </c>
      <c r="BG8" s="199">
        <f>Performance!R61</f>
        <v>0</v>
      </c>
      <c r="BH8" s="182">
        <f>Performance!S8</f>
        <v>24035</v>
      </c>
      <c r="BI8" s="183">
        <f>BH8/Performance!$C8</f>
        <v>1.3159781959723867E-3</v>
      </c>
      <c r="BJ8" s="203" t="str">
        <f>ROUND(IF(Performance!S114&gt;Performance!S167, AVERAGE(Outcomes!BB11, Outcomes!BB64, Outcomes!BB117), Outcomes!BB11), 0)&amp; CHAR(10) &amp;"("&amp;IF(Performance!S114&gt;Performance!S167, "3yr avg", Performance!$F$1)&amp;")"</f>
        <v>55
(2026)</v>
      </c>
      <c r="BK8" s="182">
        <f>Performance!T8</f>
        <v>100916.66666666666</v>
      </c>
      <c r="BL8" s="183">
        <f>BK8/Performance!$C8</f>
        <v>5.5254475949052077E-3</v>
      </c>
      <c r="BM8" s="203" t="str">
        <f>ROUND(IF(Performance!T114&gt;Performance!T167, AVERAGE(Outcomes!BC11, Outcomes!BC64, Outcomes!BC117), Outcomes!BC11), 0)&amp; CHAR(10) &amp;"("&amp;IF(Performance!T114&gt;Performance!T167, "3yr avg", Performance!$F$1)&amp;")"</f>
        <v>115
(3yr avg)</v>
      </c>
      <c r="BN8" s="182">
        <f>Performance!U8</f>
        <v>0</v>
      </c>
      <c r="BO8" s="183">
        <f>BN8/Performance!$C8</f>
        <v>0</v>
      </c>
      <c r="BP8" s="203" t="str">
        <f>ROUND(IF(Performance!U114&gt;Performance!U167, AVERAGE(Outcomes!BD11, Outcomes!BD64, Outcomes!BD117), Outcomes!BD11), 0)&amp; CHAR(10) &amp;"("&amp;IF(Performance!U114&gt;Performance!U167, "3yr avg", Performance!$F$1)&amp;")"</f>
        <v>0
(2026)</v>
      </c>
    </row>
    <row r="9" spans="1:1379" ht="34.9" customHeight="1">
      <c r="A9" s="186" t="s">
        <v>54</v>
      </c>
      <c r="B9" s="181"/>
      <c r="C9" s="187">
        <f>Performance!D9</f>
        <v>1781033.3333333333</v>
      </c>
      <c r="D9" s="188">
        <f>C9/Performance!$C9</f>
        <v>0.19249751985746513</v>
      </c>
      <c r="E9" s="201" t="str">
        <f>ROUND(IF(Performance!D115&gt;Performance!D168, AVERAGE(Outcomes!C12,Outcomes!C65,Outcomes!C118), Outcomes!C12), 0)&amp; CHAR(10) &amp;"("&amp;IF(Performance!D115&gt;Performance!D168, "3yr avg", Performance!$F$1)&amp;")"</f>
        <v>509
(3yr avg)</v>
      </c>
      <c r="F9" s="187">
        <f>Performance!E9</f>
        <v>1793572.8124999998</v>
      </c>
      <c r="G9" s="188">
        <f>F9/Performance!$C9</f>
        <v>0.19385281096556023</v>
      </c>
      <c r="H9" s="202" t="str">
        <f>ROUND(IF(Performance!E115&gt;Performance!E168, AVERAGE(Outcomes!D12, Outcomes!D65, Outcomes!D118), Outcomes!D12), 0)&amp; CHAR(10) &amp;"("&amp;IF(Performance!E115&gt;Performance!E168, "3yr avg", Performance!$F$1)&amp;")"</f>
        <v>378
(2026)</v>
      </c>
      <c r="I9" s="205">
        <f>Performance!E62</f>
        <v>512.44937499999992</v>
      </c>
      <c r="J9" s="187">
        <f>Performance!F9</f>
        <v>0</v>
      </c>
      <c r="K9" s="188">
        <f>J9/Performance!$C9</f>
        <v>0</v>
      </c>
      <c r="L9" s="202" t="str">
        <f>ROUND(IF(Performance!F115&gt;Performance!F168, AVERAGE(Outcomes!H12, Outcomes!H65, Outcomes!H118), Outcomes!H12), 0)&amp; CHAR(10) &amp;"("&amp;IF(Performance!F115&gt;Performance!F168, "3yr avg", Performance!$F$1)&amp;")"</f>
        <v>0
(2026)</v>
      </c>
      <c r="M9" s="205">
        <f>Performance!F62</f>
        <v>0</v>
      </c>
      <c r="N9" s="189">
        <f>Performance!I9</f>
        <v>5000</v>
      </c>
      <c r="O9" s="188">
        <f>N9/Performance!$C9</f>
        <v>5.4040964942860458E-4</v>
      </c>
      <c r="P9" s="202" t="str">
        <f>ROUND(IF(Performance!I115&gt;Performance!I168, AVERAGE(Outcomes!N12, Outcomes!N65, Outcomes!N118), Outcomes!N12), 0)&amp; CHAR(10) &amp;"("&amp;IF(Performance!I115&gt;Performance!I168, "3yr avg", Performance!$F$1)&amp;")"</f>
        <v>2
(2026)</v>
      </c>
      <c r="Q9" s="204">
        <f>Performance!I62</f>
        <v>5</v>
      </c>
      <c r="R9" s="189">
        <f>Performance!J9</f>
        <v>150095.3125</v>
      </c>
      <c r="S9" s="188">
        <f>R9/Performance!$C9</f>
        <v>1.622259104180037E-2</v>
      </c>
      <c r="T9" s="202" t="str">
        <f>ROUND(IF(Performance!J115&gt;Performance!J168, AVERAGE(Outcomes!R12, Outcomes!R65, Outcomes!R118), Outcomes!R12), 0)&amp; CHAR(10) &amp;"("&amp;IF(Performance!J115&gt;Performance!J168, "3yr avg", Performance!$F$1)&amp;")"</f>
        <v>92
(2026)</v>
      </c>
      <c r="U9" s="204">
        <f>Performance!J62</f>
        <v>120.07625</v>
      </c>
      <c r="V9" s="189">
        <f>Performance!G9</f>
        <v>8000</v>
      </c>
      <c r="W9" s="188">
        <f>V9/Performance!$C9</f>
        <v>8.6465543908576729E-4</v>
      </c>
      <c r="X9" s="204" t="str">
        <f>ROUND(Performance!G62, 0)&amp; CHAR(10) &amp;"("&amp;IF(Performance!G115&gt;Performance!G168, "3yr avg", Performance!$F$1)&amp;")"</f>
        <v>8
(2026)</v>
      </c>
      <c r="Y9" s="189">
        <f>Performance!H9</f>
        <v>437083.33333333337</v>
      </c>
      <c r="Z9" s="188">
        <f>Y9/Performance!$C9</f>
        <v>4.7240810187550518E-2</v>
      </c>
      <c r="AA9" s="204" t="str">
        <f>ROUND(Performance!H62, 0)&amp; CHAR(10) &amp;"("&amp;IF(Performance!H115&gt;Performance!H168, "3yr avg", Performance!$F$1)&amp;")"</f>
        <v>350
(3yr avg)</v>
      </c>
      <c r="AB9" s="187">
        <f>Performance!K9</f>
        <v>202063.75000000003</v>
      </c>
      <c r="AC9" s="188">
        <f>AB9/Performance!$C9</f>
        <v>2.1839440059945842E-2</v>
      </c>
      <c r="AD9" s="202" t="str">
        <f>ROUND(IF(Performance!K115&gt;Performance!K168, AVERAGE(Outcomes!V12, Outcomes!V65, Outcomes!V118), Outcomes!V12), 0)&amp; CHAR(10) &amp;"("&amp;IF(Performance!K115&gt;Performance!K168, "3yr avg", Performance!$F$1)&amp;")"</f>
        <v>88
(3yr avg)</v>
      </c>
      <c r="AE9" s="205">
        <f>Performance!K62</f>
        <v>115.46500000000002</v>
      </c>
      <c r="AF9" s="187">
        <f>Performance!L9</f>
        <v>1856116.3541666665</v>
      </c>
      <c r="AG9" s="188">
        <f>AF9/Performance!$C9</f>
        <v>0.20061263765078158</v>
      </c>
      <c r="AH9" s="202" t="str">
        <f>ROUND(IF(Performance!L115&gt;Performance!L168, AVERAGE(Outcomes!Z12, Outcomes!Z65, Outcomes!Z118), Outcomes!Z12), 0)&amp; CHAR(10) &amp;"("&amp;IF(Performance!L115&gt;Performance!L168, "3yr avg", Performance!$F$1)&amp;")"</f>
        <v>359
(3yr avg)</v>
      </c>
      <c r="AI9" s="205">
        <f>Performance!L62</f>
        <v>530.31895833333328</v>
      </c>
      <c r="AJ9" s="187">
        <f>Performance!M9</f>
        <v>0</v>
      </c>
      <c r="AK9" s="188">
        <f>AJ9/Performance!$C9</f>
        <v>0</v>
      </c>
      <c r="AL9" s="202" t="str">
        <f>ROUND(IF(Performance!M115&gt;Performance!M168, AVERAGE(Outcomes!AD12, Outcomes!AD65, Outcomes!AD118), Outcomes!AD12), 0)&amp; CHAR(10) &amp;"("&amp;IF(Performance!M115&gt;Performance!M168, "3yr avg", Performance!$F$1)&amp;")"</f>
        <v>0
(2026)</v>
      </c>
      <c r="AM9" s="205">
        <f>Performance!M62</f>
        <v>0</v>
      </c>
      <c r="AN9" s="187">
        <f>Performance!N9</f>
        <v>0</v>
      </c>
      <c r="AO9" s="188">
        <f>AN9/Performance!$C9</f>
        <v>0</v>
      </c>
      <c r="AP9" s="202" t="str">
        <f>ROUND(IF(Performance!N115&gt;Performance!N168, AVERAGE(Outcomes!AH12, Outcomes!AH65, Outcomes!AH118), Outcomes!AH12), 0)&amp; CHAR(10) &amp;"("&amp;IF(Performance!N115&gt;Performance!N168, "3yr avg", Performance!$F$1)&amp;")"</f>
        <v>0
(2026)</v>
      </c>
      <c r="AQ9" s="205">
        <f>Performance!N62</f>
        <v>0</v>
      </c>
      <c r="AR9" s="187">
        <f>Performance!O9</f>
        <v>1441192.0833333333</v>
      </c>
      <c r="AS9" s="188">
        <f>AR9/Performance!$C9</f>
        <v>0.15576682170268938</v>
      </c>
      <c r="AT9" s="202" t="str">
        <f>ROUND(IF(Performance!O115&gt;Performance!O168, AVERAGE(Outcomes!AL12, Outcomes!AL65, Outcomes!AL118), Outcomes!AL12), 0)&amp; CHAR(10) &amp;"("&amp;IF(Performance!O115&gt;Performance!O168, "3yr avg", Performance!$F$1)&amp;")"</f>
        <v>310
(3yr avg)</v>
      </c>
      <c r="AU9" s="205">
        <f>Performance!O62</f>
        <v>411.76916666666665</v>
      </c>
      <c r="AV9" s="187">
        <f>Performance!P9</f>
        <v>1539593.4375000002</v>
      </c>
      <c r="AW9" s="188">
        <f>AV9/Performance!$C9</f>
        <v>0.16640222996439105</v>
      </c>
      <c r="AX9" s="202" t="str">
        <f>ROUND(IF(Performance!P115&gt;Performance!P168, AVERAGE(Outcomes!AP12, Outcomes!AP65, Outcomes!AP118), Outcomes!AP12), 0)&amp; CHAR(10) &amp;"("&amp;IF(Performance!P115&gt;Performance!P168, "3yr avg", Performance!$F$1)&amp;")"</f>
        <v>227
(3yr avg)</v>
      </c>
      <c r="AY9" s="205">
        <f>Performance!P62</f>
        <v>342.13187500000004</v>
      </c>
      <c r="AZ9" s="187">
        <f>Performance!Q9</f>
        <v>0</v>
      </c>
      <c r="BA9" s="188">
        <f>AZ9/Performance!$C9</f>
        <v>0</v>
      </c>
      <c r="BB9" s="202" t="str">
        <f>ROUND(IF(Performance!Q115&gt;Performance!Q168, AVERAGE(Outcomes!AT12, Outcomes!AT65, Outcomes!AT118), Outcomes!AT12), 0)&amp; CHAR(10) &amp;"("&amp;IF(Performance!Q115&gt;Performance!Q168, "3yr avg", Performance!$F$1)&amp;")"</f>
        <v>0
(2026)</v>
      </c>
      <c r="BC9" s="205">
        <f>Performance!Q62</f>
        <v>0</v>
      </c>
      <c r="BD9" s="187">
        <f>Performance!R9</f>
        <v>0</v>
      </c>
      <c r="BE9" s="188">
        <f>BD9/Performance!$C9</f>
        <v>0</v>
      </c>
      <c r="BF9" s="202" t="str">
        <f>ROUND(IF(Performance!R115&gt;Performance!R168, AVERAGE(Outcomes!AX12, Outcomes!AX65, Outcomes!AX118), Outcomes!AX12), 0)&amp; CHAR(10) &amp;"("&amp;IF(Performance!R115&gt;Performance!R168, "3yr avg", Performance!$F$1)&amp;")"</f>
        <v>0
(2026)</v>
      </c>
      <c r="BG9" s="205">
        <f>Performance!R62</f>
        <v>0</v>
      </c>
      <c r="BH9" s="187">
        <f>Performance!S9</f>
        <v>8740</v>
      </c>
      <c r="BI9" s="188">
        <f>BH9/Performance!$C9</f>
        <v>9.4463606720120077E-4</v>
      </c>
      <c r="BJ9" s="202" t="str">
        <f>ROUND(IF(Performance!S115&gt;Performance!S168, AVERAGE(Outcomes!BB12, Outcomes!BB65, Outcomes!BB118), Outcomes!BB12), 0)&amp; CHAR(10) &amp;"("&amp;IF(Performance!S115&gt;Performance!S168, "3yr avg", Performance!$F$1)&amp;")"</f>
        <v>20
(2026)</v>
      </c>
      <c r="BK9" s="187">
        <f>Performance!T9</f>
        <v>29750</v>
      </c>
      <c r="BL9" s="188">
        <f>BK9/Performance!$C9</f>
        <v>3.2154374141001971E-3</v>
      </c>
      <c r="BM9" s="202" t="str">
        <f>ROUND(IF(Performance!T115&gt;Performance!T168, AVERAGE(Outcomes!BC12, Outcomes!BC65, Outcomes!BC118), Outcomes!BC12), 0)&amp; CHAR(10) &amp;"("&amp;IF(Performance!T115&gt;Performance!T168, "3yr avg", Performance!$F$1)&amp;")"</f>
        <v>34
(3yr avg)</v>
      </c>
      <c r="BN9" s="187">
        <f>Performance!U9</f>
        <v>0</v>
      </c>
      <c r="BO9" s="188">
        <f>BN9/Performance!$C9</f>
        <v>0</v>
      </c>
      <c r="BP9" s="202" t="str">
        <f>ROUND(IF(Performance!U115&gt;Performance!U168, AVERAGE(Outcomes!BD12, Outcomes!BD65, Outcomes!BD118), Outcomes!BD12), 0)&amp; CHAR(10) &amp;"("&amp;IF(Performance!U115&gt;Performance!U168, "3yr avg", Performance!$F$1)&amp;")"</f>
        <v>0
(2026)</v>
      </c>
    </row>
    <row r="10" spans="1:1379" ht="34.9" customHeight="1">
      <c r="A10" s="180" t="s">
        <v>56</v>
      </c>
      <c r="B10" s="181"/>
      <c r="C10" s="182">
        <f>Performance!D10</f>
        <v>8246000</v>
      </c>
      <c r="D10" s="183">
        <f>C10/Performance!$C10</f>
        <v>0.14512746482668645</v>
      </c>
      <c r="E10" s="195" t="str">
        <f>ROUND(IF(Performance!D116&gt;Performance!D169, AVERAGE(Outcomes!C13,Outcomes!C66,Outcomes!C119), Outcomes!C13), 0)&amp; CHAR(10) &amp;"("&amp;IF(Performance!D116&gt;Performance!D169, "3yr avg", Performance!$F$1)&amp;")"</f>
        <v>2356
(3yr avg)</v>
      </c>
      <c r="F10" s="182">
        <f>Performance!E10</f>
        <v>13144418.4375</v>
      </c>
      <c r="G10" s="183">
        <f>F10/Performance!$C10</f>
        <v>0.23133836095749821</v>
      </c>
      <c r="H10" s="203" t="str">
        <f>ROUND(IF(Performance!E116&gt;Performance!E169, AVERAGE(Outcomes!D13, Outcomes!D66, Outcomes!D119), Outcomes!D13), 0)&amp; CHAR(10) &amp;"("&amp;IF(Performance!E116&gt;Performance!E169, "3yr avg", Performance!$F$1)&amp;")"</f>
        <v>2957
(2026)</v>
      </c>
      <c r="I10" s="199">
        <f>Performance!E63</f>
        <v>3755.5481250000003</v>
      </c>
      <c r="J10" s="182">
        <f>Performance!F10</f>
        <v>603172.49999999988</v>
      </c>
      <c r="K10" s="183">
        <f>J10/Performance!$C10</f>
        <v>1.0615679817872243E-2</v>
      </c>
      <c r="L10" s="203" t="str">
        <f>ROUND(IF(Performance!F116&gt;Performance!F169, AVERAGE(Outcomes!H13, Outcomes!H66, Outcomes!H119), Outcomes!H13), 0)&amp; CHAR(10) &amp;"("&amp;IF(Performance!F116&gt;Performance!F169, "3yr avg", Performance!$F$1)&amp;")"</f>
        <v>156
(2026)</v>
      </c>
      <c r="M10" s="199">
        <f>Performance!F63</f>
        <v>172.33499999999998</v>
      </c>
      <c r="N10" s="184">
        <f>Performance!I10</f>
        <v>786219.58333333314</v>
      </c>
      <c r="O10" s="183">
        <f>N10/Performance!$C10</f>
        <v>1.383726108734664E-2</v>
      </c>
      <c r="P10" s="203" t="str">
        <f>ROUND(IF(Performance!I116&gt;Performance!I169, AVERAGE(Outcomes!N13, Outcomes!N66, Outcomes!N119), Outcomes!N13), 0)&amp; CHAR(10) &amp;"("&amp;IF(Performance!I116&gt;Performance!I169, "3yr avg", Performance!$F$1)&amp;")"</f>
        <v>574
(3yr avg)</v>
      </c>
      <c r="Q10" s="192">
        <f>Performance!I63</f>
        <v>786.21958333333316</v>
      </c>
      <c r="R10" s="184">
        <f>Performance!J10</f>
        <v>2058646.875</v>
      </c>
      <c r="S10" s="183">
        <f>R10/Performance!$C10</f>
        <v>3.6231651945443914E-2</v>
      </c>
      <c r="T10" s="200" t="str">
        <f>ROUND(IF(Performance!J116&gt;Performance!J169, AVERAGE(Outcomes!R13, Outcomes!R66, Outcomes!R119), Outcomes!R13), 0)&amp; CHAR(10) &amp;"("&amp;IF(Performance!J116&gt;Performance!J169, "3yr avg", Performance!$F$1)&amp;")"</f>
        <v>1143
(2026)</v>
      </c>
      <c r="U10" s="192">
        <f>Performance!J63</f>
        <v>1646.9175</v>
      </c>
      <c r="V10" s="184">
        <f>Performance!G10</f>
        <v>5000</v>
      </c>
      <c r="W10" s="183">
        <f>V10/Performance!$C10</f>
        <v>8.799870532784773E-5</v>
      </c>
      <c r="X10" s="192" t="str">
        <f>ROUND(Performance!G63, 0)&amp; CHAR(10) &amp;"("&amp;IF(Performance!G116&gt;Performance!G169, "3yr avg", Performance!$F$1)&amp;")"</f>
        <v>5
(2026)</v>
      </c>
      <c r="Y10" s="184">
        <f>Performance!H10</f>
        <v>241250</v>
      </c>
      <c r="Z10" s="183">
        <f>Y10/Performance!$C10</f>
        <v>4.245937532068653E-3</v>
      </c>
      <c r="AA10" s="192" t="str">
        <f>ROUND(Performance!H63, 0)&amp; CHAR(10) &amp;"("&amp;IF(Performance!H116&gt;Performance!H169, "3yr avg", Performance!$F$1)&amp;")"</f>
        <v>193
(2026)</v>
      </c>
      <c r="AB10" s="182">
        <f>Performance!K10</f>
        <v>2249100.7291666665</v>
      </c>
      <c r="AC10" s="183">
        <f>AB10/Performance!$C10</f>
        <v>3.958359046371699E-2</v>
      </c>
      <c r="AD10" s="203" t="str">
        <f>ROUND(IF(Performance!K116&gt;Performance!K169, AVERAGE(Outcomes!V13, Outcomes!V66, Outcomes!V119), Outcomes!V13), 0)&amp; CHAR(10) &amp;"("&amp;IF(Performance!K116&gt;Performance!K169, "3yr avg", Performance!$F$1)&amp;")"</f>
        <v>895
(3yr avg)</v>
      </c>
      <c r="AE10" s="199">
        <f>Performance!K63</f>
        <v>1285.2004166666666</v>
      </c>
      <c r="AF10" s="182">
        <f>Performance!L10</f>
        <v>4046980.0000000009</v>
      </c>
      <c r="AG10" s="183">
        <f>AF10/Performance!$C10</f>
        <v>7.122580009753865E-2</v>
      </c>
      <c r="AH10" s="203" t="str">
        <f>ROUND(IF(Performance!L116&gt;Performance!L169, AVERAGE(Outcomes!Z13, Outcomes!Z66, Outcomes!Z119), Outcomes!Z13), 0)&amp; CHAR(10) &amp;"("&amp;IF(Performance!L116&gt;Performance!L169, "3yr avg", Performance!$F$1)&amp;")"</f>
        <v>789
(2026)</v>
      </c>
      <c r="AI10" s="199">
        <f>Performance!L63</f>
        <v>1156.2800000000002</v>
      </c>
      <c r="AJ10" s="182">
        <f>Performance!M10</f>
        <v>55287.604166666672</v>
      </c>
      <c r="AK10" s="183">
        <f>AJ10/Performance!$C10</f>
        <v>9.7304751746903723E-4</v>
      </c>
      <c r="AL10" s="203" t="str">
        <f>ROUND(IF(Performance!M116&gt;Performance!M169, AVERAGE(Outcomes!AD13, Outcomes!AD66, Outcomes!AD119), Outcomes!AD13), 0)&amp; CHAR(10) &amp;"("&amp;IF(Performance!M116&gt;Performance!M169, "3yr avg", Performance!$F$1)&amp;")"</f>
        <v>21
(3yr avg)</v>
      </c>
      <c r="AM10" s="199">
        <f>Performance!M63</f>
        <v>31.592916666666667</v>
      </c>
      <c r="AN10" s="182">
        <f>Performance!N10</f>
        <v>486231.66666666663</v>
      </c>
      <c r="AO10" s="183">
        <f>AN10/Performance!$C10</f>
        <v>8.5575514312136551E-3</v>
      </c>
      <c r="AP10" s="203" t="str">
        <f>ROUND(IF(Performance!N116&gt;Performance!N169, AVERAGE(Outcomes!AH13, Outcomes!AH66, Outcomes!AH119), Outcomes!AH13), 0)&amp; CHAR(10) &amp;"("&amp;IF(Performance!N116&gt;Performance!N169, "3yr avg", Performance!$F$1)&amp;")"</f>
        <v>93
(3yr avg)</v>
      </c>
      <c r="AQ10" s="199">
        <f>Performance!N63</f>
        <v>138.92333333333332</v>
      </c>
      <c r="AR10" s="182">
        <f>Performance!O10</f>
        <v>16629724.270833332</v>
      </c>
      <c r="AS10" s="183">
        <f>AR10/Performance!$C10</f>
        <v>0.29267884115848397</v>
      </c>
      <c r="AT10" s="203" t="str">
        <f>ROUND(IF(Performance!O116&gt;Performance!O169, AVERAGE(Outcomes!AL13, Outcomes!AL66, Outcomes!AL119), Outcomes!AL13), 0)&amp; CHAR(10) &amp;"("&amp;IF(Performance!O116&gt;Performance!O169, "3yr avg", Performance!$F$1)&amp;")"</f>
        <v>3613
(3yr avg)</v>
      </c>
      <c r="AU10" s="199">
        <f>Performance!O63</f>
        <v>4751.3497916666665</v>
      </c>
      <c r="AV10" s="182">
        <f>Performance!P10</f>
        <v>7422772.5000000019</v>
      </c>
      <c r="AW10" s="183">
        <f>AV10/Performance!$C10</f>
        <v>0.13063887398863033</v>
      </c>
      <c r="AX10" s="203" t="str">
        <f>ROUND(IF(Performance!P116&gt;Performance!P169, AVERAGE(Outcomes!AP13, Outcomes!AP66, Outcomes!AP119), Outcomes!AP13), 0)&amp; CHAR(10) &amp;"("&amp;IF(Performance!P116&gt;Performance!P169, "3yr avg", Performance!$F$1)&amp;")"</f>
        <v>1131
(2026)</v>
      </c>
      <c r="AY10" s="199">
        <f>Performance!P63</f>
        <v>1649.5050000000003</v>
      </c>
      <c r="AZ10" s="182">
        <f>Performance!Q10</f>
        <v>16639.583333333332</v>
      </c>
      <c r="BA10" s="183">
        <f>AZ10/Performance!$C10</f>
        <v>2.9285235810563322E-4</v>
      </c>
      <c r="BB10" s="203" t="str">
        <f>ROUND(IF(Performance!Q116&gt;Performance!Q169, AVERAGE(Outcomes!AT13, Outcomes!AT66, Outcomes!AT119), Outcomes!AT13), 0)&amp; CHAR(10) &amp;"("&amp;IF(Performance!Q116&gt;Performance!Q169, "3yr avg", Performance!$F$1)&amp;")"</f>
        <v>3
(3yr avg)</v>
      </c>
      <c r="BC10" s="199">
        <f>Performance!Q63</f>
        <v>4.7541666666666664</v>
      </c>
      <c r="BD10" s="182">
        <f>Performance!R10</f>
        <v>606375</v>
      </c>
      <c r="BE10" s="183">
        <f>BD10/Performance!$C10</f>
        <v>1.0672042988634733E-2</v>
      </c>
      <c r="BF10" s="203" t="str">
        <f>ROUND(IF(Performance!R116&gt;Performance!R169, AVERAGE(Outcomes!AX13, Outcomes!AX66, Outcomes!AX119), Outcomes!AX13), 0)&amp; CHAR(10) &amp;"("&amp;IF(Performance!R116&gt;Performance!R169, "3yr avg", Performance!$F$1)&amp;")"</f>
        <v>90
(2026)</v>
      </c>
      <c r="BG10" s="199">
        <f>Performance!R63</f>
        <v>134.75</v>
      </c>
      <c r="BH10" s="182">
        <f>Performance!S10</f>
        <v>26365.666666666668</v>
      </c>
      <c r="BI10" s="183">
        <f>BH10/Performance!$C10</f>
        <v>4.6402890635445146E-4</v>
      </c>
      <c r="BJ10" s="203" t="str">
        <f>ROUND(IF(Performance!S116&gt;Performance!S169, AVERAGE(Outcomes!BB13, Outcomes!BB66, Outcomes!BB119), Outcomes!BB13), 0)&amp; CHAR(10) &amp;"("&amp;IF(Performance!S116&gt;Performance!S169, "3yr avg", Performance!$F$1)&amp;")"</f>
        <v>60
(3yr avg)</v>
      </c>
      <c r="BK10" s="182">
        <f>Performance!T10</f>
        <v>194833.33333333331</v>
      </c>
      <c r="BL10" s="183">
        <f>BK10/Performance!$C10</f>
        <v>3.429016217608466E-3</v>
      </c>
      <c r="BM10" s="203" t="str">
        <f>ROUND(IF(Performance!T116&gt;Performance!T169, AVERAGE(Outcomes!BC13, Outcomes!BC66, Outcomes!BC119), Outcomes!BC13), 0)&amp; CHAR(10) &amp;"("&amp;IF(Performance!T116&gt;Performance!T169, "3yr avg", Performance!$F$1)&amp;")"</f>
        <v>223
(3yr avg)</v>
      </c>
      <c r="BN10" s="182">
        <f>Performance!U10</f>
        <v>0</v>
      </c>
      <c r="BO10" s="183">
        <f>BN10/Performance!$C10</f>
        <v>0</v>
      </c>
      <c r="BP10" s="203" t="str">
        <f>ROUND(IF(Performance!U116&gt;Performance!U169, AVERAGE(Outcomes!BD13, Outcomes!BD66, Outcomes!BD119), Outcomes!BD13), 0)&amp; CHAR(10) &amp;"("&amp;IF(Performance!U116&gt;Performance!U169, "3yr avg", Performance!$F$1)&amp;")"</f>
        <v>0
(2026)</v>
      </c>
    </row>
    <row r="11" spans="1:1379" ht="34.9" customHeight="1">
      <c r="A11" s="186" t="s">
        <v>58</v>
      </c>
      <c r="B11" s="181"/>
      <c r="C11" s="187">
        <f>Performance!D11</f>
        <v>1551666.6666666665</v>
      </c>
      <c r="D11" s="188">
        <f>C11/Performance!$C11</f>
        <v>5.0723967127255146E-2</v>
      </c>
      <c r="E11" s="201" t="str">
        <f>ROUND(IF(Performance!D117&gt;Performance!D170, AVERAGE(Outcomes!C14,Outcomes!C67,Outcomes!C120), Outcomes!C14), 0)&amp; CHAR(10) &amp;"("&amp;IF(Performance!D117&gt;Performance!D170, "3yr avg", Performance!$F$1)&amp;")"</f>
        <v>443
(3yr avg)</v>
      </c>
      <c r="F11" s="187">
        <f>Performance!E11</f>
        <v>14370197.916666666</v>
      </c>
      <c r="G11" s="188">
        <f>F11/Performance!$C11</f>
        <v>0.46976161980911946</v>
      </c>
      <c r="H11" s="202" t="str">
        <f>ROUND(IF(Performance!E117&gt;Performance!E170, AVERAGE(Outcomes!D14, Outcomes!D67, Outcomes!D120), Outcomes!D14), 0)&amp; CHAR(10) &amp;"("&amp;IF(Performance!E117&gt;Performance!E170, "3yr avg", Performance!$F$1)&amp;")"</f>
        <v>3666
(3yr avg)</v>
      </c>
      <c r="I11" s="205">
        <f>Performance!E64</f>
        <v>4105.770833333333</v>
      </c>
      <c r="J11" s="187">
        <f>Performance!F11</f>
        <v>3825650.9374999995</v>
      </c>
      <c r="K11" s="188">
        <f>J11/Performance!$C11</f>
        <v>0.12506048919061405</v>
      </c>
      <c r="L11" s="202" t="str">
        <f>ROUND(IF(Performance!F117&gt;Performance!F170, AVERAGE(Outcomes!H14, Outcomes!H67, Outcomes!H120), Outcomes!H14), 0)&amp; CHAR(10) &amp;"("&amp;IF(Performance!F117&gt;Performance!F170, "3yr avg", Performance!$F$1)&amp;")"</f>
        <v>1040
(2026)</v>
      </c>
      <c r="M11" s="205">
        <f>Performance!F64</f>
        <v>1093.0431249999999</v>
      </c>
      <c r="N11" s="189">
        <f>Performance!I11</f>
        <v>52635.000000000015</v>
      </c>
      <c r="O11" s="188">
        <f>N11/Performance!$C11</f>
        <v>1.7206376002640658E-3</v>
      </c>
      <c r="P11" s="202" t="str">
        <f>ROUND(IF(Performance!I117&gt;Performance!I170, AVERAGE(Outcomes!N14, Outcomes!N67, Outcomes!N120), Outcomes!N14), 0)&amp; CHAR(10) &amp;"("&amp;IF(Performance!I117&gt;Performance!I170, "3yr avg", Performance!$F$1)&amp;")"</f>
        <v>39
(2026)</v>
      </c>
      <c r="Q11" s="204">
        <f>Performance!I64</f>
        <v>52.635000000000012</v>
      </c>
      <c r="R11" s="189">
        <f>Performance!J11</f>
        <v>193435.15624999997</v>
      </c>
      <c r="S11" s="188">
        <f>R11/Performance!$C11</f>
        <v>6.3233932375169463E-3</v>
      </c>
      <c r="T11" s="202" t="str">
        <f>ROUND(IF(Performance!J117&gt;Performance!J170, AVERAGE(Outcomes!R14, Outcomes!R67, Outcomes!R120), Outcomes!R14), 0)&amp; CHAR(10) &amp;"("&amp;IF(Performance!J117&gt;Performance!J170, "3yr avg", Performance!$F$1)&amp;")"</f>
        <v>114
(3yr avg)</v>
      </c>
      <c r="U11" s="204">
        <f>Performance!J64</f>
        <v>154.74812499999999</v>
      </c>
      <c r="V11" s="189">
        <f>Performance!G11</f>
        <v>43738.333333333321</v>
      </c>
      <c r="W11" s="188">
        <f>V11/Performance!$C11</f>
        <v>1.4298056598502219E-3</v>
      </c>
      <c r="X11" s="204" t="str">
        <f>ROUND(Performance!G64, 0)&amp; CHAR(10) &amp;"("&amp;IF(Performance!G117&gt;Performance!G170, "3yr avg", Performance!$F$1)&amp;")"</f>
        <v>44
(3yr avg)</v>
      </c>
      <c r="Y11" s="189">
        <f>Performance!H11</f>
        <v>425497.91666666663</v>
      </c>
      <c r="Z11" s="188">
        <f>Y11/Performance!$C11</f>
        <v>1.3909522451803791E-2</v>
      </c>
      <c r="AA11" s="204" t="str">
        <f>ROUND(Performance!H64, 0)&amp; CHAR(10) &amp;"("&amp;IF(Performance!H117&gt;Performance!H170, "3yr avg", Performance!$F$1)&amp;")"</f>
        <v>340
(3yr avg)</v>
      </c>
      <c r="AB11" s="187">
        <f>Performance!K11</f>
        <v>188601.875</v>
      </c>
      <c r="AC11" s="188">
        <f>AB11/Performance!$C11</f>
        <v>6.1653933239347054E-3</v>
      </c>
      <c r="AD11" s="202" t="str">
        <f>ROUND(IF(Performance!K117&gt;Performance!K170, AVERAGE(Outcomes!V14, Outcomes!V67, Outcomes!V120), Outcomes!V14), 0)&amp; CHAR(10) &amp;"("&amp;IF(Performance!K117&gt;Performance!K170, "3yr avg", Performance!$F$1)&amp;")"</f>
        <v>79
(2026)</v>
      </c>
      <c r="AE11" s="205">
        <f>Performance!K64</f>
        <v>107.77250000000001</v>
      </c>
      <c r="AF11" s="187">
        <f>Performance!L11</f>
        <v>1053299.4791666665</v>
      </c>
      <c r="AG11" s="188">
        <f>AF11/Performance!$C11</f>
        <v>3.4432348972978491E-2</v>
      </c>
      <c r="AH11" s="202" t="str">
        <f>ROUND(IF(Performance!L117&gt;Performance!L170, AVERAGE(Outcomes!Z14, Outcomes!Z67, Outcomes!Z120), Outcomes!Z14), 0)&amp; CHAR(10) &amp;"("&amp;IF(Performance!L117&gt;Performance!L170, "3yr avg", Performance!$F$1)&amp;")"</f>
        <v>225
(3yr avg)</v>
      </c>
      <c r="AI11" s="205">
        <f>Performance!L64</f>
        <v>300.94270833333331</v>
      </c>
      <c r="AJ11" s="187">
        <f>Performance!M11</f>
        <v>1750</v>
      </c>
      <c r="AK11" s="188">
        <f>AJ11/Performance!$C11</f>
        <v>5.7207481722468213E-5</v>
      </c>
      <c r="AL11" s="202" t="str">
        <f>ROUND(IF(Performance!M117&gt;Performance!M170, AVERAGE(Outcomes!AD14, Outcomes!AD67, Outcomes!AD120), Outcomes!AD14), 0)&amp; CHAR(10) &amp;"("&amp;IF(Performance!M117&gt;Performance!M170, "3yr avg", Performance!$F$1)&amp;")"</f>
        <v>1
(2026)</v>
      </c>
      <c r="AM11" s="205">
        <f>Performance!M64</f>
        <v>1</v>
      </c>
      <c r="AN11" s="187">
        <f>Performance!N11</f>
        <v>0</v>
      </c>
      <c r="AO11" s="188">
        <f>AN11/Performance!$C11</f>
        <v>0</v>
      </c>
      <c r="AP11" s="202" t="str">
        <f>ROUND(IF(Performance!N117&gt;Performance!N170, AVERAGE(Outcomes!AH14, Outcomes!AH67, Outcomes!AH120), Outcomes!AH14), 0)&amp; CHAR(10) &amp;"("&amp;IF(Performance!N117&gt;Performance!N170, "3yr avg", Performance!$F$1)&amp;")"</f>
        <v>0
(2026)</v>
      </c>
      <c r="AQ11" s="205">
        <f>Performance!N64</f>
        <v>0</v>
      </c>
      <c r="AR11" s="187">
        <f>Performance!O11</f>
        <v>6558619.375</v>
      </c>
      <c r="AS11" s="188">
        <f>AR11/Performance!$C11</f>
        <v>0.21440119886853623</v>
      </c>
      <c r="AT11" s="202" t="str">
        <f>ROUND(IF(Performance!O117&gt;Performance!O170, AVERAGE(Outcomes!AL14, Outcomes!AL67, Outcomes!AL120), Outcomes!AL14), 0)&amp; CHAR(10) &amp;"("&amp;IF(Performance!O117&gt;Performance!O170, "3yr avg", Performance!$F$1)&amp;")"</f>
        <v>1591
(3yr avg)</v>
      </c>
      <c r="AU11" s="205">
        <f>Performance!O64</f>
        <v>1873.8912499999999</v>
      </c>
      <c r="AV11" s="187">
        <f>Performance!P11</f>
        <v>2272222.5</v>
      </c>
      <c r="AW11" s="188">
        <f>AV11/Performance!$C11</f>
        <v>7.4278929793217735E-2</v>
      </c>
      <c r="AX11" s="202" t="str">
        <f>ROUND(IF(Performance!P117&gt;Performance!P170, AVERAGE(Outcomes!AP14, Outcomes!AP67, Outcomes!AP120), Outcomes!AP14), 0)&amp; CHAR(10) &amp;"("&amp;IF(Performance!P117&gt;Performance!P170, "3yr avg", Performance!$F$1)&amp;")"</f>
        <v>392
(3yr avg)</v>
      </c>
      <c r="AY11" s="205">
        <f>Performance!P64</f>
        <v>504.93833333333333</v>
      </c>
      <c r="AZ11" s="187">
        <f>Performance!Q11</f>
        <v>0</v>
      </c>
      <c r="BA11" s="188">
        <f>AZ11/Performance!$C11</f>
        <v>0</v>
      </c>
      <c r="BB11" s="202" t="str">
        <f>ROUND(IF(Performance!Q117&gt;Performance!Q170, AVERAGE(Outcomes!AT14, Outcomes!AT67, Outcomes!AT120), Outcomes!AT14), 0)&amp; CHAR(10) &amp;"("&amp;IF(Performance!Q117&gt;Performance!Q170, "3yr avg", Performance!$F$1)&amp;")"</f>
        <v>0
(2026)</v>
      </c>
      <c r="BC11" s="205">
        <f>Performance!Q64</f>
        <v>0</v>
      </c>
      <c r="BD11" s="187">
        <f>Performance!R11</f>
        <v>0</v>
      </c>
      <c r="BE11" s="188">
        <f>BD11/Performance!$C11</f>
        <v>0</v>
      </c>
      <c r="BF11" s="202" t="str">
        <f>ROUND(IF(Performance!R117&gt;Performance!R170, AVERAGE(Outcomes!AX14, Outcomes!AX67, Outcomes!AX120), Outcomes!AX14), 0)&amp; CHAR(10) &amp;"("&amp;IF(Performance!R117&gt;Performance!R170, "3yr avg", Performance!$F$1)&amp;")"</f>
        <v>0
(2026)</v>
      </c>
      <c r="BG11" s="205">
        <f>Performance!R64</f>
        <v>0</v>
      </c>
      <c r="BH11" s="187">
        <f>Performance!S11</f>
        <v>7589.2333333333318</v>
      </c>
      <c r="BI11" s="188">
        <f>BH11/Performance!$C11</f>
        <v>2.4809195840240749E-4</v>
      </c>
      <c r="BJ11" s="202" t="str">
        <f>ROUND(IF(Performance!S117&gt;Performance!S170, AVERAGE(Outcomes!BB14, Outcomes!BB67, Outcomes!BB120), Outcomes!BB14), 0)&amp; CHAR(10) &amp;"("&amp;IF(Performance!S117&gt;Performance!S170, "3yr avg", Performance!$F$1)&amp;")"</f>
        <v>17
(3yr avg)</v>
      </c>
      <c r="BK11" s="187">
        <f>Performance!T11</f>
        <v>45500</v>
      </c>
      <c r="BL11" s="188">
        <f>BK11/Performance!$C11</f>
        <v>1.4873945247841735E-3</v>
      </c>
      <c r="BM11" s="202" t="str">
        <f>ROUND(IF(Performance!T117&gt;Performance!T170, AVERAGE(Outcomes!BC14, Outcomes!BC67, Outcomes!BC120), Outcomes!BC14), 0)&amp; CHAR(10) &amp;"("&amp;IF(Performance!T117&gt;Performance!T170, "3yr avg", Performance!$F$1)&amp;")"</f>
        <v>52
(3yr avg)</v>
      </c>
      <c r="BN11" s="187">
        <f>Performance!U11</f>
        <v>0</v>
      </c>
      <c r="BO11" s="188">
        <f>BN11/Performance!$C11</f>
        <v>0</v>
      </c>
      <c r="BP11" s="202" t="str">
        <f>ROUND(IF(Performance!U117&gt;Performance!U170, AVERAGE(Outcomes!BD14, Outcomes!BD67, Outcomes!BD120), Outcomes!BD14), 0)&amp; CHAR(10) &amp;"("&amp;IF(Performance!U117&gt;Performance!U170, "3yr avg", Performance!$F$1)&amp;")"</f>
        <v>0
(2026)</v>
      </c>
    </row>
    <row r="12" spans="1:1379" ht="34.9" customHeight="1">
      <c r="A12" s="180" t="s">
        <v>60</v>
      </c>
      <c r="B12" s="181"/>
      <c r="C12" s="182">
        <f>Performance!D12</f>
        <v>1454299.5833333333</v>
      </c>
      <c r="D12" s="183">
        <f>C12/Performance!$C12</f>
        <v>0.20632331650946575</v>
      </c>
      <c r="E12" s="195" t="str">
        <f>ROUND(IF(Performance!D118&gt;Performance!D171, AVERAGE(Outcomes!C15,Outcomes!C68,Outcomes!C121), Outcomes!C15), 0)&amp; CHAR(10) &amp;"("&amp;IF(Performance!D118&gt;Performance!D171, "3yr avg", Performance!$F$1)&amp;")"</f>
        <v>416
(3yr avg)</v>
      </c>
      <c r="F12" s="182">
        <f>Performance!E12</f>
        <v>967050</v>
      </c>
      <c r="G12" s="183">
        <f>F12/Performance!$C12</f>
        <v>0.13719660344889659</v>
      </c>
      <c r="H12" s="203" t="str">
        <f>ROUND(IF(Performance!E118&gt;Performance!E171, AVERAGE(Outcomes!D15, Outcomes!D68, Outcomes!D121), Outcomes!D15), 0)&amp; CHAR(10) &amp;"("&amp;IF(Performance!E118&gt;Performance!E171, "3yr avg", Performance!$F$1)&amp;")"</f>
        <v>227
(2026)</v>
      </c>
      <c r="I12" s="199">
        <f>Performance!E65</f>
        <v>276.3</v>
      </c>
      <c r="J12" s="182">
        <f>Performance!F12</f>
        <v>0</v>
      </c>
      <c r="K12" s="183">
        <f>J12/Performance!$C12</f>
        <v>0</v>
      </c>
      <c r="L12" s="203" t="str">
        <f>ROUND(IF(Performance!F118&gt;Performance!F171, AVERAGE(Outcomes!H15, Outcomes!H68, Outcomes!H121), Outcomes!H15), 0)&amp; CHAR(10) &amp;"("&amp;IF(Performance!F118&gt;Performance!F171, "3yr avg", Performance!$F$1)&amp;")"</f>
        <v>0
(2026)</v>
      </c>
      <c r="M12" s="199">
        <f>Performance!F65</f>
        <v>0</v>
      </c>
      <c r="N12" s="184">
        <f>Performance!I12</f>
        <v>6195.0000000000009</v>
      </c>
      <c r="O12" s="183">
        <f>N12/Performance!$C12</f>
        <v>8.7889246509065147E-4</v>
      </c>
      <c r="P12" s="203" t="str">
        <f>ROUND(IF(Performance!I118&gt;Performance!I171, AVERAGE(Outcomes!N15, Outcomes!N68, Outcomes!N121), Outcomes!N15), 0)&amp; CHAR(10) &amp;"("&amp;IF(Performance!I118&gt;Performance!I171, "3yr avg", Performance!$F$1)&amp;")"</f>
        <v>4
(2026)</v>
      </c>
      <c r="Q12" s="192">
        <f>Performance!I65</f>
        <v>6.1950000000000012</v>
      </c>
      <c r="R12" s="184">
        <f>Performance!J12</f>
        <v>44867.447916666664</v>
      </c>
      <c r="S12" s="183">
        <f>R12/Performance!$C12</f>
        <v>6.3654014369339098E-3</v>
      </c>
      <c r="T12" s="200" t="str">
        <f>ROUND(IF(Performance!J118&gt;Performance!J171, AVERAGE(Outcomes!R15, Outcomes!R68, Outcomes!R121), Outcomes!R15), 0)&amp; CHAR(10) &amp;"("&amp;IF(Performance!J118&gt;Performance!J171, "3yr avg", Performance!$F$1)&amp;")"</f>
        <v>24
(3yr avg)</v>
      </c>
      <c r="U12" s="192">
        <f>Performance!J65</f>
        <v>35.89395833333333</v>
      </c>
      <c r="V12" s="184">
        <f>Performance!G12</f>
        <v>1000</v>
      </c>
      <c r="W12" s="183">
        <f>V12/Performance!$C12</f>
        <v>1.4187126151584363E-4</v>
      </c>
      <c r="X12" s="192" t="str">
        <f>ROUND(Performance!G65, 0)&amp; CHAR(10) &amp;"("&amp;IF(Performance!G118&gt;Performance!G171, "3yr avg", Performance!$F$1)&amp;")"</f>
        <v>1
(2026)</v>
      </c>
      <c r="Y12" s="184">
        <f>Performance!H12</f>
        <v>75000</v>
      </c>
      <c r="Z12" s="183">
        <f>Y12/Performance!$C12</f>
        <v>1.0640344613688273E-2</v>
      </c>
      <c r="AA12" s="192" t="str">
        <f>ROUND(Performance!H65, 0)&amp; CHAR(10) &amp;"("&amp;IF(Performance!H118&gt;Performance!H171, "3yr avg", Performance!$F$1)&amp;")"</f>
        <v>60
(2026)</v>
      </c>
      <c r="AB12" s="182">
        <f>Performance!K12</f>
        <v>498844.06250000006</v>
      </c>
      <c r="AC12" s="183">
        <f>AB12/Performance!$C12</f>
        <v>7.0771636446563355E-2</v>
      </c>
      <c r="AD12" s="203" t="str">
        <f>ROUND(IF(Performance!K118&gt;Performance!K171, AVERAGE(Outcomes!V15, Outcomes!V68, Outcomes!V121), Outcomes!V15), 0)&amp; CHAR(10) &amp;"("&amp;IF(Performance!K118&gt;Performance!K171, "3yr avg", Performance!$F$1)&amp;")"</f>
        <v>206
(2026)</v>
      </c>
      <c r="AE12" s="199">
        <f>Performance!K65</f>
        <v>285.05375000000004</v>
      </c>
      <c r="AF12" s="182">
        <f>Performance!L12</f>
        <v>822527.70833333337</v>
      </c>
      <c r="AG12" s="183">
        <f>AF12/Performance!$C12</f>
        <v>0.11669304361298589</v>
      </c>
      <c r="AH12" s="203" t="str">
        <f>ROUND(IF(Performance!L118&gt;Performance!L171, AVERAGE(Outcomes!Z15, Outcomes!Z68, Outcomes!Z121), Outcomes!Z15), 0)&amp; CHAR(10) &amp;"("&amp;IF(Performance!L118&gt;Performance!L171, "3yr avg", Performance!$F$1)&amp;")"</f>
        <v>168
(3yr avg)</v>
      </c>
      <c r="AI12" s="199">
        <f>Performance!L65</f>
        <v>235.00791666666669</v>
      </c>
      <c r="AJ12" s="182">
        <f>Performance!M12</f>
        <v>0</v>
      </c>
      <c r="AK12" s="183">
        <f>AJ12/Performance!$C12</f>
        <v>0</v>
      </c>
      <c r="AL12" s="203" t="str">
        <f>ROUND(IF(Performance!M118&gt;Performance!M171, AVERAGE(Outcomes!AD15, Outcomes!AD68, Outcomes!AD121), Outcomes!AD15), 0)&amp; CHAR(10) &amp;"("&amp;IF(Performance!M118&gt;Performance!M171, "3yr avg", Performance!$F$1)&amp;")"</f>
        <v>0
(2026)</v>
      </c>
      <c r="AM12" s="199">
        <f>Performance!M65</f>
        <v>0</v>
      </c>
      <c r="AN12" s="182">
        <f>Performance!N12</f>
        <v>0</v>
      </c>
      <c r="AO12" s="183">
        <f>AN12/Performance!$C12</f>
        <v>0</v>
      </c>
      <c r="AP12" s="203" t="str">
        <f>ROUND(IF(Performance!N118&gt;Performance!N171, AVERAGE(Outcomes!AH15, Outcomes!AH68, Outcomes!AH121), Outcomes!AH15), 0)&amp; CHAR(10) &amp;"("&amp;IF(Performance!N118&gt;Performance!N171, "3yr avg", Performance!$F$1)&amp;")"</f>
        <v>0
(2026)</v>
      </c>
      <c r="AQ12" s="199">
        <f>Performance!N65</f>
        <v>0</v>
      </c>
      <c r="AR12" s="182">
        <f>Performance!O12</f>
        <v>1772715.0000000002</v>
      </c>
      <c r="AS12" s="183">
        <f>AR12/Performance!$C12</f>
        <v>0.2514973133580588</v>
      </c>
      <c r="AT12" s="203" t="str">
        <f>ROUND(IF(Performance!O118&gt;Performance!O171, AVERAGE(Outcomes!AL15, Outcomes!AL68, Outcomes!AL121), Outcomes!AL15), 0)&amp; CHAR(10) &amp;"("&amp;IF(Performance!O118&gt;Performance!O171, "3yr avg", Performance!$F$1)&amp;")"</f>
        <v>380
(2026)</v>
      </c>
      <c r="AU12" s="199">
        <f>Performance!O65</f>
        <v>506.49000000000007</v>
      </c>
      <c r="AV12" s="182">
        <f>Performance!P12</f>
        <v>786200.62499999988</v>
      </c>
      <c r="AW12" s="183">
        <f>AV12/Performance!$C12</f>
        <v>0.1115392744732947</v>
      </c>
      <c r="AX12" s="203" t="str">
        <f>ROUND(IF(Performance!P118&gt;Performance!P171, AVERAGE(Outcomes!AP15, Outcomes!AP68, Outcomes!AP121), Outcomes!AP15), 0)&amp; CHAR(10) &amp;"("&amp;IF(Performance!P118&gt;Performance!P171, "3yr avg", Performance!$F$1)&amp;")"</f>
        <v>122
(3yr avg)</v>
      </c>
      <c r="AY12" s="199">
        <f>Performance!P65</f>
        <v>174.71124999999998</v>
      </c>
      <c r="AZ12" s="182">
        <f>Performance!Q12</f>
        <v>341929.58333333331</v>
      </c>
      <c r="BA12" s="183">
        <f>AZ12/Performance!$C12</f>
        <v>4.8509981337086783E-2</v>
      </c>
      <c r="BB12" s="203" t="str">
        <f>ROUND(IF(Performance!Q118&gt;Performance!Q171, AVERAGE(Outcomes!AT15, Outcomes!AT68, Outcomes!AT121), Outcomes!AT15), 0)&amp; CHAR(10) &amp;"("&amp;IF(Performance!Q118&gt;Performance!Q171, "3yr avg", Performance!$F$1)&amp;")"</f>
        <v>65
(3yr avg)</v>
      </c>
      <c r="BC12" s="199">
        <f>Performance!Q65</f>
        <v>97.694166666666661</v>
      </c>
      <c r="BD12" s="182">
        <f>Performance!R12</f>
        <v>147226.875</v>
      </c>
      <c r="BE12" s="183">
        <f>BD12/Performance!$C12</f>
        <v>2.088726248528542E-2</v>
      </c>
      <c r="BF12" s="203" t="str">
        <f>ROUND(IF(Performance!R118&gt;Performance!R171, AVERAGE(Outcomes!AX15, Outcomes!AX68, Outcomes!AX121), Outcomes!AX15), 0)&amp; CHAR(10) &amp;"("&amp;IF(Performance!R118&gt;Performance!R171, "3yr avg", Performance!$F$1)&amp;")"</f>
        <v>21
(3yr avg)</v>
      </c>
      <c r="BG12" s="199">
        <f>Performance!R65</f>
        <v>32.717083333333335</v>
      </c>
      <c r="BH12" s="182">
        <f>Performance!S12</f>
        <v>21413</v>
      </c>
      <c r="BI12" s="183">
        <f>BH12/Performance!$C12</f>
        <v>3.0378893228387598E-3</v>
      </c>
      <c r="BJ12" s="203" t="str">
        <f>ROUND(IF(Performance!S118&gt;Performance!S171, AVERAGE(Outcomes!BB15, Outcomes!BB68, Outcomes!BB121), Outcomes!BB15), 0)&amp; CHAR(10) &amp;"("&amp;IF(Performance!S118&gt;Performance!S171, "3yr avg", Performance!$F$1)&amp;")"</f>
        <v>49
(2026)</v>
      </c>
      <c r="BK12" s="182">
        <f>Performance!T12</f>
        <v>106750</v>
      </c>
      <c r="BL12" s="183">
        <f>BK12/Performance!$C12</f>
        <v>1.5144757166816307E-2</v>
      </c>
      <c r="BM12" s="203" t="str">
        <f>ROUND(IF(Performance!T118&gt;Performance!T171, AVERAGE(Outcomes!BC15, Outcomes!BC68, Outcomes!BC121), Outcomes!BC15), 0)&amp; CHAR(10) &amp;"("&amp;IF(Performance!T118&gt;Performance!T171, "3yr avg", Performance!$F$1)&amp;")"</f>
        <v>122
(2026)</v>
      </c>
      <c r="BN12" s="182">
        <f>Performance!U12</f>
        <v>2625</v>
      </c>
      <c r="BO12" s="183">
        <f>BN12/Performance!$C12</f>
        <v>3.7241206147908953E-4</v>
      </c>
      <c r="BP12" s="203" t="str">
        <f>ROUND(IF(Performance!U118&gt;Performance!U171, AVERAGE(Outcomes!BD15, Outcomes!BD68, Outcomes!BD121), Outcomes!BD15), 0)&amp; CHAR(10) &amp;"("&amp;IF(Performance!U118&gt;Performance!U171, "3yr avg", Performance!$F$1)&amp;")"</f>
        <v>3
(2026)</v>
      </c>
    </row>
    <row r="13" spans="1:1379" ht="34.9" customHeight="1">
      <c r="A13" s="186" t="s">
        <v>62</v>
      </c>
      <c r="B13" s="181"/>
      <c r="C13" s="187">
        <f>Performance!D13</f>
        <v>1970500</v>
      </c>
      <c r="D13" s="188">
        <f>C13/Performance!$C13</f>
        <v>0.13043799812127577</v>
      </c>
      <c r="E13" s="201" t="str">
        <f>ROUND(IF(Performance!D119&gt;Performance!D172, AVERAGE(Outcomes!C16,Outcomes!C69,Outcomes!C122), Outcomes!C16), 0)&amp; CHAR(10) &amp;"("&amp;IF(Performance!D119&gt;Performance!D172, "3yr avg", Performance!$F$1)&amp;")"</f>
        <v>563
(2026)</v>
      </c>
      <c r="F13" s="187">
        <f>Performance!E13</f>
        <v>3378375</v>
      </c>
      <c r="G13" s="188">
        <f>F13/Performance!$C13</f>
        <v>0.22363282004717841</v>
      </c>
      <c r="H13" s="202" t="str">
        <f>ROUND(IF(Performance!E119&gt;Performance!E172, AVERAGE(Outcomes!D16, Outcomes!D69, Outcomes!D122), Outcomes!D16), 0)&amp; CHAR(10) &amp;"("&amp;IF(Performance!E119&gt;Performance!E172, "3yr avg", Performance!$F$1)&amp;")"</f>
        <v>682
(2026)</v>
      </c>
      <c r="I13" s="205">
        <f>Performance!E66</f>
        <v>965.25</v>
      </c>
      <c r="J13" s="187">
        <f>Performance!F13</f>
        <v>0</v>
      </c>
      <c r="K13" s="188">
        <f>J13/Performance!$C13</f>
        <v>0</v>
      </c>
      <c r="L13" s="202" t="str">
        <f>ROUND(IF(Performance!F119&gt;Performance!F172, AVERAGE(Outcomes!H16, Outcomes!H69, Outcomes!H122), Outcomes!H16), 0)&amp; CHAR(10) &amp;"("&amp;IF(Performance!F119&gt;Performance!F172, "3yr avg", Performance!$F$1)&amp;")"</f>
        <v>0
(2026)</v>
      </c>
      <c r="M13" s="205">
        <f>Performance!F66</f>
        <v>0</v>
      </c>
      <c r="N13" s="189">
        <f>Performance!I13</f>
        <v>7532.5</v>
      </c>
      <c r="O13" s="188">
        <f>N13/Performance!$C13</f>
        <v>4.9861670685029673E-4</v>
      </c>
      <c r="P13" s="202" t="str">
        <f>ROUND(IF(Performance!I119&gt;Performance!I172, AVERAGE(Outcomes!N16, Outcomes!N69, Outcomes!N122), Outcomes!N16), 0)&amp; CHAR(10) &amp;"("&amp;IF(Performance!I119&gt;Performance!I172, "3yr avg", Performance!$F$1)&amp;")"</f>
        <v>5
(3yr avg)</v>
      </c>
      <c r="Q13" s="204">
        <f>Performance!I66</f>
        <v>7.5324999999999998</v>
      </c>
      <c r="R13" s="189">
        <f>Performance!J13</f>
        <v>28737.500000000004</v>
      </c>
      <c r="S13" s="188">
        <f>R13/Performance!$C13</f>
        <v>1.9022897594570733E-3</v>
      </c>
      <c r="T13" s="202" t="str">
        <f>ROUND(IF(Performance!J119&gt;Performance!J172, AVERAGE(Outcomes!R16, Outcomes!R69, Outcomes!R122), Outcomes!R16), 0)&amp; CHAR(10) &amp;"("&amp;IF(Performance!J119&gt;Performance!J172, "3yr avg", Performance!$F$1)&amp;")"</f>
        <v>17
(2026)</v>
      </c>
      <c r="U13" s="204">
        <f>Performance!J66</f>
        <v>22.990000000000002</v>
      </c>
      <c r="V13" s="189">
        <f>Performance!G13</f>
        <v>62000</v>
      </c>
      <c r="W13" s="188">
        <f>V13/Performance!$C13</f>
        <v>4.104113617619436E-3</v>
      </c>
      <c r="X13" s="204" t="str">
        <f>ROUND(Performance!G66, 0)&amp; CHAR(10) &amp;"("&amp;IF(Performance!G119&gt;Performance!G172, "3yr avg", Performance!$F$1)&amp;")"</f>
        <v>62
(2026)</v>
      </c>
      <c r="Y13" s="189">
        <f>Performance!H13</f>
        <v>158076.04166666666</v>
      </c>
      <c r="Z13" s="188">
        <f>Y13/Performance!$C13</f>
        <v>1.0463903793928128E-2</v>
      </c>
      <c r="AA13" s="204" t="str">
        <f>ROUND(Performance!H66, 0)&amp; CHAR(10) &amp;"("&amp;IF(Performance!H119&gt;Performance!H172, "3yr avg", Performance!$F$1)&amp;")"</f>
        <v>126
(3yr avg)</v>
      </c>
      <c r="AB13" s="187">
        <f>Performance!K13</f>
        <v>593365.20833333337</v>
      </c>
      <c r="AC13" s="188">
        <f>AB13/Performance!$C13</f>
        <v>3.9278035995845596E-2</v>
      </c>
      <c r="AD13" s="202" t="str">
        <f>ROUND(IF(Performance!K119&gt;Performance!K172, AVERAGE(Outcomes!V16, Outcomes!V69, Outcomes!V122), Outcomes!V16), 0)&amp; CHAR(10) &amp;"("&amp;IF(Performance!K119&gt;Performance!K172, "3yr avg", Performance!$F$1)&amp;")"</f>
        <v>217
(3yr avg)</v>
      </c>
      <c r="AE13" s="205">
        <f>Performance!K66</f>
        <v>339.06583333333339</v>
      </c>
      <c r="AF13" s="187">
        <f>Performance!L13</f>
        <v>2599975</v>
      </c>
      <c r="AG13" s="188">
        <f>AF13/Performance!$C13</f>
        <v>0.17210633553177568</v>
      </c>
      <c r="AH13" s="202" t="str">
        <f>ROUND(IF(Performance!L119&gt;Performance!L172, AVERAGE(Outcomes!Z16, Outcomes!Z69, Outcomes!Z122), Outcomes!Z16), 0)&amp; CHAR(10) &amp;"("&amp;IF(Performance!L119&gt;Performance!L172, "3yr avg", Performance!$F$1)&amp;")"</f>
        <v>461
(3yr avg)</v>
      </c>
      <c r="AI13" s="205">
        <f>Performance!L66</f>
        <v>742.85</v>
      </c>
      <c r="AJ13" s="187">
        <f>Performance!M13</f>
        <v>0</v>
      </c>
      <c r="AK13" s="188">
        <f>AJ13/Performance!$C13</f>
        <v>0</v>
      </c>
      <c r="AL13" s="202" t="str">
        <f>ROUND(IF(Performance!M119&gt;Performance!M172, AVERAGE(Outcomes!AD16, Outcomes!AD69, Outcomes!AD122), Outcomes!AD16), 0)&amp; CHAR(10) &amp;"("&amp;IF(Performance!M119&gt;Performance!M172, "3yr avg", Performance!$F$1)&amp;")"</f>
        <v>0
(2026)</v>
      </c>
      <c r="AM13" s="205">
        <f>Performance!M66</f>
        <v>0</v>
      </c>
      <c r="AN13" s="187">
        <f>Performance!N13</f>
        <v>0</v>
      </c>
      <c r="AO13" s="188">
        <f>AN13/Performance!$C13</f>
        <v>0</v>
      </c>
      <c r="AP13" s="202" t="str">
        <f>ROUND(IF(Performance!N119&gt;Performance!N172, AVERAGE(Outcomes!AH16, Outcomes!AH69, Outcomes!AH122), Outcomes!AH16), 0)&amp; CHAR(10) &amp;"("&amp;IF(Performance!N119&gt;Performance!N172, "3yr avg", Performance!$F$1)&amp;")"</f>
        <v>0
(2026)</v>
      </c>
      <c r="AQ13" s="205">
        <f>Performance!N66</f>
        <v>0</v>
      </c>
      <c r="AR13" s="187">
        <f>Performance!O13</f>
        <v>4562086.666666667</v>
      </c>
      <c r="AS13" s="188">
        <f>AR13/Performance!$C13</f>
        <v>0.30198906473268916</v>
      </c>
      <c r="AT13" s="202" t="str">
        <f>ROUND(IF(Performance!O119&gt;Performance!O172, AVERAGE(Outcomes!AL16, Outcomes!AL69, Outcomes!AL122), Outcomes!AL16), 0)&amp; CHAR(10) &amp;"("&amp;IF(Performance!O119&gt;Performance!O172, "3yr avg", Performance!$F$1)&amp;")"</f>
        <v>915
(3yr avg)</v>
      </c>
      <c r="AU13" s="205">
        <f>Performance!O66</f>
        <v>1303.4533333333334</v>
      </c>
      <c r="AV13" s="187">
        <f>Performance!P13</f>
        <v>1685205</v>
      </c>
      <c r="AW13" s="188">
        <f>AV13/Performance!$C13</f>
        <v>0.11155278691903808</v>
      </c>
      <c r="AX13" s="202" t="str">
        <f>ROUND(IF(Performance!P119&gt;Performance!P172, AVERAGE(Outcomes!AP16, Outcomes!AP69, Outcomes!AP122), Outcomes!AP16), 0)&amp; CHAR(10) &amp;"("&amp;IF(Performance!P119&gt;Performance!P172, "3yr avg", Performance!$F$1)&amp;")"</f>
        <v>237
(3yr avg)</v>
      </c>
      <c r="AY13" s="205">
        <f>Performance!P66</f>
        <v>374.49</v>
      </c>
      <c r="AZ13" s="187">
        <f>Performance!Q13</f>
        <v>0</v>
      </c>
      <c r="BA13" s="188">
        <f>AZ13/Performance!$C13</f>
        <v>0</v>
      </c>
      <c r="BB13" s="202" t="str">
        <f>ROUND(IF(Performance!Q119&gt;Performance!Q172, AVERAGE(Outcomes!AT16, Outcomes!AT69, Outcomes!AT122), Outcomes!AT16), 0)&amp; CHAR(10) &amp;"("&amp;IF(Performance!Q119&gt;Performance!Q172, "3yr avg", Performance!$F$1)&amp;")"</f>
        <v>0
(2026)</v>
      </c>
      <c r="BC13" s="205">
        <f>Performance!Q66</f>
        <v>0</v>
      </c>
      <c r="BD13" s="187">
        <f>Performance!R13</f>
        <v>0</v>
      </c>
      <c r="BE13" s="188">
        <f>BD13/Performance!$C13</f>
        <v>0</v>
      </c>
      <c r="BF13" s="202" t="str">
        <f>ROUND(IF(Performance!R119&gt;Performance!R172, AVERAGE(Outcomes!AX16, Outcomes!AX69, Outcomes!AX122), Outcomes!AX16), 0)&amp; CHAR(10) &amp;"("&amp;IF(Performance!R119&gt;Performance!R172, "3yr avg", Performance!$F$1)&amp;")"</f>
        <v>0
(2026)</v>
      </c>
      <c r="BG13" s="205">
        <f>Performance!R66</f>
        <v>0</v>
      </c>
      <c r="BH13" s="187">
        <f>Performance!S13</f>
        <v>14858</v>
      </c>
      <c r="BI13" s="188">
        <f>BH13/Performance!$C13</f>
        <v>9.8353096984821892E-4</v>
      </c>
      <c r="BJ13" s="202" t="str">
        <f>ROUND(IF(Performance!S119&gt;Performance!S172, AVERAGE(Outcomes!BB16, Outcomes!BB69, Outcomes!BB122), Outcomes!BB16), 0)&amp; CHAR(10) &amp;"("&amp;IF(Performance!S119&gt;Performance!S172, "3yr avg", Performance!$F$1)&amp;")"</f>
        <v>34
(2026)</v>
      </c>
      <c r="BK13" s="187">
        <f>Performance!T13</f>
        <v>46083.333333333328</v>
      </c>
      <c r="BL13" s="188">
        <f>BK13/Performance!$C13</f>
        <v>3.0505038044940157E-3</v>
      </c>
      <c r="BM13" s="202" t="str">
        <f>ROUND(IF(Performance!T119&gt;Performance!T172, AVERAGE(Outcomes!BC16, Outcomes!BC69, Outcomes!BC122), Outcomes!BC16), 0)&amp; CHAR(10) &amp;"("&amp;IF(Performance!T119&gt;Performance!T172, "3yr avg", Performance!$F$1)&amp;")"</f>
        <v>53
(3yr avg)</v>
      </c>
      <c r="BN13" s="187">
        <f>Performance!U13</f>
        <v>0</v>
      </c>
      <c r="BO13" s="188">
        <f>BN13/Performance!$C13</f>
        <v>0</v>
      </c>
      <c r="BP13" s="202" t="str">
        <f>ROUND(IF(Performance!U119&gt;Performance!U172, AVERAGE(Outcomes!BD16, Outcomes!BD69, Outcomes!BD122), Outcomes!BD16), 0)&amp; CHAR(10) &amp;"("&amp;IF(Performance!U119&gt;Performance!U172, "3yr avg", Performance!$F$1)&amp;")"</f>
        <v>0
(2026)</v>
      </c>
    </row>
    <row r="14" spans="1:1379" ht="34.9" customHeight="1">
      <c r="A14" s="180" t="s">
        <v>64</v>
      </c>
      <c r="B14" s="181"/>
      <c r="C14" s="182">
        <f>Performance!D14</f>
        <v>1491000</v>
      </c>
      <c r="D14" s="183">
        <f>C14/Performance!$C14</f>
        <v>0.23251221166689148</v>
      </c>
      <c r="E14" s="195" t="str">
        <f>ROUND(IF(Performance!D120&gt;Performance!D173, AVERAGE(Outcomes!C17,Outcomes!C70,Outcomes!C123), Outcomes!C17), 0)&amp; CHAR(10) &amp;"("&amp;IF(Performance!D120&gt;Performance!D173, "3yr avg", Performance!$F$1)&amp;")"</f>
        <v>426
(2026)</v>
      </c>
      <c r="F14" s="182">
        <f>Performance!E14</f>
        <v>1400201.25</v>
      </c>
      <c r="G14" s="183">
        <f>F14/Performance!$C14</f>
        <v>0.2183527091993602</v>
      </c>
      <c r="H14" s="203" t="str">
        <f>ROUND(IF(Performance!E120&gt;Performance!E173, AVERAGE(Outcomes!D17, Outcomes!D70, Outcomes!D123), Outcomes!D17), 0)&amp; CHAR(10) &amp;"("&amp;IF(Performance!E120&gt;Performance!E173, "3yr avg", Performance!$F$1)&amp;")"</f>
        <v>313
(2026)</v>
      </c>
      <c r="I14" s="199">
        <f>Performance!E67</f>
        <v>400.0575</v>
      </c>
      <c r="J14" s="182">
        <f>Performance!F14</f>
        <v>0</v>
      </c>
      <c r="K14" s="183">
        <f>J14/Performance!$C14</f>
        <v>0</v>
      </c>
      <c r="L14" s="203" t="str">
        <f>ROUND(IF(Performance!F120&gt;Performance!F173, AVERAGE(Outcomes!H17, Outcomes!H70, Outcomes!H123), Outcomes!H17), 0)&amp; CHAR(10) &amp;"("&amp;IF(Performance!F120&gt;Performance!F173, "3yr avg", Performance!$F$1)&amp;")"</f>
        <v>0
(2026)</v>
      </c>
      <c r="M14" s="199">
        <f>Performance!F67</f>
        <v>0</v>
      </c>
      <c r="N14" s="184">
        <f>Performance!I14</f>
        <v>4400</v>
      </c>
      <c r="O14" s="183">
        <f>N14/Performance!$C14</f>
        <v>6.8615273731342894E-4</v>
      </c>
      <c r="P14" s="203" t="str">
        <f>ROUND(IF(Performance!I120&gt;Performance!I173, AVERAGE(Outcomes!N17, Outcomes!N70, Outcomes!N123), Outcomes!N17), 0)&amp; CHAR(10) &amp;"("&amp;IF(Performance!I120&gt;Performance!I173, "3yr avg", Performance!$F$1)&amp;")"</f>
        <v>4
(2026)</v>
      </c>
      <c r="Q14" s="192">
        <f>Performance!I67</f>
        <v>4.4000000000000004</v>
      </c>
      <c r="R14" s="184">
        <f>Performance!J14</f>
        <v>24221.875</v>
      </c>
      <c r="S14" s="183">
        <f>R14/Performance!$C14</f>
        <v>3.7772513259349346E-3</v>
      </c>
      <c r="T14" s="200" t="str">
        <f>ROUND(IF(Performance!J120&gt;Performance!J173, AVERAGE(Outcomes!R17, Outcomes!R70, Outcomes!R123), Outcomes!R17), 0)&amp; CHAR(10) &amp;"("&amp;IF(Performance!J120&gt;Performance!J173, "3yr avg", Performance!$F$1)&amp;")"</f>
        <v>10
(2026)</v>
      </c>
      <c r="U14" s="192">
        <f>Performance!J67</f>
        <v>19.377500000000001</v>
      </c>
      <c r="V14" s="184">
        <f>Performance!G14</f>
        <v>35180.833333333336</v>
      </c>
      <c r="W14" s="183">
        <f>V14/Performance!$C14</f>
        <v>5.4862329755986806E-3</v>
      </c>
      <c r="X14" s="192" t="str">
        <f>ROUND(Performance!G67, 0)&amp; CHAR(10) &amp;"("&amp;IF(Performance!G120&gt;Performance!G173, "3yr avg", Performance!$F$1)&amp;")"</f>
        <v>35
(3yr avg)</v>
      </c>
      <c r="Y14" s="184">
        <f>Performance!H14</f>
        <v>239187.5</v>
      </c>
      <c r="Z14" s="183">
        <f>Y14/Performance!$C14</f>
        <v>3.7299808603671769E-2</v>
      </c>
      <c r="AA14" s="192" t="str">
        <f>ROUND(Performance!H67, 0)&amp; CHAR(10) &amp;"("&amp;IF(Performance!H120&gt;Performance!H173, "3yr avg", Performance!$F$1)&amp;")"</f>
        <v>191
(3yr avg)</v>
      </c>
      <c r="AB14" s="182">
        <f>Performance!K14</f>
        <v>59819.375000000007</v>
      </c>
      <c r="AC14" s="183">
        <f>AB14/Performance!$C14</f>
        <v>9.3284608865064778E-3</v>
      </c>
      <c r="AD14" s="203" t="str">
        <f>ROUND(IF(Performance!K120&gt;Performance!K173, AVERAGE(Outcomes!V17, Outcomes!V70, Outcomes!V123), Outcomes!V17), 0)&amp; CHAR(10) &amp;"("&amp;IF(Performance!K120&gt;Performance!K173, "3yr avg", Performance!$F$1)&amp;")"</f>
        <v>22
(2026)</v>
      </c>
      <c r="AE14" s="199">
        <f>Performance!K67</f>
        <v>34.182500000000005</v>
      </c>
      <c r="AF14" s="182">
        <f>Performance!L14</f>
        <v>889385.72916666651</v>
      </c>
      <c r="AG14" s="183">
        <f>AF14/Performance!$C14</f>
        <v>0.13869419377163822</v>
      </c>
      <c r="AH14" s="203" t="str">
        <f>ROUND(IF(Performance!L120&gt;Performance!L173, AVERAGE(Outcomes!Z17, Outcomes!Z70, Outcomes!Z123), Outcomes!Z17), 0)&amp; CHAR(10) &amp;"("&amp;IF(Performance!L120&gt;Performance!L173, "3yr avg", Performance!$F$1)&amp;")"</f>
        <v>157
(3yr avg)</v>
      </c>
      <c r="AI14" s="199">
        <f>Performance!L67</f>
        <v>254.1102083333333</v>
      </c>
      <c r="AJ14" s="182">
        <f>Performance!M14</f>
        <v>0</v>
      </c>
      <c r="AK14" s="183">
        <f>AJ14/Performance!$C14</f>
        <v>0</v>
      </c>
      <c r="AL14" s="203" t="str">
        <f>ROUND(IF(Performance!M120&gt;Performance!M173, AVERAGE(Outcomes!AD17, Outcomes!AD70, Outcomes!AD123), Outcomes!AD17), 0)&amp; CHAR(10) &amp;"("&amp;IF(Performance!M120&gt;Performance!M173, "3yr avg", Performance!$F$1)&amp;")"</f>
        <v>0
(2026)</v>
      </c>
      <c r="AM14" s="199">
        <f>Performance!M67</f>
        <v>0</v>
      </c>
      <c r="AN14" s="182">
        <f>Performance!N14</f>
        <v>0</v>
      </c>
      <c r="AO14" s="183">
        <f>AN14/Performance!$C14</f>
        <v>0</v>
      </c>
      <c r="AP14" s="203" t="str">
        <f>ROUND(IF(Performance!N120&gt;Performance!N173, AVERAGE(Outcomes!AH17, Outcomes!AH70, Outcomes!AH123), Outcomes!AH17), 0)&amp; CHAR(10) &amp;"("&amp;IF(Performance!N120&gt;Performance!N173, "3yr avg", Performance!$F$1)&amp;")"</f>
        <v>0
(2026)</v>
      </c>
      <c r="AQ14" s="199">
        <f>Performance!N67</f>
        <v>0</v>
      </c>
      <c r="AR14" s="182">
        <f>Performance!O14</f>
        <v>1539591.6666666667</v>
      </c>
      <c r="AS14" s="183">
        <f>AR14/Performance!$C14</f>
        <v>0.24008978100642675</v>
      </c>
      <c r="AT14" s="203" t="str">
        <f>ROUND(IF(Performance!O120&gt;Performance!O173, AVERAGE(Outcomes!AL17, Outcomes!AL70, Outcomes!AL123), Outcomes!AL17), 0)&amp; CHAR(10) &amp;"("&amp;IF(Performance!O120&gt;Performance!O173, "3yr avg", Performance!$F$1)&amp;")"</f>
        <v>332
(3yr avg)</v>
      </c>
      <c r="AU14" s="199">
        <f>Performance!O67</f>
        <v>439.88333333333338</v>
      </c>
      <c r="AV14" s="182">
        <f>Performance!P14</f>
        <v>698626.87499999988</v>
      </c>
      <c r="AW14" s="183">
        <f>AV14/Performance!$C14</f>
        <v>0.10894653241863107</v>
      </c>
      <c r="AX14" s="203" t="str">
        <f>ROUND(IF(Performance!P120&gt;Performance!P173, AVERAGE(Outcomes!AP17, Outcomes!AP70, Outcomes!AP123), Outcomes!AP17), 0)&amp; CHAR(10) &amp;"("&amp;IF(Performance!P120&gt;Performance!P173, "3yr avg", Performance!$F$1)&amp;")"</f>
        <v>96
(3yr avg)</v>
      </c>
      <c r="AY14" s="199">
        <f>Performance!P67</f>
        <v>155.25041666666664</v>
      </c>
      <c r="AZ14" s="182">
        <f>Performance!Q14</f>
        <v>0</v>
      </c>
      <c r="BA14" s="183">
        <f>AZ14/Performance!$C14</f>
        <v>0</v>
      </c>
      <c r="BB14" s="203" t="str">
        <f>ROUND(IF(Performance!Q120&gt;Performance!Q173, AVERAGE(Outcomes!AT17, Outcomes!AT70, Outcomes!AT123), Outcomes!AT17), 0)&amp; CHAR(10) &amp;"("&amp;IF(Performance!Q120&gt;Performance!Q173, "3yr avg", Performance!$F$1)&amp;")"</f>
        <v>0
(2026)</v>
      </c>
      <c r="BC14" s="199">
        <f>Performance!Q67</f>
        <v>0</v>
      </c>
      <c r="BD14" s="182">
        <f>Performance!R14</f>
        <v>0</v>
      </c>
      <c r="BE14" s="183">
        <f>BD14/Performance!$C14</f>
        <v>0</v>
      </c>
      <c r="BF14" s="203" t="str">
        <f>ROUND(IF(Performance!R120&gt;Performance!R173, AVERAGE(Outcomes!AX17, Outcomes!AX70, Outcomes!AX123), Outcomes!AX17), 0)&amp; CHAR(10) &amp;"("&amp;IF(Performance!R120&gt;Performance!R173, "3yr avg", Performance!$F$1)&amp;")"</f>
        <v>0
(2026)</v>
      </c>
      <c r="BG14" s="199">
        <f>Performance!R67</f>
        <v>0</v>
      </c>
      <c r="BH14" s="182">
        <f>Performance!S14</f>
        <v>3496</v>
      </c>
      <c r="BI14" s="183">
        <f>BH14/Performance!$C14</f>
        <v>5.4517953855630623E-4</v>
      </c>
      <c r="BJ14" s="203" t="str">
        <f>ROUND(IF(Performance!S120&gt;Performance!S173, AVERAGE(Outcomes!BB17, Outcomes!BB70, Outcomes!BB123), Outcomes!BB17), 0)&amp; CHAR(10) &amp;"("&amp;IF(Performance!S120&gt;Performance!S173, "3yr avg", Performance!$F$1)&amp;")"</f>
        <v>8
(2026)</v>
      </c>
      <c r="BK14" s="182">
        <f>Performance!T14</f>
        <v>27455.312499999996</v>
      </c>
      <c r="BL14" s="183">
        <f>BK14/Performance!$C14</f>
        <v>4.2814858694705908E-3</v>
      </c>
      <c r="BM14" s="203" t="str">
        <f>ROUND(IF(Performance!T120&gt;Performance!T173, AVERAGE(Outcomes!BC17, Outcomes!BC70, Outcomes!BC123), Outcomes!BC17), 0)&amp; CHAR(10) &amp;"("&amp;IF(Performance!T120&gt;Performance!T173, "3yr avg", Performance!$F$1)&amp;")"</f>
        <v>31
(3yr avg)</v>
      </c>
      <c r="BN14" s="182">
        <f>Performance!U14</f>
        <v>0</v>
      </c>
      <c r="BO14" s="183">
        <f>BN14/Performance!$C14</f>
        <v>0</v>
      </c>
      <c r="BP14" s="203" t="str">
        <f>ROUND(IF(Performance!U120&gt;Performance!U173, AVERAGE(Outcomes!BD17, Outcomes!BD70, Outcomes!BD123), Outcomes!BD17), 0)&amp; CHAR(10) &amp;"("&amp;IF(Performance!U120&gt;Performance!U173, "3yr avg", Performance!$F$1)&amp;")"</f>
        <v>0
(2026)</v>
      </c>
    </row>
    <row r="15" spans="1:1379" ht="34.9" customHeight="1">
      <c r="A15" s="186" t="s">
        <v>66</v>
      </c>
      <c r="B15" s="181"/>
      <c r="C15" s="187">
        <f>Performance!D15</f>
        <v>796891.66666666663</v>
      </c>
      <c r="D15" s="188">
        <f>C15/Performance!$C15</f>
        <v>0.25440229220383986</v>
      </c>
      <c r="E15" s="201" t="str">
        <f>ROUND(IF(Performance!D121&gt;Performance!D174, AVERAGE(Outcomes!C18,Outcomes!C71,Outcomes!C124), Outcomes!C18), 0)&amp; CHAR(10) &amp;"("&amp;IF(Performance!D121&gt;Performance!D174, "3yr avg", Performance!$F$1)&amp;")"</f>
        <v>228
(3yr avg)</v>
      </c>
      <c r="F15" s="187">
        <f>Performance!E15</f>
        <v>633535</v>
      </c>
      <c r="G15" s="188">
        <f>F15/Performance!$C15</f>
        <v>0.20225177766701</v>
      </c>
      <c r="H15" s="202" t="str">
        <f>ROUND(IF(Performance!E121&gt;Performance!E174, AVERAGE(Outcomes!D18, Outcomes!D71, Outcomes!D124), Outcomes!D18), 0)&amp; CHAR(10) &amp;"("&amp;IF(Performance!E121&gt;Performance!E174, "3yr avg", Performance!$F$1)&amp;")"</f>
        <v>135
(2026)</v>
      </c>
      <c r="I15" s="205">
        <f>Performance!E68</f>
        <v>181.01</v>
      </c>
      <c r="J15" s="187">
        <f>Performance!F15</f>
        <v>0</v>
      </c>
      <c r="K15" s="188">
        <f>J15/Performance!$C15</f>
        <v>0</v>
      </c>
      <c r="L15" s="202" t="str">
        <f>ROUND(IF(Performance!F121&gt;Performance!F174, AVERAGE(Outcomes!H18, Outcomes!H71, Outcomes!H124), Outcomes!H18), 0)&amp; CHAR(10) &amp;"("&amp;IF(Performance!F121&gt;Performance!F174, "3yr avg", Performance!$F$1)&amp;")"</f>
        <v>0
(2026)</v>
      </c>
      <c r="M15" s="205">
        <f>Performance!F68</f>
        <v>0</v>
      </c>
      <c r="N15" s="189">
        <f>Performance!I15</f>
        <v>4000</v>
      </c>
      <c r="O15" s="188">
        <f>N15/Performance!$C15</f>
        <v>1.2769730333257673E-3</v>
      </c>
      <c r="P15" s="202" t="str">
        <f>ROUND(IF(Performance!I121&gt;Performance!I174, AVERAGE(Outcomes!N18, Outcomes!N71, Outcomes!N124), Outcomes!N18), 0)&amp; CHAR(10) &amp;"("&amp;IF(Performance!I121&gt;Performance!I174, "3yr avg", Performance!$F$1)&amp;")"</f>
        <v>4
(2026)</v>
      </c>
      <c r="Q15" s="204">
        <f>Performance!I68</f>
        <v>4</v>
      </c>
      <c r="R15" s="189">
        <f>Performance!J15</f>
        <v>0</v>
      </c>
      <c r="S15" s="188">
        <f>R15/Performance!$C15</f>
        <v>0</v>
      </c>
      <c r="T15" s="202" t="str">
        <f>ROUND(IF(Performance!J121&gt;Performance!J174, AVERAGE(Outcomes!R18, Outcomes!R71, Outcomes!R124), Outcomes!R18), 0)&amp; CHAR(10) &amp;"("&amp;IF(Performance!J121&gt;Performance!J174, "3yr avg", Performance!$F$1)&amp;")"</f>
        <v>0
(2026)</v>
      </c>
      <c r="U15" s="204">
        <f>Performance!J68</f>
        <v>0</v>
      </c>
      <c r="V15" s="189">
        <f>Performance!G15</f>
        <v>0</v>
      </c>
      <c r="W15" s="188">
        <f>V15/Performance!$C15</f>
        <v>0</v>
      </c>
      <c r="X15" s="204" t="str">
        <f>ROUND(Performance!G68, 0)&amp; CHAR(10) &amp;"("&amp;IF(Performance!G121&gt;Performance!G174, "3yr avg", Performance!$F$1)&amp;")"</f>
        <v>0
(2026)</v>
      </c>
      <c r="Y15" s="189">
        <f>Performance!H15</f>
        <v>81250</v>
      </c>
      <c r="Z15" s="188">
        <f>Y15/Performance!$C15</f>
        <v>2.5938514739429645E-2</v>
      </c>
      <c r="AA15" s="204" t="str">
        <f>ROUND(Performance!H68, 0)&amp; CHAR(10) &amp;"("&amp;IF(Performance!H121&gt;Performance!H174, "3yr avg", Performance!$F$1)&amp;")"</f>
        <v>65
(2026)</v>
      </c>
      <c r="AB15" s="187">
        <f>Performance!K15</f>
        <v>84299.322916666672</v>
      </c>
      <c r="AC15" s="188">
        <f>AB15/Performance!$C15</f>
        <v>2.6911990523051051E-2</v>
      </c>
      <c r="AD15" s="202" t="str">
        <f>ROUND(IF(Performance!K121&gt;Performance!K174, AVERAGE(Outcomes!V18, Outcomes!V71, Outcomes!V124), Outcomes!V18), 0)&amp; CHAR(10) &amp;"("&amp;IF(Performance!K121&gt;Performance!K174, "3yr avg", Performance!$F$1)&amp;")"</f>
        <v>34
(3yr avg)</v>
      </c>
      <c r="AE15" s="205">
        <f>Performance!K68</f>
        <v>48.171041666666667</v>
      </c>
      <c r="AF15" s="187">
        <f>Performance!L15</f>
        <v>688277.91666666663</v>
      </c>
      <c r="AG15" s="188">
        <f>AF15/Performance!$C15</f>
        <v>0.21972808475424324</v>
      </c>
      <c r="AH15" s="202" t="str">
        <f>ROUND(IF(Performance!L121&gt;Performance!L174, AVERAGE(Outcomes!Z18, Outcomes!Z71, Outcomes!Z124), Outcomes!Z18), 0)&amp; CHAR(10) &amp;"("&amp;IF(Performance!L121&gt;Performance!L174, "3yr avg", Performance!$F$1)&amp;")"</f>
        <v>134
(3yr avg)</v>
      </c>
      <c r="AI15" s="205">
        <f>Performance!L68</f>
        <v>196.65083333333334</v>
      </c>
      <c r="AJ15" s="187">
        <f>Performance!M15</f>
        <v>0</v>
      </c>
      <c r="AK15" s="188">
        <f>AJ15/Performance!$C15</f>
        <v>0</v>
      </c>
      <c r="AL15" s="202" t="str">
        <f>ROUND(IF(Performance!M121&gt;Performance!M174, AVERAGE(Outcomes!AD18, Outcomes!AD71, Outcomes!AD124), Outcomes!AD18), 0)&amp; CHAR(10) &amp;"("&amp;IF(Performance!M121&gt;Performance!M174, "3yr avg", Performance!$F$1)&amp;")"</f>
        <v>0
(2026)</v>
      </c>
      <c r="AM15" s="205">
        <f>Performance!M68</f>
        <v>0</v>
      </c>
      <c r="AN15" s="187">
        <f>Performance!N15</f>
        <v>0</v>
      </c>
      <c r="AO15" s="188">
        <f>AN15/Performance!$C15</f>
        <v>0</v>
      </c>
      <c r="AP15" s="202" t="str">
        <f>ROUND(IF(Performance!N121&gt;Performance!N174, AVERAGE(Outcomes!AH18, Outcomes!AH71, Outcomes!AH124), Outcomes!AH18), 0)&amp; CHAR(10) &amp;"("&amp;IF(Performance!N121&gt;Performance!N174, "3yr avg", Performance!$F$1)&amp;")"</f>
        <v>0
(2026)</v>
      </c>
      <c r="AQ15" s="205">
        <f>Performance!N68</f>
        <v>0</v>
      </c>
      <c r="AR15" s="187">
        <f>Performance!O15</f>
        <v>638750</v>
      </c>
      <c r="AS15" s="188">
        <f>AR15/Performance!$C15</f>
        <v>0.20391663125920845</v>
      </c>
      <c r="AT15" s="202" t="str">
        <f>ROUND(IF(Performance!O121&gt;Performance!O174, AVERAGE(Outcomes!AL18, Outcomes!AL71, Outcomes!AL124), Outcomes!AL18), 0)&amp; CHAR(10) &amp;"("&amp;IF(Performance!O121&gt;Performance!O174, "3yr avg", Performance!$F$1)&amp;")"</f>
        <v>122
(2026)</v>
      </c>
      <c r="AU15" s="205">
        <f>Performance!O68</f>
        <v>182.5</v>
      </c>
      <c r="AV15" s="187">
        <f>Performance!P15</f>
        <v>198307.5</v>
      </c>
      <c r="AW15" s="188">
        <f>AV15/Performance!$C15</f>
        <v>6.3308332451562394E-2</v>
      </c>
      <c r="AX15" s="202" t="str">
        <f>ROUND(IF(Performance!P121&gt;Performance!P174, AVERAGE(Outcomes!AP18, Outcomes!AP71, Outcomes!AP124), Outcomes!AP18), 0)&amp; CHAR(10) &amp;"("&amp;IF(Performance!P121&gt;Performance!P174, "3yr avg", Performance!$F$1)&amp;")"</f>
        <v>26
(3yr avg)</v>
      </c>
      <c r="AY15" s="205">
        <f>Performance!P68</f>
        <v>44.068333333333335</v>
      </c>
      <c r="AZ15" s="187">
        <f>Performance!Q15</f>
        <v>0</v>
      </c>
      <c r="BA15" s="188">
        <f>AZ15/Performance!$C15</f>
        <v>0</v>
      </c>
      <c r="BB15" s="202" t="str">
        <f>ROUND(IF(Performance!Q121&gt;Performance!Q174, AVERAGE(Outcomes!AT18, Outcomes!AT71, Outcomes!AT124), Outcomes!AT18), 0)&amp; CHAR(10) &amp;"("&amp;IF(Performance!Q121&gt;Performance!Q174, "3yr avg", Performance!$F$1)&amp;")"</f>
        <v>0
(2026)</v>
      </c>
      <c r="BC15" s="205">
        <f>Performance!Q68</f>
        <v>0</v>
      </c>
      <c r="BD15" s="187">
        <f>Performance!R15</f>
        <v>0</v>
      </c>
      <c r="BE15" s="188">
        <f>BD15/Performance!$C15</f>
        <v>0</v>
      </c>
      <c r="BF15" s="202" t="str">
        <f>ROUND(IF(Performance!R121&gt;Performance!R174, AVERAGE(Outcomes!AX18, Outcomes!AX71, Outcomes!AX124), Outcomes!AX18), 0)&amp; CHAR(10) &amp;"("&amp;IF(Performance!R121&gt;Performance!R174, "3yr avg", Performance!$F$1)&amp;")"</f>
        <v>0
(2026)</v>
      </c>
      <c r="BG15" s="205">
        <f>Performance!R68</f>
        <v>0</v>
      </c>
      <c r="BH15" s="187">
        <f>Performance!S15</f>
        <v>2622</v>
      </c>
      <c r="BI15" s="188">
        <f>BH15/Performance!$C15</f>
        <v>8.3705582334504044E-4</v>
      </c>
      <c r="BJ15" s="202" t="str">
        <f>ROUND(IF(Performance!S121&gt;Performance!S174, AVERAGE(Outcomes!BB18, Outcomes!BB71, Outcomes!BB124), Outcomes!BB18), 0)&amp; CHAR(10) &amp;"("&amp;IF(Performance!S121&gt;Performance!S174, "3yr avg", Performance!$F$1)&amp;")"</f>
        <v>6
(2026)</v>
      </c>
      <c r="BK15" s="187">
        <f>Performance!T15</f>
        <v>4474.166666666667</v>
      </c>
      <c r="BL15" s="188">
        <f>BK15/Performance!$C15</f>
        <v>1.4283475449845926E-3</v>
      </c>
      <c r="BM15" s="202" t="str">
        <f>ROUND(IF(Performance!T121&gt;Performance!T174, AVERAGE(Outcomes!BC18, Outcomes!BC71, Outcomes!BC124), Outcomes!BC18), 0)&amp; CHAR(10) &amp;"("&amp;IF(Performance!T121&gt;Performance!T174, "3yr avg", Performance!$F$1)&amp;")"</f>
        <v>5
(3yr avg)</v>
      </c>
      <c r="BN15" s="187">
        <f>Performance!U15</f>
        <v>0</v>
      </c>
      <c r="BO15" s="188">
        <f>BN15/Performance!$C15</f>
        <v>0</v>
      </c>
      <c r="BP15" s="202" t="str">
        <f>ROUND(IF(Performance!U121&gt;Performance!U174, AVERAGE(Outcomes!BD18, Outcomes!BD71, Outcomes!BD124), Outcomes!BD18), 0)&amp; CHAR(10) &amp;"("&amp;IF(Performance!U121&gt;Performance!U174, "3yr avg", Performance!$F$1)&amp;")"</f>
        <v>0
(2026)</v>
      </c>
    </row>
    <row r="16" spans="1:1379" ht="34.9" customHeight="1">
      <c r="A16" s="180" t="s">
        <v>68</v>
      </c>
      <c r="B16" s="181"/>
      <c r="C16" s="182">
        <f>Performance!D16</f>
        <v>1957199.9999999998</v>
      </c>
      <c r="D16" s="183">
        <f>C16/Performance!$C16</f>
        <v>0.25693499310175832</v>
      </c>
      <c r="E16" s="195" t="str">
        <f>ROUND(IF(Performance!D122&gt;Performance!D175, AVERAGE(Outcomes!C19,Outcomes!C72,Outcomes!C125), Outcomes!C19), 0)&amp; CHAR(10) &amp;"("&amp;IF(Performance!D122&gt;Performance!D175, "3yr avg", Performance!$F$1)&amp;")"</f>
        <v>559
(3yr avg)</v>
      </c>
      <c r="F16" s="182">
        <f>Performance!E16</f>
        <v>1437625</v>
      </c>
      <c r="G16" s="183">
        <f>F16/Performance!$C16</f>
        <v>0.18872683908538493</v>
      </c>
      <c r="H16" s="203" t="str">
        <f>ROUND(IF(Performance!E122&gt;Performance!E175, AVERAGE(Outcomes!D19, Outcomes!D72, Outcomes!D125), Outcomes!D19), 0)&amp; CHAR(10) &amp;"("&amp;IF(Performance!E122&gt;Performance!E175, "3yr avg", Performance!$F$1)&amp;")"</f>
        <v>302
(2026)</v>
      </c>
      <c r="I16" s="199">
        <f>Performance!E69</f>
        <v>410.75</v>
      </c>
      <c r="J16" s="182">
        <f>Performance!F16</f>
        <v>0</v>
      </c>
      <c r="K16" s="183">
        <f>J16/Performance!$C16</f>
        <v>0</v>
      </c>
      <c r="L16" s="203" t="str">
        <f>ROUND(IF(Performance!F122&gt;Performance!F175, AVERAGE(Outcomes!H19, Outcomes!H72, Outcomes!H125), Outcomes!H19), 0)&amp; CHAR(10) &amp;"("&amp;IF(Performance!F122&gt;Performance!F175, "3yr avg", Performance!$F$1)&amp;")"</f>
        <v>0
(2026)</v>
      </c>
      <c r="M16" s="199">
        <f>Performance!F69</f>
        <v>0</v>
      </c>
      <c r="N16" s="184">
        <f>Performance!I16</f>
        <v>183510.83333333328</v>
      </c>
      <c r="O16" s="183">
        <f>N16/Performance!$C16</f>
        <v>2.4090718729101738E-2</v>
      </c>
      <c r="P16" s="203" t="str">
        <f>ROUND(IF(Performance!I122&gt;Performance!I175, AVERAGE(Outcomes!N19, Outcomes!N72, Outcomes!N125), Outcomes!N19), 0)&amp; CHAR(10) &amp;"("&amp;IF(Performance!I122&gt;Performance!I175, "3yr avg", Performance!$F$1)&amp;")"</f>
        <v>136
(3yr avg)</v>
      </c>
      <c r="Q16" s="192">
        <f>Performance!I69</f>
        <v>183.5108333333333</v>
      </c>
      <c r="R16" s="184">
        <f>Performance!J16</f>
        <v>493541.92708333337</v>
      </c>
      <c r="S16" s="183">
        <f>R16/Performance!$C16</f>
        <v>6.4790614975773958E-2</v>
      </c>
      <c r="T16" s="200" t="str">
        <f>ROUND(IF(Performance!J122&gt;Performance!J175, AVERAGE(Outcomes!R19, Outcomes!R72, Outcomes!R125), Outcomes!R19), 0)&amp; CHAR(10) &amp;"("&amp;IF(Performance!J122&gt;Performance!J175, "3yr avg", Performance!$F$1)&amp;")"</f>
        <v>270
(3yr avg)</v>
      </c>
      <c r="U16" s="192">
        <f>Performance!J69</f>
        <v>394.83354166666669</v>
      </c>
      <c r="V16" s="184">
        <f>Performance!G16</f>
        <v>7000</v>
      </c>
      <c r="W16" s="183">
        <f>V16/Performance!$C16</f>
        <v>9.1893774356852065E-4</v>
      </c>
      <c r="X16" s="192" t="str">
        <f>ROUND(Performance!G69, 0)&amp; CHAR(10) &amp;"("&amp;IF(Performance!G122&gt;Performance!G175, "3yr avg", Performance!$F$1)&amp;")"</f>
        <v>7
(2026)</v>
      </c>
      <c r="Y16" s="184">
        <f>Performance!H16</f>
        <v>221068.75</v>
      </c>
      <c r="Z16" s="183">
        <f>Y16/Performance!$C16</f>
        <v>2.9021202614073344E-2</v>
      </c>
      <c r="AA16" s="192" t="str">
        <f>ROUND(Performance!H69, 0)&amp; CHAR(10) &amp;"("&amp;IF(Performance!H122&gt;Performance!H175, "3yr avg", Performance!$F$1)&amp;")"</f>
        <v>177
(3yr avg)</v>
      </c>
      <c r="AB16" s="182">
        <f>Performance!K16</f>
        <v>385441.14583333326</v>
      </c>
      <c r="AC16" s="183">
        <f>AB16/Performance!$C16</f>
        <v>5.0599488118649769E-2</v>
      </c>
      <c r="AD16" s="203" t="str">
        <f>ROUND(IF(Performance!K122&gt;Performance!K175, AVERAGE(Outcomes!V19, Outcomes!V72, Outcomes!V125), Outcomes!V19), 0)&amp; CHAR(10) &amp;"("&amp;IF(Performance!K122&gt;Performance!K175, "3yr avg", Performance!$F$1)&amp;")"</f>
        <v>167
(3yr avg)</v>
      </c>
      <c r="AE16" s="199">
        <f>Performance!K69</f>
        <v>220.2520833333333</v>
      </c>
      <c r="AF16" s="182">
        <f>Performance!L16</f>
        <v>766535.00000000012</v>
      </c>
      <c r="AG16" s="183">
        <f>AF16/Performance!$C16</f>
        <v>0.10062827760947086</v>
      </c>
      <c r="AH16" s="203" t="str">
        <f>ROUND(IF(Performance!L122&gt;Performance!L175, AVERAGE(Outcomes!Z19, Outcomes!Z72, Outcomes!Z125), Outcomes!Z19), 0)&amp; CHAR(10) &amp;"("&amp;IF(Performance!L122&gt;Performance!L175, "3yr avg", Performance!$F$1)&amp;")"</f>
        <v>144
(2026)</v>
      </c>
      <c r="AI16" s="199">
        <f>Performance!L69</f>
        <v>219.01000000000002</v>
      </c>
      <c r="AJ16" s="182">
        <f>Performance!M16</f>
        <v>0</v>
      </c>
      <c r="AK16" s="183">
        <f>AJ16/Performance!$C16</f>
        <v>0</v>
      </c>
      <c r="AL16" s="203" t="str">
        <f>ROUND(IF(Performance!M122&gt;Performance!M175, AVERAGE(Outcomes!AD19, Outcomes!AD72, Outcomes!AD125), Outcomes!AD19), 0)&amp; CHAR(10) &amp;"("&amp;IF(Performance!M122&gt;Performance!M175, "3yr avg", Performance!$F$1)&amp;")"</f>
        <v>0
(2026)</v>
      </c>
      <c r="AM16" s="199">
        <f>Performance!M69</f>
        <v>0</v>
      </c>
      <c r="AN16" s="182">
        <f>Performance!N16</f>
        <v>0</v>
      </c>
      <c r="AO16" s="183">
        <f>AN16/Performance!$C16</f>
        <v>0</v>
      </c>
      <c r="AP16" s="203" t="str">
        <f>ROUND(IF(Performance!N122&gt;Performance!N175, AVERAGE(Outcomes!AH19, Outcomes!AH72, Outcomes!AH125), Outcomes!AH19), 0)&amp; CHAR(10) &amp;"("&amp;IF(Performance!N122&gt;Performance!N175, "3yr avg", Performance!$F$1)&amp;")"</f>
        <v>0
(2026)</v>
      </c>
      <c r="AQ16" s="199">
        <f>Performance!N69</f>
        <v>0</v>
      </c>
      <c r="AR16" s="182">
        <f>Performance!O16</f>
        <v>1350104.5833333333</v>
      </c>
      <c r="AS16" s="183">
        <f>AR16/Performance!$C16</f>
        <v>0.177237437055693</v>
      </c>
      <c r="AT16" s="203" t="str">
        <f>ROUND(IF(Performance!O122&gt;Performance!O175, AVERAGE(Outcomes!AL19, Outcomes!AL72, Outcomes!AL125), Outcomes!AL19), 0)&amp; CHAR(10) &amp;"("&amp;IF(Performance!O122&gt;Performance!O175, "3yr avg", Performance!$F$1)&amp;")"</f>
        <v>277
(3yr avg)</v>
      </c>
      <c r="AU16" s="199">
        <f>Performance!O69</f>
        <v>385.74416666666667</v>
      </c>
      <c r="AV16" s="182">
        <f>Performance!P16</f>
        <v>808582.50000000012</v>
      </c>
      <c r="AW16" s="183">
        <f>AV16/Performance!$C16</f>
        <v>0.1061481397198562</v>
      </c>
      <c r="AX16" s="203" t="str">
        <f>ROUND(IF(Performance!P122&gt;Performance!P175, AVERAGE(Outcomes!AP19, Outcomes!AP72, Outcomes!AP125), Outcomes!AP19), 0)&amp; CHAR(10) &amp;"("&amp;IF(Performance!P122&gt;Performance!P175, "3yr avg", Performance!$F$1)&amp;")"</f>
        <v>115
(2026)</v>
      </c>
      <c r="AY16" s="199">
        <f>Performance!P69</f>
        <v>179.68500000000003</v>
      </c>
      <c r="AZ16" s="182">
        <f>Performance!Q16</f>
        <v>0</v>
      </c>
      <c r="BA16" s="183">
        <f>AZ16/Performance!$C16</f>
        <v>0</v>
      </c>
      <c r="BB16" s="203" t="str">
        <f>ROUND(IF(Performance!Q122&gt;Performance!Q175, AVERAGE(Outcomes!AT19, Outcomes!AT72, Outcomes!AT125), Outcomes!AT19), 0)&amp; CHAR(10) &amp;"("&amp;IF(Performance!Q122&gt;Performance!Q175, "3yr avg", Performance!$F$1)&amp;")"</f>
        <v>0
(2026)</v>
      </c>
      <c r="BC16" s="199">
        <f>Performance!Q69</f>
        <v>0</v>
      </c>
      <c r="BD16" s="182">
        <f>Performance!R16</f>
        <v>0</v>
      </c>
      <c r="BE16" s="183">
        <f>BD16/Performance!$C16</f>
        <v>0</v>
      </c>
      <c r="BF16" s="203" t="str">
        <f>ROUND(IF(Performance!R122&gt;Performance!R175, AVERAGE(Outcomes!AX19, Outcomes!AX72, Outcomes!AX125), Outcomes!AX19), 0)&amp; CHAR(10) &amp;"("&amp;IF(Performance!R122&gt;Performance!R175, "3yr avg", Performance!$F$1)&amp;")"</f>
        <v>0
(2026)</v>
      </c>
      <c r="BG16" s="199">
        <f>Performance!R69</f>
        <v>0</v>
      </c>
      <c r="BH16" s="182">
        <f>Performance!S16</f>
        <v>528.7700000000001</v>
      </c>
      <c r="BI16" s="183">
        <f>BH16/Performance!$C16</f>
        <v>6.9415244380960969E-5</v>
      </c>
      <c r="BJ16" s="203" t="str">
        <f>ROUND(IF(Performance!S122&gt;Performance!S175, AVERAGE(Outcomes!BB19, Outcomes!BB72, Outcomes!BB125), Outcomes!BB19), 0)&amp; CHAR(10) &amp;"("&amp;IF(Performance!S122&gt;Performance!S175, "3yr avg", Performance!$F$1)&amp;")"</f>
        <v>1
(2026)</v>
      </c>
      <c r="BK16" s="182">
        <f>Performance!T16</f>
        <v>6352.5000000000018</v>
      </c>
      <c r="BL16" s="183">
        <f>BK16/Performance!$C16</f>
        <v>8.3393600228843276E-4</v>
      </c>
      <c r="BM16" s="203" t="str">
        <f>ROUND(IF(Performance!T122&gt;Performance!T175, AVERAGE(Outcomes!BC19, Outcomes!BC72, Outcomes!BC125), Outcomes!BC19), 0)&amp; CHAR(10) &amp;"("&amp;IF(Performance!T122&gt;Performance!T175, "3yr avg", Performance!$F$1)&amp;")"</f>
        <v>7
(2026)</v>
      </c>
      <c r="BN16" s="182">
        <f>Performance!U16</f>
        <v>0</v>
      </c>
      <c r="BO16" s="183">
        <f>BN16/Performance!$C16</f>
        <v>0</v>
      </c>
      <c r="BP16" s="203" t="str">
        <f>ROUND(IF(Performance!U122&gt;Performance!U175, AVERAGE(Outcomes!BD19, Outcomes!BD72, Outcomes!BD125), Outcomes!BD19), 0)&amp; CHAR(10) &amp;"("&amp;IF(Performance!U122&gt;Performance!U175, "3yr avg", Performance!$F$1)&amp;")"</f>
        <v>0
(2026)</v>
      </c>
    </row>
    <row r="17" spans="1:68" ht="34.9" customHeight="1">
      <c r="A17" s="186" t="s">
        <v>70</v>
      </c>
      <c r="B17" s="181"/>
      <c r="C17" s="187">
        <f>Performance!D17</f>
        <v>1706833.3333333335</v>
      </c>
      <c r="D17" s="188">
        <f>C17/Performance!$C17</f>
        <v>0.2093419031774667</v>
      </c>
      <c r="E17" s="201" t="str">
        <f>ROUND(IF(Performance!D123&gt;Performance!D176, AVERAGE(Outcomes!C20,Outcomes!C73,Outcomes!C126), Outcomes!C20), 0)&amp; CHAR(10) &amp;"("&amp;IF(Performance!D123&gt;Performance!D176, "3yr avg", Performance!$F$1)&amp;")"</f>
        <v>488
(3yr avg)</v>
      </c>
      <c r="F17" s="187">
        <f>Performance!E17</f>
        <v>1422161.5625</v>
      </c>
      <c r="G17" s="188">
        <f>F17/Performance!$C17</f>
        <v>0.17442711148496615</v>
      </c>
      <c r="H17" s="202" t="str">
        <f>ROUND(IF(Performance!E123&gt;Performance!E176, AVERAGE(Outcomes!D20, Outcomes!D73, Outcomes!D126), Outcomes!D20), 0)&amp; CHAR(10) &amp;"("&amp;IF(Performance!E123&gt;Performance!E176, "3yr avg", Performance!$F$1)&amp;")"</f>
        <v>311
(2026)</v>
      </c>
      <c r="I17" s="205">
        <f>Performance!E70</f>
        <v>406.33187499999997</v>
      </c>
      <c r="J17" s="187">
        <f>Performance!F17</f>
        <v>0</v>
      </c>
      <c r="K17" s="188">
        <f>J17/Performance!$C17</f>
        <v>0</v>
      </c>
      <c r="L17" s="202" t="str">
        <f>ROUND(IF(Performance!F123&gt;Performance!F176, AVERAGE(Outcomes!H20, Outcomes!H73, Outcomes!H126), Outcomes!H20), 0)&amp; CHAR(10) &amp;"("&amp;IF(Performance!F123&gt;Performance!F176, "3yr avg", Performance!$F$1)&amp;")"</f>
        <v>0
(2026)</v>
      </c>
      <c r="M17" s="205">
        <f>Performance!F70</f>
        <v>0</v>
      </c>
      <c r="N17" s="189">
        <f>Performance!I17</f>
        <v>0</v>
      </c>
      <c r="O17" s="188">
        <f>N17/Performance!$C17</f>
        <v>0</v>
      </c>
      <c r="P17" s="202" t="str">
        <f>ROUND(IF(Performance!I123&gt;Performance!I176, AVERAGE(Outcomes!N20, Outcomes!N73, Outcomes!N126), Outcomes!N20), 0)&amp; CHAR(10) &amp;"("&amp;IF(Performance!I123&gt;Performance!I176, "3yr avg", Performance!$F$1)&amp;")"</f>
        <v>0
(2026)</v>
      </c>
      <c r="Q17" s="204">
        <f>Performance!I70</f>
        <v>0</v>
      </c>
      <c r="R17" s="189">
        <f>Performance!J17</f>
        <v>17015.625000000004</v>
      </c>
      <c r="S17" s="188">
        <f>R17/Performance!$C17</f>
        <v>2.0869543919074789E-3</v>
      </c>
      <c r="T17" s="202" t="str">
        <f>ROUND(IF(Performance!J123&gt;Performance!J176, AVERAGE(Outcomes!R20, Outcomes!R73, Outcomes!R126), Outcomes!R20), 0)&amp; CHAR(10) &amp;"("&amp;IF(Performance!J123&gt;Performance!J176, "3yr avg", Performance!$F$1)&amp;")"</f>
        <v>10
(2026)</v>
      </c>
      <c r="U17" s="204">
        <f>Performance!J70</f>
        <v>13.612500000000004</v>
      </c>
      <c r="V17" s="189">
        <f>Performance!G17</f>
        <v>107444.16666666666</v>
      </c>
      <c r="W17" s="188">
        <f>V17/Performance!$C17</f>
        <v>1.3177951177805054E-2</v>
      </c>
      <c r="X17" s="204" t="str">
        <f>ROUND(Performance!G70, 0)&amp; CHAR(10) &amp;"("&amp;IF(Performance!G123&gt;Performance!G176, "3yr avg", Performance!$F$1)&amp;")"</f>
        <v>107
(3yr avg)</v>
      </c>
      <c r="Y17" s="189">
        <f>Performance!H17</f>
        <v>146712.50000000003</v>
      </c>
      <c r="Z17" s="188">
        <f>Y17/Performance!$C17</f>
        <v>1.7994184534668931E-2</v>
      </c>
      <c r="AA17" s="204" t="str">
        <f>ROUND(Performance!H70, 0)&amp; CHAR(10) &amp;"("&amp;IF(Performance!H123&gt;Performance!H176, "3yr avg", Performance!$F$1)&amp;")"</f>
        <v>117
(2026)</v>
      </c>
      <c r="AB17" s="187">
        <f>Performance!K17</f>
        <v>228690.00000000006</v>
      </c>
      <c r="AC17" s="188">
        <f>AB17/Performance!$C17</f>
        <v>2.8048667027236521E-2</v>
      </c>
      <c r="AD17" s="202" t="str">
        <f>ROUND(IF(Performance!K123&gt;Performance!K176, AVERAGE(Outcomes!V20, Outcomes!V73, Outcomes!V126), Outcomes!V20), 0)&amp; CHAR(10) &amp;"("&amp;IF(Performance!K123&gt;Performance!K176, "3yr avg", Performance!$F$1)&amp;")"</f>
        <v>90
(2026)</v>
      </c>
      <c r="AE17" s="205">
        <f>Performance!K70</f>
        <v>130.68000000000004</v>
      </c>
      <c r="AF17" s="187">
        <f>Performance!L17</f>
        <v>1219568.4374999998</v>
      </c>
      <c r="AG17" s="188">
        <f>AF17/Performance!$C17</f>
        <v>0.14957920775007477</v>
      </c>
      <c r="AH17" s="202" t="str">
        <f>ROUND(IF(Performance!L123&gt;Performance!L176, AVERAGE(Outcomes!Z20, Outcomes!Z73, Outcomes!Z126), Outcomes!Z20), 0)&amp; CHAR(10) &amp;"("&amp;IF(Performance!L123&gt;Performance!L176, "3yr avg", Performance!$F$1)&amp;")"</f>
        <v>233
(3yr avg)</v>
      </c>
      <c r="AI17" s="205">
        <f>Performance!L70</f>
        <v>348.44812499999995</v>
      </c>
      <c r="AJ17" s="187">
        <f>Performance!M17</f>
        <v>0</v>
      </c>
      <c r="AK17" s="188">
        <f>AJ17/Performance!$C17</f>
        <v>0</v>
      </c>
      <c r="AL17" s="202" t="str">
        <f>ROUND(IF(Performance!M123&gt;Performance!M176, AVERAGE(Outcomes!AD20, Outcomes!AD73, Outcomes!AD126), Outcomes!AD20), 0)&amp; CHAR(10) &amp;"("&amp;IF(Performance!M123&gt;Performance!M176, "3yr avg", Performance!$F$1)&amp;")"</f>
        <v>0
(2026)</v>
      </c>
      <c r="AM17" s="205">
        <f>Performance!M70</f>
        <v>0</v>
      </c>
      <c r="AN17" s="187">
        <f>Performance!N17</f>
        <v>0</v>
      </c>
      <c r="AO17" s="188">
        <f>AN17/Performance!$C17</f>
        <v>0</v>
      </c>
      <c r="AP17" s="202" t="str">
        <f>ROUND(IF(Performance!N123&gt;Performance!N176, AVERAGE(Outcomes!AH20, Outcomes!AH73, Outcomes!AH126), Outcomes!AH20), 0)&amp; CHAR(10) &amp;"("&amp;IF(Performance!N123&gt;Performance!N176, "3yr avg", Performance!$F$1)&amp;")"</f>
        <v>0
(2026)</v>
      </c>
      <c r="AQ17" s="205">
        <f>Performance!N70</f>
        <v>0</v>
      </c>
      <c r="AR17" s="187">
        <f>Performance!O17</f>
        <v>2139603.2291666665</v>
      </c>
      <c r="AS17" s="188">
        <f>AR17/Performance!$C17</f>
        <v>0.26242082533252808</v>
      </c>
      <c r="AT17" s="202" t="str">
        <f>ROUND(IF(Performance!O123&gt;Performance!O176, AVERAGE(Outcomes!AL20, Outcomes!AL73, Outcomes!AL126), Outcomes!AL20), 0)&amp; CHAR(10) &amp;"("&amp;IF(Performance!O123&gt;Performance!O176, "3yr avg", Performance!$F$1)&amp;")"</f>
        <v>463
(3yr avg)</v>
      </c>
      <c r="AU17" s="205">
        <f>Performance!O70</f>
        <v>611.31520833333332</v>
      </c>
      <c r="AV17" s="187">
        <f>Performance!P17</f>
        <v>954531.56249999988</v>
      </c>
      <c r="AW17" s="188">
        <f>AV17/Performance!$C17</f>
        <v>0.11707262216778301</v>
      </c>
      <c r="AX17" s="202" t="str">
        <f>ROUND(IF(Performance!P123&gt;Performance!P176, AVERAGE(Outcomes!AP20, Outcomes!AP73, Outcomes!AP126), Outcomes!AP20), 0)&amp; CHAR(10) &amp;"("&amp;IF(Performance!P123&gt;Performance!P176, "3yr avg", Performance!$F$1)&amp;")"</f>
        <v>142
(3yr avg)</v>
      </c>
      <c r="AY17" s="205">
        <f>Performance!P70</f>
        <v>212.11812499999996</v>
      </c>
      <c r="AZ17" s="187">
        <f>Performance!Q17</f>
        <v>0</v>
      </c>
      <c r="BA17" s="188">
        <f>AZ17/Performance!$C17</f>
        <v>0</v>
      </c>
      <c r="BB17" s="202" t="str">
        <f>ROUND(IF(Performance!Q123&gt;Performance!Q176, AVERAGE(Outcomes!AT20, Outcomes!AT73, Outcomes!AT126), Outcomes!AT20), 0)&amp; CHAR(10) &amp;"("&amp;IF(Performance!Q123&gt;Performance!Q176, "3yr avg", Performance!$F$1)&amp;")"</f>
        <v>0
(2026)</v>
      </c>
      <c r="BC17" s="205">
        <f>Performance!Q70</f>
        <v>0</v>
      </c>
      <c r="BD17" s="187">
        <f>Performance!R17</f>
        <v>129622.5</v>
      </c>
      <c r="BE17" s="188">
        <f>BD17/Performance!$C17</f>
        <v>1.5898108101525931E-2</v>
      </c>
      <c r="BF17" s="202" t="str">
        <f>ROUND(IF(Performance!R123&gt;Performance!R176, AVERAGE(Outcomes!AX20, Outcomes!AX73, Outcomes!AX126), Outcomes!AX20), 0)&amp; CHAR(10) &amp;"("&amp;IF(Performance!R123&gt;Performance!R176, "3yr avg", Performance!$F$1)&amp;")"</f>
        <v>19
(2026)</v>
      </c>
      <c r="BG17" s="205">
        <f>Performance!R70</f>
        <v>28.805</v>
      </c>
      <c r="BH17" s="187">
        <f>Performance!S17</f>
        <v>7931.5500000000011</v>
      </c>
      <c r="BI17" s="188">
        <f>BH17/Performance!$C17</f>
        <v>9.7279900721447283E-4</v>
      </c>
      <c r="BJ17" s="202" t="str">
        <f>ROUND(IF(Performance!S123&gt;Performance!S176, AVERAGE(Outcomes!BB20, Outcomes!BB73, Outcomes!BB126), Outcomes!BB20), 0)&amp; CHAR(10) &amp;"("&amp;IF(Performance!S123&gt;Performance!S176, "3yr avg", Performance!$F$1)&amp;")"</f>
        <v>18
(2026)</v>
      </c>
      <c r="BK17" s="187">
        <f>Performance!T17</f>
        <v>73214.166666666672</v>
      </c>
      <c r="BL17" s="188">
        <f>BK17/Performance!$C17</f>
        <v>8.9796658468229134E-3</v>
      </c>
      <c r="BM17" s="202" t="str">
        <f>ROUND(IF(Performance!T123&gt;Performance!T176, AVERAGE(Outcomes!BC20, Outcomes!BC73, Outcomes!BC126), Outcomes!BC20), 0)&amp; CHAR(10) &amp;"("&amp;IF(Performance!T123&gt;Performance!T176, "3yr avg", Performance!$F$1)&amp;")"</f>
        <v>84
(3yr avg)</v>
      </c>
      <c r="BN17" s="187">
        <f>Performance!U17</f>
        <v>0</v>
      </c>
      <c r="BO17" s="188">
        <f>BN17/Performance!$C17</f>
        <v>0</v>
      </c>
      <c r="BP17" s="202" t="str">
        <f>ROUND(IF(Performance!U123&gt;Performance!U176, AVERAGE(Outcomes!BD20, Outcomes!BD73, Outcomes!BD126), Outcomes!BD20), 0)&amp; CHAR(10) &amp;"("&amp;IF(Performance!U123&gt;Performance!U176, "3yr avg", Performance!$F$1)&amp;")"</f>
        <v>0
(2026)</v>
      </c>
    </row>
    <row r="18" spans="1:68" ht="34.9" customHeight="1">
      <c r="A18" s="180" t="s">
        <v>72</v>
      </c>
      <c r="B18" s="181"/>
      <c r="C18" s="182">
        <f>Performance!D18</f>
        <v>10759000</v>
      </c>
      <c r="D18" s="183">
        <f>C18/Performance!$C18</f>
        <v>0.1788336492128611</v>
      </c>
      <c r="E18" s="195" t="str">
        <f>ROUND(IF(Performance!D124&gt;Performance!D177, AVERAGE(Outcomes!C21,Outcomes!C74,Outcomes!C127), Outcomes!C21), 0)&amp; CHAR(10) &amp;"("&amp;IF(Performance!D124&gt;Performance!D177, "3yr avg", Performance!$F$1)&amp;")"</f>
        <v>3074
(2026)</v>
      </c>
      <c r="F18" s="182">
        <f>Performance!E18</f>
        <v>14830014.062500002</v>
      </c>
      <c r="G18" s="183">
        <f>F18/Performance!$C18</f>
        <v>0.24650111838227737</v>
      </c>
      <c r="H18" s="203" t="str">
        <f>ROUND(IF(Performance!E124&gt;Performance!E177, AVERAGE(Outcomes!D21, Outcomes!D74, Outcomes!D127), Outcomes!D21), 0)&amp; CHAR(10) &amp;"("&amp;IF(Performance!E124&gt;Performance!E177, "3yr avg", Performance!$F$1)&amp;")"</f>
        <v>3450
(2026)</v>
      </c>
      <c r="I18" s="199">
        <f>Performance!E71</f>
        <v>4237.1468750000004</v>
      </c>
      <c r="J18" s="182">
        <f>Performance!F18</f>
        <v>3500</v>
      </c>
      <c r="K18" s="183">
        <f>J18/Performance!$C18</f>
        <v>5.8176203387397879E-5</v>
      </c>
      <c r="L18" s="203" t="str">
        <f>ROUND(IF(Performance!F124&gt;Performance!F177, AVERAGE(Outcomes!H21, Outcomes!H74, Outcomes!H127), Outcomes!H21), 0)&amp; CHAR(10) &amp;"("&amp;IF(Performance!F124&gt;Performance!F177, "3yr avg", Performance!$F$1)&amp;")"</f>
        <v>1
(2026)</v>
      </c>
      <c r="M18" s="199">
        <f>Performance!F71</f>
        <v>1</v>
      </c>
      <c r="N18" s="184">
        <f>Performance!I18</f>
        <v>684574.99999999988</v>
      </c>
      <c r="O18" s="183">
        <f>N18/Performance!$C18</f>
        <v>1.1378849838265113E-2</v>
      </c>
      <c r="P18" s="203" t="str">
        <f>ROUND(IF(Performance!I124&gt;Performance!I177, AVERAGE(Outcomes!N21, Outcomes!N74, Outcomes!N127), Outcomes!N21), 0)&amp; CHAR(10) &amp;"("&amp;IF(Performance!I124&gt;Performance!I177, "3yr avg", Performance!$F$1)&amp;")"</f>
        <v>524
(3yr avg)</v>
      </c>
      <c r="Q18" s="192">
        <f>Performance!I71</f>
        <v>684.57499999999993</v>
      </c>
      <c r="R18" s="184">
        <f>Performance!J18</f>
        <v>1421237.5000000002</v>
      </c>
      <c r="S18" s="183">
        <f>R18/Performance!$C18</f>
        <v>2.362348624622769E-2</v>
      </c>
      <c r="T18" s="200" t="str">
        <f>ROUND(IF(Performance!J124&gt;Performance!J177, AVERAGE(Outcomes!R21, Outcomes!R74, Outcomes!R127), Outcomes!R21), 0)&amp; CHAR(10) &amp;"("&amp;IF(Performance!J124&gt;Performance!J177, "3yr avg", Performance!$F$1)&amp;")"</f>
        <v>900
(2026)</v>
      </c>
      <c r="U18" s="192">
        <f>Performance!J71</f>
        <v>1136.9900000000002</v>
      </c>
      <c r="V18" s="184">
        <f>Performance!G18</f>
        <v>0</v>
      </c>
      <c r="W18" s="183">
        <f>V18/Performance!$C18</f>
        <v>0</v>
      </c>
      <c r="X18" s="192" t="str">
        <f>ROUND(Performance!G71, 0)&amp; CHAR(10) &amp;"("&amp;IF(Performance!G124&gt;Performance!G177, "3yr avg", Performance!$F$1)&amp;")"</f>
        <v>0
(2026)</v>
      </c>
      <c r="Y18" s="184">
        <f>Performance!H18</f>
        <v>29713.541666666664</v>
      </c>
      <c r="Z18" s="183">
        <f>Y18/Performance!$C18</f>
        <v>4.9389172667426318E-4</v>
      </c>
      <c r="AA18" s="192" t="str">
        <f>ROUND(Performance!H71, 0)&amp; CHAR(10) &amp;"("&amp;IF(Performance!H124&gt;Performance!H177, "3yr avg", Performance!$F$1)&amp;")"</f>
        <v>24
(3yr avg)</v>
      </c>
      <c r="AB18" s="182">
        <f>Performance!K18</f>
        <v>3709352.5</v>
      </c>
      <c r="AC18" s="183">
        <f>AB18/Performance!$C18</f>
        <v>6.1656012993015083E-2</v>
      </c>
      <c r="AD18" s="203" t="str">
        <f>ROUND(IF(Performance!K124&gt;Performance!K177, AVERAGE(Outcomes!V21, Outcomes!V74, Outcomes!V127), Outcomes!V21), 0)&amp; CHAR(10) &amp;"("&amp;IF(Performance!K124&gt;Performance!K177, "3yr avg", Performance!$F$1)&amp;")"</f>
        <v>1592
(3yr avg)</v>
      </c>
      <c r="AE18" s="199">
        <f>Performance!K71</f>
        <v>2119.63</v>
      </c>
      <c r="AF18" s="182">
        <f>Performance!L18</f>
        <v>7021000.729166666</v>
      </c>
      <c r="AG18" s="183">
        <f>AF18/Performance!$C18</f>
        <v>0.11670147611516252</v>
      </c>
      <c r="AH18" s="203" t="str">
        <f>ROUND(IF(Performance!L124&gt;Performance!L177, AVERAGE(Outcomes!Z21, Outcomes!Z74, Outcomes!Z127), Outcomes!Z21), 0)&amp; CHAR(10) &amp;"("&amp;IF(Performance!L124&gt;Performance!L177, "3yr avg", Performance!$F$1)&amp;")"</f>
        <v>1426
(3yr avg)</v>
      </c>
      <c r="AI18" s="199">
        <f>Performance!L71</f>
        <v>2006.0002083333331</v>
      </c>
      <c r="AJ18" s="182">
        <f>Performance!M18</f>
        <v>0</v>
      </c>
      <c r="AK18" s="183">
        <f>AJ18/Performance!$C18</f>
        <v>0</v>
      </c>
      <c r="AL18" s="203" t="str">
        <f>ROUND(IF(Performance!M124&gt;Performance!M177, AVERAGE(Outcomes!AD21, Outcomes!AD74, Outcomes!AD127), Outcomes!AD21), 0)&amp; CHAR(10) &amp;"("&amp;IF(Performance!M124&gt;Performance!M177, "3yr avg", Performance!$F$1)&amp;")"</f>
        <v>0
(2026)</v>
      </c>
      <c r="AM18" s="199">
        <f>Performance!M71</f>
        <v>0</v>
      </c>
      <c r="AN18" s="182">
        <f>Performance!N18</f>
        <v>64848.437500000007</v>
      </c>
      <c r="AO18" s="183">
        <f>AN18/Performance!$C18</f>
        <v>1.0778959683871315E-3</v>
      </c>
      <c r="AP18" s="203" t="str">
        <f>ROUND(IF(Performance!N124&gt;Performance!N177, AVERAGE(Outcomes!AH21, Outcomes!AH74, Outcomes!AH127), Outcomes!AH21), 0)&amp; CHAR(10) &amp;"("&amp;IF(Performance!N124&gt;Performance!N177, "3yr avg", Performance!$F$1)&amp;")"</f>
        <v>12
(2026)</v>
      </c>
      <c r="AQ18" s="199">
        <f>Performance!N71</f>
        <v>18.528125000000003</v>
      </c>
      <c r="AR18" s="182">
        <f>Performance!O18</f>
        <v>15097538.020833334</v>
      </c>
      <c r="AS18" s="183">
        <f>AR18/Performance!$C18</f>
        <v>0.25094784072827786</v>
      </c>
      <c r="AT18" s="203" t="str">
        <f>ROUND(IF(Performance!O124&gt;Performance!O177, AVERAGE(Outcomes!AL21, Outcomes!AL74, Outcomes!AL127), Outcomes!AL21), 0)&amp; CHAR(10) &amp;"("&amp;IF(Performance!O124&gt;Performance!O177, "3yr avg", Performance!$F$1)&amp;")"</f>
        <v>3415
(3yr avg)</v>
      </c>
      <c r="AU18" s="199">
        <f>Performance!O71</f>
        <v>4313.5822916666666</v>
      </c>
      <c r="AV18" s="182">
        <f>Performance!P18</f>
        <v>4862347.4999999991</v>
      </c>
      <c r="AW18" s="183">
        <f>AV18/Performance!$C18</f>
        <v>8.0820833457201591E-2</v>
      </c>
      <c r="AX18" s="203" t="str">
        <f>ROUND(IF(Performance!P124&gt;Performance!P177, AVERAGE(Outcomes!AP21, Outcomes!AP74, Outcomes!AP127), Outcomes!AP21), 0)&amp; CHAR(10) &amp;"("&amp;IF(Performance!P124&gt;Performance!P177, "3yr avg", Performance!$F$1)&amp;")"</f>
        <v>788
(3yr avg)</v>
      </c>
      <c r="AY18" s="199">
        <f>Performance!P71</f>
        <v>1080.5216666666665</v>
      </c>
      <c r="AZ18" s="182">
        <f>Performance!Q18</f>
        <v>44926.875</v>
      </c>
      <c r="BA18" s="183">
        <f>AZ18/Performance!$C18</f>
        <v>7.4676429073148611E-4</v>
      </c>
      <c r="BB18" s="203" t="str">
        <f>ROUND(IF(Performance!Q124&gt;Performance!Q177, AVERAGE(Outcomes!AT21, Outcomes!AT74, Outcomes!AT127), Outcomes!AT21), 0)&amp; CHAR(10) &amp;"("&amp;IF(Performance!Q124&gt;Performance!Q177, "3yr avg", Performance!$F$1)&amp;")"</f>
        <v>10
(3yr avg)</v>
      </c>
      <c r="BC18" s="199">
        <f>Performance!Q71</f>
        <v>12.83625</v>
      </c>
      <c r="BD18" s="182">
        <f>Performance!R18</f>
        <v>1224689.0625</v>
      </c>
      <c r="BE18" s="183">
        <f>BD18/Performance!$C18</f>
        <v>2.0356502853234752E-2</v>
      </c>
      <c r="BF18" s="203" t="str">
        <f>ROUND(IF(Performance!R124&gt;Performance!R177, AVERAGE(Outcomes!AX21, Outcomes!AX74, Outcomes!AX127), Outcomes!AX21), 0)&amp; CHAR(10) &amp;"("&amp;IF(Performance!R124&gt;Performance!R177, "3yr avg", Performance!$F$1)&amp;")"</f>
        <v>204
(2026)</v>
      </c>
      <c r="BG18" s="199">
        <f>Performance!R71</f>
        <v>272.15312499999999</v>
      </c>
      <c r="BH18" s="182">
        <f>Performance!S18</f>
        <v>36271</v>
      </c>
      <c r="BI18" s="183">
        <f>BH18/Performance!$C18</f>
        <v>6.0288830658980247E-4</v>
      </c>
      <c r="BJ18" s="203" t="str">
        <f>ROUND(IF(Performance!S124&gt;Performance!S177, AVERAGE(Outcomes!BB21, Outcomes!BB74, Outcomes!BB127), Outcomes!BB21), 0)&amp; CHAR(10) &amp;"("&amp;IF(Performance!S124&gt;Performance!S177, "3yr avg", Performance!$F$1)&amp;")"</f>
        <v>83
(2026)</v>
      </c>
      <c r="BK18" s="182">
        <f>Performance!T18</f>
        <v>373041.66666666663</v>
      </c>
      <c r="BL18" s="183">
        <f>BK18/Performance!$C18</f>
        <v>6.2006136777068236E-3</v>
      </c>
      <c r="BM18" s="203" t="str">
        <f>ROUND(IF(Performance!T124&gt;Performance!T177, AVERAGE(Outcomes!BC21, Outcomes!BC74, Outcomes!BC127), Outcomes!BC21), 0)&amp; CHAR(10) &amp;"("&amp;IF(Performance!T124&gt;Performance!T177, "3yr avg", Performance!$F$1)&amp;")"</f>
        <v>426
(3yr avg)</v>
      </c>
      <c r="BN18" s="182">
        <f>Performance!U18</f>
        <v>0</v>
      </c>
      <c r="BO18" s="183">
        <f>BN18/Performance!$C18</f>
        <v>0</v>
      </c>
      <c r="BP18" s="203" t="str">
        <f>ROUND(IF(Performance!U124&gt;Performance!U177, AVERAGE(Outcomes!BD21, Outcomes!BD74, Outcomes!BD127), Outcomes!BD21), 0)&amp; CHAR(10) &amp;"("&amp;IF(Performance!U124&gt;Performance!U177, "3yr avg", Performance!$F$1)&amp;")"</f>
        <v>0
(2026)</v>
      </c>
    </row>
    <row r="19" spans="1:68" ht="34.9" customHeight="1">
      <c r="A19" s="186" t="s">
        <v>74</v>
      </c>
      <c r="B19" s="181"/>
      <c r="C19" s="187">
        <f>Performance!D19</f>
        <v>16220265.833333334</v>
      </c>
      <c r="D19" s="188">
        <f>C19/Performance!$C19</f>
        <v>0.15323428738662551</v>
      </c>
      <c r="E19" s="201" t="str">
        <f>ROUND(IF(Performance!D125&gt;Performance!D178, AVERAGE(Outcomes!C22,Outcomes!C75,Outcomes!C128), Outcomes!C22), 0)&amp; CHAR(10) &amp;"("&amp;IF(Performance!D125&gt;Performance!D178, "3yr avg", Performance!$F$1)&amp;")"</f>
        <v>4634
(3yr avg)</v>
      </c>
      <c r="F19" s="187">
        <f>Performance!E19</f>
        <v>24971080.3125</v>
      </c>
      <c r="G19" s="188">
        <f>F19/Performance!$C19</f>
        <v>0.23590400652353452</v>
      </c>
      <c r="H19" s="202" t="str">
        <f>ROUND(IF(Performance!E125&gt;Performance!E178, AVERAGE(Outcomes!D22, Outcomes!D75, Outcomes!D128), Outcomes!D22), 0)&amp; CHAR(10) &amp;"("&amp;IF(Performance!E125&gt;Performance!E178, "3yr avg", Performance!$F$1)&amp;")"</f>
        <v>5397
(2026)</v>
      </c>
      <c r="I19" s="205">
        <f>Performance!E72</f>
        <v>7134.5943749999997</v>
      </c>
      <c r="J19" s="187">
        <f>Performance!F19</f>
        <v>6168.7500000000009</v>
      </c>
      <c r="K19" s="188">
        <f>J19/Performance!$C19</f>
        <v>5.8276727399478774E-5</v>
      </c>
      <c r="L19" s="202" t="str">
        <f>ROUND(IF(Performance!F125&gt;Performance!F178, AVERAGE(Outcomes!H22, Outcomes!H75, Outcomes!H128), Outcomes!H22), 0)&amp; CHAR(10) &amp;"("&amp;IF(Performance!F125&gt;Performance!F178, "3yr avg", Performance!$F$1)&amp;")"</f>
        <v>1
(2026)</v>
      </c>
      <c r="M19" s="205">
        <f>Performance!F72</f>
        <v>1.7625000000000002</v>
      </c>
      <c r="N19" s="189">
        <f>Performance!I19</f>
        <v>220849.58333333331</v>
      </c>
      <c r="O19" s="188">
        <f>N19/Performance!$C19</f>
        <v>2.0863855666391302E-3</v>
      </c>
      <c r="P19" s="202" t="str">
        <f>ROUND(IF(Performance!I125&gt;Performance!I178, AVERAGE(Outcomes!N22, Outcomes!N75, Outcomes!N128), Outcomes!N22), 0)&amp; CHAR(10) &amp;"("&amp;IF(Performance!I125&gt;Performance!I178, "3yr avg", Performance!$F$1)&amp;")"</f>
        <v>160
(3yr avg)</v>
      </c>
      <c r="Q19" s="204">
        <f>Performance!I72</f>
        <v>220.8495833333333</v>
      </c>
      <c r="R19" s="189">
        <f>Performance!J19</f>
        <v>1372949.21875</v>
      </c>
      <c r="S19" s="188">
        <f>R19/Performance!$C19</f>
        <v>1.2970372823411727E-2</v>
      </c>
      <c r="T19" s="202" t="str">
        <f>ROUND(IF(Performance!J125&gt;Performance!J178, AVERAGE(Outcomes!R22, Outcomes!R75, Outcomes!R128), Outcomes!R22), 0)&amp; CHAR(10) &amp;"("&amp;IF(Performance!J125&gt;Performance!J178, "3yr avg", Performance!$F$1)&amp;")"</f>
        <v>758
(3yr avg)</v>
      </c>
      <c r="U19" s="204">
        <f>Performance!J72</f>
        <v>1098.359375</v>
      </c>
      <c r="V19" s="189">
        <f>Performance!G19</f>
        <v>368923.33333333337</v>
      </c>
      <c r="W19" s="188">
        <f>V19/Performance!$C19</f>
        <v>3.4852513925793245E-3</v>
      </c>
      <c r="X19" s="204" t="str">
        <f>ROUND(Performance!G72, 0)&amp; CHAR(10) &amp;"("&amp;IF(Performance!G125&gt;Performance!G178, "3yr avg", Performance!$F$1)&amp;")"</f>
        <v>369
(3yr avg)</v>
      </c>
      <c r="Y19" s="189">
        <f>Performance!H19</f>
        <v>1212312.5</v>
      </c>
      <c r="Z19" s="188">
        <f>Y19/Performance!$C19</f>
        <v>1.1452823519429479E-2</v>
      </c>
      <c r="AA19" s="204" t="str">
        <f>ROUND(Performance!H72, 0)&amp; CHAR(10) &amp;"("&amp;IF(Performance!H125&gt;Performance!H178, "3yr avg", Performance!$F$1)&amp;")"</f>
        <v>970
(3yr avg)</v>
      </c>
      <c r="AB19" s="187">
        <f>Performance!K19</f>
        <v>5118399.9999999991</v>
      </c>
      <c r="AC19" s="188">
        <f>AB19/Performance!$C19</f>
        <v>4.8353977956878146E-2</v>
      </c>
      <c r="AD19" s="202" t="str">
        <f>ROUND(IF(Performance!K125&gt;Performance!K178, AVERAGE(Outcomes!V22, Outcomes!V75, Outcomes!V128), Outcomes!V22), 0)&amp; CHAR(10) &amp;"("&amp;IF(Performance!K125&gt;Performance!K178, "3yr avg", Performance!$F$1)&amp;")"</f>
        <v>2073
(3yr avg)</v>
      </c>
      <c r="AE19" s="205">
        <f>Performance!K72</f>
        <v>2924.7999999999997</v>
      </c>
      <c r="AF19" s="187">
        <f>Performance!L19</f>
        <v>13190511.25</v>
      </c>
      <c r="AG19" s="188">
        <f>AF19/Performance!$C19</f>
        <v>0.12461192759894758</v>
      </c>
      <c r="AH19" s="202" t="str">
        <f>ROUND(IF(Performance!L125&gt;Performance!L178, AVERAGE(Outcomes!Z22, Outcomes!Z75, Outcomes!Z128), Outcomes!Z22), 0)&amp; CHAR(10) &amp;"("&amp;IF(Performance!L125&gt;Performance!L178, "3yr avg", Performance!$F$1)&amp;")"</f>
        <v>2591
(3yr avg)</v>
      </c>
      <c r="AI19" s="205">
        <f>Performance!L72</f>
        <v>3768.7175000000002</v>
      </c>
      <c r="AJ19" s="187">
        <f>Performance!M19</f>
        <v>2625</v>
      </c>
      <c r="AK19" s="188">
        <f>AJ19/Performance!$C19</f>
        <v>2.4798607404033519E-5</v>
      </c>
      <c r="AL19" s="202" t="str">
        <f>ROUND(IF(Performance!M125&gt;Performance!M178, AVERAGE(Outcomes!AD22, Outcomes!AD75, Outcomes!AD128), Outcomes!AD22), 0)&amp; CHAR(10) &amp;"("&amp;IF(Performance!M125&gt;Performance!M178, "3yr avg", Performance!$F$1)&amp;")"</f>
        <v>1
(2026)</v>
      </c>
      <c r="AM19" s="205">
        <f>Performance!M72</f>
        <v>1.5</v>
      </c>
      <c r="AN19" s="187">
        <f>Performance!N19</f>
        <v>269263.75</v>
      </c>
      <c r="AO19" s="188">
        <f>AN19/Performance!$C19</f>
        <v>2.5437584854810782E-3</v>
      </c>
      <c r="AP19" s="202" t="str">
        <f>ROUND(IF(Performance!N125&gt;Performance!N178, AVERAGE(Outcomes!AH22, Outcomes!AH75, Outcomes!AH128), Outcomes!AH22), 0)&amp; CHAR(10) &amp;"("&amp;IF(Performance!N125&gt;Performance!N178, "3yr avg", Performance!$F$1)&amp;")"</f>
        <v>50
(2026)</v>
      </c>
      <c r="AQ19" s="205">
        <f>Performance!N72</f>
        <v>76.932500000000005</v>
      </c>
      <c r="AR19" s="187">
        <f>Performance!O19</f>
        <v>31527965.729166672</v>
      </c>
      <c r="AS19" s="188">
        <f>AR19/Performance!$C19</f>
        <v>0.29784748356778196</v>
      </c>
      <c r="AT19" s="202" t="str">
        <f>ROUND(IF(Performance!O125&gt;Performance!O178, AVERAGE(Outcomes!AL22, Outcomes!AL75, Outcomes!AL128), Outcomes!AL22), 0)&amp; CHAR(10) &amp;"("&amp;IF(Performance!O125&gt;Performance!O178, "3yr avg", Performance!$F$1)&amp;")"</f>
        <v>6761
(3yr avg)</v>
      </c>
      <c r="AU19" s="205">
        <f>Performance!O72</f>
        <v>9007.9902083333345</v>
      </c>
      <c r="AV19" s="187">
        <f>Performance!P19</f>
        <v>9422339.0625</v>
      </c>
      <c r="AW19" s="188">
        <f>AV19/Performance!$C19</f>
        <v>8.9013671329000663E-2</v>
      </c>
      <c r="AX19" s="202" t="str">
        <f>ROUND(IF(Performance!P125&gt;Performance!P178, AVERAGE(Outcomes!AP22, Outcomes!AP75, Outcomes!AP128), Outcomes!AP22), 0)&amp; CHAR(10) &amp;"("&amp;IF(Performance!P125&gt;Performance!P178, "3yr avg", Performance!$F$1)&amp;")"</f>
        <v>1433
(3yr avg)</v>
      </c>
      <c r="AY19" s="205">
        <f>Performance!P72</f>
        <v>2093.8531250000001</v>
      </c>
      <c r="AZ19" s="187">
        <f>Performance!Q19</f>
        <v>0</v>
      </c>
      <c r="BA19" s="188">
        <f>AZ19/Performance!$C19</f>
        <v>0</v>
      </c>
      <c r="BB19" s="202" t="str">
        <f>ROUND(IF(Performance!Q125&gt;Performance!Q178, AVERAGE(Outcomes!AT22, Outcomes!AT75, Outcomes!AT128), Outcomes!AT22), 0)&amp; CHAR(10) &amp;"("&amp;IF(Performance!Q125&gt;Performance!Q178, "3yr avg", Performance!$F$1)&amp;")"</f>
        <v>0
(2026)</v>
      </c>
      <c r="BC19" s="205">
        <f>Performance!Q72</f>
        <v>0</v>
      </c>
      <c r="BD19" s="187">
        <f>Performance!R19</f>
        <v>1009125</v>
      </c>
      <c r="BE19" s="188">
        <f>BD19/Performance!$C19</f>
        <v>9.5332932177506005E-3</v>
      </c>
      <c r="BF19" s="202" t="str">
        <f>ROUND(IF(Performance!R125&gt;Performance!R178, AVERAGE(Outcomes!AX22, Outcomes!AX75, Outcomes!AX128), Outcomes!AX22), 0)&amp; CHAR(10) &amp;"("&amp;IF(Performance!R125&gt;Performance!R178, "3yr avg", Performance!$F$1)&amp;")"</f>
        <v>153
(2026)</v>
      </c>
      <c r="BG19" s="205">
        <f>Performance!R72</f>
        <v>224.25</v>
      </c>
      <c r="BH19" s="187">
        <f>Performance!S19</f>
        <v>112188.82499999998</v>
      </c>
      <c r="BI19" s="188">
        <f>BH19/Performance!$C19</f>
        <v>1.0598577623980269E-3</v>
      </c>
      <c r="BJ19" s="202" t="str">
        <f>ROUND(IF(Performance!S125&gt;Performance!S178, AVERAGE(Outcomes!BB22, Outcomes!BB75, Outcomes!BB128), Outcomes!BB22), 0)&amp; CHAR(10) &amp;"("&amp;IF(Performance!S125&gt;Performance!S178, "3yr avg", Performance!$F$1)&amp;")"</f>
        <v>257
(3yr avg)</v>
      </c>
      <c r="BK19" s="187">
        <f>Performance!T19</f>
        <v>827750</v>
      </c>
      <c r="BL19" s="188">
        <f>BK19/Performance!$C19</f>
        <v>7.8198275347385691E-3</v>
      </c>
      <c r="BM19" s="202" t="str">
        <f>ROUND(IF(Performance!T125&gt;Performance!T178, AVERAGE(Outcomes!BC22, Outcomes!BC75, Outcomes!BC128), Outcomes!BC22), 0)&amp; CHAR(10) &amp;"("&amp;IF(Performance!T125&gt;Performance!T178, "3yr avg", Performance!$F$1)&amp;")"</f>
        <v>946
(3yr avg)</v>
      </c>
      <c r="BN19" s="187">
        <f>Performance!U19</f>
        <v>0</v>
      </c>
      <c r="BO19" s="188">
        <f>BN19/Performance!$C19</f>
        <v>0</v>
      </c>
      <c r="BP19" s="202" t="str">
        <f>ROUND(IF(Performance!U125&gt;Performance!U178, AVERAGE(Outcomes!BD22, Outcomes!BD75, Outcomes!BD128), Outcomes!BD22), 0)&amp; CHAR(10) &amp;"("&amp;IF(Performance!U125&gt;Performance!U178, "3yr avg", Performance!$F$1)&amp;")"</f>
        <v>0
(2026)</v>
      </c>
    </row>
    <row r="20" spans="1:68" ht="34.9" customHeight="1">
      <c r="A20" s="180" t="s">
        <v>76</v>
      </c>
      <c r="B20" s="181"/>
      <c r="C20" s="182">
        <f>Performance!D20</f>
        <v>2940000</v>
      </c>
      <c r="D20" s="183">
        <f>C20/Performance!$C20</f>
        <v>0.15231394444242241</v>
      </c>
      <c r="E20" s="195" t="str">
        <f>ROUND(IF(Performance!D126&gt;Performance!D179, AVERAGE(Outcomes!C23,Outcomes!C76,Outcomes!C129), Outcomes!C23), 0)&amp; CHAR(10) &amp;"("&amp;IF(Performance!D126&gt;Performance!D179, "3yr avg", Performance!$F$1)&amp;")"</f>
        <v>840
(2026)</v>
      </c>
      <c r="F20" s="182">
        <f>Performance!E20</f>
        <v>2907625</v>
      </c>
      <c r="G20" s="183">
        <f>F20/Performance!$C20</f>
        <v>0.15063667779231241</v>
      </c>
      <c r="H20" s="203" t="str">
        <f>ROUND(IF(Performance!E126&gt;Performance!E179, AVERAGE(Outcomes!D23, Outcomes!D76, Outcomes!D129), Outcomes!D23), 0)&amp; CHAR(10) &amp;"("&amp;IF(Performance!E126&gt;Performance!E179, "3yr avg", Performance!$F$1)&amp;")"</f>
        <v>624
(2026)</v>
      </c>
      <c r="I20" s="199">
        <f>Performance!E73</f>
        <v>830.75</v>
      </c>
      <c r="J20" s="182">
        <f>Performance!F20</f>
        <v>4375</v>
      </c>
      <c r="K20" s="183">
        <f>J20/Performance!$C20</f>
        <v>2.2665765542027142E-4</v>
      </c>
      <c r="L20" s="203" t="str">
        <f>ROUND(IF(Performance!F126&gt;Performance!F179, AVERAGE(Outcomes!H23, Outcomes!H76, Outcomes!H129), Outcomes!H23), 0)&amp; CHAR(10) &amp;"("&amp;IF(Performance!F126&gt;Performance!F179, "3yr avg", Performance!$F$1)&amp;")"</f>
        <v>1
(2026)</v>
      </c>
      <c r="M20" s="199">
        <f>Performance!F73</f>
        <v>1.25</v>
      </c>
      <c r="N20" s="184">
        <f>Performance!I20</f>
        <v>28085.625000000004</v>
      </c>
      <c r="O20" s="183">
        <f>N20/Performance!$C20</f>
        <v>1.4550450088029628E-3</v>
      </c>
      <c r="P20" s="203" t="str">
        <f>ROUND(IF(Performance!I126&gt;Performance!I179, AVERAGE(Outcomes!N23, Outcomes!N76, Outcomes!N129), Outcomes!N23), 0)&amp; CHAR(10) &amp;"("&amp;IF(Performance!I126&gt;Performance!I179, "3yr avg", Performance!$F$1)&amp;")"</f>
        <v>19
(2026)</v>
      </c>
      <c r="Q20" s="192">
        <f>Performance!I73</f>
        <v>28.085625000000004</v>
      </c>
      <c r="R20" s="184">
        <f>Performance!J20</f>
        <v>130442.44791666666</v>
      </c>
      <c r="S20" s="183">
        <f>R20/Performance!$C20</f>
        <v>6.7578924370451507E-3</v>
      </c>
      <c r="T20" s="200" t="str">
        <f>ROUND(IF(Performance!J126&gt;Performance!J179, AVERAGE(Outcomes!R23, Outcomes!R76, Outcomes!R129), Outcomes!R23), 0)&amp; CHAR(10) &amp;"("&amp;IF(Performance!J126&gt;Performance!J179, "3yr avg", Performance!$F$1)&amp;")"</f>
        <v>68
(3yr avg)</v>
      </c>
      <c r="U20" s="192">
        <f>Performance!J73</f>
        <v>104.35395833333332</v>
      </c>
      <c r="V20" s="184">
        <f>Performance!G20</f>
        <v>436432.49999999994</v>
      </c>
      <c r="W20" s="183">
        <f>V20/Performance!$C20</f>
        <v>2.2610461074104596E-2</v>
      </c>
      <c r="X20" s="192" t="str">
        <f>ROUND(Performance!G73, 0)&amp; CHAR(10) &amp;"("&amp;IF(Performance!G126&gt;Performance!G179, "3yr avg", Performance!$F$1)&amp;")"</f>
        <v>436
(3yr avg)</v>
      </c>
      <c r="Y20" s="184">
        <f>Performance!H20</f>
        <v>3711250</v>
      </c>
      <c r="Z20" s="183">
        <f>Y20/Performance!$C20</f>
        <v>0.19227045112651026</v>
      </c>
      <c r="AA20" s="192" t="str">
        <f>ROUND(Performance!H73, 0)&amp; CHAR(10) &amp;"("&amp;IF(Performance!H126&gt;Performance!H179, "3yr avg", Performance!$F$1)&amp;")"</f>
        <v>2969
(2026)</v>
      </c>
      <c r="AB20" s="182">
        <f>Performance!K20</f>
        <v>860737.13541666651</v>
      </c>
      <c r="AC20" s="183">
        <f>AB20/Performance!$C20</f>
        <v>4.459260823924624E-2</v>
      </c>
      <c r="AD20" s="203" t="str">
        <f>ROUND(IF(Performance!K126&gt;Performance!K179, AVERAGE(Outcomes!V23, Outcomes!V76, Outcomes!V129), Outcomes!V23), 0)&amp; CHAR(10) &amp;"("&amp;IF(Performance!K126&gt;Performance!K179, "3yr avg", Performance!$F$1)&amp;")"</f>
        <v>346
(3yr avg)</v>
      </c>
      <c r="AE20" s="199">
        <f>Performance!K73</f>
        <v>491.84979166666659</v>
      </c>
      <c r="AF20" s="182">
        <f>Performance!L20</f>
        <v>1608664.1666666667</v>
      </c>
      <c r="AG20" s="183">
        <f>AF20/Performance!$C20</f>
        <v>8.3340811057204908E-2</v>
      </c>
      <c r="AH20" s="203" t="str">
        <f>ROUND(IF(Performance!L126&gt;Performance!L179, AVERAGE(Outcomes!Z23, Outcomes!Z76, Outcomes!Z129), Outcomes!Z23), 0)&amp; CHAR(10) &amp;"("&amp;IF(Performance!L126&gt;Performance!L179, "3yr avg", Performance!$F$1)&amp;")"</f>
        <v>304
(3yr avg)</v>
      </c>
      <c r="AI20" s="199">
        <f>Performance!L73</f>
        <v>459.61833333333334</v>
      </c>
      <c r="AJ20" s="182">
        <f>Performance!M20</f>
        <v>2495.9374999999995</v>
      </c>
      <c r="AK20" s="183">
        <f>AJ20/Performance!$C20</f>
        <v>1.2930819241726484E-4</v>
      </c>
      <c r="AL20" s="203" t="str">
        <f>ROUND(IF(Performance!M126&gt;Performance!M179, AVERAGE(Outcomes!AD23, Outcomes!AD76, Outcomes!AD129), Outcomes!AD23), 0)&amp; CHAR(10) &amp;"("&amp;IF(Performance!M126&gt;Performance!M179, "3yr avg", Performance!$F$1)&amp;")"</f>
        <v>1
(3yr avg)</v>
      </c>
      <c r="AM20" s="199">
        <f>Performance!M73</f>
        <v>1.4262499999999998</v>
      </c>
      <c r="AN20" s="182">
        <f>Performance!N20</f>
        <v>6352.5000000000018</v>
      </c>
      <c r="AO20" s="183">
        <f>AN20/Performance!$C20</f>
        <v>3.2910691567023421E-4</v>
      </c>
      <c r="AP20" s="203" t="str">
        <f>ROUND(IF(Performance!N126&gt;Performance!N179, AVERAGE(Outcomes!AH23, Outcomes!AH76, Outcomes!AH129), Outcomes!AH23), 0)&amp; CHAR(10) &amp;"("&amp;IF(Performance!N126&gt;Performance!N179, "3yr avg", Performance!$F$1)&amp;")"</f>
        <v>1
(2026)</v>
      </c>
      <c r="AQ20" s="199">
        <f>Performance!N73</f>
        <v>1.8150000000000004</v>
      </c>
      <c r="AR20" s="182">
        <f>Performance!O20</f>
        <v>2341575.8333333335</v>
      </c>
      <c r="AS20" s="183">
        <f>AR20/Performance!$C20</f>
        <v>0.12131110591362324</v>
      </c>
      <c r="AT20" s="203" t="str">
        <f>ROUND(IF(Performance!O126&gt;Performance!O179, AVERAGE(Outcomes!AL23, Outcomes!AL76, Outcomes!AL129), Outcomes!AL23), 0)&amp; CHAR(10) &amp;"("&amp;IF(Performance!O126&gt;Performance!O179, "3yr avg", Performance!$F$1)&amp;")"</f>
        <v>472
(3yr avg)</v>
      </c>
      <c r="AU20" s="199">
        <f>Performance!O73</f>
        <v>669.02166666666665</v>
      </c>
      <c r="AV20" s="182">
        <f>Performance!P20</f>
        <v>4158453.75</v>
      </c>
      <c r="AW20" s="183">
        <f>AV20/Performance!$C20</f>
        <v>0.21543894334825955</v>
      </c>
      <c r="AX20" s="203" t="str">
        <f>ROUND(IF(Performance!P126&gt;Performance!P179, AVERAGE(Outcomes!AP23, Outcomes!AP76, Outcomes!AP129), Outcomes!AP23), 0)&amp; CHAR(10) &amp;"("&amp;IF(Performance!P126&gt;Performance!P179, "3yr avg", Performance!$F$1)&amp;")"</f>
        <v>623
(3yr avg)</v>
      </c>
      <c r="AY20" s="199">
        <f>Performance!P73</f>
        <v>924.1008333333333</v>
      </c>
      <c r="AZ20" s="182">
        <f>Performance!Q20</f>
        <v>0</v>
      </c>
      <c r="BA20" s="183">
        <f>AZ20/Performance!$C20</f>
        <v>0</v>
      </c>
      <c r="BB20" s="203" t="str">
        <f>ROUND(IF(Performance!Q126&gt;Performance!Q179, AVERAGE(Outcomes!AT23, Outcomes!AT76, Outcomes!AT129), Outcomes!AT23), 0)&amp; CHAR(10) &amp;"("&amp;IF(Performance!Q126&gt;Performance!Q179, "3yr avg", Performance!$F$1)&amp;")"</f>
        <v>0
(2026)</v>
      </c>
      <c r="BC20" s="199">
        <f>Performance!Q73</f>
        <v>0</v>
      </c>
      <c r="BD20" s="182">
        <f>Performance!R20</f>
        <v>111376.875</v>
      </c>
      <c r="BE20" s="183">
        <f>BD20/Performance!$C20</f>
        <v>5.7701534526940898E-3</v>
      </c>
      <c r="BF20" s="203" t="str">
        <f>ROUND(IF(Performance!R126&gt;Performance!R179, AVERAGE(Outcomes!AX23, Outcomes!AX76, Outcomes!AX129), Outcomes!AX23), 0)&amp; CHAR(10) &amp;"("&amp;IF(Performance!R126&gt;Performance!R179, "3yr avg", Performance!$F$1)&amp;")"</f>
        <v>16
(3yr avg)</v>
      </c>
      <c r="BG20" s="199">
        <f>Performance!R73</f>
        <v>24.750416666666666</v>
      </c>
      <c r="BH20" s="182">
        <f>Performance!S20</f>
        <v>10387.854166666666</v>
      </c>
      <c r="BI20" s="183">
        <f>BH20/Performance!$C20</f>
        <v>5.3816838177471178E-4</v>
      </c>
      <c r="BJ20" s="203" t="str">
        <f>ROUND(IF(Performance!S126&gt;Performance!S179, AVERAGE(Outcomes!BB23, Outcomes!BB76, Outcomes!BB129), Outcomes!BB23), 0)&amp; CHAR(10) &amp;"("&amp;IF(Performance!S126&gt;Performance!S179, "3yr avg", Performance!$F$1)&amp;")"</f>
        <v>24
(3yr avg)</v>
      </c>
      <c r="BK20" s="182">
        <f>Performance!T20</f>
        <v>43983.333333333336</v>
      </c>
      <c r="BL20" s="183">
        <f>BK20/Performance!$C20</f>
        <v>2.2786649624917956E-3</v>
      </c>
      <c r="BM20" s="203" t="str">
        <f>ROUND(IF(Performance!T126&gt;Performance!T179, AVERAGE(Outcomes!BC23, Outcomes!BC76, Outcomes!BC129), Outcomes!BC23), 0)&amp; CHAR(10) &amp;"("&amp;IF(Performance!T126&gt;Performance!T179, "3yr avg", Performance!$F$1)&amp;")"</f>
        <v>50
(3yr avg)</v>
      </c>
      <c r="BN20" s="182">
        <f>Performance!U20</f>
        <v>0</v>
      </c>
      <c r="BO20" s="183">
        <f>BN20/Performance!$C20</f>
        <v>0</v>
      </c>
      <c r="BP20" s="203" t="str">
        <f>ROUND(IF(Performance!U126&gt;Performance!U179, AVERAGE(Outcomes!BD23, Outcomes!BD76, Outcomes!BD129), Outcomes!BD23), 0)&amp; CHAR(10) &amp;"("&amp;IF(Performance!U126&gt;Performance!U179, "3yr avg", Performance!$F$1)&amp;")"</f>
        <v>0
(2026)</v>
      </c>
    </row>
    <row r="21" spans="1:68" ht="34.9" customHeight="1">
      <c r="A21" s="186" t="s">
        <v>78</v>
      </c>
      <c r="B21" s="181"/>
      <c r="C21" s="187">
        <f>Performance!D21</f>
        <v>9355500</v>
      </c>
      <c r="D21" s="188">
        <f>C21/Performance!$C21</f>
        <v>0.21700284010781509</v>
      </c>
      <c r="E21" s="201" t="str">
        <f>ROUND(IF(Performance!D127&gt;Performance!D180, AVERAGE(Outcomes!C24,Outcomes!C77,Outcomes!C130), Outcomes!C24), 0)&amp; CHAR(10) &amp;"("&amp;IF(Performance!D127&gt;Performance!D180, "3yr avg", Performance!$F$1)&amp;")"</f>
        <v>2673
(2026)</v>
      </c>
      <c r="F21" s="187">
        <f>Performance!E21</f>
        <v>11393808.125</v>
      </c>
      <c r="G21" s="188">
        <f>F21/Performance!$C21</f>
        <v>0.26428183664886962</v>
      </c>
      <c r="H21" s="202" t="str">
        <f>ROUND(IF(Performance!E127&gt;Performance!E180, AVERAGE(Outcomes!D24, Outcomes!D77, Outcomes!D130), Outcomes!D24), 0)&amp; CHAR(10) &amp;"("&amp;IF(Performance!E127&gt;Performance!E180, "3yr avg", Performance!$F$1)&amp;")"</f>
        <v>2386
(2026)</v>
      </c>
      <c r="I21" s="205">
        <f>Performance!E74</f>
        <v>3255.3737499999997</v>
      </c>
      <c r="J21" s="187">
        <f>Performance!F21</f>
        <v>0</v>
      </c>
      <c r="K21" s="188">
        <f>J21/Performance!$C21</f>
        <v>0</v>
      </c>
      <c r="L21" s="202" t="str">
        <f>ROUND(IF(Performance!F127&gt;Performance!F180, AVERAGE(Outcomes!H24, Outcomes!H77, Outcomes!H130), Outcomes!H24), 0)&amp; CHAR(10) &amp;"("&amp;IF(Performance!F127&gt;Performance!F180, "3yr avg", Performance!$F$1)&amp;")"</f>
        <v>0
(2026)</v>
      </c>
      <c r="M21" s="205">
        <f>Performance!F74</f>
        <v>0</v>
      </c>
      <c r="N21" s="189">
        <f>Performance!I21</f>
        <v>0</v>
      </c>
      <c r="O21" s="188">
        <f>N21/Performance!$C21</f>
        <v>0</v>
      </c>
      <c r="P21" s="202" t="str">
        <f>ROUND(IF(Performance!I127&gt;Performance!I180, AVERAGE(Outcomes!N24, Outcomes!N77, Outcomes!N130), Outcomes!N24), 0)&amp; CHAR(10) &amp;"("&amp;IF(Performance!I127&gt;Performance!I180, "3yr avg", Performance!$F$1)&amp;")"</f>
        <v>0
(2026)</v>
      </c>
      <c r="Q21" s="204">
        <f>Performance!I74</f>
        <v>0</v>
      </c>
      <c r="R21" s="189">
        <f>Performance!J21</f>
        <v>0</v>
      </c>
      <c r="S21" s="188">
        <f>R21/Performance!$C21</f>
        <v>0</v>
      </c>
      <c r="T21" s="202" t="str">
        <f>ROUND(IF(Performance!J127&gt;Performance!J180, AVERAGE(Outcomes!R24, Outcomes!R77, Outcomes!R130), Outcomes!R24), 0)&amp; CHAR(10) &amp;"("&amp;IF(Performance!J127&gt;Performance!J180, "3yr avg", Performance!$F$1)&amp;")"</f>
        <v>0
(2026)</v>
      </c>
      <c r="U21" s="204">
        <f>Performance!J74</f>
        <v>0</v>
      </c>
      <c r="V21" s="189">
        <f>Performance!G21</f>
        <v>238370.00000000003</v>
      </c>
      <c r="W21" s="188">
        <f>V21/Performance!$C21</f>
        <v>5.529043556891656E-3</v>
      </c>
      <c r="X21" s="204" t="str">
        <f>ROUND(Performance!G74, 0)&amp; CHAR(10) &amp;"("&amp;IF(Performance!G127&gt;Performance!G180, "3yr avg", Performance!$F$1)&amp;")"</f>
        <v>238
(2026)</v>
      </c>
      <c r="Y21" s="189">
        <f>Performance!H21</f>
        <v>594270.83333333337</v>
      </c>
      <c r="Z21" s="188">
        <f>Y21/Performance!$C21</f>
        <v>1.3784240139658102E-2</v>
      </c>
      <c r="AA21" s="204" t="str">
        <f>ROUND(Performance!H74, 0)&amp; CHAR(10) &amp;"("&amp;IF(Performance!H127&gt;Performance!H180, "3yr avg", Performance!$F$1)&amp;")"</f>
        <v>475
(3yr avg)</v>
      </c>
      <c r="AB21" s="187">
        <f>Performance!K21</f>
        <v>929455.62499999988</v>
      </c>
      <c r="AC21" s="188">
        <f>AB21/Performance!$C21</f>
        <v>2.1558923668343149E-2</v>
      </c>
      <c r="AD21" s="202" t="str">
        <f>ROUND(IF(Performance!K127&gt;Performance!K180, AVERAGE(Outcomes!V24, Outcomes!V77, Outcomes!V130), Outcomes!V24), 0)&amp; CHAR(10) &amp;"("&amp;IF(Performance!K127&gt;Performance!K180, "3yr avg", Performance!$F$1)&amp;")"</f>
        <v>375
(3yr avg)</v>
      </c>
      <c r="AE21" s="205">
        <f>Performance!K74</f>
        <v>531.11749999999995</v>
      </c>
      <c r="AF21" s="187">
        <f>Performance!L21</f>
        <v>3063929.1666666665</v>
      </c>
      <c r="AG21" s="188">
        <f>AF21/Performance!$C21</f>
        <v>7.1068497788021781E-2</v>
      </c>
      <c r="AH21" s="202" t="str">
        <f>ROUND(IF(Performance!L127&gt;Performance!L180, AVERAGE(Outcomes!Z24, Outcomes!Z77, Outcomes!Z130), Outcomes!Z24), 0)&amp; CHAR(10) &amp;"("&amp;IF(Performance!L127&gt;Performance!L180, "3yr avg", Performance!$F$1)&amp;")"</f>
        <v>582
(3yr avg)</v>
      </c>
      <c r="AI21" s="205">
        <f>Performance!L74</f>
        <v>875.4083333333333</v>
      </c>
      <c r="AJ21" s="187">
        <f>Performance!M21</f>
        <v>7756.8750000000018</v>
      </c>
      <c r="AK21" s="188">
        <f>AJ21/Performance!$C21</f>
        <v>1.7992238847323058E-4</v>
      </c>
      <c r="AL21" s="202" t="str">
        <f>ROUND(IF(Performance!M127&gt;Performance!M180, AVERAGE(Outcomes!AD24, Outcomes!AD77, Outcomes!AD130), Outcomes!AD24), 0)&amp; CHAR(10) &amp;"("&amp;IF(Performance!M127&gt;Performance!M180, "3yr avg", Performance!$F$1)&amp;")"</f>
        <v>2
(2026)</v>
      </c>
      <c r="AM21" s="205">
        <f>Performance!M74</f>
        <v>4.432500000000001</v>
      </c>
      <c r="AN21" s="187">
        <f>Performance!N21</f>
        <v>0</v>
      </c>
      <c r="AO21" s="188">
        <f>AN21/Performance!$C21</f>
        <v>0</v>
      </c>
      <c r="AP21" s="202" t="str">
        <f>ROUND(IF(Performance!N127&gt;Performance!N180, AVERAGE(Outcomes!AH24, Outcomes!AH77, Outcomes!AH130), Outcomes!AH24), 0)&amp; CHAR(10) &amp;"("&amp;IF(Performance!N127&gt;Performance!N180, "3yr avg", Performance!$F$1)&amp;")"</f>
        <v>0
(2026)</v>
      </c>
      <c r="AQ21" s="205">
        <f>Performance!N74</f>
        <v>0</v>
      </c>
      <c r="AR21" s="187">
        <f>Performance!O21</f>
        <v>11355887.083333334</v>
      </c>
      <c r="AS21" s="188">
        <f>AR21/Performance!$C21</f>
        <v>0.26340224990935668</v>
      </c>
      <c r="AT21" s="202" t="str">
        <f>ROUND(IF(Performance!O127&gt;Performance!O180, AVERAGE(Outcomes!AL24, Outcomes!AL77, Outcomes!AL130), Outcomes!AL24), 0)&amp; CHAR(10) &amp;"("&amp;IF(Performance!O127&gt;Performance!O180, "3yr avg", Performance!$F$1)&amp;")"</f>
        <v>2456
(3yr avg)</v>
      </c>
      <c r="AU21" s="205">
        <f>Performance!O74</f>
        <v>3244.5391666666669</v>
      </c>
      <c r="AV21" s="187">
        <f>Performance!P21</f>
        <v>6130487.8124999991</v>
      </c>
      <c r="AW21" s="188">
        <f>AV21/Performance!$C21</f>
        <v>0.14219798691238805</v>
      </c>
      <c r="AX21" s="202" t="str">
        <f>ROUND(IF(Performance!P127&gt;Performance!P180, AVERAGE(Outcomes!AP24, Outcomes!AP77, Outcomes!AP130), Outcomes!AP24), 0)&amp; CHAR(10) &amp;"("&amp;IF(Performance!P127&gt;Performance!P180, "3yr avg", Performance!$F$1)&amp;")"</f>
        <v>912
(3yr avg)</v>
      </c>
      <c r="AY21" s="205">
        <f>Performance!P74</f>
        <v>1362.3306249999998</v>
      </c>
      <c r="AZ21" s="187">
        <f>Performance!Q21</f>
        <v>0</v>
      </c>
      <c r="BA21" s="188">
        <f>AZ21/Performance!$C21</f>
        <v>0</v>
      </c>
      <c r="BB21" s="202" t="str">
        <f>ROUND(IF(Performance!Q127&gt;Performance!Q180, AVERAGE(Outcomes!AT24, Outcomes!AT77, Outcomes!AT130), Outcomes!AT24), 0)&amp; CHAR(10) &amp;"("&amp;IF(Performance!Q127&gt;Performance!Q180, "3yr avg", Performance!$F$1)&amp;")"</f>
        <v>0
(2026)</v>
      </c>
      <c r="BC21" s="205">
        <f>Performance!Q74</f>
        <v>0</v>
      </c>
      <c r="BD21" s="187">
        <f>Performance!R21</f>
        <v>0</v>
      </c>
      <c r="BE21" s="188">
        <f>BD21/Performance!$C21</f>
        <v>0</v>
      </c>
      <c r="BF21" s="202" t="str">
        <f>ROUND(IF(Performance!R127&gt;Performance!R180, AVERAGE(Outcomes!AX24, Outcomes!AX77, Outcomes!AX130), Outcomes!AX24), 0)&amp; CHAR(10) &amp;"("&amp;IF(Performance!R127&gt;Performance!R180, "3yr avg", Performance!$F$1)&amp;")"</f>
        <v>0
(2026)</v>
      </c>
      <c r="BG21" s="205">
        <f>Performance!R74</f>
        <v>0</v>
      </c>
      <c r="BH21" s="187">
        <f>Performance!S21</f>
        <v>5817.1983333333328</v>
      </c>
      <c r="BI21" s="188">
        <f>BH21/Performance!$C21</f>
        <v>1.3493116987908522E-4</v>
      </c>
      <c r="BJ21" s="202" t="str">
        <f>ROUND(IF(Performance!S127&gt;Performance!S180, AVERAGE(Outcomes!BB24, Outcomes!BB77, Outcomes!BB130), Outcomes!BB24), 0)&amp; CHAR(10) &amp;"("&amp;IF(Performance!S127&gt;Performance!S180, "3yr avg", Performance!$F$1)&amp;")"</f>
        <v>13
(3yr avg)</v>
      </c>
      <c r="BK21" s="187">
        <f>Performance!T21</f>
        <v>37056.25</v>
      </c>
      <c r="BL21" s="188">
        <f>BK21/Performance!$C21</f>
        <v>8.5952771030358864E-4</v>
      </c>
      <c r="BM21" s="202" t="str">
        <f>ROUND(IF(Performance!T127&gt;Performance!T180, AVERAGE(Outcomes!BC24, Outcomes!BC77, Outcomes!BC130), Outcomes!BC24), 0)&amp; CHAR(10) &amp;"("&amp;IF(Performance!T127&gt;Performance!T180, "3yr avg", Performance!$F$1)&amp;")"</f>
        <v>42
(2026)</v>
      </c>
      <c r="BN21" s="187">
        <f>Performance!U21</f>
        <v>0</v>
      </c>
      <c r="BO21" s="188">
        <f>BN21/Performance!$C21</f>
        <v>0</v>
      </c>
      <c r="BP21" s="202" t="str">
        <f>ROUND(IF(Performance!U127&gt;Performance!U180, AVERAGE(Outcomes!BD24, Outcomes!BD77, Outcomes!BD130), Outcomes!BD24), 0)&amp; CHAR(10) &amp;"("&amp;IF(Performance!U127&gt;Performance!U180, "3yr avg", Performance!$F$1)&amp;")"</f>
        <v>0
(2026)</v>
      </c>
    </row>
    <row r="22" spans="1:68" ht="34.9" customHeight="1">
      <c r="A22" s="180" t="s">
        <v>80</v>
      </c>
      <c r="B22" s="181"/>
      <c r="C22" s="182">
        <f>Performance!D22</f>
        <v>1494500</v>
      </c>
      <c r="D22" s="183">
        <f>C22/Performance!$C22</f>
        <v>0.37326033654886498</v>
      </c>
      <c r="E22" s="195" t="str">
        <f>ROUND(IF(Performance!D128&gt;Performance!D181, AVERAGE(Outcomes!C25,Outcomes!C78,Outcomes!C131), Outcomes!C25), 0)&amp; CHAR(10) &amp;"("&amp;IF(Performance!D128&gt;Performance!D181, "3yr avg", Performance!$F$1)&amp;")"</f>
        <v>427
(2026)</v>
      </c>
      <c r="F22" s="182">
        <f>Performance!E22</f>
        <v>597073.75</v>
      </c>
      <c r="G22" s="183">
        <f>F22/Performance!$C22</f>
        <v>0.14912274932719496</v>
      </c>
      <c r="H22" s="203" t="str">
        <f>ROUND(IF(Performance!E128&gt;Performance!E181, AVERAGE(Outcomes!D25, Outcomes!D78, Outcomes!D131), Outcomes!D25), 0)&amp; CHAR(10) &amp;"("&amp;IF(Performance!E128&gt;Performance!E181, "3yr avg", Performance!$F$1)&amp;")"</f>
        <v>126
(2026)</v>
      </c>
      <c r="I22" s="199">
        <f>Performance!E75</f>
        <v>170.5925</v>
      </c>
      <c r="J22" s="182">
        <f>Performance!F22</f>
        <v>0</v>
      </c>
      <c r="K22" s="183">
        <f>J22/Performance!$C22</f>
        <v>0</v>
      </c>
      <c r="L22" s="203" t="str">
        <f>ROUND(IF(Performance!F128&gt;Performance!F181, AVERAGE(Outcomes!H25, Outcomes!H78, Outcomes!H131), Outcomes!H25), 0)&amp; CHAR(10) &amp;"("&amp;IF(Performance!F128&gt;Performance!F181, "3yr avg", Performance!$F$1)&amp;")"</f>
        <v>0
(2026)</v>
      </c>
      <c r="M22" s="199">
        <f>Performance!F75</f>
        <v>0</v>
      </c>
      <c r="N22" s="184">
        <f>Performance!I22</f>
        <v>64342.291666666672</v>
      </c>
      <c r="O22" s="183">
        <f>N22/Performance!$C22</f>
        <v>1.6069873162813806E-2</v>
      </c>
      <c r="P22" s="203" t="str">
        <f>ROUND(IF(Performance!I128&gt;Performance!I181, AVERAGE(Outcomes!N25, Outcomes!N78, Outcomes!N131), Outcomes!N25), 0)&amp; CHAR(10) &amp;"("&amp;IF(Performance!I128&gt;Performance!I181, "3yr avg", Performance!$F$1)&amp;")"</f>
        <v>51
(3yr avg)</v>
      </c>
      <c r="Q22" s="192">
        <f>Performance!I75</f>
        <v>64.342291666666668</v>
      </c>
      <c r="R22" s="184">
        <f>Performance!J22</f>
        <v>68638.28125</v>
      </c>
      <c r="S22" s="183">
        <f>R22/Performance!$C22</f>
        <v>1.7142822321519337E-2</v>
      </c>
      <c r="T22" s="200" t="str">
        <f>ROUND(IF(Performance!J128&gt;Performance!J181, AVERAGE(Outcomes!R25, Outcomes!R78, Outcomes!R131), Outcomes!R25), 0)&amp; CHAR(10) &amp;"("&amp;IF(Performance!J128&gt;Performance!J181, "3yr avg", Performance!$F$1)&amp;")"</f>
        <v>41
(3yr avg)</v>
      </c>
      <c r="U22" s="192">
        <f>Performance!J75</f>
        <v>54.910625000000003</v>
      </c>
      <c r="V22" s="184">
        <f>Performance!G22</f>
        <v>16000</v>
      </c>
      <c r="W22" s="183">
        <f>V22/Performance!$C22</f>
        <v>3.9960959416405753E-3</v>
      </c>
      <c r="X22" s="192" t="str">
        <f>ROUND(Performance!G75, 0)&amp; CHAR(10) &amp;"("&amp;IF(Performance!G128&gt;Performance!G181, "3yr avg", Performance!$F$1)&amp;")"</f>
        <v>16
(2026)</v>
      </c>
      <c r="Y22" s="184">
        <f>Performance!H22</f>
        <v>247216.66666666663</v>
      </c>
      <c r="Z22" s="183">
        <f>Y22/Performance!$C22</f>
        <v>6.1743844898286084E-2</v>
      </c>
      <c r="AA22" s="192" t="str">
        <f>ROUND(Performance!H75, 0)&amp; CHAR(10) &amp;"("&amp;IF(Performance!H128&gt;Performance!H181, "3yr avg", Performance!$F$1)&amp;")"</f>
        <v>198
(3yr avg)</v>
      </c>
      <c r="AB22" s="182">
        <f>Performance!K22</f>
        <v>142610.78125</v>
      </c>
      <c r="AC22" s="183">
        <f>AB22/Performance!$C22</f>
        <v>3.5617897761707304E-2</v>
      </c>
      <c r="AD22" s="203" t="str">
        <f>ROUND(IF(Performance!K128&gt;Performance!K181, AVERAGE(Outcomes!V25, Outcomes!V78, Outcomes!V131), Outcomes!V25), 0)&amp; CHAR(10) &amp;"("&amp;IF(Performance!K128&gt;Performance!K181, "3yr avg", Performance!$F$1)&amp;")"</f>
        <v>63
(3yr avg)</v>
      </c>
      <c r="AE22" s="199">
        <f>Performance!K75</f>
        <v>81.491874999999993</v>
      </c>
      <c r="AF22" s="182">
        <f>Performance!L22</f>
        <v>670188.75</v>
      </c>
      <c r="AG22" s="183">
        <f>AF22/Performance!$C22</f>
        <v>0.16738365900051064</v>
      </c>
      <c r="AH22" s="203" t="str">
        <f>ROUND(IF(Performance!L128&gt;Performance!L181, AVERAGE(Outcomes!Z25, Outcomes!Z78, Outcomes!Z131), Outcomes!Z25), 0)&amp; CHAR(10) &amp;"("&amp;IF(Performance!L128&gt;Performance!L181, "3yr avg", Performance!$F$1)&amp;")"</f>
        <v>137
(2026)</v>
      </c>
      <c r="AI22" s="199">
        <f>Performance!L75</f>
        <v>191.48250000000002</v>
      </c>
      <c r="AJ22" s="182">
        <f>Performance!M22</f>
        <v>0</v>
      </c>
      <c r="AK22" s="183">
        <f>AJ22/Performance!$C22</f>
        <v>0</v>
      </c>
      <c r="AL22" s="203" t="str">
        <f>ROUND(IF(Performance!M128&gt;Performance!M181, AVERAGE(Outcomes!AD25, Outcomes!AD78, Outcomes!AD131), Outcomes!AD25), 0)&amp; CHAR(10) &amp;"("&amp;IF(Performance!M128&gt;Performance!M181, "3yr avg", Performance!$F$1)&amp;")"</f>
        <v>0
(2026)</v>
      </c>
      <c r="AM22" s="199">
        <f>Performance!M75</f>
        <v>0</v>
      </c>
      <c r="AN22" s="182">
        <f>Performance!N22</f>
        <v>0</v>
      </c>
      <c r="AO22" s="183">
        <f>AN22/Performance!$C22</f>
        <v>0</v>
      </c>
      <c r="AP22" s="203" t="str">
        <f>ROUND(IF(Performance!N128&gt;Performance!N181, AVERAGE(Outcomes!AH25, Outcomes!AH78, Outcomes!AH131), Outcomes!AH25), 0)&amp; CHAR(10) &amp;"("&amp;IF(Performance!N128&gt;Performance!N181, "3yr avg", Performance!$F$1)&amp;")"</f>
        <v>0
(2026)</v>
      </c>
      <c r="AQ22" s="199">
        <f>Performance!N75</f>
        <v>0</v>
      </c>
      <c r="AR22" s="182">
        <f>Performance!O22</f>
        <v>608836.66666666674</v>
      </c>
      <c r="AS22" s="183">
        <f>AR22/Performance!$C22</f>
        <v>0.15206060829929016</v>
      </c>
      <c r="AT22" s="203" t="str">
        <f>ROUND(IF(Performance!O128&gt;Performance!O181, AVERAGE(Outcomes!AL25, Outcomes!AL78, Outcomes!AL131), Outcomes!AL25), 0)&amp; CHAR(10) &amp;"("&amp;IF(Performance!O128&gt;Performance!O181, "3yr avg", Performance!$F$1)&amp;")"</f>
        <v>127
(3yr avg)</v>
      </c>
      <c r="AU22" s="199">
        <f>Performance!O75</f>
        <v>173.95333333333335</v>
      </c>
      <c r="AV22" s="182">
        <f>Performance!P22</f>
        <v>90796.875</v>
      </c>
      <c r="AW22" s="183">
        <f>AV22/Performance!$C22</f>
        <v>2.2677063981321664E-2</v>
      </c>
      <c r="AX22" s="203" t="str">
        <f>ROUND(IF(Performance!P128&gt;Performance!P181, AVERAGE(Outcomes!AP25, Outcomes!AP78, Outcomes!AP131), Outcomes!AP25), 0)&amp; CHAR(10) &amp;"("&amp;IF(Performance!P128&gt;Performance!P181, "3yr avg", Performance!$F$1)&amp;")"</f>
        <v>14
(3yr avg)</v>
      </c>
      <c r="AY22" s="199">
        <f>Performance!P75</f>
        <v>20.177083333333332</v>
      </c>
      <c r="AZ22" s="182">
        <f>Performance!Q22</f>
        <v>0</v>
      </c>
      <c r="BA22" s="183">
        <f>AZ22/Performance!$C22</f>
        <v>0</v>
      </c>
      <c r="BB22" s="203" t="str">
        <f>ROUND(IF(Performance!Q128&gt;Performance!Q181, AVERAGE(Outcomes!AT25, Outcomes!AT78, Outcomes!AT131), Outcomes!AT25), 0)&amp; CHAR(10) &amp;"("&amp;IF(Performance!Q128&gt;Performance!Q181, "3yr avg", Performance!$F$1)&amp;")"</f>
        <v>0
(2026)</v>
      </c>
      <c r="BC22" s="199">
        <f>Performance!Q75</f>
        <v>0</v>
      </c>
      <c r="BD22" s="182">
        <f>Performance!R22</f>
        <v>0</v>
      </c>
      <c r="BE22" s="183">
        <f>BD22/Performance!$C22</f>
        <v>0</v>
      </c>
      <c r="BF22" s="203" t="str">
        <f>ROUND(IF(Performance!R128&gt;Performance!R181, AVERAGE(Outcomes!AX25, Outcomes!AX78, Outcomes!AX131), Outcomes!AX25), 0)&amp; CHAR(10) &amp;"("&amp;IF(Performance!R128&gt;Performance!R181, "3yr avg", Performance!$F$1)&amp;")"</f>
        <v>0
(2026)</v>
      </c>
      <c r="BG22" s="199">
        <f>Performance!R75</f>
        <v>0</v>
      </c>
      <c r="BH22" s="182">
        <f>Performance!S22</f>
        <v>1586.3100000000004</v>
      </c>
      <c r="BI22" s="183">
        <f>BH22/Performance!$C22</f>
        <v>3.9619043457399142E-4</v>
      </c>
      <c r="BJ22" s="203" t="str">
        <f>ROUND(IF(Performance!S128&gt;Performance!S181, AVERAGE(Outcomes!BB25, Outcomes!BB78, Outcomes!BB131), Outcomes!BB25), 0)&amp; CHAR(10) &amp;"("&amp;IF(Performance!S128&gt;Performance!S181, "3yr avg", Performance!$F$1)&amp;")"</f>
        <v>4
(2026)</v>
      </c>
      <c r="BK22" s="182">
        <f>Performance!T22</f>
        <v>2117.5000000000005</v>
      </c>
      <c r="BL22" s="183">
        <f>BK22/Performance!$C22</f>
        <v>5.2885832227649498E-4</v>
      </c>
      <c r="BM22" s="203" t="str">
        <f>ROUND(IF(Performance!T128&gt;Performance!T181, AVERAGE(Outcomes!BC25, Outcomes!BC78, Outcomes!BC131), Outcomes!BC25), 0)&amp; CHAR(10) &amp;"("&amp;IF(Performance!T128&gt;Performance!T181, "3yr avg", Performance!$F$1)&amp;")"</f>
        <v>2
(2026)</v>
      </c>
      <c r="BN22" s="182">
        <f>Performance!U22</f>
        <v>0</v>
      </c>
      <c r="BO22" s="183">
        <f>BN22/Performance!$C22</f>
        <v>0</v>
      </c>
      <c r="BP22" s="203" t="str">
        <f>ROUND(IF(Performance!U128&gt;Performance!U181, AVERAGE(Outcomes!BD25, Outcomes!BD78, Outcomes!BD131), Outcomes!BD25), 0)&amp; CHAR(10) &amp;"("&amp;IF(Performance!U128&gt;Performance!U181, "3yr avg", Performance!$F$1)&amp;")"</f>
        <v>0
(2026)</v>
      </c>
    </row>
    <row r="23" spans="1:68" ht="34.9" customHeight="1">
      <c r="A23" s="186" t="s">
        <v>82</v>
      </c>
      <c r="B23" s="181"/>
      <c r="C23" s="187">
        <f>Performance!D23</f>
        <v>592369.16666666663</v>
      </c>
      <c r="D23" s="188">
        <f>C23/Performance!$C23</f>
        <v>0.11561446573163037</v>
      </c>
      <c r="E23" s="201" t="str">
        <f>ROUND(IF(Performance!D129&gt;Performance!D182, AVERAGE(Outcomes!C26,Outcomes!C79,Outcomes!C132), Outcomes!C26), 0)&amp; CHAR(10) &amp;"("&amp;IF(Performance!D129&gt;Performance!D182, "3yr avg", Performance!$F$1)&amp;")"</f>
        <v>169
(3yr avg)</v>
      </c>
      <c r="F23" s="187">
        <f>Performance!E23</f>
        <v>760193.4375</v>
      </c>
      <c r="G23" s="188">
        <f>F23/Performance!$C23</f>
        <v>0.14836923167999805</v>
      </c>
      <c r="H23" s="202" t="str">
        <f>ROUND(IF(Performance!E129&gt;Performance!E182, AVERAGE(Outcomes!D26, Outcomes!D79, Outcomes!D132), Outcomes!D26), 0)&amp; CHAR(10) &amp;"("&amp;IF(Performance!E129&gt;Performance!E182, "3yr avg", Performance!$F$1)&amp;")"</f>
        <v>168
(2026)</v>
      </c>
      <c r="I23" s="205">
        <f>Performance!E76</f>
        <v>217.198125</v>
      </c>
      <c r="J23" s="187">
        <f>Performance!F23</f>
        <v>0</v>
      </c>
      <c r="K23" s="188">
        <f>J23/Performance!$C23</f>
        <v>0</v>
      </c>
      <c r="L23" s="202" t="str">
        <f>ROUND(IF(Performance!F129&gt;Performance!F182, AVERAGE(Outcomes!H26, Outcomes!H79, Outcomes!H132), Outcomes!H26), 0)&amp; CHAR(10) &amp;"("&amp;IF(Performance!F129&gt;Performance!F182, "3yr avg", Performance!$F$1)&amp;")"</f>
        <v>0
(2026)</v>
      </c>
      <c r="M23" s="205">
        <f>Performance!F76</f>
        <v>0</v>
      </c>
      <c r="N23" s="189">
        <f>Performance!I23</f>
        <v>14000</v>
      </c>
      <c r="O23" s="188">
        <f>N23/Performance!$C23</f>
        <v>2.7324219613773931E-3</v>
      </c>
      <c r="P23" s="202" t="str">
        <f>ROUND(IF(Performance!I129&gt;Performance!I182, AVERAGE(Outcomes!N26, Outcomes!N79, Outcomes!N132), Outcomes!N26), 0)&amp; CHAR(10) &amp;"("&amp;IF(Performance!I129&gt;Performance!I182, "3yr avg", Performance!$F$1)&amp;")"</f>
        <v>14
(2026)</v>
      </c>
      <c r="Q23" s="204">
        <f>Performance!I76</f>
        <v>14</v>
      </c>
      <c r="R23" s="189">
        <f>Performance!J23</f>
        <v>144517.70833333331</v>
      </c>
      <c r="S23" s="188">
        <f>R23/Performance!$C23</f>
        <v>2.8205954289852335E-2</v>
      </c>
      <c r="T23" s="202" t="str">
        <f>ROUND(IF(Performance!J129&gt;Performance!J182, AVERAGE(Outcomes!R26, Outcomes!R79, Outcomes!R132), Outcomes!R26), 0)&amp; CHAR(10) &amp;"("&amp;IF(Performance!J129&gt;Performance!J182, "3yr avg", Performance!$F$1)&amp;")"</f>
        <v>94
(3yr avg)</v>
      </c>
      <c r="U23" s="204">
        <f>Performance!J76</f>
        <v>115.61416666666666</v>
      </c>
      <c r="V23" s="189">
        <f>Performance!G23</f>
        <v>0</v>
      </c>
      <c r="W23" s="188">
        <f>V23/Performance!$C23</f>
        <v>0</v>
      </c>
      <c r="X23" s="204" t="str">
        <f>ROUND(Performance!G76, 0)&amp; CHAR(10) &amp;"("&amp;IF(Performance!G129&gt;Performance!G182, "3yr avg", Performance!$F$1)&amp;")"</f>
        <v>0
(2026)</v>
      </c>
      <c r="Y23" s="189">
        <f>Performance!H23</f>
        <v>1250</v>
      </c>
      <c r="Z23" s="188">
        <f>Y23/Performance!$C23</f>
        <v>2.4396624655155297E-4</v>
      </c>
      <c r="AA23" s="204" t="str">
        <f>ROUND(Performance!H76, 0)&amp; CHAR(10) &amp;"("&amp;IF(Performance!H129&gt;Performance!H182, "3yr avg", Performance!$F$1)&amp;")"</f>
        <v>1
(2026)</v>
      </c>
      <c r="AB23" s="187">
        <f>Performance!K23</f>
        <v>52937.500000000007</v>
      </c>
      <c r="AC23" s="188">
        <f>AB23/Performance!$C23</f>
        <v>1.033197054145827E-2</v>
      </c>
      <c r="AD23" s="202" t="str">
        <f>ROUND(IF(Performance!K129&gt;Performance!K182, AVERAGE(Outcomes!V26, Outcomes!V79, Outcomes!V132), Outcomes!V26), 0)&amp; CHAR(10) &amp;"("&amp;IF(Performance!K129&gt;Performance!K182, "3yr avg", Performance!$F$1)&amp;")"</f>
        <v>19
(2026)</v>
      </c>
      <c r="AE23" s="205">
        <f>Performance!K76</f>
        <v>30.250000000000004</v>
      </c>
      <c r="AF23" s="187">
        <f>Performance!L23</f>
        <v>1218002.9166666667</v>
      </c>
      <c r="AG23" s="188">
        <f>AF23/Performance!$C23</f>
        <v>0.23772127989440853</v>
      </c>
      <c r="AH23" s="202" t="str">
        <f>ROUND(IF(Performance!L129&gt;Performance!L182, AVERAGE(Outcomes!Z26, Outcomes!Z79, Outcomes!Z132), Outcomes!Z26), 0)&amp; CHAR(10) &amp;"("&amp;IF(Performance!L129&gt;Performance!L182, "3yr avg", Performance!$F$1)&amp;")"</f>
        <v>228
(3yr avg)</v>
      </c>
      <c r="AI23" s="205">
        <f>Performance!L76</f>
        <v>348.00083333333333</v>
      </c>
      <c r="AJ23" s="187">
        <f>Performance!M23</f>
        <v>0</v>
      </c>
      <c r="AK23" s="188">
        <f>AJ23/Performance!$C23</f>
        <v>0</v>
      </c>
      <c r="AL23" s="202" t="str">
        <f>ROUND(IF(Performance!M129&gt;Performance!M182, AVERAGE(Outcomes!AD26, Outcomes!AD79, Outcomes!AD132), Outcomes!AD26), 0)&amp; CHAR(10) &amp;"("&amp;IF(Performance!M129&gt;Performance!M182, "3yr avg", Performance!$F$1)&amp;")"</f>
        <v>0
(2026)</v>
      </c>
      <c r="AM23" s="205">
        <f>Performance!M76</f>
        <v>0</v>
      </c>
      <c r="AN23" s="187">
        <f>Performance!N23</f>
        <v>327958.75</v>
      </c>
      <c r="AO23" s="188">
        <f>AN23/Performance!$C23</f>
        <v>6.4008692208991302E-2</v>
      </c>
      <c r="AP23" s="202" t="str">
        <f>ROUND(IF(Performance!N129&gt;Performance!N182, AVERAGE(Outcomes!AH26, Outcomes!AH79, Outcomes!AH132), Outcomes!AH26), 0)&amp; CHAR(10) &amp;"("&amp;IF(Performance!N129&gt;Performance!N182, "3yr avg", Performance!$F$1)&amp;")"</f>
        <v>65
(2026)</v>
      </c>
      <c r="AQ23" s="205">
        <f>Performance!N76</f>
        <v>93.702500000000001</v>
      </c>
      <c r="AR23" s="187">
        <f>Performance!O23</f>
        <v>779101.45833333326</v>
      </c>
      <c r="AS23" s="188">
        <f>AR23/Performance!$C23</f>
        <v>0.15205956677793955</v>
      </c>
      <c r="AT23" s="202" t="str">
        <f>ROUND(IF(Performance!O129&gt;Performance!O182, AVERAGE(Outcomes!AL26, Outcomes!AL79, Outcomes!AL132), Outcomes!AL26), 0)&amp; CHAR(10) &amp;"("&amp;IF(Performance!O129&gt;Performance!O182, "3yr avg", Performance!$F$1)&amp;")"</f>
        <v>160
(3yr avg)</v>
      </c>
      <c r="AU23" s="205">
        <f>Performance!O76</f>
        <v>222.60041666666666</v>
      </c>
      <c r="AV23" s="187">
        <f>Performance!P23</f>
        <v>948784.6875</v>
      </c>
      <c r="AW23" s="188">
        <f>AV23/Performance!$C23</f>
        <v>0.1851771511959705</v>
      </c>
      <c r="AX23" s="202" t="str">
        <f>ROUND(IF(Performance!P129&gt;Performance!P182, AVERAGE(Outcomes!AP26, Outcomes!AP79, Outcomes!AP132), Outcomes!AP26), 0)&amp; CHAR(10) &amp;"("&amp;IF(Performance!P129&gt;Performance!P182, "3yr avg", Performance!$F$1)&amp;")"</f>
        <v>142
(3yr avg)</v>
      </c>
      <c r="AY23" s="205">
        <f>Performance!P76</f>
        <v>210.84104166666665</v>
      </c>
      <c r="AZ23" s="187">
        <f>Performance!Q23</f>
        <v>0</v>
      </c>
      <c r="BA23" s="188">
        <f>AZ23/Performance!$C23</f>
        <v>0</v>
      </c>
      <c r="BB23" s="202" t="str">
        <f>ROUND(IF(Performance!Q129&gt;Performance!Q182, AVERAGE(Outcomes!AT26, Outcomes!AT79, Outcomes!AT132), Outcomes!AT26), 0)&amp; CHAR(10) &amp;"("&amp;IF(Performance!Q129&gt;Performance!Q182, "3yr avg", Performance!$F$1)&amp;")"</f>
        <v>0
(2026)</v>
      </c>
      <c r="BC23" s="205">
        <f>Performance!Q76</f>
        <v>0</v>
      </c>
      <c r="BD23" s="187">
        <f>Performance!R23</f>
        <v>264963.75</v>
      </c>
      <c r="BE23" s="188">
        <f>BD23/Performance!$C23</f>
        <v>5.1713769247779234E-2</v>
      </c>
      <c r="BF23" s="202" t="str">
        <f>ROUND(IF(Performance!R129&gt;Performance!R182, AVERAGE(Outcomes!AX26, Outcomes!AX79, Outcomes!AX132), Outcomes!AX26), 0)&amp; CHAR(10) &amp;"("&amp;IF(Performance!R129&gt;Performance!R182, "3yr avg", Performance!$F$1)&amp;")"</f>
        <v>36
(3yr avg)</v>
      </c>
      <c r="BG23" s="205">
        <f>Performance!R76</f>
        <v>58.880833333333328</v>
      </c>
      <c r="BH23" s="187">
        <f>Performance!S23</f>
        <v>5816.4700000000012</v>
      </c>
      <c r="BI23" s="188">
        <f>BH23/Performance!$C23</f>
        <v>1.1352178832637692E-3</v>
      </c>
      <c r="BJ23" s="202" t="str">
        <f>ROUND(IF(Performance!S129&gt;Performance!S182, AVERAGE(Outcomes!BB26, Outcomes!BB79, Outcomes!BB132), Outcomes!BB26), 0)&amp; CHAR(10) &amp;"("&amp;IF(Performance!S129&gt;Performance!S182, "3yr avg", Performance!$F$1)&amp;")"</f>
        <v>13
(2026)</v>
      </c>
      <c r="BK23" s="187">
        <f>Performance!T23</f>
        <v>13763.750000000002</v>
      </c>
      <c r="BL23" s="188">
        <f>BK23/Performance!$C23</f>
        <v>2.6863123407791503E-3</v>
      </c>
      <c r="BM23" s="202" t="str">
        <f>ROUND(IF(Performance!T129&gt;Performance!T182, AVERAGE(Outcomes!BC26, Outcomes!BC79, Outcomes!BC132), Outcomes!BC26), 0)&amp; CHAR(10) &amp;"("&amp;IF(Performance!T129&gt;Performance!T182, "3yr avg", Performance!$F$1)&amp;")"</f>
        <v>16
(2026)</v>
      </c>
      <c r="BN23" s="187">
        <f>Performance!U23</f>
        <v>0</v>
      </c>
      <c r="BO23" s="188">
        <f>BN23/Performance!$C23</f>
        <v>0</v>
      </c>
      <c r="BP23" s="202" t="str">
        <f>ROUND(IF(Performance!U129&gt;Performance!U182, AVERAGE(Outcomes!BD26, Outcomes!BD79, Outcomes!BD132), Outcomes!BD26), 0)&amp; CHAR(10) &amp;"("&amp;IF(Performance!U129&gt;Performance!U182, "3yr avg", Performance!$F$1)&amp;")"</f>
        <v>0
(2026)</v>
      </c>
    </row>
    <row r="24" spans="1:68" ht="34.9" customHeight="1">
      <c r="A24" s="180" t="s">
        <v>84</v>
      </c>
      <c r="B24" s="181"/>
      <c r="C24" s="182">
        <f>Performance!D24</f>
        <v>1560792.9166666665</v>
      </c>
      <c r="D24" s="183">
        <f>C24/Performance!$C24</f>
        <v>0.16714349273427051</v>
      </c>
      <c r="E24" s="195" t="str">
        <f>ROUND(IF(Performance!D130&gt;Performance!D183, AVERAGE(Outcomes!C27,Outcomes!C80,Outcomes!C133), Outcomes!C27), 0)&amp; CHAR(10) &amp;"("&amp;IF(Performance!D130&gt;Performance!D183, "3yr avg", Performance!$F$1)&amp;")"</f>
        <v>446
(3yr avg)</v>
      </c>
      <c r="F24" s="182">
        <f>Performance!E24</f>
        <v>1054392.5</v>
      </c>
      <c r="G24" s="183">
        <f>F24/Performance!$C24</f>
        <v>0.11291366284465093</v>
      </c>
      <c r="H24" s="203" t="str">
        <f>ROUND(IF(Performance!E130&gt;Performance!E183, AVERAGE(Outcomes!D27, Outcomes!D80, Outcomes!D133), Outcomes!D27), 0)&amp; CHAR(10) &amp;"("&amp;IF(Performance!E130&gt;Performance!E183, "3yr avg", Performance!$F$1)&amp;")"</f>
        <v>231
(2026)</v>
      </c>
      <c r="I24" s="199">
        <f>Performance!E77</f>
        <v>301.255</v>
      </c>
      <c r="J24" s="182">
        <f>Performance!F24</f>
        <v>0</v>
      </c>
      <c r="K24" s="183">
        <f>J24/Performance!$C24</f>
        <v>0</v>
      </c>
      <c r="L24" s="203" t="str">
        <f>ROUND(IF(Performance!F130&gt;Performance!F183, AVERAGE(Outcomes!H27, Outcomes!H80, Outcomes!H133), Outcomes!H27), 0)&amp; CHAR(10) &amp;"("&amp;IF(Performance!F130&gt;Performance!F183, "3yr avg", Performance!$F$1)&amp;")"</f>
        <v>0
(2026)</v>
      </c>
      <c r="M24" s="199">
        <f>Performance!F77</f>
        <v>0</v>
      </c>
      <c r="N24" s="184">
        <f>Performance!I24</f>
        <v>48967.916666666664</v>
      </c>
      <c r="O24" s="183">
        <f>N24/Performance!$C24</f>
        <v>5.2439170732957252E-3</v>
      </c>
      <c r="P24" s="203" t="str">
        <f>ROUND(IF(Performance!I130&gt;Performance!I183, AVERAGE(Outcomes!N27, Outcomes!N80, Outcomes!N133), Outcomes!N27), 0)&amp; CHAR(10) &amp;"("&amp;IF(Performance!I130&gt;Performance!I183, "3yr avg", Performance!$F$1)&amp;")"</f>
        <v>36
(3yr avg)</v>
      </c>
      <c r="Q24" s="192">
        <f>Performance!I77</f>
        <v>48.967916666666667</v>
      </c>
      <c r="R24" s="184">
        <f>Performance!J24</f>
        <v>325256.25000000006</v>
      </c>
      <c r="S24" s="183">
        <f>R24/Performance!$C24</f>
        <v>3.4831312391368018E-2</v>
      </c>
      <c r="T24" s="200" t="str">
        <f>ROUND(IF(Performance!J130&gt;Performance!J183, AVERAGE(Outcomes!R27, Outcomes!R80, Outcomes!R133), Outcomes!R27), 0)&amp; CHAR(10) &amp;"("&amp;IF(Performance!J130&gt;Performance!J183, "3yr avg", Performance!$F$1)&amp;")"</f>
        <v>196
(2026)</v>
      </c>
      <c r="U24" s="192">
        <f>Performance!J77</f>
        <v>260.20500000000004</v>
      </c>
      <c r="V24" s="184">
        <f>Performance!G24</f>
        <v>0</v>
      </c>
      <c r="W24" s="183">
        <f>V24/Performance!$C24</f>
        <v>0</v>
      </c>
      <c r="X24" s="192" t="str">
        <f>ROUND(Performance!G77, 0)&amp; CHAR(10) &amp;"("&amp;IF(Performance!G130&gt;Performance!G183, "3yr avg", Performance!$F$1)&amp;")"</f>
        <v>0
(2026)</v>
      </c>
      <c r="Y24" s="184">
        <f>Performance!H24</f>
        <v>89237.500000000015</v>
      </c>
      <c r="Z24" s="183">
        <f>Y24/Performance!$C24</f>
        <v>9.556339776790464E-3</v>
      </c>
      <c r="AA24" s="192" t="str">
        <f>ROUND(Performance!H77, 0)&amp; CHAR(10) &amp;"("&amp;IF(Performance!H130&gt;Performance!H183, "3yr avg", Performance!$F$1)&amp;")"</f>
        <v>71
(2026)</v>
      </c>
      <c r="AB24" s="182">
        <f>Performance!K24</f>
        <v>441198.69791666669</v>
      </c>
      <c r="AC24" s="183">
        <f>AB24/Performance!$C24</f>
        <v>4.7247453888434807E-2</v>
      </c>
      <c r="AD24" s="203" t="str">
        <f>ROUND(IF(Performance!K130&gt;Performance!K183, AVERAGE(Outcomes!V27, Outcomes!V80, Outcomes!V133), Outcomes!V27), 0)&amp; CHAR(10) &amp;"("&amp;IF(Performance!K130&gt;Performance!K183, "3yr avg", Performance!$F$1)&amp;")"</f>
        <v>182
(3yr avg)</v>
      </c>
      <c r="AE24" s="199">
        <f>Performance!K77</f>
        <v>252.11354166666669</v>
      </c>
      <c r="AF24" s="182">
        <f>Performance!L24</f>
        <v>1695505</v>
      </c>
      <c r="AG24" s="183">
        <f>AF24/Performance!$C24</f>
        <v>0.18156965259276775</v>
      </c>
      <c r="AH24" s="203" t="str">
        <f>ROUND(IF(Performance!L130&gt;Performance!L183, AVERAGE(Outcomes!Z27, Outcomes!Z80, Outcomes!Z133), Outcomes!Z27), 0)&amp; CHAR(10) &amp;"("&amp;IF(Performance!L130&gt;Performance!L183, "3yr avg", Performance!$F$1)&amp;")"</f>
        <v>337
(3yr avg)</v>
      </c>
      <c r="AI24" s="199">
        <f>Performance!L77</f>
        <v>484.43</v>
      </c>
      <c r="AJ24" s="182">
        <f>Performance!M24</f>
        <v>0</v>
      </c>
      <c r="AK24" s="183">
        <f>AJ24/Performance!$C24</f>
        <v>0</v>
      </c>
      <c r="AL24" s="203" t="str">
        <f>ROUND(IF(Performance!M130&gt;Performance!M183, AVERAGE(Outcomes!AD27, Outcomes!AD80, Outcomes!AD133), Outcomes!AD27), 0)&amp; CHAR(10) &amp;"("&amp;IF(Performance!M130&gt;Performance!M183, "3yr avg", Performance!$F$1)&amp;")"</f>
        <v>0
(2026)</v>
      </c>
      <c r="AM24" s="199">
        <f>Performance!M77</f>
        <v>0</v>
      </c>
      <c r="AN24" s="182">
        <f>Performance!N24</f>
        <v>0</v>
      </c>
      <c r="AO24" s="183">
        <f>AN24/Performance!$C24</f>
        <v>0</v>
      </c>
      <c r="AP24" s="203" t="str">
        <f>ROUND(IF(Performance!N130&gt;Performance!N183, AVERAGE(Outcomes!AH27, Outcomes!AH80, Outcomes!AH133), Outcomes!AH27), 0)&amp; CHAR(10) &amp;"("&amp;IF(Performance!N130&gt;Performance!N183, "3yr avg", Performance!$F$1)&amp;")"</f>
        <v>0
(2026)</v>
      </c>
      <c r="AQ24" s="199">
        <f>Performance!N77</f>
        <v>0</v>
      </c>
      <c r="AR24" s="182">
        <f>Performance!O24</f>
        <v>1544739.5833333335</v>
      </c>
      <c r="AS24" s="183">
        <f>AR24/Performance!$C24</f>
        <v>0.16542435999429678</v>
      </c>
      <c r="AT24" s="203" t="str">
        <f>ROUND(IF(Performance!O130&gt;Performance!O183, AVERAGE(Outcomes!AL27, Outcomes!AL80, Outcomes!AL133), Outcomes!AL27), 0)&amp; CHAR(10) &amp;"("&amp;IF(Performance!O130&gt;Performance!O183, "3yr avg", Performance!$F$1)&amp;")"</f>
        <v>345
(3yr avg)</v>
      </c>
      <c r="AU24" s="199">
        <f>Performance!O77</f>
        <v>441.35416666666669</v>
      </c>
      <c r="AV24" s="182">
        <f>Performance!P24</f>
        <v>2092999.6874999998</v>
      </c>
      <c r="AW24" s="183">
        <f>AV24/Performance!$C24</f>
        <v>0.22413689498771541</v>
      </c>
      <c r="AX24" s="203" t="str">
        <f>ROUND(IF(Performance!P130&gt;Performance!P183, AVERAGE(Outcomes!AP27, Outcomes!AP80, Outcomes!AP133), Outcomes!AP27), 0)&amp; CHAR(10) &amp;"("&amp;IF(Performance!P130&gt;Performance!P183, "3yr avg", Performance!$F$1)&amp;")"</f>
        <v>313
(3yr avg)</v>
      </c>
      <c r="AY24" s="199">
        <f>Performance!P77</f>
        <v>465.11104166666661</v>
      </c>
      <c r="AZ24" s="182">
        <f>Performance!Q24</f>
        <v>0</v>
      </c>
      <c r="BA24" s="183">
        <f>AZ24/Performance!$C24</f>
        <v>0</v>
      </c>
      <c r="BB24" s="203" t="str">
        <f>ROUND(IF(Performance!Q130&gt;Performance!Q183, AVERAGE(Outcomes!AT27, Outcomes!AT80, Outcomes!AT133), Outcomes!AT27), 0)&amp; CHAR(10) &amp;"("&amp;IF(Performance!Q130&gt;Performance!Q183, "3yr avg", Performance!$F$1)&amp;")"</f>
        <v>0
(2026)</v>
      </c>
      <c r="BC24" s="199">
        <f>Performance!Q77</f>
        <v>0</v>
      </c>
      <c r="BD24" s="182">
        <f>Performance!R24</f>
        <v>430204.68750000006</v>
      </c>
      <c r="BE24" s="183">
        <f>BD24/Performance!$C24</f>
        <v>4.607011813775555E-2</v>
      </c>
      <c r="BF24" s="203" t="str">
        <f>ROUND(IF(Performance!R130&gt;Performance!R183, AVERAGE(Outcomes!AX27, Outcomes!AX80, Outcomes!AX133), Outcomes!AX27), 0)&amp; CHAR(10) &amp;"("&amp;IF(Performance!R130&gt;Performance!R183, "3yr avg", Performance!$F$1)&amp;")"</f>
        <v>60
(3yr avg)</v>
      </c>
      <c r="BG24" s="199">
        <f>Performance!R77</f>
        <v>95.601041666666674</v>
      </c>
      <c r="BH24" s="182">
        <f>Performance!S24</f>
        <v>20622.030000000006</v>
      </c>
      <c r="BI24" s="183">
        <f>BH24/Performance!$C24</f>
        <v>2.2083891364859647E-3</v>
      </c>
      <c r="BJ24" s="203" t="str">
        <f>ROUND(IF(Performance!S130&gt;Performance!S183, AVERAGE(Outcomes!BB27, Outcomes!BB80, Outcomes!BB133), Outcomes!BB27), 0)&amp; CHAR(10) &amp;"("&amp;IF(Performance!S130&gt;Performance!S183, "3yr avg", Performance!$F$1)&amp;")"</f>
        <v>47
(2026)</v>
      </c>
      <c r="BK24" s="182">
        <f>Performance!T24</f>
        <v>34125</v>
      </c>
      <c r="BL24" s="183">
        <f>BK24/Performance!$C24</f>
        <v>3.6544064421680854E-3</v>
      </c>
      <c r="BM24" s="203" t="str">
        <f>ROUND(IF(Performance!T130&gt;Performance!T183, AVERAGE(Outcomes!BC27, Outcomes!BC80, Outcomes!BC133), Outcomes!BC27), 0)&amp; CHAR(10) &amp;"("&amp;IF(Performance!T130&gt;Performance!T183, "3yr avg", Performance!$F$1)&amp;")"</f>
        <v>39
(3yr avg)</v>
      </c>
      <c r="BN24" s="182">
        <f>Performance!U24</f>
        <v>0</v>
      </c>
      <c r="BO24" s="183">
        <f>BN24/Performance!$C24</f>
        <v>0</v>
      </c>
      <c r="BP24" s="203" t="str">
        <f>ROUND(IF(Performance!U130&gt;Performance!U183, AVERAGE(Outcomes!BD27, Outcomes!BD80, Outcomes!BD133), Outcomes!BD27), 0)&amp; CHAR(10) &amp;"("&amp;IF(Performance!U130&gt;Performance!U183, "3yr avg", Performance!$F$1)&amp;")"</f>
        <v>0
(2026)</v>
      </c>
    </row>
    <row r="25" spans="1:68" ht="34.9" customHeight="1">
      <c r="A25" s="186" t="s">
        <v>86</v>
      </c>
      <c r="B25" s="181"/>
      <c r="C25" s="187">
        <f>Performance!D25</f>
        <v>2049833.3333333333</v>
      </c>
      <c r="D25" s="188">
        <f>C25/Performance!$C25</f>
        <v>0.25778465122842426</v>
      </c>
      <c r="E25" s="201" t="str">
        <f>ROUND(IF(Performance!D131&gt;Performance!D184, AVERAGE(Outcomes!C28,Outcomes!C81,Outcomes!C134), Outcomes!C28), 0)&amp; CHAR(10) &amp;"("&amp;IF(Performance!D131&gt;Performance!D184, "3yr avg", Performance!$F$1)&amp;")"</f>
        <v>586
(3yr avg)</v>
      </c>
      <c r="F25" s="187">
        <f>Performance!E25</f>
        <v>1879325.0000000002</v>
      </c>
      <c r="G25" s="188">
        <f>F25/Performance!$C25</f>
        <v>0.23634172193016917</v>
      </c>
      <c r="H25" s="202" t="str">
        <f>ROUND(IF(Performance!E131&gt;Performance!E184, AVERAGE(Outcomes!D28, Outcomes!D81, Outcomes!D134), Outcomes!D28), 0)&amp; CHAR(10) &amp;"("&amp;IF(Performance!E131&gt;Performance!E184, "3yr avg", Performance!$F$1)&amp;")"</f>
        <v>409
(2026)</v>
      </c>
      <c r="I25" s="205">
        <f>Performance!E78</f>
        <v>536.95000000000005</v>
      </c>
      <c r="J25" s="187">
        <f>Performance!F25</f>
        <v>0</v>
      </c>
      <c r="K25" s="188">
        <f>J25/Performance!$C25</f>
        <v>0</v>
      </c>
      <c r="L25" s="202" t="str">
        <f>ROUND(IF(Performance!F131&gt;Performance!F184, AVERAGE(Outcomes!H28, Outcomes!H81, Outcomes!H134), Outcomes!H28), 0)&amp; CHAR(10) &amp;"("&amp;IF(Performance!F131&gt;Performance!F184, "3yr avg", Performance!$F$1)&amp;")"</f>
        <v>0
(2026)</v>
      </c>
      <c r="M25" s="205">
        <f>Performance!F78</f>
        <v>0</v>
      </c>
      <c r="N25" s="189">
        <f>Performance!I25</f>
        <v>5142.5000000000018</v>
      </c>
      <c r="O25" s="188">
        <f>N25/Performance!$C25</f>
        <v>6.4671480719188815E-4</v>
      </c>
      <c r="P25" s="202" t="str">
        <f>ROUND(IF(Performance!I131&gt;Performance!I184, AVERAGE(Outcomes!N28, Outcomes!N81, Outcomes!N134), Outcomes!N28), 0)&amp; CHAR(10) &amp;"("&amp;IF(Performance!I131&gt;Performance!I184, "3yr avg", Performance!$F$1)&amp;")"</f>
        <v>4
(2026)</v>
      </c>
      <c r="Q25" s="204">
        <f>Performance!I78</f>
        <v>5.1425000000000018</v>
      </c>
      <c r="R25" s="189">
        <f>Performance!J25</f>
        <v>160453.12499999997</v>
      </c>
      <c r="S25" s="188">
        <f>R25/Performance!$C25</f>
        <v>2.0178398016083787E-2</v>
      </c>
      <c r="T25" s="202" t="str">
        <f>ROUND(IF(Performance!J131&gt;Performance!J184, AVERAGE(Outcomes!R28, Outcomes!R81, Outcomes!R134), Outcomes!R28), 0)&amp; CHAR(10) &amp;"("&amp;IF(Performance!J131&gt;Performance!J184, "3yr avg", Performance!$F$1)&amp;")"</f>
        <v>106
(3yr avg)</v>
      </c>
      <c r="U25" s="204">
        <f>Performance!J78</f>
        <v>128.36249999999998</v>
      </c>
      <c r="V25" s="189">
        <f>Performance!G25</f>
        <v>0</v>
      </c>
      <c r="W25" s="188">
        <f>V25/Performance!$C25</f>
        <v>0</v>
      </c>
      <c r="X25" s="204" t="str">
        <f>ROUND(Performance!G78, 0)&amp; CHAR(10) &amp;"("&amp;IF(Performance!G131&gt;Performance!G184, "3yr avg", Performance!$F$1)&amp;")"</f>
        <v>0
(2026)</v>
      </c>
      <c r="Y25" s="189">
        <f>Performance!H25</f>
        <v>132500</v>
      </c>
      <c r="Z25" s="188">
        <f>Y25/Performance!$C25</f>
        <v>1.6663045591234837E-2</v>
      </c>
      <c r="AA25" s="204" t="str">
        <f>ROUND(Performance!H78, 0)&amp; CHAR(10) &amp;"("&amp;IF(Performance!H131&gt;Performance!H184, "3yr avg", Performance!$F$1)&amp;")"</f>
        <v>106
(2026)</v>
      </c>
      <c r="AB25" s="187">
        <f>Performance!K25</f>
        <v>83597.5</v>
      </c>
      <c r="AC25" s="188">
        <f>AB25/Performance!$C25</f>
        <v>1.0513124179722675E-2</v>
      </c>
      <c r="AD25" s="202" t="str">
        <f>ROUND(IF(Performance!K131&gt;Performance!K184, AVERAGE(Outcomes!V28, Outcomes!V81, Outcomes!V134), Outcomes!V28), 0)&amp; CHAR(10) &amp;"("&amp;IF(Performance!K131&gt;Performance!K184, "3yr avg", Performance!$F$1)&amp;")"</f>
        <v>35
(3yr avg)</v>
      </c>
      <c r="AE25" s="205">
        <f>Performance!K78</f>
        <v>47.77</v>
      </c>
      <c r="AF25" s="187">
        <f>Performance!L25</f>
        <v>1335555.5208333333</v>
      </c>
      <c r="AG25" s="188">
        <f>AF25/Performance!$C25</f>
        <v>0.16795790591148091</v>
      </c>
      <c r="AH25" s="202" t="str">
        <f>ROUND(IF(Performance!L131&gt;Performance!L184, AVERAGE(Outcomes!Z28, Outcomes!Z81, Outcomes!Z134), Outcomes!Z28), 0)&amp; CHAR(10) &amp;"("&amp;IF(Performance!L131&gt;Performance!L184, "3yr avg", Performance!$F$1)&amp;")"</f>
        <v>279
(3yr avg)</v>
      </c>
      <c r="AI25" s="205">
        <f>Performance!L78</f>
        <v>381.58729166666666</v>
      </c>
      <c r="AJ25" s="187">
        <f>Performance!M25</f>
        <v>0</v>
      </c>
      <c r="AK25" s="188">
        <f>AJ25/Performance!$C25</f>
        <v>0</v>
      </c>
      <c r="AL25" s="202" t="str">
        <f>ROUND(IF(Performance!M131&gt;Performance!M184, AVERAGE(Outcomes!AD28, Outcomes!AD81, Outcomes!AD134), Outcomes!AD28), 0)&amp; CHAR(10) &amp;"("&amp;IF(Performance!M131&gt;Performance!M184, "3yr avg", Performance!$F$1)&amp;")"</f>
        <v>0
(2026)</v>
      </c>
      <c r="AM25" s="205">
        <f>Performance!M78</f>
        <v>0</v>
      </c>
      <c r="AN25" s="187">
        <f>Performance!N25</f>
        <v>0</v>
      </c>
      <c r="AO25" s="188">
        <f>AN25/Performance!$C25</f>
        <v>0</v>
      </c>
      <c r="AP25" s="202" t="str">
        <f>ROUND(IF(Performance!N131&gt;Performance!N184, AVERAGE(Outcomes!AH28, Outcomes!AH81, Outcomes!AH134), Outcomes!AH28), 0)&amp; CHAR(10) &amp;"("&amp;IF(Performance!N131&gt;Performance!N184, "3yr avg", Performance!$F$1)&amp;")"</f>
        <v>0
(2026)</v>
      </c>
      <c r="AQ25" s="205">
        <f>Performance!N78</f>
        <v>0</v>
      </c>
      <c r="AR25" s="187">
        <f>Performance!O25</f>
        <v>1283032.9166666667</v>
      </c>
      <c r="AS25" s="188">
        <f>AR25/Performance!$C25</f>
        <v>0.16135272441865417</v>
      </c>
      <c r="AT25" s="202" t="str">
        <f>ROUND(IF(Performance!O131&gt;Performance!O184, AVERAGE(Outcomes!AL28, Outcomes!AL81, Outcomes!AL134), Outcomes!AL28), 0)&amp; CHAR(10) &amp;"("&amp;IF(Performance!O131&gt;Performance!O184, "3yr avg", Performance!$F$1)&amp;")"</f>
        <v>273
(3yr avg)</v>
      </c>
      <c r="AU25" s="205">
        <f>Performance!O78</f>
        <v>366.58083333333337</v>
      </c>
      <c r="AV25" s="187">
        <f>Performance!P25</f>
        <v>991926.5625</v>
      </c>
      <c r="AW25" s="188">
        <f>AV25/Performance!$C25</f>
        <v>0.12474352855920266</v>
      </c>
      <c r="AX25" s="202" t="str">
        <f>ROUND(IF(Performance!P131&gt;Performance!P184, AVERAGE(Outcomes!AP28, Outcomes!AP81, Outcomes!AP134), Outcomes!AP28), 0)&amp; CHAR(10) &amp;"("&amp;IF(Performance!P131&gt;Performance!P184, "3yr avg", Performance!$F$1)&amp;")"</f>
        <v>144
(3yr avg)</v>
      </c>
      <c r="AY25" s="205">
        <f>Performance!P78</f>
        <v>220.42812499999999</v>
      </c>
      <c r="AZ25" s="187">
        <f>Performance!Q25</f>
        <v>0</v>
      </c>
      <c r="BA25" s="188">
        <f>AZ25/Performance!$C25</f>
        <v>0</v>
      </c>
      <c r="BB25" s="202" t="str">
        <f>ROUND(IF(Performance!Q131&gt;Performance!Q184, AVERAGE(Outcomes!AT28, Outcomes!AT81, Outcomes!AT134), Outcomes!AT28), 0)&amp; CHAR(10) &amp;"("&amp;IF(Performance!Q131&gt;Performance!Q184, "3yr avg", Performance!$F$1)&amp;")"</f>
        <v>0
(2026)</v>
      </c>
      <c r="BC25" s="205">
        <f>Performance!Q78</f>
        <v>0</v>
      </c>
      <c r="BD25" s="187">
        <f>Performance!R25</f>
        <v>0</v>
      </c>
      <c r="BE25" s="188">
        <f>BD25/Performance!$C25</f>
        <v>0</v>
      </c>
      <c r="BF25" s="202" t="str">
        <f>ROUND(IF(Performance!R131&gt;Performance!R184, AVERAGE(Outcomes!AX28, Outcomes!AX81, Outcomes!AX134), Outcomes!AX28), 0)&amp; CHAR(10) &amp;"("&amp;IF(Performance!R131&gt;Performance!R184, "3yr avg", Performance!$F$1)&amp;")"</f>
        <v>0
(2026)</v>
      </c>
      <c r="BG25" s="205">
        <f>Performance!R78</f>
        <v>0</v>
      </c>
      <c r="BH25" s="187">
        <f>Performance!S25</f>
        <v>4986.1699999999992</v>
      </c>
      <c r="BI25" s="188">
        <f>BH25/Performance!$C25</f>
        <v>6.2705492857092376E-4</v>
      </c>
      <c r="BJ25" s="202" t="str">
        <f>ROUND(IF(Performance!S131&gt;Performance!S184, AVERAGE(Outcomes!BB28, Outcomes!BB81, Outcomes!BB134), Outcomes!BB28), 0)&amp; CHAR(10) &amp;"("&amp;IF(Performance!S131&gt;Performance!S184, "3yr avg", Performance!$F$1)&amp;")"</f>
        <v>11
(3yr avg)</v>
      </c>
      <c r="BK25" s="187">
        <f>Performance!T25</f>
        <v>25375</v>
      </c>
      <c r="BL25" s="188">
        <f>BK25/Performance!$C25</f>
        <v>3.1911304292647851E-3</v>
      </c>
      <c r="BM25" s="202" t="str">
        <f>ROUND(IF(Performance!T131&gt;Performance!T184, AVERAGE(Outcomes!BC28, Outcomes!BC81, Outcomes!BC134), Outcomes!BC28), 0)&amp; CHAR(10) &amp;"("&amp;IF(Performance!T131&gt;Performance!T184, "3yr avg", Performance!$F$1)&amp;")"</f>
        <v>29
(2026)</v>
      </c>
      <c r="BN25" s="187">
        <f>Performance!U25</f>
        <v>0</v>
      </c>
      <c r="BO25" s="188">
        <f>BN25/Performance!$C25</f>
        <v>0</v>
      </c>
      <c r="BP25" s="202" t="str">
        <f>ROUND(IF(Performance!U131&gt;Performance!U184, AVERAGE(Outcomes!BD28, Outcomes!BD81, Outcomes!BD134), Outcomes!BD28), 0)&amp; CHAR(10) &amp;"("&amp;IF(Performance!U131&gt;Performance!U184, "3yr avg", Performance!$F$1)&amp;")"</f>
        <v>0
(2026)</v>
      </c>
    </row>
    <row r="26" spans="1:68" ht="34.9" customHeight="1">
      <c r="A26" s="180" t="s">
        <v>88</v>
      </c>
      <c r="B26" s="181"/>
      <c r="C26" s="182">
        <f>Performance!D26</f>
        <v>9919000</v>
      </c>
      <c r="D26" s="183">
        <f>C26/Performance!$C26</f>
        <v>0.14543455976018438</v>
      </c>
      <c r="E26" s="195" t="str">
        <f>ROUND(IF(Performance!D132&gt;Performance!D185, AVERAGE(Outcomes!C29,Outcomes!C82,Outcomes!C135), Outcomes!C29), 0)&amp; CHAR(10) &amp;"("&amp;IF(Performance!D132&gt;Performance!D185, "3yr avg", Performance!$F$1)&amp;")"</f>
        <v>2834
(2026)</v>
      </c>
      <c r="F26" s="182">
        <f>Performance!E26</f>
        <v>18874625</v>
      </c>
      <c r="G26" s="183">
        <f>F26/Performance!$C26</f>
        <v>0.27674390336864302</v>
      </c>
      <c r="H26" s="203" t="str">
        <f>ROUND(IF(Performance!E132&gt;Performance!E185, AVERAGE(Outcomes!D29, Outcomes!D82, Outcomes!D135), Outcomes!D29), 0)&amp; CHAR(10) &amp;"("&amp;IF(Performance!E132&gt;Performance!E185, "3yr avg", Performance!$F$1)&amp;")"</f>
        <v>3788
(2026)</v>
      </c>
      <c r="I26" s="199">
        <f>Performance!E79</f>
        <v>5392.75</v>
      </c>
      <c r="J26" s="182">
        <f>Performance!F26</f>
        <v>246429.89583333331</v>
      </c>
      <c r="K26" s="183">
        <f>J26/Performance!$C26</f>
        <v>3.6132093368554212E-3</v>
      </c>
      <c r="L26" s="203" t="str">
        <f>ROUND(IF(Performance!F132&gt;Performance!F185, AVERAGE(Outcomes!H29, Outcomes!H82, Outcomes!H135), Outcomes!H29), 0)&amp; CHAR(10) &amp;"("&amp;IF(Performance!F132&gt;Performance!F185, "3yr avg", Performance!$F$1)&amp;")"</f>
        <v>61
(3yr avg)</v>
      </c>
      <c r="M26" s="199">
        <f>Performance!F79</f>
        <v>70.408541666666665</v>
      </c>
      <c r="N26" s="184">
        <f>Performance!I26</f>
        <v>43150.625000000007</v>
      </c>
      <c r="O26" s="183">
        <f>N26/Performance!$C26</f>
        <v>6.3268395506117618E-4</v>
      </c>
      <c r="P26" s="203" t="str">
        <f>ROUND(IF(Performance!I132&gt;Performance!I185, AVERAGE(Outcomes!N29, Outcomes!N82, Outcomes!N135), Outcomes!N29), 0)&amp; CHAR(10) &amp;"("&amp;IF(Performance!I132&gt;Performance!I185, "3yr avg", Performance!$F$1)&amp;")"</f>
        <v>30
(2026)</v>
      </c>
      <c r="Q26" s="192">
        <f>Performance!I79</f>
        <v>43.150625000000005</v>
      </c>
      <c r="R26" s="184">
        <f>Performance!J26</f>
        <v>1724750</v>
      </c>
      <c r="S26" s="183">
        <f>R26/Performance!$C26</f>
        <v>2.5288663872001009E-2</v>
      </c>
      <c r="T26" s="200" t="str">
        <f>ROUND(IF(Performance!J132&gt;Performance!J185, AVERAGE(Outcomes!R29, Outcomes!R82, Outcomes!R135), Outcomes!R29), 0)&amp; CHAR(10) &amp;"("&amp;IF(Performance!J132&gt;Performance!J185, "3yr avg", Performance!$F$1)&amp;")"</f>
        <v>967
(3yr avg)</v>
      </c>
      <c r="U26" s="192">
        <f>Performance!J79</f>
        <v>1379.8</v>
      </c>
      <c r="V26" s="184">
        <f>Performance!G26</f>
        <v>237160.00000000006</v>
      </c>
      <c r="W26" s="183">
        <f>V26/Performance!$C26</f>
        <v>3.4772920851623484E-3</v>
      </c>
      <c r="X26" s="192" t="str">
        <f>ROUND(Performance!G79, 0)&amp; CHAR(10) &amp;"("&amp;IF(Performance!G132&gt;Performance!G185, "3yr avg", Performance!$F$1)&amp;")"</f>
        <v>237
(2026)</v>
      </c>
      <c r="Y26" s="184">
        <f>Performance!H26</f>
        <v>997186.45833333326</v>
      </c>
      <c r="Z26" s="183">
        <f>Y26/Performance!$C26</f>
        <v>1.4620967190898858E-2</v>
      </c>
      <c r="AA26" s="192" t="str">
        <f>ROUND(Performance!H79, 0)&amp; CHAR(10) &amp;"("&amp;IF(Performance!H132&gt;Performance!H185, "3yr avg", Performance!$F$1)&amp;")"</f>
        <v>798
(3yr avg)</v>
      </c>
      <c r="AB26" s="182">
        <f>Performance!K26</f>
        <v>1733112.5000000002</v>
      </c>
      <c r="AC26" s="183">
        <f>AB26/Performance!$C26</f>
        <v>2.5411276686397075E-2</v>
      </c>
      <c r="AD26" s="203" t="str">
        <f>ROUND(IF(Performance!K132&gt;Performance!K185, AVERAGE(Outcomes!V29, Outcomes!V82, Outcomes!V135), Outcomes!V29), 0)&amp; CHAR(10) &amp;"("&amp;IF(Performance!K132&gt;Performance!K185, "3yr avg", Performance!$F$1)&amp;")"</f>
        <v>679
(2026)</v>
      </c>
      <c r="AE26" s="199">
        <f>Performance!K79</f>
        <v>990.35000000000014</v>
      </c>
      <c r="AF26" s="182">
        <f>Performance!L26</f>
        <v>7615392.6041666651</v>
      </c>
      <c r="AG26" s="183">
        <f>AF26/Performance!$C26</f>
        <v>0.11165856142634771</v>
      </c>
      <c r="AH26" s="203" t="str">
        <f>ROUND(IF(Performance!L132&gt;Performance!L185, AVERAGE(Outcomes!Z29, Outcomes!Z82, Outcomes!Z135), Outcomes!Z29), 0)&amp; CHAR(10) &amp;"("&amp;IF(Performance!L132&gt;Performance!L185, "3yr avg", Performance!$F$1)&amp;")"</f>
        <v>1529
(3yr avg)</v>
      </c>
      <c r="AI26" s="199">
        <f>Performance!L79</f>
        <v>2175.826458333333</v>
      </c>
      <c r="AJ26" s="182">
        <f>Performance!M26</f>
        <v>10399.739583333332</v>
      </c>
      <c r="AK26" s="183">
        <f>AJ26/Performance!$C26</f>
        <v>1.5248326927337901E-4</v>
      </c>
      <c r="AL26" s="203" t="str">
        <f>ROUND(IF(Performance!M132&gt;Performance!M185, AVERAGE(Outcomes!AD29, Outcomes!AD82, Outcomes!AD135), Outcomes!AD29), 0)&amp; CHAR(10) &amp;"("&amp;IF(Performance!M132&gt;Performance!M185, "3yr avg", Performance!$F$1)&amp;")"</f>
        <v>4
(3yr avg)</v>
      </c>
      <c r="AM26" s="199">
        <f>Performance!M79</f>
        <v>5.942708333333333</v>
      </c>
      <c r="AN26" s="182">
        <f>Performance!N26</f>
        <v>65458.750000000015</v>
      </c>
      <c r="AO26" s="183">
        <f>AN26/Performance!$C26</f>
        <v>9.597705906544986E-4</v>
      </c>
      <c r="AP26" s="203" t="str">
        <f>ROUND(IF(Performance!N132&gt;Performance!N185, AVERAGE(Outcomes!AH29, Outcomes!AH82, Outcomes!AH135), Outcomes!AH29), 0)&amp; CHAR(10) &amp;"("&amp;IF(Performance!N132&gt;Performance!N185, "3yr avg", Performance!$F$1)&amp;")"</f>
        <v>13
(2026)</v>
      </c>
      <c r="AQ26" s="199">
        <f>Performance!N79</f>
        <v>18.702500000000004</v>
      </c>
      <c r="AR26" s="182">
        <f>Performance!O26</f>
        <v>20036059.166666664</v>
      </c>
      <c r="AS26" s="183">
        <f>AR26/Performance!$C26</f>
        <v>0.29377310658666933</v>
      </c>
      <c r="AT26" s="203" t="str">
        <f>ROUND(IF(Performance!O132&gt;Performance!O185, AVERAGE(Outcomes!AL29, Outcomes!AL82, Outcomes!AL135), Outcomes!AL29), 0)&amp; CHAR(10) &amp;"("&amp;IF(Performance!O132&gt;Performance!O185, "3yr avg", Performance!$F$1)&amp;")"</f>
        <v>3991
(3yr avg)</v>
      </c>
      <c r="AU26" s="199">
        <f>Performance!O79</f>
        <v>5724.5883333333331</v>
      </c>
      <c r="AV26" s="182">
        <f>Performance!P26</f>
        <v>6349911.5625</v>
      </c>
      <c r="AW26" s="183">
        <f>AV26/Performance!$C26</f>
        <v>9.3103800041162615E-2</v>
      </c>
      <c r="AX26" s="203" t="str">
        <f>ROUND(IF(Performance!P132&gt;Performance!P185, AVERAGE(Outcomes!AP29, Outcomes!AP82, Outcomes!AP135), Outcomes!AP29), 0)&amp; CHAR(10) &amp;"("&amp;IF(Performance!P132&gt;Performance!P185, "3yr avg", Performance!$F$1)&amp;")"</f>
        <v>937
(3yr avg)</v>
      </c>
      <c r="AY26" s="199">
        <f>Performance!P79</f>
        <v>1411.0914583333333</v>
      </c>
      <c r="AZ26" s="182">
        <f>Performance!Q26</f>
        <v>0</v>
      </c>
      <c r="BA26" s="183">
        <f>AZ26/Performance!$C26</f>
        <v>0</v>
      </c>
      <c r="BB26" s="203" t="str">
        <f>ROUND(IF(Performance!Q132&gt;Performance!Q185, AVERAGE(Outcomes!AT29, Outcomes!AT82, Outcomes!AT135), Outcomes!AT29), 0)&amp; CHAR(10) &amp;"("&amp;IF(Performance!Q132&gt;Performance!Q185, "3yr avg", Performance!$F$1)&amp;")"</f>
        <v>0
(2026)</v>
      </c>
      <c r="BC26" s="199">
        <f>Performance!Q79</f>
        <v>0</v>
      </c>
      <c r="BD26" s="182">
        <f>Performance!R26</f>
        <v>0</v>
      </c>
      <c r="BE26" s="183">
        <f>BD26/Performance!$C26</f>
        <v>0</v>
      </c>
      <c r="BF26" s="203" t="str">
        <f>ROUND(IF(Performance!R132&gt;Performance!R185, AVERAGE(Outcomes!AX29, Outcomes!AX82, Outcomes!AX135), Outcomes!AX29), 0)&amp; CHAR(10) &amp;"("&amp;IF(Performance!R132&gt;Performance!R185, "3yr avg", Performance!$F$1)&amp;")"</f>
        <v>0
(2026)</v>
      </c>
      <c r="BG26" s="199">
        <f>Performance!R79</f>
        <v>0</v>
      </c>
      <c r="BH26" s="182">
        <f>Performance!S26</f>
        <v>46030.666666666664</v>
      </c>
      <c r="BI26" s="183">
        <f>BH26/Performance!$C26</f>
        <v>6.7491175946511345E-4</v>
      </c>
      <c r="BJ26" s="203" t="str">
        <f>ROUND(IF(Performance!S132&gt;Performance!S185, AVERAGE(Outcomes!BB29, Outcomes!BB82, Outcomes!BB135), Outcomes!BB29), 0)&amp; CHAR(10) &amp;"("&amp;IF(Performance!S132&gt;Performance!S185, "3yr avg", Performance!$F$1)&amp;")"</f>
        <v>105
(3yr avg)</v>
      </c>
      <c r="BK26" s="182">
        <f>Performance!T26</f>
        <v>303829.16666666669</v>
      </c>
      <c r="BL26" s="183">
        <f>BK26/Performance!$C26</f>
        <v>4.4548100712239495E-3</v>
      </c>
      <c r="BM26" s="203" t="str">
        <f>ROUND(IF(Performance!T132&gt;Performance!T185, AVERAGE(Outcomes!BC29, Outcomes!BC82, Outcomes!BC135), Outcomes!BC29), 0)&amp; CHAR(10) &amp;"("&amp;IF(Performance!T132&gt;Performance!T185, "3yr avg", Performance!$F$1)&amp;")"</f>
        <v>347
(3yr avg)</v>
      </c>
      <c r="BN26" s="182">
        <f>Performance!U26</f>
        <v>0</v>
      </c>
      <c r="BO26" s="183">
        <f>BN26/Performance!$C26</f>
        <v>0</v>
      </c>
      <c r="BP26" s="203" t="str">
        <f>ROUND(IF(Performance!U132&gt;Performance!U185, AVERAGE(Outcomes!BD29, Outcomes!BD82, Outcomes!BD135), Outcomes!BD29), 0)&amp; CHAR(10) &amp;"("&amp;IF(Performance!U132&gt;Performance!U185, "3yr avg", Performance!$F$1)&amp;")"</f>
        <v>0
(2026)</v>
      </c>
    </row>
    <row r="27" spans="1:68" ht="34.9" customHeight="1">
      <c r="A27" s="186" t="s">
        <v>90</v>
      </c>
      <c r="B27" s="181"/>
      <c r="C27" s="187">
        <f>Performance!D27</f>
        <v>1723860.833333333</v>
      </c>
      <c r="D27" s="188">
        <f>C27/Performance!$C27</f>
        <v>0.22603679855157127</v>
      </c>
      <c r="E27" s="201" t="str">
        <f>ROUND(IF(Performance!D133&gt;Performance!D186, AVERAGE(Outcomes!C30,Outcomes!C83,Outcomes!C136), Outcomes!C30), 0)&amp; CHAR(10) &amp;"("&amp;IF(Performance!D133&gt;Performance!D186, "3yr avg", Performance!$F$1)&amp;")"</f>
        <v>493
(3yr avg)</v>
      </c>
      <c r="F27" s="187">
        <f>Performance!E27</f>
        <v>1183743.75</v>
      </c>
      <c r="G27" s="188">
        <f>F27/Performance!$C27</f>
        <v>0.15521534127441547</v>
      </c>
      <c r="H27" s="202" t="str">
        <f>ROUND(IF(Performance!E133&gt;Performance!E186, AVERAGE(Outcomes!D30, Outcomes!D83, Outcomes!D136), Outcomes!D30), 0)&amp; CHAR(10) &amp;"("&amp;IF(Performance!E133&gt;Performance!E186, "3yr avg", Performance!$F$1)&amp;")"</f>
        <v>252
(2026)</v>
      </c>
      <c r="I27" s="205">
        <f>Performance!E80</f>
        <v>338.21249999999998</v>
      </c>
      <c r="J27" s="187">
        <f>Performance!F27</f>
        <v>0</v>
      </c>
      <c r="K27" s="188">
        <f>J27/Performance!$C27</f>
        <v>0</v>
      </c>
      <c r="L27" s="202" t="str">
        <f>ROUND(IF(Performance!F133&gt;Performance!F186, AVERAGE(Outcomes!H30, Outcomes!H83, Outcomes!H136), Outcomes!H30), 0)&amp; CHAR(10) &amp;"("&amp;IF(Performance!F133&gt;Performance!F186, "3yr avg", Performance!$F$1)&amp;")"</f>
        <v>0
(2026)</v>
      </c>
      <c r="M27" s="205">
        <f>Performance!F80</f>
        <v>0</v>
      </c>
      <c r="N27" s="189">
        <f>Performance!I27</f>
        <v>1188.5416666666665</v>
      </c>
      <c r="O27" s="188">
        <f>N27/Performance!$C27</f>
        <v>1.5584445570295869E-4</v>
      </c>
      <c r="P27" s="202" t="str">
        <f>ROUND(IF(Performance!I133&gt;Performance!I186, AVERAGE(Outcomes!N30, Outcomes!N83, Outcomes!N136), Outcomes!N30), 0)&amp; CHAR(10) &amp;"("&amp;IF(Performance!I133&gt;Performance!I186, "3yr avg", Performance!$F$1)&amp;")"</f>
        <v>1
(3yr avg)</v>
      </c>
      <c r="Q27" s="204">
        <f>Performance!I80</f>
        <v>1.1885416666666666</v>
      </c>
      <c r="R27" s="189">
        <f>Performance!J27</f>
        <v>0</v>
      </c>
      <c r="S27" s="188">
        <f>R27/Performance!$C27</f>
        <v>0</v>
      </c>
      <c r="T27" s="202" t="str">
        <f>ROUND(IF(Performance!J133&gt;Performance!J186, AVERAGE(Outcomes!R30, Outcomes!R83, Outcomes!R136), Outcomes!R30), 0)&amp; CHAR(10) &amp;"("&amp;IF(Performance!J133&gt;Performance!J186, "3yr avg", Performance!$F$1)&amp;")"</f>
        <v>0
(2026)</v>
      </c>
      <c r="U27" s="204">
        <f>Performance!J80</f>
        <v>0</v>
      </c>
      <c r="V27" s="189">
        <f>Performance!G27</f>
        <v>79869.999999999985</v>
      </c>
      <c r="W27" s="188">
        <f>V27/Performance!$C27</f>
        <v>1.0472747423238823E-2</v>
      </c>
      <c r="X27" s="204" t="str">
        <f>ROUND(Performance!G80, 0)&amp; CHAR(10) &amp;"("&amp;IF(Performance!G133&gt;Performance!G186, "3yr avg", Performance!$F$1)&amp;")"</f>
        <v>80
(3yr avg)</v>
      </c>
      <c r="Y27" s="189">
        <f>Performance!H27</f>
        <v>1066250</v>
      </c>
      <c r="Z27" s="188">
        <f>Y27/Performance!$C27</f>
        <v>0.13980927682519592</v>
      </c>
      <c r="AA27" s="204" t="str">
        <f>ROUND(Performance!H80, 0)&amp; CHAR(10) &amp;"("&amp;IF(Performance!H133&gt;Performance!H186, "3yr avg", Performance!$F$1)&amp;")"</f>
        <v>853
(2026)</v>
      </c>
      <c r="AB27" s="187">
        <f>Performance!K27</f>
        <v>60524.114583333336</v>
      </c>
      <c r="AC27" s="188">
        <f>AB27/Performance!$C27</f>
        <v>7.9360681738627221E-3</v>
      </c>
      <c r="AD27" s="202" t="str">
        <f>ROUND(IF(Performance!K133&gt;Performance!K186, AVERAGE(Outcomes!V30, Outcomes!V83, Outcomes!V136), Outcomes!V30), 0)&amp; CHAR(10) &amp;"("&amp;IF(Performance!K133&gt;Performance!K186, "3yr avg", Performance!$F$1)&amp;")"</f>
        <v>22
(3yr avg)</v>
      </c>
      <c r="AE27" s="205">
        <f>Performance!K80</f>
        <v>34.585208333333334</v>
      </c>
      <c r="AF27" s="187">
        <f>Performance!L27</f>
        <v>872725.72916666663</v>
      </c>
      <c r="AG27" s="188">
        <f>AF27/Performance!$C27</f>
        <v>0.11443390674000793</v>
      </c>
      <c r="AH27" s="202" t="str">
        <f>ROUND(IF(Performance!L133&gt;Performance!L186, AVERAGE(Outcomes!Z30, Outcomes!Z83, Outcomes!Z136), Outcomes!Z30), 0)&amp; CHAR(10) &amp;"("&amp;IF(Performance!L133&gt;Performance!L186, "3yr avg", Performance!$F$1)&amp;")"</f>
        <v>166
(3yr avg)</v>
      </c>
      <c r="AI27" s="205">
        <f>Performance!L80</f>
        <v>249.35020833333331</v>
      </c>
      <c r="AJ27" s="187">
        <f>Performance!M27</f>
        <v>0</v>
      </c>
      <c r="AK27" s="188">
        <f>AJ27/Performance!$C27</f>
        <v>0</v>
      </c>
      <c r="AL27" s="202" t="str">
        <f>ROUND(IF(Performance!M133&gt;Performance!M186, AVERAGE(Outcomes!AD30, Outcomes!AD83, Outcomes!AD136), Outcomes!AD30), 0)&amp; CHAR(10) &amp;"("&amp;IF(Performance!M133&gt;Performance!M186, "3yr avg", Performance!$F$1)&amp;")"</f>
        <v>0
(2026)</v>
      </c>
      <c r="AM27" s="205">
        <f>Performance!M80</f>
        <v>0</v>
      </c>
      <c r="AN27" s="187">
        <f>Performance!N27</f>
        <v>5250</v>
      </c>
      <c r="AO27" s="188">
        <f>AN27/Performance!$C27</f>
        <v>6.8839268776767042E-4</v>
      </c>
      <c r="AP27" s="202" t="str">
        <f>ROUND(IF(Performance!N133&gt;Performance!N186, AVERAGE(Outcomes!AH30, Outcomes!AH83, Outcomes!AH136), Outcomes!AH30), 0)&amp; CHAR(10) &amp;"("&amp;IF(Performance!N133&gt;Performance!N186, "3yr avg", Performance!$F$1)&amp;")"</f>
        <v>1
(2026)</v>
      </c>
      <c r="AQ27" s="205">
        <f>Performance!N80</f>
        <v>1.5</v>
      </c>
      <c r="AR27" s="187">
        <f>Performance!O27</f>
        <v>1335255.8333333335</v>
      </c>
      <c r="AS27" s="188">
        <f>AR27/Performance!$C27</f>
        <v>0.17508197180300838</v>
      </c>
      <c r="AT27" s="202" t="str">
        <f>ROUND(IF(Performance!O133&gt;Performance!O186, AVERAGE(Outcomes!AL30, Outcomes!AL83, Outcomes!AL136), Outcomes!AL30), 0)&amp; CHAR(10) &amp;"("&amp;IF(Performance!O133&gt;Performance!O186, "3yr avg", Performance!$F$1)&amp;")"</f>
        <v>284
(3yr avg)</v>
      </c>
      <c r="AU27" s="205">
        <f>Performance!O80</f>
        <v>381.50166666666672</v>
      </c>
      <c r="AV27" s="187">
        <f>Performance!P27</f>
        <v>1260091.875</v>
      </c>
      <c r="AW27" s="188">
        <f>AV27/Performance!$C27</f>
        <v>0.16522629193627683</v>
      </c>
      <c r="AX27" s="202" t="str">
        <f>ROUND(IF(Performance!P133&gt;Performance!P186, AVERAGE(Outcomes!AP30, Outcomes!AP83, Outcomes!AP136), Outcomes!AP30), 0)&amp; CHAR(10) &amp;"("&amp;IF(Performance!P133&gt;Performance!P186, "3yr avg", Performance!$F$1)&amp;")"</f>
        <v>185
(3yr avg)</v>
      </c>
      <c r="AY27" s="205">
        <f>Performance!P80</f>
        <v>280.02041666666668</v>
      </c>
      <c r="AZ27" s="187">
        <f>Performance!Q27</f>
        <v>0</v>
      </c>
      <c r="BA27" s="188">
        <f>AZ27/Performance!$C27</f>
        <v>0</v>
      </c>
      <c r="BB27" s="202" t="str">
        <f>ROUND(IF(Performance!Q133&gt;Performance!Q186, AVERAGE(Outcomes!AT30, Outcomes!AT83, Outcomes!AT136), Outcomes!AT30), 0)&amp; CHAR(10) &amp;"("&amp;IF(Performance!Q133&gt;Performance!Q186, "3yr avg", Performance!$F$1)&amp;")"</f>
        <v>0
(2026)</v>
      </c>
      <c r="BC27" s="205">
        <f>Performance!Q80</f>
        <v>0</v>
      </c>
      <c r="BD27" s="187">
        <f>Performance!R27</f>
        <v>0</v>
      </c>
      <c r="BE27" s="188">
        <f>BD27/Performance!$C27</f>
        <v>0</v>
      </c>
      <c r="BF27" s="202" t="str">
        <f>ROUND(IF(Performance!R133&gt;Performance!R186, AVERAGE(Outcomes!AX30, Outcomes!AX83, Outcomes!AX136), Outcomes!AX30), 0)&amp; CHAR(10) &amp;"("&amp;IF(Performance!R133&gt;Performance!R186, "3yr avg", Performance!$F$1)&amp;")"</f>
        <v>0
(2026)</v>
      </c>
      <c r="BG27" s="205">
        <f>Performance!R80</f>
        <v>0</v>
      </c>
      <c r="BH27" s="187">
        <f>Performance!S27</f>
        <v>4570.6558333333332</v>
      </c>
      <c r="BI27" s="188">
        <f>BH27/Performance!$C27</f>
        <v>5.9931543885129797E-4</v>
      </c>
      <c r="BJ27" s="202" t="str">
        <f>ROUND(IF(Performance!S133&gt;Performance!S186, AVERAGE(Outcomes!BB30, Outcomes!BB83, Outcomes!BB136), Outcomes!BB30), 0)&amp; CHAR(10) &amp;"("&amp;IF(Performance!S133&gt;Performance!S186, "3yr avg", Performance!$F$1)&amp;")"</f>
        <v>10
(3yr avg)</v>
      </c>
      <c r="BK27" s="187">
        <f>Performance!T27</f>
        <v>33129.687500000007</v>
      </c>
      <c r="BL27" s="188">
        <f>BK27/Performance!$C27</f>
        <v>4.3440446901005713E-3</v>
      </c>
      <c r="BM27" s="202" t="str">
        <f>ROUND(IF(Performance!T133&gt;Performance!T186, AVERAGE(Outcomes!BC30, Outcomes!BC83, Outcomes!BC136), Outcomes!BC30), 0)&amp; CHAR(10) &amp;"("&amp;IF(Performance!T133&gt;Performance!T186, "3yr avg", Performance!$F$1)&amp;")"</f>
        <v>38
(3yr avg)</v>
      </c>
      <c r="BN27" s="187">
        <f>Performance!U27</f>
        <v>0</v>
      </c>
      <c r="BO27" s="188">
        <f>BN27/Performance!$C27</f>
        <v>0</v>
      </c>
      <c r="BP27" s="202" t="str">
        <f>ROUND(IF(Performance!U133&gt;Performance!U186, AVERAGE(Outcomes!BD30, Outcomes!BD83, Outcomes!BD136), Outcomes!BD30), 0)&amp; CHAR(10) &amp;"("&amp;IF(Performance!U133&gt;Performance!U186, "3yr avg", Performance!$F$1)&amp;")"</f>
        <v>0
(2026)</v>
      </c>
    </row>
    <row r="28" spans="1:68" ht="34.9" customHeight="1">
      <c r="A28" s="180" t="s">
        <v>92</v>
      </c>
      <c r="B28" s="181"/>
      <c r="C28" s="182">
        <f>Performance!D28</f>
        <v>2877000</v>
      </c>
      <c r="D28" s="183">
        <f>C28/Performance!$C28</f>
        <v>0.24959818679106574</v>
      </c>
      <c r="E28" s="195" t="str">
        <f>ROUND(IF(Performance!D134&gt;Performance!D187, AVERAGE(Outcomes!C31,Outcomes!C84,Outcomes!C137), Outcomes!C31), 0)&amp; CHAR(10) &amp;"("&amp;IF(Performance!D134&gt;Performance!D187, "3yr avg", Performance!$F$1)&amp;")"</f>
        <v>822
(2026)</v>
      </c>
      <c r="F28" s="182">
        <f>Performance!E28</f>
        <v>2051971.2499999998</v>
      </c>
      <c r="G28" s="183">
        <f>F28/Performance!$C28</f>
        <v>0.178021655664719</v>
      </c>
      <c r="H28" s="203" t="str">
        <f>ROUND(IF(Performance!E134&gt;Performance!E187, AVERAGE(Outcomes!D31, Outcomes!D84, Outcomes!D137), Outcomes!D31), 0)&amp; CHAR(10) &amp;"("&amp;IF(Performance!E134&gt;Performance!E187, "3yr avg", Performance!$F$1)&amp;")"</f>
        <v>428
(2026)</v>
      </c>
      <c r="I28" s="199">
        <f>Performance!E81</f>
        <v>586.27749999999992</v>
      </c>
      <c r="J28" s="182">
        <f>Performance!F28</f>
        <v>0</v>
      </c>
      <c r="K28" s="183">
        <f>J28/Performance!$C28</f>
        <v>0</v>
      </c>
      <c r="L28" s="203" t="str">
        <f>ROUND(IF(Performance!F134&gt;Performance!F187, AVERAGE(Outcomes!H31, Outcomes!H84, Outcomes!H137), Outcomes!H31), 0)&amp; CHAR(10) &amp;"("&amp;IF(Performance!F134&gt;Performance!F187, "3yr avg", Performance!$F$1)&amp;")"</f>
        <v>0
(2026)</v>
      </c>
      <c r="M28" s="199">
        <f>Performance!F81</f>
        <v>0</v>
      </c>
      <c r="N28" s="184">
        <f>Performance!I28</f>
        <v>0</v>
      </c>
      <c r="O28" s="183">
        <f>N28/Performance!$C28</f>
        <v>0</v>
      </c>
      <c r="P28" s="203" t="str">
        <f>ROUND(IF(Performance!I134&gt;Performance!I187, AVERAGE(Outcomes!N31, Outcomes!N84, Outcomes!N137), Outcomes!N31), 0)&amp; CHAR(10) &amp;"("&amp;IF(Performance!I134&gt;Performance!I187, "3yr avg", Performance!$F$1)&amp;")"</f>
        <v>0
(2026)</v>
      </c>
      <c r="Q28" s="192">
        <f>Performance!I81</f>
        <v>0</v>
      </c>
      <c r="R28" s="184">
        <f>Performance!J28</f>
        <v>79506.25</v>
      </c>
      <c r="S28" s="183">
        <f>R28/Performance!$C28</f>
        <v>6.8976766904960615E-3</v>
      </c>
      <c r="T28" s="200" t="str">
        <f>ROUND(IF(Performance!J134&gt;Performance!J187, AVERAGE(Outcomes!R31, Outcomes!R84, Outcomes!R137), Outcomes!R31), 0)&amp; CHAR(10) &amp;"("&amp;IF(Performance!J134&gt;Performance!J187, "3yr avg", Performance!$F$1)&amp;")"</f>
        <v>57
(2026)</v>
      </c>
      <c r="U28" s="192">
        <f>Performance!J81</f>
        <v>63.605000000000004</v>
      </c>
      <c r="V28" s="184">
        <f>Performance!G28</f>
        <v>59290.000000000015</v>
      </c>
      <c r="W28" s="183">
        <f>V28/Performance!$C28</f>
        <v>5.1437874504144214E-3</v>
      </c>
      <c r="X28" s="192" t="str">
        <f>ROUND(Performance!G81, 0)&amp; CHAR(10) &amp;"("&amp;IF(Performance!G134&gt;Performance!G187, "3yr avg", Performance!$F$1)&amp;")"</f>
        <v>59
(2026)</v>
      </c>
      <c r="Y28" s="184">
        <f>Performance!H28</f>
        <v>810700.00000000012</v>
      </c>
      <c r="Z28" s="183">
        <f>Y28/Performance!$C28</f>
        <v>7.0333420240360447E-2</v>
      </c>
      <c r="AA28" s="192" t="str">
        <f>ROUND(Performance!H81, 0)&amp; CHAR(10) &amp;"("&amp;IF(Performance!H134&gt;Performance!H187, "3yr avg", Performance!$F$1)&amp;")"</f>
        <v>649
(2026)</v>
      </c>
      <c r="AB28" s="182">
        <f>Performance!K28</f>
        <v>703233.12500000012</v>
      </c>
      <c r="AC28" s="183">
        <f>AB28/Performance!$C28</f>
        <v>6.1009980149953041E-2</v>
      </c>
      <c r="AD28" s="203" t="str">
        <f>ROUND(IF(Performance!K134&gt;Performance!K187, AVERAGE(Outcomes!V31, Outcomes!V84, Outcomes!V137), Outcomes!V31), 0)&amp; CHAR(10) &amp;"("&amp;IF(Performance!K134&gt;Performance!K187, "3yr avg", Performance!$F$1)&amp;")"</f>
        <v>305
(2026)</v>
      </c>
      <c r="AE28" s="199">
        <f>Performance!K81</f>
        <v>401.84750000000008</v>
      </c>
      <c r="AF28" s="182">
        <f>Performance!L28</f>
        <v>1073867.0833333333</v>
      </c>
      <c r="AG28" s="183">
        <f>AF28/Performance!$C28</f>
        <v>9.3164851183389033E-2</v>
      </c>
      <c r="AH28" s="203" t="str">
        <f>ROUND(IF(Performance!L134&gt;Performance!L187, AVERAGE(Outcomes!Z31, Outcomes!Z84, Outcomes!Z137), Outcomes!Z31), 0)&amp; CHAR(10) &amp;"("&amp;IF(Performance!L134&gt;Performance!L187, "3yr avg", Performance!$F$1)&amp;")"</f>
        <v>229
(3yr avg)</v>
      </c>
      <c r="AI28" s="199">
        <f>Performance!L81</f>
        <v>306.81916666666666</v>
      </c>
      <c r="AJ28" s="182">
        <f>Performance!M28</f>
        <v>0</v>
      </c>
      <c r="AK28" s="183">
        <f>AJ28/Performance!$C28</f>
        <v>0</v>
      </c>
      <c r="AL28" s="203" t="str">
        <f>ROUND(IF(Performance!M134&gt;Performance!M187, AVERAGE(Outcomes!AD31, Outcomes!AD84, Outcomes!AD137), Outcomes!AD31), 0)&amp; CHAR(10) &amp;"("&amp;IF(Performance!M134&gt;Performance!M187, "3yr avg", Performance!$F$1)&amp;")"</f>
        <v>0
(2026)</v>
      </c>
      <c r="AM28" s="199">
        <f>Performance!M81</f>
        <v>0</v>
      </c>
      <c r="AN28" s="182">
        <f>Performance!N28</f>
        <v>0</v>
      </c>
      <c r="AO28" s="183">
        <f>AN28/Performance!$C28</f>
        <v>0</v>
      </c>
      <c r="AP28" s="203" t="str">
        <f>ROUND(IF(Performance!N134&gt;Performance!N187, AVERAGE(Outcomes!AH31, Outcomes!AH84, Outcomes!AH137), Outcomes!AH31), 0)&amp; CHAR(10) &amp;"("&amp;IF(Performance!N134&gt;Performance!N187, "3yr avg", Performance!$F$1)&amp;")"</f>
        <v>0
(2026)</v>
      </c>
      <c r="AQ28" s="199">
        <f>Performance!N81</f>
        <v>0</v>
      </c>
      <c r="AR28" s="182">
        <f>Performance!O28</f>
        <v>2690975</v>
      </c>
      <c r="AS28" s="183">
        <f>AR28/Performance!$C28</f>
        <v>0.23345932592981861</v>
      </c>
      <c r="AT28" s="203" t="str">
        <f>ROUND(IF(Performance!O134&gt;Performance!O187, AVERAGE(Outcomes!AL31, Outcomes!AL84, Outcomes!AL137), Outcomes!AL31), 0)&amp; CHAR(10) &amp;"("&amp;IF(Performance!O134&gt;Performance!O187, "3yr avg", Performance!$F$1)&amp;")"</f>
        <v>543
(3yr avg)</v>
      </c>
      <c r="AU28" s="199">
        <f>Performance!O81</f>
        <v>768.85</v>
      </c>
      <c r="AV28" s="182">
        <f>Performance!P28</f>
        <v>1121036.2500000002</v>
      </c>
      <c r="AW28" s="183">
        <f>AV28/Performance!$C28</f>
        <v>9.7257078667728855E-2</v>
      </c>
      <c r="AX28" s="203" t="str">
        <f>ROUND(IF(Performance!P134&gt;Performance!P187, AVERAGE(Outcomes!AP31, Outcomes!AP84, Outcomes!AP137), Outcomes!AP31), 0)&amp; CHAR(10) &amp;"("&amp;IF(Performance!P134&gt;Performance!P187, "3yr avg", Performance!$F$1)&amp;")"</f>
        <v>162
(3yr avg)</v>
      </c>
      <c r="AY28" s="199">
        <f>Performance!P81</f>
        <v>249.1191666666667</v>
      </c>
      <c r="AZ28" s="182">
        <f>Performance!Q28</f>
        <v>0</v>
      </c>
      <c r="BA28" s="183">
        <f>AZ28/Performance!$C28</f>
        <v>0</v>
      </c>
      <c r="BB28" s="203" t="str">
        <f>ROUND(IF(Performance!Q134&gt;Performance!Q187, AVERAGE(Outcomes!AT31, Outcomes!AT84, Outcomes!AT137), Outcomes!AT31), 0)&amp; CHAR(10) &amp;"("&amp;IF(Performance!Q134&gt;Performance!Q187, "3yr avg", Performance!$F$1)&amp;")"</f>
        <v>0
(2026)</v>
      </c>
      <c r="BC28" s="199">
        <f>Performance!Q81</f>
        <v>0</v>
      </c>
      <c r="BD28" s="182">
        <f>Performance!R28</f>
        <v>0</v>
      </c>
      <c r="BE28" s="183">
        <f>BD28/Performance!$C28</f>
        <v>0</v>
      </c>
      <c r="BF28" s="203" t="str">
        <f>ROUND(IF(Performance!R134&gt;Performance!R187, AVERAGE(Outcomes!AX31, Outcomes!AX84, Outcomes!AX137), Outcomes!AX31), 0)&amp; CHAR(10) &amp;"("&amp;IF(Performance!R134&gt;Performance!R187, "3yr avg", Performance!$F$1)&amp;")"</f>
        <v>0
(2026)</v>
      </c>
      <c r="BG28" s="199">
        <f>Performance!R81</f>
        <v>0</v>
      </c>
      <c r="BH28" s="182">
        <f>Performance!S28</f>
        <v>11653.333333333334</v>
      </c>
      <c r="BI28" s="183">
        <f>BH28/Performance!$C28</f>
        <v>1.0110013451761857E-3</v>
      </c>
      <c r="BJ28" s="203" t="str">
        <f>ROUND(IF(Performance!S134&gt;Performance!S187, AVERAGE(Outcomes!BB31, Outcomes!BB84, Outcomes!BB137), Outcomes!BB31), 0)&amp; CHAR(10) &amp;"("&amp;IF(Performance!S134&gt;Performance!S187, "3yr avg", Performance!$F$1)&amp;")"</f>
        <v>27
(3yr avg)</v>
      </c>
      <c r="BK28" s="182">
        <f>Performance!T28</f>
        <v>47293.750000000007</v>
      </c>
      <c r="BL28" s="183">
        <f>BK28/Performance!$C28</f>
        <v>4.1030358868786813E-3</v>
      </c>
      <c r="BM28" s="203" t="str">
        <f>ROUND(IF(Performance!T134&gt;Performance!T187, AVERAGE(Outcomes!BC31, Outcomes!BC84, Outcomes!BC137), Outcomes!BC31), 0)&amp; CHAR(10) &amp;"("&amp;IF(Performance!T134&gt;Performance!T187, "3yr avg", Performance!$F$1)&amp;")"</f>
        <v>54
(3yr avg)</v>
      </c>
      <c r="BN28" s="182">
        <f>Performance!U28</f>
        <v>0</v>
      </c>
      <c r="BO28" s="183">
        <f>BN28/Performance!$C28</f>
        <v>0</v>
      </c>
      <c r="BP28" s="203" t="str">
        <f>ROUND(IF(Performance!U134&gt;Performance!U187, AVERAGE(Outcomes!BD31, Outcomes!BD84, Outcomes!BD137), Outcomes!BD31), 0)&amp; CHAR(10) &amp;"("&amp;IF(Performance!U134&gt;Performance!U187, "3yr avg", Performance!$F$1)&amp;")"</f>
        <v>0
(2026)</v>
      </c>
    </row>
    <row r="29" spans="1:68" ht="34.9" customHeight="1">
      <c r="A29" s="186" t="s">
        <v>94</v>
      </c>
      <c r="B29" s="181"/>
      <c r="C29" s="187">
        <f>Performance!D29</f>
        <v>6265000</v>
      </c>
      <c r="D29" s="188">
        <f>C29/Performance!$C29</f>
        <v>0.27340650404512629</v>
      </c>
      <c r="E29" s="201" t="str">
        <f>ROUND(IF(Performance!D135&gt;Performance!D188, AVERAGE(Outcomes!C32,Outcomes!C85,Outcomes!C138), Outcomes!C32), 0)&amp; CHAR(10) &amp;"("&amp;IF(Performance!D135&gt;Performance!D188, "3yr avg", Performance!$F$1)&amp;")"</f>
        <v>1790
(2026)</v>
      </c>
      <c r="F29" s="187">
        <f>Performance!E29</f>
        <v>5277363.4375</v>
      </c>
      <c r="G29" s="188">
        <f>F29/Performance!$C29</f>
        <v>0.23030574429727779</v>
      </c>
      <c r="H29" s="202" t="str">
        <f>ROUND(IF(Performance!E135&gt;Performance!E188, AVERAGE(Outcomes!D32, Outcomes!D85, Outcomes!D138), Outcomes!D32), 0)&amp; CHAR(10) &amp;"("&amp;IF(Performance!E135&gt;Performance!E188, "3yr avg", Performance!$F$1)&amp;")"</f>
        <v>1114
(2026)</v>
      </c>
      <c r="I29" s="205">
        <f>Performance!E82</f>
        <v>1507.818125</v>
      </c>
      <c r="J29" s="187">
        <f>Performance!F29</f>
        <v>0</v>
      </c>
      <c r="K29" s="188">
        <f>J29/Performance!$C29</f>
        <v>0</v>
      </c>
      <c r="L29" s="202" t="str">
        <f>ROUND(IF(Performance!F135&gt;Performance!F188, AVERAGE(Outcomes!H32, Outcomes!H85, Outcomes!H138), Outcomes!H32), 0)&amp; CHAR(10) &amp;"("&amp;IF(Performance!F135&gt;Performance!F188, "3yr avg", Performance!$F$1)&amp;")"</f>
        <v>0
(2026)</v>
      </c>
      <c r="M29" s="205">
        <f>Performance!F82</f>
        <v>0</v>
      </c>
      <c r="N29" s="189">
        <f>Performance!I29</f>
        <v>71016.874999999985</v>
      </c>
      <c r="O29" s="188">
        <f>N29/Performance!$C29</f>
        <v>3.099198008293651E-3</v>
      </c>
      <c r="P29" s="202" t="str">
        <f>ROUND(IF(Performance!I135&gt;Performance!I188, AVERAGE(Outcomes!N32, Outcomes!N85, Outcomes!N138), Outcomes!N32), 0)&amp; CHAR(10) &amp;"("&amp;IF(Performance!I135&gt;Performance!I188, "3yr avg", Performance!$F$1)&amp;")"</f>
        <v>56
(3yr avg)</v>
      </c>
      <c r="Q29" s="204">
        <f>Performance!I82</f>
        <v>71.016874999999985</v>
      </c>
      <c r="R29" s="189">
        <f>Performance!J29</f>
        <v>180662.50000000003</v>
      </c>
      <c r="S29" s="188">
        <f>R29/Performance!$C29</f>
        <v>7.8841664065526958E-3</v>
      </c>
      <c r="T29" s="202" t="str">
        <f>ROUND(IF(Performance!J135&gt;Performance!J188, AVERAGE(Outcomes!R32, Outcomes!R85, Outcomes!R138), Outcomes!R32), 0)&amp; CHAR(10) &amp;"("&amp;IF(Performance!J135&gt;Performance!J188, "3yr avg", Performance!$F$1)&amp;")"</f>
        <v>109
(2026)</v>
      </c>
      <c r="U29" s="204">
        <f>Performance!J82</f>
        <v>144.53000000000003</v>
      </c>
      <c r="V29" s="189">
        <f>Performance!G29</f>
        <v>38033.333333333328</v>
      </c>
      <c r="W29" s="188">
        <f>V29/Performance!$C29</f>
        <v>1.6597862256743233E-3</v>
      </c>
      <c r="X29" s="204" t="str">
        <f>ROUND(Performance!G82, 0)&amp; CHAR(10) &amp;"("&amp;IF(Performance!G135&gt;Performance!G188, "3yr avg", Performance!$F$1)&amp;")"</f>
        <v>38
(3yr avg)</v>
      </c>
      <c r="Y29" s="189">
        <f>Performance!H29</f>
        <v>510000</v>
      </c>
      <c r="Z29" s="188">
        <f>Y29/Performance!$C29</f>
        <v>2.2256554998086896E-2</v>
      </c>
      <c r="AA29" s="204" t="str">
        <f>ROUND(Performance!H82, 0)&amp; CHAR(10) &amp;"("&amp;IF(Performance!H135&gt;Performance!H188, "3yr avg", Performance!$F$1)&amp;")"</f>
        <v>408
(2026)</v>
      </c>
      <c r="AB29" s="187">
        <f>Performance!K29</f>
        <v>937815.52083333337</v>
      </c>
      <c r="AC29" s="188">
        <f>AB29/Performance!$C29</f>
        <v>4.0926554348012928E-2</v>
      </c>
      <c r="AD29" s="202" t="str">
        <f>ROUND(IF(Performance!K135&gt;Performance!K188, AVERAGE(Outcomes!V32, Outcomes!V85, Outcomes!V138), Outcomes!V32), 0)&amp; CHAR(10) &amp;"("&amp;IF(Performance!K135&gt;Performance!K188, "3yr avg", Performance!$F$1)&amp;")"</f>
        <v>376
(3yr avg)</v>
      </c>
      <c r="AE29" s="205">
        <f>Performance!K82</f>
        <v>535.89458333333334</v>
      </c>
      <c r="AF29" s="187">
        <f>Performance!L29</f>
        <v>2683120.416666667</v>
      </c>
      <c r="AG29" s="188">
        <f>AF29/Performance!$C29</f>
        <v>0.11709219043143432</v>
      </c>
      <c r="AH29" s="202" t="str">
        <f>ROUND(IF(Performance!L135&gt;Performance!L188, AVERAGE(Outcomes!Z32, Outcomes!Z85, Outcomes!Z138), Outcomes!Z32), 0)&amp; CHAR(10) &amp;"("&amp;IF(Performance!L135&gt;Performance!L188, "3yr avg", Performance!$F$1)&amp;")"</f>
        <v>523
(3yr avg)</v>
      </c>
      <c r="AI29" s="205">
        <f>Performance!L82</f>
        <v>766.60583333333341</v>
      </c>
      <c r="AJ29" s="187">
        <f>Performance!M29</f>
        <v>0</v>
      </c>
      <c r="AK29" s="188">
        <f>AJ29/Performance!$C29</f>
        <v>0</v>
      </c>
      <c r="AL29" s="202" t="str">
        <f>ROUND(IF(Performance!M135&gt;Performance!M188, AVERAGE(Outcomes!AD32, Outcomes!AD85, Outcomes!AD138), Outcomes!AD32), 0)&amp; CHAR(10) &amp;"("&amp;IF(Performance!M135&gt;Performance!M188, "3yr avg", Performance!$F$1)&amp;")"</f>
        <v>0
(2026)</v>
      </c>
      <c r="AM29" s="205">
        <f>Performance!M82</f>
        <v>0</v>
      </c>
      <c r="AN29" s="187">
        <f>Performance!N29</f>
        <v>0</v>
      </c>
      <c r="AO29" s="188">
        <f>AN29/Performance!$C29</f>
        <v>0</v>
      </c>
      <c r="AP29" s="202" t="str">
        <f>ROUND(IF(Performance!N135&gt;Performance!N188, AVERAGE(Outcomes!AH32, Outcomes!AH85, Outcomes!AH138), Outcomes!AH32), 0)&amp; CHAR(10) &amp;"("&amp;IF(Performance!N135&gt;Performance!N188, "3yr avg", Performance!$F$1)&amp;")"</f>
        <v>0
(2026)</v>
      </c>
      <c r="AQ29" s="205">
        <f>Performance!N82</f>
        <v>0</v>
      </c>
      <c r="AR29" s="187">
        <f>Performance!O29</f>
        <v>5409047.291666667</v>
      </c>
      <c r="AS29" s="188">
        <f>AR29/Performance!$C29</f>
        <v>0.2360524677141807</v>
      </c>
      <c r="AT29" s="202" t="str">
        <f>ROUND(IF(Performance!O135&gt;Performance!O188, AVERAGE(Outcomes!AL32, Outcomes!AL85, Outcomes!AL138), Outcomes!AL32), 0)&amp; CHAR(10) &amp;"("&amp;IF(Performance!O135&gt;Performance!O188, "3yr avg", Performance!$F$1)&amp;")"</f>
        <v>1102
(3yr avg)</v>
      </c>
      <c r="AU29" s="205">
        <f>Performance!O82</f>
        <v>1545.4420833333334</v>
      </c>
      <c r="AV29" s="187">
        <f>Performance!P29</f>
        <v>984697.50000000012</v>
      </c>
      <c r="AW29" s="188">
        <f>AV29/Performance!$C29</f>
        <v>4.2972498167115049E-2</v>
      </c>
      <c r="AX29" s="202" t="str">
        <f>ROUND(IF(Performance!P135&gt;Performance!P188, AVERAGE(Outcomes!AP32, Outcomes!AP85, Outcomes!AP138), Outcomes!AP32), 0)&amp; CHAR(10) &amp;"("&amp;IF(Performance!P135&gt;Performance!P188, "3yr avg", Performance!$F$1)&amp;")"</f>
        <v>155
(3yr avg)</v>
      </c>
      <c r="AY29" s="205">
        <f>Performance!P82</f>
        <v>218.82166666666669</v>
      </c>
      <c r="AZ29" s="187">
        <f>Performance!Q29</f>
        <v>54250</v>
      </c>
      <c r="BA29" s="188">
        <f>AZ29/Performance!$C29</f>
        <v>2.3674864875415963E-3</v>
      </c>
      <c r="BB29" s="202" t="str">
        <f>ROUND(IF(Performance!Q135&gt;Performance!Q188, AVERAGE(Outcomes!AT32, Outcomes!AT85, Outcomes!AT138), Outcomes!AT32), 0)&amp; CHAR(10) &amp;"("&amp;IF(Performance!Q135&gt;Performance!Q188, "3yr avg", Performance!$F$1)&amp;")"</f>
        <v>10
(2026)</v>
      </c>
      <c r="BC29" s="205">
        <f>Performance!Q82</f>
        <v>15.5</v>
      </c>
      <c r="BD29" s="187">
        <f>Performance!R29</f>
        <v>466996.875</v>
      </c>
      <c r="BE29" s="188">
        <f>BD29/Performance!$C29</f>
        <v>2.0379885553671005E-2</v>
      </c>
      <c r="BF29" s="202" t="str">
        <f>ROUND(IF(Performance!R135&gt;Performance!R188, AVERAGE(Outcomes!AX32, Outcomes!AX85, Outcomes!AX138), Outcomes!AX32), 0)&amp; CHAR(10) &amp;"("&amp;IF(Performance!R135&gt;Performance!R188, "3yr avg", Performance!$F$1)&amp;")"</f>
        <v>68
(3yr avg)</v>
      </c>
      <c r="BG29" s="205">
        <f>Performance!R82</f>
        <v>103.77708333333334</v>
      </c>
      <c r="BH29" s="187">
        <f>Performance!S29</f>
        <v>11634.396666666666</v>
      </c>
      <c r="BI29" s="188">
        <f>BH29/Performance!$C29</f>
        <v>5.0772860643377553E-4</v>
      </c>
      <c r="BJ29" s="202" t="str">
        <f>ROUND(IF(Performance!S135&gt;Performance!S188, AVERAGE(Outcomes!BB32, Outcomes!BB85, Outcomes!BB138), Outcomes!BB32), 0)&amp; CHAR(10) &amp;"("&amp;IF(Performance!S135&gt;Performance!S188, "3yr avg", Performance!$F$1)&amp;")"</f>
        <v>27
(3yr avg)</v>
      </c>
      <c r="BK29" s="187">
        <f>Performance!T29</f>
        <v>24959.375000000004</v>
      </c>
      <c r="BL29" s="188">
        <f>BK29/Performance!$C29</f>
        <v>1.089234710598775E-3</v>
      </c>
      <c r="BM29" s="202" t="str">
        <f>ROUND(IF(Performance!T135&gt;Performance!T188, AVERAGE(Outcomes!BC32, Outcomes!BC85, Outcomes!BC138), Outcomes!BC32), 0)&amp; CHAR(10) &amp;"("&amp;IF(Performance!T135&gt;Performance!T188, "3yr avg", Performance!$F$1)&amp;")"</f>
        <v>29
(3yr avg)</v>
      </c>
      <c r="BN29" s="187">
        <f>Performance!U29</f>
        <v>0</v>
      </c>
      <c r="BO29" s="188">
        <f>BN29/Performance!$C29</f>
        <v>0</v>
      </c>
      <c r="BP29" s="202" t="str">
        <f>ROUND(IF(Performance!U135&gt;Performance!U188, AVERAGE(Outcomes!BD32, Outcomes!BD85, Outcomes!BD138), Outcomes!BD32), 0)&amp; CHAR(10) &amp;"("&amp;IF(Performance!U135&gt;Performance!U188, "3yr avg", Performance!$F$1)&amp;")"</f>
        <v>0
(2026)</v>
      </c>
    </row>
    <row r="30" spans="1:68" ht="34.9" customHeight="1">
      <c r="A30" s="180" t="s">
        <v>96</v>
      </c>
      <c r="B30" s="181"/>
      <c r="C30" s="182">
        <f>Performance!D30</f>
        <v>3055500</v>
      </c>
      <c r="D30" s="183">
        <f>C30/Performance!$C30</f>
        <v>0.15195186016010931</v>
      </c>
      <c r="E30" s="195" t="str">
        <f>ROUND(IF(Performance!D136&gt;Performance!D189, AVERAGE(Outcomes!C33,Outcomes!C86,Outcomes!C139), Outcomes!C33), 0)&amp; CHAR(10) &amp;"("&amp;IF(Performance!D136&gt;Performance!D189, "3yr avg", Performance!$F$1)&amp;")"</f>
        <v>873
(2026)</v>
      </c>
      <c r="F30" s="182">
        <f>Performance!E30</f>
        <v>2059489.6875</v>
      </c>
      <c r="G30" s="183">
        <f>F30/Performance!$C30</f>
        <v>0.10241966584722213</v>
      </c>
      <c r="H30" s="203" t="str">
        <f>ROUND(IF(Performance!E136&gt;Performance!E189, AVERAGE(Outcomes!D33, Outcomes!D86, Outcomes!D139), Outcomes!D33), 0)&amp; CHAR(10) &amp;"("&amp;IF(Performance!E136&gt;Performance!E189, "3yr avg", Performance!$F$1)&amp;")"</f>
        <v>443
(2026)</v>
      </c>
      <c r="I30" s="199">
        <f>Performance!E83</f>
        <v>588.42562499999997</v>
      </c>
      <c r="J30" s="182">
        <f>Performance!F30</f>
        <v>0</v>
      </c>
      <c r="K30" s="183">
        <f>J30/Performance!$C30</f>
        <v>0</v>
      </c>
      <c r="L30" s="203" t="str">
        <f>ROUND(IF(Performance!F136&gt;Performance!F189, AVERAGE(Outcomes!H33, Outcomes!H86, Outcomes!H139), Outcomes!H33), 0)&amp; CHAR(10) &amp;"("&amp;IF(Performance!F136&gt;Performance!F189, "3yr avg", Performance!$F$1)&amp;")"</f>
        <v>0
(2026)</v>
      </c>
      <c r="M30" s="199">
        <f>Performance!F83</f>
        <v>0</v>
      </c>
      <c r="N30" s="184">
        <f>Performance!I30</f>
        <v>6500</v>
      </c>
      <c r="O30" s="183">
        <f>N30/Performance!$C30</f>
        <v>3.232489252301458E-4</v>
      </c>
      <c r="P30" s="203" t="str">
        <f>ROUND(IF(Performance!I136&gt;Performance!I189, AVERAGE(Outcomes!N33, Outcomes!N86, Outcomes!N139), Outcomes!N33), 0)&amp; CHAR(10) &amp;"("&amp;IF(Performance!I136&gt;Performance!I189, "3yr avg", Performance!$F$1)&amp;")"</f>
        <v>4
(2026)</v>
      </c>
      <c r="Q30" s="192">
        <f>Performance!I83</f>
        <v>6.5</v>
      </c>
      <c r="R30" s="184">
        <f>Performance!J30</f>
        <v>9309.375</v>
      </c>
      <c r="S30" s="183">
        <f>R30/Performance!$C30</f>
        <v>4.6296084050990592E-4</v>
      </c>
      <c r="T30" s="200" t="str">
        <f>ROUND(IF(Performance!J136&gt;Performance!J189, AVERAGE(Outcomes!R33, Outcomes!R86, Outcomes!R139), Outcomes!R33), 0)&amp; CHAR(10) &amp;"("&amp;IF(Performance!J136&gt;Performance!J189, "3yr avg", Performance!$F$1)&amp;")"</f>
        <v>5
(2026)</v>
      </c>
      <c r="U30" s="192">
        <f>Performance!J83</f>
        <v>7.4475000000000007</v>
      </c>
      <c r="V30" s="184">
        <f>Performance!G30</f>
        <v>69000</v>
      </c>
      <c r="W30" s="183">
        <f>V30/Performance!$C30</f>
        <v>3.4314116678277017E-3</v>
      </c>
      <c r="X30" s="192" t="str">
        <f>ROUND(Performance!G83, 0)&amp; CHAR(10) &amp;"("&amp;IF(Performance!G136&gt;Performance!G189, "3yr avg", Performance!$F$1)&amp;")"</f>
        <v>69
(2026)</v>
      </c>
      <c r="Y30" s="184">
        <f>Performance!H30</f>
        <v>539597.91666666663</v>
      </c>
      <c r="Z30" s="183">
        <f>Y30/Performance!$C30</f>
        <v>2.6834530249065503E-2</v>
      </c>
      <c r="AA30" s="192" t="str">
        <f>ROUND(Performance!H83, 0)&amp; CHAR(10) &amp;"("&amp;IF(Performance!H136&gt;Performance!H189, "3yr avg", Performance!$F$1)&amp;")"</f>
        <v>432
(3yr avg)</v>
      </c>
      <c r="AB30" s="182">
        <f>Performance!K30</f>
        <v>4871809.6875</v>
      </c>
      <c r="AC30" s="183">
        <f>AB30/Performance!$C30</f>
        <v>0.24227803775541346</v>
      </c>
      <c r="AD30" s="203" t="str">
        <f>ROUND(IF(Performance!K136&gt;Performance!K189, AVERAGE(Outcomes!V33, Outcomes!V86, Outcomes!V139), Outcomes!V33), 0)&amp; CHAR(10) &amp;"("&amp;IF(Performance!K136&gt;Performance!K189, "3yr avg", Performance!$F$1)&amp;")"</f>
        <v>1533
(3yr avg)</v>
      </c>
      <c r="AE30" s="199">
        <f>Performance!K83</f>
        <v>2783.8912500000001</v>
      </c>
      <c r="AF30" s="182">
        <f>Performance!L30</f>
        <v>3015710.1041666665</v>
      </c>
      <c r="AG30" s="183">
        <f>AF30/Performance!$C30</f>
        <v>0.14997308461193323</v>
      </c>
      <c r="AH30" s="203" t="str">
        <f>ROUND(IF(Performance!L136&gt;Performance!L189, AVERAGE(Outcomes!Z33, Outcomes!Z86, Outcomes!Z139), Outcomes!Z33), 0)&amp; CHAR(10) &amp;"("&amp;IF(Performance!L136&gt;Performance!L189, "3yr avg", Performance!$F$1)&amp;")"</f>
        <v>576
(3yr avg)</v>
      </c>
      <c r="AI30" s="199">
        <f>Performance!L83</f>
        <v>861.63145833333328</v>
      </c>
      <c r="AJ30" s="182">
        <f>Performance!M30</f>
        <v>0</v>
      </c>
      <c r="AK30" s="183">
        <f>AJ30/Performance!$C30</f>
        <v>0</v>
      </c>
      <c r="AL30" s="203" t="str">
        <f>ROUND(IF(Performance!M136&gt;Performance!M189, AVERAGE(Outcomes!AD33, Outcomes!AD86, Outcomes!AD139), Outcomes!AD33), 0)&amp; CHAR(10) &amp;"("&amp;IF(Performance!M136&gt;Performance!M189, "3yr avg", Performance!$F$1)&amp;")"</f>
        <v>0
(2026)</v>
      </c>
      <c r="AM30" s="199">
        <f>Performance!M83</f>
        <v>0</v>
      </c>
      <c r="AN30" s="182">
        <f>Performance!N30</f>
        <v>0</v>
      </c>
      <c r="AO30" s="183">
        <f>AN30/Performance!$C30</f>
        <v>0</v>
      </c>
      <c r="AP30" s="203" t="str">
        <f>ROUND(IF(Performance!N136&gt;Performance!N189, AVERAGE(Outcomes!AH33, Outcomes!AH86, Outcomes!AH139), Outcomes!AH33), 0)&amp; CHAR(10) &amp;"("&amp;IF(Performance!N136&gt;Performance!N189, "3yr avg", Performance!$F$1)&amp;")"</f>
        <v>0
(2026)</v>
      </c>
      <c r="AQ30" s="199">
        <f>Performance!N83</f>
        <v>0</v>
      </c>
      <c r="AR30" s="182">
        <f>Performance!O30</f>
        <v>4309958.333333334</v>
      </c>
      <c r="AS30" s="183">
        <f>AR30/Performance!$C30</f>
        <v>0.2143368306210324</v>
      </c>
      <c r="AT30" s="203" t="str">
        <f>ROUND(IF(Performance!O136&gt;Performance!O189, AVERAGE(Outcomes!AL33, Outcomes!AL86, Outcomes!AL139), Outcomes!AL33), 0)&amp; CHAR(10) &amp;"("&amp;IF(Performance!O136&gt;Performance!O189, "3yr avg", Performance!$F$1)&amp;")"</f>
        <v>821
(3yr avg)</v>
      </c>
      <c r="AU30" s="199">
        <f>Performance!O83</f>
        <v>1231.4166666666667</v>
      </c>
      <c r="AV30" s="182">
        <f>Performance!P30</f>
        <v>2045771.2499999998</v>
      </c>
      <c r="AW30" s="183">
        <f>AV30/Performance!$C30</f>
        <v>0.10173743966603567</v>
      </c>
      <c r="AX30" s="203" t="str">
        <f>ROUND(IF(Performance!P136&gt;Performance!P189, AVERAGE(Outcomes!AP33, Outcomes!AP86, Outcomes!AP139), Outcomes!AP33), 0)&amp; CHAR(10) &amp;"("&amp;IF(Performance!P136&gt;Performance!P189, "3yr avg", Performance!$F$1)&amp;")"</f>
        <v>300
(3yr avg)</v>
      </c>
      <c r="AY30" s="199">
        <f>Performance!P83</f>
        <v>454.61583333333328</v>
      </c>
      <c r="AZ30" s="182">
        <f>Performance!Q30</f>
        <v>0</v>
      </c>
      <c r="BA30" s="183">
        <f>AZ30/Performance!$C30</f>
        <v>0</v>
      </c>
      <c r="BB30" s="203" t="str">
        <f>ROUND(IF(Performance!Q136&gt;Performance!Q189, AVERAGE(Outcomes!AT33, Outcomes!AT86, Outcomes!AT139), Outcomes!AT33), 0)&amp; CHAR(10) &amp;"("&amp;IF(Performance!Q136&gt;Performance!Q189, "3yr avg", Performance!$F$1)&amp;")"</f>
        <v>0
(2026)</v>
      </c>
      <c r="BC30" s="199">
        <f>Performance!Q83</f>
        <v>0</v>
      </c>
      <c r="BD30" s="182">
        <f>Performance!R30</f>
        <v>0</v>
      </c>
      <c r="BE30" s="183">
        <f>BD30/Performance!$C30</f>
        <v>0</v>
      </c>
      <c r="BF30" s="203" t="str">
        <f>ROUND(IF(Performance!R136&gt;Performance!R189, AVERAGE(Outcomes!AX33, Outcomes!AX86, Outcomes!AX139), Outcomes!AX33), 0)&amp; CHAR(10) &amp;"("&amp;IF(Performance!R136&gt;Performance!R189, "3yr avg", Performance!$F$1)&amp;")"</f>
        <v>0
(2026)</v>
      </c>
      <c r="BG30" s="199">
        <f>Performance!R83</f>
        <v>0</v>
      </c>
      <c r="BH30" s="182">
        <f>Performance!S30</f>
        <v>19529.165833333333</v>
      </c>
      <c r="BI30" s="183">
        <f>BH30/Performance!$C30</f>
        <v>9.7119721019481298E-4</v>
      </c>
      <c r="BJ30" s="203" t="str">
        <f>ROUND(IF(Performance!S136&gt;Performance!S189, AVERAGE(Outcomes!BB33, Outcomes!BB86, Outcomes!BB139), Outcomes!BB33), 0)&amp; CHAR(10) &amp;"("&amp;IF(Performance!S136&gt;Performance!S189, "3yr avg", Performance!$F$1)&amp;")"</f>
        <v>45
(3yr avg)</v>
      </c>
      <c r="BK30" s="182">
        <f>Performance!T30</f>
        <v>106166.66666666666</v>
      </c>
      <c r="BL30" s="183">
        <f>BK30/Performance!$C30</f>
        <v>5.2797324454257142E-3</v>
      </c>
      <c r="BM30" s="203" t="str">
        <f>ROUND(IF(Performance!T136&gt;Performance!T189, AVERAGE(Outcomes!BC33, Outcomes!BC86, Outcomes!BC139), Outcomes!BC33), 0)&amp; CHAR(10) &amp;"("&amp;IF(Performance!T136&gt;Performance!T189, "3yr avg", Performance!$F$1)&amp;")"</f>
        <v>121
(3yr avg)</v>
      </c>
      <c r="BN30" s="182">
        <f>Performance!U30</f>
        <v>0</v>
      </c>
      <c r="BO30" s="183">
        <f>BN30/Performance!$C30</f>
        <v>0</v>
      </c>
      <c r="BP30" s="203" t="str">
        <f>ROUND(IF(Performance!U136&gt;Performance!U189, AVERAGE(Outcomes!BD33, Outcomes!BD86, Outcomes!BD139), Outcomes!BD33), 0)&amp; CHAR(10) &amp;"("&amp;IF(Performance!U136&gt;Performance!U189, "3yr avg", Performance!$F$1)&amp;")"</f>
        <v>0
(2026)</v>
      </c>
    </row>
    <row r="31" spans="1:68" ht="34.9" customHeight="1">
      <c r="A31" s="186" t="s">
        <v>98</v>
      </c>
      <c r="B31" s="181"/>
      <c r="C31" s="187">
        <f>Performance!D31</f>
        <v>28619500</v>
      </c>
      <c r="D31" s="188">
        <f>C31/Performance!$C31</f>
        <v>0.25453355665029853</v>
      </c>
      <c r="E31" s="201" t="str">
        <f>ROUND(IF(Performance!D137&gt;Performance!D190, AVERAGE(Outcomes!C34,Outcomes!C87,Outcomes!C140), Outcomes!C34), 0)&amp; CHAR(10) &amp;"("&amp;IF(Performance!D137&gt;Performance!D190, "3yr avg", Performance!$F$1)&amp;")"</f>
        <v>8177
(2026)</v>
      </c>
      <c r="F31" s="187">
        <f>Performance!E31</f>
        <v>29785380.624999996</v>
      </c>
      <c r="G31" s="188">
        <f>F31/Performance!$C31</f>
        <v>0.26490256177306171</v>
      </c>
      <c r="H31" s="202" t="str">
        <f>ROUND(IF(Performance!E137&gt;Performance!E190, AVERAGE(Outcomes!D34, Outcomes!D87, Outcomes!D140), Outcomes!D34), 0)&amp; CHAR(10) &amp;"("&amp;IF(Performance!E137&gt;Performance!E190, "3yr avg", Performance!$F$1)&amp;")"</f>
        <v>6486
(2026)</v>
      </c>
      <c r="I31" s="205">
        <f>Performance!E84</f>
        <v>8510.1087499999994</v>
      </c>
      <c r="J31" s="187">
        <f>Performance!F31</f>
        <v>0</v>
      </c>
      <c r="K31" s="188">
        <f>J31/Performance!$C31</f>
        <v>0</v>
      </c>
      <c r="L31" s="202" t="str">
        <f>ROUND(IF(Performance!F137&gt;Performance!F190, AVERAGE(Outcomes!H34, Outcomes!H87, Outcomes!H140), Outcomes!H34), 0)&amp; CHAR(10) &amp;"("&amp;IF(Performance!F137&gt;Performance!F190, "3yr avg", Performance!$F$1)&amp;")"</f>
        <v>0
(2026)</v>
      </c>
      <c r="M31" s="205">
        <f>Performance!F84</f>
        <v>0</v>
      </c>
      <c r="N31" s="189">
        <f>Performance!I31</f>
        <v>17545</v>
      </c>
      <c r="O31" s="188">
        <f>N31/Performance!$C31</f>
        <v>1.5604015623716302E-4</v>
      </c>
      <c r="P31" s="202" t="str">
        <f>ROUND(IF(Performance!I137&gt;Performance!I190, AVERAGE(Outcomes!N34, Outcomes!N87, Outcomes!N140), Outcomes!N34), 0)&amp; CHAR(10) &amp;"("&amp;IF(Performance!I137&gt;Performance!I190, "3yr avg", Performance!$F$1)&amp;")"</f>
        <v>16
(2026)</v>
      </c>
      <c r="Q31" s="204">
        <f>Performance!I84</f>
        <v>17.545000000000002</v>
      </c>
      <c r="R31" s="189">
        <f>Performance!J31</f>
        <v>399300</v>
      </c>
      <c r="S31" s="188">
        <f>R31/Performance!$C31</f>
        <v>3.5512587281561242E-3</v>
      </c>
      <c r="T31" s="202" t="str">
        <f>ROUND(IF(Performance!J137&gt;Performance!J190, AVERAGE(Outcomes!R34, Outcomes!R87, Outcomes!R140), Outcomes!R34), 0)&amp; CHAR(10) &amp;"("&amp;IF(Performance!J137&gt;Performance!J190, "3yr avg", Performance!$F$1)&amp;")"</f>
        <v>241
(2026)</v>
      </c>
      <c r="U31" s="204">
        <f>Performance!J84</f>
        <v>319.44</v>
      </c>
      <c r="V31" s="189">
        <f>Performance!G31</f>
        <v>0</v>
      </c>
      <c r="W31" s="188">
        <f>V31/Performance!$C31</f>
        <v>0</v>
      </c>
      <c r="X31" s="204" t="str">
        <f>ROUND(Performance!G84, 0)&amp; CHAR(10) &amp;"("&amp;IF(Performance!G137&gt;Performance!G190, "3yr avg", Performance!$F$1)&amp;")"</f>
        <v>0
(2026)</v>
      </c>
      <c r="Y31" s="189">
        <f>Performance!H31</f>
        <v>723750</v>
      </c>
      <c r="Z31" s="188">
        <f>Y31/Performance!$C31</f>
        <v>6.4368232018607429E-3</v>
      </c>
      <c r="AA31" s="204" t="str">
        <f>ROUND(Performance!H84, 0)&amp; CHAR(10) &amp;"("&amp;IF(Performance!H137&gt;Performance!H190, "3yr avg", Performance!$F$1)&amp;")"</f>
        <v>579
(2026)</v>
      </c>
      <c r="AB31" s="187">
        <f>Performance!K31</f>
        <v>2404934.21875</v>
      </c>
      <c r="AC31" s="188">
        <f>AB31/Performance!$C31</f>
        <v>2.1388789469013941E-2</v>
      </c>
      <c r="AD31" s="202" t="str">
        <f>ROUND(IF(Performance!K137&gt;Performance!K190, AVERAGE(Outcomes!V34, Outcomes!V87, Outcomes!V140), Outcomes!V34), 0)&amp; CHAR(10) &amp;"("&amp;IF(Performance!K137&gt;Performance!K190, "3yr avg", Performance!$F$1)&amp;")"</f>
        <v>915
(3yr avg)</v>
      </c>
      <c r="AE31" s="205">
        <f>Performance!K84</f>
        <v>1374.2481250000001</v>
      </c>
      <c r="AF31" s="187">
        <f>Performance!L31</f>
        <v>5943577.5</v>
      </c>
      <c r="AG31" s="188">
        <f>AF31/Performance!$C31</f>
        <v>5.2860459487471465E-2</v>
      </c>
      <c r="AH31" s="202" t="str">
        <f>ROUND(IF(Performance!L137&gt;Performance!L190, AVERAGE(Outcomes!Z34, Outcomes!Z87, Outcomes!Z140), Outcomes!Z34), 0)&amp; CHAR(10) &amp;"("&amp;IF(Performance!L137&gt;Performance!L190, "3yr avg", Performance!$F$1)&amp;")"</f>
        <v>1190
(3yr avg)</v>
      </c>
      <c r="AI31" s="205">
        <f>Performance!L84</f>
        <v>1698.165</v>
      </c>
      <c r="AJ31" s="187">
        <f>Performance!M31</f>
        <v>136444.58333333331</v>
      </c>
      <c r="AK31" s="188">
        <f>AJ31/Performance!$C31</f>
        <v>1.21349866634642E-3</v>
      </c>
      <c r="AL31" s="202" t="str">
        <f>ROUND(IF(Performance!M137&gt;Performance!M190, AVERAGE(Outcomes!AD34, Outcomes!AD87, Outcomes!AD140), Outcomes!AD34), 0)&amp; CHAR(10) &amp;"("&amp;IF(Performance!M137&gt;Performance!M190, "3yr avg", Performance!$F$1)&amp;")"</f>
        <v>53
(3yr avg)</v>
      </c>
      <c r="AM31" s="205">
        <f>Performance!M84</f>
        <v>77.96833333333332</v>
      </c>
      <c r="AN31" s="187">
        <f>Performance!N31</f>
        <v>268922.5</v>
      </c>
      <c r="AO31" s="188">
        <f>AN31/Performance!$C31</f>
        <v>2.391718946462723E-3</v>
      </c>
      <c r="AP31" s="202" t="str">
        <f>ROUND(IF(Performance!N137&gt;Performance!N190, AVERAGE(Outcomes!AH34, Outcomes!AH87, Outcomes!AH140), Outcomes!AH34), 0)&amp; CHAR(10) &amp;"("&amp;IF(Performance!N137&gt;Performance!N190, "3yr avg", Performance!$F$1)&amp;")"</f>
        <v>51
(2026)</v>
      </c>
      <c r="AQ31" s="205">
        <f>Performance!N84</f>
        <v>76.835000000000008</v>
      </c>
      <c r="AR31" s="187">
        <f>Performance!O31</f>
        <v>33781041.875000007</v>
      </c>
      <c r="AS31" s="188">
        <f>AR31/Performance!$C31</f>
        <v>0.30043881744252765</v>
      </c>
      <c r="AT31" s="202" t="str">
        <f>ROUND(IF(Performance!O137&gt;Performance!O190, AVERAGE(Outcomes!AL34, Outcomes!AL87, Outcomes!AL140), Outcomes!AL34), 0)&amp; CHAR(10) &amp;"("&amp;IF(Performance!O137&gt;Performance!O190, "3yr avg", Performance!$F$1)&amp;")"</f>
        <v>7266
(2026)</v>
      </c>
      <c r="AU31" s="205">
        <f>Performance!O84</f>
        <v>9651.7262500000015</v>
      </c>
      <c r="AV31" s="187">
        <f>Performance!P31</f>
        <v>8074215.9375</v>
      </c>
      <c r="AW31" s="188">
        <f>AV31/Performance!$C31</f>
        <v>7.1809741600461205E-2</v>
      </c>
      <c r="AX31" s="202" t="str">
        <f>ROUND(IF(Performance!P137&gt;Performance!P190, AVERAGE(Outcomes!AP34, Outcomes!AP87, Outcomes!AP140), Outcomes!AP34), 0)&amp; CHAR(10) &amp;"("&amp;IF(Performance!P137&gt;Performance!P190, "3yr avg", Performance!$F$1)&amp;")"</f>
        <v>1204
(3yr avg)</v>
      </c>
      <c r="AY31" s="205">
        <f>Performance!P84</f>
        <v>1794.2702083333334</v>
      </c>
      <c r="AZ31" s="187">
        <f>Performance!Q31</f>
        <v>485043.85416666674</v>
      </c>
      <c r="BA31" s="188">
        <f>AZ31/Performance!$C31</f>
        <v>4.3138397712192871E-3</v>
      </c>
      <c r="BB31" s="202" t="str">
        <f>ROUND(IF(Performance!Q137&gt;Performance!Q190, AVERAGE(Outcomes!AT34, Outcomes!AT87, Outcomes!AT140), Outcomes!AT34), 0)&amp; CHAR(10) &amp;"("&amp;IF(Performance!Q137&gt;Performance!Q190, "3yr avg", Performance!$F$1)&amp;")"</f>
        <v>87
(3yr avg)</v>
      </c>
      <c r="BC31" s="205">
        <f>Performance!Q84</f>
        <v>138.58395833333336</v>
      </c>
      <c r="BD31" s="187">
        <f>Performance!R31</f>
        <v>1246387.5</v>
      </c>
      <c r="BE31" s="188">
        <f>BD31/Performance!$C31</f>
        <v>1.1085009987577488E-2</v>
      </c>
      <c r="BF31" s="202" t="str">
        <f>ROUND(IF(Performance!R137&gt;Performance!R190, AVERAGE(Outcomes!AX34, Outcomes!AX87, Outcomes!AX140), Outcomes!AX34), 0)&amp; CHAR(10) &amp;"("&amp;IF(Performance!R137&gt;Performance!R190, "3yr avg", Performance!$F$1)&amp;")"</f>
        <v>189
(2026)</v>
      </c>
      <c r="BG31" s="205">
        <f>Performance!R84</f>
        <v>276.97500000000002</v>
      </c>
      <c r="BH31" s="187">
        <f>Performance!S31</f>
        <v>33212</v>
      </c>
      <c r="BI31" s="188">
        <f>BH31/Performance!$C31</f>
        <v>2.9537792356504181E-4</v>
      </c>
      <c r="BJ31" s="202" t="str">
        <f>ROUND(IF(Performance!S137&gt;Performance!S190, AVERAGE(Outcomes!BB34, Outcomes!BB87, Outcomes!BB140), Outcomes!BB34), 0)&amp; CHAR(10) &amp;"("&amp;IF(Performance!S137&gt;Performance!S190, "3yr avg", Performance!$F$1)&amp;")"</f>
        <v>76
(2026)</v>
      </c>
      <c r="BK31" s="187">
        <f>Performance!T31</f>
        <v>519750</v>
      </c>
      <c r="BL31" s="188">
        <f>BK31/Performance!$C31</f>
        <v>4.6225061957404093E-3</v>
      </c>
      <c r="BM31" s="202" t="str">
        <f>ROUND(IF(Performance!T137&gt;Performance!T190, AVERAGE(Outcomes!BC34, Outcomes!BC87, Outcomes!BC140), Outcomes!BC34), 0)&amp; CHAR(10) &amp;"("&amp;IF(Performance!T137&gt;Performance!T190, "3yr avg", Performance!$F$1)&amp;")"</f>
        <v>594
(3yr avg)</v>
      </c>
      <c r="BN31" s="187">
        <f>Performance!U31</f>
        <v>0</v>
      </c>
      <c r="BO31" s="188">
        <f>BN31/Performance!$C31</f>
        <v>0</v>
      </c>
      <c r="BP31" s="202" t="str">
        <f>ROUND(IF(Performance!U137&gt;Performance!U190, AVERAGE(Outcomes!BD34, Outcomes!BD87, Outcomes!BD140), Outcomes!BD34), 0)&amp; CHAR(10) &amp;"("&amp;IF(Performance!U137&gt;Performance!U190, "3yr avg", Performance!$F$1)&amp;")"</f>
        <v>0
(2026)</v>
      </c>
    </row>
    <row r="32" spans="1:68" ht="34.9" customHeight="1">
      <c r="A32" s="180" t="s">
        <v>100</v>
      </c>
      <c r="B32" s="181"/>
      <c r="C32" s="182">
        <f>Performance!D32</f>
        <v>1547000</v>
      </c>
      <c r="D32" s="183">
        <f>C32/Performance!$C32</f>
        <v>0.11196857516652686</v>
      </c>
      <c r="E32" s="195" t="str">
        <f>ROUND(IF(Performance!D138&gt;Performance!D191, AVERAGE(Outcomes!C35,Outcomes!C88,Outcomes!C141), Outcomes!C35), 0)&amp; CHAR(10) &amp;"("&amp;IF(Performance!D138&gt;Performance!D191, "3yr avg", Performance!$F$1)&amp;")"</f>
        <v>442
(2026)</v>
      </c>
      <c r="F32" s="182">
        <f>Performance!E32</f>
        <v>3073146.5625</v>
      </c>
      <c r="G32" s="183">
        <f>F32/Performance!$C32</f>
        <v>0.22242782280609882</v>
      </c>
      <c r="H32" s="203" t="str">
        <f>ROUND(IF(Performance!E138&gt;Performance!E191, AVERAGE(Outcomes!D35, Outcomes!D88, Outcomes!D141), Outcomes!D35), 0)&amp; CHAR(10) &amp;"("&amp;IF(Performance!E138&gt;Performance!E191, "3yr avg", Performance!$F$1)&amp;")"</f>
        <v>653
(2026)</v>
      </c>
      <c r="I32" s="199">
        <f>Performance!E85</f>
        <v>878.041875</v>
      </c>
      <c r="J32" s="182">
        <f>Performance!F32</f>
        <v>0</v>
      </c>
      <c r="K32" s="183">
        <f>J32/Performance!$C32</f>
        <v>0</v>
      </c>
      <c r="L32" s="203" t="str">
        <f>ROUND(IF(Performance!F138&gt;Performance!F191, AVERAGE(Outcomes!H35, Outcomes!H88, Outcomes!H141), Outcomes!H35), 0)&amp; CHAR(10) &amp;"("&amp;IF(Performance!F138&gt;Performance!F191, "3yr avg", Performance!$F$1)&amp;")"</f>
        <v>0
(2026)</v>
      </c>
      <c r="M32" s="199">
        <f>Performance!F85</f>
        <v>0</v>
      </c>
      <c r="N32" s="184">
        <f>Performance!I32</f>
        <v>42396.25</v>
      </c>
      <c r="O32" s="183">
        <f>N32/Performance!$C32</f>
        <v>3.0685505526204682E-3</v>
      </c>
      <c r="P32" s="203" t="str">
        <f>ROUND(IF(Performance!I138&gt;Performance!I191, AVERAGE(Outcomes!N35, Outcomes!N88, Outcomes!N141), Outcomes!N35), 0)&amp; CHAR(10) &amp;"("&amp;IF(Performance!I138&gt;Performance!I191, "3yr avg", Performance!$F$1)&amp;")"</f>
        <v>27
(3yr avg)</v>
      </c>
      <c r="Q32" s="192">
        <f>Performance!I85</f>
        <v>42.396250000000002</v>
      </c>
      <c r="R32" s="184">
        <f>Performance!J32</f>
        <v>623131.25000000012</v>
      </c>
      <c r="S32" s="183">
        <f>R32/Performance!$C32</f>
        <v>4.5100916744820203E-2</v>
      </c>
      <c r="T32" s="200" t="str">
        <f>ROUND(IF(Performance!J138&gt;Performance!J191, AVERAGE(Outcomes!R35, Outcomes!R88, Outcomes!R141), Outcomes!R35), 0)&amp; CHAR(10) &amp;"("&amp;IF(Performance!J138&gt;Performance!J191, "3yr avg", Performance!$F$1)&amp;")"</f>
        <v>355
(2026)</v>
      </c>
      <c r="U32" s="192">
        <f>Performance!J85</f>
        <v>498.50500000000005</v>
      </c>
      <c r="V32" s="184">
        <f>Performance!G32</f>
        <v>26623.333333333332</v>
      </c>
      <c r="W32" s="183">
        <f>V32/Performance!$C32</f>
        <v>1.9269403358221288E-3</v>
      </c>
      <c r="X32" s="192" t="str">
        <f>ROUND(Performance!G85, 0)&amp; CHAR(10) &amp;"("&amp;IF(Performance!G138&gt;Performance!G191, "3yr avg", Performance!$F$1)&amp;")"</f>
        <v>27
(3yr avg)</v>
      </c>
      <c r="Y32" s="184">
        <f>Performance!H32</f>
        <v>283145.83333333331</v>
      </c>
      <c r="Z32" s="183">
        <f>Y32/Performance!$C32</f>
        <v>2.0493494196943903E-2</v>
      </c>
      <c r="AA32" s="192" t="str">
        <f>ROUND(Performance!H85, 0)&amp; CHAR(10) &amp;"("&amp;IF(Performance!H138&gt;Performance!H191, "3yr avg", Performance!$F$1)&amp;")"</f>
        <v>227
(3yr avg)</v>
      </c>
      <c r="AB32" s="182">
        <f>Performance!K32</f>
        <v>337583.75000000006</v>
      </c>
      <c r="AC32" s="183">
        <f>AB32/Performance!$C32</f>
        <v>2.4433595014138991E-2</v>
      </c>
      <c r="AD32" s="203" t="str">
        <f>ROUND(IF(Performance!K138&gt;Performance!K191, AVERAGE(Outcomes!V35, Outcomes!V88, Outcomes!V141), Outcomes!V35), 0)&amp; CHAR(10) &amp;"("&amp;IF(Performance!K138&gt;Performance!K191, "3yr avg", Performance!$F$1)&amp;")"</f>
        <v>134
(2026)</v>
      </c>
      <c r="AE32" s="199">
        <f>Performance!K85</f>
        <v>192.90500000000003</v>
      </c>
      <c r="AF32" s="182">
        <f>Performance!L32</f>
        <v>1462172.3958333333</v>
      </c>
      <c r="AG32" s="183">
        <f>AF32/Performance!$C32</f>
        <v>0.10582893329624127</v>
      </c>
      <c r="AH32" s="203" t="str">
        <f>ROUND(IF(Performance!L138&gt;Performance!L191, AVERAGE(Outcomes!Z35, Outcomes!Z88, Outcomes!Z141), Outcomes!Z35), 0)&amp; CHAR(10) &amp;"("&amp;IF(Performance!L138&gt;Performance!L191, "3yr avg", Performance!$F$1)&amp;")"</f>
        <v>273
(3yr avg)</v>
      </c>
      <c r="AI32" s="199">
        <f>Performance!L85</f>
        <v>417.76354166666664</v>
      </c>
      <c r="AJ32" s="182">
        <f>Performance!M32</f>
        <v>0</v>
      </c>
      <c r="AK32" s="183">
        <f>AJ32/Performance!$C32</f>
        <v>0</v>
      </c>
      <c r="AL32" s="203" t="str">
        <f>ROUND(IF(Performance!M138&gt;Performance!M191, AVERAGE(Outcomes!AD35, Outcomes!AD88, Outcomes!AD141), Outcomes!AD35), 0)&amp; CHAR(10) &amp;"("&amp;IF(Performance!M138&gt;Performance!M191, "3yr avg", Performance!$F$1)&amp;")"</f>
        <v>0
(2026)</v>
      </c>
      <c r="AM32" s="199">
        <f>Performance!M85</f>
        <v>0</v>
      </c>
      <c r="AN32" s="182">
        <f>Performance!N32</f>
        <v>56805</v>
      </c>
      <c r="AO32" s="183">
        <f>AN32/Performance!$C32</f>
        <v>4.1114252826984863E-3</v>
      </c>
      <c r="AP32" s="203" t="str">
        <f>ROUND(IF(Performance!N138&gt;Performance!N191, AVERAGE(Outcomes!AH35, Outcomes!AH88, Outcomes!AH141), Outcomes!AH35), 0)&amp; CHAR(10) &amp;"("&amp;IF(Performance!N138&gt;Performance!N191, "3yr avg", Performance!$F$1)&amp;")"</f>
        <v>11
(2026)</v>
      </c>
      <c r="AQ32" s="199">
        <f>Performance!N85</f>
        <v>16.23</v>
      </c>
      <c r="AR32" s="182">
        <f>Performance!O32</f>
        <v>3771425.0000000005</v>
      </c>
      <c r="AS32" s="183">
        <f>AR32/Performance!$C32</f>
        <v>0.27296773341785302</v>
      </c>
      <c r="AT32" s="203" t="str">
        <f>ROUND(IF(Performance!O138&gt;Performance!O191, AVERAGE(Outcomes!AL35, Outcomes!AL88, Outcomes!AL141), Outcomes!AL35), 0)&amp; CHAR(10) &amp;"("&amp;IF(Performance!O138&gt;Performance!O191, "3yr avg", Performance!$F$1)&amp;")"</f>
        <v>792
(3yr avg)</v>
      </c>
      <c r="AU32" s="199">
        <f>Performance!O85</f>
        <v>1077.5500000000002</v>
      </c>
      <c r="AV32" s="182">
        <f>Performance!P32</f>
        <v>2543371.8749999995</v>
      </c>
      <c r="AW32" s="183">
        <f>AV32/Performance!$C32</f>
        <v>0.18408385582570641</v>
      </c>
      <c r="AX32" s="203" t="str">
        <f>ROUND(IF(Performance!P138&gt;Performance!P191, AVERAGE(Outcomes!AP35, Outcomes!AP88, Outcomes!AP141), Outcomes!AP35), 0)&amp; CHAR(10) &amp;"("&amp;IF(Performance!P138&gt;Performance!P191, "3yr avg", Performance!$F$1)&amp;")"</f>
        <v>384
(3yr avg)</v>
      </c>
      <c r="AY32" s="199">
        <f>Performance!P85</f>
        <v>565.19374999999991</v>
      </c>
      <c r="AZ32" s="182">
        <f>Performance!Q32</f>
        <v>0</v>
      </c>
      <c r="BA32" s="183">
        <f>AZ32/Performance!$C32</f>
        <v>0</v>
      </c>
      <c r="BB32" s="203" t="str">
        <f>ROUND(IF(Performance!Q138&gt;Performance!Q191, AVERAGE(Outcomes!AT35, Outcomes!AT88, Outcomes!AT141), Outcomes!AT35), 0)&amp; CHAR(10) &amp;"("&amp;IF(Performance!Q138&gt;Performance!Q191, "3yr avg", Performance!$F$1)&amp;")"</f>
        <v>0
(2026)</v>
      </c>
      <c r="BC32" s="199">
        <f>Performance!Q85</f>
        <v>0</v>
      </c>
      <c r="BD32" s="182">
        <f>Performance!R32</f>
        <v>0</v>
      </c>
      <c r="BE32" s="183">
        <f>BD32/Performance!$C32</f>
        <v>0</v>
      </c>
      <c r="BF32" s="203" t="str">
        <f>ROUND(IF(Performance!R138&gt;Performance!R191, AVERAGE(Outcomes!AX35, Outcomes!AX88, Outcomes!AX141), Outcomes!AX35), 0)&amp; CHAR(10) &amp;"("&amp;IF(Performance!R138&gt;Performance!R191, "3yr avg", Performance!$F$1)&amp;")"</f>
        <v>0
(2026)</v>
      </c>
      <c r="BG32" s="199">
        <f>Performance!R85</f>
        <v>0</v>
      </c>
      <c r="BH32" s="182">
        <f>Performance!S32</f>
        <v>6992</v>
      </c>
      <c r="BI32" s="183">
        <f>BH32/Performance!$C32</f>
        <v>5.0606611348697861E-4</v>
      </c>
      <c r="BJ32" s="203" t="str">
        <f>ROUND(IF(Performance!S138&gt;Performance!S191, AVERAGE(Outcomes!BB35, Outcomes!BB88, Outcomes!BB141), Outcomes!BB35), 0)&amp; CHAR(10) &amp;"("&amp;IF(Performance!S138&gt;Performance!S191, "3yr avg", Performance!$F$1)&amp;")"</f>
        <v>16
(2026)</v>
      </c>
      <c r="BK32" s="182">
        <f>Performance!T32</f>
        <v>42583.333333333328</v>
      </c>
      <c r="BL32" s="183">
        <f>BK32/Performance!$C32</f>
        <v>3.0820912470424055E-3</v>
      </c>
      <c r="BM32" s="203" t="str">
        <f>ROUND(IF(Performance!T138&gt;Performance!T191, AVERAGE(Outcomes!BC35, Outcomes!BC88, Outcomes!BC141), Outcomes!BC35), 0)&amp; CHAR(10) &amp;"("&amp;IF(Performance!T138&gt;Performance!T191, "3yr avg", Performance!$F$1)&amp;")"</f>
        <v>49
(3yr avg)</v>
      </c>
      <c r="BN32" s="182">
        <f>Performance!U32</f>
        <v>0</v>
      </c>
      <c r="BO32" s="183">
        <f>BN32/Performance!$C32</f>
        <v>0</v>
      </c>
      <c r="BP32" s="203" t="str">
        <f>ROUND(IF(Performance!U138&gt;Performance!U191, AVERAGE(Outcomes!BD35, Outcomes!BD88, Outcomes!BD141), Outcomes!BD35), 0)&amp; CHAR(10) &amp;"("&amp;IF(Performance!U138&gt;Performance!U191, "3yr avg", Performance!$F$1)&amp;")"</f>
        <v>0
(2026)</v>
      </c>
    </row>
    <row r="33" spans="1:68" ht="34.9" customHeight="1">
      <c r="A33" s="186" t="s">
        <v>102</v>
      </c>
      <c r="B33" s="181"/>
      <c r="C33" s="187">
        <f>Performance!D33</f>
        <v>2291333.333333333</v>
      </c>
      <c r="D33" s="188">
        <f>C33/Performance!$C33</f>
        <v>0.22561030156854586</v>
      </c>
      <c r="E33" s="201" t="str">
        <f>ROUND(IF(Performance!D139&gt;Performance!D192, AVERAGE(Outcomes!C36,Outcomes!C89,Outcomes!C142), Outcomes!C36), 0)&amp; CHAR(10) &amp;"("&amp;IF(Performance!D139&gt;Performance!D192, "3yr avg", Performance!$F$1)&amp;")"</f>
        <v>655
(3yr avg)</v>
      </c>
      <c r="F33" s="187">
        <f>Performance!E33</f>
        <v>1740707.5</v>
      </c>
      <c r="G33" s="188">
        <f>F33/Performance!$C33</f>
        <v>0.17139433111039989</v>
      </c>
      <c r="H33" s="202" t="str">
        <f>ROUND(IF(Performance!E139&gt;Performance!E192, AVERAGE(Outcomes!D36, Outcomes!D89, Outcomes!D142), Outcomes!D36), 0)&amp; CHAR(10) &amp;"("&amp;IF(Performance!E139&gt;Performance!E192, "3yr avg", Performance!$F$1)&amp;")"</f>
        <v>404
(2026)</v>
      </c>
      <c r="I33" s="205">
        <f>Performance!E86</f>
        <v>497.34500000000003</v>
      </c>
      <c r="J33" s="187">
        <f>Performance!F33</f>
        <v>58808.750000000007</v>
      </c>
      <c r="K33" s="188">
        <f>J33/Performance!$C33</f>
        <v>5.7904538066784516E-3</v>
      </c>
      <c r="L33" s="202" t="str">
        <f>ROUND(IF(Performance!F139&gt;Performance!F192, AVERAGE(Outcomes!H36, Outcomes!H89, Outcomes!H142), Outcomes!H36), 0)&amp; CHAR(10) &amp;"("&amp;IF(Performance!F139&gt;Performance!F192, "3yr avg", Performance!$F$1)&amp;")"</f>
        <v>15
(2026)</v>
      </c>
      <c r="M33" s="205">
        <f>Performance!F86</f>
        <v>16.802500000000002</v>
      </c>
      <c r="N33" s="189">
        <f>Performance!I33</f>
        <v>0</v>
      </c>
      <c r="O33" s="188">
        <f>N33/Performance!$C33</f>
        <v>0</v>
      </c>
      <c r="P33" s="202" t="str">
        <f>ROUND(IF(Performance!I139&gt;Performance!I192, AVERAGE(Outcomes!N36, Outcomes!N89, Outcomes!N142), Outcomes!N36), 0)&amp; CHAR(10) &amp;"("&amp;IF(Performance!I139&gt;Performance!I192, "3yr avg", Performance!$F$1)&amp;")"</f>
        <v>0
(2026)</v>
      </c>
      <c r="Q33" s="204">
        <f>Performance!I86</f>
        <v>0</v>
      </c>
      <c r="R33" s="189">
        <f>Performance!J33</f>
        <v>31006.250000000004</v>
      </c>
      <c r="S33" s="188">
        <f>R33/Performance!$C33</f>
        <v>3.0529514458872828E-3</v>
      </c>
      <c r="T33" s="202" t="str">
        <f>ROUND(IF(Performance!J139&gt;Performance!J192, AVERAGE(Outcomes!R36, Outcomes!R89, Outcomes!R142), Outcomes!R36), 0)&amp; CHAR(10) &amp;"("&amp;IF(Performance!J139&gt;Performance!J192, "3yr avg", Performance!$F$1)&amp;")"</f>
        <v>21
(2026)</v>
      </c>
      <c r="U33" s="204">
        <f>Performance!J86</f>
        <v>24.805000000000003</v>
      </c>
      <c r="V33" s="189">
        <f>Performance!G33</f>
        <v>87476.666666666642</v>
      </c>
      <c r="W33" s="188">
        <f>V33/Performance!$C33</f>
        <v>8.6131672156871519E-3</v>
      </c>
      <c r="X33" s="204" t="str">
        <f>ROUND(Performance!G86, 0)&amp; CHAR(10) &amp;"("&amp;IF(Performance!G139&gt;Performance!G192, "3yr avg", Performance!$F$1)&amp;")"</f>
        <v>87
(3yr avg)</v>
      </c>
      <c r="Y33" s="189">
        <f>Performance!H33</f>
        <v>566934.375</v>
      </c>
      <c r="Z33" s="188">
        <f>Y33/Performance!$C33</f>
        <v>5.5821749482102889E-2</v>
      </c>
      <c r="AA33" s="204" t="str">
        <f>ROUND(Performance!H86, 0)&amp; CHAR(10) &amp;"("&amp;IF(Performance!H139&gt;Performance!H192, "3yr avg", Performance!$F$1)&amp;")"</f>
        <v>454
(3yr avg)</v>
      </c>
      <c r="AB33" s="187">
        <f>Performance!K33</f>
        <v>491607.08333333337</v>
      </c>
      <c r="AC33" s="188">
        <f>AB33/Performance!$C33</f>
        <v>4.8404839536252527E-2</v>
      </c>
      <c r="AD33" s="202" t="str">
        <f>ROUND(IF(Performance!K139&gt;Performance!K192, AVERAGE(Outcomes!V36, Outcomes!V89, Outcomes!V142), Outcomes!V36), 0)&amp; CHAR(10) &amp;"("&amp;IF(Performance!K139&gt;Performance!K192, "3yr avg", Performance!$F$1)&amp;")"</f>
        <v>229
(3yr avg)</v>
      </c>
      <c r="AE33" s="205">
        <f>Performance!K86</f>
        <v>280.91833333333335</v>
      </c>
      <c r="AF33" s="187">
        <f>Performance!L33</f>
        <v>2049451.25</v>
      </c>
      <c r="AG33" s="188">
        <f>AF33/Performance!$C33</f>
        <v>0.20179399820884494</v>
      </c>
      <c r="AH33" s="202" t="str">
        <f>ROUND(IF(Performance!L139&gt;Performance!L192, AVERAGE(Outcomes!Z36, Outcomes!Z89, Outcomes!Z142), Outcomes!Z36), 0)&amp; CHAR(10) &amp;"("&amp;IF(Performance!L139&gt;Performance!L192, "3yr avg", Performance!$F$1)&amp;")"</f>
        <v>437
(3yr avg)</v>
      </c>
      <c r="AI33" s="205">
        <f>Performance!L86</f>
        <v>585.5575</v>
      </c>
      <c r="AJ33" s="187">
        <f>Performance!M33</f>
        <v>0</v>
      </c>
      <c r="AK33" s="188">
        <f>AJ33/Performance!$C33</f>
        <v>0</v>
      </c>
      <c r="AL33" s="202" t="str">
        <f>ROUND(IF(Performance!M139&gt;Performance!M192, AVERAGE(Outcomes!AD36, Outcomes!AD89, Outcomes!AD142), Outcomes!AD36), 0)&amp; CHAR(10) &amp;"("&amp;IF(Performance!M139&gt;Performance!M192, "3yr avg", Performance!$F$1)&amp;")"</f>
        <v>0
(2026)</v>
      </c>
      <c r="AM33" s="205">
        <f>Performance!M86</f>
        <v>0</v>
      </c>
      <c r="AN33" s="187">
        <f>Performance!N33</f>
        <v>0</v>
      </c>
      <c r="AO33" s="188">
        <f>AN33/Performance!$C33</f>
        <v>0</v>
      </c>
      <c r="AP33" s="202" t="str">
        <f>ROUND(IF(Performance!N139&gt;Performance!N192, AVERAGE(Outcomes!AH36, Outcomes!AH89, Outcomes!AH142), Outcomes!AH36), 0)&amp; CHAR(10) &amp;"("&amp;IF(Performance!N139&gt;Performance!N192, "3yr avg", Performance!$F$1)&amp;")"</f>
        <v>0
(2026)</v>
      </c>
      <c r="AQ33" s="205">
        <f>Performance!N86</f>
        <v>0</v>
      </c>
      <c r="AR33" s="187">
        <f>Performance!O33</f>
        <v>1513181.25</v>
      </c>
      <c r="AS33" s="188">
        <f>AR33/Performance!$C33</f>
        <v>0.14899153832137152</v>
      </c>
      <c r="AT33" s="202" t="str">
        <f>ROUND(IF(Performance!O139&gt;Performance!O192, AVERAGE(Outcomes!AL36, Outcomes!AL89, Outcomes!AL142), Outcomes!AL36), 0)&amp; CHAR(10) &amp;"("&amp;IF(Performance!O139&gt;Performance!O192, "3yr avg", Performance!$F$1)&amp;")"</f>
        <v>334
(2026)</v>
      </c>
      <c r="AU33" s="205">
        <f>Performance!O86</f>
        <v>432.33749999999998</v>
      </c>
      <c r="AV33" s="187">
        <f>Performance!P33</f>
        <v>941250</v>
      </c>
      <c r="AW33" s="188">
        <f>AV33/Performance!$C33</f>
        <v>9.2677784267410745E-2</v>
      </c>
      <c r="AX33" s="202" t="str">
        <f>ROUND(IF(Performance!P139&gt;Performance!P192, AVERAGE(Outcomes!AP36, Outcomes!AP89, Outcomes!AP142), Outcomes!AP36), 0)&amp; CHAR(10) &amp;"("&amp;IF(Performance!P139&gt;Performance!P192, "3yr avg", Performance!$F$1)&amp;")"</f>
        <v>143
(3yr avg)</v>
      </c>
      <c r="AY33" s="205">
        <f>Performance!P86</f>
        <v>209.16666666666666</v>
      </c>
      <c r="AZ33" s="187">
        <f>Performance!Q33</f>
        <v>80500</v>
      </c>
      <c r="BA33" s="188">
        <f>AZ33/Performance!$C33</f>
        <v>7.9262274990986089E-3</v>
      </c>
      <c r="BB33" s="202" t="str">
        <f>ROUND(IF(Performance!Q139&gt;Performance!Q192, AVERAGE(Outcomes!AT36, Outcomes!AT89, Outcomes!AT142), Outcomes!AT36), 0)&amp; CHAR(10) &amp;"("&amp;IF(Performance!Q139&gt;Performance!Q192, "3yr avg", Performance!$F$1)&amp;")"</f>
        <v>15
(2026)</v>
      </c>
      <c r="BC33" s="205">
        <f>Performance!Q86</f>
        <v>23</v>
      </c>
      <c r="BD33" s="187">
        <f>Performance!R33</f>
        <v>213937.5</v>
      </c>
      <c r="BE33" s="188">
        <f>BD33/Performance!$C33</f>
        <v>2.1064811125321846E-2</v>
      </c>
      <c r="BF33" s="202" t="str">
        <f>ROUND(IF(Performance!R139&gt;Performance!R192, AVERAGE(Outcomes!AX36, Outcomes!AX89, Outcomes!AX142), Outcomes!AX36), 0)&amp; CHAR(10) &amp;"("&amp;IF(Performance!R139&gt;Performance!R192, "3yr avg", Performance!$F$1)&amp;")"</f>
        <v>31
(3yr avg)</v>
      </c>
      <c r="BG33" s="205">
        <f>Performance!R86</f>
        <v>47.541666666666664</v>
      </c>
      <c r="BH33" s="187">
        <f>Performance!S33</f>
        <v>15295</v>
      </c>
      <c r="BI33" s="188">
        <f>BH33/Performance!$C33</f>
        <v>1.5059832248287355E-3</v>
      </c>
      <c r="BJ33" s="202" t="str">
        <f>ROUND(IF(Performance!S139&gt;Performance!S192, AVERAGE(Outcomes!BB36, Outcomes!BB89, Outcomes!BB142), Outcomes!BB36), 0)&amp; CHAR(10) &amp;"("&amp;IF(Performance!S139&gt;Performance!S192, "3yr avg", Performance!$F$1)&amp;")"</f>
        <v>35
(2026)</v>
      </c>
      <c r="BK33" s="187">
        <f>Performance!T33</f>
        <v>72916.666666666657</v>
      </c>
      <c r="BL33" s="188">
        <f>BK33/Performance!$C33</f>
        <v>7.1795538941110577E-3</v>
      </c>
      <c r="BM33" s="202" t="str">
        <f>ROUND(IF(Performance!T139&gt;Performance!T192, AVERAGE(Outcomes!BC36, Outcomes!BC89, Outcomes!BC142), Outcomes!BC36), 0)&amp; CHAR(10) &amp;"("&amp;IF(Performance!T139&gt;Performance!T192, "3yr avg", Performance!$F$1)&amp;")"</f>
        <v>83
(3yr avg)</v>
      </c>
      <c r="BN33" s="187">
        <f>Performance!U33</f>
        <v>1750</v>
      </c>
      <c r="BO33" s="188">
        <f>BN33/Performance!$C33</f>
        <v>1.723092934586654E-4</v>
      </c>
      <c r="BP33" s="202" t="str">
        <f>ROUND(IF(Performance!U139&gt;Performance!U192, AVERAGE(Outcomes!BD36, Outcomes!BD89, Outcomes!BD142), Outcomes!BD36), 0)&amp; CHAR(10) &amp;"("&amp;IF(Performance!U139&gt;Performance!U192, "3yr avg", Performance!$F$1)&amp;")"</f>
        <v>2
(2026)</v>
      </c>
    </row>
    <row r="34" spans="1:68" ht="34.9" customHeight="1">
      <c r="A34" s="180" t="s">
        <v>104</v>
      </c>
      <c r="B34" s="181"/>
      <c r="C34" s="182">
        <f>Performance!D34</f>
        <v>2947000</v>
      </c>
      <c r="D34" s="183">
        <f>C34/Performance!$C34</f>
        <v>0.22601858143534762</v>
      </c>
      <c r="E34" s="195" t="str">
        <f>ROUND(IF(Performance!D140&gt;Performance!D193, AVERAGE(Outcomes!C37,Outcomes!C90,Outcomes!C143), Outcomes!C37), 0)&amp; CHAR(10) &amp;"("&amp;IF(Performance!D140&gt;Performance!D193, "3yr avg", Performance!$F$1)&amp;")"</f>
        <v>842
(3yr avg)</v>
      </c>
      <c r="F34" s="182">
        <f>Performance!E34</f>
        <v>3412150</v>
      </c>
      <c r="G34" s="183">
        <f>F34/Performance!$C34</f>
        <v>0.26169301073791018</v>
      </c>
      <c r="H34" s="203" t="str">
        <f>ROUND(IF(Performance!E140&gt;Performance!E193, AVERAGE(Outcomes!D37, Outcomes!D90, Outcomes!D143), Outcomes!D37), 0)&amp; CHAR(10) &amp;"("&amp;IF(Performance!E140&gt;Performance!E193, "3yr avg", Performance!$F$1)&amp;")"</f>
        <v>744
(2026)</v>
      </c>
      <c r="I34" s="199">
        <f>Performance!E87</f>
        <v>974.9</v>
      </c>
      <c r="J34" s="182">
        <f>Performance!F34</f>
        <v>4331.9791666666661</v>
      </c>
      <c r="K34" s="183">
        <f>J34/Performance!$C34</f>
        <v>3.3223881440701703E-4</v>
      </c>
      <c r="L34" s="203" t="str">
        <f>ROUND(IF(Performance!F140&gt;Performance!F193, AVERAGE(Outcomes!H37, Outcomes!H90, Outcomes!H143), Outcomes!H37), 0)&amp; CHAR(10) &amp;"("&amp;IF(Performance!F140&gt;Performance!F193, "3yr avg", Performance!$F$1)&amp;")"</f>
        <v>1
(3yr avg)</v>
      </c>
      <c r="M34" s="199">
        <f>Performance!F87</f>
        <v>1.2377083333333332</v>
      </c>
      <c r="N34" s="184">
        <f>Performance!I34</f>
        <v>0</v>
      </c>
      <c r="O34" s="183">
        <f>N34/Performance!$C34</f>
        <v>0</v>
      </c>
      <c r="P34" s="203" t="str">
        <f>ROUND(IF(Performance!I140&gt;Performance!I193, AVERAGE(Outcomes!N37, Outcomes!N90, Outcomes!N143), Outcomes!N37), 0)&amp; CHAR(10) &amp;"("&amp;IF(Performance!I140&gt;Performance!I193, "3yr avg", Performance!$F$1)&amp;")"</f>
        <v>0
(2026)</v>
      </c>
      <c r="Q34" s="192">
        <f>Performance!I87</f>
        <v>0</v>
      </c>
      <c r="R34" s="184">
        <f>Performance!J34</f>
        <v>0</v>
      </c>
      <c r="S34" s="183">
        <f>R34/Performance!$C34</f>
        <v>0</v>
      </c>
      <c r="T34" s="200" t="str">
        <f>ROUND(IF(Performance!J140&gt;Performance!J193, AVERAGE(Outcomes!R37, Outcomes!R90, Outcomes!R143), Outcomes!R37), 0)&amp; CHAR(10) &amp;"("&amp;IF(Performance!J140&gt;Performance!J193, "3yr avg", Performance!$F$1)&amp;")"</f>
        <v>0
(2026)</v>
      </c>
      <c r="U34" s="192">
        <f>Performance!J87</f>
        <v>0</v>
      </c>
      <c r="V34" s="184">
        <f>Performance!G34</f>
        <v>0</v>
      </c>
      <c r="W34" s="183">
        <f>V34/Performance!$C34</f>
        <v>0</v>
      </c>
      <c r="X34" s="192" t="str">
        <f>ROUND(Performance!G87, 0)&amp; CHAR(10) &amp;"("&amp;IF(Performance!G140&gt;Performance!G193, "3yr avg", Performance!$F$1)&amp;")"</f>
        <v>0
(2026)</v>
      </c>
      <c r="Y34" s="184">
        <f>Performance!H34</f>
        <v>211750</v>
      </c>
      <c r="Z34" s="183">
        <f>Y34/Performance!$C34</f>
        <v>1.6240052466554075E-2</v>
      </c>
      <c r="AA34" s="192" t="str">
        <f>ROUND(Performance!H87, 0)&amp; CHAR(10) &amp;"("&amp;IF(Performance!H140&gt;Performance!H193, "3yr avg", Performance!$F$1)&amp;")"</f>
        <v>169
(2026)</v>
      </c>
      <c r="AB34" s="182">
        <f>Performance!K34</f>
        <v>408667.29166666669</v>
      </c>
      <c r="AC34" s="183">
        <f>AB34/Performance!$C34</f>
        <v>3.1342518337809794E-2</v>
      </c>
      <c r="AD34" s="203" t="str">
        <f>ROUND(IF(Performance!K140&gt;Performance!K193, AVERAGE(Outcomes!V37, Outcomes!V90, Outcomes!V143), Outcomes!V37), 0)&amp; CHAR(10) &amp;"("&amp;IF(Performance!K140&gt;Performance!K193, "3yr avg", Performance!$F$1)&amp;")"</f>
        <v>183
(3yr avg)</v>
      </c>
      <c r="AE34" s="199">
        <f>Performance!K87</f>
        <v>233.52416666666667</v>
      </c>
      <c r="AF34" s="182">
        <f>Performance!L34</f>
        <v>1450131.6666666667</v>
      </c>
      <c r="AG34" s="183">
        <f>AF34/Performance!$C34</f>
        <v>0.11121706894960176</v>
      </c>
      <c r="AH34" s="203" t="str">
        <f>ROUND(IF(Performance!L140&gt;Performance!L193, AVERAGE(Outcomes!Z37, Outcomes!Z90, Outcomes!Z143), Outcomes!Z37), 0)&amp; CHAR(10) &amp;"("&amp;IF(Performance!L140&gt;Performance!L193, "3yr avg", Performance!$F$1)&amp;")"</f>
        <v>294
(3yr avg)</v>
      </c>
      <c r="AI34" s="199">
        <f>Performance!L87</f>
        <v>414.32333333333332</v>
      </c>
      <c r="AJ34" s="182">
        <f>Performance!M34</f>
        <v>0</v>
      </c>
      <c r="AK34" s="183">
        <f>AJ34/Performance!$C34</f>
        <v>0</v>
      </c>
      <c r="AL34" s="203" t="str">
        <f>ROUND(IF(Performance!M140&gt;Performance!M193, AVERAGE(Outcomes!AD37, Outcomes!AD90, Outcomes!AD143), Outcomes!AD37), 0)&amp; CHAR(10) &amp;"("&amp;IF(Performance!M140&gt;Performance!M193, "3yr avg", Performance!$F$1)&amp;")"</f>
        <v>0
(2026)</v>
      </c>
      <c r="AM34" s="199">
        <f>Performance!M87</f>
        <v>0</v>
      </c>
      <c r="AN34" s="182">
        <f>Performance!N34</f>
        <v>0</v>
      </c>
      <c r="AO34" s="183">
        <f>AN34/Performance!$C34</f>
        <v>0</v>
      </c>
      <c r="AP34" s="203" t="str">
        <f>ROUND(IF(Performance!N140&gt;Performance!N193, AVERAGE(Outcomes!AH37, Outcomes!AH90, Outcomes!AH143), Outcomes!AH37), 0)&amp; CHAR(10) &amp;"("&amp;IF(Performance!N140&gt;Performance!N193, "3yr avg", Performance!$F$1)&amp;")"</f>
        <v>0
(2026)</v>
      </c>
      <c r="AQ34" s="199">
        <f>Performance!N87</f>
        <v>0</v>
      </c>
      <c r="AR34" s="182">
        <f>Performance!O34</f>
        <v>2439304.5833333335</v>
      </c>
      <c r="AS34" s="183">
        <f>AR34/Performance!$C34</f>
        <v>0.18708115426323099</v>
      </c>
      <c r="AT34" s="203" t="str">
        <f>ROUND(IF(Performance!O140&gt;Performance!O193, AVERAGE(Outcomes!AL37, Outcomes!AL90, Outcomes!AL143), Outcomes!AL37), 0)&amp; CHAR(10) &amp;"("&amp;IF(Performance!O140&gt;Performance!O193, "3yr avg", Performance!$F$1)&amp;")"</f>
        <v>541
(3yr avg)</v>
      </c>
      <c r="AU34" s="199">
        <f>Performance!O87</f>
        <v>696.94416666666666</v>
      </c>
      <c r="AV34" s="182">
        <f>Performance!P34</f>
        <v>2014686.5625000002</v>
      </c>
      <c r="AW34" s="183">
        <f>AV34/Performance!$C34</f>
        <v>0.15451530332307664</v>
      </c>
      <c r="AX34" s="203" t="str">
        <f>ROUND(IF(Performance!P140&gt;Performance!P193, AVERAGE(Outcomes!AP37, Outcomes!AP90, Outcomes!AP143), Outcomes!AP37), 0)&amp; CHAR(10) &amp;"("&amp;IF(Performance!P140&gt;Performance!P193, "3yr avg", Performance!$F$1)&amp;")"</f>
        <v>311
(3yr avg)</v>
      </c>
      <c r="AY34" s="199">
        <f>Performance!P87</f>
        <v>447.70812500000005</v>
      </c>
      <c r="AZ34" s="182">
        <f>Performance!Q34</f>
        <v>0</v>
      </c>
      <c r="BA34" s="183">
        <f>AZ34/Performance!$C34</f>
        <v>0</v>
      </c>
      <c r="BB34" s="203" t="str">
        <f>ROUND(IF(Performance!Q140&gt;Performance!Q193, AVERAGE(Outcomes!AT37, Outcomes!AT90, Outcomes!AT143), Outcomes!AT37), 0)&amp; CHAR(10) &amp;"("&amp;IF(Performance!Q140&gt;Performance!Q193, "3yr avg", Performance!$F$1)&amp;")"</f>
        <v>0
(2026)</v>
      </c>
      <c r="BC34" s="199">
        <f>Performance!Q87</f>
        <v>0</v>
      </c>
      <c r="BD34" s="182">
        <f>Performance!R34</f>
        <v>91993.125</v>
      </c>
      <c r="BE34" s="183">
        <f>BD34/Performance!$C34</f>
        <v>7.055363289550259E-3</v>
      </c>
      <c r="BF34" s="203" t="str">
        <f>ROUND(IF(Performance!R140&gt;Performance!R193, AVERAGE(Outcomes!AX37, Outcomes!AX90, Outcomes!AX143), Outcomes!AX37), 0)&amp; CHAR(10) &amp;"("&amp;IF(Performance!R140&gt;Performance!R193, "3yr avg", Performance!$F$1)&amp;")"</f>
        <v>13
(3yr avg)</v>
      </c>
      <c r="BG34" s="199">
        <f>Performance!R87</f>
        <v>20.442916666666665</v>
      </c>
      <c r="BH34" s="182">
        <f>Performance!S34</f>
        <v>9614</v>
      </c>
      <c r="BI34" s="183">
        <f>BH34/Performance!$C34</f>
        <v>7.3734056393601362E-4</v>
      </c>
      <c r="BJ34" s="203" t="str">
        <f>ROUND(IF(Performance!S140&gt;Performance!S193, AVERAGE(Outcomes!BB37, Outcomes!BB90, Outcomes!BB143), Outcomes!BB37), 0)&amp; CHAR(10) &amp;"("&amp;IF(Performance!S140&gt;Performance!S193, "3yr avg", Performance!$F$1)&amp;")"</f>
        <v>22
(2026)</v>
      </c>
      <c r="BK34" s="182">
        <f>Performance!T34</f>
        <v>49121.770833333328</v>
      </c>
      <c r="BL34" s="183">
        <f>BK34/Performance!$C34</f>
        <v>3.7673678185755795E-3</v>
      </c>
      <c r="BM34" s="203" t="str">
        <f>ROUND(IF(Performance!T140&gt;Performance!T193, AVERAGE(Outcomes!BC37, Outcomes!BC90, Outcomes!BC143), Outcomes!BC37), 0)&amp; CHAR(10) &amp;"("&amp;IF(Performance!T140&gt;Performance!T193, "3yr avg", Performance!$F$1)&amp;")"</f>
        <v>56
(3yr avg)</v>
      </c>
      <c r="BN34" s="182">
        <f>Performance!U34</f>
        <v>0</v>
      </c>
      <c r="BO34" s="183">
        <f>BN34/Performance!$C34</f>
        <v>0</v>
      </c>
      <c r="BP34" s="203" t="str">
        <f>ROUND(IF(Performance!U140&gt;Performance!U193, AVERAGE(Outcomes!BD37, Outcomes!BD90, Outcomes!BD143), Outcomes!BD37), 0)&amp; CHAR(10) &amp;"("&amp;IF(Performance!U140&gt;Performance!U193, "3yr avg", Performance!$F$1)&amp;")"</f>
        <v>0
(2026)</v>
      </c>
    </row>
    <row r="35" spans="1:68" ht="34.9" customHeight="1">
      <c r="A35" s="186" t="s">
        <v>106</v>
      </c>
      <c r="B35" s="181"/>
      <c r="C35" s="187">
        <f>Performance!D35</f>
        <v>2170000</v>
      </c>
      <c r="D35" s="188">
        <f>C35/Performance!$C35</f>
        <v>0.1685790147255862</v>
      </c>
      <c r="E35" s="201" t="str">
        <f>ROUND(IF(Performance!D141&gt;Performance!D194, AVERAGE(Outcomes!C38,Outcomes!C91,Outcomes!C144), Outcomes!C38), 0)&amp; CHAR(10) &amp;"("&amp;IF(Performance!D141&gt;Performance!D194, "3yr avg", Performance!$F$1)&amp;")"</f>
        <v>620
(2026)</v>
      </c>
      <c r="F35" s="187">
        <f>Performance!E35</f>
        <v>3266375</v>
      </c>
      <c r="G35" s="188">
        <f>F35/Performance!$C35</f>
        <v>0.25375220240750535</v>
      </c>
      <c r="H35" s="202" t="str">
        <f>ROUND(IF(Performance!E141&gt;Performance!E194, AVERAGE(Outcomes!D38, Outcomes!D91, Outcomes!D144), Outcomes!D38), 0)&amp; CHAR(10) &amp;"("&amp;IF(Performance!E141&gt;Performance!E194, "3yr avg", Performance!$F$1)&amp;")"</f>
        <v>729
(2026)</v>
      </c>
      <c r="I35" s="205">
        <f>Performance!E88</f>
        <v>933.25</v>
      </c>
      <c r="J35" s="187">
        <f>Performance!F35</f>
        <v>0</v>
      </c>
      <c r="K35" s="188">
        <f>J35/Performance!$C35</f>
        <v>0</v>
      </c>
      <c r="L35" s="202" t="str">
        <f>ROUND(IF(Performance!F141&gt;Performance!F194, AVERAGE(Outcomes!H38, Outcomes!H91, Outcomes!H144), Outcomes!H38), 0)&amp; CHAR(10) &amp;"("&amp;IF(Performance!F141&gt;Performance!F194, "3yr avg", Performance!$F$1)&amp;")"</f>
        <v>0
(2026)</v>
      </c>
      <c r="M35" s="205">
        <f>Performance!F88</f>
        <v>0</v>
      </c>
      <c r="N35" s="189">
        <f>Performance!I35</f>
        <v>68222.291666666657</v>
      </c>
      <c r="O35" s="188">
        <f>N35/Performance!$C35</f>
        <v>5.2999293601328273E-3</v>
      </c>
      <c r="P35" s="202" t="str">
        <f>ROUND(IF(Performance!I141&gt;Performance!I194, AVERAGE(Outcomes!N38, Outcomes!N91, Outcomes!N144), Outcomes!N38), 0)&amp; CHAR(10) &amp;"("&amp;IF(Performance!I141&gt;Performance!I194, "3yr avg", Performance!$F$1)&amp;")"</f>
        <v>48
(3yr avg)</v>
      </c>
      <c r="Q35" s="204">
        <f>Performance!I88</f>
        <v>68.222291666666663</v>
      </c>
      <c r="R35" s="189">
        <f>Performance!J35</f>
        <v>158373.17708333334</v>
      </c>
      <c r="S35" s="188">
        <f>R35/Performance!$C35</f>
        <v>1.2303407443165494E-2</v>
      </c>
      <c r="T35" s="202" t="str">
        <f>ROUND(IF(Performance!J141&gt;Performance!J194, AVERAGE(Outcomes!R38, Outcomes!R91, Outcomes!R144), Outcomes!R38), 0)&amp; CHAR(10) &amp;"("&amp;IF(Performance!J141&gt;Performance!J194, "3yr avg", Performance!$F$1)&amp;")"</f>
        <v>87
(3yr avg)</v>
      </c>
      <c r="U35" s="204">
        <f>Performance!J88</f>
        <v>126.69854166666669</v>
      </c>
      <c r="V35" s="189">
        <f>Performance!G35</f>
        <v>0</v>
      </c>
      <c r="W35" s="188">
        <f>V35/Performance!$C35</f>
        <v>0</v>
      </c>
      <c r="X35" s="204" t="str">
        <f>ROUND(Performance!G88, 0)&amp; CHAR(10) &amp;"("&amp;IF(Performance!G141&gt;Performance!G194, "3yr avg", Performance!$F$1)&amp;")"</f>
        <v>0
(2026)</v>
      </c>
      <c r="Y35" s="189">
        <f>Performance!H35</f>
        <v>214775.00000000003</v>
      </c>
      <c r="Z35" s="188">
        <f>Y35/Performance!$C35</f>
        <v>1.6685049717828471E-2</v>
      </c>
      <c r="AA35" s="204" t="str">
        <f>ROUND(Performance!H88, 0)&amp; CHAR(10) &amp;"("&amp;IF(Performance!H141&gt;Performance!H194, "3yr avg", Performance!$F$1)&amp;")"</f>
        <v>172
(2026)</v>
      </c>
      <c r="AB35" s="187">
        <f>Performance!K35</f>
        <v>486042.08333333326</v>
      </c>
      <c r="AC35" s="188">
        <f>AB35/Performance!$C35</f>
        <v>3.7758753697467548E-2</v>
      </c>
      <c r="AD35" s="202" t="str">
        <f>ROUND(IF(Performance!K141&gt;Performance!K194, AVERAGE(Outcomes!V38, Outcomes!V91, Outcomes!V144), Outcomes!V38), 0)&amp; CHAR(10) &amp;"("&amp;IF(Performance!K141&gt;Performance!K194, "3yr avg", Performance!$F$1)&amp;")"</f>
        <v>235
(3yr avg)</v>
      </c>
      <c r="AE35" s="205">
        <f>Performance!K88</f>
        <v>277.73833333333329</v>
      </c>
      <c r="AF35" s="187">
        <f>Performance!L35</f>
        <v>1232700</v>
      </c>
      <c r="AG35" s="188">
        <f>AF35/Performance!$C35</f>
        <v>9.5763756429599139E-2</v>
      </c>
      <c r="AH35" s="202" t="str">
        <f>ROUND(IF(Performance!L141&gt;Performance!L194, AVERAGE(Outcomes!Z38, Outcomes!Z91, Outcomes!Z144), Outcomes!Z38), 0)&amp; CHAR(10) &amp;"("&amp;IF(Performance!L141&gt;Performance!L194, "3yr avg", Performance!$F$1)&amp;")"</f>
        <v>247
(3yr avg)</v>
      </c>
      <c r="AI35" s="205">
        <f>Performance!L88</f>
        <v>352.2</v>
      </c>
      <c r="AJ35" s="187">
        <f>Performance!M35</f>
        <v>0</v>
      </c>
      <c r="AK35" s="188">
        <f>AJ35/Performance!$C35</f>
        <v>0</v>
      </c>
      <c r="AL35" s="202" t="str">
        <f>ROUND(IF(Performance!M141&gt;Performance!M194, AVERAGE(Outcomes!AD38, Outcomes!AD91, Outcomes!AD144), Outcomes!AD38), 0)&amp; CHAR(10) &amp;"("&amp;IF(Performance!M141&gt;Performance!M194, "3yr avg", Performance!$F$1)&amp;")"</f>
        <v>0
(2026)</v>
      </c>
      <c r="AM35" s="205">
        <f>Performance!M88</f>
        <v>0</v>
      </c>
      <c r="AN35" s="187">
        <f>Performance!N35</f>
        <v>0</v>
      </c>
      <c r="AO35" s="188">
        <f>AN35/Performance!$C35</f>
        <v>0</v>
      </c>
      <c r="AP35" s="202" t="str">
        <f>ROUND(IF(Performance!N141&gt;Performance!N194, AVERAGE(Outcomes!AH38, Outcomes!AH91, Outcomes!AH144), Outcomes!AH38), 0)&amp; CHAR(10) &amp;"("&amp;IF(Performance!N141&gt;Performance!N194, "3yr avg", Performance!$F$1)&amp;")"</f>
        <v>0
(2026)</v>
      </c>
      <c r="AQ35" s="205">
        <f>Performance!N88</f>
        <v>0</v>
      </c>
      <c r="AR35" s="187">
        <f>Performance!O35</f>
        <v>3799833.3333333335</v>
      </c>
      <c r="AS35" s="188">
        <f>AR35/Performance!$C35</f>
        <v>0.29519454352754532</v>
      </c>
      <c r="AT35" s="202" t="str">
        <f>ROUND(IF(Performance!O141&gt;Performance!O194, AVERAGE(Outcomes!AL38, Outcomes!AL91, Outcomes!AL144), Outcomes!AL38), 0)&amp; CHAR(10) &amp;"("&amp;IF(Performance!O141&gt;Performance!O194, "3yr avg", Performance!$F$1)&amp;")"</f>
        <v>818
(3yr avg)</v>
      </c>
      <c r="AU35" s="205">
        <f>Performance!O88</f>
        <v>1085.6666666666667</v>
      </c>
      <c r="AV35" s="187">
        <f>Performance!P35</f>
        <v>1339068.75</v>
      </c>
      <c r="AW35" s="188">
        <f>AV35/Performance!$C35</f>
        <v>0.10402713849070153</v>
      </c>
      <c r="AX35" s="202" t="str">
        <f>ROUND(IF(Performance!P141&gt;Performance!P194, AVERAGE(Outcomes!AP38, Outcomes!AP91, Outcomes!AP144), Outcomes!AP38), 0)&amp; CHAR(10) &amp;"("&amp;IF(Performance!P141&gt;Performance!P194, "3yr avg", Performance!$F$1)&amp;")"</f>
        <v>203
(3yr avg)</v>
      </c>
      <c r="AY35" s="205">
        <f>Performance!P88</f>
        <v>297.57083333333333</v>
      </c>
      <c r="AZ35" s="187">
        <f>Performance!Q35</f>
        <v>0</v>
      </c>
      <c r="BA35" s="188">
        <f>AZ35/Performance!$C35</f>
        <v>0</v>
      </c>
      <c r="BB35" s="202" t="str">
        <f>ROUND(IF(Performance!Q141&gt;Performance!Q194, AVERAGE(Outcomes!AT38, Outcomes!AT91, Outcomes!AT144), Outcomes!AT38), 0)&amp; CHAR(10) &amp;"("&amp;IF(Performance!Q141&gt;Performance!Q194, "3yr avg", Performance!$F$1)&amp;")"</f>
        <v>0
(2026)</v>
      </c>
      <c r="BC35" s="205">
        <f>Performance!Q88</f>
        <v>0</v>
      </c>
      <c r="BD35" s="187">
        <f>Performance!R35</f>
        <v>0</v>
      </c>
      <c r="BE35" s="188">
        <f>BD35/Performance!$C35</f>
        <v>0</v>
      </c>
      <c r="BF35" s="202" t="str">
        <f>ROUND(IF(Performance!R141&gt;Performance!R194, AVERAGE(Outcomes!AX38, Outcomes!AX91, Outcomes!AX144), Outcomes!AX38), 0)&amp; CHAR(10) &amp;"("&amp;IF(Performance!R141&gt;Performance!R194, "3yr avg", Performance!$F$1)&amp;")"</f>
        <v>0
(2026)</v>
      </c>
      <c r="BG35" s="205">
        <f>Performance!R88</f>
        <v>0</v>
      </c>
      <c r="BH35" s="187">
        <f>Performance!S35</f>
        <v>9162.4333333333325</v>
      </c>
      <c r="BI35" s="188">
        <f>BH35/Performance!$C35</f>
        <v>7.1179446259087638E-4</v>
      </c>
      <c r="BJ35" s="202" t="str">
        <f>ROUND(IF(Performance!S141&gt;Performance!S194, AVERAGE(Outcomes!BB38, Outcomes!BB91, Outcomes!BB144), Outcomes!BB38), 0)&amp; CHAR(10) &amp;"("&amp;IF(Performance!S141&gt;Performance!S194, "3yr avg", Performance!$F$1)&amp;")"</f>
        <v>21
(3yr avg)</v>
      </c>
      <c r="BK35" s="187">
        <f>Performance!T35</f>
        <v>127750</v>
      </c>
      <c r="BL35" s="188">
        <f>BK35/Performance!$C35</f>
        <v>9.9244097378772527E-3</v>
      </c>
      <c r="BM35" s="202" t="str">
        <f>ROUND(IF(Performance!T141&gt;Performance!T194, AVERAGE(Outcomes!BC38, Outcomes!BC91, Outcomes!BC144), Outcomes!BC38), 0)&amp; CHAR(10) &amp;"("&amp;IF(Performance!T141&gt;Performance!T194, "3yr avg", Performance!$F$1)&amp;")"</f>
        <v>146
(2026)</v>
      </c>
      <c r="BN35" s="187">
        <f>Performance!U35</f>
        <v>0</v>
      </c>
      <c r="BO35" s="188">
        <f>BN35/Performance!$C35</f>
        <v>0</v>
      </c>
      <c r="BP35" s="202" t="str">
        <f>ROUND(IF(Performance!U141&gt;Performance!U194, AVERAGE(Outcomes!BD38, Outcomes!BD91, Outcomes!BD144), Outcomes!BD38), 0)&amp; CHAR(10) &amp;"("&amp;IF(Performance!U141&gt;Performance!U194, "3yr avg", Performance!$F$1)&amp;")"</f>
        <v>0
(2026)</v>
      </c>
    </row>
    <row r="36" spans="1:68" ht="34.9" customHeight="1">
      <c r="A36" s="180" t="s">
        <v>108</v>
      </c>
      <c r="B36" s="181"/>
      <c r="C36" s="182">
        <f>Performance!D36</f>
        <v>1154787.083333333</v>
      </c>
      <c r="D36" s="183">
        <f>C36/Performance!$C36</f>
        <v>0.16928643995024839</v>
      </c>
      <c r="E36" s="195" t="str">
        <f>ROUND(IF(Performance!D142&gt;Performance!D195, AVERAGE(Outcomes!C39,Outcomes!C92,Outcomes!C145), Outcomes!C39), 0)&amp; CHAR(10) &amp;"("&amp;IF(Performance!D142&gt;Performance!D195, "3yr avg", Performance!$F$1)&amp;")"</f>
        <v>330
(3yr avg)</v>
      </c>
      <c r="F36" s="182">
        <f>Performance!E36</f>
        <v>1375500</v>
      </c>
      <c r="G36" s="183">
        <f>F36/Performance!$C36</f>
        <v>0.20164193167057859</v>
      </c>
      <c r="H36" s="203" t="str">
        <f>ROUND(IF(Performance!E142&gt;Performance!E195, AVERAGE(Outcomes!D39, Outcomes!D92, Outcomes!D145), Outcomes!D39), 0)&amp; CHAR(10) &amp;"("&amp;IF(Performance!E142&gt;Performance!E195, "3yr avg", Performance!$F$1)&amp;")"</f>
        <v>281
(2026)</v>
      </c>
      <c r="I36" s="199">
        <f>Performance!E89</f>
        <v>393</v>
      </c>
      <c r="J36" s="182">
        <f>Performance!F36</f>
        <v>0</v>
      </c>
      <c r="K36" s="183">
        <f>J36/Performance!$C36</f>
        <v>0</v>
      </c>
      <c r="L36" s="203" t="str">
        <f>ROUND(IF(Performance!F142&gt;Performance!F195, AVERAGE(Outcomes!H39, Outcomes!H92, Outcomes!H145), Outcomes!H39), 0)&amp; CHAR(10) &amp;"("&amp;IF(Performance!F142&gt;Performance!F195, "3yr avg", Performance!$F$1)&amp;")"</f>
        <v>0
(2026)</v>
      </c>
      <c r="M36" s="199">
        <f>Performance!F89</f>
        <v>0</v>
      </c>
      <c r="N36" s="184">
        <f>Performance!I36</f>
        <v>2000</v>
      </c>
      <c r="O36" s="183">
        <f>N36/Performance!$C36</f>
        <v>2.9319074034253519E-4</v>
      </c>
      <c r="P36" s="203" t="str">
        <f>ROUND(IF(Performance!I142&gt;Performance!I195, AVERAGE(Outcomes!N39, Outcomes!N92, Outcomes!N145), Outcomes!N39), 0)&amp; CHAR(10) &amp;"("&amp;IF(Performance!I142&gt;Performance!I195, "3yr avg", Performance!$F$1)&amp;")"</f>
        <v>2
(2026)</v>
      </c>
      <c r="Q36" s="192">
        <f>Performance!I89</f>
        <v>2</v>
      </c>
      <c r="R36" s="184">
        <f>Performance!J36</f>
        <v>44956.250000000007</v>
      </c>
      <c r="S36" s="183">
        <f>R36/Performance!$C36</f>
        <v>6.5903781102620504E-3</v>
      </c>
      <c r="T36" s="200" t="str">
        <f>ROUND(IF(Performance!J142&gt;Performance!J195, AVERAGE(Outcomes!R39, Outcomes!R92, Outcomes!R145), Outcomes!R39), 0)&amp; CHAR(10) &amp;"("&amp;IF(Performance!J142&gt;Performance!J195, "3yr avg", Performance!$F$1)&amp;")"</f>
        <v>26
(2026)</v>
      </c>
      <c r="U36" s="192">
        <f>Performance!J89</f>
        <v>35.965000000000003</v>
      </c>
      <c r="V36" s="184">
        <f>Performance!G36</f>
        <v>0</v>
      </c>
      <c r="W36" s="183">
        <f>V36/Performance!$C36</f>
        <v>0</v>
      </c>
      <c r="X36" s="192" t="str">
        <f>ROUND(Performance!G89, 0)&amp; CHAR(10) &amp;"("&amp;IF(Performance!G142&gt;Performance!G195, "3yr avg", Performance!$F$1)&amp;")"</f>
        <v>0
(2026)</v>
      </c>
      <c r="Y36" s="184">
        <f>Performance!H36</f>
        <v>112911.45833333333</v>
      </c>
      <c r="Z36" s="183">
        <f>Y36/Performance!$C36</f>
        <v>1.6552297030952658E-2</v>
      </c>
      <c r="AA36" s="192" t="str">
        <f>ROUND(Performance!H89, 0)&amp; CHAR(10) &amp;"("&amp;IF(Performance!H142&gt;Performance!H195, "3yr avg", Performance!$F$1)&amp;")"</f>
        <v>90
(3yr avg)</v>
      </c>
      <c r="AB36" s="182">
        <f>Performance!K36</f>
        <v>279574.16666666663</v>
      </c>
      <c r="AC36" s="183">
        <f>AB36/Performance!$C36</f>
        <v>4.0984278452823659E-2</v>
      </c>
      <c r="AD36" s="203" t="str">
        <f>ROUND(IF(Performance!K142&gt;Performance!K195, AVERAGE(Outcomes!V39, Outcomes!V92, Outcomes!V145), Outcomes!V39), 0)&amp; CHAR(10) &amp;"("&amp;IF(Performance!K142&gt;Performance!K195, "3yr avg", Performance!$F$1)&amp;")"</f>
        <v>97
(3yr avg)</v>
      </c>
      <c r="AE36" s="199">
        <f>Performance!K89</f>
        <v>159.75666666666666</v>
      </c>
      <c r="AF36" s="182">
        <f>Performance!L36</f>
        <v>1392497.6041666667</v>
      </c>
      <c r="AG36" s="183">
        <f>AF36/Performance!$C36</f>
        <v>0.20413370174541579</v>
      </c>
      <c r="AH36" s="203" t="str">
        <f>ROUND(IF(Performance!L142&gt;Performance!L195, AVERAGE(Outcomes!Z39, Outcomes!Z92, Outcomes!Z145), Outcomes!Z39), 0)&amp; CHAR(10) &amp;"("&amp;IF(Performance!L142&gt;Performance!L195, "3yr avg", Performance!$F$1)&amp;")"</f>
        <v>274
(3yr avg)</v>
      </c>
      <c r="AI36" s="199">
        <f>Performance!L89</f>
        <v>397.85645833333336</v>
      </c>
      <c r="AJ36" s="182">
        <f>Performance!M36</f>
        <v>0</v>
      </c>
      <c r="AK36" s="183">
        <f>AJ36/Performance!$C36</f>
        <v>0</v>
      </c>
      <c r="AL36" s="203" t="str">
        <f>ROUND(IF(Performance!M142&gt;Performance!M195, AVERAGE(Outcomes!AD39, Outcomes!AD92, Outcomes!AD145), Outcomes!AD39), 0)&amp; CHAR(10) &amp;"("&amp;IF(Performance!M142&gt;Performance!M195, "3yr avg", Performance!$F$1)&amp;")"</f>
        <v>0
(2026)</v>
      </c>
      <c r="AM36" s="199">
        <f>Performance!M89</f>
        <v>0</v>
      </c>
      <c r="AN36" s="182">
        <f>Performance!N36</f>
        <v>0</v>
      </c>
      <c r="AO36" s="183">
        <f>AN36/Performance!$C36</f>
        <v>0</v>
      </c>
      <c r="AP36" s="203" t="str">
        <f>ROUND(IF(Performance!N142&gt;Performance!N195, AVERAGE(Outcomes!AH39, Outcomes!AH92, Outcomes!AH145), Outcomes!AH39), 0)&amp; CHAR(10) &amp;"("&amp;IF(Performance!N142&gt;Performance!N195, "3yr avg", Performance!$F$1)&amp;")"</f>
        <v>0
(2026)</v>
      </c>
      <c r="AQ36" s="199">
        <f>Performance!N89</f>
        <v>0</v>
      </c>
      <c r="AR36" s="182">
        <f>Performance!O36</f>
        <v>1463758.3333333335</v>
      </c>
      <c r="AS36" s="183">
        <f>AR36/Performance!$C36</f>
        <v>0.21458019471627773</v>
      </c>
      <c r="AT36" s="203" t="str">
        <f>ROUND(IF(Performance!O142&gt;Performance!O195, AVERAGE(Outcomes!AL39, Outcomes!AL92, Outcomes!AL145), Outcomes!AL39), 0)&amp; CHAR(10) &amp;"("&amp;IF(Performance!O142&gt;Performance!O195, "3yr avg", Performance!$F$1)&amp;")"</f>
        <v>293
(3yr avg)</v>
      </c>
      <c r="AU36" s="199">
        <f>Performance!O89</f>
        <v>418.2166666666667</v>
      </c>
      <c r="AV36" s="182">
        <f>Performance!P36</f>
        <v>968067.18749999988</v>
      </c>
      <c r="AW36" s="183">
        <f>AV36/Performance!$C36</f>
        <v>0.1419141677022204</v>
      </c>
      <c r="AX36" s="203" t="str">
        <f>ROUND(IF(Performance!P142&gt;Performance!P195, AVERAGE(Outcomes!AP39, Outcomes!AP92, Outcomes!AP145), Outcomes!AP39), 0)&amp; CHAR(10) &amp;"("&amp;IF(Performance!P142&gt;Performance!P195, "3yr avg", Performance!$F$1)&amp;")"</f>
        <v>139
(3yr avg)</v>
      </c>
      <c r="AY36" s="199">
        <f>Performance!P89</f>
        <v>215.12604166666665</v>
      </c>
      <c r="AZ36" s="182">
        <f>Performance!Q36</f>
        <v>0</v>
      </c>
      <c r="BA36" s="183">
        <f>AZ36/Performance!$C36</f>
        <v>0</v>
      </c>
      <c r="BB36" s="203" t="str">
        <f>ROUND(IF(Performance!Q142&gt;Performance!Q195, AVERAGE(Outcomes!AT39, Outcomes!AT92, Outcomes!AT145), Outcomes!AT39), 0)&amp; CHAR(10) &amp;"("&amp;IF(Performance!Q142&gt;Performance!Q195, "3yr avg", Performance!$F$1)&amp;")"</f>
        <v>0
(2026)</v>
      </c>
      <c r="BC36" s="199">
        <f>Performance!Q89</f>
        <v>0</v>
      </c>
      <c r="BD36" s="182">
        <f>Performance!R36</f>
        <v>0</v>
      </c>
      <c r="BE36" s="183">
        <f>BD36/Performance!$C36</f>
        <v>0</v>
      </c>
      <c r="BF36" s="203" t="str">
        <f>ROUND(IF(Performance!R142&gt;Performance!R195, AVERAGE(Outcomes!AX39, Outcomes!AX92, Outcomes!AX145), Outcomes!AX39), 0)&amp; CHAR(10) &amp;"("&amp;IF(Performance!R142&gt;Performance!R195, "3yr avg", Performance!$F$1)&amp;")"</f>
        <v>0
(2026)</v>
      </c>
      <c r="BG36" s="199">
        <f>Performance!R89</f>
        <v>0</v>
      </c>
      <c r="BH36" s="182">
        <f>Performance!S36</f>
        <v>6445.75</v>
      </c>
      <c r="BI36" s="183">
        <f>BH36/Performance!$C36</f>
        <v>9.4491710728144814E-4</v>
      </c>
      <c r="BJ36" s="203" t="str">
        <f>ROUND(IF(Performance!S142&gt;Performance!S195, AVERAGE(Outcomes!BB39, Outcomes!BB92, Outcomes!BB145), Outcomes!BB39), 0)&amp; CHAR(10) &amp;"("&amp;IF(Performance!S142&gt;Performance!S195, "3yr avg", Performance!$F$1)&amp;")"</f>
        <v>15
(3yr avg)</v>
      </c>
      <c r="BK36" s="182">
        <f>Performance!T36</f>
        <v>21000</v>
      </c>
      <c r="BL36" s="183">
        <f>BK36/Performance!$C36</f>
        <v>3.0785027735966198E-3</v>
      </c>
      <c r="BM36" s="203" t="str">
        <f>ROUND(IF(Performance!T142&gt;Performance!T195, AVERAGE(Outcomes!BC39, Outcomes!BC92, Outcomes!BC145), Outcomes!BC39), 0)&amp; CHAR(10) &amp;"("&amp;IF(Performance!T142&gt;Performance!T195, "3yr avg", Performance!$F$1)&amp;")"</f>
        <v>24
(3yr avg)</v>
      </c>
      <c r="BN36" s="182">
        <f>Performance!U36</f>
        <v>0</v>
      </c>
      <c r="BO36" s="183">
        <f>BN36/Performance!$C36</f>
        <v>0</v>
      </c>
      <c r="BP36" s="203" t="str">
        <f>ROUND(IF(Performance!U142&gt;Performance!U195, AVERAGE(Outcomes!BD39, Outcomes!BD92, Outcomes!BD145), Outcomes!BD39), 0)&amp; CHAR(10) &amp;"("&amp;IF(Performance!U142&gt;Performance!U195, "3yr avg", Performance!$F$1)&amp;")"</f>
        <v>0
(2026)</v>
      </c>
    </row>
    <row r="37" spans="1:68" ht="34.9" customHeight="1">
      <c r="A37" s="186" t="s">
        <v>110</v>
      </c>
      <c r="B37" s="181"/>
      <c r="C37" s="187">
        <f>Performance!D37</f>
        <v>4301500</v>
      </c>
      <c r="D37" s="188">
        <f>C37/Performance!$C37</f>
        <v>0.23581806902776306</v>
      </c>
      <c r="E37" s="201" t="str">
        <f>ROUND(IF(Performance!D143&gt;Performance!D196, AVERAGE(Outcomes!C40,Outcomes!C93,Outcomes!C146), Outcomes!C40), 0)&amp; CHAR(10) &amp;"("&amp;IF(Performance!D143&gt;Performance!D196, "3yr avg", Performance!$F$1)&amp;")"</f>
        <v>1229
(2026)</v>
      </c>
      <c r="F37" s="187">
        <f>Performance!E37</f>
        <v>2987790.3125</v>
      </c>
      <c r="G37" s="188">
        <f>F37/Performance!$C37</f>
        <v>0.16379749904768259</v>
      </c>
      <c r="H37" s="202" t="str">
        <f>ROUND(IF(Performance!E143&gt;Performance!E196, AVERAGE(Outcomes!D40, Outcomes!D93, Outcomes!D146), Outcomes!D40), 0)&amp; CHAR(10) &amp;"("&amp;IF(Performance!E143&gt;Performance!E196, "3yr avg", Performance!$F$1)&amp;")"</f>
        <v>615
(2026)</v>
      </c>
      <c r="I37" s="205">
        <f>Performance!E90</f>
        <v>853.65437499999996</v>
      </c>
      <c r="J37" s="187">
        <f>Performance!F37</f>
        <v>0</v>
      </c>
      <c r="K37" s="188">
        <f>J37/Performance!$C37</f>
        <v>0</v>
      </c>
      <c r="L37" s="202" t="str">
        <f>ROUND(IF(Performance!F143&gt;Performance!F196, AVERAGE(Outcomes!H40, Outcomes!H93, Outcomes!H146), Outcomes!H40), 0)&amp; CHAR(10) &amp;"("&amp;IF(Performance!F143&gt;Performance!F196, "3yr avg", Performance!$F$1)&amp;")"</f>
        <v>0
(2026)</v>
      </c>
      <c r="M37" s="205">
        <f>Performance!F90</f>
        <v>0</v>
      </c>
      <c r="N37" s="189">
        <f>Performance!I37</f>
        <v>0</v>
      </c>
      <c r="O37" s="188">
        <f>N37/Performance!$C37</f>
        <v>0</v>
      </c>
      <c r="P37" s="202" t="str">
        <f>ROUND(IF(Performance!I143&gt;Performance!I196, AVERAGE(Outcomes!N40, Outcomes!N93, Outcomes!N146), Outcomes!N40), 0)&amp; CHAR(10) &amp;"("&amp;IF(Performance!I143&gt;Performance!I196, "3yr avg", Performance!$F$1)&amp;")"</f>
        <v>0
(2026)</v>
      </c>
      <c r="Q37" s="204">
        <f>Performance!I90</f>
        <v>0</v>
      </c>
      <c r="R37" s="189">
        <f>Performance!J37</f>
        <v>527880.20833333326</v>
      </c>
      <c r="S37" s="188">
        <f>R37/Performance!$C37</f>
        <v>2.8939600466613955E-2</v>
      </c>
      <c r="T37" s="202" t="str">
        <f>ROUND(IF(Performance!J143&gt;Performance!J196, AVERAGE(Outcomes!R40, Outcomes!R93, Outcomes!R146), Outcomes!R40), 0)&amp; CHAR(10) &amp;"("&amp;IF(Performance!J143&gt;Performance!J196, "3yr avg", Performance!$F$1)&amp;")"</f>
        <v>328
(3yr avg)</v>
      </c>
      <c r="U37" s="204">
        <f>Performance!J90</f>
        <v>422.30416666666662</v>
      </c>
      <c r="V37" s="189">
        <f>Performance!G37</f>
        <v>4000</v>
      </c>
      <c r="W37" s="188">
        <f>V37/Performance!$C37</f>
        <v>2.1928914939231715E-4</v>
      </c>
      <c r="X37" s="204" t="str">
        <f>ROUND(Performance!G90, 0)&amp; CHAR(10) &amp;"("&amp;IF(Performance!G143&gt;Performance!G196, "3yr avg", Performance!$F$1)&amp;")"</f>
        <v>4
(2026)</v>
      </c>
      <c r="Y37" s="189">
        <f>Performance!H37</f>
        <v>152500</v>
      </c>
      <c r="Z37" s="188">
        <f>Y37/Performance!$C37</f>
        <v>8.3603988205820916E-3</v>
      </c>
      <c r="AA37" s="204" t="str">
        <f>ROUND(Performance!H90, 0)&amp; CHAR(10) &amp;"("&amp;IF(Performance!H143&gt;Performance!H196, "3yr avg", Performance!$F$1)&amp;")"</f>
        <v>122
(2026)</v>
      </c>
      <c r="AB37" s="187">
        <f>Performance!K37</f>
        <v>777651.87500000012</v>
      </c>
      <c r="AC37" s="188">
        <f>AB37/Performance!$C37</f>
        <v>4.263265454802264E-2</v>
      </c>
      <c r="AD37" s="202" t="str">
        <f>ROUND(IF(Performance!K143&gt;Performance!K196, AVERAGE(Outcomes!V40, Outcomes!V93, Outcomes!V146), Outcomes!V40), 0)&amp; CHAR(10) &amp;"("&amp;IF(Performance!K143&gt;Performance!K196, "3yr avg", Performance!$F$1)&amp;")"</f>
        <v>304
(2026)</v>
      </c>
      <c r="AE37" s="205">
        <f>Performance!K90</f>
        <v>444.37250000000006</v>
      </c>
      <c r="AF37" s="187">
        <f>Performance!L37</f>
        <v>2383960.8333333335</v>
      </c>
      <c r="AG37" s="188">
        <f>AF37/Performance!$C37</f>
        <v>0.13069418583156656</v>
      </c>
      <c r="AH37" s="202" t="str">
        <f>ROUND(IF(Performance!L143&gt;Performance!L196, AVERAGE(Outcomes!Z40, Outcomes!Z93, Outcomes!Z146), Outcomes!Z40), 0)&amp; CHAR(10) &amp;"("&amp;IF(Performance!L143&gt;Performance!L196, "3yr avg", Performance!$F$1)&amp;")"</f>
        <v>483
(3yr avg)</v>
      </c>
      <c r="AI37" s="205">
        <f>Performance!L90</f>
        <v>681.13166666666666</v>
      </c>
      <c r="AJ37" s="187">
        <f>Performance!M37</f>
        <v>0</v>
      </c>
      <c r="AK37" s="188">
        <f>AJ37/Performance!$C37</f>
        <v>0</v>
      </c>
      <c r="AL37" s="202" t="str">
        <f>ROUND(IF(Performance!M143&gt;Performance!M196, AVERAGE(Outcomes!AD40, Outcomes!AD93, Outcomes!AD146), Outcomes!AD40), 0)&amp; CHAR(10) &amp;"("&amp;IF(Performance!M143&gt;Performance!M196, "3yr avg", Performance!$F$1)&amp;")"</f>
        <v>0
(2026)</v>
      </c>
      <c r="AM37" s="205">
        <f>Performance!M90</f>
        <v>0</v>
      </c>
      <c r="AN37" s="187">
        <f>Performance!N37</f>
        <v>0</v>
      </c>
      <c r="AO37" s="188">
        <f>AN37/Performance!$C37</f>
        <v>0</v>
      </c>
      <c r="AP37" s="202" t="str">
        <f>ROUND(IF(Performance!N143&gt;Performance!N196, AVERAGE(Outcomes!AH40, Outcomes!AH93, Outcomes!AH146), Outcomes!AH40), 0)&amp; CHAR(10) &amp;"("&amp;IF(Performance!N143&gt;Performance!N196, "3yr avg", Performance!$F$1)&amp;")"</f>
        <v>0
(2026)</v>
      </c>
      <c r="AQ37" s="205">
        <f>Performance!N90</f>
        <v>0</v>
      </c>
      <c r="AR37" s="187">
        <f>Performance!O37</f>
        <v>3231751.2500000005</v>
      </c>
      <c r="AS37" s="188">
        <f>AR37/Performance!$C37</f>
        <v>0.17717199566501443</v>
      </c>
      <c r="AT37" s="202" t="str">
        <f>ROUND(IF(Performance!O143&gt;Performance!O196, AVERAGE(Outcomes!AL40, Outcomes!AL93, Outcomes!AL146), Outcomes!AL40), 0)&amp; CHAR(10) &amp;"("&amp;IF(Performance!O143&gt;Performance!O196, "3yr avg", Performance!$F$1)&amp;")"</f>
        <v>673
(3yr avg)</v>
      </c>
      <c r="AU37" s="205">
        <f>Performance!O90</f>
        <v>923.35750000000007</v>
      </c>
      <c r="AV37" s="187">
        <f>Performance!P37</f>
        <v>3100570.3125</v>
      </c>
      <c r="AW37" s="188">
        <f>AV37/Performance!$C37</f>
        <v>0.16998035661479899</v>
      </c>
      <c r="AX37" s="202" t="str">
        <f>ROUND(IF(Performance!P143&gt;Performance!P196, AVERAGE(Outcomes!AP40, Outcomes!AP93, Outcomes!AP146), Outcomes!AP40), 0)&amp; CHAR(10) &amp;"("&amp;IF(Performance!P143&gt;Performance!P196, "3yr avg", Performance!$F$1)&amp;")"</f>
        <v>457
(3yr avg)</v>
      </c>
      <c r="AY37" s="205">
        <f>Performance!P90</f>
        <v>689.015625</v>
      </c>
      <c r="AZ37" s="187">
        <f>Performance!Q37</f>
        <v>26468.750000000004</v>
      </c>
      <c r="BA37" s="188">
        <f>AZ37/Performance!$C37</f>
        <v>1.4510774182444738E-3</v>
      </c>
      <c r="BB37" s="202" t="str">
        <f>ROUND(IF(Performance!Q143&gt;Performance!Q196, AVERAGE(Outcomes!AT40, Outcomes!AT93, Outcomes!AT146), Outcomes!AT40), 0)&amp; CHAR(10) &amp;"("&amp;IF(Performance!Q143&gt;Performance!Q196, "3yr avg", Performance!$F$1)&amp;")"</f>
        <v>5
(2026)</v>
      </c>
      <c r="BC37" s="205">
        <f>Performance!Q90</f>
        <v>7.5625000000000009</v>
      </c>
      <c r="BD37" s="187">
        <f>Performance!R37</f>
        <v>554654.0625</v>
      </c>
      <c r="BE37" s="188">
        <f>BD37/Performance!$C37</f>
        <v>3.0407404393154529E-2</v>
      </c>
      <c r="BF37" s="202" t="str">
        <f>ROUND(IF(Performance!R143&gt;Performance!R196, AVERAGE(Outcomes!AX40, Outcomes!AX93, Outcomes!AX146), Outcomes!AX40), 0)&amp; CHAR(10) &amp;"("&amp;IF(Performance!R143&gt;Performance!R196, "3yr avg", Performance!$F$1)&amp;")"</f>
        <v>76
(3yr avg)</v>
      </c>
      <c r="BG37" s="205">
        <f>Performance!R90</f>
        <v>123.25645833333333</v>
      </c>
      <c r="BH37" s="187">
        <f>Performance!S37</f>
        <v>29279</v>
      </c>
      <c r="BI37" s="188">
        <f>BH37/Performance!$C37</f>
        <v>1.6051417512644133E-3</v>
      </c>
      <c r="BJ37" s="202" t="str">
        <f>ROUND(IF(Performance!S143&gt;Performance!S196, AVERAGE(Outcomes!BB40, Outcomes!BB93, Outcomes!BB146), Outcomes!BB40), 0)&amp; CHAR(10) &amp;"("&amp;IF(Performance!S143&gt;Performance!S196, "3yr avg", Performance!$F$1)&amp;")"</f>
        <v>67
(2026)</v>
      </c>
      <c r="BK37" s="187">
        <f>Performance!T37</f>
        <v>162750</v>
      </c>
      <c r="BL37" s="188">
        <f>BK37/Performance!$C37</f>
        <v>8.9223272658999035E-3</v>
      </c>
      <c r="BM37" s="202" t="str">
        <f>ROUND(IF(Performance!T143&gt;Performance!T196, AVERAGE(Outcomes!BC40, Outcomes!BC93, Outcomes!BC146), Outcomes!BC40), 0)&amp; CHAR(10) &amp;"("&amp;IF(Performance!T143&gt;Performance!T196, "3yr avg", Performance!$F$1)&amp;")"</f>
        <v>186
(3yr avg)</v>
      </c>
      <c r="BN37" s="187">
        <f>Performance!U37</f>
        <v>0</v>
      </c>
      <c r="BO37" s="188">
        <f>BN37/Performance!$C37</f>
        <v>0</v>
      </c>
      <c r="BP37" s="202" t="str">
        <f>ROUND(IF(Performance!U143&gt;Performance!U196, AVERAGE(Outcomes!BD40, Outcomes!BD93, Outcomes!BD146), Outcomes!BD40), 0)&amp; CHAR(10) &amp;"("&amp;IF(Performance!U143&gt;Performance!U196, "3yr avg", Performance!$F$1)&amp;")"</f>
        <v>0
(2026)</v>
      </c>
    </row>
    <row r="38" spans="1:68" ht="34.9" customHeight="1">
      <c r="A38" s="180" t="s">
        <v>112</v>
      </c>
      <c r="B38" s="181"/>
      <c r="C38" s="182">
        <f>Performance!D38</f>
        <v>1104868.3333333333</v>
      </c>
      <c r="D38" s="183">
        <f>C38/Performance!$C38</f>
        <v>0.17699503394506994</v>
      </c>
      <c r="E38" s="195" t="str">
        <f>ROUND(IF(Performance!D144&gt;Performance!D197, AVERAGE(Outcomes!C41,Outcomes!C94,Outcomes!C147), Outcomes!C41), 0)&amp; CHAR(10) &amp;"("&amp;IF(Performance!D144&gt;Performance!D197, "3yr avg", Performance!$F$1)&amp;")"</f>
        <v>316
(3yr avg)</v>
      </c>
      <c r="F38" s="182">
        <f>Performance!E38</f>
        <v>866250</v>
      </c>
      <c r="G38" s="183">
        <f>F38/Performance!$C38</f>
        <v>0.13876942937838763</v>
      </c>
      <c r="H38" s="203" t="str">
        <f>ROUND(IF(Performance!E144&gt;Performance!E197, AVERAGE(Outcomes!D41, Outcomes!D94, Outcomes!D147), Outcomes!D41), 0)&amp; CHAR(10) &amp;"("&amp;IF(Performance!E144&gt;Performance!E197, "3yr avg", Performance!$F$1)&amp;")"</f>
        <v>191
(2026)</v>
      </c>
      <c r="I38" s="199">
        <f>Performance!E91</f>
        <v>247.5</v>
      </c>
      <c r="J38" s="182">
        <f>Performance!F38</f>
        <v>0</v>
      </c>
      <c r="K38" s="183">
        <f>J38/Performance!$C38</f>
        <v>0</v>
      </c>
      <c r="L38" s="203" t="str">
        <f>ROUND(IF(Performance!F144&gt;Performance!F197, AVERAGE(Outcomes!H41, Outcomes!H94, Outcomes!H147), Outcomes!H41), 0)&amp; CHAR(10) &amp;"("&amp;IF(Performance!F144&gt;Performance!F197, "3yr avg", Performance!$F$1)&amp;")"</f>
        <v>0
(2026)</v>
      </c>
      <c r="M38" s="199">
        <f>Performance!F91</f>
        <v>0</v>
      </c>
      <c r="N38" s="184">
        <f>Performance!I38</f>
        <v>51925.416666666672</v>
      </c>
      <c r="O38" s="183">
        <f>N38/Performance!$C38</f>
        <v>8.3182227313920391E-3</v>
      </c>
      <c r="P38" s="203" t="str">
        <f>ROUND(IF(Performance!I144&gt;Performance!I197, AVERAGE(Outcomes!N41, Outcomes!N94, Outcomes!N147), Outcomes!N41), 0)&amp; CHAR(10) &amp;"("&amp;IF(Performance!I144&gt;Performance!I197, "3yr avg", Performance!$F$1)&amp;")"</f>
        <v>35
(3yr avg)</v>
      </c>
      <c r="Q38" s="192">
        <f>Performance!I91</f>
        <v>51.925416666666671</v>
      </c>
      <c r="R38" s="184">
        <f>Performance!J38</f>
        <v>179363.80208333331</v>
      </c>
      <c r="S38" s="183">
        <f>R38/Performance!$C38</f>
        <v>2.8733290004320022E-2</v>
      </c>
      <c r="T38" s="200" t="str">
        <f>ROUND(IF(Performance!J144&gt;Performance!J197, AVERAGE(Outcomes!R41, Outcomes!R94, Outcomes!R147), Outcomes!R41), 0)&amp; CHAR(10) &amp;"("&amp;IF(Performance!J144&gt;Performance!J197, "3yr avg", Performance!$F$1)&amp;")"</f>
        <v>117
(3yr avg)</v>
      </c>
      <c r="U38" s="192">
        <f>Performance!J91</f>
        <v>143.49104166666666</v>
      </c>
      <c r="V38" s="184">
        <f>Performance!G38</f>
        <v>0</v>
      </c>
      <c r="W38" s="183">
        <f>V38/Performance!$C38</f>
        <v>0</v>
      </c>
      <c r="X38" s="192" t="str">
        <f>ROUND(Performance!G91, 0)&amp; CHAR(10) &amp;"("&amp;IF(Performance!G144&gt;Performance!G197, "3yr avg", Performance!$F$1)&amp;")"</f>
        <v>0
(2026)</v>
      </c>
      <c r="Y38" s="184">
        <f>Performance!H38</f>
        <v>854561.45833333326</v>
      </c>
      <c r="Z38" s="183">
        <f>Y38/Performance!$C38</f>
        <v>0.13689697655605129</v>
      </c>
      <c r="AA38" s="192" t="str">
        <f>ROUND(Performance!H91, 0)&amp; CHAR(10) &amp;"("&amp;IF(Performance!H144&gt;Performance!H197, "3yr avg", Performance!$F$1)&amp;")"</f>
        <v>684
(3yr avg)</v>
      </c>
      <c r="AB38" s="182">
        <f>Performance!K38</f>
        <v>129675.00000000001</v>
      </c>
      <c r="AC38" s="183">
        <f>AB38/Performance!$C38</f>
        <v>2.0773363064522272E-2</v>
      </c>
      <c r="AD38" s="203" t="str">
        <f>ROUND(IF(Performance!K144&gt;Performance!K197, AVERAGE(Outcomes!V41, Outcomes!V94, Outcomes!V147), Outcomes!V41), 0)&amp; CHAR(10) &amp;"("&amp;IF(Performance!K144&gt;Performance!K197, "3yr avg", Performance!$F$1)&amp;")"</f>
        <v>49
(3yr avg)</v>
      </c>
      <c r="AE38" s="199">
        <f>Performance!K91</f>
        <v>74.100000000000009</v>
      </c>
      <c r="AF38" s="182">
        <f>Performance!L38</f>
        <v>1101805.1041666665</v>
      </c>
      <c r="AG38" s="183">
        <f>AF38/Performance!$C38</f>
        <v>0.17650431814303408</v>
      </c>
      <c r="AH38" s="203" t="str">
        <f>ROUND(IF(Performance!L144&gt;Performance!L197, AVERAGE(Outcomes!Z41, Outcomes!Z94, Outcomes!Z147), Outcomes!Z41), 0)&amp; CHAR(10) &amp;"("&amp;IF(Performance!L144&gt;Performance!L197, "3yr avg", Performance!$F$1)&amp;")"</f>
        <v>234
(3yr avg)</v>
      </c>
      <c r="AI38" s="199">
        <f>Performance!L91</f>
        <v>314.8014583333333</v>
      </c>
      <c r="AJ38" s="182">
        <f>Performance!M38</f>
        <v>0</v>
      </c>
      <c r="AK38" s="183">
        <f>AJ38/Performance!$C38</f>
        <v>0</v>
      </c>
      <c r="AL38" s="203" t="str">
        <f>ROUND(IF(Performance!M144&gt;Performance!M197, AVERAGE(Outcomes!AD41, Outcomes!AD94, Outcomes!AD147), Outcomes!AD41), 0)&amp; CHAR(10) &amp;"("&amp;IF(Performance!M144&gt;Performance!M197, "3yr avg", Performance!$F$1)&amp;")"</f>
        <v>0
(2026)</v>
      </c>
      <c r="AM38" s="199">
        <f>Performance!M91</f>
        <v>0</v>
      </c>
      <c r="AN38" s="182">
        <f>Performance!N38</f>
        <v>0</v>
      </c>
      <c r="AO38" s="183">
        <f>AN38/Performance!$C38</f>
        <v>0</v>
      </c>
      <c r="AP38" s="203" t="str">
        <f>ROUND(IF(Performance!N144&gt;Performance!N197, AVERAGE(Outcomes!AH41, Outcomes!AH94, Outcomes!AH147), Outcomes!AH41), 0)&amp; CHAR(10) &amp;"("&amp;IF(Performance!N144&gt;Performance!N197, "3yr avg", Performance!$F$1)&amp;")"</f>
        <v>0
(2026)</v>
      </c>
      <c r="AQ38" s="199">
        <f>Performance!N91</f>
        <v>0</v>
      </c>
      <c r="AR38" s="182">
        <f>Performance!O38</f>
        <v>1075165</v>
      </c>
      <c r="AS38" s="183">
        <f>AR38/Performance!$C38</f>
        <v>0.17223669095251273</v>
      </c>
      <c r="AT38" s="203" t="str">
        <f>ROUND(IF(Performance!O144&gt;Performance!O197, AVERAGE(Outcomes!AL41, Outcomes!AL94, Outcomes!AL147), Outcomes!AL41), 0)&amp; CHAR(10) &amp;"("&amp;IF(Performance!O144&gt;Performance!O197, "3yr avg", Performance!$F$1)&amp;")"</f>
        <v>237
(2026)</v>
      </c>
      <c r="AU38" s="199">
        <f>Performance!O91</f>
        <v>307.19</v>
      </c>
      <c r="AV38" s="182">
        <f>Performance!P38</f>
        <v>857759.99999999988</v>
      </c>
      <c r="AW38" s="183">
        <f>AV38/Performance!$C38</f>
        <v>0.13740936882378732</v>
      </c>
      <c r="AX38" s="203" t="str">
        <f>ROUND(IF(Performance!P144&gt;Performance!P197, AVERAGE(Outcomes!AP41, Outcomes!AP94, Outcomes!AP147), Outcomes!AP41), 0)&amp; CHAR(10) &amp;"("&amp;IF(Performance!P144&gt;Performance!P197, "3yr avg", Performance!$F$1)&amp;")"</f>
        <v>132
(3yr avg)</v>
      </c>
      <c r="AY38" s="199">
        <f>Performance!P91</f>
        <v>190.61333333333332</v>
      </c>
      <c r="AZ38" s="182">
        <f>Performance!Q38</f>
        <v>0</v>
      </c>
      <c r="BA38" s="183">
        <f>AZ38/Performance!$C38</f>
        <v>0</v>
      </c>
      <c r="BB38" s="203" t="str">
        <f>ROUND(IF(Performance!Q144&gt;Performance!Q197, AVERAGE(Outcomes!AT41, Outcomes!AT94, Outcomes!AT147), Outcomes!AT41), 0)&amp; CHAR(10) &amp;"("&amp;IF(Performance!Q144&gt;Performance!Q197, "3yr avg", Performance!$F$1)&amp;")"</f>
        <v>0
(2026)</v>
      </c>
      <c r="BC38" s="199">
        <f>Performance!Q91</f>
        <v>0</v>
      </c>
      <c r="BD38" s="182">
        <f>Performance!R38</f>
        <v>0</v>
      </c>
      <c r="BE38" s="183">
        <f>BD38/Performance!$C38</f>
        <v>0</v>
      </c>
      <c r="BF38" s="203" t="str">
        <f>ROUND(IF(Performance!R144&gt;Performance!R197, AVERAGE(Outcomes!AX41, Outcomes!AX94, Outcomes!AX147), Outcomes!AX41), 0)&amp; CHAR(10) &amp;"("&amp;IF(Performance!R144&gt;Performance!R197, "3yr avg", Performance!$F$1)&amp;")"</f>
        <v>0
(2026)</v>
      </c>
      <c r="BG38" s="199">
        <f>Performance!R91</f>
        <v>0</v>
      </c>
      <c r="BH38" s="182">
        <f>Performance!S38</f>
        <v>4370</v>
      </c>
      <c r="BI38" s="183">
        <f>BH38/Performance!$C38</f>
        <v>7.0005472598390068E-4</v>
      </c>
      <c r="BJ38" s="203" t="str">
        <f>ROUND(IF(Performance!S144&gt;Performance!S197, AVERAGE(Outcomes!BB41, Outcomes!BB94, Outcomes!BB147), Outcomes!BB41), 0)&amp; CHAR(10) &amp;"("&amp;IF(Performance!S144&gt;Performance!S197, "3yr avg", Performance!$F$1)&amp;")"</f>
        <v>10
(2026)</v>
      </c>
      <c r="BK38" s="182">
        <f>Performance!T38</f>
        <v>16625</v>
      </c>
      <c r="BL38" s="183">
        <f>BK38/Performance!$C38</f>
        <v>2.6632516749387526E-3</v>
      </c>
      <c r="BM38" s="203" t="str">
        <f>ROUND(IF(Performance!T144&gt;Performance!T197, AVERAGE(Outcomes!BC41, Outcomes!BC94, Outcomes!BC147), Outcomes!BC41), 0)&amp; CHAR(10) &amp;"("&amp;IF(Performance!T144&gt;Performance!T197, "3yr avg", Performance!$F$1)&amp;")"</f>
        <v>19
(2026)</v>
      </c>
      <c r="BN38" s="182">
        <f>Performance!U38</f>
        <v>0</v>
      </c>
      <c r="BO38" s="183">
        <f>BN38/Performance!$C38</f>
        <v>0</v>
      </c>
      <c r="BP38" s="203" t="str">
        <f>ROUND(IF(Performance!U144&gt;Performance!U197, AVERAGE(Outcomes!BD41, Outcomes!BD94, Outcomes!BD147), Outcomes!BD41), 0)&amp; CHAR(10) &amp;"("&amp;IF(Performance!U144&gt;Performance!U197, "3yr avg", Performance!$F$1)&amp;")"</f>
        <v>0
(2026)</v>
      </c>
    </row>
    <row r="39" spans="1:68" ht="34.9" customHeight="1">
      <c r="A39" s="186" t="s">
        <v>114</v>
      </c>
      <c r="B39" s="181"/>
      <c r="C39" s="187">
        <f>Performance!D39</f>
        <v>2432208.333333333</v>
      </c>
      <c r="D39" s="188">
        <f>C39/Performance!$C39</f>
        <v>0.2753327233740045</v>
      </c>
      <c r="E39" s="201" t="str">
        <f>ROUND(IF(Performance!D145&gt;Performance!D198, AVERAGE(Outcomes!C42,Outcomes!C95,Outcomes!C148), Outcomes!C42), 0)&amp; CHAR(10) &amp;"("&amp;IF(Performance!D145&gt;Performance!D198, "3yr avg", Performance!$F$1)&amp;")"</f>
        <v>695
(3yr avg)</v>
      </c>
      <c r="F39" s="187">
        <f>Performance!E39</f>
        <v>1682625</v>
      </c>
      <c r="G39" s="188">
        <f>F39/Performance!$C39</f>
        <v>0.19047781282463513</v>
      </c>
      <c r="H39" s="202" t="str">
        <f>ROUND(IF(Performance!E145&gt;Performance!E198, AVERAGE(Outcomes!D42, Outcomes!D95, Outcomes!D148), Outcomes!D42), 0)&amp; CHAR(10) &amp;"("&amp;IF(Performance!E145&gt;Performance!E198, "3yr avg", Performance!$F$1)&amp;")"</f>
        <v>360
(2026)</v>
      </c>
      <c r="I39" s="205">
        <f>Performance!E92</f>
        <v>480.75</v>
      </c>
      <c r="J39" s="187">
        <f>Performance!F39</f>
        <v>0</v>
      </c>
      <c r="K39" s="188">
        <f>J39/Performance!$C39</f>
        <v>0</v>
      </c>
      <c r="L39" s="202" t="str">
        <f>ROUND(IF(Performance!F145&gt;Performance!F198, AVERAGE(Outcomes!H42, Outcomes!H95, Outcomes!H148), Outcomes!H42), 0)&amp; CHAR(10) &amp;"("&amp;IF(Performance!F145&gt;Performance!F198, "3yr avg", Performance!$F$1)&amp;")"</f>
        <v>0
(2026)</v>
      </c>
      <c r="M39" s="205">
        <f>Performance!F92</f>
        <v>0</v>
      </c>
      <c r="N39" s="189">
        <f>Performance!I39</f>
        <v>15213.333333333332</v>
      </c>
      <c r="O39" s="188">
        <f>N39/Performance!$C39</f>
        <v>1.7221914919280581E-3</v>
      </c>
      <c r="P39" s="202" t="str">
        <f>ROUND(IF(Performance!I145&gt;Performance!I198, AVERAGE(Outcomes!N42, Outcomes!N95, Outcomes!N148), Outcomes!N42), 0)&amp; CHAR(10) &amp;"("&amp;IF(Performance!I145&gt;Performance!I198, "3yr avg", Performance!$F$1)&amp;")"</f>
        <v>10
(3yr avg)</v>
      </c>
      <c r="Q39" s="204">
        <f>Performance!I92</f>
        <v>15.213333333333333</v>
      </c>
      <c r="R39" s="189">
        <f>Performance!J39</f>
        <v>375282.03125</v>
      </c>
      <c r="S39" s="188">
        <f>R39/Performance!$C39</f>
        <v>4.2482965904397221E-2</v>
      </c>
      <c r="T39" s="202" t="str">
        <f>ROUND(IF(Performance!J145&gt;Performance!J198, AVERAGE(Outcomes!R42, Outcomes!R95, Outcomes!R148), Outcomes!R42), 0)&amp; CHAR(10) &amp;"("&amp;IF(Performance!J145&gt;Performance!J198, "3yr avg", Performance!$F$1)&amp;")"</f>
        <v>215
(3yr avg)</v>
      </c>
      <c r="U39" s="204">
        <f>Performance!J92</f>
        <v>300.22562499999998</v>
      </c>
      <c r="V39" s="189">
        <f>Performance!G39</f>
        <v>4000</v>
      </c>
      <c r="W39" s="188">
        <f>V39/Performance!$C39</f>
        <v>4.5281108464366123E-4</v>
      </c>
      <c r="X39" s="204" t="str">
        <f>ROUND(Performance!G92, 0)&amp; CHAR(10) &amp;"("&amp;IF(Performance!G145&gt;Performance!G198, "3yr avg", Performance!$F$1)&amp;")"</f>
        <v>4
(2026)</v>
      </c>
      <c r="Y39" s="189">
        <f>Performance!H39</f>
        <v>229900.00000000006</v>
      </c>
      <c r="Z39" s="188">
        <f>Y39/Performance!$C39</f>
        <v>2.6025317089894435E-2</v>
      </c>
      <c r="AA39" s="204" t="str">
        <f>ROUND(Performance!H92, 0)&amp; CHAR(10) &amp;"("&amp;IF(Performance!H145&gt;Performance!H198, "3yr avg", Performance!$F$1)&amp;")"</f>
        <v>184
(2026)</v>
      </c>
      <c r="AB39" s="187">
        <f>Performance!K39</f>
        <v>41291.250000000007</v>
      </c>
      <c r="AC39" s="188">
        <f>AB39/Performance!$C39</f>
        <v>4.6742839246981449E-3</v>
      </c>
      <c r="AD39" s="202" t="str">
        <f>ROUND(IF(Performance!K145&gt;Performance!K198, AVERAGE(Outcomes!V42, Outcomes!V95, Outcomes!V148), Outcomes!V42), 0)&amp; CHAR(10) &amp;"("&amp;IF(Performance!K145&gt;Performance!K198, "3yr avg", Performance!$F$1)&amp;")"</f>
        <v>13
(2026)</v>
      </c>
      <c r="AE39" s="205">
        <f>Performance!K92</f>
        <v>23.595000000000006</v>
      </c>
      <c r="AF39" s="187">
        <f>Performance!L39</f>
        <v>981332.91666666663</v>
      </c>
      <c r="AG39" s="188">
        <f>AF39/Performance!$C39</f>
        <v>0.11108960559809024</v>
      </c>
      <c r="AH39" s="202" t="str">
        <f>ROUND(IF(Performance!L145&gt;Performance!L198, AVERAGE(Outcomes!Z42, Outcomes!Z95, Outcomes!Z148), Outcomes!Z42), 0)&amp; CHAR(10) &amp;"("&amp;IF(Performance!L145&gt;Performance!L198, "3yr avg", Performance!$F$1)&amp;")"</f>
        <v>188
(3yr avg)</v>
      </c>
      <c r="AI39" s="205">
        <f>Performance!L92</f>
        <v>280.38083333333333</v>
      </c>
      <c r="AJ39" s="187">
        <f>Performance!M39</f>
        <v>0</v>
      </c>
      <c r="AK39" s="188">
        <f>AJ39/Performance!$C39</f>
        <v>0</v>
      </c>
      <c r="AL39" s="202" t="str">
        <f>ROUND(IF(Performance!M145&gt;Performance!M198, AVERAGE(Outcomes!AD42, Outcomes!AD95, Outcomes!AD148), Outcomes!AD42), 0)&amp; CHAR(10) &amp;"("&amp;IF(Performance!M145&gt;Performance!M198, "3yr avg", Performance!$F$1)&amp;")"</f>
        <v>0
(2026)</v>
      </c>
      <c r="AM39" s="205">
        <f>Performance!M92</f>
        <v>0</v>
      </c>
      <c r="AN39" s="187">
        <f>Performance!N39</f>
        <v>0</v>
      </c>
      <c r="AO39" s="188">
        <f>AN39/Performance!$C39</f>
        <v>0</v>
      </c>
      <c r="AP39" s="202" t="str">
        <f>ROUND(IF(Performance!N145&gt;Performance!N198, AVERAGE(Outcomes!AH42, Outcomes!AH95, Outcomes!AH148), Outcomes!AH42), 0)&amp; CHAR(10) &amp;"("&amp;IF(Performance!N145&gt;Performance!N198, "3yr avg", Performance!$F$1)&amp;")"</f>
        <v>0
(2026)</v>
      </c>
      <c r="AQ39" s="205">
        <f>Performance!N92</f>
        <v>0</v>
      </c>
      <c r="AR39" s="187">
        <f>Performance!O39</f>
        <v>1500035.8333333333</v>
      </c>
      <c r="AS39" s="188">
        <f>AR39/Performance!$C39</f>
        <v>0.16980821317400621</v>
      </c>
      <c r="AT39" s="202" t="str">
        <f>ROUND(IF(Performance!O145&gt;Performance!O198, AVERAGE(Outcomes!AL42, Outcomes!AL95, Outcomes!AL148), Outcomes!AL42), 0)&amp; CHAR(10) &amp;"("&amp;IF(Performance!O145&gt;Performance!O198, "3yr avg", Performance!$F$1)&amp;")"</f>
        <v>314
(3yr avg)</v>
      </c>
      <c r="AU39" s="205">
        <f>Performance!O92</f>
        <v>428.58166666666665</v>
      </c>
      <c r="AV39" s="187">
        <f>Performance!P39</f>
        <v>1544260.3125000002</v>
      </c>
      <c r="AW39" s="188">
        <f>AV39/Performance!$C39</f>
        <v>0.17481454676882108</v>
      </c>
      <c r="AX39" s="202" t="str">
        <f>ROUND(IF(Performance!P145&gt;Performance!P198, AVERAGE(Outcomes!AP42, Outcomes!AP95, Outcomes!AP148), Outcomes!AP42), 0)&amp; CHAR(10) &amp;"("&amp;IF(Performance!P145&gt;Performance!P198, "3yr avg", Performance!$F$1)&amp;")"</f>
        <v>236
(3yr avg)</v>
      </c>
      <c r="AY39" s="205">
        <f>Performance!P92</f>
        <v>343.16895833333336</v>
      </c>
      <c r="AZ39" s="187">
        <f>Performance!Q39</f>
        <v>0</v>
      </c>
      <c r="BA39" s="188">
        <f>AZ39/Performance!$C39</f>
        <v>0</v>
      </c>
      <c r="BB39" s="202" t="str">
        <f>ROUND(IF(Performance!Q145&gt;Performance!Q198, AVERAGE(Outcomes!AT42, Outcomes!AT95, Outcomes!AT148), Outcomes!AT42), 0)&amp; CHAR(10) &amp;"("&amp;IF(Performance!Q145&gt;Performance!Q198, "3yr avg", Performance!$F$1)&amp;")"</f>
        <v>0
(2026)</v>
      </c>
      <c r="BC39" s="205">
        <f>Performance!Q92</f>
        <v>0</v>
      </c>
      <c r="BD39" s="187">
        <f>Performance!R39</f>
        <v>0</v>
      </c>
      <c r="BE39" s="188">
        <f>BD39/Performance!$C39</f>
        <v>0</v>
      </c>
      <c r="BF39" s="202" t="str">
        <f>ROUND(IF(Performance!R145&gt;Performance!R198, AVERAGE(Outcomes!AX42, Outcomes!AX95, Outcomes!AX148), Outcomes!AX42), 0)&amp; CHAR(10) &amp;"("&amp;IF(Performance!R145&gt;Performance!R198, "3yr avg", Performance!$F$1)&amp;")"</f>
        <v>0
(2026)</v>
      </c>
      <c r="BG39" s="205">
        <f>Performance!R92</f>
        <v>0</v>
      </c>
      <c r="BH39" s="187">
        <f>Performance!S39</f>
        <v>4807</v>
      </c>
      <c r="BI39" s="188">
        <f>BH39/Performance!$C39</f>
        <v>5.4416572097051993E-4</v>
      </c>
      <c r="BJ39" s="202" t="str">
        <f>ROUND(IF(Performance!S145&gt;Performance!S198, AVERAGE(Outcomes!BB42, Outcomes!BB95, Outcomes!BB148), Outcomes!BB42), 0)&amp; CHAR(10) &amp;"("&amp;IF(Performance!S145&gt;Performance!S198, "3yr avg", Performance!$F$1)&amp;")"</f>
        <v>11
(2026)</v>
      </c>
      <c r="BK39" s="187">
        <f>Performance!T39</f>
        <v>22750</v>
      </c>
      <c r="BL39" s="188">
        <f>BK39/Performance!$C39</f>
        <v>2.5753630439108231E-3</v>
      </c>
      <c r="BM39" s="202" t="str">
        <f>ROUND(IF(Performance!T145&gt;Performance!T198, AVERAGE(Outcomes!BC42, Outcomes!BC95, Outcomes!BC148), Outcomes!BC42), 0)&amp; CHAR(10) &amp;"("&amp;IF(Performance!T145&gt;Performance!T198, "3yr avg", Performance!$F$1)&amp;")"</f>
        <v>26
(2026)</v>
      </c>
      <c r="BN39" s="187">
        <f>Performance!U39</f>
        <v>0</v>
      </c>
      <c r="BO39" s="188">
        <f>BN39/Performance!$C39</f>
        <v>0</v>
      </c>
      <c r="BP39" s="202" t="str">
        <f>ROUND(IF(Performance!U145&gt;Performance!U198, AVERAGE(Outcomes!BD42, Outcomes!BD95, Outcomes!BD148), Outcomes!BD42), 0)&amp; CHAR(10) &amp;"("&amp;IF(Performance!U145&gt;Performance!U198, "3yr avg", Performance!$F$1)&amp;")"</f>
        <v>0
(2026)</v>
      </c>
    </row>
    <row r="40" spans="1:68" ht="34.9" customHeight="1">
      <c r="A40" s="180" t="s">
        <v>116</v>
      </c>
      <c r="B40" s="181"/>
      <c r="C40" s="182">
        <f>Performance!D40</f>
        <v>1367773.75</v>
      </c>
      <c r="D40" s="183">
        <f>C40/Performance!$C40</f>
        <v>0.29834767565179243</v>
      </c>
      <c r="E40" s="195" t="str">
        <f>ROUND(IF(Performance!D146&gt;Performance!D199, AVERAGE(Outcomes!C43,Outcomes!C96,Outcomes!C149), Outcomes!C43), 0)&amp; CHAR(10) &amp;"("&amp;IF(Performance!D146&gt;Performance!D199, "3yr avg", Performance!$F$1)&amp;")"</f>
        <v>391
(3yr avg)</v>
      </c>
      <c r="F40" s="182">
        <f>Performance!E40</f>
        <v>1120875.0000000002</v>
      </c>
      <c r="G40" s="183">
        <f>F40/Performance!$C40</f>
        <v>0.24449252001378363</v>
      </c>
      <c r="H40" s="203" t="str">
        <f>ROUND(IF(Performance!E146&gt;Performance!E199, AVERAGE(Outcomes!D43, Outcomes!D96, Outcomes!D149), Outcomes!D43), 0)&amp; CHAR(10) &amp;"("&amp;IF(Performance!E146&gt;Performance!E199, "3yr avg", Performance!$F$1)&amp;")"</f>
        <v>264
(2026)</v>
      </c>
      <c r="I40" s="199">
        <f>Performance!E93</f>
        <v>320.25000000000006</v>
      </c>
      <c r="J40" s="182">
        <f>Performance!F40</f>
        <v>0</v>
      </c>
      <c r="K40" s="183">
        <f>J40/Performance!$C40</f>
        <v>0</v>
      </c>
      <c r="L40" s="203" t="str">
        <f>ROUND(IF(Performance!F146&gt;Performance!F199, AVERAGE(Outcomes!H43, Outcomes!H96, Outcomes!H149), Outcomes!H43), 0)&amp; CHAR(10) &amp;"("&amp;IF(Performance!F146&gt;Performance!F199, "3yr avg", Performance!$F$1)&amp;")"</f>
        <v>0
(2026)</v>
      </c>
      <c r="M40" s="199">
        <f>Performance!F93</f>
        <v>0</v>
      </c>
      <c r="N40" s="184">
        <f>Performance!I40</f>
        <v>10000</v>
      </c>
      <c r="O40" s="183">
        <f>N40/Performance!$C40</f>
        <v>2.1812648155573422E-3</v>
      </c>
      <c r="P40" s="203" t="str">
        <f>ROUND(IF(Performance!I146&gt;Performance!I199, AVERAGE(Outcomes!N43, Outcomes!N96, Outcomes!N149), Outcomes!N43), 0)&amp; CHAR(10) &amp;"("&amp;IF(Performance!I146&gt;Performance!I199, "3yr avg", Performance!$F$1)&amp;")"</f>
        <v>10
(2026)</v>
      </c>
      <c r="Q40" s="192">
        <f>Performance!I93</f>
        <v>10</v>
      </c>
      <c r="R40" s="184">
        <f>Performance!J40</f>
        <v>22500</v>
      </c>
      <c r="S40" s="183">
        <f>R40/Performance!$C40</f>
        <v>4.90784583500402E-3</v>
      </c>
      <c r="T40" s="200" t="str">
        <f>ROUND(IF(Performance!J146&gt;Performance!J199, AVERAGE(Outcomes!R43, Outcomes!R96, Outcomes!R149), Outcomes!R43), 0)&amp; CHAR(10) &amp;"("&amp;IF(Performance!J146&gt;Performance!J199, "3yr avg", Performance!$F$1)&amp;")"</f>
        <v>18
(2026)</v>
      </c>
      <c r="U40" s="192">
        <f>Performance!J93</f>
        <v>18</v>
      </c>
      <c r="V40" s="184">
        <f>Performance!G40</f>
        <v>3000</v>
      </c>
      <c r="W40" s="183">
        <f>V40/Performance!$C40</f>
        <v>6.5437944466720265E-4</v>
      </c>
      <c r="X40" s="192" t="str">
        <f>ROUND(Performance!G93, 0)&amp; CHAR(10) &amp;"("&amp;IF(Performance!G146&gt;Performance!G199, "3yr avg", Performance!$F$1)&amp;")"</f>
        <v>3
(2026)</v>
      </c>
      <c r="Y40" s="184">
        <f>Performance!H40</f>
        <v>15000</v>
      </c>
      <c r="Z40" s="183">
        <f>Y40/Performance!$C40</f>
        <v>3.2718972233360131E-3</v>
      </c>
      <c r="AA40" s="192" t="str">
        <f>ROUND(Performance!H93, 0)&amp; CHAR(10) &amp;"("&amp;IF(Performance!H146&gt;Performance!H199, "3yr avg", Performance!$F$1)&amp;")"</f>
        <v>12
(2026)</v>
      </c>
      <c r="AB40" s="182">
        <f>Performance!K40</f>
        <v>164937.5</v>
      </c>
      <c r="AC40" s="183">
        <f>AB40/Performance!$C40</f>
        <v>3.5977236551598908E-2</v>
      </c>
      <c r="AD40" s="203" t="str">
        <f>ROUND(IF(Performance!K146&gt;Performance!K199, AVERAGE(Outcomes!V43, Outcomes!V96, Outcomes!V149), Outcomes!V43), 0)&amp; CHAR(10) &amp;"("&amp;IF(Performance!K146&gt;Performance!K199, "3yr avg", Performance!$F$1)&amp;")"</f>
        <v>84
(2026)</v>
      </c>
      <c r="AE40" s="199">
        <f>Performance!K93</f>
        <v>94.25</v>
      </c>
      <c r="AF40" s="182">
        <f>Performance!L40</f>
        <v>709778.12500000012</v>
      </c>
      <c r="AG40" s="183">
        <f>AF40/Performance!$C40</f>
        <v>0.15482140509147613</v>
      </c>
      <c r="AH40" s="203" t="str">
        <f>ROUND(IF(Performance!L146&gt;Performance!L199, AVERAGE(Outcomes!Z43, Outcomes!Z96, Outcomes!Z149), Outcomes!Z43), 0)&amp; CHAR(10) &amp;"("&amp;IF(Performance!L146&gt;Performance!L199, "3yr avg", Performance!$F$1)&amp;")"</f>
        <v>177
(3yr avg)</v>
      </c>
      <c r="AI40" s="199">
        <f>Performance!L93</f>
        <v>202.79375000000002</v>
      </c>
      <c r="AJ40" s="182">
        <f>Performance!M40</f>
        <v>0</v>
      </c>
      <c r="AK40" s="183">
        <f>AJ40/Performance!$C40</f>
        <v>0</v>
      </c>
      <c r="AL40" s="203" t="str">
        <f>ROUND(IF(Performance!M146&gt;Performance!M199, AVERAGE(Outcomes!AD43, Outcomes!AD96, Outcomes!AD149), Outcomes!AD43), 0)&amp; CHAR(10) &amp;"("&amp;IF(Performance!M146&gt;Performance!M199, "3yr avg", Performance!$F$1)&amp;")"</f>
        <v>0
(2026)</v>
      </c>
      <c r="AM40" s="199">
        <f>Performance!M93</f>
        <v>0</v>
      </c>
      <c r="AN40" s="182">
        <f>Performance!N40</f>
        <v>0</v>
      </c>
      <c r="AO40" s="183">
        <f>AN40/Performance!$C40</f>
        <v>0</v>
      </c>
      <c r="AP40" s="203" t="str">
        <f>ROUND(IF(Performance!N146&gt;Performance!N199, AVERAGE(Outcomes!AH43, Outcomes!AH96, Outcomes!AH149), Outcomes!AH43), 0)&amp; CHAR(10) &amp;"("&amp;IF(Performance!N146&gt;Performance!N199, "3yr avg", Performance!$F$1)&amp;")"</f>
        <v>0
(2026)</v>
      </c>
      <c r="AQ40" s="199">
        <f>Performance!N93</f>
        <v>0</v>
      </c>
      <c r="AR40" s="182">
        <f>Performance!O40</f>
        <v>911376.66666666686</v>
      </c>
      <c r="AS40" s="183">
        <f>AR40/Performance!$C40</f>
        <v>0.19879538567199323</v>
      </c>
      <c r="AT40" s="203" t="str">
        <f>ROUND(IF(Performance!O146&gt;Performance!O199, AVERAGE(Outcomes!AL43, Outcomes!AL96, Outcomes!AL149), Outcomes!AL43), 0)&amp; CHAR(10) &amp;"("&amp;IF(Performance!O146&gt;Performance!O199, "3yr avg", Performance!$F$1)&amp;")"</f>
        <v>212
(3yr avg)</v>
      </c>
      <c r="AU40" s="199">
        <f>Performance!O93</f>
        <v>260.39333333333337</v>
      </c>
      <c r="AV40" s="182">
        <f>Performance!P40</f>
        <v>249727.5</v>
      </c>
      <c r="AW40" s="183">
        <f>AV40/Performance!$C40</f>
        <v>5.4472180922709612E-2</v>
      </c>
      <c r="AX40" s="203" t="str">
        <f>ROUND(IF(Performance!P146&gt;Performance!P199, AVERAGE(Outcomes!AP43, Outcomes!AP96, Outcomes!AP149), Outcomes!AP43), 0)&amp; CHAR(10) &amp;"("&amp;IF(Performance!P146&gt;Performance!P199, "3yr avg", Performance!$F$1)&amp;")"</f>
        <v>38
(2026)</v>
      </c>
      <c r="AY40" s="199">
        <f>Performance!P93</f>
        <v>55.494999999999997</v>
      </c>
      <c r="AZ40" s="182">
        <f>Performance!Q40</f>
        <v>0</v>
      </c>
      <c r="BA40" s="183">
        <f>AZ40/Performance!$C40</f>
        <v>0</v>
      </c>
      <c r="BB40" s="203" t="str">
        <f>ROUND(IF(Performance!Q146&gt;Performance!Q199, AVERAGE(Outcomes!AT43, Outcomes!AT96, Outcomes!AT149), Outcomes!AT43), 0)&amp; CHAR(10) &amp;"("&amp;IF(Performance!Q146&gt;Performance!Q199, "3yr avg", Performance!$F$1)&amp;")"</f>
        <v>0
(2026)</v>
      </c>
      <c r="BC40" s="199">
        <f>Performance!Q93</f>
        <v>0</v>
      </c>
      <c r="BD40" s="182">
        <f>Performance!R40</f>
        <v>0</v>
      </c>
      <c r="BE40" s="183">
        <f>BD40/Performance!$C40</f>
        <v>0</v>
      </c>
      <c r="BF40" s="203" t="str">
        <f>ROUND(IF(Performance!R146&gt;Performance!R199, AVERAGE(Outcomes!AX43, Outcomes!AX96, Outcomes!AX149), Outcomes!AX43), 0)&amp; CHAR(10) &amp;"("&amp;IF(Performance!R146&gt;Performance!R199, "3yr avg", Performance!$F$1)&amp;")"</f>
        <v>0
(2026)</v>
      </c>
      <c r="BG40" s="199">
        <f>Performance!R93</f>
        <v>0</v>
      </c>
      <c r="BH40" s="182">
        <f>Performance!S40</f>
        <v>1057.5400000000002</v>
      </c>
      <c r="BI40" s="183">
        <f>BH40/Performance!$C40</f>
        <v>2.306774793044512E-4</v>
      </c>
      <c r="BJ40" s="203" t="str">
        <f>ROUND(IF(Performance!S146&gt;Performance!S199, AVERAGE(Outcomes!BB43, Outcomes!BB96, Outcomes!BB149), Outcomes!BB43), 0)&amp; CHAR(10) &amp;"("&amp;IF(Performance!S146&gt;Performance!S199, "3yr avg", Performance!$F$1)&amp;")"</f>
        <v>2
(2026)</v>
      </c>
      <c r="BK40" s="182">
        <f>Performance!T40</f>
        <v>8470.0000000000018</v>
      </c>
      <c r="BL40" s="183">
        <f>BK40/Performance!$C40</f>
        <v>1.8475312987770692E-3</v>
      </c>
      <c r="BM40" s="203" t="str">
        <f>ROUND(IF(Performance!T146&gt;Performance!T199, AVERAGE(Outcomes!BC43, Outcomes!BC96, Outcomes!BC149), Outcomes!BC43), 0)&amp; CHAR(10) &amp;"("&amp;IF(Performance!T146&gt;Performance!T199, "3yr avg", Performance!$F$1)&amp;")"</f>
        <v>10
(2026)</v>
      </c>
      <c r="BN40" s="182">
        <f>Performance!U40</f>
        <v>0</v>
      </c>
      <c r="BO40" s="183">
        <f>BN40/Performance!$C40</f>
        <v>0</v>
      </c>
      <c r="BP40" s="203" t="str">
        <f>ROUND(IF(Performance!U146&gt;Performance!U199, AVERAGE(Outcomes!BD43, Outcomes!BD96, Outcomes!BD149), Outcomes!BD43), 0)&amp; CHAR(10) &amp;"("&amp;IF(Performance!U146&gt;Performance!U199, "3yr avg", Performance!$F$1)&amp;")"</f>
        <v>0
(2026)</v>
      </c>
    </row>
    <row r="41" spans="1:68" ht="34.9" customHeight="1">
      <c r="A41" s="186" t="s">
        <v>118</v>
      </c>
      <c r="B41" s="181"/>
      <c r="C41" s="187">
        <f>Performance!D41</f>
        <v>7570500</v>
      </c>
      <c r="D41" s="188">
        <f>C41/Performance!$C41</f>
        <v>0.13748841985524321</v>
      </c>
      <c r="E41" s="201" t="str">
        <f>ROUND(IF(Performance!D147&gt;Performance!D200, AVERAGE(Outcomes!C44,Outcomes!C97,Outcomes!C150), Outcomes!C44), 0)&amp; CHAR(10) &amp;"("&amp;IF(Performance!D147&gt;Performance!D200, "3yr avg", Performance!$F$1)&amp;")"</f>
        <v>2163
(2026)</v>
      </c>
      <c r="F41" s="187">
        <f>Performance!E41</f>
        <v>10612483.4375</v>
      </c>
      <c r="G41" s="188">
        <f>F41/Performance!$C41</f>
        <v>0.19273410984239017</v>
      </c>
      <c r="H41" s="202" t="str">
        <f>ROUND(IF(Performance!E147&gt;Performance!E200, AVERAGE(Outcomes!D44, Outcomes!D97, Outcomes!D150), Outcomes!D44), 0)&amp; CHAR(10) &amp;"("&amp;IF(Performance!E147&gt;Performance!E200, "3yr avg", Performance!$F$1)&amp;")"</f>
        <v>2350
(2026)</v>
      </c>
      <c r="I41" s="205">
        <f>Performance!E94</f>
        <v>3032.1381249999999</v>
      </c>
      <c r="J41" s="187">
        <f>Performance!F41</f>
        <v>0</v>
      </c>
      <c r="K41" s="188">
        <f>J41/Performance!$C41</f>
        <v>0</v>
      </c>
      <c r="L41" s="202" t="str">
        <f>ROUND(IF(Performance!F147&gt;Performance!F200, AVERAGE(Outcomes!H44, Outcomes!H97, Outcomes!H150), Outcomes!H44), 0)&amp; CHAR(10) &amp;"("&amp;IF(Performance!F147&gt;Performance!F200, "3yr avg", Performance!$F$1)&amp;")"</f>
        <v>0
(2026)</v>
      </c>
      <c r="M41" s="205">
        <f>Performance!F94</f>
        <v>0</v>
      </c>
      <c r="N41" s="189">
        <f>Performance!I41</f>
        <v>38000</v>
      </c>
      <c r="O41" s="188">
        <f>N41/Performance!$C41</f>
        <v>6.9012085786926132E-4</v>
      </c>
      <c r="P41" s="202" t="str">
        <f>ROUND(IF(Performance!I147&gt;Performance!I200, AVERAGE(Outcomes!N44, Outcomes!N97, Outcomes!N150), Outcomes!N44), 0)&amp; CHAR(10) &amp;"("&amp;IF(Performance!I147&gt;Performance!I200, "3yr avg", Performance!$F$1)&amp;")"</f>
        <v>38
(2026)</v>
      </c>
      <c r="Q41" s="204">
        <f>Performance!I94</f>
        <v>38</v>
      </c>
      <c r="R41" s="189">
        <f>Performance!J41</f>
        <v>113633.33333333336</v>
      </c>
      <c r="S41" s="188">
        <f>R41/Performance!$C41</f>
        <v>2.0637035126985196E-3</v>
      </c>
      <c r="T41" s="202" t="str">
        <f>ROUND(IF(Performance!J147&gt;Performance!J200, AVERAGE(Outcomes!R44, Outcomes!R97, Outcomes!R150), Outcomes!R44), 0)&amp; CHAR(10) &amp;"("&amp;IF(Performance!J147&gt;Performance!J200, "3yr avg", Performance!$F$1)&amp;")"</f>
        <v>64
(3yr avg)</v>
      </c>
      <c r="U41" s="204">
        <f>Performance!J94</f>
        <v>90.90666666666668</v>
      </c>
      <c r="V41" s="189">
        <f>Performance!G41</f>
        <v>48000</v>
      </c>
      <c r="W41" s="188">
        <f>V41/Performance!$C41</f>
        <v>8.7173160994011951E-4</v>
      </c>
      <c r="X41" s="204" t="str">
        <f>ROUND(Performance!G94, 0)&amp; CHAR(10) &amp;"("&amp;IF(Performance!G147&gt;Performance!G200, "3yr avg", Performance!$F$1)&amp;")"</f>
        <v>48
(2026)</v>
      </c>
      <c r="Y41" s="189">
        <f>Performance!H41</f>
        <v>323283.33333333326</v>
      </c>
      <c r="Z41" s="188">
        <f>Y41/Performance!$C41</f>
        <v>5.8711729298640599E-3</v>
      </c>
      <c r="AA41" s="204" t="str">
        <f>ROUND(Performance!H94, 0)&amp; CHAR(10) &amp;"("&amp;IF(Performance!H147&gt;Performance!H200, "3yr avg", Performance!$F$1)&amp;")"</f>
        <v>259
(3yr avg)</v>
      </c>
      <c r="AB41" s="187">
        <f>Performance!K41</f>
        <v>1892918.1250000005</v>
      </c>
      <c r="AC41" s="188">
        <f>AB41/Performance!$C41</f>
        <v>3.4377428428980894E-2</v>
      </c>
      <c r="AD41" s="202" t="str">
        <f>ROUND(IF(Performance!K147&gt;Performance!K200, AVERAGE(Outcomes!V44, Outcomes!V97, Outcomes!V150), Outcomes!V44), 0)&amp; CHAR(10) &amp;"("&amp;IF(Performance!K147&gt;Performance!K200, "3yr avg", Performance!$F$1)&amp;")"</f>
        <v>751
(3yr avg)</v>
      </c>
      <c r="AE41" s="205">
        <f>Performance!K94</f>
        <v>1081.6675000000002</v>
      </c>
      <c r="AF41" s="187">
        <f>Performance!L41</f>
        <v>8405635</v>
      </c>
      <c r="AG41" s="188">
        <f>AF41/Performance!$C41</f>
        <v>0.15265536939831284</v>
      </c>
      <c r="AH41" s="202" t="str">
        <f>ROUND(IF(Performance!L147&gt;Performance!L200, AVERAGE(Outcomes!Z44, Outcomes!Z97, Outcomes!Z150), Outcomes!Z44), 0)&amp; CHAR(10) &amp;"("&amp;IF(Performance!L147&gt;Performance!L200, "3yr avg", Performance!$F$1)&amp;")"</f>
        <v>1743
(3yr avg)</v>
      </c>
      <c r="AI41" s="205">
        <f>Performance!L94</f>
        <v>2401.61</v>
      </c>
      <c r="AJ41" s="187">
        <f>Performance!M41</f>
        <v>0</v>
      </c>
      <c r="AK41" s="188">
        <f>AJ41/Performance!$C41</f>
        <v>0</v>
      </c>
      <c r="AL41" s="202" t="str">
        <f>ROUND(IF(Performance!M147&gt;Performance!M200, AVERAGE(Outcomes!AD44, Outcomes!AD97, Outcomes!AD150), Outcomes!AD44), 0)&amp; CHAR(10) &amp;"("&amp;IF(Performance!M147&gt;Performance!M200, "3yr avg", Performance!$F$1)&amp;")"</f>
        <v>0
(2026)</v>
      </c>
      <c r="AM41" s="205">
        <f>Performance!M94</f>
        <v>0</v>
      </c>
      <c r="AN41" s="187">
        <f>Performance!N41</f>
        <v>307832.29166666669</v>
      </c>
      <c r="AO41" s="188">
        <f>AN41/Performance!$C41</f>
        <v>5.5905654001279122E-3</v>
      </c>
      <c r="AP41" s="202" t="str">
        <f>ROUND(IF(Performance!N147&gt;Performance!N200, AVERAGE(Outcomes!AH44, Outcomes!AH97, Outcomes!AH150), Outcomes!AH44), 0)&amp; CHAR(10) &amp;"("&amp;IF(Performance!N147&gt;Performance!N200, "3yr avg", Performance!$F$1)&amp;")"</f>
        <v>60
(3yr avg)</v>
      </c>
      <c r="AQ41" s="205">
        <f>Performance!N94</f>
        <v>87.952083333333334</v>
      </c>
      <c r="AR41" s="187">
        <f>Performance!O41</f>
        <v>17041331.5625</v>
      </c>
      <c r="AS41" s="188">
        <f>AR41/Performance!$C41</f>
        <v>0.30948890413544783</v>
      </c>
      <c r="AT41" s="202" t="str">
        <f>ROUND(IF(Performance!O147&gt;Performance!O200, AVERAGE(Outcomes!AL44, Outcomes!AL97, Outcomes!AL150), Outcomes!AL44), 0)&amp; CHAR(10) &amp;"("&amp;IF(Performance!O147&gt;Performance!O200, "3yr avg", Performance!$F$1)&amp;")"</f>
        <v>3775
(3yr avg)</v>
      </c>
      <c r="AU41" s="205">
        <f>Performance!O94</f>
        <v>4868.9518749999997</v>
      </c>
      <c r="AV41" s="187">
        <f>Performance!P41</f>
        <v>8039746.8749999991</v>
      </c>
      <c r="AW41" s="188">
        <f>AV41/Performance!$C41</f>
        <v>0.14601044764280821</v>
      </c>
      <c r="AX41" s="202" t="str">
        <f>ROUND(IF(Performance!P147&gt;Performance!P200, AVERAGE(Outcomes!AP44, Outcomes!AP97, Outcomes!AP150), Outcomes!AP44), 0)&amp; CHAR(10) &amp;"("&amp;IF(Performance!P147&gt;Performance!P200, "3yr avg", Performance!$F$1)&amp;")"</f>
        <v>1273
(3yr avg)</v>
      </c>
      <c r="AY41" s="205">
        <f>Performance!P94</f>
        <v>1786.6104166666664</v>
      </c>
      <c r="AZ41" s="187">
        <f>Performance!Q41</f>
        <v>0</v>
      </c>
      <c r="BA41" s="188">
        <f>AZ41/Performance!$C41</f>
        <v>0</v>
      </c>
      <c r="BB41" s="202" t="str">
        <f>ROUND(IF(Performance!Q147&gt;Performance!Q200, AVERAGE(Outcomes!AT44, Outcomes!AT97, Outcomes!AT150), Outcomes!AT44), 0)&amp; CHAR(10) &amp;"("&amp;IF(Performance!Q147&gt;Performance!Q200, "3yr avg", Performance!$F$1)&amp;")"</f>
        <v>0
(2026)</v>
      </c>
      <c r="BC41" s="205">
        <f>Performance!Q94</f>
        <v>0</v>
      </c>
      <c r="BD41" s="187">
        <f>Performance!R41</f>
        <v>196846.875</v>
      </c>
      <c r="BE41" s="188">
        <f>BD41/Performance!$C41</f>
        <v>3.5749509011548221E-3</v>
      </c>
      <c r="BF41" s="202" t="str">
        <f>ROUND(IF(Performance!R147&gt;Performance!R200, AVERAGE(Outcomes!AX44, Outcomes!AX97, Outcomes!AX150), Outcomes!AX44), 0)&amp; CHAR(10) &amp;"("&amp;IF(Performance!R147&gt;Performance!R200, "3yr avg", Performance!$F$1)&amp;")"</f>
        <v>31
(3yr avg)</v>
      </c>
      <c r="BG41" s="205">
        <f>Performance!R94</f>
        <v>43.743749999999999</v>
      </c>
      <c r="BH41" s="187">
        <f>Performance!S41</f>
        <v>32775</v>
      </c>
      <c r="BI41" s="188">
        <f>BH41/Performance!$C41</f>
        <v>5.9522923991223782E-4</v>
      </c>
      <c r="BJ41" s="202" t="str">
        <f>ROUND(IF(Performance!S147&gt;Performance!S200, AVERAGE(Outcomes!BB44, Outcomes!BB97, Outcomes!BB150), Outcomes!BB44), 0)&amp; CHAR(10) &amp;"("&amp;IF(Performance!S147&gt;Performance!S200, "3yr avg", Performance!$F$1)&amp;")"</f>
        <v>75
(2026)</v>
      </c>
      <c r="BK41" s="187">
        <f>Performance!T41</f>
        <v>439833.33333333337</v>
      </c>
      <c r="BL41" s="188">
        <f>BK41/Performance!$C41</f>
        <v>7.9878462452499157E-3</v>
      </c>
      <c r="BM41" s="202" t="str">
        <f>ROUND(IF(Performance!T147&gt;Performance!T200, AVERAGE(Outcomes!BC44, Outcomes!BC97, Outcomes!BC150), Outcomes!BC44), 0)&amp; CHAR(10) &amp;"("&amp;IF(Performance!T147&gt;Performance!T200, "3yr avg", Performance!$F$1)&amp;")"</f>
        <v>503
(3yr avg)</v>
      </c>
      <c r="BN41" s="187">
        <f>Performance!U41</f>
        <v>0</v>
      </c>
      <c r="BO41" s="188">
        <f>BN41/Performance!$C41</f>
        <v>0</v>
      </c>
      <c r="BP41" s="202" t="str">
        <f>ROUND(IF(Performance!U147&gt;Performance!U200, AVERAGE(Outcomes!BD44, Outcomes!BD97, Outcomes!BD150), Outcomes!BD44), 0)&amp; CHAR(10) &amp;"("&amp;IF(Performance!U147&gt;Performance!U200, "3yr avg", Performance!$F$1)&amp;")"</f>
        <v>0
(2026)</v>
      </c>
    </row>
    <row r="42" spans="1:68" ht="34.9" customHeight="1">
      <c r="A42" s="180" t="s">
        <v>120</v>
      </c>
      <c r="B42" s="181"/>
      <c r="C42" s="182">
        <f>Performance!D42</f>
        <v>2567833.333333333</v>
      </c>
      <c r="D42" s="183">
        <f>C42/Performance!$C42</f>
        <v>0.17150556787917054</v>
      </c>
      <c r="E42" s="195" t="str">
        <f>ROUND(IF(Performance!D148&gt;Performance!D201, AVERAGE(Outcomes!C45,Outcomes!C98,Outcomes!C151), Outcomes!C45), 0)&amp; CHAR(10) &amp;"("&amp;IF(Performance!D148&gt;Performance!D201, "3yr avg", Performance!$F$1)&amp;")"</f>
        <v>734
(3yr avg)</v>
      </c>
      <c r="F42" s="182">
        <f>Performance!E42</f>
        <v>3400131.875</v>
      </c>
      <c r="G42" s="183">
        <f>F42/Performance!$C42</f>
        <v>0.22709478084738521</v>
      </c>
      <c r="H42" s="203" t="str">
        <f>ROUND(IF(Performance!E148&gt;Performance!E201, AVERAGE(Outcomes!D45, Outcomes!D98, Outcomes!D151), Outcomes!D45), 0)&amp; CHAR(10) &amp;"("&amp;IF(Performance!E148&gt;Performance!E201, "3yr avg", Performance!$F$1)&amp;")"</f>
        <v>696
(2026)</v>
      </c>
      <c r="I42" s="199">
        <f>Performance!E95</f>
        <v>971.46624999999995</v>
      </c>
      <c r="J42" s="182">
        <f>Performance!F42</f>
        <v>71032.500000000015</v>
      </c>
      <c r="K42" s="183">
        <f>J42/Performance!$C42</f>
        <v>4.7442601091882333E-3</v>
      </c>
      <c r="L42" s="203" t="str">
        <f>ROUND(IF(Performance!F148&gt;Performance!F201, AVERAGE(Outcomes!H45, Outcomes!H98, Outcomes!H151), Outcomes!H45), 0)&amp; CHAR(10) &amp;"("&amp;IF(Performance!F148&gt;Performance!F201, "3yr avg", Performance!$F$1)&amp;")"</f>
        <v>17
(2026)</v>
      </c>
      <c r="M42" s="199">
        <f>Performance!F95</f>
        <v>20.295000000000005</v>
      </c>
      <c r="N42" s="184">
        <f>Performance!I42</f>
        <v>58391.458333333336</v>
      </c>
      <c r="O42" s="183">
        <f>N42/Performance!$C42</f>
        <v>3.8999650369642086E-3</v>
      </c>
      <c r="P42" s="203" t="str">
        <f>ROUND(IF(Performance!I148&gt;Performance!I201, AVERAGE(Outcomes!N45, Outcomes!N98, Outcomes!N151), Outcomes!N45), 0)&amp; CHAR(10) &amp;"("&amp;IF(Performance!I148&gt;Performance!I201, "3yr avg", Performance!$F$1)&amp;")"</f>
        <v>38
(3yr avg)</v>
      </c>
      <c r="Q42" s="192">
        <f>Performance!I95</f>
        <v>58.391458333333333</v>
      </c>
      <c r="R42" s="184">
        <f>Performance!J42</f>
        <v>1250</v>
      </c>
      <c r="S42" s="183">
        <f>R42/Performance!$C42</f>
        <v>8.3487490043082958E-5</v>
      </c>
      <c r="T42" s="200" t="str">
        <f>ROUND(IF(Performance!J148&gt;Performance!J201, AVERAGE(Outcomes!R45, Outcomes!R98, Outcomes!R151), Outcomes!R45), 0)&amp; CHAR(10) &amp;"("&amp;IF(Performance!J148&gt;Performance!J201, "3yr avg", Performance!$F$1)&amp;")"</f>
        <v>1
(2026)</v>
      </c>
      <c r="U42" s="192">
        <f>Performance!J95</f>
        <v>1</v>
      </c>
      <c r="V42" s="184">
        <f>Performance!G42</f>
        <v>0</v>
      </c>
      <c r="W42" s="183">
        <f>V42/Performance!$C42</f>
        <v>0</v>
      </c>
      <c r="X42" s="192" t="str">
        <f>ROUND(Performance!G95, 0)&amp; CHAR(10) &amp;"("&amp;IF(Performance!G148&gt;Performance!G201, "3yr avg", Performance!$F$1)&amp;")"</f>
        <v>0
(2026)</v>
      </c>
      <c r="Y42" s="184">
        <f>Performance!H42</f>
        <v>385000</v>
      </c>
      <c r="Z42" s="183">
        <f>Y42/Performance!$C42</f>
        <v>2.5714146933269552E-2</v>
      </c>
      <c r="AA42" s="192" t="str">
        <f>ROUND(Performance!H95, 0)&amp; CHAR(10) &amp;"("&amp;IF(Performance!H148&gt;Performance!H201, "3yr avg", Performance!$F$1)&amp;")"</f>
        <v>308
(2026)</v>
      </c>
      <c r="AB42" s="182">
        <f>Performance!K42</f>
        <v>859836.25000000012</v>
      </c>
      <c r="AC42" s="183">
        <f>AB42/Performance!$C42</f>
        <v>5.7428456288445444E-2</v>
      </c>
      <c r="AD42" s="203" t="str">
        <f>ROUND(IF(Performance!K148&gt;Performance!K201, AVERAGE(Outcomes!V45, Outcomes!V98, Outcomes!V151), Outcomes!V45), 0)&amp; CHAR(10) &amp;"("&amp;IF(Performance!K148&gt;Performance!K201, "3yr avg", Performance!$F$1)&amp;")"</f>
        <v>346
(3yr avg)</v>
      </c>
      <c r="AE42" s="199">
        <f>Performance!K95</f>
        <v>491.33500000000004</v>
      </c>
      <c r="AF42" s="182">
        <f>Performance!L42</f>
        <v>1931496.1458333333</v>
      </c>
      <c r="AG42" s="183">
        <f>AF42/Performance!$C42</f>
        <v>0.12900461219481082</v>
      </c>
      <c r="AH42" s="203" t="str">
        <f>ROUND(IF(Performance!L148&gt;Performance!L201, AVERAGE(Outcomes!Z45, Outcomes!Z98, Outcomes!Z151), Outcomes!Z45), 0)&amp; CHAR(10) &amp;"("&amp;IF(Performance!L148&gt;Performance!L201, "3yr avg", Performance!$F$1)&amp;")"</f>
        <v>360
(3yr avg)</v>
      </c>
      <c r="AI42" s="199">
        <f>Performance!L95</f>
        <v>551.85604166666667</v>
      </c>
      <c r="AJ42" s="182">
        <f>Performance!M42</f>
        <v>0</v>
      </c>
      <c r="AK42" s="183">
        <f>AJ42/Performance!$C42</f>
        <v>0</v>
      </c>
      <c r="AL42" s="203" t="str">
        <f>ROUND(IF(Performance!M148&gt;Performance!M201, AVERAGE(Outcomes!AD45, Outcomes!AD98, Outcomes!AD151), Outcomes!AD45), 0)&amp; CHAR(10) &amp;"("&amp;IF(Performance!M148&gt;Performance!M201, "3yr avg", Performance!$F$1)&amp;")"</f>
        <v>0
(2026)</v>
      </c>
      <c r="AM42" s="199">
        <f>Performance!M95</f>
        <v>0</v>
      </c>
      <c r="AN42" s="182">
        <f>Performance!N42</f>
        <v>0</v>
      </c>
      <c r="AO42" s="183">
        <f>AN42/Performance!$C42</f>
        <v>0</v>
      </c>
      <c r="AP42" s="203" t="str">
        <f>ROUND(IF(Performance!N148&gt;Performance!N201, AVERAGE(Outcomes!AH45, Outcomes!AH98, Outcomes!AH151), Outcomes!AH45), 0)&amp; CHAR(10) &amp;"("&amp;IF(Performance!N148&gt;Performance!N201, "3yr avg", Performance!$F$1)&amp;")"</f>
        <v>0
(2026)</v>
      </c>
      <c r="AQ42" s="199">
        <f>Performance!N95</f>
        <v>0</v>
      </c>
      <c r="AR42" s="182">
        <f>Performance!O42</f>
        <v>3382376.6666666665</v>
      </c>
      <c r="AS42" s="183">
        <f>AR42/Performance!$C42</f>
        <v>0.22590891062423157</v>
      </c>
      <c r="AT42" s="203" t="str">
        <f>ROUND(IF(Performance!O148&gt;Performance!O201, AVERAGE(Outcomes!AL45, Outcomes!AL98, Outcomes!AL151), Outcomes!AL45), 0)&amp; CHAR(10) &amp;"("&amp;IF(Performance!O148&gt;Performance!O201, "3yr avg", Performance!$F$1)&amp;")"</f>
        <v>689
(3yr avg)</v>
      </c>
      <c r="AU42" s="199">
        <f>Performance!O95</f>
        <v>966.39333333333332</v>
      </c>
      <c r="AV42" s="182">
        <f>Performance!P42</f>
        <v>2251952.8125</v>
      </c>
      <c r="AW42" s="183">
        <f>AV42/Performance!$C42</f>
        <v>0.15040791040886914</v>
      </c>
      <c r="AX42" s="203" t="str">
        <f>ROUND(IF(Performance!P148&gt;Performance!P201, AVERAGE(Outcomes!AP45, Outcomes!AP98, Outcomes!AP151), Outcomes!AP45), 0)&amp; CHAR(10) &amp;"("&amp;IF(Performance!P148&gt;Performance!P201, "3yr avg", Performance!$F$1)&amp;")"</f>
        <v>325
(3yr avg)</v>
      </c>
      <c r="AY42" s="199">
        <f>Performance!P95</f>
        <v>500.43395833333329</v>
      </c>
      <c r="AZ42" s="182">
        <f>Performance!Q42</f>
        <v>0</v>
      </c>
      <c r="BA42" s="183">
        <f>AZ42/Performance!$C42</f>
        <v>0</v>
      </c>
      <c r="BB42" s="203" t="str">
        <f>ROUND(IF(Performance!Q148&gt;Performance!Q201, AVERAGE(Outcomes!AT45, Outcomes!AT98, Outcomes!AT151), Outcomes!AT45), 0)&amp; CHAR(10) &amp;"("&amp;IF(Performance!Q148&gt;Performance!Q201, "3yr avg", Performance!$F$1)&amp;")"</f>
        <v>0
(2026)</v>
      </c>
      <c r="BC42" s="199">
        <f>Performance!Q95</f>
        <v>0</v>
      </c>
      <c r="BD42" s="182">
        <f>Performance!R42</f>
        <v>0</v>
      </c>
      <c r="BE42" s="183">
        <f>BD42/Performance!$C42</f>
        <v>0</v>
      </c>
      <c r="BF42" s="203" t="str">
        <f>ROUND(IF(Performance!R148&gt;Performance!R201, AVERAGE(Outcomes!AX45, Outcomes!AX98, Outcomes!AX151), Outcomes!AX45), 0)&amp; CHAR(10) &amp;"("&amp;IF(Performance!R148&gt;Performance!R201, "3yr avg", Performance!$F$1)&amp;")"</f>
        <v>0
(2026)</v>
      </c>
      <c r="BG42" s="199">
        <f>Performance!R95</f>
        <v>0</v>
      </c>
      <c r="BH42" s="182">
        <f>Performance!S42</f>
        <v>8460.3200000000015</v>
      </c>
      <c r="BI42" s="183">
        <f>BH42/Performance!$C42</f>
        <v>5.6506470540903663E-4</v>
      </c>
      <c r="BJ42" s="203" t="str">
        <f>ROUND(IF(Performance!S148&gt;Performance!S201, AVERAGE(Outcomes!BB45, Outcomes!BB98, Outcomes!BB151), Outcomes!BB45), 0)&amp; CHAR(10) &amp;"("&amp;IF(Performance!S148&gt;Performance!S201, "3yr avg", Performance!$F$1)&amp;")"</f>
        <v>19
(2026)</v>
      </c>
      <c r="BK42" s="182">
        <f>Performance!T42</f>
        <v>54541.666666666672</v>
      </c>
      <c r="BL42" s="183">
        <f>BK42/Performance!$C42</f>
        <v>3.6428374822131868E-3</v>
      </c>
      <c r="BM42" s="203" t="str">
        <f>ROUND(IF(Performance!T148&gt;Performance!T201, AVERAGE(Outcomes!BC45, Outcomes!BC98, Outcomes!BC151), Outcomes!BC45), 0)&amp; CHAR(10) &amp;"("&amp;IF(Performance!T148&gt;Performance!T201, "3yr avg", Performance!$F$1)&amp;")"</f>
        <v>62
(3yr avg)</v>
      </c>
      <c r="BN42" s="182">
        <f>Performance!U42</f>
        <v>0</v>
      </c>
      <c r="BO42" s="183">
        <f>BN42/Performance!$C42</f>
        <v>0</v>
      </c>
      <c r="BP42" s="203" t="str">
        <f>ROUND(IF(Performance!U148&gt;Performance!U201, AVERAGE(Outcomes!BD45, Outcomes!BD98, Outcomes!BD151), Outcomes!BD45), 0)&amp; CHAR(10) &amp;"("&amp;IF(Performance!U148&gt;Performance!U201, "3yr avg", Performance!$F$1)&amp;")"</f>
        <v>0
(2026)</v>
      </c>
    </row>
    <row r="43" spans="1:68" ht="34.9" customHeight="1">
      <c r="A43" s="186" t="s">
        <v>122</v>
      </c>
      <c r="B43" s="181"/>
      <c r="C43" s="187">
        <f>Performance!D43</f>
        <v>13884500</v>
      </c>
      <c r="D43" s="188">
        <f>C43/Performance!$C43</f>
        <v>0.24779512190835326</v>
      </c>
      <c r="E43" s="201" t="str">
        <f>ROUND(IF(Performance!D149&gt;Performance!D202, AVERAGE(Outcomes!C46,Outcomes!C99,Outcomes!C152), Outcomes!C46), 0)&amp; CHAR(10) &amp;"("&amp;IF(Performance!D149&gt;Performance!D202, "3yr avg", Performance!$F$1)&amp;")"</f>
        <v>3967
(2026)</v>
      </c>
      <c r="F43" s="187">
        <f>Performance!E43</f>
        <v>12255845</v>
      </c>
      <c r="G43" s="188">
        <f>F43/Performance!$C43</f>
        <v>0.21872869789080499</v>
      </c>
      <c r="H43" s="202" t="str">
        <f>ROUND(IF(Performance!E149&gt;Performance!E202, AVERAGE(Outcomes!D46, Outcomes!D99, Outcomes!D152), Outcomes!D46), 0)&amp; CHAR(10) &amp;"("&amp;IF(Performance!E149&gt;Performance!E202, "3yr avg", Performance!$F$1)&amp;")"</f>
        <v>2732
(2026)</v>
      </c>
      <c r="I43" s="205">
        <f>Performance!E96</f>
        <v>3501.67</v>
      </c>
      <c r="J43" s="187">
        <f>Performance!F43</f>
        <v>4991.8750000000009</v>
      </c>
      <c r="K43" s="188">
        <f>J43/Performance!$C43</f>
        <v>8.9089436002467583E-5</v>
      </c>
      <c r="L43" s="202" t="str">
        <f>ROUND(IF(Performance!F149&gt;Performance!F202, AVERAGE(Outcomes!H46, Outcomes!H99, Outcomes!H152), Outcomes!H46), 0)&amp; CHAR(10) &amp;"("&amp;IF(Performance!F149&gt;Performance!F202, "3yr avg", Performance!$F$1)&amp;")"</f>
        <v>1
(3yr avg)</v>
      </c>
      <c r="M43" s="205">
        <f>Performance!F96</f>
        <v>1.4262500000000002</v>
      </c>
      <c r="N43" s="189">
        <f>Performance!I43</f>
        <v>617491.45833333326</v>
      </c>
      <c r="O43" s="188">
        <f>N43/Performance!$C43</f>
        <v>1.1020301141206033E-2</v>
      </c>
      <c r="P43" s="202" t="str">
        <f>ROUND(IF(Performance!I149&gt;Performance!I202, AVERAGE(Outcomes!N46, Outcomes!N99, Outcomes!N152), Outcomes!N46), 0)&amp; CHAR(10) &amp;"("&amp;IF(Performance!I149&gt;Performance!I202, "3yr avg", Performance!$F$1)&amp;")"</f>
        <v>451
(3yr avg)</v>
      </c>
      <c r="Q43" s="204">
        <f>Performance!I96</f>
        <v>617.4914583333333</v>
      </c>
      <c r="R43" s="189">
        <f>Performance!J43</f>
        <v>556673.95833333326</v>
      </c>
      <c r="S43" s="188">
        <f>R43/Performance!$C43</f>
        <v>9.9348980062957896E-3</v>
      </c>
      <c r="T43" s="202" t="str">
        <f>ROUND(IF(Performance!J149&gt;Performance!J202, AVERAGE(Outcomes!R46, Outcomes!R99, Outcomes!R152), Outcomes!R46), 0)&amp; CHAR(10) &amp;"("&amp;IF(Performance!J149&gt;Performance!J202, "3yr avg", Performance!$F$1)&amp;")"</f>
        <v>312
(3yr avg)</v>
      </c>
      <c r="U43" s="204">
        <f>Performance!J96</f>
        <v>445.33916666666664</v>
      </c>
      <c r="V43" s="189">
        <f>Performance!G43</f>
        <v>39930.000000000007</v>
      </c>
      <c r="W43" s="188">
        <f>V43/Performance!$C43</f>
        <v>7.1262625357777006E-4</v>
      </c>
      <c r="X43" s="204" t="str">
        <f>ROUND(Performance!G96, 0)&amp; CHAR(10) &amp;"("&amp;IF(Performance!G149&gt;Performance!G202, "3yr avg", Performance!$F$1)&amp;")"</f>
        <v>40
(2026)</v>
      </c>
      <c r="Y43" s="189">
        <f>Performance!H43</f>
        <v>342500</v>
      </c>
      <c r="Z43" s="188">
        <f>Y43/Performance!$C43</f>
        <v>6.1125592749908886E-3</v>
      </c>
      <c r="AA43" s="204" t="str">
        <f>ROUND(Performance!H96, 0)&amp; CHAR(10) &amp;"("&amp;IF(Performance!H149&gt;Performance!H202, "3yr avg", Performance!$F$1)&amp;")"</f>
        <v>274
(2026)</v>
      </c>
      <c r="AB43" s="187">
        <f>Performance!K43</f>
        <v>2335089.166666667</v>
      </c>
      <c r="AC43" s="188">
        <f>AB43/Performance!$C43</f>
        <v>4.1674075747851327E-2</v>
      </c>
      <c r="AD43" s="202" t="str">
        <f>ROUND(IF(Performance!K149&gt;Performance!K202, AVERAGE(Outcomes!V46, Outcomes!V99, Outcomes!V152), Outcomes!V46), 0)&amp; CHAR(10) &amp;"("&amp;IF(Performance!K149&gt;Performance!K202, "3yr avg", Performance!$F$1)&amp;")"</f>
        <v>960
(3yr avg)</v>
      </c>
      <c r="AE43" s="205">
        <f>Performance!K96</f>
        <v>1334.3366666666668</v>
      </c>
      <c r="AF43" s="187">
        <f>Performance!L43</f>
        <v>4500921.2500000009</v>
      </c>
      <c r="AG43" s="188">
        <f>AF43/Performance!$C43</f>
        <v>8.0327439219536029E-2</v>
      </c>
      <c r="AH43" s="202" t="str">
        <f>ROUND(IF(Performance!L149&gt;Performance!L202, AVERAGE(Outcomes!Z46, Outcomes!Z99, Outcomes!Z152), Outcomes!Z46), 0)&amp; CHAR(10) &amp;"("&amp;IF(Performance!L149&gt;Performance!L202, "3yr avg", Performance!$F$1)&amp;")"</f>
        <v>885
(2026)</v>
      </c>
      <c r="AI43" s="205">
        <f>Performance!L96</f>
        <v>1285.9775000000002</v>
      </c>
      <c r="AJ43" s="187">
        <f>Performance!M43</f>
        <v>0</v>
      </c>
      <c r="AK43" s="188">
        <f>AJ43/Performance!$C43</f>
        <v>0</v>
      </c>
      <c r="AL43" s="202" t="str">
        <f>ROUND(IF(Performance!M149&gt;Performance!M202, AVERAGE(Outcomes!AD46, Outcomes!AD99, Outcomes!AD152), Outcomes!AD46), 0)&amp; CHAR(10) &amp;"("&amp;IF(Performance!M149&gt;Performance!M202, "3yr avg", Performance!$F$1)&amp;")"</f>
        <v>0
(2026)</v>
      </c>
      <c r="AM43" s="205">
        <f>Performance!M96</f>
        <v>0</v>
      </c>
      <c r="AN43" s="187">
        <f>Performance!N43</f>
        <v>5250</v>
      </c>
      <c r="AO43" s="188">
        <f>AN43/Performance!$C43</f>
        <v>9.3696164069203406E-5</v>
      </c>
      <c r="AP43" s="202" t="str">
        <f>ROUND(IF(Performance!N149&gt;Performance!N202, AVERAGE(Outcomes!AH46, Outcomes!AH99, Outcomes!AH152), Outcomes!AH46), 0)&amp; CHAR(10) &amp;"("&amp;IF(Performance!N149&gt;Performance!N202, "3yr avg", Performance!$F$1)&amp;")"</f>
        <v>1
(2026)</v>
      </c>
      <c r="AQ43" s="205">
        <f>Performance!N96</f>
        <v>1.5</v>
      </c>
      <c r="AR43" s="187">
        <f>Performance!O43</f>
        <v>11561695.833333334</v>
      </c>
      <c r="AS43" s="188">
        <f>AR43/Performance!$C43</f>
        <v>0.2063402951844239</v>
      </c>
      <c r="AT43" s="202" t="str">
        <f>ROUND(IF(Performance!O149&gt;Performance!O202, AVERAGE(Outcomes!AL46, Outcomes!AL99, Outcomes!AL152), Outcomes!AL46), 0)&amp; CHAR(10) &amp;"("&amp;IF(Performance!O149&gt;Performance!O202, "3yr avg", Performance!$F$1)&amp;")"</f>
        <v>2527
(3yr avg)</v>
      </c>
      <c r="AU43" s="205">
        <f>Performance!O96</f>
        <v>3303.3416666666667</v>
      </c>
      <c r="AV43" s="187">
        <f>Performance!P43</f>
        <v>6680761.8749999991</v>
      </c>
      <c r="AW43" s="188">
        <f>AV43/Performance!$C43</f>
        <v>0.11923081157091027</v>
      </c>
      <c r="AX43" s="202" t="str">
        <f>ROUND(IF(Performance!P149&gt;Performance!P202, AVERAGE(Outcomes!AP46, Outcomes!AP99, Outcomes!AP152), Outcomes!AP46), 0)&amp; CHAR(10) &amp;"("&amp;IF(Performance!P149&gt;Performance!P202, "3yr avg", Performance!$F$1)&amp;")"</f>
        <v>1021
(3yr avg)</v>
      </c>
      <c r="AY43" s="205">
        <f>Performance!P96</f>
        <v>1484.6137499999998</v>
      </c>
      <c r="AZ43" s="187">
        <f>Performance!Q43</f>
        <v>545256.25000000012</v>
      </c>
      <c r="BA43" s="188">
        <f>AZ43/Performance!$C43</f>
        <v>9.7311274399540185E-3</v>
      </c>
      <c r="BB43" s="202" t="str">
        <f>ROUND(IF(Performance!Q149&gt;Performance!Q202, AVERAGE(Outcomes!AT46, Outcomes!AT99, Outcomes!AT152), Outcomes!AT46), 0)&amp; CHAR(10) &amp;"("&amp;IF(Performance!Q149&gt;Performance!Q202, "3yr avg", Performance!$F$1)&amp;")"</f>
        <v>104
(2026)</v>
      </c>
      <c r="BC43" s="205">
        <f>Performance!Q96</f>
        <v>155.78750000000002</v>
      </c>
      <c r="BD43" s="187">
        <f>Performance!R43</f>
        <v>2596131.5624999995</v>
      </c>
      <c r="BE43" s="188">
        <f>BD43/Performance!$C43</f>
        <v>4.6332870252426162E-2</v>
      </c>
      <c r="BF43" s="202" t="str">
        <f>ROUND(IF(Performance!R149&gt;Performance!R202, AVERAGE(Outcomes!AX46, Outcomes!AX99, Outcomes!AX152), Outcomes!AX46), 0)&amp; CHAR(10) &amp;"("&amp;IF(Performance!R149&gt;Performance!R202, "3yr avg", Performance!$F$1)&amp;")"</f>
        <v>374
(3yr avg)</v>
      </c>
      <c r="BG43" s="205">
        <f>Performance!R96</f>
        <v>576.91812499999992</v>
      </c>
      <c r="BH43" s="187">
        <f>Performance!S43</f>
        <v>12049.910833333333</v>
      </c>
      <c r="BI43" s="188">
        <f>BH43/Performance!$C43</f>
        <v>2.1505341380176601E-4</v>
      </c>
      <c r="BJ43" s="202" t="str">
        <f>ROUND(IF(Performance!S149&gt;Performance!S202, AVERAGE(Outcomes!BB46, Outcomes!BB99, Outcomes!BB152), Outcomes!BB46), 0)&amp; CHAR(10) &amp;"("&amp;IF(Performance!S149&gt;Performance!S202, "3yr avg", Performance!$F$1)&amp;")"</f>
        <v>28
(3yr avg)</v>
      </c>
      <c r="BK43" s="187">
        <f>Performance!T43</f>
        <v>59208.333333333336</v>
      </c>
      <c r="BL43" s="188">
        <f>BK43/Performance!$C43</f>
        <v>1.0566845170026829E-3</v>
      </c>
      <c r="BM43" s="202" t="str">
        <f>ROUND(IF(Performance!T149&gt;Performance!T202, AVERAGE(Outcomes!BC46, Outcomes!BC99, Outcomes!BC152), Outcomes!BC46), 0)&amp; CHAR(10) &amp;"("&amp;IF(Performance!T149&gt;Performance!T202, "3yr avg", Performance!$F$1)&amp;")"</f>
        <v>68
(3yr avg)</v>
      </c>
      <c r="BN43" s="187">
        <f>Performance!U43</f>
        <v>33880.000000000007</v>
      </c>
      <c r="BO43" s="188">
        <f>BN43/Performance!$C43</f>
        <v>6.0465257879325942E-4</v>
      </c>
      <c r="BP43" s="202" t="str">
        <f>ROUND(IF(Performance!U149&gt;Performance!U202, AVERAGE(Outcomes!BD46, Outcomes!BD99, Outcomes!BD152), Outcomes!BD46), 0)&amp; CHAR(10) &amp;"("&amp;IF(Performance!U149&gt;Performance!U202, "3yr avg", Performance!$F$1)&amp;")"</f>
        <v>39
(2026)</v>
      </c>
    </row>
    <row r="44" spans="1:68" ht="34.9" customHeight="1">
      <c r="A44" s="180" t="s">
        <v>124</v>
      </c>
      <c r="B44" s="181"/>
      <c r="C44" s="182">
        <f>Performance!D44</f>
        <v>3384491.25</v>
      </c>
      <c r="D44" s="183">
        <f>C44/Performance!$C44</f>
        <v>0.27299317494124947</v>
      </c>
      <c r="E44" s="195" t="str">
        <f>ROUND(IF(Performance!D150&gt;Performance!D203, AVERAGE(Outcomes!C47,Outcomes!C100,Outcomes!C153), Outcomes!C47), 0)&amp; CHAR(10) &amp;"("&amp;IF(Performance!D150&gt;Performance!D203, "3yr avg", Performance!$F$1)&amp;")"</f>
        <v>967
(3yr avg)</v>
      </c>
      <c r="F44" s="182">
        <f>Performance!E44</f>
        <v>2941785</v>
      </c>
      <c r="G44" s="183">
        <f>F44/Performance!$C44</f>
        <v>0.23728447433408006</v>
      </c>
      <c r="H44" s="203" t="str">
        <f>ROUND(IF(Performance!E150&gt;Performance!E203, AVERAGE(Outcomes!D47, Outcomes!D100, Outcomes!D153), Outcomes!D47), 0)&amp; CHAR(10) &amp;"("&amp;IF(Performance!E150&gt;Performance!E203, "3yr avg", Performance!$F$1)&amp;")"</f>
        <v>619
(2026)</v>
      </c>
      <c r="I44" s="199">
        <f>Performance!E97</f>
        <v>840.51</v>
      </c>
      <c r="J44" s="182">
        <f>Performance!F44</f>
        <v>0</v>
      </c>
      <c r="K44" s="183">
        <f>J44/Performance!$C44</f>
        <v>0</v>
      </c>
      <c r="L44" s="203" t="str">
        <f>ROUND(IF(Performance!F150&gt;Performance!F203, AVERAGE(Outcomes!H47, Outcomes!H100, Outcomes!H153), Outcomes!H47), 0)&amp; CHAR(10) &amp;"("&amp;IF(Performance!F150&gt;Performance!F203, "3yr avg", Performance!$F$1)&amp;")"</f>
        <v>0
(2026)</v>
      </c>
      <c r="M44" s="199">
        <f>Performance!F97</f>
        <v>0</v>
      </c>
      <c r="N44" s="184">
        <f>Performance!I44</f>
        <v>30000</v>
      </c>
      <c r="O44" s="183">
        <f>N44/Performance!$C44</f>
        <v>2.4198009813845684E-3</v>
      </c>
      <c r="P44" s="203" t="str">
        <f>ROUND(IF(Performance!I150&gt;Performance!I203, AVERAGE(Outcomes!N47, Outcomes!N100, Outcomes!N153), Outcomes!N47), 0)&amp; CHAR(10) &amp;"("&amp;IF(Performance!I150&gt;Performance!I203, "3yr avg", Performance!$F$1)&amp;")"</f>
        <v>30
(2026)</v>
      </c>
      <c r="Q44" s="192">
        <f>Performance!I97</f>
        <v>30</v>
      </c>
      <c r="R44" s="184">
        <f>Performance!J44</f>
        <v>197500</v>
      </c>
      <c r="S44" s="183">
        <f>R44/Performance!$C44</f>
        <v>1.5930356460781742E-2</v>
      </c>
      <c r="T44" s="200" t="str">
        <f>ROUND(IF(Performance!J150&gt;Performance!J203, AVERAGE(Outcomes!R47, Outcomes!R100, Outcomes!R153), Outcomes!R47), 0)&amp; CHAR(10) &amp;"("&amp;IF(Performance!J150&gt;Performance!J203, "3yr avg", Performance!$F$1)&amp;")"</f>
        <v>158
(2026)</v>
      </c>
      <c r="U44" s="192">
        <f>Performance!J97</f>
        <v>158</v>
      </c>
      <c r="V44" s="184">
        <f>Performance!G44</f>
        <v>10459.166666666666</v>
      </c>
      <c r="W44" s="183">
        <f>V44/Performance!$C44</f>
        <v>8.4363672548215876E-4</v>
      </c>
      <c r="X44" s="192" t="str">
        <f>ROUND(Performance!G97, 0)&amp; CHAR(10) &amp;"("&amp;IF(Performance!G150&gt;Performance!G203, "3yr avg", Performance!$F$1)&amp;")"</f>
        <v>10
(3yr avg)</v>
      </c>
      <c r="Y44" s="184">
        <f>Performance!H44</f>
        <v>570212.50000000012</v>
      </c>
      <c r="Z44" s="183">
        <f>Y44/Performance!$C44</f>
        <v>4.5993358903258279E-2</v>
      </c>
      <c r="AA44" s="192" t="str">
        <f>ROUND(Performance!H97, 0)&amp; CHAR(10) &amp;"("&amp;IF(Performance!H150&gt;Performance!H203, "3yr avg", Performance!$F$1)&amp;")"</f>
        <v>456
(2026)</v>
      </c>
      <c r="AB44" s="182">
        <f>Performance!K44</f>
        <v>490021.87500000006</v>
      </c>
      <c r="AC44" s="183">
        <f>AB44/Performance!$C44</f>
        <v>3.9525180467496882E-2</v>
      </c>
      <c r="AD44" s="203" t="str">
        <f>ROUND(IF(Performance!K150&gt;Performance!K203, AVERAGE(Outcomes!V47, Outcomes!V100, Outcomes!V153), Outcomes!V47), 0)&amp; CHAR(10) &amp;"("&amp;IF(Performance!K150&gt;Performance!K203, "3yr avg", Performance!$F$1)&amp;")"</f>
        <v>218
(2026)</v>
      </c>
      <c r="AE44" s="199">
        <f>Performance!K97</f>
        <v>280.01250000000005</v>
      </c>
      <c r="AF44" s="182">
        <f>Performance!L44</f>
        <v>1871049.6875000002</v>
      </c>
      <c r="AG44" s="183">
        <f>AF44/Performance!$C44</f>
        <v>0.15091892900105969</v>
      </c>
      <c r="AH44" s="203" t="str">
        <f>ROUND(IF(Performance!L150&gt;Performance!L203, AVERAGE(Outcomes!Z47, Outcomes!Z100, Outcomes!Z153), Outcomes!Z47), 0)&amp; CHAR(10) &amp;"("&amp;IF(Performance!L150&gt;Performance!L203, "3yr avg", Performance!$F$1)&amp;")"</f>
        <v>356
(3yr avg)</v>
      </c>
      <c r="AI44" s="199">
        <f>Performance!L97</f>
        <v>534.58562500000005</v>
      </c>
      <c r="AJ44" s="182">
        <f>Performance!M44</f>
        <v>0</v>
      </c>
      <c r="AK44" s="183">
        <f>AJ44/Performance!$C44</f>
        <v>0</v>
      </c>
      <c r="AL44" s="203" t="str">
        <f>ROUND(IF(Performance!M150&gt;Performance!M203, AVERAGE(Outcomes!AD47, Outcomes!AD100, Outcomes!AD153), Outcomes!AD47), 0)&amp; CHAR(10) &amp;"("&amp;IF(Performance!M150&gt;Performance!M203, "3yr avg", Performance!$F$1)&amp;")"</f>
        <v>0
(2026)</v>
      </c>
      <c r="AM44" s="199">
        <f>Performance!M97</f>
        <v>0</v>
      </c>
      <c r="AN44" s="182">
        <f>Performance!N44</f>
        <v>0</v>
      </c>
      <c r="AO44" s="183">
        <f>AN44/Performance!$C44</f>
        <v>0</v>
      </c>
      <c r="AP44" s="203" t="str">
        <f>ROUND(IF(Performance!N150&gt;Performance!N203, AVERAGE(Outcomes!AH47, Outcomes!AH100, Outcomes!AH153), Outcomes!AH47), 0)&amp; CHAR(10) &amp;"("&amp;IF(Performance!N150&gt;Performance!N203, "3yr avg", Performance!$F$1)&amp;")"</f>
        <v>0
(2026)</v>
      </c>
      <c r="AQ44" s="199">
        <f>Performance!N97</f>
        <v>0</v>
      </c>
      <c r="AR44" s="182">
        <f>Performance!O44</f>
        <v>2438875.8333333335</v>
      </c>
      <c r="AS44" s="183">
        <f>AR44/Performance!$C44</f>
        <v>0.19671980449917023</v>
      </c>
      <c r="AT44" s="203" t="str">
        <f>ROUND(IF(Performance!O150&gt;Performance!O203, AVERAGE(Outcomes!AL47, Outcomes!AL100, Outcomes!AL153), Outcomes!AL47), 0)&amp; CHAR(10) &amp;"("&amp;IF(Performance!O150&gt;Performance!O203, "3yr avg", Performance!$F$1)&amp;")"</f>
        <v>500
(3yr avg)</v>
      </c>
      <c r="AU44" s="199">
        <f>Performance!O97</f>
        <v>696.82166666666672</v>
      </c>
      <c r="AV44" s="182">
        <f>Performance!P44</f>
        <v>423854.0625</v>
      </c>
      <c r="AW44" s="183">
        <f>AV44/Performance!$C44</f>
        <v>3.4188082546711206E-2</v>
      </c>
      <c r="AX44" s="203" t="str">
        <f>ROUND(IF(Performance!P150&gt;Performance!P203, AVERAGE(Outcomes!AP47, Outcomes!AP100, Outcomes!AP153), Outcomes!AP47), 0)&amp; CHAR(10) &amp;"("&amp;IF(Performance!P150&gt;Performance!P203, "3yr avg", Performance!$F$1)&amp;")"</f>
        <v>59
(3yr avg)</v>
      </c>
      <c r="AY44" s="199">
        <f>Performance!P97</f>
        <v>94.189791666666665</v>
      </c>
      <c r="AZ44" s="182">
        <f>Performance!Q44</f>
        <v>0</v>
      </c>
      <c r="BA44" s="183">
        <f>AZ44/Performance!$C44</f>
        <v>0</v>
      </c>
      <c r="BB44" s="203" t="str">
        <f>ROUND(IF(Performance!Q150&gt;Performance!Q203, AVERAGE(Outcomes!AT47, Outcomes!AT100, Outcomes!AT153), Outcomes!AT47), 0)&amp; CHAR(10) &amp;"("&amp;IF(Performance!Q150&gt;Performance!Q203, "3yr avg", Performance!$F$1)&amp;")"</f>
        <v>0
(2026)</v>
      </c>
      <c r="BC44" s="199">
        <f>Performance!Q97</f>
        <v>0</v>
      </c>
      <c r="BD44" s="182">
        <f>Performance!R44</f>
        <v>0</v>
      </c>
      <c r="BE44" s="183">
        <f>BD44/Performance!$C44</f>
        <v>0</v>
      </c>
      <c r="BF44" s="203" t="str">
        <f>ROUND(IF(Performance!R150&gt;Performance!R203, AVERAGE(Outcomes!AX47, Outcomes!AX100, Outcomes!AX153), Outcomes!AX47), 0)&amp; CHAR(10) &amp;"("&amp;IF(Performance!R150&gt;Performance!R203, "3yr avg", Performance!$F$1)&amp;")"</f>
        <v>0
(2026)</v>
      </c>
      <c r="BG44" s="199">
        <f>Performance!R97</f>
        <v>0</v>
      </c>
      <c r="BH44" s="182">
        <f>Performance!S44</f>
        <v>16169</v>
      </c>
      <c r="BI44" s="183">
        <f>BH44/Performance!$C44</f>
        <v>1.3041920689335694E-3</v>
      </c>
      <c r="BJ44" s="203" t="str">
        <f>ROUND(IF(Performance!S150&gt;Performance!S203, AVERAGE(Outcomes!BB47, Outcomes!BB100, Outcomes!BB153), Outcomes!BB47), 0)&amp; CHAR(10) &amp;"("&amp;IF(Performance!S150&gt;Performance!S203, "3yr avg", Performance!$F$1)&amp;")"</f>
        <v>37
(2026)</v>
      </c>
      <c r="BK44" s="182">
        <f>Performance!T44</f>
        <v>23295.416666666664</v>
      </c>
      <c r="BL44" s="183">
        <f>BK44/Performance!$C44</f>
        <v>1.8790090703920807E-3</v>
      </c>
      <c r="BM44" s="203" t="str">
        <f>ROUND(IF(Performance!T150&gt;Performance!T203, AVERAGE(Outcomes!BC47, Outcomes!BC100, Outcomes!BC153), Outcomes!BC47), 0)&amp; CHAR(10) &amp;"("&amp;IF(Performance!T150&gt;Performance!T203, "3yr avg", Performance!$F$1)&amp;")"</f>
        <v>27
(3yr avg)</v>
      </c>
      <c r="BN44" s="182">
        <f>Performance!U44</f>
        <v>0</v>
      </c>
      <c r="BO44" s="183">
        <f>BN44/Performance!$C44</f>
        <v>0</v>
      </c>
      <c r="BP44" s="203" t="str">
        <f>ROUND(IF(Performance!U150&gt;Performance!U203, AVERAGE(Outcomes!BD47, Outcomes!BD100, Outcomes!BD153), Outcomes!BD47), 0)&amp; CHAR(10) &amp;"("&amp;IF(Performance!U150&gt;Performance!U203, "3yr avg", Performance!$F$1)&amp;")"</f>
        <v>0
(2026)</v>
      </c>
    </row>
    <row r="45" spans="1:68" ht="34.9" customHeight="1">
      <c r="A45" s="186" t="s">
        <v>126</v>
      </c>
      <c r="B45" s="181"/>
      <c r="C45" s="187">
        <f>Performance!D45</f>
        <v>9770763.3333333321</v>
      </c>
      <c r="D45" s="188">
        <f>C45/Performance!$C45</f>
        <v>0.15539349192518212</v>
      </c>
      <c r="E45" s="201" t="str">
        <f>ROUND(IF(Performance!D151&gt;Performance!D204, AVERAGE(Outcomes!C48,Outcomes!C101,Outcomes!C154), Outcomes!C48), 0)&amp; CHAR(10) &amp;"("&amp;IF(Performance!D151&gt;Performance!D204, "3yr avg", Performance!$F$1)&amp;")"</f>
        <v>2792
(3yr avg)</v>
      </c>
      <c r="F45" s="187">
        <f>Performance!E45</f>
        <v>16501625</v>
      </c>
      <c r="G45" s="188">
        <f>F45/Performance!$C45</f>
        <v>0.26244061428055099</v>
      </c>
      <c r="H45" s="202" t="str">
        <f>ROUND(IF(Performance!E151&gt;Performance!E204, AVERAGE(Outcomes!D48, Outcomes!D101, Outcomes!D154), Outcomes!D48), 0)&amp; CHAR(10) &amp;"("&amp;IF(Performance!E151&gt;Performance!E204, "3yr avg", Performance!$F$1)&amp;")"</f>
        <v>3592
(2026)</v>
      </c>
      <c r="I45" s="205">
        <f>Performance!E98</f>
        <v>4714.75</v>
      </c>
      <c r="J45" s="187">
        <f>Performance!F45</f>
        <v>5206.9791666666661</v>
      </c>
      <c r="K45" s="188">
        <f>J45/Performance!$C45</f>
        <v>8.281140863678766E-5</v>
      </c>
      <c r="L45" s="202" t="str">
        <f>ROUND(IF(Performance!F151&gt;Performance!F204, AVERAGE(Outcomes!H48, Outcomes!H101, Outcomes!H154), Outcomes!H48), 0)&amp; CHAR(10) &amp;"("&amp;IF(Performance!F151&gt;Performance!F204, "3yr avg", Performance!$F$1)&amp;")"</f>
        <v>1
(3yr avg)</v>
      </c>
      <c r="M45" s="205">
        <f>Performance!F98</f>
        <v>1.4877083333333332</v>
      </c>
      <c r="N45" s="189">
        <f>Performance!I45</f>
        <v>19315.833333333332</v>
      </c>
      <c r="O45" s="188">
        <f>N45/Performance!$C45</f>
        <v>3.0719757389594915E-4</v>
      </c>
      <c r="P45" s="202" t="str">
        <f>ROUND(IF(Performance!I151&gt;Performance!I204, AVERAGE(Outcomes!N48, Outcomes!N101, Outcomes!N154), Outcomes!N48), 0)&amp; CHAR(10) &amp;"("&amp;IF(Performance!I151&gt;Performance!I204, "3yr avg", Performance!$F$1)&amp;")"</f>
        <v>12
(3yr avg)</v>
      </c>
      <c r="Q45" s="204">
        <f>Performance!I98</f>
        <v>19.315833333333334</v>
      </c>
      <c r="R45" s="189">
        <f>Performance!J45</f>
        <v>74159.375</v>
      </c>
      <c r="S45" s="188">
        <f>R45/Performance!$C45</f>
        <v>1.1794251735608909E-3</v>
      </c>
      <c r="T45" s="202" t="str">
        <f>ROUND(IF(Performance!J151&gt;Performance!J204, AVERAGE(Outcomes!R48, Outcomes!R101, Outcomes!R154), Outcomes!R48), 0)&amp; CHAR(10) &amp;"("&amp;IF(Performance!J151&gt;Performance!J204, "3yr avg", Performance!$F$1)&amp;")"</f>
        <v>42
(2026)</v>
      </c>
      <c r="U45" s="204">
        <f>Performance!J98</f>
        <v>59.327500000000001</v>
      </c>
      <c r="V45" s="189">
        <f>Performance!G45</f>
        <v>42787.5</v>
      </c>
      <c r="W45" s="188">
        <f>V45/Performance!$C45</f>
        <v>6.8048921142790941E-4</v>
      </c>
      <c r="X45" s="204" t="str">
        <f>ROUND(Performance!G98, 0)&amp; CHAR(10) &amp;"("&amp;IF(Performance!G151&gt;Performance!G204, "3yr avg", Performance!$F$1)&amp;")"</f>
        <v>43
(3yr avg)</v>
      </c>
      <c r="Y45" s="189">
        <f>Performance!H45</f>
        <v>143687.50000000003</v>
      </c>
      <c r="Z45" s="188">
        <f>Y45/Performance!$C45</f>
        <v>2.2851952922476834E-3</v>
      </c>
      <c r="AA45" s="204" t="str">
        <f>ROUND(Performance!H98, 0)&amp; CHAR(10) &amp;"("&amp;IF(Performance!H151&gt;Performance!H204, "3yr avg", Performance!$F$1)&amp;")"</f>
        <v>115
(2026)</v>
      </c>
      <c r="AB45" s="187">
        <f>Performance!K45</f>
        <v>1992418.7500000005</v>
      </c>
      <c r="AC45" s="188">
        <f>AB45/Performance!$C45</f>
        <v>3.1687279322738682E-2</v>
      </c>
      <c r="AD45" s="202" t="str">
        <f>ROUND(IF(Performance!K151&gt;Performance!K204, AVERAGE(Outcomes!V48, Outcomes!V101, Outcomes!V154), Outcomes!V48), 0)&amp; CHAR(10) &amp;"("&amp;IF(Performance!K151&gt;Performance!K204, "3yr avg", Performance!$F$1)&amp;")"</f>
        <v>807
(3yr avg)</v>
      </c>
      <c r="AE45" s="205">
        <f>Performance!K98</f>
        <v>1138.5250000000003</v>
      </c>
      <c r="AF45" s="187">
        <f>Performance!L45</f>
        <v>4704549.0625</v>
      </c>
      <c r="AG45" s="188">
        <f>AF45/Performance!$C45</f>
        <v>7.4820797701771205E-2</v>
      </c>
      <c r="AH45" s="202" t="str">
        <f>ROUND(IF(Performance!L151&gt;Performance!L204, AVERAGE(Outcomes!Z48, Outcomes!Z101, Outcomes!Z154), Outcomes!Z48), 0)&amp; CHAR(10) &amp;"("&amp;IF(Performance!L151&gt;Performance!L204, "3yr avg", Performance!$F$1)&amp;")"</f>
        <v>893
(3yr avg)</v>
      </c>
      <c r="AI45" s="205">
        <f>Performance!L98</f>
        <v>1344.1568749999999</v>
      </c>
      <c r="AJ45" s="187">
        <f>Performance!M45</f>
        <v>27160.000000000004</v>
      </c>
      <c r="AK45" s="188">
        <f>AJ45/Performance!$C45</f>
        <v>4.3195061600659118E-4</v>
      </c>
      <c r="AL45" s="202" t="str">
        <f>ROUND(IF(Performance!M151&gt;Performance!M204, AVERAGE(Outcomes!AD48, Outcomes!AD101, Outcomes!AD154), Outcomes!AD48), 0)&amp; CHAR(10) &amp;"("&amp;IF(Performance!M151&gt;Performance!M204, "3yr avg", Performance!$F$1)&amp;")"</f>
        <v>11
(2026)</v>
      </c>
      <c r="AM45" s="205">
        <f>Performance!M98</f>
        <v>15.520000000000001</v>
      </c>
      <c r="AN45" s="187">
        <f>Performance!N45</f>
        <v>67926.25</v>
      </c>
      <c r="AO45" s="188">
        <f>AN45/Performance!$C45</f>
        <v>1.0802940180602986E-3</v>
      </c>
      <c r="AP45" s="202" t="str">
        <f>ROUND(IF(Performance!N151&gt;Performance!N204, AVERAGE(Outcomes!AH48, Outcomes!AH101, Outcomes!AH154), Outcomes!AH48), 0)&amp; CHAR(10) &amp;"("&amp;IF(Performance!N151&gt;Performance!N204, "3yr avg", Performance!$F$1)&amp;")"</f>
        <v>13
(2026)</v>
      </c>
      <c r="AQ45" s="205">
        <f>Performance!N98</f>
        <v>19.407499999999999</v>
      </c>
      <c r="AR45" s="187">
        <f>Performance!O45</f>
        <v>22727042.916666668</v>
      </c>
      <c r="AS45" s="188">
        <f>AR45/Performance!$C45</f>
        <v>0.36144919690215027</v>
      </c>
      <c r="AT45" s="202" t="str">
        <f>ROUND(IF(Performance!O151&gt;Performance!O204, AVERAGE(Outcomes!AL48, Outcomes!AL101, Outcomes!AL154), Outcomes!AL48), 0)&amp; CHAR(10) &amp;"("&amp;IF(Performance!O151&gt;Performance!O204, "3yr avg", Performance!$F$1)&amp;")"</f>
        <v>4793
(3yr avg)</v>
      </c>
      <c r="AU45" s="205">
        <f>Performance!O98</f>
        <v>6493.440833333334</v>
      </c>
      <c r="AV45" s="187">
        <f>Performance!P45</f>
        <v>6214658.4375000009</v>
      </c>
      <c r="AW45" s="188">
        <f>AV45/Performance!$C45</f>
        <v>9.8837464666740968E-2</v>
      </c>
      <c r="AX45" s="202" t="str">
        <f>ROUND(IF(Performance!P151&gt;Performance!P204, AVERAGE(Outcomes!AP48, Outcomes!AP101, Outcomes!AP154), Outcomes!AP48), 0)&amp; CHAR(10) &amp;"("&amp;IF(Performance!P151&gt;Performance!P204, "3yr avg", Performance!$F$1)&amp;")"</f>
        <v>931
(3yr avg)</v>
      </c>
      <c r="AY45" s="205">
        <f>Performance!P98</f>
        <v>1381.0352083333335</v>
      </c>
      <c r="AZ45" s="187">
        <f>Performance!Q45</f>
        <v>0</v>
      </c>
      <c r="BA45" s="188">
        <f>AZ45/Performance!$C45</f>
        <v>0</v>
      </c>
      <c r="BB45" s="202" t="str">
        <f>ROUND(IF(Performance!Q151&gt;Performance!Q204, AVERAGE(Outcomes!AT48, Outcomes!AT101, Outcomes!AT154), Outcomes!AT48), 0)&amp; CHAR(10) &amp;"("&amp;IF(Performance!Q151&gt;Performance!Q204, "3yr avg", Performance!$F$1)&amp;")"</f>
        <v>0
(2026)</v>
      </c>
      <c r="BC45" s="205">
        <f>Performance!Q98</f>
        <v>0</v>
      </c>
      <c r="BD45" s="187">
        <f>Performance!R45</f>
        <v>0</v>
      </c>
      <c r="BE45" s="188">
        <f>BD45/Performance!$C45</f>
        <v>0</v>
      </c>
      <c r="BF45" s="202" t="str">
        <f>ROUND(IF(Performance!R151&gt;Performance!R204, AVERAGE(Outcomes!AX48, Outcomes!AX101, Outcomes!AX154), Outcomes!AX48), 0)&amp; CHAR(10) &amp;"("&amp;IF(Performance!R151&gt;Performance!R204, "3yr avg", Performance!$F$1)&amp;")"</f>
        <v>0
(2026)</v>
      </c>
      <c r="BG45" s="205">
        <f>Performance!R98</f>
        <v>0</v>
      </c>
      <c r="BH45" s="187">
        <f>Performance!S45</f>
        <v>27423.934999999998</v>
      </c>
      <c r="BI45" s="188">
        <f>BH45/Performance!$C45</f>
        <v>4.3614821857786135E-4</v>
      </c>
      <c r="BJ45" s="202" t="str">
        <f>ROUND(IF(Performance!S151&gt;Performance!S204, AVERAGE(Outcomes!BB48, Outcomes!BB101, Outcomes!BB154), Outcomes!BB48), 0)&amp; CHAR(10) &amp;"("&amp;IF(Performance!S151&gt;Performance!S204, "3yr avg", Performance!$F$1)&amp;")"</f>
        <v>63
(3yr avg)</v>
      </c>
      <c r="BK45" s="187">
        <f>Performance!T45</f>
        <v>558833.33333333326</v>
      </c>
      <c r="BL45" s="188">
        <f>BK45/Performance!$C45</f>
        <v>8.8876436884517667E-3</v>
      </c>
      <c r="BM45" s="202" t="str">
        <f>ROUND(IF(Performance!T151&gt;Performance!T204, AVERAGE(Outcomes!BC48, Outcomes!BC101, Outcomes!BC154), Outcomes!BC48), 0)&amp; CHAR(10) &amp;"("&amp;IF(Performance!T151&gt;Performance!T204, "3yr avg", Performance!$F$1)&amp;")"</f>
        <v>639
(3yr avg)</v>
      </c>
      <c r="BN45" s="187">
        <f>Performance!U45</f>
        <v>0</v>
      </c>
      <c r="BO45" s="188">
        <f>BN45/Performance!$C45</f>
        <v>0</v>
      </c>
      <c r="BP45" s="202" t="str">
        <f>ROUND(IF(Performance!U151&gt;Performance!U204, AVERAGE(Outcomes!BD48, Outcomes!BD101, Outcomes!BD154), Outcomes!BD48), 0)&amp; CHAR(10) &amp;"("&amp;IF(Performance!U151&gt;Performance!U204, "3yr avg", Performance!$F$1)&amp;")"</f>
        <v>0
(2026)</v>
      </c>
    </row>
    <row r="46" spans="1:68" ht="34.9" customHeight="1">
      <c r="A46" s="180" t="s">
        <v>128</v>
      </c>
      <c r="B46" s="181"/>
      <c r="C46" s="182">
        <f>Performance!D46</f>
        <v>1338166.6666666665</v>
      </c>
      <c r="D46" s="183">
        <f>C46/Performance!$C46</f>
        <v>0.16352977939161398</v>
      </c>
      <c r="E46" s="195" t="str">
        <f>ROUND(IF(Performance!D152&gt;Performance!D205, AVERAGE(Outcomes!C49,Outcomes!C102,Outcomes!C155), Outcomes!C49), 0)&amp; CHAR(10) &amp;"("&amp;IF(Performance!D152&gt;Performance!D205, "3yr avg", Performance!$F$1)&amp;")"</f>
        <v>382
(3yr avg)</v>
      </c>
      <c r="F46" s="182">
        <f>Performance!E46</f>
        <v>1884400</v>
      </c>
      <c r="G46" s="183">
        <f>F46/Performance!$C46</f>
        <v>0.23028186545190493</v>
      </c>
      <c r="H46" s="203" t="str">
        <f>ROUND(IF(Performance!E152&gt;Performance!E205, AVERAGE(Outcomes!D49, Outcomes!D102, Outcomes!D155), Outcomes!D49), 0)&amp; CHAR(10) &amp;"("&amp;IF(Performance!E152&gt;Performance!E205, "3yr avg", Performance!$F$1)&amp;")"</f>
        <v>414
(2026)</v>
      </c>
      <c r="I46" s="199">
        <f>Performance!E99</f>
        <v>538.4</v>
      </c>
      <c r="J46" s="182">
        <f>Performance!F46</f>
        <v>0</v>
      </c>
      <c r="K46" s="183">
        <f>J46/Performance!$C46</f>
        <v>0</v>
      </c>
      <c r="L46" s="203" t="str">
        <f>ROUND(IF(Performance!F152&gt;Performance!F205, AVERAGE(Outcomes!H49, Outcomes!H102, Outcomes!H155), Outcomes!H49), 0)&amp; CHAR(10) &amp;"("&amp;IF(Performance!F152&gt;Performance!F205, "3yr avg", Performance!$F$1)&amp;")"</f>
        <v>0
(2026)</v>
      </c>
      <c r="M46" s="199">
        <f>Performance!F99</f>
        <v>0</v>
      </c>
      <c r="N46" s="184">
        <f>Performance!I46</f>
        <v>0</v>
      </c>
      <c r="O46" s="183">
        <f>N46/Performance!$C46</f>
        <v>0</v>
      </c>
      <c r="P46" s="203" t="str">
        <f>ROUND(IF(Performance!I152&gt;Performance!I205, AVERAGE(Outcomes!N49, Outcomes!N102, Outcomes!N155), Outcomes!N49), 0)&amp; CHAR(10) &amp;"("&amp;IF(Performance!I152&gt;Performance!I205, "3yr avg", Performance!$F$1)&amp;")"</f>
        <v>0
(2026)</v>
      </c>
      <c r="Q46" s="192">
        <f>Performance!I99</f>
        <v>0</v>
      </c>
      <c r="R46" s="184">
        <f>Performance!J46</f>
        <v>223773.17708333334</v>
      </c>
      <c r="S46" s="183">
        <f>R46/Performance!$C46</f>
        <v>2.7346054264938156E-2</v>
      </c>
      <c r="T46" s="200" t="str">
        <f>ROUND(IF(Performance!J152&gt;Performance!J205, AVERAGE(Outcomes!R49, Outcomes!R102, Outcomes!R155), Outcomes!R49), 0)&amp; CHAR(10) &amp;"("&amp;IF(Performance!J152&gt;Performance!J205, "3yr avg", Performance!$F$1)&amp;")"</f>
        <v>128
(3yr avg)</v>
      </c>
      <c r="U46" s="192">
        <f>Performance!J99</f>
        <v>179.01854166666666</v>
      </c>
      <c r="V46" s="184">
        <f>Performance!G46</f>
        <v>0</v>
      </c>
      <c r="W46" s="183">
        <f>V46/Performance!$C46</f>
        <v>0</v>
      </c>
      <c r="X46" s="192" t="str">
        <f>ROUND(Performance!G99, 0)&amp; CHAR(10) &amp;"("&amp;IF(Performance!G152&gt;Performance!G205, "3yr avg", Performance!$F$1)&amp;")"</f>
        <v>0
(2026)</v>
      </c>
      <c r="Y46" s="184">
        <f>Performance!H46</f>
        <v>204187.50000000003</v>
      </c>
      <c r="Z46" s="183">
        <f>Y46/Performance!$C46</f>
        <v>2.4952599449140758E-2</v>
      </c>
      <c r="AA46" s="192" t="str">
        <f>ROUND(Performance!H99, 0)&amp; CHAR(10) &amp;"("&amp;IF(Performance!H152&gt;Performance!H205, "3yr avg", Performance!$F$1)&amp;")"</f>
        <v>163
(2026)</v>
      </c>
      <c r="AB46" s="182">
        <f>Performance!K46</f>
        <v>23821.875000000007</v>
      </c>
      <c r="AC46" s="183">
        <f>AB46/Performance!$C46</f>
        <v>2.9111366023997554E-3</v>
      </c>
      <c r="AD46" s="203" t="str">
        <f>ROUND(IF(Performance!K152&gt;Performance!K205, AVERAGE(Outcomes!V49, Outcomes!V102, Outcomes!V155), Outcomes!V49), 0)&amp; CHAR(10) &amp;"("&amp;IF(Performance!K152&gt;Performance!K205, "3yr avg", Performance!$F$1)&amp;")"</f>
        <v>10
(2026)</v>
      </c>
      <c r="AE46" s="199">
        <f>Performance!K99</f>
        <v>13.612500000000004</v>
      </c>
      <c r="AF46" s="182">
        <f>Performance!L46</f>
        <v>706952.60416666651</v>
      </c>
      <c r="AG46" s="183">
        <f>AF46/Performance!$C46</f>
        <v>8.6392679088082194E-2</v>
      </c>
      <c r="AH46" s="203" t="str">
        <f>ROUND(IF(Performance!L152&gt;Performance!L205, AVERAGE(Outcomes!Z49, Outcomes!Z102, Outcomes!Z155), Outcomes!Z49), 0)&amp; CHAR(10) &amp;"("&amp;IF(Performance!L152&gt;Performance!L205, "3yr avg", Performance!$F$1)&amp;")"</f>
        <v>138
(3yr avg)</v>
      </c>
      <c r="AI46" s="199">
        <f>Performance!L99</f>
        <v>201.9864583333333</v>
      </c>
      <c r="AJ46" s="182">
        <f>Performance!M46</f>
        <v>0</v>
      </c>
      <c r="AK46" s="183">
        <f>AJ46/Performance!$C46</f>
        <v>0</v>
      </c>
      <c r="AL46" s="203" t="str">
        <f>ROUND(IF(Performance!M152&gt;Performance!M205, AVERAGE(Outcomes!AD49, Outcomes!AD102, Outcomes!AD155), Outcomes!AD49), 0)&amp; CHAR(10) &amp;"("&amp;IF(Performance!M152&gt;Performance!M205, "3yr avg", Performance!$F$1)&amp;")"</f>
        <v>0
(2026)</v>
      </c>
      <c r="AM46" s="199">
        <f>Performance!M99</f>
        <v>0</v>
      </c>
      <c r="AN46" s="182">
        <f>Performance!N46</f>
        <v>63330.3125</v>
      </c>
      <c r="AO46" s="183">
        <f>AN46/Performance!$C46</f>
        <v>7.7392392815496137E-3</v>
      </c>
      <c r="AP46" s="203" t="str">
        <f>ROUND(IF(Performance!N152&gt;Performance!N205, AVERAGE(Outcomes!AH49, Outcomes!AH102, Outcomes!AH155), Outcomes!AH49), 0)&amp; CHAR(10) &amp;"("&amp;IF(Performance!N152&gt;Performance!N205, "3yr avg", Performance!$F$1)&amp;")"</f>
        <v>12
(3yr avg)</v>
      </c>
      <c r="AQ46" s="199">
        <f>Performance!N99</f>
        <v>18.094374999999999</v>
      </c>
      <c r="AR46" s="182">
        <f>Performance!O46</f>
        <v>2266492.0833333335</v>
      </c>
      <c r="AS46" s="183">
        <f>AR46/Performance!$C46</f>
        <v>0.27697517776585351</v>
      </c>
      <c r="AT46" s="203" t="str">
        <f>ROUND(IF(Performance!O152&gt;Performance!O205, AVERAGE(Outcomes!AL49, Outcomes!AL102, Outcomes!AL155), Outcomes!AL49), 0)&amp; CHAR(10) &amp;"("&amp;IF(Performance!O152&gt;Performance!O205, "3yr avg", Performance!$F$1)&amp;")"</f>
        <v>489
(3yr avg)</v>
      </c>
      <c r="AU46" s="199">
        <f>Performance!O99</f>
        <v>647.56916666666666</v>
      </c>
      <c r="AV46" s="182">
        <f>Performance!P46</f>
        <v>1432420.3124999998</v>
      </c>
      <c r="AW46" s="183">
        <f>AV46/Performance!$C46</f>
        <v>0.17504798433119323</v>
      </c>
      <c r="AX46" s="203" t="str">
        <f>ROUND(IF(Performance!P152&gt;Performance!P205, AVERAGE(Outcomes!AP49, Outcomes!AP102, Outcomes!AP155), Outcomes!AP49), 0)&amp; CHAR(10) &amp;"("&amp;IF(Performance!P152&gt;Performance!P205, "3yr avg", Performance!$F$1)&amp;")"</f>
        <v>210
(3yr avg)</v>
      </c>
      <c r="AY46" s="199">
        <f>Performance!P99</f>
        <v>318.31562499999995</v>
      </c>
      <c r="AZ46" s="182">
        <f>Performance!Q46</f>
        <v>0</v>
      </c>
      <c r="BA46" s="183">
        <f>AZ46/Performance!$C46</f>
        <v>0</v>
      </c>
      <c r="BB46" s="203" t="str">
        <f>ROUND(IF(Performance!Q152&gt;Performance!Q205, AVERAGE(Outcomes!AT49, Outcomes!AT102, Outcomes!AT155), Outcomes!AT49), 0)&amp; CHAR(10) &amp;"("&amp;IF(Performance!Q152&gt;Performance!Q205, "3yr avg", Performance!$F$1)&amp;")"</f>
        <v>0
(2026)</v>
      </c>
      <c r="BC46" s="199">
        <f>Performance!Q99</f>
        <v>0</v>
      </c>
      <c r="BD46" s="182">
        <f>Performance!R46</f>
        <v>0</v>
      </c>
      <c r="BE46" s="183">
        <f>BD46/Performance!$C46</f>
        <v>0</v>
      </c>
      <c r="BF46" s="203" t="str">
        <f>ROUND(IF(Performance!R152&gt;Performance!R205, AVERAGE(Outcomes!AX49, Outcomes!AX102, Outcomes!AX155), Outcomes!AX49), 0)&amp; CHAR(10) &amp;"("&amp;IF(Performance!R152&gt;Performance!R205, "3yr avg", Performance!$F$1)&amp;")"</f>
        <v>0
(2026)</v>
      </c>
      <c r="BG46" s="199">
        <f>Performance!R99</f>
        <v>0</v>
      </c>
      <c r="BH46" s="182">
        <f>Performance!S46</f>
        <v>11362</v>
      </c>
      <c r="BI46" s="183">
        <f>BH46/Performance!$C46</f>
        <v>1.3884857542265673E-3</v>
      </c>
      <c r="BJ46" s="203" t="str">
        <f>ROUND(IF(Performance!S152&gt;Performance!S205, AVERAGE(Outcomes!BB49, Outcomes!BB102, Outcomes!BB155), Outcomes!BB49), 0)&amp; CHAR(10) &amp;"("&amp;IF(Performance!S152&gt;Performance!S205, "3yr avg", Performance!$F$1)&amp;")"</f>
        <v>26
(2026)</v>
      </c>
      <c r="BK46" s="182">
        <f>Performance!T46</f>
        <v>28108.645833333328</v>
      </c>
      <c r="BL46" s="183">
        <f>BK46/Performance!$C46</f>
        <v>3.4349986190972794E-3</v>
      </c>
      <c r="BM46" s="203" t="str">
        <f>ROUND(IF(Performance!T152&gt;Performance!T205, AVERAGE(Outcomes!BC49, Outcomes!BC102, Outcomes!BC155), Outcomes!BC49), 0)&amp; CHAR(10) &amp;"("&amp;IF(Performance!T152&gt;Performance!T205, "3yr avg", Performance!$F$1)&amp;")"</f>
        <v>32
(3yr avg)</v>
      </c>
      <c r="BN46" s="182">
        <f>Performance!U46</f>
        <v>0</v>
      </c>
      <c r="BO46" s="183">
        <f>BN46/Performance!$C46</f>
        <v>0</v>
      </c>
      <c r="BP46" s="203" t="str">
        <f>ROUND(IF(Performance!U152&gt;Performance!U205, AVERAGE(Outcomes!BD49, Outcomes!BD102, Outcomes!BD155), Outcomes!BD49), 0)&amp; CHAR(10) &amp;"("&amp;IF(Performance!U152&gt;Performance!U205, "3yr avg", Performance!$F$1)&amp;")"</f>
        <v>0
(2026)</v>
      </c>
    </row>
    <row r="47" spans="1:68" ht="34.9" customHeight="1">
      <c r="A47" s="186" t="s">
        <v>130</v>
      </c>
      <c r="B47" s="181"/>
      <c r="C47" s="187">
        <f>Performance!D47</f>
        <v>2272967.0833333335</v>
      </c>
      <c r="D47" s="188">
        <f>C47/Performance!$C47</f>
        <v>0.20875711048267992</v>
      </c>
      <c r="E47" s="201" t="str">
        <f>ROUND(IF(Performance!D153&gt;Performance!D206, AVERAGE(Outcomes!C50,Outcomes!C103,Outcomes!C156), Outcomes!C50), 0)&amp; CHAR(10) &amp;"("&amp;IF(Performance!D153&gt;Performance!D206, "3yr avg", Performance!$F$1)&amp;")"</f>
        <v>649
(3yr avg)</v>
      </c>
      <c r="F47" s="187">
        <f>Performance!E47</f>
        <v>1424535</v>
      </c>
      <c r="G47" s="188">
        <f>F47/Performance!$C47</f>
        <v>0.13083419138007507</v>
      </c>
      <c r="H47" s="202" t="str">
        <f>ROUND(IF(Performance!E153&gt;Performance!E206, AVERAGE(Outcomes!D50, Outcomes!D103, Outcomes!D156), Outcomes!D50), 0)&amp; CHAR(10) &amp;"("&amp;IF(Performance!E153&gt;Performance!E206, "3yr avg", Performance!$F$1)&amp;")"</f>
        <v>306
(2026)</v>
      </c>
      <c r="I47" s="205">
        <f>Performance!E100</f>
        <v>407.01</v>
      </c>
      <c r="J47" s="187">
        <f>Performance!F47</f>
        <v>0</v>
      </c>
      <c r="K47" s="188">
        <f>J47/Performance!$C47</f>
        <v>0</v>
      </c>
      <c r="L47" s="202" t="str">
        <f>ROUND(IF(Performance!F153&gt;Performance!F206, AVERAGE(Outcomes!H50, Outcomes!H103, Outcomes!H156), Outcomes!H50), 0)&amp; CHAR(10) &amp;"("&amp;IF(Performance!F153&gt;Performance!F206, "3yr avg", Performance!$F$1)&amp;")"</f>
        <v>0
(2026)</v>
      </c>
      <c r="M47" s="205">
        <f>Performance!F100</f>
        <v>0</v>
      </c>
      <c r="N47" s="189">
        <f>Performance!I47</f>
        <v>95321.041666666657</v>
      </c>
      <c r="O47" s="188">
        <f>N47/Performance!$C47</f>
        <v>8.7546121421830814E-3</v>
      </c>
      <c r="P47" s="202" t="str">
        <f>ROUND(IF(Performance!I153&gt;Performance!I206, AVERAGE(Outcomes!N50, Outcomes!N103, Outcomes!N156), Outcomes!N50), 0)&amp; CHAR(10) &amp;"("&amp;IF(Performance!I153&gt;Performance!I206, "3yr avg", Performance!$F$1)&amp;")"</f>
        <v>73
(3yr avg)</v>
      </c>
      <c r="Q47" s="204">
        <f>Performance!I100</f>
        <v>95.321041666666659</v>
      </c>
      <c r="R47" s="189">
        <f>Performance!J47</f>
        <v>347896.875</v>
      </c>
      <c r="S47" s="188">
        <f>R47/Performance!$C47</f>
        <v>3.1952044929945606E-2</v>
      </c>
      <c r="T47" s="202" t="str">
        <f>ROUND(IF(Performance!J153&gt;Performance!J206, AVERAGE(Outcomes!R50, Outcomes!R103, Outcomes!R156), Outcomes!R50), 0)&amp; CHAR(10) &amp;"("&amp;IF(Performance!J153&gt;Performance!J206, "3yr avg", Performance!$F$1)&amp;")"</f>
        <v>200
(3yr avg)</v>
      </c>
      <c r="U47" s="204">
        <f>Performance!J100</f>
        <v>278.3175</v>
      </c>
      <c r="V47" s="189">
        <f>Performance!G47</f>
        <v>2000</v>
      </c>
      <c r="W47" s="188">
        <f>V47/Performance!$C47</f>
        <v>1.8368687519797701E-4</v>
      </c>
      <c r="X47" s="204" t="str">
        <f>ROUND(Performance!G100, 0)&amp; CHAR(10) &amp;"("&amp;IF(Performance!G153&gt;Performance!G206, "3yr avg", Performance!$F$1)&amp;")"</f>
        <v>2
(2026)</v>
      </c>
      <c r="Y47" s="189">
        <f>Performance!H47</f>
        <v>135000</v>
      </c>
      <c r="Z47" s="188">
        <f>Y47/Performance!$C47</f>
        <v>1.2398864075863448E-2</v>
      </c>
      <c r="AA47" s="204" t="str">
        <f>ROUND(Performance!H100, 0)&amp; CHAR(10) &amp;"("&amp;IF(Performance!H153&gt;Performance!H206, "3yr avg", Performance!$F$1)&amp;")"</f>
        <v>108
(2026)</v>
      </c>
      <c r="AB47" s="187">
        <f>Performance!K47</f>
        <v>501567.50000000012</v>
      </c>
      <c r="AC47" s="188">
        <f>AB47/Performance!$C47</f>
        <v>4.6065683387930677E-2</v>
      </c>
      <c r="AD47" s="202" t="str">
        <f>ROUND(IF(Performance!K153&gt;Performance!K206, AVERAGE(Outcomes!V50, Outcomes!V103, Outcomes!V156), Outcomes!V50), 0)&amp; CHAR(10) &amp;"("&amp;IF(Performance!K153&gt;Performance!K206, "3yr avg", Performance!$F$1)&amp;")"</f>
        <v>203
(3yr avg)</v>
      </c>
      <c r="AE47" s="205">
        <f>Performance!K100</f>
        <v>286.61000000000007</v>
      </c>
      <c r="AF47" s="187">
        <f>Performance!L47</f>
        <v>2736098.75</v>
      </c>
      <c r="AG47" s="188">
        <f>AF47/Performance!$C47</f>
        <v>0.25129271481029541</v>
      </c>
      <c r="AH47" s="202" t="str">
        <f>ROUND(IF(Performance!L153&gt;Performance!L206, AVERAGE(Outcomes!Z50, Outcomes!Z103, Outcomes!Z156), Outcomes!Z50), 0)&amp; CHAR(10) &amp;"("&amp;IF(Performance!L153&gt;Performance!L206, "3yr avg", Performance!$F$1)&amp;")"</f>
        <v>538
(3yr avg)</v>
      </c>
      <c r="AI47" s="205">
        <f>Performance!L100</f>
        <v>781.74249999999995</v>
      </c>
      <c r="AJ47" s="187">
        <f>Performance!M47</f>
        <v>0</v>
      </c>
      <c r="AK47" s="188">
        <f>AJ47/Performance!$C47</f>
        <v>0</v>
      </c>
      <c r="AL47" s="202" t="str">
        <f>ROUND(IF(Performance!M153&gt;Performance!M206, AVERAGE(Outcomes!AD50, Outcomes!AD103, Outcomes!AD156), Outcomes!AD50), 0)&amp; CHAR(10) &amp;"("&amp;IF(Performance!M153&gt;Performance!M206, "3yr avg", Performance!$F$1)&amp;")"</f>
        <v>0
(2026)</v>
      </c>
      <c r="AM47" s="205">
        <f>Performance!M100</f>
        <v>0</v>
      </c>
      <c r="AN47" s="187">
        <f>Performance!N47</f>
        <v>0</v>
      </c>
      <c r="AO47" s="188">
        <f>AN47/Performance!$C47</f>
        <v>0</v>
      </c>
      <c r="AP47" s="202" t="str">
        <f>ROUND(IF(Performance!N153&gt;Performance!N206, AVERAGE(Outcomes!AH50, Outcomes!AH103, Outcomes!AH156), Outcomes!AH50), 0)&amp; CHAR(10) &amp;"("&amp;IF(Performance!N153&gt;Performance!N206, "3yr avg", Performance!$F$1)&amp;")"</f>
        <v>0
(2026)</v>
      </c>
      <c r="AQ47" s="205">
        <f>Performance!N100</f>
        <v>0</v>
      </c>
      <c r="AR47" s="187">
        <f>Performance!O47</f>
        <v>2084002.8125000002</v>
      </c>
      <c r="AS47" s="188">
        <f>AR47/Performance!$C47</f>
        <v>0.19140198226596031</v>
      </c>
      <c r="AT47" s="202" t="str">
        <f>ROUND(IF(Performance!O153&gt;Performance!O206, AVERAGE(Outcomes!AL50, Outcomes!AL103, Outcomes!AL156), Outcomes!AL50), 0)&amp; CHAR(10) &amp;"("&amp;IF(Performance!O153&gt;Performance!O206, "3yr avg", Performance!$F$1)&amp;")"</f>
        <v>411
(3yr avg)</v>
      </c>
      <c r="AU47" s="205">
        <f>Performance!O100</f>
        <v>595.42937500000005</v>
      </c>
      <c r="AV47" s="187">
        <f>Performance!P47</f>
        <v>1270105.3124999998</v>
      </c>
      <c r="AW47" s="188">
        <f>AV47/Performance!$C47</f>
        <v>0.11665083801273751</v>
      </c>
      <c r="AX47" s="202" t="str">
        <f>ROUND(IF(Performance!P153&gt;Performance!P206, AVERAGE(Outcomes!AP50, Outcomes!AP103, Outcomes!AP156), Outcomes!AP50), 0)&amp; CHAR(10) &amp;"("&amp;IF(Performance!P153&gt;Performance!P206, "3yr avg", Performance!$F$1)&amp;")"</f>
        <v>184
(3yr avg)</v>
      </c>
      <c r="AY47" s="205">
        <f>Performance!P100</f>
        <v>282.24562499999996</v>
      </c>
      <c r="AZ47" s="187">
        <f>Performance!Q47</f>
        <v>0</v>
      </c>
      <c r="BA47" s="188">
        <f>AZ47/Performance!$C47</f>
        <v>0</v>
      </c>
      <c r="BB47" s="202" t="str">
        <f>ROUND(IF(Performance!Q153&gt;Performance!Q206, AVERAGE(Outcomes!AT50, Outcomes!AT103, Outcomes!AT156), Outcomes!AT50), 0)&amp; CHAR(10) &amp;"("&amp;IF(Performance!Q153&gt;Performance!Q206, "3yr avg", Performance!$F$1)&amp;")"</f>
        <v>0
(2026)</v>
      </c>
      <c r="BC47" s="205">
        <f>Performance!Q100</f>
        <v>0</v>
      </c>
      <c r="BD47" s="187">
        <f>Performance!R47</f>
        <v>0</v>
      </c>
      <c r="BE47" s="188">
        <f>BD47/Performance!$C47</f>
        <v>0</v>
      </c>
      <c r="BF47" s="202" t="str">
        <f>ROUND(IF(Performance!R153&gt;Performance!R206, AVERAGE(Outcomes!AX50, Outcomes!AX103, Outcomes!AX156), Outcomes!AX50), 0)&amp; CHAR(10) &amp;"("&amp;IF(Performance!R153&gt;Performance!R206, "3yr avg", Performance!$F$1)&amp;")"</f>
        <v>0
(2026)</v>
      </c>
      <c r="BG47" s="205">
        <f>Performance!R100</f>
        <v>0</v>
      </c>
      <c r="BH47" s="187">
        <f>Performance!S47</f>
        <v>4570.6558333333332</v>
      </c>
      <c r="BI47" s="188">
        <f>BH47/Performance!$C47</f>
        <v>4.1978474381520277E-4</v>
      </c>
      <c r="BJ47" s="202" t="str">
        <f>ROUND(IF(Performance!S153&gt;Performance!S206, AVERAGE(Outcomes!BB50, Outcomes!BB103, Outcomes!BB156), Outcomes!BB50), 0)&amp; CHAR(10) &amp;"("&amp;IF(Performance!S153&gt;Performance!S206, "3yr avg", Performance!$F$1)&amp;")"</f>
        <v>10
(3yr avg)</v>
      </c>
      <c r="BK47" s="187">
        <f>Performance!T47</f>
        <v>14029.166666666664</v>
      </c>
      <c r="BL47" s="188">
        <f>BK47/Performance!$C47</f>
        <v>1.2884868933158093E-3</v>
      </c>
      <c r="BM47" s="202" t="str">
        <f>ROUND(IF(Performance!T153&gt;Performance!T206, AVERAGE(Outcomes!BC50, Outcomes!BC103, Outcomes!BC156), Outcomes!BC50), 0)&amp; CHAR(10) &amp;"("&amp;IF(Performance!T153&gt;Performance!T206, "3yr avg", Performance!$F$1)&amp;")"</f>
        <v>16
(3yr avg)</v>
      </c>
      <c r="BN47" s="187">
        <f>Performance!U47</f>
        <v>0</v>
      </c>
      <c r="BO47" s="188">
        <f>BN47/Performance!$C47</f>
        <v>0</v>
      </c>
      <c r="BP47" s="202" t="str">
        <f>ROUND(IF(Performance!U153&gt;Performance!U206, AVERAGE(Outcomes!BD50, Outcomes!BD103, Outcomes!BD156), Outcomes!BD50), 0)&amp; CHAR(10) &amp;"("&amp;IF(Performance!U153&gt;Performance!U206, "3yr avg", Performance!$F$1)&amp;")"</f>
        <v>0
(2026)</v>
      </c>
    </row>
    <row r="48" spans="1:68" ht="34.9" customHeight="1">
      <c r="A48" s="180" t="s">
        <v>132</v>
      </c>
      <c r="B48" s="181"/>
      <c r="C48" s="182">
        <f>Performance!D48</f>
        <v>5561500</v>
      </c>
      <c r="D48" s="183">
        <f>C48/Performance!$C48</f>
        <v>0.32423552237477249</v>
      </c>
      <c r="E48" s="195" t="str">
        <f>ROUND(IF(Performance!D154&gt;Performance!D207, AVERAGE(Outcomes!C51,Outcomes!C104,Outcomes!C157), Outcomes!C51), 0)&amp; CHAR(10) &amp;"("&amp;IF(Performance!D154&gt;Performance!D207, "3yr avg", Performance!$F$1)&amp;")"</f>
        <v>1589
(2026)</v>
      </c>
      <c r="F48" s="182">
        <f>Performance!E48</f>
        <v>4292467.8124999991</v>
      </c>
      <c r="G48" s="183">
        <f>F48/Performance!$C48</f>
        <v>0.25025092932892817</v>
      </c>
      <c r="H48" s="203" t="str">
        <f>ROUND(IF(Performance!E154&gt;Performance!E207, AVERAGE(Outcomes!D51, Outcomes!D104, Outcomes!D157), Outcomes!D51), 0)&amp; CHAR(10) &amp;"("&amp;IF(Performance!E154&gt;Performance!E207, "3yr avg", Performance!$F$1)&amp;")"</f>
        <v>907
(2026)</v>
      </c>
      <c r="I48" s="199">
        <f>Performance!E101</f>
        <v>1226.4193749999997</v>
      </c>
      <c r="J48" s="182">
        <f>Performance!F48</f>
        <v>0</v>
      </c>
      <c r="K48" s="183">
        <f>J48/Performance!$C48</f>
        <v>0</v>
      </c>
      <c r="L48" s="203" t="str">
        <f>ROUND(IF(Performance!F154&gt;Performance!F207, AVERAGE(Outcomes!H51, Outcomes!H104, Outcomes!H157), Outcomes!H51), 0)&amp; CHAR(10) &amp;"("&amp;IF(Performance!F154&gt;Performance!F207, "3yr avg", Performance!$F$1)&amp;")"</f>
        <v>0
(2026)</v>
      </c>
      <c r="M48" s="199">
        <f>Performance!F101</f>
        <v>0</v>
      </c>
      <c r="N48" s="184">
        <f>Performance!I48</f>
        <v>21500</v>
      </c>
      <c r="O48" s="183">
        <f>N48/Performance!$C48</f>
        <v>1.253450279790993E-3</v>
      </c>
      <c r="P48" s="203" t="str">
        <f>ROUND(IF(Performance!I154&gt;Performance!I207, AVERAGE(Outcomes!N51, Outcomes!N104, Outcomes!N157), Outcomes!N51), 0)&amp; CHAR(10) &amp;"("&amp;IF(Performance!I154&gt;Performance!I207, "3yr avg", Performance!$F$1)&amp;")"</f>
        <v>17
(2026)</v>
      </c>
      <c r="Q48" s="192">
        <f>Performance!I101</f>
        <v>21.5</v>
      </c>
      <c r="R48" s="184">
        <f>Performance!J48</f>
        <v>93700.000000000015</v>
      </c>
      <c r="S48" s="183">
        <f>R48/Performance!$C48</f>
        <v>5.4627112193681897E-3</v>
      </c>
      <c r="T48" s="200" t="str">
        <f>ROUND(IF(Performance!J154&gt;Performance!J207, AVERAGE(Outcomes!R51, Outcomes!R104, Outcomes!R157), Outcomes!R51), 0)&amp; CHAR(10) &amp;"("&amp;IF(Performance!J154&gt;Performance!J207, "3yr avg", Performance!$F$1)&amp;")"</f>
        <v>58
(2026)</v>
      </c>
      <c r="U48" s="192">
        <f>Performance!J101</f>
        <v>74.960000000000008</v>
      </c>
      <c r="V48" s="184">
        <f>Performance!G48</f>
        <v>18000</v>
      </c>
      <c r="W48" s="183">
        <f>V48/Performance!$C48</f>
        <v>1.0494002342436221E-3</v>
      </c>
      <c r="X48" s="192" t="str">
        <f>ROUND(Performance!G101, 0)&amp; CHAR(10) &amp;"("&amp;IF(Performance!G154&gt;Performance!G207, "3yr avg", Performance!$F$1)&amp;")"</f>
        <v>18
(2026)</v>
      </c>
      <c r="Y48" s="184">
        <f>Performance!H48</f>
        <v>40000</v>
      </c>
      <c r="Z48" s="183">
        <f>Y48/Performance!$C48</f>
        <v>2.3320005205413824E-3</v>
      </c>
      <c r="AA48" s="192" t="str">
        <f>ROUND(Performance!H101, 0)&amp; CHAR(10) &amp;"("&amp;IF(Performance!H154&gt;Performance!H207, "3yr avg", Performance!$F$1)&amp;")"</f>
        <v>32
(2026)</v>
      </c>
      <c r="AB48" s="182">
        <f>Performance!K48</f>
        <v>68639.375000000015</v>
      </c>
      <c r="AC48" s="183">
        <f>AB48/Performance!$C48</f>
        <v>4.0016764557408799E-3</v>
      </c>
      <c r="AD48" s="203" t="str">
        <f>ROUND(IF(Performance!K154&gt;Performance!K207, AVERAGE(Outcomes!V51, Outcomes!V104, Outcomes!V157), Outcomes!V51), 0)&amp; CHAR(10) &amp;"("&amp;IF(Performance!K154&gt;Performance!K207, "3yr avg", Performance!$F$1)&amp;")"</f>
        <v>29
(2026)</v>
      </c>
      <c r="AE48" s="199">
        <f>Performance!K101</f>
        <v>39.222500000000011</v>
      </c>
      <c r="AF48" s="182">
        <f>Performance!L48</f>
        <v>787036.24999999988</v>
      </c>
      <c r="AG48" s="183">
        <f>AF48/Performance!$C48</f>
        <v>4.5884223617123437E-2</v>
      </c>
      <c r="AH48" s="203" t="str">
        <f>ROUND(IF(Performance!L154&gt;Performance!L207, AVERAGE(Outcomes!Z51, Outcomes!Z104, Outcomes!Z157), Outcomes!Z51), 0)&amp; CHAR(10) &amp;"("&amp;IF(Performance!L154&gt;Performance!L207, "3yr avg", Performance!$F$1)&amp;")"</f>
        <v>158
(3yr avg)</v>
      </c>
      <c r="AI48" s="199">
        <f>Performance!L101</f>
        <v>224.86749999999998</v>
      </c>
      <c r="AJ48" s="182">
        <f>Performance!M48</f>
        <v>0</v>
      </c>
      <c r="AK48" s="183">
        <f>AJ48/Performance!$C48</f>
        <v>0</v>
      </c>
      <c r="AL48" s="203" t="str">
        <f>ROUND(IF(Performance!M154&gt;Performance!M207, AVERAGE(Outcomes!AD51, Outcomes!AD104, Outcomes!AD157), Outcomes!AD51), 0)&amp; CHAR(10) &amp;"("&amp;IF(Performance!M154&gt;Performance!M207, "3yr avg", Performance!$F$1)&amp;")"</f>
        <v>0
(2026)</v>
      </c>
      <c r="AM48" s="199">
        <f>Performance!M101</f>
        <v>0</v>
      </c>
      <c r="AN48" s="182">
        <f>Performance!N48</f>
        <v>0</v>
      </c>
      <c r="AO48" s="183">
        <f>AN48/Performance!$C48</f>
        <v>0</v>
      </c>
      <c r="AP48" s="203" t="str">
        <f>ROUND(IF(Performance!N154&gt;Performance!N207, AVERAGE(Outcomes!AH51, Outcomes!AH104, Outcomes!AH157), Outcomes!AH51), 0)&amp; CHAR(10) &amp;"("&amp;IF(Performance!N154&gt;Performance!N207, "3yr avg", Performance!$F$1)&amp;")"</f>
        <v>0
(2026)</v>
      </c>
      <c r="AQ48" s="199">
        <f>Performance!N101</f>
        <v>0</v>
      </c>
      <c r="AR48" s="182">
        <f>Performance!O48</f>
        <v>4294360.729166667</v>
      </c>
      <c r="AS48" s="183">
        <f>AR48/Performance!$C48</f>
        <v>0.25036128639522848</v>
      </c>
      <c r="AT48" s="203" t="str">
        <f>ROUND(IF(Performance!O154&gt;Performance!O207, AVERAGE(Outcomes!AL51, Outcomes!AL104, Outcomes!AL157), Outcomes!AL51), 0)&amp; CHAR(10) &amp;"("&amp;IF(Performance!O154&gt;Performance!O207, "3yr avg", Performance!$F$1)&amp;")"</f>
        <v>905
(3yr avg)</v>
      </c>
      <c r="AU48" s="199">
        <f>Performance!O101</f>
        <v>1226.9602083333334</v>
      </c>
      <c r="AV48" s="182">
        <f>Performance!P48</f>
        <v>1950660</v>
      </c>
      <c r="AW48" s="183">
        <f>AV48/Performance!$C48</f>
        <v>0.11372350338498133</v>
      </c>
      <c r="AX48" s="203" t="str">
        <f>ROUND(IF(Performance!P154&gt;Performance!P207, AVERAGE(Outcomes!AP51, Outcomes!AP104, Outcomes!AP157), Outcomes!AP51), 0)&amp; CHAR(10) &amp;"("&amp;IF(Performance!P154&gt;Performance!P207, "3yr avg", Performance!$F$1)&amp;")"</f>
        <v>292
(3yr avg)</v>
      </c>
      <c r="AY48" s="199">
        <f>Performance!P101</f>
        <v>433.48</v>
      </c>
      <c r="AZ48" s="182">
        <f>Performance!Q48</f>
        <v>0</v>
      </c>
      <c r="BA48" s="183">
        <f>AZ48/Performance!$C48</f>
        <v>0</v>
      </c>
      <c r="BB48" s="203" t="str">
        <f>ROUND(IF(Performance!Q154&gt;Performance!Q207, AVERAGE(Outcomes!AT51, Outcomes!AT104, Outcomes!AT157), Outcomes!AT51), 0)&amp; CHAR(10) &amp;"("&amp;IF(Performance!Q154&gt;Performance!Q207, "3yr avg", Performance!$F$1)&amp;")"</f>
        <v>0
(2026)</v>
      </c>
      <c r="BC48" s="199">
        <f>Performance!Q101</f>
        <v>0</v>
      </c>
      <c r="BD48" s="182">
        <f>Performance!R48</f>
        <v>0</v>
      </c>
      <c r="BE48" s="183">
        <f>BD48/Performance!$C48</f>
        <v>0</v>
      </c>
      <c r="BF48" s="203" t="str">
        <f>ROUND(IF(Performance!R154&gt;Performance!R207, AVERAGE(Outcomes!AX51, Outcomes!AX104, Outcomes!AX157), Outcomes!AX51), 0)&amp; CHAR(10) &amp;"("&amp;IF(Performance!R154&gt;Performance!R207, "3yr avg", Performance!$F$1)&amp;")"</f>
        <v>0
(2026)</v>
      </c>
      <c r="BG48" s="199">
        <f>Performance!R101</f>
        <v>0</v>
      </c>
      <c r="BH48" s="182">
        <f>Performance!S48</f>
        <v>874</v>
      </c>
      <c r="BI48" s="183">
        <f>BH48/Performance!$C48</f>
        <v>5.0954211373829207E-5</v>
      </c>
      <c r="BJ48" s="203" t="str">
        <f>ROUND(IF(Performance!S154&gt;Performance!S207, AVERAGE(Outcomes!BB51, Outcomes!BB104, Outcomes!BB157), Outcomes!BB51), 0)&amp; CHAR(10) &amp;"("&amp;IF(Performance!S154&gt;Performance!S207, "3yr avg", Performance!$F$1)&amp;")"</f>
        <v>2
(2026)</v>
      </c>
      <c r="BK48" s="182">
        <f>Performance!T48</f>
        <v>23916.666666666664</v>
      </c>
      <c r="BL48" s="183">
        <f>BK48/Performance!$C48</f>
        <v>1.3943419779070348E-3</v>
      </c>
      <c r="BM48" s="203" t="str">
        <f>ROUND(IF(Performance!T154&gt;Performance!T207, AVERAGE(Outcomes!BC51, Outcomes!BC104, Outcomes!BC157), Outcomes!BC51), 0)&amp; CHAR(10) &amp;"("&amp;IF(Performance!T154&gt;Performance!T207, "3yr avg", Performance!$F$1)&amp;")"</f>
        <v>27
(3yr avg)</v>
      </c>
      <c r="BN48" s="182">
        <f>Performance!U48</f>
        <v>0</v>
      </c>
      <c r="BO48" s="183">
        <f>BN48/Performance!$C48</f>
        <v>0</v>
      </c>
      <c r="BP48" s="203" t="str">
        <f>ROUND(IF(Performance!U154&gt;Performance!U207, AVERAGE(Outcomes!BD51, Outcomes!BD104, Outcomes!BD157), Outcomes!BD51), 0)&amp; CHAR(10) &amp;"("&amp;IF(Performance!U154&gt;Performance!U207, "3yr avg", Performance!$F$1)&amp;")"</f>
        <v>0
(2026)</v>
      </c>
    </row>
    <row r="49" spans="1:68" ht="34.9" customHeight="1">
      <c r="A49" s="186" t="s">
        <v>134</v>
      </c>
      <c r="B49" s="181"/>
      <c r="C49" s="187">
        <f>Performance!D49</f>
        <v>3078322.916666667</v>
      </c>
      <c r="D49" s="188">
        <f>C49/Performance!$C49</f>
        <v>0.20032585418479337</v>
      </c>
      <c r="E49" s="201" t="str">
        <f>ROUND(IF(Performance!D155&gt;Performance!D208, AVERAGE(Outcomes!C52,Outcomes!C105,Outcomes!C158), Outcomes!C52), 0)&amp; CHAR(10) &amp;"("&amp;IF(Performance!D155&gt;Performance!D208, "3yr avg", Performance!$F$1)&amp;")"</f>
        <v>880
(3yr avg)</v>
      </c>
      <c r="F49" s="187">
        <f>Performance!E49</f>
        <v>2912564.375</v>
      </c>
      <c r="G49" s="188">
        <f>F49/Performance!$C49</f>
        <v>0.18953890221558373</v>
      </c>
      <c r="H49" s="202" t="str">
        <f>ROUND(IF(Performance!E155&gt;Performance!E208, AVERAGE(Outcomes!D52, Outcomes!D105, Outcomes!D158), Outcomes!D52), 0)&amp; CHAR(10) &amp;"("&amp;IF(Performance!E155&gt;Performance!E208, "3yr avg", Performance!$F$1)&amp;")"</f>
        <v>615
(2026)</v>
      </c>
      <c r="I49" s="205">
        <f>Performance!E102</f>
        <v>832.16125</v>
      </c>
      <c r="J49" s="187">
        <f>Performance!F49</f>
        <v>0</v>
      </c>
      <c r="K49" s="188">
        <f>J49/Performance!$C49</f>
        <v>0</v>
      </c>
      <c r="L49" s="202" t="str">
        <f>ROUND(IF(Performance!F155&gt;Performance!F208, AVERAGE(Outcomes!H52, Outcomes!H105, Outcomes!H158), Outcomes!H52), 0)&amp; CHAR(10) &amp;"("&amp;IF(Performance!F155&gt;Performance!F208, "3yr avg", Performance!$F$1)&amp;")"</f>
        <v>0
(2026)</v>
      </c>
      <c r="M49" s="205">
        <f>Performance!F102</f>
        <v>0</v>
      </c>
      <c r="N49" s="189">
        <f>Performance!I49</f>
        <v>14373.958333333332</v>
      </c>
      <c r="O49" s="188">
        <f>N49/Performance!$C49</f>
        <v>9.3540397128305227E-4</v>
      </c>
      <c r="P49" s="202" t="str">
        <f>ROUND(IF(Performance!I155&gt;Performance!I208, AVERAGE(Outcomes!N52, Outcomes!N105, Outcomes!N158), Outcomes!N52), 0)&amp; CHAR(10) &amp;"("&amp;IF(Performance!I155&gt;Performance!I208, "3yr avg", Performance!$F$1)&amp;")"</f>
        <v>8
(3yr avg)</v>
      </c>
      <c r="Q49" s="204">
        <f>Performance!I102</f>
        <v>14.373958333333333</v>
      </c>
      <c r="R49" s="189">
        <f>Performance!J49</f>
        <v>1590752.0833333333</v>
      </c>
      <c r="S49" s="188">
        <f>R49/Performance!$C49</f>
        <v>0.10352025389040637</v>
      </c>
      <c r="T49" s="202" t="str">
        <f>ROUND(IF(Performance!J155&gt;Performance!J208, AVERAGE(Outcomes!R52, Outcomes!R105, Outcomes!R158), Outcomes!R52), 0)&amp; CHAR(10) &amp;"("&amp;IF(Performance!J155&gt;Performance!J208, "3yr avg", Performance!$F$1)&amp;")"</f>
        <v>899
(3yr avg)</v>
      </c>
      <c r="U49" s="204">
        <f>Performance!J102</f>
        <v>1272.6016666666667</v>
      </c>
      <c r="V49" s="189">
        <f>Performance!G49</f>
        <v>15000</v>
      </c>
      <c r="W49" s="188">
        <f>V49/Performance!$C49</f>
        <v>9.7614444426958149E-4</v>
      </c>
      <c r="X49" s="204" t="str">
        <f>ROUND(Performance!G102, 0)&amp; CHAR(10) &amp;"("&amp;IF(Performance!G155&gt;Performance!G208, "3yr avg", Performance!$F$1)&amp;")"</f>
        <v>15
(2026)</v>
      </c>
      <c r="Y49" s="189">
        <f>Performance!H49</f>
        <v>55861.458333333328</v>
      </c>
      <c r="Z49" s="188">
        <f>Y49/Performance!$C49</f>
        <v>3.635256813392003E-3</v>
      </c>
      <c r="AA49" s="204" t="str">
        <f>ROUND(Performance!H102, 0)&amp; CHAR(10) &amp;"("&amp;IF(Performance!H155&gt;Performance!H208, "3yr avg", Performance!$F$1)&amp;")"</f>
        <v>45
(3yr avg)</v>
      </c>
      <c r="AB49" s="187">
        <f>Performance!K49</f>
        <v>279195.00000000006</v>
      </c>
      <c r="AC49" s="188">
        <f>AB49/Performance!$C49</f>
        <v>1.8168976541189725E-2</v>
      </c>
      <c r="AD49" s="202" t="str">
        <f>ROUND(IF(Performance!K155&gt;Performance!K208, AVERAGE(Outcomes!V52, Outcomes!V105, Outcomes!V158), Outcomes!V52), 0)&amp; CHAR(10) &amp;"("&amp;IF(Performance!K155&gt;Performance!K208, "3yr avg", Performance!$F$1)&amp;")"</f>
        <v>93
(2026)</v>
      </c>
      <c r="AE49" s="205">
        <f>Performance!K102</f>
        <v>159.54000000000002</v>
      </c>
      <c r="AF49" s="187">
        <f>Performance!L49</f>
        <v>2116983.7500000005</v>
      </c>
      <c r="AG49" s="188">
        <f>AF49/Performance!$C49</f>
        <v>0.13776546174476567</v>
      </c>
      <c r="AH49" s="202" t="str">
        <f>ROUND(IF(Performance!L155&gt;Performance!L208, AVERAGE(Outcomes!Z52, Outcomes!Z105, Outcomes!Z158), Outcomes!Z52), 0)&amp; CHAR(10) &amp;"("&amp;IF(Performance!L155&gt;Performance!L208, "3yr avg", Performance!$F$1)&amp;")"</f>
        <v>402
(3yr avg)</v>
      </c>
      <c r="AI49" s="205">
        <f>Performance!L102</f>
        <v>604.85250000000008</v>
      </c>
      <c r="AJ49" s="187">
        <f>Performance!M49</f>
        <v>0</v>
      </c>
      <c r="AK49" s="188">
        <f>AJ49/Performance!$C49</f>
        <v>0</v>
      </c>
      <c r="AL49" s="202" t="str">
        <f>ROUND(IF(Performance!M155&gt;Performance!M208, AVERAGE(Outcomes!AD52, Outcomes!AD105, Outcomes!AD158), Outcomes!AD52), 0)&amp; CHAR(10) &amp;"("&amp;IF(Performance!M155&gt;Performance!M208, "3yr avg", Performance!$F$1)&amp;")"</f>
        <v>0
(2026)</v>
      </c>
      <c r="AM49" s="205">
        <f>Performance!M102</f>
        <v>0</v>
      </c>
      <c r="AN49" s="187">
        <f>Performance!N49</f>
        <v>0</v>
      </c>
      <c r="AO49" s="188">
        <f>AN49/Performance!$C49</f>
        <v>0</v>
      </c>
      <c r="AP49" s="202" t="str">
        <f>ROUND(IF(Performance!N155&gt;Performance!N208, AVERAGE(Outcomes!AH52, Outcomes!AH105, Outcomes!AH158), Outcomes!AH52), 0)&amp; CHAR(10) &amp;"("&amp;IF(Performance!N155&gt;Performance!N208, "3yr avg", Performance!$F$1)&amp;")"</f>
        <v>0
(2026)</v>
      </c>
      <c r="AQ49" s="205">
        <f>Performance!N102</f>
        <v>0</v>
      </c>
      <c r="AR49" s="187">
        <f>Performance!O49</f>
        <v>3711339.4791666665</v>
      </c>
      <c r="AS49" s="188">
        <f>AR49/Performance!$C49</f>
        <v>0.24152022755912692</v>
      </c>
      <c r="AT49" s="202" t="str">
        <f>ROUND(IF(Performance!O155&gt;Performance!O208, AVERAGE(Outcomes!AL52, Outcomes!AL105, Outcomes!AL158), Outcomes!AL52), 0)&amp; CHAR(10) &amp;"("&amp;IF(Performance!O155&gt;Performance!O208, "3yr avg", Performance!$F$1)&amp;")"</f>
        <v>764
(3yr avg)</v>
      </c>
      <c r="AU49" s="205">
        <f>Performance!O102</f>
        <v>1060.3827083333333</v>
      </c>
      <c r="AV49" s="187">
        <f>Performance!P49</f>
        <v>1272155.625</v>
      </c>
      <c r="AW49" s="188">
        <f>AV49/Performance!$C49</f>
        <v>8.2787176372669802E-2</v>
      </c>
      <c r="AX49" s="202" t="str">
        <f>ROUND(IF(Performance!P155&gt;Performance!P208, AVERAGE(Outcomes!AP52, Outcomes!AP105, Outcomes!AP158), Outcomes!AP52), 0)&amp; CHAR(10) &amp;"("&amp;IF(Performance!P155&gt;Performance!P208, "3yr avg", Performance!$F$1)&amp;")"</f>
        <v>169
(3yr avg)</v>
      </c>
      <c r="AY49" s="205">
        <f>Performance!P102</f>
        <v>282.70125000000002</v>
      </c>
      <c r="AZ49" s="187">
        <f>Performance!Q49</f>
        <v>0</v>
      </c>
      <c r="BA49" s="188">
        <f>AZ49/Performance!$C49</f>
        <v>0</v>
      </c>
      <c r="BB49" s="202" t="str">
        <f>ROUND(IF(Performance!Q155&gt;Performance!Q208, AVERAGE(Outcomes!AT52, Outcomes!AT105, Outcomes!AT158), Outcomes!AT52), 0)&amp; CHAR(10) &amp;"("&amp;IF(Performance!Q155&gt;Performance!Q208, "3yr avg", Performance!$F$1)&amp;")"</f>
        <v>0
(2026)</v>
      </c>
      <c r="BC49" s="205">
        <f>Performance!Q102</f>
        <v>0</v>
      </c>
      <c r="BD49" s="187">
        <f>Performance!R49</f>
        <v>268976.25</v>
      </c>
      <c r="BE49" s="188">
        <f>BD49/Performance!$C49</f>
        <v>1.7503978138531068E-2</v>
      </c>
      <c r="BF49" s="202" t="str">
        <f>ROUND(IF(Performance!R155&gt;Performance!R208, AVERAGE(Outcomes!AX52, Outcomes!AX105, Outcomes!AX158), Outcomes!AX52), 0)&amp; CHAR(10) &amp;"("&amp;IF(Performance!R155&gt;Performance!R208, "3yr avg", Performance!$F$1)&amp;")"</f>
        <v>36
(2026)</v>
      </c>
      <c r="BG49" s="205">
        <f>Performance!R102</f>
        <v>59.772500000000001</v>
      </c>
      <c r="BH49" s="187">
        <f>Performance!S49</f>
        <v>10803.368333333332</v>
      </c>
      <c r="BI49" s="188">
        <f>BH49/Performance!$C49</f>
        <v>7.0304319853208399E-4</v>
      </c>
      <c r="BJ49" s="202" t="str">
        <f>ROUND(IF(Performance!S155&gt;Performance!S208, AVERAGE(Outcomes!BB52, Outcomes!BB105, Outcomes!BB158), Outcomes!BB52), 0)&amp; CHAR(10) &amp;"("&amp;IF(Performance!S155&gt;Performance!S208, "3yr avg", Performance!$F$1)&amp;")"</f>
        <v>25
(3yr avg)</v>
      </c>
      <c r="BK49" s="187">
        <f>Performance!T49</f>
        <v>40250</v>
      </c>
      <c r="BL49" s="188">
        <f>BK49/Performance!$C49</f>
        <v>2.61932092545671E-3</v>
      </c>
      <c r="BM49" s="202" t="str">
        <f>ROUND(IF(Performance!T155&gt;Performance!T208, AVERAGE(Outcomes!BC52, Outcomes!BC105, Outcomes!BC158), Outcomes!BC52), 0)&amp; CHAR(10) &amp;"("&amp;IF(Performance!T155&gt;Performance!T208, "3yr avg", Performance!$F$1)&amp;")"</f>
        <v>46
(2026)</v>
      </c>
      <c r="BN49" s="187">
        <f>Performance!U49</f>
        <v>0</v>
      </c>
      <c r="BO49" s="188">
        <f>BN49/Performance!$C49</f>
        <v>0</v>
      </c>
      <c r="BP49" s="202" t="str">
        <f>ROUND(IF(Performance!U155&gt;Performance!U208, AVERAGE(Outcomes!BD52, Outcomes!BD105, Outcomes!BD158), Outcomes!BD52), 0)&amp; CHAR(10) &amp;"("&amp;IF(Performance!U155&gt;Performance!U208, "3yr avg", Performance!$F$1)&amp;")"</f>
        <v>0
(2026)</v>
      </c>
    </row>
    <row r="50" spans="1:68" ht="34.9" customHeight="1">
      <c r="A50" s="180" t="s">
        <v>136</v>
      </c>
      <c r="B50" s="181"/>
      <c r="C50" s="182">
        <f>Performance!D50</f>
        <v>2837800.0000000005</v>
      </c>
      <c r="D50" s="183">
        <f>C50/Performance!$C50</f>
        <v>0.13881747007808434</v>
      </c>
      <c r="E50" s="195" t="str">
        <f>ROUND(IF(Performance!D156&gt;Performance!D209, AVERAGE(Outcomes!C53,Outcomes!C106,Outcomes!C159), Outcomes!C53), 0)&amp; CHAR(10) &amp;"("&amp;IF(Performance!D156&gt;Performance!D209, "3yr avg", Performance!$F$1)&amp;")"</f>
        <v>811
(3yr avg)</v>
      </c>
      <c r="F50" s="182">
        <f>Performance!E50</f>
        <v>4719750</v>
      </c>
      <c r="G50" s="183">
        <f>F50/Performance!$C50</f>
        <v>0.23087735372508228</v>
      </c>
      <c r="H50" s="203" t="str">
        <f>ROUND(IF(Performance!E156&gt;Performance!E209, AVERAGE(Outcomes!D53, Outcomes!D106, Outcomes!D159), Outcomes!D53), 0)&amp; CHAR(10) &amp;"("&amp;IF(Performance!E156&gt;Performance!E209, "3yr avg", Performance!$F$1)&amp;")"</f>
        <v>1014
(2026)</v>
      </c>
      <c r="I50" s="199">
        <f>Performance!E103</f>
        <v>1348.5</v>
      </c>
      <c r="J50" s="182">
        <f>Performance!F50</f>
        <v>10815.729166666666</v>
      </c>
      <c r="K50" s="183">
        <f>J50/Performance!$C50</f>
        <v>5.2907610119332365E-4</v>
      </c>
      <c r="L50" s="203" t="str">
        <f>ROUND(IF(Performance!F156&gt;Performance!F209, AVERAGE(Outcomes!H53, Outcomes!H106, Outcomes!H159), Outcomes!H53), 0)&amp; CHAR(10) &amp;"("&amp;IF(Performance!F156&gt;Performance!F209, "3yr avg", Performance!$F$1)&amp;")"</f>
        <v>3
(3yr avg)</v>
      </c>
      <c r="M50" s="199">
        <f>Performance!F103</f>
        <v>3.090208333333333</v>
      </c>
      <c r="N50" s="184">
        <f>Performance!I50</f>
        <v>16877.291666666664</v>
      </c>
      <c r="O50" s="183">
        <f>N50/Performance!$C50</f>
        <v>8.2559127878518632E-4</v>
      </c>
      <c r="P50" s="203" t="str">
        <f>ROUND(IF(Performance!I156&gt;Performance!I209, AVERAGE(Outcomes!N53, Outcomes!N106, Outcomes!N159), Outcomes!N53), 0)&amp; CHAR(10) &amp;"("&amp;IF(Performance!I156&gt;Performance!I209, "3yr avg", Performance!$F$1)&amp;")"</f>
        <v>10
(3yr avg)</v>
      </c>
      <c r="Q50" s="192">
        <f>Performance!I103</f>
        <v>16.877291666666665</v>
      </c>
      <c r="R50" s="184">
        <f>Performance!J50</f>
        <v>0</v>
      </c>
      <c r="S50" s="183">
        <f>R50/Performance!$C50</f>
        <v>0</v>
      </c>
      <c r="T50" s="200" t="str">
        <f>ROUND(IF(Performance!J156&gt;Performance!J209, AVERAGE(Outcomes!R53, Outcomes!R106, Outcomes!R159), Outcomes!R53), 0)&amp; CHAR(10) &amp;"("&amp;IF(Performance!J156&gt;Performance!J209, "3yr avg", Performance!$F$1)&amp;")"</f>
        <v>0
(2026)</v>
      </c>
      <c r="U50" s="192">
        <f>Performance!J103</f>
        <v>0</v>
      </c>
      <c r="V50" s="184">
        <f>Performance!G50</f>
        <v>18150.000000000004</v>
      </c>
      <c r="W50" s="183">
        <f>V50/Performance!$C50</f>
        <v>8.8784871446797914E-4</v>
      </c>
      <c r="X50" s="192" t="str">
        <f>ROUND(Performance!G103, 0)&amp; CHAR(10) &amp;"("&amp;IF(Performance!G156&gt;Performance!G209, "3yr avg", Performance!$F$1)&amp;")"</f>
        <v>18
(2026)</v>
      </c>
      <c r="Y50" s="184">
        <f>Performance!H50</f>
        <v>818262.50000000012</v>
      </c>
      <c r="Z50" s="183">
        <f>Y50/Performance!$C50</f>
        <v>4.0027179543931389E-2</v>
      </c>
      <c r="AA50" s="192" t="str">
        <f>ROUND(Performance!H103, 0)&amp; CHAR(10) &amp;"("&amp;IF(Performance!H156&gt;Performance!H209, "3yr avg", Performance!$F$1)&amp;")"</f>
        <v>655
(2026)</v>
      </c>
      <c r="AB50" s="182">
        <f>Performance!K50</f>
        <v>303470.41666666674</v>
      </c>
      <c r="AC50" s="183">
        <f>AB50/Performance!$C50</f>
        <v>1.4844948722675591E-2</v>
      </c>
      <c r="AD50" s="203" t="str">
        <f>ROUND(IF(Performance!K156&gt;Performance!K209, AVERAGE(Outcomes!V53, Outcomes!V106, Outcomes!V159), Outcomes!V53), 0)&amp; CHAR(10) &amp;"("&amp;IF(Performance!K156&gt;Performance!K209, "3yr avg", Performance!$F$1)&amp;")"</f>
        <v>127
(3yr avg)</v>
      </c>
      <c r="AE50" s="199">
        <f>Performance!K103</f>
        <v>173.41166666666672</v>
      </c>
      <c r="AF50" s="182">
        <f>Performance!L50</f>
        <v>2187067.6041666665</v>
      </c>
      <c r="AG50" s="183">
        <f>AF50/Performance!$C50</f>
        <v>0.10698540830930785</v>
      </c>
      <c r="AH50" s="203" t="str">
        <f>ROUND(IF(Performance!L156&gt;Performance!L209, AVERAGE(Outcomes!Z53, Outcomes!Z106, Outcomes!Z159), Outcomes!Z53), 0)&amp; CHAR(10) &amp;"("&amp;IF(Performance!L156&gt;Performance!L209, "3yr avg", Performance!$F$1)&amp;")"</f>
        <v>418
(3yr avg)</v>
      </c>
      <c r="AI50" s="199">
        <f>Performance!L103</f>
        <v>624.87645833333329</v>
      </c>
      <c r="AJ50" s="182">
        <f>Performance!M50</f>
        <v>0</v>
      </c>
      <c r="AK50" s="183">
        <f>AJ50/Performance!$C50</f>
        <v>0</v>
      </c>
      <c r="AL50" s="203" t="str">
        <f>ROUND(IF(Performance!M156&gt;Performance!M209, AVERAGE(Outcomes!AD53, Outcomes!AD106, Outcomes!AD159), Outcomes!AD53), 0)&amp; CHAR(10) &amp;"("&amp;IF(Performance!M156&gt;Performance!M209, "3yr avg", Performance!$F$1)&amp;")"</f>
        <v>0
(2026)</v>
      </c>
      <c r="AM50" s="199">
        <f>Performance!M103</f>
        <v>0</v>
      </c>
      <c r="AN50" s="182">
        <f>Performance!N50</f>
        <v>5250</v>
      </c>
      <c r="AO50" s="183">
        <f>AN50/Performance!$C50</f>
        <v>2.5681574385437407E-4</v>
      </c>
      <c r="AP50" s="203" t="str">
        <f>ROUND(IF(Performance!N156&gt;Performance!N209, AVERAGE(Outcomes!AH53, Outcomes!AH106, Outcomes!AH159), Outcomes!AH53), 0)&amp; CHAR(10) &amp;"("&amp;IF(Performance!N156&gt;Performance!N209, "3yr avg", Performance!$F$1)&amp;")"</f>
        <v>1
(2026)</v>
      </c>
      <c r="AQ50" s="199">
        <f>Performance!N103</f>
        <v>1.5</v>
      </c>
      <c r="AR50" s="182">
        <f>Performance!O50</f>
        <v>4714605</v>
      </c>
      <c r="AS50" s="183">
        <f>AR50/Performance!$C50</f>
        <v>0.230625674296105</v>
      </c>
      <c r="AT50" s="203" t="str">
        <f>ROUND(IF(Performance!O156&gt;Performance!O209, AVERAGE(Outcomes!AL53, Outcomes!AL106, Outcomes!AL159), Outcomes!AL53), 0)&amp; CHAR(10) &amp;"("&amp;IF(Performance!O156&gt;Performance!O209, "3yr avg", Performance!$F$1)&amp;")"</f>
        <v>1008
(3yr avg)</v>
      </c>
      <c r="AU50" s="199">
        <f>Performance!O103</f>
        <v>1347.03</v>
      </c>
      <c r="AV50" s="182">
        <f>Performance!P50</f>
        <v>4508306.25</v>
      </c>
      <c r="AW50" s="183">
        <f>AV50/Performance!$C50</f>
        <v>0.22053409964134738</v>
      </c>
      <c r="AX50" s="203" t="str">
        <f>ROUND(IF(Performance!P156&gt;Performance!P209, AVERAGE(Outcomes!AP53, Outcomes!AP106, Outcomes!AP159), Outcomes!AP53), 0)&amp; CHAR(10) &amp;"("&amp;IF(Performance!P156&gt;Performance!P209, "3yr avg", Performance!$F$1)&amp;")"</f>
        <v>705
(3yr avg)</v>
      </c>
      <c r="AY50" s="199">
        <f>Performance!P103</f>
        <v>1001.8458333333333</v>
      </c>
      <c r="AZ50" s="182">
        <f>Performance!Q50</f>
        <v>0</v>
      </c>
      <c r="BA50" s="183">
        <f>AZ50/Performance!$C50</f>
        <v>0</v>
      </c>
      <c r="BB50" s="203" t="str">
        <f>ROUND(IF(Performance!Q156&gt;Performance!Q209, AVERAGE(Outcomes!AT53, Outcomes!AT106, Outcomes!AT159), Outcomes!AT53), 0)&amp; CHAR(10) &amp;"("&amp;IF(Performance!Q156&gt;Performance!Q209, "3yr avg", Performance!$F$1)&amp;")"</f>
        <v>0
(2026)</v>
      </c>
      <c r="BC50" s="199">
        <f>Performance!Q103</f>
        <v>0</v>
      </c>
      <c r="BD50" s="182">
        <f>Performance!R50</f>
        <v>215117.81249999997</v>
      </c>
      <c r="BE50" s="183">
        <f>BD50/Performance!$C50</f>
        <v>1.0522979244478717E-2</v>
      </c>
      <c r="BF50" s="203" t="str">
        <f>ROUND(IF(Performance!R156&gt;Performance!R209, AVERAGE(Outcomes!AX53, Outcomes!AX106, Outcomes!AX159), Outcomes!AX53), 0)&amp; CHAR(10) &amp;"("&amp;IF(Performance!R156&gt;Performance!R209, "3yr avg", Performance!$F$1)&amp;")"</f>
        <v>31
(3yr avg)</v>
      </c>
      <c r="BG50" s="199">
        <f>Performance!R103</f>
        <v>47.803958333333327</v>
      </c>
      <c r="BH50" s="182">
        <f>Performance!S50</f>
        <v>7866</v>
      </c>
      <c r="BI50" s="183">
        <f>BH50/Performance!$C50</f>
        <v>3.8478336022066789E-4</v>
      </c>
      <c r="BJ50" s="203" t="str">
        <f>ROUND(IF(Performance!S156&gt;Performance!S209, AVERAGE(Outcomes!BB53, Outcomes!BB106, Outcomes!BB159), Outcomes!BB53), 0)&amp; CHAR(10) &amp;"("&amp;IF(Performance!S156&gt;Performance!S209, "3yr avg", Performance!$F$1)&amp;")"</f>
        <v>18
(2026)</v>
      </c>
      <c r="BK50" s="182">
        <f>Performance!T50</f>
        <v>79333.333333333343</v>
      </c>
      <c r="BL50" s="183">
        <f>BK50/Performance!$C50</f>
        <v>3.8807712404660974E-3</v>
      </c>
      <c r="BM50" s="203" t="str">
        <f>ROUND(IF(Performance!T156&gt;Performance!T209, AVERAGE(Outcomes!BC53, Outcomes!BC106, Outcomes!BC159), Outcomes!BC53), 0)&amp; CHAR(10) &amp;"("&amp;IF(Performance!T156&gt;Performance!T209, "3yr avg", Performance!$F$1)&amp;")"</f>
        <v>91
(3yr avg)</v>
      </c>
      <c r="BN50" s="182">
        <f>Performance!U50</f>
        <v>0</v>
      </c>
      <c r="BO50" s="183">
        <f>BN50/Performance!$C50</f>
        <v>0</v>
      </c>
      <c r="BP50" s="203" t="str">
        <f>ROUND(IF(Performance!U156&gt;Performance!U209, AVERAGE(Outcomes!BD53, Outcomes!BD106, Outcomes!BD159), Outcomes!BD53), 0)&amp; CHAR(10) &amp;"("&amp;IF(Performance!U156&gt;Performance!U209, "3yr avg", Performance!$F$1)&amp;")"</f>
        <v>0
(2026)</v>
      </c>
    </row>
    <row r="51" spans="1:68" ht="34.9" customHeight="1">
      <c r="A51" s="186" t="s">
        <v>138</v>
      </c>
      <c r="B51" s="181"/>
      <c r="C51" s="187">
        <f>Performance!D51</f>
        <v>783475.00000000023</v>
      </c>
      <c r="D51" s="188">
        <f>C51/Performance!$C51</f>
        <v>0.15322728330618135</v>
      </c>
      <c r="E51" s="201" t="str">
        <f>ROUND(IF(Performance!D157&gt;Performance!D210, AVERAGE(Outcomes!C54,Outcomes!C107,Outcomes!C160), Outcomes!C54), 0)&amp; CHAR(10) &amp;"("&amp;IF(Performance!D157&gt;Performance!D210, "3yr avg", Performance!$F$1)&amp;")"</f>
        <v>224
(2026)</v>
      </c>
      <c r="F51" s="187">
        <f>Performance!E51</f>
        <v>903875</v>
      </c>
      <c r="G51" s="188">
        <f>F51/Performance!$C51</f>
        <v>0.17677438424758241</v>
      </c>
      <c r="H51" s="202" t="str">
        <f>ROUND(IF(Performance!E157&gt;Performance!E210, AVERAGE(Outcomes!D54, Outcomes!D107, Outcomes!D160), Outcomes!D54), 0)&amp; CHAR(10) &amp;"("&amp;IF(Performance!E157&gt;Performance!E210, "3yr avg", Performance!$F$1)&amp;")"</f>
        <v>197
(2026)</v>
      </c>
      <c r="I51" s="205">
        <f>Performance!E104</f>
        <v>258.25</v>
      </c>
      <c r="J51" s="187">
        <f>Performance!F51</f>
        <v>0</v>
      </c>
      <c r="K51" s="188">
        <f>J51/Performance!$C51</f>
        <v>0</v>
      </c>
      <c r="L51" s="202" t="str">
        <f>ROUND(IF(Performance!F157&gt;Performance!F210, AVERAGE(Outcomes!H54, Outcomes!H107, Outcomes!H160), Outcomes!H54), 0)&amp; CHAR(10) &amp;"("&amp;IF(Performance!F157&gt;Performance!F210, "3yr avg", Performance!$F$1)&amp;")"</f>
        <v>0
(2026)</v>
      </c>
      <c r="M51" s="205">
        <f>Performance!F104</f>
        <v>0</v>
      </c>
      <c r="N51" s="189">
        <f>Performance!I51</f>
        <v>3630.0000000000009</v>
      </c>
      <c r="O51" s="188">
        <f>N51/Performance!$C51</f>
        <v>7.0993335894755836E-4</v>
      </c>
      <c r="P51" s="202" t="str">
        <f>ROUND(IF(Performance!I157&gt;Performance!I210, AVERAGE(Outcomes!N54, Outcomes!N107, Outcomes!N160), Outcomes!N54), 0)&amp; CHAR(10) &amp;"("&amp;IF(Performance!I157&gt;Performance!I210, "3yr avg", Performance!$F$1)&amp;")"</f>
        <v>2
(2026)</v>
      </c>
      <c r="Q51" s="204">
        <f>Performance!I104</f>
        <v>3.6300000000000008</v>
      </c>
      <c r="R51" s="189">
        <f>Performance!J51</f>
        <v>518501.30208333326</v>
      </c>
      <c r="S51" s="188">
        <f>R51/Performance!$C51</f>
        <v>0.10140533636548302</v>
      </c>
      <c r="T51" s="202" t="str">
        <f>ROUND(IF(Performance!J157&gt;Performance!J210, AVERAGE(Outcomes!R54, Outcomes!R107, Outcomes!R160), Outcomes!R54), 0)&amp; CHAR(10) &amp;"("&amp;IF(Performance!J157&gt;Performance!J210, "3yr avg", Performance!$F$1)&amp;")"</f>
        <v>297
(3yr avg)</v>
      </c>
      <c r="U51" s="204">
        <f>Performance!J104</f>
        <v>414.80104166666661</v>
      </c>
      <c r="V51" s="189">
        <f>Performance!G51</f>
        <v>0</v>
      </c>
      <c r="W51" s="188">
        <f>V51/Performance!$C51</f>
        <v>0</v>
      </c>
      <c r="X51" s="204" t="str">
        <f>ROUND(Performance!G104, 0)&amp; CHAR(10) &amp;"("&amp;IF(Performance!G157&gt;Performance!G210, "3yr avg", Performance!$F$1)&amp;")"</f>
        <v>0
(2026)</v>
      </c>
      <c r="Y51" s="189">
        <f>Performance!H51</f>
        <v>281684.37499999994</v>
      </c>
      <c r="Z51" s="188">
        <f>Y51/Performance!$C51</f>
        <v>5.50901196988412E-2</v>
      </c>
      <c r="AA51" s="204" t="str">
        <f>ROUND(Performance!H104, 0)&amp; CHAR(10) &amp;"("&amp;IF(Performance!H157&gt;Performance!H210, "3yr avg", Performance!$F$1)&amp;")"</f>
        <v>225
(3yr avg)</v>
      </c>
      <c r="AB51" s="187">
        <f>Performance!K51</f>
        <v>37056.250000000007</v>
      </c>
      <c r="AC51" s="188">
        <f>AB51/Performance!$C51</f>
        <v>7.2472363725896577E-3</v>
      </c>
      <c r="AD51" s="202" t="str">
        <f>ROUND(IF(Performance!K157&gt;Performance!K210, AVERAGE(Outcomes!V54, Outcomes!V107, Outcomes!V160), Outcomes!V54), 0)&amp; CHAR(10) &amp;"("&amp;IF(Performance!K157&gt;Performance!K210, "3yr avg", Performance!$F$1)&amp;")"</f>
        <v>16
(2026)</v>
      </c>
      <c r="AE51" s="205">
        <f>Performance!K104</f>
        <v>21.175000000000004</v>
      </c>
      <c r="AF51" s="187">
        <f>Performance!L51</f>
        <v>1016133.8541666666</v>
      </c>
      <c r="AG51" s="188">
        <f>AF51/Performance!$C51</f>
        <v>0.19872928931924791</v>
      </c>
      <c r="AH51" s="202" t="str">
        <f>ROUND(IF(Performance!L157&gt;Performance!L210, AVERAGE(Outcomes!Z54, Outcomes!Z107, Outcomes!Z160), Outcomes!Z54), 0)&amp; CHAR(10) &amp;"("&amp;IF(Performance!L157&gt;Performance!L210, "3yr avg", Performance!$F$1)&amp;")"</f>
        <v>198
(3yr avg)</v>
      </c>
      <c r="AI51" s="205">
        <f>Performance!L104</f>
        <v>290.32395833333334</v>
      </c>
      <c r="AJ51" s="187">
        <f>Performance!M51</f>
        <v>0</v>
      </c>
      <c r="AK51" s="188">
        <f>AJ51/Performance!$C51</f>
        <v>0</v>
      </c>
      <c r="AL51" s="202" t="str">
        <f>ROUND(IF(Performance!M157&gt;Performance!M210, AVERAGE(Outcomes!AD54, Outcomes!AD107, Outcomes!AD160), Outcomes!AD54), 0)&amp; CHAR(10) &amp;"("&amp;IF(Performance!M157&gt;Performance!M210, "3yr avg", Performance!$F$1)&amp;")"</f>
        <v>0
(2026)</v>
      </c>
      <c r="AM51" s="205">
        <f>Performance!M104</f>
        <v>0</v>
      </c>
      <c r="AN51" s="187">
        <f>Performance!N51</f>
        <v>0</v>
      </c>
      <c r="AO51" s="188">
        <f>AN51/Performance!$C51</f>
        <v>0</v>
      </c>
      <c r="AP51" s="202" t="str">
        <f>ROUND(IF(Performance!N157&gt;Performance!N210, AVERAGE(Outcomes!AH54, Outcomes!AH107, Outcomes!AH160), Outcomes!AH54), 0)&amp; CHAR(10) &amp;"("&amp;IF(Performance!N157&gt;Performance!N210, "3yr avg", Performance!$F$1)&amp;")"</f>
        <v>0
(2026)</v>
      </c>
      <c r="AQ51" s="205">
        <f>Performance!N104</f>
        <v>0</v>
      </c>
      <c r="AR51" s="187">
        <f>Performance!O51</f>
        <v>734639.79166666663</v>
      </c>
      <c r="AS51" s="188">
        <f>AR51/Performance!$C51</f>
        <v>0.14367638978359532</v>
      </c>
      <c r="AT51" s="202" t="str">
        <f>ROUND(IF(Performance!O157&gt;Performance!O210, AVERAGE(Outcomes!AL54, Outcomes!AL107, Outcomes!AL160), Outcomes!AL54), 0)&amp; CHAR(10) &amp;"("&amp;IF(Performance!O157&gt;Performance!O210, "3yr avg", Performance!$F$1)&amp;")"</f>
        <v>151
(3yr avg)</v>
      </c>
      <c r="AU51" s="205">
        <f>Performance!O104</f>
        <v>209.89708333333331</v>
      </c>
      <c r="AV51" s="187">
        <f>Performance!P51</f>
        <v>803801.25</v>
      </c>
      <c r="AW51" s="188">
        <f>AV51/Performance!$C51</f>
        <v>0.1572025678619135</v>
      </c>
      <c r="AX51" s="202" t="str">
        <f>ROUND(IF(Performance!P157&gt;Performance!P210, AVERAGE(Outcomes!AP54, Outcomes!AP107, Outcomes!AP160), Outcomes!AP54), 0)&amp; CHAR(10) &amp;"("&amp;IF(Performance!P157&gt;Performance!P210, "3yr avg", Performance!$F$1)&amp;")"</f>
        <v>117
(2026)</v>
      </c>
      <c r="AY51" s="205">
        <f>Performance!P104</f>
        <v>178.6225</v>
      </c>
      <c r="AZ51" s="187">
        <f>Performance!Q51</f>
        <v>0</v>
      </c>
      <c r="BA51" s="188">
        <f>AZ51/Performance!$C51</f>
        <v>0</v>
      </c>
      <c r="BB51" s="202" t="str">
        <f>ROUND(IF(Performance!Q157&gt;Performance!Q210, AVERAGE(Outcomes!AT54, Outcomes!AT107, Outcomes!AT160), Outcomes!AT54), 0)&amp; CHAR(10) &amp;"("&amp;IF(Performance!Q157&gt;Performance!Q210, "3yr avg", Performance!$F$1)&amp;")"</f>
        <v>0
(2026)</v>
      </c>
      <c r="BC51" s="205">
        <f>Performance!Q104</f>
        <v>0</v>
      </c>
      <c r="BD51" s="187">
        <f>Performance!R51</f>
        <v>0</v>
      </c>
      <c r="BE51" s="188">
        <f>BD51/Performance!$C51</f>
        <v>0</v>
      </c>
      <c r="BF51" s="202" t="str">
        <f>ROUND(IF(Performance!R157&gt;Performance!R210, AVERAGE(Outcomes!AX54, Outcomes!AX107, Outcomes!AX160), Outcomes!AX54), 0)&amp; CHAR(10) &amp;"("&amp;IF(Performance!R157&gt;Performance!R210, "3yr avg", Performance!$F$1)&amp;")"</f>
        <v>0
(2026)</v>
      </c>
      <c r="BG51" s="205">
        <f>Performance!R104</f>
        <v>0</v>
      </c>
      <c r="BH51" s="187">
        <f>Performance!S51</f>
        <v>7063.7408333333315</v>
      </c>
      <c r="BI51" s="188">
        <f>BH51/Performance!$C51</f>
        <v>1.381483541747481E-3</v>
      </c>
      <c r="BJ51" s="202" t="str">
        <f>ROUND(IF(Performance!S157&gt;Performance!S210, AVERAGE(Outcomes!BB54, Outcomes!BB107, Outcomes!BB160), Outcomes!BB54), 0)&amp; CHAR(10) &amp;"("&amp;IF(Performance!S157&gt;Performance!S210, "3yr avg", Performance!$F$1)&amp;")"</f>
        <v>16
(3yr avg)</v>
      </c>
      <c r="BK51" s="187">
        <f>Performance!T51</f>
        <v>23295.416666666664</v>
      </c>
      <c r="BL51" s="188">
        <f>BK51/Performance!$C51</f>
        <v>4.5559761438704119E-3</v>
      </c>
      <c r="BM51" s="202" t="str">
        <f>ROUND(IF(Performance!T157&gt;Performance!T210, AVERAGE(Outcomes!BC54, Outcomes!BC107, Outcomes!BC160), Outcomes!BC54), 0)&amp; CHAR(10) &amp;"("&amp;IF(Performance!T157&gt;Performance!T210, "3yr avg", Performance!$F$1)&amp;")"</f>
        <v>27
(3yr avg)</v>
      </c>
      <c r="BN51" s="187">
        <f>Performance!U51</f>
        <v>0</v>
      </c>
      <c r="BO51" s="188">
        <f>BN51/Performance!$C51</f>
        <v>0</v>
      </c>
      <c r="BP51" s="202" t="str">
        <f>ROUND(IF(Performance!U157&gt;Performance!U210, AVERAGE(Outcomes!BD54, Outcomes!BD107, Outcomes!BD160), Outcomes!BD54), 0)&amp; CHAR(10) &amp;"("&amp;IF(Performance!U157&gt;Performance!U210, "3yr avg", Performance!$F$1)&amp;")"</f>
        <v>0
(2026)</v>
      </c>
    </row>
    <row r="52" spans="1:68" ht="34.9" customHeight="1">
      <c r="A52" s="180" t="s">
        <v>140</v>
      </c>
      <c r="B52" s="181"/>
      <c r="C52" s="182">
        <f>Performance!D52</f>
        <v>636416.66666666674</v>
      </c>
      <c r="D52" s="183">
        <f>C52/Performance!$C52</f>
        <v>0.12263262983065296</v>
      </c>
      <c r="E52" s="195" t="str">
        <f>ROUND(IF(Performance!D158&gt;Performance!D211, AVERAGE(Outcomes!C55,Outcomes!C108,Outcomes!C161), Outcomes!C55), 0)&amp; CHAR(10) &amp;"("&amp;IF(Performance!D158&gt;Performance!D211, "3yr avg", Performance!$F$1)&amp;")"</f>
        <v>182
(3yr avg)</v>
      </c>
      <c r="F52" s="182">
        <f>Performance!E52</f>
        <v>934014.375</v>
      </c>
      <c r="G52" s="183">
        <f>F52/Performance!$C52</f>
        <v>0.17997743476111092</v>
      </c>
      <c r="H52" s="203" t="str">
        <f>ROUND(IF(Performance!E158&gt;Performance!E211, AVERAGE(Outcomes!D55, Outcomes!D108, Outcomes!D161), Outcomes!D55), 0)&amp; CHAR(10) &amp;"("&amp;IF(Performance!E158&gt;Performance!E211, "3yr avg", Performance!$F$1)&amp;")"</f>
        <v>200
(2026)</v>
      </c>
      <c r="I52" s="199">
        <f>Performance!E105</f>
        <v>266.86124999999998</v>
      </c>
      <c r="J52" s="182">
        <f>Performance!F52</f>
        <v>0</v>
      </c>
      <c r="K52" s="183">
        <f>J52/Performance!$C52</f>
        <v>0</v>
      </c>
      <c r="L52" s="203" t="str">
        <f>ROUND(IF(Performance!F158&gt;Performance!F211, AVERAGE(Outcomes!H55, Outcomes!H108, Outcomes!H161), Outcomes!H55), 0)&amp; CHAR(10) &amp;"("&amp;IF(Performance!F158&gt;Performance!F211, "3yr avg", Performance!$F$1)&amp;")"</f>
        <v>0
(2026)</v>
      </c>
      <c r="M52" s="199">
        <f>Performance!F105</f>
        <v>0</v>
      </c>
      <c r="N52" s="184">
        <f>Performance!I52</f>
        <v>25410.000000000007</v>
      </c>
      <c r="O52" s="183">
        <f>N52/Performance!$C52</f>
        <v>4.8963128830643845E-3</v>
      </c>
      <c r="P52" s="203" t="str">
        <f>ROUND(IF(Performance!I158&gt;Performance!I211, AVERAGE(Outcomes!N55, Outcomes!N108, Outcomes!N161), Outcomes!N55), 0)&amp; CHAR(10) &amp;"("&amp;IF(Performance!I158&gt;Performance!I211, "3yr avg", Performance!$F$1)&amp;")"</f>
        <v>19
(2026)</v>
      </c>
      <c r="Q52" s="192">
        <f>Performance!I105</f>
        <v>25.410000000000007</v>
      </c>
      <c r="R52" s="184">
        <f>Performance!J52</f>
        <v>137654.16666666666</v>
      </c>
      <c r="S52" s="183">
        <f>R52/Performance!$C52</f>
        <v>2.6524906322608885E-2</v>
      </c>
      <c r="T52" s="200" t="str">
        <f>ROUND(IF(Performance!J158&gt;Performance!J211, AVERAGE(Outcomes!R55, Outcomes!R108, Outcomes!R161), Outcomes!R55), 0)&amp; CHAR(10) &amp;"("&amp;IF(Performance!J158&gt;Performance!J211, "3yr avg", Performance!$F$1)&amp;")"</f>
        <v>72
(3yr avg)</v>
      </c>
      <c r="U52" s="192">
        <f>Performance!J105</f>
        <v>110.12333333333333</v>
      </c>
      <c r="V52" s="184">
        <f>Performance!G52</f>
        <v>47190.000000000015</v>
      </c>
      <c r="W52" s="183">
        <f>V52/Performance!$C52</f>
        <v>9.0931524971195714E-3</v>
      </c>
      <c r="X52" s="192" t="str">
        <f>ROUND(Performance!G105, 0)&amp; CHAR(10) &amp;"("&amp;IF(Performance!G158&gt;Performance!G211, "3yr avg", Performance!$F$1)&amp;")"</f>
        <v>47
(2026)</v>
      </c>
      <c r="Y52" s="184">
        <f>Performance!H52</f>
        <v>424309.375</v>
      </c>
      <c r="Z52" s="183">
        <f>Y52/Performance!$C52</f>
        <v>8.17611750971073E-2</v>
      </c>
      <c r="AA52" s="192" t="str">
        <f>ROUND(Performance!H105, 0)&amp; CHAR(10) &amp;"("&amp;IF(Performance!H158&gt;Performance!H211, "3yr avg", Performance!$F$1)&amp;")"</f>
        <v>339
(3yr avg)</v>
      </c>
      <c r="AB52" s="182">
        <f>Performance!K52</f>
        <v>264958.75</v>
      </c>
      <c r="AC52" s="183">
        <f>AB52/Performance!$C52</f>
        <v>5.1055527001402409E-2</v>
      </c>
      <c r="AD52" s="203" t="str">
        <f>ROUND(IF(Performance!K158&gt;Performance!K211, AVERAGE(Outcomes!V55, Outcomes!V108, Outcomes!V161), Outcomes!V55), 0)&amp; CHAR(10) &amp;"("&amp;IF(Performance!K158&gt;Performance!K211, "3yr avg", Performance!$F$1)&amp;")"</f>
        <v>114
(3yr avg)</v>
      </c>
      <c r="AE52" s="199">
        <f>Performance!K105</f>
        <v>151.405</v>
      </c>
      <c r="AF52" s="182">
        <f>Performance!L52</f>
        <v>744563.75</v>
      </c>
      <c r="AG52" s="183">
        <f>AF52/Performance!$C52</f>
        <v>0.14347174661108733</v>
      </c>
      <c r="AH52" s="203" t="str">
        <f>ROUND(IF(Performance!L158&gt;Performance!L211, AVERAGE(Outcomes!Z55, Outcomes!Z108, Outcomes!Z161), Outcomes!Z55), 0)&amp; CHAR(10) &amp;"("&amp;IF(Performance!L158&gt;Performance!L211, "3yr avg", Performance!$F$1)&amp;")"</f>
        <v>147
(2026)</v>
      </c>
      <c r="AI52" s="199">
        <f>Performance!L105</f>
        <v>212.73250000000002</v>
      </c>
      <c r="AJ52" s="182">
        <f>Performance!M52</f>
        <v>0</v>
      </c>
      <c r="AK52" s="183">
        <f>AJ52/Performance!$C52</f>
        <v>0</v>
      </c>
      <c r="AL52" s="203" t="str">
        <f>ROUND(IF(Performance!M158&gt;Performance!M211, AVERAGE(Outcomes!AD55, Outcomes!AD108, Outcomes!AD161), Outcomes!AD55), 0)&amp; CHAR(10) &amp;"("&amp;IF(Performance!M158&gt;Performance!M211, "3yr avg", Performance!$F$1)&amp;")"</f>
        <v>0
(2026)</v>
      </c>
      <c r="AM52" s="199">
        <f>Performance!M105</f>
        <v>0</v>
      </c>
      <c r="AN52" s="182">
        <f>Performance!N52</f>
        <v>0</v>
      </c>
      <c r="AO52" s="183">
        <f>AN52/Performance!$C52</f>
        <v>0</v>
      </c>
      <c r="AP52" s="203" t="str">
        <f>ROUND(IF(Performance!N158&gt;Performance!N211, AVERAGE(Outcomes!AH55, Outcomes!AH108, Outcomes!AH161), Outcomes!AH55), 0)&amp; CHAR(10) &amp;"("&amp;IF(Performance!N158&gt;Performance!N211, "3yr avg", Performance!$F$1)&amp;")"</f>
        <v>0
(2026)</v>
      </c>
      <c r="AQ52" s="199">
        <f>Performance!N105</f>
        <v>0</v>
      </c>
      <c r="AR52" s="182">
        <f>Performance!O52</f>
        <v>1008875</v>
      </c>
      <c r="AS52" s="183">
        <f>AR52/Performance!$C52</f>
        <v>0.19440250530899567</v>
      </c>
      <c r="AT52" s="203" t="str">
        <f>ROUND(IF(Performance!O158&gt;Performance!O211, AVERAGE(Outcomes!AL55, Outcomes!AL108, Outcomes!AL161), Outcomes!AL55), 0)&amp; CHAR(10) &amp;"("&amp;IF(Performance!O158&gt;Performance!O211, "3yr avg", Performance!$F$1)&amp;")"</f>
        <v>212
(3yr avg)</v>
      </c>
      <c r="AU52" s="199">
        <f>Performance!O105</f>
        <v>288.25</v>
      </c>
      <c r="AV52" s="182">
        <f>Performance!P52</f>
        <v>913736.25</v>
      </c>
      <c r="AW52" s="183">
        <f>AV52/Performance!$C52</f>
        <v>0.17606999498614476</v>
      </c>
      <c r="AX52" s="203" t="str">
        <f>ROUND(IF(Performance!P158&gt;Performance!P211, AVERAGE(Outcomes!AP55, Outcomes!AP108, Outcomes!AP161), Outcomes!AP55), 0)&amp; CHAR(10) &amp;"("&amp;IF(Performance!P158&gt;Performance!P211, "3yr avg", Performance!$F$1)&amp;")"</f>
        <v>141
(3yr avg)</v>
      </c>
      <c r="AY52" s="199">
        <f>Performance!P105</f>
        <v>203.05250000000001</v>
      </c>
      <c r="AZ52" s="182">
        <f>Performance!Q52</f>
        <v>0</v>
      </c>
      <c r="BA52" s="183">
        <f>AZ52/Performance!$C52</f>
        <v>0</v>
      </c>
      <c r="BB52" s="203" t="str">
        <f>ROUND(IF(Performance!Q158&gt;Performance!Q211, AVERAGE(Outcomes!AT55, Outcomes!AT108, Outcomes!AT161), Outcomes!AT55), 0)&amp; CHAR(10) &amp;"("&amp;IF(Performance!Q158&gt;Performance!Q211, "3yr avg", Performance!$F$1)&amp;")"</f>
        <v>0
(2026)</v>
      </c>
      <c r="BC52" s="199">
        <f>Performance!Q105</f>
        <v>0</v>
      </c>
      <c r="BD52" s="182">
        <f>Performance!R52</f>
        <v>0</v>
      </c>
      <c r="BE52" s="183">
        <f>BD52/Performance!$C52</f>
        <v>0</v>
      </c>
      <c r="BF52" s="203" t="str">
        <f>ROUND(IF(Performance!R158&gt;Performance!R211, AVERAGE(Outcomes!AX55, Outcomes!AX108, Outcomes!AX161), Outcomes!AX55), 0)&amp; CHAR(10) &amp;"("&amp;IF(Performance!R158&gt;Performance!R211, "3yr avg", Performance!$F$1)&amp;")"</f>
        <v>0
(2026)</v>
      </c>
      <c r="BG52" s="199">
        <f>Performance!R105</f>
        <v>0</v>
      </c>
      <c r="BH52" s="182">
        <f>Performance!S52</f>
        <v>7866</v>
      </c>
      <c r="BI52" s="183">
        <f>BH52/Performance!$C52</f>
        <v>1.5157181085472034E-3</v>
      </c>
      <c r="BJ52" s="203" t="str">
        <f>ROUND(IF(Performance!S158&gt;Performance!S211, AVERAGE(Outcomes!BB55, Outcomes!BB108, Outcomes!BB161), Outcomes!BB55), 0)&amp; CHAR(10) &amp;"("&amp;IF(Performance!S158&gt;Performance!S211, "3yr avg", Performance!$F$1)&amp;")"</f>
        <v>18
(2026)</v>
      </c>
      <c r="BK52" s="182">
        <f>Performance!T52</f>
        <v>44625</v>
      </c>
      <c r="BL52" s="183">
        <f>BK52/Performance!$C52</f>
        <v>8.5988965921585253E-3</v>
      </c>
      <c r="BM52" s="203" t="str">
        <f>ROUND(IF(Performance!T158&gt;Performance!T211, AVERAGE(Outcomes!BC55, Outcomes!BC108, Outcomes!BC161), Outcomes!BC55), 0)&amp; CHAR(10) &amp;"("&amp;IF(Performance!T158&gt;Performance!T211, "3yr avg", Performance!$F$1)&amp;")"</f>
        <v>51
(2026)</v>
      </c>
      <c r="BN52" s="182">
        <f>Performance!U52</f>
        <v>0</v>
      </c>
      <c r="BO52" s="183">
        <f>BN52/Performance!$C52</f>
        <v>0</v>
      </c>
      <c r="BP52" s="203" t="str">
        <f>ROUND(IF(Performance!U158&gt;Performance!U211, AVERAGE(Outcomes!BD55, Outcomes!BD108, Outcomes!BD161), Outcomes!BD55), 0)&amp; CHAR(10) &amp;"("&amp;IF(Performance!U158&gt;Performance!U211, "3yr avg", Performance!$F$1)&amp;")"</f>
        <v>0
(2026)</v>
      </c>
    </row>
    <row r="53" spans="1:68" ht="34.9" customHeight="1">
      <c r="A53" s="186" t="s">
        <v>142</v>
      </c>
      <c r="B53" s="181"/>
      <c r="C53" s="187">
        <f>Performance!D53</f>
        <v>1935733.333333333</v>
      </c>
      <c r="D53" s="188">
        <f>C53/Performance!$C53</f>
        <v>0.18102299610775177</v>
      </c>
      <c r="E53" s="201" t="str">
        <f>ROUND(IF(Performance!D159&gt;Performance!D212, AVERAGE(Outcomes!C56,Outcomes!C109,Outcomes!C162), Outcomes!C56), 0)&amp; CHAR(10) &amp;"("&amp;IF(Performance!D159&gt;Performance!D212, "3yr avg", Performance!$F$1)&amp;")"</f>
        <v>553
(3yr avg)</v>
      </c>
      <c r="F53" s="187">
        <f>Performance!E53</f>
        <v>2038802.5000000005</v>
      </c>
      <c r="G53" s="188">
        <f>F53/Performance!$C53</f>
        <v>0.19066166329141826</v>
      </c>
      <c r="H53" s="202" t="str">
        <f>ROUND(IF(Performance!E159&gt;Performance!E212, AVERAGE(Outcomes!D56, Outcomes!D109, Outcomes!D162), Outcomes!D56), 0)&amp; CHAR(10) &amp;"("&amp;IF(Performance!E159&gt;Performance!E212, "3yr avg", Performance!$F$1)&amp;")"</f>
        <v>451
(2026)</v>
      </c>
      <c r="I53" s="205">
        <f>Performance!E106</f>
        <v>582.5150000000001</v>
      </c>
      <c r="J53" s="187">
        <f>Performance!F53</f>
        <v>0</v>
      </c>
      <c r="K53" s="188">
        <f>J53/Performance!$C53</f>
        <v>0</v>
      </c>
      <c r="L53" s="202" t="str">
        <f>ROUND(IF(Performance!F159&gt;Performance!F212, AVERAGE(Outcomes!H56, Outcomes!H109, Outcomes!H162), Outcomes!H56), 0)&amp; CHAR(10) &amp;"("&amp;IF(Performance!F159&gt;Performance!F212, "3yr avg", Performance!$F$1)&amp;")"</f>
        <v>0
(2026)</v>
      </c>
      <c r="M53" s="205">
        <f>Performance!F106</f>
        <v>0</v>
      </c>
      <c r="N53" s="189">
        <f>Performance!I53</f>
        <v>44926.874999999993</v>
      </c>
      <c r="O53" s="188">
        <f>N53/Performance!$C53</f>
        <v>4.2014038701569346E-3</v>
      </c>
      <c r="P53" s="202" t="str">
        <f>ROUND(IF(Performance!I159&gt;Performance!I212, AVERAGE(Outcomes!N56, Outcomes!N109, Outcomes!N162), Outcomes!N56), 0)&amp; CHAR(10) &amp;"("&amp;IF(Performance!I159&gt;Performance!I212, "3yr avg", Performance!$F$1)&amp;")"</f>
        <v>30
(3yr avg)</v>
      </c>
      <c r="Q53" s="204">
        <f>Performance!I106</f>
        <v>44.926874999999995</v>
      </c>
      <c r="R53" s="189">
        <f>Performance!J53</f>
        <v>43484.375</v>
      </c>
      <c r="S53" s="188">
        <f>R53/Performance!$C53</f>
        <v>4.066506326477314E-3</v>
      </c>
      <c r="T53" s="202" t="str">
        <f>ROUND(IF(Performance!J159&gt;Performance!J212, AVERAGE(Outcomes!R56, Outcomes!R109, Outcomes!R162), Outcomes!R56), 0)&amp; CHAR(10) &amp;"("&amp;IF(Performance!J159&gt;Performance!J212, "3yr avg", Performance!$F$1)&amp;")"</f>
        <v>25
(2026)</v>
      </c>
      <c r="U53" s="204">
        <f>Performance!J106</f>
        <v>34.787500000000001</v>
      </c>
      <c r="V53" s="189">
        <f>Performance!G53</f>
        <v>43560</v>
      </c>
      <c r="W53" s="188">
        <f>V53/Performance!$C53</f>
        <v>4.0735785113929267E-3</v>
      </c>
      <c r="X53" s="204" t="str">
        <f>ROUND(Performance!G106, 0)&amp; CHAR(10) &amp;"("&amp;IF(Performance!G159&gt;Performance!G212, "3yr avg", Performance!$F$1)&amp;")"</f>
        <v>44
(2026)</v>
      </c>
      <c r="Y53" s="189">
        <f>Performance!H53</f>
        <v>225822.91666666666</v>
      </c>
      <c r="Z53" s="188">
        <f>Y53/Performance!$C53</f>
        <v>2.111816760131793E-2</v>
      </c>
      <c r="AA53" s="204" t="str">
        <f>ROUND(Performance!H106, 0)&amp; CHAR(10) &amp;"("&amp;IF(Performance!H159&gt;Performance!H212, "3yr avg", Performance!$F$1)&amp;")"</f>
        <v>181
(3yr avg)</v>
      </c>
      <c r="AB53" s="187">
        <f>Performance!K53</f>
        <v>206066.51041666666</v>
      </c>
      <c r="AC53" s="188">
        <f>AB53/Performance!$C53</f>
        <v>1.9270617739923324E-2</v>
      </c>
      <c r="AD53" s="202" t="str">
        <f>ROUND(IF(Performance!K159&gt;Performance!K212, AVERAGE(Outcomes!V56, Outcomes!V109, Outcomes!V162), Outcomes!V56), 0)&amp; CHAR(10) &amp;"("&amp;IF(Performance!K159&gt;Performance!K212, "3yr avg", Performance!$F$1)&amp;")"</f>
        <v>89
(3yr avg)</v>
      </c>
      <c r="AE53" s="205">
        <f>Performance!K106</f>
        <v>117.75229166666666</v>
      </c>
      <c r="AF53" s="187">
        <f>Performance!L53</f>
        <v>949160.62500000012</v>
      </c>
      <c r="AG53" s="188">
        <f>AF53/Performance!$C53</f>
        <v>8.876217460652619E-2</v>
      </c>
      <c r="AH53" s="202" t="str">
        <f>ROUND(IF(Performance!L159&gt;Performance!L212, AVERAGE(Outcomes!Z56, Outcomes!Z109, Outcomes!Z162), Outcomes!Z56), 0)&amp; CHAR(10) &amp;"("&amp;IF(Performance!L159&gt;Performance!L212, "3yr avg", Performance!$F$1)&amp;")"</f>
        <v>183
(2026)</v>
      </c>
      <c r="AI53" s="205">
        <f>Performance!L106</f>
        <v>271.18875000000003</v>
      </c>
      <c r="AJ53" s="187">
        <f>Performance!M53</f>
        <v>0</v>
      </c>
      <c r="AK53" s="188">
        <f>AJ53/Performance!$C53</f>
        <v>0</v>
      </c>
      <c r="AL53" s="202" t="str">
        <f>ROUND(IF(Performance!M159&gt;Performance!M212, AVERAGE(Outcomes!AD56, Outcomes!AD109, Outcomes!AD162), Outcomes!AD56), 0)&amp; CHAR(10) &amp;"("&amp;IF(Performance!M159&gt;Performance!M212, "3yr avg", Performance!$F$1)&amp;")"</f>
        <v>0
(2026)</v>
      </c>
      <c r="AM53" s="205">
        <f>Performance!M106</f>
        <v>0</v>
      </c>
      <c r="AN53" s="187">
        <f>Performance!N53</f>
        <v>0</v>
      </c>
      <c r="AO53" s="188">
        <f>AN53/Performance!$C53</f>
        <v>0</v>
      </c>
      <c r="AP53" s="202" t="str">
        <f>ROUND(IF(Performance!N159&gt;Performance!N212, AVERAGE(Outcomes!AH56, Outcomes!AH109, Outcomes!AH162), Outcomes!AH56), 0)&amp; CHAR(10) &amp;"("&amp;IF(Performance!N159&gt;Performance!N212, "3yr avg", Performance!$F$1)&amp;")"</f>
        <v>0
(2026)</v>
      </c>
      <c r="AQ53" s="205">
        <f>Performance!N106</f>
        <v>0</v>
      </c>
      <c r="AR53" s="187">
        <f>Performance!O53</f>
        <v>2384746.8749999995</v>
      </c>
      <c r="AS53" s="188">
        <f>AR53/Performance!$C53</f>
        <v>0.22301316862055631</v>
      </c>
      <c r="AT53" s="202" t="str">
        <f>ROUND(IF(Performance!O159&gt;Performance!O212, AVERAGE(Outcomes!AL56, Outcomes!AL109, Outcomes!AL162), Outcomes!AL56), 0)&amp; CHAR(10) &amp;"("&amp;IF(Performance!O159&gt;Performance!O212, "3yr avg", Performance!$F$1)&amp;")"</f>
        <v>499
(3yr avg)</v>
      </c>
      <c r="AU53" s="205">
        <f>Performance!O106</f>
        <v>681.35624999999993</v>
      </c>
      <c r="AV53" s="187">
        <f>Performance!P53</f>
        <v>2323596.5625</v>
      </c>
      <c r="AW53" s="188">
        <f>AV53/Performance!$C53</f>
        <v>0.21729460574257284</v>
      </c>
      <c r="AX53" s="202" t="str">
        <f>ROUND(IF(Performance!P159&gt;Performance!P212, AVERAGE(Outcomes!AP56, Outcomes!AP109, Outcomes!AP162), Outcomes!AP56), 0)&amp; CHAR(10) &amp;"("&amp;IF(Performance!P159&gt;Performance!P212, "3yr avg", Performance!$F$1)&amp;")"</f>
        <v>345
(3yr avg)</v>
      </c>
      <c r="AY53" s="205">
        <f>Performance!P106</f>
        <v>516.35479166666664</v>
      </c>
      <c r="AZ53" s="187">
        <f>Performance!Q53</f>
        <v>28000</v>
      </c>
      <c r="BA53" s="188">
        <f>AZ53/Performance!$C53</f>
        <v>2.618461853053305E-3</v>
      </c>
      <c r="BB53" s="202" t="str">
        <f>ROUND(IF(Performance!Q159&gt;Performance!Q212, AVERAGE(Outcomes!AT56, Outcomes!AT109, Outcomes!AT162), Outcomes!AT56), 0)&amp; CHAR(10) &amp;"("&amp;IF(Performance!Q159&gt;Performance!Q212, "3yr avg", Performance!$F$1)&amp;")"</f>
        <v>5
(2026)</v>
      </c>
      <c r="BC53" s="205">
        <f>Performance!Q106</f>
        <v>8</v>
      </c>
      <c r="BD53" s="187">
        <f>Performance!R53</f>
        <v>428073.75</v>
      </c>
      <c r="BE53" s="188">
        <f>BD53/Performance!$C53</f>
        <v>4.0031956595302752E-2</v>
      </c>
      <c r="BF53" s="202" t="str">
        <f>ROUND(IF(Performance!R159&gt;Performance!R212, AVERAGE(Outcomes!AX56, Outcomes!AX109, Outcomes!AX162), Outcomes!AX56), 0)&amp; CHAR(10) &amp;"("&amp;IF(Performance!R159&gt;Performance!R212, "3yr avg", Performance!$F$1)&amp;")"</f>
        <v>61
(3yr avg)</v>
      </c>
      <c r="BG53" s="205">
        <f>Performance!R106</f>
        <v>95.127499999999998</v>
      </c>
      <c r="BH53" s="187">
        <f>Performance!S53</f>
        <v>3701.3900000000012</v>
      </c>
      <c r="BI53" s="188">
        <f>BH53/Performance!$C53</f>
        <v>3.4614101850974913E-4</v>
      </c>
      <c r="BJ53" s="202" t="str">
        <f>ROUND(IF(Performance!S159&gt;Performance!S212, AVERAGE(Outcomes!BB56, Outcomes!BB109, Outcomes!BB162), Outcomes!BB56), 0)&amp; CHAR(10) &amp;"("&amp;IF(Performance!S159&gt;Performance!S212, "3yr avg", Performance!$F$1)&amp;")"</f>
        <v>8
(2026)</v>
      </c>
      <c r="BK53" s="187">
        <f>Performance!T53</f>
        <v>37625</v>
      </c>
      <c r="BL53" s="188">
        <f>BK53/Performance!$C53</f>
        <v>3.5185581150403785E-3</v>
      </c>
      <c r="BM53" s="202" t="str">
        <f>ROUND(IF(Performance!T159&gt;Performance!T212, AVERAGE(Outcomes!BC56, Outcomes!BC109, Outcomes!BC162), Outcomes!BC56), 0)&amp; CHAR(10) &amp;"("&amp;IF(Performance!T159&gt;Performance!T212, "3yr avg", Performance!$F$1)&amp;")"</f>
        <v>43
(2026)</v>
      </c>
      <c r="BN53" s="187">
        <f>Performance!U53</f>
        <v>0</v>
      </c>
      <c r="BO53" s="188">
        <f>BN53/Performance!$C53</f>
        <v>0</v>
      </c>
      <c r="BP53" s="202" t="str">
        <f>ROUND(IF(Performance!U159&gt;Performance!U212, AVERAGE(Outcomes!BD56, Outcomes!BD109, Outcomes!BD162), Outcomes!BD56), 0)&amp; CHAR(10) &amp;"("&amp;IF(Performance!U159&gt;Performance!U212, "3yr avg", Performance!$F$1)&amp;")"</f>
        <v>0
(2026)</v>
      </c>
    </row>
    <row r="54" spans="1:68" ht="34.9" customHeight="1">
      <c r="A54" s="180" t="s">
        <v>144</v>
      </c>
      <c r="B54" s="181"/>
      <c r="C54" s="182">
        <f>Performance!D54</f>
        <v>633500</v>
      </c>
      <c r="D54" s="183">
        <f>C54/Performance!$C54</f>
        <v>0.20987927286201152</v>
      </c>
      <c r="E54" s="195" t="str">
        <f>ROUND(IF(Performance!D160&gt;Performance!D213, AVERAGE(Outcomes!C57,Outcomes!C110,Outcomes!C163), Outcomes!C57), 0)&amp; CHAR(10) &amp;"("&amp;IF(Performance!D160&gt;Performance!D213, "3yr avg", Performance!$F$1)&amp;")"</f>
        <v>181
(2026)</v>
      </c>
      <c r="F54" s="182">
        <f>Performance!E54</f>
        <v>596592.5</v>
      </c>
      <c r="G54" s="183">
        <f>F54/Performance!$C54</f>
        <v>0.19765177599831035</v>
      </c>
      <c r="H54" s="203" t="str">
        <f>ROUND(IF(Performance!E160&gt;Performance!E213, AVERAGE(Outcomes!D57, Outcomes!D110, Outcomes!D163), Outcomes!D57), 0)&amp; CHAR(10) &amp;"("&amp;IF(Performance!E160&gt;Performance!E213, "3yr avg", Performance!$F$1)&amp;")"</f>
        <v>145
(2026)</v>
      </c>
      <c r="I54" s="199">
        <f>Performance!E107</f>
        <v>170.45500000000001</v>
      </c>
      <c r="J54" s="182">
        <f>Performance!F54</f>
        <v>0</v>
      </c>
      <c r="K54" s="183">
        <f>J54/Performance!$C54</f>
        <v>0</v>
      </c>
      <c r="L54" s="203" t="str">
        <f>ROUND(IF(Performance!F160&gt;Performance!F213, AVERAGE(Outcomes!H57, Outcomes!H110, Outcomes!H163), Outcomes!H57), 0)&amp; CHAR(10) &amp;"("&amp;IF(Performance!F160&gt;Performance!F213, "3yr avg", Performance!$F$1)&amp;")"</f>
        <v>0
(2026)</v>
      </c>
      <c r="M54" s="199">
        <f>Performance!F107</f>
        <v>0</v>
      </c>
      <c r="N54" s="184">
        <f>Performance!I54</f>
        <v>73000</v>
      </c>
      <c r="O54" s="183">
        <f>N54/Performance!$C54</f>
        <v>2.418498329743779E-2</v>
      </c>
      <c r="P54" s="203" t="str">
        <f>ROUND(IF(Performance!I160&gt;Performance!I213, AVERAGE(Outcomes!N57, Outcomes!N110, Outcomes!N163), Outcomes!N57), 0)&amp; CHAR(10) &amp;"("&amp;IF(Performance!I160&gt;Performance!I213, "3yr avg", Performance!$F$1)&amp;")"</f>
        <v>40
(2026)</v>
      </c>
      <c r="Q54" s="192">
        <f>Performance!I107</f>
        <v>73</v>
      </c>
      <c r="R54" s="184">
        <f>Performance!J54</f>
        <v>412517.70833333331</v>
      </c>
      <c r="S54" s="183">
        <f>R54/Performance!$C54</f>
        <v>0.13666758747861615</v>
      </c>
      <c r="T54" s="200" t="str">
        <f>ROUND(IF(Performance!J160&gt;Performance!J213, AVERAGE(Outcomes!R57, Outcomes!R110, Outcomes!R163), Outcomes!R57), 0)&amp; CHAR(10) &amp;"("&amp;IF(Performance!J160&gt;Performance!J213, "3yr avg", Performance!$F$1)&amp;")"</f>
        <v>246
(3yr avg)</v>
      </c>
      <c r="U54" s="192">
        <f>Performance!J107</f>
        <v>330.01416666666665</v>
      </c>
      <c r="V54" s="184">
        <f>Performance!G54</f>
        <v>0</v>
      </c>
      <c r="W54" s="183">
        <f>V54/Performance!$C54</f>
        <v>0</v>
      </c>
      <c r="X54" s="192" t="str">
        <f>ROUND(Performance!G107, 0)&amp; CHAR(10) &amp;"("&amp;IF(Performance!G160&gt;Performance!G213, "3yr avg", Performance!$F$1)&amp;")"</f>
        <v>0
(2026)</v>
      </c>
      <c r="Y54" s="184">
        <f>Performance!H54</f>
        <v>16250</v>
      </c>
      <c r="Z54" s="183">
        <f>Y54/Performance!$C54</f>
        <v>5.3836435422378644E-3</v>
      </c>
      <c r="AA54" s="192" t="str">
        <f>ROUND(Performance!H107, 0)&amp; CHAR(10) &amp;"("&amp;IF(Performance!H160&gt;Performance!H213, "3yr avg", Performance!$F$1)&amp;")"</f>
        <v>13
(2026)</v>
      </c>
      <c r="AB54" s="182">
        <f>Performance!K54</f>
        <v>156396.77083333331</v>
      </c>
      <c r="AC54" s="183">
        <f>AB54/Performance!$C54</f>
        <v>5.1814428635306463E-2</v>
      </c>
      <c r="AD54" s="203" t="str">
        <f>ROUND(IF(Performance!K160&gt;Performance!K213, AVERAGE(Outcomes!V57, Outcomes!V110, Outcomes!V163), Outcomes!V57), 0)&amp; CHAR(10) &amp;"("&amp;IF(Performance!K160&gt;Performance!K213, "3yr avg", Performance!$F$1)&amp;")"</f>
        <v>63
(3yr avg)</v>
      </c>
      <c r="AE54" s="199">
        <f>Performance!K107</f>
        <v>89.369583333333324</v>
      </c>
      <c r="AF54" s="182">
        <f>Performance!L54</f>
        <v>282234.16666666669</v>
      </c>
      <c r="AG54" s="183">
        <f>AF54/Performance!$C54</f>
        <v>9.3504501463008316E-2</v>
      </c>
      <c r="AH54" s="203" t="str">
        <f>ROUND(IF(Performance!L160&gt;Performance!L213, AVERAGE(Outcomes!Z57, Outcomes!Z110, Outcomes!Z163), Outcomes!Z57), 0)&amp; CHAR(10) &amp;"("&amp;IF(Performance!L160&gt;Performance!L213, "3yr avg", Performance!$F$1)&amp;")"</f>
        <v>66
(3yr avg)</v>
      </c>
      <c r="AI54" s="199">
        <f>Performance!L107</f>
        <v>80.638333333333335</v>
      </c>
      <c r="AJ54" s="182">
        <f>Performance!M54</f>
        <v>0</v>
      </c>
      <c r="AK54" s="183">
        <f>AJ54/Performance!$C54</f>
        <v>0</v>
      </c>
      <c r="AL54" s="203" t="str">
        <f>ROUND(IF(Performance!M160&gt;Performance!M213, AVERAGE(Outcomes!AD57, Outcomes!AD110, Outcomes!AD163), Outcomes!AD57), 0)&amp; CHAR(10) &amp;"("&amp;IF(Performance!M160&gt;Performance!M213, "3yr avg", Performance!$F$1)&amp;")"</f>
        <v>0
(2026)</v>
      </c>
      <c r="AM54" s="199">
        <f>Performance!M107</f>
        <v>0</v>
      </c>
      <c r="AN54" s="182">
        <f>Performance!N54</f>
        <v>0</v>
      </c>
      <c r="AO54" s="183">
        <f>AN54/Performance!$C54</f>
        <v>0</v>
      </c>
      <c r="AP54" s="203" t="str">
        <f>ROUND(IF(Performance!N160&gt;Performance!N213, AVERAGE(Outcomes!AH57, Outcomes!AH110, Outcomes!AH163), Outcomes!AH57), 0)&amp; CHAR(10) &amp;"("&amp;IF(Performance!N160&gt;Performance!N213, "3yr avg", Performance!$F$1)&amp;")"</f>
        <v>0
(2026)</v>
      </c>
      <c r="AQ54" s="199">
        <f>Performance!N107</f>
        <v>0</v>
      </c>
      <c r="AR54" s="182">
        <f>Performance!O54</f>
        <v>660276.45833333349</v>
      </c>
      <c r="AS54" s="183">
        <f>AR54/Performance!$C54</f>
        <v>0.21875034406141164</v>
      </c>
      <c r="AT54" s="203" t="str">
        <f>ROUND(IF(Performance!O160&gt;Performance!O213, AVERAGE(Outcomes!AL57, Outcomes!AL110, Outcomes!AL163), Outcomes!AL57), 0)&amp; CHAR(10) &amp;"("&amp;IF(Performance!O160&gt;Performance!O213, "3yr avg", Performance!$F$1)&amp;")"</f>
        <v>153
(3yr avg)</v>
      </c>
      <c r="AU54" s="199">
        <f>Performance!O107</f>
        <v>188.6504166666667</v>
      </c>
      <c r="AV54" s="182">
        <f>Performance!P54</f>
        <v>182835.9375</v>
      </c>
      <c r="AW54" s="183">
        <f>AV54/Performance!$C54</f>
        <v>6.0573754720669587E-2</v>
      </c>
      <c r="AX54" s="203" t="str">
        <f>ROUND(IF(Performance!P160&gt;Performance!P213, AVERAGE(Outcomes!AP57, Outcomes!AP110, Outcomes!AP163), Outcomes!AP57), 0)&amp; CHAR(10) &amp;"("&amp;IF(Performance!P160&gt;Performance!P213, "3yr avg", Performance!$F$1)&amp;")"</f>
        <v>30
(3yr avg)</v>
      </c>
      <c r="AY54" s="199">
        <f>Performance!P107</f>
        <v>40.630208333333336</v>
      </c>
      <c r="AZ54" s="182">
        <f>Performance!Q54</f>
        <v>0</v>
      </c>
      <c r="BA54" s="183">
        <f>AZ54/Performance!$C54</f>
        <v>0</v>
      </c>
      <c r="BB54" s="203" t="str">
        <f>ROUND(IF(Performance!Q160&gt;Performance!Q213, AVERAGE(Outcomes!AT57, Outcomes!AT110, Outcomes!AT163), Outcomes!AT57), 0)&amp; CHAR(10) &amp;"("&amp;IF(Performance!Q160&gt;Performance!Q213, "3yr avg", Performance!$F$1)&amp;")"</f>
        <v>0
(2026)</v>
      </c>
      <c r="BC54" s="199">
        <f>Performance!Q107</f>
        <v>0</v>
      </c>
      <c r="BD54" s="182">
        <f>Performance!R54</f>
        <v>0</v>
      </c>
      <c r="BE54" s="183">
        <f>BD54/Performance!$C54</f>
        <v>0</v>
      </c>
      <c r="BF54" s="203" t="str">
        <f>ROUND(IF(Performance!R160&gt;Performance!R213, AVERAGE(Outcomes!AX57, Outcomes!AX110, Outcomes!AX163), Outcomes!AX57), 0)&amp; CHAR(10) &amp;"("&amp;IF(Performance!R160&gt;Performance!R213, "3yr avg", Performance!$F$1)&amp;")"</f>
        <v>0
(2026)</v>
      </c>
      <c r="BG54" s="199">
        <f>Performance!R107</f>
        <v>0</v>
      </c>
      <c r="BH54" s="182">
        <f>Performance!S54</f>
        <v>3739.6274999999996</v>
      </c>
      <c r="BI54" s="183">
        <f>BH54/Performance!$C54</f>
        <v>1.2389428578923156E-3</v>
      </c>
      <c r="BJ54" s="203" t="str">
        <f>ROUND(IF(Performance!S160&gt;Performance!S213, AVERAGE(Outcomes!BB57, Outcomes!BB110, Outcomes!BB163), Outcomes!BB57), 0)&amp; CHAR(10) &amp;"("&amp;IF(Performance!S160&gt;Performance!S213, "3yr avg", Performance!$F$1)&amp;")"</f>
        <v>9
(3yr avg)</v>
      </c>
      <c r="BK54" s="182">
        <f>Performance!T54</f>
        <v>1058.7500000000002</v>
      </c>
      <c r="BL54" s="183">
        <f>BK54/Performance!$C54</f>
        <v>3.5076508309811325E-4</v>
      </c>
      <c r="BM54" s="203" t="str">
        <f>ROUND(IF(Performance!T160&gt;Performance!T213, AVERAGE(Outcomes!BC57, Outcomes!BC110, Outcomes!BC163), Outcomes!BC57), 0)&amp; CHAR(10) &amp;"("&amp;IF(Performance!T160&gt;Performance!T213, "3yr avg", Performance!$F$1)&amp;")"</f>
        <v>1
(2026)</v>
      </c>
      <c r="BN54" s="182">
        <f>Performance!U54</f>
        <v>0</v>
      </c>
      <c r="BO54" s="183">
        <f>BN54/Performance!$C54</f>
        <v>0</v>
      </c>
      <c r="BP54" s="203" t="str">
        <f>ROUND(IF(Performance!U160&gt;Performance!U213, AVERAGE(Outcomes!BD57, Outcomes!BD110, Outcomes!BD163), Outcomes!BD57), 0)&amp; CHAR(10) &amp;"("&amp;IF(Performance!U160&gt;Performance!U213, "3yr avg", Performance!$F$1)&amp;")"</f>
        <v>0
(2026)</v>
      </c>
    </row>
    <row r="55" spans="1:68" ht="34.9" customHeight="1">
      <c r="A55" s="186" t="s">
        <v>146</v>
      </c>
      <c r="B55" s="181"/>
      <c r="C55" s="187">
        <f>Performance!D55</f>
        <v>854000</v>
      </c>
      <c r="D55" s="188">
        <f>C55/Performance!$C55</f>
        <v>8.1138657706075812E-2</v>
      </c>
      <c r="E55" s="201" t="str">
        <f>ROUND(IF(Performance!D161&gt;Performance!D214, AVERAGE(Outcomes!C58,Outcomes!C111,Outcomes!C164), Outcomes!C58), 0)&amp; CHAR(10) &amp;"("&amp;IF(Performance!D161&gt;Performance!D214, "3yr avg", Performance!$F$1)&amp;")"</f>
        <v>244
(2026)</v>
      </c>
      <c r="F55" s="187">
        <f>Performance!E55</f>
        <v>2625102.8125000005</v>
      </c>
      <c r="G55" s="188">
        <f>F55/Performance!$C55</f>
        <v>0.24941138003125815</v>
      </c>
      <c r="H55" s="202" t="str">
        <f>ROUND(IF(Performance!E161&gt;Performance!E214, AVERAGE(Outcomes!D58, Outcomes!D111, Outcomes!D164), Outcomes!D58), 0)&amp; CHAR(10) &amp;"("&amp;IF(Performance!E161&gt;Performance!E214, "3yr avg", Performance!$F$1)&amp;")"</f>
        <v>623
(2026)</v>
      </c>
      <c r="I55" s="205">
        <f>Performance!E108</f>
        <v>750.02937500000007</v>
      </c>
      <c r="J55" s="187">
        <f>Performance!F55</f>
        <v>0</v>
      </c>
      <c r="K55" s="188">
        <f>J55/Performance!$C55</f>
        <v>0</v>
      </c>
      <c r="L55" s="202" t="str">
        <f>ROUND(IF(Performance!F161&gt;Performance!F214, AVERAGE(Outcomes!H58, Outcomes!H111, Outcomes!H164), Outcomes!H58), 0)&amp; CHAR(10) &amp;"("&amp;IF(Performance!F161&gt;Performance!F214, "3yr avg", Performance!$F$1)&amp;")"</f>
        <v>0
(2026)</v>
      </c>
      <c r="M55" s="205">
        <f>Performance!F108</f>
        <v>0</v>
      </c>
      <c r="N55" s="189">
        <f>Performance!I55</f>
        <v>12360.833333333332</v>
      </c>
      <c r="O55" s="188">
        <f>N55/Performance!$C55</f>
        <v>1.1744044786828869E-3</v>
      </c>
      <c r="P55" s="202" t="str">
        <f>ROUND(IF(Performance!I161&gt;Performance!I214, AVERAGE(Outcomes!N58, Outcomes!N111, Outcomes!N164), Outcomes!N58), 0)&amp; CHAR(10) &amp;"("&amp;IF(Performance!I161&gt;Performance!I214, "3yr avg", Performance!$F$1)&amp;")"</f>
        <v>8
(3yr avg)</v>
      </c>
      <c r="Q55" s="204">
        <f>Performance!I108</f>
        <v>12.360833333333332</v>
      </c>
      <c r="R55" s="189">
        <f>Performance!J55</f>
        <v>517013.02083333331</v>
      </c>
      <c r="S55" s="188">
        <f>R55/Performance!$C55</f>
        <v>4.912147836882913E-2</v>
      </c>
      <c r="T55" s="202" t="str">
        <f>ROUND(IF(Performance!J161&gt;Performance!J214, AVERAGE(Outcomes!R58, Outcomes!R111, Outcomes!R164), Outcomes!R58), 0)&amp; CHAR(10) &amp;"("&amp;IF(Performance!J161&gt;Performance!J214, "3yr avg", Performance!$F$1)&amp;")"</f>
        <v>320
(3yr avg)</v>
      </c>
      <c r="U55" s="204">
        <f>Performance!J108</f>
        <v>413.61041666666665</v>
      </c>
      <c r="V55" s="189">
        <f>Performance!G55</f>
        <v>3803.333333333333</v>
      </c>
      <c r="W55" s="188">
        <f>V55/Performance!$C55</f>
        <v>3.6135522421011906E-4</v>
      </c>
      <c r="X55" s="204" t="str">
        <f>ROUND(Performance!G108, 0)&amp; CHAR(10) &amp;"("&amp;IF(Performance!G161&gt;Performance!G214, "3yr avg", Performance!$F$1)&amp;")"</f>
        <v>4
(3yr avg)</v>
      </c>
      <c r="Y55" s="189">
        <f>Performance!H55</f>
        <v>178475.00000000003</v>
      </c>
      <c r="Z55" s="188">
        <f>Y55/Performance!$C55</f>
        <v>1.6956934349053727E-2</v>
      </c>
      <c r="AA55" s="204" t="str">
        <f>ROUND(Performance!H108, 0)&amp; CHAR(10) &amp;"("&amp;IF(Performance!H161&gt;Performance!H214, "3yr avg", Performance!$F$1)&amp;")"</f>
        <v>143
(2026)</v>
      </c>
      <c r="AB55" s="187">
        <f>Performance!K55</f>
        <v>380383.64583333331</v>
      </c>
      <c r="AC55" s="188">
        <f>AB55/Performance!$C55</f>
        <v>3.6140302618571436E-2</v>
      </c>
      <c r="AD55" s="202" t="str">
        <f>ROUND(IF(Performance!K161&gt;Performance!K214, AVERAGE(Outcomes!V58, Outcomes!V111, Outcomes!V164), Outcomes!V58), 0)&amp; CHAR(10) &amp;"("&amp;IF(Performance!K161&gt;Performance!K214, "3yr avg", Performance!$F$1)&amp;")"</f>
        <v>158
(3yr avg)</v>
      </c>
      <c r="AE55" s="205">
        <f>Performance!K108</f>
        <v>217.36208333333332</v>
      </c>
      <c r="AF55" s="187">
        <f>Performance!L55</f>
        <v>1083085.9375</v>
      </c>
      <c r="AG55" s="188">
        <f>AF55/Performance!$C55</f>
        <v>0.10290414420266596</v>
      </c>
      <c r="AH55" s="202" t="str">
        <f>ROUND(IF(Performance!L161&gt;Performance!L214, AVERAGE(Outcomes!Z58, Outcomes!Z111, Outcomes!Z164), Outcomes!Z58), 0)&amp; CHAR(10) &amp;"("&amp;IF(Performance!L161&gt;Performance!L214, "3yr avg", Performance!$F$1)&amp;")"</f>
        <v>232
(3yr avg)</v>
      </c>
      <c r="AI55" s="205">
        <f>Performance!L108</f>
        <v>309.453125</v>
      </c>
      <c r="AJ55" s="187">
        <f>Performance!M55</f>
        <v>0</v>
      </c>
      <c r="AK55" s="188">
        <f>AJ55/Performance!$C55</f>
        <v>0</v>
      </c>
      <c r="AL55" s="202" t="str">
        <f>ROUND(IF(Performance!M161&gt;Performance!M214, AVERAGE(Outcomes!AD58, Outcomes!AD111, Outcomes!AD164), Outcomes!AD58), 0)&amp; CHAR(10) &amp;"("&amp;IF(Performance!M161&gt;Performance!M214, "3yr avg", Performance!$F$1)&amp;")"</f>
        <v>0
(2026)</v>
      </c>
      <c r="AM55" s="205">
        <f>Performance!M108</f>
        <v>0</v>
      </c>
      <c r="AN55" s="187">
        <f>Performance!N55</f>
        <v>0</v>
      </c>
      <c r="AO55" s="188">
        <f>AN55/Performance!$C55</f>
        <v>0</v>
      </c>
      <c r="AP55" s="202" t="str">
        <f>ROUND(IF(Performance!N161&gt;Performance!N214, AVERAGE(Outcomes!AH58, Outcomes!AH111, Outcomes!AH164), Outcomes!AH58), 0)&amp; CHAR(10) &amp;"("&amp;IF(Performance!N161&gt;Performance!N214, "3yr avg", Performance!$F$1)&amp;")"</f>
        <v>0
(2026)</v>
      </c>
      <c r="AQ55" s="205">
        <f>Performance!N108</f>
        <v>0</v>
      </c>
      <c r="AR55" s="187">
        <f>Performance!O55</f>
        <v>3825138.333333333</v>
      </c>
      <c r="AS55" s="188">
        <f>AR55/Performance!$C55</f>
        <v>0.36342692026548318</v>
      </c>
      <c r="AT55" s="202" t="str">
        <f>ROUND(IF(Performance!O161&gt;Performance!O214, AVERAGE(Outcomes!AL58, Outcomes!AL111, Outcomes!AL164), Outcomes!AL58), 0)&amp; CHAR(10) &amp;"("&amp;IF(Performance!O161&gt;Performance!O214, "3yr avg", Performance!$F$1)&amp;")"</f>
        <v>916
(3yr avg)</v>
      </c>
      <c r="AU55" s="205">
        <f>Performance!O108</f>
        <v>1092.8966666666665</v>
      </c>
      <c r="AV55" s="187">
        <f>Performance!P55</f>
        <v>981964.68750000012</v>
      </c>
      <c r="AW55" s="188">
        <f>AV55/Performance!$C55</f>
        <v>9.3296600302712196E-2</v>
      </c>
      <c r="AX55" s="202" t="str">
        <f>ROUND(IF(Performance!P161&gt;Performance!P214, AVERAGE(Outcomes!AP58, Outcomes!AP111, Outcomes!AP164), Outcomes!AP58), 0)&amp; CHAR(10) &amp;"("&amp;IF(Performance!P161&gt;Performance!P214, "3yr avg", Performance!$F$1)&amp;")"</f>
        <v>163
(3yr avg)</v>
      </c>
      <c r="AY55" s="205">
        <f>Performance!P108</f>
        <v>218.21437500000002</v>
      </c>
      <c r="AZ55" s="187">
        <f>Performance!Q55</f>
        <v>0</v>
      </c>
      <c r="BA55" s="188">
        <f>AZ55/Performance!$C55</f>
        <v>0</v>
      </c>
      <c r="BB55" s="202" t="str">
        <f>ROUND(IF(Performance!Q161&gt;Performance!Q214, AVERAGE(Outcomes!AT58, Outcomes!AT111, Outcomes!AT164), Outcomes!AT58), 0)&amp; CHAR(10) &amp;"("&amp;IF(Performance!Q161&gt;Performance!Q214, "3yr avg", Performance!$F$1)&amp;")"</f>
        <v>0
(2026)</v>
      </c>
      <c r="BC55" s="205">
        <f>Performance!Q108</f>
        <v>0</v>
      </c>
      <c r="BD55" s="187">
        <f>Performance!R55</f>
        <v>0</v>
      </c>
      <c r="BE55" s="188">
        <f>BD55/Performance!$C55</f>
        <v>0</v>
      </c>
      <c r="BF55" s="202" t="str">
        <f>ROUND(IF(Performance!R161&gt;Performance!R214, AVERAGE(Outcomes!AX58, Outcomes!AX111, Outcomes!AX164), Outcomes!AX58), 0)&amp; CHAR(10) &amp;"("&amp;IF(Performance!R161&gt;Performance!R214, "3yr avg", Performance!$F$1)&amp;")"</f>
        <v>0
(2026)</v>
      </c>
      <c r="BG55" s="205">
        <f>Performance!R108</f>
        <v>0</v>
      </c>
      <c r="BH55" s="187">
        <f>Performance!S55</f>
        <v>8740</v>
      </c>
      <c r="BI55" s="188">
        <f>BH55/Performance!$C55</f>
        <v>8.3038860462658387E-4</v>
      </c>
      <c r="BJ55" s="202" t="str">
        <f>ROUND(IF(Performance!S161&gt;Performance!S214, AVERAGE(Outcomes!BB58, Outcomes!BB111, Outcomes!BB164), Outcomes!BB58), 0)&amp; CHAR(10) &amp;"("&amp;IF(Performance!S161&gt;Performance!S214, "3yr avg", Performance!$F$1)&amp;")"</f>
        <v>20
(2026)</v>
      </c>
      <c r="BK55" s="187">
        <f>Performance!T55</f>
        <v>55125</v>
      </c>
      <c r="BL55" s="188">
        <f>BK55/Performance!$C55</f>
        <v>5.2374338478307133E-3</v>
      </c>
      <c r="BM55" s="202" t="str">
        <f>ROUND(IF(Performance!T161&gt;Performance!T214, AVERAGE(Outcomes!BC58, Outcomes!BC111, Outcomes!BC164), Outcomes!BC58), 0)&amp; CHAR(10) &amp;"("&amp;IF(Performance!T161&gt;Performance!T214, "3yr avg", Performance!$F$1)&amp;")"</f>
        <v>63
(2026)</v>
      </c>
      <c r="BN55" s="187">
        <f>Performance!U55</f>
        <v>0</v>
      </c>
      <c r="BO55" s="188">
        <f>BN55/Performance!$C55</f>
        <v>0</v>
      </c>
      <c r="BP55" s="202" t="str">
        <f>ROUND(IF(Performance!U161&gt;Performance!U214, AVERAGE(Outcomes!BD58, Outcomes!BD111, Outcomes!BD164), Outcomes!BD58), 0)&amp; CHAR(10) &amp;"("&amp;IF(Performance!U161&gt;Performance!U214, "3yr avg", Performance!$F$1)&amp;")"</f>
        <v>0
(2026)</v>
      </c>
    </row>
    <row r="56" spans="1:68" ht="52.9" customHeight="1">
      <c r="A56" s="243" t="s">
        <v>35</v>
      </c>
      <c r="B56" s="190">
        <f t="shared" ref="B56:AZ56" si="0">SUM(B6:B55)</f>
        <v>0</v>
      </c>
      <c r="C56" s="244">
        <f t="shared" si="0"/>
        <v>212038554.58333337</v>
      </c>
      <c r="D56" s="245">
        <f>C56/Performance!$C$56</f>
        <v>0.18234864553339841</v>
      </c>
      <c r="E56" s="246">
        <f>Performance!D109</f>
        <v>60582.444166666661</v>
      </c>
      <c r="F56" s="244">
        <f t="shared" si="0"/>
        <v>271061691.97916669</v>
      </c>
      <c r="G56" s="245">
        <f>F56/Performance!$C$56</f>
        <v>0.23310728789639373</v>
      </c>
      <c r="H56" s="246" t="str">
        <f>"3yr avg: "&amp;TEXT(AVERAGE(Outcomes!D59,Outcomes!D112,Outcomes!D165), "0,000")&amp; CHAR(10)&amp; "2025: "&amp;TEXT(Outcomes!D59, "0,000")</f>
        <v>3yr avg: 57,280
2025: 59,167</v>
      </c>
      <c r="I56" s="454">
        <f>Performance!E109</f>
        <v>77446.197708333304</v>
      </c>
      <c r="J56" s="244">
        <f t="shared" si="0"/>
        <v>4916166.354166667</v>
      </c>
      <c r="K56" s="245">
        <f>J56/Performance!$C$56</f>
        <v>4.2277984664663443E-3</v>
      </c>
      <c r="L56" s="246" t="str">
        <f>"3yr avg: "&amp;TEXT(AVERAGE(Outcomes!H59,Outcomes!H112,Outcomes!H165), "0,000")&amp; CHAR(10)&amp; "2025: "&amp;TEXT(Outcomes!H59, "0,000")</f>
        <v>3yr avg: 1,289
2025: 1,315</v>
      </c>
      <c r="M56" s="247">
        <f>Performance!F109</f>
        <v>1404.6189583333332</v>
      </c>
      <c r="N56" s="244">
        <f t="shared" si="0"/>
        <v>4060334.3749999995</v>
      </c>
      <c r="O56" s="245">
        <f>N56/Performance!$C$56</f>
        <v>3.4918011733708746E-3</v>
      </c>
      <c r="P56" s="246" t="str">
        <f>"3yr avg: "&amp;TEXT(AVERAGE(Outcomes!N59,Outcomes!N112,Outcomes!N165), "0,000")&amp; CHAR(10)&amp; "2025: "&amp;TEXT(Outcomes!N59, "0,000")</f>
        <v>3yr avg: 2,880
2025: 2,799</v>
      </c>
      <c r="Q56" s="246">
        <f>Performance!I109</f>
        <v>4060.3343749999995</v>
      </c>
      <c r="R56" s="244">
        <f t="shared" si="0"/>
        <v>17308313.802083336</v>
      </c>
      <c r="S56" s="245">
        <f>R56/Performance!$C$56</f>
        <v>1.488478161190503E-2</v>
      </c>
      <c r="T56" s="245" t="str">
        <f>"3yr avg: "&amp;TEXT(AVERAGE(Outcomes!R59,Outcomes!R112,Outcomes!R165), "0,000")&amp; CHAR(10)&amp; "2025: "&amp;TEXT(Outcomes!R59, "0,000")</f>
        <v>3yr avg: 9,725
2025: 9,472</v>
      </c>
      <c r="U56" s="246">
        <f>Performance!J109</f>
        <v>13846.651041666661</v>
      </c>
      <c r="V56" s="244">
        <f t="shared" si="0"/>
        <v>2282570.8333333335</v>
      </c>
      <c r="W56" s="245">
        <f>V56/Performance!$C$56</f>
        <v>1.9629623518716902E-3</v>
      </c>
      <c r="X56" s="246">
        <f>Performance!G109</f>
        <v>2282.5708333333328</v>
      </c>
      <c r="Y56" s="244">
        <f t="shared" si="0"/>
        <v>20085776.041666672</v>
      </c>
      <c r="Z56" s="245">
        <f>Y56/Performance!$C$56</f>
        <v>1.7273340043664827E-2</v>
      </c>
      <c r="AA56" s="246">
        <f>Performance!H109</f>
        <v>16068.620833333336</v>
      </c>
      <c r="AB56" s="244">
        <f t="shared" si="0"/>
        <v>43331169.583333328</v>
      </c>
      <c r="AC56" s="245">
        <f>AB56/Performance!$C$56</f>
        <v>3.7263883912175506E-2</v>
      </c>
      <c r="AD56" s="246" t="str">
        <f>"3yr avg: "&amp;TEXT(AVERAGE(Outcomes!V59,Outcomes!V112,Outcomes!V165), "0,000")&amp; CHAR(10)&amp; "2025: "&amp;TEXT(Outcomes!V59, "0,000")</f>
        <v>3yr avg: 16,955
2025: 15,100</v>
      </c>
      <c r="AE56" s="247">
        <f>Performance!K109</f>
        <v>24760.668333333339</v>
      </c>
      <c r="AF56" s="244">
        <f t="shared" si="0"/>
        <v>123852741.25000003</v>
      </c>
      <c r="AG56" s="245">
        <f>AF56/Performance!$C$56</f>
        <v>0.10651072233969634</v>
      </c>
      <c r="AH56" s="246" t="str">
        <f>"3yr avg: "&amp;TEXT(AVERAGE(Outcomes!Z59,Outcomes!Z112,Outcomes!Z165), "0,000")&amp; CHAR(10)&amp; "2025: "&amp;TEXT(Outcomes!Z59, "0,000")</f>
        <v>3yr avg: 24,241
2025: 21,975</v>
      </c>
      <c r="AI56" s="247">
        <f>SUM(AI6:AI55)</f>
        <v>35386.497500000005</v>
      </c>
      <c r="AJ56" s="244">
        <f t="shared" si="0"/>
        <v>253496.61458333331</v>
      </c>
      <c r="AK56" s="245">
        <f>AJ56/Performance!$C$56</f>
        <v>2.1800169505685791E-4</v>
      </c>
      <c r="AL56" s="246" t="str">
        <f>"3yr avg: "&amp;TEXT(AVERAGE(Outcomes!AD59,Outcomes!AD112,Outcomes!AD165), "00")&amp; CHAR(10)&amp; "2025: "&amp;TEXT(Outcomes!AD59, "00")</f>
        <v>3yr avg: 96
2025: 95</v>
      </c>
      <c r="AM56" s="247">
        <f>SUM(AM6:AM55)</f>
        <v>144.85520833333334</v>
      </c>
      <c r="AN56" s="244">
        <f t="shared" si="0"/>
        <v>2089551.7708333333</v>
      </c>
      <c r="AO56" s="245">
        <f>AN56/Performance!$C$56</f>
        <v>1.7969700648644295E-3</v>
      </c>
      <c r="AP56" s="246" t="str">
        <f>"3yr avg: "&amp;TEXT(AVERAGE(Outcomes!AH59,Outcomes!AH112,Outcomes!AH165), "000")&amp; CHAR(10)&amp; "2025: "&amp;TEXT(Outcomes!AH59, "000")</f>
        <v>3yr avg: 386
2025: 389</v>
      </c>
      <c r="AQ56" s="247">
        <f>SUM(AQ6:AQ55)</f>
        <v>597.01479166666672</v>
      </c>
      <c r="AR56" s="244">
        <f t="shared" si="0"/>
        <v>310700661.97916675</v>
      </c>
      <c r="AS56" s="245">
        <f>AR56/Performance!$C$56</f>
        <v>0.26719595872346402</v>
      </c>
      <c r="AT56" s="246" t="str">
        <f>"3yr avg: "&amp;TEXT(AVERAGE(Outcomes!AL59,Outcomes!AL112,Outcomes!AL165), "00,000")&amp; CHAR(10)&amp; "2025: "&amp;TEXT(Outcomes!AL59, "00,000")</f>
        <v>3yr avg: 66,154
2025: 63,014</v>
      </c>
      <c r="AU56" s="247">
        <f>SUM(AU6:AU55)</f>
        <v>88771.617708333331</v>
      </c>
      <c r="AV56" s="244">
        <f t="shared" si="0"/>
        <v>132372223.125</v>
      </c>
      <c r="AW56" s="245">
        <f>AV56/Performance!$C$56</f>
        <v>0.1138372954886471</v>
      </c>
      <c r="AX56" s="246" t="str">
        <f>"3yr avg: "&amp;TEXT(AVERAGE(Outcomes!AP59,Outcomes!AP112,Outcomes!AP165), "00,000")&amp; CHAR(10)&amp; "2025: "&amp;TEXT(Outcomes!AP59, "00,000")</f>
        <v>3yr avg: 19,864
2025: 18,797</v>
      </c>
      <c r="AY56" s="247">
        <f>SUM(AY6:AY55)</f>
        <v>29416.049583333341</v>
      </c>
      <c r="AZ56" s="244">
        <f t="shared" si="0"/>
        <v>1623014.8958333335</v>
      </c>
      <c r="BA56" s="245">
        <f>AZ56/Performance!$C$56</f>
        <v>1.3957582785701589E-3</v>
      </c>
      <c r="BB56" s="246" t="str">
        <f>"3yr avg: "&amp;TEXT(AVERAGE(Outcomes!AT59,Outcomes!AT112,Outcomes!AT165), "000")&amp; CHAR(10)&amp; "2025: "&amp;TEXT(Outcomes!AT59, "000")</f>
        <v>3yr avg: 283
2025: 298</v>
      </c>
      <c r="BC56" s="247">
        <f>SUM(BC6:BC55)</f>
        <v>463.71854166666674</v>
      </c>
      <c r="BD56" s="244">
        <f t="shared" ref="BD56" si="1">SUM(BD6:BD55)</f>
        <v>10548179.0625</v>
      </c>
      <c r="BE56" s="245">
        <f>BD56/Performance!$C$56</f>
        <v>9.0712095669124772E-3</v>
      </c>
      <c r="BF56" s="246" t="str">
        <f>"3yr avg: "&amp;TEXT(AVERAGE(Outcomes!AX59,Outcomes!AX112,Outcomes!AX165), "000")&amp; CHAR(10)&amp; "2025: "&amp;TEXT(Outcomes!AX59, "0,000")</f>
        <v>3yr avg: 1548
2025: 1,525</v>
      </c>
      <c r="BG56" s="247">
        <f>SUM(BG6:BG55)</f>
        <v>2344.039791666667</v>
      </c>
      <c r="BH56" s="244">
        <f>SUM(BH6:BH55)</f>
        <v>731846.81333333324</v>
      </c>
      <c r="BI56" s="245">
        <f>BH56/Performance!$C$56</f>
        <v>6.2937268843161933E-4</v>
      </c>
      <c r="BJ56" s="246" t="str">
        <f>"3yr avg: "&amp;TEXT(AVERAGE(Outcomes!BB59,Outcomes!BB112,Outcomes!BB165), "0,000")&amp; CHAR(10)&amp; "2025: "&amp;TEXT(Outcomes!BB59, "0,000")</f>
        <v>3yr avg: 1,651
2025: 1,638</v>
      </c>
      <c r="BK56" s="244">
        <f>SUM(BK6:BK55)</f>
        <v>5524917.708333334</v>
      </c>
      <c r="BL56" s="245">
        <f>BK56/Performance!$C$56</f>
        <v>4.7513116790377299E-3</v>
      </c>
      <c r="BM56" s="246" t="str">
        <f>"3yr avg: "&amp;TEXT(AVERAGE(Outcomes!BC59,Outcomes!BC112,Outcomes!BC165), "0,000")&amp; CHAR(10)&amp; "2025: "&amp;TEXT(Outcomes!BC59, "0,000")</f>
        <v>3yr avg: 6,306
2025: 6,162</v>
      </c>
      <c r="BN56" s="244">
        <f>SUM(BN6:BN55)</f>
        <v>38255.000000000007</v>
      </c>
      <c r="BO56" s="245">
        <f>BN56/Performance!$C$56</f>
        <v>3.2898486072911876E-5</v>
      </c>
      <c r="BP56" s="246" t="str">
        <f>"3yr avg: "&amp;TEXT(AVERAGE(Outcomes!BD59,Outcomes!BD112,Outcomes!BD165), "00")&amp; CHAR(10)&amp; "2025: "&amp;TEXT(Outcomes!BD59, "00")</f>
        <v>3yr avg: 40
2025: 44</v>
      </c>
    </row>
    <row r="57" spans="1:68">
      <c r="A57" s="169"/>
      <c r="B57" s="93"/>
      <c r="C57" s="93"/>
      <c r="D57" s="93"/>
      <c r="E57" s="93"/>
      <c r="F57" s="93"/>
      <c r="G57" s="93"/>
      <c r="H57" s="93"/>
      <c r="I57" s="93"/>
      <c r="J57" s="93"/>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row>
    <row r="58" spans="1:68">
      <c r="A58" s="169"/>
      <c r="B58" s="93"/>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row>
    <row r="59" spans="1:68">
      <c r="A59" s="169"/>
      <c r="B59" s="93"/>
      <c r="C59" s="185"/>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row>
    <row r="60" spans="1:68">
      <c r="A60" s="169"/>
      <c r="B60" s="93"/>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row>
    <row r="61" spans="1:68">
      <c r="A61" s="169"/>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row>
    <row r="62" spans="1:68">
      <c r="A62" s="169"/>
      <c r="B62" s="93"/>
      <c r="C62" s="93"/>
      <c r="D62" s="93"/>
      <c r="E62" s="93"/>
      <c r="F62" s="93"/>
      <c r="G62" s="93"/>
      <c r="H62" s="93"/>
      <c r="I62" s="93"/>
      <c r="J62" s="93"/>
      <c r="K62" s="93"/>
      <c r="L62" s="93"/>
      <c r="M62" s="93"/>
      <c r="N62" s="93"/>
      <c r="O62" s="93"/>
      <c r="P62" s="93"/>
      <c r="Q62" s="93"/>
      <c r="R62" s="93"/>
      <c r="S62" s="93"/>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row>
    <row r="63" spans="1:68">
      <c r="A63" s="169"/>
      <c r="B63" s="93"/>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3"/>
      <c r="BF63" s="93"/>
      <c r="BG63" s="93"/>
      <c r="BH63" s="93"/>
      <c r="BI63" s="93"/>
      <c r="BJ63" s="93"/>
      <c r="BK63" s="93"/>
      <c r="BL63" s="93"/>
      <c r="BM63" s="93"/>
      <c r="BN63" s="93"/>
      <c r="BO63" s="93"/>
      <c r="BP63" s="93"/>
    </row>
    <row r="64" spans="1:68">
      <c r="A64" s="169"/>
      <c r="B64" s="93"/>
      <c r="C64" s="93"/>
      <c r="D64" s="93"/>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93"/>
      <c r="BG64" s="93"/>
      <c r="BH64" s="93"/>
      <c r="BI64" s="93"/>
      <c r="BJ64" s="93"/>
      <c r="BK64" s="93"/>
      <c r="BL64" s="93"/>
      <c r="BM64" s="93"/>
      <c r="BN64" s="93"/>
      <c r="BO64" s="93"/>
      <c r="BP64" s="93"/>
    </row>
    <row r="65" spans="1:68">
      <c r="A65" s="169"/>
      <c r="B65" s="93"/>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3"/>
      <c r="BP65" s="93"/>
    </row>
    <row r="66" spans="1:68">
      <c r="A66" s="169"/>
      <c r="B66" s="93"/>
      <c r="C66" s="93"/>
      <c r="D66" s="93"/>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row>
    <row r="67" spans="1:68">
      <c r="A67" s="169"/>
      <c r="B67" s="93"/>
      <c r="C67" s="93"/>
      <c r="D67" s="93"/>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c r="BP67" s="93"/>
    </row>
    <row r="68" spans="1:68">
      <c r="A68" s="169"/>
      <c r="B68" s="93"/>
      <c r="C68" s="93"/>
      <c r="D68" s="93"/>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3"/>
      <c r="AR68" s="93"/>
      <c r="AS68" s="93"/>
      <c r="AT68" s="93"/>
      <c r="AU68" s="93"/>
      <c r="AV68" s="93"/>
      <c r="AW68" s="93"/>
      <c r="AX68" s="93"/>
      <c r="AY68" s="93"/>
      <c r="AZ68" s="93"/>
      <c r="BA68" s="93"/>
      <c r="BB68" s="93"/>
      <c r="BC68" s="93"/>
      <c r="BD68" s="93"/>
      <c r="BE68" s="93"/>
      <c r="BF68" s="93"/>
      <c r="BG68" s="93"/>
      <c r="BH68" s="93"/>
      <c r="BI68" s="93"/>
      <c r="BJ68" s="93"/>
      <c r="BK68" s="93"/>
      <c r="BL68" s="93"/>
      <c r="BM68" s="93"/>
      <c r="BN68" s="93"/>
      <c r="BO68" s="93"/>
      <c r="BP68" s="93"/>
    </row>
    <row r="69" spans="1:68">
      <c r="A69" s="169"/>
      <c r="B69" s="93"/>
      <c r="C69" s="93"/>
      <c r="D69" s="93"/>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c r="BM69" s="93"/>
      <c r="BN69" s="93"/>
      <c r="BO69" s="93"/>
      <c r="BP69" s="93"/>
    </row>
    <row r="70" spans="1:68">
      <c r="A70" s="169"/>
      <c r="B70" s="93"/>
      <c r="C70" s="93"/>
      <c r="D70" s="93"/>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c r="BP70" s="93"/>
    </row>
    <row r="71" spans="1:68">
      <c r="A71" s="169"/>
      <c r="B71" s="93"/>
      <c r="C71" s="93"/>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3"/>
      <c r="BF71" s="93"/>
      <c r="BG71" s="93"/>
      <c r="BH71" s="93"/>
      <c r="BI71" s="93"/>
      <c r="BJ71" s="93"/>
      <c r="BK71" s="93"/>
      <c r="BL71" s="93"/>
      <c r="BM71" s="93"/>
      <c r="BN71" s="93"/>
      <c r="BO71" s="93"/>
      <c r="BP71" s="93"/>
    </row>
    <row r="72" spans="1:68">
      <c r="A72" s="169"/>
      <c r="B72" s="93"/>
      <c r="C72" s="93"/>
      <c r="D72" s="93"/>
      <c r="E72" s="93"/>
      <c r="F72" s="93"/>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93"/>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row>
    <row r="73" spans="1:68">
      <c r="A73" s="169"/>
      <c r="B73" s="93"/>
      <c r="C73" s="93"/>
      <c r="D73" s="93"/>
      <c r="E73" s="93"/>
      <c r="F73" s="93"/>
      <c r="G73" s="93"/>
      <c r="H73" s="93"/>
      <c r="I73" s="93"/>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3"/>
      <c r="BF73" s="93"/>
      <c r="BG73" s="93"/>
      <c r="BH73" s="93"/>
      <c r="BI73" s="93"/>
      <c r="BJ73" s="93"/>
      <c r="BK73" s="93"/>
      <c r="BL73" s="93"/>
      <c r="BM73" s="93"/>
      <c r="BN73" s="93"/>
      <c r="BO73" s="93"/>
      <c r="BP73" s="93"/>
    </row>
    <row r="74" spans="1:68">
      <c r="A74" s="169"/>
      <c r="B74" s="93"/>
      <c r="C74" s="93"/>
      <c r="D74" s="93"/>
      <c r="E74" s="93"/>
      <c r="F74" s="93"/>
      <c r="G74" s="93"/>
      <c r="H74" s="93"/>
      <c r="I74" s="93"/>
      <c r="J74" s="93"/>
      <c r="K74" s="93"/>
      <c r="L74" s="93"/>
      <c r="M74" s="93"/>
      <c r="N74" s="93"/>
      <c r="O74" s="93"/>
      <c r="P74" s="93"/>
      <c r="Q74" s="93"/>
      <c r="R74" s="93"/>
      <c r="S74" s="93"/>
      <c r="T74" s="93"/>
      <c r="U74" s="93"/>
      <c r="V74" s="93"/>
      <c r="W74" s="93"/>
      <c r="X74" s="93"/>
      <c r="Y74" s="93"/>
      <c r="Z74" s="93"/>
      <c r="AA74" s="93"/>
      <c r="AB74" s="93"/>
      <c r="AC74" s="93"/>
      <c r="AD74" s="93"/>
      <c r="AE74" s="93"/>
      <c r="AF74" s="93"/>
      <c r="AG74" s="93"/>
      <c r="AH74" s="93"/>
      <c r="AI74" s="93"/>
      <c r="AJ74" s="93"/>
      <c r="AK74" s="93"/>
      <c r="AL74" s="93"/>
      <c r="AM74" s="93"/>
      <c r="AN74" s="93"/>
      <c r="AO74" s="93"/>
      <c r="AP74" s="93"/>
      <c r="AQ74" s="93"/>
      <c r="AR74" s="93"/>
      <c r="AS74" s="93"/>
      <c r="AT74" s="93"/>
      <c r="AU74" s="93"/>
      <c r="AV74" s="93"/>
      <c r="AW74" s="93"/>
      <c r="AX74" s="93"/>
      <c r="AY74" s="93"/>
      <c r="AZ74" s="93"/>
      <c r="BA74" s="93"/>
      <c r="BB74" s="93"/>
      <c r="BC74" s="93"/>
      <c r="BD74" s="93"/>
      <c r="BE74" s="93"/>
      <c r="BF74" s="93"/>
      <c r="BG74" s="93"/>
      <c r="BH74" s="93"/>
      <c r="BI74" s="93"/>
      <c r="BJ74" s="93"/>
      <c r="BK74" s="93"/>
      <c r="BL74" s="93"/>
      <c r="BM74" s="93"/>
      <c r="BN74" s="93"/>
      <c r="BO74" s="93"/>
      <c r="BP74" s="93"/>
    </row>
    <row r="75" spans="1:68">
      <c r="A75" s="169"/>
      <c r="B75" s="93"/>
      <c r="C75" s="93"/>
      <c r="D75" s="93"/>
      <c r="E75" s="93"/>
      <c r="F75" s="93"/>
      <c r="G75" s="93"/>
      <c r="H75" s="93"/>
      <c r="I75" s="93"/>
      <c r="J75" s="93"/>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93"/>
      <c r="AT75" s="93"/>
      <c r="AU75" s="93"/>
      <c r="AV75" s="93"/>
      <c r="AW75" s="93"/>
      <c r="AX75" s="93"/>
      <c r="AY75" s="93"/>
      <c r="AZ75" s="93"/>
      <c r="BA75" s="93"/>
      <c r="BB75" s="93"/>
      <c r="BC75" s="93"/>
      <c r="BD75" s="93"/>
      <c r="BE75" s="93"/>
      <c r="BF75" s="93"/>
      <c r="BG75" s="93"/>
      <c r="BH75" s="93"/>
      <c r="BI75" s="93"/>
      <c r="BJ75" s="93"/>
      <c r="BK75" s="93"/>
      <c r="BL75" s="93"/>
      <c r="BM75" s="93"/>
      <c r="BN75" s="93"/>
      <c r="BO75" s="93"/>
      <c r="BP75" s="93"/>
    </row>
    <row r="76" spans="1:68">
      <c r="A76" s="169"/>
      <c r="B76" s="93"/>
      <c r="C76" s="93"/>
      <c r="D76" s="93"/>
      <c r="E76" s="93"/>
      <c r="F76" s="93"/>
      <c r="G76" s="93"/>
      <c r="H76" s="93"/>
      <c r="I76" s="93"/>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3"/>
      <c r="AK76" s="93"/>
      <c r="AL76" s="93"/>
      <c r="AM76" s="93"/>
      <c r="AN76" s="93"/>
      <c r="AO76" s="93"/>
      <c r="AP76" s="93"/>
      <c r="AQ76" s="93"/>
      <c r="AR76" s="93"/>
      <c r="AS76" s="93"/>
      <c r="AT76" s="93"/>
      <c r="AU76" s="93"/>
      <c r="AV76" s="93"/>
      <c r="AW76" s="93"/>
      <c r="AX76" s="93"/>
      <c r="AY76" s="93"/>
      <c r="AZ76" s="93"/>
      <c r="BA76" s="93"/>
      <c r="BB76" s="93"/>
      <c r="BC76" s="93"/>
      <c r="BD76" s="93"/>
      <c r="BE76" s="93"/>
      <c r="BF76" s="93"/>
      <c r="BG76" s="93"/>
      <c r="BH76" s="93"/>
      <c r="BI76" s="93"/>
      <c r="BJ76" s="93"/>
      <c r="BK76" s="93"/>
      <c r="BL76" s="93"/>
      <c r="BM76" s="93"/>
      <c r="BN76" s="93"/>
      <c r="BO76" s="93"/>
      <c r="BP76" s="93"/>
    </row>
    <row r="77" spans="1:68">
      <c r="A77" s="169"/>
      <c r="B77" s="93"/>
      <c r="C77" s="93"/>
      <c r="D77" s="93"/>
      <c r="E77" s="93"/>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93"/>
      <c r="AZ77" s="93"/>
      <c r="BA77" s="93"/>
      <c r="BB77" s="93"/>
      <c r="BC77" s="93"/>
      <c r="BD77" s="93"/>
      <c r="BE77" s="93"/>
      <c r="BF77" s="93"/>
      <c r="BG77" s="93"/>
      <c r="BH77" s="93"/>
      <c r="BI77" s="93"/>
      <c r="BJ77" s="93"/>
      <c r="BK77" s="93"/>
      <c r="BL77" s="93"/>
      <c r="BM77" s="93"/>
      <c r="BN77" s="93"/>
      <c r="BO77" s="93"/>
      <c r="BP77" s="93"/>
    </row>
    <row r="78" spans="1:68">
      <c r="A78" s="169"/>
      <c r="B78" s="93"/>
      <c r="C78" s="93"/>
      <c r="D78" s="93"/>
      <c r="E78" s="93"/>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3"/>
      <c r="AX78" s="93"/>
      <c r="AY78" s="93"/>
      <c r="AZ78" s="93"/>
      <c r="BA78" s="93"/>
      <c r="BB78" s="93"/>
      <c r="BC78" s="93"/>
      <c r="BD78" s="93"/>
      <c r="BE78" s="93"/>
      <c r="BF78" s="93"/>
      <c r="BG78" s="93"/>
      <c r="BH78" s="93"/>
      <c r="BI78" s="93"/>
      <c r="BJ78" s="93"/>
      <c r="BK78" s="93"/>
      <c r="BL78" s="93"/>
      <c r="BM78" s="93"/>
      <c r="BN78" s="93"/>
      <c r="BO78" s="93"/>
      <c r="BP78" s="93"/>
    </row>
    <row r="79" spans="1:68">
      <c r="A79" s="169"/>
      <c r="B79" s="93"/>
      <c r="C79" s="93"/>
      <c r="D79" s="93"/>
      <c r="E79" s="93"/>
      <c r="F79" s="93"/>
      <c r="G79" s="93"/>
      <c r="H79" s="93"/>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93"/>
      <c r="AN79" s="93"/>
      <c r="AO79" s="93"/>
      <c r="AP79" s="93"/>
      <c r="AQ79" s="93"/>
      <c r="AR79" s="93"/>
      <c r="AS79" s="93"/>
      <c r="AT79" s="93"/>
      <c r="AU79" s="93"/>
      <c r="AV79" s="93"/>
      <c r="AW79" s="93"/>
      <c r="AX79" s="93"/>
      <c r="AY79" s="93"/>
      <c r="AZ79" s="93"/>
      <c r="BA79" s="93"/>
      <c r="BB79" s="93"/>
      <c r="BC79" s="93"/>
      <c r="BD79" s="93"/>
      <c r="BE79" s="93"/>
      <c r="BF79" s="93"/>
      <c r="BG79" s="93"/>
      <c r="BH79" s="93"/>
      <c r="BI79" s="93"/>
      <c r="BJ79" s="93"/>
      <c r="BK79" s="93"/>
      <c r="BL79" s="93"/>
      <c r="BM79" s="93"/>
      <c r="BN79" s="93"/>
      <c r="BO79" s="93"/>
      <c r="BP79" s="93"/>
    </row>
    <row r="80" spans="1:68">
      <c r="A80" s="169"/>
      <c r="B80" s="93"/>
      <c r="C80" s="93"/>
      <c r="D80" s="93"/>
      <c r="E80" s="93"/>
      <c r="F80" s="93"/>
      <c r="G80" s="93"/>
      <c r="H80" s="93"/>
      <c r="I80" s="93"/>
      <c r="J80" s="93"/>
      <c r="K80" s="93"/>
      <c r="L80" s="93"/>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93"/>
      <c r="AN80" s="93"/>
      <c r="AO80" s="93"/>
      <c r="AP80" s="93"/>
      <c r="AQ80" s="93"/>
      <c r="AR80" s="93"/>
      <c r="AS80" s="93"/>
      <c r="AT80" s="93"/>
      <c r="AU80" s="93"/>
      <c r="AV80" s="93"/>
      <c r="AW80" s="93"/>
      <c r="AX80" s="93"/>
      <c r="AY80" s="93"/>
      <c r="AZ80" s="93"/>
      <c r="BA80" s="93"/>
      <c r="BB80" s="93"/>
      <c r="BC80" s="93"/>
      <c r="BD80" s="93"/>
      <c r="BE80" s="93"/>
      <c r="BF80" s="93"/>
      <c r="BG80" s="93"/>
      <c r="BH80" s="93"/>
      <c r="BI80" s="93"/>
      <c r="BJ80" s="93"/>
      <c r="BK80" s="93"/>
      <c r="BL80" s="93"/>
      <c r="BM80" s="93"/>
      <c r="BN80" s="93"/>
      <c r="BO80" s="93"/>
      <c r="BP80" s="93"/>
    </row>
    <row r="81" spans="1:68">
      <c r="A81" s="169"/>
      <c r="B81" s="93"/>
      <c r="C81" s="93"/>
      <c r="D81" s="93"/>
      <c r="E81" s="93"/>
      <c r="F81" s="93"/>
      <c r="G81" s="93"/>
      <c r="H81" s="93"/>
      <c r="I81" s="93"/>
      <c r="J81" s="93"/>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93"/>
      <c r="AN81" s="93"/>
      <c r="AO81" s="93"/>
      <c r="AP81" s="93"/>
      <c r="AQ81" s="93"/>
      <c r="AR81" s="93"/>
      <c r="AS81" s="93"/>
      <c r="AT81" s="93"/>
      <c r="AU81" s="93"/>
      <c r="AV81" s="93"/>
      <c r="AW81" s="93"/>
      <c r="AX81" s="93"/>
      <c r="AY81" s="93"/>
      <c r="AZ81" s="93"/>
      <c r="BA81" s="93"/>
      <c r="BB81" s="93"/>
      <c r="BC81" s="93"/>
      <c r="BD81" s="93"/>
      <c r="BE81" s="93"/>
      <c r="BF81" s="93"/>
      <c r="BG81" s="93"/>
      <c r="BH81" s="93"/>
      <c r="BI81" s="93"/>
      <c r="BJ81" s="93"/>
      <c r="BK81" s="93"/>
      <c r="BL81" s="93"/>
      <c r="BM81" s="93"/>
      <c r="BN81" s="93"/>
      <c r="BO81" s="93"/>
      <c r="BP81" s="93"/>
    </row>
    <row r="82" spans="1:68">
      <c r="A82" s="169"/>
      <c r="B82" s="93"/>
      <c r="C82" s="93"/>
      <c r="D82" s="93"/>
      <c r="E82" s="93"/>
      <c r="F82" s="93"/>
      <c r="G82" s="93"/>
      <c r="H82" s="93"/>
      <c r="I82" s="93"/>
      <c r="J82" s="93"/>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3"/>
      <c r="AK82" s="93"/>
      <c r="AL82" s="93"/>
      <c r="AM82" s="93"/>
      <c r="AN82" s="93"/>
      <c r="AO82" s="93"/>
      <c r="AP82" s="93"/>
      <c r="AQ82" s="93"/>
      <c r="AR82" s="93"/>
      <c r="AS82" s="93"/>
      <c r="AT82" s="93"/>
      <c r="AU82" s="93"/>
      <c r="AV82" s="93"/>
      <c r="AW82" s="93"/>
      <c r="AX82" s="93"/>
      <c r="AY82" s="93"/>
      <c r="AZ82" s="93"/>
      <c r="BA82" s="93"/>
      <c r="BB82" s="93"/>
      <c r="BC82" s="93"/>
      <c r="BD82" s="93"/>
      <c r="BE82" s="93"/>
      <c r="BF82" s="93"/>
      <c r="BG82" s="93"/>
      <c r="BH82" s="93"/>
      <c r="BI82" s="93"/>
      <c r="BJ82" s="93"/>
      <c r="BK82" s="93"/>
      <c r="BL82" s="93"/>
      <c r="BM82" s="93"/>
      <c r="BN82" s="93"/>
      <c r="BO82" s="93"/>
      <c r="BP82" s="93"/>
    </row>
    <row r="83" spans="1:68">
      <c r="A83" s="169"/>
      <c r="B83" s="93"/>
      <c r="C83" s="93"/>
      <c r="D83" s="93"/>
      <c r="E83" s="93"/>
      <c r="F83" s="93"/>
      <c r="G83" s="93"/>
      <c r="H83" s="93"/>
      <c r="I83" s="93"/>
      <c r="J83" s="93"/>
      <c r="K83" s="93"/>
      <c r="L83" s="93"/>
      <c r="M83" s="93"/>
      <c r="N83" s="93"/>
      <c r="O83" s="93"/>
      <c r="P83" s="93"/>
      <c r="Q83" s="93"/>
      <c r="R83" s="93"/>
      <c r="S83" s="93"/>
      <c r="T83" s="93"/>
      <c r="U83" s="93"/>
      <c r="V83" s="93"/>
      <c r="W83" s="93"/>
      <c r="X83" s="93"/>
      <c r="Y83" s="93"/>
      <c r="Z83" s="93"/>
      <c r="AA83" s="93"/>
      <c r="AB83" s="93"/>
      <c r="AC83" s="93"/>
      <c r="AD83" s="93"/>
      <c r="AE83" s="93"/>
      <c r="AF83" s="93"/>
      <c r="AG83" s="93"/>
      <c r="AH83" s="93"/>
      <c r="AI83" s="93"/>
      <c r="AJ83" s="93"/>
      <c r="AK83" s="93"/>
      <c r="AL83" s="93"/>
      <c r="AM83" s="93"/>
      <c r="AN83" s="93"/>
      <c r="AO83" s="93"/>
      <c r="AP83" s="93"/>
      <c r="AQ83" s="93"/>
      <c r="AR83" s="93"/>
      <c r="AS83" s="93"/>
      <c r="AT83" s="93"/>
      <c r="AU83" s="93"/>
      <c r="AV83" s="93"/>
      <c r="AW83" s="93"/>
      <c r="AX83" s="93"/>
      <c r="AY83" s="93"/>
      <c r="AZ83" s="93"/>
      <c r="BA83" s="93"/>
      <c r="BB83" s="93"/>
      <c r="BC83" s="93"/>
      <c r="BD83" s="93"/>
      <c r="BE83" s="93"/>
      <c r="BF83" s="93"/>
      <c r="BG83" s="93"/>
      <c r="BH83" s="93"/>
      <c r="BI83" s="93"/>
      <c r="BJ83" s="93"/>
      <c r="BK83" s="93"/>
      <c r="BL83" s="93"/>
      <c r="BM83" s="93"/>
      <c r="BN83" s="93"/>
      <c r="BO83" s="93"/>
      <c r="BP83" s="93"/>
    </row>
    <row r="84" spans="1:68">
      <c r="A84" s="169"/>
      <c r="B84" s="93"/>
      <c r="C84" s="93"/>
      <c r="D84" s="93"/>
      <c r="E84" s="93"/>
      <c r="F84" s="93"/>
      <c r="G84" s="93"/>
      <c r="H84" s="93"/>
      <c r="I84" s="93"/>
      <c r="J84" s="93"/>
      <c r="K84" s="93"/>
      <c r="L84" s="93"/>
      <c r="M84" s="93"/>
      <c r="N84" s="93"/>
      <c r="O84" s="93"/>
      <c r="P84" s="93"/>
      <c r="Q84" s="93"/>
      <c r="R84" s="93"/>
      <c r="S84" s="93"/>
      <c r="T84" s="93"/>
      <c r="U84" s="93"/>
      <c r="V84" s="93"/>
      <c r="W84" s="93"/>
      <c r="X84" s="93"/>
      <c r="Y84" s="93"/>
      <c r="Z84" s="93"/>
      <c r="AA84" s="93"/>
      <c r="AB84" s="93"/>
      <c r="AC84" s="93"/>
      <c r="AD84" s="93"/>
      <c r="AE84" s="93"/>
      <c r="AF84" s="93"/>
      <c r="AG84" s="93"/>
      <c r="AH84" s="93"/>
      <c r="AI84" s="93"/>
      <c r="AJ84" s="93"/>
      <c r="AK84" s="93"/>
      <c r="AL84" s="93"/>
      <c r="AM84" s="93"/>
      <c r="AN84" s="93"/>
      <c r="AO84" s="93"/>
      <c r="AP84" s="93"/>
      <c r="AQ84" s="93"/>
      <c r="AR84" s="93"/>
      <c r="AS84" s="93"/>
      <c r="AT84" s="93"/>
      <c r="AU84" s="93"/>
      <c r="AV84" s="93"/>
      <c r="AW84" s="93"/>
      <c r="AX84" s="93"/>
      <c r="AY84" s="93"/>
      <c r="AZ84" s="93"/>
      <c r="BA84" s="93"/>
      <c r="BB84" s="93"/>
      <c r="BC84" s="93"/>
      <c r="BD84" s="93"/>
      <c r="BE84" s="93"/>
      <c r="BF84" s="93"/>
      <c r="BG84" s="93"/>
      <c r="BH84" s="93"/>
      <c r="BI84" s="93"/>
      <c r="BJ84" s="93"/>
      <c r="BK84" s="93"/>
      <c r="BL84" s="93"/>
      <c r="BM84" s="93"/>
      <c r="BN84" s="93"/>
      <c r="BO84" s="93"/>
      <c r="BP84" s="93"/>
    </row>
    <row r="85" spans="1:68">
      <c r="A85" s="169"/>
      <c r="B85" s="93"/>
      <c r="C85" s="93"/>
      <c r="D85" s="93"/>
      <c r="E85" s="93"/>
      <c r="F85" s="93"/>
      <c r="G85" s="93"/>
      <c r="H85" s="93"/>
      <c r="I85" s="93"/>
      <c r="J85" s="93"/>
      <c r="K85" s="93"/>
      <c r="L85" s="93"/>
      <c r="M85" s="93"/>
      <c r="N85" s="93"/>
      <c r="O85" s="93"/>
      <c r="P85" s="93"/>
      <c r="Q85" s="93"/>
      <c r="R85" s="93"/>
      <c r="S85" s="93"/>
      <c r="T85" s="93"/>
      <c r="U85" s="93"/>
      <c r="V85" s="93"/>
      <c r="W85" s="93"/>
      <c r="X85" s="93"/>
      <c r="Y85" s="93"/>
      <c r="Z85" s="93"/>
      <c r="AA85" s="93"/>
      <c r="AB85" s="93"/>
      <c r="AC85" s="93"/>
      <c r="AD85" s="93"/>
      <c r="AE85" s="93"/>
      <c r="AF85" s="93"/>
      <c r="AG85" s="93"/>
      <c r="AH85" s="93"/>
      <c r="AI85" s="93"/>
      <c r="AJ85" s="93"/>
      <c r="AK85" s="93"/>
      <c r="AL85" s="93"/>
      <c r="AM85" s="93"/>
      <c r="AN85" s="93"/>
      <c r="AO85" s="93"/>
      <c r="AP85" s="93"/>
      <c r="AQ85" s="93"/>
      <c r="AR85" s="93"/>
      <c r="AS85" s="93"/>
      <c r="AT85" s="93"/>
      <c r="AU85" s="93"/>
      <c r="AV85" s="93"/>
      <c r="AW85" s="93"/>
      <c r="AX85" s="93"/>
      <c r="AY85" s="93"/>
      <c r="AZ85" s="93"/>
      <c r="BA85" s="93"/>
      <c r="BB85" s="93"/>
      <c r="BC85" s="93"/>
      <c r="BD85" s="93"/>
      <c r="BE85" s="93"/>
      <c r="BF85" s="93"/>
      <c r="BG85" s="93"/>
      <c r="BH85" s="93"/>
      <c r="BI85" s="93"/>
      <c r="BJ85" s="93"/>
      <c r="BK85" s="93"/>
      <c r="BL85" s="93"/>
      <c r="BM85" s="93"/>
      <c r="BN85" s="93"/>
      <c r="BO85" s="93"/>
      <c r="BP85" s="93"/>
    </row>
    <row r="86" spans="1:68">
      <c r="A86" s="169"/>
      <c r="B86" s="93"/>
      <c r="C86" s="93"/>
      <c r="D86" s="93"/>
      <c r="E86" s="93"/>
      <c r="F86" s="93"/>
      <c r="G86" s="93"/>
      <c r="H86" s="93"/>
      <c r="I86" s="93"/>
      <c r="J86" s="93"/>
      <c r="K86" s="93"/>
      <c r="L86" s="93"/>
      <c r="M86" s="93"/>
      <c r="N86" s="93"/>
      <c r="O86" s="93"/>
      <c r="P86" s="93"/>
      <c r="Q86" s="93"/>
      <c r="R86" s="93"/>
      <c r="S86" s="93"/>
      <c r="T86" s="93"/>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row>
    <row r="87" spans="1:68">
      <c r="A87" s="169"/>
      <c r="B87" s="93"/>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c r="AG87" s="93"/>
      <c r="AH87" s="93"/>
      <c r="AI87" s="93"/>
      <c r="AJ87" s="93"/>
      <c r="AK87" s="93"/>
      <c r="AL87" s="93"/>
      <c r="AM87" s="93"/>
      <c r="AN87" s="93"/>
      <c r="AO87" s="93"/>
      <c r="AP87" s="93"/>
      <c r="AQ87" s="93"/>
      <c r="AR87" s="93"/>
      <c r="AS87" s="93"/>
      <c r="AT87" s="93"/>
      <c r="AU87" s="93"/>
      <c r="AV87" s="93"/>
      <c r="AW87" s="93"/>
      <c r="AX87" s="93"/>
      <c r="AY87" s="93"/>
      <c r="AZ87" s="93"/>
      <c r="BA87" s="93"/>
      <c r="BB87" s="93"/>
      <c r="BC87" s="93"/>
      <c r="BD87" s="93"/>
      <c r="BE87" s="93"/>
      <c r="BF87" s="93"/>
      <c r="BG87" s="93"/>
      <c r="BH87" s="93"/>
      <c r="BI87" s="93"/>
      <c r="BJ87" s="93"/>
      <c r="BK87" s="93"/>
      <c r="BL87" s="93"/>
      <c r="BM87" s="93"/>
      <c r="BN87" s="93"/>
      <c r="BO87" s="93"/>
      <c r="BP87" s="93"/>
    </row>
    <row r="88" spans="1:68">
      <c r="A88" s="169"/>
      <c r="B88" s="93"/>
      <c r="C88" s="93"/>
      <c r="D88" s="93"/>
      <c r="E88" s="93"/>
      <c r="F88" s="93"/>
      <c r="G88" s="93"/>
      <c r="H88" s="93"/>
      <c r="I88" s="93"/>
      <c r="J88" s="93"/>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3"/>
      <c r="AW88" s="93"/>
      <c r="AX88" s="93"/>
      <c r="AY88" s="93"/>
      <c r="AZ88" s="93"/>
      <c r="BA88" s="93"/>
      <c r="BB88" s="93"/>
      <c r="BC88" s="93"/>
      <c r="BD88" s="93"/>
      <c r="BE88" s="93"/>
      <c r="BF88" s="93"/>
      <c r="BG88" s="93"/>
      <c r="BH88" s="93"/>
      <c r="BI88" s="93"/>
      <c r="BJ88" s="93"/>
      <c r="BK88" s="93"/>
      <c r="BL88" s="93"/>
      <c r="BM88" s="93"/>
      <c r="BN88" s="93"/>
      <c r="BO88" s="93"/>
      <c r="BP88" s="93"/>
    </row>
    <row r="89" spans="1:68">
      <c r="A89" s="169"/>
      <c r="B89" s="93"/>
      <c r="C89" s="93"/>
      <c r="D89" s="93"/>
      <c r="E89" s="93"/>
      <c r="F89" s="93"/>
      <c r="G89" s="93"/>
      <c r="H89" s="93"/>
      <c r="I89" s="93"/>
      <c r="J89" s="93"/>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3"/>
      <c r="AO89" s="93"/>
      <c r="AP89" s="93"/>
      <c r="AQ89" s="93"/>
      <c r="AR89" s="93"/>
      <c r="AS89" s="93"/>
      <c r="AT89" s="93"/>
      <c r="AU89" s="93"/>
      <c r="AV89" s="93"/>
      <c r="AW89" s="93"/>
      <c r="AX89" s="93"/>
      <c r="AY89" s="93"/>
      <c r="AZ89" s="93"/>
      <c r="BA89" s="93"/>
      <c r="BB89" s="93"/>
      <c r="BC89" s="93"/>
      <c r="BD89" s="93"/>
      <c r="BE89" s="93"/>
      <c r="BF89" s="93"/>
      <c r="BG89" s="93"/>
      <c r="BH89" s="93"/>
      <c r="BI89" s="93"/>
      <c r="BJ89" s="93"/>
      <c r="BK89" s="93"/>
      <c r="BL89" s="93"/>
      <c r="BM89" s="93"/>
      <c r="BN89" s="93"/>
      <c r="BO89" s="93"/>
      <c r="BP89" s="93"/>
    </row>
    <row r="90" spans="1:68">
      <c r="A90" s="169"/>
      <c r="B90" s="93"/>
      <c r="C90" s="93"/>
      <c r="D90" s="93"/>
      <c r="E90" s="93"/>
      <c r="F90" s="93"/>
      <c r="G90" s="93"/>
      <c r="H90" s="93"/>
      <c r="I90" s="93"/>
      <c r="J90" s="93"/>
      <c r="K90" s="93"/>
      <c r="L90" s="93"/>
      <c r="M90" s="93"/>
      <c r="N90" s="93"/>
      <c r="O90" s="93"/>
      <c r="P90" s="93"/>
      <c r="Q90" s="93"/>
      <c r="R90" s="93"/>
      <c r="S90" s="93"/>
      <c r="T90" s="93"/>
      <c r="U90" s="93"/>
      <c r="V90" s="93"/>
      <c r="W90" s="93"/>
      <c r="X90" s="93"/>
      <c r="Y90" s="93"/>
      <c r="Z90" s="93"/>
      <c r="AA90" s="93"/>
      <c r="AB90" s="93"/>
      <c r="AC90" s="93"/>
      <c r="AD90" s="93"/>
      <c r="AE90" s="93"/>
      <c r="AF90" s="93"/>
      <c r="AG90" s="93"/>
      <c r="AH90" s="93"/>
      <c r="AI90" s="93"/>
      <c r="AJ90" s="93"/>
      <c r="AK90" s="93"/>
      <c r="AL90" s="93"/>
      <c r="AM90" s="93"/>
      <c r="AN90" s="93"/>
      <c r="AO90" s="93"/>
      <c r="AP90" s="93"/>
      <c r="AQ90" s="93"/>
      <c r="AR90" s="93"/>
      <c r="AS90" s="93"/>
      <c r="AT90" s="93"/>
      <c r="AU90" s="93"/>
      <c r="AV90" s="93"/>
      <c r="AW90" s="93"/>
      <c r="AX90" s="93"/>
      <c r="AY90" s="93"/>
      <c r="AZ90" s="93"/>
      <c r="BA90" s="93"/>
      <c r="BB90" s="93"/>
      <c r="BC90" s="93"/>
      <c r="BD90" s="93"/>
      <c r="BE90" s="93"/>
      <c r="BF90" s="93"/>
      <c r="BG90" s="93"/>
      <c r="BH90" s="93"/>
      <c r="BI90" s="93"/>
      <c r="BJ90" s="93"/>
      <c r="BK90" s="93"/>
      <c r="BL90" s="93"/>
      <c r="BM90" s="93"/>
      <c r="BN90" s="93"/>
      <c r="BO90" s="93"/>
      <c r="BP90" s="93"/>
    </row>
    <row r="91" spans="1:68">
      <c r="A91" s="169"/>
      <c r="B91" s="93"/>
      <c r="C91" s="93"/>
      <c r="D91" s="93"/>
      <c r="E91" s="93"/>
      <c r="F91" s="93"/>
      <c r="G91" s="93"/>
      <c r="H91" s="93"/>
      <c r="I91" s="93"/>
      <c r="J91" s="93"/>
      <c r="K91" s="93"/>
      <c r="L91" s="93"/>
      <c r="M91" s="93"/>
      <c r="N91" s="93"/>
      <c r="O91" s="93"/>
      <c r="P91" s="93"/>
      <c r="Q91" s="93"/>
      <c r="R91" s="93"/>
      <c r="S91" s="93"/>
      <c r="T91" s="93"/>
      <c r="U91" s="93"/>
      <c r="V91" s="93"/>
      <c r="W91" s="93"/>
      <c r="X91" s="93"/>
      <c r="Y91" s="93"/>
      <c r="Z91" s="93"/>
      <c r="AA91" s="93"/>
      <c r="AB91" s="93"/>
      <c r="AC91" s="93"/>
      <c r="AD91" s="93"/>
      <c r="AE91" s="93"/>
      <c r="AF91" s="93"/>
      <c r="AG91" s="93"/>
      <c r="AH91" s="93"/>
      <c r="AI91" s="93"/>
      <c r="AJ91" s="93"/>
      <c r="AK91" s="93"/>
      <c r="AL91" s="93"/>
      <c r="AM91" s="93"/>
      <c r="AN91" s="93"/>
      <c r="AO91" s="93"/>
      <c r="AP91" s="93"/>
      <c r="AQ91" s="93"/>
      <c r="AR91" s="93"/>
      <c r="AS91" s="93"/>
      <c r="AT91" s="93"/>
      <c r="AU91" s="93"/>
      <c r="AV91" s="93"/>
      <c r="AW91" s="93"/>
      <c r="AX91" s="93"/>
      <c r="AY91" s="93"/>
      <c r="AZ91" s="93"/>
      <c r="BA91" s="93"/>
      <c r="BB91" s="93"/>
      <c r="BC91" s="93"/>
      <c r="BD91" s="93"/>
      <c r="BE91" s="93"/>
      <c r="BF91" s="93"/>
      <c r="BG91" s="93"/>
      <c r="BH91" s="93"/>
      <c r="BI91" s="93"/>
      <c r="BJ91" s="93"/>
      <c r="BK91" s="93"/>
      <c r="BL91" s="93"/>
      <c r="BM91" s="93"/>
      <c r="BN91" s="93"/>
      <c r="BO91" s="93"/>
      <c r="BP91" s="93"/>
    </row>
    <row r="92" spans="1:68">
      <c r="A92" s="169"/>
      <c r="B92" s="93"/>
      <c r="C92" s="93"/>
      <c r="D92" s="93"/>
      <c r="E92" s="93"/>
      <c r="F92" s="93"/>
      <c r="G92" s="93"/>
      <c r="H92" s="93"/>
      <c r="I92" s="93"/>
      <c r="J92" s="93"/>
      <c r="K92" s="93"/>
      <c r="L92" s="93"/>
      <c r="M92" s="93"/>
      <c r="N92" s="93"/>
      <c r="O92" s="93"/>
      <c r="P92" s="93"/>
      <c r="Q92" s="93"/>
      <c r="R92" s="93"/>
      <c r="S92" s="93"/>
      <c r="T92" s="93"/>
      <c r="U92" s="93"/>
      <c r="V92" s="93"/>
      <c r="W92" s="93"/>
      <c r="X92" s="93"/>
      <c r="Y92" s="93"/>
      <c r="Z92" s="93"/>
      <c r="AA92" s="93"/>
      <c r="AB92" s="93"/>
      <c r="AC92" s="93"/>
      <c r="AD92" s="93"/>
      <c r="AE92" s="93"/>
      <c r="AF92" s="93"/>
      <c r="AG92" s="93"/>
      <c r="AH92" s="93"/>
      <c r="AI92" s="93"/>
      <c r="AJ92" s="93"/>
      <c r="AK92" s="93"/>
      <c r="AL92" s="93"/>
      <c r="AM92" s="93"/>
      <c r="AN92" s="93"/>
      <c r="AO92" s="93"/>
      <c r="AP92" s="93"/>
      <c r="AQ92" s="93"/>
      <c r="AR92" s="93"/>
      <c r="AS92" s="93"/>
      <c r="AT92" s="93"/>
      <c r="AU92" s="93"/>
      <c r="AV92" s="93"/>
      <c r="AW92" s="93"/>
      <c r="AX92" s="93"/>
      <c r="AY92" s="93"/>
      <c r="AZ92" s="93"/>
      <c r="BA92" s="93"/>
      <c r="BB92" s="93"/>
      <c r="BC92" s="93"/>
      <c r="BD92" s="93"/>
      <c r="BE92" s="93"/>
      <c r="BF92" s="93"/>
      <c r="BG92" s="93"/>
      <c r="BH92" s="93"/>
      <c r="BI92" s="93"/>
      <c r="BJ92" s="93"/>
      <c r="BK92" s="93"/>
      <c r="BL92" s="93"/>
      <c r="BM92" s="93"/>
      <c r="BN92" s="93"/>
      <c r="BO92" s="93"/>
      <c r="BP92" s="93"/>
    </row>
    <row r="93" spans="1:68">
      <c r="A93" s="169"/>
      <c r="B93" s="93"/>
      <c r="C93" s="93"/>
      <c r="D93" s="93"/>
      <c r="E93" s="93"/>
      <c r="F93" s="93"/>
      <c r="G93" s="93"/>
      <c r="H93" s="93"/>
      <c r="I93" s="93"/>
      <c r="J93" s="93"/>
      <c r="K93" s="93"/>
      <c r="L93" s="93"/>
      <c r="M93" s="93"/>
      <c r="N93" s="93"/>
      <c r="O93" s="93"/>
      <c r="P93" s="93"/>
      <c r="Q93" s="93"/>
      <c r="R93" s="93"/>
      <c r="S93" s="93"/>
      <c r="T93" s="93"/>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row>
    <row r="94" spans="1:68">
      <c r="A94" s="169"/>
      <c r="B94" s="93"/>
      <c r="C94" s="93"/>
      <c r="D94" s="93"/>
      <c r="E94" s="93"/>
      <c r="F94" s="93"/>
      <c r="G94" s="93"/>
      <c r="H94" s="93"/>
      <c r="I94" s="93"/>
      <c r="J94" s="93"/>
      <c r="K94" s="93"/>
      <c r="L94" s="93"/>
      <c r="M94" s="93"/>
      <c r="N94" s="93"/>
      <c r="O94" s="93"/>
      <c r="P94" s="93"/>
      <c r="Q94" s="93"/>
      <c r="R94" s="93"/>
      <c r="S94" s="93"/>
      <c r="T94" s="93"/>
      <c r="U94" s="93"/>
      <c r="V94" s="93"/>
      <c r="W94" s="93"/>
      <c r="X94" s="93"/>
      <c r="Y94" s="93"/>
      <c r="Z94" s="93"/>
      <c r="AA94" s="93"/>
      <c r="AB94" s="93"/>
      <c r="AC94" s="93"/>
      <c r="AD94" s="93"/>
      <c r="AE94" s="93"/>
      <c r="AF94" s="93"/>
      <c r="AG94" s="93"/>
      <c r="AH94" s="93"/>
      <c r="AI94" s="93"/>
      <c r="AJ94" s="93"/>
      <c r="AK94" s="93"/>
      <c r="AL94" s="93"/>
      <c r="AM94" s="93"/>
      <c r="AN94" s="93"/>
      <c r="AO94" s="93"/>
      <c r="AP94" s="93"/>
      <c r="AQ94" s="93"/>
      <c r="AR94" s="93"/>
      <c r="AS94" s="93"/>
      <c r="AT94" s="93"/>
      <c r="AU94" s="93"/>
      <c r="AV94" s="93"/>
      <c r="AW94" s="93"/>
      <c r="AX94" s="93"/>
      <c r="AY94" s="93"/>
      <c r="AZ94" s="93"/>
      <c r="BA94" s="93"/>
      <c r="BB94" s="93"/>
      <c r="BC94" s="93"/>
      <c r="BD94" s="93"/>
      <c r="BE94" s="93"/>
      <c r="BF94" s="93"/>
      <c r="BG94" s="93"/>
      <c r="BH94" s="93"/>
      <c r="BI94" s="93"/>
      <c r="BJ94" s="93"/>
      <c r="BK94" s="93"/>
      <c r="BL94" s="93"/>
      <c r="BM94" s="93"/>
      <c r="BN94" s="93"/>
      <c r="BO94" s="93"/>
      <c r="BP94" s="93"/>
    </row>
    <row r="95" spans="1:68">
      <c r="A95" s="169"/>
      <c r="B95" s="93"/>
      <c r="C95" s="93"/>
      <c r="D95" s="93"/>
      <c r="E95" s="93"/>
      <c r="F95" s="93"/>
      <c r="G95" s="93"/>
      <c r="H95" s="93"/>
      <c r="I95" s="93"/>
      <c r="J95" s="93"/>
      <c r="K95" s="93"/>
      <c r="L95" s="93"/>
      <c r="M95" s="93"/>
      <c r="N95" s="93"/>
      <c r="O95" s="93"/>
      <c r="P95" s="93"/>
      <c r="Q95" s="93"/>
      <c r="R95" s="93"/>
      <c r="S95" s="93"/>
      <c r="T95" s="93"/>
      <c r="U95" s="93"/>
      <c r="V95" s="93"/>
      <c r="W95" s="93"/>
      <c r="X95" s="93"/>
      <c r="Y95" s="93"/>
      <c r="Z95" s="93"/>
      <c r="AA95" s="93"/>
      <c r="AB95" s="93"/>
      <c r="AC95" s="93"/>
      <c r="AD95" s="93"/>
      <c r="AE95" s="93"/>
      <c r="AF95" s="93"/>
      <c r="AG95" s="93"/>
      <c r="AH95" s="93"/>
      <c r="AI95" s="93"/>
      <c r="AJ95" s="93"/>
      <c r="AK95" s="93"/>
      <c r="AL95" s="93"/>
      <c r="AM95" s="93"/>
      <c r="AN95" s="93"/>
      <c r="AO95" s="93"/>
      <c r="AP95" s="93"/>
      <c r="AQ95" s="93"/>
      <c r="AR95" s="93"/>
      <c r="AS95" s="93"/>
      <c r="AT95" s="93"/>
      <c r="AU95" s="93"/>
      <c r="AV95" s="93"/>
      <c r="AW95" s="93"/>
      <c r="AX95" s="93"/>
      <c r="AY95" s="93"/>
      <c r="AZ95" s="93"/>
      <c r="BA95" s="93"/>
      <c r="BB95" s="93"/>
      <c r="BC95" s="93"/>
      <c r="BD95" s="93"/>
      <c r="BE95" s="93"/>
      <c r="BF95" s="93"/>
      <c r="BG95" s="93"/>
      <c r="BH95" s="93"/>
      <c r="BI95" s="93"/>
      <c r="BJ95" s="93"/>
      <c r="BK95" s="93"/>
      <c r="BL95" s="93"/>
      <c r="BM95" s="93"/>
      <c r="BN95" s="93"/>
      <c r="BO95" s="93"/>
      <c r="BP95" s="93"/>
    </row>
    <row r="96" spans="1:68">
      <c r="A96" s="169"/>
      <c r="B96" s="93"/>
      <c r="C96" s="93"/>
      <c r="D96" s="93"/>
      <c r="E96" s="93"/>
      <c r="F96" s="93"/>
      <c r="G96" s="93"/>
      <c r="H96" s="93"/>
      <c r="I96" s="93"/>
      <c r="J96" s="93"/>
      <c r="K96" s="93"/>
      <c r="L96" s="93"/>
      <c r="M96" s="93"/>
      <c r="N96" s="93"/>
      <c r="O96" s="93"/>
      <c r="P96" s="93"/>
      <c r="Q96" s="93"/>
      <c r="R96" s="93"/>
      <c r="S96" s="93"/>
      <c r="T96" s="93"/>
      <c r="U96" s="93"/>
      <c r="V96" s="93"/>
      <c r="W96" s="93"/>
      <c r="X96" s="93"/>
      <c r="Y96" s="93"/>
      <c r="Z96" s="93"/>
      <c r="AA96" s="93"/>
      <c r="AB96" s="93"/>
      <c r="AC96" s="93"/>
      <c r="AD96" s="93"/>
      <c r="AE96" s="93"/>
      <c r="AF96" s="93"/>
      <c r="AG96" s="93"/>
      <c r="AH96" s="93"/>
      <c r="AI96" s="93"/>
      <c r="AJ96" s="93"/>
      <c r="AK96" s="93"/>
      <c r="AL96" s="93"/>
      <c r="AM96" s="93"/>
      <c r="AN96" s="93"/>
      <c r="AO96" s="93"/>
      <c r="AP96" s="93"/>
      <c r="AQ96" s="93"/>
      <c r="AR96" s="93"/>
      <c r="AS96" s="93"/>
      <c r="AT96" s="93"/>
      <c r="AU96" s="93"/>
      <c r="AV96" s="93"/>
      <c r="AW96" s="93"/>
      <c r="AX96" s="93"/>
      <c r="AY96" s="93"/>
      <c r="AZ96" s="93"/>
      <c r="BA96" s="93"/>
      <c r="BB96" s="93"/>
      <c r="BC96" s="93"/>
      <c r="BD96" s="93"/>
      <c r="BE96" s="93"/>
      <c r="BF96" s="93"/>
      <c r="BG96" s="93"/>
      <c r="BH96" s="93"/>
      <c r="BI96" s="93"/>
      <c r="BJ96" s="93"/>
      <c r="BK96" s="93"/>
      <c r="BL96" s="93"/>
      <c r="BM96" s="93"/>
      <c r="BN96" s="93"/>
      <c r="BO96" s="93"/>
      <c r="BP96" s="93"/>
    </row>
    <row r="97" spans="1:68">
      <c r="A97" s="169"/>
      <c r="B97" s="93"/>
      <c r="C97" s="93"/>
      <c r="D97" s="93"/>
      <c r="E97" s="93"/>
      <c r="F97" s="93"/>
      <c r="G97" s="93"/>
      <c r="H97" s="93"/>
      <c r="I97" s="93"/>
      <c r="J97" s="93"/>
      <c r="K97" s="93"/>
      <c r="L97" s="93"/>
      <c r="M97" s="93"/>
      <c r="N97" s="93"/>
      <c r="O97" s="93"/>
      <c r="P97" s="93"/>
      <c r="Q97" s="93"/>
      <c r="R97" s="93"/>
      <c r="S97" s="93"/>
      <c r="T97" s="93"/>
      <c r="U97" s="93"/>
      <c r="V97" s="93"/>
      <c r="W97" s="93"/>
      <c r="X97" s="93"/>
      <c r="Y97" s="93"/>
      <c r="Z97" s="93"/>
      <c r="AA97" s="93"/>
      <c r="AB97" s="93"/>
      <c r="AC97" s="93"/>
      <c r="AD97" s="93"/>
      <c r="AE97" s="93"/>
      <c r="AF97" s="93"/>
      <c r="AG97" s="93"/>
      <c r="AH97" s="93"/>
      <c r="AI97" s="93"/>
      <c r="AJ97" s="93"/>
      <c r="AK97" s="93"/>
      <c r="AL97" s="93"/>
      <c r="AM97" s="93"/>
      <c r="AN97" s="93"/>
      <c r="AO97" s="93"/>
      <c r="AP97" s="93"/>
      <c r="AQ97" s="93"/>
      <c r="AR97" s="93"/>
      <c r="AS97" s="93"/>
      <c r="AT97" s="93"/>
      <c r="AU97" s="93"/>
      <c r="AV97" s="93"/>
      <c r="AW97" s="93"/>
      <c r="AX97" s="93"/>
      <c r="AY97" s="93"/>
      <c r="AZ97" s="93"/>
      <c r="BA97" s="93"/>
      <c r="BB97" s="93"/>
      <c r="BC97" s="93"/>
      <c r="BD97" s="93"/>
      <c r="BE97" s="93"/>
      <c r="BF97" s="93"/>
      <c r="BG97" s="93"/>
      <c r="BH97" s="93"/>
      <c r="BI97" s="93"/>
      <c r="BJ97" s="93"/>
      <c r="BK97" s="93"/>
      <c r="BL97" s="93"/>
      <c r="BM97" s="93"/>
      <c r="BN97" s="93"/>
      <c r="BO97" s="93"/>
      <c r="BP97" s="93"/>
    </row>
    <row r="98" spans="1:68">
      <c r="A98" s="169"/>
      <c r="B98" s="93"/>
      <c r="C98" s="93"/>
      <c r="D98" s="93"/>
      <c r="E98" s="93"/>
      <c r="F98" s="93"/>
      <c r="G98" s="93"/>
      <c r="H98" s="93"/>
      <c r="I98" s="93"/>
      <c r="J98" s="93"/>
      <c r="K98" s="93"/>
      <c r="L98" s="93"/>
      <c r="M98" s="93"/>
      <c r="N98" s="93"/>
      <c r="O98" s="93"/>
      <c r="P98" s="93"/>
      <c r="Q98" s="93"/>
      <c r="R98" s="93"/>
      <c r="S98" s="93"/>
      <c r="T98" s="93"/>
      <c r="U98" s="93"/>
      <c r="V98" s="93"/>
      <c r="W98" s="93"/>
      <c r="X98" s="93"/>
      <c r="Y98" s="93"/>
      <c r="Z98" s="93"/>
      <c r="AA98" s="93"/>
      <c r="AB98" s="93"/>
      <c r="AC98" s="93"/>
      <c r="AD98" s="93"/>
      <c r="AE98" s="93"/>
      <c r="AF98" s="93"/>
      <c r="AG98" s="93"/>
      <c r="AH98" s="93"/>
      <c r="AI98" s="93"/>
      <c r="AJ98" s="93"/>
      <c r="AK98" s="93"/>
      <c r="AL98" s="93"/>
      <c r="AM98" s="93"/>
      <c r="AN98" s="93"/>
      <c r="AO98" s="93"/>
      <c r="AP98" s="93"/>
      <c r="AQ98" s="93"/>
      <c r="AR98" s="93"/>
      <c r="AS98" s="93"/>
      <c r="AT98" s="93"/>
      <c r="AU98" s="93"/>
      <c r="AV98" s="93"/>
      <c r="AW98" s="93"/>
      <c r="AX98" s="93"/>
      <c r="AY98" s="93"/>
      <c r="AZ98" s="93"/>
      <c r="BA98" s="93"/>
      <c r="BB98" s="93"/>
      <c r="BC98" s="93"/>
      <c r="BD98" s="93"/>
      <c r="BE98" s="93"/>
      <c r="BF98" s="93"/>
      <c r="BG98" s="93"/>
      <c r="BH98" s="93"/>
      <c r="BI98" s="93"/>
      <c r="BJ98" s="93"/>
      <c r="BK98" s="93"/>
      <c r="BL98" s="93"/>
      <c r="BM98" s="93"/>
      <c r="BN98" s="93"/>
      <c r="BO98" s="93"/>
      <c r="BP98" s="93"/>
    </row>
    <row r="99" spans="1:68">
      <c r="A99" s="169"/>
      <c r="B99" s="93"/>
      <c r="C99" s="93"/>
      <c r="D99" s="93"/>
      <c r="E99" s="93"/>
      <c r="F99" s="93"/>
      <c r="G99" s="93"/>
      <c r="H99" s="93"/>
      <c r="I99" s="93"/>
      <c r="J99" s="93"/>
      <c r="K99" s="93"/>
      <c r="L99" s="93"/>
      <c r="M99" s="93"/>
      <c r="N99" s="93"/>
      <c r="O99" s="93"/>
      <c r="P99" s="93"/>
      <c r="Q99" s="93"/>
      <c r="R99" s="93"/>
      <c r="S99" s="93"/>
      <c r="T99" s="93"/>
      <c r="U99" s="93"/>
      <c r="V99" s="93"/>
      <c r="W99" s="93"/>
      <c r="X99" s="93"/>
      <c r="Y99" s="93"/>
      <c r="Z99" s="93"/>
      <c r="AA99" s="93"/>
      <c r="AB99" s="93"/>
      <c r="AC99" s="93"/>
      <c r="AD99" s="93"/>
      <c r="AE99" s="93"/>
      <c r="AF99" s="93"/>
      <c r="AG99" s="93"/>
      <c r="AH99" s="93"/>
      <c r="AI99" s="93"/>
      <c r="AJ99" s="93"/>
      <c r="AK99" s="93"/>
      <c r="AL99" s="93"/>
      <c r="AM99" s="93"/>
      <c r="AN99" s="93"/>
      <c r="AO99" s="93"/>
      <c r="AP99" s="93"/>
      <c r="AQ99" s="93"/>
      <c r="AR99" s="93"/>
      <c r="AS99" s="93"/>
      <c r="AT99" s="93"/>
      <c r="AU99" s="93"/>
      <c r="AV99" s="93"/>
      <c r="AW99" s="93"/>
      <c r="AX99" s="93"/>
      <c r="AY99" s="93"/>
      <c r="AZ99" s="93"/>
      <c r="BA99" s="93"/>
      <c r="BB99" s="93"/>
      <c r="BC99" s="93"/>
      <c r="BD99" s="93"/>
      <c r="BE99" s="93"/>
      <c r="BF99" s="93"/>
      <c r="BG99" s="93"/>
      <c r="BH99" s="93"/>
      <c r="BI99" s="93"/>
      <c r="BJ99" s="93"/>
      <c r="BK99" s="93"/>
      <c r="BL99" s="93"/>
      <c r="BM99" s="93"/>
      <c r="BN99" s="93"/>
      <c r="BO99" s="93"/>
      <c r="BP99" s="93"/>
    </row>
    <row r="100" spans="1:68">
      <c r="A100" s="169"/>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93"/>
      <c r="BK100" s="93"/>
      <c r="BL100" s="93"/>
      <c r="BM100" s="93"/>
      <c r="BN100" s="93"/>
      <c r="BO100" s="93"/>
      <c r="BP100" s="93"/>
    </row>
    <row r="101" spans="1:68">
      <c r="A101" s="169"/>
      <c r="B101" s="93"/>
      <c r="C101" s="93"/>
      <c r="D101" s="93"/>
      <c r="E101" s="93"/>
      <c r="F101" s="93"/>
      <c r="G101" s="93"/>
      <c r="H101" s="93"/>
      <c r="I101" s="93"/>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3"/>
      <c r="AO101" s="93"/>
      <c r="AP101" s="93"/>
      <c r="AQ101" s="93"/>
      <c r="AR101" s="93"/>
      <c r="AS101" s="93"/>
      <c r="AT101" s="93"/>
      <c r="AU101" s="93"/>
      <c r="AV101" s="93"/>
      <c r="AW101" s="93"/>
      <c r="AX101" s="93"/>
      <c r="AY101" s="93"/>
      <c r="AZ101" s="93"/>
      <c r="BA101" s="93"/>
      <c r="BB101" s="93"/>
      <c r="BC101" s="93"/>
      <c r="BD101" s="93"/>
      <c r="BE101" s="93"/>
      <c r="BF101" s="93"/>
      <c r="BG101" s="93"/>
      <c r="BH101" s="93"/>
      <c r="BI101" s="93"/>
      <c r="BJ101" s="93"/>
      <c r="BK101" s="93"/>
      <c r="BL101" s="93"/>
      <c r="BM101" s="93"/>
      <c r="BN101" s="93"/>
      <c r="BO101" s="93"/>
      <c r="BP101" s="93"/>
    </row>
    <row r="102" spans="1:68">
      <c r="A102" s="169"/>
      <c r="B102" s="93"/>
      <c r="C102" s="93"/>
      <c r="D102" s="93"/>
      <c r="E102" s="93"/>
      <c r="F102" s="93"/>
      <c r="G102" s="93"/>
      <c r="H102" s="93"/>
      <c r="I102" s="93"/>
      <c r="J102" s="93"/>
      <c r="K102" s="93"/>
      <c r="L102" s="93"/>
      <c r="M102" s="93"/>
      <c r="N102" s="93"/>
      <c r="O102" s="93"/>
      <c r="P102" s="93"/>
      <c r="Q102" s="93"/>
      <c r="R102" s="93"/>
      <c r="S102" s="93"/>
      <c r="T102" s="93"/>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row>
    <row r="103" spans="1:68">
      <c r="A103" s="169"/>
      <c r="B103" s="93"/>
      <c r="C103" s="93"/>
      <c r="D103" s="93"/>
      <c r="E103" s="93"/>
      <c r="F103" s="93"/>
      <c r="G103" s="93"/>
      <c r="H103" s="93"/>
      <c r="I103" s="93"/>
      <c r="J103" s="93"/>
      <c r="K103" s="93"/>
      <c r="L103" s="93"/>
      <c r="M103" s="93"/>
      <c r="N103" s="93"/>
      <c r="O103" s="93"/>
      <c r="P103" s="93"/>
      <c r="Q103" s="93"/>
      <c r="R103" s="93"/>
      <c r="S103" s="93"/>
      <c r="T103" s="93"/>
      <c r="U103" s="93"/>
      <c r="V103" s="93"/>
      <c r="W103" s="93"/>
      <c r="X103" s="93"/>
      <c r="Y103" s="93"/>
      <c r="Z103" s="93"/>
      <c r="AA103" s="93"/>
      <c r="AB103" s="93"/>
      <c r="AC103" s="93"/>
      <c r="AD103" s="93"/>
      <c r="AE103" s="93"/>
      <c r="AF103" s="93"/>
      <c r="AG103" s="93"/>
      <c r="AH103" s="93"/>
      <c r="AI103" s="93"/>
      <c r="AJ103" s="93"/>
      <c r="AK103" s="93"/>
      <c r="AL103" s="93"/>
      <c r="AM103" s="93"/>
      <c r="AN103" s="93"/>
      <c r="AO103" s="93"/>
      <c r="AP103" s="93"/>
      <c r="AQ103" s="93"/>
      <c r="AR103" s="93"/>
      <c r="AS103" s="93"/>
      <c r="AT103" s="93"/>
      <c r="AU103" s="93"/>
      <c r="AV103" s="93"/>
      <c r="AW103" s="93"/>
      <c r="AX103" s="93"/>
      <c r="AY103" s="93"/>
      <c r="AZ103" s="93"/>
      <c r="BA103" s="93"/>
      <c r="BB103" s="93"/>
      <c r="BC103" s="93"/>
      <c r="BD103" s="93"/>
      <c r="BE103" s="93"/>
      <c r="BF103" s="93"/>
      <c r="BG103" s="93"/>
      <c r="BH103" s="93"/>
      <c r="BI103" s="93"/>
      <c r="BJ103" s="93"/>
      <c r="BK103" s="93"/>
      <c r="BL103" s="93"/>
      <c r="BM103" s="93"/>
      <c r="BN103" s="93"/>
      <c r="BO103" s="93"/>
      <c r="BP103" s="93"/>
    </row>
    <row r="104" spans="1:68">
      <c r="A104" s="169"/>
      <c r="B104" s="93"/>
      <c r="C104" s="93"/>
      <c r="D104" s="93"/>
      <c r="E104" s="93"/>
      <c r="F104" s="93"/>
      <c r="G104" s="93"/>
      <c r="H104" s="93"/>
      <c r="I104" s="93"/>
      <c r="J104" s="93"/>
      <c r="K104" s="93"/>
      <c r="L104" s="93"/>
      <c r="M104" s="93"/>
      <c r="N104" s="93"/>
      <c r="O104" s="93"/>
      <c r="P104" s="93"/>
      <c r="Q104" s="93"/>
      <c r="R104" s="93"/>
      <c r="S104" s="93"/>
      <c r="T104" s="93"/>
      <c r="U104" s="93"/>
      <c r="V104" s="93"/>
      <c r="W104" s="93"/>
      <c r="X104" s="93"/>
      <c r="Y104" s="93"/>
      <c r="Z104" s="93"/>
      <c r="AA104" s="93"/>
      <c r="AB104" s="93"/>
      <c r="AC104" s="93"/>
      <c r="AD104" s="93"/>
      <c r="AE104" s="93"/>
      <c r="AF104" s="93"/>
      <c r="AG104" s="93"/>
      <c r="AH104" s="93"/>
      <c r="AI104" s="93"/>
      <c r="AJ104" s="93"/>
      <c r="AK104" s="93"/>
      <c r="AL104" s="93"/>
      <c r="AM104" s="93"/>
      <c r="AN104" s="93"/>
      <c r="AO104" s="93"/>
      <c r="AP104" s="93"/>
      <c r="AQ104" s="93"/>
      <c r="AR104" s="93"/>
      <c r="AS104" s="93"/>
      <c r="AT104" s="93"/>
      <c r="AU104" s="93"/>
      <c r="AV104" s="93"/>
      <c r="AW104" s="93"/>
      <c r="AX104" s="93"/>
      <c r="AY104" s="93"/>
      <c r="AZ104" s="93"/>
      <c r="BA104" s="93"/>
      <c r="BB104" s="93"/>
      <c r="BC104" s="93"/>
      <c r="BD104" s="93"/>
      <c r="BE104" s="93"/>
      <c r="BF104" s="93"/>
      <c r="BG104" s="93"/>
      <c r="BH104" s="93"/>
      <c r="BI104" s="93"/>
      <c r="BJ104" s="93"/>
      <c r="BK104" s="93"/>
      <c r="BL104" s="93"/>
      <c r="BM104" s="93"/>
      <c r="BN104" s="93"/>
      <c r="BO104" s="93"/>
      <c r="BP104" s="93"/>
    </row>
    <row r="105" spans="1:68">
      <c r="A105" s="169"/>
      <c r="B105" s="93"/>
      <c r="C105" s="93"/>
      <c r="D105" s="93"/>
      <c r="E105" s="93"/>
      <c r="F105" s="93"/>
      <c r="G105" s="93"/>
      <c r="H105" s="93"/>
      <c r="I105" s="93"/>
      <c r="J105" s="93"/>
      <c r="K105" s="93"/>
      <c r="L105" s="93"/>
      <c r="M105" s="93"/>
      <c r="N105" s="93"/>
      <c r="O105" s="93"/>
      <c r="P105" s="93"/>
      <c r="Q105" s="93"/>
      <c r="R105" s="93"/>
      <c r="S105" s="93"/>
      <c r="T105" s="93"/>
      <c r="U105" s="93"/>
      <c r="V105" s="93"/>
      <c r="W105" s="93"/>
      <c r="X105" s="93"/>
      <c r="Y105" s="93"/>
      <c r="Z105" s="93"/>
      <c r="AA105" s="93"/>
      <c r="AB105" s="93"/>
      <c r="AC105" s="93"/>
      <c r="AD105" s="93"/>
      <c r="AE105" s="93"/>
      <c r="AF105" s="93"/>
      <c r="AG105" s="93"/>
      <c r="AH105" s="93"/>
      <c r="AI105" s="93"/>
      <c r="AJ105" s="93"/>
      <c r="AK105" s="93"/>
      <c r="AL105" s="93"/>
      <c r="AM105" s="93"/>
      <c r="AN105" s="93"/>
      <c r="AO105" s="93"/>
      <c r="AP105" s="93"/>
      <c r="AQ105" s="93"/>
      <c r="AR105" s="93"/>
      <c r="AS105" s="93"/>
      <c r="AT105" s="93"/>
      <c r="AU105" s="93"/>
      <c r="AV105" s="93"/>
      <c r="AW105" s="93"/>
      <c r="AX105" s="93"/>
      <c r="AY105" s="93"/>
      <c r="AZ105" s="93"/>
      <c r="BA105" s="93"/>
      <c r="BB105" s="93"/>
      <c r="BC105" s="93"/>
      <c r="BD105" s="93"/>
      <c r="BE105" s="93"/>
      <c r="BF105" s="93"/>
      <c r="BG105" s="93"/>
      <c r="BH105" s="93"/>
      <c r="BI105" s="93"/>
      <c r="BJ105" s="93"/>
      <c r="BK105" s="93"/>
      <c r="BL105" s="93"/>
      <c r="BM105" s="93"/>
      <c r="BN105" s="93"/>
      <c r="BO105" s="93"/>
      <c r="BP105" s="93"/>
    </row>
    <row r="106" spans="1:68">
      <c r="A106" s="169"/>
      <c r="B106" s="93"/>
      <c r="C106" s="93"/>
      <c r="D106" s="93"/>
      <c r="E106" s="93"/>
      <c r="F106" s="93"/>
      <c r="G106" s="93"/>
      <c r="H106" s="93"/>
      <c r="I106" s="93"/>
      <c r="J106" s="93"/>
      <c r="K106" s="93"/>
      <c r="L106" s="93"/>
      <c r="M106" s="93"/>
      <c r="N106" s="93"/>
      <c r="O106" s="93"/>
      <c r="P106" s="93"/>
      <c r="Q106" s="93"/>
      <c r="R106" s="93"/>
      <c r="S106" s="93"/>
      <c r="T106" s="93"/>
      <c r="U106" s="93"/>
      <c r="V106" s="93"/>
      <c r="W106" s="93"/>
      <c r="X106" s="93"/>
      <c r="Y106" s="93"/>
      <c r="Z106" s="93"/>
      <c r="AA106" s="93"/>
      <c r="AB106" s="93"/>
      <c r="AC106" s="93"/>
      <c r="AD106" s="93"/>
      <c r="AE106" s="93"/>
      <c r="AF106" s="93"/>
      <c r="AG106" s="93"/>
      <c r="AH106" s="93"/>
      <c r="AI106" s="93"/>
      <c r="AJ106" s="93"/>
      <c r="AK106" s="93"/>
      <c r="AL106" s="93"/>
      <c r="AM106" s="93"/>
      <c r="AN106" s="93"/>
      <c r="AO106" s="93"/>
      <c r="AP106" s="93"/>
      <c r="AQ106" s="93"/>
      <c r="AR106" s="93"/>
      <c r="AS106" s="93"/>
      <c r="AT106" s="93"/>
      <c r="AU106" s="93"/>
      <c r="AV106" s="93"/>
      <c r="AW106" s="93"/>
      <c r="AX106" s="93"/>
      <c r="AY106" s="93"/>
      <c r="AZ106" s="93"/>
      <c r="BA106" s="93"/>
      <c r="BB106" s="93"/>
      <c r="BC106" s="93"/>
      <c r="BD106" s="93"/>
      <c r="BE106" s="93"/>
      <c r="BF106" s="93"/>
      <c r="BG106" s="93"/>
      <c r="BH106" s="93"/>
      <c r="BI106" s="93"/>
      <c r="BJ106" s="93"/>
      <c r="BK106" s="93"/>
      <c r="BL106" s="93"/>
      <c r="BM106" s="93"/>
      <c r="BN106" s="93"/>
      <c r="BO106" s="93"/>
      <c r="BP106" s="93"/>
    </row>
    <row r="107" spans="1:68">
      <c r="A107" s="169"/>
      <c r="B107" s="93"/>
      <c r="C107" s="93"/>
      <c r="D107" s="93"/>
      <c r="E107" s="93"/>
      <c r="F107" s="93"/>
      <c r="G107" s="93"/>
      <c r="H107" s="93"/>
      <c r="I107" s="93"/>
      <c r="J107" s="93"/>
      <c r="K107" s="93"/>
      <c r="L107" s="93"/>
      <c r="M107" s="93"/>
      <c r="N107" s="93"/>
      <c r="O107" s="93"/>
      <c r="P107" s="93"/>
      <c r="Q107" s="93"/>
      <c r="R107" s="93"/>
      <c r="S107" s="93"/>
      <c r="T107" s="93"/>
      <c r="U107" s="93"/>
      <c r="V107" s="93"/>
      <c r="W107" s="93"/>
      <c r="X107" s="93"/>
      <c r="Y107" s="93"/>
      <c r="Z107" s="93"/>
      <c r="AA107" s="93"/>
      <c r="AB107" s="93"/>
      <c r="AC107" s="93"/>
      <c r="AD107" s="93"/>
      <c r="AE107" s="93"/>
      <c r="AF107" s="93"/>
      <c r="AG107" s="93"/>
      <c r="AH107" s="93"/>
      <c r="AI107" s="93"/>
      <c r="AJ107" s="93"/>
      <c r="AK107" s="93"/>
      <c r="AL107" s="93"/>
      <c r="AM107" s="93"/>
      <c r="AN107" s="93"/>
      <c r="AO107" s="93"/>
      <c r="AP107" s="93"/>
      <c r="AQ107" s="93"/>
      <c r="AR107" s="93"/>
      <c r="AS107" s="93"/>
      <c r="AT107" s="93"/>
      <c r="AU107" s="93"/>
      <c r="AV107" s="93"/>
      <c r="AW107" s="93"/>
      <c r="AX107" s="93"/>
      <c r="AY107" s="93"/>
      <c r="AZ107" s="93"/>
      <c r="BA107" s="93"/>
      <c r="BB107" s="93"/>
      <c r="BC107" s="93"/>
      <c r="BD107" s="93"/>
      <c r="BE107" s="93"/>
      <c r="BF107" s="93"/>
      <c r="BG107" s="93"/>
      <c r="BH107" s="93"/>
      <c r="BI107" s="93"/>
      <c r="BJ107" s="93"/>
      <c r="BK107" s="93"/>
      <c r="BL107" s="93"/>
      <c r="BM107" s="93"/>
      <c r="BN107" s="93"/>
      <c r="BO107" s="93"/>
      <c r="BP107" s="93"/>
    </row>
    <row r="108" spans="1:68">
      <c r="A108" s="169"/>
      <c r="B108" s="93"/>
      <c r="C108" s="93"/>
      <c r="D108" s="93"/>
      <c r="E108" s="93"/>
      <c r="F108" s="93"/>
      <c r="G108" s="93"/>
      <c r="H108" s="93"/>
      <c r="I108" s="93"/>
      <c r="J108" s="93"/>
      <c r="K108" s="93"/>
      <c r="L108" s="93"/>
      <c r="M108" s="93"/>
      <c r="N108" s="93"/>
      <c r="O108" s="93"/>
      <c r="P108" s="93"/>
      <c r="Q108" s="93"/>
      <c r="R108" s="93"/>
      <c r="S108" s="93"/>
      <c r="T108" s="93"/>
      <c r="U108" s="93"/>
      <c r="V108" s="93"/>
      <c r="W108" s="93"/>
      <c r="X108" s="93"/>
      <c r="Y108" s="93"/>
      <c r="Z108" s="93"/>
      <c r="AA108" s="93"/>
      <c r="AB108" s="93"/>
      <c r="AC108" s="93"/>
      <c r="AD108" s="93"/>
      <c r="AE108" s="93"/>
      <c r="AF108" s="93"/>
      <c r="AG108" s="93"/>
      <c r="AH108" s="93"/>
      <c r="AI108" s="93"/>
      <c r="AJ108" s="93"/>
      <c r="AK108" s="93"/>
      <c r="AL108" s="93"/>
      <c r="AM108" s="93"/>
      <c r="AN108" s="93"/>
      <c r="AO108" s="93"/>
      <c r="AP108" s="93"/>
      <c r="AQ108" s="93"/>
      <c r="AR108" s="93"/>
      <c r="AS108" s="93"/>
      <c r="AT108" s="93"/>
      <c r="AU108" s="93"/>
      <c r="AV108" s="93"/>
      <c r="AW108" s="93"/>
      <c r="AX108" s="93"/>
      <c r="AY108" s="93"/>
      <c r="AZ108" s="93"/>
      <c r="BA108" s="93"/>
      <c r="BB108" s="93"/>
      <c r="BC108" s="93"/>
      <c r="BD108" s="93"/>
      <c r="BE108" s="93"/>
      <c r="BF108" s="93"/>
      <c r="BG108" s="93"/>
      <c r="BH108" s="93"/>
      <c r="BI108" s="93"/>
      <c r="BJ108" s="93"/>
      <c r="BK108" s="93"/>
      <c r="BL108" s="93"/>
      <c r="BM108" s="93"/>
      <c r="BN108" s="93"/>
      <c r="BO108" s="93"/>
      <c r="BP108" s="93"/>
    </row>
    <row r="109" spans="1:68">
      <c r="A109" s="169"/>
      <c r="B109" s="93"/>
      <c r="C109" s="93"/>
      <c r="D109" s="93"/>
      <c r="E109" s="93"/>
      <c r="F109" s="93"/>
      <c r="G109" s="93"/>
      <c r="H109" s="93"/>
      <c r="I109" s="93"/>
      <c r="J109" s="93"/>
      <c r="K109" s="93"/>
      <c r="L109" s="93"/>
      <c r="M109" s="93"/>
      <c r="N109" s="93"/>
      <c r="O109" s="93"/>
      <c r="P109" s="93"/>
      <c r="Q109" s="93"/>
      <c r="R109" s="93"/>
      <c r="S109" s="93"/>
      <c r="T109" s="93"/>
      <c r="U109" s="93"/>
      <c r="V109" s="93"/>
      <c r="W109" s="93"/>
      <c r="X109" s="93"/>
      <c r="Y109" s="93"/>
      <c r="Z109" s="93"/>
      <c r="AA109" s="93"/>
      <c r="AB109" s="93"/>
      <c r="AC109" s="93"/>
      <c r="AD109" s="93"/>
      <c r="AE109" s="93"/>
      <c r="AF109" s="93"/>
      <c r="AG109" s="93"/>
      <c r="AH109" s="93"/>
      <c r="AI109" s="93"/>
      <c r="AJ109" s="93"/>
      <c r="AK109" s="93"/>
      <c r="AL109" s="93"/>
      <c r="AM109" s="93"/>
      <c r="AN109" s="93"/>
      <c r="AO109" s="93"/>
      <c r="AP109" s="93"/>
      <c r="AQ109" s="93"/>
      <c r="AR109" s="93"/>
      <c r="AS109" s="93"/>
      <c r="AT109" s="93"/>
      <c r="AU109" s="93"/>
      <c r="AV109" s="93"/>
      <c r="AW109" s="93"/>
      <c r="AX109" s="93"/>
      <c r="AY109" s="93"/>
      <c r="AZ109" s="93"/>
      <c r="BA109" s="93"/>
      <c r="BB109" s="93"/>
      <c r="BC109" s="93"/>
      <c r="BD109" s="93"/>
      <c r="BE109" s="93"/>
      <c r="BF109" s="93"/>
      <c r="BG109" s="93"/>
      <c r="BH109" s="93"/>
      <c r="BI109" s="93"/>
      <c r="BJ109" s="93"/>
      <c r="BK109" s="93"/>
      <c r="BL109" s="93"/>
      <c r="BM109" s="93"/>
      <c r="BN109" s="93"/>
      <c r="BO109" s="93"/>
      <c r="BP109" s="93"/>
    </row>
    <row r="110" spans="1:68">
      <c r="A110" s="169"/>
      <c r="B110" s="93"/>
      <c r="C110" s="93"/>
      <c r="D110" s="93"/>
      <c r="E110" s="93"/>
      <c r="F110" s="93"/>
      <c r="G110" s="93"/>
      <c r="H110" s="93"/>
      <c r="I110" s="93"/>
      <c r="J110" s="93"/>
      <c r="K110" s="93"/>
      <c r="L110" s="93"/>
      <c r="M110" s="93"/>
      <c r="N110" s="93"/>
      <c r="O110" s="93"/>
      <c r="P110" s="93"/>
      <c r="Q110" s="93"/>
      <c r="R110" s="93"/>
      <c r="S110" s="93"/>
      <c r="T110" s="93"/>
      <c r="U110" s="93"/>
      <c r="V110" s="93"/>
      <c r="W110" s="93"/>
      <c r="X110" s="93"/>
      <c r="Y110" s="93"/>
      <c r="Z110" s="93"/>
      <c r="AA110" s="93"/>
      <c r="AB110" s="93"/>
      <c r="AC110" s="93"/>
      <c r="AD110" s="93"/>
      <c r="AE110" s="93"/>
      <c r="AF110" s="93"/>
      <c r="AG110" s="93"/>
      <c r="AH110" s="93"/>
      <c r="AI110" s="93"/>
      <c r="AJ110" s="93"/>
      <c r="AK110" s="93"/>
      <c r="AL110" s="93"/>
      <c r="AM110" s="93"/>
      <c r="AN110" s="93"/>
      <c r="AO110" s="93"/>
      <c r="AP110" s="93"/>
      <c r="AQ110" s="93"/>
      <c r="AR110" s="93"/>
      <c r="AS110" s="93"/>
      <c r="AT110" s="93"/>
      <c r="AU110" s="93"/>
      <c r="AV110" s="93"/>
      <c r="AW110" s="93"/>
      <c r="AX110" s="93"/>
      <c r="AY110" s="93"/>
      <c r="AZ110" s="93"/>
      <c r="BA110" s="93"/>
      <c r="BB110" s="93"/>
      <c r="BC110" s="93"/>
      <c r="BD110" s="93"/>
      <c r="BE110" s="93"/>
      <c r="BF110" s="93"/>
      <c r="BG110" s="93"/>
      <c r="BH110" s="93"/>
      <c r="BI110" s="93"/>
      <c r="BJ110" s="93"/>
      <c r="BK110" s="93"/>
      <c r="BL110" s="93"/>
      <c r="BM110" s="93"/>
      <c r="BN110" s="93"/>
      <c r="BO110" s="93"/>
      <c r="BP110" s="93"/>
    </row>
    <row r="111" spans="1:68">
      <c r="A111" s="169"/>
      <c r="B111" s="93"/>
      <c r="C111" s="93"/>
      <c r="D111" s="93"/>
      <c r="E111" s="93"/>
      <c r="F111" s="93"/>
      <c r="G111" s="93"/>
      <c r="H111" s="93"/>
      <c r="I111" s="93"/>
      <c r="J111" s="93"/>
      <c r="K111" s="93"/>
      <c r="L111" s="93"/>
      <c r="M111" s="93"/>
      <c r="N111" s="93"/>
      <c r="O111" s="93"/>
      <c r="P111" s="93"/>
      <c r="Q111" s="93"/>
      <c r="R111" s="93"/>
      <c r="S111" s="93"/>
      <c r="T111" s="93"/>
      <c r="U111" s="93"/>
      <c r="V111" s="93"/>
      <c r="W111" s="93"/>
      <c r="X111" s="93"/>
      <c r="Y111" s="93"/>
      <c r="Z111" s="93"/>
      <c r="AA111" s="93"/>
      <c r="AB111" s="93"/>
      <c r="AC111" s="93"/>
      <c r="AD111" s="93"/>
      <c r="AE111" s="93"/>
      <c r="AF111" s="93"/>
      <c r="AG111" s="93"/>
      <c r="AH111" s="93"/>
      <c r="AI111" s="93"/>
      <c r="AJ111" s="93"/>
      <c r="AK111" s="93"/>
      <c r="AL111" s="93"/>
      <c r="AM111" s="93"/>
      <c r="AN111" s="93"/>
      <c r="AO111" s="93"/>
      <c r="AP111" s="93"/>
      <c r="AQ111" s="93"/>
      <c r="AR111" s="93"/>
      <c r="AS111" s="93"/>
      <c r="AT111" s="93"/>
      <c r="AU111" s="93"/>
      <c r="AV111" s="93"/>
      <c r="AW111" s="93"/>
      <c r="AX111" s="93"/>
      <c r="AY111" s="93"/>
      <c r="AZ111" s="93"/>
      <c r="BA111" s="93"/>
      <c r="BB111" s="93"/>
      <c r="BC111" s="93"/>
      <c r="BD111" s="93"/>
      <c r="BE111" s="93"/>
      <c r="BF111" s="93"/>
      <c r="BG111" s="93"/>
      <c r="BH111" s="93"/>
      <c r="BI111" s="93"/>
      <c r="BJ111" s="93"/>
      <c r="BK111" s="93"/>
      <c r="BL111" s="93"/>
      <c r="BM111" s="93"/>
      <c r="BN111" s="93"/>
      <c r="BO111" s="93"/>
      <c r="BP111" s="93"/>
    </row>
    <row r="112" spans="1:68">
      <c r="A112" s="169"/>
      <c r="B112" s="93"/>
      <c r="C112" s="93"/>
      <c r="D112" s="93"/>
      <c r="E112" s="93"/>
      <c r="F112" s="93"/>
      <c r="G112" s="93"/>
      <c r="H112" s="93"/>
      <c r="I112" s="93"/>
      <c r="J112" s="93"/>
      <c r="K112" s="93"/>
      <c r="L112" s="93"/>
      <c r="M112" s="93"/>
      <c r="N112" s="93"/>
      <c r="O112" s="93"/>
      <c r="P112" s="93"/>
      <c r="Q112" s="93"/>
      <c r="R112" s="93"/>
      <c r="S112" s="93"/>
      <c r="T112" s="93"/>
      <c r="U112" s="93"/>
      <c r="V112" s="93"/>
      <c r="W112" s="93"/>
      <c r="X112" s="93"/>
      <c r="Y112" s="93"/>
      <c r="Z112" s="93"/>
      <c r="AA112" s="93"/>
      <c r="AB112" s="93"/>
      <c r="AC112" s="93"/>
      <c r="AD112" s="93"/>
      <c r="AE112" s="93"/>
      <c r="AF112" s="93"/>
      <c r="AG112" s="93"/>
      <c r="AH112" s="93"/>
      <c r="AI112" s="93"/>
      <c r="AJ112" s="93"/>
      <c r="AK112" s="93"/>
      <c r="AL112" s="93"/>
      <c r="AM112" s="93"/>
      <c r="AN112" s="93"/>
      <c r="AO112" s="93"/>
      <c r="AP112" s="93"/>
      <c r="AQ112" s="93"/>
      <c r="AR112" s="93"/>
      <c r="AS112" s="93"/>
      <c r="AT112" s="93"/>
      <c r="AU112" s="93"/>
      <c r="AV112" s="93"/>
      <c r="AW112" s="93"/>
      <c r="AX112" s="93"/>
      <c r="AY112" s="93"/>
      <c r="AZ112" s="93"/>
      <c r="BA112" s="93"/>
      <c r="BB112" s="93"/>
      <c r="BC112" s="93"/>
      <c r="BD112" s="93"/>
      <c r="BE112" s="93"/>
      <c r="BF112" s="93"/>
      <c r="BG112" s="93"/>
      <c r="BH112" s="93"/>
      <c r="BI112" s="93"/>
      <c r="BJ112" s="93"/>
      <c r="BK112" s="93"/>
      <c r="BL112" s="93"/>
      <c r="BM112" s="93"/>
      <c r="BN112" s="93"/>
      <c r="BO112" s="93"/>
      <c r="BP112" s="93"/>
    </row>
    <row r="113" spans="1:68">
      <c r="A113" s="169"/>
      <c r="B113" s="93"/>
      <c r="C113" s="93"/>
      <c r="D113" s="93"/>
      <c r="E113" s="93"/>
      <c r="F113" s="93"/>
      <c r="G113" s="93"/>
      <c r="H113" s="93"/>
      <c r="I113" s="93"/>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93"/>
      <c r="AL113" s="93"/>
      <c r="AM113" s="93"/>
      <c r="AN113" s="93"/>
      <c r="AO113" s="93"/>
      <c r="AP113" s="93"/>
      <c r="AQ113" s="93"/>
      <c r="AR113" s="93"/>
      <c r="AS113" s="93"/>
      <c r="AT113" s="93"/>
      <c r="AU113" s="93"/>
      <c r="AV113" s="93"/>
      <c r="AW113" s="93"/>
      <c r="AX113" s="93"/>
      <c r="AY113" s="93"/>
      <c r="AZ113" s="93"/>
      <c r="BA113" s="93"/>
      <c r="BB113" s="93"/>
      <c r="BC113" s="93"/>
      <c r="BD113" s="93"/>
      <c r="BE113" s="93"/>
      <c r="BF113" s="93"/>
      <c r="BG113" s="93"/>
      <c r="BH113" s="93"/>
      <c r="BI113" s="93"/>
      <c r="BJ113" s="93"/>
      <c r="BK113" s="93"/>
      <c r="BL113" s="93"/>
      <c r="BM113" s="93"/>
      <c r="BN113" s="93"/>
      <c r="BO113" s="93"/>
      <c r="BP113" s="93"/>
    </row>
    <row r="114" spans="1:68">
      <c r="A114" s="169"/>
      <c r="B114" s="93"/>
      <c r="C114" s="93"/>
      <c r="D114" s="93"/>
      <c r="E114" s="93"/>
      <c r="F114" s="93"/>
      <c r="G114" s="93"/>
      <c r="H114" s="93"/>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3"/>
      <c r="AJ114" s="93"/>
      <c r="AK114" s="93"/>
      <c r="AL114" s="93"/>
      <c r="AM114" s="93"/>
      <c r="AN114" s="93"/>
      <c r="AO114" s="93"/>
      <c r="AP114" s="93"/>
      <c r="AQ114" s="93"/>
      <c r="AR114" s="93"/>
      <c r="AS114" s="93"/>
      <c r="AT114" s="93"/>
      <c r="AU114" s="93"/>
      <c r="AV114" s="93"/>
      <c r="AW114" s="93"/>
      <c r="AX114" s="93"/>
      <c r="AY114" s="93"/>
      <c r="AZ114" s="93"/>
      <c r="BA114" s="93"/>
      <c r="BB114" s="93"/>
      <c r="BC114" s="93"/>
      <c r="BD114" s="93"/>
      <c r="BE114" s="93"/>
      <c r="BF114" s="93"/>
      <c r="BG114" s="93"/>
      <c r="BH114" s="93"/>
      <c r="BI114" s="93"/>
      <c r="BJ114" s="93"/>
      <c r="BK114" s="93"/>
      <c r="BL114" s="93"/>
      <c r="BM114" s="93"/>
      <c r="BN114" s="93"/>
      <c r="BO114" s="93"/>
      <c r="BP114" s="93"/>
    </row>
    <row r="115" spans="1:68">
      <c r="A115" s="169"/>
      <c r="B115" s="93"/>
      <c r="C115" s="93"/>
      <c r="D115" s="93"/>
      <c r="E115" s="93"/>
      <c r="F115" s="93"/>
      <c r="G115" s="93"/>
      <c r="H115" s="93"/>
      <c r="I115" s="93"/>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93"/>
      <c r="AL115" s="93"/>
      <c r="AM115" s="93"/>
      <c r="AN115" s="93"/>
      <c r="AO115" s="93"/>
      <c r="AP115" s="93"/>
      <c r="AQ115" s="93"/>
      <c r="AR115" s="93"/>
      <c r="AS115" s="93"/>
      <c r="AT115" s="93"/>
      <c r="AU115" s="93"/>
      <c r="AV115" s="93"/>
      <c r="AW115" s="93"/>
      <c r="AX115" s="93"/>
      <c r="AY115" s="93"/>
      <c r="AZ115" s="93"/>
      <c r="BA115" s="93"/>
      <c r="BB115" s="93"/>
      <c r="BC115" s="93"/>
      <c r="BD115" s="93"/>
      <c r="BE115" s="93"/>
      <c r="BF115" s="93"/>
      <c r="BG115" s="93"/>
      <c r="BH115" s="93"/>
      <c r="BI115" s="93"/>
      <c r="BJ115" s="93"/>
      <c r="BK115" s="93"/>
      <c r="BL115" s="93"/>
      <c r="BM115" s="93"/>
      <c r="BN115" s="93"/>
      <c r="BO115" s="93"/>
      <c r="BP115" s="93"/>
    </row>
  </sheetData>
  <sheetProtection algorithmName="SHA-512" hashValue="Xd/mO7yEpwuvv9u1QFIYmS+w5Q9GNgFU2JiOvsw0rsdRpAjnIpWE4XvMMfBpUuvHO9taHeaZ/T8AZeNA/a/zLA==" saltValue="Gu5rsO9ksqGFFAwZRxZXLQ==" spinCount="100000" sheet="1" objects="1" scenarios="1" formatColumns="0"/>
  <mergeCells count="22">
    <mergeCell ref="BH4:BJ4"/>
    <mergeCell ref="BK4:BM4"/>
    <mergeCell ref="BN4:BP4"/>
    <mergeCell ref="AZ4:BC4"/>
    <mergeCell ref="AC3:AQ3"/>
    <mergeCell ref="AR3:BG3"/>
    <mergeCell ref="BD4:BG4"/>
    <mergeCell ref="AF4:AI4"/>
    <mergeCell ref="AJ4:AM4"/>
    <mergeCell ref="AN4:AQ4"/>
    <mergeCell ref="AR4:AU4"/>
    <mergeCell ref="AV4:AY4"/>
    <mergeCell ref="C3:M3"/>
    <mergeCell ref="C4:E4"/>
    <mergeCell ref="F4:I4"/>
    <mergeCell ref="N4:Q4"/>
    <mergeCell ref="N3:AB3"/>
    <mergeCell ref="R4:U4"/>
    <mergeCell ref="V4:X4"/>
    <mergeCell ref="Y4:AA4"/>
    <mergeCell ref="AB4:AE4"/>
    <mergeCell ref="J4:M4"/>
  </mergeCells>
  <pageMargins left="0.25" right="0.25" top="0.75" bottom="0.75" header="0.3" footer="0.3"/>
  <pageSetup scale="62" fitToHeight="2" orientation="landscape" r:id="rId1"/>
  <rowBreaks count="1" manualBreakCount="1">
    <brk id="30"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FE21E-08B1-436E-8A88-C7AD24E40249}">
  <sheetPr codeName="Sheet11">
    <tabColor theme="8" tint="-0.249977111117893"/>
  </sheetPr>
  <dimension ref="A1:Q59"/>
  <sheetViews>
    <sheetView zoomScale="90" workbookViewId="0">
      <pane xSplit="2" ySplit="4" topLeftCell="C5" activePane="bottomRight" state="frozen"/>
      <selection sqref="A1:Q1"/>
      <selection pane="topRight" sqref="A1:Q1"/>
      <selection pane="bottomLeft" sqref="A1:Q1"/>
      <selection pane="bottomRight"/>
    </sheetView>
  </sheetViews>
  <sheetFormatPr defaultRowHeight="15"/>
  <cols>
    <col min="2" max="2" width="21" bestFit="1" customWidth="1"/>
    <col min="3" max="3" width="16.28515625" customWidth="1"/>
    <col min="4" max="4" width="16.85546875" customWidth="1"/>
    <col min="5" max="5" width="15.140625" customWidth="1"/>
    <col min="6" max="6" width="2.140625" customWidth="1"/>
    <col min="7" max="7" width="16.140625" customWidth="1"/>
    <col min="8" max="8" width="15.5703125" bestFit="1" customWidth="1"/>
    <col min="9" max="9" width="16" bestFit="1" customWidth="1"/>
    <col min="10" max="10" width="2.140625" customWidth="1"/>
    <col min="11" max="11" width="15" customWidth="1"/>
    <col min="12" max="12" width="13.7109375" customWidth="1"/>
    <col min="13" max="13" width="12.7109375" customWidth="1"/>
    <col min="14" max="14" width="9.28515625" bestFit="1" customWidth="1"/>
  </cols>
  <sheetData>
    <row r="1" spans="1:17">
      <c r="A1" s="227" t="s">
        <v>2647</v>
      </c>
    </row>
    <row r="3" spans="1:17">
      <c r="A3" s="673" t="s">
        <v>2327</v>
      </c>
      <c r="B3" s="674"/>
      <c r="C3" s="674"/>
      <c r="D3" s="674"/>
      <c r="E3" s="674"/>
      <c r="F3" s="674"/>
      <c r="G3" s="674"/>
      <c r="H3" s="674"/>
      <c r="I3" s="674"/>
      <c r="J3" s="674"/>
      <c r="K3" s="675"/>
      <c r="L3" s="675"/>
      <c r="M3" s="674"/>
      <c r="N3" s="676"/>
    </row>
    <row r="4" spans="1:17" ht="34.15" customHeight="1">
      <c r="A4" s="283" t="s">
        <v>1596</v>
      </c>
      <c r="B4" s="283" t="s">
        <v>1848</v>
      </c>
      <c r="C4" s="284" t="s">
        <v>167</v>
      </c>
      <c r="D4" s="285" t="s">
        <v>168</v>
      </c>
      <c r="E4" s="287" t="s">
        <v>169</v>
      </c>
      <c r="F4" s="288"/>
      <c r="G4" s="285" t="s">
        <v>170</v>
      </c>
      <c r="H4" s="284" t="s">
        <v>171</v>
      </c>
      <c r="I4" s="286" t="s">
        <v>172</v>
      </c>
      <c r="J4" s="288"/>
      <c r="K4" s="286" t="s">
        <v>2350</v>
      </c>
      <c r="L4" s="286" t="s">
        <v>1900</v>
      </c>
      <c r="M4" s="286" t="s">
        <v>52</v>
      </c>
      <c r="N4" s="286" t="s">
        <v>43</v>
      </c>
    </row>
    <row r="5" spans="1:17">
      <c r="A5" s="94" t="str">
        <f>Summary!A5</f>
        <v>003607</v>
      </c>
      <c r="B5" s="95" t="str">
        <f>Summary!B5</f>
        <v>Alamo</v>
      </c>
      <c r="C5" s="96">
        <f>'Basic Allotment'!M5</f>
        <v>78489529.169964045</v>
      </c>
      <c r="D5" s="96">
        <f>SUMIF('Contact Hours'!N:N, A5, 'Contact Hours'!V:V)</f>
        <v>74416149.610032767</v>
      </c>
      <c r="E5" s="96">
        <f t="shared" ref="E5:E36" si="0">SUM(C5:D5)</f>
        <v>152905678.77999681</v>
      </c>
      <c r="F5" s="289"/>
      <c r="G5" s="96">
        <f>'Local Tax'!H5</f>
        <v>116352303.28418231</v>
      </c>
      <c r="H5" s="97">
        <f>Tuition!G5</f>
        <v>122370302.68040957</v>
      </c>
      <c r="I5" s="97">
        <f t="shared" ref="I5:I36" si="1">SUM(G5:H5)</f>
        <v>238722605.96459186</v>
      </c>
      <c r="J5" s="289"/>
      <c r="K5" s="116">
        <f t="shared" ref="K5:K36" si="2">MAX(E5-I5, 0)</f>
        <v>0</v>
      </c>
      <c r="L5" s="116">
        <v>0</v>
      </c>
      <c r="M5" s="117">
        <f t="shared" ref="M5:M36" si="3">K5-L5</f>
        <v>0</v>
      </c>
      <c r="N5" s="308" t="str">
        <f>IFERROR(M5/L5, "")</f>
        <v/>
      </c>
      <c r="Q5" s="301"/>
    </row>
    <row r="6" spans="1:17">
      <c r="A6" s="99" t="str">
        <f>Summary!A6</f>
        <v>003539</v>
      </c>
      <c r="B6" s="100" t="str">
        <f>Summary!B6</f>
        <v>Alvin</v>
      </c>
      <c r="C6" s="102">
        <f>'Basic Allotment'!M6</f>
        <v>8179544.1469888724</v>
      </c>
      <c r="D6" s="102">
        <f>SUMIF('Contact Hours'!N:N, A6, 'Contact Hours'!V:V)</f>
        <v>7840616.8816937879</v>
      </c>
      <c r="E6" s="102">
        <f t="shared" si="0"/>
        <v>16020161.02868266</v>
      </c>
      <c r="F6" s="289"/>
      <c r="G6" s="102">
        <f>'Local Tax'!H6</f>
        <v>9904025.7936507929</v>
      </c>
      <c r="H6" s="102">
        <f>Tuition!G6</f>
        <v>10355197.415223146</v>
      </c>
      <c r="I6" s="102">
        <f t="shared" si="1"/>
        <v>20259223.208873939</v>
      </c>
      <c r="J6" s="289"/>
      <c r="K6" s="118">
        <f t="shared" si="2"/>
        <v>0</v>
      </c>
      <c r="L6" s="118">
        <v>0</v>
      </c>
      <c r="M6" s="324">
        <f t="shared" si="3"/>
        <v>0</v>
      </c>
      <c r="N6" s="307" t="str">
        <f t="shared" ref="N6:N54" si="4">IFERROR(M6/L6, "")</f>
        <v/>
      </c>
      <c r="Q6" s="301"/>
    </row>
    <row r="7" spans="1:17">
      <c r="A7" s="104" t="str">
        <f>Summary!A7</f>
        <v>003540</v>
      </c>
      <c r="B7" s="3" t="str">
        <f>Summary!B7</f>
        <v>Amarillo</v>
      </c>
      <c r="C7" s="6">
        <f>'Basic Allotment'!M7</f>
        <v>13178418.06835003</v>
      </c>
      <c r="D7" s="6">
        <f>SUMIF('Contact Hours'!N:N, A7, 'Contact Hours'!V:V)</f>
        <v>13094306.923122974</v>
      </c>
      <c r="E7" s="6">
        <f t="shared" si="0"/>
        <v>26272724.991473004</v>
      </c>
      <c r="F7" s="289"/>
      <c r="G7" s="6">
        <f>'Local Tax'!H7</f>
        <v>9181567.6350431237</v>
      </c>
      <c r="H7" s="7">
        <f>Tuition!G7</f>
        <v>20432881.721243173</v>
      </c>
      <c r="I7" s="7">
        <f t="shared" si="1"/>
        <v>29614449.356286295</v>
      </c>
      <c r="J7" s="289"/>
      <c r="K7" s="119">
        <f t="shared" si="2"/>
        <v>0</v>
      </c>
      <c r="L7" s="119">
        <v>0</v>
      </c>
      <c r="M7" s="323">
        <f t="shared" si="3"/>
        <v>0</v>
      </c>
      <c r="N7" s="308" t="str">
        <f t="shared" si="4"/>
        <v/>
      </c>
      <c r="Q7" s="301"/>
    </row>
    <row r="8" spans="1:17">
      <c r="A8" s="99" t="str">
        <f>Summary!A8</f>
        <v>006661</v>
      </c>
      <c r="B8" s="100" t="str">
        <f>Summary!B8</f>
        <v>Angelina</v>
      </c>
      <c r="C8" s="102">
        <f>'Basic Allotment'!M8</f>
        <v>7245377.4382206919</v>
      </c>
      <c r="D8" s="102">
        <f>SUMIF('Contact Hours'!N:N, A8, 'Contact Hours'!V:V)</f>
        <v>6192981.2882110439</v>
      </c>
      <c r="E8" s="102">
        <f t="shared" si="0"/>
        <v>13438358.726431735</v>
      </c>
      <c r="F8" s="289"/>
      <c r="G8" s="102">
        <f>'Local Tax'!H8</f>
        <v>3036281.5839094906</v>
      </c>
      <c r="H8" s="102">
        <f>Tuition!G8</f>
        <v>8379347.23712378</v>
      </c>
      <c r="I8" s="102">
        <f t="shared" si="1"/>
        <v>11415628.821033271</v>
      </c>
      <c r="J8" s="289"/>
      <c r="K8" s="118">
        <f t="shared" si="2"/>
        <v>2022729.9053984638</v>
      </c>
      <c r="L8" s="118">
        <v>1959094.3608730584</v>
      </c>
      <c r="M8" s="324">
        <f t="shared" si="3"/>
        <v>63635.544525405392</v>
      </c>
      <c r="N8" s="307">
        <f t="shared" si="4"/>
        <v>3.2482123268961174E-2</v>
      </c>
      <c r="Q8" s="301"/>
    </row>
    <row r="9" spans="1:17">
      <c r="A9" s="104" t="str">
        <f>Summary!A9</f>
        <v>012015</v>
      </c>
      <c r="B9" s="3" t="str">
        <f>Summary!B9</f>
        <v>Austin</v>
      </c>
      <c r="C9" s="6">
        <f>'Basic Allotment'!M9</f>
        <v>51550614.68092604</v>
      </c>
      <c r="D9" s="6">
        <f>SUMIF('Contact Hours'!N:N, A9, 'Contact Hours'!V:V)</f>
        <v>54510123.077254921</v>
      </c>
      <c r="E9" s="6">
        <f t="shared" si="0"/>
        <v>106060737.75818096</v>
      </c>
      <c r="F9" s="289"/>
      <c r="G9" s="6">
        <f>'Local Tax'!H9</f>
        <v>184969170.38539553</v>
      </c>
      <c r="H9" s="7">
        <f>Tuition!G9</f>
        <v>81260942.39614597</v>
      </c>
      <c r="I9" s="7">
        <f t="shared" si="1"/>
        <v>266230112.7815415</v>
      </c>
      <c r="J9" s="289"/>
      <c r="K9" s="119">
        <f t="shared" si="2"/>
        <v>0</v>
      </c>
      <c r="L9" s="119">
        <v>0</v>
      </c>
      <c r="M9" s="323">
        <f t="shared" si="3"/>
        <v>0</v>
      </c>
      <c r="N9" s="308" t="str">
        <f t="shared" si="4"/>
        <v/>
      </c>
      <c r="Q9" s="301"/>
    </row>
    <row r="10" spans="1:17">
      <c r="A10" s="99" t="str">
        <f>Summary!A10</f>
        <v>003549</v>
      </c>
      <c r="B10" s="100" t="str">
        <f>Summary!B10</f>
        <v>Blinn</v>
      </c>
      <c r="C10" s="102">
        <f>'Basic Allotment'!M10</f>
        <v>23988309.851504825</v>
      </c>
      <c r="D10" s="102">
        <f>SUMIF('Contact Hours'!N:N, A10, 'Contact Hours'!V:V)</f>
        <v>21557414.306450468</v>
      </c>
      <c r="E10" s="102">
        <f t="shared" si="0"/>
        <v>45545724.157955289</v>
      </c>
      <c r="F10" s="289"/>
      <c r="G10" s="102">
        <f>'Local Tax'!H10</f>
        <v>2927199.5249406178</v>
      </c>
      <c r="H10" s="102">
        <f>Tuition!G10</f>
        <v>45513339.830813259</v>
      </c>
      <c r="I10" s="102">
        <f t="shared" si="1"/>
        <v>48440539.355753876</v>
      </c>
      <c r="J10" s="289"/>
      <c r="K10" s="118">
        <f t="shared" si="2"/>
        <v>0</v>
      </c>
      <c r="L10" s="118">
        <v>542110.66567694396</v>
      </c>
      <c r="M10" s="324">
        <f t="shared" si="3"/>
        <v>-542110.66567694396</v>
      </c>
      <c r="N10" s="307">
        <f t="shared" si="4"/>
        <v>-1</v>
      </c>
      <c r="Q10" s="301"/>
    </row>
    <row r="11" spans="1:17">
      <c r="A11" s="104" t="str">
        <f>Summary!A11</f>
        <v>007857</v>
      </c>
      <c r="B11" s="3" t="str">
        <f>Summary!B11</f>
        <v>Brazosport</v>
      </c>
      <c r="C11" s="6">
        <f>'Basic Allotment'!M11</f>
        <v>6606837.773353626</v>
      </c>
      <c r="D11" s="6">
        <f>SUMIF('Contact Hours'!N:N, A11, 'Contact Hours'!V:V)</f>
        <v>4450615.222180442</v>
      </c>
      <c r="E11" s="6">
        <f t="shared" si="0"/>
        <v>11057452.995534068</v>
      </c>
      <c r="F11" s="289"/>
      <c r="G11" s="6">
        <f>'Local Tax'!H11</f>
        <v>6476281.1555891242</v>
      </c>
      <c r="H11" s="7">
        <f>Tuition!G11</f>
        <v>7595516.1212351285</v>
      </c>
      <c r="I11" s="7">
        <f t="shared" si="1"/>
        <v>14071797.276824253</v>
      </c>
      <c r="J11" s="289"/>
      <c r="K11" s="119">
        <f t="shared" si="2"/>
        <v>0</v>
      </c>
      <c r="L11" s="119">
        <v>0</v>
      </c>
      <c r="M11" s="323">
        <f t="shared" si="3"/>
        <v>0</v>
      </c>
      <c r="N11" s="308" t="str">
        <f t="shared" si="4"/>
        <v/>
      </c>
      <c r="Q11" s="301"/>
    </row>
    <row r="12" spans="1:17">
      <c r="A12" s="99" t="str">
        <f>Summary!A12</f>
        <v>004003</v>
      </c>
      <c r="B12" s="100" t="str">
        <f>Summary!B12</f>
        <v>Central Texas</v>
      </c>
      <c r="C12" s="102">
        <f>'Basic Allotment'!M12</f>
        <v>13181165.397288525</v>
      </c>
      <c r="D12" s="102">
        <f>SUMIF('Contact Hours'!N:N, A12, 'Contact Hours'!V:V)</f>
        <v>12681856.763982957</v>
      </c>
      <c r="E12" s="102">
        <f t="shared" si="0"/>
        <v>25863022.161271483</v>
      </c>
      <c r="F12" s="289"/>
      <c r="G12" s="102">
        <f>'Local Tax'!H12</f>
        <v>8570367.2727272734</v>
      </c>
      <c r="H12" s="102">
        <f>Tuition!G12</f>
        <v>18572081.254127331</v>
      </c>
      <c r="I12" s="102">
        <f t="shared" si="1"/>
        <v>27142448.526854604</v>
      </c>
      <c r="J12" s="289"/>
      <c r="K12" s="118">
        <f t="shared" si="2"/>
        <v>0</v>
      </c>
      <c r="L12" s="118">
        <v>0</v>
      </c>
      <c r="M12" s="324">
        <f t="shared" si="3"/>
        <v>0</v>
      </c>
      <c r="N12" s="307" t="str">
        <f t="shared" si="4"/>
        <v/>
      </c>
      <c r="Q12" s="301"/>
    </row>
    <row r="13" spans="1:17">
      <c r="A13" s="104" t="str">
        <f>Summary!A13</f>
        <v>003553</v>
      </c>
      <c r="B13" s="3" t="str">
        <f>Summary!B13</f>
        <v>Cisco</v>
      </c>
      <c r="C13" s="6">
        <f>'Basic Allotment'!M13</f>
        <v>6118459.4135760041</v>
      </c>
      <c r="D13" s="6">
        <f>SUMIF('Contact Hours'!N:N, A13, 'Contact Hours'!V:V)</f>
        <v>4741311.7361164885</v>
      </c>
      <c r="E13" s="6">
        <f t="shared" si="0"/>
        <v>10859771.149692493</v>
      </c>
      <c r="F13" s="289"/>
      <c r="G13" s="6">
        <f>'Local Tax'!H13</f>
        <v>377303.89908256882</v>
      </c>
      <c r="H13" s="7">
        <f>Tuition!G13</f>
        <v>6321495.237245718</v>
      </c>
      <c r="I13" s="7">
        <f t="shared" si="1"/>
        <v>6698799.1363282865</v>
      </c>
      <c r="J13" s="289"/>
      <c r="K13" s="119">
        <f t="shared" si="2"/>
        <v>4160972.0133642061</v>
      </c>
      <c r="L13" s="119">
        <v>3739905.2201632597</v>
      </c>
      <c r="M13" s="323">
        <f t="shared" si="3"/>
        <v>421066.79320094641</v>
      </c>
      <c r="N13" s="308">
        <f t="shared" si="4"/>
        <v>0.11258755728108141</v>
      </c>
      <c r="Q13" s="301"/>
    </row>
    <row r="14" spans="1:17">
      <c r="A14" s="99" t="str">
        <f>Summary!A14</f>
        <v>003554</v>
      </c>
      <c r="B14" s="100" t="str">
        <f>Summary!B14</f>
        <v>Clarendon</v>
      </c>
      <c r="C14" s="102">
        <f>'Basic Allotment'!M14</f>
        <v>4744326.5798369357</v>
      </c>
      <c r="D14" s="102">
        <f>SUMIF('Contact Hours'!N:N, A14, 'Contact Hours'!V:V)</f>
        <v>2809795.0669463957</v>
      </c>
      <c r="E14" s="102">
        <f t="shared" si="0"/>
        <v>7554121.6467833314</v>
      </c>
      <c r="F14" s="289"/>
      <c r="G14" s="102">
        <f>'Local Tax'!H14</f>
        <v>160530.20792467633</v>
      </c>
      <c r="H14" s="102">
        <f>Tuition!G14</f>
        <v>3014450.7004252821</v>
      </c>
      <c r="I14" s="102">
        <f t="shared" si="1"/>
        <v>3174980.9083499582</v>
      </c>
      <c r="J14" s="289"/>
      <c r="K14" s="118">
        <f t="shared" si="2"/>
        <v>4379140.7384333732</v>
      </c>
      <c r="L14" s="118">
        <v>3754900.7904526396</v>
      </c>
      <c r="M14" s="324">
        <f t="shared" si="3"/>
        <v>624239.94798073359</v>
      </c>
      <c r="N14" s="307">
        <f t="shared" si="4"/>
        <v>0.16624672203536001</v>
      </c>
      <c r="Q14" s="301"/>
    </row>
    <row r="15" spans="1:17">
      <c r="A15" s="104" t="str">
        <f>Summary!A15</f>
        <v>003546</v>
      </c>
      <c r="B15" s="3" t="str">
        <f>Summary!B15</f>
        <v>Coastal Bend</v>
      </c>
      <c r="C15" s="6">
        <f>'Basic Allotment'!M15</f>
        <v>6804338.2112627225</v>
      </c>
      <c r="D15" s="6">
        <f>SUMIF('Contact Hours'!N:N, A15, 'Contact Hours'!V:V)</f>
        <v>5140997.2065789141</v>
      </c>
      <c r="E15" s="6">
        <f t="shared" si="0"/>
        <v>11945335.417841636</v>
      </c>
      <c r="F15" s="289"/>
      <c r="G15" s="6">
        <f>'Local Tax'!H15</f>
        <v>1522553.5298681152</v>
      </c>
      <c r="H15" s="7">
        <f>Tuition!G15</f>
        <v>6524569.953952766</v>
      </c>
      <c r="I15" s="7">
        <f t="shared" si="1"/>
        <v>8047123.4838208817</v>
      </c>
      <c r="J15" s="289"/>
      <c r="K15" s="119">
        <f t="shared" si="2"/>
        <v>3898211.9340207539</v>
      </c>
      <c r="L15" s="119">
        <v>4359390.0384911736</v>
      </c>
      <c r="M15" s="323">
        <f t="shared" si="3"/>
        <v>-461178.1044704197</v>
      </c>
      <c r="N15" s="308">
        <f t="shared" si="4"/>
        <v>-0.10578959450713381</v>
      </c>
      <c r="Q15" s="301"/>
    </row>
    <row r="16" spans="1:17">
      <c r="A16" s="99" t="str">
        <f>Summary!A16</f>
        <v>007096</v>
      </c>
      <c r="B16" s="100" t="str">
        <f>Summary!B16</f>
        <v>College of the Mainland</v>
      </c>
      <c r="C16" s="102">
        <f>'Basic Allotment'!M16</f>
        <v>8010314.2837989824</v>
      </c>
      <c r="D16" s="102">
        <f>SUMIF('Contact Hours'!N:N, A16, 'Contact Hours'!V:V)</f>
        <v>7343993.9724312481</v>
      </c>
      <c r="E16" s="102">
        <f t="shared" si="0"/>
        <v>15354308.256230231</v>
      </c>
      <c r="F16" s="289"/>
      <c r="G16" s="102">
        <f>'Local Tax'!H16</f>
        <v>8543627.188081935</v>
      </c>
      <c r="H16" s="102">
        <f>Tuition!G16</f>
        <v>10339072.262860948</v>
      </c>
      <c r="I16" s="102">
        <f t="shared" si="1"/>
        <v>18882699.450942881</v>
      </c>
      <c r="J16" s="289"/>
      <c r="K16" s="118">
        <f t="shared" si="2"/>
        <v>0</v>
      </c>
      <c r="L16" s="118">
        <v>0</v>
      </c>
      <c r="M16" s="324">
        <f t="shared" si="3"/>
        <v>0</v>
      </c>
      <c r="N16" s="307" t="str">
        <f t="shared" si="4"/>
        <v/>
      </c>
      <c r="Q16" s="301"/>
    </row>
    <row r="17" spans="1:17">
      <c r="A17" s="104" t="str">
        <f>Summary!A17</f>
        <v>023614</v>
      </c>
      <c r="B17" s="3" t="str">
        <f>Summary!B17</f>
        <v>Collin</v>
      </c>
      <c r="C17" s="6">
        <f>'Basic Allotment'!M17</f>
        <v>50806392.984546304</v>
      </c>
      <c r="D17" s="6">
        <f>SUMIF('Contact Hours'!N:N, A17, 'Contact Hours'!V:V)</f>
        <v>56381908.104473054</v>
      </c>
      <c r="E17" s="6">
        <f t="shared" si="0"/>
        <v>107188301.08901936</v>
      </c>
      <c r="F17" s="289"/>
      <c r="G17" s="6">
        <f>'Local Tax'!H17</f>
        <v>98963453.201970443</v>
      </c>
      <c r="H17" s="7">
        <f>Tuition!G17</f>
        <v>84191949.983186394</v>
      </c>
      <c r="I17" s="7">
        <f t="shared" si="1"/>
        <v>183155403.18515682</v>
      </c>
      <c r="J17" s="289"/>
      <c r="K17" s="119">
        <f t="shared" si="2"/>
        <v>0</v>
      </c>
      <c r="L17" s="119">
        <v>0</v>
      </c>
      <c r="M17" s="323">
        <f t="shared" si="3"/>
        <v>0</v>
      </c>
      <c r="N17" s="308" t="str">
        <f t="shared" si="4"/>
        <v/>
      </c>
      <c r="Q17" s="301"/>
    </row>
    <row r="18" spans="1:17">
      <c r="A18" s="99" t="str">
        <f>Summary!A18</f>
        <v>009331</v>
      </c>
      <c r="B18" s="100" t="str">
        <f>Summary!B18</f>
        <v>Dallas</v>
      </c>
      <c r="C18" s="102">
        <f>'Basic Allotment'!M18</f>
        <v>98140814.071846932</v>
      </c>
      <c r="D18" s="102">
        <f>SUMIF('Contact Hours'!N:N, A18, 'Contact Hours'!V:V)</f>
        <v>103299816.43569386</v>
      </c>
      <c r="E18" s="102">
        <f t="shared" si="0"/>
        <v>201440630.50754079</v>
      </c>
      <c r="F18" s="289"/>
      <c r="G18" s="102">
        <f>'Local Tax'!H18</f>
        <v>191001886.36363631</v>
      </c>
      <c r="H18" s="102">
        <f>Tuition!G18</f>
        <v>152947989.95236391</v>
      </c>
      <c r="I18" s="102">
        <f t="shared" si="1"/>
        <v>343949876.31600022</v>
      </c>
      <c r="J18" s="289"/>
      <c r="K18" s="118">
        <f t="shared" si="2"/>
        <v>0</v>
      </c>
      <c r="L18" s="118">
        <v>0</v>
      </c>
      <c r="M18" s="324">
        <f t="shared" si="3"/>
        <v>0</v>
      </c>
      <c r="N18" s="307" t="str">
        <f t="shared" si="4"/>
        <v/>
      </c>
      <c r="Q18" s="301"/>
    </row>
    <row r="19" spans="1:17">
      <c r="A19" s="104" t="str">
        <f>Summary!A19</f>
        <v>003563</v>
      </c>
      <c r="B19" s="3" t="str">
        <f>Summary!B19</f>
        <v>Del Mar</v>
      </c>
      <c r="C19" s="6">
        <f>'Basic Allotment'!M19</f>
        <v>15502484.045750007</v>
      </c>
      <c r="D19" s="6">
        <f>SUMIF('Contact Hours'!N:N, A19, 'Contact Hours'!V:V)</f>
        <v>18769545.966683492</v>
      </c>
      <c r="E19" s="6">
        <f t="shared" si="0"/>
        <v>34272030.012433499</v>
      </c>
      <c r="F19" s="289"/>
      <c r="G19" s="6">
        <f>'Local Tax'!H19</f>
        <v>18317951.687763713</v>
      </c>
      <c r="H19" s="7">
        <f>Tuition!G19</f>
        <v>23339203.17736388</v>
      </c>
      <c r="I19" s="7">
        <f t="shared" si="1"/>
        <v>41657154.865127593</v>
      </c>
      <c r="J19" s="289"/>
      <c r="K19" s="119">
        <f t="shared" si="2"/>
        <v>0</v>
      </c>
      <c r="L19" s="119">
        <v>0</v>
      </c>
      <c r="M19" s="323">
        <f t="shared" si="3"/>
        <v>0</v>
      </c>
      <c r="N19" s="308" t="str">
        <f t="shared" si="4"/>
        <v/>
      </c>
      <c r="Q19" s="301"/>
    </row>
    <row r="20" spans="1:17">
      <c r="A20" s="99" t="str">
        <f>Summary!A20</f>
        <v>010387</v>
      </c>
      <c r="B20" s="100" t="str">
        <f>Summary!B20</f>
        <v>El Paso</v>
      </c>
      <c r="C20" s="102">
        <f>'Basic Allotment'!M20</f>
        <v>32576609.130087309</v>
      </c>
      <c r="D20" s="102">
        <f>SUMIF('Contact Hours'!N:N, A20, 'Contact Hours'!V:V)</f>
        <v>32264076.660357736</v>
      </c>
      <c r="E20" s="102">
        <f t="shared" si="0"/>
        <v>64840685.790445045</v>
      </c>
      <c r="F20" s="289"/>
      <c r="G20" s="102">
        <f>'Local Tax'!H20</f>
        <v>30709875.972342264</v>
      </c>
      <c r="H20" s="102">
        <f>Tuition!G20</f>
        <v>47278191.607964627</v>
      </c>
      <c r="I20" s="102">
        <f t="shared" si="1"/>
        <v>77988067.580306888</v>
      </c>
      <c r="J20" s="289"/>
      <c r="K20" s="118">
        <f t="shared" si="2"/>
        <v>0</v>
      </c>
      <c r="L20" s="118">
        <v>0</v>
      </c>
      <c r="M20" s="324">
        <f t="shared" si="3"/>
        <v>0</v>
      </c>
      <c r="N20" s="307" t="str">
        <f t="shared" si="4"/>
        <v/>
      </c>
      <c r="Q20" s="301"/>
    </row>
    <row r="21" spans="1:17">
      <c r="A21" s="104" t="str">
        <f>Summary!A21</f>
        <v>003568</v>
      </c>
      <c r="B21" s="3" t="str">
        <f>Summary!B21</f>
        <v>Frank Phillips</v>
      </c>
      <c r="C21" s="6">
        <f>'Basic Allotment'!M21</f>
        <v>4926682.2992376583</v>
      </c>
      <c r="D21" s="6">
        <f>SUMIF('Contact Hours'!N:N, A21, 'Contact Hours'!V:V)</f>
        <v>3025972.0954833538</v>
      </c>
      <c r="E21" s="6">
        <f t="shared" si="0"/>
        <v>7952654.3947210126</v>
      </c>
      <c r="F21" s="289"/>
      <c r="G21" s="6">
        <f>'Local Tax'!H21</f>
        <v>672491.81818181823</v>
      </c>
      <c r="H21" s="7">
        <f>Tuition!G21</f>
        <v>3320535.3682684172</v>
      </c>
      <c r="I21" s="7">
        <f t="shared" si="1"/>
        <v>3993027.1864502355</v>
      </c>
      <c r="J21" s="289"/>
      <c r="K21" s="119">
        <f t="shared" si="2"/>
        <v>3959627.208270777</v>
      </c>
      <c r="L21" s="119">
        <v>3598953.3137707999</v>
      </c>
      <c r="M21" s="323">
        <f t="shared" si="3"/>
        <v>360673.89449997712</v>
      </c>
      <c r="N21" s="308">
        <f t="shared" si="4"/>
        <v>0.1002163304313835</v>
      </c>
      <c r="Q21" s="301"/>
    </row>
    <row r="22" spans="1:17">
      <c r="A22" s="99" t="str">
        <f>Summary!A22</f>
        <v>006662</v>
      </c>
      <c r="B22" s="100" t="str">
        <f>Summary!B22</f>
        <v>Galveston</v>
      </c>
      <c r="C22" s="102">
        <f>'Basic Allotment'!M22</f>
        <v>5575299.6579551697</v>
      </c>
      <c r="D22" s="102">
        <f>SUMIF('Contact Hours'!N:N, A22, 'Contact Hours'!V:V)</f>
        <v>4619305.0177415274</v>
      </c>
      <c r="E22" s="102">
        <f t="shared" si="0"/>
        <v>10194604.675696697</v>
      </c>
      <c r="F22" s="289"/>
      <c r="G22" s="102">
        <f>'Local Tax'!H22</f>
        <v>7134603.2258064505</v>
      </c>
      <c r="H22" s="102">
        <f>Tuition!G22</f>
        <v>4976541.7049710881</v>
      </c>
      <c r="I22" s="102">
        <f t="shared" si="1"/>
        <v>12111144.930777539</v>
      </c>
      <c r="J22" s="289"/>
      <c r="K22" s="118">
        <f t="shared" si="2"/>
        <v>0</v>
      </c>
      <c r="L22" s="118">
        <v>0</v>
      </c>
      <c r="M22" s="324">
        <f t="shared" si="3"/>
        <v>0</v>
      </c>
      <c r="N22" s="307" t="str">
        <f t="shared" si="4"/>
        <v/>
      </c>
      <c r="Q22" s="301"/>
    </row>
    <row r="23" spans="1:17">
      <c r="A23" s="104" t="str">
        <f>Summary!A23</f>
        <v>003570</v>
      </c>
      <c r="B23" s="3" t="str">
        <f>Summary!B23</f>
        <v>Grayson</v>
      </c>
      <c r="C23" s="6">
        <f>'Basic Allotment'!M23</f>
        <v>7298668.5751942704</v>
      </c>
      <c r="D23" s="6">
        <f>SUMIF('Contact Hours'!N:N, A23, 'Contact Hours'!V:V)</f>
        <v>6423740.5566033078</v>
      </c>
      <c r="E23" s="6">
        <f t="shared" si="0"/>
        <v>13722409.131797578</v>
      </c>
      <c r="F23" s="289"/>
      <c r="G23" s="6">
        <f>'Local Tax'!H23</f>
        <v>9722647.2602739725</v>
      </c>
      <c r="H23" s="7">
        <f>Tuition!G23</f>
        <v>9280008.48648615</v>
      </c>
      <c r="I23" s="7">
        <f t="shared" si="1"/>
        <v>19002655.746760122</v>
      </c>
      <c r="J23" s="289"/>
      <c r="K23" s="119">
        <f t="shared" si="2"/>
        <v>0</v>
      </c>
      <c r="L23" s="119">
        <v>0</v>
      </c>
      <c r="M23" s="323">
        <f t="shared" si="3"/>
        <v>0</v>
      </c>
      <c r="N23" s="308" t="str">
        <f t="shared" si="4"/>
        <v/>
      </c>
      <c r="Q23" s="301"/>
    </row>
    <row r="24" spans="1:17">
      <c r="A24" s="99" t="str">
        <f>Summary!A24</f>
        <v>003573</v>
      </c>
      <c r="B24" s="100" t="str">
        <f>Summary!B24</f>
        <v>Hill</v>
      </c>
      <c r="C24" s="102">
        <f>'Basic Allotment'!M24</f>
        <v>6810418.5505389879</v>
      </c>
      <c r="D24" s="102">
        <f>SUMIF('Contact Hours'!N:N, A24, 'Contact Hours'!V:V)</f>
        <v>6169118.968613741</v>
      </c>
      <c r="E24" s="102">
        <f t="shared" si="0"/>
        <v>12979537.519152729</v>
      </c>
      <c r="F24" s="289"/>
      <c r="G24" s="102">
        <f>'Local Tax'!H24</f>
        <v>1681434.161490683</v>
      </c>
      <c r="H24" s="102">
        <f>Tuition!G24</f>
        <v>7872697.5449255966</v>
      </c>
      <c r="I24" s="102">
        <f t="shared" si="1"/>
        <v>9554131.7064162791</v>
      </c>
      <c r="J24" s="289"/>
      <c r="K24" s="118">
        <f t="shared" si="2"/>
        <v>3425405.8127364498</v>
      </c>
      <c r="L24" s="118">
        <v>3126566.9833044084</v>
      </c>
      <c r="M24" s="324">
        <f t="shared" si="3"/>
        <v>298838.82943204138</v>
      </c>
      <c r="N24" s="307">
        <f t="shared" si="4"/>
        <v>9.5580498043961432E-2</v>
      </c>
      <c r="Q24" s="301"/>
    </row>
    <row r="25" spans="1:17">
      <c r="A25" s="104" t="str">
        <f>Summary!A25</f>
        <v>010633</v>
      </c>
      <c r="B25" s="3" t="str">
        <f>Summary!B25</f>
        <v>Houston</v>
      </c>
      <c r="C25" s="6">
        <f>'Basic Allotment'!M25</f>
        <v>75225480.672016755</v>
      </c>
      <c r="D25" s="6">
        <f>SUMIF('Contact Hours'!N:N, A25, 'Contact Hours'!V:V)</f>
        <v>74616830.542155564</v>
      </c>
      <c r="E25" s="6">
        <f t="shared" si="0"/>
        <v>149842311.2141723</v>
      </c>
      <c r="F25" s="289"/>
      <c r="G25" s="6">
        <f>'Local Tax'!H25</f>
        <v>132587608.88407367</v>
      </c>
      <c r="H25" s="7">
        <f>Tuition!G25</f>
        <v>115213054.52619836</v>
      </c>
      <c r="I25" s="7">
        <f t="shared" si="1"/>
        <v>247800663.41027203</v>
      </c>
      <c r="J25" s="289"/>
      <c r="K25" s="119">
        <f t="shared" si="2"/>
        <v>0</v>
      </c>
      <c r="L25" s="119">
        <v>0</v>
      </c>
      <c r="M25" s="323">
        <f t="shared" si="3"/>
        <v>0</v>
      </c>
      <c r="N25" s="308" t="str">
        <f t="shared" si="4"/>
        <v/>
      </c>
      <c r="Q25" s="301"/>
    </row>
    <row r="26" spans="1:17">
      <c r="A26" s="99" t="str">
        <f>Summary!A26</f>
        <v>003574</v>
      </c>
      <c r="B26" s="100" t="str">
        <f>Summary!B26</f>
        <v>Howard</v>
      </c>
      <c r="C26" s="102">
        <f>'Basic Allotment'!M26</f>
        <v>6927646.4080264289</v>
      </c>
      <c r="D26" s="102">
        <f>SUMIF('Contact Hours'!N:N, A26, 'Contact Hours'!V:V)</f>
        <v>5735020.8658825345</v>
      </c>
      <c r="E26" s="102">
        <f t="shared" si="0"/>
        <v>12662667.273908963</v>
      </c>
      <c r="F26" s="289"/>
      <c r="G26" s="102">
        <f>'Local Tax'!H26</f>
        <v>5418277.1317829462</v>
      </c>
      <c r="H26" s="102">
        <f>Tuition!G26</f>
        <v>7034667.4863099083</v>
      </c>
      <c r="I26" s="102">
        <f t="shared" si="1"/>
        <v>12452944.618092854</v>
      </c>
      <c r="J26" s="289"/>
      <c r="K26" s="118">
        <f>MAX(E26-I26, 0)</f>
        <v>209722.65581610985</v>
      </c>
      <c r="L26" s="118">
        <v>354784.28809890896</v>
      </c>
      <c r="M26" s="324">
        <f t="shared" si="3"/>
        <v>-145061.63228279911</v>
      </c>
      <c r="N26" s="307">
        <f t="shared" si="4"/>
        <v>-0.40887276339125234</v>
      </c>
      <c r="Q26" s="301"/>
    </row>
    <row r="27" spans="1:17">
      <c r="A27" s="104" t="str">
        <f>Summary!A27</f>
        <v>003580</v>
      </c>
      <c r="B27" s="3" t="str">
        <f>Summary!B27</f>
        <v>Kilgore</v>
      </c>
      <c r="C27" s="6">
        <f>'Basic Allotment'!M27</f>
        <v>9496408.2677810173</v>
      </c>
      <c r="D27" s="6">
        <f>SUMIF('Contact Hours'!N:N, A27, 'Contact Hours'!V:V)</f>
        <v>10172936.971873224</v>
      </c>
      <c r="E27" s="6">
        <f t="shared" si="0"/>
        <v>19669345.239654243</v>
      </c>
      <c r="F27" s="289"/>
      <c r="G27" s="6">
        <f>'Local Tax'!H27</f>
        <v>2499812.777777778</v>
      </c>
      <c r="H27" s="7">
        <f>Tuition!G27</f>
        <v>12791058.384848164</v>
      </c>
      <c r="I27" s="7">
        <f t="shared" si="1"/>
        <v>15290871.162625942</v>
      </c>
      <c r="J27" s="289"/>
      <c r="K27" s="119">
        <f t="shared" si="2"/>
        <v>4378474.0770283006</v>
      </c>
      <c r="L27" s="119">
        <v>4196979.3303624429</v>
      </c>
      <c r="M27" s="323">
        <f t="shared" si="3"/>
        <v>181494.74666585773</v>
      </c>
      <c r="N27" s="308">
        <f t="shared" si="4"/>
        <v>4.3244136408502207E-2</v>
      </c>
      <c r="Q27" s="301"/>
    </row>
    <row r="28" spans="1:17">
      <c r="A28" s="99" t="str">
        <f>Summary!A28</f>
        <v>003582</v>
      </c>
      <c r="B28" s="100" t="str">
        <f>Summary!B28</f>
        <v>Laredo</v>
      </c>
      <c r="C28" s="102">
        <f>'Basic Allotment'!M28</f>
        <v>13772895.977775788</v>
      </c>
      <c r="D28" s="102">
        <f>SUMIF('Contact Hours'!N:N, A28, 'Contact Hours'!V:V)</f>
        <v>15047154.699030472</v>
      </c>
      <c r="E28" s="102">
        <f t="shared" si="0"/>
        <v>28820050.67680626</v>
      </c>
      <c r="F28" s="289"/>
      <c r="G28" s="102">
        <f>'Local Tax'!H28</f>
        <v>10174356.182293614</v>
      </c>
      <c r="H28" s="102">
        <f>Tuition!G28</f>
        <v>19834270.137278523</v>
      </c>
      <c r="I28" s="102">
        <f t="shared" si="1"/>
        <v>30008626.319572136</v>
      </c>
      <c r="J28" s="289"/>
      <c r="K28" s="118">
        <f t="shared" si="2"/>
        <v>0</v>
      </c>
      <c r="L28" s="118">
        <v>0</v>
      </c>
      <c r="M28" s="324">
        <f t="shared" si="3"/>
        <v>0</v>
      </c>
      <c r="N28" s="307" t="str">
        <f t="shared" si="4"/>
        <v/>
      </c>
      <c r="Q28" s="301"/>
    </row>
    <row r="29" spans="1:17">
      <c r="A29" s="104" t="str">
        <f>Summary!A29</f>
        <v>003583</v>
      </c>
      <c r="B29" s="3" t="str">
        <f>Summary!B29</f>
        <v>Lee</v>
      </c>
      <c r="C29" s="6">
        <f>'Basic Allotment'!M29</f>
        <v>12510346.152719332</v>
      </c>
      <c r="D29" s="6">
        <f>SUMIF('Contact Hours'!N:N, A29, 'Contact Hours'!V:V)</f>
        <v>11863293.843215665</v>
      </c>
      <c r="E29" s="6">
        <f t="shared" si="0"/>
        <v>24373639.995934997</v>
      </c>
      <c r="F29" s="289"/>
      <c r="G29" s="6">
        <f>'Local Tax'!H29</f>
        <v>9312515.9018627889</v>
      </c>
      <c r="H29" s="7">
        <f>Tuition!G29</f>
        <v>17318171.442145415</v>
      </c>
      <c r="I29" s="7">
        <f t="shared" si="1"/>
        <v>26630687.344008204</v>
      </c>
      <c r="J29" s="289"/>
      <c r="K29" s="119">
        <f t="shared" si="2"/>
        <v>0</v>
      </c>
      <c r="L29" s="119">
        <v>0</v>
      </c>
      <c r="M29" s="323">
        <f t="shared" si="3"/>
        <v>0</v>
      </c>
      <c r="N29" s="308" t="str">
        <f t="shared" si="4"/>
        <v/>
      </c>
      <c r="Q29" s="301"/>
    </row>
    <row r="30" spans="1:17">
      <c r="A30" s="99" t="str">
        <f>Summary!A30</f>
        <v>011145</v>
      </c>
      <c r="B30" s="100" t="str">
        <f>Summary!B30</f>
        <v>Lone Star</v>
      </c>
      <c r="C30" s="102">
        <f>'Basic Allotment'!M30</f>
        <v>92781046.252586082</v>
      </c>
      <c r="D30" s="102">
        <f>SUMIF('Contact Hours'!N:N, A30, 'Contact Hours'!V:V)</f>
        <v>96351206.643428892</v>
      </c>
      <c r="E30" s="102">
        <f t="shared" si="0"/>
        <v>189132252.89601499</v>
      </c>
      <c r="F30" s="289"/>
      <c r="G30" s="102">
        <f>'Local Tax'!H30</f>
        <v>151283696.61835751</v>
      </c>
      <c r="H30" s="102">
        <f>Tuition!G30</f>
        <v>144279875.35200137</v>
      </c>
      <c r="I30" s="102">
        <f t="shared" si="1"/>
        <v>295563571.97035885</v>
      </c>
      <c r="J30" s="289"/>
      <c r="K30" s="118">
        <f t="shared" si="2"/>
        <v>0</v>
      </c>
      <c r="L30" s="118">
        <v>0</v>
      </c>
      <c r="M30" s="324">
        <f t="shared" si="3"/>
        <v>0</v>
      </c>
      <c r="N30" s="307" t="str">
        <f t="shared" si="4"/>
        <v/>
      </c>
      <c r="Q30" s="301"/>
    </row>
    <row r="31" spans="1:17">
      <c r="A31" s="104" t="str">
        <f>Summary!A31</f>
        <v>003590</v>
      </c>
      <c r="B31" s="3" t="str">
        <f>Summary!B31</f>
        <v>McLennan</v>
      </c>
      <c r="C31" s="6">
        <f>'Basic Allotment'!M31</f>
        <v>11053614.269345762</v>
      </c>
      <c r="D31" s="6">
        <f>SUMIF('Contact Hours'!N:N, A31, 'Contact Hours'!V:V)</f>
        <v>12185866.595480604</v>
      </c>
      <c r="E31" s="6">
        <f t="shared" si="0"/>
        <v>23239480.864826366</v>
      </c>
      <c r="F31" s="289"/>
      <c r="G31" s="6">
        <f>'Local Tax'!H31</f>
        <v>14152263.813229574</v>
      </c>
      <c r="H31" s="7">
        <f>Tuition!G31</f>
        <v>17741464.831284527</v>
      </c>
      <c r="I31" s="7">
        <f t="shared" si="1"/>
        <v>31893728.644514099</v>
      </c>
      <c r="J31" s="289"/>
      <c r="K31" s="119">
        <f t="shared" si="2"/>
        <v>0</v>
      </c>
      <c r="L31" s="119">
        <v>0</v>
      </c>
      <c r="M31" s="323">
        <f t="shared" si="3"/>
        <v>0</v>
      </c>
      <c r="N31" s="308" t="str">
        <f t="shared" si="4"/>
        <v/>
      </c>
      <c r="Q31" s="301"/>
    </row>
    <row r="32" spans="1:17">
      <c r="A32" s="99" t="str">
        <f>Summary!A32</f>
        <v>009797</v>
      </c>
      <c r="B32" s="100" t="str">
        <f>Summary!B32</f>
        <v>Midland</v>
      </c>
      <c r="C32" s="102">
        <f>'Basic Allotment'!M32</f>
        <v>7904154.766155621</v>
      </c>
      <c r="D32" s="102">
        <f>SUMIF('Contact Hours'!N:N, A32, 'Contact Hours'!V:V)</f>
        <v>7996211.5372687383</v>
      </c>
      <c r="E32" s="102">
        <f t="shared" si="0"/>
        <v>15900366.303424358</v>
      </c>
      <c r="F32" s="289"/>
      <c r="G32" s="102">
        <f>'Local Tax'!H32</f>
        <v>26557521.963824291</v>
      </c>
      <c r="H32" s="102">
        <f>Tuition!G32</f>
        <v>10565093.500644963</v>
      </c>
      <c r="I32" s="102">
        <f t="shared" si="1"/>
        <v>37122615.464469254</v>
      </c>
      <c r="J32" s="289"/>
      <c r="K32" s="118">
        <f t="shared" si="2"/>
        <v>0</v>
      </c>
      <c r="L32" s="118">
        <v>0</v>
      </c>
      <c r="M32" s="324">
        <f t="shared" si="3"/>
        <v>0</v>
      </c>
      <c r="N32" s="307" t="str">
        <f t="shared" si="4"/>
        <v/>
      </c>
      <c r="Q32" s="301"/>
    </row>
    <row r="33" spans="1:17">
      <c r="A33" s="104" t="str">
        <f>Summary!A33</f>
        <v>003593</v>
      </c>
      <c r="B33" s="3" t="str">
        <f>Summary!B33</f>
        <v>Navarro</v>
      </c>
      <c r="C33" s="6">
        <f>'Basic Allotment'!M33</f>
        <v>9769800.3711824827</v>
      </c>
      <c r="D33" s="6">
        <f>SUMIF('Contact Hours'!N:N, A33, 'Contact Hours'!V:V)</f>
        <v>10973837.367067249</v>
      </c>
      <c r="E33" s="6">
        <f t="shared" si="0"/>
        <v>20743637.738249734</v>
      </c>
      <c r="F33" s="289"/>
      <c r="G33" s="6">
        <f>'Local Tax'!H33</f>
        <v>3426465.104166667</v>
      </c>
      <c r="H33" s="7">
        <f>Tuition!G33</f>
        <v>13928017.327940891</v>
      </c>
      <c r="I33" s="7">
        <f t="shared" si="1"/>
        <v>17354482.432107557</v>
      </c>
      <c r="J33" s="289"/>
      <c r="K33" s="119">
        <f t="shared" si="2"/>
        <v>3389155.3061421774</v>
      </c>
      <c r="L33" s="119">
        <v>3517614.1161212046</v>
      </c>
      <c r="M33" s="323">
        <f t="shared" si="3"/>
        <v>-128458.80997902714</v>
      </c>
      <c r="N33" s="308">
        <f t="shared" si="4"/>
        <v>-3.65187327939984E-2</v>
      </c>
      <c r="Q33" s="301"/>
    </row>
    <row r="34" spans="1:17">
      <c r="A34" s="99" t="str">
        <f>Summary!A34</f>
        <v>003558</v>
      </c>
      <c r="B34" s="100" t="str">
        <f>Summary!B34</f>
        <v>North Central</v>
      </c>
      <c r="C34" s="102">
        <f>'Basic Allotment'!M34</f>
        <v>10650428.845936451</v>
      </c>
      <c r="D34" s="102">
        <f>SUMIF('Contact Hours'!N:N, A34, 'Contact Hours'!V:V)</f>
        <v>10828306.377938945</v>
      </c>
      <c r="E34" s="102">
        <f t="shared" si="0"/>
        <v>21478735.223875396</v>
      </c>
      <c r="F34" s="289"/>
      <c r="G34" s="102">
        <f>'Local Tax'!H34</f>
        <v>2858826.1851015803</v>
      </c>
      <c r="H34" s="102">
        <f>Tuition!G34</f>
        <v>17443594.37681973</v>
      </c>
      <c r="I34" s="102">
        <f t="shared" si="1"/>
        <v>20302420.56192131</v>
      </c>
      <c r="J34" s="289"/>
      <c r="K34" s="118">
        <f t="shared" si="2"/>
        <v>1176314.6619540863</v>
      </c>
      <c r="L34" s="118">
        <v>1362434.0806166418</v>
      </c>
      <c r="M34" s="324">
        <f t="shared" si="3"/>
        <v>-186119.41866255552</v>
      </c>
      <c r="N34" s="307">
        <f t="shared" si="4"/>
        <v>-0.13660801745235066</v>
      </c>
      <c r="Q34" s="301"/>
    </row>
    <row r="35" spans="1:17">
      <c r="A35" s="104" t="str">
        <f>Summary!A35</f>
        <v>023154</v>
      </c>
      <c r="B35" s="3" t="str">
        <f>Summary!B35</f>
        <v>Northeast Texas</v>
      </c>
      <c r="C35" s="6">
        <f>'Basic Allotment'!M35</f>
        <v>6487222.0336461421</v>
      </c>
      <c r="D35" s="6">
        <f>SUMIF('Contact Hours'!N:N, A35, 'Contact Hours'!V:V)</f>
        <v>4925525.8203676743</v>
      </c>
      <c r="E35" s="6">
        <f t="shared" si="0"/>
        <v>11412747.854013816</v>
      </c>
      <c r="F35" s="289"/>
      <c r="G35" s="6">
        <f>'Local Tax'!H35</f>
        <v>2899264.5454545459</v>
      </c>
      <c r="H35" s="7">
        <f>Tuition!G35</f>
        <v>6719493.0385587988</v>
      </c>
      <c r="I35" s="7">
        <f t="shared" si="1"/>
        <v>9618757.5840133447</v>
      </c>
      <c r="J35" s="289"/>
      <c r="K35" s="119">
        <f t="shared" si="2"/>
        <v>1793990.2700004708</v>
      </c>
      <c r="L35" s="119">
        <v>1711753.434403915</v>
      </c>
      <c r="M35" s="323">
        <f t="shared" si="3"/>
        <v>82236.835596555844</v>
      </c>
      <c r="N35" s="308">
        <f t="shared" si="4"/>
        <v>4.8042453979473529E-2</v>
      </c>
      <c r="Q35" s="301"/>
    </row>
    <row r="36" spans="1:17">
      <c r="A36" s="99" t="str">
        <f>Summary!A36</f>
        <v>003596</v>
      </c>
      <c r="B36" s="100" t="str">
        <f>Summary!B36</f>
        <v>Odessa</v>
      </c>
      <c r="C36" s="102">
        <f>'Basic Allotment'!M36</f>
        <v>12678165.774575414</v>
      </c>
      <c r="D36" s="102">
        <f>SUMIF('Contact Hours'!N:N, A36, 'Contact Hours'!V:V)</f>
        <v>12735733.908670675</v>
      </c>
      <c r="E36" s="102">
        <f t="shared" si="0"/>
        <v>25413899.683246091</v>
      </c>
      <c r="F36" s="289"/>
      <c r="G36" s="102">
        <f>'Local Tax'!H36</f>
        <v>9904279.2661619112</v>
      </c>
      <c r="H36" s="102">
        <f>Tuition!G36</f>
        <v>16940195.812377416</v>
      </c>
      <c r="I36" s="102">
        <f t="shared" si="1"/>
        <v>26844475.078539327</v>
      </c>
      <c r="J36" s="289"/>
      <c r="K36" s="118">
        <f t="shared" si="2"/>
        <v>0</v>
      </c>
      <c r="L36" s="118">
        <v>0</v>
      </c>
      <c r="M36" s="324">
        <f t="shared" si="3"/>
        <v>0</v>
      </c>
      <c r="N36" s="307" t="str">
        <f t="shared" si="4"/>
        <v/>
      </c>
      <c r="Q36" s="301"/>
    </row>
    <row r="37" spans="1:17">
      <c r="A37" s="104" t="str">
        <f>Summary!A37</f>
        <v>003600</v>
      </c>
      <c r="B37" s="3" t="str">
        <f>Summary!B37</f>
        <v>Panola</v>
      </c>
      <c r="C37" s="6">
        <f>'Basic Allotment'!M37</f>
        <v>5580718.2720791539</v>
      </c>
      <c r="D37" s="6">
        <f>SUMIF('Contact Hours'!N:N, A37, 'Contact Hours'!V:V)</f>
        <v>4539011.8199838297</v>
      </c>
      <c r="E37" s="6">
        <f t="shared" ref="E37:E54" si="5">SUM(C37:D37)</f>
        <v>10119730.092062984</v>
      </c>
      <c r="F37" s="289"/>
      <c r="G37" s="6">
        <f>'Local Tax'!H37</f>
        <v>3628526.0736196321</v>
      </c>
      <c r="H37" s="7">
        <f>Tuition!G37</f>
        <v>5350055.501485182</v>
      </c>
      <c r="I37" s="7">
        <f t="shared" ref="I37:I54" si="6">SUM(G37:H37)</f>
        <v>8978581.575104814</v>
      </c>
      <c r="J37" s="289"/>
      <c r="K37" s="119">
        <f t="shared" ref="K37:K54" si="7">MAX(E37-I37, 0)</f>
        <v>1141148.5169581696</v>
      </c>
      <c r="L37" s="119">
        <v>1345196.4755253894</v>
      </c>
      <c r="M37" s="323">
        <f t="shared" ref="M37:M54" si="8">K37-L37</f>
        <v>-204047.95856721979</v>
      </c>
      <c r="N37" s="308">
        <f t="shared" si="4"/>
        <v>-0.15168636127114843</v>
      </c>
      <c r="Q37" s="301"/>
    </row>
    <row r="38" spans="1:17">
      <c r="A38" s="99" t="str">
        <f>Summary!A38</f>
        <v>003601</v>
      </c>
      <c r="B38" s="100" t="str">
        <f>Summary!B38</f>
        <v>Paris</v>
      </c>
      <c r="C38" s="102">
        <f>'Basic Allotment'!M38</f>
        <v>7660956.096790568</v>
      </c>
      <c r="D38" s="102">
        <f>SUMIF('Contact Hours'!N:N, A38, 'Contact Hours'!V:V)</f>
        <v>7371247.254795745</v>
      </c>
      <c r="E38" s="102">
        <f t="shared" si="5"/>
        <v>15032203.351586312</v>
      </c>
      <c r="F38" s="289"/>
      <c r="G38" s="102">
        <f>'Local Tax'!H38</f>
        <v>2957688.7323943665</v>
      </c>
      <c r="H38" s="102">
        <f>Tuition!G38</f>
        <v>9249355.8265757225</v>
      </c>
      <c r="I38" s="102">
        <f t="shared" si="6"/>
        <v>12207044.55897009</v>
      </c>
      <c r="J38" s="289"/>
      <c r="K38" s="118">
        <f t="shared" si="7"/>
        <v>2825158.7926162221</v>
      </c>
      <c r="L38" s="118">
        <v>2443701.8008777853</v>
      </c>
      <c r="M38" s="324">
        <f t="shared" si="8"/>
        <v>381456.99173843674</v>
      </c>
      <c r="N38" s="307">
        <f t="shared" si="4"/>
        <v>0.15609801146826352</v>
      </c>
      <c r="Q38" s="301"/>
    </row>
    <row r="39" spans="1:17">
      <c r="A39" s="104" t="str">
        <f>Summary!A39</f>
        <v>003603</v>
      </c>
      <c r="B39" s="3" t="str">
        <f>Summary!B39</f>
        <v>Ranger</v>
      </c>
      <c r="C39" s="6">
        <f>'Basic Allotment'!M39</f>
        <v>5173435.5173325287</v>
      </c>
      <c r="D39" s="6">
        <f>SUMIF('Contact Hours'!N:N, A39, 'Contact Hours'!V:V)</f>
        <v>3517510.3897253843</v>
      </c>
      <c r="E39" s="6">
        <f t="shared" si="5"/>
        <v>8690945.907057913</v>
      </c>
      <c r="F39" s="289"/>
      <c r="G39" s="6">
        <f>'Local Tax'!H39</f>
        <v>105026.91366655016</v>
      </c>
      <c r="H39" s="7">
        <f>Tuition!G39</f>
        <v>4535338.0829163212</v>
      </c>
      <c r="I39" s="7">
        <f t="shared" si="6"/>
        <v>4640364.9965828713</v>
      </c>
      <c r="J39" s="289"/>
      <c r="K39" s="119">
        <f t="shared" si="7"/>
        <v>4050580.9104750417</v>
      </c>
      <c r="L39" s="119">
        <v>3917705.8878367422</v>
      </c>
      <c r="M39" s="323">
        <f t="shared" si="8"/>
        <v>132875.0226382995</v>
      </c>
      <c r="N39" s="308">
        <f t="shared" si="4"/>
        <v>3.391653851577657E-2</v>
      </c>
      <c r="Q39" s="301"/>
    </row>
    <row r="40" spans="1:17">
      <c r="A40" s="99" t="str">
        <f>Summary!A40</f>
        <v>029137</v>
      </c>
      <c r="B40" s="100" t="str">
        <f>Summary!B40</f>
        <v>San Jacinto</v>
      </c>
      <c r="C40" s="102">
        <f>'Basic Allotment'!M40</f>
        <v>42537250.240430474</v>
      </c>
      <c r="D40" s="102">
        <f>SUMIF('Contact Hours'!N:N, A40, 'Contact Hours'!V:V)</f>
        <v>43686839.248987943</v>
      </c>
      <c r="E40" s="102">
        <f t="shared" si="5"/>
        <v>86224089.489418417</v>
      </c>
      <c r="F40" s="289"/>
      <c r="G40" s="102">
        <f>'Local Tax'!H40</f>
        <v>41570374.487004101</v>
      </c>
      <c r="H40" s="102">
        <f>Tuition!G40</f>
        <v>70207029.074236259</v>
      </c>
      <c r="I40" s="102">
        <f t="shared" si="6"/>
        <v>111777403.56124036</v>
      </c>
      <c r="J40" s="289"/>
      <c r="K40" s="118">
        <f t="shared" si="7"/>
        <v>0</v>
      </c>
      <c r="L40" s="118">
        <v>0</v>
      </c>
      <c r="M40" s="324">
        <f t="shared" si="8"/>
        <v>0</v>
      </c>
      <c r="N40" s="307" t="str">
        <f t="shared" si="4"/>
        <v/>
      </c>
      <c r="Q40" s="301"/>
    </row>
    <row r="41" spans="1:17">
      <c r="A41" s="104" t="str">
        <f>Summary!A41</f>
        <v>003611</v>
      </c>
      <c r="B41" s="3" t="str">
        <f>Summary!B41</f>
        <v>South Plains</v>
      </c>
      <c r="C41" s="6">
        <f>'Basic Allotment'!M41</f>
        <v>13908756.902892223</v>
      </c>
      <c r="D41" s="6">
        <f>SUMIF('Contact Hours'!N:N, A41, 'Contact Hours'!V:V)</f>
        <v>14455140.019993512</v>
      </c>
      <c r="E41" s="6">
        <f t="shared" si="5"/>
        <v>28363896.922885735</v>
      </c>
      <c r="F41" s="289"/>
      <c r="G41" s="6">
        <f>'Local Tax'!H41</f>
        <v>1890155.0196850393</v>
      </c>
      <c r="H41" s="7">
        <f>Tuition!G41</f>
        <v>19908254.766140737</v>
      </c>
      <c r="I41" s="7">
        <f t="shared" si="6"/>
        <v>21798409.785825774</v>
      </c>
      <c r="J41" s="289"/>
      <c r="K41" s="119">
        <f t="shared" si="7"/>
        <v>6565487.1370599605</v>
      </c>
      <c r="L41" s="119">
        <v>5825679.4660013355</v>
      </c>
      <c r="M41" s="323">
        <f t="shared" si="8"/>
        <v>739807.67105862498</v>
      </c>
      <c r="N41" s="308">
        <f t="shared" si="4"/>
        <v>0.12699079573054825</v>
      </c>
      <c r="Q41" s="301"/>
    </row>
    <row r="42" spans="1:17">
      <c r="A42" s="99" t="str">
        <f>Summary!A42</f>
        <v>031034</v>
      </c>
      <c r="B42" s="100" t="str">
        <f>Summary!B42</f>
        <v>South Texas</v>
      </c>
      <c r="C42" s="102">
        <f>'Basic Allotment'!M42</f>
        <v>38482281.234196901</v>
      </c>
      <c r="D42" s="102">
        <f>SUMIF('Contact Hours'!N:N, A42, 'Contact Hours'!V:V)</f>
        <v>41321369.324753731</v>
      </c>
      <c r="E42" s="102">
        <f t="shared" si="5"/>
        <v>79803650.558950633</v>
      </c>
      <c r="F42" s="289"/>
      <c r="G42" s="102">
        <f>'Local Tax'!H42</f>
        <v>27135021.446862996</v>
      </c>
      <c r="H42" s="102">
        <f>Tuition!G42</f>
        <v>54450743.719884902</v>
      </c>
      <c r="I42" s="102">
        <f t="shared" si="6"/>
        <v>81585765.166747898</v>
      </c>
      <c r="J42" s="289"/>
      <c r="K42" s="118">
        <f t="shared" si="7"/>
        <v>0</v>
      </c>
      <c r="L42" s="118">
        <v>0</v>
      </c>
      <c r="M42" s="324">
        <f t="shared" si="8"/>
        <v>0</v>
      </c>
      <c r="N42" s="307" t="str">
        <f t="shared" si="4"/>
        <v/>
      </c>
      <c r="Q42" s="301"/>
    </row>
    <row r="43" spans="1:17">
      <c r="A43" s="104" t="str">
        <f>Summary!A43</f>
        <v>003614</v>
      </c>
      <c r="B43" s="3" t="str">
        <f>Summary!B43</f>
        <v>Southwest Texas</v>
      </c>
      <c r="C43" s="6">
        <f>'Basic Allotment'!M43</f>
        <v>9460745.3732632082</v>
      </c>
      <c r="D43" s="6">
        <f>SUMIF('Contact Hours'!N:N, A43, 'Contact Hours'!V:V)</f>
        <v>9651263.0041226745</v>
      </c>
      <c r="E43" s="6">
        <f t="shared" si="5"/>
        <v>19112008.377385885</v>
      </c>
      <c r="F43" s="289"/>
      <c r="G43" s="6">
        <f>'Local Tax'!H43</f>
        <v>2631456.3953488371</v>
      </c>
      <c r="H43" s="7">
        <f>Tuition!G43</f>
        <v>11915163.088140927</v>
      </c>
      <c r="I43" s="7">
        <f t="shared" si="6"/>
        <v>14546619.483489765</v>
      </c>
      <c r="J43" s="289"/>
      <c r="K43" s="119">
        <f t="shared" si="7"/>
        <v>4565388.8938961197</v>
      </c>
      <c r="L43" s="119">
        <v>4162825.9407053962</v>
      </c>
      <c r="M43" s="323">
        <f t="shared" si="8"/>
        <v>402562.95319072343</v>
      </c>
      <c r="N43" s="308">
        <f t="shared" si="4"/>
        <v>9.6704248249809985E-2</v>
      </c>
      <c r="Q43" s="301"/>
    </row>
    <row r="44" spans="1:17">
      <c r="A44" s="99" t="str">
        <f>Summary!A44</f>
        <v>003626</v>
      </c>
      <c r="B44" s="100" t="str">
        <f>Summary!B44</f>
        <v>Tarrant</v>
      </c>
      <c r="C44" s="102">
        <f>'Basic Allotment'!M44</f>
        <v>61796311.940684326</v>
      </c>
      <c r="D44" s="102">
        <f>SUMIF('Contact Hours'!N:N, A44, 'Contact Hours'!V:V)</f>
        <v>60528845.963927962</v>
      </c>
      <c r="E44" s="102">
        <f t="shared" si="5"/>
        <v>122325157.90461229</v>
      </c>
      <c r="F44" s="289"/>
      <c r="G44" s="102">
        <f>'Local Tax'!H44</f>
        <v>141226091.80035654</v>
      </c>
      <c r="H44" s="102">
        <f>Tuition!G44</f>
        <v>96481606.359158367</v>
      </c>
      <c r="I44" s="102">
        <f t="shared" si="6"/>
        <v>237707698.1595149</v>
      </c>
      <c r="J44" s="289"/>
      <c r="K44" s="118">
        <f t="shared" si="7"/>
        <v>0</v>
      </c>
      <c r="L44" s="118">
        <v>0</v>
      </c>
      <c r="M44" s="324">
        <f t="shared" si="8"/>
        <v>0</v>
      </c>
      <c r="N44" s="307" t="str">
        <f t="shared" si="4"/>
        <v/>
      </c>
      <c r="Q44" s="301"/>
    </row>
    <row r="45" spans="1:17">
      <c r="A45" s="104" t="str">
        <f>Summary!A45</f>
        <v>003627</v>
      </c>
      <c r="B45" s="3" t="str">
        <f>Summary!B45</f>
        <v>Temple</v>
      </c>
      <c r="C45" s="6">
        <f>'Basic Allotment'!M45</f>
        <v>8403549.8066007029</v>
      </c>
      <c r="D45" s="6">
        <f>SUMIF('Contact Hours'!N:N, A45, 'Contact Hours'!V:V)</f>
        <v>7661581.2017655848</v>
      </c>
      <c r="E45" s="6">
        <f t="shared" si="5"/>
        <v>16065131.008366287</v>
      </c>
      <c r="F45" s="289"/>
      <c r="G45" s="6">
        <f>'Local Tax'!H45</f>
        <v>4689584.5314824004</v>
      </c>
      <c r="H45" s="7">
        <f>Tuition!G45</f>
        <v>10894543.032846432</v>
      </c>
      <c r="I45" s="7">
        <f t="shared" si="6"/>
        <v>15584127.564328833</v>
      </c>
      <c r="J45" s="289"/>
      <c r="K45" s="119">
        <f t="shared" si="7"/>
        <v>481003.4440374542</v>
      </c>
      <c r="L45" s="119">
        <v>770753.31431342475</v>
      </c>
      <c r="M45" s="323">
        <f t="shared" si="8"/>
        <v>-289749.87027597055</v>
      </c>
      <c r="N45" s="308">
        <f t="shared" si="4"/>
        <v>-0.37593074839266216</v>
      </c>
      <c r="Q45" s="301"/>
    </row>
    <row r="46" spans="1:17">
      <c r="A46" s="99" t="str">
        <f>Summary!A46</f>
        <v>003628</v>
      </c>
      <c r="B46" s="100" t="str">
        <f>Summary!B46</f>
        <v>Texarkana</v>
      </c>
      <c r="C46" s="102">
        <f>'Basic Allotment'!M46</f>
        <v>6658213.9985756325</v>
      </c>
      <c r="D46" s="102">
        <f>SUMIF('Contact Hours'!N:N, A46, 'Contact Hours'!V:V)</f>
        <v>6520854.991458104</v>
      </c>
      <c r="E46" s="102">
        <f t="shared" si="5"/>
        <v>13179068.990033736</v>
      </c>
      <c r="F46" s="289"/>
      <c r="G46" s="102">
        <f>'Local Tax'!H46</f>
        <v>3872452.5547445249</v>
      </c>
      <c r="H46" s="102">
        <f>Tuition!G46</f>
        <v>6617009.79869131</v>
      </c>
      <c r="I46" s="102">
        <f t="shared" si="6"/>
        <v>10489462.353435835</v>
      </c>
      <c r="J46" s="289"/>
      <c r="K46" s="118">
        <f t="shared" si="7"/>
        <v>2689606.6365979016</v>
      </c>
      <c r="L46" s="118">
        <v>1912247.5650823284</v>
      </c>
      <c r="M46" s="324">
        <f t="shared" si="8"/>
        <v>777359.07151557319</v>
      </c>
      <c r="N46" s="307">
        <f t="shared" si="4"/>
        <v>0.4065159165111058</v>
      </c>
      <c r="Q46" s="301"/>
    </row>
    <row r="47" spans="1:17">
      <c r="A47" s="104" t="str">
        <f>Summary!A47</f>
        <v>003643</v>
      </c>
      <c r="B47" s="3" t="str">
        <f>Summary!B47</f>
        <v>Texas Southmost</v>
      </c>
      <c r="C47" s="6">
        <f>'Basic Allotment'!M47</f>
        <v>10149859.372042453</v>
      </c>
      <c r="D47" s="6">
        <f>SUMIF('Contact Hours'!N:N, A47, 'Contact Hours'!V:V)</f>
        <v>9819858.0843621586</v>
      </c>
      <c r="E47" s="6">
        <f t="shared" si="5"/>
        <v>19969717.456404611</v>
      </c>
      <c r="F47" s="289"/>
      <c r="G47" s="6">
        <f>'Local Tax'!H47</f>
        <v>9902243.9834024906</v>
      </c>
      <c r="H47" s="7">
        <f>Tuition!G47</f>
        <v>13108113.282388855</v>
      </c>
      <c r="I47" s="7">
        <f t="shared" si="6"/>
        <v>23010357.265791345</v>
      </c>
      <c r="J47" s="289"/>
      <c r="K47" s="119">
        <f t="shared" si="7"/>
        <v>0</v>
      </c>
      <c r="L47" s="119">
        <v>0</v>
      </c>
      <c r="M47" s="323">
        <f t="shared" si="8"/>
        <v>0</v>
      </c>
      <c r="N47" s="308" t="str">
        <f t="shared" si="4"/>
        <v/>
      </c>
      <c r="Q47" s="301"/>
    </row>
    <row r="48" spans="1:17">
      <c r="A48" s="99" t="str">
        <f>Summary!A48</f>
        <v>003572</v>
      </c>
      <c r="B48" s="100" t="str">
        <f>Summary!B48</f>
        <v>Trinity Valley</v>
      </c>
      <c r="C48" s="102">
        <f>'Basic Allotment'!M48</f>
        <v>10428316.151957445</v>
      </c>
      <c r="D48" s="102">
        <f>SUMIF('Contact Hours'!N:N, A48, 'Contact Hours'!V:V)</f>
        <v>11592489.621214503</v>
      </c>
      <c r="E48" s="102">
        <f t="shared" si="5"/>
        <v>22020805.773171946</v>
      </c>
      <c r="F48" s="289"/>
      <c r="G48" s="102">
        <f>'Local Tax'!H48</f>
        <v>11400361.711711712</v>
      </c>
      <c r="H48" s="102">
        <f>Tuition!G48</f>
        <v>13495134.540430289</v>
      </c>
      <c r="I48" s="102">
        <f t="shared" si="6"/>
        <v>24895496.252142001</v>
      </c>
      <c r="J48" s="289"/>
      <c r="K48" s="118">
        <f t="shared" si="7"/>
        <v>0</v>
      </c>
      <c r="L48" s="118">
        <v>0</v>
      </c>
      <c r="M48" s="324">
        <f t="shared" si="8"/>
        <v>0</v>
      </c>
      <c r="N48" s="307" t="str">
        <f t="shared" si="4"/>
        <v/>
      </c>
      <c r="Q48" s="301"/>
    </row>
    <row r="49" spans="1:17">
      <c r="A49" s="104" t="str">
        <f>Summary!A49</f>
        <v>003648</v>
      </c>
      <c r="B49" s="3" t="str">
        <f>Summary!B49</f>
        <v>Tyler</v>
      </c>
      <c r="C49" s="6">
        <f>'Basic Allotment'!M49</f>
        <v>17625072.460833773</v>
      </c>
      <c r="D49" s="6">
        <f>SUMIF('Contact Hours'!N:N, A49, 'Contact Hours'!V:V)</f>
        <v>19516131.716249898</v>
      </c>
      <c r="E49" s="6">
        <f t="shared" si="5"/>
        <v>37141204.177083671</v>
      </c>
      <c r="F49" s="289"/>
      <c r="G49" s="6">
        <f>'Local Tax'!H49</f>
        <v>9701810.372340424</v>
      </c>
      <c r="H49" s="7">
        <f>Tuition!G49</f>
        <v>28004240.101588693</v>
      </c>
      <c r="I49" s="7">
        <f t="shared" si="6"/>
        <v>37706050.473929115</v>
      </c>
      <c r="J49" s="289"/>
      <c r="K49" s="119">
        <f t="shared" si="7"/>
        <v>0</v>
      </c>
      <c r="L49" s="119">
        <v>661617.79030881822</v>
      </c>
      <c r="M49" s="323">
        <f t="shared" si="8"/>
        <v>-661617.79030881822</v>
      </c>
      <c r="N49" s="308">
        <f t="shared" si="4"/>
        <v>-1</v>
      </c>
      <c r="Q49" s="301"/>
    </row>
    <row r="50" spans="1:17">
      <c r="A50" s="99" t="str">
        <f>Summary!A50</f>
        <v>010060</v>
      </c>
      <c r="B50" s="100" t="str">
        <f>Summary!B50</f>
        <v>Vernon</v>
      </c>
      <c r="C50" s="102">
        <f>'Basic Allotment'!M50</f>
        <v>5729358.3408556506</v>
      </c>
      <c r="D50" s="102">
        <f>SUMIF('Contact Hours'!N:N, A50, 'Contact Hours'!V:V)</f>
        <v>4064552.5389271011</v>
      </c>
      <c r="E50" s="102">
        <f t="shared" si="5"/>
        <v>9793910.8797827512</v>
      </c>
      <c r="F50" s="289"/>
      <c r="G50" s="102">
        <f>'Local Tax'!H50</f>
        <v>845810.18221068592</v>
      </c>
      <c r="H50" s="102">
        <f>Tuition!G50</f>
        <v>5193651.0972964279</v>
      </c>
      <c r="I50" s="102">
        <f t="shared" si="6"/>
        <v>6039461.2795071136</v>
      </c>
      <c r="J50" s="289"/>
      <c r="K50" s="118">
        <f t="shared" si="7"/>
        <v>3754449.6002756376</v>
      </c>
      <c r="L50" s="118">
        <v>3291701.1623162618</v>
      </c>
      <c r="M50" s="324">
        <f t="shared" si="8"/>
        <v>462748.43795937579</v>
      </c>
      <c r="N50" s="307">
        <f t="shared" si="4"/>
        <v>0.14058033069859688</v>
      </c>
      <c r="Q50" s="301"/>
    </row>
    <row r="51" spans="1:17">
      <c r="A51" s="104" t="str">
        <f>Summary!A51</f>
        <v>003662</v>
      </c>
      <c r="B51" s="3" t="str">
        <f>Summary!B51</f>
        <v>Victoria</v>
      </c>
      <c r="C51" s="6">
        <f>'Basic Allotment'!M51</f>
        <v>6187146.7914476125</v>
      </c>
      <c r="D51" s="6">
        <f>SUMIF('Contact Hours'!N:N, A51, 'Contact Hours'!V:V)</f>
        <v>4900928.2672579177</v>
      </c>
      <c r="E51" s="6">
        <f t="shared" si="5"/>
        <v>11088075.058705531</v>
      </c>
      <c r="F51" s="289"/>
      <c r="G51" s="6">
        <f>'Local Tax'!H51</f>
        <v>4857967.8174370965</v>
      </c>
      <c r="H51" s="7">
        <f>Tuition!G51</f>
        <v>6450953.047860506</v>
      </c>
      <c r="I51" s="7">
        <f t="shared" si="6"/>
        <v>11308920.865297602</v>
      </c>
      <c r="J51" s="289"/>
      <c r="K51" s="119">
        <f t="shared" si="7"/>
        <v>0</v>
      </c>
      <c r="L51" s="119">
        <v>0</v>
      </c>
      <c r="M51" s="323">
        <f t="shared" si="8"/>
        <v>0</v>
      </c>
      <c r="N51" s="308" t="str">
        <f t="shared" si="4"/>
        <v/>
      </c>
      <c r="Q51" s="301"/>
    </row>
    <row r="52" spans="1:17">
      <c r="A52" s="99" t="str">
        <f>Summary!A52</f>
        <v>003664</v>
      </c>
      <c r="B52" s="100" t="str">
        <f>Summary!B52</f>
        <v>Weatherford</v>
      </c>
      <c r="C52" s="102">
        <f>'Basic Allotment'!M52</f>
        <v>9101003.6917539239</v>
      </c>
      <c r="D52" s="102">
        <f>SUMIF('Contact Hours'!N:N, A52, 'Contact Hours'!V:V)</f>
        <v>11427733.767403603</v>
      </c>
      <c r="E52" s="102">
        <f t="shared" si="5"/>
        <v>20528737.459157526</v>
      </c>
      <c r="F52" s="289"/>
      <c r="G52" s="102">
        <f>'Local Tax'!H52</f>
        <v>12119999.528746465</v>
      </c>
      <c r="H52" s="102">
        <f>Tuition!G52</f>
        <v>12758049.441460986</v>
      </c>
      <c r="I52" s="102">
        <f t="shared" si="6"/>
        <v>24878048.970207453</v>
      </c>
      <c r="J52" s="289"/>
      <c r="K52" s="118">
        <f t="shared" si="7"/>
        <v>0</v>
      </c>
      <c r="L52" s="118">
        <v>0</v>
      </c>
      <c r="M52" s="324">
        <f t="shared" si="8"/>
        <v>0</v>
      </c>
      <c r="N52" s="307" t="str">
        <f t="shared" si="4"/>
        <v/>
      </c>
      <c r="Q52" s="301"/>
    </row>
    <row r="53" spans="1:17">
      <c r="A53" s="104" t="str">
        <f>Summary!A53</f>
        <v>009549</v>
      </c>
      <c r="B53" s="3" t="str">
        <f>Summary!B53</f>
        <v>Western Texas</v>
      </c>
      <c r="C53" s="6">
        <f>'Basic Allotment'!M53</f>
        <v>5036092.0099723535</v>
      </c>
      <c r="D53" s="6">
        <f>SUMIF('Contact Hours'!N:N, A53, 'Contact Hours'!V:V)</f>
        <v>3116777.7734146221</v>
      </c>
      <c r="E53" s="6">
        <f t="shared" si="5"/>
        <v>8152869.7833869755</v>
      </c>
      <c r="F53" s="289"/>
      <c r="G53" s="6">
        <f>'Local Tax'!H53</f>
        <v>1590039.6226415094</v>
      </c>
      <c r="H53" s="7">
        <f>Tuition!G53</f>
        <v>4354938.4919172144</v>
      </c>
      <c r="I53" s="7">
        <f t="shared" si="6"/>
        <v>5944978.1145587238</v>
      </c>
      <c r="J53" s="289"/>
      <c r="K53" s="119">
        <f t="shared" si="7"/>
        <v>2207891.6688282518</v>
      </c>
      <c r="L53" s="119">
        <v>2185048.6268517207</v>
      </c>
      <c r="M53" s="323">
        <f t="shared" si="8"/>
        <v>22843.041976531036</v>
      </c>
      <c r="N53" s="308">
        <f t="shared" si="4"/>
        <v>1.045424879602974E-2</v>
      </c>
      <c r="Q53" s="301"/>
    </row>
    <row r="54" spans="1:17">
      <c r="A54" s="106" t="str">
        <f>Summary!A54</f>
        <v>003668</v>
      </c>
      <c r="B54" s="107" t="str">
        <f>Summary!B54</f>
        <v>Wharton</v>
      </c>
      <c r="C54" s="109">
        <f>'Basic Allotment'!M54</f>
        <v>8450288.0853957757</v>
      </c>
      <c r="D54" s="109">
        <f>SUMIF('Contact Hours'!N:N, A54, 'Contact Hours'!V:V)</f>
        <v>8503464.3877033051</v>
      </c>
      <c r="E54" s="109">
        <f t="shared" si="5"/>
        <v>16953752.473099083</v>
      </c>
      <c r="F54" s="289"/>
      <c r="G54" s="109">
        <f>'Local Tax'!H54</f>
        <v>3974678.5434612371</v>
      </c>
      <c r="H54" s="109">
        <f>Tuition!G54</f>
        <v>13744068.750236077</v>
      </c>
      <c r="I54" s="109">
        <f t="shared" si="6"/>
        <v>17718747.293697312</v>
      </c>
      <c r="J54" s="289"/>
      <c r="K54" s="120">
        <f t="shared" si="7"/>
        <v>0</v>
      </c>
      <c r="L54" s="120">
        <v>0</v>
      </c>
      <c r="M54" s="121">
        <f t="shared" si="8"/>
        <v>0</v>
      </c>
      <c r="N54" s="309" t="str">
        <f t="shared" si="4"/>
        <v/>
      </c>
      <c r="Q54" s="301"/>
    </row>
    <row r="55" spans="1:17">
      <c r="A55" s="122"/>
      <c r="B55" s="112" t="str">
        <f>Summary!B55</f>
        <v>TOTAL</v>
      </c>
      <c r="C55" s="113">
        <f t="shared" ref="C55:M55" si="9">SUM(C5:C54)</f>
        <v>991361170.40908003</v>
      </c>
      <c r="D55" s="113">
        <f t="shared" si="9"/>
        <v>991361170.40908027</v>
      </c>
      <c r="E55" s="113">
        <f t="shared" si="9"/>
        <v>1982722340.8181603</v>
      </c>
      <c r="F55" s="290"/>
      <c r="G55" s="113">
        <f t="shared" si="9"/>
        <v>1365399733.2430644</v>
      </c>
      <c r="H55" s="113">
        <f t="shared" si="9"/>
        <v>1460413518.8559995</v>
      </c>
      <c r="I55" s="113">
        <f t="shared" si="9"/>
        <v>2825813252.0990644</v>
      </c>
      <c r="J55" s="290"/>
      <c r="K55" s="113">
        <f t="shared" si="9"/>
        <v>61074460.183909923</v>
      </c>
      <c r="L55" s="113">
        <f t="shared" si="9"/>
        <v>58740964.652154602</v>
      </c>
      <c r="M55" s="123">
        <f t="shared" si="9"/>
        <v>2333495.5317553282</v>
      </c>
      <c r="N55" s="124">
        <f>IFERROR(M55/H55,"")</f>
        <v>1.5978320534743124E-3</v>
      </c>
      <c r="Q55" s="301"/>
    </row>
    <row r="56" spans="1:17" ht="15.75" thickBot="1">
      <c r="C56" s="337">
        <f>SUMIF(K5:K54, "&gt;0", C5:C54)</f>
        <v>147592934.73760754</v>
      </c>
      <c r="D56" s="337">
        <f>SUMIF(K5:K54, "&gt;0", D5:D54)</f>
        <v>131613742.75926612</v>
      </c>
      <c r="E56" s="305"/>
      <c r="K56" s="305"/>
    </row>
    <row r="57" spans="1:17" ht="39" customHeight="1">
      <c r="K57" s="677" t="s">
        <v>1926</v>
      </c>
      <c r="L57" s="678"/>
    </row>
    <row r="58" spans="1:17">
      <c r="K58" s="321" t="s">
        <v>1927</v>
      </c>
      <c r="L58" s="322" t="s">
        <v>1928</v>
      </c>
    </row>
    <row r="59" spans="1:17" ht="15.75" thickBot="1">
      <c r="K59" s="319">
        <f>COUNTIF(K5:K54, "&gt;0")</f>
        <v>20</v>
      </c>
      <c r="L59" s="320">
        <f>COUNTIF(L5:L54, "&gt;0")</f>
        <v>22</v>
      </c>
    </row>
  </sheetData>
  <sheetProtection algorithmName="SHA-512" hashValue="BAWhzD311ZOiEwipzfaKHs9yEFkDah72ulb9oK3JVw5DErD6p9D5DPkb2pTtz2Hi8s5uSeXwpEE2eMNTO0qLBQ==" saltValue="B+O3xDwIhVQpgbHyDCtxvA==" spinCount="100000" sheet="1" objects="1" scenarios="1" formatColumns="0"/>
  <mergeCells count="2">
    <mergeCell ref="A3:N3"/>
    <mergeCell ref="K57:L5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232B-0560-41A2-A168-0001CE7386F6}">
  <sheetPr codeName="Sheet14">
    <tabColor theme="8" tint="-0.249977111117893"/>
  </sheetPr>
  <dimension ref="A1:S55"/>
  <sheetViews>
    <sheetView workbookViewId="0"/>
  </sheetViews>
  <sheetFormatPr defaultColWidth="8.85546875" defaultRowHeight="14.25"/>
  <cols>
    <col min="1" max="1" width="10.28515625" style="10" customWidth="1"/>
    <col min="2" max="2" width="20.85546875" style="10" customWidth="1"/>
    <col min="3" max="3" width="12.7109375" style="10" customWidth="1"/>
    <col min="4" max="4" width="16.140625" style="10" customWidth="1"/>
    <col min="5" max="5" width="16" style="10" customWidth="1"/>
    <col min="6" max="6" width="10.140625" style="10" bestFit="1" customWidth="1"/>
    <col min="7" max="7" width="3.28515625" style="10" customWidth="1"/>
    <col min="8" max="8" width="14.85546875" style="10" customWidth="1"/>
    <col min="9" max="9" width="16.28515625" style="10" customWidth="1"/>
    <col min="10" max="10" width="9.28515625" style="10" bestFit="1" customWidth="1"/>
    <col min="11" max="11" width="9.28515625" style="10" customWidth="1"/>
    <col min="12" max="12" width="10.28515625" style="10" customWidth="1"/>
    <col min="13" max="13" width="16.28515625" style="10" customWidth="1"/>
    <col min="14" max="16384" width="8.85546875" style="10"/>
  </cols>
  <sheetData>
    <row r="1" spans="1:19" s="18" customFormat="1" ht="15">
      <c r="A1" s="221" t="s">
        <v>2308</v>
      </c>
      <c r="B1" s="222"/>
      <c r="C1" s="223"/>
      <c r="D1" s="224"/>
      <c r="E1" s="224"/>
      <c r="F1" s="224"/>
      <c r="G1" s="224"/>
      <c r="H1" s="224"/>
      <c r="I1" s="224"/>
      <c r="J1" s="224"/>
      <c r="K1" s="224"/>
      <c r="L1" s="224"/>
      <c r="M1" s="225"/>
      <c r="N1" s="225"/>
    </row>
    <row r="2" spans="1:19" s="18" customFormat="1" ht="18.600000000000001" customHeight="1">
      <c r="A2" s="679" t="s">
        <v>2310</v>
      </c>
      <c r="B2" s="679"/>
      <c r="C2" s="679"/>
      <c r="D2" s="679"/>
      <c r="E2" s="679"/>
      <c r="F2" s="679"/>
      <c r="G2" s="679"/>
      <c r="H2" s="679"/>
      <c r="I2" s="679"/>
      <c r="J2" s="679"/>
      <c r="K2" s="679"/>
      <c r="L2" s="679"/>
      <c r="M2" s="679"/>
      <c r="N2" s="679"/>
    </row>
    <row r="3" spans="1:19" ht="15">
      <c r="C3" s="680" t="s">
        <v>2342</v>
      </c>
      <c r="D3" s="680"/>
      <c r="E3" s="680"/>
      <c r="F3" s="681"/>
      <c r="G3" s="164"/>
      <c r="H3" s="682" t="s">
        <v>1604</v>
      </c>
      <c r="I3" s="680"/>
      <c r="J3" s="680"/>
      <c r="K3" s="680"/>
    </row>
    <row r="4" spans="1:19" ht="45">
      <c r="A4" s="34" t="s">
        <v>1596</v>
      </c>
      <c r="B4" s="34" t="s">
        <v>1848</v>
      </c>
      <c r="C4" s="11" t="s">
        <v>44</v>
      </c>
      <c r="D4" s="36" t="s">
        <v>37</v>
      </c>
      <c r="E4" s="36" t="s">
        <v>38</v>
      </c>
      <c r="F4" s="196" t="s">
        <v>39</v>
      </c>
      <c r="G4" s="197"/>
      <c r="H4" s="198" t="s">
        <v>37</v>
      </c>
      <c r="I4" s="36" t="s">
        <v>38</v>
      </c>
      <c r="J4" s="36" t="s">
        <v>39</v>
      </c>
      <c r="K4" s="36" t="s">
        <v>1605</v>
      </c>
      <c r="L4" s="36" t="s">
        <v>1606</v>
      </c>
      <c r="M4" s="36" t="s">
        <v>167</v>
      </c>
    </row>
    <row r="5" spans="1:19">
      <c r="A5" s="94" t="s">
        <v>45</v>
      </c>
      <c r="B5" s="95" t="s">
        <v>46</v>
      </c>
      <c r="C5" s="125">
        <v>36052.239999999998</v>
      </c>
      <c r="D5" s="126">
        <v>14344.164444444399</v>
      </c>
      <c r="E5" s="125">
        <v>14980.3322222222</v>
      </c>
      <c r="F5" s="126">
        <v>9797.8311111111107</v>
      </c>
      <c r="G5" s="165"/>
      <c r="H5" s="127">
        <f>D5*Dash!$B$13</f>
        <v>3586.0411111110998</v>
      </c>
      <c r="I5" s="125">
        <f>E5*Dash!$B$12</f>
        <v>3745.0830555555499</v>
      </c>
      <c r="J5" s="127">
        <f>F5*Dash!$B$14</f>
        <v>4898.9155555555553</v>
      </c>
      <c r="K5" s="128">
        <f>MAX((Dash!$B$16-'Basic Allotment'!C5)*Dash!$B$15, 0)</f>
        <v>0</v>
      </c>
      <c r="L5" s="129">
        <f>SUM(C5, H5:K5)</f>
        <v>48282.279722222207</v>
      </c>
      <c r="M5" s="131">
        <f>L5*Dash!$B$10</f>
        <v>78489529.169964045</v>
      </c>
      <c r="P5" s="139"/>
      <c r="Q5" s="139"/>
      <c r="R5" s="139"/>
      <c r="S5" s="139"/>
    </row>
    <row r="6" spans="1:19">
      <c r="A6" s="99" t="s">
        <v>48</v>
      </c>
      <c r="B6" s="100" t="s">
        <v>49</v>
      </c>
      <c r="C6" s="132">
        <v>3423.4355555555599</v>
      </c>
      <c r="D6" s="133">
        <v>1392.44333333333</v>
      </c>
      <c r="E6" s="132">
        <v>749.48666666666702</v>
      </c>
      <c r="F6" s="133">
        <v>884.09</v>
      </c>
      <c r="G6" s="165"/>
      <c r="H6" s="134">
        <f>D6*Dash!$B$13</f>
        <v>348.11083333333249</v>
      </c>
      <c r="I6" s="132">
        <f>E6*Dash!$B$12</f>
        <v>187.37166666666675</v>
      </c>
      <c r="J6" s="134">
        <f>F6*Dash!$B$14</f>
        <v>442.04500000000002</v>
      </c>
      <c r="K6" s="135">
        <f>MAX((Dash!$B$16-'Basic Allotment'!C6)*Dash!$B$15, 0)</f>
        <v>630.62577777777608</v>
      </c>
      <c r="L6" s="136">
        <f t="shared" ref="L6:L54" si="0">SUM(C6, H6:K6)</f>
        <v>5031.588833333336</v>
      </c>
      <c r="M6" s="138">
        <f>L6*Dash!$B$10</f>
        <v>8179544.1469888724</v>
      </c>
      <c r="P6" s="139"/>
      <c r="Q6" s="139"/>
      <c r="R6" s="139"/>
      <c r="S6" s="139"/>
    </row>
    <row r="7" spans="1:19">
      <c r="A7" s="104" t="s">
        <v>50</v>
      </c>
      <c r="B7" s="3" t="s">
        <v>51</v>
      </c>
      <c r="C7" s="139">
        <v>5974.8855555555601</v>
      </c>
      <c r="D7" s="140">
        <v>1680.76</v>
      </c>
      <c r="E7" s="139">
        <v>2823.7588888888899</v>
      </c>
      <c r="F7" s="140">
        <v>2011.1911111111101</v>
      </c>
      <c r="G7" s="165"/>
      <c r="H7" s="141">
        <f>D7*Dash!$B$13</f>
        <v>420.19</v>
      </c>
      <c r="I7" s="139">
        <f>E7*Dash!$B$12</f>
        <v>705.93972222222249</v>
      </c>
      <c r="J7" s="141">
        <f>F7*Dash!$B$14</f>
        <v>1005.5955555555551</v>
      </c>
      <c r="K7" s="10">
        <f>MAX((Dash!$B$16-'Basic Allotment'!C7)*Dash!$B$15, 0)</f>
        <v>0</v>
      </c>
      <c r="L7" s="142">
        <f t="shared" si="0"/>
        <v>8106.6108333333368</v>
      </c>
      <c r="M7" s="144">
        <f>L7*Dash!$B$10</f>
        <v>13178418.06835003</v>
      </c>
      <c r="P7" s="139"/>
      <c r="Q7" s="139"/>
      <c r="R7" s="139"/>
      <c r="S7" s="139"/>
    </row>
    <row r="8" spans="1:19">
      <c r="A8" s="99" t="s">
        <v>53</v>
      </c>
      <c r="B8" s="100" t="s">
        <v>54</v>
      </c>
      <c r="C8" s="132">
        <v>2614.5944444444399</v>
      </c>
      <c r="D8" s="133">
        <v>1070.1822222222199</v>
      </c>
      <c r="E8" s="132">
        <v>1120.38666666667</v>
      </c>
      <c r="F8" s="133">
        <v>681.087777777778</v>
      </c>
      <c r="G8" s="165"/>
      <c r="H8" s="134">
        <f>D8*Dash!$B$13</f>
        <v>267.54555555555498</v>
      </c>
      <c r="I8" s="132">
        <f>E8*Dash!$B$12</f>
        <v>280.09666666666749</v>
      </c>
      <c r="J8" s="134">
        <f>F8*Dash!$B$14</f>
        <v>340.543888888889</v>
      </c>
      <c r="K8" s="135">
        <f>MAX((Dash!$B$16-'Basic Allotment'!C8)*Dash!$B$15, 0)</f>
        <v>954.16222222222405</v>
      </c>
      <c r="L8" s="136">
        <f t="shared" si="0"/>
        <v>4456.9427777777746</v>
      </c>
      <c r="M8" s="138">
        <f>L8*Dash!$B$10</f>
        <v>7245377.4382206919</v>
      </c>
      <c r="P8" s="139"/>
      <c r="Q8" s="139"/>
      <c r="R8" s="139"/>
      <c r="S8" s="139"/>
    </row>
    <row r="9" spans="1:19">
      <c r="A9" s="104" t="s">
        <v>55</v>
      </c>
      <c r="B9" s="3" t="s">
        <v>56</v>
      </c>
      <c r="C9" s="139">
        <v>23926.240000000002</v>
      </c>
      <c r="D9" s="140">
        <v>8654.2944444444493</v>
      </c>
      <c r="E9" s="139">
        <v>6068.5833333333303</v>
      </c>
      <c r="F9" s="140">
        <v>8208.0744444444408</v>
      </c>
      <c r="G9" s="165"/>
      <c r="H9" s="141">
        <f>D9*Dash!$B$13</f>
        <v>2163.5736111111123</v>
      </c>
      <c r="I9" s="139">
        <f>E9*Dash!$B$12</f>
        <v>1517.1458333333326</v>
      </c>
      <c r="J9" s="141">
        <f>F9*Dash!$B$14</f>
        <v>4104.0372222222204</v>
      </c>
      <c r="K9" s="10">
        <f>MAX((Dash!$B$16-'Basic Allotment'!C9)*Dash!$B$15, 0)</f>
        <v>0</v>
      </c>
      <c r="L9" s="142">
        <f t="shared" si="0"/>
        <v>31710.996666666666</v>
      </c>
      <c r="M9" s="144">
        <f>L9*Dash!$B$10</f>
        <v>51550614.68092604</v>
      </c>
      <c r="P9" s="139"/>
      <c r="Q9" s="139"/>
      <c r="R9" s="139"/>
      <c r="S9" s="139"/>
    </row>
    <row r="10" spans="1:19">
      <c r="A10" s="99" t="s">
        <v>57</v>
      </c>
      <c r="B10" s="100" t="s">
        <v>58</v>
      </c>
      <c r="C10" s="132">
        <v>12709.0022222222</v>
      </c>
      <c r="D10" s="133">
        <v>3277.2177777777802</v>
      </c>
      <c r="E10" s="132">
        <v>2896.4577777777799</v>
      </c>
      <c r="F10" s="133">
        <v>1007.63666666667</v>
      </c>
      <c r="G10" s="165"/>
      <c r="H10" s="134">
        <f>D10*Dash!$B$13</f>
        <v>819.30444444444504</v>
      </c>
      <c r="I10" s="132">
        <f>E10*Dash!$B$12</f>
        <v>724.11444444444498</v>
      </c>
      <c r="J10" s="134">
        <f>F10*Dash!$B$14</f>
        <v>503.81833333333498</v>
      </c>
      <c r="K10" s="135">
        <f>MAX((Dash!$B$16-'Basic Allotment'!C10)*Dash!$B$15, 0)</f>
        <v>0</v>
      </c>
      <c r="L10" s="136">
        <f t="shared" si="0"/>
        <v>14756.239444444425</v>
      </c>
      <c r="M10" s="138">
        <f>L10*Dash!$B$10</f>
        <v>23988309.851504825</v>
      </c>
      <c r="P10" s="139"/>
      <c r="Q10" s="139"/>
      <c r="R10" s="139"/>
      <c r="S10" s="139"/>
    </row>
    <row r="11" spans="1:19">
      <c r="A11" s="104" t="s">
        <v>59</v>
      </c>
      <c r="B11" s="3" t="s">
        <v>60</v>
      </c>
      <c r="C11" s="139">
        <v>2343.4211111111099</v>
      </c>
      <c r="D11" s="140">
        <v>646.49666666666701</v>
      </c>
      <c r="E11" s="139">
        <v>476.35333333333301</v>
      </c>
      <c r="F11" s="140">
        <v>754.76888888888902</v>
      </c>
      <c r="G11" s="165"/>
      <c r="H11" s="141">
        <f>D11*Dash!$B$13</f>
        <v>161.62416666666675</v>
      </c>
      <c r="I11" s="139">
        <f>E11*Dash!$B$12</f>
        <v>119.08833333333325</v>
      </c>
      <c r="J11" s="141">
        <f>F11*Dash!$B$14</f>
        <v>377.38444444444451</v>
      </c>
      <c r="K11" s="10">
        <f>MAX((Dash!$B$16-'Basic Allotment'!C11)*Dash!$B$15, 0)</f>
        <v>1062.6315555555561</v>
      </c>
      <c r="L11" s="142">
        <f t="shared" si="0"/>
        <v>4064.1496111111105</v>
      </c>
      <c r="M11" s="144">
        <f>L11*Dash!$B$10</f>
        <v>6606837.773353626</v>
      </c>
      <c r="P11" s="139"/>
      <c r="Q11" s="139"/>
      <c r="R11" s="139"/>
      <c r="S11" s="139"/>
    </row>
    <row r="12" spans="1:19">
      <c r="A12" s="99" t="s">
        <v>61</v>
      </c>
      <c r="B12" s="100" t="s">
        <v>62</v>
      </c>
      <c r="C12" s="132">
        <v>5551.4866666666703</v>
      </c>
      <c r="D12" s="133">
        <v>3184.3988888888898</v>
      </c>
      <c r="E12" s="132">
        <v>2155.06</v>
      </c>
      <c r="F12" s="133">
        <v>2443.8988888888898</v>
      </c>
      <c r="G12" s="165"/>
      <c r="H12" s="134">
        <f>D12*Dash!$B$13</f>
        <v>796.09972222222245</v>
      </c>
      <c r="I12" s="132">
        <f>E12*Dash!$B$12</f>
        <v>538.76499999999999</v>
      </c>
      <c r="J12" s="134">
        <f>F12*Dash!$B$14</f>
        <v>1221.9494444444449</v>
      </c>
      <c r="K12" s="135">
        <f>MAX((Dash!$B$16-'Basic Allotment'!C12)*Dash!$B$15, 0)</f>
        <v>0</v>
      </c>
      <c r="L12" s="136">
        <f t="shared" si="0"/>
        <v>8108.3008333333382</v>
      </c>
      <c r="M12" s="138">
        <f>L12*Dash!$B$10</f>
        <v>13181165.397288525</v>
      </c>
      <c r="P12" s="139"/>
      <c r="Q12" s="139"/>
      <c r="R12" s="139"/>
      <c r="S12" s="139"/>
    </row>
    <row r="13" spans="1:19">
      <c r="A13" s="104" t="s">
        <v>63</v>
      </c>
      <c r="B13" s="3" t="s">
        <v>64</v>
      </c>
      <c r="C13" s="139">
        <v>2009.6155555555599</v>
      </c>
      <c r="D13" s="140">
        <v>696.2</v>
      </c>
      <c r="E13" s="139">
        <v>691.06666666666695</v>
      </c>
      <c r="F13" s="140">
        <v>422.282222222222</v>
      </c>
      <c r="G13" s="165"/>
      <c r="H13" s="141">
        <f>D13*Dash!$B$13</f>
        <v>174.05</v>
      </c>
      <c r="I13" s="139">
        <f>E13*Dash!$B$12</f>
        <v>172.76666666666674</v>
      </c>
      <c r="J13" s="141">
        <f>F13*Dash!$B$14</f>
        <v>211.141111111111</v>
      </c>
      <c r="K13" s="10">
        <f>MAX((Dash!$B$16-'Basic Allotment'!C13)*Dash!$B$15, 0)</f>
        <v>1196.1537777777762</v>
      </c>
      <c r="L13" s="142">
        <f t="shared" si="0"/>
        <v>3763.727111111114</v>
      </c>
      <c r="M13" s="144">
        <f>L13*Dash!$B$10</f>
        <v>6118459.4135760041</v>
      </c>
      <c r="P13" s="139"/>
      <c r="Q13" s="139"/>
      <c r="R13" s="139"/>
      <c r="S13" s="139"/>
    </row>
    <row r="14" spans="1:19">
      <c r="A14" s="99" t="s">
        <v>65</v>
      </c>
      <c r="B14" s="100" t="s">
        <v>66</v>
      </c>
      <c r="C14" s="132">
        <v>969.08444444444399</v>
      </c>
      <c r="D14" s="133">
        <v>571.48444444444397</v>
      </c>
      <c r="E14" s="132">
        <v>357.96666666666698</v>
      </c>
      <c r="F14" s="133">
        <v>209.25111111111099</v>
      </c>
      <c r="G14" s="165"/>
      <c r="H14" s="134">
        <f>D14*Dash!$B$13</f>
        <v>142.87111111111099</v>
      </c>
      <c r="I14" s="132">
        <f>E14*Dash!$B$12</f>
        <v>89.491666666666745</v>
      </c>
      <c r="J14" s="134">
        <f>F14*Dash!$B$14</f>
        <v>104.62555555555549</v>
      </c>
      <c r="K14" s="135">
        <f>MAX((Dash!$B$16-'Basic Allotment'!C14)*Dash!$B$15, 0)</f>
        <v>1612.3662222222226</v>
      </c>
      <c r="L14" s="136">
        <f t="shared" si="0"/>
        <v>2918.4390000000003</v>
      </c>
      <c r="M14" s="138">
        <f>L14*Dash!$B$10</f>
        <v>4744326.5798369357</v>
      </c>
      <c r="P14" s="139"/>
      <c r="Q14" s="139"/>
      <c r="R14" s="139"/>
      <c r="S14" s="139"/>
    </row>
    <row r="15" spans="1:19">
      <c r="A15" s="104" t="s">
        <v>67</v>
      </c>
      <c r="B15" s="3" t="s">
        <v>68</v>
      </c>
      <c r="C15" s="139">
        <v>2309.9755555555598</v>
      </c>
      <c r="D15" s="140">
        <v>1432.9977777777799</v>
      </c>
      <c r="E15" s="139">
        <v>824.93444444444401</v>
      </c>
      <c r="F15" s="140">
        <v>470.34444444444398</v>
      </c>
      <c r="G15" s="165"/>
      <c r="H15" s="141">
        <f>D15*Dash!$B$13</f>
        <v>358.24944444444498</v>
      </c>
      <c r="I15" s="139">
        <f>E15*Dash!$B$12</f>
        <v>206.233611111111</v>
      </c>
      <c r="J15" s="141">
        <f>F15*Dash!$B$14</f>
        <v>235.17222222222199</v>
      </c>
      <c r="K15" s="10">
        <f>MAX((Dash!$B$16-'Basic Allotment'!C15)*Dash!$B$15, 0)</f>
        <v>1076.0097777777762</v>
      </c>
      <c r="L15" s="142">
        <f t="shared" si="0"/>
        <v>4185.6406111111137</v>
      </c>
      <c r="M15" s="144">
        <f>L15*Dash!$B$10</f>
        <v>6804338.2112627225</v>
      </c>
      <c r="P15" s="139"/>
      <c r="Q15" s="139"/>
      <c r="R15" s="139"/>
      <c r="S15" s="139"/>
    </row>
    <row r="16" spans="1:19">
      <c r="A16" s="99" t="s">
        <v>69</v>
      </c>
      <c r="B16" s="100" t="s">
        <v>70</v>
      </c>
      <c r="C16" s="132">
        <v>3194.36333333333</v>
      </c>
      <c r="D16" s="133">
        <v>1331.16333333333</v>
      </c>
      <c r="E16" s="132">
        <v>997.46666666666704</v>
      </c>
      <c r="F16" s="133">
        <v>857.425555555556</v>
      </c>
      <c r="G16" s="165"/>
      <c r="H16" s="134">
        <f>D16*Dash!$B$13</f>
        <v>332.7908333333325</v>
      </c>
      <c r="I16" s="132">
        <f>E16*Dash!$B$12</f>
        <v>249.36666666666676</v>
      </c>
      <c r="J16" s="134">
        <f>F16*Dash!$B$14</f>
        <v>428.712777777778</v>
      </c>
      <c r="K16" s="135">
        <f>MAX((Dash!$B$16-'Basic Allotment'!C16)*Dash!$B$15, 0)</f>
        <v>722.25466666666807</v>
      </c>
      <c r="L16" s="136">
        <f t="shared" si="0"/>
        <v>4927.4882777777748</v>
      </c>
      <c r="M16" s="138">
        <f>L16*Dash!$B$10</f>
        <v>8010314.2837989824</v>
      </c>
      <c r="P16" s="139"/>
      <c r="Q16" s="139"/>
      <c r="R16" s="139"/>
      <c r="S16" s="139"/>
    </row>
    <row r="17" spans="1:19">
      <c r="A17" s="104" t="s">
        <v>71</v>
      </c>
      <c r="B17" s="3" t="s">
        <v>72</v>
      </c>
      <c r="C17" s="139">
        <v>24969.6484444444</v>
      </c>
      <c r="D17" s="140">
        <v>9188.8155555555604</v>
      </c>
      <c r="E17" s="139">
        <v>5066.2531111111102</v>
      </c>
      <c r="F17" s="140">
        <v>5439.55666666667</v>
      </c>
      <c r="G17" s="165"/>
      <c r="H17" s="141">
        <f>D17*Dash!$B$13</f>
        <v>2297.2038888888901</v>
      </c>
      <c r="I17" s="139">
        <f>E17*Dash!$B$12</f>
        <v>1266.5632777777776</v>
      </c>
      <c r="J17" s="141">
        <f>F17*Dash!$B$14</f>
        <v>2719.778333333335</v>
      </c>
      <c r="K17" s="10">
        <f>MAX((Dash!$B$16-'Basic Allotment'!C17)*Dash!$B$15, 0)</f>
        <v>0</v>
      </c>
      <c r="L17" s="142">
        <f t="shared" si="0"/>
        <v>31253.193944444403</v>
      </c>
      <c r="M17" s="144">
        <f>L17*Dash!$B$10</f>
        <v>50806392.984546304</v>
      </c>
      <c r="P17" s="139"/>
      <c r="Q17" s="139"/>
      <c r="R17" s="139"/>
      <c r="S17" s="139"/>
    </row>
    <row r="18" spans="1:19">
      <c r="A18" s="99" t="s">
        <v>73</v>
      </c>
      <c r="B18" s="100" t="s">
        <v>74</v>
      </c>
      <c r="C18" s="132">
        <v>45720.722222222197</v>
      </c>
      <c r="D18" s="133">
        <v>23199.823333333301</v>
      </c>
      <c r="E18" s="132">
        <v>11629.698888888899</v>
      </c>
      <c r="F18" s="133">
        <v>11885.052222222201</v>
      </c>
      <c r="G18" s="165"/>
      <c r="H18" s="134">
        <f>D18*Dash!$B$13</f>
        <v>5799.9558333333252</v>
      </c>
      <c r="I18" s="132">
        <f>E18*Dash!$B$12</f>
        <v>2907.4247222222248</v>
      </c>
      <c r="J18" s="134">
        <f>F18*Dash!$B$14</f>
        <v>5942.5261111111004</v>
      </c>
      <c r="K18" s="135">
        <f>MAX((Dash!$B$16-'Basic Allotment'!C18)*Dash!$B$15, 0)</f>
        <v>0</v>
      </c>
      <c r="L18" s="136">
        <f t="shared" si="0"/>
        <v>60370.628888888852</v>
      </c>
      <c r="M18" s="138">
        <f>L18*Dash!$B$10</f>
        <v>98140814.071846932</v>
      </c>
      <c r="P18" s="139"/>
      <c r="Q18" s="139"/>
      <c r="R18" s="139"/>
      <c r="S18" s="139"/>
    </row>
    <row r="19" spans="1:19">
      <c r="A19" s="104" t="s">
        <v>75</v>
      </c>
      <c r="B19" s="3" t="s">
        <v>76</v>
      </c>
      <c r="C19" s="139">
        <v>6947.4166666666697</v>
      </c>
      <c r="D19" s="140">
        <v>3790.4</v>
      </c>
      <c r="E19" s="139">
        <v>2365.76111111111</v>
      </c>
      <c r="F19" s="140">
        <v>2099.5733333333301</v>
      </c>
      <c r="G19" s="165"/>
      <c r="H19" s="141">
        <f>D19*Dash!$B$13</f>
        <v>947.6</v>
      </c>
      <c r="I19" s="139">
        <f>E19*Dash!$B$12</f>
        <v>591.44027777777751</v>
      </c>
      <c r="J19" s="141">
        <f>F19*Dash!$B$14</f>
        <v>1049.786666666665</v>
      </c>
      <c r="K19" s="10">
        <f>MAX((Dash!$B$16-'Basic Allotment'!C19)*Dash!$B$15, 0)</f>
        <v>0</v>
      </c>
      <c r="L19" s="142">
        <f t="shared" si="0"/>
        <v>9536.2436111111128</v>
      </c>
      <c r="M19" s="144">
        <f>L19*Dash!$B$10</f>
        <v>15502484.045750007</v>
      </c>
      <c r="P19" s="139"/>
      <c r="Q19" s="139"/>
      <c r="R19" s="139"/>
      <c r="S19" s="139"/>
    </row>
    <row r="20" spans="1:19">
      <c r="A20" s="99" t="s">
        <v>77</v>
      </c>
      <c r="B20" s="100" t="s">
        <v>78</v>
      </c>
      <c r="C20" s="132">
        <v>15183.65</v>
      </c>
      <c r="D20" s="133">
        <v>7228.9255555555601</v>
      </c>
      <c r="E20" s="132">
        <v>6336.7055555555598</v>
      </c>
      <c r="F20" s="133">
        <v>2928.4266666666699</v>
      </c>
      <c r="G20" s="165"/>
      <c r="H20" s="134">
        <f>D20*Dash!$B$13</f>
        <v>1807.23138888889</v>
      </c>
      <c r="I20" s="132">
        <f>E20*Dash!$B$12</f>
        <v>1584.17638888889</v>
      </c>
      <c r="J20" s="134">
        <f>F20*Dash!$B$14</f>
        <v>1464.213333333335</v>
      </c>
      <c r="K20" s="135">
        <f>MAX((Dash!$B$16-'Basic Allotment'!C20)*Dash!$B$15, 0)</f>
        <v>0</v>
      </c>
      <c r="L20" s="136">
        <f t="shared" si="0"/>
        <v>20039.271111111113</v>
      </c>
      <c r="M20" s="138">
        <f>L20*Dash!$B$10</f>
        <v>32576609.130087309</v>
      </c>
      <c r="P20" s="139"/>
      <c r="Q20" s="139"/>
      <c r="R20" s="139"/>
      <c r="S20" s="139"/>
    </row>
    <row r="21" spans="1:19">
      <c r="A21" s="104" t="s">
        <v>79</v>
      </c>
      <c r="B21" s="3" t="s">
        <v>80</v>
      </c>
      <c r="C21" s="139">
        <v>1200.1355555555599</v>
      </c>
      <c r="D21" s="140">
        <v>570.95888888888896</v>
      </c>
      <c r="E21" s="139">
        <v>314.668888888889</v>
      </c>
      <c r="F21" s="140">
        <v>178.25111111111099</v>
      </c>
      <c r="G21" s="165"/>
      <c r="H21" s="141">
        <f>D21*Dash!$B$13</f>
        <v>142.73972222222224</v>
      </c>
      <c r="I21" s="139">
        <f>E21*Dash!$B$12</f>
        <v>78.66722222222225</v>
      </c>
      <c r="J21" s="141">
        <f>F21*Dash!$B$14</f>
        <v>89.125555555555493</v>
      </c>
      <c r="K21" s="10">
        <f>MAX((Dash!$B$16-'Basic Allotment'!C21)*Dash!$B$15, 0)</f>
        <v>1519.9457777777761</v>
      </c>
      <c r="L21" s="142">
        <f t="shared" si="0"/>
        <v>3030.6138333333365</v>
      </c>
      <c r="M21" s="144">
        <f>L21*Dash!$B$10</f>
        <v>4926682.2992376583</v>
      </c>
      <c r="P21" s="139"/>
      <c r="Q21" s="139"/>
      <c r="R21" s="139"/>
      <c r="S21" s="139"/>
    </row>
    <row r="22" spans="1:19">
      <c r="A22" s="99" t="s">
        <v>81</v>
      </c>
      <c r="B22" s="100" t="s">
        <v>82</v>
      </c>
      <c r="C22" s="132">
        <v>1482.14</v>
      </c>
      <c r="D22" s="133">
        <v>529.07333333333304</v>
      </c>
      <c r="E22" s="132">
        <v>641.01555555555603</v>
      </c>
      <c r="F22" s="133">
        <v>495.6</v>
      </c>
      <c r="G22" s="165"/>
      <c r="H22" s="134">
        <f>D22*Dash!$B$13</f>
        <v>132.26833333333326</v>
      </c>
      <c r="I22" s="132">
        <f>E22*Dash!$B$12</f>
        <v>160.25388888888901</v>
      </c>
      <c r="J22" s="134">
        <f>F22*Dash!$B$14</f>
        <v>247.8</v>
      </c>
      <c r="K22" s="135">
        <f>MAX((Dash!$B$16-'Basic Allotment'!C22)*Dash!$B$15, 0)</f>
        <v>1407.144</v>
      </c>
      <c r="L22" s="136">
        <f t="shared" si="0"/>
        <v>3429.6062222222222</v>
      </c>
      <c r="M22" s="138">
        <f>L22*Dash!$B$10</f>
        <v>5575299.6579551697</v>
      </c>
      <c r="P22" s="139"/>
      <c r="Q22" s="139"/>
      <c r="R22" s="139"/>
      <c r="S22" s="139"/>
    </row>
    <row r="23" spans="1:19">
      <c r="A23" s="104" t="s">
        <v>83</v>
      </c>
      <c r="B23" s="3" t="s">
        <v>84</v>
      </c>
      <c r="C23" s="139">
        <v>2745.6888888888898</v>
      </c>
      <c r="D23" s="140">
        <v>781.17666666666696</v>
      </c>
      <c r="E23" s="139">
        <v>976.96333333333303</v>
      </c>
      <c r="F23" s="140">
        <v>805.55222222222199</v>
      </c>
      <c r="G23" s="165"/>
      <c r="H23" s="141">
        <f>D23*Dash!$B$13</f>
        <v>195.29416666666674</v>
      </c>
      <c r="I23" s="139">
        <f>E23*Dash!$B$12</f>
        <v>244.24083333333326</v>
      </c>
      <c r="J23" s="141">
        <f>F23*Dash!$B$14</f>
        <v>402.77611111111099</v>
      </c>
      <c r="K23" s="10">
        <f>MAX((Dash!$B$16-'Basic Allotment'!C23)*Dash!$B$15, 0)</f>
        <v>901.72444444444409</v>
      </c>
      <c r="L23" s="142">
        <f t="shared" si="0"/>
        <v>4489.7244444444441</v>
      </c>
      <c r="M23" s="144">
        <f>L23*Dash!$B$10</f>
        <v>7298668.5751942704</v>
      </c>
      <c r="P23" s="139"/>
      <c r="Q23" s="139"/>
      <c r="R23" s="139"/>
      <c r="S23" s="139"/>
    </row>
    <row r="24" spans="1:19">
      <c r="A24" s="99" t="s">
        <v>85</v>
      </c>
      <c r="B24" s="100" t="s">
        <v>86</v>
      </c>
      <c r="C24" s="132">
        <v>2504.4755555555598</v>
      </c>
      <c r="D24" s="133">
        <v>864.86888888888905</v>
      </c>
      <c r="E24" s="132">
        <v>773.74888888888904</v>
      </c>
      <c r="F24" s="133">
        <v>554.08222222222196</v>
      </c>
      <c r="G24" s="165"/>
      <c r="H24" s="134">
        <f>D24*Dash!$B$13</f>
        <v>216.21722222222226</v>
      </c>
      <c r="I24" s="132">
        <f>E24*Dash!$B$12</f>
        <v>193.43722222222226</v>
      </c>
      <c r="J24" s="134">
        <f>F24*Dash!$B$14</f>
        <v>277.04111111111098</v>
      </c>
      <c r="K24" s="135">
        <f>MAX((Dash!$B$16-'Basic Allotment'!C24)*Dash!$B$15, 0)</f>
        <v>998.20977777777614</v>
      </c>
      <c r="L24" s="136">
        <f t="shared" si="0"/>
        <v>4189.3808888888916</v>
      </c>
      <c r="M24" s="138">
        <f>L24*Dash!$B$10</f>
        <v>6810418.5505389879</v>
      </c>
      <c r="P24" s="139"/>
      <c r="Q24" s="139"/>
      <c r="R24" s="139"/>
      <c r="S24" s="139"/>
    </row>
    <row r="25" spans="1:19">
      <c r="A25" s="104" t="s">
        <v>87</v>
      </c>
      <c r="B25" s="3" t="s">
        <v>88</v>
      </c>
      <c r="C25" s="139">
        <v>33713.387777777803</v>
      </c>
      <c r="D25" s="140">
        <v>14235.855555555599</v>
      </c>
      <c r="E25" s="139">
        <v>13235.904444444401</v>
      </c>
      <c r="F25" s="140">
        <v>11386.1911111111</v>
      </c>
      <c r="G25" s="165"/>
      <c r="H25" s="141">
        <f>D25*Dash!$B$13</f>
        <v>3558.9638888888999</v>
      </c>
      <c r="I25" s="139">
        <f>E25*Dash!$B$12</f>
        <v>3308.9761111111002</v>
      </c>
      <c r="J25" s="141">
        <f>F25*Dash!$B$14</f>
        <v>5693.0955555555502</v>
      </c>
      <c r="K25" s="10">
        <f>MAX((Dash!$B$16-'Basic Allotment'!C25)*Dash!$B$15, 0)</f>
        <v>0</v>
      </c>
      <c r="L25" s="142">
        <f t="shared" si="0"/>
        <v>46274.423333333354</v>
      </c>
      <c r="M25" s="144">
        <f>L25*Dash!$B$10</f>
        <v>75225480.672016755</v>
      </c>
      <c r="P25" s="139"/>
      <c r="Q25" s="139"/>
      <c r="R25" s="139"/>
      <c r="S25" s="139"/>
    </row>
    <row r="26" spans="1:19">
      <c r="A26" s="99" t="s">
        <v>89</v>
      </c>
      <c r="B26" s="100" t="s">
        <v>90</v>
      </c>
      <c r="C26" s="132">
        <v>2265.5</v>
      </c>
      <c r="D26" s="133">
        <v>1472.5122222222201</v>
      </c>
      <c r="E26" s="132">
        <v>675.29</v>
      </c>
      <c r="F26" s="133">
        <v>730.48444444444397</v>
      </c>
      <c r="G26" s="165"/>
      <c r="H26" s="134">
        <f>D26*Dash!$B$13</f>
        <v>368.12805555555502</v>
      </c>
      <c r="I26" s="132">
        <f>E26*Dash!$B$12</f>
        <v>168.82249999999999</v>
      </c>
      <c r="J26" s="134">
        <f>F26*Dash!$B$14</f>
        <v>365.24222222222198</v>
      </c>
      <c r="K26" s="135">
        <f>MAX((Dash!$B$16-'Basic Allotment'!C26)*Dash!$B$15, 0)</f>
        <v>1093.8</v>
      </c>
      <c r="L26" s="136">
        <f t="shared" si="0"/>
        <v>4261.4927777777775</v>
      </c>
      <c r="M26" s="138">
        <f>L26*Dash!$B$10</f>
        <v>6927646.4080264289</v>
      </c>
      <c r="P26" s="139"/>
      <c r="Q26" s="139"/>
      <c r="R26" s="139"/>
      <c r="S26" s="139"/>
    </row>
    <row r="27" spans="1:19">
      <c r="A27" s="104" t="s">
        <v>91</v>
      </c>
      <c r="B27" s="3" t="s">
        <v>92</v>
      </c>
      <c r="C27" s="139">
        <v>4038.21</v>
      </c>
      <c r="D27" s="140">
        <v>2075.4699999999998</v>
      </c>
      <c r="E27" s="139">
        <v>1522.84222222222</v>
      </c>
      <c r="F27" s="140">
        <v>1038.2888888888899</v>
      </c>
      <c r="G27" s="165"/>
      <c r="H27" s="141">
        <f>D27*Dash!$B$13</f>
        <v>518.86749999999995</v>
      </c>
      <c r="I27" s="139">
        <f>E27*Dash!$B$12</f>
        <v>380.710555555555</v>
      </c>
      <c r="J27" s="141">
        <f>F27*Dash!$B$14</f>
        <v>519.14444444444496</v>
      </c>
      <c r="K27" s="10">
        <f>MAX((Dash!$B$16-'Basic Allotment'!C27)*Dash!$B$15, 0)</f>
        <v>384.71600000000001</v>
      </c>
      <c r="L27" s="142">
        <f t="shared" si="0"/>
        <v>5841.6485000000011</v>
      </c>
      <c r="M27" s="144">
        <f>L27*Dash!$B$10</f>
        <v>9496408.2677810173</v>
      </c>
      <c r="P27" s="139"/>
      <c r="Q27" s="139"/>
      <c r="R27" s="139"/>
      <c r="S27" s="139"/>
    </row>
    <row r="28" spans="1:19">
      <c r="A28" s="99" t="s">
        <v>93</v>
      </c>
      <c r="B28" s="100" t="s">
        <v>94</v>
      </c>
      <c r="C28" s="132">
        <v>6548.3955555555603</v>
      </c>
      <c r="D28" s="133">
        <v>2681.3488888888901</v>
      </c>
      <c r="E28" s="132">
        <v>3042.2677777777799</v>
      </c>
      <c r="F28" s="133">
        <v>986</v>
      </c>
      <c r="G28" s="165"/>
      <c r="H28" s="134">
        <f>D28*Dash!$B$13</f>
        <v>670.33722222222252</v>
      </c>
      <c r="I28" s="132">
        <f>E28*Dash!$B$12</f>
        <v>760.56694444444497</v>
      </c>
      <c r="J28" s="134">
        <f>F28*Dash!$B$14</f>
        <v>493</v>
      </c>
      <c r="K28" s="135">
        <f>MAX((Dash!$B$16-'Basic Allotment'!C28)*Dash!$B$15, 0)</f>
        <v>0</v>
      </c>
      <c r="L28" s="136">
        <f t="shared" si="0"/>
        <v>8472.2997222222275</v>
      </c>
      <c r="M28" s="138">
        <f>L28*Dash!$B$10</f>
        <v>13772895.977775788</v>
      </c>
      <c r="P28" s="139"/>
      <c r="Q28" s="139"/>
      <c r="R28" s="139"/>
      <c r="S28" s="139"/>
    </row>
    <row r="29" spans="1:19">
      <c r="A29" s="104" t="s">
        <v>95</v>
      </c>
      <c r="B29" s="3" t="s">
        <v>96</v>
      </c>
      <c r="C29" s="139">
        <v>5348.1244444444401</v>
      </c>
      <c r="D29" s="140">
        <v>3269.6244444444401</v>
      </c>
      <c r="E29" s="139">
        <v>1868.1044444444401</v>
      </c>
      <c r="F29" s="140">
        <v>2126.1888888888898</v>
      </c>
      <c r="G29" s="165"/>
      <c r="H29" s="141">
        <f>D29*Dash!$B$13</f>
        <v>817.40611111111002</v>
      </c>
      <c r="I29" s="139">
        <f>E29*Dash!$B$12</f>
        <v>467.02611111111003</v>
      </c>
      <c r="J29" s="141">
        <f>F29*Dash!$B$14</f>
        <v>1063.0944444444449</v>
      </c>
      <c r="K29" s="10">
        <f>MAX((Dash!$B$16-'Basic Allotment'!C29)*Dash!$B$15, 0)</f>
        <v>0</v>
      </c>
      <c r="L29" s="142">
        <f t="shared" si="0"/>
        <v>7695.6511111111049</v>
      </c>
      <c r="M29" s="144">
        <f>L29*Dash!$B$10</f>
        <v>12510346.152719332</v>
      </c>
      <c r="P29" s="139"/>
      <c r="Q29" s="139"/>
      <c r="R29" s="139"/>
      <c r="S29" s="139"/>
    </row>
    <row r="30" spans="1:19">
      <c r="A30" s="99" t="s">
        <v>97</v>
      </c>
      <c r="B30" s="100" t="s">
        <v>98</v>
      </c>
      <c r="C30" s="132">
        <v>44899.481111111098</v>
      </c>
      <c r="D30" s="133">
        <v>16609.198888888899</v>
      </c>
      <c r="E30" s="132">
        <v>12266.5433333333</v>
      </c>
      <c r="F30" s="133">
        <v>9910.3777777777796</v>
      </c>
      <c r="G30" s="165"/>
      <c r="H30" s="134">
        <f>D30*Dash!$B$13</f>
        <v>4152.2997222222248</v>
      </c>
      <c r="I30" s="132">
        <f>E30*Dash!$B$12</f>
        <v>3066.6358333333251</v>
      </c>
      <c r="J30" s="134">
        <f>F30*Dash!$B$14</f>
        <v>4955.1888888888898</v>
      </c>
      <c r="K30" s="135">
        <f>MAX((Dash!$B$16-'Basic Allotment'!C30)*Dash!$B$15, 0)</f>
        <v>0</v>
      </c>
      <c r="L30" s="136">
        <f t="shared" si="0"/>
        <v>57073.605555555536</v>
      </c>
      <c r="M30" s="138">
        <f>L30*Dash!$B$10</f>
        <v>92781046.252586082</v>
      </c>
      <c r="P30" s="139"/>
      <c r="Q30" s="139"/>
      <c r="R30" s="139"/>
      <c r="S30" s="139"/>
    </row>
    <row r="31" spans="1:19">
      <c r="A31" s="104" t="s">
        <v>99</v>
      </c>
      <c r="B31" s="3" t="s">
        <v>100</v>
      </c>
      <c r="C31" s="139">
        <v>5116.9166666666697</v>
      </c>
      <c r="D31" s="140">
        <v>1644.69333333333</v>
      </c>
      <c r="E31" s="139">
        <v>2136.0066666666698</v>
      </c>
      <c r="F31" s="140">
        <v>1474.9222222222199</v>
      </c>
      <c r="G31" s="165"/>
      <c r="H31" s="141">
        <f>D31*Dash!$B$13</f>
        <v>411.17333333333249</v>
      </c>
      <c r="I31" s="139">
        <f>E31*Dash!$B$12</f>
        <v>534.00166666666746</v>
      </c>
      <c r="J31" s="141">
        <f>F31*Dash!$B$14</f>
        <v>737.46111111110997</v>
      </c>
      <c r="K31" s="10">
        <f>MAX((Dash!$B$16-'Basic Allotment'!C31)*Dash!$B$15, 0)</f>
        <v>0</v>
      </c>
      <c r="L31" s="142">
        <f t="shared" si="0"/>
        <v>6799.5527777777788</v>
      </c>
      <c r="M31" s="144">
        <f>L31*Dash!$B$10</f>
        <v>11053614.269345762</v>
      </c>
      <c r="P31" s="139"/>
      <c r="Q31" s="139"/>
      <c r="R31" s="139"/>
      <c r="S31" s="139"/>
    </row>
    <row r="32" spans="1:19">
      <c r="A32" s="99" t="s">
        <v>101</v>
      </c>
      <c r="B32" s="100" t="s">
        <v>102</v>
      </c>
      <c r="C32" s="132">
        <v>3298.4111111111101</v>
      </c>
      <c r="D32" s="133">
        <v>931.80888888888899</v>
      </c>
      <c r="E32" s="132">
        <v>853.07555555555598</v>
      </c>
      <c r="F32" s="133">
        <v>873.83444444444399</v>
      </c>
      <c r="G32" s="165"/>
      <c r="H32" s="134">
        <f>D32*Dash!$B$13</f>
        <v>232.95222222222225</v>
      </c>
      <c r="I32" s="132">
        <f>E32*Dash!$B$12</f>
        <v>213.26888888888899</v>
      </c>
      <c r="J32" s="134">
        <f>F32*Dash!$B$14</f>
        <v>436.91722222222199</v>
      </c>
      <c r="K32" s="135">
        <f>MAX((Dash!$B$16-'Basic Allotment'!C32)*Dash!$B$15, 0)</f>
        <v>680.63555555555604</v>
      </c>
      <c r="L32" s="136">
        <f t="shared" si="0"/>
        <v>4862.1849999999995</v>
      </c>
      <c r="M32" s="138">
        <f>L32*Dash!$B$10</f>
        <v>7904154.766155621</v>
      </c>
      <c r="P32" s="139"/>
      <c r="Q32" s="139"/>
      <c r="R32" s="139"/>
      <c r="S32" s="139"/>
    </row>
    <row r="33" spans="1:19">
      <c r="A33" s="104" t="s">
        <v>103</v>
      </c>
      <c r="B33" s="3" t="s">
        <v>104</v>
      </c>
      <c r="C33" s="139">
        <v>4369.8288888888901</v>
      </c>
      <c r="D33" s="140">
        <v>2101.0844444444401</v>
      </c>
      <c r="E33" s="139">
        <v>1681.7411111111101</v>
      </c>
      <c r="F33" s="140">
        <v>884.44</v>
      </c>
      <c r="G33" s="165"/>
      <c r="H33" s="141">
        <f>D33*Dash!$B$13</f>
        <v>525.27111111111003</v>
      </c>
      <c r="I33" s="139">
        <f>E33*Dash!$B$12</f>
        <v>420.43527777777751</v>
      </c>
      <c r="J33" s="141">
        <f>F33*Dash!$B$14</f>
        <v>442.22</v>
      </c>
      <c r="K33" s="10">
        <f>MAX((Dash!$B$16-'Basic Allotment'!C33)*Dash!$B$15, 0)</f>
        <v>252.06844444444397</v>
      </c>
      <c r="L33" s="142">
        <f t="shared" si="0"/>
        <v>6009.8237222222224</v>
      </c>
      <c r="M33" s="144">
        <f>L33*Dash!$B$10</f>
        <v>9769800.3711824827</v>
      </c>
      <c r="P33" s="139"/>
      <c r="Q33" s="139"/>
      <c r="R33" s="139"/>
      <c r="S33" s="139"/>
    </row>
    <row r="34" spans="1:19">
      <c r="A34" s="99" t="s">
        <v>105</v>
      </c>
      <c r="B34" s="100" t="s">
        <v>106</v>
      </c>
      <c r="C34" s="132">
        <v>5140.8822222222198</v>
      </c>
      <c r="D34" s="133">
        <v>1398.37333333333</v>
      </c>
      <c r="E34" s="132">
        <v>1704.3844444444401</v>
      </c>
      <c r="F34" s="133">
        <v>1269.92888888889</v>
      </c>
      <c r="G34" s="165"/>
      <c r="H34" s="134">
        <f>D34*Dash!$B$13</f>
        <v>349.59333333333251</v>
      </c>
      <c r="I34" s="132">
        <f>E34*Dash!$B$12</f>
        <v>426.09611111111002</v>
      </c>
      <c r="J34" s="134">
        <f>F34*Dash!$B$14</f>
        <v>634.96444444444501</v>
      </c>
      <c r="K34" s="135">
        <f>MAX((Dash!$B$16-'Basic Allotment'!C34)*Dash!$B$15, 0)</f>
        <v>0</v>
      </c>
      <c r="L34" s="136">
        <f t="shared" si="0"/>
        <v>6551.5361111111069</v>
      </c>
      <c r="M34" s="138">
        <f>L34*Dash!$B$10</f>
        <v>10650428.845936451</v>
      </c>
      <c r="P34" s="139"/>
      <c r="Q34" s="139"/>
      <c r="R34" s="139"/>
      <c r="S34" s="139"/>
    </row>
    <row r="35" spans="1:19">
      <c r="A35" s="104" t="s">
        <v>107</v>
      </c>
      <c r="B35" s="3" t="s">
        <v>108</v>
      </c>
      <c r="C35" s="139">
        <v>2088.48555555556</v>
      </c>
      <c r="D35" s="140">
        <v>878.87222222222204</v>
      </c>
      <c r="E35" s="139">
        <v>957.16</v>
      </c>
      <c r="F35" s="140">
        <v>556.93888888888898</v>
      </c>
      <c r="G35" s="165"/>
      <c r="H35" s="141">
        <f>D35*Dash!$B$13</f>
        <v>219.71805555555551</v>
      </c>
      <c r="I35" s="139">
        <f>E35*Dash!$B$12</f>
        <v>239.29</v>
      </c>
      <c r="J35" s="141">
        <f>F35*Dash!$B$14</f>
        <v>278.46944444444449</v>
      </c>
      <c r="K35" s="10">
        <f>MAX((Dash!$B$16-'Basic Allotment'!C35)*Dash!$B$15, 0)</f>
        <v>1164.605777777776</v>
      </c>
      <c r="L35" s="142">
        <f t="shared" si="0"/>
        <v>3990.568833333336</v>
      </c>
      <c r="M35" s="144">
        <f>L35*Dash!$B$10</f>
        <v>6487222.0336461421</v>
      </c>
      <c r="P35" s="139"/>
      <c r="Q35" s="139"/>
      <c r="R35" s="139"/>
      <c r="S35" s="139"/>
    </row>
    <row r="36" spans="1:19">
      <c r="A36" s="99" t="s">
        <v>109</v>
      </c>
      <c r="B36" s="100" t="s">
        <v>110</v>
      </c>
      <c r="C36" s="132">
        <v>5695.4522222222204</v>
      </c>
      <c r="D36" s="133">
        <v>3945.8588888888899</v>
      </c>
      <c r="E36" s="132">
        <v>1556.0577777777801</v>
      </c>
      <c r="F36" s="133">
        <v>1455.9055555555601</v>
      </c>
      <c r="G36" s="165"/>
      <c r="H36" s="134">
        <f>D36*Dash!$B$13</f>
        <v>986.46472222222246</v>
      </c>
      <c r="I36" s="132">
        <f>E36*Dash!$B$12</f>
        <v>389.01444444444502</v>
      </c>
      <c r="J36" s="134">
        <f>F36*Dash!$B$14</f>
        <v>727.95277777778006</v>
      </c>
      <c r="K36" s="135">
        <f>MAX((Dash!$B$16-'Basic Allotment'!C36)*Dash!$B$15, 0)</f>
        <v>0</v>
      </c>
      <c r="L36" s="136">
        <f t="shared" si="0"/>
        <v>7798.8841666666685</v>
      </c>
      <c r="M36" s="138">
        <f>L36*Dash!$B$10</f>
        <v>12678165.774575414</v>
      </c>
      <c r="P36" s="139"/>
      <c r="Q36" s="139"/>
      <c r="R36" s="139"/>
      <c r="S36" s="139"/>
    </row>
    <row r="37" spans="1:19">
      <c r="A37" s="104" t="s">
        <v>111</v>
      </c>
      <c r="B37" s="3" t="s">
        <v>112</v>
      </c>
      <c r="C37" s="139">
        <v>1685.0222222222201</v>
      </c>
      <c r="D37" s="140">
        <v>288.44111111111101</v>
      </c>
      <c r="E37" s="139">
        <v>642.23444444444397</v>
      </c>
      <c r="F37" s="140">
        <v>378.514444444444</v>
      </c>
      <c r="G37" s="165"/>
      <c r="H37" s="141">
        <f>D37*Dash!$B$13</f>
        <v>72.110277777777753</v>
      </c>
      <c r="I37" s="139">
        <f>E37*Dash!$B$12</f>
        <v>160.55861111111099</v>
      </c>
      <c r="J37" s="141">
        <f>F37*Dash!$B$14</f>
        <v>189.257222222222</v>
      </c>
      <c r="K37" s="10">
        <f>MAX((Dash!$B$16-'Basic Allotment'!C37)*Dash!$B$15, 0)</f>
        <v>1325.9911111111121</v>
      </c>
      <c r="L37" s="142">
        <f t="shared" si="0"/>
        <v>3432.9394444444433</v>
      </c>
      <c r="M37" s="144">
        <f>L37*Dash!$B$10</f>
        <v>5580718.2720791539</v>
      </c>
      <c r="P37" s="139"/>
      <c r="Q37" s="139"/>
      <c r="R37" s="139"/>
      <c r="S37" s="139"/>
    </row>
    <row r="38" spans="1:19">
      <c r="A38" s="99" t="s">
        <v>113</v>
      </c>
      <c r="B38" s="100" t="s">
        <v>114</v>
      </c>
      <c r="C38" s="132">
        <v>2995.74444444444</v>
      </c>
      <c r="D38" s="133">
        <v>1254.6511111111099</v>
      </c>
      <c r="E38" s="132">
        <v>997.95888888888896</v>
      </c>
      <c r="F38" s="133">
        <v>703.967777777778</v>
      </c>
      <c r="G38" s="165"/>
      <c r="H38" s="134">
        <f>D38*Dash!$B$13</f>
        <v>313.66277777777748</v>
      </c>
      <c r="I38" s="132">
        <f>E38*Dash!$B$12</f>
        <v>249.48972222222224</v>
      </c>
      <c r="J38" s="134">
        <f>F38*Dash!$B$14</f>
        <v>351.983888888889</v>
      </c>
      <c r="K38" s="135">
        <f>MAX((Dash!$B$16-'Basic Allotment'!C38)*Dash!$B$15, 0)</f>
        <v>801.70222222222401</v>
      </c>
      <c r="L38" s="136">
        <f t="shared" si="0"/>
        <v>4712.5830555555531</v>
      </c>
      <c r="M38" s="138">
        <f>L38*Dash!$B$10</f>
        <v>7660956.096790568</v>
      </c>
      <c r="P38" s="139"/>
      <c r="Q38" s="139"/>
      <c r="R38" s="139"/>
      <c r="S38" s="139"/>
    </row>
    <row r="39" spans="1:19">
      <c r="A39" s="104" t="s">
        <v>115</v>
      </c>
      <c r="B39" s="3" t="s">
        <v>116</v>
      </c>
      <c r="C39" s="139">
        <v>1541.0955555555599</v>
      </c>
      <c r="D39" s="140">
        <v>312.951111111111</v>
      </c>
      <c r="E39" s="139">
        <v>392.277777777778</v>
      </c>
      <c r="F39" s="140">
        <v>162.87555555555599</v>
      </c>
      <c r="G39" s="165"/>
      <c r="H39" s="141">
        <f>D39*Dash!$B$13</f>
        <v>78.237777777777751</v>
      </c>
      <c r="I39" s="139">
        <f>E39*Dash!$B$12</f>
        <v>98.0694444444445</v>
      </c>
      <c r="J39" s="141">
        <f>F39*Dash!$B$14</f>
        <v>81.437777777777995</v>
      </c>
      <c r="K39" s="10">
        <f>MAX((Dash!$B$16-'Basic Allotment'!C39)*Dash!$B$15, 0)</f>
        <v>1383.5617777777761</v>
      </c>
      <c r="L39" s="142">
        <f t="shared" si="0"/>
        <v>3182.4023333333362</v>
      </c>
      <c r="M39" s="144">
        <f>L39*Dash!$B$10</f>
        <v>5173435.5173325287</v>
      </c>
      <c r="P39" s="139"/>
      <c r="Q39" s="139"/>
      <c r="R39" s="139"/>
      <c r="S39" s="139"/>
    </row>
    <row r="40" spans="1:19">
      <c r="A40" s="99" t="s">
        <v>117</v>
      </c>
      <c r="B40" s="100" t="s">
        <v>118</v>
      </c>
      <c r="C40" s="132">
        <v>20913.944444444402</v>
      </c>
      <c r="D40" s="133">
        <v>4511.5133333333297</v>
      </c>
      <c r="E40" s="132">
        <v>7393.6388888888896</v>
      </c>
      <c r="F40" s="133">
        <v>4552.5133333333297</v>
      </c>
      <c r="G40" s="165"/>
      <c r="H40" s="134">
        <f>D40*Dash!$B$13</f>
        <v>1127.8783333333324</v>
      </c>
      <c r="I40" s="132">
        <f>E40*Dash!$B$12</f>
        <v>1848.4097222222224</v>
      </c>
      <c r="J40" s="134">
        <f>F40*Dash!$B$14</f>
        <v>2276.2566666666648</v>
      </c>
      <c r="K40" s="135">
        <f>MAX((Dash!$B$16-'Basic Allotment'!C40)*Dash!$B$15, 0)</f>
        <v>0</v>
      </c>
      <c r="L40" s="136">
        <f t="shared" si="0"/>
        <v>26166.489166666623</v>
      </c>
      <c r="M40" s="138">
        <f>L40*Dash!$B$10</f>
        <v>42537250.240430474</v>
      </c>
      <c r="P40" s="139"/>
      <c r="Q40" s="139"/>
      <c r="R40" s="139"/>
      <c r="S40" s="139"/>
    </row>
    <row r="41" spans="1:19">
      <c r="A41" s="104" t="s">
        <v>119</v>
      </c>
      <c r="B41" s="3" t="s">
        <v>120</v>
      </c>
      <c r="C41" s="139">
        <v>6001.4155555555599</v>
      </c>
      <c r="D41" s="140">
        <v>4953.4966666666696</v>
      </c>
      <c r="E41" s="139">
        <v>2603.7711111111098</v>
      </c>
      <c r="F41" s="140">
        <v>1330.2822222222201</v>
      </c>
      <c r="G41" s="165"/>
      <c r="H41" s="141">
        <f>D41*Dash!$B$13</f>
        <v>1238.3741666666674</v>
      </c>
      <c r="I41" s="139">
        <f>E41*Dash!$B$12</f>
        <v>650.94277777777745</v>
      </c>
      <c r="J41" s="141">
        <f>F41*Dash!$B$14</f>
        <v>665.14111111111004</v>
      </c>
      <c r="K41" s="10">
        <f>MAX((Dash!$B$16-'Basic Allotment'!C41)*Dash!$B$15, 0)</f>
        <v>0</v>
      </c>
      <c r="L41" s="142">
        <f t="shared" si="0"/>
        <v>8555.8736111111139</v>
      </c>
      <c r="M41" s="144">
        <f>L41*Dash!$B$10</f>
        <v>13908756.902892223</v>
      </c>
      <c r="P41" s="139"/>
      <c r="Q41" s="139"/>
      <c r="R41" s="139"/>
      <c r="S41" s="139"/>
    </row>
    <row r="42" spans="1:19">
      <c r="A42" s="99" t="s">
        <v>121</v>
      </c>
      <c r="B42" s="100" t="s">
        <v>122</v>
      </c>
      <c r="C42" s="132">
        <v>18061.678888888899</v>
      </c>
      <c r="D42" s="133">
        <v>7593.1155555555597</v>
      </c>
      <c r="E42" s="132">
        <v>7567.5166666666701</v>
      </c>
      <c r="F42" s="133">
        <v>3640.5333333333301</v>
      </c>
      <c r="G42" s="165"/>
      <c r="H42" s="134">
        <f>D42*Dash!$B$13</f>
        <v>1898.2788888888899</v>
      </c>
      <c r="I42" s="132">
        <f>E42*Dash!$B$12</f>
        <v>1891.8791666666675</v>
      </c>
      <c r="J42" s="134">
        <f>F42*Dash!$B$14</f>
        <v>1820.2666666666651</v>
      </c>
      <c r="K42" s="135">
        <f>MAX((Dash!$B$16-'Basic Allotment'!C42)*Dash!$B$15, 0)</f>
        <v>0</v>
      </c>
      <c r="L42" s="136">
        <f t="shared" si="0"/>
        <v>23672.103611111121</v>
      </c>
      <c r="M42" s="138">
        <f>L42*Dash!$B$10</f>
        <v>38482281.234196901</v>
      </c>
      <c r="P42" s="139"/>
      <c r="Q42" s="139"/>
      <c r="R42" s="139"/>
      <c r="S42" s="139"/>
    </row>
    <row r="43" spans="1:19">
      <c r="A43" s="104" t="s">
        <v>123</v>
      </c>
      <c r="B43" s="3" t="s">
        <v>124</v>
      </c>
      <c r="C43" s="139">
        <v>4055.1377777777798</v>
      </c>
      <c r="D43" s="140">
        <v>2497.6688888888898</v>
      </c>
      <c r="E43" s="139">
        <v>1783.57</v>
      </c>
      <c r="F43" s="140">
        <v>632.636666666667</v>
      </c>
      <c r="G43" s="165"/>
      <c r="H43" s="141">
        <f>D43*Dash!$B$13</f>
        <v>624.41722222222245</v>
      </c>
      <c r="I43" s="139">
        <f>E43*Dash!$B$12</f>
        <v>445.89249999999998</v>
      </c>
      <c r="J43" s="141">
        <f>F43*Dash!$B$14</f>
        <v>316.3183333333335</v>
      </c>
      <c r="K43" s="10">
        <f>MAX((Dash!$B$16-'Basic Allotment'!C43)*Dash!$B$15, 0)</f>
        <v>377.9448888888881</v>
      </c>
      <c r="L43" s="142">
        <f t="shared" si="0"/>
        <v>5819.7107222222239</v>
      </c>
      <c r="M43" s="144">
        <f>L43*Dash!$B$10</f>
        <v>9460745.3732632082</v>
      </c>
      <c r="P43" s="139"/>
      <c r="Q43" s="139"/>
      <c r="R43" s="139"/>
      <c r="S43" s="139"/>
    </row>
    <row r="44" spans="1:19">
      <c r="A44" s="99" t="s">
        <v>125</v>
      </c>
      <c r="B44" s="100" t="s">
        <v>126</v>
      </c>
      <c r="C44" s="132">
        <v>28700.543333333299</v>
      </c>
      <c r="D44" s="133">
        <v>12312.733333333301</v>
      </c>
      <c r="E44" s="132">
        <v>9045.9844444444407</v>
      </c>
      <c r="F44" s="133">
        <v>7946.6844444444496</v>
      </c>
      <c r="G44" s="165"/>
      <c r="H44" s="134">
        <f>D44*Dash!$B$13</f>
        <v>3078.1833333333252</v>
      </c>
      <c r="I44" s="132">
        <f>E44*Dash!$B$12</f>
        <v>2261.4961111111102</v>
      </c>
      <c r="J44" s="134">
        <f>F44*Dash!$B$14</f>
        <v>3973.3422222222248</v>
      </c>
      <c r="K44" s="135">
        <f>MAX((Dash!$B$16-'Basic Allotment'!C44)*Dash!$B$15, 0)</f>
        <v>0</v>
      </c>
      <c r="L44" s="136">
        <f t="shared" si="0"/>
        <v>38013.564999999959</v>
      </c>
      <c r="M44" s="138">
        <f>L44*Dash!$B$10</f>
        <v>61796311.940684326</v>
      </c>
      <c r="P44" s="139"/>
      <c r="Q44" s="139"/>
      <c r="R44" s="139"/>
      <c r="S44" s="139"/>
    </row>
    <row r="45" spans="1:19">
      <c r="A45" s="104" t="s">
        <v>127</v>
      </c>
      <c r="B45" s="3" t="s">
        <v>128</v>
      </c>
      <c r="C45" s="139">
        <v>3268.91</v>
      </c>
      <c r="D45" s="140">
        <v>1398.1344444444401</v>
      </c>
      <c r="E45" s="139">
        <v>1296.43</v>
      </c>
      <c r="F45" s="140">
        <v>1068.7944444444399</v>
      </c>
      <c r="G45" s="165"/>
      <c r="H45" s="141">
        <f>D45*Dash!$B$13</f>
        <v>349.53361111111002</v>
      </c>
      <c r="I45" s="139">
        <f>E45*Dash!$B$12</f>
        <v>324.10750000000002</v>
      </c>
      <c r="J45" s="141">
        <f>F45*Dash!$B$14</f>
        <v>534.39722222221997</v>
      </c>
      <c r="K45" s="10">
        <f>MAX((Dash!$B$16-'Basic Allotment'!C45)*Dash!$B$15, 0)</f>
        <v>692.43600000000015</v>
      </c>
      <c r="L45" s="142">
        <f t="shared" si="0"/>
        <v>5169.3843333333298</v>
      </c>
      <c r="M45" s="144">
        <f>L45*Dash!$B$10</f>
        <v>8403549.8066007029</v>
      </c>
      <c r="P45" s="139"/>
      <c r="Q45" s="139"/>
      <c r="R45" s="139"/>
      <c r="S45" s="139"/>
    </row>
    <row r="46" spans="1:19">
      <c r="A46" s="99" t="s">
        <v>129</v>
      </c>
      <c r="B46" s="100" t="s">
        <v>130</v>
      </c>
      <c r="C46" s="132">
        <v>2245.9055555555601</v>
      </c>
      <c r="D46" s="133">
        <v>706.80444444444402</v>
      </c>
      <c r="E46" s="132">
        <v>841.19555555555598</v>
      </c>
      <c r="F46" s="133">
        <v>722.42</v>
      </c>
      <c r="G46" s="165"/>
      <c r="H46" s="134">
        <f>D46*Dash!$B$13</f>
        <v>176.701111111111</v>
      </c>
      <c r="I46" s="132">
        <f>E46*Dash!$B$12</f>
        <v>210.298888888889</v>
      </c>
      <c r="J46" s="134">
        <f>F46*Dash!$B$14</f>
        <v>361.21</v>
      </c>
      <c r="K46" s="135">
        <f>MAX((Dash!$B$16-'Basic Allotment'!C46)*Dash!$B$15, 0)</f>
        <v>1101.6377777777759</v>
      </c>
      <c r="L46" s="136">
        <f t="shared" si="0"/>
        <v>4095.7533333333358</v>
      </c>
      <c r="M46" s="138">
        <f>L46*Dash!$B$10</f>
        <v>6658213.9985756325</v>
      </c>
      <c r="P46" s="139"/>
      <c r="Q46" s="139"/>
      <c r="R46" s="139"/>
      <c r="S46" s="139"/>
    </row>
    <row r="47" spans="1:19">
      <c r="A47" s="104" t="s">
        <v>131</v>
      </c>
      <c r="B47" s="3" t="s">
        <v>132</v>
      </c>
      <c r="C47" s="139">
        <v>4791.4266666666699</v>
      </c>
      <c r="D47" s="140">
        <v>2681.46</v>
      </c>
      <c r="E47" s="139">
        <v>1740.31111111111</v>
      </c>
      <c r="F47" s="140">
        <v>526.63111111111095</v>
      </c>
      <c r="G47" s="165"/>
      <c r="H47" s="141">
        <f>D47*Dash!$B$13</f>
        <v>670.36500000000001</v>
      </c>
      <c r="I47" s="139">
        <f>E47*Dash!$B$12</f>
        <v>435.0777777777775</v>
      </c>
      <c r="J47" s="141">
        <f>F47*Dash!$B$14</f>
        <v>263.31555555555548</v>
      </c>
      <c r="K47" s="10">
        <f>MAX((Dash!$B$16-'Basic Allotment'!C47)*Dash!$B$15, 0)</f>
        <v>83.429333333332039</v>
      </c>
      <c r="L47" s="142">
        <f t="shared" si="0"/>
        <v>6243.6143333333348</v>
      </c>
      <c r="M47" s="144">
        <f>L47*Dash!$B$10</f>
        <v>10149859.372042453</v>
      </c>
      <c r="P47" s="139"/>
      <c r="Q47" s="139"/>
      <c r="R47" s="139"/>
      <c r="S47" s="139"/>
    </row>
    <row r="48" spans="1:19">
      <c r="A48" s="99" t="s">
        <v>133</v>
      </c>
      <c r="B48" s="100" t="s">
        <v>134</v>
      </c>
      <c r="C48" s="132">
        <v>4328.6033333333298</v>
      </c>
      <c r="D48" s="133">
        <v>3147.5</v>
      </c>
      <c r="E48" s="132">
        <v>1463.45444444444</v>
      </c>
      <c r="F48" s="133">
        <v>1330.0088888888899</v>
      </c>
      <c r="G48" s="165"/>
      <c r="H48" s="134">
        <f>D48*Dash!$B$13</f>
        <v>786.875</v>
      </c>
      <c r="I48" s="132">
        <f>E48*Dash!$B$12</f>
        <v>365.86361111111</v>
      </c>
      <c r="J48" s="134">
        <f>F48*Dash!$B$14</f>
        <v>665.00444444444497</v>
      </c>
      <c r="K48" s="135">
        <f>MAX((Dash!$B$16-'Basic Allotment'!C48)*Dash!$B$15, 0)</f>
        <v>268.5586666666681</v>
      </c>
      <c r="L48" s="136">
        <f t="shared" si="0"/>
        <v>6414.9050555555523</v>
      </c>
      <c r="M48" s="138">
        <f>L48*Dash!$B$10</f>
        <v>10428316.151957445</v>
      </c>
      <c r="P48" s="139"/>
      <c r="Q48" s="139"/>
      <c r="R48" s="139"/>
      <c r="S48" s="139"/>
    </row>
    <row r="49" spans="1:19">
      <c r="A49" s="104" t="s">
        <v>135</v>
      </c>
      <c r="B49" s="3" t="s">
        <v>136</v>
      </c>
      <c r="C49" s="139">
        <v>8230.9144444444391</v>
      </c>
      <c r="D49" s="140">
        <v>3564.5733333333301</v>
      </c>
      <c r="E49" s="139">
        <v>3318.9266666666699</v>
      </c>
      <c r="F49" s="140">
        <v>1780.2988888888899</v>
      </c>
      <c r="G49" s="165"/>
      <c r="H49" s="141">
        <f>D49*Dash!$B$13</f>
        <v>891.14333333333252</v>
      </c>
      <c r="I49" s="139">
        <f>E49*Dash!$B$12</f>
        <v>829.73166666666748</v>
      </c>
      <c r="J49" s="141">
        <f>F49*Dash!$B$14</f>
        <v>890.14944444444495</v>
      </c>
      <c r="K49" s="10">
        <f>MAX((Dash!$B$16-'Basic Allotment'!C49)*Dash!$B$15, 0)</f>
        <v>0</v>
      </c>
      <c r="L49" s="142">
        <f t="shared" si="0"/>
        <v>10841.938888888884</v>
      </c>
      <c r="M49" s="144">
        <f>L49*Dash!$B$10</f>
        <v>17625072.460833773</v>
      </c>
      <c r="P49" s="139"/>
      <c r="Q49" s="139"/>
      <c r="R49" s="139"/>
      <c r="S49" s="139"/>
    </row>
    <row r="50" spans="1:19">
      <c r="A50" s="99" t="s">
        <v>137</v>
      </c>
      <c r="B50" s="100" t="s">
        <v>138</v>
      </c>
      <c r="C50" s="132">
        <v>1537.01555555556</v>
      </c>
      <c r="D50" s="133">
        <v>676.92222222222199</v>
      </c>
      <c r="E50" s="132">
        <v>632</v>
      </c>
      <c r="F50" s="133">
        <v>549.86888888888905</v>
      </c>
      <c r="G50" s="165"/>
      <c r="H50" s="134">
        <f>D50*Dash!$B$13</f>
        <v>169.2305555555555</v>
      </c>
      <c r="I50" s="132">
        <f>E50*Dash!$B$12</f>
        <v>158</v>
      </c>
      <c r="J50" s="134">
        <f>F50*Dash!$B$14</f>
        <v>274.93444444444452</v>
      </c>
      <c r="K50" s="135">
        <f>MAX((Dash!$B$16-'Basic Allotment'!C50)*Dash!$B$15, 0)</f>
        <v>1385.1937777777759</v>
      </c>
      <c r="L50" s="136">
        <f t="shared" si="0"/>
        <v>3524.3743333333359</v>
      </c>
      <c r="M50" s="138">
        <f>L50*Dash!$B$10</f>
        <v>5729358.3408556506</v>
      </c>
      <c r="P50" s="139"/>
      <c r="Q50" s="139"/>
      <c r="R50" s="139"/>
      <c r="S50" s="139"/>
    </row>
    <row r="51" spans="1:19">
      <c r="A51" s="104" t="s">
        <v>139</v>
      </c>
      <c r="B51" s="3" t="s">
        <v>140</v>
      </c>
      <c r="C51" s="139">
        <v>1884.9522222222199</v>
      </c>
      <c r="D51" s="140">
        <v>703.13777777777796</v>
      </c>
      <c r="E51" s="139">
        <v>762.19333333333304</v>
      </c>
      <c r="F51" s="140">
        <v>617.35111111111098</v>
      </c>
      <c r="G51" s="165"/>
      <c r="H51" s="141">
        <f>D51*Dash!$B$13</f>
        <v>175.78444444444449</v>
      </c>
      <c r="I51" s="139">
        <f>E51*Dash!$B$12</f>
        <v>190.54833333333326</v>
      </c>
      <c r="J51" s="141">
        <f>F51*Dash!$B$14</f>
        <v>308.67555555555549</v>
      </c>
      <c r="K51" s="10">
        <f>MAX((Dash!$B$16-'Basic Allotment'!C51)*Dash!$B$15, 0)</f>
        <v>1246.0191111111121</v>
      </c>
      <c r="L51" s="142">
        <f t="shared" si="0"/>
        <v>3805.9796666666653</v>
      </c>
      <c r="M51" s="144">
        <f>L51*Dash!$B$10</f>
        <v>6187146.7914476125</v>
      </c>
      <c r="P51" s="139"/>
      <c r="Q51" s="139"/>
      <c r="R51" s="139"/>
      <c r="S51" s="139"/>
    </row>
    <row r="52" spans="1:19">
      <c r="A52" s="99" t="s">
        <v>141</v>
      </c>
      <c r="B52" s="100" t="s">
        <v>142</v>
      </c>
      <c r="C52" s="132">
        <v>3871.4011111111099</v>
      </c>
      <c r="D52" s="133">
        <v>1997.60777777778</v>
      </c>
      <c r="E52" s="132">
        <v>1148.2</v>
      </c>
      <c r="F52" s="133">
        <v>978.25111111111096</v>
      </c>
      <c r="G52" s="165"/>
      <c r="H52" s="134">
        <f>D52*Dash!$B$13</f>
        <v>499.40194444444501</v>
      </c>
      <c r="I52" s="132">
        <f>E52*Dash!$B$12</f>
        <v>287.05</v>
      </c>
      <c r="J52" s="134">
        <f>F52*Dash!$B$14</f>
        <v>489.12555555555548</v>
      </c>
      <c r="K52" s="135">
        <f>MAX((Dash!$B$16-'Basic Allotment'!C52)*Dash!$B$15, 0)</f>
        <v>451.43955555555607</v>
      </c>
      <c r="L52" s="136">
        <f t="shared" si="0"/>
        <v>5598.4181666666664</v>
      </c>
      <c r="M52" s="138">
        <f>L52*Dash!$B$10</f>
        <v>9101003.6917539239</v>
      </c>
      <c r="P52" s="139"/>
      <c r="Q52" s="139"/>
      <c r="R52" s="139"/>
      <c r="S52" s="139"/>
    </row>
    <row r="53" spans="1:19">
      <c r="A53" s="104" t="s">
        <v>143</v>
      </c>
      <c r="B53" s="3" t="s">
        <v>144</v>
      </c>
      <c r="C53" s="139">
        <v>1335.6311111111099</v>
      </c>
      <c r="D53" s="140">
        <v>509.1</v>
      </c>
      <c r="E53" s="139">
        <v>220.944444444444</v>
      </c>
      <c r="F53" s="140">
        <v>228.053333333333</v>
      </c>
      <c r="G53" s="165"/>
      <c r="H53" s="141">
        <f>D53*Dash!$B$13</f>
        <v>127.27500000000001</v>
      </c>
      <c r="I53" s="139">
        <f>E53*Dash!$B$12</f>
        <v>55.236111111111001</v>
      </c>
      <c r="J53" s="141">
        <f>F53*Dash!$B$14</f>
        <v>114.0266666666665</v>
      </c>
      <c r="K53" s="10">
        <f>MAX((Dash!$B$16-'Basic Allotment'!C53)*Dash!$B$15, 0)</f>
        <v>1465.7475555555561</v>
      </c>
      <c r="L53" s="142">
        <f t="shared" si="0"/>
        <v>3097.9164444444436</v>
      </c>
      <c r="M53" s="144">
        <f>L53*Dash!$B$10</f>
        <v>5036092.0099723535</v>
      </c>
      <c r="P53" s="139"/>
      <c r="Q53" s="139"/>
      <c r="R53" s="139"/>
      <c r="S53" s="139"/>
    </row>
    <row r="54" spans="1:19">
      <c r="A54" s="106" t="s">
        <v>145</v>
      </c>
      <c r="B54" s="107" t="s">
        <v>146</v>
      </c>
      <c r="C54" s="145">
        <v>3887.6922222222202</v>
      </c>
      <c r="D54" s="146">
        <v>1026.3900000000001</v>
      </c>
      <c r="E54" s="145">
        <v>1232.80666666667</v>
      </c>
      <c r="F54" s="146">
        <v>601.44111111111101</v>
      </c>
      <c r="G54" s="165"/>
      <c r="H54" s="147">
        <f>D54*Dash!$B$13</f>
        <v>256.59750000000003</v>
      </c>
      <c r="I54" s="145">
        <f>E54*Dash!$B$12</f>
        <v>308.20166666666751</v>
      </c>
      <c r="J54" s="147">
        <f>F54*Dash!$B$14</f>
        <v>300.72055555555551</v>
      </c>
      <c r="K54" s="148">
        <f>MAX((Dash!$B$16-'Basic Allotment'!C54)*Dash!$B$15, 0)</f>
        <v>444.92311111111195</v>
      </c>
      <c r="L54" s="149">
        <f t="shared" si="0"/>
        <v>5198.1350555555555</v>
      </c>
      <c r="M54" s="151">
        <f>L54*Dash!$B$10</f>
        <v>8450288.0853957757</v>
      </c>
      <c r="P54" s="139"/>
      <c r="Q54" s="139"/>
      <c r="R54" s="139"/>
      <c r="S54" s="139"/>
    </row>
    <row r="55" spans="1:19" ht="15">
      <c r="A55" s="122"/>
      <c r="B55" s="112" t="s">
        <v>147</v>
      </c>
      <c r="C55" s="152">
        <f>SUM(C5:C54)</f>
        <v>443692.33177777752</v>
      </c>
      <c r="D55" s="152">
        <f t="shared" ref="D55:M55" si="1">SUM(D5:D54)</f>
        <v>185816.74777777775</v>
      </c>
      <c r="E55" s="152">
        <f t="shared" si="1"/>
        <v>146829.4608888888</v>
      </c>
      <c r="F55" s="152">
        <f t="shared" si="1"/>
        <v>112578.60444444441</v>
      </c>
      <c r="G55" s="166"/>
      <c r="H55" s="152">
        <f t="shared" si="1"/>
        <v>46454.186944444438</v>
      </c>
      <c r="I55" s="152">
        <f t="shared" si="1"/>
        <v>36707.365222222201</v>
      </c>
      <c r="J55" s="152">
        <f t="shared" si="1"/>
        <v>56289.302222222206</v>
      </c>
      <c r="K55" s="152">
        <f t="shared" si="1"/>
        <v>26685.638666666662</v>
      </c>
      <c r="L55" s="152">
        <f t="shared" si="1"/>
        <v>609828.82483333326</v>
      </c>
      <c r="M55" s="153">
        <f t="shared" si="1"/>
        <v>991361170.40908003</v>
      </c>
      <c r="P55" s="139"/>
      <c r="Q55" s="139"/>
      <c r="R55" s="139"/>
      <c r="S55" s="139"/>
    </row>
  </sheetData>
  <sheetProtection algorithmName="SHA-512" hashValue="BeadKemaihju6xW6MeF62x7y8N59I0spyQx2BT2pJgZdqM7vFTRzQ31mOYENQcD0jmr4xhhxv50TdiIRoUFx3Q==" saltValue="LkKpZH5KPoA3t3+SSdO8aQ==" spinCount="100000" sheet="1" objects="1" scenarios="1" formatColumns="0"/>
  <mergeCells count="3">
    <mergeCell ref="A2:N2"/>
    <mergeCell ref="C3:F3"/>
    <mergeCell ref="H3:K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theme="8" tint="-0.249977111117893"/>
  </sheetPr>
  <dimension ref="A1:AG1635"/>
  <sheetViews>
    <sheetView zoomScale="75" zoomScaleNormal="75" workbookViewId="0"/>
  </sheetViews>
  <sheetFormatPr defaultRowHeight="15"/>
  <cols>
    <col min="1" max="2" width="9.140625" bestFit="1" customWidth="1"/>
    <col min="3" max="3" width="49.7109375" bestFit="1" customWidth="1"/>
    <col min="4" max="4" width="11.5703125" bestFit="1" customWidth="1"/>
    <col min="5" max="5" width="10.42578125" bestFit="1" customWidth="1"/>
    <col min="6" max="6" width="8.7109375" bestFit="1" customWidth="1"/>
    <col min="7" max="7" width="9.7109375" bestFit="1" customWidth="1"/>
    <col min="8" max="11" width="10.42578125" bestFit="1" customWidth="1"/>
    <col min="12" max="12" width="11.5703125" bestFit="1" customWidth="1"/>
    <col min="14" max="14" width="9.85546875" customWidth="1"/>
    <col min="15" max="15" width="5.85546875" bestFit="1" customWidth="1"/>
    <col min="16" max="16" width="8.28515625" bestFit="1" customWidth="1"/>
    <col min="17" max="17" width="12.7109375" bestFit="1" customWidth="1"/>
    <col min="18" max="18" width="15" bestFit="1" customWidth="1"/>
    <col min="19" max="19" width="12" bestFit="1" customWidth="1"/>
    <col min="20" max="20" width="11.5703125" bestFit="1" customWidth="1"/>
    <col min="21" max="21" width="12.7109375" bestFit="1" customWidth="1"/>
    <col min="22" max="22" width="15.5703125" bestFit="1" customWidth="1"/>
    <col min="23" max="23" width="15.28515625" customWidth="1"/>
    <col min="25" max="25" width="9.140625" bestFit="1" customWidth="1"/>
    <col min="26" max="26" width="17.140625" customWidth="1"/>
    <col min="28" max="28" width="12.85546875" bestFit="1" customWidth="1"/>
    <col min="29" max="29" width="17.42578125" bestFit="1" customWidth="1"/>
    <col min="30" max="30" width="12.140625" customWidth="1"/>
    <col min="31" max="31" width="10.5703125" customWidth="1"/>
  </cols>
  <sheetData>
    <row r="1" spans="1:33">
      <c r="A1" s="310" t="s">
        <v>2343</v>
      </c>
      <c r="Y1" s="218" t="s">
        <v>2374</v>
      </c>
      <c r="AE1" s="536">
        <f>Dash!B11</f>
        <v>0.2219437917927127</v>
      </c>
    </row>
    <row r="2" spans="1:33" ht="114.75">
      <c r="A2" s="1" t="s">
        <v>1906</v>
      </c>
      <c r="N2" s="28" t="s">
        <v>1596</v>
      </c>
      <c r="O2" s="29" t="s">
        <v>173</v>
      </c>
      <c r="P2" s="30" t="s">
        <v>1597</v>
      </c>
      <c r="Q2" s="31" t="s">
        <v>1598</v>
      </c>
      <c r="R2" s="31" t="s">
        <v>1599</v>
      </c>
      <c r="S2" s="31" t="s">
        <v>1600</v>
      </c>
      <c r="T2" s="31" t="s">
        <v>1601</v>
      </c>
      <c r="U2" s="31" t="s">
        <v>44</v>
      </c>
      <c r="V2" s="32" t="s">
        <v>1602</v>
      </c>
      <c r="W2" s="537" t="s">
        <v>1603</v>
      </c>
      <c r="Y2" s="36" t="s">
        <v>173</v>
      </c>
      <c r="Z2" s="36" t="s">
        <v>174</v>
      </c>
      <c r="AA2" s="36"/>
      <c r="AB2" s="36" t="s">
        <v>175</v>
      </c>
      <c r="AC2" s="36" t="s">
        <v>176</v>
      </c>
      <c r="AD2" s="36" t="s">
        <v>177</v>
      </c>
      <c r="AE2" s="36" t="s">
        <v>178</v>
      </c>
    </row>
    <row r="3" spans="1:33">
      <c r="A3" s="539" t="s">
        <v>1596</v>
      </c>
      <c r="B3" s="539" t="s">
        <v>173</v>
      </c>
      <c r="C3" s="1" t="s">
        <v>1668</v>
      </c>
      <c r="D3" s="311" t="s">
        <v>1669</v>
      </c>
      <c r="E3" s="311" t="s">
        <v>1670</v>
      </c>
      <c r="F3" s="311" t="s">
        <v>1671</v>
      </c>
      <c r="G3" s="311" t="s">
        <v>1672</v>
      </c>
      <c r="H3" s="311" t="s">
        <v>1673</v>
      </c>
      <c r="I3" s="311" t="s">
        <v>1674</v>
      </c>
      <c r="J3" s="311" t="s">
        <v>1675</v>
      </c>
      <c r="K3" s="311" t="s">
        <v>1676</v>
      </c>
      <c r="L3" s="311" t="s">
        <v>44</v>
      </c>
      <c r="N3" s="20">
        <v>3607</v>
      </c>
      <c r="O3" s="21">
        <v>1</v>
      </c>
      <c r="P3" s="22">
        <f>AE3</f>
        <v>3.6541532066081914</v>
      </c>
      <c r="Q3" s="23">
        <f>SUMIFS(D:D,$A:$A,$N3,$B:$B,$O3)+SUMIFS(E:E,$A:$A,$N3,$B:$B,$O3)</f>
        <v>66704</v>
      </c>
      <c r="R3" s="23">
        <f>SUMIFS(F:F,$A:$A,$N3,$B:$B,$O3)+SUMIFS(G:G,$A:$A,$N3,$B:$B,$O3)</f>
        <v>0</v>
      </c>
      <c r="S3" s="23">
        <f>SUMIFS(H:H,$A:$A,$N3,$B:$B,$O3)+SUMIFS(I:I,$A:$A,$N3,$B:$B,$O3)</f>
        <v>35440</v>
      </c>
      <c r="T3" s="23">
        <f>SUMIFS(J:J,$A:$A,$N3,$B:$B,$O3)+SUMIFS(K:K,$A:$A,$N3,$B:$B,$O3)</f>
        <v>0</v>
      </c>
      <c r="U3" s="24">
        <f>SUM(Q3:T3)</f>
        <v>102144</v>
      </c>
      <c r="V3" s="25">
        <f>U3*P3</f>
        <v>373249.82513578713</v>
      </c>
      <c r="W3" s="25">
        <f>(R3*1.1)*P3</f>
        <v>0</v>
      </c>
      <c r="Y3" s="38">
        <v>1</v>
      </c>
      <c r="Z3" s="683" t="s">
        <v>179</v>
      </c>
      <c r="AA3" s="684"/>
      <c r="AB3" s="39">
        <v>2293868</v>
      </c>
      <c r="AC3" s="40">
        <v>37766972.619646564</v>
      </c>
      <c r="AD3" s="33">
        <v>16.464318182060417</v>
      </c>
      <c r="AE3" s="41">
        <f>IFERROR(AE$1*AD3,0)</f>
        <v>3.6541532066081914</v>
      </c>
      <c r="AG3" s="305"/>
    </row>
    <row r="4" spans="1:33">
      <c r="A4" s="539" t="s">
        <v>45</v>
      </c>
      <c r="B4" s="539" t="s">
        <v>1611</v>
      </c>
      <c r="C4" s="1" t="s">
        <v>1612</v>
      </c>
      <c r="D4" s="449">
        <v>66704</v>
      </c>
      <c r="E4">
        <v>0</v>
      </c>
      <c r="F4">
        <v>0</v>
      </c>
      <c r="G4">
        <v>0</v>
      </c>
      <c r="H4" s="449">
        <v>35440</v>
      </c>
      <c r="I4">
        <v>0</v>
      </c>
      <c r="J4">
        <v>0</v>
      </c>
      <c r="K4">
        <v>0</v>
      </c>
      <c r="L4" s="449">
        <v>102144</v>
      </c>
      <c r="N4" s="20">
        <v>3607</v>
      </c>
      <c r="O4" s="21">
        <v>2</v>
      </c>
      <c r="P4" s="22">
        <f t="shared" ref="P4:P29" si="0">AE4</f>
        <v>3.8378796466654825</v>
      </c>
      <c r="Q4" s="23">
        <f t="shared" ref="Q4:Q67" si="1">SUMIFS(D:D,$A:$A,$N4,$B:$B,$O4)+SUMIFS(E:E,$A:$A,$N4,$B:$B,$O4)</f>
        <v>74688</v>
      </c>
      <c r="R4" s="23">
        <f t="shared" ref="R4:R67" si="2">SUMIFS(F:F,$A:$A,$N4,$B:$B,$O4)+SUMIFS(G:G,$A:$A,$N4,$B:$B,$O4)</f>
        <v>0</v>
      </c>
      <c r="S4" s="23">
        <f t="shared" ref="S4:S67" si="3">SUMIFS(H:H,$A:$A,$N4,$B:$B,$O4)+SUMIFS(I:I,$A:$A,$N4,$B:$B,$O4)</f>
        <v>166688</v>
      </c>
      <c r="T4" s="23">
        <f t="shared" ref="T4:T67" si="4">SUMIFS(J:J,$A:$A,$N4,$B:$B,$O4)+SUMIFS(K:K,$A:$A,$N4,$B:$B,$O4)</f>
        <v>4672</v>
      </c>
      <c r="U4" s="24">
        <f t="shared" ref="U4:U67" si="5">SUM(Q4:T4)</f>
        <v>246048</v>
      </c>
      <c r="V4" s="25">
        <f t="shared" ref="V4:V67" si="6">U4*P4</f>
        <v>944302.61130274867</v>
      </c>
      <c r="W4" s="25">
        <f t="shared" ref="W4:W67" si="7">(R4*1.1)*P4</f>
        <v>0</v>
      </c>
      <c r="Y4" s="38">
        <v>2</v>
      </c>
      <c r="Z4" s="683" t="s">
        <v>180</v>
      </c>
      <c r="AA4" s="684"/>
      <c r="AB4" s="39">
        <v>6800649</v>
      </c>
      <c r="AC4" s="40">
        <v>117597668.17714131</v>
      </c>
      <c r="AD4" s="42">
        <v>17.292124351240787</v>
      </c>
      <c r="AE4" s="41">
        <f t="shared" ref="AE4:AE28" si="8">IFERROR(AE$1*AD4,0)</f>
        <v>3.8378796466654825</v>
      </c>
      <c r="AG4" s="305"/>
    </row>
    <row r="5" spans="1:33">
      <c r="A5" s="539" t="s">
        <v>45</v>
      </c>
      <c r="B5" s="539" t="s">
        <v>1613</v>
      </c>
      <c r="C5" s="1" t="s">
        <v>1614</v>
      </c>
      <c r="D5" s="449">
        <v>74688</v>
      </c>
      <c r="E5">
        <v>0</v>
      </c>
      <c r="F5">
        <v>0</v>
      </c>
      <c r="G5">
        <v>0</v>
      </c>
      <c r="H5" s="449">
        <v>166688</v>
      </c>
      <c r="I5">
        <v>0</v>
      </c>
      <c r="J5" s="449">
        <v>4672</v>
      </c>
      <c r="K5">
        <v>0</v>
      </c>
      <c r="L5" s="449">
        <v>246048</v>
      </c>
      <c r="N5" s="20">
        <v>3607</v>
      </c>
      <c r="O5" s="21">
        <v>3</v>
      </c>
      <c r="P5" s="22">
        <f t="shared" si="0"/>
        <v>3.4083433041107498</v>
      </c>
      <c r="Q5" s="23">
        <f t="shared" si="1"/>
        <v>2824496</v>
      </c>
      <c r="R5" s="23">
        <f t="shared" si="2"/>
        <v>0</v>
      </c>
      <c r="S5" s="23">
        <f t="shared" si="3"/>
        <v>0</v>
      </c>
      <c r="T5" s="23">
        <f t="shared" si="4"/>
        <v>0</v>
      </c>
      <c r="U5" s="24">
        <f t="shared" si="5"/>
        <v>2824496</v>
      </c>
      <c r="V5" s="25">
        <f t="shared" si="6"/>
        <v>9626852.0290875956</v>
      </c>
      <c r="W5" s="25">
        <f t="shared" si="7"/>
        <v>0</v>
      </c>
      <c r="Y5" s="38">
        <v>3</v>
      </c>
      <c r="Z5" s="683" t="s">
        <v>181</v>
      </c>
      <c r="AA5" s="684"/>
      <c r="AB5" s="39">
        <v>37805036</v>
      </c>
      <c r="AC5" s="40">
        <v>580563845.78943014</v>
      </c>
      <c r="AD5" s="42">
        <v>15.356785952787616</v>
      </c>
      <c r="AE5" s="41">
        <f t="shared" si="8"/>
        <v>3.4083433041107498</v>
      </c>
      <c r="AG5" s="305"/>
    </row>
    <row r="6" spans="1:33">
      <c r="A6" s="539" t="s">
        <v>45</v>
      </c>
      <c r="B6" s="539" t="s">
        <v>1615</v>
      </c>
      <c r="C6" s="1" t="s">
        <v>1616</v>
      </c>
      <c r="D6">
        <v>0</v>
      </c>
      <c r="E6" s="449">
        <v>2824496</v>
      </c>
      <c r="F6">
        <v>0</v>
      </c>
      <c r="G6">
        <v>0</v>
      </c>
      <c r="H6">
        <v>0</v>
      </c>
      <c r="I6">
        <v>0</v>
      </c>
      <c r="J6">
        <v>0</v>
      </c>
      <c r="K6">
        <v>0</v>
      </c>
      <c r="L6" s="449">
        <v>2824496</v>
      </c>
      <c r="N6" s="20">
        <v>3607</v>
      </c>
      <c r="O6" s="21">
        <v>4</v>
      </c>
      <c r="P6" s="22">
        <f t="shared" si="0"/>
        <v>3.1726845821455858</v>
      </c>
      <c r="Q6" s="23">
        <f t="shared" si="1"/>
        <v>459088</v>
      </c>
      <c r="R6" s="23">
        <f t="shared" si="2"/>
        <v>0</v>
      </c>
      <c r="S6" s="23">
        <f t="shared" si="3"/>
        <v>941760</v>
      </c>
      <c r="T6" s="23">
        <f t="shared" si="4"/>
        <v>21953</v>
      </c>
      <c r="U6" s="24">
        <f t="shared" si="5"/>
        <v>1422801</v>
      </c>
      <c r="V6" s="25">
        <f t="shared" si="6"/>
        <v>4514098.7961613219</v>
      </c>
      <c r="W6" s="25">
        <f t="shared" si="7"/>
        <v>0</v>
      </c>
      <c r="Y6" s="38">
        <v>4</v>
      </c>
      <c r="Z6" s="683" t="s">
        <v>182</v>
      </c>
      <c r="AA6" s="684"/>
      <c r="AB6" s="39">
        <v>19060453</v>
      </c>
      <c r="AC6" s="40">
        <v>272469010.61458814</v>
      </c>
      <c r="AD6" s="42">
        <v>14.29499134226181</v>
      </c>
      <c r="AE6" s="41">
        <f t="shared" si="8"/>
        <v>3.1726845821455858</v>
      </c>
      <c r="AG6" s="305"/>
    </row>
    <row r="7" spans="1:33">
      <c r="A7" s="539" t="s">
        <v>45</v>
      </c>
      <c r="B7" s="539" t="s">
        <v>1617</v>
      </c>
      <c r="C7" s="1" t="s">
        <v>1618</v>
      </c>
      <c r="D7" s="449">
        <v>330624</v>
      </c>
      <c r="E7" s="449">
        <v>128464</v>
      </c>
      <c r="F7">
        <v>0</v>
      </c>
      <c r="G7">
        <v>0</v>
      </c>
      <c r="H7" s="449">
        <v>694720</v>
      </c>
      <c r="I7" s="449">
        <v>247040</v>
      </c>
      <c r="J7" s="449">
        <v>19601</v>
      </c>
      <c r="K7" s="449">
        <v>2352</v>
      </c>
      <c r="L7" s="449">
        <v>1422801</v>
      </c>
      <c r="N7" s="20">
        <v>3607</v>
      </c>
      <c r="O7" s="21">
        <v>5</v>
      </c>
      <c r="P7" s="22">
        <f t="shared" si="0"/>
        <v>8.4268382369809416</v>
      </c>
      <c r="Q7" s="23">
        <f t="shared" si="1"/>
        <v>0</v>
      </c>
      <c r="R7" s="23">
        <f t="shared" si="2"/>
        <v>0</v>
      </c>
      <c r="S7" s="23">
        <f t="shared" si="3"/>
        <v>0</v>
      </c>
      <c r="T7" s="23">
        <f t="shared" si="4"/>
        <v>0</v>
      </c>
      <c r="U7" s="24">
        <f t="shared" si="5"/>
        <v>0</v>
      </c>
      <c r="V7" s="25">
        <f t="shared" si="6"/>
        <v>0</v>
      </c>
      <c r="W7" s="25">
        <f t="shared" si="7"/>
        <v>0</v>
      </c>
      <c r="Y7" s="38">
        <v>5</v>
      </c>
      <c r="Z7" s="683" t="s">
        <v>183</v>
      </c>
      <c r="AA7" s="684"/>
      <c r="AB7" s="39">
        <v>179423</v>
      </c>
      <c r="AC7" s="40">
        <v>6812394.1867495626</v>
      </c>
      <c r="AD7" s="42">
        <v>37.96834400689746</v>
      </c>
      <c r="AE7" s="41">
        <f t="shared" si="8"/>
        <v>8.4268382369809416</v>
      </c>
      <c r="AG7" s="305"/>
    </row>
    <row r="8" spans="1:33">
      <c r="A8" s="539" t="s">
        <v>45</v>
      </c>
      <c r="B8" s="539" t="s">
        <v>1619</v>
      </c>
      <c r="C8" s="1" t="s">
        <v>1620</v>
      </c>
      <c r="D8">
        <v>0</v>
      </c>
      <c r="E8">
        <v>0</v>
      </c>
      <c r="F8">
        <v>0</v>
      </c>
      <c r="G8">
        <v>0</v>
      </c>
      <c r="H8">
        <v>0</v>
      </c>
      <c r="I8">
        <v>0</v>
      </c>
      <c r="J8">
        <v>0</v>
      </c>
      <c r="K8">
        <v>0</v>
      </c>
      <c r="L8">
        <v>0</v>
      </c>
      <c r="N8" s="20">
        <v>3607</v>
      </c>
      <c r="O8" s="21">
        <v>6</v>
      </c>
      <c r="P8" s="22">
        <f t="shared" si="0"/>
        <v>3.0058195780826638</v>
      </c>
      <c r="Q8" s="23">
        <f t="shared" si="1"/>
        <v>673792</v>
      </c>
      <c r="R8" s="23">
        <f t="shared" si="2"/>
        <v>0</v>
      </c>
      <c r="S8" s="23">
        <f t="shared" si="3"/>
        <v>120176</v>
      </c>
      <c r="T8" s="23">
        <f t="shared" si="4"/>
        <v>3848</v>
      </c>
      <c r="U8" s="24">
        <f t="shared" si="5"/>
        <v>797816</v>
      </c>
      <c r="V8" s="25">
        <f t="shared" si="6"/>
        <v>2398090.9525075983</v>
      </c>
      <c r="W8" s="25">
        <f t="shared" si="7"/>
        <v>0</v>
      </c>
      <c r="Y8" s="38">
        <v>6</v>
      </c>
      <c r="Z8" s="683" t="s">
        <v>184</v>
      </c>
      <c r="AA8" s="684"/>
      <c r="AB8" s="39">
        <v>9706412</v>
      </c>
      <c r="AC8" s="40">
        <v>131455459.90214293</v>
      </c>
      <c r="AD8" s="42">
        <v>13.543156822741805</v>
      </c>
      <c r="AE8" s="41">
        <f t="shared" si="8"/>
        <v>3.0058195780826638</v>
      </c>
      <c r="AG8" s="305"/>
    </row>
    <row r="9" spans="1:33">
      <c r="A9" s="539" t="s">
        <v>45</v>
      </c>
      <c r="B9" s="539" t="s">
        <v>1621</v>
      </c>
      <c r="C9" s="1" t="s">
        <v>1622</v>
      </c>
      <c r="D9" s="449">
        <v>673792</v>
      </c>
      <c r="E9">
        <v>0</v>
      </c>
      <c r="F9">
        <v>0</v>
      </c>
      <c r="G9">
        <v>0</v>
      </c>
      <c r="H9" s="449">
        <v>120176</v>
      </c>
      <c r="I9">
        <v>0</v>
      </c>
      <c r="J9" s="449">
        <v>3848</v>
      </c>
      <c r="K9">
        <v>0</v>
      </c>
      <c r="L9" s="449">
        <v>797816</v>
      </c>
      <c r="N9" s="20">
        <v>3607</v>
      </c>
      <c r="O9" s="21">
        <v>7</v>
      </c>
      <c r="P9" s="22">
        <f t="shared" si="0"/>
        <v>3.8714814806912399</v>
      </c>
      <c r="Q9" s="23">
        <f t="shared" si="1"/>
        <v>213184</v>
      </c>
      <c r="R9" s="23">
        <f t="shared" si="2"/>
        <v>0</v>
      </c>
      <c r="S9" s="23">
        <f t="shared" si="3"/>
        <v>758384</v>
      </c>
      <c r="T9" s="23">
        <f t="shared" si="4"/>
        <v>5328</v>
      </c>
      <c r="U9" s="24">
        <f t="shared" si="5"/>
        <v>976896</v>
      </c>
      <c r="V9" s="25">
        <f t="shared" si="6"/>
        <v>3782034.7725613494</v>
      </c>
      <c r="W9" s="25">
        <f t="shared" si="7"/>
        <v>0</v>
      </c>
      <c r="Y9" s="38">
        <v>7</v>
      </c>
      <c r="Z9" s="683" t="s">
        <v>185</v>
      </c>
      <c r="AA9" s="684"/>
      <c r="AB9" s="39">
        <v>9895352</v>
      </c>
      <c r="AC9" s="40">
        <v>172609793.24306056</v>
      </c>
      <c r="AD9" s="42">
        <v>17.443522296433777</v>
      </c>
      <c r="AE9" s="41">
        <f t="shared" si="8"/>
        <v>3.8714814806912399</v>
      </c>
      <c r="AG9" s="305"/>
    </row>
    <row r="10" spans="1:33">
      <c r="A10" s="539" t="s">
        <v>45</v>
      </c>
      <c r="B10" s="539" t="s">
        <v>1623</v>
      </c>
      <c r="C10" s="1" t="s">
        <v>1624</v>
      </c>
      <c r="D10">
        <v>0</v>
      </c>
      <c r="E10" s="449">
        <v>213184</v>
      </c>
      <c r="F10">
        <v>0</v>
      </c>
      <c r="G10">
        <v>0</v>
      </c>
      <c r="H10">
        <v>0</v>
      </c>
      <c r="I10" s="449">
        <v>758384</v>
      </c>
      <c r="J10">
        <v>0</v>
      </c>
      <c r="K10" s="449">
        <v>5328</v>
      </c>
      <c r="L10" s="449">
        <v>976896</v>
      </c>
      <c r="N10" s="20">
        <v>3607</v>
      </c>
      <c r="O10" s="21">
        <v>8</v>
      </c>
      <c r="P10" s="22">
        <f t="shared" si="0"/>
        <v>4.4579339449391542</v>
      </c>
      <c r="Q10" s="23">
        <f t="shared" si="1"/>
        <v>0</v>
      </c>
      <c r="R10" s="23">
        <f t="shared" si="2"/>
        <v>0</v>
      </c>
      <c r="S10" s="23">
        <f t="shared" si="3"/>
        <v>117152</v>
      </c>
      <c r="T10" s="23">
        <f t="shared" si="4"/>
        <v>720</v>
      </c>
      <c r="U10" s="24">
        <f t="shared" si="5"/>
        <v>117872</v>
      </c>
      <c r="V10" s="25">
        <f t="shared" si="6"/>
        <v>525465.58995786798</v>
      </c>
      <c r="W10" s="25">
        <f t="shared" si="7"/>
        <v>0</v>
      </c>
      <c r="Y10" s="38">
        <v>8</v>
      </c>
      <c r="Z10" s="683" t="s">
        <v>186</v>
      </c>
      <c r="AA10" s="684"/>
      <c r="AB10" s="39">
        <v>2803746</v>
      </c>
      <c r="AC10" s="40">
        <v>56315675.087956049</v>
      </c>
      <c r="AD10" s="42">
        <v>20.085869079423045</v>
      </c>
      <c r="AE10" s="41">
        <f t="shared" si="8"/>
        <v>4.4579339449391542</v>
      </c>
      <c r="AG10" s="305"/>
    </row>
    <row r="11" spans="1:33">
      <c r="A11" s="539" t="s">
        <v>45</v>
      </c>
      <c r="B11" s="539" t="s">
        <v>1625</v>
      </c>
      <c r="C11" s="1" t="s">
        <v>1626</v>
      </c>
      <c r="D11">
        <v>0</v>
      </c>
      <c r="E11">
        <v>0</v>
      </c>
      <c r="F11">
        <v>0</v>
      </c>
      <c r="G11">
        <v>0</v>
      </c>
      <c r="H11" s="449">
        <v>117152</v>
      </c>
      <c r="I11">
        <v>0</v>
      </c>
      <c r="J11">
        <v>720</v>
      </c>
      <c r="K11">
        <v>0</v>
      </c>
      <c r="L11" s="449">
        <v>117872</v>
      </c>
      <c r="N11" s="20">
        <v>3607</v>
      </c>
      <c r="O11" s="21">
        <v>9</v>
      </c>
      <c r="P11" s="22">
        <f t="shared" si="0"/>
        <v>3.9211029892346732</v>
      </c>
      <c r="Q11" s="23">
        <f t="shared" si="1"/>
        <v>203264</v>
      </c>
      <c r="R11" s="23">
        <f t="shared" si="2"/>
        <v>0</v>
      </c>
      <c r="S11" s="23">
        <f t="shared" si="3"/>
        <v>303872</v>
      </c>
      <c r="T11" s="23">
        <f t="shared" si="4"/>
        <v>9820</v>
      </c>
      <c r="U11" s="24">
        <f t="shared" si="5"/>
        <v>516956</v>
      </c>
      <c r="V11" s="25">
        <f t="shared" si="6"/>
        <v>2027037.7169027997</v>
      </c>
      <c r="W11" s="25">
        <f t="shared" si="7"/>
        <v>0</v>
      </c>
      <c r="Y11" s="38">
        <v>9</v>
      </c>
      <c r="Z11" s="683" t="s">
        <v>187</v>
      </c>
      <c r="AA11" s="684"/>
      <c r="AB11" s="39">
        <v>9022191</v>
      </c>
      <c r="AC11" s="40">
        <v>159395943.51252192</v>
      </c>
      <c r="AD11" s="42">
        <v>17.667099212654879</v>
      </c>
      <c r="AE11" s="41">
        <f t="shared" si="8"/>
        <v>3.9211029892346732</v>
      </c>
      <c r="AG11" s="305"/>
    </row>
    <row r="12" spans="1:33">
      <c r="A12" s="539" t="s">
        <v>45</v>
      </c>
      <c r="B12" s="539" t="s">
        <v>1627</v>
      </c>
      <c r="C12" s="1" t="s">
        <v>1628</v>
      </c>
      <c r="D12" s="449">
        <v>111264</v>
      </c>
      <c r="E12" s="449">
        <v>92000</v>
      </c>
      <c r="F12">
        <v>0</v>
      </c>
      <c r="G12">
        <v>0</v>
      </c>
      <c r="H12" s="449">
        <v>303872</v>
      </c>
      <c r="I12">
        <v>0</v>
      </c>
      <c r="J12">
        <v>0</v>
      </c>
      <c r="K12" s="449">
        <v>9820</v>
      </c>
      <c r="L12" s="449">
        <v>516956</v>
      </c>
      <c r="N12" s="20">
        <v>3607</v>
      </c>
      <c r="O12" s="21">
        <v>10</v>
      </c>
      <c r="P12" s="22">
        <f t="shared" si="0"/>
        <v>5.1680731319109743</v>
      </c>
      <c r="Q12" s="23">
        <f t="shared" si="1"/>
        <v>36768</v>
      </c>
      <c r="R12" s="23">
        <f t="shared" si="2"/>
        <v>0</v>
      </c>
      <c r="S12" s="23">
        <f t="shared" si="3"/>
        <v>0</v>
      </c>
      <c r="T12" s="23">
        <f t="shared" si="4"/>
        <v>0</v>
      </c>
      <c r="U12" s="24">
        <f t="shared" si="5"/>
        <v>36768</v>
      </c>
      <c r="V12" s="25">
        <f t="shared" si="6"/>
        <v>190019.71291410271</v>
      </c>
      <c r="W12" s="25">
        <f t="shared" si="7"/>
        <v>0</v>
      </c>
      <c r="Y12" s="38">
        <v>10</v>
      </c>
      <c r="Z12" s="683" t="s">
        <v>188</v>
      </c>
      <c r="AA12" s="684"/>
      <c r="AB12" s="39">
        <v>531198</v>
      </c>
      <c r="AC12" s="40">
        <v>12369213.34609272</v>
      </c>
      <c r="AD12" s="42">
        <v>23.28550436201326</v>
      </c>
      <c r="AE12" s="41">
        <f t="shared" si="8"/>
        <v>5.1680731319109743</v>
      </c>
      <c r="AG12" s="305"/>
    </row>
    <row r="13" spans="1:33">
      <c r="A13" s="539" t="s">
        <v>45</v>
      </c>
      <c r="B13" s="539" t="s">
        <v>1629</v>
      </c>
      <c r="C13" s="1" t="s">
        <v>1630</v>
      </c>
      <c r="D13">
        <v>0</v>
      </c>
      <c r="E13" s="449">
        <v>36768</v>
      </c>
      <c r="F13">
        <v>0</v>
      </c>
      <c r="G13">
        <v>0</v>
      </c>
      <c r="H13">
        <v>0</v>
      </c>
      <c r="I13">
        <v>0</v>
      </c>
      <c r="J13">
        <v>0</v>
      </c>
      <c r="K13">
        <v>0</v>
      </c>
      <c r="L13" s="449">
        <v>36768</v>
      </c>
      <c r="N13" s="20">
        <v>3607</v>
      </c>
      <c r="O13" s="21">
        <v>11</v>
      </c>
      <c r="P13" s="22">
        <f t="shared" si="0"/>
        <v>4.0960903250696923</v>
      </c>
      <c r="Q13" s="23">
        <f t="shared" si="1"/>
        <v>68544</v>
      </c>
      <c r="R13" s="23">
        <f t="shared" si="2"/>
        <v>0</v>
      </c>
      <c r="S13" s="23">
        <f t="shared" si="3"/>
        <v>258928</v>
      </c>
      <c r="T13" s="23">
        <f t="shared" si="4"/>
        <v>4094</v>
      </c>
      <c r="U13" s="24">
        <f t="shared" si="5"/>
        <v>331566</v>
      </c>
      <c r="V13" s="25">
        <f t="shared" si="6"/>
        <v>1358124.2847220576</v>
      </c>
      <c r="W13" s="25">
        <f t="shared" si="7"/>
        <v>0</v>
      </c>
      <c r="Y13" s="38">
        <v>11</v>
      </c>
      <c r="Z13" s="683" t="s">
        <v>189</v>
      </c>
      <c r="AA13" s="684"/>
      <c r="AB13" s="39">
        <v>7652634</v>
      </c>
      <c r="AC13" s="40">
        <v>141233416.96340519</v>
      </c>
      <c r="AD13" s="42">
        <v>18.45553007806269</v>
      </c>
      <c r="AE13" s="41">
        <f t="shared" si="8"/>
        <v>4.0960903250696923</v>
      </c>
      <c r="AG13" s="305"/>
    </row>
    <row r="14" spans="1:33">
      <c r="A14" s="539" t="s">
        <v>45</v>
      </c>
      <c r="B14" s="539" t="s">
        <v>1631</v>
      </c>
      <c r="C14" s="1" t="s">
        <v>1632</v>
      </c>
      <c r="D14">
        <v>0</v>
      </c>
      <c r="E14" s="449">
        <v>68544</v>
      </c>
      <c r="F14">
        <v>0</v>
      </c>
      <c r="G14">
        <v>0</v>
      </c>
      <c r="H14">
        <v>0</v>
      </c>
      <c r="I14" s="449">
        <v>258928</v>
      </c>
      <c r="J14">
        <v>0</v>
      </c>
      <c r="K14" s="449">
        <v>4094</v>
      </c>
      <c r="L14" s="449">
        <v>331566</v>
      </c>
      <c r="N14" s="20">
        <v>3607</v>
      </c>
      <c r="O14" s="21">
        <v>12</v>
      </c>
      <c r="P14" s="22">
        <f t="shared" si="0"/>
        <v>3.6748359098204313</v>
      </c>
      <c r="Q14" s="23">
        <f t="shared" si="1"/>
        <v>2851152</v>
      </c>
      <c r="R14" s="23">
        <f t="shared" si="2"/>
        <v>205408</v>
      </c>
      <c r="S14" s="23">
        <f t="shared" si="3"/>
        <v>816</v>
      </c>
      <c r="T14" s="23">
        <f t="shared" si="4"/>
        <v>688</v>
      </c>
      <c r="U14" s="24">
        <f t="shared" si="5"/>
        <v>3058064</v>
      </c>
      <c r="V14" s="25">
        <f t="shared" si="6"/>
        <v>11237883.401729107</v>
      </c>
      <c r="W14" s="25">
        <f t="shared" si="7"/>
        <v>830324.7640208347</v>
      </c>
      <c r="Y14" s="38">
        <v>12</v>
      </c>
      <c r="Z14" s="683" t="s">
        <v>190</v>
      </c>
      <c r="AA14" s="684"/>
      <c r="AB14" s="43">
        <f>27690530+5551688</f>
        <v>33242218</v>
      </c>
      <c r="AC14" s="44">
        <f>458486147.253888+80674372</f>
        <v>539160519.25388801</v>
      </c>
      <c r="AD14" s="42">
        <v>16.557507106360479</v>
      </c>
      <c r="AE14" s="41">
        <f t="shared" si="8"/>
        <v>3.6748359098204313</v>
      </c>
      <c r="AG14" s="305"/>
    </row>
    <row r="15" spans="1:33">
      <c r="A15" s="539" t="s">
        <v>45</v>
      </c>
      <c r="B15" s="539" t="s">
        <v>1633</v>
      </c>
      <c r="C15" s="1" t="s">
        <v>1634</v>
      </c>
      <c r="D15" s="449">
        <v>2851152</v>
      </c>
      <c r="E15">
        <v>0</v>
      </c>
      <c r="F15" s="449">
        <v>205408</v>
      </c>
      <c r="G15">
        <v>0</v>
      </c>
      <c r="H15">
        <v>816</v>
      </c>
      <c r="I15">
        <v>0</v>
      </c>
      <c r="J15">
        <v>688</v>
      </c>
      <c r="K15">
        <v>0</v>
      </c>
      <c r="L15" s="449">
        <v>3058064</v>
      </c>
      <c r="N15" s="20">
        <v>3607</v>
      </c>
      <c r="O15" s="21">
        <v>13</v>
      </c>
      <c r="P15" s="22">
        <f t="shared" si="0"/>
        <v>3.3330151458819097</v>
      </c>
      <c r="Q15" s="23">
        <f t="shared" si="1"/>
        <v>436480</v>
      </c>
      <c r="R15" s="23">
        <f t="shared" si="2"/>
        <v>0</v>
      </c>
      <c r="S15" s="23">
        <f t="shared" si="3"/>
        <v>52784</v>
      </c>
      <c r="T15" s="23">
        <f t="shared" si="4"/>
        <v>0</v>
      </c>
      <c r="U15" s="24">
        <f t="shared" si="5"/>
        <v>489264</v>
      </c>
      <c r="V15" s="25">
        <f t="shared" si="6"/>
        <v>1630724.3223347666</v>
      </c>
      <c r="W15" s="25">
        <f t="shared" si="7"/>
        <v>0</v>
      </c>
      <c r="Y15" s="38">
        <v>13</v>
      </c>
      <c r="Z15" s="683" t="s">
        <v>191</v>
      </c>
      <c r="AA15" s="684"/>
      <c r="AB15" s="39">
        <v>4854592</v>
      </c>
      <c r="AC15" s="40">
        <v>72903272.186090589</v>
      </c>
      <c r="AD15" s="42">
        <v>15.017383991505483</v>
      </c>
      <c r="AE15" s="41">
        <f t="shared" si="8"/>
        <v>3.3330151458819097</v>
      </c>
      <c r="AG15" s="305"/>
    </row>
    <row r="16" spans="1:33">
      <c r="A16" s="539" t="s">
        <v>45</v>
      </c>
      <c r="B16" s="539" t="s">
        <v>1635</v>
      </c>
      <c r="C16" s="1" t="s">
        <v>1636</v>
      </c>
      <c r="D16" s="449">
        <v>436480</v>
      </c>
      <c r="E16">
        <v>0</v>
      </c>
      <c r="F16">
        <v>0</v>
      </c>
      <c r="G16">
        <v>0</v>
      </c>
      <c r="H16" s="449">
        <v>52784</v>
      </c>
      <c r="I16">
        <v>0</v>
      </c>
      <c r="J16">
        <v>0</v>
      </c>
      <c r="K16">
        <v>0</v>
      </c>
      <c r="L16" s="449">
        <v>489264</v>
      </c>
      <c r="N16" s="20">
        <v>3607</v>
      </c>
      <c r="O16" s="21">
        <v>14</v>
      </c>
      <c r="P16" s="22">
        <f t="shared" si="0"/>
        <v>5.2111367875249366</v>
      </c>
      <c r="Q16" s="23">
        <f t="shared" si="1"/>
        <v>0</v>
      </c>
      <c r="R16" s="23">
        <f t="shared" si="2"/>
        <v>0</v>
      </c>
      <c r="S16" s="23">
        <f t="shared" si="3"/>
        <v>481296</v>
      </c>
      <c r="T16" s="23">
        <f t="shared" si="4"/>
        <v>0</v>
      </c>
      <c r="U16" s="24">
        <f t="shared" si="5"/>
        <v>481296</v>
      </c>
      <c r="V16" s="25">
        <f t="shared" si="6"/>
        <v>2508099.2912886017</v>
      </c>
      <c r="W16" s="25">
        <f t="shared" si="7"/>
        <v>0</v>
      </c>
      <c r="Y16" s="38">
        <v>14</v>
      </c>
      <c r="Z16" s="683" t="s">
        <v>192</v>
      </c>
      <c r="AA16" s="684"/>
      <c r="AB16" s="39">
        <v>8645466</v>
      </c>
      <c r="AC16" s="40">
        <v>202991512.19320261</v>
      </c>
      <c r="AD16" s="42">
        <v>23.479533919074186</v>
      </c>
      <c r="AE16" s="41">
        <f t="shared" si="8"/>
        <v>5.2111367875249366</v>
      </c>
      <c r="AG16" s="305"/>
    </row>
    <row r="17" spans="1:33">
      <c r="A17" s="539" t="s">
        <v>45</v>
      </c>
      <c r="B17" s="539" t="s">
        <v>1637</v>
      </c>
      <c r="C17" s="1" t="s">
        <v>1638</v>
      </c>
      <c r="D17">
        <v>0</v>
      </c>
      <c r="E17">
        <v>0</v>
      </c>
      <c r="F17">
        <v>0</v>
      </c>
      <c r="G17">
        <v>0</v>
      </c>
      <c r="H17">
        <v>0</v>
      </c>
      <c r="I17" s="449">
        <v>481296</v>
      </c>
      <c r="J17">
        <v>0</v>
      </c>
      <c r="K17">
        <v>0</v>
      </c>
      <c r="L17" s="449">
        <v>481296</v>
      </c>
      <c r="N17" s="20">
        <v>3607</v>
      </c>
      <c r="O17" s="21">
        <v>15</v>
      </c>
      <c r="P17" s="22">
        <f t="shared" si="0"/>
        <v>7.5192831089887324</v>
      </c>
      <c r="Q17" s="23">
        <f t="shared" si="1"/>
        <v>0</v>
      </c>
      <c r="R17" s="23">
        <f t="shared" si="2"/>
        <v>0</v>
      </c>
      <c r="S17" s="23">
        <f t="shared" si="3"/>
        <v>48560</v>
      </c>
      <c r="T17" s="23">
        <f t="shared" si="4"/>
        <v>0</v>
      </c>
      <c r="U17" s="24">
        <f t="shared" si="5"/>
        <v>48560</v>
      </c>
      <c r="V17" s="25">
        <f t="shared" si="6"/>
        <v>365136.38777249283</v>
      </c>
      <c r="W17" s="25">
        <f t="shared" si="7"/>
        <v>0</v>
      </c>
      <c r="Y17" s="38">
        <v>15</v>
      </c>
      <c r="Z17" s="683" t="s">
        <v>193</v>
      </c>
      <c r="AA17" s="684"/>
      <c r="AB17" s="39">
        <v>576282</v>
      </c>
      <c r="AC17" s="40">
        <v>19523986.112039208</v>
      </c>
      <c r="AD17" s="42">
        <v>33.879222519598407</v>
      </c>
      <c r="AE17" s="41">
        <f t="shared" si="8"/>
        <v>7.5192831089887324</v>
      </c>
      <c r="AG17" s="305"/>
    </row>
    <row r="18" spans="1:33">
      <c r="A18" s="539" t="s">
        <v>45</v>
      </c>
      <c r="B18" s="539" t="s">
        <v>1639</v>
      </c>
      <c r="C18" s="1" t="s">
        <v>1640</v>
      </c>
      <c r="D18">
        <v>0</v>
      </c>
      <c r="E18">
        <v>0</v>
      </c>
      <c r="F18">
        <v>0</v>
      </c>
      <c r="G18">
        <v>0</v>
      </c>
      <c r="H18">
        <v>0</v>
      </c>
      <c r="I18" s="449">
        <v>48560</v>
      </c>
      <c r="J18">
        <v>0</v>
      </c>
      <c r="K18">
        <v>0</v>
      </c>
      <c r="L18" s="449">
        <v>48560</v>
      </c>
      <c r="N18" s="20">
        <v>3607</v>
      </c>
      <c r="O18" s="21">
        <v>16</v>
      </c>
      <c r="P18" s="22">
        <f t="shared" si="0"/>
        <v>4.5338911157933826</v>
      </c>
      <c r="Q18" s="23">
        <f t="shared" si="1"/>
        <v>47136</v>
      </c>
      <c r="R18" s="23">
        <f t="shared" si="2"/>
        <v>0</v>
      </c>
      <c r="S18" s="23">
        <f t="shared" si="3"/>
        <v>516656</v>
      </c>
      <c r="T18" s="23">
        <f t="shared" si="4"/>
        <v>24575</v>
      </c>
      <c r="U18" s="24">
        <f t="shared" si="5"/>
        <v>588367</v>
      </c>
      <c r="V18" s="25">
        <f t="shared" si="6"/>
        <v>2667591.914126005</v>
      </c>
      <c r="W18" s="25">
        <f t="shared" si="7"/>
        <v>0</v>
      </c>
      <c r="Y18" s="38">
        <v>16</v>
      </c>
      <c r="Z18" s="683" t="s">
        <v>194</v>
      </c>
      <c r="AA18" s="684"/>
      <c r="AB18" s="39">
        <v>13387774</v>
      </c>
      <c r="AC18" s="40">
        <v>273486854.97605622</v>
      </c>
      <c r="AD18" s="42">
        <v>20.428105148477723</v>
      </c>
      <c r="AE18" s="41">
        <f t="shared" si="8"/>
        <v>4.5338911157933826</v>
      </c>
      <c r="AG18" s="305"/>
    </row>
    <row r="19" spans="1:33">
      <c r="A19" s="539" t="s">
        <v>45</v>
      </c>
      <c r="B19" s="539" t="s">
        <v>1641</v>
      </c>
      <c r="C19" s="1" t="s">
        <v>1642</v>
      </c>
      <c r="D19" s="449">
        <v>47136</v>
      </c>
      <c r="E19">
        <v>0</v>
      </c>
      <c r="F19">
        <v>0</v>
      </c>
      <c r="G19">
        <v>0</v>
      </c>
      <c r="H19" s="449">
        <v>52512</v>
      </c>
      <c r="I19" s="449">
        <v>464144</v>
      </c>
      <c r="J19" s="449">
        <v>2633</v>
      </c>
      <c r="K19" s="449">
        <v>21942</v>
      </c>
      <c r="L19" s="449">
        <v>588367</v>
      </c>
      <c r="N19" s="20">
        <v>3607</v>
      </c>
      <c r="O19" s="21">
        <v>17</v>
      </c>
      <c r="P19" s="22">
        <f t="shared" si="0"/>
        <v>6.0316486731873162</v>
      </c>
      <c r="Q19" s="23">
        <f t="shared" si="1"/>
        <v>0</v>
      </c>
      <c r="R19" s="23">
        <f t="shared" si="2"/>
        <v>0</v>
      </c>
      <c r="S19" s="23">
        <f t="shared" si="3"/>
        <v>53728</v>
      </c>
      <c r="T19" s="23">
        <f t="shared" si="4"/>
        <v>0</v>
      </c>
      <c r="U19" s="24">
        <f t="shared" si="5"/>
        <v>53728</v>
      </c>
      <c r="V19" s="25">
        <f t="shared" si="6"/>
        <v>324068.41991300811</v>
      </c>
      <c r="W19" s="25">
        <f t="shared" si="7"/>
        <v>0</v>
      </c>
      <c r="Y19" s="38">
        <v>17</v>
      </c>
      <c r="Z19" s="683" t="s">
        <v>195</v>
      </c>
      <c r="AA19" s="684"/>
      <c r="AB19" s="39">
        <v>780682</v>
      </c>
      <c r="AC19" s="40">
        <v>21216180.508797765</v>
      </c>
      <c r="AD19" s="42">
        <v>27.176469431596686</v>
      </c>
      <c r="AE19" s="41">
        <f t="shared" si="8"/>
        <v>6.0316486731873162</v>
      </c>
      <c r="AG19" s="305"/>
    </row>
    <row r="20" spans="1:33">
      <c r="A20" s="539" t="s">
        <v>45</v>
      </c>
      <c r="B20" s="539" t="s">
        <v>1643</v>
      </c>
      <c r="C20" s="1" t="s">
        <v>1644</v>
      </c>
      <c r="D20">
        <v>0</v>
      </c>
      <c r="E20">
        <v>0</v>
      </c>
      <c r="F20">
        <v>0</v>
      </c>
      <c r="G20">
        <v>0</v>
      </c>
      <c r="H20">
        <v>0</v>
      </c>
      <c r="I20" s="449">
        <v>53728</v>
      </c>
      <c r="J20">
        <v>0</v>
      </c>
      <c r="K20">
        <v>0</v>
      </c>
      <c r="L20" s="449">
        <v>53728</v>
      </c>
      <c r="N20" s="20">
        <v>3607</v>
      </c>
      <c r="O20" s="21">
        <v>18</v>
      </c>
      <c r="P20" s="22">
        <f t="shared" si="0"/>
        <v>4.9772911053490789</v>
      </c>
      <c r="Q20" s="23">
        <f t="shared" si="1"/>
        <v>0</v>
      </c>
      <c r="R20" s="23">
        <f t="shared" si="2"/>
        <v>0</v>
      </c>
      <c r="S20" s="23">
        <f t="shared" si="3"/>
        <v>90720</v>
      </c>
      <c r="T20" s="23">
        <f t="shared" si="4"/>
        <v>0</v>
      </c>
      <c r="U20" s="24">
        <f t="shared" si="5"/>
        <v>90720</v>
      </c>
      <c r="V20" s="25">
        <f t="shared" si="6"/>
        <v>451539.84907726845</v>
      </c>
      <c r="W20" s="25">
        <f t="shared" si="7"/>
        <v>0</v>
      </c>
      <c r="Y20" s="38">
        <v>18</v>
      </c>
      <c r="Z20" s="683" t="s">
        <v>196</v>
      </c>
      <c r="AA20" s="684"/>
      <c r="AB20" s="39">
        <v>3334305</v>
      </c>
      <c r="AC20" s="40">
        <v>74774817.916604891</v>
      </c>
      <c r="AD20" s="42">
        <v>22.425908222734542</v>
      </c>
      <c r="AE20" s="41">
        <f t="shared" si="8"/>
        <v>4.9772911053490789</v>
      </c>
      <c r="AG20" s="305"/>
    </row>
    <row r="21" spans="1:33">
      <c r="A21" s="539" t="s">
        <v>45</v>
      </c>
      <c r="B21" s="539" t="s">
        <v>1645</v>
      </c>
      <c r="C21" s="1" t="s">
        <v>1646</v>
      </c>
      <c r="D21">
        <v>0</v>
      </c>
      <c r="E21">
        <v>0</v>
      </c>
      <c r="F21">
        <v>0</v>
      </c>
      <c r="G21">
        <v>0</v>
      </c>
      <c r="H21">
        <v>0</v>
      </c>
      <c r="I21" s="449">
        <v>90720</v>
      </c>
      <c r="J21">
        <v>0</v>
      </c>
      <c r="K21">
        <v>0</v>
      </c>
      <c r="L21" s="449">
        <v>90720</v>
      </c>
      <c r="N21" s="20">
        <v>3607</v>
      </c>
      <c r="O21" s="21">
        <v>19</v>
      </c>
      <c r="P21" s="22">
        <f t="shared" si="0"/>
        <v>3.4255627120306693</v>
      </c>
      <c r="Q21" s="23">
        <f t="shared" si="1"/>
        <v>1677840</v>
      </c>
      <c r="R21" s="23">
        <f t="shared" si="2"/>
        <v>785072</v>
      </c>
      <c r="S21" s="23">
        <f t="shared" si="3"/>
        <v>576</v>
      </c>
      <c r="T21" s="23">
        <f t="shared" si="4"/>
        <v>1020</v>
      </c>
      <c r="U21" s="24">
        <f t="shared" si="5"/>
        <v>2464508</v>
      </c>
      <c r="V21" s="25">
        <f t="shared" si="6"/>
        <v>8442326.7083012816</v>
      </c>
      <c r="W21" s="25">
        <f t="shared" si="7"/>
        <v>2958244.706405276</v>
      </c>
      <c r="Y21" s="38">
        <v>19</v>
      </c>
      <c r="Z21" s="683" t="s">
        <v>197</v>
      </c>
      <c r="AA21" s="684"/>
      <c r="AB21" s="43">
        <f>20298018+5714194</f>
        <v>26012212</v>
      </c>
      <c r="AC21" s="44">
        <f>313287130.166127+81934294</f>
        <v>395221424.16612703</v>
      </c>
      <c r="AD21" s="42">
        <v>15.434370496968072</v>
      </c>
      <c r="AE21" s="41">
        <f t="shared" si="8"/>
        <v>3.4255627120306693</v>
      </c>
      <c r="AG21" s="305"/>
    </row>
    <row r="22" spans="1:33">
      <c r="A22" s="539" t="s">
        <v>45</v>
      </c>
      <c r="B22" s="539" t="s">
        <v>1647</v>
      </c>
      <c r="C22" s="1" t="s">
        <v>1648</v>
      </c>
      <c r="D22">
        <v>0</v>
      </c>
      <c r="E22" s="449">
        <v>1677840</v>
      </c>
      <c r="F22">
        <v>0</v>
      </c>
      <c r="G22" s="449">
        <v>785072</v>
      </c>
      <c r="H22">
        <v>0</v>
      </c>
      <c r="I22">
        <v>576</v>
      </c>
      <c r="J22">
        <v>0</v>
      </c>
      <c r="K22" s="449">
        <v>1020</v>
      </c>
      <c r="L22" s="449">
        <v>2464508</v>
      </c>
      <c r="N22" s="20">
        <v>3607</v>
      </c>
      <c r="O22" s="21">
        <v>20</v>
      </c>
      <c r="P22" s="22">
        <f t="shared" si="0"/>
        <v>4.0878123452263502</v>
      </c>
      <c r="Q22" s="23">
        <f t="shared" si="1"/>
        <v>0</v>
      </c>
      <c r="R22" s="23">
        <f t="shared" si="2"/>
        <v>0</v>
      </c>
      <c r="S22" s="23">
        <f t="shared" si="3"/>
        <v>233792</v>
      </c>
      <c r="T22" s="23">
        <f t="shared" si="4"/>
        <v>22120</v>
      </c>
      <c r="U22" s="24">
        <f t="shared" si="5"/>
        <v>255912</v>
      </c>
      <c r="V22" s="25">
        <f t="shared" si="6"/>
        <v>1046120.2328915658</v>
      </c>
      <c r="W22" s="25">
        <f t="shared" si="7"/>
        <v>0</v>
      </c>
      <c r="Y22" s="38">
        <v>20</v>
      </c>
      <c r="Z22" s="683" t="s">
        <v>198</v>
      </c>
      <c r="AA22" s="684"/>
      <c r="AB22" s="39">
        <v>3552710</v>
      </c>
      <c r="AC22" s="40">
        <v>65434638.561879113</v>
      </c>
      <c r="AD22" s="42">
        <v>18.418232437175877</v>
      </c>
      <c r="AE22" s="41">
        <f t="shared" si="8"/>
        <v>4.0878123452263502</v>
      </c>
      <c r="AG22" s="305"/>
    </row>
    <row r="23" spans="1:33">
      <c r="A23" s="539" t="s">
        <v>45</v>
      </c>
      <c r="B23" s="539" t="s">
        <v>1649</v>
      </c>
      <c r="C23" s="1" t="s">
        <v>1650</v>
      </c>
      <c r="D23">
        <v>0</v>
      </c>
      <c r="E23">
        <v>0</v>
      </c>
      <c r="F23">
        <v>0</v>
      </c>
      <c r="G23">
        <v>0</v>
      </c>
      <c r="H23" s="449">
        <v>233792</v>
      </c>
      <c r="I23">
        <v>0</v>
      </c>
      <c r="J23" s="449">
        <v>22120</v>
      </c>
      <c r="K23">
        <v>0</v>
      </c>
      <c r="L23" s="449">
        <v>255912</v>
      </c>
      <c r="N23" s="20">
        <v>3607</v>
      </c>
      <c r="O23" s="21">
        <v>21</v>
      </c>
      <c r="P23" s="22">
        <f t="shared" si="0"/>
        <v>4.2128820567044682</v>
      </c>
      <c r="Q23" s="23">
        <f t="shared" si="1"/>
        <v>0</v>
      </c>
      <c r="R23" s="23">
        <f t="shared" si="2"/>
        <v>0</v>
      </c>
      <c r="S23" s="23">
        <f t="shared" si="3"/>
        <v>142320</v>
      </c>
      <c r="T23" s="23">
        <f t="shared" si="4"/>
        <v>26250</v>
      </c>
      <c r="U23" s="24">
        <f t="shared" si="5"/>
        <v>168570</v>
      </c>
      <c r="V23" s="25">
        <f t="shared" si="6"/>
        <v>710165.52829867217</v>
      </c>
      <c r="W23" s="25">
        <f t="shared" si="7"/>
        <v>0</v>
      </c>
      <c r="Y23" s="38">
        <v>21</v>
      </c>
      <c r="Z23" s="683" t="s">
        <v>199</v>
      </c>
      <c r="AA23" s="684"/>
      <c r="AB23" s="39">
        <v>3293249</v>
      </c>
      <c r="AC23" s="40">
        <v>62511636.429631703</v>
      </c>
      <c r="AD23" s="42">
        <v>18.981752193542519</v>
      </c>
      <c r="AE23" s="41">
        <f t="shared" si="8"/>
        <v>4.2128820567044682</v>
      </c>
      <c r="AG23" s="305"/>
    </row>
    <row r="24" spans="1:33">
      <c r="A24" s="539" t="s">
        <v>45</v>
      </c>
      <c r="B24" s="539" t="s">
        <v>1651</v>
      </c>
      <c r="C24" s="1" t="s">
        <v>1652</v>
      </c>
      <c r="D24">
        <v>0</v>
      </c>
      <c r="E24">
        <v>0</v>
      </c>
      <c r="F24">
        <v>0</v>
      </c>
      <c r="G24">
        <v>0</v>
      </c>
      <c r="H24" s="449">
        <v>142320</v>
      </c>
      <c r="I24">
        <v>0</v>
      </c>
      <c r="J24" s="449">
        <v>26250</v>
      </c>
      <c r="K24">
        <v>0</v>
      </c>
      <c r="L24" s="449">
        <v>168570</v>
      </c>
      <c r="N24" s="20">
        <v>3607</v>
      </c>
      <c r="O24" s="21">
        <v>22</v>
      </c>
      <c r="P24" s="22">
        <f t="shared" si="0"/>
        <v>5.1226793529265615</v>
      </c>
      <c r="Q24" s="23">
        <f t="shared" si="1"/>
        <v>0</v>
      </c>
      <c r="R24" s="23">
        <f t="shared" si="2"/>
        <v>0</v>
      </c>
      <c r="S24" s="23">
        <f t="shared" si="3"/>
        <v>18944</v>
      </c>
      <c r="T24" s="23">
        <f t="shared" si="4"/>
        <v>2160</v>
      </c>
      <c r="U24" s="24">
        <f t="shared" si="5"/>
        <v>21104</v>
      </c>
      <c r="V24" s="25">
        <f t="shared" si="6"/>
        <v>108109.02506416215</v>
      </c>
      <c r="W24" s="25">
        <f t="shared" si="7"/>
        <v>0</v>
      </c>
      <c r="Y24" s="38">
        <v>22</v>
      </c>
      <c r="Z24" s="683" t="s">
        <v>200</v>
      </c>
      <c r="AA24" s="684"/>
      <c r="AB24" s="39">
        <v>784409</v>
      </c>
      <c r="AC24" s="40">
        <v>18104925.37814571</v>
      </c>
      <c r="AD24" s="42">
        <v>23.080976095564569</v>
      </c>
      <c r="AE24" s="41">
        <f t="shared" si="8"/>
        <v>5.1226793529265615</v>
      </c>
      <c r="AG24" s="305"/>
    </row>
    <row r="25" spans="1:33">
      <c r="A25" s="539" t="s">
        <v>45</v>
      </c>
      <c r="B25" s="539" t="s">
        <v>1653</v>
      </c>
      <c r="C25" s="1" t="s">
        <v>1654</v>
      </c>
      <c r="D25">
        <v>0</v>
      </c>
      <c r="E25">
        <v>0</v>
      </c>
      <c r="F25">
        <v>0</v>
      </c>
      <c r="G25">
        <v>0</v>
      </c>
      <c r="H25" s="449">
        <v>18944</v>
      </c>
      <c r="I25">
        <v>0</v>
      </c>
      <c r="J25" s="449">
        <v>2160</v>
      </c>
      <c r="K25">
        <v>0</v>
      </c>
      <c r="L25" s="449">
        <v>21104</v>
      </c>
      <c r="N25" s="20">
        <v>3607</v>
      </c>
      <c r="O25" s="21">
        <v>23</v>
      </c>
      <c r="P25" s="22">
        <f t="shared" si="0"/>
        <v>4.5024770871355324</v>
      </c>
      <c r="Q25" s="23">
        <f t="shared" si="1"/>
        <v>95664</v>
      </c>
      <c r="R25" s="23">
        <f t="shared" si="2"/>
        <v>0</v>
      </c>
      <c r="S25" s="23">
        <f t="shared" si="3"/>
        <v>12672</v>
      </c>
      <c r="T25" s="23">
        <f t="shared" si="4"/>
        <v>0</v>
      </c>
      <c r="U25" s="24">
        <f t="shared" si="5"/>
        <v>108336</v>
      </c>
      <c r="V25" s="25">
        <f t="shared" si="6"/>
        <v>487780.35771191504</v>
      </c>
      <c r="W25" s="25">
        <f t="shared" si="7"/>
        <v>0</v>
      </c>
      <c r="Y25" s="38">
        <v>23</v>
      </c>
      <c r="Z25" s="683" t="s">
        <v>201</v>
      </c>
      <c r="AA25" s="684"/>
      <c r="AB25" s="39">
        <v>2805140</v>
      </c>
      <c r="AC25" s="40">
        <v>56906654.041503415</v>
      </c>
      <c r="AD25" s="42">
        <v>20.286564678234747</v>
      </c>
      <c r="AE25" s="41">
        <f t="shared" si="8"/>
        <v>4.5024770871355324</v>
      </c>
      <c r="AG25" s="305"/>
    </row>
    <row r="26" spans="1:33">
      <c r="A26" s="539" t="s">
        <v>45</v>
      </c>
      <c r="B26" s="539" t="s">
        <v>1655</v>
      </c>
      <c r="C26" s="1" t="s">
        <v>1656</v>
      </c>
      <c r="D26" s="449">
        <v>95664</v>
      </c>
      <c r="E26">
        <v>0</v>
      </c>
      <c r="F26">
        <v>0</v>
      </c>
      <c r="G26">
        <v>0</v>
      </c>
      <c r="H26" s="449">
        <v>12288</v>
      </c>
      <c r="I26">
        <v>384</v>
      </c>
      <c r="J26">
        <v>0</v>
      </c>
      <c r="K26">
        <v>0</v>
      </c>
      <c r="L26" s="449">
        <v>108336</v>
      </c>
      <c r="N26" s="20">
        <v>3607</v>
      </c>
      <c r="O26" s="21">
        <v>24</v>
      </c>
      <c r="P26" s="22">
        <f t="shared" si="0"/>
        <v>3.6391469413856306</v>
      </c>
      <c r="Q26" s="23">
        <f t="shared" si="1"/>
        <v>173792</v>
      </c>
      <c r="R26" s="23">
        <f t="shared" si="2"/>
        <v>0</v>
      </c>
      <c r="S26" s="23">
        <f t="shared" si="3"/>
        <v>173203</v>
      </c>
      <c r="T26" s="23">
        <f t="shared" si="4"/>
        <v>14637</v>
      </c>
      <c r="U26" s="24">
        <f t="shared" si="5"/>
        <v>361632</v>
      </c>
      <c r="V26" s="25">
        <f t="shared" si="6"/>
        <v>1316031.9867071684</v>
      </c>
      <c r="W26" s="25">
        <f t="shared" si="7"/>
        <v>0</v>
      </c>
      <c r="Y26" s="38">
        <v>24</v>
      </c>
      <c r="Z26" s="683" t="s">
        <v>202</v>
      </c>
      <c r="AA26" s="684"/>
      <c r="AB26" s="39">
        <v>7726085</v>
      </c>
      <c r="AC26" s="40">
        <v>126682338.66570613</v>
      </c>
      <c r="AD26" s="42">
        <v>16.396705273849062</v>
      </c>
      <c r="AE26" s="41">
        <f t="shared" si="8"/>
        <v>3.6391469413856306</v>
      </c>
      <c r="AG26" s="305"/>
    </row>
    <row r="27" spans="1:33">
      <c r="A27" s="539" t="s">
        <v>45</v>
      </c>
      <c r="B27" s="539" t="s">
        <v>1657</v>
      </c>
      <c r="C27" s="1" t="s">
        <v>1658</v>
      </c>
      <c r="D27" s="449">
        <v>173792</v>
      </c>
      <c r="E27">
        <v>0</v>
      </c>
      <c r="F27">
        <v>0</v>
      </c>
      <c r="G27">
        <v>0</v>
      </c>
      <c r="H27" s="449">
        <v>173203</v>
      </c>
      <c r="I27">
        <v>0</v>
      </c>
      <c r="J27" s="449">
        <v>14637</v>
      </c>
      <c r="K27">
        <v>0</v>
      </c>
      <c r="L27" s="449">
        <v>361632</v>
      </c>
      <c r="N27" s="20">
        <v>3607</v>
      </c>
      <c r="O27" s="21">
        <v>25</v>
      </c>
      <c r="P27" s="22">
        <f t="shared" si="0"/>
        <v>3.0656727831116628</v>
      </c>
      <c r="Q27" s="23">
        <f t="shared" si="1"/>
        <v>4309264</v>
      </c>
      <c r="R27" s="23">
        <f t="shared" si="2"/>
        <v>0</v>
      </c>
      <c r="S27" s="23">
        <f t="shared" si="3"/>
        <v>10128</v>
      </c>
      <c r="T27" s="23">
        <f t="shared" si="4"/>
        <v>440</v>
      </c>
      <c r="U27" s="24">
        <f t="shared" si="5"/>
        <v>4319832</v>
      </c>
      <c r="V27" s="25">
        <f t="shared" si="6"/>
        <v>13243191.39001482</v>
      </c>
      <c r="W27" s="25">
        <f t="shared" si="7"/>
        <v>0</v>
      </c>
      <c r="Y27" s="38">
        <v>25</v>
      </c>
      <c r="Z27" s="683" t="s">
        <v>203</v>
      </c>
      <c r="AA27" s="684"/>
      <c r="AB27" s="39">
        <v>50994626</v>
      </c>
      <c r="AC27" s="40">
        <v>704380310.66517711</v>
      </c>
      <c r="AD27" s="42">
        <v>13.812834134035556</v>
      </c>
      <c r="AE27" s="41">
        <f t="shared" si="8"/>
        <v>3.0656727831116628</v>
      </c>
      <c r="AG27" s="305"/>
    </row>
    <row r="28" spans="1:33" ht="15.75" thickBot="1">
      <c r="A28" s="539" t="s">
        <v>45</v>
      </c>
      <c r="B28" s="539" t="s">
        <v>1659</v>
      </c>
      <c r="C28" s="1" t="s">
        <v>1660</v>
      </c>
      <c r="D28" s="449">
        <v>4309264</v>
      </c>
      <c r="E28">
        <v>0</v>
      </c>
      <c r="F28">
        <v>0</v>
      </c>
      <c r="G28">
        <v>0</v>
      </c>
      <c r="H28" s="449">
        <v>10128</v>
      </c>
      <c r="I28">
        <v>0</v>
      </c>
      <c r="J28">
        <v>440</v>
      </c>
      <c r="K28">
        <v>0</v>
      </c>
      <c r="L28" s="449">
        <v>4319832</v>
      </c>
      <c r="N28" s="20">
        <v>3607</v>
      </c>
      <c r="O28" s="21">
        <v>26</v>
      </c>
      <c r="P28" s="22">
        <f t="shared" si="0"/>
        <v>3.9327220283406481</v>
      </c>
      <c r="Q28" s="23">
        <f t="shared" si="1"/>
        <v>954160</v>
      </c>
      <c r="R28" s="23">
        <f t="shared" si="2"/>
        <v>0</v>
      </c>
      <c r="S28" s="23">
        <f t="shared" si="3"/>
        <v>98064</v>
      </c>
      <c r="T28" s="23">
        <f t="shared" si="4"/>
        <v>0</v>
      </c>
      <c r="U28" s="24">
        <f t="shared" si="5"/>
        <v>1052224</v>
      </c>
      <c r="V28" s="25">
        <f t="shared" si="6"/>
        <v>4138104.5035487101</v>
      </c>
      <c r="W28" s="25">
        <f t="shared" si="7"/>
        <v>0</v>
      </c>
      <c r="Y28" s="45">
        <v>26</v>
      </c>
      <c r="Z28" s="685" t="s">
        <v>204</v>
      </c>
      <c r="AA28" s="685"/>
      <c r="AB28" s="46">
        <v>14419779</v>
      </c>
      <c r="AC28" s="47">
        <v>255510559.94424021</v>
      </c>
      <c r="AD28" s="48">
        <v>17.719450481469945</v>
      </c>
      <c r="AE28" s="41">
        <f t="shared" si="8"/>
        <v>3.9327220283406481</v>
      </c>
      <c r="AG28" s="305"/>
    </row>
    <row r="29" spans="1:33">
      <c r="A29" s="539" t="s">
        <v>45</v>
      </c>
      <c r="B29" s="539" t="s">
        <v>1661</v>
      </c>
      <c r="C29" s="1" t="s">
        <v>1662</v>
      </c>
      <c r="D29" s="449">
        <v>954160</v>
      </c>
      <c r="E29">
        <v>0</v>
      </c>
      <c r="F29">
        <v>0</v>
      </c>
      <c r="G29">
        <v>0</v>
      </c>
      <c r="H29" s="449">
        <v>98064</v>
      </c>
      <c r="I29">
        <v>0</v>
      </c>
      <c r="J29">
        <v>0</v>
      </c>
      <c r="K29">
        <v>0</v>
      </c>
      <c r="L29" s="449">
        <v>1052224</v>
      </c>
      <c r="N29" s="20">
        <v>3607</v>
      </c>
      <c r="O29" s="21">
        <v>27</v>
      </c>
      <c r="P29" s="22">
        <f t="shared" si="0"/>
        <v>3.6262261406191016</v>
      </c>
      <c r="Q29" s="23">
        <f t="shared" si="1"/>
        <v>0</v>
      </c>
      <c r="R29" s="23">
        <f t="shared" si="2"/>
        <v>0</v>
      </c>
      <c r="S29" s="23">
        <f t="shared" si="3"/>
        <v>0</v>
      </c>
      <c r="T29" s="23">
        <f t="shared" si="4"/>
        <v>0</v>
      </c>
      <c r="U29" s="24">
        <f t="shared" si="5"/>
        <v>0</v>
      </c>
      <c r="V29" s="25">
        <f t="shared" si="6"/>
        <v>0</v>
      </c>
      <c r="W29" s="25">
        <f t="shared" si="7"/>
        <v>0</v>
      </c>
      <c r="Y29" s="37"/>
      <c r="Z29" s="49"/>
      <c r="AA29" s="49"/>
      <c r="AB29" s="50">
        <f>SUM(AB3:AB28)</f>
        <v>280160491</v>
      </c>
      <c r="AC29" s="51">
        <f>SUM(AC3:AC28)</f>
        <v>4577399024.4418249</v>
      </c>
      <c r="AD29" s="52">
        <f>AC29/AB29</f>
        <v>16.338488728740217</v>
      </c>
      <c r="AE29" s="52">
        <f>AD29*AE1</f>
        <v>3.6262261406191016</v>
      </c>
      <c r="AG29" s="305"/>
    </row>
    <row r="30" spans="1:33">
      <c r="A30" s="539" t="s">
        <v>45</v>
      </c>
      <c r="B30" s="539" t="s">
        <v>1663</v>
      </c>
      <c r="C30" s="1" t="s">
        <v>1664</v>
      </c>
      <c r="D30">
        <v>0</v>
      </c>
      <c r="E30">
        <v>0</v>
      </c>
      <c r="F30">
        <v>0</v>
      </c>
      <c r="G30">
        <v>0</v>
      </c>
      <c r="H30">
        <v>0</v>
      </c>
      <c r="I30">
        <v>0</v>
      </c>
      <c r="J30">
        <v>0</v>
      </c>
      <c r="K30">
        <v>0</v>
      </c>
      <c r="L30">
        <v>0</v>
      </c>
      <c r="N30" s="20">
        <v>3539</v>
      </c>
      <c r="O30" s="21">
        <v>1</v>
      </c>
      <c r="P30" s="22">
        <f t="shared" ref="P30:P93" si="9">P3</f>
        <v>3.6541532066081914</v>
      </c>
      <c r="Q30" s="23">
        <f t="shared" si="1"/>
        <v>17760</v>
      </c>
      <c r="R30" s="23">
        <f t="shared" si="2"/>
        <v>0</v>
      </c>
      <c r="S30" s="23">
        <f t="shared" si="3"/>
        <v>0</v>
      </c>
      <c r="T30" s="23">
        <f t="shared" si="4"/>
        <v>0</v>
      </c>
      <c r="U30" s="24">
        <f t="shared" si="5"/>
        <v>17760</v>
      </c>
      <c r="V30" s="25">
        <f t="shared" si="6"/>
        <v>64897.76094936148</v>
      </c>
      <c r="W30" s="25">
        <f t="shared" si="7"/>
        <v>0</v>
      </c>
    </row>
    <row r="31" spans="1:33">
      <c r="A31" s="539" t="s">
        <v>45</v>
      </c>
      <c r="B31" s="539" t="s">
        <v>1665</v>
      </c>
      <c r="C31" s="1" t="s">
        <v>1666</v>
      </c>
      <c r="D31" s="449">
        <v>10124720</v>
      </c>
      <c r="E31" s="449">
        <v>5041296</v>
      </c>
      <c r="F31" s="449">
        <v>205408</v>
      </c>
      <c r="G31" s="449">
        <v>785072</v>
      </c>
      <c r="H31" s="449">
        <v>2232899</v>
      </c>
      <c r="I31" s="449">
        <v>2403760</v>
      </c>
      <c r="J31" s="449">
        <v>97769</v>
      </c>
      <c r="K31" s="449">
        <v>44556</v>
      </c>
      <c r="L31" s="449">
        <v>20935480</v>
      </c>
      <c r="N31" s="20">
        <v>3539</v>
      </c>
      <c r="O31" s="21">
        <v>2</v>
      </c>
      <c r="P31" s="22">
        <f t="shared" si="9"/>
        <v>3.8378796466654825</v>
      </c>
      <c r="Q31" s="23">
        <f t="shared" si="1"/>
        <v>0</v>
      </c>
      <c r="R31" s="23">
        <f t="shared" si="2"/>
        <v>0</v>
      </c>
      <c r="S31" s="23">
        <f t="shared" si="3"/>
        <v>29792</v>
      </c>
      <c r="T31" s="23">
        <f t="shared" si="4"/>
        <v>3184</v>
      </c>
      <c r="U31" s="24">
        <f t="shared" si="5"/>
        <v>32976</v>
      </c>
      <c r="V31" s="25">
        <f t="shared" si="6"/>
        <v>126557.91922844095</v>
      </c>
      <c r="W31" s="25">
        <f t="shared" si="7"/>
        <v>0</v>
      </c>
    </row>
    <row r="32" spans="1:33">
      <c r="A32" s="503"/>
      <c r="B32" s="503"/>
      <c r="N32" s="20">
        <v>3539</v>
      </c>
      <c r="O32" s="21">
        <v>3</v>
      </c>
      <c r="P32" s="22">
        <f t="shared" si="9"/>
        <v>3.4083433041107498</v>
      </c>
      <c r="Q32" s="23">
        <f t="shared" si="1"/>
        <v>228384</v>
      </c>
      <c r="R32" s="23">
        <f t="shared" si="2"/>
        <v>0</v>
      </c>
      <c r="S32" s="23">
        <f t="shared" si="3"/>
        <v>47216</v>
      </c>
      <c r="T32" s="23">
        <f t="shared" si="4"/>
        <v>1856</v>
      </c>
      <c r="U32" s="24">
        <f t="shared" si="5"/>
        <v>277456</v>
      </c>
      <c r="V32" s="25">
        <f t="shared" si="6"/>
        <v>945665.2997853522</v>
      </c>
      <c r="W32" s="25">
        <f t="shared" si="7"/>
        <v>0</v>
      </c>
    </row>
    <row r="33" spans="1:23">
      <c r="A33" s="503"/>
      <c r="B33" s="503"/>
      <c r="N33" s="20">
        <v>3539</v>
      </c>
      <c r="O33" s="21">
        <v>4</v>
      </c>
      <c r="P33" s="22">
        <f t="shared" si="9"/>
        <v>3.1726845821455858</v>
      </c>
      <c r="Q33" s="23">
        <f t="shared" si="1"/>
        <v>65616</v>
      </c>
      <c r="R33" s="23">
        <f t="shared" si="2"/>
        <v>0</v>
      </c>
      <c r="S33" s="23">
        <f t="shared" si="3"/>
        <v>104560</v>
      </c>
      <c r="T33" s="23">
        <f t="shared" si="4"/>
        <v>7794</v>
      </c>
      <c r="U33" s="24">
        <f t="shared" si="5"/>
        <v>177970</v>
      </c>
      <c r="V33" s="25">
        <f t="shared" si="6"/>
        <v>564642.67508444993</v>
      </c>
      <c r="W33" s="25">
        <f t="shared" si="7"/>
        <v>0</v>
      </c>
    </row>
    <row r="34" spans="1:23">
      <c r="A34" s="539" t="s">
        <v>1667</v>
      </c>
      <c r="B34" s="503"/>
      <c r="N34" s="20">
        <v>3539</v>
      </c>
      <c r="O34" s="21">
        <v>5</v>
      </c>
      <c r="P34" s="22">
        <f t="shared" si="9"/>
        <v>8.4268382369809416</v>
      </c>
      <c r="Q34" s="23">
        <f t="shared" si="1"/>
        <v>0</v>
      </c>
      <c r="R34" s="23">
        <f t="shared" si="2"/>
        <v>0</v>
      </c>
      <c r="S34" s="23">
        <f t="shared" si="3"/>
        <v>0</v>
      </c>
      <c r="T34" s="23">
        <f t="shared" si="4"/>
        <v>0</v>
      </c>
      <c r="U34" s="24">
        <f t="shared" si="5"/>
        <v>0</v>
      </c>
      <c r="V34" s="25">
        <f t="shared" si="6"/>
        <v>0</v>
      </c>
      <c r="W34" s="25">
        <f t="shared" si="7"/>
        <v>0</v>
      </c>
    </row>
    <row r="35" spans="1:23">
      <c r="A35" s="539" t="s">
        <v>1596</v>
      </c>
      <c r="B35" s="539" t="s">
        <v>173</v>
      </c>
      <c r="C35" s="1" t="s">
        <v>1668</v>
      </c>
      <c r="D35" t="s">
        <v>1669</v>
      </c>
      <c r="E35" t="s">
        <v>1670</v>
      </c>
      <c r="F35" t="s">
        <v>1671</v>
      </c>
      <c r="G35" t="s">
        <v>1672</v>
      </c>
      <c r="H35" t="s">
        <v>1673</v>
      </c>
      <c r="I35" t="s">
        <v>1674</v>
      </c>
      <c r="J35" t="s">
        <v>1675</v>
      </c>
      <c r="K35" t="s">
        <v>1676</v>
      </c>
      <c r="L35" t="s">
        <v>44</v>
      </c>
      <c r="N35" s="20">
        <v>3539</v>
      </c>
      <c r="O35" s="21">
        <v>6</v>
      </c>
      <c r="P35" s="22">
        <f t="shared" si="9"/>
        <v>3.0058195780826638</v>
      </c>
      <c r="Q35" s="23">
        <f t="shared" si="1"/>
        <v>106960</v>
      </c>
      <c r="R35" s="23">
        <f t="shared" si="2"/>
        <v>0</v>
      </c>
      <c r="S35" s="23">
        <f t="shared" si="3"/>
        <v>3904</v>
      </c>
      <c r="T35" s="23">
        <f t="shared" si="4"/>
        <v>1776</v>
      </c>
      <c r="U35" s="24">
        <f t="shared" si="5"/>
        <v>112640</v>
      </c>
      <c r="V35" s="25">
        <f t="shared" si="6"/>
        <v>338575.51727523125</v>
      </c>
      <c r="W35" s="25">
        <f t="shared" si="7"/>
        <v>0</v>
      </c>
    </row>
    <row r="36" spans="1:23">
      <c r="A36" s="539" t="s">
        <v>48</v>
      </c>
      <c r="B36" s="539" t="s">
        <v>1611</v>
      </c>
      <c r="C36" s="1" t="s">
        <v>1612</v>
      </c>
      <c r="D36" s="449">
        <v>17760</v>
      </c>
      <c r="E36">
        <v>0</v>
      </c>
      <c r="F36">
        <v>0</v>
      </c>
      <c r="G36">
        <v>0</v>
      </c>
      <c r="H36">
        <v>0</v>
      </c>
      <c r="I36">
        <v>0</v>
      </c>
      <c r="J36">
        <v>0</v>
      </c>
      <c r="K36">
        <v>0</v>
      </c>
      <c r="L36" s="449">
        <v>17760</v>
      </c>
      <c r="N36" s="20">
        <v>3539</v>
      </c>
      <c r="O36" s="21">
        <v>7</v>
      </c>
      <c r="P36" s="22">
        <f t="shared" si="9"/>
        <v>3.8714814806912399</v>
      </c>
      <c r="Q36" s="23">
        <f t="shared" si="1"/>
        <v>9456</v>
      </c>
      <c r="R36" s="23">
        <f t="shared" si="2"/>
        <v>0</v>
      </c>
      <c r="S36" s="23">
        <f t="shared" si="3"/>
        <v>24752</v>
      </c>
      <c r="T36" s="23">
        <f t="shared" si="4"/>
        <v>0</v>
      </c>
      <c r="U36" s="24">
        <f t="shared" si="5"/>
        <v>34208</v>
      </c>
      <c r="V36" s="25">
        <f t="shared" si="6"/>
        <v>132435.63849148594</v>
      </c>
      <c r="W36" s="25">
        <f t="shared" si="7"/>
        <v>0</v>
      </c>
    </row>
    <row r="37" spans="1:23">
      <c r="A37" s="539" t="s">
        <v>48</v>
      </c>
      <c r="B37" s="539" t="s">
        <v>1613</v>
      </c>
      <c r="C37" s="1" t="s">
        <v>1614</v>
      </c>
      <c r="D37">
        <v>0</v>
      </c>
      <c r="E37">
        <v>0</v>
      </c>
      <c r="F37">
        <v>0</v>
      </c>
      <c r="G37">
        <v>0</v>
      </c>
      <c r="H37" s="449">
        <v>29792</v>
      </c>
      <c r="I37">
        <v>0</v>
      </c>
      <c r="J37" s="449">
        <v>3184</v>
      </c>
      <c r="K37">
        <v>0</v>
      </c>
      <c r="L37" s="449">
        <v>32976</v>
      </c>
      <c r="N37" s="20">
        <v>3539</v>
      </c>
      <c r="O37" s="21">
        <v>8</v>
      </c>
      <c r="P37" s="22">
        <f t="shared" si="9"/>
        <v>4.4579339449391542</v>
      </c>
      <c r="Q37" s="23">
        <f t="shared" si="1"/>
        <v>0</v>
      </c>
      <c r="R37" s="23">
        <f t="shared" si="2"/>
        <v>0</v>
      </c>
      <c r="S37" s="23">
        <f t="shared" si="3"/>
        <v>0</v>
      </c>
      <c r="T37" s="23">
        <f t="shared" si="4"/>
        <v>0</v>
      </c>
      <c r="U37" s="24">
        <f t="shared" si="5"/>
        <v>0</v>
      </c>
      <c r="V37" s="25">
        <f t="shared" si="6"/>
        <v>0</v>
      </c>
      <c r="W37" s="25">
        <f t="shared" si="7"/>
        <v>0</v>
      </c>
    </row>
    <row r="38" spans="1:23">
      <c r="A38" s="539" t="s">
        <v>48</v>
      </c>
      <c r="B38" s="539" t="s">
        <v>1615</v>
      </c>
      <c r="C38" s="1" t="s">
        <v>1616</v>
      </c>
      <c r="D38">
        <v>0</v>
      </c>
      <c r="E38" s="449">
        <v>228384</v>
      </c>
      <c r="F38">
        <v>0</v>
      </c>
      <c r="G38">
        <v>0</v>
      </c>
      <c r="H38" s="449">
        <v>44016</v>
      </c>
      <c r="I38" s="449">
        <v>3200</v>
      </c>
      <c r="J38" s="449">
        <v>1856</v>
      </c>
      <c r="K38">
        <v>0</v>
      </c>
      <c r="L38" s="449">
        <v>277456</v>
      </c>
      <c r="N38" s="20">
        <v>3539</v>
      </c>
      <c r="O38" s="21">
        <v>9</v>
      </c>
      <c r="P38" s="22">
        <f t="shared" si="9"/>
        <v>3.9211029892346732</v>
      </c>
      <c r="Q38" s="23">
        <f t="shared" si="1"/>
        <v>19296</v>
      </c>
      <c r="R38" s="23">
        <f t="shared" si="2"/>
        <v>0</v>
      </c>
      <c r="S38" s="23">
        <f t="shared" si="3"/>
        <v>31424</v>
      </c>
      <c r="T38" s="23">
        <f t="shared" si="4"/>
        <v>0</v>
      </c>
      <c r="U38" s="24">
        <f t="shared" si="5"/>
        <v>50720</v>
      </c>
      <c r="V38" s="25">
        <f t="shared" si="6"/>
        <v>198878.34361398261</v>
      </c>
      <c r="W38" s="25">
        <f t="shared" si="7"/>
        <v>0</v>
      </c>
    </row>
    <row r="39" spans="1:23">
      <c r="A39" s="539" t="s">
        <v>48</v>
      </c>
      <c r="B39" s="539" t="s">
        <v>1617</v>
      </c>
      <c r="C39" s="1" t="s">
        <v>1618</v>
      </c>
      <c r="D39" s="449">
        <v>24336</v>
      </c>
      <c r="E39" s="449">
        <v>41280</v>
      </c>
      <c r="F39">
        <v>0</v>
      </c>
      <c r="G39">
        <v>0</v>
      </c>
      <c r="H39" s="449">
        <v>88272</v>
      </c>
      <c r="I39" s="449">
        <v>16288</v>
      </c>
      <c r="J39" s="449">
        <v>5058</v>
      </c>
      <c r="K39" s="449">
        <v>2736</v>
      </c>
      <c r="L39" s="449">
        <v>177970</v>
      </c>
      <c r="N39" s="20">
        <v>3539</v>
      </c>
      <c r="O39" s="21">
        <v>10</v>
      </c>
      <c r="P39" s="22">
        <f t="shared" si="9"/>
        <v>5.1680731319109743</v>
      </c>
      <c r="Q39" s="23">
        <f t="shared" si="1"/>
        <v>1328</v>
      </c>
      <c r="R39" s="23">
        <f t="shared" si="2"/>
        <v>0</v>
      </c>
      <c r="S39" s="23">
        <f t="shared" si="3"/>
        <v>0</v>
      </c>
      <c r="T39" s="23">
        <f t="shared" si="4"/>
        <v>0</v>
      </c>
      <c r="U39" s="24">
        <f t="shared" si="5"/>
        <v>1328</v>
      </c>
      <c r="V39" s="25">
        <f t="shared" si="6"/>
        <v>6863.2011191777738</v>
      </c>
      <c r="W39" s="25">
        <f t="shared" si="7"/>
        <v>0</v>
      </c>
    </row>
    <row r="40" spans="1:23">
      <c r="A40" s="539" t="s">
        <v>48</v>
      </c>
      <c r="B40" s="539" t="s">
        <v>1619</v>
      </c>
      <c r="C40" s="1" t="s">
        <v>1620</v>
      </c>
      <c r="D40">
        <v>0</v>
      </c>
      <c r="E40">
        <v>0</v>
      </c>
      <c r="F40">
        <v>0</v>
      </c>
      <c r="G40">
        <v>0</v>
      </c>
      <c r="H40">
        <v>0</v>
      </c>
      <c r="I40">
        <v>0</v>
      </c>
      <c r="J40">
        <v>0</v>
      </c>
      <c r="K40">
        <v>0</v>
      </c>
      <c r="L40">
        <v>0</v>
      </c>
      <c r="N40" s="20">
        <v>3539</v>
      </c>
      <c r="O40" s="21">
        <v>11</v>
      </c>
      <c r="P40" s="22">
        <f t="shared" si="9"/>
        <v>4.0960903250696923</v>
      </c>
      <c r="Q40" s="23">
        <f t="shared" si="1"/>
        <v>320</v>
      </c>
      <c r="R40" s="23">
        <f t="shared" si="2"/>
        <v>0</v>
      </c>
      <c r="S40" s="23">
        <f t="shared" si="3"/>
        <v>22176</v>
      </c>
      <c r="T40" s="23">
        <f t="shared" si="4"/>
        <v>1280</v>
      </c>
      <c r="U40" s="24">
        <f t="shared" si="5"/>
        <v>23776</v>
      </c>
      <c r="V40" s="25">
        <f t="shared" si="6"/>
        <v>97388.643568857005</v>
      </c>
      <c r="W40" s="25">
        <f t="shared" si="7"/>
        <v>0</v>
      </c>
    </row>
    <row r="41" spans="1:23">
      <c r="A41" s="539" t="s">
        <v>48</v>
      </c>
      <c r="B41" s="539" t="s">
        <v>1621</v>
      </c>
      <c r="C41" s="1" t="s">
        <v>1622</v>
      </c>
      <c r="D41" s="449">
        <v>106960</v>
      </c>
      <c r="E41">
        <v>0</v>
      </c>
      <c r="F41">
        <v>0</v>
      </c>
      <c r="G41">
        <v>0</v>
      </c>
      <c r="H41" s="449">
        <v>3904</v>
      </c>
      <c r="I41">
        <v>0</v>
      </c>
      <c r="J41" s="449">
        <v>1776</v>
      </c>
      <c r="K41">
        <v>0</v>
      </c>
      <c r="L41" s="449">
        <v>112640</v>
      </c>
      <c r="N41" s="20">
        <v>3539</v>
      </c>
      <c r="O41" s="21">
        <v>12</v>
      </c>
      <c r="P41" s="22">
        <f t="shared" si="9"/>
        <v>3.6748359098204313</v>
      </c>
      <c r="Q41" s="23">
        <f t="shared" si="1"/>
        <v>197568</v>
      </c>
      <c r="R41" s="23">
        <f t="shared" si="2"/>
        <v>21328</v>
      </c>
      <c r="S41" s="23">
        <f t="shared" si="3"/>
        <v>0</v>
      </c>
      <c r="T41" s="23">
        <f t="shared" si="4"/>
        <v>0</v>
      </c>
      <c r="U41" s="24">
        <f t="shared" si="5"/>
        <v>218896</v>
      </c>
      <c r="V41" s="25">
        <f t="shared" si="6"/>
        <v>804406.8813160531</v>
      </c>
      <c r="W41" s="25">
        <f t="shared" si="7"/>
        <v>86214.590313115186</v>
      </c>
    </row>
    <row r="42" spans="1:23">
      <c r="A42" s="539" t="s">
        <v>48</v>
      </c>
      <c r="B42" s="539" t="s">
        <v>1623</v>
      </c>
      <c r="C42" s="1" t="s">
        <v>1624</v>
      </c>
      <c r="D42">
        <v>0</v>
      </c>
      <c r="E42" s="449">
        <v>9456</v>
      </c>
      <c r="F42">
        <v>0</v>
      </c>
      <c r="G42">
        <v>0</v>
      </c>
      <c r="H42">
        <v>0</v>
      </c>
      <c r="I42" s="449">
        <v>24752</v>
      </c>
      <c r="J42">
        <v>0</v>
      </c>
      <c r="K42">
        <v>0</v>
      </c>
      <c r="L42" s="449">
        <v>34208</v>
      </c>
      <c r="N42" s="20">
        <v>3539</v>
      </c>
      <c r="O42" s="21">
        <v>13</v>
      </c>
      <c r="P42" s="22">
        <f t="shared" si="9"/>
        <v>3.3330151458819097</v>
      </c>
      <c r="Q42" s="23">
        <f t="shared" si="1"/>
        <v>47568</v>
      </c>
      <c r="R42" s="23">
        <f t="shared" si="2"/>
        <v>0</v>
      </c>
      <c r="S42" s="23">
        <f t="shared" si="3"/>
        <v>0</v>
      </c>
      <c r="T42" s="23">
        <f t="shared" si="4"/>
        <v>0</v>
      </c>
      <c r="U42" s="24">
        <f t="shared" si="5"/>
        <v>47568</v>
      </c>
      <c r="V42" s="25">
        <f t="shared" si="6"/>
        <v>158544.86445931069</v>
      </c>
      <c r="W42" s="25">
        <f t="shared" si="7"/>
        <v>0</v>
      </c>
    </row>
    <row r="43" spans="1:23">
      <c r="A43" s="539" t="s">
        <v>48</v>
      </c>
      <c r="B43" s="539" t="s">
        <v>1625</v>
      </c>
      <c r="C43" s="1" t="s">
        <v>1626</v>
      </c>
      <c r="D43">
        <v>0</v>
      </c>
      <c r="E43">
        <v>0</v>
      </c>
      <c r="F43">
        <v>0</v>
      </c>
      <c r="G43">
        <v>0</v>
      </c>
      <c r="H43">
        <v>0</v>
      </c>
      <c r="I43">
        <v>0</v>
      </c>
      <c r="J43">
        <v>0</v>
      </c>
      <c r="K43">
        <v>0</v>
      </c>
      <c r="L43">
        <v>0</v>
      </c>
      <c r="N43" s="20">
        <v>3539</v>
      </c>
      <c r="O43" s="21">
        <v>14</v>
      </c>
      <c r="P43" s="22">
        <f t="shared" si="9"/>
        <v>5.2111367875249366</v>
      </c>
      <c r="Q43" s="23">
        <f t="shared" si="1"/>
        <v>0</v>
      </c>
      <c r="R43" s="23">
        <f t="shared" si="2"/>
        <v>0</v>
      </c>
      <c r="S43" s="23">
        <f t="shared" si="3"/>
        <v>101632</v>
      </c>
      <c r="T43" s="23">
        <f t="shared" si="4"/>
        <v>3322</v>
      </c>
      <c r="U43" s="24">
        <f t="shared" si="5"/>
        <v>104954</v>
      </c>
      <c r="V43" s="25">
        <f t="shared" si="6"/>
        <v>546929.65039789223</v>
      </c>
      <c r="W43" s="25">
        <f t="shared" si="7"/>
        <v>0</v>
      </c>
    </row>
    <row r="44" spans="1:23">
      <c r="A44" s="539" t="s">
        <v>48</v>
      </c>
      <c r="B44" s="539" t="s">
        <v>1627</v>
      </c>
      <c r="C44" s="1" t="s">
        <v>1628</v>
      </c>
      <c r="D44" s="449">
        <v>11712</v>
      </c>
      <c r="E44" s="449">
        <v>7584</v>
      </c>
      <c r="F44">
        <v>0</v>
      </c>
      <c r="G44">
        <v>0</v>
      </c>
      <c r="H44" s="449">
        <v>31424</v>
      </c>
      <c r="I44">
        <v>0</v>
      </c>
      <c r="J44">
        <v>0</v>
      </c>
      <c r="K44">
        <v>0</v>
      </c>
      <c r="L44" s="449">
        <v>50720</v>
      </c>
      <c r="N44" s="20">
        <v>3539</v>
      </c>
      <c r="O44" s="21">
        <v>15</v>
      </c>
      <c r="P44" s="22">
        <f t="shared" si="9"/>
        <v>7.5192831089887324</v>
      </c>
      <c r="Q44" s="23">
        <f t="shared" si="1"/>
        <v>0</v>
      </c>
      <c r="R44" s="23">
        <f t="shared" si="2"/>
        <v>0</v>
      </c>
      <c r="S44" s="23">
        <f t="shared" si="3"/>
        <v>0</v>
      </c>
      <c r="T44" s="23">
        <f t="shared" si="4"/>
        <v>0</v>
      </c>
      <c r="U44" s="24">
        <f t="shared" si="5"/>
        <v>0</v>
      </c>
      <c r="V44" s="25">
        <f t="shared" si="6"/>
        <v>0</v>
      </c>
      <c r="W44" s="25">
        <f t="shared" si="7"/>
        <v>0</v>
      </c>
    </row>
    <row r="45" spans="1:23">
      <c r="A45" s="539" t="s">
        <v>48</v>
      </c>
      <c r="B45" s="539" t="s">
        <v>1629</v>
      </c>
      <c r="C45" s="1" t="s">
        <v>1630</v>
      </c>
      <c r="D45">
        <v>0</v>
      </c>
      <c r="E45" s="449">
        <v>1328</v>
      </c>
      <c r="F45">
        <v>0</v>
      </c>
      <c r="G45">
        <v>0</v>
      </c>
      <c r="H45">
        <v>0</v>
      </c>
      <c r="I45">
        <v>0</v>
      </c>
      <c r="J45">
        <v>0</v>
      </c>
      <c r="K45">
        <v>0</v>
      </c>
      <c r="L45" s="449">
        <v>1328</v>
      </c>
      <c r="N45" s="20">
        <v>3539</v>
      </c>
      <c r="O45" s="21">
        <v>16</v>
      </c>
      <c r="P45" s="22">
        <f t="shared" si="9"/>
        <v>4.5338911157933826</v>
      </c>
      <c r="Q45" s="23">
        <f t="shared" si="1"/>
        <v>1200</v>
      </c>
      <c r="R45" s="23">
        <f t="shared" si="2"/>
        <v>0</v>
      </c>
      <c r="S45" s="23">
        <f t="shared" si="3"/>
        <v>155184</v>
      </c>
      <c r="T45" s="23">
        <f t="shared" si="4"/>
        <v>15762</v>
      </c>
      <c r="U45" s="24">
        <f t="shared" si="5"/>
        <v>172146</v>
      </c>
      <c r="V45" s="25">
        <f t="shared" si="6"/>
        <v>780491.22001936764</v>
      </c>
      <c r="W45" s="25">
        <f t="shared" si="7"/>
        <v>0</v>
      </c>
    </row>
    <row r="46" spans="1:23">
      <c r="A46" s="539" t="s">
        <v>48</v>
      </c>
      <c r="B46" s="539" t="s">
        <v>1631</v>
      </c>
      <c r="C46" s="1" t="s">
        <v>1632</v>
      </c>
      <c r="D46">
        <v>0</v>
      </c>
      <c r="E46">
        <v>320</v>
      </c>
      <c r="F46">
        <v>0</v>
      </c>
      <c r="G46">
        <v>0</v>
      </c>
      <c r="H46">
        <v>0</v>
      </c>
      <c r="I46" s="449">
        <v>22176</v>
      </c>
      <c r="J46">
        <v>0</v>
      </c>
      <c r="K46" s="449">
        <v>1280</v>
      </c>
      <c r="L46" s="449">
        <v>23776</v>
      </c>
      <c r="N46" s="20">
        <v>3539</v>
      </c>
      <c r="O46" s="21">
        <v>17</v>
      </c>
      <c r="P46" s="22">
        <f t="shared" si="9"/>
        <v>6.0316486731873162</v>
      </c>
      <c r="Q46" s="23">
        <f t="shared" si="1"/>
        <v>0</v>
      </c>
      <c r="R46" s="23">
        <f t="shared" si="2"/>
        <v>0</v>
      </c>
      <c r="S46" s="23">
        <f t="shared" si="3"/>
        <v>22400</v>
      </c>
      <c r="T46" s="23">
        <f t="shared" si="4"/>
        <v>0</v>
      </c>
      <c r="U46" s="24">
        <f t="shared" si="5"/>
        <v>22400</v>
      </c>
      <c r="V46" s="25">
        <f t="shared" si="6"/>
        <v>135108.93027939589</v>
      </c>
      <c r="W46" s="25">
        <f t="shared" si="7"/>
        <v>0</v>
      </c>
    </row>
    <row r="47" spans="1:23">
      <c r="A47" s="539" t="s">
        <v>48</v>
      </c>
      <c r="B47" s="539" t="s">
        <v>1633</v>
      </c>
      <c r="C47" s="1" t="s">
        <v>1634</v>
      </c>
      <c r="D47" s="449">
        <v>197568</v>
      </c>
      <c r="E47">
        <v>0</v>
      </c>
      <c r="F47" s="449">
        <v>21328</v>
      </c>
      <c r="G47">
        <v>0</v>
      </c>
      <c r="H47">
        <v>0</v>
      </c>
      <c r="I47">
        <v>0</v>
      </c>
      <c r="J47">
        <v>0</v>
      </c>
      <c r="K47">
        <v>0</v>
      </c>
      <c r="L47" s="449">
        <v>218896</v>
      </c>
      <c r="N47" s="20">
        <v>3539</v>
      </c>
      <c r="O47" s="21">
        <v>18</v>
      </c>
      <c r="P47" s="22">
        <f t="shared" si="9"/>
        <v>4.9772911053490789</v>
      </c>
      <c r="Q47" s="23">
        <f t="shared" si="1"/>
        <v>0</v>
      </c>
      <c r="R47" s="23">
        <f t="shared" si="2"/>
        <v>0</v>
      </c>
      <c r="S47" s="23">
        <f t="shared" si="3"/>
        <v>36672</v>
      </c>
      <c r="T47" s="23">
        <f t="shared" si="4"/>
        <v>0</v>
      </c>
      <c r="U47" s="24">
        <f t="shared" si="5"/>
        <v>36672</v>
      </c>
      <c r="V47" s="25">
        <f t="shared" si="6"/>
        <v>182527.21941536141</v>
      </c>
      <c r="W47" s="25">
        <f t="shared" si="7"/>
        <v>0</v>
      </c>
    </row>
    <row r="48" spans="1:23">
      <c r="A48" s="539" t="s">
        <v>48</v>
      </c>
      <c r="B48" s="539" t="s">
        <v>1635</v>
      </c>
      <c r="C48" s="1" t="s">
        <v>1636</v>
      </c>
      <c r="D48" s="449">
        <v>47568</v>
      </c>
      <c r="E48">
        <v>0</v>
      </c>
      <c r="F48">
        <v>0</v>
      </c>
      <c r="G48">
        <v>0</v>
      </c>
      <c r="H48">
        <v>0</v>
      </c>
      <c r="I48">
        <v>0</v>
      </c>
      <c r="J48">
        <v>0</v>
      </c>
      <c r="K48">
        <v>0</v>
      </c>
      <c r="L48" s="449">
        <v>47568</v>
      </c>
      <c r="N48" s="20">
        <v>3539</v>
      </c>
      <c r="O48" s="21">
        <v>19</v>
      </c>
      <c r="P48" s="22">
        <f t="shared" si="9"/>
        <v>3.4255627120306693</v>
      </c>
      <c r="Q48" s="23">
        <f t="shared" si="1"/>
        <v>124624</v>
      </c>
      <c r="R48" s="23">
        <f t="shared" si="2"/>
        <v>33776</v>
      </c>
      <c r="S48" s="23">
        <f t="shared" si="3"/>
        <v>3072</v>
      </c>
      <c r="T48" s="23">
        <f t="shared" si="4"/>
        <v>336</v>
      </c>
      <c r="U48" s="24">
        <f t="shared" si="5"/>
        <v>161808</v>
      </c>
      <c r="V48" s="25">
        <f t="shared" si="6"/>
        <v>554283.45130825858</v>
      </c>
      <c r="W48" s="25">
        <f t="shared" si="7"/>
        <v>127271.9867777027</v>
      </c>
    </row>
    <row r="49" spans="1:23">
      <c r="A49" s="539" t="s">
        <v>48</v>
      </c>
      <c r="B49" s="539" t="s">
        <v>1637</v>
      </c>
      <c r="C49" s="1" t="s">
        <v>1638</v>
      </c>
      <c r="D49">
        <v>0</v>
      </c>
      <c r="E49">
        <v>0</v>
      </c>
      <c r="F49">
        <v>0</v>
      </c>
      <c r="G49">
        <v>0</v>
      </c>
      <c r="H49">
        <v>0</v>
      </c>
      <c r="I49" s="449">
        <v>101632</v>
      </c>
      <c r="J49">
        <v>0</v>
      </c>
      <c r="K49" s="449">
        <v>3322</v>
      </c>
      <c r="L49" s="449">
        <v>104954</v>
      </c>
      <c r="N49" s="20">
        <v>3539</v>
      </c>
      <c r="O49" s="21">
        <v>20</v>
      </c>
      <c r="P49" s="22">
        <f t="shared" si="9"/>
        <v>4.0878123452263502</v>
      </c>
      <c r="Q49" s="23">
        <f t="shared" si="1"/>
        <v>0</v>
      </c>
      <c r="R49" s="23">
        <f t="shared" si="2"/>
        <v>0</v>
      </c>
      <c r="S49" s="23">
        <f t="shared" si="3"/>
        <v>8512</v>
      </c>
      <c r="T49" s="23">
        <f t="shared" si="4"/>
        <v>0</v>
      </c>
      <c r="U49" s="24">
        <f t="shared" si="5"/>
        <v>8512</v>
      </c>
      <c r="V49" s="25">
        <f t="shared" si="6"/>
        <v>34795.458682566692</v>
      </c>
      <c r="W49" s="25">
        <f t="shared" si="7"/>
        <v>0</v>
      </c>
    </row>
    <row r="50" spans="1:23">
      <c r="A50" s="539" t="s">
        <v>48</v>
      </c>
      <c r="B50" s="539" t="s">
        <v>1639</v>
      </c>
      <c r="C50" s="1" t="s">
        <v>1640</v>
      </c>
      <c r="D50">
        <v>0</v>
      </c>
      <c r="E50">
        <v>0</v>
      </c>
      <c r="F50">
        <v>0</v>
      </c>
      <c r="G50">
        <v>0</v>
      </c>
      <c r="H50">
        <v>0</v>
      </c>
      <c r="I50">
        <v>0</v>
      </c>
      <c r="J50">
        <v>0</v>
      </c>
      <c r="K50">
        <v>0</v>
      </c>
      <c r="L50">
        <v>0</v>
      </c>
      <c r="N50" s="20">
        <v>3539</v>
      </c>
      <c r="O50" s="21">
        <v>21</v>
      </c>
      <c r="P50" s="22">
        <f t="shared" si="9"/>
        <v>4.2128820567044682</v>
      </c>
      <c r="Q50" s="23">
        <f t="shared" si="1"/>
        <v>0</v>
      </c>
      <c r="R50" s="23">
        <f t="shared" si="2"/>
        <v>0</v>
      </c>
      <c r="S50" s="23">
        <f t="shared" si="3"/>
        <v>0</v>
      </c>
      <c r="T50" s="23">
        <f t="shared" si="4"/>
        <v>7956</v>
      </c>
      <c r="U50" s="24">
        <f t="shared" si="5"/>
        <v>7956</v>
      </c>
      <c r="V50" s="25">
        <f t="shared" si="6"/>
        <v>33517.689643140751</v>
      </c>
      <c r="W50" s="25">
        <f t="shared" si="7"/>
        <v>0</v>
      </c>
    </row>
    <row r="51" spans="1:23">
      <c r="A51" s="539" t="s">
        <v>48</v>
      </c>
      <c r="B51" s="539" t="s">
        <v>1641</v>
      </c>
      <c r="C51" s="1" t="s">
        <v>1642</v>
      </c>
      <c r="D51" s="449">
        <v>1200</v>
      </c>
      <c r="E51">
        <v>0</v>
      </c>
      <c r="F51">
        <v>0</v>
      </c>
      <c r="G51">
        <v>0</v>
      </c>
      <c r="H51">
        <v>0</v>
      </c>
      <c r="I51" s="449">
        <v>155184</v>
      </c>
      <c r="J51">
        <v>0</v>
      </c>
      <c r="K51" s="449">
        <v>15762</v>
      </c>
      <c r="L51" s="449">
        <v>172146</v>
      </c>
      <c r="N51" s="20">
        <v>3539</v>
      </c>
      <c r="O51" s="21">
        <v>22</v>
      </c>
      <c r="P51" s="22">
        <f t="shared" si="9"/>
        <v>5.1226793529265615</v>
      </c>
      <c r="Q51" s="23">
        <f t="shared" si="1"/>
        <v>0</v>
      </c>
      <c r="R51" s="23">
        <f t="shared" si="2"/>
        <v>0</v>
      </c>
      <c r="S51" s="23">
        <f t="shared" si="3"/>
        <v>0</v>
      </c>
      <c r="T51" s="23">
        <f t="shared" si="4"/>
        <v>0</v>
      </c>
      <c r="U51" s="24">
        <f t="shared" si="5"/>
        <v>0</v>
      </c>
      <c r="V51" s="25">
        <f t="shared" si="6"/>
        <v>0</v>
      </c>
      <c r="W51" s="25">
        <f t="shared" si="7"/>
        <v>0</v>
      </c>
    </row>
    <row r="52" spans="1:23">
      <c r="A52" s="539" t="s">
        <v>48</v>
      </c>
      <c r="B52" s="539" t="s">
        <v>1643</v>
      </c>
      <c r="C52" s="1" t="s">
        <v>1644</v>
      </c>
      <c r="D52">
        <v>0</v>
      </c>
      <c r="E52">
        <v>0</v>
      </c>
      <c r="F52">
        <v>0</v>
      </c>
      <c r="G52">
        <v>0</v>
      </c>
      <c r="H52">
        <v>0</v>
      </c>
      <c r="I52" s="449">
        <v>22400</v>
      </c>
      <c r="J52">
        <v>0</v>
      </c>
      <c r="K52">
        <v>0</v>
      </c>
      <c r="L52" s="449">
        <v>22400</v>
      </c>
      <c r="N52" s="20">
        <v>3539</v>
      </c>
      <c r="O52" s="21">
        <v>23</v>
      </c>
      <c r="P52" s="22">
        <f t="shared" si="9"/>
        <v>4.5024770871355324</v>
      </c>
      <c r="Q52" s="23">
        <f t="shared" si="1"/>
        <v>12144</v>
      </c>
      <c r="R52" s="23">
        <f t="shared" si="2"/>
        <v>0</v>
      </c>
      <c r="S52" s="23">
        <f t="shared" si="3"/>
        <v>0</v>
      </c>
      <c r="T52" s="23">
        <f t="shared" si="4"/>
        <v>0</v>
      </c>
      <c r="U52" s="24">
        <f t="shared" si="5"/>
        <v>12144</v>
      </c>
      <c r="V52" s="25">
        <f t="shared" si="6"/>
        <v>54678.081746173906</v>
      </c>
      <c r="W52" s="25">
        <f t="shared" si="7"/>
        <v>0</v>
      </c>
    </row>
    <row r="53" spans="1:23">
      <c r="A53" s="539" t="s">
        <v>48</v>
      </c>
      <c r="B53" s="539" t="s">
        <v>1645</v>
      </c>
      <c r="C53" s="1" t="s">
        <v>1646</v>
      </c>
      <c r="D53">
        <v>0</v>
      </c>
      <c r="E53">
        <v>0</v>
      </c>
      <c r="F53">
        <v>0</v>
      </c>
      <c r="G53">
        <v>0</v>
      </c>
      <c r="H53">
        <v>0</v>
      </c>
      <c r="I53" s="449">
        <v>36672</v>
      </c>
      <c r="J53">
        <v>0</v>
      </c>
      <c r="K53">
        <v>0</v>
      </c>
      <c r="L53" s="449">
        <v>36672</v>
      </c>
      <c r="N53" s="20">
        <v>3539</v>
      </c>
      <c r="O53" s="21">
        <v>24</v>
      </c>
      <c r="P53" s="22">
        <f t="shared" si="9"/>
        <v>3.6391469413856306</v>
      </c>
      <c r="Q53" s="23">
        <f t="shared" si="1"/>
        <v>9360</v>
      </c>
      <c r="R53" s="23">
        <f t="shared" si="2"/>
        <v>0</v>
      </c>
      <c r="S53" s="23">
        <f t="shared" si="3"/>
        <v>32816</v>
      </c>
      <c r="T53" s="23">
        <f t="shared" si="4"/>
        <v>17424</v>
      </c>
      <c r="U53" s="24">
        <f t="shared" si="5"/>
        <v>59600</v>
      </c>
      <c r="V53" s="25">
        <f t="shared" si="6"/>
        <v>216893.15770658359</v>
      </c>
      <c r="W53" s="25">
        <f t="shared" si="7"/>
        <v>0</v>
      </c>
    </row>
    <row r="54" spans="1:23">
      <c r="A54" s="539" t="s">
        <v>48</v>
      </c>
      <c r="B54" s="539" t="s">
        <v>1647</v>
      </c>
      <c r="C54" s="1" t="s">
        <v>1648</v>
      </c>
      <c r="D54">
        <v>0</v>
      </c>
      <c r="E54" s="449">
        <v>124624</v>
      </c>
      <c r="F54">
        <v>0</v>
      </c>
      <c r="G54" s="449">
        <v>33776</v>
      </c>
      <c r="H54">
        <v>0</v>
      </c>
      <c r="I54" s="449">
        <v>3072</v>
      </c>
      <c r="J54">
        <v>0</v>
      </c>
      <c r="K54">
        <v>336</v>
      </c>
      <c r="L54" s="449">
        <v>161808</v>
      </c>
      <c r="N54" s="20">
        <v>3539</v>
      </c>
      <c r="O54" s="21">
        <v>25</v>
      </c>
      <c r="P54" s="22">
        <f t="shared" si="9"/>
        <v>3.0656727831116628</v>
      </c>
      <c r="Q54" s="23">
        <f t="shared" si="1"/>
        <v>471648</v>
      </c>
      <c r="R54" s="23">
        <f t="shared" si="2"/>
        <v>0</v>
      </c>
      <c r="S54" s="23">
        <f t="shared" si="3"/>
        <v>0</v>
      </c>
      <c r="T54" s="23">
        <f t="shared" si="4"/>
        <v>0</v>
      </c>
      <c r="U54" s="24">
        <f t="shared" si="5"/>
        <v>471648</v>
      </c>
      <c r="V54" s="25">
        <f t="shared" si="6"/>
        <v>1445918.4368090495</v>
      </c>
      <c r="W54" s="25">
        <f t="shared" si="7"/>
        <v>0</v>
      </c>
    </row>
    <row r="55" spans="1:23">
      <c r="A55" s="539" t="s">
        <v>48</v>
      </c>
      <c r="B55" s="539" t="s">
        <v>1649</v>
      </c>
      <c r="C55" s="1" t="s">
        <v>1650</v>
      </c>
      <c r="D55">
        <v>0</v>
      </c>
      <c r="E55">
        <v>0</v>
      </c>
      <c r="F55">
        <v>0</v>
      </c>
      <c r="G55">
        <v>0</v>
      </c>
      <c r="H55" s="449">
        <v>8512</v>
      </c>
      <c r="I55">
        <v>0</v>
      </c>
      <c r="J55">
        <v>0</v>
      </c>
      <c r="K55">
        <v>0</v>
      </c>
      <c r="L55" s="449">
        <v>8512</v>
      </c>
      <c r="N55" s="20">
        <v>3539</v>
      </c>
      <c r="O55" s="21">
        <v>26</v>
      </c>
      <c r="P55" s="22">
        <f t="shared" si="9"/>
        <v>3.9327220283406481</v>
      </c>
      <c r="Q55" s="23">
        <f t="shared" si="1"/>
        <v>105936</v>
      </c>
      <c r="R55" s="23">
        <f t="shared" si="2"/>
        <v>0</v>
      </c>
      <c r="S55" s="23">
        <f t="shared" si="3"/>
        <v>0</v>
      </c>
      <c r="T55" s="23">
        <f t="shared" si="4"/>
        <v>0</v>
      </c>
      <c r="U55" s="24">
        <f t="shared" si="5"/>
        <v>105936</v>
      </c>
      <c r="V55" s="25">
        <f t="shared" si="6"/>
        <v>416616.8407942949</v>
      </c>
      <c r="W55" s="25">
        <f t="shared" si="7"/>
        <v>0</v>
      </c>
    </row>
    <row r="56" spans="1:23">
      <c r="A56" s="539" t="s">
        <v>48</v>
      </c>
      <c r="B56" s="539" t="s">
        <v>1651</v>
      </c>
      <c r="C56" s="1" t="s">
        <v>1652</v>
      </c>
      <c r="D56">
        <v>0</v>
      </c>
      <c r="E56">
        <v>0</v>
      </c>
      <c r="F56">
        <v>0</v>
      </c>
      <c r="G56">
        <v>0</v>
      </c>
      <c r="H56">
        <v>0</v>
      </c>
      <c r="I56">
        <v>0</v>
      </c>
      <c r="J56" s="449">
        <v>7956</v>
      </c>
      <c r="K56">
        <v>0</v>
      </c>
      <c r="L56" s="449">
        <v>7956</v>
      </c>
      <c r="N56" s="20">
        <v>3539</v>
      </c>
      <c r="O56" s="21">
        <v>27</v>
      </c>
      <c r="P56" s="22">
        <f t="shared" si="9"/>
        <v>3.6262261406191016</v>
      </c>
      <c r="Q56" s="23">
        <f t="shared" si="1"/>
        <v>0</v>
      </c>
      <c r="R56" s="23">
        <f t="shared" si="2"/>
        <v>0</v>
      </c>
      <c r="S56" s="23">
        <f t="shared" si="3"/>
        <v>0</v>
      </c>
      <c r="T56" s="23">
        <f t="shared" si="4"/>
        <v>0</v>
      </c>
      <c r="U56" s="24">
        <f t="shared" si="5"/>
        <v>0</v>
      </c>
      <c r="V56" s="25">
        <f t="shared" si="6"/>
        <v>0</v>
      </c>
      <c r="W56" s="25">
        <f t="shared" si="7"/>
        <v>0</v>
      </c>
    </row>
    <row r="57" spans="1:23">
      <c r="A57" s="539" t="s">
        <v>48</v>
      </c>
      <c r="B57" s="539" t="s">
        <v>1653</v>
      </c>
      <c r="C57" s="1" t="s">
        <v>1654</v>
      </c>
      <c r="D57">
        <v>0</v>
      </c>
      <c r="E57">
        <v>0</v>
      </c>
      <c r="F57">
        <v>0</v>
      </c>
      <c r="G57">
        <v>0</v>
      </c>
      <c r="H57">
        <v>0</v>
      </c>
      <c r="I57">
        <v>0</v>
      </c>
      <c r="J57">
        <v>0</v>
      </c>
      <c r="K57">
        <v>0</v>
      </c>
      <c r="L57">
        <v>0</v>
      </c>
      <c r="N57" s="20">
        <v>3540</v>
      </c>
      <c r="O57" s="21">
        <v>1</v>
      </c>
      <c r="P57" s="22">
        <f t="shared" si="9"/>
        <v>3.6541532066081914</v>
      </c>
      <c r="Q57" s="23">
        <f t="shared" si="1"/>
        <v>5040</v>
      </c>
      <c r="R57" s="23">
        <f t="shared" si="2"/>
        <v>0</v>
      </c>
      <c r="S57" s="23">
        <f t="shared" si="3"/>
        <v>0</v>
      </c>
      <c r="T57" s="23">
        <f t="shared" si="4"/>
        <v>2024</v>
      </c>
      <c r="U57" s="24">
        <f t="shared" si="5"/>
        <v>7064</v>
      </c>
      <c r="V57" s="25">
        <f t="shared" si="6"/>
        <v>25812.938251480264</v>
      </c>
      <c r="W57" s="25">
        <f t="shared" si="7"/>
        <v>0</v>
      </c>
    </row>
    <row r="58" spans="1:23">
      <c r="A58" s="539" t="s">
        <v>48</v>
      </c>
      <c r="B58" s="539" t="s">
        <v>1655</v>
      </c>
      <c r="C58" s="1" t="s">
        <v>1656</v>
      </c>
      <c r="D58" s="449">
        <v>12144</v>
      </c>
      <c r="E58">
        <v>0</v>
      </c>
      <c r="F58">
        <v>0</v>
      </c>
      <c r="G58">
        <v>0</v>
      </c>
      <c r="H58">
        <v>0</v>
      </c>
      <c r="I58">
        <v>0</v>
      </c>
      <c r="J58">
        <v>0</v>
      </c>
      <c r="K58">
        <v>0</v>
      </c>
      <c r="L58" s="449">
        <v>12144</v>
      </c>
      <c r="N58" s="20">
        <v>3540</v>
      </c>
      <c r="O58" s="21">
        <v>2</v>
      </c>
      <c r="P58" s="22">
        <f t="shared" si="9"/>
        <v>3.8378796466654825</v>
      </c>
      <c r="Q58" s="23">
        <f t="shared" si="1"/>
        <v>0</v>
      </c>
      <c r="R58" s="23">
        <f t="shared" si="2"/>
        <v>0</v>
      </c>
      <c r="S58" s="23">
        <f t="shared" si="3"/>
        <v>20832</v>
      </c>
      <c r="T58" s="23">
        <f t="shared" si="4"/>
        <v>1696</v>
      </c>
      <c r="U58" s="24">
        <f t="shared" si="5"/>
        <v>22528</v>
      </c>
      <c r="V58" s="25">
        <f t="shared" si="6"/>
        <v>86459.752680079997</v>
      </c>
      <c r="W58" s="25">
        <f t="shared" si="7"/>
        <v>0</v>
      </c>
    </row>
    <row r="59" spans="1:23">
      <c r="A59" s="539" t="s">
        <v>48</v>
      </c>
      <c r="B59" s="539" t="s">
        <v>1657</v>
      </c>
      <c r="C59" s="1" t="s">
        <v>1658</v>
      </c>
      <c r="D59" s="449">
        <v>9360</v>
      </c>
      <c r="E59">
        <v>0</v>
      </c>
      <c r="F59">
        <v>0</v>
      </c>
      <c r="G59">
        <v>0</v>
      </c>
      <c r="H59" s="449">
        <v>32816</v>
      </c>
      <c r="I59">
        <v>0</v>
      </c>
      <c r="J59" s="449">
        <v>17424</v>
      </c>
      <c r="K59">
        <v>0</v>
      </c>
      <c r="L59" s="449">
        <v>59600</v>
      </c>
      <c r="N59" s="20">
        <v>3540</v>
      </c>
      <c r="O59" s="21">
        <v>3</v>
      </c>
      <c r="P59" s="22">
        <f t="shared" si="9"/>
        <v>3.4083433041107498</v>
      </c>
      <c r="Q59" s="23">
        <f t="shared" si="1"/>
        <v>427008</v>
      </c>
      <c r="R59" s="23">
        <f t="shared" si="2"/>
        <v>0</v>
      </c>
      <c r="S59" s="23">
        <f t="shared" si="3"/>
        <v>0</v>
      </c>
      <c r="T59" s="23">
        <f t="shared" si="4"/>
        <v>0</v>
      </c>
      <c r="U59" s="24">
        <f t="shared" si="5"/>
        <v>427008</v>
      </c>
      <c r="V59" s="25">
        <f t="shared" si="6"/>
        <v>1455389.8576017232</v>
      </c>
      <c r="W59" s="25">
        <f t="shared" si="7"/>
        <v>0</v>
      </c>
    </row>
    <row r="60" spans="1:23">
      <c r="A60" s="539" t="s">
        <v>48</v>
      </c>
      <c r="B60" s="539" t="s">
        <v>1659</v>
      </c>
      <c r="C60" s="1" t="s">
        <v>1660</v>
      </c>
      <c r="D60" s="449">
        <v>471648</v>
      </c>
      <c r="E60">
        <v>0</v>
      </c>
      <c r="F60">
        <v>0</v>
      </c>
      <c r="G60">
        <v>0</v>
      </c>
      <c r="H60">
        <v>0</v>
      </c>
      <c r="I60">
        <v>0</v>
      </c>
      <c r="J60">
        <v>0</v>
      </c>
      <c r="K60">
        <v>0</v>
      </c>
      <c r="L60" s="449">
        <v>471648</v>
      </c>
      <c r="N60" s="20">
        <v>3540</v>
      </c>
      <c r="O60" s="21">
        <v>4</v>
      </c>
      <c r="P60" s="22">
        <f t="shared" si="9"/>
        <v>3.1726845821455858</v>
      </c>
      <c r="Q60" s="23">
        <f t="shared" si="1"/>
        <v>85440</v>
      </c>
      <c r="R60" s="23">
        <f t="shared" si="2"/>
        <v>0</v>
      </c>
      <c r="S60" s="23">
        <f t="shared" si="3"/>
        <v>94544</v>
      </c>
      <c r="T60" s="23">
        <f t="shared" si="4"/>
        <v>18965</v>
      </c>
      <c r="U60" s="24">
        <f t="shared" si="5"/>
        <v>198949</v>
      </c>
      <c r="V60" s="25">
        <f t="shared" si="6"/>
        <v>631202.42493328219</v>
      </c>
      <c r="W60" s="25">
        <f t="shared" si="7"/>
        <v>0</v>
      </c>
    </row>
    <row r="61" spans="1:23">
      <c r="A61" s="539" t="s">
        <v>48</v>
      </c>
      <c r="B61" s="539" t="s">
        <v>1661</v>
      </c>
      <c r="C61" s="1" t="s">
        <v>1662</v>
      </c>
      <c r="D61" s="449">
        <v>105936</v>
      </c>
      <c r="E61">
        <v>0</v>
      </c>
      <c r="F61">
        <v>0</v>
      </c>
      <c r="G61">
        <v>0</v>
      </c>
      <c r="H61">
        <v>0</v>
      </c>
      <c r="I61">
        <v>0</v>
      </c>
      <c r="J61">
        <v>0</v>
      </c>
      <c r="K61">
        <v>0</v>
      </c>
      <c r="L61" s="449">
        <v>105936</v>
      </c>
      <c r="N61" s="20">
        <v>3540</v>
      </c>
      <c r="O61" s="21">
        <v>5</v>
      </c>
      <c r="P61" s="22">
        <f t="shared" si="9"/>
        <v>8.4268382369809416</v>
      </c>
      <c r="Q61" s="23">
        <f t="shared" si="1"/>
        <v>0</v>
      </c>
      <c r="R61" s="23">
        <f t="shared" si="2"/>
        <v>0</v>
      </c>
      <c r="S61" s="23">
        <f t="shared" si="3"/>
        <v>0</v>
      </c>
      <c r="T61" s="23">
        <f t="shared" si="4"/>
        <v>0</v>
      </c>
      <c r="U61" s="24">
        <f t="shared" si="5"/>
        <v>0</v>
      </c>
      <c r="V61" s="25">
        <f t="shared" si="6"/>
        <v>0</v>
      </c>
      <c r="W61" s="25">
        <f t="shared" si="7"/>
        <v>0</v>
      </c>
    </row>
    <row r="62" spans="1:23">
      <c r="A62" s="539" t="s">
        <v>48</v>
      </c>
      <c r="B62" s="539" t="s">
        <v>1663</v>
      </c>
      <c r="C62" s="1" t="s">
        <v>1664</v>
      </c>
      <c r="D62">
        <v>0</v>
      </c>
      <c r="E62">
        <v>0</v>
      </c>
      <c r="F62">
        <v>0</v>
      </c>
      <c r="G62">
        <v>0</v>
      </c>
      <c r="H62">
        <v>0</v>
      </c>
      <c r="I62">
        <v>0</v>
      </c>
      <c r="J62">
        <v>0</v>
      </c>
      <c r="K62">
        <v>0</v>
      </c>
      <c r="L62">
        <v>0</v>
      </c>
      <c r="N62" s="20">
        <v>3540</v>
      </c>
      <c r="O62" s="21">
        <v>6</v>
      </c>
      <c r="P62" s="22">
        <f t="shared" si="9"/>
        <v>3.0058195780826638</v>
      </c>
      <c r="Q62" s="23">
        <f t="shared" si="1"/>
        <v>133696</v>
      </c>
      <c r="R62" s="23">
        <f t="shared" si="2"/>
        <v>0</v>
      </c>
      <c r="S62" s="23">
        <f t="shared" si="3"/>
        <v>11056</v>
      </c>
      <c r="T62" s="23">
        <f t="shared" si="4"/>
        <v>772</v>
      </c>
      <c r="U62" s="24">
        <f t="shared" si="5"/>
        <v>145524</v>
      </c>
      <c r="V62" s="25">
        <f t="shared" si="6"/>
        <v>437418.88828090153</v>
      </c>
      <c r="W62" s="25">
        <f t="shared" si="7"/>
        <v>0</v>
      </c>
    </row>
    <row r="63" spans="1:23">
      <c r="A63" s="539" t="s">
        <v>48</v>
      </c>
      <c r="B63" s="539" t="s">
        <v>1665</v>
      </c>
      <c r="C63" s="1" t="s">
        <v>1666</v>
      </c>
      <c r="D63" s="449">
        <v>1006192</v>
      </c>
      <c r="E63" s="449">
        <v>412976</v>
      </c>
      <c r="F63" s="449">
        <v>21328</v>
      </c>
      <c r="G63" s="449">
        <v>33776</v>
      </c>
      <c r="H63" s="449">
        <v>238736</v>
      </c>
      <c r="I63" s="449">
        <v>385376</v>
      </c>
      <c r="J63" s="449">
        <v>37254</v>
      </c>
      <c r="K63" s="449">
        <v>23436</v>
      </c>
      <c r="L63" s="449">
        <v>2159074</v>
      </c>
      <c r="N63" s="20">
        <v>3540</v>
      </c>
      <c r="O63" s="21">
        <v>7</v>
      </c>
      <c r="P63" s="22">
        <f t="shared" si="9"/>
        <v>3.8714814806912399</v>
      </c>
      <c r="Q63" s="23">
        <f t="shared" si="1"/>
        <v>9552</v>
      </c>
      <c r="R63" s="23">
        <f t="shared" si="2"/>
        <v>0</v>
      </c>
      <c r="S63" s="23">
        <f t="shared" si="3"/>
        <v>72960</v>
      </c>
      <c r="T63" s="23">
        <f t="shared" si="4"/>
        <v>784</v>
      </c>
      <c r="U63" s="24">
        <f t="shared" si="5"/>
        <v>83296</v>
      </c>
      <c r="V63" s="25">
        <f t="shared" si="6"/>
        <v>322478.9214156575</v>
      </c>
      <c r="W63" s="25">
        <f t="shared" si="7"/>
        <v>0</v>
      </c>
    </row>
    <row r="64" spans="1:23">
      <c r="A64" s="503"/>
      <c r="B64" s="503"/>
      <c r="N64" s="20">
        <v>3540</v>
      </c>
      <c r="O64" s="21">
        <v>8</v>
      </c>
      <c r="P64" s="22">
        <f t="shared" si="9"/>
        <v>4.4579339449391542</v>
      </c>
      <c r="Q64" s="23">
        <f t="shared" si="1"/>
        <v>0</v>
      </c>
      <c r="R64" s="23">
        <f t="shared" si="2"/>
        <v>0</v>
      </c>
      <c r="S64" s="23">
        <f t="shared" si="3"/>
        <v>1664</v>
      </c>
      <c r="T64" s="23">
        <f t="shared" si="4"/>
        <v>1946</v>
      </c>
      <c r="U64" s="24">
        <f t="shared" si="5"/>
        <v>3610</v>
      </c>
      <c r="V64" s="25">
        <f t="shared" si="6"/>
        <v>16093.141541230347</v>
      </c>
      <c r="W64" s="25">
        <f t="shared" si="7"/>
        <v>0</v>
      </c>
    </row>
    <row r="65" spans="1:23">
      <c r="A65" s="503"/>
      <c r="B65" s="503"/>
      <c r="N65" s="20">
        <v>3540</v>
      </c>
      <c r="O65" s="21">
        <v>9</v>
      </c>
      <c r="P65" s="22">
        <f t="shared" si="9"/>
        <v>3.9211029892346732</v>
      </c>
      <c r="Q65" s="23">
        <f t="shared" si="1"/>
        <v>33584</v>
      </c>
      <c r="R65" s="23">
        <f t="shared" si="2"/>
        <v>0</v>
      </c>
      <c r="S65" s="23">
        <f t="shared" si="3"/>
        <v>17264</v>
      </c>
      <c r="T65" s="23">
        <f t="shared" si="4"/>
        <v>4304</v>
      </c>
      <c r="U65" s="24">
        <f t="shared" si="5"/>
        <v>55152</v>
      </c>
      <c r="V65" s="25">
        <f t="shared" si="6"/>
        <v>216256.67206227069</v>
      </c>
      <c r="W65" s="25">
        <f t="shared" si="7"/>
        <v>0</v>
      </c>
    </row>
    <row r="66" spans="1:23">
      <c r="A66" s="539" t="s">
        <v>1677</v>
      </c>
      <c r="B66" s="503"/>
      <c r="N66" s="20">
        <v>3540</v>
      </c>
      <c r="O66" s="21">
        <v>10</v>
      </c>
      <c r="P66" s="22">
        <f t="shared" si="9"/>
        <v>5.1680731319109743</v>
      </c>
      <c r="Q66" s="23">
        <f t="shared" si="1"/>
        <v>6176</v>
      </c>
      <c r="R66" s="23">
        <f t="shared" si="2"/>
        <v>0</v>
      </c>
      <c r="S66" s="23">
        <f t="shared" si="3"/>
        <v>0</v>
      </c>
      <c r="T66" s="23">
        <f t="shared" si="4"/>
        <v>0</v>
      </c>
      <c r="U66" s="24">
        <f t="shared" si="5"/>
        <v>6176</v>
      </c>
      <c r="V66" s="25">
        <f t="shared" si="6"/>
        <v>31918.019662682178</v>
      </c>
      <c r="W66" s="25">
        <f t="shared" si="7"/>
        <v>0</v>
      </c>
    </row>
    <row r="67" spans="1:23">
      <c r="A67" s="539" t="s">
        <v>1596</v>
      </c>
      <c r="B67" s="539" t="s">
        <v>173</v>
      </c>
      <c r="C67" s="1" t="s">
        <v>1668</v>
      </c>
      <c r="D67" t="s">
        <v>1669</v>
      </c>
      <c r="E67" t="s">
        <v>1670</v>
      </c>
      <c r="F67" t="s">
        <v>1671</v>
      </c>
      <c r="G67" t="s">
        <v>1672</v>
      </c>
      <c r="H67" t="s">
        <v>1673</v>
      </c>
      <c r="I67" t="s">
        <v>1674</v>
      </c>
      <c r="J67" t="s">
        <v>1675</v>
      </c>
      <c r="K67" t="s">
        <v>1676</v>
      </c>
      <c r="L67" t="s">
        <v>44</v>
      </c>
      <c r="N67" s="20">
        <v>3540</v>
      </c>
      <c r="O67" s="21">
        <v>11</v>
      </c>
      <c r="P67" s="22">
        <f t="shared" si="9"/>
        <v>4.0960903250696923</v>
      </c>
      <c r="Q67" s="23">
        <f t="shared" si="1"/>
        <v>3600</v>
      </c>
      <c r="R67" s="23">
        <f t="shared" si="2"/>
        <v>0</v>
      </c>
      <c r="S67" s="23">
        <f t="shared" si="3"/>
        <v>49248</v>
      </c>
      <c r="T67" s="23">
        <f t="shared" si="4"/>
        <v>18945</v>
      </c>
      <c r="U67" s="24">
        <f t="shared" si="5"/>
        <v>71793</v>
      </c>
      <c r="V67" s="25">
        <f t="shared" si="6"/>
        <v>294070.6127077284</v>
      </c>
      <c r="W67" s="25">
        <f t="shared" si="7"/>
        <v>0</v>
      </c>
    </row>
    <row r="68" spans="1:23">
      <c r="A68" s="539" t="s">
        <v>50</v>
      </c>
      <c r="B68" s="539" t="s">
        <v>1611</v>
      </c>
      <c r="C68" s="1" t="s">
        <v>1612</v>
      </c>
      <c r="D68" s="449">
        <v>5040</v>
      </c>
      <c r="E68">
        <v>0</v>
      </c>
      <c r="F68">
        <v>0</v>
      </c>
      <c r="G68">
        <v>0</v>
      </c>
      <c r="H68">
        <v>0</v>
      </c>
      <c r="I68">
        <v>0</v>
      </c>
      <c r="J68" s="449">
        <v>2024</v>
      </c>
      <c r="K68">
        <v>0</v>
      </c>
      <c r="L68" s="449">
        <v>7064</v>
      </c>
      <c r="N68" s="20">
        <v>3540</v>
      </c>
      <c r="O68" s="21">
        <v>12</v>
      </c>
      <c r="P68" s="22">
        <f t="shared" si="9"/>
        <v>3.6748359098204313</v>
      </c>
      <c r="Q68" s="23">
        <f t="shared" ref="Q68:Q131" si="10">SUMIFS(D:D,$A:$A,$N68,$B:$B,$O68)+SUMIFS(E:E,$A:$A,$N68,$B:$B,$O68)</f>
        <v>317136</v>
      </c>
      <c r="R68" s="23">
        <f t="shared" ref="R68:R131" si="11">SUMIFS(F:F,$A:$A,$N68,$B:$B,$O68)+SUMIFS(G:G,$A:$A,$N68,$B:$B,$O68)</f>
        <v>35648</v>
      </c>
      <c r="S68" s="23">
        <f t="shared" ref="S68:S131" si="12">SUMIFS(H:H,$A:$A,$N68,$B:$B,$O68)+SUMIFS(I:I,$A:$A,$N68,$B:$B,$O68)</f>
        <v>864</v>
      </c>
      <c r="T68" s="23">
        <f t="shared" ref="T68:T131" si="13">SUMIFS(J:J,$A:$A,$N68,$B:$B,$O68)+SUMIFS(K:K,$A:$A,$N68,$B:$B,$O68)</f>
        <v>2664</v>
      </c>
      <c r="U68" s="24">
        <f t="shared" ref="U68:U131" si="14">SUM(Q68:T68)</f>
        <v>356312</v>
      </c>
      <c r="V68" s="25">
        <f t="shared" ref="V68:V131" si="15">U68*P68</f>
        <v>1309388.1326999376</v>
      </c>
      <c r="W68" s="25">
        <f t="shared" ref="W68:W131" si="16">(R68*1.1)*P68</f>
        <v>144100.60556460661</v>
      </c>
    </row>
    <row r="69" spans="1:23">
      <c r="A69" s="539" t="s">
        <v>50</v>
      </c>
      <c r="B69" s="539" t="s">
        <v>1613</v>
      </c>
      <c r="C69" s="1" t="s">
        <v>1614</v>
      </c>
      <c r="D69">
        <v>0</v>
      </c>
      <c r="E69">
        <v>0</v>
      </c>
      <c r="F69">
        <v>0</v>
      </c>
      <c r="G69">
        <v>0</v>
      </c>
      <c r="H69" s="449">
        <v>20832</v>
      </c>
      <c r="I69">
        <v>0</v>
      </c>
      <c r="J69" s="449">
        <v>1696</v>
      </c>
      <c r="K69">
        <v>0</v>
      </c>
      <c r="L69" s="449">
        <v>22528</v>
      </c>
      <c r="N69" s="20">
        <v>3540</v>
      </c>
      <c r="O69" s="21">
        <v>13</v>
      </c>
      <c r="P69" s="22">
        <f t="shared" si="9"/>
        <v>3.3330151458819097</v>
      </c>
      <c r="Q69" s="23">
        <f t="shared" si="10"/>
        <v>33488</v>
      </c>
      <c r="R69" s="23">
        <f t="shared" si="11"/>
        <v>0</v>
      </c>
      <c r="S69" s="23">
        <f t="shared" si="12"/>
        <v>0</v>
      </c>
      <c r="T69" s="23">
        <f t="shared" si="13"/>
        <v>0</v>
      </c>
      <c r="U69" s="24">
        <f t="shared" si="14"/>
        <v>33488</v>
      </c>
      <c r="V69" s="25">
        <f t="shared" si="15"/>
        <v>111616.0112052934</v>
      </c>
      <c r="W69" s="25">
        <f t="shared" si="16"/>
        <v>0</v>
      </c>
    </row>
    <row r="70" spans="1:23">
      <c r="A70" s="539" t="s">
        <v>50</v>
      </c>
      <c r="B70" s="539" t="s">
        <v>1615</v>
      </c>
      <c r="C70" s="1" t="s">
        <v>1616</v>
      </c>
      <c r="D70">
        <v>0</v>
      </c>
      <c r="E70" s="449">
        <v>427008</v>
      </c>
      <c r="F70">
        <v>0</v>
      </c>
      <c r="G70">
        <v>0</v>
      </c>
      <c r="H70">
        <v>0</v>
      </c>
      <c r="I70">
        <v>0</v>
      </c>
      <c r="J70">
        <v>0</v>
      </c>
      <c r="K70">
        <v>0</v>
      </c>
      <c r="L70" s="449">
        <v>427008</v>
      </c>
      <c r="N70" s="20">
        <v>3540</v>
      </c>
      <c r="O70" s="21">
        <v>14</v>
      </c>
      <c r="P70" s="22">
        <f t="shared" si="9"/>
        <v>5.2111367875249366</v>
      </c>
      <c r="Q70" s="23">
        <f t="shared" si="10"/>
        <v>0</v>
      </c>
      <c r="R70" s="23">
        <f t="shared" si="11"/>
        <v>0</v>
      </c>
      <c r="S70" s="23">
        <f t="shared" si="12"/>
        <v>205472</v>
      </c>
      <c r="T70" s="23">
        <f t="shared" si="13"/>
        <v>16257</v>
      </c>
      <c r="U70" s="24">
        <f t="shared" si="14"/>
        <v>221729</v>
      </c>
      <c r="V70" s="25">
        <f t="shared" si="15"/>
        <v>1155460.1487611167</v>
      </c>
      <c r="W70" s="25">
        <f t="shared" si="16"/>
        <v>0</v>
      </c>
    </row>
    <row r="71" spans="1:23">
      <c r="A71" s="539" t="s">
        <v>50</v>
      </c>
      <c r="B71" s="539" t="s">
        <v>1617</v>
      </c>
      <c r="C71" s="1" t="s">
        <v>1618</v>
      </c>
      <c r="D71" s="449">
        <v>32160</v>
      </c>
      <c r="E71" s="449">
        <v>53280</v>
      </c>
      <c r="F71">
        <v>0</v>
      </c>
      <c r="G71">
        <v>0</v>
      </c>
      <c r="H71" s="449">
        <v>65424</v>
      </c>
      <c r="I71" s="449">
        <v>29120</v>
      </c>
      <c r="J71" s="449">
        <v>18965</v>
      </c>
      <c r="K71">
        <v>0</v>
      </c>
      <c r="L71" s="449">
        <v>198949</v>
      </c>
      <c r="N71" s="20">
        <v>3540</v>
      </c>
      <c r="O71" s="21">
        <v>15</v>
      </c>
      <c r="P71" s="22">
        <f t="shared" si="9"/>
        <v>7.5192831089887324</v>
      </c>
      <c r="Q71" s="23">
        <f t="shared" si="10"/>
        <v>0</v>
      </c>
      <c r="R71" s="23">
        <f t="shared" si="11"/>
        <v>0</v>
      </c>
      <c r="S71" s="23">
        <f t="shared" si="12"/>
        <v>40976</v>
      </c>
      <c r="T71" s="23">
        <f t="shared" si="13"/>
        <v>1882</v>
      </c>
      <c r="U71" s="24">
        <f t="shared" si="14"/>
        <v>42858</v>
      </c>
      <c r="V71" s="25">
        <f t="shared" si="15"/>
        <v>322261.43548503908</v>
      </c>
      <c r="W71" s="25">
        <f t="shared" si="16"/>
        <v>0</v>
      </c>
    </row>
    <row r="72" spans="1:23">
      <c r="A72" s="539" t="s">
        <v>50</v>
      </c>
      <c r="B72" s="539" t="s">
        <v>1619</v>
      </c>
      <c r="C72" s="1" t="s">
        <v>1620</v>
      </c>
      <c r="D72">
        <v>0</v>
      </c>
      <c r="E72">
        <v>0</v>
      </c>
      <c r="F72">
        <v>0</v>
      </c>
      <c r="G72">
        <v>0</v>
      </c>
      <c r="H72">
        <v>0</v>
      </c>
      <c r="I72">
        <v>0</v>
      </c>
      <c r="J72">
        <v>0</v>
      </c>
      <c r="K72">
        <v>0</v>
      </c>
      <c r="L72">
        <v>0</v>
      </c>
      <c r="N72" s="20">
        <v>3540</v>
      </c>
      <c r="O72" s="21">
        <v>16</v>
      </c>
      <c r="P72" s="22">
        <f t="shared" si="9"/>
        <v>4.5338911157933826</v>
      </c>
      <c r="Q72" s="23">
        <f t="shared" si="10"/>
        <v>0</v>
      </c>
      <c r="R72" s="23">
        <f t="shared" si="11"/>
        <v>0</v>
      </c>
      <c r="S72" s="23">
        <f t="shared" si="12"/>
        <v>254936</v>
      </c>
      <c r="T72" s="23">
        <f t="shared" si="13"/>
        <v>32055</v>
      </c>
      <c r="U72" s="24">
        <f t="shared" si="14"/>
        <v>286991</v>
      </c>
      <c r="V72" s="25">
        <f t="shared" si="15"/>
        <v>1301185.9452126587</v>
      </c>
      <c r="W72" s="25">
        <f t="shared" si="16"/>
        <v>0</v>
      </c>
    </row>
    <row r="73" spans="1:23">
      <c r="A73" s="539" t="s">
        <v>50</v>
      </c>
      <c r="B73" s="539" t="s">
        <v>1621</v>
      </c>
      <c r="C73" s="1" t="s">
        <v>1622</v>
      </c>
      <c r="D73" s="449">
        <v>133696</v>
      </c>
      <c r="E73">
        <v>0</v>
      </c>
      <c r="F73">
        <v>0</v>
      </c>
      <c r="G73">
        <v>0</v>
      </c>
      <c r="H73" s="449">
        <v>11056</v>
      </c>
      <c r="I73">
        <v>0</v>
      </c>
      <c r="J73">
        <v>772</v>
      </c>
      <c r="K73">
        <v>0</v>
      </c>
      <c r="L73" s="449">
        <v>145524</v>
      </c>
      <c r="N73" s="20">
        <v>3540</v>
      </c>
      <c r="O73" s="21">
        <v>17</v>
      </c>
      <c r="P73" s="22">
        <f t="shared" si="9"/>
        <v>6.0316486731873162</v>
      </c>
      <c r="Q73" s="23">
        <f t="shared" si="10"/>
        <v>0</v>
      </c>
      <c r="R73" s="23">
        <f t="shared" si="11"/>
        <v>0</v>
      </c>
      <c r="S73" s="23">
        <f t="shared" si="12"/>
        <v>34688</v>
      </c>
      <c r="T73" s="23">
        <f t="shared" si="13"/>
        <v>372</v>
      </c>
      <c r="U73" s="24">
        <f t="shared" si="14"/>
        <v>35060</v>
      </c>
      <c r="V73" s="25">
        <f t="shared" si="15"/>
        <v>211469.60248194731</v>
      </c>
      <c r="W73" s="25">
        <f t="shared" si="16"/>
        <v>0</v>
      </c>
    </row>
    <row r="74" spans="1:23">
      <c r="A74" s="539" t="s">
        <v>50</v>
      </c>
      <c r="B74" s="539" t="s">
        <v>1623</v>
      </c>
      <c r="C74" s="1" t="s">
        <v>1624</v>
      </c>
      <c r="D74">
        <v>0</v>
      </c>
      <c r="E74" s="449">
        <v>9552</v>
      </c>
      <c r="F74">
        <v>0</v>
      </c>
      <c r="G74">
        <v>0</v>
      </c>
      <c r="H74">
        <v>0</v>
      </c>
      <c r="I74" s="449">
        <v>72960</v>
      </c>
      <c r="J74">
        <v>0</v>
      </c>
      <c r="K74">
        <v>784</v>
      </c>
      <c r="L74" s="449">
        <v>83296</v>
      </c>
      <c r="N74" s="20">
        <v>3540</v>
      </c>
      <c r="O74" s="21">
        <v>18</v>
      </c>
      <c r="P74" s="22">
        <f t="shared" si="9"/>
        <v>4.9772911053490789</v>
      </c>
      <c r="Q74" s="23">
        <f t="shared" si="10"/>
        <v>0</v>
      </c>
      <c r="R74" s="23">
        <f t="shared" si="11"/>
        <v>0</v>
      </c>
      <c r="S74" s="23">
        <f t="shared" si="12"/>
        <v>54208</v>
      </c>
      <c r="T74" s="23">
        <f t="shared" si="13"/>
        <v>120</v>
      </c>
      <c r="U74" s="24">
        <f t="shared" si="14"/>
        <v>54328</v>
      </c>
      <c r="V74" s="25">
        <f t="shared" si="15"/>
        <v>270406.27117140475</v>
      </c>
      <c r="W74" s="25">
        <f t="shared" si="16"/>
        <v>0</v>
      </c>
    </row>
    <row r="75" spans="1:23">
      <c r="A75" s="539" t="s">
        <v>50</v>
      </c>
      <c r="B75" s="539" t="s">
        <v>1625</v>
      </c>
      <c r="C75" s="1" t="s">
        <v>1626</v>
      </c>
      <c r="D75">
        <v>0</v>
      </c>
      <c r="E75">
        <v>0</v>
      </c>
      <c r="F75">
        <v>0</v>
      </c>
      <c r="G75">
        <v>0</v>
      </c>
      <c r="H75" s="449">
        <v>1664</v>
      </c>
      <c r="I75">
        <v>0</v>
      </c>
      <c r="J75" s="449">
        <v>1946</v>
      </c>
      <c r="K75">
        <v>0</v>
      </c>
      <c r="L75" s="449">
        <v>3610</v>
      </c>
      <c r="N75" s="20">
        <v>3540</v>
      </c>
      <c r="O75" s="21">
        <v>19</v>
      </c>
      <c r="P75" s="22">
        <f t="shared" si="9"/>
        <v>3.4255627120306693</v>
      </c>
      <c r="Q75" s="23">
        <f t="shared" si="10"/>
        <v>215520</v>
      </c>
      <c r="R75" s="23">
        <f t="shared" si="11"/>
        <v>57920</v>
      </c>
      <c r="S75" s="23">
        <f t="shared" si="12"/>
        <v>3456</v>
      </c>
      <c r="T75" s="23">
        <f t="shared" si="13"/>
        <v>0</v>
      </c>
      <c r="U75" s="24">
        <f t="shared" si="14"/>
        <v>276896</v>
      </c>
      <c r="V75" s="25">
        <f t="shared" si="15"/>
        <v>948524.61271044426</v>
      </c>
      <c r="W75" s="25">
        <f t="shared" si="16"/>
        <v>218249.45150889803</v>
      </c>
    </row>
    <row r="76" spans="1:23">
      <c r="A76" s="539" t="s">
        <v>50</v>
      </c>
      <c r="B76" s="539" t="s">
        <v>1627</v>
      </c>
      <c r="C76" s="1" t="s">
        <v>1628</v>
      </c>
      <c r="D76" s="449">
        <v>5472</v>
      </c>
      <c r="E76" s="449">
        <v>28112</v>
      </c>
      <c r="F76">
        <v>0</v>
      </c>
      <c r="G76">
        <v>0</v>
      </c>
      <c r="H76" s="449">
        <v>17264</v>
      </c>
      <c r="I76">
        <v>0</v>
      </c>
      <c r="J76">
        <v>800</v>
      </c>
      <c r="K76" s="449">
        <v>3504</v>
      </c>
      <c r="L76" s="449">
        <v>55152</v>
      </c>
      <c r="N76" s="20">
        <v>3540</v>
      </c>
      <c r="O76" s="21">
        <v>20</v>
      </c>
      <c r="P76" s="22">
        <f t="shared" si="9"/>
        <v>4.0878123452263502</v>
      </c>
      <c r="Q76" s="23">
        <f t="shared" si="10"/>
        <v>0</v>
      </c>
      <c r="R76" s="23">
        <f t="shared" si="11"/>
        <v>0</v>
      </c>
      <c r="S76" s="23">
        <f t="shared" si="12"/>
        <v>37520</v>
      </c>
      <c r="T76" s="23">
        <f t="shared" si="13"/>
        <v>0</v>
      </c>
      <c r="U76" s="24">
        <f t="shared" si="14"/>
        <v>37520</v>
      </c>
      <c r="V76" s="25">
        <f t="shared" si="15"/>
        <v>153374.71919289266</v>
      </c>
      <c r="W76" s="25">
        <f t="shared" si="16"/>
        <v>0</v>
      </c>
    </row>
    <row r="77" spans="1:23">
      <c r="A77" s="539" t="s">
        <v>50</v>
      </c>
      <c r="B77" s="539" t="s">
        <v>1629</v>
      </c>
      <c r="C77" s="1" t="s">
        <v>1630</v>
      </c>
      <c r="D77">
        <v>0</v>
      </c>
      <c r="E77" s="449">
        <v>6176</v>
      </c>
      <c r="F77">
        <v>0</v>
      </c>
      <c r="G77">
        <v>0</v>
      </c>
      <c r="H77">
        <v>0</v>
      </c>
      <c r="I77">
        <v>0</v>
      </c>
      <c r="J77">
        <v>0</v>
      </c>
      <c r="K77">
        <v>0</v>
      </c>
      <c r="L77" s="449">
        <v>6176</v>
      </c>
      <c r="N77" s="20">
        <v>3540</v>
      </c>
      <c r="O77" s="21">
        <v>21</v>
      </c>
      <c r="P77" s="22">
        <f t="shared" si="9"/>
        <v>4.2128820567044682</v>
      </c>
      <c r="Q77" s="23">
        <f t="shared" si="10"/>
        <v>0</v>
      </c>
      <c r="R77" s="23">
        <f t="shared" si="11"/>
        <v>0</v>
      </c>
      <c r="S77" s="23">
        <f t="shared" si="12"/>
        <v>80512</v>
      </c>
      <c r="T77" s="23">
        <f t="shared" si="13"/>
        <v>74032</v>
      </c>
      <c r="U77" s="24">
        <f t="shared" si="14"/>
        <v>154544</v>
      </c>
      <c r="V77" s="25">
        <f t="shared" si="15"/>
        <v>651075.64457133529</v>
      </c>
      <c r="W77" s="25">
        <f t="shared" si="16"/>
        <v>0</v>
      </c>
    </row>
    <row r="78" spans="1:23">
      <c r="A78" s="539" t="s">
        <v>50</v>
      </c>
      <c r="B78" s="539" t="s">
        <v>1631</v>
      </c>
      <c r="C78" s="1" t="s">
        <v>1632</v>
      </c>
      <c r="D78">
        <v>0</v>
      </c>
      <c r="E78" s="449">
        <v>3600</v>
      </c>
      <c r="F78">
        <v>0</v>
      </c>
      <c r="G78">
        <v>0</v>
      </c>
      <c r="H78">
        <v>0</v>
      </c>
      <c r="I78" s="449">
        <v>49248</v>
      </c>
      <c r="J78">
        <v>0</v>
      </c>
      <c r="K78" s="449">
        <v>18945</v>
      </c>
      <c r="L78" s="449">
        <v>71793</v>
      </c>
      <c r="N78" s="20">
        <v>3540</v>
      </c>
      <c r="O78" s="21">
        <v>22</v>
      </c>
      <c r="P78" s="22">
        <f t="shared" si="9"/>
        <v>5.1226793529265615</v>
      </c>
      <c r="Q78" s="23">
        <f t="shared" si="10"/>
        <v>0</v>
      </c>
      <c r="R78" s="23">
        <f t="shared" si="11"/>
        <v>0</v>
      </c>
      <c r="S78" s="23">
        <f t="shared" si="12"/>
        <v>22752</v>
      </c>
      <c r="T78" s="23">
        <f t="shared" si="13"/>
        <v>432</v>
      </c>
      <c r="U78" s="24">
        <f t="shared" si="14"/>
        <v>23184</v>
      </c>
      <c r="V78" s="25">
        <f t="shared" si="15"/>
        <v>118764.19811824941</v>
      </c>
      <c r="W78" s="25">
        <f t="shared" si="16"/>
        <v>0</v>
      </c>
    </row>
    <row r="79" spans="1:23">
      <c r="A79" s="539" t="s">
        <v>50</v>
      </c>
      <c r="B79" s="539" t="s">
        <v>1633</v>
      </c>
      <c r="C79" s="1" t="s">
        <v>1634</v>
      </c>
      <c r="D79" s="449">
        <v>317136</v>
      </c>
      <c r="E79">
        <v>0</v>
      </c>
      <c r="F79" s="449">
        <v>35648</v>
      </c>
      <c r="G79">
        <v>0</v>
      </c>
      <c r="H79">
        <v>864</v>
      </c>
      <c r="I79">
        <v>0</v>
      </c>
      <c r="J79" s="449">
        <v>2664</v>
      </c>
      <c r="K79">
        <v>0</v>
      </c>
      <c r="L79" s="449">
        <v>356312</v>
      </c>
      <c r="N79" s="20">
        <v>3540</v>
      </c>
      <c r="O79" s="21">
        <v>23</v>
      </c>
      <c r="P79" s="22">
        <f t="shared" si="9"/>
        <v>4.5024770871355324</v>
      </c>
      <c r="Q79" s="23">
        <f t="shared" si="10"/>
        <v>3840</v>
      </c>
      <c r="R79" s="23">
        <f t="shared" si="11"/>
        <v>0</v>
      </c>
      <c r="S79" s="23">
        <f t="shared" si="12"/>
        <v>0</v>
      </c>
      <c r="T79" s="23">
        <f t="shared" si="13"/>
        <v>0</v>
      </c>
      <c r="U79" s="24">
        <f t="shared" si="14"/>
        <v>3840</v>
      </c>
      <c r="V79" s="25">
        <f t="shared" si="15"/>
        <v>17289.512014600445</v>
      </c>
      <c r="W79" s="25">
        <f t="shared" si="16"/>
        <v>0</v>
      </c>
    </row>
    <row r="80" spans="1:23">
      <c r="A80" s="539" t="s">
        <v>50</v>
      </c>
      <c r="B80" s="539" t="s">
        <v>1635</v>
      </c>
      <c r="C80" s="1" t="s">
        <v>1636</v>
      </c>
      <c r="D80" s="449">
        <v>33488</v>
      </c>
      <c r="E80">
        <v>0</v>
      </c>
      <c r="F80">
        <v>0</v>
      </c>
      <c r="G80">
        <v>0</v>
      </c>
      <c r="H80">
        <v>0</v>
      </c>
      <c r="I80">
        <v>0</v>
      </c>
      <c r="J80">
        <v>0</v>
      </c>
      <c r="K80">
        <v>0</v>
      </c>
      <c r="L80" s="449">
        <v>33488</v>
      </c>
      <c r="N80" s="20">
        <v>3540</v>
      </c>
      <c r="O80" s="21">
        <v>24</v>
      </c>
      <c r="P80" s="22">
        <f t="shared" si="9"/>
        <v>3.6391469413856306</v>
      </c>
      <c r="Q80" s="23">
        <f t="shared" si="10"/>
        <v>26112</v>
      </c>
      <c r="R80" s="23">
        <f t="shared" si="11"/>
        <v>0</v>
      </c>
      <c r="S80" s="23">
        <f t="shared" si="12"/>
        <v>56468</v>
      </c>
      <c r="T80" s="23">
        <f t="shared" si="13"/>
        <v>83668</v>
      </c>
      <c r="U80" s="24">
        <f t="shared" si="14"/>
        <v>166248</v>
      </c>
      <c r="V80" s="25">
        <f t="shared" si="15"/>
        <v>605000.90071147832</v>
      </c>
      <c r="W80" s="25">
        <f t="shared" si="16"/>
        <v>0</v>
      </c>
    </row>
    <row r="81" spans="1:23">
      <c r="A81" s="539" t="s">
        <v>50</v>
      </c>
      <c r="B81" s="539" t="s">
        <v>1637</v>
      </c>
      <c r="C81" s="1" t="s">
        <v>1638</v>
      </c>
      <c r="D81">
        <v>0</v>
      </c>
      <c r="E81">
        <v>0</v>
      </c>
      <c r="F81">
        <v>0</v>
      </c>
      <c r="G81">
        <v>0</v>
      </c>
      <c r="H81">
        <v>0</v>
      </c>
      <c r="I81" s="449">
        <v>205472</v>
      </c>
      <c r="J81">
        <v>0</v>
      </c>
      <c r="K81" s="449">
        <v>16257</v>
      </c>
      <c r="L81" s="449">
        <v>221729</v>
      </c>
      <c r="N81" s="20">
        <v>3540</v>
      </c>
      <c r="O81" s="21">
        <v>25</v>
      </c>
      <c r="P81" s="22">
        <f t="shared" si="9"/>
        <v>3.0656727831116628</v>
      </c>
      <c r="Q81" s="23">
        <f t="shared" si="10"/>
        <v>562672</v>
      </c>
      <c r="R81" s="23">
        <f t="shared" si="11"/>
        <v>0</v>
      </c>
      <c r="S81" s="23">
        <f t="shared" si="12"/>
        <v>0</v>
      </c>
      <c r="T81" s="23">
        <f t="shared" si="13"/>
        <v>0</v>
      </c>
      <c r="U81" s="24">
        <f t="shared" si="14"/>
        <v>562672</v>
      </c>
      <c r="V81" s="25">
        <f t="shared" si="15"/>
        <v>1724968.2362190054</v>
      </c>
      <c r="W81" s="25">
        <f t="shared" si="16"/>
        <v>0</v>
      </c>
    </row>
    <row r="82" spans="1:23">
      <c r="A82" s="539" t="s">
        <v>50</v>
      </c>
      <c r="B82" s="539" t="s">
        <v>1639</v>
      </c>
      <c r="C82" s="1" t="s">
        <v>1640</v>
      </c>
      <c r="D82">
        <v>0</v>
      </c>
      <c r="E82">
        <v>0</v>
      </c>
      <c r="F82">
        <v>0</v>
      </c>
      <c r="G82">
        <v>0</v>
      </c>
      <c r="H82">
        <v>0</v>
      </c>
      <c r="I82" s="449">
        <v>40976</v>
      </c>
      <c r="J82">
        <v>0</v>
      </c>
      <c r="K82" s="449">
        <v>1882</v>
      </c>
      <c r="L82" s="449">
        <v>42858</v>
      </c>
      <c r="N82" s="20">
        <v>3540</v>
      </c>
      <c r="O82" s="21">
        <v>26</v>
      </c>
      <c r="P82" s="22">
        <f t="shared" si="9"/>
        <v>3.9327220283406481</v>
      </c>
      <c r="Q82" s="23">
        <f t="shared" si="10"/>
        <v>148926</v>
      </c>
      <c r="R82" s="23">
        <f t="shared" si="11"/>
        <v>0</v>
      </c>
      <c r="S82" s="23">
        <f t="shared" si="12"/>
        <v>23072</v>
      </c>
      <c r="T82" s="23">
        <f t="shared" si="13"/>
        <v>0</v>
      </c>
      <c r="U82" s="24">
        <f t="shared" si="14"/>
        <v>171998</v>
      </c>
      <c r="V82" s="25">
        <f t="shared" si="15"/>
        <v>676420.3234305348</v>
      </c>
      <c r="W82" s="25">
        <f t="shared" si="16"/>
        <v>0</v>
      </c>
    </row>
    <row r="83" spans="1:23">
      <c r="A83" s="539" t="s">
        <v>50</v>
      </c>
      <c r="B83" s="539" t="s">
        <v>1641</v>
      </c>
      <c r="C83" s="1" t="s">
        <v>1642</v>
      </c>
      <c r="D83">
        <v>0</v>
      </c>
      <c r="E83">
        <v>0</v>
      </c>
      <c r="F83">
        <v>0</v>
      </c>
      <c r="G83">
        <v>0</v>
      </c>
      <c r="H83">
        <v>0</v>
      </c>
      <c r="I83" s="449">
        <v>254936</v>
      </c>
      <c r="J83" s="449">
        <v>2870</v>
      </c>
      <c r="K83" s="449">
        <v>29185</v>
      </c>
      <c r="L83" s="449">
        <v>286991</v>
      </c>
      <c r="N83" s="20">
        <v>3540</v>
      </c>
      <c r="O83" s="21">
        <v>27</v>
      </c>
      <c r="P83" s="22">
        <f t="shared" si="9"/>
        <v>3.6262261406191016</v>
      </c>
      <c r="Q83" s="23">
        <f t="shared" si="10"/>
        <v>0</v>
      </c>
      <c r="R83" s="23">
        <f t="shared" si="11"/>
        <v>0</v>
      </c>
      <c r="S83" s="23">
        <f t="shared" si="12"/>
        <v>0</v>
      </c>
      <c r="T83" s="23">
        <f t="shared" si="13"/>
        <v>0</v>
      </c>
      <c r="U83" s="24">
        <f t="shared" si="14"/>
        <v>0</v>
      </c>
      <c r="V83" s="25">
        <f t="shared" si="15"/>
        <v>0</v>
      </c>
      <c r="W83" s="25">
        <f t="shared" si="16"/>
        <v>0</v>
      </c>
    </row>
    <row r="84" spans="1:23">
      <c r="A84" s="539" t="s">
        <v>50</v>
      </c>
      <c r="B84" s="539" t="s">
        <v>1643</v>
      </c>
      <c r="C84" s="1" t="s">
        <v>1644</v>
      </c>
      <c r="D84">
        <v>0</v>
      </c>
      <c r="E84">
        <v>0</v>
      </c>
      <c r="F84">
        <v>0</v>
      </c>
      <c r="G84">
        <v>0</v>
      </c>
      <c r="H84">
        <v>0</v>
      </c>
      <c r="I84" s="449">
        <v>34688</v>
      </c>
      <c r="J84">
        <v>0</v>
      </c>
      <c r="K84">
        <v>372</v>
      </c>
      <c r="L84" s="449">
        <v>35060</v>
      </c>
      <c r="N84" s="20">
        <v>6661</v>
      </c>
      <c r="O84" s="21">
        <v>1</v>
      </c>
      <c r="P84" s="22">
        <f t="shared" si="9"/>
        <v>3.6541532066081914</v>
      </c>
      <c r="Q84" s="23">
        <f t="shared" si="10"/>
        <v>0</v>
      </c>
      <c r="R84" s="23">
        <f t="shared" si="11"/>
        <v>0</v>
      </c>
      <c r="S84" s="23">
        <f t="shared" si="12"/>
        <v>0</v>
      </c>
      <c r="T84" s="23">
        <f t="shared" si="13"/>
        <v>0</v>
      </c>
      <c r="U84" s="24">
        <f t="shared" si="14"/>
        <v>0</v>
      </c>
      <c r="V84" s="25">
        <f t="shared" si="15"/>
        <v>0</v>
      </c>
      <c r="W84" s="25">
        <f t="shared" si="16"/>
        <v>0</v>
      </c>
    </row>
    <row r="85" spans="1:23">
      <c r="A85" s="539" t="s">
        <v>50</v>
      </c>
      <c r="B85" s="539" t="s">
        <v>1645</v>
      </c>
      <c r="C85" s="1" t="s">
        <v>1646</v>
      </c>
      <c r="D85">
        <v>0</v>
      </c>
      <c r="E85">
        <v>0</v>
      </c>
      <c r="F85">
        <v>0</v>
      </c>
      <c r="G85">
        <v>0</v>
      </c>
      <c r="H85">
        <v>0</v>
      </c>
      <c r="I85" s="449">
        <v>54208</v>
      </c>
      <c r="J85">
        <v>0</v>
      </c>
      <c r="K85">
        <v>120</v>
      </c>
      <c r="L85" s="449">
        <v>54328</v>
      </c>
      <c r="N85" s="20">
        <v>6661</v>
      </c>
      <c r="O85" s="21">
        <v>2</v>
      </c>
      <c r="P85" s="22">
        <f t="shared" si="9"/>
        <v>3.8378796466654825</v>
      </c>
      <c r="Q85" s="23">
        <f t="shared" si="10"/>
        <v>0</v>
      </c>
      <c r="R85" s="23">
        <f t="shared" si="11"/>
        <v>0</v>
      </c>
      <c r="S85" s="23">
        <f t="shared" si="12"/>
        <v>49488</v>
      </c>
      <c r="T85" s="23">
        <f t="shared" si="13"/>
        <v>0</v>
      </c>
      <c r="U85" s="24">
        <f t="shared" si="14"/>
        <v>49488</v>
      </c>
      <c r="V85" s="25">
        <f t="shared" si="15"/>
        <v>189928.98795418139</v>
      </c>
      <c r="W85" s="25">
        <f t="shared" si="16"/>
        <v>0</v>
      </c>
    </row>
    <row r="86" spans="1:23">
      <c r="A86" s="539" t="s">
        <v>50</v>
      </c>
      <c r="B86" s="539" t="s">
        <v>1647</v>
      </c>
      <c r="C86" s="1" t="s">
        <v>1648</v>
      </c>
      <c r="D86">
        <v>0</v>
      </c>
      <c r="E86" s="449">
        <v>215520</v>
      </c>
      <c r="F86">
        <v>0</v>
      </c>
      <c r="G86" s="449">
        <v>57920</v>
      </c>
      <c r="H86">
        <v>0</v>
      </c>
      <c r="I86" s="449">
        <v>3456</v>
      </c>
      <c r="J86">
        <v>0</v>
      </c>
      <c r="K86">
        <v>0</v>
      </c>
      <c r="L86" s="449">
        <v>276896</v>
      </c>
      <c r="N86" s="20">
        <v>6661</v>
      </c>
      <c r="O86" s="21">
        <v>3</v>
      </c>
      <c r="P86" s="22">
        <f t="shared" si="9"/>
        <v>3.4083433041107498</v>
      </c>
      <c r="Q86" s="23">
        <f t="shared" si="10"/>
        <v>204864</v>
      </c>
      <c r="R86" s="23">
        <f t="shared" si="11"/>
        <v>0</v>
      </c>
      <c r="S86" s="23">
        <f t="shared" si="12"/>
        <v>0</v>
      </c>
      <c r="T86" s="23">
        <f t="shared" si="13"/>
        <v>0</v>
      </c>
      <c r="U86" s="24">
        <f t="shared" si="14"/>
        <v>204864</v>
      </c>
      <c r="V86" s="25">
        <f t="shared" si="15"/>
        <v>698246.84265334462</v>
      </c>
      <c r="W86" s="25">
        <f t="shared" si="16"/>
        <v>0</v>
      </c>
    </row>
    <row r="87" spans="1:23">
      <c r="A87" s="539" t="s">
        <v>50</v>
      </c>
      <c r="B87" s="539" t="s">
        <v>1649</v>
      </c>
      <c r="C87" s="1" t="s">
        <v>1650</v>
      </c>
      <c r="D87">
        <v>0</v>
      </c>
      <c r="E87">
        <v>0</v>
      </c>
      <c r="F87">
        <v>0</v>
      </c>
      <c r="G87">
        <v>0</v>
      </c>
      <c r="H87" s="449">
        <v>37520</v>
      </c>
      <c r="I87">
        <v>0</v>
      </c>
      <c r="J87">
        <v>0</v>
      </c>
      <c r="K87">
        <v>0</v>
      </c>
      <c r="L87" s="449">
        <v>37520</v>
      </c>
      <c r="N87" s="20">
        <v>6661</v>
      </c>
      <c r="O87" s="21">
        <v>4</v>
      </c>
      <c r="P87" s="22">
        <f t="shared" si="9"/>
        <v>3.1726845821455858</v>
      </c>
      <c r="Q87" s="23">
        <f t="shared" si="10"/>
        <v>28912</v>
      </c>
      <c r="R87" s="23">
        <f t="shared" si="11"/>
        <v>0</v>
      </c>
      <c r="S87" s="23">
        <f t="shared" si="12"/>
        <v>55728</v>
      </c>
      <c r="T87" s="23">
        <f t="shared" si="13"/>
        <v>1104</v>
      </c>
      <c r="U87" s="24">
        <f t="shared" si="14"/>
        <v>85744</v>
      </c>
      <c r="V87" s="25">
        <f t="shared" si="15"/>
        <v>272038.66681149113</v>
      </c>
      <c r="W87" s="25">
        <f t="shared" si="16"/>
        <v>0</v>
      </c>
    </row>
    <row r="88" spans="1:23">
      <c r="A88" s="539" t="s">
        <v>50</v>
      </c>
      <c r="B88" s="539" t="s">
        <v>1651</v>
      </c>
      <c r="C88" s="1" t="s">
        <v>1652</v>
      </c>
      <c r="D88">
        <v>0</v>
      </c>
      <c r="E88">
        <v>0</v>
      </c>
      <c r="F88">
        <v>0</v>
      </c>
      <c r="G88">
        <v>0</v>
      </c>
      <c r="H88" s="449">
        <v>80512</v>
      </c>
      <c r="I88">
        <v>0</v>
      </c>
      <c r="J88" s="449">
        <v>74032</v>
      </c>
      <c r="K88">
        <v>0</v>
      </c>
      <c r="L88" s="449">
        <v>154544</v>
      </c>
      <c r="N88" s="20">
        <v>6661</v>
      </c>
      <c r="O88" s="21">
        <v>5</v>
      </c>
      <c r="P88" s="22">
        <f t="shared" si="9"/>
        <v>8.4268382369809416</v>
      </c>
      <c r="Q88" s="23">
        <f t="shared" si="10"/>
        <v>0</v>
      </c>
      <c r="R88" s="23">
        <f t="shared" si="11"/>
        <v>0</v>
      </c>
      <c r="S88" s="23">
        <f t="shared" si="12"/>
        <v>0</v>
      </c>
      <c r="T88" s="23">
        <f t="shared" si="13"/>
        <v>0</v>
      </c>
      <c r="U88" s="24">
        <f t="shared" si="14"/>
        <v>0</v>
      </c>
      <c r="V88" s="25">
        <f t="shared" si="15"/>
        <v>0</v>
      </c>
      <c r="W88" s="25">
        <f t="shared" si="16"/>
        <v>0</v>
      </c>
    </row>
    <row r="89" spans="1:23">
      <c r="A89" s="539" t="s">
        <v>50</v>
      </c>
      <c r="B89" s="539" t="s">
        <v>1653</v>
      </c>
      <c r="C89" s="1" t="s">
        <v>1654</v>
      </c>
      <c r="D89">
        <v>0</v>
      </c>
      <c r="E89">
        <v>0</v>
      </c>
      <c r="F89">
        <v>0</v>
      </c>
      <c r="G89">
        <v>0</v>
      </c>
      <c r="H89" s="449">
        <v>22752</v>
      </c>
      <c r="I89">
        <v>0</v>
      </c>
      <c r="J89">
        <v>432</v>
      </c>
      <c r="K89">
        <v>0</v>
      </c>
      <c r="L89" s="449">
        <v>23184</v>
      </c>
      <c r="N89" s="20">
        <v>6661</v>
      </c>
      <c r="O89" s="21">
        <v>6</v>
      </c>
      <c r="P89" s="22">
        <f t="shared" si="9"/>
        <v>3.0058195780826638</v>
      </c>
      <c r="Q89" s="23">
        <f t="shared" si="10"/>
        <v>40464</v>
      </c>
      <c r="R89" s="23">
        <f t="shared" si="11"/>
        <v>0</v>
      </c>
      <c r="S89" s="23">
        <f t="shared" si="12"/>
        <v>1728</v>
      </c>
      <c r="T89" s="23">
        <f t="shared" si="13"/>
        <v>0</v>
      </c>
      <c r="U89" s="24">
        <f t="shared" si="14"/>
        <v>42192</v>
      </c>
      <c r="V89" s="25">
        <f t="shared" si="15"/>
        <v>126821.53963846374</v>
      </c>
      <c r="W89" s="25">
        <f t="shared" si="16"/>
        <v>0</v>
      </c>
    </row>
    <row r="90" spans="1:23">
      <c r="A90" s="539" t="s">
        <v>50</v>
      </c>
      <c r="B90" s="539" t="s">
        <v>1655</v>
      </c>
      <c r="C90" s="1" t="s">
        <v>1656</v>
      </c>
      <c r="D90" s="449">
        <v>3840</v>
      </c>
      <c r="E90">
        <v>0</v>
      </c>
      <c r="F90">
        <v>0</v>
      </c>
      <c r="G90">
        <v>0</v>
      </c>
      <c r="H90">
        <v>0</v>
      </c>
      <c r="I90">
        <v>0</v>
      </c>
      <c r="J90">
        <v>0</v>
      </c>
      <c r="K90">
        <v>0</v>
      </c>
      <c r="L90" s="449">
        <v>3840</v>
      </c>
      <c r="N90" s="20">
        <v>6661</v>
      </c>
      <c r="O90" s="21">
        <v>7</v>
      </c>
      <c r="P90" s="22">
        <f t="shared" si="9"/>
        <v>3.8714814806912399</v>
      </c>
      <c r="Q90" s="23">
        <f t="shared" si="10"/>
        <v>0</v>
      </c>
      <c r="R90" s="23">
        <f t="shared" si="11"/>
        <v>0</v>
      </c>
      <c r="S90" s="23">
        <f t="shared" si="12"/>
        <v>23296</v>
      </c>
      <c r="T90" s="23">
        <f t="shared" si="13"/>
        <v>0</v>
      </c>
      <c r="U90" s="24">
        <f t="shared" si="14"/>
        <v>23296</v>
      </c>
      <c r="V90" s="25">
        <f t="shared" si="15"/>
        <v>90190.032574183118</v>
      </c>
      <c r="W90" s="25">
        <f t="shared" si="16"/>
        <v>0</v>
      </c>
    </row>
    <row r="91" spans="1:23">
      <c r="A91" s="539" t="s">
        <v>50</v>
      </c>
      <c r="B91" s="539" t="s">
        <v>1657</v>
      </c>
      <c r="C91" s="1" t="s">
        <v>1658</v>
      </c>
      <c r="D91" s="449">
        <v>26112</v>
      </c>
      <c r="E91">
        <v>0</v>
      </c>
      <c r="F91">
        <v>0</v>
      </c>
      <c r="G91">
        <v>0</v>
      </c>
      <c r="H91" s="449">
        <v>56468</v>
      </c>
      <c r="I91">
        <v>0</v>
      </c>
      <c r="J91" s="449">
        <v>83668</v>
      </c>
      <c r="K91">
        <v>0</v>
      </c>
      <c r="L91" s="449">
        <v>166248</v>
      </c>
      <c r="N91" s="20">
        <v>6661</v>
      </c>
      <c r="O91" s="21">
        <v>8</v>
      </c>
      <c r="P91" s="22">
        <f t="shared" si="9"/>
        <v>4.4579339449391542</v>
      </c>
      <c r="Q91" s="23">
        <f t="shared" si="10"/>
        <v>0</v>
      </c>
      <c r="R91" s="23">
        <f t="shared" si="11"/>
        <v>0</v>
      </c>
      <c r="S91" s="23">
        <f t="shared" si="12"/>
        <v>12064</v>
      </c>
      <c r="T91" s="23">
        <f t="shared" si="13"/>
        <v>0</v>
      </c>
      <c r="U91" s="24">
        <f t="shared" si="14"/>
        <v>12064</v>
      </c>
      <c r="V91" s="25">
        <f t="shared" si="15"/>
        <v>53780.515111745954</v>
      </c>
      <c r="W91" s="25">
        <f t="shared" si="16"/>
        <v>0</v>
      </c>
    </row>
    <row r="92" spans="1:23">
      <c r="A92" s="539" t="s">
        <v>50</v>
      </c>
      <c r="B92" s="539" t="s">
        <v>1659</v>
      </c>
      <c r="C92" s="1" t="s">
        <v>1660</v>
      </c>
      <c r="D92" s="449">
        <v>562672</v>
      </c>
      <c r="E92">
        <v>0</v>
      </c>
      <c r="F92">
        <v>0</v>
      </c>
      <c r="G92">
        <v>0</v>
      </c>
      <c r="H92">
        <v>0</v>
      </c>
      <c r="I92">
        <v>0</v>
      </c>
      <c r="J92">
        <v>0</v>
      </c>
      <c r="K92">
        <v>0</v>
      </c>
      <c r="L92" s="449">
        <v>562672</v>
      </c>
      <c r="N92" s="20">
        <v>6661</v>
      </c>
      <c r="O92" s="21">
        <v>9</v>
      </c>
      <c r="P92" s="22">
        <f t="shared" si="9"/>
        <v>3.9211029892346732</v>
      </c>
      <c r="Q92" s="23">
        <f t="shared" si="10"/>
        <v>14864</v>
      </c>
      <c r="R92" s="23">
        <f t="shared" si="11"/>
        <v>0</v>
      </c>
      <c r="S92" s="23">
        <f t="shared" si="12"/>
        <v>17296</v>
      </c>
      <c r="T92" s="23">
        <f t="shared" si="13"/>
        <v>110</v>
      </c>
      <c r="U92" s="24">
        <f t="shared" si="14"/>
        <v>32270</v>
      </c>
      <c r="V92" s="25">
        <f t="shared" si="15"/>
        <v>126533.9934626029</v>
      </c>
      <c r="W92" s="25">
        <f t="shared" si="16"/>
        <v>0</v>
      </c>
    </row>
    <row r="93" spans="1:23">
      <c r="A93" s="539" t="s">
        <v>50</v>
      </c>
      <c r="B93" s="539" t="s">
        <v>1661</v>
      </c>
      <c r="C93" s="1" t="s">
        <v>1662</v>
      </c>
      <c r="D93" s="449">
        <v>148926</v>
      </c>
      <c r="E93">
        <v>0</v>
      </c>
      <c r="F93">
        <v>0</v>
      </c>
      <c r="G93">
        <v>0</v>
      </c>
      <c r="H93" s="449">
        <v>23072</v>
      </c>
      <c r="I93">
        <v>0</v>
      </c>
      <c r="J93">
        <v>0</v>
      </c>
      <c r="K93">
        <v>0</v>
      </c>
      <c r="L93" s="449">
        <v>171998</v>
      </c>
      <c r="N93" s="20">
        <v>6661</v>
      </c>
      <c r="O93" s="21">
        <v>10</v>
      </c>
      <c r="P93" s="22">
        <f t="shared" si="9"/>
        <v>5.1680731319109743</v>
      </c>
      <c r="Q93" s="23">
        <f t="shared" si="10"/>
        <v>0</v>
      </c>
      <c r="R93" s="23">
        <f t="shared" si="11"/>
        <v>0</v>
      </c>
      <c r="S93" s="23">
        <f t="shared" si="12"/>
        <v>0</v>
      </c>
      <c r="T93" s="23">
        <f t="shared" si="13"/>
        <v>0</v>
      </c>
      <c r="U93" s="24">
        <f t="shared" si="14"/>
        <v>0</v>
      </c>
      <c r="V93" s="25">
        <f t="shared" si="15"/>
        <v>0</v>
      </c>
      <c r="W93" s="25">
        <f t="shared" si="16"/>
        <v>0</v>
      </c>
    </row>
    <row r="94" spans="1:23">
      <c r="A94" s="539" t="s">
        <v>50</v>
      </c>
      <c r="B94" s="539" t="s">
        <v>1663</v>
      </c>
      <c r="C94" s="1" t="s">
        <v>1664</v>
      </c>
      <c r="D94">
        <v>0</v>
      </c>
      <c r="E94">
        <v>0</v>
      </c>
      <c r="F94">
        <v>0</v>
      </c>
      <c r="G94">
        <v>0</v>
      </c>
      <c r="H94">
        <v>0</v>
      </c>
      <c r="I94">
        <v>0</v>
      </c>
      <c r="J94">
        <v>0</v>
      </c>
      <c r="K94">
        <v>0</v>
      </c>
      <c r="L94">
        <v>0</v>
      </c>
      <c r="N94" s="20">
        <v>6661</v>
      </c>
      <c r="O94" s="21">
        <v>11</v>
      </c>
      <c r="P94" s="22">
        <f t="shared" ref="P94:P157" si="17">P67</f>
        <v>4.0960903250696923</v>
      </c>
      <c r="Q94" s="23">
        <f t="shared" si="10"/>
        <v>0</v>
      </c>
      <c r="R94" s="23">
        <f t="shared" si="11"/>
        <v>0</v>
      </c>
      <c r="S94" s="23">
        <f t="shared" si="12"/>
        <v>33616</v>
      </c>
      <c r="T94" s="23">
        <f t="shared" si="13"/>
        <v>0</v>
      </c>
      <c r="U94" s="24">
        <f t="shared" si="14"/>
        <v>33616</v>
      </c>
      <c r="V94" s="25">
        <f t="shared" si="15"/>
        <v>137694.17236754278</v>
      </c>
      <c r="W94" s="25">
        <f t="shared" si="16"/>
        <v>0</v>
      </c>
    </row>
    <row r="95" spans="1:23">
      <c r="A95" s="539" t="s">
        <v>50</v>
      </c>
      <c r="B95" s="539" t="s">
        <v>1665</v>
      </c>
      <c r="C95" s="1" t="s">
        <v>1666</v>
      </c>
      <c r="D95" s="449">
        <v>1268542</v>
      </c>
      <c r="E95" s="449">
        <v>743248</v>
      </c>
      <c r="F95" s="449">
        <v>35648</v>
      </c>
      <c r="G95" s="449">
        <v>57920</v>
      </c>
      <c r="H95" s="449">
        <v>337428</v>
      </c>
      <c r="I95" s="449">
        <v>745064</v>
      </c>
      <c r="J95" s="449">
        <v>189869</v>
      </c>
      <c r="K95" s="449">
        <v>71049</v>
      </c>
      <c r="L95" s="449">
        <v>3448768</v>
      </c>
      <c r="N95" s="20">
        <v>6661</v>
      </c>
      <c r="O95" s="21">
        <v>12</v>
      </c>
      <c r="P95" s="22">
        <f t="shared" si="17"/>
        <v>3.6748359098204313</v>
      </c>
      <c r="Q95" s="23">
        <f t="shared" si="10"/>
        <v>131216</v>
      </c>
      <c r="R95" s="23">
        <f t="shared" si="11"/>
        <v>56848</v>
      </c>
      <c r="S95" s="23">
        <f t="shared" si="12"/>
        <v>0</v>
      </c>
      <c r="T95" s="23">
        <f t="shared" si="13"/>
        <v>0</v>
      </c>
      <c r="U95" s="24">
        <f t="shared" si="14"/>
        <v>188064</v>
      </c>
      <c r="V95" s="25">
        <f t="shared" si="15"/>
        <v>691104.34054446954</v>
      </c>
      <c r="W95" s="25">
        <f t="shared" si="16"/>
        <v>229797.77898161908</v>
      </c>
    </row>
    <row r="96" spans="1:23">
      <c r="A96" s="503"/>
      <c r="B96" s="503"/>
      <c r="N96" s="20">
        <v>6661</v>
      </c>
      <c r="O96" s="21">
        <v>13</v>
      </c>
      <c r="P96" s="22">
        <f t="shared" si="17"/>
        <v>3.3330151458819097</v>
      </c>
      <c r="Q96" s="23">
        <f t="shared" si="10"/>
        <v>16176</v>
      </c>
      <c r="R96" s="23">
        <f t="shared" si="11"/>
        <v>0</v>
      </c>
      <c r="S96" s="23">
        <f t="shared" si="12"/>
        <v>0</v>
      </c>
      <c r="T96" s="23">
        <f t="shared" si="13"/>
        <v>528</v>
      </c>
      <c r="U96" s="24">
        <f t="shared" si="14"/>
        <v>16704</v>
      </c>
      <c r="V96" s="25">
        <f t="shared" si="15"/>
        <v>55674.684996811418</v>
      </c>
      <c r="W96" s="25">
        <f t="shared" si="16"/>
        <v>0</v>
      </c>
    </row>
    <row r="97" spans="1:23">
      <c r="A97" s="503"/>
      <c r="B97" s="503"/>
      <c r="N97" s="20">
        <v>6661</v>
      </c>
      <c r="O97" s="21">
        <v>14</v>
      </c>
      <c r="P97" s="22">
        <f t="shared" si="17"/>
        <v>5.2111367875249366</v>
      </c>
      <c r="Q97" s="23">
        <f t="shared" si="10"/>
        <v>0</v>
      </c>
      <c r="R97" s="23">
        <f t="shared" si="11"/>
        <v>0</v>
      </c>
      <c r="S97" s="23">
        <f t="shared" si="12"/>
        <v>114208</v>
      </c>
      <c r="T97" s="23">
        <f t="shared" si="13"/>
        <v>14572</v>
      </c>
      <c r="U97" s="24">
        <f t="shared" si="14"/>
        <v>128780</v>
      </c>
      <c r="V97" s="25">
        <f t="shared" si="15"/>
        <v>671090.19549746136</v>
      </c>
      <c r="W97" s="25">
        <f t="shared" si="16"/>
        <v>0</v>
      </c>
    </row>
    <row r="98" spans="1:23">
      <c r="A98" s="539" t="s">
        <v>1678</v>
      </c>
      <c r="B98" s="503"/>
      <c r="N98" s="20">
        <v>6661</v>
      </c>
      <c r="O98" s="21">
        <v>15</v>
      </c>
      <c r="P98" s="22">
        <f t="shared" si="17"/>
        <v>7.5192831089887324</v>
      </c>
      <c r="Q98" s="23">
        <f t="shared" si="10"/>
        <v>0</v>
      </c>
      <c r="R98" s="23">
        <f t="shared" si="11"/>
        <v>0</v>
      </c>
      <c r="S98" s="23">
        <f t="shared" si="12"/>
        <v>0</v>
      </c>
      <c r="T98" s="23">
        <f t="shared" si="13"/>
        <v>0</v>
      </c>
      <c r="U98" s="24">
        <f t="shared" si="14"/>
        <v>0</v>
      </c>
      <c r="V98" s="25">
        <f t="shared" si="15"/>
        <v>0</v>
      </c>
      <c r="W98" s="25">
        <f t="shared" si="16"/>
        <v>0</v>
      </c>
    </row>
    <row r="99" spans="1:23">
      <c r="A99" s="539" t="s">
        <v>1596</v>
      </c>
      <c r="B99" s="539" t="s">
        <v>173</v>
      </c>
      <c r="C99" s="1" t="s">
        <v>1668</v>
      </c>
      <c r="D99" t="s">
        <v>1669</v>
      </c>
      <c r="E99" t="s">
        <v>1670</v>
      </c>
      <c r="F99" t="s">
        <v>1671</v>
      </c>
      <c r="G99" t="s">
        <v>1672</v>
      </c>
      <c r="H99" t="s">
        <v>1673</v>
      </c>
      <c r="I99" t="s">
        <v>1674</v>
      </c>
      <c r="J99" t="s">
        <v>1675</v>
      </c>
      <c r="K99" t="s">
        <v>1676</v>
      </c>
      <c r="L99" t="s">
        <v>44</v>
      </c>
      <c r="N99" s="20">
        <v>6661</v>
      </c>
      <c r="O99" s="21">
        <v>16</v>
      </c>
      <c r="P99" s="22">
        <f t="shared" si="17"/>
        <v>4.5338911157933826</v>
      </c>
      <c r="Q99" s="23">
        <f t="shared" si="10"/>
        <v>5328</v>
      </c>
      <c r="R99" s="23">
        <f t="shared" si="11"/>
        <v>0</v>
      </c>
      <c r="S99" s="23">
        <f t="shared" si="12"/>
        <v>105760</v>
      </c>
      <c r="T99" s="23">
        <f t="shared" si="13"/>
        <v>55430</v>
      </c>
      <c r="U99" s="24">
        <f t="shared" si="14"/>
        <v>166518</v>
      </c>
      <c r="V99" s="25">
        <f t="shared" si="15"/>
        <v>754974.48081968247</v>
      </c>
      <c r="W99" s="25">
        <f t="shared" si="16"/>
        <v>0</v>
      </c>
    </row>
    <row r="100" spans="1:23">
      <c r="A100" s="539" t="s">
        <v>53</v>
      </c>
      <c r="B100" s="539" t="s">
        <v>1611</v>
      </c>
      <c r="C100" s="1" t="s">
        <v>1612</v>
      </c>
      <c r="D100">
        <v>0</v>
      </c>
      <c r="E100">
        <v>0</v>
      </c>
      <c r="F100">
        <v>0</v>
      </c>
      <c r="G100">
        <v>0</v>
      </c>
      <c r="H100">
        <v>0</v>
      </c>
      <c r="I100">
        <v>0</v>
      </c>
      <c r="J100">
        <v>0</v>
      </c>
      <c r="K100">
        <v>0</v>
      </c>
      <c r="L100">
        <v>0</v>
      </c>
      <c r="N100" s="20">
        <v>6661</v>
      </c>
      <c r="O100" s="21">
        <v>17</v>
      </c>
      <c r="P100" s="22">
        <f t="shared" si="17"/>
        <v>6.0316486731873162</v>
      </c>
      <c r="Q100" s="23">
        <f t="shared" si="10"/>
        <v>0</v>
      </c>
      <c r="R100" s="23">
        <f t="shared" si="11"/>
        <v>0</v>
      </c>
      <c r="S100" s="23">
        <f t="shared" si="12"/>
        <v>14256</v>
      </c>
      <c r="T100" s="23">
        <f t="shared" si="13"/>
        <v>0</v>
      </c>
      <c r="U100" s="24">
        <f t="shared" si="14"/>
        <v>14256</v>
      </c>
      <c r="V100" s="25">
        <f t="shared" si="15"/>
        <v>85987.183484958383</v>
      </c>
      <c r="W100" s="25">
        <f t="shared" si="16"/>
        <v>0</v>
      </c>
    </row>
    <row r="101" spans="1:23">
      <c r="A101" s="539" t="s">
        <v>53</v>
      </c>
      <c r="B101" s="539" t="s">
        <v>1613</v>
      </c>
      <c r="C101" s="1" t="s">
        <v>1614</v>
      </c>
      <c r="D101">
        <v>0</v>
      </c>
      <c r="E101">
        <v>0</v>
      </c>
      <c r="F101">
        <v>0</v>
      </c>
      <c r="G101">
        <v>0</v>
      </c>
      <c r="H101" s="449">
        <v>49488</v>
      </c>
      <c r="I101">
        <v>0</v>
      </c>
      <c r="J101">
        <v>0</v>
      </c>
      <c r="K101">
        <v>0</v>
      </c>
      <c r="L101" s="449">
        <v>49488</v>
      </c>
      <c r="N101" s="20">
        <v>6661</v>
      </c>
      <c r="O101" s="21">
        <v>18</v>
      </c>
      <c r="P101" s="22">
        <f t="shared" si="17"/>
        <v>4.9772911053490789</v>
      </c>
      <c r="Q101" s="23">
        <f t="shared" si="10"/>
        <v>0</v>
      </c>
      <c r="R101" s="23">
        <f t="shared" si="11"/>
        <v>0</v>
      </c>
      <c r="S101" s="23">
        <f t="shared" si="12"/>
        <v>48320</v>
      </c>
      <c r="T101" s="23">
        <f t="shared" si="13"/>
        <v>0</v>
      </c>
      <c r="U101" s="24">
        <f t="shared" si="14"/>
        <v>48320</v>
      </c>
      <c r="V101" s="25">
        <f t="shared" si="15"/>
        <v>240502.7062104675</v>
      </c>
      <c r="W101" s="25">
        <f t="shared" si="16"/>
        <v>0</v>
      </c>
    </row>
    <row r="102" spans="1:23">
      <c r="A102" s="539" t="s">
        <v>53</v>
      </c>
      <c r="B102" s="539" t="s">
        <v>1615</v>
      </c>
      <c r="C102" s="1" t="s">
        <v>1616</v>
      </c>
      <c r="D102">
        <v>0</v>
      </c>
      <c r="E102" s="449">
        <v>204864</v>
      </c>
      <c r="F102">
        <v>0</v>
      </c>
      <c r="G102">
        <v>0</v>
      </c>
      <c r="H102">
        <v>0</v>
      </c>
      <c r="I102">
        <v>0</v>
      </c>
      <c r="J102">
        <v>0</v>
      </c>
      <c r="K102">
        <v>0</v>
      </c>
      <c r="L102" s="449">
        <v>204864</v>
      </c>
      <c r="N102" s="20">
        <v>6661</v>
      </c>
      <c r="O102" s="21">
        <v>19</v>
      </c>
      <c r="P102" s="22">
        <f t="shared" si="17"/>
        <v>3.4255627120306693</v>
      </c>
      <c r="Q102" s="23">
        <f t="shared" si="10"/>
        <v>57328</v>
      </c>
      <c r="R102" s="23">
        <f t="shared" si="11"/>
        <v>25936</v>
      </c>
      <c r="S102" s="23">
        <f t="shared" si="12"/>
        <v>4272</v>
      </c>
      <c r="T102" s="23">
        <f t="shared" si="13"/>
        <v>0</v>
      </c>
      <c r="U102" s="24">
        <f t="shared" si="14"/>
        <v>87536</v>
      </c>
      <c r="V102" s="25">
        <f t="shared" si="15"/>
        <v>299860.05756031669</v>
      </c>
      <c r="W102" s="25">
        <f t="shared" si="16"/>
        <v>97729.933949150189</v>
      </c>
    </row>
    <row r="103" spans="1:23">
      <c r="A103" s="539" t="s">
        <v>53</v>
      </c>
      <c r="B103" s="539" t="s">
        <v>1617</v>
      </c>
      <c r="C103" s="1" t="s">
        <v>1618</v>
      </c>
      <c r="D103" s="449">
        <v>20784</v>
      </c>
      <c r="E103" s="449">
        <v>8128</v>
      </c>
      <c r="F103">
        <v>0</v>
      </c>
      <c r="G103">
        <v>0</v>
      </c>
      <c r="H103" s="449">
        <v>45264</v>
      </c>
      <c r="I103" s="449">
        <v>10464</v>
      </c>
      <c r="J103">
        <v>0</v>
      </c>
      <c r="K103" s="449">
        <v>1104</v>
      </c>
      <c r="L103" s="449">
        <v>85744</v>
      </c>
      <c r="N103" s="20">
        <v>6661</v>
      </c>
      <c r="O103" s="21">
        <v>20</v>
      </c>
      <c r="P103" s="22">
        <f t="shared" si="17"/>
        <v>4.0878123452263502</v>
      </c>
      <c r="Q103" s="23">
        <f t="shared" si="10"/>
        <v>0</v>
      </c>
      <c r="R103" s="23">
        <f t="shared" si="11"/>
        <v>0</v>
      </c>
      <c r="S103" s="23">
        <f t="shared" si="12"/>
        <v>11392</v>
      </c>
      <c r="T103" s="23">
        <f t="shared" si="13"/>
        <v>0</v>
      </c>
      <c r="U103" s="24">
        <f t="shared" si="14"/>
        <v>11392</v>
      </c>
      <c r="V103" s="25">
        <f t="shared" si="15"/>
        <v>46568.358236818582</v>
      </c>
      <c r="W103" s="25">
        <f t="shared" si="16"/>
        <v>0</v>
      </c>
    </row>
    <row r="104" spans="1:23">
      <c r="A104" s="539" t="s">
        <v>53</v>
      </c>
      <c r="B104" s="539" t="s">
        <v>1619</v>
      </c>
      <c r="C104" s="1" t="s">
        <v>1620</v>
      </c>
      <c r="D104">
        <v>0</v>
      </c>
      <c r="E104">
        <v>0</v>
      </c>
      <c r="F104">
        <v>0</v>
      </c>
      <c r="G104">
        <v>0</v>
      </c>
      <c r="H104">
        <v>0</v>
      </c>
      <c r="I104">
        <v>0</v>
      </c>
      <c r="J104">
        <v>0</v>
      </c>
      <c r="K104">
        <v>0</v>
      </c>
      <c r="L104">
        <v>0</v>
      </c>
      <c r="N104" s="20">
        <v>6661</v>
      </c>
      <c r="O104" s="21">
        <v>21</v>
      </c>
      <c r="P104" s="22">
        <f t="shared" si="17"/>
        <v>4.2128820567044682</v>
      </c>
      <c r="Q104" s="23">
        <f t="shared" si="10"/>
        <v>0</v>
      </c>
      <c r="R104" s="23">
        <f t="shared" si="11"/>
        <v>0</v>
      </c>
      <c r="S104" s="23">
        <f t="shared" si="12"/>
        <v>14928</v>
      </c>
      <c r="T104" s="23">
        <f t="shared" si="13"/>
        <v>12439</v>
      </c>
      <c r="U104" s="24">
        <f t="shared" si="14"/>
        <v>27367</v>
      </c>
      <c r="V104" s="25">
        <f t="shared" si="15"/>
        <v>115293.94324583118</v>
      </c>
      <c r="W104" s="25">
        <f t="shared" si="16"/>
        <v>0</v>
      </c>
    </row>
    <row r="105" spans="1:23">
      <c r="A105" s="539" t="s">
        <v>53</v>
      </c>
      <c r="B105" s="539" t="s">
        <v>1621</v>
      </c>
      <c r="C105" s="1" t="s">
        <v>1622</v>
      </c>
      <c r="D105" s="449">
        <v>40464</v>
      </c>
      <c r="E105">
        <v>0</v>
      </c>
      <c r="F105">
        <v>0</v>
      </c>
      <c r="G105">
        <v>0</v>
      </c>
      <c r="H105" s="449">
        <v>1728</v>
      </c>
      <c r="I105">
        <v>0</v>
      </c>
      <c r="J105">
        <v>0</v>
      </c>
      <c r="K105">
        <v>0</v>
      </c>
      <c r="L105" s="449">
        <v>42192</v>
      </c>
      <c r="N105" s="20">
        <v>6661</v>
      </c>
      <c r="O105" s="21">
        <v>22</v>
      </c>
      <c r="P105" s="22">
        <f t="shared" si="17"/>
        <v>5.1226793529265615</v>
      </c>
      <c r="Q105" s="23">
        <f t="shared" si="10"/>
        <v>0</v>
      </c>
      <c r="R105" s="23">
        <f t="shared" si="11"/>
        <v>0</v>
      </c>
      <c r="S105" s="23">
        <f t="shared" si="12"/>
        <v>1600</v>
      </c>
      <c r="T105" s="23">
        <f t="shared" si="13"/>
        <v>0</v>
      </c>
      <c r="U105" s="24">
        <f t="shared" si="14"/>
        <v>1600</v>
      </c>
      <c r="V105" s="25">
        <f t="shared" si="15"/>
        <v>8196.2869646824984</v>
      </c>
      <c r="W105" s="25">
        <f t="shared" si="16"/>
        <v>0</v>
      </c>
    </row>
    <row r="106" spans="1:23">
      <c r="A106" s="539" t="s">
        <v>53</v>
      </c>
      <c r="B106" s="539" t="s">
        <v>1623</v>
      </c>
      <c r="C106" s="1" t="s">
        <v>1624</v>
      </c>
      <c r="D106">
        <v>0</v>
      </c>
      <c r="E106">
        <v>0</v>
      </c>
      <c r="F106">
        <v>0</v>
      </c>
      <c r="G106">
        <v>0</v>
      </c>
      <c r="H106">
        <v>0</v>
      </c>
      <c r="I106" s="449">
        <v>23296</v>
      </c>
      <c r="J106">
        <v>0</v>
      </c>
      <c r="K106">
        <v>0</v>
      </c>
      <c r="L106" s="449">
        <v>23296</v>
      </c>
      <c r="N106" s="20">
        <v>6661</v>
      </c>
      <c r="O106" s="21">
        <v>23</v>
      </c>
      <c r="P106" s="22">
        <f t="shared" si="17"/>
        <v>4.5024770871355324</v>
      </c>
      <c r="Q106" s="23">
        <f t="shared" si="10"/>
        <v>33776</v>
      </c>
      <c r="R106" s="23">
        <f t="shared" si="11"/>
        <v>0</v>
      </c>
      <c r="S106" s="23">
        <f t="shared" si="12"/>
        <v>0</v>
      </c>
      <c r="T106" s="23">
        <f t="shared" si="13"/>
        <v>0</v>
      </c>
      <c r="U106" s="24">
        <f t="shared" si="14"/>
        <v>33776</v>
      </c>
      <c r="V106" s="25">
        <f t="shared" si="15"/>
        <v>152075.66609508975</v>
      </c>
      <c r="W106" s="25">
        <f t="shared" si="16"/>
        <v>0</v>
      </c>
    </row>
    <row r="107" spans="1:23">
      <c r="A107" s="539" t="s">
        <v>53</v>
      </c>
      <c r="B107" s="539" t="s">
        <v>1625</v>
      </c>
      <c r="C107" s="1" t="s">
        <v>1626</v>
      </c>
      <c r="D107">
        <v>0</v>
      </c>
      <c r="E107">
        <v>0</v>
      </c>
      <c r="F107">
        <v>0</v>
      </c>
      <c r="G107">
        <v>0</v>
      </c>
      <c r="H107" s="449">
        <v>12064</v>
      </c>
      <c r="I107">
        <v>0</v>
      </c>
      <c r="J107">
        <v>0</v>
      </c>
      <c r="K107">
        <v>0</v>
      </c>
      <c r="L107" s="449">
        <v>12064</v>
      </c>
      <c r="N107" s="20">
        <v>6661</v>
      </c>
      <c r="O107" s="21">
        <v>24</v>
      </c>
      <c r="P107" s="22">
        <f t="shared" si="17"/>
        <v>3.6391469413856306</v>
      </c>
      <c r="Q107" s="23">
        <f t="shared" si="10"/>
        <v>26592</v>
      </c>
      <c r="R107" s="23">
        <f t="shared" si="11"/>
        <v>0</v>
      </c>
      <c r="S107" s="23">
        <f t="shared" si="12"/>
        <v>9264</v>
      </c>
      <c r="T107" s="23">
        <f t="shared" si="13"/>
        <v>38732</v>
      </c>
      <c r="U107" s="24">
        <f t="shared" si="14"/>
        <v>74588</v>
      </c>
      <c r="V107" s="25">
        <f t="shared" si="15"/>
        <v>271436.69206407142</v>
      </c>
      <c r="W107" s="25">
        <f t="shared" si="16"/>
        <v>0</v>
      </c>
    </row>
    <row r="108" spans="1:23">
      <c r="A108" s="539" t="s">
        <v>53</v>
      </c>
      <c r="B108" s="539" t="s">
        <v>1627</v>
      </c>
      <c r="C108" s="1" t="s">
        <v>1628</v>
      </c>
      <c r="D108" s="449">
        <v>4224</v>
      </c>
      <c r="E108" s="449">
        <v>10640</v>
      </c>
      <c r="F108">
        <v>0</v>
      </c>
      <c r="G108">
        <v>0</v>
      </c>
      <c r="H108" s="449">
        <v>17296</v>
      </c>
      <c r="I108">
        <v>0</v>
      </c>
      <c r="J108">
        <v>110</v>
      </c>
      <c r="K108">
        <v>0</v>
      </c>
      <c r="L108" s="449">
        <v>32270</v>
      </c>
      <c r="N108" s="20">
        <v>6661</v>
      </c>
      <c r="O108" s="21">
        <v>25</v>
      </c>
      <c r="P108" s="22">
        <f t="shared" si="17"/>
        <v>3.0656727831116628</v>
      </c>
      <c r="Q108" s="23">
        <f t="shared" si="10"/>
        <v>263712</v>
      </c>
      <c r="R108" s="23">
        <f t="shared" si="11"/>
        <v>0</v>
      </c>
      <c r="S108" s="23">
        <f t="shared" si="12"/>
        <v>0</v>
      </c>
      <c r="T108" s="23">
        <f t="shared" si="13"/>
        <v>0</v>
      </c>
      <c r="U108" s="24">
        <f t="shared" si="14"/>
        <v>263712</v>
      </c>
      <c r="V108" s="25">
        <f t="shared" si="15"/>
        <v>808454.70097994281</v>
      </c>
      <c r="W108" s="25">
        <f t="shared" si="16"/>
        <v>0</v>
      </c>
    </row>
    <row r="109" spans="1:23">
      <c r="A109" s="539" t="s">
        <v>53</v>
      </c>
      <c r="B109" s="539" t="s">
        <v>1629</v>
      </c>
      <c r="C109" s="1" t="s">
        <v>1630</v>
      </c>
      <c r="D109">
        <v>0</v>
      </c>
      <c r="E109">
        <v>0</v>
      </c>
      <c r="F109">
        <v>0</v>
      </c>
      <c r="G109">
        <v>0</v>
      </c>
      <c r="H109">
        <v>0</v>
      </c>
      <c r="I109">
        <v>0</v>
      </c>
      <c r="J109">
        <v>0</v>
      </c>
      <c r="K109">
        <v>0</v>
      </c>
      <c r="L109">
        <v>0</v>
      </c>
      <c r="N109" s="20">
        <v>6661</v>
      </c>
      <c r="O109" s="21">
        <v>26</v>
      </c>
      <c r="P109" s="22">
        <f t="shared" si="17"/>
        <v>3.9327220283406481</v>
      </c>
      <c r="Q109" s="23">
        <f t="shared" si="10"/>
        <v>69048</v>
      </c>
      <c r="R109" s="23">
        <f t="shared" si="11"/>
        <v>0</v>
      </c>
      <c r="S109" s="23">
        <f t="shared" si="12"/>
        <v>6352</v>
      </c>
      <c r="T109" s="23">
        <f t="shared" si="13"/>
        <v>0</v>
      </c>
      <c r="U109" s="24">
        <f t="shared" si="14"/>
        <v>75400</v>
      </c>
      <c r="V109" s="25">
        <f t="shared" si="15"/>
        <v>296527.24093688489</v>
      </c>
      <c r="W109" s="25">
        <f t="shared" si="16"/>
        <v>0</v>
      </c>
    </row>
    <row r="110" spans="1:23">
      <c r="A110" s="539" t="s">
        <v>53</v>
      </c>
      <c r="B110" s="539" t="s">
        <v>1631</v>
      </c>
      <c r="C110" s="1" t="s">
        <v>1632</v>
      </c>
      <c r="D110">
        <v>0</v>
      </c>
      <c r="E110">
        <v>0</v>
      </c>
      <c r="F110">
        <v>0</v>
      </c>
      <c r="G110">
        <v>0</v>
      </c>
      <c r="H110">
        <v>0</v>
      </c>
      <c r="I110" s="449">
        <v>33616</v>
      </c>
      <c r="J110">
        <v>0</v>
      </c>
      <c r="K110">
        <v>0</v>
      </c>
      <c r="L110" s="449">
        <v>33616</v>
      </c>
      <c r="N110" s="20">
        <v>6661</v>
      </c>
      <c r="O110" s="21">
        <v>27</v>
      </c>
      <c r="P110" s="22">
        <f t="shared" si="17"/>
        <v>3.6262261406191016</v>
      </c>
      <c r="Q110" s="23">
        <f t="shared" si="10"/>
        <v>0</v>
      </c>
      <c r="R110" s="23">
        <f t="shared" si="11"/>
        <v>0</v>
      </c>
      <c r="S110" s="23">
        <f t="shared" si="12"/>
        <v>0</v>
      </c>
      <c r="T110" s="23">
        <f t="shared" si="13"/>
        <v>0</v>
      </c>
      <c r="U110" s="24">
        <f t="shared" si="14"/>
        <v>0</v>
      </c>
      <c r="V110" s="25">
        <f t="shared" si="15"/>
        <v>0</v>
      </c>
      <c r="W110" s="25">
        <f t="shared" si="16"/>
        <v>0</v>
      </c>
    </row>
    <row r="111" spans="1:23">
      <c r="A111" s="539" t="s">
        <v>53</v>
      </c>
      <c r="B111" s="539" t="s">
        <v>1633</v>
      </c>
      <c r="C111" s="1" t="s">
        <v>1634</v>
      </c>
      <c r="D111" s="449">
        <v>131216</v>
      </c>
      <c r="E111">
        <v>0</v>
      </c>
      <c r="F111" s="449">
        <v>56848</v>
      </c>
      <c r="G111">
        <v>0</v>
      </c>
      <c r="H111">
        <v>0</v>
      </c>
      <c r="I111">
        <v>0</v>
      </c>
      <c r="J111">
        <v>0</v>
      </c>
      <c r="K111">
        <v>0</v>
      </c>
      <c r="L111" s="449">
        <v>188064</v>
      </c>
      <c r="N111" s="20">
        <v>12015</v>
      </c>
      <c r="O111" s="21">
        <v>1</v>
      </c>
      <c r="P111" s="22">
        <f t="shared" si="17"/>
        <v>3.6541532066081914</v>
      </c>
      <c r="Q111" s="23">
        <f t="shared" si="10"/>
        <v>102320</v>
      </c>
      <c r="R111" s="23">
        <f t="shared" si="11"/>
        <v>0</v>
      </c>
      <c r="S111" s="23">
        <f t="shared" si="12"/>
        <v>16848</v>
      </c>
      <c r="T111" s="23">
        <f t="shared" si="13"/>
        <v>11152</v>
      </c>
      <c r="U111" s="24">
        <f t="shared" si="14"/>
        <v>130320</v>
      </c>
      <c r="V111" s="25">
        <f t="shared" si="15"/>
        <v>476209.24588517949</v>
      </c>
      <c r="W111" s="25">
        <f t="shared" si="16"/>
        <v>0</v>
      </c>
    </row>
    <row r="112" spans="1:23">
      <c r="A112" s="539" t="s">
        <v>53</v>
      </c>
      <c r="B112" s="539" t="s">
        <v>1635</v>
      </c>
      <c r="C112" s="1" t="s">
        <v>1636</v>
      </c>
      <c r="D112" s="449">
        <v>16176</v>
      </c>
      <c r="E112">
        <v>0</v>
      </c>
      <c r="F112">
        <v>0</v>
      </c>
      <c r="G112">
        <v>0</v>
      </c>
      <c r="H112">
        <v>0</v>
      </c>
      <c r="I112">
        <v>0</v>
      </c>
      <c r="J112">
        <v>528</v>
      </c>
      <c r="K112">
        <v>0</v>
      </c>
      <c r="L112" s="449">
        <v>16704</v>
      </c>
      <c r="N112" s="20">
        <v>12015</v>
      </c>
      <c r="O112" s="21">
        <v>2</v>
      </c>
      <c r="P112" s="22">
        <f t="shared" si="17"/>
        <v>3.8378796466654825</v>
      </c>
      <c r="Q112" s="23">
        <f t="shared" si="10"/>
        <v>36192</v>
      </c>
      <c r="R112" s="23">
        <f t="shared" si="11"/>
        <v>0</v>
      </c>
      <c r="S112" s="23">
        <f t="shared" si="12"/>
        <v>168032</v>
      </c>
      <c r="T112" s="23">
        <f t="shared" si="13"/>
        <v>14040</v>
      </c>
      <c r="U112" s="24">
        <f t="shared" si="14"/>
        <v>218264</v>
      </c>
      <c r="V112" s="25">
        <f t="shared" si="15"/>
        <v>837670.96319979487</v>
      </c>
      <c r="W112" s="25">
        <f t="shared" si="16"/>
        <v>0</v>
      </c>
    </row>
    <row r="113" spans="1:23">
      <c r="A113" s="539" t="s">
        <v>53</v>
      </c>
      <c r="B113" s="539" t="s">
        <v>1637</v>
      </c>
      <c r="C113" s="1" t="s">
        <v>1638</v>
      </c>
      <c r="D113">
        <v>0</v>
      </c>
      <c r="E113">
        <v>0</v>
      </c>
      <c r="F113">
        <v>0</v>
      </c>
      <c r="G113">
        <v>0</v>
      </c>
      <c r="H113">
        <v>0</v>
      </c>
      <c r="I113" s="449">
        <v>114208</v>
      </c>
      <c r="J113">
        <v>0</v>
      </c>
      <c r="K113" s="449">
        <v>14572</v>
      </c>
      <c r="L113" s="449">
        <v>128780</v>
      </c>
      <c r="N113" s="20">
        <v>12015</v>
      </c>
      <c r="O113" s="21">
        <v>3</v>
      </c>
      <c r="P113" s="22">
        <f t="shared" si="17"/>
        <v>3.4083433041107498</v>
      </c>
      <c r="Q113" s="23">
        <f t="shared" si="10"/>
        <v>1705088</v>
      </c>
      <c r="R113" s="23">
        <f t="shared" si="11"/>
        <v>0</v>
      </c>
      <c r="S113" s="23">
        <f t="shared" si="12"/>
        <v>62016</v>
      </c>
      <c r="T113" s="23">
        <f t="shared" si="13"/>
        <v>22864</v>
      </c>
      <c r="U113" s="24">
        <f t="shared" si="14"/>
        <v>1789968</v>
      </c>
      <c r="V113" s="25">
        <f t="shared" si="15"/>
        <v>6100825.447372511</v>
      </c>
      <c r="W113" s="25">
        <f t="shared" si="16"/>
        <v>0</v>
      </c>
    </row>
    <row r="114" spans="1:23">
      <c r="A114" s="539" t="s">
        <v>53</v>
      </c>
      <c r="B114" s="539" t="s">
        <v>1639</v>
      </c>
      <c r="C114" s="1" t="s">
        <v>1640</v>
      </c>
      <c r="D114">
        <v>0</v>
      </c>
      <c r="E114">
        <v>0</v>
      </c>
      <c r="F114">
        <v>0</v>
      </c>
      <c r="G114">
        <v>0</v>
      </c>
      <c r="H114">
        <v>0</v>
      </c>
      <c r="I114">
        <v>0</v>
      </c>
      <c r="J114">
        <v>0</v>
      </c>
      <c r="K114">
        <v>0</v>
      </c>
      <c r="L114">
        <v>0</v>
      </c>
      <c r="N114" s="20">
        <v>12015</v>
      </c>
      <c r="O114" s="21">
        <v>4</v>
      </c>
      <c r="P114" s="22">
        <f t="shared" si="17"/>
        <v>3.1726845821455858</v>
      </c>
      <c r="Q114" s="23">
        <f t="shared" si="10"/>
        <v>390880</v>
      </c>
      <c r="R114" s="23">
        <f t="shared" si="11"/>
        <v>0</v>
      </c>
      <c r="S114" s="23">
        <f t="shared" si="12"/>
        <v>491216</v>
      </c>
      <c r="T114" s="23">
        <f t="shared" si="13"/>
        <v>114013</v>
      </c>
      <c r="U114" s="24">
        <f t="shared" si="14"/>
        <v>996109</v>
      </c>
      <c r="V114" s="25">
        <f t="shared" si="15"/>
        <v>3160339.6664364575</v>
      </c>
      <c r="W114" s="25">
        <f t="shared" si="16"/>
        <v>0</v>
      </c>
    </row>
    <row r="115" spans="1:23">
      <c r="A115" s="539" t="s">
        <v>53</v>
      </c>
      <c r="B115" s="539" t="s">
        <v>1641</v>
      </c>
      <c r="C115" s="1" t="s">
        <v>1642</v>
      </c>
      <c r="D115" s="449">
        <v>5328</v>
      </c>
      <c r="E115">
        <v>0</v>
      </c>
      <c r="F115">
        <v>0</v>
      </c>
      <c r="G115">
        <v>0</v>
      </c>
      <c r="H115">
        <v>0</v>
      </c>
      <c r="I115" s="449">
        <v>105760</v>
      </c>
      <c r="J115">
        <v>0</v>
      </c>
      <c r="K115" s="449">
        <v>55430</v>
      </c>
      <c r="L115" s="449">
        <v>166518</v>
      </c>
      <c r="N115" s="20">
        <v>12015</v>
      </c>
      <c r="O115" s="21">
        <v>5</v>
      </c>
      <c r="P115" s="22">
        <f t="shared" si="17"/>
        <v>8.4268382369809416</v>
      </c>
      <c r="Q115" s="23">
        <f t="shared" si="10"/>
        <v>0</v>
      </c>
      <c r="R115" s="23">
        <f t="shared" si="11"/>
        <v>0</v>
      </c>
      <c r="S115" s="23">
        <f t="shared" si="12"/>
        <v>0</v>
      </c>
      <c r="T115" s="23">
        <f t="shared" si="13"/>
        <v>1016</v>
      </c>
      <c r="U115" s="24">
        <f t="shared" si="14"/>
        <v>1016</v>
      </c>
      <c r="V115" s="25">
        <f t="shared" si="15"/>
        <v>8561.6676487726363</v>
      </c>
      <c r="W115" s="25">
        <f t="shared" si="16"/>
        <v>0</v>
      </c>
    </row>
    <row r="116" spans="1:23">
      <c r="A116" s="539" t="s">
        <v>53</v>
      </c>
      <c r="B116" s="539" t="s">
        <v>1643</v>
      </c>
      <c r="C116" s="1" t="s">
        <v>1644</v>
      </c>
      <c r="D116">
        <v>0</v>
      </c>
      <c r="E116">
        <v>0</v>
      </c>
      <c r="F116">
        <v>0</v>
      </c>
      <c r="G116">
        <v>0</v>
      </c>
      <c r="H116">
        <v>0</v>
      </c>
      <c r="I116" s="449">
        <v>14256</v>
      </c>
      <c r="J116">
        <v>0</v>
      </c>
      <c r="K116">
        <v>0</v>
      </c>
      <c r="L116" s="449">
        <v>14256</v>
      </c>
      <c r="N116" s="20">
        <v>12015</v>
      </c>
      <c r="O116" s="21">
        <v>6</v>
      </c>
      <c r="P116" s="22">
        <f t="shared" si="17"/>
        <v>3.0058195780826638</v>
      </c>
      <c r="Q116" s="23">
        <f t="shared" si="10"/>
        <v>356784</v>
      </c>
      <c r="R116" s="23">
        <f t="shared" si="11"/>
        <v>0</v>
      </c>
      <c r="S116" s="23">
        <f t="shared" si="12"/>
        <v>361008</v>
      </c>
      <c r="T116" s="23">
        <f t="shared" si="13"/>
        <v>11804</v>
      </c>
      <c r="U116" s="24">
        <f t="shared" si="14"/>
        <v>729596</v>
      </c>
      <c r="V116" s="25">
        <f t="shared" si="15"/>
        <v>2193033.9408907993</v>
      </c>
      <c r="W116" s="25">
        <f t="shared" si="16"/>
        <v>0</v>
      </c>
    </row>
    <row r="117" spans="1:23">
      <c r="A117" s="539" t="s">
        <v>53</v>
      </c>
      <c r="B117" s="539" t="s">
        <v>1645</v>
      </c>
      <c r="C117" s="1" t="s">
        <v>1646</v>
      </c>
      <c r="D117">
        <v>0</v>
      </c>
      <c r="E117">
        <v>0</v>
      </c>
      <c r="F117">
        <v>0</v>
      </c>
      <c r="G117">
        <v>0</v>
      </c>
      <c r="H117">
        <v>0</v>
      </c>
      <c r="I117" s="449">
        <v>48320</v>
      </c>
      <c r="J117">
        <v>0</v>
      </c>
      <c r="K117">
        <v>0</v>
      </c>
      <c r="L117" s="449">
        <v>48320</v>
      </c>
      <c r="N117" s="20">
        <v>12015</v>
      </c>
      <c r="O117" s="21">
        <v>7</v>
      </c>
      <c r="P117" s="22">
        <f t="shared" si="17"/>
        <v>3.8714814806912399</v>
      </c>
      <c r="Q117" s="23">
        <f t="shared" si="10"/>
        <v>379168</v>
      </c>
      <c r="R117" s="23">
        <f t="shared" si="11"/>
        <v>0</v>
      </c>
      <c r="S117" s="23">
        <f t="shared" si="12"/>
        <v>312928</v>
      </c>
      <c r="T117" s="23">
        <f t="shared" si="13"/>
        <v>32106</v>
      </c>
      <c r="U117" s="24">
        <f t="shared" si="14"/>
        <v>724202</v>
      </c>
      <c r="V117" s="25">
        <f t="shared" si="15"/>
        <v>2803734.6312795575</v>
      </c>
      <c r="W117" s="25">
        <f t="shared" si="16"/>
        <v>0</v>
      </c>
    </row>
    <row r="118" spans="1:23">
      <c r="A118" s="539" t="s">
        <v>53</v>
      </c>
      <c r="B118" s="539" t="s">
        <v>1647</v>
      </c>
      <c r="C118" s="1" t="s">
        <v>1648</v>
      </c>
      <c r="D118">
        <v>0</v>
      </c>
      <c r="E118" s="449">
        <v>57328</v>
      </c>
      <c r="F118">
        <v>0</v>
      </c>
      <c r="G118" s="449">
        <v>25936</v>
      </c>
      <c r="H118">
        <v>0</v>
      </c>
      <c r="I118" s="449">
        <v>4272</v>
      </c>
      <c r="J118">
        <v>0</v>
      </c>
      <c r="K118">
        <v>0</v>
      </c>
      <c r="L118" s="449">
        <v>87536</v>
      </c>
      <c r="N118" s="20">
        <v>12015</v>
      </c>
      <c r="O118" s="21">
        <v>8</v>
      </c>
      <c r="P118" s="22">
        <f t="shared" si="17"/>
        <v>4.4579339449391542</v>
      </c>
      <c r="Q118" s="23">
        <f t="shared" si="10"/>
        <v>0</v>
      </c>
      <c r="R118" s="23">
        <f t="shared" si="11"/>
        <v>0</v>
      </c>
      <c r="S118" s="23">
        <f t="shared" si="12"/>
        <v>38880</v>
      </c>
      <c r="T118" s="23">
        <f t="shared" si="13"/>
        <v>16236</v>
      </c>
      <c r="U118" s="24">
        <f t="shared" si="14"/>
        <v>55116</v>
      </c>
      <c r="V118" s="25">
        <f t="shared" si="15"/>
        <v>245703.48730926643</v>
      </c>
      <c r="W118" s="25">
        <f t="shared" si="16"/>
        <v>0</v>
      </c>
    </row>
    <row r="119" spans="1:23">
      <c r="A119" s="539" t="s">
        <v>53</v>
      </c>
      <c r="B119" s="539" t="s">
        <v>1649</v>
      </c>
      <c r="C119" s="1" t="s">
        <v>1650</v>
      </c>
      <c r="D119">
        <v>0</v>
      </c>
      <c r="E119">
        <v>0</v>
      </c>
      <c r="F119">
        <v>0</v>
      </c>
      <c r="G119">
        <v>0</v>
      </c>
      <c r="H119" s="449">
        <v>11392</v>
      </c>
      <c r="I119">
        <v>0</v>
      </c>
      <c r="J119">
        <v>0</v>
      </c>
      <c r="K119">
        <v>0</v>
      </c>
      <c r="L119" s="449">
        <v>11392</v>
      </c>
      <c r="N119" s="20">
        <v>12015</v>
      </c>
      <c r="O119" s="21">
        <v>9</v>
      </c>
      <c r="P119" s="22">
        <f t="shared" si="17"/>
        <v>3.9211029892346732</v>
      </c>
      <c r="Q119" s="23">
        <f t="shared" si="10"/>
        <v>54768</v>
      </c>
      <c r="R119" s="23">
        <f t="shared" si="11"/>
        <v>0</v>
      </c>
      <c r="S119" s="23">
        <f t="shared" si="12"/>
        <v>93168</v>
      </c>
      <c r="T119" s="23">
        <f t="shared" si="13"/>
        <v>22530</v>
      </c>
      <c r="U119" s="24">
        <f t="shared" si="14"/>
        <v>170466</v>
      </c>
      <c r="V119" s="25">
        <f t="shared" si="15"/>
        <v>668414.74216287781</v>
      </c>
      <c r="W119" s="25">
        <f t="shared" si="16"/>
        <v>0</v>
      </c>
    </row>
    <row r="120" spans="1:23">
      <c r="A120" s="539" t="s">
        <v>53</v>
      </c>
      <c r="B120" s="539" t="s">
        <v>1651</v>
      </c>
      <c r="C120" s="1" t="s">
        <v>1652</v>
      </c>
      <c r="D120">
        <v>0</v>
      </c>
      <c r="E120">
        <v>0</v>
      </c>
      <c r="F120">
        <v>0</v>
      </c>
      <c r="G120">
        <v>0</v>
      </c>
      <c r="H120" s="449">
        <v>14928</v>
      </c>
      <c r="I120">
        <v>0</v>
      </c>
      <c r="J120" s="449">
        <v>12439</v>
      </c>
      <c r="K120">
        <v>0</v>
      </c>
      <c r="L120" s="449">
        <v>27367</v>
      </c>
      <c r="N120" s="20">
        <v>12015</v>
      </c>
      <c r="O120" s="21">
        <v>10</v>
      </c>
      <c r="P120" s="22">
        <f t="shared" si="17"/>
        <v>5.1680731319109743</v>
      </c>
      <c r="Q120" s="23">
        <f t="shared" si="10"/>
        <v>29600</v>
      </c>
      <c r="R120" s="23">
        <f t="shared" si="11"/>
        <v>0</v>
      </c>
      <c r="S120" s="23">
        <f t="shared" si="12"/>
        <v>3120</v>
      </c>
      <c r="T120" s="23">
        <f t="shared" si="13"/>
        <v>48</v>
      </c>
      <c r="U120" s="24">
        <f t="shared" si="14"/>
        <v>32768</v>
      </c>
      <c r="V120" s="25">
        <f t="shared" si="15"/>
        <v>169347.42038645881</v>
      </c>
      <c r="W120" s="25">
        <f t="shared" si="16"/>
        <v>0</v>
      </c>
    </row>
    <row r="121" spans="1:23">
      <c r="A121" s="539" t="s">
        <v>53</v>
      </c>
      <c r="B121" s="539" t="s">
        <v>1653</v>
      </c>
      <c r="C121" s="1" t="s">
        <v>1654</v>
      </c>
      <c r="D121">
        <v>0</v>
      </c>
      <c r="E121">
        <v>0</v>
      </c>
      <c r="F121">
        <v>0</v>
      </c>
      <c r="G121">
        <v>0</v>
      </c>
      <c r="H121" s="449">
        <v>1600</v>
      </c>
      <c r="I121">
        <v>0</v>
      </c>
      <c r="J121">
        <v>0</v>
      </c>
      <c r="K121">
        <v>0</v>
      </c>
      <c r="L121" s="449">
        <v>1600</v>
      </c>
      <c r="N121" s="20">
        <v>12015</v>
      </c>
      <c r="O121" s="21">
        <v>11</v>
      </c>
      <c r="P121" s="22">
        <f t="shared" si="17"/>
        <v>4.0960903250696923</v>
      </c>
      <c r="Q121" s="23">
        <f t="shared" si="10"/>
        <v>30864</v>
      </c>
      <c r="R121" s="23">
        <f t="shared" si="11"/>
        <v>0</v>
      </c>
      <c r="S121" s="23">
        <f t="shared" si="12"/>
        <v>289248</v>
      </c>
      <c r="T121" s="23">
        <f t="shared" si="13"/>
        <v>205240</v>
      </c>
      <c r="U121" s="24">
        <f t="shared" si="14"/>
        <v>525352</v>
      </c>
      <c r="V121" s="25">
        <f t="shared" si="15"/>
        <v>2151889.2444560132</v>
      </c>
      <c r="W121" s="25">
        <f t="shared" si="16"/>
        <v>0</v>
      </c>
    </row>
    <row r="122" spans="1:23">
      <c r="A122" s="539" t="s">
        <v>53</v>
      </c>
      <c r="B122" s="539" t="s">
        <v>1655</v>
      </c>
      <c r="C122" s="1" t="s">
        <v>1656</v>
      </c>
      <c r="D122" s="449">
        <v>33728</v>
      </c>
      <c r="E122">
        <v>48</v>
      </c>
      <c r="F122">
        <v>0</v>
      </c>
      <c r="G122">
        <v>0</v>
      </c>
      <c r="H122">
        <v>0</v>
      </c>
      <c r="I122">
        <v>0</v>
      </c>
      <c r="J122">
        <v>0</v>
      </c>
      <c r="K122">
        <v>0</v>
      </c>
      <c r="L122" s="449">
        <v>33776</v>
      </c>
      <c r="N122" s="20">
        <v>12015</v>
      </c>
      <c r="O122" s="21">
        <v>12</v>
      </c>
      <c r="P122" s="22">
        <f t="shared" si="17"/>
        <v>3.6748359098204313</v>
      </c>
      <c r="Q122" s="23">
        <f t="shared" si="10"/>
        <v>1544832</v>
      </c>
      <c r="R122" s="23">
        <f t="shared" si="11"/>
        <v>136692</v>
      </c>
      <c r="S122" s="23">
        <f t="shared" si="12"/>
        <v>16352</v>
      </c>
      <c r="T122" s="23">
        <f t="shared" si="13"/>
        <v>3120</v>
      </c>
      <c r="U122" s="24">
        <f t="shared" si="14"/>
        <v>1700996</v>
      </c>
      <c r="V122" s="25">
        <f t="shared" si="15"/>
        <v>6250881.1832609139</v>
      </c>
      <c r="W122" s="25">
        <f t="shared" si="16"/>
        <v>552552.73720369185</v>
      </c>
    </row>
    <row r="123" spans="1:23">
      <c r="A123" s="539" t="s">
        <v>53</v>
      </c>
      <c r="B123" s="539" t="s">
        <v>1657</v>
      </c>
      <c r="C123" s="1" t="s">
        <v>1658</v>
      </c>
      <c r="D123" s="449">
        <v>26592</v>
      </c>
      <c r="E123">
        <v>0</v>
      </c>
      <c r="F123">
        <v>0</v>
      </c>
      <c r="G123">
        <v>0</v>
      </c>
      <c r="H123" s="449">
        <v>9264</v>
      </c>
      <c r="I123">
        <v>0</v>
      </c>
      <c r="J123" s="449">
        <v>38732</v>
      </c>
      <c r="K123">
        <v>0</v>
      </c>
      <c r="L123" s="449">
        <v>74588</v>
      </c>
      <c r="N123" s="20">
        <v>12015</v>
      </c>
      <c r="O123" s="21">
        <v>13</v>
      </c>
      <c r="P123" s="22">
        <f t="shared" si="17"/>
        <v>3.3330151458819097</v>
      </c>
      <c r="Q123" s="23">
        <f t="shared" si="10"/>
        <v>512560</v>
      </c>
      <c r="R123" s="23">
        <f t="shared" si="11"/>
        <v>0</v>
      </c>
      <c r="S123" s="23">
        <f t="shared" si="12"/>
        <v>31568</v>
      </c>
      <c r="T123" s="23">
        <f t="shared" si="13"/>
        <v>7800</v>
      </c>
      <c r="U123" s="24">
        <f t="shared" si="14"/>
        <v>551928</v>
      </c>
      <c r="V123" s="25">
        <f t="shared" si="15"/>
        <v>1839584.3834363106</v>
      </c>
      <c r="W123" s="25">
        <f t="shared" si="16"/>
        <v>0</v>
      </c>
    </row>
    <row r="124" spans="1:23">
      <c r="A124" s="539" t="s">
        <v>53</v>
      </c>
      <c r="B124" s="539" t="s">
        <v>1659</v>
      </c>
      <c r="C124" s="1" t="s">
        <v>1660</v>
      </c>
      <c r="D124" s="449">
        <v>263712</v>
      </c>
      <c r="E124">
        <v>0</v>
      </c>
      <c r="F124">
        <v>0</v>
      </c>
      <c r="G124">
        <v>0</v>
      </c>
      <c r="H124">
        <v>0</v>
      </c>
      <c r="I124">
        <v>0</v>
      </c>
      <c r="J124">
        <v>0</v>
      </c>
      <c r="K124">
        <v>0</v>
      </c>
      <c r="L124" s="449">
        <v>263712</v>
      </c>
      <c r="N124" s="20">
        <v>12015</v>
      </c>
      <c r="O124" s="21">
        <v>14</v>
      </c>
      <c r="P124" s="22">
        <f t="shared" si="17"/>
        <v>5.2111367875249366</v>
      </c>
      <c r="Q124" s="23">
        <f t="shared" si="10"/>
        <v>42272</v>
      </c>
      <c r="R124" s="23">
        <f t="shared" si="11"/>
        <v>0</v>
      </c>
      <c r="S124" s="23">
        <f t="shared" si="12"/>
        <v>470704</v>
      </c>
      <c r="T124" s="23">
        <f t="shared" si="13"/>
        <v>20364</v>
      </c>
      <c r="U124" s="24">
        <f t="shared" si="14"/>
        <v>533340</v>
      </c>
      <c r="V124" s="25">
        <f t="shared" si="15"/>
        <v>2779307.6942585497</v>
      </c>
      <c r="W124" s="25">
        <f t="shared" si="16"/>
        <v>0</v>
      </c>
    </row>
    <row r="125" spans="1:23">
      <c r="A125" s="539" t="s">
        <v>53</v>
      </c>
      <c r="B125" s="539" t="s">
        <v>1661</v>
      </c>
      <c r="C125" s="1" t="s">
        <v>1662</v>
      </c>
      <c r="D125" s="449">
        <v>69048</v>
      </c>
      <c r="E125">
        <v>0</v>
      </c>
      <c r="F125">
        <v>0</v>
      </c>
      <c r="G125">
        <v>0</v>
      </c>
      <c r="H125" s="449">
        <v>6352</v>
      </c>
      <c r="I125">
        <v>0</v>
      </c>
      <c r="J125">
        <v>0</v>
      </c>
      <c r="K125">
        <v>0</v>
      </c>
      <c r="L125" s="449">
        <v>75400</v>
      </c>
      <c r="N125" s="20">
        <v>12015</v>
      </c>
      <c r="O125" s="21">
        <v>15</v>
      </c>
      <c r="P125" s="22">
        <f t="shared" si="17"/>
        <v>7.5192831089887324</v>
      </c>
      <c r="Q125" s="23">
        <f t="shared" si="10"/>
        <v>0</v>
      </c>
      <c r="R125" s="23">
        <f t="shared" si="11"/>
        <v>0</v>
      </c>
      <c r="S125" s="23">
        <f t="shared" si="12"/>
        <v>35168</v>
      </c>
      <c r="T125" s="23">
        <f t="shared" si="13"/>
        <v>0</v>
      </c>
      <c r="U125" s="24">
        <f t="shared" si="14"/>
        <v>35168</v>
      </c>
      <c r="V125" s="25">
        <f t="shared" si="15"/>
        <v>264438.14837691572</v>
      </c>
      <c r="W125" s="25">
        <f t="shared" si="16"/>
        <v>0</v>
      </c>
    </row>
    <row r="126" spans="1:23">
      <c r="A126" s="539" t="s">
        <v>53</v>
      </c>
      <c r="B126" s="539" t="s">
        <v>1663</v>
      </c>
      <c r="C126" s="1" t="s">
        <v>1664</v>
      </c>
      <c r="D126">
        <v>0</v>
      </c>
      <c r="E126">
        <v>0</v>
      </c>
      <c r="F126">
        <v>0</v>
      </c>
      <c r="G126">
        <v>0</v>
      </c>
      <c r="H126">
        <v>0</v>
      </c>
      <c r="I126">
        <v>0</v>
      </c>
      <c r="J126">
        <v>0</v>
      </c>
      <c r="K126">
        <v>0</v>
      </c>
      <c r="L126">
        <v>0</v>
      </c>
      <c r="N126" s="20">
        <v>12015</v>
      </c>
      <c r="O126" s="21">
        <v>16</v>
      </c>
      <c r="P126" s="22">
        <f t="shared" si="17"/>
        <v>4.5338911157933826</v>
      </c>
      <c r="Q126" s="23">
        <f t="shared" si="10"/>
        <v>16704</v>
      </c>
      <c r="R126" s="23">
        <f t="shared" si="11"/>
        <v>0</v>
      </c>
      <c r="S126" s="23">
        <f t="shared" si="12"/>
        <v>530208</v>
      </c>
      <c r="T126" s="23">
        <f t="shared" si="13"/>
        <v>94793</v>
      </c>
      <c r="U126" s="24">
        <f t="shared" si="14"/>
        <v>641705</v>
      </c>
      <c r="V126" s="25">
        <f t="shared" si="15"/>
        <v>2909420.5984601923</v>
      </c>
      <c r="W126" s="25">
        <f t="shared" si="16"/>
        <v>0</v>
      </c>
    </row>
    <row r="127" spans="1:23">
      <c r="A127" s="539" t="s">
        <v>53</v>
      </c>
      <c r="B127" s="539" t="s">
        <v>1665</v>
      </c>
      <c r="C127" s="1" t="s">
        <v>1666</v>
      </c>
      <c r="D127" s="449">
        <v>611272</v>
      </c>
      <c r="E127" s="449">
        <v>281008</v>
      </c>
      <c r="F127" s="449">
        <v>56848</v>
      </c>
      <c r="G127" s="449">
        <v>25936</v>
      </c>
      <c r="H127" s="449">
        <v>169376</v>
      </c>
      <c r="I127" s="449">
        <v>354192</v>
      </c>
      <c r="J127" s="449">
        <v>51809</v>
      </c>
      <c r="K127" s="449">
        <v>71106</v>
      </c>
      <c r="L127" s="449">
        <v>1621547</v>
      </c>
      <c r="N127" s="20">
        <v>12015</v>
      </c>
      <c r="O127" s="21">
        <v>17</v>
      </c>
      <c r="P127" s="22">
        <f t="shared" si="17"/>
        <v>6.0316486731873162</v>
      </c>
      <c r="Q127" s="23">
        <f t="shared" si="10"/>
        <v>0</v>
      </c>
      <c r="R127" s="23">
        <f t="shared" si="11"/>
        <v>0</v>
      </c>
      <c r="S127" s="23">
        <f t="shared" si="12"/>
        <v>0</v>
      </c>
      <c r="T127" s="23">
        <f t="shared" si="13"/>
        <v>0</v>
      </c>
      <c r="U127" s="24">
        <f t="shared" si="14"/>
        <v>0</v>
      </c>
      <c r="V127" s="25">
        <f t="shared" si="15"/>
        <v>0</v>
      </c>
      <c r="W127" s="25">
        <f t="shared" si="16"/>
        <v>0</v>
      </c>
    </row>
    <row r="128" spans="1:23">
      <c r="A128" s="503"/>
      <c r="B128" s="503"/>
      <c r="N128" s="20">
        <v>12015</v>
      </c>
      <c r="O128" s="21">
        <v>18</v>
      </c>
      <c r="P128" s="22">
        <f t="shared" si="17"/>
        <v>4.9772911053490789</v>
      </c>
      <c r="Q128" s="23">
        <f t="shared" si="10"/>
        <v>0</v>
      </c>
      <c r="R128" s="23">
        <f t="shared" si="11"/>
        <v>0</v>
      </c>
      <c r="S128" s="23">
        <f t="shared" si="12"/>
        <v>98560</v>
      </c>
      <c r="T128" s="23">
        <f t="shared" si="13"/>
        <v>3504</v>
      </c>
      <c r="U128" s="24">
        <f t="shared" si="14"/>
        <v>102064</v>
      </c>
      <c r="V128" s="25">
        <f t="shared" si="15"/>
        <v>508002.23937634839</v>
      </c>
      <c r="W128" s="25">
        <f t="shared" si="16"/>
        <v>0</v>
      </c>
    </row>
    <row r="129" spans="1:23">
      <c r="A129" s="503"/>
      <c r="B129" s="503"/>
      <c r="N129" s="20">
        <v>12015</v>
      </c>
      <c r="O129" s="21">
        <v>19</v>
      </c>
      <c r="P129" s="22">
        <f t="shared" si="17"/>
        <v>3.4255627120306693</v>
      </c>
      <c r="Q129" s="23">
        <f t="shared" si="10"/>
        <v>1043120</v>
      </c>
      <c r="R129" s="23">
        <f t="shared" si="11"/>
        <v>365600</v>
      </c>
      <c r="S129" s="23">
        <f t="shared" si="12"/>
        <v>0</v>
      </c>
      <c r="T129" s="23">
        <f t="shared" si="13"/>
        <v>1000</v>
      </c>
      <c r="U129" s="24">
        <f t="shared" si="14"/>
        <v>1409720</v>
      </c>
      <c r="V129" s="25">
        <f t="shared" si="15"/>
        <v>4829084.2664038753</v>
      </c>
      <c r="W129" s="25">
        <f t="shared" si="16"/>
        <v>1377624.3002702543</v>
      </c>
    </row>
    <row r="130" spans="1:23">
      <c r="A130" s="539" t="s">
        <v>1679</v>
      </c>
      <c r="B130" s="503"/>
      <c r="N130" s="20">
        <v>12015</v>
      </c>
      <c r="O130" s="21">
        <v>20</v>
      </c>
      <c r="P130" s="22">
        <f t="shared" si="17"/>
        <v>4.0878123452263502</v>
      </c>
      <c r="Q130" s="23">
        <f t="shared" si="10"/>
        <v>0</v>
      </c>
      <c r="R130" s="23">
        <f t="shared" si="11"/>
        <v>0</v>
      </c>
      <c r="S130" s="23">
        <f t="shared" si="12"/>
        <v>167968</v>
      </c>
      <c r="T130" s="23">
        <f t="shared" si="13"/>
        <v>4360</v>
      </c>
      <c r="U130" s="24">
        <f t="shared" si="14"/>
        <v>172328</v>
      </c>
      <c r="V130" s="25">
        <f t="shared" si="15"/>
        <v>704444.52582816652</v>
      </c>
      <c r="W130" s="25">
        <f t="shared" si="16"/>
        <v>0</v>
      </c>
    </row>
    <row r="131" spans="1:23">
      <c r="A131" s="539" t="s">
        <v>1596</v>
      </c>
      <c r="B131" s="539" t="s">
        <v>173</v>
      </c>
      <c r="C131" s="1" t="s">
        <v>1668</v>
      </c>
      <c r="D131" t="s">
        <v>1669</v>
      </c>
      <c r="E131" t="s">
        <v>1670</v>
      </c>
      <c r="F131" t="s">
        <v>1671</v>
      </c>
      <c r="G131" t="s">
        <v>1672</v>
      </c>
      <c r="H131" t="s">
        <v>1673</v>
      </c>
      <c r="I131" t="s">
        <v>1674</v>
      </c>
      <c r="J131" t="s">
        <v>1675</v>
      </c>
      <c r="K131" t="s">
        <v>1676</v>
      </c>
      <c r="L131" t="s">
        <v>44</v>
      </c>
      <c r="N131" s="20">
        <v>12015</v>
      </c>
      <c r="O131" s="21">
        <v>21</v>
      </c>
      <c r="P131" s="22">
        <f t="shared" si="17"/>
        <v>4.2128820567044682</v>
      </c>
      <c r="Q131" s="23">
        <f t="shared" si="10"/>
        <v>0</v>
      </c>
      <c r="R131" s="23">
        <f t="shared" si="11"/>
        <v>0</v>
      </c>
      <c r="S131" s="23">
        <f t="shared" si="12"/>
        <v>1344</v>
      </c>
      <c r="T131" s="23">
        <f t="shared" si="13"/>
        <v>35392</v>
      </c>
      <c r="U131" s="24">
        <f t="shared" si="14"/>
        <v>36736</v>
      </c>
      <c r="V131" s="25">
        <f t="shared" si="15"/>
        <v>154764.43523509536</v>
      </c>
      <c r="W131" s="25">
        <f t="shared" si="16"/>
        <v>0</v>
      </c>
    </row>
    <row r="132" spans="1:23">
      <c r="A132" s="539" t="s">
        <v>55</v>
      </c>
      <c r="B132" s="539" t="s">
        <v>1611</v>
      </c>
      <c r="C132" s="1" t="s">
        <v>1612</v>
      </c>
      <c r="D132" s="449">
        <v>102320</v>
      </c>
      <c r="E132">
        <v>0</v>
      </c>
      <c r="F132">
        <v>0</v>
      </c>
      <c r="G132">
        <v>0</v>
      </c>
      <c r="H132" s="449">
        <v>16848</v>
      </c>
      <c r="I132">
        <v>0</v>
      </c>
      <c r="J132" s="449">
        <v>11152</v>
      </c>
      <c r="K132">
        <v>0</v>
      </c>
      <c r="L132" s="449">
        <v>130320</v>
      </c>
      <c r="N132" s="20">
        <v>12015</v>
      </c>
      <c r="O132" s="21">
        <v>22</v>
      </c>
      <c r="P132" s="22">
        <f t="shared" si="17"/>
        <v>5.1226793529265615</v>
      </c>
      <c r="Q132" s="23">
        <f t="shared" ref="Q132:Q195" si="18">SUMIFS(D:D,$A:$A,$N132,$B:$B,$O132)+SUMIFS(E:E,$A:$A,$N132,$B:$B,$O132)</f>
        <v>0</v>
      </c>
      <c r="R132" s="23">
        <f t="shared" ref="R132:R195" si="19">SUMIFS(F:F,$A:$A,$N132,$B:$B,$O132)+SUMIFS(G:G,$A:$A,$N132,$B:$B,$O132)</f>
        <v>0</v>
      </c>
      <c r="S132" s="23">
        <f t="shared" ref="S132:S195" si="20">SUMIFS(H:H,$A:$A,$N132,$B:$B,$O132)+SUMIFS(I:I,$A:$A,$N132,$B:$B,$O132)</f>
        <v>32640</v>
      </c>
      <c r="T132" s="23">
        <f t="shared" ref="T132:T195" si="21">SUMIFS(J:J,$A:$A,$N132,$B:$B,$O132)+SUMIFS(K:K,$A:$A,$N132,$B:$B,$O132)</f>
        <v>20520</v>
      </c>
      <c r="U132" s="24">
        <f t="shared" ref="U132:U195" si="22">SUM(Q132:T132)</f>
        <v>53160</v>
      </c>
      <c r="V132" s="25">
        <f t="shared" ref="V132:V195" si="23">U132*P132</f>
        <v>272321.63440157601</v>
      </c>
      <c r="W132" s="25">
        <f t="shared" ref="W132:W195" si="24">(R132*1.1)*P132</f>
        <v>0</v>
      </c>
    </row>
    <row r="133" spans="1:23">
      <c r="A133" s="539" t="s">
        <v>55</v>
      </c>
      <c r="B133" s="539" t="s">
        <v>1613</v>
      </c>
      <c r="C133" s="1" t="s">
        <v>1614</v>
      </c>
      <c r="D133" s="449">
        <v>36192</v>
      </c>
      <c r="E133">
        <v>0</v>
      </c>
      <c r="F133">
        <v>0</v>
      </c>
      <c r="G133">
        <v>0</v>
      </c>
      <c r="H133" s="449">
        <v>168032</v>
      </c>
      <c r="I133">
        <v>0</v>
      </c>
      <c r="J133" s="449">
        <v>14040</v>
      </c>
      <c r="K133">
        <v>0</v>
      </c>
      <c r="L133" s="449">
        <v>218264</v>
      </c>
      <c r="N133" s="20">
        <v>12015</v>
      </c>
      <c r="O133" s="21">
        <v>23</v>
      </c>
      <c r="P133" s="22">
        <f t="shared" si="17"/>
        <v>4.5024770871355324</v>
      </c>
      <c r="Q133" s="23">
        <f t="shared" si="18"/>
        <v>80400</v>
      </c>
      <c r="R133" s="23">
        <f t="shared" si="19"/>
        <v>0</v>
      </c>
      <c r="S133" s="23">
        <f t="shared" si="20"/>
        <v>8832</v>
      </c>
      <c r="T133" s="23">
        <f t="shared" si="21"/>
        <v>2192</v>
      </c>
      <c r="U133" s="24">
        <f t="shared" si="22"/>
        <v>91424</v>
      </c>
      <c r="V133" s="25">
        <f t="shared" si="23"/>
        <v>411634.4652142789</v>
      </c>
      <c r="W133" s="25">
        <f t="shared" si="24"/>
        <v>0</v>
      </c>
    </row>
    <row r="134" spans="1:23">
      <c r="A134" s="539" t="s">
        <v>55</v>
      </c>
      <c r="B134" s="539" t="s">
        <v>1615</v>
      </c>
      <c r="C134" s="1" t="s">
        <v>1616</v>
      </c>
      <c r="D134">
        <v>0</v>
      </c>
      <c r="E134" s="449">
        <v>1705088</v>
      </c>
      <c r="F134">
        <v>0</v>
      </c>
      <c r="G134">
        <v>0</v>
      </c>
      <c r="H134" s="449">
        <v>62016</v>
      </c>
      <c r="I134">
        <v>0</v>
      </c>
      <c r="J134" s="449">
        <v>22864</v>
      </c>
      <c r="K134">
        <v>0</v>
      </c>
      <c r="L134" s="449">
        <v>1789968</v>
      </c>
      <c r="N134" s="20">
        <v>12015</v>
      </c>
      <c r="O134" s="21">
        <v>24</v>
      </c>
      <c r="P134" s="22">
        <f t="shared" si="17"/>
        <v>3.6391469413856306</v>
      </c>
      <c r="Q134" s="23">
        <f t="shared" si="18"/>
        <v>65696</v>
      </c>
      <c r="R134" s="23">
        <f t="shared" si="19"/>
        <v>0</v>
      </c>
      <c r="S134" s="23">
        <f t="shared" si="20"/>
        <v>90208</v>
      </c>
      <c r="T134" s="23">
        <f t="shared" si="21"/>
        <v>199056</v>
      </c>
      <c r="U134" s="24">
        <f t="shared" si="22"/>
        <v>354960</v>
      </c>
      <c r="V134" s="25">
        <f t="shared" si="23"/>
        <v>1291751.5983142434</v>
      </c>
      <c r="W134" s="25">
        <f t="shared" si="24"/>
        <v>0</v>
      </c>
    </row>
    <row r="135" spans="1:23">
      <c r="A135" s="539" t="s">
        <v>55</v>
      </c>
      <c r="B135" s="539" t="s">
        <v>1617</v>
      </c>
      <c r="C135" s="1" t="s">
        <v>1618</v>
      </c>
      <c r="D135" s="449">
        <v>318624</v>
      </c>
      <c r="E135" s="449">
        <v>72256</v>
      </c>
      <c r="F135">
        <v>0</v>
      </c>
      <c r="G135">
        <v>0</v>
      </c>
      <c r="H135" s="449">
        <v>412720</v>
      </c>
      <c r="I135" s="449">
        <v>78496</v>
      </c>
      <c r="J135" s="449">
        <v>86701</v>
      </c>
      <c r="K135" s="449">
        <v>27312</v>
      </c>
      <c r="L135" s="449">
        <v>996109</v>
      </c>
      <c r="N135" s="20">
        <v>12015</v>
      </c>
      <c r="O135" s="21">
        <v>25</v>
      </c>
      <c r="P135" s="22">
        <f t="shared" si="17"/>
        <v>3.0656727831116628</v>
      </c>
      <c r="Q135" s="23">
        <f t="shared" si="18"/>
        <v>3152016</v>
      </c>
      <c r="R135" s="23">
        <f t="shared" si="19"/>
        <v>0</v>
      </c>
      <c r="S135" s="23">
        <f t="shared" si="20"/>
        <v>52896</v>
      </c>
      <c r="T135" s="23">
        <f t="shared" si="21"/>
        <v>0</v>
      </c>
      <c r="U135" s="24">
        <f t="shared" si="22"/>
        <v>3204912</v>
      </c>
      <c r="V135" s="25">
        <f t="shared" si="23"/>
        <v>9825211.4906679653</v>
      </c>
      <c r="W135" s="25">
        <f t="shared" si="24"/>
        <v>0</v>
      </c>
    </row>
    <row r="136" spans="1:23">
      <c r="A136" s="539" t="s">
        <v>55</v>
      </c>
      <c r="B136" s="539" t="s">
        <v>1619</v>
      </c>
      <c r="C136" s="1" t="s">
        <v>1620</v>
      </c>
      <c r="D136">
        <v>0</v>
      </c>
      <c r="E136">
        <v>0</v>
      </c>
      <c r="F136">
        <v>0</v>
      </c>
      <c r="G136">
        <v>0</v>
      </c>
      <c r="H136">
        <v>0</v>
      </c>
      <c r="I136">
        <v>0</v>
      </c>
      <c r="J136" s="449">
        <v>1016</v>
      </c>
      <c r="K136">
        <v>0</v>
      </c>
      <c r="L136" s="449">
        <v>1016</v>
      </c>
      <c r="N136" s="20">
        <v>12015</v>
      </c>
      <c r="O136" s="21">
        <v>26</v>
      </c>
      <c r="P136" s="22">
        <f t="shared" si="17"/>
        <v>3.9327220283406481</v>
      </c>
      <c r="Q136" s="23">
        <f t="shared" si="18"/>
        <v>619248</v>
      </c>
      <c r="R136" s="23">
        <f t="shared" si="19"/>
        <v>0</v>
      </c>
      <c r="S136" s="23">
        <f t="shared" si="20"/>
        <v>300288</v>
      </c>
      <c r="T136" s="23">
        <f t="shared" si="21"/>
        <v>9476</v>
      </c>
      <c r="U136" s="24">
        <f t="shared" si="22"/>
        <v>929012</v>
      </c>
      <c r="V136" s="25">
        <f t="shared" si="23"/>
        <v>3653545.9569928022</v>
      </c>
      <c r="W136" s="25">
        <f t="shared" si="24"/>
        <v>0</v>
      </c>
    </row>
    <row r="137" spans="1:23">
      <c r="A137" s="539" t="s">
        <v>55</v>
      </c>
      <c r="B137" s="539" t="s">
        <v>1621</v>
      </c>
      <c r="C137" s="1" t="s">
        <v>1622</v>
      </c>
      <c r="D137" s="449">
        <v>356784</v>
      </c>
      <c r="E137">
        <v>0</v>
      </c>
      <c r="F137">
        <v>0</v>
      </c>
      <c r="G137">
        <v>0</v>
      </c>
      <c r="H137" s="449">
        <v>361008</v>
      </c>
      <c r="I137">
        <v>0</v>
      </c>
      <c r="J137" s="449">
        <v>11804</v>
      </c>
      <c r="K137">
        <v>0</v>
      </c>
      <c r="L137" s="449">
        <v>729596</v>
      </c>
      <c r="N137" s="20">
        <v>12015</v>
      </c>
      <c r="O137" s="21">
        <v>27</v>
      </c>
      <c r="P137" s="22">
        <f t="shared" si="17"/>
        <v>3.6262261406191016</v>
      </c>
      <c r="Q137" s="23">
        <f t="shared" si="18"/>
        <v>0</v>
      </c>
      <c r="R137" s="23">
        <f t="shared" si="19"/>
        <v>0</v>
      </c>
      <c r="S137" s="23">
        <f t="shared" si="20"/>
        <v>0</v>
      </c>
      <c r="T137" s="23">
        <f t="shared" si="21"/>
        <v>0</v>
      </c>
      <c r="U137" s="24">
        <f t="shared" si="22"/>
        <v>0</v>
      </c>
      <c r="V137" s="25">
        <f t="shared" si="23"/>
        <v>0</v>
      </c>
      <c r="W137" s="25">
        <f t="shared" si="24"/>
        <v>0</v>
      </c>
    </row>
    <row r="138" spans="1:23">
      <c r="A138" s="539" t="s">
        <v>55</v>
      </c>
      <c r="B138" s="539" t="s">
        <v>1623</v>
      </c>
      <c r="C138" s="1" t="s">
        <v>1624</v>
      </c>
      <c r="D138">
        <v>0</v>
      </c>
      <c r="E138" s="449">
        <v>379168</v>
      </c>
      <c r="F138">
        <v>0</v>
      </c>
      <c r="G138">
        <v>0</v>
      </c>
      <c r="H138">
        <v>0</v>
      </c>
      <c r="I138" s="449">
        <v>312928</v>
      </c>
      <c r="J138">
        <v>0</v>
      </c>
      <c r="K138" s="449">
        <v>32106</v>
      </c>
      <c r="L138" s="449">
        <v>724202</v>
      </c>
      <c r="N138" s="20">
        <v>3549</v>
      </c>
      <c r="O138" s="21">
        <v>1</v>
      </c>
      <c r="P138" s="22">
        <f t="shared" si="17"/>
        <v>3.6541532066081914</v>
      </c>
      <c r="Q138" s="23">
        <f t="shared" si="18"/>
        <v>146960</v>
      </c>
      <c r="R138" s="23">
        <f t="shared" si="19"/>
        <v>0</v>
      </c>
      <c r="S138" s="23">
        <f t="shared" si="20"/>
        <v>768</v>
      </c>
      <c r="T138" s="23">
        <f t="shared" si="21"/>
        <v>0</v>
      </c>
      <c r="U138" s="24">
        <f t="shared" si="22"/>
        <v>147728</v>
      </c>
      <c r="V138" s="25">
        <f t="shared" si="23"/>
        <v>539820.74490581488</v>
      </c>
      <c r="W138" s="25">
        <f t="shared" si="24"/>
        <v>0</v>
      </c>
    </row>
    <row r="139" spans="1:23">
      <c r="A139" s="539" t="s">
        <v>55</v>
      </c>
      <c r="B139" s="539" t="s">
        <v>1625</v>
      </c>
      <c r="C139" s="1" t="s">
        <v>1626</v>
      </c>
      <c r="D139">
        <v>0</v>
      </c>
      <c r="E139">
        <v>0</v>
      </c>
      <c r="F139">
        <v>0</v>
      </c>
      <c r="G139">
        <v>0</v>
      </c>
      <c r="H139" s="449">
        <v>38880</v>
      </c>
      <c r="I139">
        <v>0</v>
      </c>
      <c r="J139" s="449">
        <v>16236</v>
      </c>
      <c r="K139">
        <v>0</v>
      </c>
      <c r="L139" s="449">
        <v>55116</v>
      </c>
      <c r="N139" s="20">
        <v>3549</v>
      </c>
      <c r="O139" s="21">
        <v>2</v>
      </c>
      <c r="P139" s="22">
        <f t="shared" si="17"/>
        <v>3.8378796466654825</v>
      </c>
      <c r="Q139" s="23">
        <f t="shared" si="18"/>
        <v>63696</v>
      </c>
      <c r="R139" s="23">
        <f t="shared" si="19"/>
        <v>0</v>
      </c>
      <c r="S139" s="23">
        <f t="shared" si="20"/>
        <v>34400</v>
      </c>
      <c r="T139" s="23">
        <f t="shared" si="21"/>
        <v>2753</v>
      </c>
      <c r="U139" s="24">
        <f t="shared" si="22"/>
        <v>100849</v>
      </c>
      <c r="V139" s="25">
        <f t="shared" si="23"/>
        <v>387046.32448656723</v>
      </c>
      <c r="W139" s="25">
        <f t="shared" si="24"/>
        <v>0</v>
      </c>
    </row>
    <row r="140" spans="1:23">
      <c r="A140" s="539" t="s">
        <v>55</v>
      </c>
      <c r="B140" s="539" t="s">
        <v>1627</v>
      </c>
      <c r="C140" s="1" t="s">
        <v>1628</v>
      </c>
      <c r="D140" s="449">
        <v>37200</v>
      </c>
      <c r="E140" s="449">
        <v>17568</v>
      </c>
      <c r="F140">
        <v>0</v>
      </c>
      <c r="G140">
        <v>0</v>
      </c>
      <c r="H140" s="449">
        <v>92528</v>
      </c>
      <c r="I140">
        <v>640</v>
      </c>
      <c r="J140" s="449">
        <v>1872</v>
      </c>
      <c r="K140" s="449">
        <v>20658</v>
      </c>
      <c r="L140" s="449">
        <v>170466</v>
      </c>
      <c r="N140" s="20">
        <v>3549</v>
      </c>
      <c r="O140" s="21">
        <v>3</v>
      </c>
      <c r="P140" s="22">
        <f t="shared" si="17"/>
        <v>3.4083433041107498</v>
      </c>
      <c r="Q140" s="23">
        <f t="shared" si="18"/>
        <v>964880</v>
      </c>
      <c r="R140" s="23">
        <f t="shared" si="19"/>
        <v>0</v>
      </c>
      <c r="S140" s="23">
        <f t="shared" si="20"/>
        <v>2768</v>
      </c>
      <c r="T140" s="23">
        <f t="shared" si="21"/>
        <v>0</v>
      </c>
      <c r="U140" s="24">
        <f t="shared" si="22"/>
        <v>967648</v>
      </c>
      <c r="V140" s="25">
        <f t="shared" si="23"/>
        <v>3298076.5815361589</v>
      </c>
      <c r="W140" s="25">
        <f t="shared" si="24"/>
        <v>0</v>
      </c>
    </row>
    <row r="141" spans="1:23">
      <c r="A141" s="539" t="s">
        <v>55</v>
      </c>
      <c r="B141" s="539" t="s">
        <v>1629</v>
      </c>
      <c r="C141" s="1" t="s">
        <v>1630</v>
      </c>
      <c r="D141">
        <v>0</v>
      </c>
      <c r="E141" s="449">
        <v>29600</v>
      </c>
      <c r="F141">
        <v>0</v>
      </c>
      <c r="G141">
        <v>0</v>
      </c>
      <c r="H141">
        <v>0</v>
      </c>
      <c r="I141" s="449">
        <v>3120</v>
      </c>
      <c r="J141">
        <v>0</v>
      </c>
      <c r="K141">
        <v>48</v>
      </c>
      <c r="L141" s="449">
        <v>32768</v>
      </c>
      <c r="N141" s="20">
        <v>3549</v>
      </c>
      <c r="O141" s="21">
        <v>4</v>
      </c>
      <c r="P141" s="22">
        <f t="shared" si="17"/>
        <v>3.1726845821455858</v>
      </c>
      <c r="Q141" s="23">
        <f t="shared" si="18"/>
        <v>273744</v>
      </c>
      <c r="R141" s="23">
        <f t="shared" si="19"/>
        <v>0</v>
      </c>
      <c r="S141" s="23">
        <f t="shared" si="20"/>
        <v>86176</v>
      </c>
      <c r="T141" s="23">
        <f t="shared" si="21"/>
        <v>1210</v>
      </c>
      <c r="U141" s="24">
        <f t="shared" si="22"/>
        <v>361130</v>
      </c>
      <c r="V141" s="25">
        <f t="shared" si="23"/>
        <v>1145751.5831502355</v>
      </c>
      <c r="W141" s="25">
        <f t="shared" si="24"/>
        <v>0</v>
      </c>
    </row>
    <row r="142" spans="1:23">
      <c r="A142" s="539" t="s">
        <v>55</v>
      </c>
      <c r="B142" s="539" t="s">
        <v>1631</v>
      </c>
      <c r="C142" s="1" t="s">
        <v>1632</v>
      </c>
      <c r="D142">
        <v>0</v>
      </c>
      <c r="E142" s="449">
        <v>30864</v>
      </c>
      <c r="F142">
        <v>0</v>
      </c>
      <c r="G142">
        <v>0</v>
      </c>
      <c r="H142">
        <v>0</v>
      </c>
      <c r="I142" s="449">
        <v>289248</v>
      </c>
      <c r="J142">
        <v>0</v>
      </c>
      <c r="K142" s="449">
        <v>205240</v>
      </c>
      <c r="L142" s="449">
        <v>525352</v>
      </c>
      <c r="N142" s="20">
        <v>3549</v>
      </c>
      <c r="O142" s="21">
        <v>5</v>
      </c>
      <c r="P142" s="22">
        <f t="shared" si="17"/>
        <v>8.4268382369809416</v>
      </c>
      <c r="Q142" s="23">
        <f t="shared" si="18"/>
        <v>0</v>
      </c>
      <c r="R142" s="23">
        <f t="shared" si="19"/>
        <v>0</v>
      </c>
      <c r="S142" s="23">
        <f t="shared" si="20"/>
        <v>0</v>
      </c>
      <c r="T142" s="23">
        <f t="shared" si="21"/>
        <v>0</v>
      </c>
      <c r="U142" s="24">
        <f t="shared" si="22"/>
        <v>0</v>
      </c>
      <c r="V142" s="25">
        <f t="shared" si="23"/>
        <v>0</v>
      </c>
      <c r="W142" s="25">
        <f t="shared" si="24"/>
        <v>0</v>
      </c>
    </row>
    <row r="143" spans="1:23">
      <c r="A143" s="539" t="s">
        <v>55</v>
      </c>
      <c r="B143" s="539" t="s">
        <v>1633</v>
      </c>
      <c r="C143" s="1" t="s">
        <v>1634</v>
      </c>
      <c r="D143" s="449">
        <v>1544832</v>
      </c>
      <c r="E143">
        <v>0</v>
      </c>
      <c r="F143" s="449">
        <v>136692</v>
      </c>
      <c r="G143">
        <v>0</v>
      </c>
      <c r="H143" s="449">
        <v>16352</v>
      </c>
      <c r="I143">
        <v>0</v>
      </c>
      <c r="J143" s="449">
        <v>3120</v>
      </c>
      <c r="K143">
        <v>0</v>
      </c>
      <c r="L143" s="449">
        <v>1700996</v>
      </c>
      <c r="N143" s="20">
        <v>3549</v>
      </c>
      <c r="O143" s="21">
        <v>6</v>
      </c>
      <c r="P143" s="22">
        <f t="shared" si="17"/>
        <v>3.0058195780826638</v>
      </c>
      <c r="Q143" s="23">
        <f t="shared" si="18"/>
        <v>199728</v>
      </c>
      <c r="R143" s="23">
        <f t="shared" si="19"/>
        <v>0</v>
      </c>
      <c r="S143" s="23">
        <f t="shared" si="20"/>
        <v>4448</v>
      </c>
      <c r="T143" s="23">
        <f t="shared" si="21"/>
        <v>0</v>
      </c>
      <c r="U143" s="24">
        <f t="shared" si="22"/>
        <v>204176</v>
      </c>
      <c r="V143" s="25">
        <f t="shared" si="23"/>
        <v>613716.21817460598</v>
      </c>
      <c r="W143" s="25">
        <f t="shared" si="24"/>
        <v>0</v>
      </c>
    </row>
    <row r="144" spans="1:23">
      <c r="A144" s="539" t="s">
        <v>55</v>
      </c>
      <c r="B144" s="539" t="s">
        <v>1635</v>
      </c>
      <c r="C144" s="1" t="s">
        <v>1636</v>
      </c>
      <c r="D144" s="449">
        <v>512560</v>
      </c>
      <c r="E144">
        <v>0</v>
      </c>
      <c r="F144">
        <v>0</v>
      </c>
      <c r="G144">
        <v>0</v>
      </c>
      <c r="H144" s="449">
        <v>31568</v>
      </c>
      <c r="I144">
        <v>0</v>
      </c>
      <c r="J144" s="449">
        <v>7800</v>
      </c>
      <c r="K144">
        <v>0</v>
      </c>
      <c r="L144" s="449">
        <v>551928</v>
      </c>
      <c r="N144" s="20">
        <v>3549</v>
      </c>
      <c r="O144" s="21">
        <v>7</v>
      </c>
      <c r="P144" s="22">
        <f t="shared" si="17"/>
        <v>3.8714814806912399</v>
      </c>
      <c r="Q144" s="23">
        <f t="shared" si="18"/>
        <v>56000</v>
      </c>
      <c r="R144" s="23">
        <f t="shared" si="19"/>
        <v>0</v>
      </c>
      <c r="S144" s="23">
        <f t="shared" si="20"/>
        <v>22720</v>
      </c>
      <c r="T144" s="23">
        <f t="shared" si="21"/>
        <v>464</v>
      </c>
      <c r="U144" s="24">
        <f t="shared" si="22"/>
        <v>79184</v>
      </c>
      <c r="V144" s="25">
        <f t="shared" si="23"/>
        <v>306559.38956705516</v>
      </c>
      <c r="W144" s="25">
        <f t="shared" si="24"/>
        <v>0</v>
      </c>
    </row>
    <row r="145" spans="1:23">
      <c r="A145" s="539" t="s">
        <v>55</v>
      </c>
      <c r="B145" s="539" t="s">
        <v>1637</v>
      </c>
      <c r="C145" s="1" t="s">
        <v>1638</v>
      </c>
      <c r="D145">
        <v>0</v>
      </c>
      <c r="E145" s="449">
        <v>42272</v>
      </c>
      <c r="F145">
        <v>0</v>
      </c>
      <c r="G145">
        <v>0</v>
      </c>
      <c r="H145">
        <v>0</v>
      </c>
      <c r="I145" s="449">
        <v>470704</v>
      </c>
      <c r="J145">
        <v>0</v>
      </c>
      <c r="K145" s="449">
        <v>20364</v>
      </c>
      <c r="L145" s="449">
        <v>533340</v>
      </c>
      <c r="N145" s="20">
        <v>3549</v>
      </c>
      <c r="O145" s="21">
        <v>8</v>
      </c>
      <c r="P145" s="22">
        <f t="shared" si="17"/>
        <v>4.4579339449391542</v>
      </c>
      <c r="Q145" s="23">
        <f t="shared" si="18"/>
        <v>0</v>
      </c>
      <c r="R145" s="23">
        <f t="shared" si="19"/>
        <v>0</v>
      </c>
      <c r="S145" s="23">
        <f t="shared" si="20"/>
        <v>2720</v>
      </c>
      <c r="T145" s="23">
        <f t="shared" si="21"/>
        <v>5136</v>
      </c>
      <c r="U145" s="24">
        <f t="shared" si="22"/>
        <v>7856</v>
      </c>
      <c r="V145" s="25">
        <f t="shared" si="23"/>
        <v>35021.529071441997</v>
      </c>
      <c r="W145" s="25">
        <f t="shared" si="24"/>
        <v>0</v>
      </c>
    </row>
    <row r="146" spans="1:23">
      <c r="A146" s="539" t="s">
        <v>55</v>
      </c>
      <c r="B146" s="539" t="s">
        <v>1639</v>
      </c>
      <c r="C146" s="1" t="s">
        <v>1640</v>
      </c>
      <c r="D146">
        <v>0</v>
      </c>
      <c r="E146">
        <v>0</v>
      </c>
      <c r="F146">
        <v>0</v>
      </c>
      <c r="G146">
        <v>0</v>
      </c>
      <c r="H146">
        <v>0</v>
      </c>
      <c r="I146" s="449">
        <v>35168</v>
      </c>
      <c r="J146">
        <v>0</v>
      </c>
      <c r="K146">
        <v>0</v>
      </c>
      <c r="L146" s="449">
        <v>35168</v>
      </c>
      <c r="N146" s="20">
        <v>3549</v>
      </c>
      <c r="O146" s="21">
        <v>9</v>
      </c>
      <c r="P146" s="22">
        <f t="shared" si="17"/>
        <v>3.9211029892346732</v>
      </c>
      <c r="Q146" s="23">
        <f t="shared" si="18"/>
        <v>78768</v>
      </c>
      <c r="R146" s="23">
        <f t="shared" si="19"/>
        <v>0</v>
      </c>
      <c r="S146" s="23">
        <f t="shared" si="20"/>
        <v>14960</v>
      </c>
      <c r="T146" s="23">
        <f t="shared" si="21"/>
        <v>6900</v>
      </c>
      <c r="U146" s="24">
        <f t="shared" si="22"/>
        <v>100628</v>
      </c>
      <c r="V146" s="25">
        <f t="shared" si="23"/>
        <v>394572.75160070672</v>
      </c>
      <c r="W146" s="25">
        <f t="shared" si="24"/>
        <v>0</v>
      </c>
    </row>
    <row r="147" spans="1:23">
      <c r="A147" s="539" t="s">
        <v>55</v>
      </c>
      <c r="B147" s="539" t="s">
        <v>1641</v>
      </c>
      <c r="C147" s="1" t="s">
        <v>1642</v>
      </c>
      <c r="D147" s="449">
        <v>16368</v>
      </c>
      <c r="E147">
        <v>336</v>
      </c>
      <c r="F147">
        <v>0</v>
      </c>
      <c r="G147">
        <v>0</v>
      </c>
      <c r="H147" s="449">
        <v>23040</v>
      </c>
      <c r="I147" s="449">
        <v>507168</v>
      </c>
      <c r="J147" s="449">
        <v>19041</v>
      </c>
      <c r="K147" s="449">
        <v>75752</v>
      </c>
      <c r="L147" s="449">
        <v>641705</v>
      </c>
      <c r="N147" s="20">
        <v>3549</v>
      </c>
      <c r="O147" s="21">
        <v>10</v>
      </c>
      <c r="P147" s="22">
        <f t="shared" si="17"/>
        <v>5.1680731319109743</v>
      </c>
      <c r="Q147" s="23">
        <f t="shared" si="18"/>
        <v>16480</v>
      </c>
      <c r="R147" s="23">
        <f t="shared" si="19"/>
        <v>0</v>
      </c>
      <c r="S147" s="23">
        <f t="shared" si="20"/>
        <v>0</v>
      </c>
      <c r="T147" s="23">
        <f t="shared" si="21"/>
        <v>0</v>
      </c>
      <c r="U147" s="24">
        <f t="shared" si="22"/>
        <v>16480</v>
      </c>
      <c r="V147" s="25">
        <f t="shared" si="23"/>
        <v>85169.845213892855</v>
      </c>
      <c r="W147" s="25">
        <f t="shared" si="24"/>
        <v>0</v>
      </c>
    </row>
    <row r="148" spans="1:23">
      <c r="A148" s="539" t="s">
        <v>55</v>
      </c>
      <c r="B148" s="539" t="s">
        <v>1643</v>
      </c>
      <c r="C148" s="1" t="s">
        <v>1644</v>
      </c>
      <c r="D148">
        <v>0</v>
      </c>
      <c r="E148">
        <v>0</v>
      </c>
      <c r="F148">
        <v>0</v>
      </c>
      <c r="G148">
        <v>0</v>
      </c>
      <c r="H148">
        <v>0</v>
      </c>
      <c r="I148">
        <v>0</v>
      </c>
      <c r="J148">
        <v>0</v>
      </c>
      <c r="K148">
        <v>0</v>
      </c>
      <c r="L148">
        <v>0</v>
      </c>
      <c r="N148" s="20">
        <v>3549</v>
      </c>
      <c r="O148" s="21">
        <v>11</v>
      </c>
      <c r="P148" s="22">
        <f t="shared" si="17"/>
        <v>4.0960903250696923</v>
      </c>
      <c r="Q148" s="23">
        <f t="shared" si="18"/>
        <v>25120</v>
      </c>
      <c r="R148" s="23">
        <f t="shared" si="19"/>
        <v>0</v>
      </c>
      <c r="S148" s="23">
        <f t="shared" si="20"/>
        <v>38496</v>
      </c>
      <c r="T148" s="23">
        <f t="shared" si="21"/>
        <v>6203</v>
      </c>
      <c r="U148" s="24">
        <f t="shared" si="22"/>
        <v>69819</v>
      </c>
      <c r="V148" s="25">
        <f t="shared" si="23"/>
        <v>285984.93040604086</v>
      </c>
      <c r="W148" s="25">
        <f t="shared" si="24"/>
        <v>0</v>
      </c>
    </row>
    <row r="149" spans="1:23">
      <c r="A149" s="539" t="s">
        <v>55</v>
      </c>
      <c r="B149" s="539" t="s">
        <v>1645</v>
      </c>
      <c r="C149" s="1" t="s">
        <v>1646</v>
      </c>
      <c r="D149">
        <v>0</v>
      </c>
      <c r="E149">
        <v>0</v>
      </c>
      <c r="F149">
        <v>0</v>
      </c>
      <c r="G149">
        <v>0</v>
      </c>
      <c r="H149">
        <v>0</v>
      </c>
      <c r="I149" s="449">
        <v>98560</v>
      </c>
      <c r="J149">
        <v>0</v>
      </c>
      <c r="K149" s="449">
        <v>3504</v>
      </c>
      <c r="L149" s="449">
        <v>102064</v>
      </c>
      <c r="N149" s="20">
        <v>3549</v>
      </c>
      <c r="O149" s="21">
        <v>12</v>
      </c>
      <c r="P149" s="22">
        <f t="shared" si="17"/>
        <v>3.6748359098204313</v>
      </c>
      <c r="Q149" s="23">
        <f t="shared" si="18"/>
        <v>659616</v>
      </c>
      <c r="R149" s="23">
        <f t="shared" si="19"/>
        <v>80896</v>
      </c>
      <c r="S149" s="23">
        <f t="shared" si="20"/>
        <v>0</v>
      </c>
      <c r="T149" s="23">
        <f t="shared" si="21"/>
        <v>0</v>
      </c>
      <c r="U149" s="24">
        <f t="shared" si="22"/>
        <v>740512</v>
      </c>
      <c r="V149" s="25">
        <f t="shared" si="23"/>
        <v>2721260.0892529474</v>
      </c>
      <c r="W149" s="25">
        <f t="shared" si="24"/>
        <v>327007.478336917</v>
      </c>
    </row>
    <row r="150" spans="1:23">
      <c r="A150" s="539" t="s">
        <v>55</v>
      </c>
      <c r="B150" s="539" t="s">
        <v>1647</v>
      </c>
      <c r="C150" s="1" t="s">
        <v>1648</v>
      </c>
      <c r="D150">
        <v>0</v>
      </c>
      <c r="E150" s="449">
        <v>1043120</v>
      </c>
      <c r="F150">
        <v>0</v>
      </c>
      <c r="G150" s="449">
        <v>365600</v>
      </c>
      <c r="H150">
        <v>0</v>
      </c>
      <c r="I150">
        <v>0</v>
      </c>
      <c r="J150">
        <v>0</v>
      </c>
      <c r="K150" s="449">
        <v>1000</v>
      </c>
      <c r="L150" s="449">
        <v>1409720</v>
      </c>
      <c r="N150" s="20">
        <v>3549</v>
      </c>
      <c r="O150" s="21">
        <v>13</v>
      </c>
      <c r="P150" s="22">
        <f t="shared" si="17"/>
        <v>3.3330151458819097</v>
      </c>
      <c r="Q150" s="23">
        <f t="shared" si="18"/>
        <v>74944</v>
      </c>
      <c r="R150" s="23">
        <f t="shared" si="19"/>
        <v>0</v>
      </c>
      <c r="S150" s="23">
        <f t="shared" si="20"/>
        <v>0</v>
      </c>
      <c r="T150" s="23">
        <f t="shared" si="21"/>
        <v>0</v>
      </c>
      <c r="U150" s="24">
        <f t="shared" si="22"/>
        <v>74944</v>
      </c>
      <c r="V150" s="25">
        <f t="shared" si="23"/>
        <v>249789.48709297384</v>
      </c>
      <c r="W150" s="25">
        <f t="shared" si="24"/>
        <v>0</v>
      </c>
    </row>
    <row r="151" spans="1:23">
      <c r="A151" s="539" t="s">
        <v>55</v>
      </c>
      <c r="B151" s="539" t="s">
        <v>1649</v>
      </c>
      <c r="C151" s="1" t="s">
        <v>1650</v>
      </c>
      <c r="D151">
        <v>0</v>
      </c>
      <c r="E151">
        <v>0</v>
      </c>
      <c r="F151">
        <v>0</v>
      </c>
      <c r="G151">
        <v>0</v>
      </c>
      <c r="H151" s="449">
        <v>167968</v>
      </c>
      <c r="I151">
        <v>0</v>
      </c>
      <c r="J151" s="449">
        <v>4360</v>
      </c>
      <c r="K151">
        <v>0</v>
      </c>
      <c r="L151" s="449">
        <v>172328</v>
      </c>
      <c r="N151" s="20">
        <v>3549</v>
      </c>
      <c r="O151" s="21">
        <v>14</v>
      </c>
      <c r="P151" s="22">
        <f t="shared" si="17"/>
        <v>5.2111367875249366</v>
      </c>
      <c r="Q151" s="23">
        <f t="shared" si="18"/>
        <v>0</v>
      </c>
      <c r="R151" s="23">
        <f t="shared" si="19"/>
        <v>0</v>
      </c>
      <c r="S151" s="23">
        <f t="shared" si="20"/>
        <v>122432</v>
      </c>
      <c r="T151" s="23">
        <f t="shared" si="21"/>
        <v>992</v>
      </c>
      <c r="U151" s="24">
        <f t="shared" si="22"/>
        <v>123424</v>
      </c>
      <c r="V151" s="25">
        <f t="shared" si="23"/>
        <v>643179.34686347772</v>
      </c>
      <c r="W151" s="25">
        <f t="shared" si="24"/>
        <v>0</v>
      </c>
    </row>
    <row r="152" spans="1:23">
      <c r="A152" s="539" t="s">
        <v>55</v>
      </c>
      <c r="B152" s="539" t="s">
        <v>1651</v>
      </c>
      <c r="C152" s="1" t="s">
        <v>1652</v>
      </c>
      <c r="D152">
        <v>0</v>
      </c>
      <c r="E152">
        <v>0</v>
      </c>
      <c r="F152">
        <v>0</v>
      </c>
      <c r="G152">
        <v>0</v>
      </c>
      <c r="H152" s="449">
        <v>1344</v>
      </c>
      <c r="I152">
        <v>0</v>
      </c>
      <c r="J152" s="449">
        <v>35392</v>
      </c>
      <c r="K152">
        <v>0</v>
      </c>
      <c r="L152" s="449">
        <v>36736</v>
      </c>
      <c r="N152" s="20">
        <v>3549</v>
      </c>
      <c r="O152" s="21">
        <v>15</v>
      </c>
      <c r="P152" s="22">
        <f t="shared" si="17"/>
        <v>7.5192831089887324</v>
      </c>
      <c r="Q152" s="23">
        <f t="shared" si="18"/>
        <v>0</v>
      </c>
      <c r="R152" s="23">
        <f t="shared" si="19"/>
        <v>0</v>
      </c>
      <c r="S152" s="23">
        <f t="shared" si="20"/>
        <v>22240</v>
      </c>
      <c r="T152" s="23">
        <f t="shared" si="21"/>
        <v>0</v>
      </c>
      <c r="U152" s="24">
        <f t="shared" si="22"/>
        <v>22240</v>
      </c>
      <c r="V152" s="25">
        <f t="shared" si="23"/>
        <v>167228.8563439094</v>
      </c>
      <c r="W152" s="25">
        <f t="shared" si="24"/>
        <v>0</v>
      </c>
    </row>
    <row r="153" spans="1:23">
      <c r="A153" s="539" t="s">
        <v>55</v>
      </c>
      <c r="B153" s="539" t="s">
        <v>1653</v>
      </c>
      <c r="C153" s="1" t="s">
        <v>1654</v>
      </c>
      <c r="D153">
        <v>0</v>
      </c>
      <c r="E153">
        <v>0</v>
      </c>
      <c r="F153">
        <v>0</v>
      </c>
      <c r="G153">
        <v>0</v>
      </c>
      <c r="H153" s="449">
        <v>32640</v>
      </c>
      <c r="I153">
        <v>0</v>
      </c>
      <c r="J153" s="449">
        <v>20520</v>
      </c>
      <c r="K153">
        <v>0</v>
      </c>
      <c r="L153" s="449">
        <v>53160</v>
      </c>
      <c r="N153" s="20">
        <v>3549</v>
      </c>
      <c r="O153" s="21">
        <v>16</v>
      </c>
      <c r="P153" s="22">
        <f t="shared" si="17"/>
        <v>4.5338911157933826</v>
      </c>
      <c r="Q153" s="23">
        <f t="shared" si="18"/>
        <v>28800</v>
      </c>
      <c r="R153" s="23">
        <f t="shared" si="19"/>
        <v>0</v>
      </c>
      <c r="S153" s="23">
        <f t="shared" si="20"/>
        <v>194288</v>
      </c>
      <c r="T153" s="23">
        <f t="shared" si="21"/>
        <v>28686</v>
      </c>
      <c r="U153" s="24">
        <f t="shared" si="22"/>
        <v>251774</v>
      </c>
      <c r="V153" s="25">
        <f t="shared" si="23"/>
        <v>1141515.901787763</v>
      </c>
      <c r="W153" s="25">
        <f t="shared" si="24"/>
        <v>0</v>
      </c>
    </row>
    <row r="154" spans="1:23">
      <c r="A154" s="539" t="s">
        <v>55</v>
      </c>
      <c r="B154" s="539" t="s">
        <v>1655</v>
      </c>
      <c r="C154" s="1" t="s">
        <v>1656</v>
      </c>
      <c r="D154" s="449">
        <v>79440</v>
      </c>
      <c r="E154">
        <v>960</v>
      </c>
      <c r="F154">
        <v>0</v>
      </c>
      <c r="G154">
        <v>0</v>
      </c>
      <c r="H154" s="449">
        <v>8832</v>
      </c>
      <c r="I154">
        <v>0</v>
      </c>
      <c r="J154" s="449">
        <v>2192</v>
      </c>
      <c r="K154">
        <v>0</v>
      </c>
      <c r="L154" s="449">
        <v>91424</v>
      </c>
      <c r="N154" s="20">
        <v>3549</v>
      </c>
      <c r="O154" s="21">
        <v>17</v>
      </c>
      <c r="P154" s="22">
        <f t="shared" si="17"/>
        <v>6.0316486731873162</v>
      </c>
      <c r="Q154" s="23">
        <f t="shared" si="18"/>
        <v>0</v>
      </c>
      <c r="R154" s="23">
        <f t="shared" si="19"/>
        <v>0</v>
      </c>
      <c r="S154" s="23">
        <f t="shared" si="20"/>
        <v>0</v>
      </c>
      <c r="T154" s="23">
        <f t="shared" si="21"/>
        <v>0</v>
      </c>
      <c r="U154" s="24">
        <f t="shared" si="22"/>
        <v>0</v>
      </c>
      <c r="V154" s="25">
        <f t="shared" si="23"/>
        <v>0</v>
      </c>
      <c r="W154" s="25">
        <f t="shared" si="24"/>
        <v>0</v>
      </c>
    </row>
    <row r="155" spans="1:23">
      <c r="A155" s="539" t="s">
        <v>55</v>
      </c>
      <c r="B155" s="539" t="s">
        <v>1657</v>
      </c>
      <c r="C155" s="1" t="s">
        <v>1658</v>
      </c>
      <c r="D155" s="449">
        <v>65696</v>
      </c>
      <c r="E155">
        <v>0</v>
      </c>
      <c r="F155">
        <v>0</v>
      </c>
      <c r="G155">
        <v>0</v>
      </c>
      <c r="H155" s="449">
        <v>90208</v>
      </c>
      <c r="I155">
        <v>0</v>
      </c>
      <c r="J155" s="449">
        <v>199056</v>
      </c>
      <c r="K155">
        <v>0</v>
      </c>
      <c r="L155" s="449">
        <v>354960</v>
      </c>
      <c r="N155" s="20">
        <v>3549</v>
      </c>
      <c r="O155" s="21">
        <v>18</v>
      </c>
      <c r="P155" s="22">
        <f t="shared" si="17"/>
        <v>4.9772911053490789</v>
      </c>
      <c r="Q155" s="23">
        <f t="shared" si="18"/>
        <v>0</v>
      </c>
      <c r="R155" s="23">
        <f t="shared" si="19"/>
        <v>0</v>
      </c>
      <c r="S155" s="23">
        <f t="shared" si="20"/>
        <v>83488</v>
      </c>
      <c r="T155" s="23">
        <f t="shared" si="21"/>
        <v>0</v>
      </c>
      <c r="U155" s="24">
        <f t="shared" si="22"/>
        <v>83488</v>
      </c>
      <c r="V155" s="25">
        <f t="shared" si="23"/>
        <v>415544.07980338391</v>
      </c>
      <c r="W155" s="25">
        <f t="shared" si="24"/>
        <v>0</v>
      </c>
    </row>
    <row r="156" spans="1:23">
      <c r="A156" s="539" t="s">
        <v>55</v>
      </c>
      <c r="B156" s="539" t="s">
        <v>1659</v>
      </c>
      <c r="C156" s="1" t="s">
        <v>1660</v>
      </c>
      <c r="D156" s="449">
        <v>3152016</v>
      </c>
      <c r="E156">
        <v>0</v>
      </c>
      <c r="F156">
        <v>0</v>
      </c>
      <c r="G156">
        <v>0</v>
      </c>
      <c r="H156" s="449">
        <v>52896</v>
      </c>
      <c r="I156">
        <v>0</v>
      </c>
      <c r="J156">
        <v>0</v>
      </c>
      <c r="K156">
        <v>0</v>
      </c>
      <c r="L156" s="449">
        <v>3204912</v>
      </c>
      <c r="N156" s="20">
        <v>3549</v>
      </c>
      <c r="O156" s="21">
        <v>19</v>
      </c>
      <c r="P156" s="22">
        <f t="shared" si="17"/>
        <v>3.4255627120306693</v>
      </c>
      <c r="Q156" s="23">
        <f t="shared" si="18"/>
        <v>778224</v>
      </c>
      <c r="R156" s="23">
        <f t="shared" si="19"/>
        <v>114528</v>
      </c>
      <c r="S156" s="23">
        <f t="shared" si="20"/>
        <v>1024</v>
      </c>
      <c r="T156" s="23">
        <f t="shared" si="21"/>
        <v>0</v>
      </c>
      <c r="U156" s="24">
        <f t="shared" si="22"/>
        <v>893776</v>
      </c>
      <c r="V156" s="25">
        <f t="shared" si="23"/>
        <v>3061685.7385079237</v>
      </c>
      <c r="W156" s="25">
        <f t="shared" si="24"/>
        <v>431555.13091179333</v>
      </c>
    </row>
    <row r="157" spans="1:23">
      <c r="A157" s="539" t="s">
        <v>55</v>
      </c>
      <c r="B157" s="539" t="s">
        <v>1661</v>
      </c>
      <c r="C157" s="1" t="s">
        <v>1662</v>
      </c>
      <c r="D157" s="449">
        <v>619248</v>
      </c>
      <c r="E157">
        <v>0</v>
      </c>
      <c r="F157">
        <v>0</v>
      </c>
      <c r="G157">
        <v>0</v>
      </c>
      <c r="H157" s="449">
        <v>300288</v>
      </c>
      <c r="I157">
        <v>0</v>
      </c>
      <c r="J157" s="449">
        <v>9476</v>
      </c>
      <c r="K157">
        <v>0</v>
      </c>
      <c r="L157" s="449">
        <v>929012</v>
      </c>
      <c r="N157" s="20">
        <v>3549</v>
      </c>
      <c r="O157" s="21">
        <v>20</v>
      </c>
      <c r="P157" s="22">
        <f t="shared" si="17"/>
        <v>4.0878123452263502</v>
      </c>
      <c r="Q157" s="23">
        <f t="shared" si="18"/>
        <v>0</v>
      </c>
      <c r="R157" s="23">
        <f t="shared" si="19"/>
        <v>0</v>
      </c>
      <c r="S157" s="23">
        <f t="shared" si="20"/>
        <v>0</v>
      </c>
      <c r="T157" s="23">
        <f t="shared" si="21"/>
        <v>0</v>
      </c>
      <c r="U157" s="24">
        <f t="shared" si="22"/>
        <v>0</v>
      </c>
      <c r="V157" s="25">
        <f t="shared" si="23"/>
        <v>0</v>
      </c>
      <c r="W157" s="25">
        <f t="shared" si="24"/>
        <v>0</v>
      </c>
    </row>
    <row r="158" spans="1:23">
      <c r="A158" s="539" t="s">
        <v>55</v>
      </c>
      <c r="B158" s="539" t="s">
        <v>1663</v>
      </c>
      <c r="C158" s="1" t="s">
        <v>1664</v>
      </c>
      <c r="D158">
        <v>0</v>
      </c>
      <c r="E158">
        <v>0</v>
      </c>
      <c r="F158">
        <v>0</v>
      </c>
      <c r="G158">
        <v>0</v>
      </c>
      <c r="H158">
        <v>0</v>
      </c>
      <c r="I158">
        <v>0</v>
      </c>
      <c r="J158">
        <v>0</v>
      </c>
      <c r="K158">
        <v>0</v>
      </c>
      <c r="L158">
        <v>0</v>
      </c>
      <c r="N158" s="20">
        <v>3549</v>
      </c>
      <c r="O158" s="21">
        <v>21</v>
      </c>
      <c r="P158" s="22">
        <f t="shared" ref="P158:P221" si="25">P131</f>
        <v>4.2128820567044682</v>
      </c>
      <c r="Q158" s="23">
        <f t="shared" si="18"/>
        <v>0</v>
      </c>
      <c r="R158" s="23">
        <f t="shared" si="19"/>
        <v>0</v>
      </c>
      <c r="S158" s="23">
        <f t="shared" si="20"/>
        <v>0</v>
      </c>
      <c r="T158" s="23">
        <f t="shared" si="21"/>
        <v>10384</v>
      </c>
      <c r="U158" s="24">
        <f t="shared" si="22"/>
        <v>10384</v>
      </c>
      <c r="V158" s="25">
        <f t="shared" si="23"/>
        <v>43746.567276819202</v>
      </c>
      <c r="W158" s="25">
        <f t="shared" si="24"/>
        <v>0</v>
      </c>
    </row>
    <row r="159" spans="1:23">
      <c r="A159" s="539" t="s">
        <v>55</v>
      </c>
      <c r="B159" s="539" t="s">
        <v>1665</v>
      </c>
      <c r="C159" s="1" t="s">
        <v>1666</v>
      </c>
      <c r="D159" s="449">
        <v>6841280</v>
      </c>
      <c r="E159" s="449">
        <v>3321232</v>
      </c>
      <c r="F159" s="449">
        <v>136692</v>
      </c>
      <c r="G159" s="449">
        <v>365600</v>
      </c>
      <c r="H159" s="449">
        <v>1877168</v>
      </c>
      <c r="I159" s="449">
        <v>1796032</v>
      </c>
      <c r="J159" s="449">
        <v>466642</v>
      </c>
      <c r="K159" s="449">
        <v>385984</v>
      </c>
      <c r="L159" s="449">
        <v>15190630</v>
      </c>
      <c r="N159" s="20">
        <v>3549</v>
      </c>
      <c r="O159" s="21">
        <v>22</v>
      </c>
      <c r="P159" s="22">
        <f t="shared" si="25"/>
        <v>5.1226793529265615</v>
      </c>
      <c r="Q159" s="23">
        <f t="shared" si="18"/>
        <v>0</v>
      </c>
      <c r="R159" s="23">
        <f t="shared" si="19"/>
        <v>0</v>
      </c>
      <c r="S159" s="23">
        <f t="shared" si="20"/>
        <v>5568</v>
      </c>
      <c r="T159" s="23">
        <f t="shared" si="21"/>
        <v>0</v>
      </c>
      <c r="U159" s="24">
        <f t="shared" si="22"/>
        <v>5568</v>
      </c>
      <c r="V159" s="25">
        <f t="shared" si="23"/>
        <v>28523.078637095095</v>
      </c>
      <c r="W159" s="25">
        <f t="shared" si="24"/>
        <v>0</v>
      </c>
    </row>
    <row r="160" spans="1:23">
      <c r="A160" s="503"/>
      <c r="B160" s="503"/>
      <c r="N160" s="20">
        <v>3549</v>
      </c>
      <c r="O160" s="21">
        <v>23</v>
      </c>
      <c r="P160" s="22">
        <f t="shared" si="25"/>
        <v>4.5024770871355324</v>
      </c>
      <c r="Q160" s="23">
        <f t="shared" si="18"/>
        <v>50304</v>
      </c>
      <c r="R160" s="23">
        <f t="shared" si="19"/>
        <v>0</v>
      </c>
      <c r="S160" s="23">
        <f t="shared" si="20"/>
        <v>0</v>
      </c>
      <c r="T160" s="23">
        <f t="shared" si="21"/>
        <v>0</v>
      </c>
      <c r="U160" s="24">
        <f t="shared" si="22"/>
        <v>50304</v>
      </c>
      <c r="V160" s="25">
        <f t="shared" si="23"/>
        <v>226492.60739126583</v>
      </c>
      <c r="W160" s="25">
        <f t="shared" si="24"/>
        <v>0</v>
      </c>
    </row>
    <row r="161" spans="1:23">
      <c r="A161" s="503"/>
      <c r="B161" s="503"/>
      <c r="N161" s="20">
        <v>3549</v>
      </c>
      <c r="O161" s="21">
        <v>24</v>
      </c>
      <c r="P161" s="22">
        <f t="shared" si="25"/>
        <v>3.6391469413856306</v>
      </c>
      <c r="Q161" s="23">
        <f t="shared" si="18"/>
        <v>24672</v>
      </c>
      <c r="R161" s="23">
        <f t="shared" si="19"/>
        <v>0</v>
      </c>
      <c r="S161" s="23">
        <f t="shared" si="20"/>
        <v>66688</v>
      </c>
      <c r="T161" s="23">
        <f t="shared" si="21"/>
        <v>0</v>
      </c>
      <c r="U161" s="24">
        <f t="shared" si="22"/>
        <v>91360</v>
      </c>
      <c r="V161" s="25">
        <f t="shared" si="23"/>
        <v>332472.46456499118</v>
      </c>
      <c r="W161" s="25">
        <f t="shared" si="24"/>
        <v>0</v>
      </c>
    </row>
    <row r="162" spans="1:23">
      <c r="A162" s="539" t="s">
        <v>1680</v>
      </c>
      <c r="B162" s="503"/>
      <c r="N162" s="20">
        <v>3549</v>
      </c>
      <c r="O162" s="21">
        <v>25</v>
      </c>
      <c r="P162" s="22">
        <f t="shared" si="25"/>
        <v>3.0656727831116628</v>
      </c>
      <c r="Q162" s="23">
        <f t="shared" si="18"/>
        <v>1416256</v>
      </c>
      <c r="R162" s="23">
        <f t="shared" si="19"/>
        <v>0</v>
      </c>
      <c r="S162" s="23">
        <f t="shared" si="20"/>
        <v>0</v>
      </c>
      <c r="T162" s="23">
        <f t="shared" si="21"/>
        <v>0</v>
      </c>
      <c r="U162" s="24">
        <f t="shared" si="22"/>
        <v>1416256</v>
      </c>
      <c r="V162" s="25">
        <f t="shared" si="23"/>
        <v>4341777.4731185911</v>
      </c>
      <c r="W162" s="25">
        <f t="shared" si="24"/>
        <v>0</v>
      </c>
    </row>
    <row r="163" spans="1:23">
      <c r="A163" s="539" t="s">
        <v>1596</v>
      </c>
      <c r="B163" s="539" t="s">
        <v>173</v>
      </c>
      <c r="C163" s="1" t="s">
        <v>1668</v>
      </c>
      <c r="D163" t="s">
        <v>1669</v>
      </c>
      <c r="E163" t="s">
        <v>1670</v>
      </c>
      <c r="F163" t="s">
        <v>1671</v>
      </c>
      <c r="G163" t="s">
        <v>1672</v>
      </c>
      <c r="H163" t="s">
        <v>1673</v>
      </c>
      <c r="I163" t="s">
        <v>1674</v>
      </c>
      <c r="J163" t="s">
        <v>1675</v>
      </c>
      <c r="K163" t="s">
        <v>1676</v>
      </c>
      <c r="L163" t="s">
        <v>44</v>
      </c>
      <c r="N163" s="20">
        <v>3549</v>
      </c>
      <c r="O163" s="21">
        <v>26</v>
      </c>
      <c r="P163" s="22">
        <f t="shared" si="25"/>
        <v>3.9327220283406481</v>
      </c>
      <c r="Q163" s="23">
        <f t="shared" si="18"/>
        <v>266400</v>
      </c>
      <c r="R163" s="23">
        <f t="shared" si="19"/>
        <v>0</v>
      </c>
      <c r="S163" s="23">
        <f t="shared" si="20"/>
        <v>11392</v>
      </c>
      <c r="T163" s="23">
        <f t="shared" si="21"/>
        <v>0</v>
      </c>
      <c r="U163" s="24">
        <f t="shared" si="22"/>
        <v>277792</v>
      </c>
      <c r="V163" s="25">
        <f t="shared" si="23"/>
        <v>1092478.7176968053</v>
      </c>
      <c r="W163" s="25">
        <f t="shared" si="24"/>
        <v>0</v>
      </c>
    </row>
    <row r="164" spans="1:23">
      <c r="A164" s="539" t="s">
        <v>57</v>
      </c>
      <c r="B164" s="539" t="s">
        <v>1611</v>
      </c>
      <c r="C164" s="1" t="s">
        <v>1612</v>
      </c>
      <c r="D164" s="449">
        <v>146960</v>
      </c>
      <c r="E164">
        <v>0</v>
      </c>
      <c r="F164">
        <v>0</v>
      </c>
      <c r="G164">
        <v>0</v>
      </c>
      <c r="H164">
        <v>768</v>
      </c>
      <c r="I164">
        <v>0</v>
      </c>
      <c r="J164">
        <v>0</v>
      </c>
      <c r="K164">
        <v>0</v>
      </c>
      <c r="L164" s="449">
        <v>147728</v>
      </c>
      <c r="N164" s="20">
        <v>3549</v>
      </c>
      <c r="O164" s="21">
        <v>27</v>
      </c>
      <c r="P164" s="22">
        <f t="shared" si="25"/>
        <v>3.6262261406191016</v>
      </c>
      <c r="Q164" s="23">
        <f t="shared" si="18"/>
        <v>0</v>
      </c>
      <c r="R164" s="23">
        <f t="shared" si="19"/>
        <v>0</v>
      </c>
      <c r="S164" s="23">
        <f t="shared" si="20"/>
        <v>0</v>
      </c>
      <c r="T164" s="23">
        <f t="shared" si="21"/>
        <v>0</v>
      </c>
      <c r="U164" s="24">
        <f t="shared" si="22"/>
        <v>0</v>
      </c>
      <c r="V164" s="25">
        <f t="shared" si="23"/>
        <v>0</v>
      </c>
      <c r="W164" s="25">
        <f t="shared" si="24"/>
        <v>0</v>
      </c>
    </row>
    <row r="165" spans="1:23">
      <c r="A165" s="539" t="s">
        <v>57</v>
      </c>
      <c r="B165" s="539" t="s">
        <v>1613</v>
      </c>
      <c r="C165" s="1" t="s">
        <v>1614</v>
      </c>
      <c r="D165" s="449">
        <v>63696</v>
      </c>
      <c r="E165">
        <v>0</v>
      </c>
      <c r="F165">
        <v>0</v>
      </c>
      <c r="G165">
        <v>0</v>
      </c>
      <c r="H165" s="449">
        <v>34400</v>
      </c>
      <c r="I165">
        <v>0</v>
      </c>
      <c r="J165" s="449">
        <v>2753</v>
      </c>
      <c r="K165">
        <v>0</v>
      </c>
      <c r="L165" s="449">
        <v>100849</v>
      </c>
      <c r="N165" s="20">
        <v>7857</v>
      </c>
      <c r="O165" s="21">
        <v>1</v>
      </c>
      <c r="P165" s="22">
        <f t="shared" si="25"/>
        <v>3.6541532066081914</v>
      </c>
      <c r="Q165" s="23">
        <f t="shared" si="18"/>
        <v>36912</v>
      </c>
      <c r="R165" s="23">
        <f t="shared" si="19"/>
        <v>0</v>
      </c>
      <c r="S165" s="23">
        <f t="shared" si="20"/>
        <v>0</v>
      </c>
      <c r="T165" s="23">
        <f t="shared" si="21"/>
        <v>0</v>
      </c>
      <c r="U165" s="24">
        <f t="shared" si="22"/>
        <v>36912</v>
      </c>
      <c r="V165" s="25">
        <f t="shared" si="23"/>
        <v>134882.10316232155</v>
      </c>
      <c r="W165" s="25">
        <f t="shared" si="24"/>
        <v>0</v>
      </c>
    </row>
    <row r="166" spans="1:23">
      <c r="A166" s="539" t="s">
        <v>57</v>
      </c>
      <c r="B166" s="539" t="s">
        <v>1615</v>
      </c>
      <c r="C166" s="1" t="s">
        <v>1616</v>
      </c>
      <c r="D166">
        <v>0</v>
      </c>
      <c r="E166" s="449">
        <v>964880</v>
      </c>
      <c r="F166">
        <v>0</v>
      </c>
      <c r="G166">
        <v>0</v>
      </c>
      <c r="H166" s="449">
        <v>2768</v>
      </c>
      <c r="I166">
        <v>0</v>
      </c>
      <c r="J166">
        <v>0</v>
      </c>
      <c r="K166">
        <v>0</v>
      </c>
      <c r="L166" s="449">
        <v>967648</v>
      </c>
      <c r="N166" s="20">
        <v>7857</v>
      </c>
      <c r="O166" s="21">
        <v>2</v>
      </c>
      <c r="P166" s="22">
        <f t="shared" si="25"/>
        <v>3.8378796466654825</v>
      </c>
      <c r="Q166" s="23">
        <f t="shared" si="18"/>
        <v>0</v>
      </c>
      <c r="R166" s="23">
        <f t="shared" si="19"/>
        <v>0</v>
      </c>
      <c r="S166" s="23">
        <f t="shared" si="20"/>
        <v>32192</v>
      </c>
      <c r="T166" s="23">
        <f t="shared" si="21"/>
        <v>0</v>
      </c>
      <c r="U166" s="24">
        <f t="shared" si="22"/>
        <v>32192</v>
      </c>
      <c r="V166" s="25">
        <f t="shared" si="23"/>
        <v>123549.02158545521</v>
      </c>
      <c r="W166" s="25">
        <f t="shared" si="24"/>
        <v>0</v>
      </c>
    </row>
    <row r="167" spans="1:23">
      <c r="A167" s="539" t="s">
        <v>57</v>
      </c>
      <c r="B167" s="539" t="s">
        <v>1617</v>
      </c>
      <c r="C167" s="1" t="s">
        <v>1618</v>
      </c>
      <c r="D167" s="449">
        <v>219264</v>
      </c>
      <c r="E167" s="449">
        <v>54480</v>
      </c>
      <c r="F167">
        <v>0</v>
      </c>
      <c r="G167">
        <v>0</v>
      </c>
      <c r="H167" s="449">
        <v>56400</v>
      </c>
      <c r="I167" s="449">
        <v>29776</v>
      </c>
      <c r="J167" s="449">
        <v>1210</v>
      </c>
      <c r="K167">
        <v>0</v>
      </c>
      <c r="L167" s="449">
        <v>361130</v>
      </c>
      <c r="N167" s="20">
        <v>7857</v>
      </c>
      <c r="O167" s="21">
        <v>3</v>
      </c>
      <c r="P167" s="22">
        <f t="shared" si="25"/>
        <v>3.4083433041107498</v>
      </c>
      <c r="Q167" s="23">
        <f t="shared" si="18"/>
        <v>124576</v>
      </c>
      <c r="R167" s="23">
        <f t="shared" si="19"/>
        <v>0</v>
      </c>
      <c r="S167" s="23">
        <f t="shared" si="20"/>
        <v>66384</v>
      </c>
      <c r="T167" s="23">
        <f t="shared" si="21"/>
        <v>348</v>
      </c>
      <c r="U167" s="24">
        <f t="shared" si="22"/>
        <v>191308</v>
      </c>
      <c r="V167" s="25">
        <f t="shared" si="23"/>
        <v>652043.34082281927</v>
      </c>
      <c r="W167" s="25">
        <f t="shared" si="24"/>
        <v>0</v>
      </c>
    </row>
    <row r="168" spans="1:23">
      <c r="A168" s="539" t="s">
        <v>57</v>
      </c>
      <c r="B168" s="539" t="s">
        <v>1619</v>
      </c>
      <c r="C168" s="1" t="s">
        <v>1620</v>
      </c>
      <c r="D168">
        <v>0</v>
      </c>
      <c r="E168">
        <v>0</v>
      </c>
      <c r="F168">
        <v>0</v>
      </c>
      <c r="G168">
        <v>0</v>
      </c>
      <c r="H168">
        <v>0</v>
      </c>
      <c r="I168">
        <v>0</v>
      </c>
      <c r="J168">
        <v>0</v>
      </c>
      <c r="K168">
        <v>0</v>
      </c>
      <c r="L168">
        <v>0</v>
      </c>
      <c r="N168" s="20">
        <v>7857</v>
      </c>
      <c r="O168" s="21">
        <v>4</v>
      </c>
      <c r="P168" s="22">
        <f t="shared" si="25"/>
        <v>3.1726845821455858</v>
      </c>
      <c r="Q168" s="23">
        <f t="shared" si="18"/>
        <v>88784</v>
      </c>
      <c r="R168" s="23">
        <f t="shared" si="19"/>
        <v>0</v>
      </c>
      <c r="S168" s="23">
        <f t="shared" si="20"/>
        <v>61488</v>
      </c>
      <c r="T168" s="23">
        <f t="shared" si="21"/>
        <v>3288</v>
      </c>
      <c r="U168" s="24">
        <f t="shared" si="22"/>
        <v>153560</v>
      </c>
      <c r="V168" s="25">
        <f t="shared" si="23"/>
        <v>487197.44443427614</v>
      </c>
      <c r="W168" s="25">
        <f t="shared" si="24"/>
        <v>0</v>
      </c>
    </row>
    <row r="169" spans="1:23">
      <c r="A169" s="539" t="s">
        <v>57</v>
      </c>
      <c r="B169" s="539" t="s">
        <v>1621</v>
      </c>
      <c r="C169" s="1" t="s">
        <v>1622</v>
      </c>
      <c r="D169" s="449">
        <v>199728</v>
      </c>
      <c r="E169">
        <v>0</v>
      </c>
      <c r="F169">
        <v>0</v>
      </c>
      <c r="G169">
        <v>0</v>
      </c>
      <c r="H169" s="449">
        <v>4448</v>
      </c>
      <c r="I169">
        <v>0</v>
      </c>
      <c r="J169">
        <v>0</v>
      </c>
      <c r="K169">
        <v>0</v>
      </c>
      <c r="L169" s="449">
        <v>204176</v>
      </c>
      <c r="N169" s="20">
        <v>7857</v>
      </c>
      <c r="O169" s="21">
        <v>5</v>
      </c>
      <c r="P169" s="22">
        <f t="shared" si="25"/>
        <v>8.4268382369809416</v>
      </c>
      <c r="Q169" s="23">
        <f t="shared" si="18"/>
        <v>0</v>
      </c>
      <c r="R169" s="23">
        <f t="shared" si="19"/>
        <v>0</v>
      </c>
      <c r="S169" s="23">
        <f t="shared" si="20"/>
        <v>0</v>
      </c>
      <c r="T169" s="23">
        <f t="shared" si="21"/>
        <v>0</v>
      </c>
      <c r="U169" s="24">
        <f t="shared" si="22"/>
        <v>0</v>
      </c>
      <c r="V169" s="25">
        <f t="shared" si="23"/>
        <v>0</v>
      </c>
      <c r="W169" s="25">
        <f t="shared" si="24"/>
        <v>0</v>
      </c>
    </row>
    <row r="170" spans="1:23">
      <c r="A170" s="539" t="s">
        <v>57</v>
      </c>
      <c r="B170" s="539" t="s">
        <v>1623</v>
      </c>
      <c r="C170" s="1" t="s">
        <v>1624</v>
      </c>
      <c r="D170">
        <v>0</v>
      </c>
      <c r="E170" s="449">
        <v>56000</v>
      </c>
      <c r="F170">
        <v>0</v>
      </c>
      <c r="G170">
        <v>0</v>
      </c>
      <c r="H170">
        <v>0</v>
      </c>
      <c r="I170" s="449">
        <v>22720</v>
      </c>
      <c r="J170">
        <v>0</v>
      </c>
      <c r="K170">
        <v>464</v>
      </c>
      <c r="L170" s="449">
        <v>79184</v>
      </c>
      <c r="N170" s="20">
        <v>7857</v>
      </c>
      <c r="O170" s="21">
        <v>6</v>
      </c>
      <c r="P170" s="22">
        <f t="shared" si="25"/>
        <v>3.0058195780826638</v>
      </c>
      <c r="Q170" s="23">
        <f t="shared" si="18"/>
        <v>40464</v>
      </c>
      <c r="R170" s="23">
        <f t="shared" si="19"/>
        <v>0</v>
      </c>
      <c r="S170" s="23">
        <f t="shared" si="20"/>
        <v>0</v>
      </c>
      <c r="T170" s="23">
        <f t="shared" si="21"/>
        <v>0</v>
      </c>
      <c r="U170" s="24">
        <f t="shared" si="22"/>
        <v>40464</v>
      </c>
      <c r="V170" s="25">
        <f t="shared" si="23"/>
        <v>121627.4834075369</v>
      </c>
      <c r="W170" s="25">
        <f t="shared" si="24"/>
        <v>0</v>
      </c>
    </row>
    <row r="171" spans="1:23">
      <c r="A171" s="539" t="s">
        <v>57</v>
      </c>
      <c r="B171" s="539" t="s">
        <v>1625</v>
      </c>
      <c r="C171" s="1" t="s">
        <v>1626</v>
      </c>
      <c r="D171">
        <v>0</v>
      </c>
      <c r="E171">
        <v>0</v>
      </c>
      <c r="F171">
        <v>0</v>
      </c>
      <c r="G171">
        <v>0</v>
      </c>
      <c r="H171" s="449">
        <v>2720</v>
      </c>
      <c r="I171">
        <v>0</v>
      </c>
      <c r="J171" s="449">
        <v>5136</v>
      </c>
      <c r="K171">
        <v>0</v>
      </c>
      <c r="L171" s="449">
        <v>7856</v>
      </c>
      <c r="N171" s="20">
        <v>7857</v>
      </c>
      <c r="O171" s="21">
        <v>7</v>
      </c>
      <c r="P171" s="22">
        <f t="shared" si="25"/>
        <v>3.8714814806912399</v>
      </c>
      <c r="Q171" s="23">
        <f t="shared" si="18"/>
        <v>3264</v>
      </c>
      <c r="R171" s="23">
        <f t="shared" si="19"/>
        <v>0</v>
      </c>
      <c r="S171" s="23">
        <f t="shared" si="20"/>
        <v>34272</v>
      </c>
      <c r="T171" s="23">
        <f t="shared" si="21"/>
        <v>554</v>
      </c>
      <c r="U171" s="24">
        <f t="shared" si="22"/>
        <v>38090</v>
      </c>
      <c r="V171" s="25">
        <f t="shared" si="23"/>
        <v>147464.72959952932</v>
      </c>
      <c r="W171" s="25">
        <f t="shared" si="24"/>
        <v>0</v>
      </c>
    </row>
    <row r="172" spans="1:23">
      <c r="A172" s="539" t="s">
        <v>57</v>
      </c>
      <c r="B172" s="539" t="s">
        <v>1627</v>
      </c>
      <c r="C172" s="1" t="s">
        <v>1628</v>
      </c>
      <c r="D172" s="449">
        <v>37728</v>
      </c>
      <c r="E172" s="449">
        <v>41040</v>
      </c>
      <c r="F172">
        <v>0</v>
      </c>
      <c r="G172">
        <v>0</v>
      </c>
      <c r="H172" s="449">
        <v>14960</v>
      </c>
      <c r="I172">
        <v>0</v>
      </c>
      <c r="J172" s="449">
        <v>6900</v>
      </c>
      <c r="K172">
        <v>0</v>
      </c>
      <c r="L172" s="449">
        <v>100628</v>
      </c>
      <c r="N172" s="20">
        <v>7857</v>
      </c>
      <c r="O172" s="21">
        <v>8</v>
      </c>
      <c r="P172" s="22">
        <f t="shared" si="25"/>
        <v>4.4579339449391542</v>
      </c>
      <c r="Q172" s="23">
        <f t="shared" si="18"/>
        <v>0</v>
      </c>
      <c r="R172" s="23">
        <f t="shared" si="19"/>
        <v>0</v>
      </c>
      <c r="S172" s="23">
        <f t="shared" si="20"/>
        <v>12720</v>
      </c>
      <c r="T172" s="23">
        <f t="shared" si="21"/>
        <v>0</v>
      </c>
      <c r="U172" s="24">
        <f t="shared" si="22"/>
        <v>12720</v>
      </c>
      <c r="V172" s="25">
        <f t="shared" si="23"/>
        <v>56704.919779626041</v>
      </c>
      <c r="W172" s="25">
        <f t="shared" si="24"/>
        <v>0</v>
      </c>
    </row>
    <row r="173" spans="1:23">
      <c r="A173" s="539" t="s">
        <v>57</v>
      </c>
      <c r="B173" s="539" t="s">
        <v>1629</v>
      </c>
      <c r="C173" s="1" t="s">
        <v>1630</v>
      </c>
      <c r="D173">
        <v>0</v>
      </c>
      <c r="E173" s="449">
        <v>16480</v>
      </c>
      <c r="F173">
        <v>0</v>
      </c>
      <c r="G173">
        <v>0</v>
      </c>
      <c r="H173">
        <v>0</v>
      </c>
      <c r="I173">
        <v>0</v>
      </c>
      <c r="J173">
        <v>0</v>
      </c>
      <c r="K173">
        <v>0</v>
      </c>
      <c r="L173" s="449">
        <v>16480</v>
      </c>
      <c r="N173" s="20">
        <v>7857</v>
      </c>
      <c r="O173" s="21">
        <v>9</v>
      </c>
      <c r="P173" s="22">
        <f t="shared" si="25"/>
        <v>3.9211029892346732</v>
      </c>
      <c r="Q173" s="23">
        <f t="shared" si="18"/>
        <v>7360</v>
      </c>
      <c r="R173" s="23">
        <f t="shared" si="19"/>
        <v>0</v>
      </c>
      <c r="S173" s="23">
        <f t="shared" si="20"/>
        <v>208</v>
      </c>
      <c r="T173" s="23">
        <f t="shared" si="21"/>
        <v>0</v>
      </c>
      <c r="U173" s="24">
        <f t="shared" si="22"/>
        <v>7568</v>
      </c>
      <c r="V173" s="25">
        <f t="shared" si="23"/>
        <v>29674.907422528006</v>
      </c>
      <c r="W173" s="25">
        <f t="shared" si="24"/>
        <v>0</v>
      </c>
    </row>
    <row r="174" spans="1:23">
      <c r="A174" s="539" t="s">
        <v>57</v>
      </c>
      <c r="B174" s="539" t="s">
        <v>1631</v>
      </c>
      <c r="C174" s="1" t="s">
        <v>1632</v>
      </c>
      <c r="D174">
        <v>0</v>
      </c>
      <c r="E174" s="449">
        <v>25120</v>
      </c>
      <c r="F174">
        <v>0</v>
      </c>
      <c r="G174">
        <v>0</v>
      </c>
      <c r="H174">
        <v>0</v>
      </c>
      <c r="I174" s="449">
        <v>38496</v>
      </c>
      <c r="J174">
        <v>0</v>
      </c>
      <c r="K174" s="449">
        <v>6203</v>
      </c>
      <c r="L174" s="449">
        <v>69819</v>
      </c>
      <c r="N174" s="20">
        <v>7857</v>
      </c>
      <c r="O174" s="21">
        <v>10</v>
      </c>
      <c r="P174" s="22">
        <f t="shared" si="25"/>
        <v>5.1680731319109743</v>
      </c>
      <c r="Q174" s="23">
        <f t="shared" si="18"/>
        <v>0</v>
      </c>
      <c r="R174" s="23">
        <f t="shared" si="19"/>
        <v>0</v>
      </c>
      <c r="S174" s="23">
        <f t="shared" si="20"/>
        <v>0</v>
      </c>
      <c r="T174" s="23">
        <f t="shared" si="21"/>
        <v>0</v>
      </c>
      <c r="U174" s="24">
        <f t="shared" si="22"/>
        <v>0</v>
      </c>
      <c r="V174" s="25">
        <f t="shared" si="23"/>
        <v>0</v>
      </c>
      <c r="W174" s="25">
        <f t="shared" si="24"/>
        <v>0</v>
      </c>
    </row>
    <row r="175" spans="1:23">
      <c r="A175" s="539" t="s">
        <v>57</v>
      </c>
      <c r="B175" s="539" t="s">
        <v>1633</v>
      </c>
      <c r="C175" s="1" t="s">
        <v>1634</v>
      </c>
      <c r="D175" s="449">
        <v>659616</v>
      </c>
      <c r="E175">
        <v>0</v>
      </c>
      <c r="F175" s="449">
        <v>80896</v>
      </c>
      <c r="G175">
        <v>0</v>
      </c>
      <c r="H175">
        <v>0</v>
      </c>
      <c r="I175">
        <v>0</v>
      </c>
      <c r="J175">
        <v>0</v>
      </c>
      <c r="K175">
        <v>0</v>
      </c>
      <c r="L175" s="449">
        <v>740512</v>
      </c>
      <c r="N175" s="20">
        <v>7857</v>
      </c>
      <c r="O175" s="21">
        <v>11</v>
      </c>
      <c r="P175" s="22">
        <f t="shared" si="25"/>
        <v>4.0960903250696923</v>
      </c>
      <c r="Q175" s="23">
        <f t="shared" si="18"/>
        <v>0</v>
      </c>
      <c r="R175" s="23">
        <f t="shared" si="19"/>
        <v>0</v>
      </c>
      <c r="S175" s="23">
        <f t="shared" si="20"/>
        <v>75600</v>
      </c>
      <c r="T175" s="23">
        <f t="shared" si="21"/>
        <v>0</v>
      </c>
      <c r="U175" s="24">
        <f t="shared" si="22"/>
        <v>75600</v>
      </c>
      <c r="V175" s="25">
        <f t="shared" si="23"/>
        <v>309664.42857526871</v>
      </c>
      <c r="W175" s="25">
        <f t="shared" si="24"/>
        <v>0</v>
      </c>
    </row>
    <row r="176" spans="1:23">
      <c r="A176" s="539" t="s">
        <v>57</v>
      </c>
      <c r="B176" s="539" t="s">
        <v>1635</v>
      </c>
      <c r="C176" s="1" t="s">
        <v>1636</v>
      </c>
      <c r="D176" s="449">
        <v>74944</v>
      </c>
      <c r="E176">
        <v>0</v>
      </c>
      <c r="F176">
        <v>0</v>
      </c>
      <c r="G176">
        <v>0</v>
      </c>
      <c r="H176">
        <v>0</v>
      </c>
      <c r="I176">
        <v>0</v>
      </c>
      <c r="J176">
        <v>0</v>
      </c>
      <c r="K176">
        <v>0</v>
      </c>
      <c r="L176" s="449">
        <v>74944</v>
      </c>
      <c r="N176" s="20">
        <v>7857</v>
      </c>
      <c r="O176" s="21">
        <v>12</v>
      </c>
      <c r="P176" s="22">
        <f t="shared" si="25"/>
        <v>3.6748359098204313</v>
      </c>
      <c r="Q176" s="23">
        <f t="shared" si="18"/>
        <v>126672</v>
      </c>
      <c r="R176" s="23">
        <f t="shared" si="19"/>
        <v>7056</v>
      </c>
      <c r="S176" s="23">
        <f t="shared" si="20"/>
        <v>0</v>
      </c>
      <c r="T176" s="23">
        <f t="shared" si="21"/>
        <v>0</v>
      </c>
      <c r="U176" s="24">
        <f t="shared" si="22"/>
        <v>133728</v>
      </c>
      <c r="V176" s="25">
        <f t="shared" si="23"/>
        <v>491428.45654846664</v>
      </c>
      <c r="W176" s="25">
        <f t="shared" si="24"/>
        <v>28522.606397662261</v>
      </c>
    </row>
    <row r="177" spans="1:23">
      <c r="A177" s="539" t="s">
        <v>57</v>
      </c>
      <c r="B177" s="539" t="s">
        <v>1637</v>
      </c>
      <c r="C177" s="1" t="s">
        <v>1638</v>
      </c>
      <c r="D177">
        <v>0</v>
      </c>
      <c r="E177">
        <v>0</v>
      </c>
      <c r="F177">
        <v>0</v>
      </c>
      <c r="G177">
        <v>0</v>
      </c>
      <c r="H177">
        <v>0</v>
      </c>
      <c r="I177" s="449">
        <v>122432</v>
      </c>
      <c r="J177">
        <v>0</v>
      </c>
      <c r="K177">
        <v>992</v>
      </c>
      <c r="L177" s="449">
        <v>123424</v>
      </c>
      <c r="N177" s="20">
        <v>7857</v>
      </c>
      <c r="O177" s="21">
        <v>13</v>
      </c>
      <c r="P177" s="22">
        <f t="shared" si="25"/>
        <v>3.3330151458819097</v>
      </c>
      <c r="Q177" s="23">
        <f t="shared" si="18"/>
        <v>7552</v>
      </c>
      <c r="R177" s="23">
        <f t="shared" si="19"/>
        <v>0</v>
      </c>
      <c r="S177" s="23">
        <f t="shared" si="20"/>
        <v>0</v>
      </c>
      <c r="T177" s="23">
        <f t="shared" si="21"/>
        <v>0</v>
      </c>
      <c r="U177" s="24">
        <f t="shared" si="22"/>
        <v>7552</v>
      </c>
      <c r="V177" s="25">
        <f t="shared" si="23"/>
        <v>25170.930381700182</v>
      </c>
      <c r="W177" s="25">
        <f t="shared" si="24"/>
        <v>0</v>
      </c>
    </row>
    <row r="178" spans="1:23">
      <c r="A178" s="539" t="s">
        <v>57</v>
      </c>
      <c r="B178" s="539" t="s">
        <v>1639</v>
      </c>
      <c r="C178" s="1" t="s">
        <v>1640</v>
      </c>
      <c r="D178">
        <v>0</v>
      </c>
      <c r="E178">
        <v>0</v>
      </c>
      <c r="F178">
        <v>0</v>
      </c>
      <c r="G178">
        <v>0</v>
      </c>
      <c r="H178">
        <v>0</v>
      </c>
      <c r="I178" s="449">
        <v>22240</v>
      </c>
      <c r="J178">
        <v>0</v>
      </c>
      <c r="K178">
        <v>0</v>
      </c>
      <c r="L178" s="449">
        <v>22240</v>
      </c>
      <c r="N178" s="20">
        <v>7857</v>
      </c>
      <c r="O178" s="21">
        <v>14</v>
      </c>
      <c r="P178" s="22">
        <f t="shared" si="25"/>
        <v>5.2111367875249366</v>
      </c>
      <c r="Q178" s="23">
        <f t="shared" si="18"/>
        <v>0</v>
      </c>
      <c r="R178" s="23">
        <f t="shared" si="19"/>
        <v>0</v>
      </c>
      <c r="S178" s="23">
        <f t="shared" si="20"/>
        <v>58480</v>
      </c>
      <c r="T178" s="23">
        <f t="shared" si="21"/>
        <v>3972</v>
      </c>
      <c r="U178" s="24">
        <f t="shared" si="22"/>
        <v>62452</v>
      </c>
      <c r="V178" s="25">
        <f t="shared" si="23"/>
        <v>325445.91465450736</v>
      </c>
      <c r="W178" s="25">
        <f t="shared" si="24"/>
        <v>0</v>
      </c>
    </row>
    <row r="179" spans="1:23">
      <c r="A179" s="539" t="s">
        <v>57</v>
      </c>
      <c r="B179" s="539" t="s">
        <v>1641</v>
      </c>
      <c r="C179" s="1" t="s">
        <v>1642</v>
      </c>
      <c r="D179" s="449">
        <v>27984</v>
      </c>
      <c r="E179">
        <v>816</v>
      </c>
      <c r="F179">
        <v>0</v>
      </c>
      <c r="G179">
        <v>0</v>
      </c>
      <c r="H179" s="449">
        <v>18736</v>
      </c>
      <c r="I179" s="449">
        <v>175552</v>
      </c>
      <c r="J179">
        <v>0</v>
      </c>
      <c r="K179" s="449">
        <v>28686</v>
      </c>
      <c r="L179" s="449">
        <v>251774</v>
      </c>
      <c r="N179" s="20">
        <v>7857</v>
      </c>
      <c r="O179" s="21">
        <v>15</v>
      </c>
      <c r="P179" s="22">
        <f t="shared" si="25"/>
        <v>7.5192831089887324</v>
      </c>
      <c r="Q179" s="23">
        <f t="shared" si="18"/>
        <v>0</v>
      </c>
      <c r="R179" s="23">
        <f t="shared" si="19"/>
        <v>0</v>
      </c>
      <c r="S179" s="23">
        <f t="shared" si="20"/>
        <v>0</v>
      </c>
      <c r="T179" s="23">
        <f t="shared" si="21"/>
        <v>0</v>
      </c>
      <c r="U179" s="24">
        <f t="shared" si="22"/>
        <v>0</v>
      </c>
      <c r="V179" s="25">
        <f t="shared" si="23"/>
        <v>0</v>
      </c>
      <c r="W179" s="25">
        <f t="shared" si="24"/>
        <v>0</v>
      </c>
    </row>
    <row r="180" spans="1:23">
      <c r="A180" s="539" t="s">
        <v>57</v>
      </c>
      <c r="B180" s="539" t="s">
        <v>1643</v>
      </c>
      <c r="C180" s="1" t="s">
        <v>1644</v>
      </c>
      <c r="D180">
        <v>0</v>
      </c>
      <c r="E180">
        <v>0</v>
      </c>
      <c r="F180">
        <v>0</v>
      </c>
      <c r="G180">
        <v>0</v>
      </c>
      <c r="H180">
        <v>0</v>
      </c>
      <c r="I180">
        <v>0</v>
      </c>
      <c r="J180">
        <v>0</v>
      </c>
      <c r="K180">
        <v>0</v>
      </c>
      <c r="L180">
        <v>0</v>
      </c>
      <c r="N180" s="20">
        <v>7857</v>
      </c>
      <c r="O180" s="21">
        <v>16</v>
      </c>
      <c r="P180" s="22">
        <f t="shared" si="25"/>
        <v>4.5338911157933826</v>
      </c>
      <c r="Q180" s="23">
        <f t="shared" si="18"/>
        <v>0</v>
      </c>
      <c r="R180" s="23">
        <f t="shared" si="19"/>
        <v>0</v>
      </c>
      <c r="S180" s="23">
        <f t="shared" si="20"/>
        <v>19696</v>
      </c>
      <c r="T180" s="23">
        <f t="shared" si="21"/>
        <v>7640</v>
      </c>
      <c r="U180" s="24">
        <f t="shared" si="22"/>
        <v>27336</v>
      </c>
      <c r="V180" s="25">
        <f t="shared" si="23"/>
        <v>123938.4475413279</v>
      </c>
      <c r="W180" s="25">
        <f t="shared" si="24"/>
        <v>0</v>
      </c>
    </row>
    <row r="181" spans="1:23">
      <c r="A181" s="539" t="s">
        <v>57</v>
      </c>
      <c r="B181" s="539" t="s">
        <v>1645</v>
      </c>
      <c r="C181" s="1" t="s">
        <v>1646</v>
      </c>
      <c r="D181">
        <v>0</v>
      </c>
      <c r="E181">
        <v>0</v>
      </c>
      <c r="F181">
        <v>0</v>
      </c>
      <c r="G181">
        <v>0</v>
      </c>
      <c r="H181">
        <v>0</v>
      </c>
      <c r="I181" s="449">
        <v>83488</v>
      </c>
      <c r="J181">
        <v>0</v>
      </c>
      <c r="K181">
        <v>0</v>
      </c>
      <c r="L181" s="449">
        <v>83488</v>
      </c>
      <c r="N181" s="20">
        <v>7857</v>
      </c>
      <c r="O181" s="21">
        <v>17</v>
      </c>
      <c r="P181" s="22">
        <f t="shared" si="25"/>
        <v>6.0316486731873162</v>
      </c>
      <c r="Q181" s="23">
        <f t="shared" si="18"/>
        <v>0</v>
      </c>
      <c r="R181" s="23">
        <f t="shared" si="19"/>
        <v>0</v>
      </c>
      <c r="S181" s="23">
        <f t="shared" si="20"/>
        <v>0</v>
      </c>
      <c r="T181" s="23">
        <f t="shared" si="21"/>
        <v>0</v>
      </c>
      <c r="U181" s="24">
        <f t="shared" si="22"/>
        <v>0</v>
      </c>
      <c r="V181" s="25">
        <f t="shared" si="23"/>
        <v>0</v>
      </c>
      <c r="W181" s="25">
        <f t="shared" si="24"/>
        <v>0</v>
      </c>
    </row>
    <row r="182" spans="1:23">
      <c r="A182" s="539" t="s">
        <v>57</v>
      </c>
      <c r="B182" s="539" t="s">
        <v>1647</v>
      </c>
      <c r="C182" s="1" t="s">
        <v>1648</v>
      </c>
      <c r="D182">
        <v>0</v>
      </c>
      <c r="E182" s="449">
        <v>778224</v>
      </c>
      <c r="F182">
        <v>0</v>
      </c>
      <c r="G182" s="449">
        <v>114528</v>
      </c>
      <c r="H182">
        <v>0</v>
      </c>
      <c r="I182" s="449">
        <v>1024</v>
      </c>
      <c r="J182">
        <v>0</v>
      </c>
      <c r="K182">
        <v>0</v>
      </c>
      <c r="L182" s="449">
        <v>893776</v>
      </c>
      <c r="N182" s="20">
        <v>7857</v>
      </c>
      <c r="O182" s="21">
        <v>18</v>
      </c>
      <c r="P182" s="22">
        <f t="shared" si="25"/>
        <v>4.9772911053490789</v>
      </c>
      <c r="Q182" s="23">
        <f t="shared" si="18"/>
        <v>0</v>
      </c>
      <c r="R182" s="23">
        <f t="shared" si="19"/>
        <v>0</v>
      </c>
      <c r="S182" s="23">
        <f t="shared" si="20"/>
        <v>9920</v>
      </c>
      <c r="T182" s="23">
        <f t="shared" si="21"/>
        <v>0</v>
      </c>
      <c r="U182" s="24">
        <f t="shared" si="22"/>
        <v>9920</v>
      </c>
      <c r="V182" s="25">
        <f t="shared" si="23"/>
        <v>49374.72776506286</v>
      </c>
      <c r="W182" s="25">
        <f t="shared" si="24"/>
        <v>0</v>
      </c>
    </row>
    <row r="183" spans="1:23">
      <c r="A183" s="539" t="s">
        <v>57</v>
      </c>
      <c r="B183" s="539" t="s">
        <v>1649</v>
      </c>
      <c r="C183" s="1" t="s">
        <v>1650</v>
      </c>
      <c r="D183">
        <v>0</v>
      </c>
      <c r="E183">
        <v>0</v>
      </c>
      <c r="F183">
        <v>0</v>
      </c>
      <c r="G183">
        <v>0</v>
      </c>
      <c r="H183">
        <v>0</v>
      </c>
      <c r="I183">
        <v>0</v>
      </c>
      <c r="J183">
        <v>0</v>
      </c>
      <c r="K183">
        <v>0</v>
      </c>
      <c r="L183">
        <v>0</v>
      </c>
      <c r="N183" s="20">
        <v>7857</v>
      </c>
      <c r="O183" s="21">
        <v>19</v>
      </c>
      <c r="P183" s="22">
        <f t="shared" si="25"/>
        <v>3.4255627120306693</v>
      </c>
      <c r="Q183" s="23">
        <f t="shared" si="18"/>
        <v>68848</v>
      </c>
      <c r="R183" s="23">
        <f t="shared" si="19"/>
        <v>14736</v>
      </c>
      <c r="S183" s="23">
        <f t="shared" si="20"/>
        <v>0</v>
      </c>
      <c r="T183" s="23">
        <f t="shared" si="21"/>
        <v>0</v>
      </c>
      <c r="U183" s="24">
        <f t="shared" si="22"/>
        <v>83584</v>
      </c>
      <c r="V183" s="25">
        <f t="shared" si="23"/>
        <v>286322.23372237146</v>
      </c>
      <c r="W183" s="25">
        <f t="shared" si="24"/>
        <v>55527.001336932342</v>
      </c>
    </row>
    <row r="184" spans="1:23">
      <c r="A184" s="539" t="s">
        <v>57</v>
      </c>
      <c r="B184" s="539" t="s">
        <v>1651</v>
      </c>
      <c r="C184" s="1" t="s">
        <v>1652</v>
      </c>
      <c r="D184">
        <v>0</v>
      </c>
      <c r="E184">
        <v>0</v>
      </c>
      <c r="F184">
        <v>0</v>
      </c>
      <c r="G184">
        <v>0</v>
      </c>
      <c r="H184">
        <v>0</v>
      </c>
      <c r="I184">
        <v>0</v>
      </c>
      <c r="J184" s="449">
        <v>10384</v>
      </c>
      <c r="K184">
        <v>0</v>
      </c>
      <c r="L184" s="449">
        <v>10384</v>
      </c>
      <c r="N184" s="20">
        <v>7857</v>
      </c>
      <c r="O184" s="21">
        <v>20</v>
      </c>
      <c r="P184" s="22">
        <f t="shared" si="25"/>
        <v>4.0878123452263502</v>
      </c>
      <c r="Q184" s="23">
        <f t="shared" si="18"/>
        <v>0</v>
      </c>
      <c r="R184" s="23">
        <f t="shared" si="19"/>
        <v>0</v>
      </c>
      <c r="S184" s="23">
        <f t="shared" si="20"/>
        <v>6832</v>
      </c>
      <c r="T184" s="23">
        <f t="shared" si="21"/>
        <v>0</v>
      </c>
      <c r="U184" s="24">
        <f t="shared" si="22"/>
        <v>6832</v>
      </c>
      <c r="V184" s="25">
        <f t="shared" si="23"/>
        <v>27927.933942586424</v>
      </c>
      <c r="W184" s="25">
        <f t="shared" si="24"/>
        <v>0</v>
      </c>
    </row>
    <row r="185" spans="1:23">
      <c r="A185" s="539" t="s">
        <v>57</v>
      </c>
      <c r="B185" s="539" t="s">
        <v>1653</v>
      </c>
      <c r="C185" s="1" t="s">
        <v>1654</v>
      </c>
      <c r="D185">
        <v>0</v>
      </c>
      <c r="E185">
        <v>0</v>
      </c>
      <c r="F185">
        <v>0</v>
      </c>
      <c r="G185">
        <v>0</v>
      </c>
      <c r="H185" s="449">
        <v>5568</v>
      </c>
      <c r="I185">
        <v>0</v>
      </c>
      <c r="J185">
        <v>0</v>
      </c>
      <c r="K185">
        <v>0</v>
      </c>
      <c r="L185" s="449">
        <v>5568</v>
      </c>
      <c r="N185" s="20">
        <v>7857</v>
      </c>
      <c r="O185" s="21">
        <v>21</v>
      </c>
      <c r="P185" s="22">
        <f t="shared" si="25"/>
        <v>4.2128820567044682</v>
      </c>
      <c r="Q185" s="23">
        <f t="shared" si="18"/>
        <v>0</v>
      </c>
      <c r="R185" s="23">
        <f t="shared" si="19"/>
        <v>0</v>
      </c>
      <c r="S185" s="23">
        <f t="shared" si="20"/>
        <v>0</v>
      </c>
      <c r="T185" s="23">
        <f t="shared" si="21"/>
        <v>0</v>
      </c>
      <c r="U185" s="24">
        <f t="shared" si="22"/>
        <v>0</v>
      </c>
      <c r="V185" s="25">
        <f t="shared" si="23"/>
        <v>0</v>
      </c>
      <c r="W185" s="25">
        <f t="shared" si="24"/>
        <v>0</v>
      </c>
    </row>
    <row r="186" spans="1:23">
      <c r="A186" s="539" t="s">
        <v>57</v>
      </c>
      <c r="B186" s="539" t="s">
        <v>1655</v>
      </c>
      <c r="C186" s="1" t="s">
        <v>1656</v>
      </c>
      <c r="D186" s="449">
        <v>50304</v>
      </c>
      <c r="E186">
        <v>0</v>
      </c>
      <c r="F186">
        <v>0</v>
      </c>
      <c r="G186">
        <v>0</v>
      </c>
      <c r="H186">
        <v>0</v>
      </c>
      <c r="I186">
        <v>0</v>
      </c>
      <c r="J186">
        <v>0</v>
      </c>
      <c r="K186">
        <v>0</v>
      </c>
      <c r="L186" s="449">
        <v>50304</v>
      </c>
      <c r="N186" s="20">
        <v>7857</v>
      </c>
      <c r="O186" s="21">
        <v>22</v>
      </c>
      <c r="P186" s="22">
        <f t="shared" si="25"/>
        <v>5.1226793529265615</v>
      </c>
      <c r="Q186" s="23">
        <f t="shared" si="18"/>
        <v>0</v>
      </c>
      <c r="R186" s="23">
        <f t="shared" si="19"/>
        <v>0</v>
      </c>
      <c r="S186" s="23">
        <f t="shared" si="20"/>
        <v>960</v>
      </c>
      <c r="T186" s="23">
        <f t="shared" si="21"/>
        <v>0</v>
      </c>
      <c r="U186" s="24">
        <f t="shared" si="22"/>
        <v>960</v>
      </c>
      <c r="V186" s="25">
        <f t="shared" si="23"/>
        <v>4917.7721788094987</v>
      </c>
      <c r="W186" s="25">
        <f t="shared" si="24"/>
        <v>0</v>
      </c>
    </row>
    <row r="187" spans="1:23">
      <c r="A187" s="539" t="s">
        <v>57</v>
      </c>
      <c r="B187" s="539" t="s">
        <v>1657</v>
      </c>
      <c r="C187" s="1" t="s">
        <v>1658</v>
      </c>
      <c r="D187" s="449">
        <v>24672</v>
      </c>
      <c r="E187">
        <v>0</v>
      </c>
      <c r="F187">
        <v>0</v>
      </c>
      <c r="G187">
        <v>0</v>
      </c>
      <c r="H187" s="449">
        <v>66688</v>
      </c>
      <c r="I187">
        <v>0</v>
      </c>
      <c r="J187">
        <v>0</v>
      </c>
      <c r="K187">
        <v>0</v>
      </c>
      <c r="L187" s="449">
        <v>91360</v>
      </c>
      <c r="N187" s="20">
        <v>7857</v>
      </c>
      <c r="O187" s="21">
        <v>23</v>
      </c>
      <c r="P187" s="22">
        <f t="shared" si="25"/>
        <v>4.5024770871355324</v>
      </c>
      <c r="Q187" s="23">
        <f t="shared" si="18"/>
        <v>0</v>
      </c>
      <c r="R187" s="23">
        <f t="shared" si="19"/>
        <v>0</v>
      </c>
      <c r="S187" s="23">
        <f t="shared" si="20"/>
        <v>432</v>
      </c>
      <c r="T187" s="23">
        <f t="shared" si="21"/>
        <v>0</v>
      </c>
      <c r="U187" s="24">
        <f t="shared" si="22"/>
        <v>432</v>
      </c>
      <c r="V187" s="25">
        <f t="shared" si="23"/>
        <v>1945.0701016425501</v>
      </c>
      <c r="W187" s="25">
        <f t="shared" si="24"/>
        <v>0</v>
      </c>
    </row>
    <row r="188" spans="1:23">
      <c r="A188" s="539" t="s">
        <v>57</v>
      </c>
      <c r="B188" s="539" t="s">
        <v>1659</v>
      </c>
      <c r="C188" s="1" t="s">
        <v>1660</v>
      </c>
      <c r="D188" s="449">
        <v>1416256</v>
      </c>
      <c r="E188">
        <v>0</v>
      </c>
      <c r="F188">
        <v>0</v>
      </c>
      <c r="G188">
        <v>0</v>
      </c>
      <c r="H188">
        <v>0</v>
      </c>
      <c r="I188">
        <v>0</v>
      </c>
      <c r="J188">
        <v>0</v>
      </c>
      <c r="K188">
        <v>0</v>
      </c>
      <c r="L188" s="449">
        <v>1416256</v>
      </c>
      <c r="N188" s="20">
        <v>7857</v>
      </c>
      <c r="O188" s="21">
        <v>24</v>
      </c>
      <c r="P188" s="22">
        <f t="shared" si="25"/>
        <v>3.6391469413856306</v>
      </c>
      <c r="Q188" s="23">
        <f t="shared" si="18"/>
        <v>3360</v>
      </c>
      <c r="R188" s="23">
        <f t="shared" si="19"/>
        <v>0</v>
      </c>
      <c r="S188" s="23">
        <f t="shared" si="20"/>
        <v>22240</v>
      </c>
      <c r="T188" s="23">
        <f t="shared" si="21"/>
        <v>0</v>
      </c>
      <c r="U188" s="24">
        <f t="shared" si="22"/>
        <v>25600</v>
      </c>
      <c r="V188" s="25">
        <f t="shared" si="23"/>
        <v>93162.161699472141</v>
      </c>
      <c r="W188" s="25">
        <f t="shared" si="24"/>
        <v>0</v>
      </c>
    </row>
    <row r="189" spans="1:23">
      <c r="A189" s="539" t="s">
        <v>57</v>
      </c>
      <c r="B189" s="539" t="s">
        <v>1661</v>
      </c>
      <c r="C189" s="1" t="s">
        <v>1662</v>
      </c>
      <c r="D189" s="449">
        <v>266400</v>
      </c>
      <c r="E189">
        <v>0</v>
      </c>
      <c r="F189">
        <v>0</v>
      </c>
      <c r="G189">
        <v>0</v>
      </c>
      <c r="H189" s="449">
        <v>11392</v>
      </c>
      <c r="I189">
        <v>0</v>
      </c>
      <c r="J189">
        <v>0</v>
      </c>
      <c r="K189">
        <v>0</v>
      </c>
      <c r="L189" s="449">
        <v>277792</v>
      </c>
      <c r="N189" s="20">
        <v>7857</v>
      </c>
      <c r="O189" s="21">
        <v>25</v>
      </c>
      <c r="P189" s="22">
        <f t="shared" si="25"/>
        <v>3.0656727831116628</v>
      </c>
      <c r="Q189" s="23">
        <f t="shared" si="18"/>
        <v>249216</v>
      </c>
      <c r="R189" s="23">
        <f t="shared" si="19"/>
        <v>0</v>
      </c>
      <c r="S189" s="23">
        <f t="shared" si="20"/>
        <v>0</v>
      </c>
      <c r="T189" s="23">
        <f t="shared" si="21"/>
        <v>0</v>
      </c>
      <c r="U189" s="24">
        <f t="shared" si="22"/>
        <v>249216</v>
      </c>
      <c r="V189" s="25">
        <f t="shared" si="23"/>
        <v>764014.70831595617</v>
      </c>
      <c r="W189" s="25">
        <f t="shared" si="24"/>
        <v>0</v>
      </c>
    </row>
    <row r="190" spans="1:23">
      <c r="A190" s="539" t="s">
        <v>57</v>
      </c>
      <c r="B190" s="539" t="s">
        <v>1663</v>
      </c>
      <c r="C190" s="1" t="s">
        <v>1664</v>
      </c>
      <c r="D190">
        <v>0</v>
      </c>
      <c r="E190">
        <v>0</v>
      </c>
      <c r="F190">
        <v>0</v>
      </c>
      <c r="G190">
        <v>0</v>
      </c>
      <c r="H190">
        <v>0</v>
      </c>
      <c r="I190">
        <v>0</v>
      </c>
      <c r="J190">
        <v>0</v>
      </c>
      <c r="K190">
        <v>0</v>
      </c>
      <c r="L190">
        <v>0</v>
      </c>
      <c r="N190" s="20">
        <v>7857</v>
      </c>
      <c r="O190" s="21">
        <v>26</v>
      </c>
      <c r="P190" s="22">
        <f t="shared" si="25"/>
        <v>3.9327220283406481</v>
      </c>
      <c r="Q190" s="23">
        <f t="shared" si="18"/>
        <v>49208</v>
      </c>
      <c r="R190" s="23">
        <f t="shared" si="19"/>
        <v>0</v>
      </c>
      <c r="S190" s="23">
        <f t="shared" si="20"/>
        <v>0</v>
      </c>
      <c r="T190" s="23">
        <f t="shared" si="21"/>
        <v>162</v>
      </c>
      <c r="U190" s="24">
        <f t="shared" si="22"/>
        <v>49370</v>
      </c>
      <c r="V190" s="25">
        <f t="shared" si="23"/>
        <v>194158.4865391778</v>
      </c>
      <c r="W190" s="25">
        <f t="shared" si="24"/>
        <v>0</v>
      </c>
    </row>
    <row r="191" spans="1:23">
      <c r="A191" s="539" t="s">
        <v>57</v>
      </c>
      <c r="B191" s="539" t="s">
        <v>1665</v>
      </c>
      <c r="C191" s="1" t="s">
        <v>1666</v>
      </c>
      <c r="D191" s="449">
        <v>3187552</v>
      </c>
      <c r="E191" s="449">
        <v>1937040</v>
      </c>
      <c r="F191" s="449">
        <v>80896</v>
      </c>
      <c r="G191" s="449">
        <v>114528</v>
      </c>
      <c r="H191" s="449">
        <v>218848</v>
      </c>
      <c r="I191" s="449">
        <v>495728</v>
      </c>
      <c r="J191" s="449">
        <v>26383</v>
      </c>
      <c r="K191" s="449">
        <v>36345</v>
      </c>
      <c r="L191" s="449">
        <v>6097320</v>
      </c>
      <c r="N191" s="20">
        <v>7857</v>
      </c>
      <c r="O191" s="21">
        <v>27</v>
      </c>
      <c r="P191" s="22">
        <f t="shared" si="25"/>
        <v>3.6262261406191016</v>
      </c>
      <c r="Q191" s="23">
        <f t="shared" si="18"/>
        <v>0</v>
      </c>
      <c r="R191" s="23">
        <f t="shared" si="19"/>
        <v>0</v>
      </c>
      <c r="S191" s="23">
        <f t="shared" si="20"/>
        <v>0</v>
      </c>
      <c r="T191" s="23">
        <f t="shared" si="21"/>
        <v>0</v>
      </c>
      <c r="U191" s="24">
        <f t="shared" si="22"/>
        <v>0</v>
      </c>
      <c r="V191" s="25">
        <f t="shared" si="23"/>
        <v>0</v>
      </c>
      <c r="W191" s="25">
        <f t="shared" si="24"/>
        <v>0</v>
      </c>
    </row>
    <row r="192" spans="1:23">
      <c r="A192" s="503"/>
      <c r="B192" s="503"/>
      <c r="N192" s="20">
        <v>4003</v>
      </c>
      <c r="O192" s="21">
        <v>1</v>
      </c>
      <c r="P192" s="22">
        <f t="shared" si="25"/>
        <v>3.6541532066081914</v>
      </c>
      <c r="Q192" s="23">
        <f t="shared" si="18"/>
        <v>77264</v>
      </c>
      <c r="R192" s="23">
        <f t="shared" si="19"/>
        <v>0</v>
      </c>
      <c r="S192" s="23">
        <f t="shared" si="20"/>
        <v>2624</v>
      </c>
      <c r="T192" s="23">
        <f t="shared" si="21"/>
        <v>0</v>
      </c>
      <c r="U192" s="24">
        <f t="shared" si="22"/>
        <v>79888</v>
      </c>
      <c r="V192" s="25">
        <f t="shared" si="23"/>
        <v>291922.99136951519</v>
      </c>
      <c r="W192" s="25">
        <f t="shared" si="24"/>
        <v>0</v>
      </c>
    </row>
    <row r="193" spans="1:23">
      <c r="A193" s="503"/>
      <c r="B193" s="503"/>
      <c r="N193" s="20">
        <v>4003</v>
      </c>
      <c r="O193" s="21">
        <v>2</v>
      </c>
      <c r="P193" s="22">
        <f t="shared" si="25"/>
        <v>3.8378796466654825</v>
      </c>
      <c r="Q193" s="23">
        <f t="shared" si="18"/>
        <v>0</v>
      </c>
      <c r="R193" s="23">
        <f t="shared" si="19"/>
        <v>0</v>
      </c>
      <c r="S193" s="23">
        <f t="shared" si="20"/>
        <v>48128</v>
      </c>
      <c r="T193" s="23">
        <f t="shared" si="21"/>
        <v>24010</v>
      </c>
      <c r="U193" s="24">
        <f t="shared" si="22"/>
        <v>72138</v>
      </c>
      <c r="V193" s="25">
        <f t="shared" si="23"/>
        <v>276856.96195115458</v>
      </c>
      <c r="W193" s="25">
        <f t="shared" si="24"/>
        <v>0</v>
      </c>
    </row>
    <row r="194" spans="1:23">
      <c r="A194" s="539" t="s">
        <v>1681</v>
      </c>
      <c r="B194" s="503"/>
      <c r="N194" s="20">
        <v>4003</v>
      </c>
      <c r="O194" s="21">
        <v>3</v>
      </c>
      <c r="P194" s="22">
        <f t="shared" si="25"/>
        <v>3.4083433041107498</v>
      </c>
      <c r="Q194" s="23">
        <f t="shared" si="18"/>
        <v>309424</v>
      </c>
      <c r="R194" s="23">
        <f t="shared" si="19"/>
        <v>0</v>
      </c>
      <c r="S194" s="23">
        <f t="shared" si="20"/>
        <v>480</v>
      </c>
      <c r="T194" s="23">
        <f t="shared" si="21"/>
        <v>0</v>
      </c>
      <c r="U194" s="24">
        <f t="shared" si="22"/>
        <v>309904</v>
      </c>
      <c r="V194" s="25">
        <f t="shared" si="23"/>
        <v>1056259.2233171379</v>
      </c>
      <c r="W194" s="25">
        <f t="shared" si="24"/>
        <v>0</v>
      </c>
    </row>
    <row r="195" spans="1:23">
      <c r="A195" s="539" t="s">
        <v>1596</v>
      </c>
      <c r="B195" s="539" t="s">
        <v>173</v>
      </c>
      <c r="C195" s="1" t="s">
        <v>1668</v>
      </c>
      <c r="D195" t="s">
        <v>1669</v>
      </c>
      <c r="E195" t="s">
        <v>1670</v>
      </c>
      <c r="F195" t="s">
        <v>1671</v>
      </c>
      <c r="G195" t="s">
        <v>1672</v>
      </c>
      <c r="H195" t="s">
        <v>1673</v>
      </c>
      <c r="I195" t="s">
        <v>1674</v>
      </c>
      <c r="J195" t="s">
        <v>1675</v>
      </c>
      <c r="K195" t="s">
        <v>1676</v>
      </c>
      <c r="L195" t="s">
        <v>44</v>
      </c>
      <c r="N195" s="20">
        <v>4003</v>
      </c>
      <c r="O195" s="21">
        <v>4</v>
      </c>
      <c r="P195" s="22">
        <f t="shared" si="25"/>
        <v>3.1726845821455858</v>
      </c>
      <c r="Q195" s="23">
        <f t="shared" si="18"/>
        <v>114960</v>
      </c>
      <c r="R195" s="23">
        <f t="shared" si="19"/>
        <v>0</v>
      </c>
      <c r="S195" s="23">
        <f t="shared" si="20"/>
        <v>328728</v>
      </c>
      <c r="T195" s="23">
        <f t="shared" si="21"/>
        <v>1632</v>
      </c>
      <c r="U195" s="24">
        <f t="shared" si="22"/>
        <v>445320</v>
      </c>
      <c r="V195" s="25">
        <f t="shared" si="23"/>
        <v>1412859.8981210722</v>
      </c>
      <c r="W195" s="25">
        <f t="shared" si="24"/>
        <v>0</v>
      </c>
    </row>
    <row r="196" spans="1:23">
      <c r="A196" s="539" t="s">
        <v>59</v>
      </c>
      <c r="B196" s="539" t="s">
        <v>1611</v>
      </c>
      <c r="C196" s="1" t="s">
        <v>1612</v>
      </c>
      <c r="D196" s="449">
        <v>36912</v>
      </c>
      <c r="E196">
        <v>0</v>
      </c>
      <c r="F196">
        <v>0</v>
      </c>
      <c r="G196">
        <v>0</v>
      </c>
      <c r="H196">
        <v>0</v>
      </c>
      <c r="I196">
        <v>0</v>
      </c>
      <c r="J196">
        <v>0</v>
      </c>
      <c r="K196">
        <v>0</v>
      </c>
      <c r="L196" s="449">
        <v>36912</v>
      </c>
      <c r="N196" s="20">
        <v>4003</v>
      </c>
      <c r="O196" s="21">
        <v>5</v>
      </c>
      <c r="P196" s="22">
        <f t="shared" si="25"/>
        <v>8.4268382369809416</v>
      </c>
      <c r="Q196" s="23">
        <f t="shared" ref="Q196:Q259" si="26">SUMIFS(D:D,$A:$A,$N196,$B:$B,$O196)+SUMIFS(E:E,$A:$A,$N196,$B:$B,$O196)</f>
        <v>0</v>
      </c>
      <c r="R196" s="23">
        <f t="shared" ref="R196:R259" si="27">SUMIFS(F:F,$A:$A,$N196,$B:$B,$O196)+SUMIFS(G:G,$A:$A,$N196,$B:$B,$O196)</f>
        <v>0</v>
      </c>
      <c r="S196" s="23">
        <f t="shared" ref="S196:S259" si="28">SUMIFS(H:H,$A:$A,$N196,$B:$B,$O196)+SUMIFS(I:I,$A:$A,$N196,$B:$B,$O196)</f>
        <v>14992</v>
      </c>
      <c r="T196" s="23">
        <f t="shared" ref="T196:T259" si="29">SUMIFS(J:J,$A:$A,$N196,$B:$B,$O196)+SUMIFS(K:K,$A:$A,$N196,$B:$B,$O196)</f>
        <v>0</v>
      </c>
      <c r="U196" s="24">
        <f t="shared" ref="U196:U259" si="30">SUM(Q196:T196)</f>
        <v>14992</v>
      </c>
      <c r="V196" s="25">
        <f t="shared" ref="V196:V259" si="31">U196*P196</f>
        <v>126335.15884881828</v>
      </c>
      <c r="W196" s="25">
        <f t="shared" ref="W196:W259" si="32">(R196*1.1)*P196</f>
        <v>0</v>
      </c>
    </row>
    <row r="197" spans="1:23">
      <c r="A197" s="539" t="s">
        <v>59</v>
      </c>
      <c r="B197" s="539" t="s">
        <v>1613</v>
      </c>
      <c r="C197" s="1" t="s">
        <v>1614</v>
      </c>
      <c r="D197">
        <v>0</v>
      </c>
      <c r="E197">
        <v>0</v>
      </c>
      <c r="F197">
        <v>0</v>
      </c>
      <c r="G197">
        <v>0</v>
      </c>
      <c r="H197" s="449">
        <v>32192</v>
      </c>
      <c r="I197">
        <v>0</v>
      </c>
      <c r="J197">
        <v>0</v>
      </c>
      <c r="K197">
        <v>0</v>
      </c>
      <c r="L197" s="449">
        <v>32192</v>
      </c>
      <c r="N197" s="20">
        <v>4003</v>
      </c>
      <c r="O197" s="21">
        <v>6</v>
      </c>
      <c r="P197" s="22">
        <f t="shared" si="25"/>
        <v>3.0058195780826638</v>
      </c>
      <c r="Q197" s="23">
        <f t="shared" si="26"/>
        <v>102576</v>
      </c>
      <c r="R197" s="23">
        <f t="shared" si="27"/>
        <v>0</v>
      </c>
      <c r="S197" s="23">
        <f t="shared" si="28"/>
        <v>14848</v>
      </c>
      <c r="T197" s="23">
        <f t="shared" si="29"/>
        <v>0</v>
      </c>
      <c r="U197" s="24">
        <f t="shared" si="30"/>
        <v>117424</v>
      </c>
      <c r="V197" s="25">
        <f t="shared" si="31"/>
        <v>352955.3581367787</v>
      </c>
      <c r="W197" s="25">
        <f t="shared" si="32"/>
        <v>0</v>
      </c>
    </row>
    <row r="198" spans="1:23">
      <c r="A198" s="539" t="s">
        <v>59</v>
      </c>
      <c r="B198" s="539" t="s">
        <v>1615</v>
      </c>
      <c r="C198" s="1" t="s">
        <v>1616</v>
      </c>
      <c r="D198">
        <v>0</v>
      </c>
      <c r="E198" s="449">
        <v>124576</v>
      </c>
      <c r="F198">
        <v>0</v>
      </c>
      <c r="G198">
        <v>0</v>
      </c>
      <c r="H198" s="449">
        <v>66384</v>
      </c>
      <c r="I198">
        <v>0</v>
      </c>
      <c r="J198">
        <v>0</v>
      </c>
      <c r="K198">
        <v>348</v>
      </c>
      <c r="L198" s="449">
        <v>191308</v>
      </c>
      <c r="N198" s="20">
        <v>4003</v>
      </c>
      <c r="O198" s="21">
        <v>7</v>
      </c>
      <c r="P198" s="22">
        <f t="shared" si="25"/>
        <v>3.8714814806912399</v>
      </c>
      <c r="Q198" s="23">
        <f t="shared" si="26"/>
        <v>82560</v>
      </c>
      <c r="R198" s="23">
        <f t="shared" si="27"/>
        <v>0</v>
      </c>
      <c r="S198" s="23">
        <f t="shared" si="28"/>
        <v>76576</v>
      </c>
      <c r="T198" s="23">
        <f t="shared" si="29"/>
        <v>0</v>
      </c>
      <c r="U198" s="24">
        <f t="shared" si="30"/>
        <v>159136</v>
      </c>
      <c r="V198" s="25">
        <f t="shared" si="31"/>
        <v>616092.0769112811</v>
      </c>
      <c r="W198" s="25">
        <f t="shared" si="32"/>
        <v>0</v>
      </c>
    </row>
    <row r="199" spans="1:23">
      <c r="A199" s="539" t="s">
        <v>59</v>
      </c>
      <c r="B199" s="539" t="s">
        <v>1617</v>
      </c>
      <c r="C199" s="1" t="s">
        <v>1618</v>
      </c>
      <c r="D199" s="449">
        <v>72544</v>
      </c>
      <c r="E199" s="449">
        <v>16240</v>
      </c>
      <c r="F199">
        <v>0</v>
      </c>
      <c r="G199">
        <v>0</v>
      </c>
      <c r="H199" s="449">
        <v>51808</v>
      </c>
      <c r="I199" s="449">
        <v>9680</v>
      </c>
      <c r="J199">
        <v>96</v>
      </c>
      <c r="K199" s="449">
        <v>3192</v>
      </c>
      <c r="L199" s="449">
        <v>153560</v>
      </c>
      <c r="N199" s="20">
        <v>4003</v>
      </c>
      <c r="O199" s="21">
        <v>8</v>
      </c>
      <c r="P199" s="22">
        <f t="shared" si="25"/>
        <v>4.4579339449391542</v>
      </c>
      <c r="Q199" s="23">
        <f t="shared" si="26"/>
        <v>0</v>
      </c>
      <c r="R199" s="23">
        <f t="shared" si="27"/>
        <v>0</v>
      </c>
      <c r="S199" s="23">
        <f t="shared" si="28"/>
        <v>28160</v>
      </c>
      <c r="T199" s="23">
        <f t="shared" si="29"/>
        <v>9640</v>
      </c>
      <c r="U199" s="24">
        <f t="shared" si="30"/>
        <v>37800</v>
      </c>
      <c r="V199" s="25">
        <f t="shared" si="31"/>
        <v>168509.90311870002</v>
      </c>
      <c r="W199" s="25">
        <f t="shared" si="32"/>
        <v>0</v>
      </c>
    </row>
    <row r="200" spans="1:23">
      <c r="A200" s="539" t="s">
        <v>59</v>
      </c>
      <c r="B200" s="539" t="s">
        <v>1619</v>
      </c>
      <c r="C200" s="1" t="s">
        <v>1620</v>
      </c>
      <c r="D200">
        <v>0</v>
      </c>
      <c r="E200">
        <v>0</v>
      </c>
      <c r="F200">
        <v>0</v>
      </c>
      <c r="G200">
        <v>0</v>
      </c>
      <c r="H200">
        <v>0</v>
      </c>
      <c r="I200">
        <v>0</v>
      </c>
      <c r="J200">
        <v>0</v>
      </c>
      <c r="K200">
        <v>0</v>
      </c>
      <c r="L200">
        <v>0</v>
      </c>
      <c r="N200" s="20">
        <v>4003</v>
      </c>
      <c r="O200" s="21">
        <v>9</v>
      </c>
      <c r="P200" s="22">
        <f t="shared" si="25"/>
        <v>3.9211029892346732</v>
      </c>
      <c r="Q200" s="23">
        <f t="shared" si="26"/>
        <v>22896</v>
      </c>
      <c r="R200" s="23">
        <f t="shared" si="27"/>
        <v>0</v>
      </c>
      <c r="S200" s="23">
        <f t="shared" si="28"/>
        <v>137440</v>
      </c>
      <c r="T200" s="23">
        <f t="shared" si="29"/>
        <v>0</v>
      </c>
      <c r="U200" s="24">
        <f t="shared" si="30"/>
        <v>160336</v>
      </c>
      <c r="V200" s="25">
        <f t="shared" si="31"/>
        <v>628693.96888193057</v>
      </c>
      <c r="W200" s="25">
        <f t="shared" si="32"/>
        <v>0</v>
      </c>
    </row>
    <row r="201" spans="1:23">
      <c r="A201" s="539" t="s">
        <v>59</v>
      </c>
      <c r="B201" s="539" t="s">
        <v>1621</v>
      </c>
      <c r="C201" s="1" t="s">
        <v>1622</v>
      </c>
      <c r="D201" s="449">
        <v>40464</v>
      </c>
      <c r="E201">
        <v>0</v>
      </c>
      <c r="F201">
        <v>0</v>
      </c>
      <c r="G201">
        <v>0</v>
      </c>
      <c r="H201">
        <v>0</v>
      </c>
      <c r="I201">
        <v>0</v>
      </c>
      <c r="J201">
        <v>0</v>
      </c>
      <c r="K201">
        <v>0</v>
      </c>
      <c r="L201" s="449">
        <v>40464</v>
      </c>
      <c r="N201" s="20">
        <v>4003</v>
      </c>
      <c r="O201" s="21">
        <v>10</v>
      </c>
      <c r="P201" s="22">
        <f t="shared" si="25"/>
        <v>5.1680731319109743</v>
      </c>
      <c r="Q201" s="23">
        <f t="shared" si="26"/>
        <v>3184</v>
      </c>
      <c r="R201" s="23">
        <f t="shared" si="27"/>
        <v>0</v>
      </c>
      <c r="S201" s="23">
        <f t="shared" si="28"/>
        <v>0</v>
      </c>
      <c r="T201" s="23">
        <f t="shared" si="29"/>
        <v>0</v>
      </c>
      <c r="U201" s="24">
        <f t="shared" si="30"/>
        <v>3184</v>
      </c>
      <c r="V201" s="25">
        <f t="shared" si="31"/>
        <v>16455.144852004541</v>
      </c>
      <c r="W201" s="25">
        <f t="shared" si="32"/>
        <v>0</v>
      </c>
    </row>
    <row r="202" spans="1:23">
      <c r="A202" s="539" t="s">
        <v>59</v>
      </c>
      <c r="B202" s="539" t="s">
        <v>1623</v>
      </c>
      <c r="C202" s="1" t="s">
        <v>1624</v>
      </c>
      <c r="D202">
        <v>0</v>
      </c>
      <c r="E202" s="449">
        <v>3264</v>
      </c>
      <c r="F202">
        <v>0</v>
      </c>
      <c r="G202">
        <v>0</v>
      </c>
      <c r="H202">
        <v>0</v>
      </c>
      <c r="I202" s="449">
        <v>34272</v>
      </c>
      <c r="J202">
        <v>0</v>
      </c>
      <c r="K202">
        <v>554</v>
      </c>
      <c r="L202" s="449">
        <v>38090</v>
      </c>
      <c r="N202" s="20">
        <v>4003</v>
      </c>
      <c r="O202" s="21">
        <v>11</v>
      </c>
      <c r="P202" s="22">
        <f t="shared" si="25"/>
        <v>4.0960903250696923</v>
      </c>
      <c r="Q202" s="23">
        <f t="shared" si="26"/>
        <v>768</v>
      </c>
      <c r="R202" s="23">
        <f t="shared" si="27"/>
        <v>0</v>
      </c>
      <c r="S202" s="23">
        <f t="shared" si="28"/>
        <v>34992</v>
      </c>
      <c r="T202" s="23">
        <f t="shared" si="29"/>
        <v>22620</v>
      </c>
      <c r="U202" s="24">
        <f t="shared" si="30"/>
        <v>58380</v>
      </c>
      <c r="V202" s="25">
        <f t="shared" si="31"/>
        <v>239129.75317756864</v>
      </c>
      <c r="W202" s="25">
        <f t="shared" si="32"/>
        <v>0</v>
      </c>
    </row>
    <row r="203" spans="1:23">
      <c r="A203" s="539" t="s">
        <v>59</v>
      </c>
      <c r="B203" s="539" t="s">
        <v>1625</v>
      </c>
      <c r="C203" s="1" t="s">
        <v>1626</v>
      </c>
      <c r="D203">
        <v>0</v>
      </c>
      <c r="E203">
        <v>0</v>
      </c>
      <c r="F203">
        <v>0</v>
      </c>
      <c r="G203">
        <v>0</v>
      </c>
      <c r="H203" s="449">
        <v>12720</v>
      </c>
      <c r="I203">
        <v>0</v>
      </c>
      <c r="J203">
        <v>0</v>
      </c>
      <c r="K203">
        <v>0</v>
      </c>
      <c r="L203" s="449">
        <v>12720</v>
      </c>
      <c r="N203" s="20">
        <v>4003</v>
      </c>
      <c r="O203" s="21">
        <v>12</v>
      </c>
      <c r="P203" s="22">
        <f t="shared" si="25"/>
        <v>3.6748359098204313</v>
      </c>
      <c r="Q203" s="23">
        <f t="shared" si="26"/>
        <v>256944</v>
      </c>
      <c r="R203" s="23">
        <f t="shared" si="27"/>
        <v>68256</v>
      </c>
      <c r="S203" s="23">
        <f t="shared" si="28"/>
        <v>0</v>
      </c>
      <c r="T203" s="23">
        <f t="shared" si="29"/>
        <v>0</v>
      </c>
      <c r="U203" s="24">
        <f t="shared" si="30"/>
        <v>325200</v>
      </c>
      <c r="V203" s="25">
        <f t="shared" si="31"/>
        <v>1195056.6378736042</v>
      </c>
      <c r="W203" s="25">
        <f t="shared" si="32"/>
        <v>275912.55984677374</v>
      </c>
    </row>
    <row r="204" spans="1:23">
      <c r="A204" s="539" t="s">
        <v>59</v>
      </c>
      <c r="B204" s="539" t="s">
        <v>1627</v>
      </c>
      <c r="C204" s="1" t="s">
        <v>1628</v>
      </c>
      <c r="D204" s="449">
        <v>2256</v>
      </c>
      <c r="E204" s="449">
        <v>5104</v>
      </c>
      <c r="F204">
        <v>0</v>
      </c>
      <c r="G204">
        <v>0</v>
      </c>
      <c r="H204">
        <v>208</v>
      </c>
      <c r="I204">
        <v>0</v>
      </c>
      <c r="J204">
        <v>0</v>
      </c>
      <c r="K204">
        <v>0</v>
      </c>
      <c r="L204" s="449">
        <v>7568</v>
      </c>
      <c r="N204" s="20">
        <v>4003</v>
      </c>
      <c r="O204" s="21">
        <v>13</v>
      </c>
      <c r="P204" s="22">
        <f t="shared" si="25"/>
        <v>3.3330151458819097</v>
      </c>
      <c r="Q204" s="23">
        <f t="shared" si="26"/>
        <v>77952</v>
      </c>
      <c r="R204" s="23">
        <f t="shared" si="27"/>
        <v>0</v>
      </c>
      <c r="S204" s="23">
        <f t="shared" si="28"/>
        <v>0</v>
      </c>
      <c r="T204" s="23">
        <f t="shared" si="29"/>
        <v>0</v>
      </c>
      <c r="U204" s="24">
        <f t="shared" si="30"/>
        <v>77952</v>
      </c>
      <c r="V204" s="25">
        <f t="shared" si="31"/>
        <v>259815.19665178662</v>
      </c>
      <c r="W204" s="25">
        <f t="shared" si="32"/>
        <v>0</v>
      </c>
    </row>
    <row r="205" spans="1:23">
      <c r="A205" s="539" t="s">
        <v>59</v>
      </c>
      <c r="B205" s="539" t="s">
        <v>1629</v>
      </c>
      <c r="C205" s="1" t="s">
        <v>1630</v>
      </c>
      <c r="D205">
        <v>0</v>
      </c>
      <c r="E205">
        <v>0</v>
      </c>
      <c r="F205">
        <v>0</v>
      </c>
      <c r="G205">
        <v>0</v>
      </c>
      <c r="H205">
        <v>0</v>
      </c>
      <c r="I205">
        <v>0</v>
      </c>
      <c r="J205">
        <v>0</v>
      </c>
      <c r="K205">
        <v>0</v>
      </c>
      <c r="L205">
        <v>0</v>
      </c>
      <c r="N205" s="20">
        <v>4003</v>
      </c>
      <c r="O205" s="21">
        <v>14</v>
      </c>
      <c r="P205" s="22">
        <f t="shared" si="25"/>
        <v>5.2111367875249366</v>
      </c>
      <c r="Q205" s="23">
        <f t="shared" si="26"/>
        <v>0</v>
      </c>
      <c r="R205" s="23">
        <f t="shared" si="27"/>
        <v>0</v>
      </c>
      <c r="S205" s="23">
        <f t="shared" si="28"/>
        <v>109440</v>
      </c>
      <c r="T205" s="23">
        <f t="shared" si="29"/>
        <v>0</v>
      </c>
      <c r="U205" s="24">
        <f t="shared" si="30"/>
        <v>109440</v>
      </c>
      <c r="V205" s="25">
        <f t="shared" si="31"/>
        <v>570306.81002672901</v>
      </c>
      <c r="W205" s="25">
        <f t="shared" si="32"/>
        <v>0</v>
      </c>
    </row>
    <row r="206" spans="1:23">
      <c r="A206" s="539" t="s">
        <v>59</v>
      </c>
      <c r="B206" s="539" t="s">
        <v>1631</v>
      </c>
      <c r="C206" s="1" t="s">
        <v>1632</v>
      </c>
      <c r="D206">
        <v>0</v>
      </c>
      <c r="E206">
        <v>0</v>
      </c>
      <c r="F206">
        <v>0</v>
      </c>
      <c r="G206">
        <v>0</v>
      </c>
      <c r="H206">
        <v>0</v>
      </c>
      <c r="I206" s="449">
        <v>75600</v>
      </c>
      <c r="J206">
        <v>0</v>
      </c>
      <c r="K206">
        <v>0</v>
      </c>
      <c r="L206" s="449">
        <v>75600</v>
      </c>
      <c r="N206" s="20">
        <v>4003</v>
      </c>
      <c r="O206" s="21">
        <v>15</v>
      </c>
      <c r="P206" s="22">
        <f t="shared" si="25"/>
        <v>7.5192831089887324</v>
      </c>
      <c r="Q206" s="23">
        <f t="shared" si="26"/>
        <v>0</v>
      </c>
      <c r="R206" s="23">
        <f t="shared" si="27"/>
        <v>0</v>
      </c>
      <c r="S206" s="23">
        <f t="shared" si="28"/>
        <v>0</v>
      </c>
      <c r="T206" s="23">
        <f t="shared" si="29"/>
        <v>0</v>
      </c>
      <c r="U206" s="24">
        <f t="shared" si="30"/>
        <v>0</v>
      </c>
      <c r="V206" s="25">
        <f t="shared" si="31"/>
        <v>0</v>
      </c>
      <c r="W206" s="25">
        <f t="shared" si="32"/>
        <v>0</v>
      </c>
    </row>
    <row r="207" spans="1:23">
      <c r="A207" s="539" t="s">
        <v>59</v>
      </c>
      <c r="B207" s="539" t="s">
        <v>1633</v>
      </c>
      <c r="C207" s="1" t="s">
        <v>1634</v>
      </c>
      <c r="D207" s="449">
        <v>126672</v>
      </c>
      <c r="E207">
        <v>0</v>
      </c>
      <c r="F207" s="449">
        <v>7056</v>
      </c>
      <c r="G207">
        <v>0</v>
      </c>
      <c r="H207">
        <v>0</v>
      </c>
      <c r="I207">
        <v>0</v>
      </c>
      <c r="J207">
        <v>0</v>
      </c>
      <c r="K207">
        <v>0</v>
      </c>
      <c r="L207" s="449">
        <v>133728</v>
      </c>
      <c r="N207" s="20">
        <v>4003</v>
      </c>
      <c r="O207" s="21">
        <v>16</v>
      </c>
      <c r="P207" s="22">
        <f t="shared" si="25"/>
        <v>4.5338911157933826</v>
      </c>
      <c r="Q207" s="23">
        <f t="shared" si="26"/>
        <v>8208</v>
      </c>
      <c r="R207" s="23">
        <f t="shared" si="27"/>
        <v>0</v>
      </c>
      <c r="S207" s="23">
        <f t="shared" si="28"/>
        <v>134640</v>
      </c>
      <c r="T207" s="23">
        <f t="shared" si="29"/>
        <v>22906</v>
      </c>
      <c r="U207" s="24">
        <f t="shared" si="30"/>
        <v>165754</v>
      </c>
      <c r="V207" s="25">
        <f t="shared" si="31"/>
        <v>751510.58800721634</v>
      </c>
      <c r="W207" s="25">
        <f t="shared" si="32"/>
        <v>0</v>
      </c>
    </row>
    <row r="208" spans="1:23">
      <c r="A208" s="539" t="s">
        <v>59</v>
      </c>
      <c r="B208" s="539" t="s">
        <v>1635</v>
      </c>
      <c r="C208" s="1" t="s">
        <v>1636</v>
      </c>
      <c r="D208" s="449">
        <v>7552</v>
      </c>
      <c r="E208">
        <v>0</v>
      </c>
      <c r="F208">
        <v>0</v>
      </c>
      <c r="G208">
        <v>0</v>
      </c>
      <c r="H208">
        <v>0</v>
      </c>
      <c r="I208">
        <v>0</v>
      </c>
      <c r="J208">
        <v>0</v>
      </c>
      <c r="K208">
        <v>0</v>
      </c>
      <c r="L208" s="449">
        <v>7552</v>
      </c>
      <c r="N208" s="20">
        <v>4003</v>
      </c>
      <c r="O208" s="21">
        <v>17</v>
      </c>
      <c r="P208" s="22">
        <f t="shared" si="25"/>
        <v>6.0316486731873162</v>
      </c>
      <c r="Q208" s="23">
        <f t="shared" si="26"/>
        <v>0</v>
      </c>
      <c r="R208" s="23">
        <f t="shared" si="27"/>
        <v>0</v>
      </c>
      <c r="S208" s="23">
        <f t="shared" si="28"/>
        <v>0</v>
      </c>
      <c r="T208" s="23">
        <f t="shared" si="29"/>
        <v>0</v>
      </c>
      <c r="U208" s="24">
        <f t="shared" si="30"/>
        <v>0</v>
      </c>
      <c r="V208" s="25">
        <f t="shared" si="31"/>
        <v>0</v>
      </c>
      <c r="W208" s="25">
        <f t="shared" si="32"/>
        <v>0</v>
      </c>
    </row>
    <row r="209" spans="1:23">
      <c r="A209" s="539" t="s">
        <v>59</v>
      </c>
      <c r="B209" s="539" t="s">
        <v>1637</v>
      </c>
      <c r="C209" s="1" t="s">
        <v>1638</v>
      </c>
      <c r="D209">
        <v>0</v>
      </c>
      <c r="E209">
        <v>0</v>
      </c>
      <c r="F209">
        <v>0</v>
      </c>
      <c r="G209">
        <v>0</v>
      </c>
      <c r="H209">
        <v>0</v>
      </c>
      <c r="I209" s="449">
        <v>58480</v>
      </c>
      <c r="J209">
        <v>0</v>
      </c>
      <c r="K209" s="449">
        <v>3972</v>
      </c>
      <c r="L209" s="449">
        <v>62452</v>
      </c>
      <c r="N209" s="20">
        <v>4003</v>
      </c>
      <c r="O209" s="21">
        <v>18</v>
      </c>
      <c r="P209" s="22">
        <f t="shared" si="25"/>
        <v>4.9772911053490789</v>
      </c>
      <c r="Q209" s="23">
        <f t="shared" si="26"/>
        <v>0</v>
      </c>
      <c r="R209" s="23">
        <f t="shared" si="27"/>
        <v>0</v>
      </c>
      <c r="S209" s="23">
        <f t="shared" si="28"/>
        <v>18880</v>
      </c>
      <c r="T209" s="23">
        <f t="shared" si="29"/>
        <v>0</v>
      </c>
      <c r="U209" s="24">
        <f t="shared" si="30"/>
        <v>18880</v>
      </c>
      <c r="V209" s="25">
        <f t="shared" si="31"/>
        <v>93971.256068990609</v>
      </c>
      <c r="W209" s="25">
        <f t="shared" si="32"/>
        <v>0</v>
      </c>
    </row>
    <row r="210" spans="1:23">
      <c r="A210" s="539" t="s">
        <v>59</v>
      </c>
      <c r="B210" s="539" t="s">
        <v>1639</v>
      </c>
      <c r="C210" s="1" t="s">
        <v>1640</v>
      </c>
      <c r="D210">
        <v>0</v>
      </c>
      <c r="E210">
        <v>0</v>
      </c>
      <c r="F210">
        <v>0</v>
      </c>
      <c r="G210">
        <v>0</v>
      </c>
      <c r="H210">
        <v>0</v>
      </c>
      <c r="I210">
        <v>0</v>
      </c>
      <c r="J210">
        <v>0</v>
      </c>
      <c r="K210">
        <v>0</v>
      </c>
      <c r="L210">
        <v>0</v>
      </c>
      <c r="N210" s="20">
        <v>4003</v>
      </c>
      <c r="O210" s="21">
        <v>19</v>
      </c>
      <c r="P210" s="22">
        <f t="shared" si="25"/>
        <v>3.4255627120306693</v>
      </c>
      <c r="Q210" s="23">
        <f t="shared" si="26"/>
        <v>223072</v>
      </c>
      <c r="R210" s="23">
        <f t="shared" si="27"/>
        <v>83508</v>
      </c>
      <c r="S210" s="23">
        <f t="shared" si="28"/>
        <v>0</v>
      </c>
      <c r="T210" s="23">
        <f t="shared" si="29"/>
        <v>0</v>
      </c>
      <c r="U210" s="24">
        <f t="shared" si="30"/>
        <v>306580</v>
      </c>
      <c r="V210" s="25">
        <f t="shared" si="31"/>
        <v>1050209.0162543627</v>
      </c>
      <c r="W210" s="25">
        <f t="shared" si="32"/>
        <v>314668.08005188283</v>
      </c>
    </row>
    <row r="211" spans="1:23">
      <c r="A211" s="539" t="s">
        <v>59</v>
      </c>
      <c r="B211" s="539" t="s">
        <v>1641</v>
      </c>
      <c r="C211" s="1" t="s">
        <v>1642</v>
      </c>
      <c r="D211">
        <v>0</v>
      </c>
      <c r="E211">
        <v>0</v>
      </c>
      <c r="F211">
        <v>0</v>
      </c>
      <c r="G211">
        <v>0</v>
      </c>
      <c r="H211">
        <v>0</v>
      </c>
      <c r="I211" s="449">
        <v>19696</v>
      </c>
      <c r="J211">
        <v>0</v>
      </c>
      <c r="K211" s="449">
        <v>7640</v>
      </c>
      <c r="L211" s="449">
        <v>27336</v>
      </c>
      <c r="N211" s="20">
        <v>4003</v>
      </c>
      <c r="O211" s="21">
        <v>20</v>
      </c>
      <c r="P211" s="22">
        <f t="shared" si="25"/>
        <v>4.0878123452263502</v>
      </c>
      <c r="Q211" s="23">
        <f t="shared" si="26"/>
        <v>0</v>
      </c>
      <c r="R211" s="23">
        <f t="shared" si="27"/>
        <v>0</v>
      </c>
      <c r="S211" s="23">
        <f t="shared" si="28"/>
        <v>21024</v>
      </c>
      <c r="T211" s="23">
        <f t="shared" si="29"/>
        <v>11184</v>
      </c>
      <c r="U211" s="24">
        <f t="shared" si="30"/>
        <v>32208</v>
      </c>
      <c r="V211" s="25">
        <f t="shared" si="31"/>
        <v>131660.2600150503</v>
      </c>
      <c r="W211" s="25">
        <f t="shared" si="32"/>
        <v>0</v>
      </c>
    </row>
    <row r="212" spans="1:23">
      <c r="A212" s="539" t="s">
        <v>59</v>
      </c>
      <c r="B212" s="539" t="s">
        <v>1643</v>
      </c>
      <c r="C212" s="1" t="s">
        <v>1644</v>
      </c>
      <c r="D212">
        <v>0</v>
      </c>
      <c r="E212">
        <v>0</v>
      </c>
      <c r="F212">
        <v>0</v>
      </c>
      <c r="G212">
        <v>0</v>
      </c>
      <c r="H212">
        <v>0</v>
      </c>
      <c r="I212">
        <v>0</v>
      </c>
      <c r="J212">
        <v>0</v>
      </c>
      <c r="K212">
        <v>0</v>
      </c>
      <c r="L212">
        <v>0</v>
      </c>
      <c r="N212" s="20">
        <v>4003</v>
      </c>
      <c r="O212" s="21">
        <v>21</v>
      </c>
      <c r="P212" s="22">
        <f t="shared" si="25"/>
        <v>4.2128820567044682</v>
      </c>
      <c r="Q212" s="23">
        <f t="shared" si="26"/>
        <v>0</v>
      </c>
      <c r="R212" s="23">
        <f t="shared" si="27"/>
        <v>0</v>
      </c>
      <c r="S212" s="23">
        <f t="shared" si="28"/>
        <v>17424</v>
      </c>
      <c r="T212" s="23">
        <f t="shared" si="29"/>
        <v>2720</v>
      </c>
      <c r="U212" s="24">
        <f t="shared" si="30"/>
        <v>20144</v>
      </c>
      <c r="V212" s="25">
        <f t="shared" si="31"/>
        <v>84864.296150254813</v>
      </c>
      <c r="W212" s="25">
        <f t="shared" si="32"/>
        <v>0</v>
      </c>
    </row>
    <row r="213" spans="1:23">
      <c r="A213" s="539" t="s">
        <v>59</v>
      </c>
      <c r="B213" s="539" t="s">
        <v>1645</v>
      </c>
      <c r="C213" s="1" t="s">
        <v>1646</v>
      </c>
      <c r="D213">
        <v>0</v>
      </c>
      <c r="E213">
        <v>0</v>
      </c>
      <c r="F213">
        <v>0</v>
      </c>
      <c r="G213">
        <v>0</v>
      </c>
      <c r="H213">
        <v>0</v>
      </c>
      <c r="I213" s="449">
        <v>9920</v>
      </c>
      <c r="J213">
        <v>0</v>
      </c>
      <c r="K213">
        <v>0</v>
      </c>
      <c r="L213" s="449">
        <v>9920</v>
      </c>
      <c r="N213" s="20">
        <v>4003</v>
      </c>
      <c r="O213" s="21">
        <v>22</v>
      </c>
      <c r="P213" s="22">
        <f t="shared" si="25"/>
        <v>5.1226793529265615</v>
      </c>
      <c r="Q213" s="23">
        <f t="shared" si="26"/>
        <v>0</v>
      </c>
      <c r="R213" s="23">
        <f t="shared" si="27"/>
        <v>0</v>
      </c>
      <c r="S213" s="23">
        <f t="shared" si="28"/>
        <v>8944</v>
      </c>
      <c r="T213" s="23">
        <f t="shared" si="29"/>
        <v>0</v>
      </c>
      <c r="U213" s="24">
        <f t="shared" si="30"/>
        <v>8944</v>
      </c>
      <c r="V213" s="25">
        <f t="shared" si="31"/>
        <v>45817.244132575164</v>
      </c>
      <c r="W213" s="25">
        <f t="shared" si="32"/>
        <v>0</v>
      </c>
    </row>
    <row r="214" spans="1:23">
      <c r="A214" s="539" t="s">
        <v>59</v>
      </c>
      <c r="B214" s="539" t="s">
        <v>1647</v>
      </c>
      <c r="C214" s="1" t="s">
        <v>1648</v>
      </c>
      <c r="D214">
        <v>0</v>
      </c>
      <c r="E214" s="449">
        <v>68848</v>
      </c>
      <c r="F214">
        <v>0</v>
      </c>
      <c r="G214" s="449">
        <v>14736</v>
      </c>
      <c r="H214">
        <v>0</v>
      </c>
      <c r="I214">
        <v>0</v>
      </c>
      <c r="J214">
        <v>0</v>
      </c>
      <c r="K214">
        <v>0</v>
      </c>
      <c r="L214" s="449">
        <v>83584</v>
      </c>
      <c r="N214" s="20">
        <v>4003</v>
      </c>
      <c r="O214" s="21">
        <v>23</v>
      </c>
      <c r="P214" s="22">
        <f t="shared" si="25"/>
        <v>4.5024770871355324</v>
      </c>
      <c r="Q214" s="23">
        <f t="shared" si="26"/>
        <v>27600</v>
      </c>
      <c r="R214" s="23">
        <f t="shared" si="27"/>
        <v>0</v>
      </c>
      <c r="S214" s="23">
        <f t="shared" si="28"/>
        <v>0</v>
      </c>
      <c r="T214" s="23">
        <f t="shared" si="29"/>
        <v>3480</v>
      </c>
      <c r="U214" s="24">
        <f t="shared" si="30"/>
        <v>31080</v>
      </c>
      <c r="V214" s="25">
        <f t="shared" si="31"/>
        <v>139936.98786817235</v>
      </c>
      <c r="W214" s="25">
        <f t="shared" si="32"/>
        <v>0</v>
      </c>
    </row>
    <row r="215" spans="1:23">
      <c r="A215" s="539" t="s">
        <v>59</v>
      </c>
      <c r="B215" s="539" t="s">
        <v>1649</v>
      </c>
      <c r="C215" s="1" t="s">
        <v>1650</v>
      </c>
      <c r="D215">
        <v>0</v>
      </c>
      <c r="E215">
        <v>0</v>
      </c>
      <c r="F215">
        <v>0</v>
      </c>
      <c r="G215">
        <v>0</v>
      </c>
      <c r="H215" s="449">
        <v>6832</v>
      </c>
      <c r="I215">
        <v>0</v>
      </c>
      <c r="J215">
        <v>0</v>
      </c>
      <c r="K215">
        <v>0</v>
      </c>
      <c r="L215" s="449">
        <v>6832</v>
      </c>
      <c r="N215" s="20">
        <v>4003</v>
      </c>
      <c r="O215" s="21">
        <v>24</v>
      </c>
      <c r="P215" s="22">
        <f t="shared" si="25"/>
        <v>3.6391469413856306</v>
      </c>
      <c r="Q215" s="23">
        <f t="shared" si="26"/>
        <v>47472</v>
      </c>
      <c r="R215" s="23">
        <f t="shared" si="27"/>
        <v>0</v>
      </c>
      <c r="S215" s="23">
        <f t="shared" si="28"/>
        <v>41952</v>
      </c>
      <c r="T215" s="23">
        <f t="shared" si="29"/>
        <v>53680</v>
      </c>
      <c r="U215" s="24">
        <f t="shared" si="30"/>
        <v>143104</v>
      </c>
      <c r="V215" s="25">
        <f t="shared" si="31"/>
        <v>520776.48390004929</v>
      </c>
      <c r="W215" s="25">
        <f t="shared" si="32"/>
        <v>0</v>
      </c>
    </row>
    <row r="216" spans="1:23">
      <c r="A216" s="539" t="s">
        <v>59</v>
      </c>
      <c r="B216" s="539" t="s">
        <v>1651</v>
      </c>
      <c r="C216" s="1" t="s">
        <v>1652</v>
      </c>
      <c r="D216">
        <v>0</v>
      </c>
      <c r="E216">
        <v>0</v>
      </c>
      <c r="F216">
        <v>0</v>
      </c>
      <c r="G216">
        <v>0</v>
      </c>
      <c r="H216">
        <v>0</v>
      </c>
      <c r="I216">
        <v>0</v>
      </c>
      <c r="J216">
        <v>0</v>
      </c>
      <c r="K216">
        <v>0</v>
      </c>
      <c r="L216">
        <v>0</v>
      </c>
      <c r="N216" s="20">
        <v>4003</v>
      </c>
      <c r="O216" s="21">
        <v>25</v>
      </c>
      <c r="P216" s="22">
        <f t="shared" si="25"/>
        <v>3.0656727831116628</v>
      </c>
      <c r="Q216" s="23">
        <f t="shared" si="26"/>
        <v>628832</v>
      </c>
      <c r="R216" s="23">
        <f t="shared" si="27"/>
        <v>0</v>
      </c>
      <c r="S216" s="23">
        <f t="shared" si="28"/>
        <v>19296</v>
      </c>
      <c r="T216" s="23">
        <f t="shared" si="29"/>
        <v>0</v>
      </c>
      <c r="U216" s="24">
        <f t="shared" si="30"/>
        <v>648128</v>
      </c>
      <c r="V216" s="25">
        <f t="shared" si="31"/>
        <v>1986948.3695725957</v>
      </c>
      <c r="W216" s="25">
        <f t="shared" si="32"/>
        <v>0</v>
      </c>
    </row>
    <row r="217" spans="1:23">
      <c r="A217" s="539" t="s">
        <v>59</v>
      </c>
      <c r="B217" s="539" t="s">
        <v>1653</v>
      </c>
      <c r="C217" s="1" t="s">
        <v>1654</v>
      </c>
      <c r="D217">
        <v>0</v>
      </c>
      <c r="E217">
        <v>0</v>
      </c>
      <c r="F217">
        <v>0</v>
      </c>
      <c r="G217">
        <v>0</v>
      </c>
      <c r="H217">
        <v>960</v>
      </c>
      <c r="I217">
        <v>0</v>
      </c>
      <c r="J217">
        <v>0</v>
      </c>
      <c r="K217">
        <v>0</v>
      </c>
      <c r="L217">
        <v>960</v>
      </c>
      <c r="N217" s="20">
        <v>4003</v>
      </c>
      <c r="O217" s="21">
        <v>26</v>
      </c>
      <c r="P217" s="22">
        <f t="shared" si="25"/>
        <v>3.9327220283406481</v>
      </c>
      <c r="Q217" s="23">
        <f t="shared" si="26"/>
        <v>149984</v>
      </c>
      <c r="R217" s="23">
        <f t="shared" si="27"/>
        <v>0</v>
      </c>
      <c r="S217" s="23">
        <f t="shared" si="28"/>
        <v>19088</v>
      </c>
      <c r="T217" s="23">
        <f t="shared" si="29"/>
        <v>0</v>
      </c>
      <c r="U217" s="24">
        <f t="shared" si="30"/>
        <v>169072</v>
      </c>
      <c r="V217" s="25">
        <f t="shared" si="31"/>
        <v>664913.17877561005</v>
      </c>
      <c r="W217" s="25">
        <f t="shared" si="32"/>
        <v>0</v>
      </c>
    </row>
    <row r="218" spans="1:23">
      <c r="A218" s="539" t="s">
        <v>59</v>
      </c>
      <c r="B218" s="539" t="s">
        <v>1655</v>
      </c>
      <c r="C218" s="1" t="s">
        <v>1656</v>
      </c>
      <c r="D218">
        <v>0</v>
      </c>
      <c r="E218">
        <v>0</v>
      </c>
      <c r="F218">
        <v>0</v>
      </c>
      <c r="G218">
        <v>0</v>
      </c>
      <c r="H218">
        <v>432</v>
      </c>
      <c r="I218">
        <v>0</v>
      </c>
      <c r="J218">
        <v>0</v>
      </c>
      <c r="K218">
        <v>0</v>
      </c>
      <c r="L218">
        <v>432</v>
      </c>
      <c r="N218" s="20">
        <v>4003</v>
      </c>
      <c r="O218" s="21">
        <v>27</v>
      </c>
      <c r="P218" s="22">
        <f t="shared" si="25"/>
        <v>3.6262261406191016</v>
      </c>
      <c r="Q218" s="23">
        <f t="shared" si="26"/>
        <v>0</v>
      </c>
      <c r="R218" s="23">
        <f t="shared" si="27"/>
        <v>0</v>
      </c>
      <c r="S218" s="23">
        <f t="shared" si="28"/>
        <v>0</v>
      </c>
      <c r="T218" s="23">
        <f t="shared" si="29"/>
        <v>0</v>
      </c>
      <c r="U218" s="24">
        <f t="shared" si="30"/>
        <v>0</v>
      </c>
      <c r="V218" s="25">
        <f t="shared" si="31"/>
        <v>0</v>
      </c>
      <c r="W218" s="25">
        <f t="shared" si="32"/>
        <v>0</v>
      </c>
    </row>
    <row r="219" spans="1:23">
      <c r="A219" s="539" t="s">
        <v>59</v>
      </c>
      <c r="B219" s="539" t="s">
        <v>1657</v>
      </c>
      <c r="C219" s="1" t="s">
        <v>1658</v>
      </c>
      <c r="D219" s="449">
        <v>3360</v>
      </c>
      <c r="E219">
        <v>0</v>
      </c>
      <c r="F219">
        <v>0</v>
      </c>
      <c r="G219">
        <v>0</v>
      </c>
      <c r="H219" s="449">
        <v>22240</v>
      </c>
      <c r="I219">
        <v>0</v>
      </c>
      <c r="J219">
        <v>0</v>
      </c>
      <c r="K219">
        <v>0</v>
      </c>
      <c r="L219" s="449">
        <v>25600</v>
      </c>
      <c r="N219" s="20">
        <v>3553</v>
      </c>
      <c r="O219" s="21">
        <v>1</v>
      </c>
      <c r="P219" s="22">
        <f t="shared" si="25"/>
        <v>3.6541532066081914</v>
      </c>
      <c r="Q219" s="23">
        <f t="shared" si="26"/>
        <v>21360</v>
      </c>
      <c r="R219" s="23">
        <f t="shared" si="27"/>
        <v>0</v>
      </c>
      <c r="S219" s="23">
        <f t="shared" si="28"/>
        <v>0</v>
      </c>
      <c r="T219" s="23">
        <f t="shared" si="29"/>
        <v>0</v>
      </c>
      <c r="U219" s="24">
        <f t="shared" si="30"/>
        <v>21360</v>
      </c>
      <c r="V219" s="25">
        <f t="shared" si="31"/>
        <v>78052.712493150975</v>
      </c>
      <c r="W219" s="25">
        <f t="shared" si="32"/>
        <v>0</v>
      </c>
    </row>
    <row r="220" spans="1:23">
      <c r="A220" s="539" t="s">
        <v>59</v>
      </c>
      <c r="B220" s="539" t="s">
        <v>1659</v>
      </c>
      <c r="C220" s="1" t="s">
        <v>1660</v>
      </c>
      <c r="D220" s="449">
        <v>249216</v>
      </c>
      <c r="E220">
        <v>0</v>
      </c>
      <c r="F220">
        <v>0</v>
      </c>
      <c r="G220">
        <v>0</v>
      </c>
      <c r="H220">
        <v>0</v>
      </c>
      <c r="I220">
        <v>0</v>
      </c>
      <c r="J220">
        <v>0</v>
      </c>
      <c r="K220">
        <v>0</v>
      </c>
      <c r="L220" s="449">
        <v>249216</v>
      </c>
      <c r="N220" s="20">
        <v>3553</v>
      </c>
      <c r="O220" s="21">
        <v>2</v>
      </c>
      <c r="P220" s="22">
        <f t="shared" si="25"/>
        <v>3.8378796466654825</v>
      </c>
      <c r="Q220" s="23">
        <f t="shared" si="26"/>
        <v>0</v>
      </c>
      <c r="R220" s="23">
        <f t="shared" si="27"/>
        <v>0</v>
      </c>
      <c r="S220" s="23">
        <f t="shared" si="28"/>
        <v>35088</v>
      </c>
      <c r="T220" s="23">
        <f t="shared" si="29"/>
        <v>0</v>
      </c>
      <c r="U220" s="24">
        <f t="shared" si="30"/>
        <v>35088</v>
      </c>
      <c r="V220" s="25">
        <f t="shared" si="31"/>
        <v>134663.52104219844</v>
      </c>
      <c r="W220" s="25">
        <f t="shared" si="32"/>
        <v>0</v>
      </c>
    </row>
    <row r="221" spans="1:23">
      <c r="A221" s="539" t="s">
        <v>59</v>
      </c>
      <c r="B221" s="539" t="s">
        <v>1661</v>
      </c>
      <c r="C221" s="1" t="s">
        <v>1662</v>
      </c>
      <c r="D221" s="449">
        <v>49208</v>
      </c>
      <c r="E221">
        <v>0</v>
      </c>
      <c r="F221">
        <v>0</v>
      </c>
      <c r="G221">
        <v>0</v>
      </c>
      <c r="H221">
        <v>0</v>
      </c>
      <c r="I221">
        <v>0</v>
      </c>
      <c r="J221">
        <v>162</v>
      </c>
      <c r="K221">
        <v>0</v>
      </c>
      <c r="L221" s="449">
        <v>49370</v>
      </c>
      <c r="N221" s="20">
        <v>3553</v>
      </c>
      <c r="O221" s="21">
        <v>3</v>
      </c>
      <c r="P221" s="22">
        <f t="shared" si="25"/>
        <v>3.4083433041107498</v>
      </c>
      <c r="Q221" s="23">
        <f t="shared" si="26"/>
        <v>198224</v>
      </c>
      <c r="R221" s="23">
        <f t="shared" si="27"/>
        <v>0</v>
      </c>
      <c r="S221" s="23">
        <f t="shared" si="28"/>
        <v>0</v>
      </c>
      <c r="T221" s="23">
        <f t="shared" si="29"/>
        <v>0</v>
      </c>
      <c r="U221" s="24">
        <f t="shared" si="30"/>
        <v>198224</v>
      </c>
      <c r="V221" s="25">
        <f t="shared" si="31"/>
        <v>675615.44311404927</v>
      </c>
      <c r="W221" s="25">
        <f t="shared" si="32"/>
        <v>0</v>
      </c>
    </row>
    <row r="222" spans="1:23">
      <c r="A222" s="539" t="s">
        <v>59</v>
      </c>
      <c r="B222" s="539" t="s">
        <v>1663</v>
      </c>
      <c r="C222" s="1" t="s">
        <v>1664</v>
      </c>
      <c r="D222">
        <v>0</v>
      </c>
      <c r="E222">
        <v>0</v>
      </c>
      <c r="F222">
        <v>0</v>
      </c>
      <c r="G222">
        <v>0</v>
      </c>
      <c r="H222">
        <v>0</v>
      </c>
      <c r="I222">
        <v>0</v>
      </c>
      <c r="J222">
        <v>0</v>
      </c>
      <c r="K222">
        <v>0</v>
      </c>
      <c r="L222">
        <v>0</v>
      </c>
      <c r="N222" s="20">
        <v>3553</v>
      </c>
      <c r="O222" s="21">
        <v>4</v>
      </c>
      <c r="P222" s="22">
        <f t="shared" ref="P222:P285" si="33">P195</f>
        <v>3.1726845821455858</v>
      </c>
      <c r="Q222" s="23">
        <f t="shared" si="26"/>
        <v>27072</v>
      </c>
      <c r="R222" s="23">
        <f t="shared" si="27"/>
        <v>0</v>
      </c>
      <c r="S222" s="23">
        <f t="shared" si="28"/>
        <v>20272</v>
      </c>
      <c r="T222" s="23">
        <f t="shared" si="29"/>
        <v>0</v>
      </c>
      <c r="U222" s="24">
        <f t="shared" si="30"/>
        <v>47344</v>
      </c>
      <c r="V222" s="25">
        <f t="shared" si="31"/>
        <v>150207.57885710063</v>
      </c>
      <c r="W222" s="25">
        <f t="shared" si="32"/>
        <v>0</v>
      </c>
    </row>
    <row r="223" spans="1:23">
      <c r="A223" s="539" t="s">
        <v>59</v>
      </c>
      <c r="B223" s="539" t="s">
        <v>1665</v>
      </c>
      <c r="C223" s="1" t="s">
        <v>1666</v>
      </c>
      <c r="D223" s="449">
        <v>588184</v>
      </c>
      <c r="E223" s="449">
        <v>218032</v>
      </c>
      <c r="F223" s="449">
        <v>7056</v>
      </c>
      <c r="G223" s="449">
        <v>14736</v>
      </c>
      <c r="H223" s="449">
        <v>193776</v>
      </c>
      <c r="I223" s="449">
        <v>207648</v>
      </c>
      <c r="J223">
        <v>258</v>
      </c>
      <c r="K223" s="449">
        <v>15706</v>
      </c>
      <c r="L223" s="449">
        <v>1245396</v>
      </c>
      <c r="N223" s="20">
        <v>3553</v>
      </c>
      <c r="O223" s="21">
        <v>5</v>
      </c>
      <c r="P223" s="22">
        <f t="shared" si="33"/>
        <v>8.4268382369809416</v>
      </c>
      <c r="Q223" s="23">
        <f t="shared" si="26"/>
        <v>0</v>
      </c>
      <c r="R223" s="23">
        <f t="shared" si="27"/>
        <v>0</v>
      </c>
      <c r="S223" s="23">
        <f t="shared" si="28"/>
        <v>0</v>
      </c>
      <c r="T223" s="23">
        <f t="shared" si="29"/>
        <v>0</v>
      </c>
      <c r="U223" s="24">
        <f t="shared" si="30"/>
        <v>0</v>
      </c>
      <c r="V223" s="25">
        <f t="shared" si="31"/>
        <v>0</v>
      </c>
      <c r="W223" s="25">
        <f t="shared" si="32"/>
        <v>0</v>
      </c>
    </row>
    <row r="224" spans="1:23">
      <c r="A224" s="503"/>
      <c r="B224" s="503"/>
      <c r="N224" s="20">
        <v>3553</v>
      </c>
      <c r="O224" s="21">
        <v>6</v>
      </c>
      <c r="P224" s="22">
        <f t="shared" si="33"/>
        <v>3.0058195780826638</v>
      </c>
      <c r="Q224" s="23">
        <f t="shared" si="26"/>
        <v>19200</v>
      </c>
      <c r="R224" s="23">
        <f t="shared" si="27"/>
        <v>0</v>
      </c>
      <c r="S224" s="23">
        <f t="shared" si="28"/>
        <v>0</v>
      </c>
      <c r="T224" s="23">
        <f t="shared" si="29"/>
        <v>0</v>
      </c>
      <c r="U224" s="24">
        <f t="shared" si="30"/>
        <v>19200</v>
      </c>
      <c r="V224" s="25">
        <f t="shared" si="31"/>
        <v>57711.735899187144</v>
      </c>
      <c r="W224" s="25">
        <f t="shared" si="32"/>
        <v>0</v>
      </c>
    </row>
    <row r="225" spans="1:23">
      <c r="A225" s="503"/>
      <c r="B225" s="503"/>
      <c r="N225" s="20">
        <v>3553</v>
      </c>
      <c r="O225" s="21">
        <v>7</v>
      </c>
      <c r="P225" s="22">
        <f t="shared" si="33"/>
        <v>3.8714814806912399</v>
      </c>
      <c r="Q225" s="23">
        <f t="shared" si="26"/>
        <v>1536</v>
      </c>
      <c r="R225" s="23">
        <f t="shared" si="27"/>
        <v>0</v>
      </c>
      <c r="S225" s="23">
        <f t="shared" si="28"/>
        <v>864</v>
      </c>
      <c r="T225" s="23">
        <f t="shared" si="29"/>
        <v>0</v>
      </c>
      <c r="U225" s="24">
        <f t="shared" si="30"/>
        <v>2400</v>
      </c>
      <c r="V225" s="25">
        <f t="shared" si="31"/>
        <v>9291.5555536589764</v>
      </c>
      <c r="W225" s="25">
        <f t="shared" si="32"/>
        <v>0</v>
      </c>
    </row>
    <row r="226" spans="1:23">
      <c r="A226" s="539" t="s">
        <v>1682</v>
      </c>
      <c r="B226" s="503"/>
      <c r="N226" s="20">
        <v>3553</v>
      </c>
      <c r="O226" s="21">
        <v>8</v>
      </c>
      <c r="P226" s="22">
        <f t="shared" si="33"/>
        <v>4.4579339449391542</v>
      </c>
      <c r="Q226" s="23">
        <f t="shared" si="26"/>
        <v>0</v>
      </c>
      <c r="R226" s="23">
        <f t="shared" si="27"/>
        <v>0</v>
      </c>
      <c r="S226" s="23">
        <f t="shared" si="28"/>
        <v>432</v>
      </c>
      <c r="T226" s="23">
        <f t="shared" si="29"/>
        <v>0</v>
      </c>
      <c r="U226" s="24">
        <f t="shared" si="30"/>
        <v>432</v>
      </c>
      <c r="V226" s="25">
        <f t="shared" si="31"/>
        <v>1925.8274642137146</v>
      </c>
      <c r="W226" s="25">
        <f t="shared" si="32"/>
        <v>0</v>
      </c>
    </row>
    <row r="227" spans="1:23">
      <c r="A227" s="539" t="s">
        <v>1596</v>
      </c>
      <c r="B227" s="539" t="s">
        <v>173</v>
      </c>
      <c r="C227" s="1" t="s">
        <v>1668</v>
      </c>
      <c r="D227" t="s">
        <v>1669</v>
      </c>
      <c r="E227" t="s">
        <v>1670</v>
      </c>
      <c r="F227" t="s">
        <v>1671</v>
      </c>
      <c r="G227" t="s">
        <v>1672</v>
      </c>
      <c r="H227" t="s">
        <v>1673</v>
      </c>
      <c r="I227" t="s">
        <v>1674</v>
      </c>
      <c r="J227" t="s">
        <v>1675</v>
      </c>
      <c r="K227" t="s">
        <v>1676</v>
      </c>
      <c r="L227" t="s">
        <v>44</v>
      </c>
      <c r="N227" s="20">
        <v>3553</v>
      </c>
      <c r="O227" s="21">
        <v>9</v>
      </c>
      <c r="P227" s="22">
        <f t="shared" si="33"/>
        <v>3.9211029892346732</v>
      </c>
      <c r="Q227" s="23">
        <f t="shared" si="26"/>
        <v>16032</v>
      </c>
      <c r="R227" s="23">
        <f t="shared" si="27"/>
        <v>0</v>
      </c>
      <c r="S227" s="23">
        <f t="shared" si="28"/>
        <v>49088</v>
      </c>
      <c r="T227" s="23">
        <f t="shared" si="29"/>
        <v>0</v>
      </c>
      <c r="U227" s="24">
        <f t="shared" si="30"/>
        <v>65120</v>
      </c>
      <c r="V227" s="25">
        <f t="shared" si="31"/>
        <v>255342.22665896191</v>
      </c>
      <c r="W227" s="25">
        <f t="shared" si="32"/>
        <v>0</v>
      </c>
    </row>
    <row r="228" spans="1:23">
      <c r="A228" s="539" t="s">
        <v>61</v>
      </c>
      <c r="B228" s="539" t="s">
        <v>1611</v>
      </c>
      <c r="C228" s="1" t="s">
        <v>1612</v>
      </c>
      <c r="D228" s="449">
        <v>77264</v>
      </c>
      <c r="E228">
        <v>0</v>
      </c>
      <c r="F228">
        <v>0</v>
      </c>
      <c r="G228">
        <v>0</v>
      </c>
      <c r="H228" s="449">
        <v>2624</v>
      </c>
      <c r="I228">
        <v>0</v>
      </c>
      <c r="J228">
        <v>0</v>
      </c>
      <c r="K228">
        <v>0</v>
      </c>
      <c r="L228" s="449">
        <v>79888</v>
      </c>
      <c r="N228" s="20">
        <v>3553</v>
      </c>
      <c r="O228" s="21">
        <v>10</v>
      </c>
      <c r="P228" s="22">
        <f t="shared" si="33"/>
        <v>5.1680731319109743</v>
      </c>
      <c r="Q228" s="23">
        <f t="shared" si="26"/>
        <v>800</v>
      </c>
      <c r="R228" s="23">
        <f t="shared" si="27"/>
        <v>0</v>
      </c>
      <c r="S228" s="23">
        <f t="shared" si="28"/>
        <v>0</v>
      </c>
      <c r="T228" s="23">
        <f t="shared" si="29"/>
        <v>0</v>
      </c>
      <c r="U228" s="24">
        <f t="shared" si="30"/>
        <v>800</v>
      </c>
      <c r="V228" s="25">
        <f t="shared" si="31"/>
        <v>4134.4585055287798</v>
      </c>
      <c r="W228" s="25">
        <f t="shared" si="32"/>
        <v>0</v>
      </c>
    </row>
    <row r="229" spans="1:23">
      <c r="A229" s="539" t="s">
        <v>61</v>
      </c>
      <c r="B229" s="539" t="s">
        <v>1613</v>
      </c>
      <c r="C229" s="1" t="s">
        <v>1614</v>
      </c>
      <c r="D229">
        <v>0</v>
      </c>
      <c r="E229">
        <v>0</v>
      </c>
      <c r="F229">
        <v>0</v>
      </c>
      <c r="G229">
        <v>0</v>
      </c>
      <c r="H229" s="449">
        <v>48128</v>
      </c>
      <c r="I229">
        <v>0</v>
      </c>
      <c r="J229" s="449">
        <v>24010</v>
      </c>
      <c r="K229">
        <v>0</v>
      </c>
      <c r="L229" s="449">
        <v>72138</v>
      </c>
      <c r="N229" s="20">
        <v>3553</v>
      </c>
      <c r="O229" s="21">
        <v>11</v>
      </c>
      <c r="P229" s="22">
        <f t="shared" si="33"/>
        <v>4.0960903250696923</v>
      </c>
      <c r="Q229" s="23">
        <f t="shared" si="26"/>
        <v>0</v>
      </c>
      <c r="R229" s="23">
        <f t="shared" si="27"/>
        <v>0</v>
      </c>
      <c r="S229" s="23">
        <f t="shared" si="28"/>
        <v>17488</v>
      </c>
      <c r="T229" s="23">
        <f t="shared" si="29"/>
        <v>0</v>
      </c>
      <c r="U229" s="24">
        <f t="shared" si="30"/>
        <v>17488</v>
      </c>
      <c r="V229" s="25">
        <f t="shared" si="31"/>
        <v>71632.427604818775</v>
      </c>
      <c r="W229" s="25">
        <f t="shared" si="32"/>
        <v>0</v>
      </c>
    </row>
    <row r="230" spans="1:23">
      <c r="A230" s="539" t="s">
        <v>61</v>
      </c>
      <c r="B230" s="539" t="s">
        <v>1615</v>
      </c>
      <c r="C230" s="1" t="s">
        <v>1616</v>
      </c>
      <c r="D230">
        <v>0</v>
      </c>
      <c r="E230" s="449">
        <v>309424</v>
      </c>
      <c r="F230">
        <v>0</v>
      </c>
      <c r="G230">
        <v>0</v>
      </c>
      <c r="H230">
        <v>0</v>
      </c>
      <c r="I230">
        <v>480</v>
      </c>
      <c r="J230">
        <v>0</v>
      </c>
      <c r="K230">
        <v>0</v>
      </c>
      <c r="L230" s="449">
        <v>309904</v>
      </c>
      <c r="N230" s="20">
        <v>3553</v>
      </c>
      <c r="O230" s="21">
        <v>12</v>
      </c>
      <c r="P230" s="22">
        <f t="shared" si="33"/>
        <v>3.6748359098204313</v>
      </c>
      <c r="Q230" s="23">
        <f t="shared" si="26"/>
        <v>131376</v>
      </c>
      <c r="R230" s="23">
        <f t="shared" si="27"/>
        <v>11088</v>
      </c>
      <c r="S230" s="23">
        <f t="shared" si="28"/>
        <v>0</v>
      </c>
      <c r="T230" s="23">
        <f t="shared" si="29"/>
        <v>0</v>
      </c>
      <c r="U230" s="24">
        <f t="shared" si="30"/>
        <v>142464</v>
      </c>
      <c r="V230" s="25">
        <f t="shared" si="31"/>
        <v>523531.82305665792</v>
      </c>
      <c r="W230" s="25">
        <f t="shared" si="32"/>
        <v>44821.238624897844</v>
      </c>
    </row>
    <row r="231" spans="1:23">
      <c r="A231" s="539" t="s">
        <v>61</v>
      </c>
      <c r="B231" s="539" t="s">
        <v>1617</v>
      </c>
      <c r="C231" s="1" t="s">
        <v>1618</v>
      </c>
      <c r="D231" s="449">
        <v>63984</v>
      </c>
      <c r="E231" s="449">
        <v>50976</v>
      </c>
      <c r="F231">
        <v>0</v>
      </c>
      <c r="G231">
        <v>0</v>
      </c>
      <c r="H231" s="449">
        <v>210792</v>
      </c>
      <c r="I231" s="449">
        <v>117936</v>
      </c>
      <c r="J231" s="449">
        <v>1632</v>
      </c>
      <c r="K231">
        <v>0</v>
      </c>
      <c r="L231" s="449">
        <v>445320</v>
      </c>
      <c r="N231" s="20">
        <v>3553</v>
      </c>
      <c r="O231" s="21">
        <v>13</v>
      </c>
      <c r="P231" s="22">
        <f t="shared" si="33"/>
        <v>3.3330151458819097</v>
      </c>
      <c r="Q231" s="23">
        <f t="shared" si="26"/>
        <v>10848</v>
      </c>
      <c r="R231" s="23">
        <f t="shared" si="27"/>
        <v>0</v>
      </c>
      <c r="S231" s="23">
        <f t="shared" si="28"/>
        <v>0</v>
      </c>
      <c r="T231" s="23">
        <f t="shared" si="29"/>
        <v>0</v>
      </c>
      <c r="U231" s="24">
        <f t="shared" si="30"/>
        <v>10848</v>
      </c>
      <c r="V231" s="25">
        <f t="shared" si="31"/>
        <v>36156.548302526957</v>
      </c>
      <c r="W231" s="25">
        <f t="shared" si="32"/>
        <v>0</v>
      </c>
    </row>
    <row r="232" spans="1:23">
      <c r="A232" s="539" t="s">
        <v>61</v>
      </c>
      <c r="B232" s="539" t="s">
        <v>1619</v>
      </c>
      <c r="C232" s="1" t="s">
        <v>1620</v>
      </c>
      <c r="D232">
        <v>0</v>
      </c>
      <c r="E232">
        <v>0</v>
      </c>
      <c r="F232">
        <v>0</v>
      </c>
      <c r="G232">
        <v>0</v>
      </c>
      <c r="H232" s="449">
        <v>14992</v>
      </c>
      <c r="I232">
        <v>0</v>
      </c>
      <c r="J232">
        <v>0</v>
      </c>
      <c r="K232">
        <v>0</v>
      </c>
      <c r="L232" s="449">
        <v>14992</v>
      </c>
      <c r="N232" s="20">
        <v>3553</v>
      </c>
      <c r="O232" s="21">
        <v>14</v>
      </c>
      <c r="P232" s="22">
        <f t="shared" si="33"/>
        <v>5.2111367875249366</v>
      </c>
      <c r="Q232" s="23">
        <f t="shared" si="26"/>
        <v>0</v>
      </c>
      <c r="R232" s="23">
        <f t="shared" si="27"/>
        <v>0</v>
      </c>
      <c r="S232" s="23">
        <f t="shared" si="28"/>
        <v>46432</v>
      </c>
      <c r="T232" s="23">
        <f t="shared" si="29"/>
        <v>3444</v>
      </c>
      <c r="U232" s="24">
        <f t="shared" si="30"/>
        <v>49876</v>
      </c>
      <c r="V232" s="25">
        <f t="shared" si="31"/>
        <v>259910.65841459372</v>
      </c>
      <c r="W232" s="25">
        <f t="shared" si="32"/>
        <v>0</v>
      </c>
    </row>
    <row r="233" spans="1:23">
      <c r="A233" s="539" t="s">
        <v>61</v>
      </c>
      <c r="B233" s="539" t="s">
        <v>1621</v>
      </c>
      <c r="C233" s="1" t="s">
        <v>1622</v>
      </c>
      <c r="D233" s="449">
        <v>102576</v>
      </c>
      <c r="E233">
        <v>0</v>
      </c>
      <c r="F233">
        <v>0</v>
      </c>
      <c r="G233">
        <v>0</v>
      </c>
      <c r="H233" s="449">
        <v>14848</v>
      </c>
      <c r="I233">
        <v>0</v>
      </c>
      <c r="J233">
        <v>0</v>
      </c>
      <c r="K233">
        <v>0</v>
      </c>
      <c r="L233" s="449">
        <v>117424</v>
      </c>
      <c r="N233" s="20">
        <v>3553</v>
      </c>
      <c r="O233" s="21">
        <v>15</v>
      </c>
      <c r="P233" s="22">
        <f t="shared" si="33"/>
        <v>7.5192831089887324</v>
      </c>
      <c r="Q233" s="23">
        <f t="shared" si="26"/>
        <v>0</v>
      </c>
      <c r="R233" s="23">
        <f t="shared" si="27"/>
        <v>0</v>
      </c>
      <c r="S233" s="23">
        <f t="shared" si="28"/>
        <v>0</v>
      </c>
      <c r="T233" s="23">
        <f t="shared" si="29"/>
        <v>0</v>
      </c>
      <c r="U233" s="24">
        <f t="shared" si="30"/>
        <v>0</v>
      </c>
      <c r="V233" s="25">
        <f t="shared" si="31"/>
        <v>0</v>
      </c>
      <c r="W233" s="25">
        <f t="shared" si="32"/>
        <v>0</v>
      </c>
    </row>
    <row r="234" spans="1:23">
      <c r="A234" s="539" t="s">
        <v>61</v>
      </c>
      <c r="B234" s="539" t="s">
        <v>1623</v>
      </c>
      <c r="C234" s="1" t="s">
        <v>1624</v>
      </c>
      <c r="D234">
        <v>0</v>
      </c>
      <c r="E234" s="449">
        <v>82560</v>
      </c>
      <c r="F234">
        <v>0</v>
      </c>
      <c r="G234">
        <v>0</v>
      </c>
      <c r="H234">
        <v>0</v>
      </c>
      <c r="I234" s="449">
        <v>76576</v>
      </c>
      <c r="J234">
        <v>0</v>
      </c>
      <c r="K234">
        <v>0</v>
      </c>
      <c r="L234" s="449">
        <v>159136</v>
      </c>
      <c r="N234" s="20">
        <v>3553</v>
      </c>
      <c r="O234" s="21">
        <v>16</v>
      </c>
      <c r="P234" s="22">
        <f t="shared" si="33"/>
        <v>4.5338911157933826</v>
      </c>
      <c r="Q234" s="23">
        <f t="shared" si="26"/>
        <v>6048</v>
      </c>
      <c r="R234" s="23">
        <f t="shared" si="27"/>
        <v>0</v>
      </c>
      <c r="S234" s="23">
        <f t="shared" si="28"/>
        <v>65936</v>
      </c>
      <c r="T234" s="23">
        <f t="shared" si="29"/>
        <v>15662</v>
      </c>
      <c r="U234" s="24">
        <f t="shared" si="30"/>
        <v>87646</v>
      </c>
      <c r="V234" s="25">
        <f t="shared" si="31"/>
        <v>397377.42073482682</v>
      </c>
      <c r="W234" s="25">
        <f t="shared" si="32"/>
        <v>0</v>
      </c>
    </row>
    <row r="235" spans="1:23">
      <c r="A235" s="539" t="s">
        <v>61</v>
      </c>
      <c r="B235" s="539" t="s">
        <v>1625</v>
      </c>
      <c r="C235" s="1" t="s">
        <v>1626</v>
      </c>
      <c r="D235">
        <v>0</v>
      </c>
      <c r="E235">
        <v>0</v>
      </c>
      <c r="F235">
        <v>0</v>
      </c>
      <c r="G235">
        <v>0</v>
      </c>
      <c r="H235" s="449">
        <v>28160</v>
      </c>
      <c r="I235">
        <v>0</v>
      </c>
      <c r="J235" s="449">
        <v>9640</v>
      </c>
      <c r="K235">
        <v>0</v>
      </c>
      <c r="L235" s="449">
        <v>37800</v>
      </c>
      <c r="N235" s="20">
        <v>3553</v>
      </c>
      <c r="O235" s="21">
        <v>17</v>
      </c>
      <c r="P235" s="22">
        <f t="shared" si="33"/>
        <v>6.0316486731873162</v>
      </c>
      <c r="Q235" s="23">
        <f t="shared" si="26"/>
        <v>0</v>
      </c>
      <c r="R235" s="23">
        <f t="shared" si="27"/>
        <v>0</v>
      </c>
      <c r="S235" s="23">
        <f t="shared" si="28"/>
        <v>17856</v>
      </c>
      <c r="T235" s="23">
        <f t="shared" si="29"/>
        <v>0</v>
      </c>
      <c r="U235" s="24">
        <f t="shared" si="30"/>
        <v>17856</v>
      </c>
      <c r="V235" s="25">
        <f t="shared" si="31"/>
        <v>107701.11870843272</v>
      </c>
      <c r="W235" s="25">
        <f t="shared" si="32"/>
        <v>0</v>
      </c>
    </row>
    <row r="236" spans="1:23">
      <c r="A236" s="539" t="s">
        <v>61</v>
      </c>
      <c r="B236" s="539" t="s">
        <v>1627</v>
      </c>
      <c r="C236" s="1" t="s">
        <v>1628</v>
      </c>
      <c r="D236" s="449">
        <v>5904</v>
      </c>
      <c r="E236" s="449">
        <v>16992</v>
      </c>
      <c r="F236">
        <v>0</v>
      </c>
      <c r="G236">
        <v>0</v>
      </c>
      <c r="H236" s="449">
        <v>137440</v>
      </c>
      <c r="I236">
        <v>0</v>
      </c>
      <c r="J236">
        <v>0</v>
      </c>
      <c r="K236">
        <v>0</v>
      </c>
      <c r="L236" s="449">
        <v>160336</v>
      </c>
      <c r="N236" s="20">
        <v>3553</v>
      </c>
      <c r="O236" s="21">
        <v>18</v>
      </c>
      <c r="P236" s="22">
        <f t="shared" si="33"/>
        <v>4.9772911053490789</v>
      </c>
      <c r="Q236" s="23">
        <f t="shared" si="26"/>
        <v>0</v>
      </c>
      <c r="R236" s="23">
        <f t="shared" si="27"/>
        <v>0</v>
      </c>
      <c r="S236" s="23">
        <f t="shared" si="28"/>
        <v>78544</v>
      </c>
      <c r="T236" s="23">
        <f t="shared" si="29"/>
        <v>0</v>
      </c>
      <c r="U236" s="24">
        <f t="shared" si="30"/>
        <v>78544</v>
      </c>
      <c r="V236" s="25">
        <f t="shared" si="31"/>
        <v>390936.35257853806</v>
      </c>
      <c r="W236" s="25">
        <f t="shared" si="32"/>
        <v>0</v>
      </c>
    </row>
    <row r="237" spans="1:23">
      <c r="A237" s="539" t="s">
        <v>61</v>
      </c>
      <c r="B237" s="539" t="s">
        <v>1629</v>
      </c>
      <c r="C237" s="1" t="s">
        <v>1630</v>
      </c>
      <c r="D237">
        <v>0</v>
      </c>
      <c r="E237" s="449">
        <v>3184</v>
      </c>
      <c r="F237">
        <v>0</v>
      </c>
      <c r="G237">
        <v>0</v>
      </c>
      <c r="H237">
        <v>0</v>
      </c>
      <c r="I237">
        <v>0</v>
      </c>
      <c r="J237">
        <v>0</v>
      </c>
      <c r="K237">
        <v>0</v>
      </c>
      <c r="L237" s="449">
        <v>3184</v>
      </c>
      <c r="N237" s="20">
        <v>3553</v>
      </c>
      <c r="O237" s="21">
        <v>19</v>
      </c>
      <c r="P237" s="22">
        <f t="shared" si="33"/>
        <v>3.4255627120306693</v>
      </c>
      <c r="Q237" s="23">
        <f t="shared" si="26"/>
        <v>62768</v>
      </c>
      <c r="R237" s="23">
        <f t="shared" si="27"/>
        <v>14784</v>
      </c>
      <c r="S237" s="23">
        <f t="shared" si="28"/>
        <v>0</v>
      </c>
      <c r="T237" s="23">
        <f t="shared" si="29"/>
        <v>0</v>
      </c>
      <c r="U237" s="24">
        <f t="shared" si="30"/>
        <v>77552</v>
      </c>
      <c r="V237" s="25">
        <f t="shared" si="31"/>
        <v>265659.23944340245</v>
      </c>
      <c r="W237" s="25">
        <f t="shared" si="32"/>
        <v>55707.871048127563</v>
      </c>
    </row>
    <row r="238" spans="1:23">
      <c r="A238" s="539" t="s">
        <v>61</v>
      </c>
      <c r="B238" s="539" t="s">
        <v>1631</v>
      </c>
      <c r="C238" s="1" t="s">
        <v>1632</v>
      </c>
      <c r="D238">
        <v>0</v>
      </c>
      <c r="E238">
        <v>768</v>
      </c>
      <c r="F238">
        <v>0</v>
      </c>
      <c r="G238">
        <v>0</v>
      </c>
      <c r="H238">
        <v>0</v>
      </c>
      <c r="I238" s="449">
        <v>34992</v>
      </c>
      <c r="J238">
        <v>0</v>
      </c>
      <c r="K238" s="449">
        <v>22620</v>
      </c>
      <c r="L238" s="449">
        <v>58380</v>
      </c>
      <c r="N238" s="20">
        <v>3553</v>
      </c>
      <c r="O238" s="21">
        <v>20</v>
      </c>
      <c r="P238" s="22">
        <f t="shared" si="33"/>
        <v>4.0878123452263502</v>
      </c>
      <c r="Q238" s="23">
        <f t="shared" si="26"/>
        <v>0</v>
      </c>
      <c r="R238" s="23">
        <f t="shared" si="27"/>
        <v>0</v>
      </c>
      <c r="S238" s="23">
        <f t="shared" si="28"/>
        <v>16128</v>
      </c>
      <c r="T238" s="23">
        <f t="shared" si="29"/>
        <v>7040</v>
      </c>
      <c r="U238" s="24">
        <f t="shared" si="30"/>
        <v>23168</v>
      </c>
      <c r="V238" s="25">
        <f t="shared" si="31"/>
        <v>94706.436414204087</v>
      </c>
      <c r="W238" s="25">
        <f t="shared" si="32"/>
        <v>0</v>
      </c>
    </row>
    <row r="239" spans="1:23">
      <c r="A239" s="539" t="s">
        <v>61</v>
      </c>
      <c r="B239" s="539" t="s">
        <v>1633</v>
      </c>
      <c r="C239" s="1" t="s">
        <v>1634</v>
      </c>
      <c r="D239" s="449">
        <v>256944</v>
      </c>
      <c r="E239">
        <v>0</v>
      </c>
      <c r="F239" s="449">
        <v>68256</v>
      </c>
      <c r="G239">
        <v>0</v>
      </c>
      <c r="H239">
        <v>0</v>
      </c>
      <c r="I239">
        <v>0</v>
      </c>
      <c r="J239">
        <v>0</v>
      </c>
      <c r="K239">
        <v>0</v>
      </c>
      <c r="L239" s="449">
        <v>325200</v>
      </c>
      <c r="N239" s="20">
        <v>3553</v>
      </c>
      <c r="O239" s="21">
        <v>21</v>
      </c>
      <c r="P239" s="22">
        <f t="shared" si="33"/>
        <v>4.2128820567044682</v>
      </c>
      <c r="Q239" s="23">
        <f t="shared" si="26"/>
        <v>0</v>
      </c>
      <c r="R239" s="23">
        <f t="shared" si="27"/>
        <v>0</v>
      </c>
      <c r="S239" s="23">
        <f t="shared" si="28"/>
        <v>672</v>
      </c>
      <c r="T239" s="23">
        <f t="shared" si="29"/>
        <v>0</v>
      </c>
      <c r="U239" s="24">
        <f t="shared" si="30"/>
        <v>672</v>
      </c>
      <c r="V239" s="25">
        <f t="shared" si="31"/>
        <v>2831.0567421054025</v>
      </c>
      <c r="W239" s="25">
        <f t="shared" si="32"/>
        <v>0</v>
      </c>
    </row>
    <row r="240" spans="1:23">
      <c r="A240" s="539" t="s">
        <v>61</v>
      </c>
      <c r="B240" s="539" t="s">
        <v>1635</v>
      </c>
      <c r="C240" s="1" t="s">
        <v>1636</v>
      </c>
      <c r="D240" s="449">
        <v>77952</v>
      </c>
      <c r="E240">
        <v>0</v>
      </c>
      <c r="F240">
        <v>0</v>
      </c>
      <c r="G240">
        <v>0</v>
      </c>
      <c r="H240">
        <v>0</v>
      </c>
      <c r="I240">
        <v>0</v>
      </c>
      <c r="J240">
        <v>0</v>
      </c>
      <c r="K240">
        <v>0</v>
      </c>
      <c r="L240" s="449">
        <v>77952</v>
      </c>
      <c r="N240" s="20">
        <v>3553</v>
      </c>
      <c r="O240" s="21">
        <v>22</v>
      </c>
      <c r="P240" s="22">
        <f t="shared" si="33"/>
        <v>5.1226793529265615</v>
      </c>
      <c r="Q240" s="23">
        <f t="shared" si="26"/>
        <v>0</v>
      </c>
      <c r="R240" s="23">
        <f t="shared" si="27"/>
        <v>0</v>
      </c>
      <c r="S240" s="23">
        <f t="shared" si="28"/>
        <v>1200</v>
      </c>
      <c r="T240" s="23">
        <f t="shared" si="29"/>
        <v>0</v>
      </c>
      <c r="U240" s="24">
        <f t="shared" si="30"/>
        <v>1200</v>
      </c>
      <c r="V240" s="25">
        <f t="shared" si="31"/>
        <v>6147.2152235118738</v>
      </c>
      <c r="W240" s="25">
        <f t="shared" si="32"/>
        <v>0</v>
      </c>
    </row>
    <row r="241" spans="1:23">
      <c r="A241" s="539" t="s">
        <v>61</v>
      </c>
      <c r="B241" s="539" t="s">
        <v>1637</v>
      </c>
      <c r="C241" s="1" t="s">
        <v>1638</v>
      </c>
      <c r="D241">
        <v>0</v>
      </c>
      <c r="E241">
        <v>0</v>
      </c>
      <c r="F241">
        <v>0</v>
      </c>
      <c r="G241">
        <v>0</v>
      </c>
      <c r="H241">
        <v>0</v>
      </c>
      <c r="I241" s="449">
        <v>109440</v>
      </c>
      <c r="J241">
        <v>0</v>
      </c>
      <c r="K241">
        <v>0</v>
      </c>
      <c r="L241" s="449">
        <v>109440</v>
      </c>
      <c r="N241" s="20">
        <v>3553</v>
      </c>
      <c r="O241" s="21">
        <v>23</v>
      </c>
      <c r="P241" s="22">
        <f t="shared" si="33"/>
        <v>4.5024770871355324</v>
      </c>
      <c r="Q241" s="23">
        <f t="shared" si="26"/>
        <v>3408</v>
      </c>
      <c r="R241" s="23">
        <f t="shared" si="27"/>
        <v>0</v>
      </c>
      <c r="S241" s="23">
        <f t="shared" si="28"/>
        <v>0</v>
      </c>
      <c r="T241" s="23">
        <f t="shared" si="29"/>
        <v>0</v>
      </c>
      <c r="U241" s="24">
        <f t="shared" si="30"/>
        <v>3408</v>
      </c>
      <c r="V241" s="25">
        <f t="shared" si="31"/>
        <v>15344.441912957895</v>
      </c>
      <c r="W241" s="25">
        <f t="shared" si="32"/>
        <v>0</v>
      </c>
    </row>
    <row r="242" spans="1:23">
      <c r="A242" s="539" t="s">
        <v>61</v>
      </c>
      <c r="B242" s="539" t="s">
        <v>1639</v>
      </c>
      <c r="C242" s="1" t="s">
        <v>1640</v>
      </c>
      <c r="D242">
        <v>0</v>
      </c>
      <c r="E242">
        <v>0</v>
      </c>
      <c r="F242">
        <v>0</v>
      </c>
      <c r="G242">
        <v>0</v>
      </c>
      <c r="H242">
        <v>0</v>
      </c>
      <c r="I242">
        <v>0</v>
      </c>
      <c r="J242">
        <v>0</v>
      </c>
      <c r="K242">
        <v>0</v>
      </c>
      <c r="L242">
        <v>0</v>
      </c>
      <c r="N242" s="20">
        <v>3553</v>
      </c>
      <c r="O242" s="21">
        <v>24</v>
      </c>
      <c r="P242" s="22">
        <f t="shared" si="33"/>
        <v>3.6391469413856306</v>
      </c>
      <c r="Q242" s="23">
        <f t="shared" si="26"/>
        <v>4416</v>
      </c>
      <c r="R242" s="23">
        <f t="shared" si="27"/>
        <v>0</v>
      </c>
      <c r="S242" s="23">
        <f t="shared" si="28"/>
        <v>5760</v>
      </c>
      <c r="T242" s="23">
        <f t="shared" si="29"/>
        <v>0</v>
      </c>
      <c r="U242" s="24">
        <f t="shared" si="30"/>
        <v>10176</v>
      </c>
      <c r="V242" s="25">
        <f t="shared" si="31"/>
        <v>37031.959275540175</v>
      </c>
      <c r="W242" s="25">
        <f t="shared" si="32"/>
        <v>0</v>
      </c>
    </row>
    <row r="243" spans="1:23">
      <c r="A243" s="539" t="s">
        <v>61</v>
      </c>
      <c r="B243" s="539" t="s">
        <v>1641</v>
      </c>
      <c r="C243" s="1" t="s">
        <v>1642</v>
      </c>
      <c r="D243" s="449">
        <v>8208</v>
      </c>
      <c r="E243">
        <v>0</v>
      </c>
      <c r="F243">
        <v>0</v>
      </c>
      <c r="G243">
        <v>0</v>
      </c>
      <c r="H243" s="449">
        <v>17104</v>
      </c>
      <c r="I243" s="449">
        <v>117536</v>
      </c>
      <c r="J243">
        <v>756</v>
      </c>
      <c r="K243" s="449">
        <v>22150</v>
      </c>
      <c r="L243" s="449">
        <v>165754</v>
      </c>
      <c r="N243" s="20">
        <v>3553</v>
      </c>
      <c r="O243" s="21">
        <v>25</v>
      </c>
      <c r="P243" s="22">
        <f t="shared" si="33"/>
        <v>3.0656727831116628</v>
      </c>
      <c r="Q243" s="23">
        <f t="shared" si="26"/>
        <v>300384</v>
      </c>
      <c r="R243" s="23">
        <f t="shared" si="27"/>
        <v>0</v>
      </c>
      <c r="S243" s="23">
        <f t="shared" si="28"/>
        <v>0</v>
      </c>
      <c r="T243" s="23">
        <f t="shared" si="29"/>
        <v>0</v>
      </c>
      <c r="U243" s="24">
        <f t="shared" si="30"/>
        <v>300384</v>
      </c>
      <c r="V243" s="25">
        <f t="shared" si="31"/>
        <v>920879.05328221375</v>
      </c>
      <c r="W243" s="25">
        <f t="shared" si="32"/>
        <v>0</v>
      </c>
    </row>
    <row r="244" spans="1:23">
      <c r="A244" s="539" t="s">
        <v>61</v>
      </c>
      <c r="B244" s="539" t="s">
        <v>1643</v>
      </c>
      <c r="C244" s="1" t="s">
        <v>1644</v>
      </c>
      <c r="D244">
        <v>0</v>
      </c>
      <c r="E244">
        <v>0</v>
      </c>
      <c r="F244">
        <v>0</v>
      </c>
      <c r="G244">
        <v>0</v>
      </c>
      <c r="H244">
        <v>0</v>
      </c>
      <c r="I244">
        <v>0</v>
      </c>
      <c r="J244">
        <v>0</v>
      </c>
      <c r="K244">
        <v>0</v>
      </c>
      <c r="L244">
        <v>0</v>
      </c>
      <c r="N244" s="20">
        <v>3553</v>
      </c>
      <c r="O244" s="21">
        <v>26</v>
      </c>
      <c r="P244" s="22">
        <f t="shared" si="33"/>
        <v>3.9327220283406481</v>
      </c>
      <c r="Q244" s="23">
        <f t="shared" si="26"/>
        <v>62176</v>
      </c>
      <c r="R244" s="23">
        <f t="shared" si="27"/>
        <v>0</v>
      </c>
      <c r="S244" s="23">
        <f t="shared" si="28"/>
        <v>0</v>
      </c>
      <c r="T244" s="23">
        <f t="shared" si="29"/>
        <v>0</v>
      </c>
      <c r="U244" s="24">
        <f t="shared" si="30"/>
        <v>62176</v>
      </c>
      <c r="V244" s="25">
        <f t="shared" si="31"/>
        <v>244520.92483410813</v>
      </c>
      <c r="W244" s="25">
        <f t="shared" si="32"/>
        <v>0</v>
      </c>
    </row>
    <row r="245" spans="1:23">
      <c r="A245" s="539" t="s">
        <v>61</v>
      </c>
      <c r="B245" s="539" t="s">
        <v>1645</v>
      </c>
      <c r="C245" s="1" t="s">
        <v>1646</v>
      </c>
      <c r="D245">
        <v>0</v>
      </c>
      <c r="E245">
        <v>0</v>
      </c>
      <c r="F245">
        <v>0</v>
      </c>
      <c r="G245">
        <v>0</v>
      </c>
      <c r="H245">
        <v>0</v>
      </c>
      <c r="I245" s="449">
        <v>18880</v>
      </c>
      <c r="J245">
        <v>0</v>
      </c>
      <c r="K245">
        <v>0</v>
      </c>
      <c r="L245" s="449">
        <v>18880</v>
      </c>
      <c r="N245" s="20">
        <v>3553</v>
      </c>
      <c r="O245" s="21">
        <v>27</v>
      </c>
      <c r="P245" s="22">
        <f t="shared" si="33"/>
        <v>3.6262261406191016</v>
      </c>
      <c r="Q245" s="23">
        <f t="shared" si="26"/>
        <v>0</v>
      </c>
      <c r="R245" s="23">
        <f t="shared" si="27"/>
        <v>0</v>
      </c>
      <c r="S245" s="23">
        <f t="shared" si="28"/>
        <v>0</v>
      </c>
      <c r="T245" s="23">
        <f t="shared" si="29"/>
        <v>0</v>
      </c>
      <c r="U245" s="24">
        <f t="shared" si="30"/>
        <v>0</v>
      </c>
      <c r="V245" s="25">
        <f t="shared" si="31"/>
        <v>0</v>
      </c>
      <c r="W245" s="25">
        <f t="shared" si="32"/>
        <v>0</v>
      </c>
    </row>
    <row r="246" spans="1:23">
      <c r="A246" s="539" t="s">
        <v>61</v>
      </c>
      <c r="B246" s="539" t="s">
        <v>1647</v>
      </c>
      <c r="C246" s="1" t="s">
        <v>1648</v>
      </c>
      <c r="D246">
        <v>0</v>
      </c>
      <c r="E246" s="449">
        <v>223072</v>
      </c>
      <c r="F246">
        <v>0</v>
      </c>
      <c r="G246" s="449">
        <v>83508</v>
      </c>
      <c r="H246">
        <v>0</v>
      </c>
      <c r="I246">
        <v>0</v>
      </c>
      <c r="J246">
        <v>0</v>
      </c>
      <c r="K246">
        <v>0</v>
      </c>
      <c r="L246" s="449">
        <v>306580</v>
      </c>
      <c r="N246" s="20">
        <v>3554</v>
      </c>
      <c r="O246" s="21">
        <v>1</v>
      </c>
      <c r="P246" s="22">
        <f t="shared" si="33"/>
        <v>3.6541532066081914</v>
      </c>
      <c r="Q246" s="23">
        <f t="shared" si="26"/>
        <v>18048</v>
      </c>
      <c r="R246" s="23">
        <f t="shared" si="27"/>
        <v>0</v>
      </c>
      <c r="S246" s="23">
        <f t="shared" si="28"/>
        <v>25488</v>
      </c>
      <c r="T246" s="23">
        <f t="shared" si="29"/>
        <v>0</v>
      </c>
      <c r="U246" s="24">
        <f t="shared" si="30"/>
        <v>43536</v>
      </c>
      <c r="V246" s="25">
        <f t="shared" si="31"/>
        <v>159087.21400289421</v>
      </c>
      <c r="W246" s="25">
        <f t="shared" si="32"/>
        <v>0</v>
      </c>
    </row>
    <row r="247" spans="1:23">
      <c r="A247" s="539" t="s">
        <v>61</v>
      </c>
      <c r="B247" s="539" t="s">
        <v>1649</v>
      </c>
      <c r="C247" s="1" t="s">
        <v>1650</v>
      </c>
      <c r="D247">
        <v>0</v>
      </c>
      <c r="E247">
        <v>0</v>
      </c>
      <c r="F247">
        <v>0</v>
      </c>
      <c r="G247">
        <v>0</v>
      </c>
      <c r="H247" s="449">
        <v>21024</v>
      </c>
      <c r="I247">
        <v>0</v>
      </c>
      <c r="J247" s="449">
        <v>11184</v>
      </c>
      <c r="K247">
        <v>0</v>
      </c>
      <c r="L247" s="449">
        <v>32208</v>
      </c>
      <c r="N247" s="20">
        <v>3554</v>
      </c>
      <c r="O247" s="21">
        <v>2</v>
      </c>
      <c r="P247" s="22">
        <f t="shared" si="33"/>
        <v>3.8378796466654825</v>
      </c>
      <c r="Q247" s="23">
        <f t="shared" si="26"/>
        <v>0</v>
      </c>
      <c r="R247" s="23">
        <f t="shared" si="27"/>
        <v>0</v>
      </c>
      <c r="S247" s="23">
        <f t="shared" si="28"/>
        <v>27712</v>
      </c>
      <c r="T247" s="23">
        <f t="shared" si="29"/>
        <v>0</v>
      </c>
      <c r="U247" s="24">
        <f t="shared" si="30"/>
        <v>27712</v>
      </c>
      <c r="V247" s="25">
        <f t="shared" si="31"/>
        <v>106355.32076839385</v>
      </c>
      <c r="W247" s="25">
        <f t="shared" si="32"/>
        <v>0</v>
      </c>
    </row>
    <row r="248" spans="1:23">
      <c r="A248" s="539" t="s">
        <v>61</v>
      </c>
      <c r="B248" s="539" t="s">
        <v>1651</v>
      </c>
      <c r="C248" s="1" t="s">
        <v>1652</v>
      </c>
      <c r="D248">
        <v>0</v>
      </c>
      <c r="E248">
        <v>0</v>
      </c>
      <c r="F248">
        <v>0</v>
      </c>
      <c r="G248">
        <v>0</v>
      </c>
      <c r="H248" s="449">
        <v>17424</v>
      </c>
      <c r="I248">
        <v>0</v>
      </c>
      <c r="J248" s="449">
        <v>2720</v>
      </c>
      <c r="K248">
        <v>0</v>
      </c>
      <c r="L248" s="449">
        <v>20144</v>
      </c>
      <c r="N248" s="20">
        <v>3554</v>
      </c>
      <c r="O248" s="21">
        <v>3</v>
      </c>
      <c r="P248" s="22">
        <f t="shared" si="33"/>
        <v>3.4083433041107498</v>
      </c>
      <c r="Q248" s="23">
        <f t="shared" si="26"/>
        <v>66832</v>
      </c>
      <c r="R248" s="23">
        <f t="shared" si="27"/>
        <v>0</v>
      </c>
      <c r="S248" s="23">
        <f t="shared" si="28"/>
        <v>2000</v>
      </c>
      <c r="T248" s="23">
        <f t="shared" si="29"/>
        <v>0</v>
      </c>
      <c r="U248" s="24">
        <f t="shared" si="30"/>
        <v>68832</v>
      </c>
      <c r="V248" s="25">
        <f t="shared" si="31"/>
        <v>234603.08630855114</v>
      </c>
      <c r="W248" s="25">
        <f t="shared" si="32"/>
        <v>0</v>
      </c>
    </row>
    <row r="249" spans="1:23">
      <c r="A249" s="539" t="s">
        <v>61</v>
      </c>
      <c r="B249" s="539" t="s">
        <v>1653</v>
      </c>
      <c r="C249" s="1" t="s">
        <v>1654</v>
      </c>
      <c r="D249">
        <v>0</v>
      </c>
      <c r="E249">
        <v>0</v>
      </c>
      <c r="F249">
        <v>0</v>
      </c>
      <c r="G249">
        <v>0</v>
      </c>
      <c r="H249" s="449">
        <v>8944</v>
      </c>
      <c r="I249">
        <v>0</v>
      </c>
      <c r="J249">
        <v>0</v>
      </c>
      <c r="K249">
        <v>0</v>
      </c>
      <c r="L249" s="449">
        <v>8944</v>
      </c>
      <c r="N249" s="20">
        <v>3554</v>
      </c>
      <c r="O249" s="21">
        <v>4</v>
      </c>
      <c r="P249" s="22">
        <f t="shared" si="33"/>
        <v>3.1726845821455858</v>
      </c>
      <c r="Q249" s="23">
        <f t="shared" si="26"/>
        <v>9024</v>
      </c>
      <c r="R249" s="23">
        <f t="shared" si="27"/>
        <v>0</v>
      </c>
      <c r="S249" s="23">
        <f t="shared" si="28"/>
        <v>7472</v>
      </c>
      <c r="T249" s="23">
        <f t="shared" si="29"/>
        <v>0</v>
      </c>
      <c r="U249" s="24">
        <f t="shared" si="30"/>
        <v>16496</v>
      </c>
      <c r="V249" s="25">
        <f t="shared" si="31"/>
        <v>52336.604867073584</v>
      </c>
      <c r="W249" s="25">
        <f t="shared" si="32"/>
        <v>0</v>
      </c>
    </row>
    <row r="250" spans="1:23">
      <c r="A250" s="539" t="s">
        <v>61</v>
      </c>
      <c r="B250" s="539" t="s">
        <v>1655</v>
      </c>
      <c r="C250" s="1" t="s">
        <v>1656</v>
      </c>
      <c r="D250" s="449">
        <v>27600</v>
      </c>
      <c r="E250">
        <v>0</v>
      </c>
      <c r="F250">
        <v>0</v>
      </c>
      <c r="G250">
        <v>0</v>
      </c>
      <c r="H250">
        <v>0</v>
      </c>
      <c r="I250">
        <v>0</v>
      </c>
      <c r="J250" s="449">
        <v>3480</v>
      </c>
      <c r="K250">
        <v>0</v>
      </c>
      <c r="L250" s="449">
        <v>31080</v>
      </c>
      <c r="N250" s="20">
        <v>3554</v>
      </c>
      <c r="O250" s="21">
        <v>5</v>
      </c>
      <c r="P250" s="22">
        <f t="shared" si="33"/>
        <v>8.4268382369809416</v>
      </c>
      <c r="Q250" s="23">
        <f t="shared" si="26"/>
        <v>0</v>
      </c>
      <c r="R250" s="23">
        <f t="shared" si="27"/>
        <v>0</v>
      </c>
      <c r="S250" s="23">
        <f t="shared" si="28"/>
        <v>0</v>
      </c>
      <c r="T250" s="23">
        <f t="shared" si="29"/>
        <v>0</v>
      </c>
      <c r="U250" s="24">
        <f t="shared" si="30"/>
        <v>0</v>
      </c>
      <c r="V250" s="25">
        <f t="shared" si="31"/>
        <v>0</v>
      </c>
      <c r="W250" s="25">
        <f t="shared" si="32"/>
        <v>0</v>
      </c>
    </row>
    <row r="251" spans="1:23">
      <c r="A251" s="539" t="s">
        <v>61</v>
      </c>
      <c r="B251" s="539" t="s">
        <v>1657</v>
      </c>
      <c r="C251" s="1" t="s">
        <v>1658</v>
      </c>
      <c r="D251" s="449">
        <v>47472</v>
      </c>
      <c r="E251">
        <v>0</v>
      </c>
      <c r="F251">
        <v>0</v>
      </c>
      <c r="G251">
        <v>0</v>
      </c>
      <c r="H251" s="449">
        <v>41952</v>
      </c>
      <c r="I251">
        <v>0</v>
      </c>
      <c r="J251" s="449">
        <v>53680</v>
      </c>
      <c r="K251">
        <v>0</v>
      </c>
      <c r="L251" s="449">
        <v>143104</v>
      </c>
      <c r="N251" s="20">
        <v>3554</v>
      </c>
      <c r="O251" s="21">
        <v>6</v>
      </c>
      <c r="P251" s="22">
        <f t="shared" si="33"/>
        <v>3.0058195780826638</v>
      </c>
      <c r="Q251" s="23">
        <f t="shared" si="26"/>
        <v>20832</v>
      </c>
      <c r="R251" s="23">
        <f t="shared" si="27"/>
        <v>0</v>
      </c>
      <c r="S251" s="23">
        <f t="shared" si="28"/>
        <v>0</v>
      </c>
      <c r="T251" s="23">
        <f t="shared" si="29"/>
        <v>0</v>
      </c>
      <c r="U251" s="24">
        <f t="shared" si="30"/>
        <v>20832</v>
      </c>
      <c r="V251" s="25">
        <f t="shared" si="31"/>
        <v>62617.233450618049</v>
      </c>
      <c r="W251" s="25">
        <f t="shared" si="32"/>
        <v>0</v>
      </c>
    </row>
    <row r="252" spans="1:23">
      <c r="A252" s="539" t="s">
        <v>61</v>
      </c>
      <c r="B252" s="539" t="s">
        <v>1659</v>
      </c>
      <c r="C252" s="1" t="s">
        <v>1660</v>
      </c>
      <c r="D252" s="449">
        <v>628832</v>
      </c>
      <c r="E252">
        <v>0</v>
      </c>
      <c r="F252">
        <v>0</v>
      </c>
      <c r="G252">
        <v>0</v>
      </c>
      <c r="H252" s="449">
        <v>19296</v>
      </c>
      <c r="I252">
        <v>0</v>
      </c>
      <c r="J252">
        <v>0</v>
      </c>
      <c r="K252">
        <v>0</v>
      </c>
      <c r="L252" s="449">
        <v>648128</v>
      </c>
      <c r="N252" s="20">
        <v>3554</v>
      </c>
      <c r="O252" s="21">
        <v>7</v>
      </c>
      <c r="P252" s="22">
        <f t="shared" si="33"/>
        <v>3.8714814806912399</v>
      </c>
      <c r="Q252" s="23">
        <f t="shared" si="26"/>
        <v>0</v>
      </c>
      <c r="R252" s="23">
        <f t="shared" si="27"/>
        <v>0</v>
      </c>
      <c r="S252" s="23">
        <f t="shared" si="28"/>
        <v>0</v>
      </c>
      <c r="T252" s="23">
        <f t="shared" si="29"/>
        <v>0</v>
      </c>
      <c r="U252" s="24">
        <f t="shared" si="30"/>
        <v>0</v>
      </c>
      <c r="V252" s="25">
        <f t="shared" si="31"/>
        <v>0</v>
      </c>
      <c r="W252" s="25">
        <f t="shared" si="32"/>
        <v>0</v>
      </c>
    </row>
    <row r="253" spans="1:23">
      <c r="A253" s="539" t="s">
        <v>61</v>
      </c>
      <c r="B253" s="539" t="s">
        <v>1661</v>
      </c>
      <c r="C253" s="1" t="s">
        <v>1662</v>
      </c>
      <c r="D253" s="449">
        <v>149984</v>
      </c>
      <c r="E253">
        <v>0</v>
      </c>
      <c r="F253">
        <v>0</v>
      </c>
      <c r="G253">
        <v>0</v>
      </c>
      <c r="H253" s="449">
        <v>19088</v>
      </c>
      <c r="I253">
        <v>0</v>
      </c>
      <c r="J253">
        <v>0</v>
      </c>
      <c r="K253">
        <v>0</v>
      </c>
      <c r="L253" s="449">
        <v>169072</v>
      </c>
      <c r="N253" s="20">
        <v>3554</v>
      </c>
      <c r="O253" s="21">
        <v>8</v>
      </c>
      <c r="P253" s="22">
        <f t="shared" si="33"/>
        <v>4.4579339449391542</v>
      </c>
      <c r="Q253" s="23">
        <f t="shared" si="26"/>
        <v>0</v>
      </c>
      <c r="R253" s="23">
        <f t="shared" si="27"/>
        <v>0</v>
      </c>
      <c r="S253" s="23">
        <f t="shared" si="28"/>
        <v>768</v>
      </c>
      <c r="T253" s="23">
        <f t="shared" si="29"/>
        <v>0</v>
      </c>
      <c r="U253" s="24">
        <f t="shared" si="30"/>
        <v>768</v>
      </c>
      <c r="V253" s="25">
        <f t="shared" si="31"/>
        <v>3423.6932697132706</v>
      </c>
      <c r="W253" s="25">
        <f t="shared" si="32"/>
        <v>0</v>
      </c>
    </row>
    <row r="254" spans="1:23">
      <c r="A254" s="539" t="s">
        <v>61</v>
      </c>
      <c r="B254" s="539" t="s">
        <v>1663</v>
      </c>
      <c r="C254" s="1" t="s">
        <v>1664</v>
      </c>
      <c r="D254">
        <v>0</v>
      </c>
      <c r="E254">
        <v>0</v>
      </c>
      <c r="F254">
        <v>0</v>
      </c>
      <c r="G254">
        <v>0</v>
      </c>
      <c r="H254">
        <v>0</v>
      </c>
      <c r="I254">
        <v>0</v>
      </c>
      <c r="J254">
        <v>0</v>
      </c>
      <c r="K254">
        <v>0</v>
      </c>
      <c r="L254">
        <v>0</v>
      </c>
      <c r="N254" s="20">
        <v>3554</v>
      </c>
      <c r="O254" s="21">
        <v>9</v>
      </c>
      <c r="P254" s="22">
        <f t="shared" si="33"/>
        <v>3.9211029892346732</v>
      </c>
      <c r="Q254" s="23">
        <f t="shared" si="26"/>
        <v>1872</v>
      </c>
      <c r="R254" s="23">
        <f t="shared" si="27"/>
        <v>0</v>
      </c>
      <c r="S254" s="23">
        <f t="shared" si="28"/>
        <v>159280</v>
      </c>
      <c r="T254" s="23">
        <f t="shared" si="29"/>
        <v>0</v>
      </c>
      <c r="U254" s="24">
        <f t="shared" si="30"/>
        <v>161152</v>
      </c>
      <c r="V254" s="25">
        <f t="shared" si="31"/>
        <v>631893.588921146</v>
      </c>
      <c r="W254" s="25">
        <f t="shared" si="32"/>
        <v>0</v>
      </c>
    </row>
    <row r="255" spans="1:23">
      <c r="A255" s="539" t="s">
        <v>61</v>
      </c>
      <c r="B255" s="539" t="s">
        <v>1665</v>
      </c>
      <c r="C255" s="1" t="s">
        <v>1666</v>
      </c>
      <c r="D255" s="449">
        <v>1446720</v>
      </c>
      <c r="E255" s="449">
        <v>686976</v>
      </c>
      <c r="F255" s="449">
        <v>68256</v>
      </c>
      <c r="G255" s="449">
        <v>83508</v>
      </c>
      <c r="H255" s="449">
        <v>601816</v>
      </c>
      <c r="I255" s="449">
        <v>475840</v>
      </c>
      <c r="J255" s="449">
        <v>107102</v>
      </c>
      <c r="K255" s="449">
        <v>44770</v>
      </c>
      <c r="L255" s="449">
        <v>3514988</v>
      </c>
      <c r="N255" s="20">
        <v>3554</v>
      </c>
      <c r="O255" s="21">
        <v>10</v>
      </c>
      <c r="P255" s="22">
        <f t="shared" si="33"/>
        <v>5.1680731319109743</v>
      </c>
      <c r="Q255" s="23">
        <f t="shared" si="26"/>
        <v>0</v>
      </c>
      <c r="R255" s="23">
        <f t="shared" si="27"/>
        <v>0</v>
      </c>
      <c r="S255" s="23">
        <f t="shared" si="28"/>
        <v>0</v>
      </c>
      <c r="T255" s="23">
        <f t="shared" si="29"/>
        <v>0</v>
      </c>
      <c r="U255" s="24">
        <f t="shared" si="30"/>
        <v>0</v>
      </c>
      <c r="V255" s="25">
        <f t="shared" si="31"/>
        <v>0</v>
      </c>
      <c r="W255" s="25">
        <f t="shared" si="32"/>
        <v>0</v>
      </c>
    </row>
    <row r="256" spans="1:23">
      <c r="A256" s="503"/>
      <c r="B256" s="503"/>
      <c r="N256" s="20">
        <v>3554</v>
      </c>
      <c r="O256" s="21">
        <v>11</v>
      </c>
      <c r="P256" s="22">
        <f t="shared" si="33"/>
        <v>4.0960903250696923</v>
      </c>
      <c r="Q256" s="23">
        <f t="shared" si="26"/>
        <v>0</v>
      </c>
      <c r="R256" s="23">
        <f t="shared" si="27"/>
        <v>0</v>
      </c>
      <c r="S256" s="23">
        <f t="shared" si="28"/>
        <v>4256</v>
      </c>
      <c r="T256" s="23">
        <f t="shared" si="29"/>
        <v>72</v>
      </c>
      <c r="U256" s="24">
        <f t="shared" si="30"/>
        <v>4328</v>
      </c>
      <c r="V256" s="25">
        <f t="shared" si="31"/>
        <v>17727.878926901627</v>
      </c>
      <c r="W256" s="25">
        <f t="shared" si="32"/>
        <v>0</v>
      </c>
    </row>
    <row r="257" spans="1:23">
      <c r="A257" s="503"/>
      <c r="B257" s="503"/>
      <c r="N257" s="20">
        <v>3554</v>
      </c>
      <c r="O257" s="21">
        <v>12</v>
      </c>
      <c r="P257" s="22">
        <f t="shared" si="33"/>
        <v>3.6748359098204313</v>
      </c>
      <c r="Q257" s="23">
        <f t="shared" si="26"/>
        <v>42848</v>
      </c>
      <c r="R257" s="23">
        <f t="shared" si="27"/>
        <v>9520</v>
      </c>
      <c r="S257" s="23">
        <f t="shared" si="28"/>
        <v>0</v>
      </c>
      <c r="T257" s="23">
        <f t="shared" si="29"/>
        <v>0</v>
      </c>
      <c r="U257" s="24">
        <f t="shared" si="30"/>
        <v>52368</v>
      </c>
      <c r="V257" s="25">
        <f t="shared" si="31"/>
        <v>192443.80692547635</v>
      </c>
      <c r="W257" s="25">
        <f t="shared" si="32"/>
        <v>38482.881647639559</v>
      </c>
    </row>
    <row r="258" spans="1:23">
      <c r="A258" s="539" t="s">
        <v>1683</v>
      </c>
      <c r="B258" s="503"/>
      <c r="N258" s="20">
        <v>3554</v>
      </c>
      <c r="O258" s="21">
        <v>13</v>
      </c>
      <c r="P258" s="22">
        <f t="shared" si="33"/>
        <v>3.3330151458819097</v>
      </c>
      <c r="Q258" s="23">
        <f t="shared" si="26"/>
        <v>13184</v>
      </c>
      <c r="R258" s="23">
        <f t="shared" si="27"/>
        <v>0</v>
      </c>
      <c r="S258" s="23">
        <f t="shared" si="28"/>
        <v>0</v>
      </c>
      <c r="T258" s="23">
        <f t="shared" si="29"/>
        <v>0</v>
      </c>
      <c r="U258" s="24">
        <f t="shared" si="30"/>
        <v>13184</v>
      </c>
      <c r="V258" s="25">
        <f t="shared" si="31"/>
        <v>43942.4716833071</v>
      </c>
      <c r="W258" s="25">
        <f t="shared" si="32"/>
        <v>0</v>
      </c>
    </row>
    <row r="259" spans="1:23">
      <c r="A259" s="539" t="s">
        <v>1596</v>
      </c>
      <c r="B259" s="539" t="s">
        <v>173</v>
      </c>
      <c r="C259" s="1" t="s">
        <v>1668</v>
      </c>
      <c r="D259" t="s">
        <v>1669</v>
      </c>
      <c r="E259" t="s">
        <v>1670</v>
      </c>
      <c r="F259" t="s">
        <v>1671</v>
      </c>
      <c r="G259" t="s">
        <v>1672</v>
      </c>
      <c r="H259" t="s">
        <v>1673</v>
      </c>
      <c r="I259" t="s">
        <v>1674</v>
      </c>
      <c r="J259" t="s">
        <v>1675</v>
      </c>
      <c r="K259" t="s">
        <v>1676</v>
      </c>
      <c r="L259" t="s">
        <v>44</v>
      </c>
      <c r="N259" s="20">
        <v>3554</v>
      </c>
      <c r="O259" s="21">
        <v>14</v>
      </c>
      <c r="P259" s="22">
        <f t="shared" si="33"/>
        <v>5.2111367875249366</v>
      </c>
      <c r="Q259" s="23">
        <f t="shared" si="26"/>
        <v>5712</v>
      </c>
      <c r="R259" s="23">
        <f t="shared" si="27"/>
        <v>0</v>
      </c>
      <c r="S259" s="23">
        <f t="shared" si="28"/>
        <v>28576</v>
      </c>
      <c r="T259" s="23">
        <f t="shared" si="29"/>
        <v>0</v>
      </c>
      <c r="U259" s="24">
        <f t="shared" si="30"/>
        <v>34288</v>
      </c>
      <c r="V259" s="25">
        <f t="shared" si="31"/>
        <v>178679.45817065504</v>
      </c>
      <c r="W259" s="25">
        <f t="shared" si="32"/>
        <v>0</v>
      </c>
    </row>
    <row r="260" spans="1:23">
      <c r="A260" s="539" t="s">
        <v>63</v>
      </c>
      <c r="B260" s="539" t="s">
        <v>1611</v>
      </c>
      <c r="C260" s="1" t="s">
        <v>1612</v>
      </c>
      <c r="D260" s="449">
        <v>21360</v>
      </c>
      <c r="E260">
        <v>0</v>
      </c>
      <c r="F260">
        <v>0</v>
      </c>
      <c r="G260">
        <v>0</v>
      </c>
      <c r="H260">
        <v>0</v>
      </c>
      <c r="I260">
        <v>0</v>
      </c>
      <c r="J260">
        <v>0</v>
      </c>
      <c r="K260">
        <v>0</v>
      </c>
      <c r="L260" s="449">
        <v>21360</v>
      </c>
      <c r="N260" s="20">
        <v>3554</v>
      </c>
      <c r="O260" s="21">
        <v>15</v>
      </c>
      <c r="P260" s="22">
        <f t="shared" si="33"/>
        <v>7.5192831089887324</v>
      </c>
      <c r="Q260" s="23">
        <f t="shared" ref="Q260:Q323" si="34">SUMIFS(D:D,$A:$A,$N260,$B:$B,$O260)+SUMIFS(E:E,$A:$A,$N260,$B:$B,$O260)</f>
        <v>0</v>
      </c>
      <c r="R260" s="23">
        <f t="shared" ref="R260:R323" si="35">SUMIFS(F:F,$A:$A,$N260,$B:$B,$O260)+SUMIFS(G:G,$A:$A,$N260,$B:$B,$O260)</f>
        <v>0</v>
      </c>
      <c r="S260" s="23">
        <f t="shared" ref="S260:S323" si="36">SUMIFS(H:H,$A:$A,$N260,$B:$B,$O260)+SUMIFS(I:I,$A:$A,$N260,$B:$B,$O260)</f>
        <v>0</v>
      </c>
      <c r="T260" s="23">
        <f t="shared" ref="T260:T323" si="37">SUMIFS(J:J,$A:$A,$N260,$B:$B,$O260)+SUMIFS(K:K,$A:$A,$N260,$B:$B,$O260)</f>
        <v>0</v>
      </c>
      <c r="U260" s="24">
        <f t="shared" ref="U260:U323" si="38">SUM(Q260:T260)</f>
        <v>0</v>
      </c>
      <c r="V260" s="25">
        <f t="shared" ref="V260:V323" si="39">U260*P260</f>
        <v>0</v>
      </c>
      <c r="W260" s="25">
        <f t="shared" ref="W260:W323" si="40">(R260*1.1)*P260</f>
        <v>0</v>
      </c>
    </row>
    <row r="261" spans="1:23">
      <c r="A261" s="539" t="s">
        <v>63</v>
      </c>
      <c r="B261" s="539" t="s">
        <v>1613</v>
      </c>
      <c r="C261" s="1" t="s">
        <v>1614</v>
      </c>
      <c r="D261">
        <v>0</v>
      </c>
      <c r="E261">
        <v>0</v>
      </c>
      <c r="F261">
        <v>0</v>
      </c>
      <c r="G261">
        <v>0</v>
      </c>
      <c r="H261" s="449">
        <v>35088</v>
      </c>
      <c r="I261">
        <v>0</v>
      </c>
      <c r="J261">
        <v>0</v>
      </c>
      <c r="K261">
        <v>0</v>
      </c>
      <c r="L261" s="449">
        <v>35088</v>
      </c>
      <c r="N261" s="20">
        <v>3554</v>
      </c>
      <c r="O261" s="21">
        <v>16</v>
      </c>
      <c r="P261" s="22">
        <f t="shared" si="33"/>
        <v>4.5338911157933826</v>
      </c>
      <c r="Q261" s="23">
        <f t="shared" si="34"/>
        <v>7200</v>
      </c>
      <c r="R261" s="23">
        <f t="shared" si="35"/>
        <v>0</v>
      </c>
      <c r="S261" s="23">
        <f t="shared" si="36"/>
        <v>4896</v>
      </c>
      <c r="T261" s="23">
        <f t="shared" si="37"/>
        <v>0</v>
      </c>
      <c r="U261" s="24">
        <f t="shared" si="38"/>
        <v>12096</v>
      </c>
      <c r="V261" s="25">
        <f t="shared" si="39"/>
        <v>54841.946936636756</v>
      </c>
      <c r="W261" s="25">
        <f t="shared" si="40"/>
        <v>0</v>
      </c>
    </row>
    <row r="262" spans="1:23">
      <c r="A262" s="539" t="s">
        <v>63</v>
      </c>
      <c r="B262" s="539" t="s">
        <v>1615</v>
      </c>
      <c r="C262" s="1" t="s">
        <v>1616</v>
      </c>
      <c r="D262">
        <v>0</v>
      </c>
      <c r="E262" s="449">
        <v>198224</v>
      </c>
      <c r="F262">
        <v>0</v>
      </c>
      <c r="G262">
        <v>0</v>
      </c>
      <c r="H262">
        <v>0</v>
      </c>
      <c r="I262">
        <v>0</v>
      </c>
      <c r="J262">
        <v>0</v>
      </c>
      <c r="K262">
        <v>0</v>
      </c>
      <c r="L262" s="449">
        <v>198224</v>
      </c>
      <c r="N262" s="20">
        <v>3554</v>
      </c>
      <c r="O262" s="21">
        <v>17</v>
      </c>
      <c r="P262" s="22">
        <f t="shared" si="33"/>
        <v>6.0316486731873162</v>
      </c>
      <c r="Q262" s="23">
        <f t="shared" si="34"/>
        <v>0</v>
      </c>
      <c r="R262" s="23">
        <f t="shared" si="35"/>
        <v>0</v>
      </c>
      <c r="S262" s="23">
        <f t="shared" si="36"/>
        <v>0</v>
      </c>
      <c r="T262" s="23">
        <f t="shared" si="37"/>
        <v>0</v>
      </c>
      <c r="U262" s="24">
        <f t="shared" si="38"/>
        <v>0</v>
      </c>
      <c r="V262" s="25">
        <f t="shared" si="39"/>
        <v>0</v>
      </c>
      <c r="W262" s="25">
        <f t="shared" si="40"/>
        <v>0</v>
      </c>
    </row>
    <row r="263" spans="1:23">
      <c r="A263" s="539" t="s">
        <v>63</v>
      </c>
      <c r="B263" s="539" t="s">
        <v>1617</v>
      </c>
      <c r="C263" s="1" t="s">
        <v>1618</v>
      </c>
      <c r="D263" s="449">
        <v>15264</v>
      </c>
      <c r="E263" s="449">
        <v>11808</v>
      </c>
      <c r="F263">
        <v>0</v>
      </c>
      <c r="G263">
        <v>0</v>
      </c>
      <c r="H263" s="449">
        <v>20272</v>
      </c>
      <c r="I263">
        <v>0</v>
      </c>
      <c r="J263">
        <v>0</v>
      </c>
      <c r="K263">
        <v>0</v>
      </c>
      <c r="L263" s="449">
        <v>47344</v>
      </c>
      <c r="N263" s="20">
        <v>3554</v>
      </c>
      <c r="O263" s="21">
        <v>18</v>
      </c>
      <c r="P263" s="22">
        <f t="shared" si="33"/>
        <v>4.9772911053490789</v>
      </c>
      <c r="Q263" s="23">
        <f t="shared" si="34"/>
        <v>0</v>
      </c>
      <c r="R263" s="23">
        <f t="shared" si="35"/>
        <v>0</v>
      </c>
      <c r="S263" s="23">
        <f t="shared" si="36"/>
        <v>52096</v>
      </c>
      <c r="T263" s="23">
        <f t="shared" si="37"/>
        <v>0</v>
      </c>
      <c r="U263" s="24">
        <f t="shared" si="38"/>
        <v>52096</v>
      </c>
      <c r="V263" s="25">
        <f t="shared" si="39"/>
        <v>259296.95742426562</v>
      </c>
      <c r="W263" s="25">
        <f t="shared" si="40"/>
        <v>0</v>
      </c>
    </row>
    <row r="264" spans="1:23">
      <c r="A264" s="539" t="s">
        <v>63</v>
      </c>
      <c r="B264" s="539" t="s">
        <v>1619</v>
      </c>
      <c r="C264" s="1" t="s">
        <v>1620</v>
      </c>
      <c r="D264">
        <v>0</v>
      </c>
      <c r="E264">
        <v>0</v>
      </c>
      <c r="F264">
        <v>0</v>
      </c>
      <c r="G264">
        <v>0</v>
      </c>
      <c r="H264">
        <v>0</v>
      </c>
      <c r="I264">
        <v>0</v>
      </c>
      <c r="J264">
        <v>0</v>
      </c>
      <c r="K264">
        <v>0</v>
      </c>
      <c r="L264">
        <v>0</v>
      </c>
      <c r="N264" s="20">
        <v>3554</v>
      </c>
      <c r="O264" s="21">
        <v>19</v>
      </c>
      <c r="P264" s="22">
        <f t="shared" si="33"/>
        <v>3.4255627120306693</v>
      </c>
      <c r="Q264" s="23">
        <f t="shared" si="34"/>
        <v>27024</v>
      </c>
      <c r="R264" s="23">
        <f t="shared" si="35"/>
        <v>1888</v>
      </c>
      <c r="S264" s="23">
        <f t="shared" si="36"/>
        <v>0</v>
      </c>
      <c r="T264" s="23">
        <f t="shared" si="37"/>
        <v>0</v>
      </c>
      <c r="U264" s="24">
        <f t="shared" si="38"/>
        <v>28912</v>
      </c>
      <c r="V264" s="25">
        <f t="shared" si="39"/>
        <v>99039.869130230712</v>
      </c>
      <c r="W264" s="25">
        <f t="shared" si="40"/>
        <v>7114.208640345295</v>
      </c>
    </row>
    <row r="265" spans="1:23">
      <c r="A265" s="539" t="s">
        <v>63</v>
      </c>
      <c r="B265" s="539" t="s">
        <v>1621</v>
      </c>
      <c r="C265" s="1" t="s">
        <v>1622</v>
      </c>
      <c r="D265" s="449">
        <v>19200</v>
      </c>
      <c r="E265">
        <v>0</v>
      </c>
      <c r="F265">
        <v>0</v>
      </c>
      <c r="G265">
        <v>0</v>
      </c>
      <c r="H265">
        <v>0</v>
      </c>
      <c r="I265">
        <v>0</v>
      </c>
      <c r="J265">
        <v>0</v>
      </c>
      <c r="K265">
        <v>0</v>
      </c>
      <c r="L265" s="449">
        <v>19200</v>
      </c>
      <c r="N265" s="20">
        <v>3554</v>
      </c>
      <c r="O265" s="21">
        <v>20</v>
      </c>
      <c r="P265" s="22">
        <f t="shared" si="33"/>
        <v>4.0878123452263502</v>
      </c>
      <c r="Q265" s="23">
        <f t="shared" si="34"/>
        <v>0</v>
      </c>
      <c r="R265" s="23">
        <f t="shared" si="35"/>
        <v>0</v>
      </c>
      <c r="S265" s="23">
        <f t="shared" si="36"/>
        <v>0</v>
      </c>
      <c r="T265" s="23">
        <f t="shared" si="37"/>
        <v>0</v>
      </c>
      <c r="U265" s="24">
        <f t="shared" si="38"/>
        <v>0</v>
      </c>
      <c r="V265" s="25">
        <f t="shared" si="39"/>
        <v>0</v>
      </c>
      <c r="W265" s="25">
        <f t="shared" si="40"/>
        <v>0</v>
      </c>
    </row>
    <row r="266" spans="1:23">
      <c r="A266" s="539" t="s">
        <v>63</v>
      </c>
      <c r="B266" s="539" t="s">
        <v>1623</v>
      </c>
      <c r="C266" s="1" t="s">
        <v>1624</v>
      </c>
      <c r="D266">
        <v>0</v>
      </c>
      <c r="E266" s="449">
        <v>1536</v>
      </c>
      <c r="F266">
        <v>0</v>
      </c>
      <c r="G266">
        <v>0</v>
      </c>
      <c r="H266">
        <v>0</v>
      </c>
      <c r="I266">
        <v>864</v>
      </c>
      <c r="J266">
        <v>0</v>
      </c>
      <c r="K266">
        <v>0</v>
      </c>
      <c r="L266" s="449">
        <v>2400</v>
      </c>
      <c r="N266" s="20">
        <v>3554</v>
      </c>
      <c r="O266" s="21">
        <v>21</v>
      </c>
      <c r="P266" s="22">
        <f t="shared" si="33"/>
        <v>4.2128820567044682</v>
      </c>
      <c r="Q266" s="23">
        <f t="shared" si="34"/>
        <v>0</v>
      </c>
      <c r="R266" s="23">
        <f t="shared" si="35"/>
        <v>0</v>
      </c>
      <c r="S266" s="23">
        <f t="shared" si="36"/>
        <v>0</v>
      </c>
      <c r="T266" s="23">
        <f t="shared" si="37"/>
        <v>9678</v>
      </c>
      <c r="U266" s="24">
        <f t="shared" si="38"/>
        <v>9678</v>
      </c>
      <c r="V266" s="25">
        <f t="shared" si="39"/>
        <v>40772.272544785847</v>
      </c>
      <c r="W266" s="25">
        <f t="shared" si="40"/>
        <v>0</v>
      </c>
    </row>
    <row r="267" spans="1:23">
      <c r="A267" s="539" t="s">
        <v>63</v>
      </c>
      <c r="B267" s="539" t="s">
        <v>1625</v>
      </c>
      <c r="C267" s="1" t="s">
        <v>1626</v>
      </c>
      <c r="D267">
        <v>0</v>
      </c>
      <c r="E267">
        <v>0</v>
      </c>
      <c r="F267">
        <v>0</v>
      </c>
      <c r="G267">
        <v>0</v>
      </c>
      <c r="H267">
        <v>432</v>
      </c>
      <c r="I267">
        <v>0</v>
      </c>
      <c r="J267">
        <v>0</v>
      </c>
      <c r="K267">
        <v>0</v>
      </c>
      <c r="L267">
        <v>432</v>
      </c>
      <c r="N267" s="20">
        <v>3554</v>
      </c>
      <c r="O267" s="21">
        <v>22</v>
      </c>
      <c r="P267" s="22">
        <f t="shared" si="33"/>
        <v>5.1226793529265615</v>
      </c>
      <c r="Q267" s="23">
        <f t="shared" si="34"/>
        <v>0</v>
      </c>
      <c r="R267" s="23">
        <f t="shared" si="35"/>
        <v>0</v>
      </c>
      <c r="S267" s="23">
        <f t="shared" si="36"/>
        <v>1152</v>
      </c>
      <c r="T267" s="23">
        <f t="shared" si="37"/>
        <v>0</v>
      </c>
      <c r="U267" s="24">
        <f t="shared" si="38"/>
        <v>1152</v>
      </c>
      <c r="V267" s="25">
        <f t="shared" si="39"/>
        <v>5901.3266145713987</v>
      </c>
      <c r="W267" s="25">
        <f t="shared" si="40"/>
        <v>0</v>
      </c>
    </row>
    <row r="268" spans="1:23">
      <c r="A268" s="539" t="s">
        <v>63</v>
      </c>
      <c r="B268" s="539" t="s">
        <v>1627</v>
      </c>
      <c r="C268" s="1" t="s">
        <v>1628</v>
      </c>
      <c r="D268" s="449">
        <v>10656</v>
      </c>
      <c r="E268" s="449">
        <v>5376</v>
      </c>
      <c r="F268">
        <v>0</v>
      </c>
      <c r="G268">
        <v>0</v>
      </c>
      <c r="H268" s="449">
        <v>49088</v>
      </c>
      <c r="I268">
        <v>0</v>
      </c>
      <c r="J268">
        <v>0</v>
      </c>
      <c r="K268">
        <v>0</v>
      </c>
      <c r="L268" s="449">
        <v>65120</v>
      </c>
      <c r="N268" s="20">
        <v>3554</v>
      </c>
      <c r="O268" s="21">
        <v>23</v>
      </c>
      <c r="P268" s="22">
        <f t="shared" si="33"/>
        <v>4.5024770871355324</v>
      </c>
      <c r="Q268" s="23">
        <f t="shared" si="34"/>
        <v>28736</v>
      </c>
      <c r="R268" s="23">
        <f t="shared" si="35"/>
        <v>0</v>
      </c>
      <c r="S268" s="23">
        <f t="shared" si="36"/>
        <v>0</v>
      </c>
      <c r="T268" s="23">
        <f t="shared" si="37"/>
        <v>0</v>
      </c>
      <c r="U268" s="24">
        <f t="shared" si="38"/>
        <v>28736</v>
      </c>
      <c r="V268" s="25">
        <f t="shared" si="39"/>
        <v>129383.18157592666</v>
      </c>
      <c r="W268" s="25">
        <f t="shared" si="40"/>
        <v>0</v>
      </c>
    </row>
    <row r="269" spans="1:23">
      <c r="A269" s="539" t="s">
        <v>63</v>
      </c>
      <c r="B269" s="539" t="s">
        <v>1629</v>
      </c>
      <c r="C269" s="1" t="s">
        <v>1630</v>
      </c>
      <c r="D269">
        <v>0</v>
      </c>
      <c r="E269">
        <v>800</v>
      </c>
      <c r="F269">
        <v>0</v>
      </c>
      <c r="G269">
        <v>0</v>
      </c>
      <c r="H269">
        <v>0</v>
      </c>
      <c r="I269">
        <v>0</v>
      </c>
      <c r="J269">
        <v>0</v>
      </c>
      <c r="K269">
        <v>0</v>
      </c>
      <c r="L269">
        <v>800</v>
      </c>
      <c r="N269" s="20">
        <v>3554</v>
      </c>
      <c r="O269" s="21">
        <v>24</v>
      </c>
      <c r="P269" s="22">
        <f t="shared" si="33"/>
        <v>3.6391469413856306</v>
      </c>
      <c r="Q269" s="23">
        <f t="shared" si="34"/>
        <v>1344</v>
      </c>
      <c r="R269" s="23">
        <f t="shared" si="35"/>
        <v>0</v>
      </c>
      <c r="S269" s="23">
        <f t="shared" si="36"/>
        <v>0</v>
      </c>
      <c r="T269" s="23">
        <f t="shared" si="37"/>
        <v>0</v>
      </c>
      <c r="U269" s="24">
        <f t="shared" si="38"/>
        <v>1344</v>
      </c>
      <c r="V269" s="25">
        <f t="shared" si="39"/>
        <v>4891.0134892222877</v>
      </c>
      <c r="W269" s="25">
        <f t="shared" si="40"/>
        <v>0</v>
      </c>
    </row>
    <row r="270" spans="1:23">
      <c r="A270" s="539" t="s">
        <v>63</v>
      </c>
      <c r="B270" s="539" t="s">
        <v>1631</v>
      </c>
      <c r="C270" s="1" t="s">
        <v>1632</v>
      </c>
      <c r="D270">
        <v>0</v>
      </c>
      <c r="E270">
        <v>0</v>
      </c>
      <c r="F270">
        <v>0</v>
      </c>
      <c r="G270">
        <v>0</v>
      </c>
      <c r="H270">
        <v>0</v>
      </c>
      <c r="I270" s="449">
        <v>17488</v>
      </c>
      <c r="J270">
        <v>0</v>
      </c>
      <c r="K270">
        <v>0</v>
      </c>
      <c r="L270" s="449">
        <v>17488</v>
      </c>
      <c r="N270" s="20">
        <v>3554</v>
      </c>
      <c r="O270" s="21">
        <v>25</v>
      </c>
      <c r="P270" s="22">
        <f t="shared" si="33"/>
        <v>3.0656727831116628</v>
      </c>
      <c r="Q270" s="23">
        <f t="shared" si="34"/>
        <v>123984</v>
      </c>
      <c r="R270" s="23">
        <f t="shared" si="35"/>
        <v>0</v>
      </c>
      <c r="S270" s="23">
        <f t="shared" si="36"/>
        <v>0</v>
      </c>
      <c r="T270" s="23">
        <f t="shared" si="37"/>
        <v>0</v>
      </c>
      <c r="U270" s="24">
        <f t="shared" si="38"/>
        <v>123984</v>
      </c>
      <c r="V270" s="25">
        <f t="shared" si="39"/>
        <v>380094.3743413164</v>
      </c>
      <c r="W270" s="25">
        <f t="shared" si="40"/>
        <v>0</v>
      </c>
    </row>
    <row r="271" spans="1:23">
      <c r="A271" s="539" t="s">
        <v>63</v>
      </c>
      <c r="B271" s="539" t="s">
        <v>1633</v>
      </c>
      <c r="C271" s="1" t="s">
        <v>1634</v>
      </c>
      <c r="D271" s="449">
        <v>131376</v>
      </c>
      <c r="E271">
        <v>0</v>
      </c>
      <c r="F271" s="449">
        <v>11088</v>
      </c>
      <c r="G271">
        <v>0</v>
      </c>
      <c r="H271">
        <v>0</v>
      </c>
      <c r="I271">
        <v>0</v>
      </c>
      <c r="J271">
        <v>0</v>
      </c>
      <c r="K271">
        <v>0</v>
      </c>
      <c r="L271" s="449">
        <v>142464</v>
      </c>
      <c r="N271" s="20">
        <v>3554</v>
      </c>
      <c r="O271" s="21">
        <v>26</v>
      </c>
      <c r="P271" s="22">
        <f t="shared" si="33"/>
        <v>3.9327220283406481</v>
      </c>
      <c r="Q271" s="23">
        <f t="shared" si="34"/>
        <v>38768</v>
      </c>
      <c r="R271" s="23">
        <f t="shared" si="35"/>
        <v>0</v>
      </c>
      <c r="S271" s="23">
        <f t="shared" si="36"/>
        <v>0</v>
      </c>
      <c r="T271" s="23">
        <f t="shared" si="37"/>
        <v>0</v>
      </c>
      <c r="U271" s="24">
        <f t="shared" si="38"/>
        <v>38768</v>
      </c>
      <c r="V271" s="25">
        <f t="shared" si="39"/>
        <v>152463.76759471025</v>
      </c>
      <c r="W271" s="25">
        <f t="shared" si="40"/>
        <v>0</v>
      </c>
    </row>
    <row r="272" spans="1:23">
      <c r="A272" s="539" t="s">
        <v>63</v>
      </c>
      <c r="B272" s="539" t="s">
        <v>1635</v>
      </c>
      <c r="C272" s="1" t="s">
        <v>1636</v>
      </c>
      <c r="D272" s="449">
        <v>10848</v>
      </c>
      <c r="E272">
        <v>0</v>
      </c>
      <c r="F272">
        <v>0</v>
      </c>
      <c r="G272">
        <v>0</v>
      </c>
      <c r="H272">
        <v>0</v>
      </c>
      <c r="I272">
        <v>0</v>
      </c>
      <c r="J272">
        <v>0</v>
      </c>
      <c r="K272">
        <v>0</v>
      </c>
      <c r="L272" s="449">
        <v>10848</v>
      </c>
      <c r="N272" s="20">
        <v>3554</v>
      </c>
      <c r="O272" s="21">
        <v>27</v>
      </c>
      <c r="P272" s="22">
        <f t="shared" si="33"/>
        <v>3.6262261406191016</v>
      </c>
      <c r="Q272" s="23">
        <f t="shared" si="34"/>
        <v>0</v>
      </c>
      <c r="R272" s="23">
        <f t="shared" si="35"/>
        <v>0</v>
      </c>
      <c r="S272" s="23">
        <f t="shared" si="36"/>
        <v>0</v>
      </c>
      <c r="T272" s="23">
        <f t="shared" si="37"/>
        <v>0</v>
      </c>
      <c r="U272" s="24">
        <f t="shared" si="38"/>
        <v>0</v>
      </c>
      <c r="V272" s="25">
        <f t="shared" si="39"/>
        <v>0</v>
      </c>
      <c r="W272" s="25">
        <f t="shared" si="40"/>
        <v>0</v>
      </c>
    </row>
    <row r="273" spans="1:23">
      <c r="A273" s="539" t="s">
        <v>63</v>
      </c>
      <c r="B273" s="539" t="s">
        <v>1637</v>
      </c>
      <c r="C273" s="1" t="s">
        <v>1638</v>
      </c>
      <c r="D273">
        <v>0</v>
      </c>
      <c r="E273">
        <v>0</v>
      </c>
      <c r="F273">
        <v>0</v>
      </c>
      <c r="G273">
        <v>0</v>
      </c>
      <c r="H273">
        <v>0</v>
      </c>
      <c r="I273" s="449">
        <v>46432</v>
      </c>
      <c r="J273">
        <v>0</v>
      </c>
      <c r="K273" s="449">
        <v>3444</v>
      </c>
      <c r="L273" s="449">
        <v>49876</v>
      </c>
      <c r="N273" s="20">
        <v>3546</v>
      </c>
      <c r="O273" s="21">
        <v>1</v>
      </c>
      <c r="P273" s="22">
        <f t="shared" si="33"/>
        <v>3.6541532066081914</v>
      </c>
      <c r="Q273" s="23">
        <f t="shared" si="34"/>
        <v>6480</v>
      </c>
      <c r="R273" s="23">
        <f t="shared" si="35"/>
        <v>0</v>
      </c>
      <c r="S273" s="23">
        <f t="shared" si="36"/>
        <v>0</v>
      </c>
      <c r="T273" s="23">
        <f t="shared" si="37"/>
        <v>0</v>
      </c>
      <c r="U273" s="24">
        <f t="shared" si="38"/>
        <v>6480</v>
      </c>
      <c r="V273" s="25">
        <f t="shared" si="39"/>
        <v>23678.912778821079</v>
      </c>
      <c r="W273" s="25">
        <f t="shared" si="40"/>
        <v>0</v>
      </c>
    </row>
    <row r="274" spans="1:23">
      <c r="A274" s="539" t="s">
        <v>63</v>
      </c>
      <c r="B274" s="539" t="s">
        <v>1639</v>
      </c>
      <c r="C274" s="1" t="s">
        <v>1640</v>
      </c>
      <c r="D274">
        <v>0</v>
      </c>
      <c r="E274">
        <v>0</v>
      </c>
      <c r="F274">
        <v>0</v>
      </c>
      <c r="G274">
        <v>0</v>
      </c>
      <c r="H274">
        <v>0</v>
      </c>
      <c r="I274">
        <v>0</v>
      </c>
      <c r="J274">
        <v>0</v>
      </c>
      <c r="K274">
        <v>0</v>
      </c>
      <c r="L274">
        <v>0</v>
      </c>
      <c r="N274" s="20">
        <v>3546</v>
      </c>
      <c r="O274" s="21">
        <v>2</v>
      </c>
      <c r="P274" s="22">
        <f t="shared" si="33"/>
        <v>3.8378796466654825</v>
      </c>
      <c r="Q274" s="23">
        <f t="shared" si="34"/>
        <v>0</v>
      </c>
      <c r="R274" s="23">
        <f t="shared" si="35"/>
        <v>0</v>
      </c>
      <c r="S274" s="23">
        <f t="shared" si="36"/>
        <v>24160</v>
      </c>
      <c r="T274" s="23">
        <f t="shared" si="37"/>
        <v>7377</v>
      </c>
      <c r="U274" s="24">
        <f t="shared" si="38"/>
        <v>31537</v>
      </c>
      <c r="V274" s="25">
        <f t="shared" si="39"/>
        <v>121035.21041688933</v>
      </c>
      <c r="W274" s="25">
        <f t="shared" si="40"/>
        <v>0</v>
      </c>
    </row>
    <row r="275" spans="1:23">
      <c r="A275" s="539" t="s">
        <v>63</v>
      </c>
      <c r="B275" s="539" t="s">
        <v>1641</v>
      </c>
      <c r="C275" s="1" t="s">
        <v>1642</v>
      </c>
      <c r="D275" s="449">
        <v>6048</v>
      </c>
      <c r="E275">
        <v>0</v>
      </c>
      <c r="F275">
        <v>0</v>
      </c>
      <c r="G275">
        <v>0</v>
      </c>
      <c r="H275">
        <v>0</v>
      </c>
      <c r="I275" s="449">
        <v>65936</v>
      </c>
      <c r="J275">
        <v>0</v>
      </c>
      <c r="K275" s="449">
        <v>15662</v>
      </c>
      <c r="L275" s="449">
        <v>87646</v>
      </c>
      <c r="N275" s="20">
        <v>3546</v>
      </c>
      <c r="O275" s="21">
        <v>3</v>
      </c>
      <c r="P275" s="22">
        <f t="shared" si="33"/>
        <v>3.4083433041107498</v>
      </c>
      <c r="Q275" s="23">
        <f t="shared" si="34"/>
        <v>100144</v>
      </c>
      <c r="R275" s="23">
        <f t="shared" si="35"/>
        <v>0</v>
      </c>
      <c r="S275" s="23">
        <f t="shared" si="36"/>
        <v>0</v>
      </c>
      <c r="T275" s="23">
        <f t="shared" si="37"/>
        <v>0</v>
      </c>
      <c r="U275" s="24">
        <f t="shared" si="38"/>
        <v>100144</v>
      </c>
      <c r="V275" s="25">
        <f t="shared" si="39"/>
        <v>341325.13184686692</v>
      </c>
      <c r="W275" s="25">
        <f t="shared" si="40"/>
        <v>0</v>
      </c>
    </row>
    <row r="276" spans="1:23">
      <c r="A276" s="539" t="s">
        <v>63</v>
      </c>
      <c r="B276" s="539" t="s">
        <v>1643</v>
      </c>
      <c r="C276" s="1" t="s">
        <v>1644</v>
      </c>
      <c r="D276">
        <v>0</v>
      </c>
      <c r="E276">
        <v>0</v>
      </c>
      <c r="F276">
        <v>0</v>
      </c>
      <c r="G276">
        <v>0</v>
      </c>
      <c r="H276">
        <v>0</v>
      </c>
      <c r="I276" s="449">
        <v>17856</v>
      </c>
      <c r="J276">
        <v>0</v>
      </c>
      <c r="K276">
        <v>0</v>
      </c>
      <c r="L276" s="449">
        <v>17856</v>
      </c>
      <c r="N276" s="20">
        <v>3546</v>
      </c>
      <c r="O276" s="21">
        <v>4</v>
      </c>
      <c r="P276" s="22">
        <f t="shared" si="33"/>
        <v>3.1726845821455858</v>
      </c>
      <c r="Q276" s="23">
        <f t="shared" si="34"/>
        <v>85888</v>
      </c>
      <c r="R276" s="23">
        <f t="shared" si="35"/>
        <v>0</v>
      </c>
      <c r="S276" s="23">
        <f t="shared" si="36"/>
        <v>25108</v>
      </c>
      <c r="T276" s="23">
        <f t="shared" si="37"/>
        <v>0</v>
      </c>
      <c r="U276" s="24">
        <f t="shared" si="38"/>
        <v>110996</v>
      </c>
      <c r="V276" s="25">
        <f t="shared" si="39"/>
        <v>352155.29787983146</v>
      </c>
      <c r="W276" s="25">
        <f t="shared" si="40"/>
        <v>0</v>
      </c>
    </row>
    <row r="277" spans="1:23">
      <c r="A277" s="539" t="s">
        <v>63</v>
      </c>
      <c r="B277" s="539" t="s">
        <v>1645</v>
      </c>
      <c r="C277" s="1" t="s">
        <v>1646</v>
      </c>
      <c r="D277">
        <v>0</v>
      </c>
      <c r="E277">
        <v>0</v>
      </c>
      <c r="F277">
        <v>0</v>
      </c>
      <c r="G277">
        <v>0</v>
      </c>
      <c r="H277">
        <v>0</v>
      </c>
      <c r="I277" s="449">
        <v>78544</v>
      </c>
      <c r="J277">
        <v>0</v>
      </c>
      <c r="K277">
        <v>0</v>
      </c>
      <c r="L277" s="449">
        <v>78544</v>
      </c>
      <c r="N277" s="20">
        <v>3546</v>
      </c>
      <c r="O277" s="21">
        <v>5</v>
      </c>
      <c r="P277" s="22">
        <f t="shared" si="33"/>
        <v>8.4268382369809416</v>
      </c>
      <c r="Q277" s="23">
        <f t="shared" si="34"/>
        <v>0</v>
      </c>
      <c r="R277" s="23">
        <f t="shared" si="35"/>
        <v>0</v>
      </c>
      <c r="S277" s="23">
        <f t="shared" si="36"/>
        <v>0</v>
      </c>
      <c r="T277" s="23">
        <f t="shared" si="37"/>
        <v>0</v>
      </c>
      <c r="U277" s="24">
        <f t="shared" si="38"/>
        <v>0</v>
      </c>
      <c r="V277" s="25">
        <f t="shared" si="39"/>
        <v>0</v>
      </c>
      <c r="W277" s="25">
        <f t="shared" si="40"/>
        <v>0</v>
      </c>
    </row>
    <row r="278" spans="1:23">
      <c r="A278" s="539" t="s">
        <v>63</v>
      </c>
      <c r="B278" s="539" t="s">
        <v>1647</v>
      </c>
      <c r="C278" s="1" t="s">
        <v>1648</v>
      </c>
      <c r="D278">
        <v>0</v>
      </c>
      <c r="E278" s="449">
        <v>62768</v>
      </c>
      <c r="F278">
        <v>0</v>
      </c>
      <c r="G278" s="449">
        <v>14784</v>
      </c>
      <c r="H278">
        <v>0</v>
      </c>
      <c r="I278">
        <v>0</v>
      </c>
      <c r="J278">
        <v>0</v>
      </c>
      <c r="K278">
        <v>0</v>
      </c>
      <c r="L278" s="449">
        <v>77552</v>
      </c>
      <c r="N278" s="20">
        <v>3546</v>
      </c>
      <c r="O278" s="21">
        <v>6</v>
      </c>
      <c r="P278" s="22">
        <f t="shared" si="33"/>
        <v>3.0058195780826638</v>
      </c>
      <c r="Q278" s="23">
        <f t="shared" si="34"/>
        <v>41328</v>
      </c>
      <c r="R278" s="23">
        <f t="shared" si="35"/>
        <v>0</v>
      </c>
      <c r="S278" s="23">
        <f t="shared" si="36"/>
        <v>0</v>
      </c>
      <c r="T278" s="23">
        <f t="shared" si="37"/>
        <v>0</v>
      </c>
      <c r="U278" s="24">
        <f t="shared" si="38"/>
        <v>41328</v>
      </c>
      <c r="V278" s="25">
        <f t="shared" si="39"/>
        <v>124224.51152300033</v>
      </c>
      <c r="W278" s="25">
        <f t="shared" si="40"/>
        <v>0</v>
      </c>
    </row>
    <row r="279" spans="1:23">
      <c r="A279" s="539" t="s">
        <v>63</v>
      </c>
      <c r="B279" s="539" t="s">
        <v>1649</v>
      </c>
      <c r="C279" s="1" t="s">
        <v>1650</v>
      </c>
      <c r="D279">
        <v>0</v>
      </c>
      <c r="E279">
        <v>0</v>
      </c>
      <c r="F279">
        <v>0</v>
      </c>
      <c r="G279">
        <v>0</v>
      </c>
      <c r="H279" s="449">
        <v>16128</v>
      </c>
      <c r="I279">
        <v>0</v>
      </c>
      <c r="J279" s="449">
        <v>7040</v>
      </c>
      <c r="K279">
        <v>0</v>
      </c>
      <c r="L279" s="449">
        <v>23168</v>
      </c>
      <c r="N279" s="20">
        <v>3546</v>
      </c>
      <c r="O279" s="21">
        <v>7</v>
      </c>
      <c r="P279" s="22">
        <f t="shared" si="33"/>
        <v>3.8714814806912399</v>
      </c>
      <c r="Q279" s="23">
        <f t="shared" si="34"/>
        <v>0</v>
      </c>
      <c r="R279" s="23">
        <f t="shared" si="35"/>
        <v>0</v>
      </c>
      <c r="S279" s="23">
        <f t="shared" si="36"/>
        <v>7008</v>
      </c>
      <c r="T279" s="23">
        <f t="shared" si="37"/>
        <v>0</v>
      </c>
      <c r="U279" s="24">
        <f t="shared" si="38"/>
        <v>7008</v>
      </c>
      <c r="V279" s="25">
        <f t="shared" si="39"/>
        <v>27131.34221668421</v>
      </c>
      <c r="W279" s="25">
        <f t="shared" si="40"/>
        <v>0</v>
      </c>
    </row>
    <row r="280" spans="1:23">
      <c r="A280" s="539" t="s">
        <v>63</v>
      </c>
      <c r="B280" s="539" t="s">
        <v>1651</v>
      </c>
      <c r="C280" s="1" t="s">
        <v>1652</v>
      </c>
      <c r="D280">
        <v>0</v>
      </c>
      <c r="E280">
        <v>0</v>
      </c>
      <c r="F280">
        <v>0</v>
      </c>
      <c r="G280">
        <v>0</v>
      </c>
      <c r="H280">
        <v>672</v>
      </c>
      <c r="I280">
        <v>0</v>
      </c>
      <c r="J280">
        <v>0</v>
      </c>
      <c r="K280">
        <v>0</v>
      </c>
      <c r="L280">
        <v>672</v>
      </c>
      <c r="N280" s="20">
        <v>3546</v>
      </c>
      <c r="O280" s="21">
        <v>8</v>
      </c>
      <c r="P280" s="22">
        <f t="shared" si="33"/>
        <v>4.4579339449391542</v>
      </c>
      <c r="Q280" s="23">
        <f t="shared" si="34"/>
        <v>0</v>
      </c>
      <c r="R280" s="23">
        <f t="shared" si="35"/>
        <v>0</v>
      </c>
      <c r="S280" s="23">
        <f t="shared" si="36"/>
        <v>592</v>
      </c>
      <c r="T280" s="23">
        <f t="shared" si="37"/>
        <v>0</v>
      </c>
      <c r="U280" s="24">
        <f t="shared" si="38"/>
        <v>592</v>
      </c>
      <c r="V280" s="25">
        <f t="shared" si="39"/>
        <v>2639.0968954039795</v>
      </c>
      <c r="W280" s="25">
        <f t="shared" si="40"/>
        <v>0</v>
      </c>
    </row>
    <row r="281" spans="1:23">
      <c r="A281" s="539" t="s">
        <v>63</v>
      </c>
      <c r="B281" s="539" t="s">
        <v>1653</v>
      </c>
      <c r="C281" s="1" t="s">
        <v>1654</v>
      </c>
      <c r="D281">
        <v>0</v>
      </c>
      <c r="E281">
        <v>0</v>
      </c>
      <c r="F281">
        <v>0</v>
      </c>
      <c r="G281">
        <v>0</v>
      </c>
      <c r="H281" s="449">
        <v>1200</v>
      </c>
      <c r="I281">
        <v>0</v>
      </c>
      <c r="J281">
        <v>0</v>
      </c>
      <c r="K281">
        <v>0</v>
      </c>
      <c r="L281" s="449">
        <v>1200</v>
      </c>
      <c r="N281" s="20">
        <v>3546</v>
      </c>
      <c r="O281" s="21">
        <v>9</v>
      </c>
      <c r="P281" s="22">
        <f t="shared" si="33"/>
        <v>3.9211029892346732</v>
      </c>
      <c r="Q281" s="23">
        <f t="shared" si="34"/>
        <v>21280</v>
      </c>
      <c r="R281" s="23">
        <f t="shared" si="35"/>
        <v>0</v>
      </c>
      <c r="S281" s="23">
        <f t="shared" si="36"/>
        <v>84496</v>
      </c>
      <c r="T281" s="23">
        <f t="shared" si="37"/>
        <v>6156</v>
      </c>
      <c r="U281" s="24">
        <f t="shared" si="38"/>
        <v>111932</v>
      </c>
      <c r="V281" s="25">
        <f t="shared" si="39"/>
        <v>438896.89979101543</v>
      </c>
      <c r="W281" s="25">
        <f t="shared" si="40"/>
        <v>0</v>
      </c>
    </row>
    <row r="282" spans="1:23">
      <c r="A282" s="539" t="s">
        <v>63</v>
      </c>
      <c r="B282" s="539" t="s">
        <v>1655</v>
      </c>
      <c r="C282" s="1" t="s">
        <v>1656</v>
      </c>
      <c r="D282" s="449">
        <v>3408</v>
      </c>
      <c r="E282">
        <v>0</v>
      </c>
      <c r="F282">
        <v>0</v>
      </c>
      <c r="G282">
        <v>0</v>
      </c>
      <c r="H282">
        <v>0</v>
      </c>
      <c r="I282">
        <v>0</v>
      </c>
      <c r="J282">
        <v>0</v>
      </c>
      <c r="K282">
        <v>0</v>
      </c>
      <c r="L282" s="449">
        <v>3408</v>
      </c>
      <c r="N282" s="20">
        <v>3546</v>
      </c>
      <c r="O282" s="21">
        <v>10</v>
      </c>
      <c r="P282" s="22">
        <f t="shared" si="33"/>
        <v>5.1680731319109743</v>
      </c>
      <c r="Q282" s="23">
        <f t="shared" si="34"/>
        <v>0</v>
      </c>
      <c r="R282" s="23">
        <f t="shared" si="35"/>
        <v>0</v>
      </c>
      <c r="S282" s="23">
        <f t="shared" si="36"/>
        <v>0</v>
      </c>
      <c r="T282" s="23">
        <f t="shared" si="37"/>
        <v>0</v>
      </c>
      <c r="U282" s="24">
        <f t="shared" si="38"/>
        <v>0</v>
      </c>
      <c r="V282" s="25">
        <f t="shared" si="39"/>
        <v>0</v>
      </c>
      <c r="W282" s="25">
        <f t="shared" si="40"/>
        <v>0</v>
      </c>
    </row>
    <row r="283" spans="1:23">
      <c r="A283" s="539" t="s">
        <v>63</v>
      </c>
      <c r="B283" s="539" t="s">
        <v>1657</v>
      </c>
      <c r="C283" s="1" t="s">
        <v>1658</v>
      </c>
      <c r="D283" s="449">
        <v>4416</v>
      </c>
      <c r="E283">
        <v>0</v>
      </c>
      <c r="F283">
        <v>0</v>
      </c>
      <c r="G283">
        <v>0</v>
      </c>
      <c r="H283" s="449">
        <v>5760</v>
      </c>
      <c r="I283">
        <v>0</v>
      </c>
      <c r="J283">
        <v>0</v>
      </c>
      <c r="K283">
        <v>0</v>
      </c>
      <c r="L283" s="449">
        <v>10176</v>
      </c>
      <c r="N283" s="20">
        <v>3546</v>
      </c>
      <c r="O283" s="21">
        <v>11</v>
      </c>
      <c r="P283" s="22">
        <f t="shared" si="33"/>
        <v>4.0960903250696923</v>
      </c>
      <c r="Q283" s="23">
        <f t="shared" si="34"/>
        <v>0</v>
      </c>
      <c r="R283" s="23">
        <f t="shared" si="35"/>
        <v>0</v>
      </c>
      <c r="S283" s="23">
        <f t="shared" si="36"/>
        <v>6768</v>
      </c>
      <c r="T283" s="23">
        <f t="shared" si="37"/>
        <v>1000</v>
      </c>
      <c r="U283" s="24">
        <f t="shared" si="38"/>
        <v>7768</v>
      </c>
      <c r="V283" s="25">
        <f t="shared" si="39"/>
        <v>31818.429645141368</v>
      </c>
      <c r="W283" s="25">
        <f t="shared" si="40"/>
        <v>0</v>
      </c>
    </row>
    <row r="284" spans="1:23">
      <c r="A284" s="539" t="s">
        <v>63</v>
      </c>
      <c r="B284" s="539" t="s">
        <v>1659</v>
      </c>
      <c r="C284" s="1" t="s">
        <v>1660</v>
      </c>
      <c r="D284" s="449">
        <v>300384</v>
      </c>
      <c r="E284">
        <v>0</v>
      </c>
      <c r="F284">
        <v>0</v>
      </c>
      <c r="G284">
        <v>0</v>
      </c>
      <c r="H284">
        <v>0</v>
      </c>
      <c r="I284">
        <v>0</v>
      </c>
      <c r="J284">
        <v>0</v>
      </c>
      <c r="K284">
        <v>0</v>
      </c>
      <c r="L284" s="449">
        <v>300384</v>
      </c>
      <c r="N284" s="20">
        <v>3546</v>
      </c>
      <c r="O284" s="21">
        <v>12</v>
      </c>
      <c r="P284" s="22">
        <f t="shared" si="33"/>
        <v>3.6748359098204313</v>
      </c>
      <c r="Q284" s="23">
        <f t="shared" si="34"/>
        <v>145312</v>
      </c>
      <c r="R284" s="23">
        <f t="shared" si="35"/>
        <v>10128</v>
      </c>
      <c r="S284" s="23">
        <f t="shared" si="36"/>
        <v>0</v>
      </c>
      <c r="T284" s="23">
        <f t="shared" si="37"/>
        <v>0</v>
      </c>
      <c r="U284" s="24">
        <f t="shared" si="38"/>
        <v>155440</v>
      </c>
      <c r="V284" s="25">
        <f t="shared" si="39"/>
        <v>571216.49382248789</v>
      </c>
      <c r="W284" s="25">
        <f t="shared" si="40"/>
        <v>40940.611904127465</v>
      </c>
    </row>
    <row r="285" spans="1:23">
      <c r="A285" s="539" t="s">
        <v>63</v>
      </c>
      <c r="B285" s="539" t="s">
        <v>1661</v>
      </c>
      <c r="C285" s="1" t="s">
        <v>1662</v>
      </c>
      <c r="D285" s="449">
        <v>62176</v>
      </c>
      <c r="E285">
        <v>0</v>
      </c>
      <c r="F285">
        <v>0</v>
      </c>
      <c r="G285">
        <v>0</v>
      </c>
      <c r="H285">
        <v>0</v>
      </c>
      <c r="I285">
        <v>0</v>
      </c>
      <c r="J285">
        <v>0</v>
      </c>
      <c r="K285">
        <v>0</v>
      </c>
      <c r="L285" s="449">
        <v>62176</v>
      </c>
      <c r="N285" s="20">
        <v>3546</v>
      </c>
      <c r="O285" s="21">
        <v>13</v>
      </c>
      <c r="P285" s="22">
        <f t="shared" si="33"/>
        <v>3.3330151458819097</v>
      </c>
      <c r="Q285" s="23">
        <f t="shared" si="34"/>
        <v>23376</v>
      </c>
      <c r="R285" s="23">
        <f t="shared" si="35"/>
        <v>0</v>
      </c>
      <c r="S285" s="23">
        <f t="shared" si="36"/>
        <v>0</v>
      </c>
      <c r="T285" s="23">
        <f t="shared" si="37"/>
        <v>0</v>
      </c>
      <c r="U285" s="24">
        <f t="shared" si="38"/>
        <v>23376</v>
      </c>
      <c r="V285" s="25">
        <f t="shared" si="39"/>
        <v>77912.562050135515</v>
      </c>
      <c r="W285" s="25">
        <f t="shared" si="40"/>
        <v>0</v>
      </c>
    </row>
    <row r="286" spans="1:23">
      <c r="A286" s="539" t="s">
        <v>63</v>
      </c>
      <c r="B286" s="539" t="s">
        <v>1663</v>
      </c>
      <c r="C286" s="1" t="s">
        <v>1664</v>
      </c>
      <c r="D286">
        <v>0</v>
      </c>
      <c r="E286">
        <v>0</v>
      </c>
      <c r="F286">
        <v>0</v>
      </c>
      <c r="G286">
        <v>0</v>
      </c>
      <c r="H286">
        <v>0</v>
      </c>
      <c r="I286">
        <v>0</v>
      </c>
      <c r="J286">
        <v>0</v>
      </c>
      <c r="K286">
        <v>0</v>
      </c>
      <c r="L286">
        <v>0</v>
      </c>
      <c r="N286" s="20">
        <v>3546</v>
      </c>
      <c r="O286" s="21">
        <v>14</v>
      </c>
      <c r="P286" s="22">
        <f t="shared" ref="P286:P349" si="41">P259</f>
        <v>5.2111367875249366</v>
      </c>
      <c r="Q286" s="23">
        <f t="shared" si="34"/>
        <v>0</v>
      </c>
      <c r="R286" s="23">
        <f t="shared" si="35"/>
        <v>0</v>
      </c>
      <c r="S286" s="23">
        <f t="shared" si="36"/>
        <v>0</v>
      </c>
      <c r="T286" s="23">
        <f t="shared" si="37"/>
        <v>12936</v>
      </c>
      <c r="U286" s="24">
        <f t="shared" si="38"/>
        <v>12936</v>
      </c>
      <c r="V286" s="25">
        <f t="shared" si="39"/>
        <v>67411.265483422583</v>
      </c>
      <c r="W286" s="25">
        <f t="shared" si="40"/>
        <v>0</v>
      </c>
    </row>
    <row r="287" spans="1:23">
      <c r="A287" s="539" t="s">
        <v>63</v>
      </c>
      <c r="B287" s="539" t="s">
        <v>1665</v>
      </c>
      <c r="C287" s="1" t="s">
        <v>1666</v>
      </c>
      <c r="D287" s="449">
        <v>585136</v>
      </c>
      <c r="E287" s="449">
        <v>280512</v>
      </c>
      <c r="F287" s="449">
        <v>11088</v>
      </c>
      <c r="G287" s="449">
        <v>14784</v>
      </c>
      <c r="H287" s="449">
        <v>128640</v>
      </c>
      <c r="I287" s="449">
        <v>227120</v>
      </c>
      <c r="J287" s="449">
        <v>7040</v>
      </c>
      <c r="K287" s="449">
        <v>19106</v>
      </c>
      <c r="L287" s="449">
        <v>1273426</v>
      </c>
      <c r="N287" s="20">
        <v>3546</v>
      </c>
      <c r="O287" s="21">
        <v>15</v>
      </c>
      <c r="P287" s="22">
        <f t="shared" si="41"/>
        <v>7.5192831089887324</v>
      </c>
      <c r="Q287" s="23">
        <f t="shared" si="34"/>
        <v>0</v>
      </c>
      <c r="R287" s="23">
        <f t="shared" si="35"/>
        <v>0</v>
      </c>
      <c r="S287" s="23">
        <f t="shared" si="36"/>
        <v>38976</v>
      </c>
      <c r="T287" s="23">
        <f t="shared" si="37"/>
        <v>208</v>
      </c>
      <c r="U287" s="24">
        <f t="shared" si="38"/>
        <v>39184</v>
      </c>
      <c r="V287" s="25">
        <f t="shared" si="39"/>
        <v>294635.58934261452</v>
      </c>
      <c r="W287" s="25">
        <f t="shared" si="40"/>
        <v>0</v>
      </c>
    </row>
    <row r="288" spans="1:23">
      <c r="A288" s="503"/>
      <c r="B288" s="503"/>
      <c r="N288" s="20">
        <v>3546</v>
      </c>
      <c r="O288" s="21">
        <v>16</v>
      </c>
      <c r="P288" s="22">
        <f t="shared" si="41"/>
        <v>4.5338911157933826</v>
      </c>
      <c r="Q288" s="23">
        <f t="shared" si="34"/>
        <v>4368</v>
      </c>
      <c r="R288" s="23">
        <f t="shared" si="35"/>
        <v>0</v>
      </c>
      <c r="S288" s="23">
        <f t="shared" si="36"/>
        <v>51856</v>
      </c>
      <c r="T288" s="23">
        <f t="shared" si="37"/>
        <v>3579</v>
      </c>
      <c r="U288" s="24">
        <f t="shared" si="38"/>
        <v>59803</v>
      </c>
      <c r="V288" s="25">
        <f t="shared" si="39"/>
        <v>271140.29039779166</v>
      </c>
      <c r="W288" s="25">
        <f t="shared" si="40"/>
        <v>0</v>
      </c>
    </row>
    <row r="289" spans="1:23">
      <c r="A289" s="503"/>
      <c r="B289" s="503"/>
      <c r="N289" s="20">
        <v>3546</v>
      </c>
      <c r="O289" s="21">
        <v>17</v>
      </c>
      <c r="P289" s="22">
        <f t="shared" si="41"/>
        <v>6.0316486731873162</v>
      </c>
      <c r="Q289" s="23">
        <f t="shared" si="34"/>
        <v>0</v>
      </c>
      <c r="R289" s="23">
        <f t="shared" si="35"/>
        <v>0</v>
      </c>
      <c r="S289" s="23">
        <f t="shared" si="36"/>
        <v>0</v>
      </c>
      <c r="T289" s="23">
        <f t="shared" si="37"/>
        <v>0</v>
      </c>
      <c r="U289" s="24">
        <f t="shared" si="38"/>
        <v>0</v>
      </c>
      <c r="V289" s="25">
        <f t="shared" si="39"/>
        <v>0</v>
      </c>
      <c r="W289" s="25">
        <f t="shared" si="40"/>
        <v>0</v>
      </c>
    </row>
    <row r="290" spans="1:23">
      <c r="A290" s="539" t="s">
        <v>1684</v>
      </c>
      <c r="B290" s="503"/>
      <c r="N290" s="20">
        <v>3546</v>
      </c>
      <c r="O290" s="21">
        <v>18</v>
      </c>
      <c r="P290" s="22">
        <f t="shared" si="41"/>
        <v>4.9772911053490789</v>
      </c>
      <c r="Q290" s="23">
        <f t="shared" si="34"/>
        <v>0</v>
      </c>
      <c r="R290" s="23">
        <f t="shared" si="35"/>
        <v>0</v>
      </c>
      <c r="S290" s="23">
        <f t="shared" si="36"/>
        <v>60912</v>
      </c>
      <c r="T290" s="23">
        <f t="shared" si="37"/>
        <v>0</v>
      </c>
      <c r="U290" s="24">
        <f t="shared" si="38"/>
        <v>60912</v>
      </c>
      <c r="V290" s="25">
        <f t="shared" si="39"/>
        <v>303176.7558090231</v>
      </c>
      <c r="W290" s="25">
        <f t="shared" si="40"/>
        <v>0</v>
      </c>
    </row>
    <row r="291" spans="1:23">
      <c r="A291" s="539" t="s">
        <v>1596</v>
      </c>
      <c r="B291" s="539" t="s">
        <v>173</v>
      </c>
      <c r="C291" s="1" t="s">
        <v>1668</v>
      </c>
      <c r="D291" t="s">
        <v>1669</v>
      </c>
      <c r="E291" t="s">
        <v>1670</v>
      </c>
      <c r="F291" t="s">
        <v>1671</v>
      </c>
      <c r="G291" t="s">
        <v>1672</v>
      </c>
      <c r="H291" t="s">
        <v>1673</v>
      </c>
      <c r="I291" t="s">
        <v>1674</v>
      </c>
      <c r="J291" t="s">
        <v>1675</v>
      </c>
      <c r="K291" t="s">
        <v>1676</v>
      </c>
      <c r="L291" t="s">
        <v>44</v>
      </c>
      <c r="N291" s="20">
        <v>3546</v>
      </c>
      <c r="O291" s="21">
        <v>19</v>
      </c>
      <c r="P291" s="22">
        <f t="shared" si="41"/>
        <v>3.4255627120306693</v>
      </c>
      <c r="Q291" s="23">
        <f t="shared" si="34"/>
        <v>46384</v>
      </c>
      <c r="R291" s="23">
        <f t="shared" si="35"/>
        <v>23120</v>
      </c>
      <c r="S291" s="23">
        <f t="shared" si="36"/>
        <v>1024</v>
      </c>
      <c r="T291" s="23">
        <f t="shared" si="37"/>
        <v>0</v>
      </c>
      <c r="U291" s="24">
        <f t="shared" si="38"/>
        <v>70528</v>
      </c>
      <c r="V291" s="25">
        <f t="shared" si="39"/>
        <v>241598.08695409904</v>
      </c>
      <c r="W291" s="25">
        <f t="shared" si="40"/>
        <v>87118.910892364001</v>
      </c>
    </row>
    <row r="292" spans="1:23">
      <c r="A292" s="539" t="s">
        <v>65</v>
      </c>
      <c r="B292" s="539" t="s">
        <v>1611</v>
      </c>
      <c r="C292" s="1" t="s">
        <v>1612</v>
      </c>
      <c r="D292" s="449">
        <v>18048</v>
      </c>
      <c r="E292">
        <v>0</v>
      </c>
      <c r="F292">
        <v>0</v>
      </c>
      <c r="G292">
        <v>0</v>
      </c>
      <c r="H292" s="449">
        <v>25488</v>
      </c>
      <c r="I292">
        <v>0</v>
      </c>
      <c r="J292">
        <v>0</v>
      </c>
      <c r="K292">
        <v>0</v>
      </c>
      <c r="L292" s="449">
        <v>43536</v>
      </c>
      <c r="N292" s="20">
        <v>3546</v>
      </c>
      <c r="O292" s="21">
        <v>20</v>
      </c>
      <c r="P292" s="22">
        <f t="shared" si="41"/>
        <v>4.0878123452263502</v>
      </c>
      <c r="Q292" s="23">
        <f t="shared" si="34"/>
        <v>0</v>
      </c>
      <c r="R292" s="23">
        <f t="shared" si="35"/>
        <v>0</v>
      </c>
      <c r="S292" s="23">
        <f t="shared" si="36"/>
        <v>11648</v>
      </c>
      <c r="T292" s="23">
        <f t="shared" si="37"/>
        <v>0</v>
      </c>
      <c r="U292" s="24">
        <f t="shared" si="38"/>
        <v>11648</v>
      </c>
      <c r="V292" s="25">
        <f t="shared" si="39"/>
        <v>47614.838197196528</v>
      </c>
      <c r="W292" s="25">
        <f t="shared" si="40"/>
        <v>0</v>
      </c>
    </row>
    <row r="293" spans="1:23">
      <c r="A293" s="539" t="s">
        <v>65</v>
      </c>
      <c r="B293" s="539" t="s">
        <v>1613</v>
      </c>
      <c r="C293" s="1" t="s">
        <v>1614</v>
      </c>
      <c r="D293">
        <v>0</v>
      </c>
      <c r="E293">
        <v>0</v>
      </c>
      <c r="F293">
        <v>0</v>
      </c>
      <c r="G293">
        <v>0</v>
      </c>
      <c r="H293" s="449">
        <v>27712</v>
      </c>
      <c r="I293">
        <v>0</v>
      </c>
      <c r="J293">
        <v>0</v>
      </c>
      <c r="K293">
        <v>0</v>
      </c>
      <c r="L293" s="449">
        <v>27712</v>
      </c>
      <c r="N293" s="20">
        <v>3546</v>
      </c>
      <c r="O293" s="21">
        <v>21</v>
      </c>
      <c r="P293" s="22">
        <f t="shared" si="41"/>
        <v>4.2128820567044682</v>
      </c>
      <c r="Q293" s="23">
        <f t="shared" si="34"/>
        <v>0</v>
      </c>
      <c r="R293" s="23">
        <f t="shared" si="35"/>
        <v>0</v>
      </c>
      <c r="S293" s="23">
        <f t="shared" si="36"/>
        <v>2832</v>
      </c>
      <c r="T293" s="23">
        <f t="shared" si="37"/>
        <v>11561</v>
      </c>
      <c r="U293" s="24">
        <f t="shared" si="38"/>
        <v>14393</v>
      </c>
      <c r="V293" s="25">
        <f t="shared" si="39"/>
        <v>60636.011442147414</v>
      </c>
      <c r="W293" s="25">
        <f t="shared" si="40"/>
        <v>0</v>
      </c>
    </row>
    <row r="294" spans="1:23">
      <c r="A294" s="539" t="s">
        <v>65</v>
      </c>
      <c r="B294" s="539" t="s">
        <v>1615</v>
      </c>
      <c r="C294" s="1" t="s">
        <v>1616</v>
      </c>
      <c r="D294">
        <v>0</v>
      </c>
      <c r="E294" s="449">
        <v>66832</v>
      </c>
      <c r="F294">
        <v>0</v>
      </c>
      <c r="G294">
        <v>0</v>
      </c>
      <c r="H294">
        <v>0</v>
      </c>
      <c r="I294" s="449">
        <v>2000</v>
      </c>
      <c r="J294">
        <v>0</v>
      </c>
      <c r="K294">
        <v>0</v>
      </c>
      <c r="L294" s="449">
        <v>68832</v>
      </c>
      <c r="N294" s="20">
        <v>3546</v>
      </c>
      <c r="O294" s="21">
        <v>22</v>
      </c>
      <c r="P294" s="22">
        <f t="shared" si="41"/>
        <v>5.1226793529265615</v>
      </c>
      <c r="Q294" s="23">
        <f t="shared" si="34"/>
        <v>0</v>
      </c>
      <c r="R294" s="23">
        <f t="shared" si="35"/>
        <v>0</v>
      </c>
      <c r="S294" s="23">
        <f t="shared" si="36"/>
        <v>3376</v>
      </c>
      <c r="T294" s="23">
        <f t="shared" si="37"/>
        <v>288</v>
      </c>
      <c r="U294" s="24">
        <f t="shared" si="38"/>
        <v>3664</v>
      </c>
      <c r="V294" s="25">
        <f t="shared" si="39"/>
        <v>18769.497149122923</v>
      </c>
      <c r="W294" s="25">
        <f t="shared" si="40"/>
        <v>0</v>
      </c>
    </row>
    <row r="295" spans="1:23">
      <c r="A295" s="539" t="s">
        <v>65</v>
      </c>
      <c r="B295" s="539" t="s">
        <v>1617</v>
      </c>
      <c r="C295" s="1" t="s">
        <v>1618</v>
      </c>
      <c r="D295" s="449">
        <v>9024</v>
      </c>
      <c r="E295">
        <v>0</v>
      </c>
      <c r="F295">
        <v>0</v>
      </c>
      <c r="G295">
        <v>0</v>
      </c>
      <c r="H295">
        <v>0</v>
      </c>
      <c r="I295" s="449">
        <v>7472</v>
      </c>
      <c r="J295">
        <v>0</v>
      </c>
      <c r="K295">
        <v>0</v>
      </c>
      <c r="L295" s="449">
        <v>16496</v>
      </c>
      <c r="N295" s="20">
        <v>3546</v>
      </c>
      <c r="O295" s="21">
        <v>23</v>
      </c>
      <c r="P295" s="22">
        <f t="shared" si="41"/>
        <v>4.5024770871355324</v>
      </c>
      <c r="Q295" s="23">
        <f t="shared" si="34"/>
        <v>8160</v>
      </c>
      <c r="R295" s="23">
        <f t="shared" si="35"/>
        <v>0</v>
      </c>
      <c r="S295" s="23">
        <f t="shared" si="36"/>
        <v>0</v>
      </c>
      <c r="T295" s="23">
        <f t="shared" si="37"/>
        <v>40320</v>
      </c>
      <c r="U295" s="24">
        <f t="shared" si="38"/>
        <v>48480</v>
      </c>
      <c r="V295" s="25">
        <f t="shared" si="39"/>
        <v>218280.0891843306</v>
      </c>
      <c r="W295" s="25">
        <f t="shared" si="40"/>
        <v>0</v>
      </c>
    </row>
    <row r="296" spans="1:23">
      <c r="A296" s="539" t="s">
        <v>65</v>
      </c>
      <c r="B296" s="539" t="s">
        <v>1619</v>
      </c>
      <c r="C296" s="1" t="s">
        <v>1620</v>
      </c>
      <c r="D296">
        <v>0</v>
      </c>
      <c r="E296">
        <v>0</v>
      </c>
      <c r="F296">
        <v>0</v>
      </c>
      <c r="G296">
        <v>0</v>
      </c>
      <c r="H296">
        <v>0</v>
      </c>
      <c r="I296">
        <v>0</v>
      </c>
      <c r="J296">
        <v>0</v>
      </c>
      <c r="K296">
        <v>0</v>
      </c>
      <c r="L296">
        <v>0</v>
      </c>
      <c r="N296" s="20">
        <v>3546</v>
      </c>
      <c r="O296" s="21">
        <v>24</v>
      </c>
      <c r="P296" s="22">
        <f t="shared" si="41"/>
        <v>3.6391469413856306</v>
      </c>
      <c r="Q296" s="23">
        <f t="shared" si="34"/>
        <v>13696</v>
      </c>
      <c r="R296" s="23">
        <f t="shared" si="35"/>
        <v>0</v>
      </c>
      <c r="S296" s="23">
        <f t="shared" si="36"/>
        <v>13888</v>
      </c>
      <c r="T296" s="23">
        <f t="shared" si="37"/>
        <v>88288</v>
      </c>
      <c r="U296" s="24">
        <f t="shared" si="38"/>
        <v>115872</v>
      </c>
      <c r="V296" s="25">
        <f t="shared" si="39"/>
        <v>421675.23439223581</v>
      </c>
      <c r="W296" s="25">
        <f t="shared" si="40"/>
        <v>0</v>
      </c>
    </row>
    <row r="297" spans="1:23">
      <c r="A297" s="539" t="s">
        <v>65</v>
      </c>
      <c r="B297" s="539" t="s">
        <v>1621</v>
      </c>
      <c r="C297" s="1" t="s">
        <v>1622</v>
      </c>
      <c r="D297" s="449">
        <v>20832</v>
      </c>
      <c r="E297">
        <v>0</v>
      </c>
      <c r="F297">
        <v>0</v>
      </c>
      <c r="G297">
        <v>0</v>
      </c>
      <c r="H297">
        <v>0</v>
      </c>
      <c r="I297">
        <v>0</v>
      </c>
      <c r="J297">
        <v>0</v>
      </c>
      <c r="K297">
        <v>0</v>
      </c>
      <c r="L297" s="449">
        <v>20832</v>
      </c>
      <c r="N297" s="20">
        <v>3546</v>
      </c>
      <c r="O297" s="21">
        <v>25</v>
      </c>
      <c r="P297" s="22">
        <f t="shared" si="41"/>
        <v>3.0656727831116628</v>
      </c>
      <c r="Q297" s="23">
        <f t="shared" si="34"/>
        <v>261600</v>
      </c>
      <c r="R297" s="23">
        <f t="shared" si="35"/>
        <v>0</v>
      </c>
      <c r="S297" s="23">
        <f t="shared" si="36"/>
        <v>192</v>
      </c>
      <c r="T297" s="23">
        <f t="shared" si="37"/>
        <v>0</v>
      </c>
      <c r="U297" s="24">
        <f t="shared" si="38"/>
        <v>261792</v>
      </c>
      <c r="V297" s="25">
        <f t="shared" si="39"/>
        <v>802568.60923636844</v>
      </c>
      <c r="W297" s="25">
        <f t="shared" si="40"/>
        <v>0</v>
      </c>
    </row>
    <row r="298" spans="1:23">
      <c r="A298" s="539" t="s">
        <v>65</v>
      </c>
      <c r="B298" s="539" t="s">
        <v>1623</v>
      </c>
      <c r="C298" s="1" t="s">
        <v>1624</v>
      </c>
      <c r="D298">
        <v>0</v>
      </c>
      <c r="E298">
        <v>0</v>
      </c>
      <c r="F298">
        <v>0</v>
      </c>
      <c r="G298">
        <v>0</v>
      </c>
      <c r="H298">
        <v>0</v>
      </c>
      <c r="I298">
        <v>0</v>
      </c>
      <c r="J298">
        <v>0</v>
      </c>
      <c r="K298">
        <v>0</v>
      </c>
      <c r="L298">
        <v>0</v>
      </c>
      <c r="N298" s="20">
        <v>3546</v>
      </c>
      <c r="O298" s="21">
        <v>26</v>
      </c>
      <c r="P298" s="22">
        <f t="shared" si="41"/>
        <v>3.9327220283406481</v>
      </c>
      <c r="Q298" s="23">
        <f t="shared" si="34"/>
        <v>71568</v>
      </c>
      <c r="R298" s="23">
        <f t="shared" si="35"/>
        <v>0</v>
      </c>
      <c r="S298" s="23">
        <f t="shared" si="36"/>
        <v>0</v>
      </c>
      <c r="T298" s="23">
        <f t="shared" si="37"/>
        <v>0</v>
      </c>
      <c r="U298" s="24">
        <f t="shared" si="38"/>
        <v>71568</v>
      </c>
      <c r="V298" s="25">
        <f t="shared" si="39"/>
        <v>281457.05012428353</v>
      </c>
      <c r="W298" s="25">
        <f t="shared" si="40"/>
        <v>0</v>
      </c>
    </row>
    <row r="299" spans="1:23">
      <c r="A299" s="539" t="s">
        <v>65</v>
      </c>
      <c r="B299" s="539" t="s">
        <v>1625</v>
      </c>
      <c r="C299" s="1" t="s">
        <v>1626</v>
      </c>
      <c r="D299">
        <v>0</v>
      </c>
      <c r="E299">
        <v>0</v>
      </c>
      <c r="F299">
        <v>0</v>
      </c>
      <c r="G299">
        <v>0</v>
      </c>
      <c r="H299">
        <v>768</v>
      </c>
      <c r="I299">
        <v>0</v>
      </c>
      <c r="J299">
        <v>0</v>
      </c>
      <c r="K299">
        <v>0</v>
      </c>
      <c r="L299">
        <v>768</v>
      </c>
      <c r="N299" s="20">
        <v>3546</v>
      </c>
      <c r="O299" s="21">
        <v>27</v>
      </c>
      <c r="P299" s="22">
        <f t="shared" si="41"/>
        <v>3.6262261406191016</v>
      </c>
      <c r="Q299" s="23">
        <f t="shared" si="34"/>
        <v>0</v>
      </c>
      <c r="R299" s="23">
        <f t="shared" si="35"/>
        <v>0</v>
      </c>
      <c r="S299" s="23">
        <f t="shared" si="36"/>
        <v>0</v>
      </c>
      <c r="T299" s="23">
        <f t="shared" si="37"/>
        <v>0</v>
      </c>
      <c r="U299" s="24">
        <f t="shared" si="38"/>
        <v>0</v>
      </c>
      <c r="V299" s="25">
        <f t="shared" si="39"/>
        <v>0</v>
      </c>
      <c r="W299" s="25">
        <f t="shared" si="40"/>
        <v>0</v>
      </c>
    </row>
    <row r="300" spans="1:23">
      <c r="A300" s="539" t="s">
        <v>65</v>
      </c>
      <c r="B300" s="539" t="s">
        <v>1627</v>
      </c>
      <c r="C300" s="1" t="s">
        <v>1628</v>
      </c>
      <c r="D300" s="449">
        <v>1872</v>
      </c>
      <c r="E300">
        <v>0</v>
      </c>
      <c r="F300">
        <v>0</v>
      </c>
      <c r="G300">
        <v>0</v>
      </c>
      <c r="H300" s="449">
        <v>159280</v>
      </c>
      <c r="I300">
        <v>0</v>
      </c>
      <c r="J300">
        <v>0</v>
      </c>
      <c r="K300">
        <v>0</v>
      </c>
      <c r="L300" s="449">
        <v>161152</v>
      </c>
      <c r="N300" s="20">
        <v>7096</v>
      </c>
      <c r="O300" s="21">
        <v>1</v>
      </c>
      <c r="P300" s="22">
        <f t="shared" si="41"/>
        <v>3.6541532066081914</v>
      </c>
      <c r="Q300" s="23">
        <f t="shared" si="34"/>
        <v>3936</v>
      </c>
      <c r="R300" s="23">
        <f t="shared" si="35"/>
        <v>0</v>
      </c>
      <c r="S300" s="23">
        <f t="shared" si="36"/>
        <v>0</v>
      </c>
      <c r="T300" s="23">
        <f t="shared" si="37"/>
        <v>0</v>
      </c>
      <c r="U300" s="24">
        <f t="shared" si="38"/>
        <v>3936</v>
      </c>
      <c r="V300" s="25">
        <f t="shared" si="39"/>
        <v>14382.747021209841</v>
      </c>
      <c r="W300" s="25">
        <f t="shared" si="40"/>
        <v>0</v>
      </c>
    </row>
    <row r="301" spans="1:23">
      <c r="A301" s="539" t="s">
        <v>65</v>
      </c>
      <c r="B301" s="539" t="s">
        <v>1629</v>
      </c>
      <c r="C301" s="1" t="s">
        <v>1630</v>
      </c>
      <c r="D301">
        <v>0</v>
      </c>
      <c r="E301">
        <v>0</v>
      </c>
      <c r="F301">
        <v>0</v>
      </c>
      <c r="G301">
        <v>0</v>
      </c>
      <c r="H301">
        <v>0</v>
      </c>
      <c r="I301">
        <v>0</v>
      </c>
      <c r="J301">
        <v>0</v>
      </c>
      <c r="K301">
        <v>0</v>
      </c>
      <c r="L301">
        <v>0</v>
      </c>
      <c r="N301" s="20">
        <v>7096</v>
      </c>
      <c r="O301" s="21">
        <v>2</v>
      </c>
      <c r="P301" s="22">
        <f t="shared" si="41"/>
        <v>3.8378796466654825</v>
      </c>
      <c r="Q301" s="23">
        <f t="shared" si="34"/>
        <v>0</v>
      </c>
      <c r="R301" s="23">
        <f t="shared" si="35"/>
        <v>0</v>
      </c>
      <c r="S301" s="23">
        <f t="shared" si="36"/>
        <v>39536</v>
      </c>
      <c r="T301" s="23">
        <f t="shared" si="37"/>
        <v>2240</v>
      </c>
      <c r="U301" s="24">
        <f t="shared" si="38"/>
        <v>41776</v>
      </c>
      <c r="V301" s="25">
        <f t="shared" si="39"/>
        <v>160331.26011909719</v>
      </c>
      <c r="W301" s="25">
        <f t="shared" si="40"/>
        <v>0</v>
      </c>
    </row>
    <row r="302" spans="1:23">
      <c r="A302" s="539" t="s">
        <v>65</v>
      </c>
      <c r="B302" s="539" t="s">
        <v>1631</v>
      </c>
      <c r="C302" s="1" t="s">
        <v>1632</v>
      </c>
      <c r="D302">
        <v>0</v>
      </c>
      <c r="E302">
        <v>0</v>
      </c>
      <c r="F302">
        <v>0</v>
      </c>
      <c r="G302">
        <v>0</v>
      </c>
      <c r="H302">
        <v>0</v>
      </c>
      <c r="I302" s="449">
        <v>4256</v>
      </c>
      <c r="J302">
        <v>0</v>
      </c>
      <c r="K302">
        <v>72</v>
      </c>
      <c r="L302" s="449">
        <v>4328</v>
      </c>
      <c r="N302" s="20">
        <v>7096</v>
      </c>
      <c r="O302" s="21">
        <v>3</v>
      </c>
      <c r="P302" s="22">
        <f t="shared" si="41"/>
        <v>3.4083433041107498</v>
      </c>
      <c r="Q302" s="23">
        <f t="shared" si="34"/>
        <v>260544</v>
      </c>
      <c r="R302" s="23">
        <f t="shared" si="35"/>
        <v>0</v>
      </c>
      <c r="S302" s="23">
        <f t="shared" si="36"/>
        <v>68672</v>
      </c>
      <c r="T302" s="23">
        <f t="shared" si="37"/>
        <v>960</v>
      </c>
      <c r="U302" s="24">
        <f t="shared" si="38"/>
        <v>330176</v>
      </c>
      <c r="V302" s="25">
        <f t="shared" si="39"/>
        <v>1125353.1587780709</v>
      </c>
      <c r="W302" s="25">
        <f t="shared" si="40"/>
        <v>0</v>
      </c>
    </row>
    <row r="303" spans="1:23">
      <c r="A303" s="539" t="s">
        <v>65</v>
      </c>
      <c r="B303" s="539" t="s">
        <v>1633</v>
      </c>
      <c r="C303" s="1" t="s">
        <v>1634</v>
      </c>
      <c r="D303" s="449">
        <v>42848</v>
      </c>
      <c r="E303">
        <v>0</v>
      </c>
      <c r="F303" s="449">
        <v>9520</v>
      </c>
      <c r="G303">
        <v>0</v>
      </c>
      <c r="H303">
        <v>0</v>
      </c>
      <c r="I303">
        <v>0</v>
      </c>
      <c r="J303">
        <v>0</v>
      </c>
      <c r="K303">
        <v>0</v>
      </c>
      <c r="L303" s="449">
        <v>52368</v>
      </c>
      <c r="N303" s="20">
        <v>7096</v>
      </c>
      <c r="O303" s="21">
        <v>4</v>
      </c>
      <c r="P303" s="22">
        <f t="shared" si="41"/>
        <v>3.1726845821455858</v>
      </c>
      <c r="Q303" s="23">
        <f t="shared" si="34"/>
        <v>52288</v>
      </c>
      <c r="R303" s="23">
        <f t="shared" si="35"/>
        <v>0</v>
      </c>
      <c r="S303" s="23">
        <f t="shared" si="36"/>
        <v>34416</v>
      </c>
      <c r="T303" s="23">
        <f t="shared" si="37"/>
        <v>240</v>
      </c>
      <c r="U303" s="24">
        <f t="shared" si="38"/>
        <v>86944</v>
      </c>
      <c r="V303" s="25">
        <f t="shared" si="39"/>
        <v>275845.88831006578</v>
      </c>
      <c r="W303" s="25">
        <f t="shared" si="40"/>
        <v>0</v>
      </c>
    </row>
    <row r="304" spans="1:23">
      <c r="A304" s="539" t="s">
        <v>65</v>
      </c>
      <c r="B304" s="539" t="s">
        <v>1635</v>
      </c>
      <c r="C304" s="1" t="s">
        <v>1636</v>
      </c>
      <c r="D304" s="449">
        <v>13184</v>
      </c>
      <c r="E304">
        <v>0</v>
      </c>
      <c r="F304">
        <v>0</v>
      </c>
      <c r="G304">
        <v>0</v>
      </c>
      <c r="H304">
        <v>0</v>
      </c>
      <c r="I304">
        <v>0</v>
      </c>
      <c r="J304">
        <v>0</v>
      </c>
      <c r="K304">
        <v>0</v>
      </c>
      <c r="L304" s="449">
        <v>13184</v>
      </c>
      <c r="N304" s="20">
        <v>7096</v>
      </c>
      <c r="O304" s="21">
        <v>5</v>
      </c>
      <c r="P304" s="22">
        <f t="shared" si="41"/>
        <v>8.4268382369809416</v>
      </c>
      <c r="Q304" s="23">
        <f t="shared" si="34"/>
        <v>0</v>
      </c>
      <c r="R304" s="23">
        <f t="shared" si="35"/>
        <v>0</v>
      </c>
      <c r="S304" s="23">
        <f t="shared" si="36"/>
        <v>0</v>
      </c>
      <c r="T304" s="23">
        <f t="shared" si="37"/>
        <v>0</v>
      </c>
      <c r="U304" s="24">
        <f t="shared" si="38"/>
        <v>0</v>
      </c>
      <c r="V304" s="25">
        <f t="shared" si="39"/>
        <v>0</v>
      </c>
      <c r="W304" s="25">
        <f t="shared" si="40"/>
        <v>0</v>
      </c>
    </row>
    <row r="305" spans="1:23">
      <c r="A305" s="539" t="s">
        <v>65</v>
      </c>
      <c r="B305" s="539" t="s">
        <v>1637</v>
      </c>
      <c r="C305" s="1" t="s">
        <v>1638</v>
      </c>
      <c r="D305">
        <v>0</v>
      </c>
      <c r="E305" s="449">
        <v>5712</v>
      </c>
      <c r="F305">
        <v>0</v>
      </c>
      <c r="G305">
        <v>0</v>
      </c>
      <c r="H305">
        <v>0</v>
      </c>
      <c r="I305" s="449">
        <v>28576</v>
      </c>
      <c r="J305">
        <v>0</v>
      </c>
      <c r="K305">
        <v>0</v>
      </c>
      <c r="L305" s="449">
        <v>34288</v>
      </c>
      <c r="N305" s="20">
        <v>7096</v>
      </c>
      <c r="O305" s="21">
        <v>6</v>
      </c>
      <c r="P305" s="22">
        <f t="shared" si="41"/>
        <v>3.0058195780826638</v>
      </c>
      <c r="Q305" s="23">
        <f t="shared" si="34"/>
        <v>57312</v>
      </c>
      <c r="R305" s="23">
        <f t="shared" si="35"/>
        <v>0</v>
      </c>
      <c r="S305" s="23">
        <f t="shared" si="36"/>
        <v>4896</v>
      </c>
      <c r="T305" s="23">
        <f t="shared" si="37"/>
        <v>0</v>
      </c>
      <c r="U305" s="24">
        <f t="shared" si="38"/>
        <v>62208</v>
      </c>
      <c r="V305" s="25">
        <f t="shared" si="39"/>
        <v>186986.02431336636</v>
      </c>
      <c r="W305" s="25">
        <f t="shared" si="40"/>
        <v>0</v>
      </c>
    </row>
    <row r="306" spans="1:23">
      <c r="A306" s="539" t="s">
        <v>65</v>
      </c>
      <c r="B306" s="539" t="s">
        <v>1639</v>
      </c>
      <c r="C306" s="1" t="s">
        <v>1640</v>
      </c>
      <c r="D306">
        <v>0</v>
      </c>
      <c r="E306">
        <v>0</v>
      </c>
      <c r="F306">
        <v>0</v>
      </c>
      <c r="G306">
        <v>0</v>
      </c>
      <c r="H306">
        <v>0</v>
      </c>
      <c r="I306">
        <v>0</v>
      </c>
      <c r="J306">
        <v>0</v>
      </c>
      <c r="K306">
        <v>0</v>
      </c>
      <c r="L306">
        <v>0</v>
      </c>
      <c r="N306" s="20">
        <v>7096</v>
      </c>
      <c r="O306" s="21">
        <v>7</v>
      </c>
      <c r="P306" s="22">
        <f t="shared" si="41"/>
        <v>3.8714814806912399</v>
      </c>
      <c r="Q306" s="23">
        <f t="shared" si="34"/>
        <v>24096</v>
      </c>
      <c r="R306" s="23">
        <f t="shared" si="35"/>
        <v>0</v>
      </c>
      <c r="S306" s="23">
        <f t="shared" si="36"/>
        <v>21824</v>
      </c>
      <c r="T306" s="23">
        <f t="shared" si="37"/>
        <v>0</v>
      </c>
      <c r="U306" s="24">
        <f t="shared" si="38"/>
        <v>45920</v>
      </c>
      <c r="V306" s="25">
        <f t="shared" si="39"/>
        <v>177778.42959334175</v>
      </c>
      <c r="W306" s="25">
        <f t="shared" si="40"/>
        <v>0</v>
      </c>
    </row>
    <row r="307" spans="1:23">
      <c r="A307" s="539" t="s">
        <v>65</v>
      </c>
      <c r="B307" s="539" t="s">
        <v>1641</v>
      </c>
      <c r="C307" s="1" t="s">
        <v>1642</v>
      </c>
      <c r="D307" s="449">
        <v>5760</v>
      </c>
      <c r="E307" s="449">
        <v>1440</v>
      </c>
      <c r="F307">
        <v>0</v>
      </c>
      <c r="G307">
        <v>0</v>
      </c>
      <c r="H307">
        <v>0</v>
      </c>
      <c r="I307" s="449">
        <v>4896</v>
      </c>
      <c r="J307">
        <v>0</v>
      </c>
      <c r="K307">
        <v>0</v>
      </c>
      <c r="L307" s="449">
        <v>12096</v>
      </c>
      <c r="N307" s="20">
        <v>7096</v>
      </c>
      <c r="O307" s="21">
        <v>8</v>
      </c>
      <c r="P307" s="22">
        <f t="shared" si="41"/>
        <v>4.4579339449391542</v>
      </c>
      <c r="Q307" s="23">
        <f t="shared" si="34"/>
        <v>0</v>
      </c>
      <c r="R307" s="23">
        <f t="shared" si="35"/>
        <v>0</v>
      </c>
      <c r="S307" s="23">
        <f t="shared" si="36"/>
        <v>0</v>
      </c>
      <c r="T307" s="23">
        <f t="shared" si="37"/>
        <v>6320</v>
      </c>
      <c r="U307" s="24">
        <f t="shared" si="38"/>
        <v>6320</v>
      </c>
      <c r="V307" s="25">
        <f t="shared" si="39"/>
        <v>28174.142532015456</v>
      </c>
      <c r="W307" s="25">
        <f t="shared" si="40"/>
        <v>0</v>
      </c>
    </row>
    <row r="308" spans="1:23">
      <c r="A308" s="539" t="s">
        <v>65</v>
      </c>
      <c r="B308" s="539" t="s">
        <v>1643</v>
      </c>
      <c r="C308" s="1" t="s">
        <v>1644</v>
      </c>
      <c r="D308">
        <v>0</v>
      </c>
      <c r="E308">
        <v>0</v>
      </c>
      <c r="F308">
        <v>0</v>
      </c>
      <c r="G308">
        <v>0</v>
      </c>
      <c r="H308">
        <v>0</v>
      </c>
      <c r="I308">
        <v>0</v>
      </c>
      <c r="J308">
        <v>0</v>
      </c>
      <c r="K308">
        <v>0</v>
      </c>
      <c r="L308">
        <v>0</v>
      </c>
      <c r="N308" s="20">
        <v>7096</v>
      </c>
      <c r="O308" s="21">
        <v>9</v>
      </c>
      <c r="P308" s="22">
        <f t="shared" si="41"/>
        <v>3.9211029892346732</v>
      </c>
      <c r="Q308" s="23">
        <f t="shared" si="34"/>
        <v>22416</v>
      </c>
      <c r="R308" s="23">
        <f t="shared" si="35"/>
        <v>0</v>
      </c>
      <c r="S308" s="23">
        <f t="shared" si="36"/>
        <v>125984</v>
      </c>
      <c r="T308" s="23">
        <f t="shared" si="37"/>
        <v>0</v>
      </c>
      <c r="U308" s="24">
        <f t="shared" si="38"/>
        <v>148400</v>
      </c>
      <c r="V308" s="25">
        <f t="shared" si="39"/>
        <v>581891.6836024255</v>
      </c>
      <c r="W308" s="25">
        <f t="shared" si="40"/>
        <v>0</v>
      </c>
    </row>
    <row r="309" spans="1:23">
      <c r="A309" s="539" t="s">
        <v>65</v>
      </c>
      <c r="B309" s="539" t="s">
        <v>1645</v>
      </c>
      <c r="C309" s="1" t="s">
        <v>1646</v>
      </c>
      <c r="D309">
        <v>0</v>
      </c>
      <c r="E309">
        <v>0</v>
      </c>
      <c r="F309">
        <v>0</v>
      </c>
      <c r="G309">
        <v>0</v>
      </c>
      <c r="H309">
        <v>0</v>
      </c>
      <c r="I309" s="449">
        <v>52096</v>
      </c>
      <c r="J309">
        <v>0</v>
      </c>
      <c r="K309">
        <v>0</v>
      </c>
      <c r="L309" s="449">
        <v>52096</v>
      </c>
      <c r="N309" s="20">
        <v>7096</v>
      </c>
      <c r="O309" s="21">
        <v>10</v>
      </c>
      <c r="P309" s="22">
        <f t="shared" si="41"/>
        <v>5.1680731319109743</v>
      </c>
      <c r="Q309" s="23">
        <f t="shared" si="34"/>
        <v>2112</v>
      </c>
      <c r="R309" s="23">
        <f t="shared" si="35"/>
        <v>0</v>
      </c>
      <c r="S309" s="23">
        <f t="shared" si="36"/>
        <v>0</v>
      </c>
      <c r="T309" s="23">
        <f t="shared" si="37"/>
        <v>0</v>
      </c>
      <c r="U309" s="24">
        <f t="shared" si="38"/>
        <v>2112</v>
      </c>
      <c r="V309" s="25">
        <f t="shared" si="39"/>
        <v>10914.970454595978</v>
      </c>
      <c r="W309" s="25">
        <f t="shared" si="40"/>
        <v>0</v>
      </c>
    </row>
    <row r="310" spans="1:23">
      <c r="A310" s="539" t="s">
        <v>65</v>
      </c>
      <c r="B310" s="539" t="s">
        <v>1647</v>
      </c>
      <c r="C310" s="1" t="s">
        <v>1648</v>
      </c>
      <c r="D310">
        <v>0</v>
      </c>
      <c r="E310" s="449">
        <v>27024</v>
      </c>
      <c r="F310">
        <v>0</v>
      </c>
      <c r="G310" s="449">
        <v>1888</v>
      </c>
      <c r="H310">
        <v>0</v>
      </c>
      <c r="I310">
        <v>0</v>
      </c>
      <c r="J310">
        <v>0</v>
      </c>
      <c r="K310">
        <v>0</v>
      </c>
      <c r="L310" s="449">
        <v>28912</v>
      </c>
      <c r="N310" s="20">
        <v>7096</v>
      </c>
      <c r="O310" s="21">
        <v>11</v>
      </c>
      <c r="P310" s="22">
        <f t="shared" si="41"/>
        <v>4.0960903250696923</v>
      </c>
      <c r="Q310" s="23">
        <f t="shared" si="34"/>
        <v>1728</v>
      </c>
      <c r="R310" s="23">
        <f t="shared" si="35"/>
        <v>0</v>
      </c>
      <c r="S310" s="23">
        <f t="shared" si="36"/>
        <v>9216</v>
      </c>
      <c r="T310" s="23">
        <f t="shared" si="37"/>
        <v>19890</v>
      </c>
      <c r="U310" s="24">
        <f t="shared" si="38"/>
        <v>30834</v>
      </c>
      <c r="V310" s="25">
        <f t="shared" si="39"/>
        <v>126298.84908319889</v>
      </c>
      <c r="W310" s="25">
        <f t="shared" si="40"/>
        <v>0</v>
      </c>
    </row>
    <row r="311" spans="1:23">
      <c r="A311" s="539" t="s">
        <v>65</v>
      </c>
      <c r="B311" s="539" t="s">
        <v>1649</v>
      </c>
      <c r="C311" s="1" t="s">
        <v>1650</v>
      </c>
      <c r="D311">
        <v>0</v>
      </c>
      <c r="E311">
        <v>0</v>
      </c>
      <c r="F311">
        <v>0</v>
      </c>
      <c r="G311">
        <v>0</v>
      </c>
      <c r="H311">
        <v>0</v>
      </c>
      <c r="I311">
        <v>0</v>
      </c>
      <c r="J311">
        <v>0</v>
      </c>
      <c r="K311">
        <v>0</v>
      </c>
      <c r="L311">
        <v>0</v>
      </c>
      <c r="N311" s="20">
        <v>7096</v>
      </c>
      <c r="O311" s="21">
        <v>12</v>
      </c>
      <c r="P311" s="22">
        <f t="shared" si="41"/>
        <v>3.6748359098204313</v>
      </c>
      <c r="Q311" s="23">
        <f t="shared" si="34"/>
        <v>213024</v>
      </c>
      <c r="R311" s="23">
        <f t="shared" si="35"/>
        <v>17904</v>
      </c>
      <c r="S311" s="23">
        <f t="shared" si="36"/>
        <v>0</v>
      </c>
      <c r="T311" s="23">
        <f t="shared" si="37"/>
        <v>0</v>
      </c>
      <c r="U311" s="24">
        <f t="shared" si="38"/>
        <v>230928</v>
      </c>
      <c r="V311" s="25">
        <f t="shared" si="39"/>
        <v>848622.50698301254</v>
      </c>
      <c r="W311" s="25">
        <f t="shared" si="40"/>
        <v>72373.688342367503</v>
      </c>
    </row>
    <row r="312" spans="1:23">
      <c r="A312" s="539" t="s">
        <v>65</v>
      </c>
      <c r="B312" s="539" t="s">
        <v>1651</v>
      </c>
      <c r="C312" s="1" t="s">
        <v>1652</v>
      </c>
      <c r="D312">
        <v>0</v>
      </c>
      <c r="E312">
        <v>0</v>
      </c>
      <c r="F312">
        <v>0</v>
      </c>
      <c r="G312">
        <v>0</v>
      </c>
      <c r="H312">
        <v>0</v>
      </c>
      <c r="I312">
        <v>0</v>
      </c>
      <c r="J312" s="449">
        <v>9678</v>
      </c>
      <c r="K312">
        <v>0</v>
      </c>
      <c r="L312" s="449">
        <v>9678</v>
      </c>
      <c r="N312" s="20">
        <v>7096</v>
      </c>
      <c r="O312" s="21">
        <v>13</v>
      </c>
      <c r="P312" s="22">
        <f t="shared" si="41"/>
        <v>3.3330151458819097</v>
      </c>
      <c r="Q312" s="23">
        <f t="shared" si="34"/>
        <v>14880</v>
      </c>
      <c r="R312" s="23">
        <f t="shared" si="35"/>
        <v>0</v>
      </c>
      <c r="S312" s="23">
        <f t="shared" si="36"/>
        <v>0</v>
      </c>
      <c r="T312" s="23">
        <f t="shared" si="37"/>
        <v>0</v>
      </c>
      <c r="U312" s="24">
        <f t="shared" si="38"/>
        <v>14880</v>
      </c>
      <c r="V312" s="25">
        <f t="shared" si="39"/>
        <v>49595.265370722816</v>
      </c>
      <c r="W312" s="25">
        <f t="shared" si="40"/>
        <v>0</v>
      </c>
    </row>
    <row r="313" spans="1:23">
      <c r="A313" s="539" t="s">
        <v>65</v>
      </c>
      <c r="B313" s="539" t="s">
        <v>1653</v>
      </c>
      <c r="C313" s="1" t="s">
        <v>1654</v>
      </c>
      <c r="D313">
        <v>0</v>
      </c>
      <c r="E313">
        <v>0</v>
      </c>
      <c r="F313">
        <v>0</v>
      </c>
      <c r="G313">
        <v>0</v>
      </c>
      <c r="H313" s="449">
        <v>1152</v>
      </c>
      <c r="I313">
        <v>0</v>
      </c>
      <c r="J313">
        <v>0</v>
      </c>
      <c r="K313">
        <v>0</v>
      </c>
      <c r="L313" s="449">
        <v>1152</v>
      </c>
      <c r="N313" s="20">
        <v>7096</v>
      </c>
      <c r="O313" s="21">
        <v>14</v>
      </c>
      <c r="P313" s="22">
        <f t="shared" si="41"/>
        <v>5.2111367875249366</v>
      </c>
      <c r="Q313" s="23">
        <f t="shared" si="34"/>
        <v>15760</v>
      </c>
      <c r="R313" s="23">
        <f t="shared" si="35"/>
        <v>0</v>
      </c>
      <c r="S313" s="23">
        <f t="shared" si="36"/>
        <v>105856</v>
      </c>
      <c r="T313" s="23">
        <f t="shared" si="37"/>
        <v>3808</v>
      </c>
      <c r="U313" s="24">
        <f t="shared" si="38"/>
        <v>125424</v>
      </c>
      <c r="V313" s="25">
        <f t="shared" si="39"/>
        <v>653601.62043852767</v>
      </c>
      <c r="W313" s="25">
        <f t="shared" si="40"/>
        <v>0</v>
      </c>
    </row>
    <row r="314" spans="1:23">
      <c r="A314" s="539" t="s">
        <v>65</v>
      </c>
      <c r="B314" s="539" t="s">
        <v>1655</v>
      </c>
      <c r="C314" s="1" t="s">
        <v>1656</v>
      </c>
      <c r="D314" s="449">
        <v>27680</v>
      </c>
      <c r="E314" s="449">
        <v>1056</v>
      </c>
      <c r="F314">
        <v>0</v>
      </c>
      <c r="G314">
        <v>0</v>
      </c>
      <c r="H314">
        <v>0</v>
      </c>
      <c r="I314">
        <v>0</v>
      </c>
      <c r="J314">
        <v>0</v>
      </c>
      <c r="K314">
        <v>0</v>
      </c>
      <c r="L314" s="449">
        <v>28736</v>
      </c>
      <c r="N314" s="20">
        <v>7096</v>
      </c>
      <c r="O314" s="21">
        <v>15</v>
      </c>
      <c r="P314" s="22">
        <f t="shared" si="41"/>
        <v>7.5192831089887324</v>
      </c>
      <c r="Q314" s="23">
        <f t="shared" si="34"/>
        <v>0</v>
      </c>
      <c r="R314" s="23">
        <f t="shared" si="35"/>
        <v>0</v>
      </c>
      <c r="S314" s="23">
        <f t="shared" si="36"/>
        <v>9600</v>
      </c>
      <c r="T314" s="23">
        <f t="shared" si="37"/>
        <v>0</v>
      </c>
      <c r="U314" s="24">
        <f t="shared" si="38"/>
        <v>9600</v>
      </c>
      <c r="V314" s="25">
        <f t="shared" si="39"/>
        <v>72185.117846291832</v>
      </c>
      <c r="W314" s="25">
        <f t="shared" si="40"/>
        <v>0</v>
      </c>
    </row>
    <row r="315" spans="1:23">
      <c r="A315" s="539" t="s">
        <v>65</v>
      </c>
      <c r="B315" s="539" t="s">
        <v>1657</v>
      </c>
      <c r="C315" s="1" t="s">
        <v>1658</v>
      </c>
      <c r="D315" s="449">
        <v>1344</v>
      </c>
      <c r="E315">
        <v>0</v>
      </c>
      <c r="F315">
        <v>0</v>
      </c>
      <c r="G315">
        <v>0</v>
      </c>
      <c r="H315">
        <v>0</v>
      </c>
      <c r="I315">
        <v>0</v>
      </c>
      <c r="J315">
        <v>0</v>
      </c>
      <c r="K315">
        <v>0</v>
      </c>
      <c r="L315" s="449">
        <v>1344</v>
      </c>
      <c r="N315" s="20">
        <v>7096</v>
      </c>
      <c r="O315" s="21">
        <v>16</v>
      </c>
      <c r="P315" s="22">
        <f t="shared" si="41"/>
        <v>4.5338911157933826</v>
      </c>
      <c r="Q315" s="23">
        <f t="shared" si="34"/>
        <v>0</v>
      </c>
      <c r="R315" s="23">
        <f t="shared" si="35"/>
        <v>0</v>
      </c>
      <c r="S315" s="23">
        <f t="shared" si="36"/>
        <v>76336</v>
      </c>
      <c r="T315" s="23">
        <f t="shared" si="37"/>
        <v>7227</v>
      </c>
      <c r="U315" s="24">
        <f t="shared" si="38"/>
        <v>83563</v>
      </c>
      <c r="V315" s="25">
        <f t="shared" si="39"/>
        <v>378865.5433090424</v>
      </c>
      <c r="W315" s="25">
        <f t="shared" si="40"/>
        <v>0</v>
      </c>
    </row>
    <row r="316" spans="1:23">
      <c r="A316" s="539" t="s">
        <v>65</v>
      </c>
      <c r="B316" s="539" t="s">
        <v>1659</v>
      </c>
      <c r="C316" s="1" t="s">
        <v>1660</v>
      </c>
      <c r="D316" s="449">
        <v>123984</v>
      </c>
      <c r="E316">
        <v>0</v>
      </c>
      <c r="F316">
        <v>0</v>
      </c>
      <c r="G316">
        <v>0</v>
      </c>
      <c r="H316">
        <v>0</v>
      </c>
      <c r="I316">
        <v>0</v>
      </c>
      <c r="J316">
        <v>0</v>
      </c>
      <c r="K316">
        <v>0</v>
      </c>
      <c r="L316" s="449">
        <v>123984</v>
      </c>
      <c r="N316" s="20">
        <v>7096</v>
      </c>
      <c r="O316" s="21">
        <v>17</v>
      </c>
      <c r="P316" s="22">
        <f t="shared" si="41"/>
        <v>6.0316486731873162</v>
      </c>
      <c r="Q316" s="23">
        <f t="shared" si="34"/>
        <v>0</v>
      </c>
      <c r="R316" s="23">
        <f t="shared" si="35"/>
        <v>0</v>
      </c>
      <c r="S316" s="23">
        <f t="shared" si="36"/>
        <v>0</v>
      </c>
      <c r="T316" s="23">
        <f t="shared" si="37"/>
        <v>0</v>
      </c>
      <c r="U316" s="24">
        <f t="shared" si="38"/>
        <v>0</v>
      </c>
      <c r="V316" s="25">
        <f t="shared" si="39"/>
        <v>0</v>
      </c>
      <c r="W316" s="25">
        <f t="shared" si="40"/>
        <v>0</v>
      </c>
    </row>
    <row r="317" spans="1:23">
      <c r="A317" s="539" t="s">
        <v>65</v>
      </c>
      <c r="B317" s="539" t="s">
        <v>1661</v>
      </c>
      <c r="C317" s="1" t="s">
        <v>1662</v>
      </c>
      <c r="D317" s="449">
        <v>38768</v>
      </c>
      <c r="E317">
        <v>0</v>
      </c>
      <c r="F317">
        <v>0</v>
      </c>
      <c r="G317">
        <v>0</v>
      </c>
      <c r="H317">
        <v>0</v>
      </c>
      <c r="I317">
        <v>0</v>
      </c>
      <c r="J317">
        <v>0</v>
      </c>
      <c r="K317">
        <v>0</v>
      </c>
      <c r="L317" s="449">
        <v>38768</v>
      </c>
      <c r="N317" s="20">
        <v>7096</v>
      </c>
      <c r="O317" s="21">
        <v>18</v>
      </c>
      <c r="P317" s="22">
        <f t="shared" si="41"/>
        <v>4.9772911053490789</v>
      </c>
      <c r="Q317" s="23">
        <f t="shared" si="34"/>
        <v>0</v>
      </c>
      <c r="R317" s="23">
        <f t="shared" si="35"/>
        <v>0</v>
      </c>
      <c r="S317" s="23">
        <f t="shared" si="36"/>
        <v>29600</v>
      </c>
      <c r="T317" s="23">
        <f t="shared" si="37"/>
        <v>0</v>
      </c>
      <c r="U317" s="24">
        <f t="shared" si="38"/>
        <v>29600</v>
      </c>
      <c r="V317" s="25">
        <f t="shared" si="39"/>
        <v>147327.81671833273</v>
      </c>
      <c r="W317" s="25">
        <f t="shared" si="40"/>
        <v>0</v>
      </c>
    </row>
    <row r="318" spans="1:23">
      <c r="A318" s="539" t="s">
        <v>65</v>
      </c>
      <c r="B318" s="539" t="s">
        <v>1663</v>
      </c>
      <c r="C318" s="1" t="s">
        <v>1664</v>
      </c>
      <c r="D318">
        <v>0</v>
      </c>
      <c r="E318">
        <v>0</v>
      </c>
      <c r="F318">
        <v>0</v>
      </c>
      <c r="G318">
        <v>0</v>
      </c>
      <c r="H318">
        <v>0</v>
      </c>
      <c r="I318">
        <v>0</v>
      </c>
      <c r="J318">
        <v>0</v>
      </c>
      <c r="K318">
        <v>0</v>
      </c>
      <c r="L318">
        <v>0</v>
      </c>
      <c r="N318" s="20">
        <v>7096</v>
      </c>
      <c r="O318" s="21">
        <v>19</v>
      </c>
      <c r="P318" s="22">
        <f t="shared" si="41"/>
        <v>3.4255627120306693</v>
      </c>
      <c r="Q318" s="23">
        <f t="shared" si="34"/>
        <v>149424</v>
      </c>
      <c r="R318" s="23">
        <f t="shared" si="35"/>
        <v>53200</v>
      </c>
      <c r="S318" s="23">
        <f t="shared" si="36"/>
        <v>0</v>
      </c>
      <c r="T318" s="23">
        <f t="shared" si="37"/>
        <v>1392</v>
      </c>
      <c r="U318" s="24">
        <f t="shared" si="38"/>
        <v>204016</v>
      </c>
      <c r="V318" s="25">
        <f t="shared" si="39"/>
        <v>698869.60225764906</v>
      </c>
      <c r="W318" s="25">
        <f t="shared" si="40"/>
        <v>200463.9299080348</v>
      </c>
    </row>
    <row r="319" spans="1:23">
      <c r="A319" s="539" t="s">
        <v>65</v>
      </c>
      <c r="B319" s="539" t="s">
        <v>1665</v>
      </c>
      <c r="C319" s="1" t="s">
        <v>1666</v>
      </c>
      <c r="D319" s="449">
        <v>303344</v>
      </c>
      <c r="E319" s="449">
        <v>102064</v>
      </c>
      <c r="F319" s="449">
        <v>9520</v>
      </c>
      <c r="G319" s="449">
        <v>1888</v>
      </c>
      <c r="H319" s="449">
        <v>214400</v>
      </c>
      <c r="I319" s="449">
        <v>99296</v>
      </c>
      <c r="J319" s="449">
        <v>9678</v>
      </c>
      <c r="K319">
        <v>72</v>
      </c>
      <c r="L319" s="449">
        <v>740262</v>
      </c>
      <c r="N319" s="20">
        <v>7096</v>
      </c>
      <c r="O319" s="21">
        <v>20</v>
      </c>
      <c r="P319" s="22">
        <f t="shared" si="41"/>
        <v>4.0878123452263502</v>
      </c>
      <c r="Q319" s="23">
        <f t="shared" si="34"/>
        <v>0</v>
      </c>
      <c r="R319" s="23">
        <f t="shared" si="35"/>
        <v>0</v>
      </c>
      <c r="S319" s="23">
        <f t="shared" si="36"/>
        <v>0</v>
      </c>
      <c r="T319" s="23">
        <f t="shared" si="37"/>
        <v>0</v>
      </c>
      <c r="U319" s="24">
        <f t="shared" si="38"/>
        <v>0</v>
      </c>
      <c r="V319" s="25">
        <f t="shared" si="39"/>
        <v>0</v>
      </c>
      <c r="W319" s="25">
        <f t="shared" si="40"/>
        <v>0</v>
      </c>
    </row>
    <row r="320" spans="1:23">
      <c r="A320" s="503"/>
      <c r="B320" s="503"/>
      <c r="N320" s="20">
        <v>7096</v>
      </c>
      <c r="O320" s="21">
        <v>21</v>
      </c>
      <c r="P320" s="22">
        <f t="shared" si="41"/>
        <v>4.2128820567044682</v>
      </c>
      <c r="Q320" s="23">
        <f t="shared" si="34"/>
        <v>0</v>
      </c>
      <c r="R320" s="23">
        <f t="shared" si="35"/>
        <v>0</v>
      </c>
      <c r="S320" s="23">
        <f t="shared" si="36"/>
        <v>0</v>
      </c>
      <c r="T320" s="23">
        <f t="shared" si="37"/>
        <v>0</v>
      </c>
      <c r="U320" s="24">
        <f t="shared" si="38"/>
        <v>0</v>
      </c>
      <c r="V320" s="25">
        <f t="shared" si="39"/>
        <v>0</v>
      </c>
      <c r="W320" s="25">
        <f t="shared" si="40"/>
        <v>0</v>
      </c>
    </row>
    <row r="321" spans="1:23">
      <c r="A321" s="503"/>
      <c r="B321" s="503"/>
      <c r="N321" s="20">
        <v>7096</v>
      </c>
      <c r="O321" s="21">
        <v>22</v>
      </c>
      <c r="P321" s="22">
        <f t="shared" si="41"/>
        <v>5.1226793529265615</v>
      </c>
      <c r="Q321" s="23">
        <f t="shared" si="34"/>
        <v>0</v>
      </c>
      <c r="R321" s="23">
        <f t="shared" si="35"/>
        <v>0</v>
      </c>
      <c r="S321" s="23">
        <f t="shared" si="36"/>
        <v>1920</v>
      </c>
      <c r="T321" s="23">
        <f t="shared" si="37"/>
        <v>0</v>
      </c>
      <c r="U321" s="24">
        <f t="shared" si="38"/>
        <v>1920</v>
      </c>
      <c r="V321" s="25">
        <f t="shared" si="39"/>
        <v>9835.5443576189973</v>
      </c>
      <c r="W321" s="25">
        <f t="shared" si="40"/>
        <v>0</v>
      </c>
    </row>
    <row r="322" spans="1:23">
      <c r="A322" s="539" t="s">
        <v>1685</v>
      </c>
      <c r="B322" s="503"/>
      <c r="N322" s="20">
        <v>7096</v>
      </c>
      <c r="O322" s="21">
        <v>23</v>
      </c>
      <c r="P322" s="22">
        <f t="shared" si="41"/>
        <v>4.5024770871355324</v>
      </c>
      <c r="Q322" s="23">
        <f t="shared" si="34"/>
        <v>28368</v>
      </c>
      <c r="R322" s="23">
        <f t="shared" si="35"/>
        <v>0</v>
      </c>
      <c r="S322" s="23">
        <f t="shared" si="36"/>
        <v>0</v>
      </c>
      <c r="T322" s="23">
        <f t="shared" si="37"/>
        <v>0</v>
      </c>
      <c r="U322" s="24">
        <f t="shared" si="38"/>
        <v>28368</v>
      </c>
      <c r="V322" s="25">
        <f t="shared" si="39"/>
        <v>127726.27000786079</v>
      </c>
      <c r="W322" s="25">
        <f t="shared" si="40"/>
        <v>0</v>
      </c>
    </row>
    <row r="323" spans="1:23">
      <c r="A323" s="539" t="s">
        <v>1596</v>
      </c>
      <c r="B323" s="539" t="s">
        <v>173</v>
      </c>
      <c r="C323" s="1" t="s">
        <v>1668</v>
      </c>
      <c r="D323" t="s">
        <v>1669</v>
      </c>
      <c r="E323" t="s">
        <v>1670</v>
      </c>
      <c r="F323" t="s">
        <v>1671</v>
      </c>
      <c r="G323" t="s">
        <v>1672</v>
      </c>
      <c r="H323" t="s">
        <v>1673</v>
      </c>
      <c r="I323" t="s">
        <v>1674</v>
      </c>
      <c r="J323" t="s">
        <v>1675</v>
      </c>
      <c r="K323" t="s">
        <v>1676</v>
      </c>
      <c r="L323" t="s">
        <v>44</v>
      </c>
      <c r="N323" s="20">
        <v>7096</v>
      </c>
      <c r="O323" s="21">
        <v>24</v>
      </c>
      <c r="P323" s="22">
        <f t="shared" si="41"/>
        <v>3.6391469413856306</v>
      </c>
      <c r="Q323" s="23">
        <f t="shared" si="34"/>
        <v>11808</v>
      </c>
      <c r="R323" s="23">
        <f t="shared" si="35"/>
        <v>0</v>
      </c>
      <c r="S323" s="23">
        <f t="shared" si="36"/>
        <v>59808</v>
      </c>
      <c r="T323" s="23">
        <f t="shared" si="37"/>
        <v>16616</v>
      </c>
      <c r="U323" s="24">
        <f t="shared" si="38"/>
        <v>88232</v>
      </c>
      <c r="V323" s="25">
        <f t="shared" si="39"/>
        <v>321089.21293233696</v>
      </c>
      <c r="W323" s="25">
        <f t="shared" si="40"/>
        <v>0</v>
      </c>
    </row>
    <row r="324" spans="1:23">
      <c r="A324" s="539" t="s">
        <v>67</v>
      </c>
      <c r="B324" s="539" t="s">
        <v>1611</v>
      </c>
      <c r="C324" s="1" t="s">
        <v>1612</v>
      </c>
      <c r="D324" s="449">
        <v>6480</v>
      </c>
      <c r="E324">
        <v>0</v>
      </c>
      <c r="F324">
        <v>0</v>
      </c>
      <c r="G324">
        <v>0</v>
      </c>
      <c r="H324">
        <v>0</v>
      </c>
      <c r="I324">
        <v>0</v>
      </c>
      <c r="J324">
        <v>0</v>
      </c>
      <c r="K324">
        <v>0</v>
      </c>
      <c r="L324" s="449">
        <v>6480</v>
      </c>
      <c r="N324" s="20">
        <v>7096</v>
      </c>
      <c r="O324" s="21">
        <v>25</v>
      </c>
      <c r="P324" s="22">
        <f t="shared" si="41"/>
        <v>3.0656727831116628</v>
      </c>
      <c r="Q324" s="23">
        <f t="shared" ref="Q324:Q387" si="42">SUMIFS(D:D,$A:$A,$N324,$B:$B,$O324)+SUMIFS(E:E,$A:$A,$N324,$B:$B,$O324)</f>
        <v>309456</v>
      </c>
      <c r="R324" s="23">
        <f t="shared" ref="R324:R387" si="43">SUMIFS(F:F,$A:$A,$N324,$B:$B,$O324)+SUMIFS(G:G,$A:$A,$N324,$B:$B,$O324)</f>
        <v>0</v>
      </c>
      <c r="S324" s="23">
        <f t="shared" ref="S324:S387" si="44">SUMIFS(H:H,$A:$A,$N324,$B:$B,$O324)+SUMIFS(I:I,$A:$A,$N324,$B:$B,$O324)</f>
        <v>0</v>
      </c>
      <c r="T324" s="23">
        <f t="shared" ref="T324:T387" si="45">SUMIFS(J:J,$A:$A,$N324,$B:$B,$O324)+SUMIFS(K:K,$A:$A,$N324,$B:$B,$O324)</f>
        <v>0</v>
      </c>
      <c r="U324" s="24">
        <f t="shared" ref="U324:U387" si="46">SUM(Q324:T324)</f>
        <v>309456</v>
      </c>
      <c r="V324" s="25">
        <f t="shared" ref="V324:V387" si="47">U324*P324</f>
        <v>948690.83677060273</v>
      </c>
      <c r="W324" s="25">
        <f t="shared" ref="W324:W387" si="48">(R324*1.1)*P324</f>
        <v>0</v>
      </c>
    </row>
    <row r="325" spans="1:23">
      <c r="A325" s="539" t="s">
        <v>67</v>
      </c>
      <c r="B325" s="539" t="s">
        <v>1613</v>
      </c>
      <c r="C325" s="1" t="s">
        <v>1614</v>
      </c>
      <c r="D325">
        <v>0</v>
      </c>
      <c r="E325">
        <v>0</v>
      </c>
      <c r="F325">
        <v>0</v>
      </c>
      <c r="G325">
        <v>0</v>
      </c>
      <c r="H325" s="449">
        <v>24160</v>
      </c>
      <c r="I325">
        <v>0</v>
      </c>
      <c r="J325" s="449">
        <v>7377</v>
      </c>
      <c r="K325">
        <v>0</v>
      </c>
      <c r="L325" s="449">
        <v>31537</v>
      </c>
      <c r="N325" s="20">
        <v>7096</v>
      </c>
      <c r="O325" s="21">
        <v>26</v>
      </c>
      <c r="P325" s="22">
        <f t="shared" si="41"/>
        <v>3.9327220283406481</v>
      </c>
      <c r="Q325" s="23">
        <f t="shared" si="42"/>
        <v>88464</v>
      </c>
      <c r="R325" s="23">
        <f t="shared" si="43"/>
        <v>0</v>
      </c>
      <c r="S325" s="23">
        <f t="shared" si="44"/>
        <v>13152</v>
      </c>
      <c r="T325" s="23">
        <f t="shared" si="45"/>
        <v>0</v>
      </c>
      <c r="U325" s="24">
        <f t="shared" si="46"/>
        <v>101616</v>
      </c>
      <c r="V325" s="25">
        <f t="shared" si="47"/>
        <v>399627.48163186328</v>
      </c>
      <c r="W325" s="25">
        <f t="shared" si="48"/>
        <v>0</v>
      </c>
    </row>
    <row r="326" spans="1:23">
      <c r="A326" s="539" t="s">
        <v>67</v>
      </c>
      <c r="B326" s="539" t="s">
        <v>1615</v>
      </c>
      <c r="C326" s="1" t="s">
        <v>1616</v>
      </c>
      <c r="D326">
        <v>0</v>
      </c>
      <c r="E326" s="449">
        <v>100144</v>
      </c>
      <c r="F326">
        <v>0</v>
      </c>
      <c r="G326">
        <v>0</v>
      </c>
      <c r="H326">
        <v>0</v>
      </c>
      <c r="I326">
        <v>0</v>
      </c>
      <c r="J326">
        <v>0</v>
      </c>
      <c r="K326">
        <v>0</v>
      </c>
      <c r="L326" s="449">
        <v>100144</v>
      </c>
      <c r="N326" s="20">
        <v>7096</v>
      </c>
      <c r="O326" s="21">
        <v>27</v>
      </c>
      <c r="P326" s="22">
        <f t="shared" si="41"/>
        <v>3.6262261406191016</v>
      </c>
      <c r="Q326" s="23">
        <f t="shared" si="42"/>
        <v>0</v>
      </c>
      <c r="R326" s="23">
        <f t="shared" si="43"/>
        <v>0</v>
      </c>
      <c r="S326" s="23">
        <f t="shared" si="44"/>
        <v>0</v>
      </c>
      <c r="T326" s="23">
        <f t="shared" si="45"/>
        <v>0</v>
      </c>
      <c r="U326" s="24">
        <f t="shared" si="46"/>
        <v>0</v>
      </c>
      <c r="V326" s="25">
        <f t="shared" si="47"/>
        <v>0</v>
      </c>
      <c r="W326" s="25">
        <f t="shared" si="48"/>
        <v>0</v>
      </c>
    </row>
    <row r="327" spans="1:23">
      <c r="A327" s="539" t="s">
        <v>67</v>
      </c>
      <c r="B327" s="539" t="s">
        <v>1617</v>
      </c>
      <c r="C327" s="1" t="s">
        <v>1618</v>
      </c>
      <c r="D327" s="449">
        <v>3648</v>
      </c>
      <c r="E327" s="449">
        <v>82240</v>
      </c>
      <c r="F327">
        <v>0</v>
      </c>
      <c r="G327">
        <v>0</v>
      </c>
      <c r="H327" s="449">
        <v>15748</v>
      </c>
      <c r="I327" s="449">
        <v>9360</v>
      </c>
      <c r="J327">
        <v>0</v>
      </c>
      <c r="K327">
        <v>0</v>
      </c>
      <c r="L327" s="449">
        <v>110996</v>
      </c>
      <c r="N327" s="20">
        <v>23614</v>
      </c>
      <c r="O327" s="21">
        <v>1</v>
      </c>
      <c r="P327" s="22">
        <f t="shared" si="41"/>
        <v>3.6541532066081914</v>
      </c>
      <c r="Q327" s="23">
        <f t="shared" si="42"/>
        <v>193248</v>
      </c>
      <c r="R327" s="23">
        <f t="shared" si="43"/>
        <v>0</v>
      </c>
      <c r="S327" s="23">
        <f t="shared" si="44"/>
        <v>10848</v>
      </c>
      <c r="T327" s="23">
        <f t="shared" si="45"/>
        <v>50</v>
      </c>
      <c r="U327" s="24">
        <f t="shared" si="46"/>
        <v>204146</v>
      </c>
      <c r="V327" s="25">
        <f t="shared" si="47"/>
        <v>745980.76051623584</v>
      </c>
      <c r="W327" s="25">
        <f t="shared" si="48"/>
        <v>0</v>
      </c>
    </row>
    <row r="328" spans="1:23">
      <c r="A328" s="539" t="s">
        <v>67</v>
      </c>
      <c r="B328" s="539" t="s">
        <v>1619</v>
      </c>
      <c r="C328" s="1" t="s">
        <v>1620</v>
      </c>
      <c r="D328">
        <v>0</v>
      </c>
      <c r="E328">
        <v>0</v>
      </c>
      <c r="F328">
        <v>0</v>
      </c>
      <c r="G328">
        <v>0</v>
      </c>
      <c r="H328">
        <v>0</v>
      </c>
      <c r="I328">
        <v>0</v>
      </c>
      <c r="J328">
        <v>0</v>
      </c>
      <c r="K328">
        <v>0</v>
      </c>
      <c r="L328">
        <v>0</v>
      </c>
      <c r="N328" s="20">
        <v>23614</v>
      </c>
      <c r="O328" s="21">
        <v>2</v>
      </c>
      <c r="P328" s="22">
        <f t="shared" si="41"/>
        <v>3.8378796466654825</v>
      </c>
      <c r="Q328" s="23">
        <f t="shared" si="42"/>
        <v>0</v>
      </c>
      <c r="R328" s="23">
        <f t="shared" si="43"/>
        <v>0</v>
      </c>
      <c r="S328" s="23">
        <f t="shared" si="44"/>
        <v>165680</v>
      </c>
      <c r="T328" s="23">
        <f t="shared" si="45"/>
        <v>1456</v>
      </c>
      <c r="U328" s="24">
        <f t="shared" si="46"/>
        <v>167136</v>
      </c>
      <c r="V328" s="25">
        <f t="shared" si="47"/>
        <v>641447.85262508213</v>
      </c>
      <c r="W328" s="25">
        <f t="shared" si="48"/>
        <v>0</v>
      </c>
    </row>
    <row r="329" spans="1:23">
      <c r="A329" s="539" t="s">
        <v>67</v>
      </c>
      <c r="B329" s="539" t="s">
        <v>1621</v>
      </c>
      <c r="C329" s="1" t="s">
        <v>1622</v>
      </c>
      <c r="D329" s="449">
        <v>41328</v>
      </c>
      <c r="E329">
        <v>0</v>
      </c>
      <c r="F329">
        <v>0</v>
      </c>
      <c r="G329">
        <v>0</v>
      </c>
      <c r="H329">
        <v>0</v>
      </c>
      <c r="I329">
        <v>0</v>
      </c>
      <c r="J329">
        <v>0</v>
      </c>
      <c r="K329">
        <v>0</v>
      </c>
      <c r="L329" s="449">
        <v>41328</v>
      </c>
      <c r="N329" s="20">
        <v>23614</v>
      </c>
      <c r="O329" s="21">
        <v>3</v>
      </c>
      <c r="P329" s="22">
        <f t="shared" si="41"/>
        <v>3.4083433041107498</v>
      </c>
      <c r="Q329" s="23">
        <f t="shared" si="42"/>
        <v>1774416</v>
      </c>
      <c r="R329" s="23">
        <f t="shared" si="43"/>
        <v>0</v>
      </c>
      <c r="S329" s="23">
        <f t="shared" si="44"/>
        <v>5312</v>
      </c>
      <c r="T329" s="23">
        <f t="shared" si="45"/>
        <v>0</v>
      </c>
      <c r="U329" s="24">
        <f t="shared" si="46"/>
        <v>1779728</v>
      </c>
      <c r="V329" s="25">
        <f t="shared" si="47"/>
        <v>6065924.0119384164</v>
      </c>
      <c r="W329" s="25">
        <f t="shared" si="48"/>
        <v>0</v>
      </c>
    </row>
    <row r="330" spans="1:23">
      <c r="A330" s="539" t="s">
        <v>67</v>
      </c>
      <c r="B330" s="539" t="s">
        <v>1623</v>
      </c>
      <c r="C330" s="1" t="s">
        <v>1624</v>
      </c>
      <c r="D330">
        <v>0</v>
      </c>
      <c r="E330">
        <v>0</v>
      </c>
      <c r="F330">
        <v>0</v>
      </c>
      <c r="G330">
        <v>0</v>
      </c>
      <c r="H330">
        <v>0</v>
      </c>
      <c r="I330" s="449">
        <v>7008</v>
      </c>
      <c r="J330">
        <v>0</v>
      </c>
      <c r="K330">
        <v>0</v>
      </c>
      <c r="L330" s="449">
        <v>7008</v>
      </c>
      <c r="N330" s="20">
        <v>23614</v>
      </c>
      <c r="O330" s="21">
        <v>4</v>
      </c>
      <c r="P330" s="22">
        <f t="shared" si="41"/>
        <v>3.1726845821455858</v>
      </c>
      <c r="Q330" s="23">
        <f t="shared" si="42"/>
        <v>416016</v>
      </c>
      <c r="R330" s="23">
        <f t="shared" si="43"/>
        <v>0</v>
      </c>
      <c r="S330" s="23">
        <f t="shared" si="44"/>
        <v>655280</v>
      </c>
      <c r="T330" s="23">
        <f t="shared" si="45"/>
        <v>33594</v>
      </c>
      <c r="U330" s="24">
        <f t="shared" si="46"/>
        <v>1104890</v>
      </c>
      <c r="V330" s="25">
        <f t="shared" si="47"/>
        <v>3505467.4679668364</v>
      </c>
      <c r="W330" s="25">
        <f t="shared" si="48"/>
        <v>0</v>
      </c>
    </row>
    <row r="331" spans="1:23">
      <c r="A331" s="539" t="s">
        <v>67</v>
      </c>
      <c r="B331" s="539" t="s">
        <v>1625</v>
      </c>
      <c r="C331" s="1" t="s">
        <v>1626</v>
      </c>
      <c r="D331">
        <v>0</v>
      </c>
      <c r="E331">
        <v>0</v>
      </c>
      <c r="F331">
        <v>0</v>
      </c>
      <c r="G331">
        <v>0</v>
      </c>
      <c r="H331">
        <v>592</v>
      </c>
      <c r="I331">
        <v>0</v>
      </c>
      <c r="J331">
        <v>0</v>
      </c>
      <c r="K331">
        <v>0</v>
      </c>
      <c r="L331">
        <v>592</v>
      </c>
      <c r="N331" s="20">
        <v>23614</v>
      </c>
      <c r="O331" s="21">
        <v>5</v>
      </c>
      <c r="P331" s="22">
        <f t="shared" si="41"/>
        <v>8.4268382369809416</v>
      </c>
      <c r="Q331" s="23">
        <f t="shared" si="42"/>
        <v>0</v>
      </c>
      <c r="R331" s="23">
        <f t="shared" si="43"/>
        <v>0</v>
      </c>
      <c r="S331" s="23">
        <f t="shared" si="44"/>
        <v>0</v>
      </c>
      <c r="T331" s="23">
        <f t="shared" si="45"/>
        <v>792</v>
      </c>
      <c r="U331" s="24">
        <f t="shared" si="46"/>
        <v>792</v>
      </c>
      <c r="V331" s="25">
        <f t="shared" si="47"/>
        <v>6674.0558836889059</v>
      </c>
      <c r="W331" s="25">
        <f t="shared" si="48"/>
        <v>0</v>
      </c>
    </row>
    <row r="332" spans="1:23">
      <c r="A332" s="539" t="s">
        <v>67</v>
      </c>
      <c r="B332" s="539" t="s">
        <v>1627</v>
      </c>
      <c r="C332" s="1" t="s">
        <v>1628</v>
      </c>
      <c r="D332" s="449">
        <v>16752</v>
      </c>
      <c r="E332" s="449">
        <v>4528</v>
      </c>
      <c r="F332">
        <v>0</v>
      </c>
      <c r="G332">
        <v>0</v>
      </c>
      <c r="H332" s="449">
        <v>84496</v>
      </c>
      <c r="I332">
        <v>0</v>
      </c>
      <c r="J332" s="449">
        <v>6156</v>
      </c>
      <c r="K332">
        <v>0</v>
      </c>
      <c r="L332" s="449">
        <v>111932</v>
      </c>
      <c r="N332" s="20">
        <v>23614</v>
      </c>
      <c r="O332" s="21">
        <v>6</v>
      </c>
      <c r="P332" s="22">
        <f t="shared" si="41"/>
        <v>3.0058195780826638</v>
      </c>
      <c r="Q332" s="23">
        <f t="shared" si="42"/>
        <v>404880</v>
      </c>
      <c r="R332" s="23">
        <f t="shared" si="43"/>
        <v>0</v>
      </c>
      <c r="S332" s="23">
        <f t="shared" si="44"/>
        <v>152112</v>
      </c>
      <c r="T332" s="23">
        <f t="shared" si="45"/>
        <v>125100</v>
      </c>
      <c r="U332" s="24">
        <f t="shared" si="46"/>
        <v>682092</v>
      </c>
      <c r="V332" s="25">
        <f t="shared" si="47"/>
        <v>2050245.4876535602</v>
      </c>
      <c r="W332" s="25">
        <f t="shared" si="48"/>
        <v>0</v>
      </c>
    </row>
    <row r="333" spans="1:23">
      <c r="A333" s="539" t="s">
        <v>67</v>
      </c>
      <c r="B333" s="539" t="s">
        <v>1629</v>
      </c>
      <c r="C333" s="1" t="s">
        <v>1630</v>
      </c>
      <c r="D333">
        <v>0</v>
      </c>
      <c r="E333">
        <v>0</v>
      </c>
      <c r="F333">
        <v>0</v>
      </c>
      <c r="G333">
        <v>0</v>
      </c>
      <c r="H333">
        <v>0</v>
      </c>
      <c r="I333">
        <v>0</v>
      </c>
      <c r="J333">
        <v>0</v>
      </c>
      <c r="K333">
        <v>0</v>
      </c>
      <c r="L333">
        <v>0</v>
      </c>
      <c r="N333" s="20">
        <v>23614</v>
      </c>
      <c r="O333" s="21">
        <v>7</v>
      </c>
      <c r="P333" s="22">
        <f t="shared" si="41"/>
        <v>3.8714814806912399</v>
      </c>
      <c r="Q333" s="23">
        <f t="shared" si="42"/>
        <v>319184</v>
      </c>
      <c r="R333" s="23">
        <f t="shared" si="43"/>
        <v>0</v>
      </c>
      <c r="S333" s="23">
        <f t="shared" si="44"/>
        <v>587792</v>
      </c>
      <c r="T333" s="23">
        <f t="shared" si="45"/>
        <v>13168</v>
      </c>
      <c r="U333" s="24">
        <f t="shared" si="46"/>
        <v>920144</v>
      </c>
      <c r="V333" s="25">
        <f t="shared" si="47"/>
        <v>3562320.4555691602</v>
      </c>
      <c r="W333" s="25">
        <f t="shared" si="48"/>
        <v>0</v>
      </c>
    </row>
    <row r="334" spans="1:23">
      <c r="A334" s="539" t="s">
        <v>67</v>
      </c>
      <c r="B334" s="539" t="s">
        <v>1631</v>
      </c>
      <c r="C334" s="1" t="s">
        <v>1632</v>
      </c>
      <c r="D334">
        <v>0</v>
      </c>
      <c r="E334">
        <v>0</v>
      </c>
      <c r="F334">
        <v>0</v>
      </c>
      <c r="G334">
        <v>0</v>
      </c>
      <c r="H334">
        <v>0</v>
      </c>
      <c r="I334" s="449">
        <v>6768</v>
      </c>
      <c r="J334">
        <v>0</v>
      </c>
      <c r="K334" s="449">
        <v>1000</v>
      </c>
      <c r="L334" s="449">
        <v>7768</v>
      </c>
      <c r="N334" s="20">
        <v>23614</v>
      </c>
      <c r="O334" s="21">
        <v>8</v>
      </c>
      <c r="P334" s="22">
        <f t="shared" si="41"/>
        <v>4.4579339449391542</v>
      </c>
      <c r="Q334" s="23">
        <f t="shared" si="42"/>
        <v>0</v>
      </c>
      <c r="R334" s="23">
        <f t="shared" si="43"/>
        <v>0</v>
      </c>
      <c r="S334" s="23">
        <f t="shared" si="44"/>
        <v>31152</v>
      </c>
      <c r="T334" s="23">
        <f t="shared" si="45"/>
        <v>360</v>
      </c>
      <c r="U334" s="24">
        <f t="shared" si="46"/>
        <v>31512</v>
      </c>
      <c r="V334" s="25">
        <f t="shared" si="47"/>
        <v>140478.41447292262</v>
      </c>
      <c r="W334" s="25">
        <f t="shared" si="48"/>
        <v>0</v>
      </c>
    </row>
    <row r="335" spans="1:23">
      <c r="A335" s="539" t="s">
        <v>67</v>
      </c>
      <c r="B335" s="539" t="s">
        <v>1633</v>
      </c>
      <c r="C335" s="1" t="s">
        <v>1634</v>
      </c>
      <c r="D335" s="449">
        <v>145312</v>
      </c>
      <c r="E335">
        <v>0</v>
      </c>
      <c r="F335" s="449">
        <v>10128</v>
      </c>
      <c r="G335">
        <v>0</v>
      </c>
      <c r="H335">
        <v>0</v>
      </c>
      <c r="I335">
        <v>0</v>
      </c>
      <c r="J335">
        <v>0</v>
      </c>
      <c r="K335">
        <v>0</v>
      </c>
      <c r="L335" s="449">
        <v>155440</v>
      </c>
      <c r="N335" s="20">
        <v>23614</v>
      </c>
      <c r="O335" s="21">
        <v>9</v>
      </c>
      <c r="P335" s="22">
        <f t="shared" si="41"/>
        <v>3.9211029892346732</v>
      </c>
      <c r="Q335" s="23">
        <f t="shared" si="42"/>
        <v>119344</v>
      </c>
      <c r="R335" s="23">
        <f t="shared" si="43"/>
        <v>0</v>
      </c>
      <c r="S335" s="23">
        <f t="shared" si="44"/>
        <v>96160</v>
      </c>
      <c r="T335" s="23">
        <f t="shared" si="45"/>
        <v>34230</v>
      </c>
      <c r="U335" s="24">
        <f t="shared" si="46"/>
        <v>249734</v>
      </c>
      <c r="V335" s="25">
        <f t="shared" si="47"/>
        <v>979232.73391353188</v>
      </c>
      <c r="W335" s="25">
        <f t="shared" si="48"/>
        <v>0</v>
      </c>
    </row>
    <row r="336" spans="1:23">
      <c r="A336" s="539" t="s">
        <v>67</v>
      </c>
      <c r="B336" s="539" t="s">
        <v>1635</v>
      </c>
      <c r="C336" s="1" t="s">
        <v>1636</v>
      </c>
      <c r="D336" s="449">
        <v>23376</v>
      </c>
      <c r="E336">
        <v>0</v>
      </c>
      <c r="F336">
        <v>0</v>
      </c>
      <c r="G336">
        <v>0</v>
      </c>
      <c r="H336">
        <v>0</v>
      </c>
      <c r="I336">
        <v>0</v>
      </c>
      <c r="J336">
        <v>0</v>
      </c>
      <c r="K336">
        <v>0</v>
      </c>
      <c r="L336" s="449">
        <v>23376</v>
      </c>
      <c r="N336" s="20">
        <v>23614</v>
      </c>
      <c r="O336" s="21">
        <v>10</v>
      </c>
      <c r="P336" s="22">
        <f t="shared" si="41"/>
        <v>5.1680731319109743</v>
      </c>
      <c r="Q336" s="23">
        <f t="shared" si="42"/>
        <v>30576</v>
      </c>
      <c r="R336" s="23">
        <f t="shared" si="43"/>
        <v>0</v>
      </c>
      <c r="S336" s="23">
        <f t="shared" si="44"/>
        <v>0</v>
      </c>
      <c r="T336" s="23">
        <f t="shared" si="45"/>
        <v>0</v>
      </c>
      <c r="U336" s="24">
        <f t="shared" si="46"/>
        <v>30576</v>
      </c>
      <c r="V336" s="25">
        <f t="shared" si="47"/>
        <v>158019.00408130995</v>
      </c>
      <c r="W336" s="25">
        <f t="shared" si="48"/>
        <v>0</v>
      </c>
    </row>
    <row r="337" spans="1:23">
      <c r="A337" s="539" t="s">
        <v>67</v>
      </c>
      <c r="B337" s="539" t="s">
        <v>1637</v>
      </c>
      <c r="C337" s="1" t="s">
        <v>1638</v>
      </c>
      <c r="D337">
        <v>0</v>
      </c>
      <c r="E337">
        <v>0</v>
      </c>
      <c r="F337">
        <v>0</v>
      </c>
      <c r="G337">
        <v>0</v>
      </c>
      <c r="H337">
        <v>0</v>
      </c>
      <c r="I337">
        <v>0</v>
      </c>
      <c r="J337">
        <v>0</v>
      </c>
      <c r="K337" s="449">
        <v>12936</v>
      </c>
      <c r="L337" s="449">
        <v>12936</v>
      </c>
      <c r="N337" s="20">
        <v>23614</v>
      </c>
      <c r="O337" s="21">
        <v>11</v>
      </c>
      <c r="P337" s="22">
        <f t="shared" si="41"/>
        <v>4.0960903250696923</v>
      </c>
      <c r="Q337" s="23">
        <f t="shared" si="42"/>
        <v>7040</v>
      </c>
      <c r="R337" s="23">
        <f t="shared" si="43"/>
        <v>0</v>
      </c>
      <c r="S337" s="23">
        <f t="shared" si="44"/>
        <v>388688</v>
      </c>
      <c r="T337" s="23">
        <f t="shared" si="45"/>
        <v>3502</v>
      </c>
      <c r="U337" s="24">
        <f t="shared" si="46"/>
        <v>399230</v>
      </c>
      <c r="V337" s="25">
        <f t="shared" si="47"/>
        <v>1635282.1404775733</v>
      </c>
      <c r="W337" s="25">
        <f t="shared" si="48"/>
        <v>0</v>
      </c>
    </row>
    <row r="338" spans="1:23">
      <c r="A338" s="539" t="s">
        <v>67</v>
      </c>
      <c r="B338" s="539" t="s">
        <v>1639</v>
      </c>
      <c r="C338" s="1" t="s">
        <v>1640</v>
      </c>
      <c r="D338">
        <v>0</v>
      </c>
      <c r="E338">
        <v>0</v>
      </c>
      <c r="F338">
        <v>0</v>
      </c>
      <c r="G338">
        <v>0</v>
      </c>
      <c r="H338">
        <v>0</v>
      </c>
      <c r="I338" s="449">
        <v>38976</v>
      </c>
      <c r="J338">
        <v>0</v>
      </c>
      <c r="K338">
        <v>208</v>
      </c>
      <c r="L338" s="449">
        <v>39184</v>
      </c>
      <c r="N338" s="20">
        <v>23614</v>
      </c>
      <c r="O338" s="21">
        <v>12</v>
      </c>
      <c r="P338" s="22">
        <f t="shared" si="41"/>
        <v>3.6748359098204313</v>
      </c>
      <c r="Q338" s="23">
        <f t="shared" si="42"/>
        <v>1916656</v>
      </c>
      <c r="R338" s="23">
        <f t="shared" si="43"/>
        <v>295760</v>
      </c>
      <c r="S338" s="23">
        <f t="shared" si="44"/>
        <v>0</v>
      </c>
      <c r="T338" s="23">
        <f t="shared" si="45"/>
        <v>732</v>
      </c>
      <c r="U338" s="24">
        <f t="shared" si="46"/>
        <v>2213148</v>
      </c>
      <c r="V338" s="25">
        <f t="shared" si="47"/>
        <v>8132955.7441472681</v>
      </c>
      <c r="W338" s="25">
        <f t="shared" si="48"/>
        <v>1195556.4155573398</v>
      </c>
    </row>
    <row r="339" spans="1:23">
      <c r="A339" s="539" t="s">
        <v>67</v>
      </c>
      <c r="B339" s="539" t="s">
        <v>1641</v>
      </c>
      <c r="C339" s="1" t="s">
        <v>1642</v>
      </c>
      <c r="D339" s="449">
        <v>4368</v>
      </c>
      <c r="E339">
        <v>0</v>
      </c>
      <c r="F339">
        <v>0</v>
      </c>
      <c r="G339">
        <v>0</v>
      </c>
      <c r="H339">
        <v>0</v>
      </c>
      <c r="I339" s="449">
        <v>51856</v>
      </c>
      <c r="J339">
        <v>0</v>
      </c>
      <c r="K339" s="449">
        <v>3579</v>
      </c>
      <c r="L339" s="449">
        <v>59803</v>
      </c>
      <c r="N339" s="20">
        <v>23614</v>
      </c>
      <c r="O339" s="21">
        <v>13</v>
      </c>
      <c r="P339" s="22">
        <f t="shared" si="41"/>
        <v>3.3330151458819097</v>
      </c>
      <c r="Q339" s="23">
        <f t="shared" si="42"/>
        <v>235504</v>
      </c>
      <c r="R339" s="23">
        <f t="shared" si="43"/>
        <v>0</v>
      </c>
      <c r="S339" s="23">
        <f t="shared" si="44"/>
        <v>15584</v>
      </c>
      <c r="T339" s="23">
        <f t="shared" si="45"/>
        <v>0</v>
      </c>
      <c r="U339" s="24">
        <f t="shared" si="46"/>
        <v>251088</v>
      </c>
      <c r="V339" s="25">
        <f t="shared" si="47"/>
        <v>836880.1069491969</v>
      </c>
      <c r="W339" s="25">
        <f t="shared" si="48"/>
        <v>0</v>
      </c>
    </row>
    <row r="340" spans="1:23">
      <c r="A340" s="539" t="s">
        <v>67</v>
      </c>
      <c r="B340" s="539" t="s">
        <v>1643</v>
      </c>
      <c r="C340" s="1" t="s">
        <v>1644</v>
      </c>
      <c r="D340">
        <v>0</v>
      </c>
      <c r="E340">
        <v>0</v>
      </c>
      <c r="F340">
        <v>0</v>
      </c>
      <c r="G340">
        <v>0</v>
      </c>
      <c r="H340">
        <v>0</v>
      </c>
      <c r="I340">
        <v>0</v>
      </c>
      <c r="J340">
        <v>0</v>
      </c>
      <c r="K340">
        <v>0</v>
      </c>
      <c r="L340">
        <v>0</v>
      </c>
      <c r="N340" s="20">
        <v>23614</v>
      </c>
      <c r="O340" s="21">
        <v>14</v>
      </c>
      <c r="P340" s="22">
        <f t="shared" si="41"/>
        <v>5.2111367875249366</v>
      </c>
      <c r="Q340" s="23">
        <f t="shared" si="42"/>
        <v>62048</v>
      </c>
      <c r="R340" s="23">
        <f t="shared" si="43"/>
        <v>0</v>
      </c>
      <c r="S340" s="23">
        <f t="shared" si="44"/>
        <v>346368</v>
      </c>
      <c r="T340" s="23">
        <f t="shared" si="45"/>
        <v>17258</v>
      </c>
      <c r="U340" s="24">
        <f t="shared" si="46"/>
        <v>425674</v>
      </c>
      <c r="V340" s="25">
        <f t="shared" si="47"/>
        <v>2218245.4408928896</v>
      </c>
      <c r="W340" s="25">
        <f t="shared" si="48"/>
        <v>0</v>
      </c>
    </row>
    <row r="341" spans="1:23">
      <c r="A341" s="539" t="s">
        <v>67</v>
      </c>
      <c r="B341" s="539" t="s">
        <v>1645</v>
      </c>
      <c r="C341" s="1" t="s">
        <v>1646</v>
      </c>
      <c r="D341">
        <v>0</v>
      </c>
      <c r="E341">
        <v>0</v>
      </c>
      <c r="F341">
        <v>0</v>
      </c>
      <c r="G341">
        <v>0</v>
      </c>
      <c r="H341">
        <v>0</v>
      </c>
      <c r="I341" s="449">
        <v>60912</v>
      </c>
      <c r="J341">
        <v>0</v>
      </c>
      <c r="K341">
        <v>0</v>
      </c>
      <c r="L341" s="449">
        <v>60912</v>
      </c>
      <c r="N341" s="20">
        <v>23614</v>
      </c>
      <c r="O341" s="21">
        <v>15</v>
      </c>
      <c r="P341" s="22">
        <f t="shared" si="41"/>
        <v>7.5192831089887324</v>
      </c>
      <c r="Q341" s="23">
        <f t="shared" si="42"/>
        <v>0</v>
      </c>
      <c r="R341" s="23">
        <f t="shared" si="43"/>
        <v>0</v>
      </c>
      <c r="S341" s="23">
        <f t="shared" si="44"/>
        <v>29584</v>
      </c>
      <c r="T341" s="23">
        <f t="shared" si="45"/>
        <v>182</v>
      </c>
      <c r="U341" s="24">
        <f t="shared" si="46"/>
        <v>29766</v>
      </c>
      <c r="V341" s="25">
        <f t="shared" si="47"/>
        <v>223818.98102215861</v>
      </c>
      <c r="W341" s="25">
        <f t="shared" si="48"/>
        <v>0</v>
      </c>
    </row>
    <row r="342" spans="1:23">
      <c r="A342" s="539" t="s">
        <v>67</v>
      </c>
      <c r="B342" s="539" t="s">
        <v>1647</v>
      </c>
      <c r="C342" s="1" t="s">
        <v>1648</v>
      </c>
      <c r="D342">
        <v>0</v>
      </c>
      <c r="E342" s="449">
        <v>46384</v>
      </c>
      <c r="F342">
        <v>0</v>
      </c>
      <c r="G342" s="449">
        <v>23120</v>
      </c>
      <c r="H342">
        <v>0</v>
      </c>
      <c r="I342" s="449">
        <v>1024</v>
      </c>
      <c r="J342">
        <v>0</v>
      </c>
      <c r="K342">
        <v>0</v>
      </c>
      <c r="L342" s="449">
        <v>70528</v>
      </c>
      <c r="N342" s="20">
        <v>23614</v>
      </c>
      <c r="O342" s="21">
        <v>16</v>
      </c>
      <c r="P342" s="22">
        <f t="shared" si="41"/>
        <v>4.5338911157933826</v>
      </c>
      <c r="Q342" s="23">
        <f t="shared" si="42"/>
        <v>15216</v>
      </c>
      <c r="R342" s="23">
        <f t="shared" si="43"/>
        <v>0</v>
      </c>
      <c r="S342" s="23">
        <f t="shared" si="44"/>
        <v>652104</v>
      </c>
      <c r="T342" s="23">
        <f t="shared" si="45"/>
        <v>14352</v>
      </c>
      <c r="U342" s="24">
        <f t="shared" si="46"/>
        <v>681672</v>
      </c>
      <c r="V342" s="25">
        <f t="shared" si="47"/>
        <v>3090626.6246851068</v>
      </c>
      <c r="W342" s="25">
        <f t="shared" si="48"/>
        <v>0</v>
      </c>
    </row>
    <row r="343" spans="1:23">
      <c r="A343" s="539" t="s">
        <v>67</v>
      </c>
      <c r="B343" s="539" t="s">
        <v>1649</v>
      </c>
      <c r="C343" s="1" t="s">
        <v>1650</v>
      </c>
      <c r="D343">
        <v>0</v>
      </c>
      <c r="E343">
        <v>0</v>
      </c>
      <c r="F343">
        <v>0</v>
      </c>
      <c r="G343">
        <v>0</v>
      </c>
      <c r="H343" s="449">
        <v>11648</v>
      </c>
      <c r="I343">
        <v>0</v>
      </c>
      <c r="J343">
        <v>0</v>
      </c>
      <c r="K343">
        <v>0</v>
      </c>
      <c r="L343" s="449">
        <v>11648</v>
      </c>
      <c r="N343" s="20">
        <v>23614</v>
      </c>
      <c r="O343" s="21">
        <v>17</v>
      </c>
      <c r="P343" s="22">
        <f t="shared" si="41"/>
        <v>6.0316486731873162</v>
      </c>
      <c r="Q343" s="23">
        <f t="shared" si="42"/>
        <v>0</v>
      </c>
      <c r="R343" s="23">
        <f t="shared" si="43"/>
        <v>0</v>
      </c>
      <c r="S343" s="23">
        <f t="shared" si="44"/>
        <v>42592</v>
      </c>
      <c r="T343" s="23">
        <f t="shared" si="45"/>
        <v>328</v>
      </c>
      <c r="U343" s="24">
        <f t="shared" si="46"/>
        <v>42920</v>
      </c>
      <c r="V343" s="25">
        <f t="shared" si="47"/>
        <v>258878.36105319962</v>
      </c>
      <c r="W343" s="25">
        <f t="shared" si="48"/>
        <v>0</v>
      </c>
    </row>
    <row r="344" spans="1:23">
      <c r="A344" s="539" t="s">
        <v>67</v>
      </c>
      <c r="B344" s="539" t="s">
        <v>1651</v>
      </c>
      <c r="C344" s="1" t="s">
        <v>1652</v>
      </c>
      <c r="D344">
        <v>0</v>
      </c>
      <c r="E344">
        <v>0</v>
      </c>
      <c r="F344">
        <v>0</v>
      </c>
      <c r="G344">
        <v>0</v>
      </c>
      <c r="H344" s="449">
        <v>2832</v>
      </c>
      <c r="I344">
        <v>0</v>
      </c>
      <c r="J344" s="449">
        <v>11561</v>
      </c>
      <c r="K344">
        <v>0</v>
      </c>
      <c r="L344" s="449">
        <v>14393</v>
      </c>
      <c r="N344" s="20">
        <v>23614</v>
      </c>
      <c r="O344" s="21">
        <v>18</v>
      </c>
      <c r="P344" s="22">
        <f t="shared" si="41"/>
        <v>4.9772911053490789</v>
      </c>
      <c r="Q344" s="23">
        <f t="shared" si="42"/>
        <v>0</v>
      </c>
      <c r="R344" s="23">
        <f t="shared" si="43"/>
        <v>0</v>
      </c>
      <c r="S344" s="23">
        <f t="shared" si="44"/>
        <v>100320</v>
      </c>
      <c r="T344" s="23">
        <f t="shared" si="45"/>
        <v>960</v>
      </c>
      <c r="U344" s="24">
        <f t="shared" si="46"/>
        <v>101280</v>
      </c>
      <c r="V344" s="25">
        <f t="shared" si="47"/>
        <v>504100.0431497547</v>
      </c>
      <c r="W344" s="25">
        <f t="shared" si="48"/>
        <v>0</v>
      </c>
    </row>
    <row r="345" spans="1:23">
      <c r="A345" s="539" t="s">
        <v>67</v>
      </c>
      <c r="B345" s="539" t="s">
        <v>1653</v>
      </c>
      <c r="C345" s="1" t="s">
        <v>1654</v>
      </c>
      <c r="D345">
        <v>0</v>
      </c>
      <c r="E345">
        <v>0</v>
      </c>
      <c r="F345">
        <v>0</v>
      </c>
      <c r="G345">
        <v>0</v>
      </c>
      <c r="H345" s="449">
        <v>3376</v>
      </c>
      <c r="I345">
        <v>0</v>
      </c>
      <c r="J345">
        <v>288</v>
      </c>
      <c r="K345">
        <v>0</v>
      </c>
      <c r="L345" s="449">
        <v>3664</v>
      </c>
      <c r="N345" s="20">
        <v>23614</v>
      </c>
      <c r="O345" s="21">
        <v>19</v>
      </c>
      <c r="P345" s="22">
        <f t="shared" si="41"/>
        <v>3.4255627120306693</v>
      </c>
      <c r="Q345" s="23">
        <f t="shared" si="42"/>
        <v>1499072</v>
      </c>
      <c r="R345" s="23">
        <f t="shared" si="43"/>
        <v>403312</v>
      </c>
      <c r="S345" s="23">
        <f t="shared" si="44"/>
        <v>7168</v>
      </c>
      <c r="T345" s="23">
        <f t="shared" si="45"/>
        <v>0</v>
      </c>
      <c r="U345" s="24">
        <f t="shared" si="46"/>
        <v>1909552</v>
      </c>
      <c r="V345" s="25">
        <f t="shared" si="47"/>
        <v>6541290.1278835889</v>
      </c>
      <c r="W345" s="25">
        <f t="shared" si="48"/>
        <v>1519727.6033659647</v>
      </c>
    </row>
    <row r="346" spans="1:23">
      <c r="A346" s="539" t="s">
        <v>67</v>
      </c>
      <c r="B346" s="539" t="s">
        <v>1655</v>
      </c>
      <c r="C346" s="1" t="s">
        <v>1656</v>
      </c>
      <c r="D346" s="449">
        <v>8160</v>
      </c>
      <c r="E346">
        <v>0</v>
      </c>
      <c r="F346">
        <v>0</v>
      </c>
      <c r="G346">
        <v>0</v>
      </c>
      <c r="H346">
        <v>0</v>
      </c>
      <c r="I346">
        <v>0</v>
      </c>
      <c r="J346" s="449">
        <v>40320</v>
      </c>
      <c r="K346">
        <v>0</v>
      </c>
      <c r="L346" s="449">
        <v>48480</v>
      </c>
      <c r="N346" s="20">
        <v>23614</v>
      </c>
      <c r="O346" s="21">
        <v>20</v>
      </c>
      <c r="P346" s="22">
        <f t="shared" si="41"/>
        <v>4.0878123452263502</v>
      </c>
      <c r="Q346" s="23">
        <f t="shared" si="42"/>
        <v>0</v>
      </c>
      <c r="R346" s="23">
        <f t="shared" si="43"/>
        <v>0</v>
      </c>
      <c r="S346" s="23">
        <f t="shared" si="44"/>
        <v>212912</v>
      </c>
      <c r="T346" s="23">
        <f t="shared" si="45"/>
        <v>6964</v>
      </c>
      <c r="U346" s="24">
        <f t="shared" si="46"/>
        <v>219876</v>
      </c>
      <c r="V346" s="25">
        <f t="shared" si="47"/>
        <v>898811.82721898903</v>
      </c>
      <c r="W346" s="25">
        <f t="shared" si="48"/>
        <v>0</v>
      </c>
    </row>
    <row r="347" spans="1:23">
      <c r="A347" s="539" t="s">
        <v>67</v>
      </c>
      <c r="B347" s="539" t="s">
        <v>1657</v>
      </c>
      <c r="C347" s="1" t="s">
        <v>1658</v>
      </c>
      <c r="D347" s="449">
        <v>13696</v>
      </c>
      <c r="E347">
        <v>0</v>
      </c>
      <c r="F347">
        <v>0</v>
      </c>
      <c r="G347">
        <v>0</v>
      </c>
      <c r="H347" s="449">
        <v>13888</v>
      </c>
      <c r="I347">
        <v>0</v>
      </c>
      <c r="J347" s="449">
        <v>88288</v>
      </c>
      <c r="K347">
        <v>0</v>
      </c>
      <c r="L347" s="449">
        <v>115872</v>
      </c>
      <c r="N347" s="20">
        <v>23614</v>
      </c>
      <c r="O347" s="21">
        <v>21</v>
      </c>
      <c r="P347" s="22">
        <f t="shared" si="41"/>
        <v>4.2128820567044682</v>
      </c>
      <c r="Q347" s="23">
        <f t="shared" si="42"/>
        <v>0</v>
      </c>
      <c r="R347" s="23">
        <f t="shared" si="43"/>
        <v>0</v>
      </c>
      <c r="S347" s="23">
        <f t="shared" si="44"/>
        <v>0</v>
      </c>
      <c r="T347" s="23">
        <f t="shared" si="45"/>
        <v>10000</v>
      </c>
      <c r="U347" s="24">
        <f t="shared" si="46"/>
        <v>10000</v>
      </c>
      <c r="V347" s="25">
        <f t="shared" si="47"/>
        <v>42128.820567044684</v>
      </c>
      <c r="W347" s="25">
        <f t="shared" si="48"/>
        <v>0</v>
      </c>
    </row>
    <row r="348" spans="1:23">
      <c r="A348" s="539" t="s">
        <v>67</v>
      </c>
      <c r="B348" s="539" t="s">
        <v>1659</v>
      </c>
      <c r="C348" s="1" t="s">
        <v>1660</v>
      </c>
      <c r="D348" s="449">
        <v>261600</v>
      </c>
      <c r="E348">
        <v>0</v>
      </c>
      <c r="F348">
        <v>0</v>
      </c>
      <c r="G348">
        <v>0</v>
      </c>
      <c r="H348">
        <v>192</v>
      </c>
      <c r="I348">
        <v>0</v>
      </c>
      <c r="J348">
        <v>0</v>
      </c>
      <c r="K348">
        <v>0</v>
      </c>
      <c r="L348" s="449">
        <v>261792</v>
      </c>
      <c r="N348" s="20">
        <v>23614</v>
      </c>
      <c r="O348" s="21">
        <v>22</v>
      </c>
      <c r="P348" s="22">
        <f t="shared" si="41"/>
        <v>5.1226793529265615</v>
      </c>
      <c r="Q348" s="23">
        <f t="shared" si="42"/>
        <v>0</v>
      </c>
      <c r="R348" s="23">
        <f t="shared" si="43"/>
        <v>0</v>
      </c>
      <c r="S348" s="23">
        <f t="shared" si="44"/>
        <v>78080</v>
      </c>
      <c r="T348" s="23">
        <f t="shared" si="45"/>
        <v>180</v>
      </c>
      <c r="U348" s="24">
        <f t="shared" si="46"/>
        <v>78260</v>
      </c>
      <c r="V348" s="25">
        <f t="shared" si="47"/>
        <v>400900.88616003271</v>
      </c>
      <c r="W348" s="25">
        <f t="shared" si="48"/>
        <v>0</v>
      </c>
    </row>
    <row r="349" spans="1:23">
      <c r="A349" s="539" t="s">
        <v>67</v>
      </c>
      <c r="B349" s="539" t="s">
        <v>1661</v>
      </c>
      <c r="C349" s="1" t="s">
        <v>1662</v>
      </c>
      <c r="D349" s="449">
        <v>71568</v>
      </c>
      <c r="E349">
        <v>0</v>
      </c>
      <c r="F349">
        <v>0</v>
      </c>
      <c r="G349">
        <v>0</v>
      </c>
      <c r="H349">
        <v>0</v>
      </c>
      <c r="I349">
        <v>0</v>
      </c>
      <c r="J349">
        <v>0</v>
      </c>
      <c r="K349">
        <v>0</v>
      </c>
      <c r="L349" s="449">
        <v>71568</v>
      </c>
      <c r="N349" s="20">
        <v>23614</v>
      </c>
      <c r="O349" s="21">
        <v>23</v>
      </c>
      <c r="P349" s="22">
        <f t="shared" si="41"/>
        <v>4.5024770871355324</v>
      </c>
      <c r="Q349" s="23">
        <f t="shared" si="42"/>
        <v>78864</v>
      </c>
      <c r="R349" s="23">
        <f t="shared" si="43"/>
        <v>0</v>
      </c>
      <c r="S349" s="23">
        <f t="shared" si="44"/>
        <v>3312</v>
      </c>
      <c r="T349" s="23">
        <f t="shared" si="45"/>
        <v>0</v>
      </c>
      <c r="U349" s="24">
        <f t="shared" si="46"/>
        <v>82176</v>
      </c>
      <c r="V349" s="25">
        <f t="shared" si="47"/>
        <v>369995.55711244949</v>
      </c>
      <c r="W349" s="25">
        <f t="shared" si="48"/>
        <v>0</v>
      </c>
    </row>
    <row r="350" spans="1:23">
      <c r="A350" s="539" t="s">
        <v>67</v>
      </c>
      <c r="B350" s="539" t="s">
        <v>1663</v>
      </c>
      <c r="C350" s="1" t="s">
        <v>1664</v>
      </c>
      <c r="D350">
        <v>0</v>
      </c>
      <c r="E350">
        <v>0</v>
      </c>
      <c r="F350">
        <v>0</v>
      </c>
      <c r="G350">
        <v>0</v>
      </c>
      <c r="H350">
        <v>0</v>
      </c>
      <c r="I350">
        <v>0</v>
      </c>
      <c r="J350">
        <v>0</v>
      </c>
      <c r="K350">
        <v>0</v>
      </c>
      <c r="L350">
        <v>0</v>
      </c>
      <c r="N350" s="20">
        <v>23614</v>
      </c>
      <c r="O350" s="21">
        <v>24</v>
      </c>
      <c r="P350" s="22">
        <f t="shared" ref="P350:P413" si="49">P323</f>
        <v>3.6391469413856306</v>
      </c>
      <c r="Q350" s="23">
        <f t="shared" si="42"/>
        <v>82432</v>
      </c>
      <c r="R350" s="23">
        <f t="shared" si="43"/>
        <v>0</v>
      </c>
      <c r="S350" s="23">
        <f t="shared" si="44"/>
        <v>61344</v>
      </c>
      <c r="T350" s="23">
        <f t="shared" si="45"/>
        <v>119649</v>
      </c>
      <c r="U350" s="24">
        <f t="shared" si="46"/>
        <v>263425</v>
      </c>
      <c r="V350" s="25">
        <f t="shared" si="47"/>
        <v>958642.28303450975</v>
      </c>
      <c r="W350" s="25">
        <f t="shared" si="48"/>
        <v>0</v>
      </c>
    </row>
    <row r="351" spans="1:23">
      <c r="A351" s="539" t="s">
        <v>67</v>
      </c>
      <c r="B351" s="539" t="s">
        <v>1665</v>
      </c>
      <c r="C351" s="1" t="s">
        <v>1666</v>
      </c>
      <c r="D351" s="449">
        <v>596288</v>
      </c>
      <c r="E351" s="449">
        <v>233296</v>
      </c>
      <c r="F351" s="449">
        <v>10128</v>
      </c>
      <c r="G351" s="449">
        <v>23120</v>
      </c>
      <c r="H351" s="449">
        <v>156932</v>
      </c>
      <c r="I351" s="449">
        <v>175904</v>
      </c>
      <c r="J351" s="449">
        <v>153990</v>
      </c>
      <c r="K351" s="449">
        <v>17723</v>
      </c>
      <c r="L351" s="449">
        <v>1367381</v>
      </c>
      <c r="N351" s="20">
        <v>23614</v>
      </c>
      <c r="O351" s="21">
        <v>25</v>
      </c>
      <c r="P351" s="22">
        <f t="shared" si="49"/>
        <v>3.0656727831116628</v>
      </c>
      <c r="Q351" s="23">
        <f t="shared" si="42"/>
        <v>2851216</v>
      </c>
      <c r="R351" s="23">
        <f t="shared" si="43"/>
        <v>0</v>
      </c>
      <c r="S351" s="23">
        <f t="shared" si="44"/>
        <v>9744</v>
      </c>
      <c r="T351" s="23">
        <f t="shared" si="45"/>
        <v>100</v>
      </c>
      <c r="U351" s="24">
        <f t="shared" si="46"/>
        <v>2861060</v>
      </c>
      <c r="V351" s="25">
        <f t="shared" si="47"/>
        <v>8771073.7728494536</v>
      </c>
      <c r="W351" s="25">
        <f t="shared" si="48"/>
        <v>0</v>
      </c>
    </row>
    <row r="352" spans="1:23">
      <c r="A352" s="503"/>
      <c r="B352" s="503"/>
      <c r="N352" s="20">
        <v>23614</v>
      </c>
      <c r="O352" s="21">
        <v>26</v>
      </c>
      <c r="P352" s="22">
        <f t="shared" si="49"/>
        <v>3.9327220283406481</v>
      </c>
      <c r="Q352" s="23">
        <f t="shared" si="42"/>
        <v>663840</v>
      </c>
      <c r="R352" s="23">
        <f t="shared" si="43"/>
        <v>0</v>
      </c>
      <c r="S352" s="23">
        <f t="shared" si="44"/>
        <v>258864</v>
      </c>
      <c r="T352" s="23">
        <f t="shared" si="45"/>
        <v>3496</v>
      </c>
      <c r="U352" s="24">
        <f t="shared" si="46"/>
        <v>926200</v>
      </c>
      <c r="V352" s="25">
        <f t="shared" si="47"/>
        <v>3642487.1426491081</v>
      </c>
      <c r="W352" s="25">
        <f t="shared" si="48"/>
        <v>0</v>
      </c>
    </row>
    <row r="353" spans="1:23">
      <c r="A353" s="503"/>
      <c r="B353" s="503"/>
      <c r="N353" s="20">
        <v>23614</v>
      </c>
      <c r="O353" s="21">
        <v>27</v>
      </c>
      <c r="P353" s="22">
        <f t="shared" si="49"/>
        <v>3.6262261406191016</v>
      </c>
      <c r="Q353" s="23">
        <f t="shared" si="42"/>
        <v>0</v>
      </c>
      <c r="R353" s="23">
        <f t="shared" si="43"/>
        <v>0</v>
      </c>
      <c r="S353" s="23">
        <f t="shared" si="44"/>
        <v>0</v>
      </c>
      <c r="T353" s="23">
        <f t="shared" si="45"/>
        <v>0</v>
      </c>
      <c r="U353" s="24">
        <f t="shared" si="46"/>
        <v>0</v>
      </c>
      <c r="V353" s="25">
        <f t="shared" si="47"/>
        <v>0</v>
      </c>
      <c r="W353" s="25">
        <f t="shared" si="48"/>
        <v>0</v>
      </c>
    </row>
    <row r="354" spans="1:23">
      <c r="A354" s="539" t="s">
        <v>1686</v>
      </c>
      <c r="B354" s="503"/>
      <c r="N354" s="20">
        <v>9331</v>
      </c>
      <c r="O354" s="21">
        <v>1</v>
      </c>
      <c r="P354" s="22">
        <f t="shared" si="49"/>
        <v>3.6541532066081914</v>
      </c>
      <c r="Q354" s="23">
        <f t="shared" si="42"/>
        <v>282496</v>
      </c>
      <c r="R354" s="23">
        <f t="shared" si="43"/>
        <v>0</v>
      </c>
      <c r="S354" s="23">
        <f t="shared" si="44"/>
        <v>0</v>
      </c>
      <c r="T354" s="23">
        <f t="shared" si="45"/>
        <v>5080</v>
      </c>
      <c r="U354" s="24">
        <f t="shared" si="46"/>
        <v>287576</v>
      </c>
      <c r="V354" s="25">
        <f t="shared" si="47"/>
        <v>1050846.7625435572</v>
      </c>
      <c r="W354" s="25">
        <f t="shared" si="48"/>
        <v>0</v>
      </c>
    </row>
    <row r="355" spans="1:23">
      <c r="A355" s="539" t="s">
        <v>1596</v>
      </c>
      <c r="B355" s="539" t="s">
        <v>173</v>
      </c>
      <c r="C355" s="1" t="s">
        <v>1668</v>
      </c>
      <c r="D355" t="s">
        <v>1669</v>
      </c>
      <c r="E355" t="s">
        <v>1670</v>
      </c>
      <c r="F355" t="s">
        <v>1671</v>
      </c>
      <c r="G355" t="s">
        <v>1672</v>
      </c>
      <c r="H355" t="s">
        <v>1673</v>
      </c>
      <c r="I355" t="s">
        <v>1674</v>
      </c>
      <c r="J355" t="s">
        <v>1675</v>
      </c>
      <c r="K355" t="s">
        <v>1676</v>
      </c>
      <c r="L355" t="s">
        <v>44</v>
      </c>
      <c r="N355" s="20">
        <v>9331</v>
      </c>
      <c r="O355" s="21">
        <v>2</v>
      </c>
      <c r="P355" s="22">
        <f t="shared" si="49"/>
        <v>3.8378796466654825</v>
      </c>
      <c r="Q355" s="23">
        <f t="shared" si="42"/>
        <v>12096</v>
      </c>
      <c r="R355" s="23">
        <f t="shared" si="43"/>
        <v>0</v>
      </c>
      <c r="S355" s="23">
        <f t="shared" si="44"/>
        <v>162144</v>
      </c>
      <c r="T355" s="23">
        <f t="shared" si="45"/>
        <v>59012</v>
      </c>
      <c r="U355" s="24">
        <f t="shared" si="46"/>
        <v>233252</v>
      </c>
      <c r="V355" s="25">
        <f t="shared" si="47"/>
        <v>895193.10334401717</v>
      </c>
      <c r="W355" s="25">
        <f t="shared" si="48"/>
        <v>0</v>
      </c>
    </row>
    <row r="356" spans="1:23">
      <c r="A356" s="539" t="s">
        <v>69</v>
      </c>
      <c r="B356" s="539" t="s">
        <v>1611</v>
      </c>
      <c r="C356" s="1" t="s">
        <v>1612</v>
      </c>
      <c r="D356" s="449">
        <v>3936</v>
      </c>
      <c r="E356">
        <v>0</v>
      </c>
      <c r="F356">
        <v>0</v>
      </c>
      <c r="G356">
        <v>0</v>
      </c>
      <c r="H356">
        <v>0</v>
      </c>
      <c r="I356">
        <v>0</v>
      </c>
      <c r="J356">
        <v>0</v>
      </c>
      <c r="K356">
        <v>0</v>
      </c>
      <c r="L356" s="449">
        <v>3936</v>
      </c>
      <c r="N356" s="20">
        <v>9331</v>
      </c>
      <c r="O356" s="21">
        <v>3</v>
      </c>
      <c r="P356" s="22">
        <f t="shared" si="49"/>
        <v>3.4083433041107498</v>
      </c>
      <c r="Q356" s="23">
        <f t="shared" si="42"/>
        <v>4457328</v>
      </c>
      <c r="R356" s="23">
        <f t="shared" si="43"/>
        <v>0</v>
      </c>
      <c r="S356" s="23">
        <f t="shared" si="44"/>
        <v>0</v>
      </c>
      <c r="T356" s="23">
        <f t="shared" si="45"/>
        <v>416</v>
      </c>
      <c r="U356" s="24">
        <f t="shared" si="46"/>
        <v>4457744</v>
      </c>
      <c r="V356" s="25">
        <f t="shared" si="47"/>
        <v>15193521.913839871</v>
      </c>
      <c r="W356" s="25">
        <f t="shared" si="48"/>
        <v>0</v>
      </c>
    </row>
    <row r="357" spans="1:23">
      <c r="A357" s="539" t="s">
        <v>69</v>
      </c>
      <c r="B357" s="539" t="s">
        <v>1613</v>
      </c>
      <c r="C357" s="1" t="s">
        <v>1614</v>
      </c>
      <c r="D357">
        <v>0</v>
      </c>
      <c r="E357">
        <v>0</v>
      </c>
      <c r="F357">
        <v>0</v>
      </c>
      <c r="G357">
        <v>0</v>
      </c>
      <c r="H357" s="449">
        <v>39536</v>
      </c>
      <c r="I357">
        <v>0</v>
      </c>
      <c r="J357" s="449">
        <v>2240</v>
      </c>
      <c r="K357">
        <v>0</v>
      </c>
      <c r="L357" s="449">
        <v>41776</v>
      </c>
      <c r="N357" s="20">
        <v>9331</v>
      </c>
      <c r="O357" s="21">
        <v>4</v>
      </c>
      <c r="P357" s="22">
        <f t="shared" si="49"/>
        <v>3.1726845821455858</v>
      </c>
      <c r="Q357" s="23">
        <f t="shared" si="42"/>
        <v>913392</v>
      </c>
      <c r="R357" s="23">
        <f t="shared" si="43"/>
        <v>0</v>
      </c>
      <c r="S357" s="23">
        <f t="shared" si="44"/>
        <v>1325392</v>
      </c>
      <c r="T357" s="23">
        <f t="shared" si="45"/>
        <v>54058</v>
      </c>
      <c r="U357" s="24">
        <f t="shared" si="46"/>
        <v>2292842</v>
      </c>
      <c r="V357" s="25">
        <f t="shared" si="47"/>
        <v>7274464.4626958491</v>
      </c>
      <c r="W357" s="25">
        <f t="shared" si="48"/>
        <v>0</v>
      </c>
    </row>
    <row r="358" spans="1:23">
      <c r="A358" s="539" t="s">
        <v>69</v>
      </c>
      <c r="B358" s="539" t="s">
        <v>1615</v>
      </c>
      <c r="C358" s="1" t="s">
        <v>1616</v>
      </c>
      <c r="D358">
        <v>0</v>
      </c>
      <c r="E358" s="449">
        <v>260544</v>
      </c>
      <c r="F358">
        <v>0</v>
      </c>
      <c r="G358">
        <v>0</v>
      </c>
      <c r="H358" s="449">
        <v>68672</v>
      </c>
      <c r="I358">
        <v>0</v>
      </c>
      <c r="J358">
        <v>960</v>
      </c>
      <c r="K358">
        <v>0</v>
      </c>
      <c r="L358" s="449">
        <v>330176</v>
      </c>
      <c r="N358" s="20">
        <v>9331</v>
      </c>
      <c r="O358" s="21">
        <v>5</v>
      </c>
      <c r="P358" s="22">
        <f t="shared" si="49"/>
        <v>8.4268382369809416</v>
      </c>
      <c r="Q358" s="23">
        <f t="shared" si="42"/>
        <v>0</v>
      </c>
      <c r="R358" s="23">
        <f t="shared" si="43"/>
        <v>0</v>
      </c>
      <c r="S358" s="23">
        <f t="shared" si="44"/>
        <v>0</v>
      </c>
      <c r="T358" s="23">
        <f t="shared" si="45"/>
        <v>0</v>
      </c>
      <c r="U358" s="24">
        <f t="shared" si="46"/>
        <v>0</v>
      </c>
      <c r="V358" s="25">
        <f t="shared" si="47"/>
        <v>0</v>
      </c>
      <c r="W358" s="25">
        <f t="shared" si="48"/>
        <v>0</v>
      </c>
    </row>
    <row r="359" spans="1:23">
      <c r="A359" s="539" t="s">
        <v>69</v>
      </c>
      <c r="B359" s="539" t="s">
        <v>1617</v>
      </c>
      <c r="C359" s="1" t="s">
        <v>1618</v>
      </c>
      <c r="D359" s="449">
        <v>32512</v>
      </c>
      <c r="E359" s="449">
        <v>19776</v>
      </c>
      <c r="F359">
        <v>0</v>
      </c>
      <c r="G359">
        <v>0</v>
      </c>
      <c r="H359" s="449">
        <v>14784</v>
      </c>
      <c r="I359" s="449">
        <v>19632</v>
      </c>
      <c r="J359">
        <v>240</v>
      </c>
      <c r="K359">
        <v>0</v>
      </c>
      <c r="L359" s="449">
        <v>86944</v>
      </c>
      <c r="N359" s="20">
        <v>9331</v>
      </c>
      <c r="O359" s="21">
        <v>6</v>
      </c>
      <c r="P359" s="22">
        <f t="shared" si="49"/>
        <v>3.0058195780826638</v>
      </c>
      <c r="Q359" s="23">
        <f t="shared" si="42"/>
        <v>658224</v>
      </c>
      <c r="R359" s="23">
        <f t="shared" si="43"/>
        <v>0</v>
      </c>
      <c r="S359" s="23">
        <f t="shared" si="44"/>
        <v>279648</v>
      </c>
      <c r="T359" s="23">
        <f t="shared" si="45"/>
        <v>210573</v>
      </c>
      <c r="U359" s="24">
        <f t="shared" si="46"/>
        <v>1148445</v>
      </c>
      <c r="V359" s="25">
        <f t="shared" si="47"/>
        <v>3452018.4653511448</v>
      </c>
      <c r="W359" s="25">
        <f t="shared" si="48"/>
        <v>0</v>
      </c>
    </row>
    <row r="360" spans="1:23">
      <c r="A360" s="539" t="s">
        <v>69</v>
      </c>
      <c r="B360" s="539" t="s">
        <v>1619</v>
      </c>
      <c r="C360" s="1" t="s">
        <v>1620</v>
      </c>
      <c r="D360">
        <v>0</v>
      </c>
      <c r="E360">
        <v>0</v>
      </c>
      <c r="F360">
        <v>0</v>
      </c>
      <c r="G360">
        <v>0</v>
      </c>
      <c r="H360">
        <v>0</v>
      </c>
      <c r="I360">
        <v>0</v>
      </c>
      <c r="J360">
        <v>0</v>
      </c>
      <c r="K360">
        <v>0</v>
      </c>
      <c r="L360">
        <v>0</v>
      </c>
      <c r="N360" s="20">
        <v>9331</v>
      </c>
      <c r="O360" s="21">
        <v>7</v>
      </c>
      <c r="P360" s="22">
        <f t="shared" si="49"/>
        <v>3.8714814806912399</v>
      </c>
      <c r="Q360" s="23">
        <f t="shared" si="42"/>
        <v>373664</v>
      </c>
      <c r="R360" s="23">
        <f t="shared" si="43"/>
        <v>0</v>
      </c>
      <c r="S360" s="23">
        <f t="shared" si="44"/>
        <v>855520</v>
      </c>
      <c r="T360" s="23">
        <f t="shared" si="45"/>
        <v>70507</v>
      </c>
      <c r="U360" s="24">
        <f t="shared" si="46"/>
        <v>1299691</v>
      </c>
      <c r="V360" s="25">
        <f t="shared" si="47"/>
        <v>5031729.6371210786</v>
      </c>
      <c r="W360" s="25">
        <f t="shared" si="48"/>
        <v>0</v>
      </c>
    </row>
    <row r="361" spans="1:23">
      <c r="A361" s="539" t="s">
        <v>69</v>
      </c>
      <c r="B361" s="539" t="s">
        <v>1621</v>
      </c>
      <c r="C361" s="1" t="s">
        <v>1622</v>
      </c>
      <c r="D361" s="449">
        <v>57312</v>
      </c>
      <c r="E361">
        <v>0</v>
      </c>
      <c r="F361">
        <v>0</v>
      </c>
      <c r="G361">
        <v>0</v>
      </c>
      <c r="H361" s="449">
        <v>4896</v>
      </c>
      <c r="I361">
        <v>0</v>
      </c>
      <c r="J361">
        <v>0</v>
      </c>
      <c r="K361">
        <v>0</v>
      </c>
      <c r="L361" s="449">
        <v>62208</v>
      </c>
      <c r="N361" s="20">
        <v>9331</v>
      </c>
      <c r="O361" s="21">
        <v>8</v>
      </c>
      <c r="P361" s="22">
        <f t="shared" si="49"/>
        <v>4.4579339449391542</v>
      </c>
      <c r="Q361" s="23">
        <f t="shared" si="42"/>
        <v>0</v>
      </c>
      <c r="R361" s="23">
        <f t="shared" si="43"/>
        <v>0</v>
      </c>
      <c r="S361" s="23">
        <f t="shared" si="44"/>
        <v>144128</v>
      </c>
      <c r="T361" s="23">
        <f t="shared" si="45"/>
        <v>144292</v>
      </c>
      <c r="U361" s="24">
        <f t="shared" si="46"/>
        <v>288420</v>
      </c>
      <c r="V361" s="25">
        <f t="shared" si="47"/>
        <v>1285757.3083993508</v>
      </c>
      <c r="W361" s="25">
        <f t="shared" si="48"/>
        <v>0</v>
      </c>
    </row>
    <row r="362" spans="1:23">
      <c r="A362" s="539" t="s">
        <v>69</v>
      </c>
      <c r="B362" s="539" t="s">
        <v>1623</v>
      </c>
      <c r="C362" s="1" t="s">
        <v>1624</v>
      </c>
      <c r="D362">
        <v>0</v>
      </c>
      <c r="E362" s="449">
        <v>24096</v>
      </c>
      <c r="F362">
        <v>0</v>
      </c>
      <c r="G362">
        <v>0</v>
      </c>
      <c r="H362">
        <v>0</v>
      </c>
      <c r="I362" s="449">
        <v>21824</v>
      </c>
      <c r="J362">
        <v>0</v>
      </c>
      <c r="K362">
        <v>0</v>
      </c>
      <c r="L362" s="449">
        <v>45920</v>
      </c>
      <c r="N362" s="20">
        <v>9331</v>
      </c>
      <c r="O362" s="21">
        <v>9</v>
      </c>
      <c r="P362" s="22">
        <f t="shared" si="49"/>
        <v>3.9211029892346732</v>
      </c>
      <c r="Q362" s="23">
        <f t="shared" si="42"/>
        <v>327168</v>
      </c>
      <c r="R362" s="23">
        <f t="shared" si="43"/>
        <v>0</v>
      </c>
      <c r="S362" s="23">
        <f t="shared" si="44"/>
        <v>577520</v>
      </c>
      <c r="T362" s="23">
        <f t="shared" si="45"/>
        <v>37076</v>
      </c>
      <c r="U362" s="24">
        <f t="shared" si="46"/>
        <v>941764</v>
      </c>
      <c r="V362" s="25">
        <f t="shared" si="47"/>
        <v>3692753.6355536026</v>
      </c>
      <c r="W362" s="25">
        <f t="shared" si="48"/>
        <v>0</v>
      </c>
    </row>
    <row r="363" spans="1:23">
      <c r="A363" s="539" t="s">
        <v>69</v>
      </c>
      <c r="B363" s="539" t="s">
        <v>1625</v>
      </c>
      <c r="C363" s="1" t="s">
        <v>1626</v>
      </c>
      <c r="D363">
        <v>0</v>
      </c>
      <c r="E363">
        <v>0</v>
      </c>
      <c r="F363">
        <v>0</v>
      </c>
      <c r="G363">
        <v>0</v>
      </c>
      <c r="H363">
        <v>0</v>
      </c>
      <c r="I363">
        <v>0</v>
      </c>
      <c r="J363" s="449">
        <v>6320</v>
      </c>
      <c r="K363">
        <v>0</v>
      </c>
      <c r="L363" s="449">
        <v>6320</v>
      </c>
      <c r="N363" s="20">
        <v>9331</v>
      </c>
      <c r="O363" s="21">
        <v>10</v>
      </c>
      <c r="P363" s="22">
        <f t="shared" si="49"/>
        <v>5.1680731319109743</v>
      </c>
      <c r="Q363" s="23">
        <f t="shared" si="42"/>
        <v>95312</v>
      </c>
      <c r="R363" s="23">
        <f t="shared" si="43"/>
        <v>0</v>
      </c>
      <c r="S363" s="23">
        <f t="shared" si="44"/>
        <v>3584</v>
      </c>
      <c r="T363" s="23">
        <f t="shared" si="45"/>
        <v>0</v>
      </c>
      <c r="U363" s="24">
        <f t="shared" si="46"/>
        <v>98896</v>
      </c>
      <c r="V363" s="25">
        <f t="shared" si="47"/>
        <v>511101.76045346772</v>
      </c>
      <c r="W363" s="25">
        <f t="shared" si="48"/>
        <v>0</v>
      </c>
    </row>
    <row r="364" spans="1:23">
      <c r="A364" s="539" t="s">
        <v>69</v>
      </c>
      <c r="B364" s="539" t="s">
        <v>1627</v>
      </c>
      <c r="C364" s="1" t="s">
        <v>1628</v>
      </c>
      <c r="D364" s="449">
        <v>11808</v>
      </c>
      <c r="E364" s="449">
        <v>10608</v>
      </c>
      <c r="F364">
        <v>0</v>
      </c>
      <c r="G364">
        <v>0</v>
      </c>
      <c r="H364" s="449">
        <v>125984</v>
      </c>
      <c r="I364">
        <v>0</v>
      </c>
      <c r="J364">
        <v>0</v>
      </c>
      <c r="K364">
        <v>0</v>
      </c>
      <c r="L364" s="449">
        <v>148400</v>
      </c>
      <c r="N364" s="20">
        <v>9331</v>
      </c>
      <c r="O364" s="21">
        <v>11</v>
      </c>
      <c r="P364" s="22">
        <f t="shared" si="49"/>
        <v>4.0960903250696923</v>
      </c>
      <c r="Q364" s="23">
        <f t="shared" si="42"/>
        <v>25008</v>
      </c>
      <c r="R364" s="23">
        <f t="shared" si="43"/>
        <v>0</v>
      </c>
      <c r="S364" s="23">
        <f t="shared" si="44"/>
        <v>555776</v>
      </c>
      <c r="T364" s="23">
        <f t="shared" si="45"/>
        <v>158817</v>
      </c>
      <c r="U364" s="24">
        <f t="shared" si="46"/>
        <v>739601</v>
      </c>
      <c r="V364" s="25">
        <f t="shared" si="47"/>
        <v>3029472.5005118693</v>
      </c>
      <c r="W364" s="25">
        <f t="shared" si="48"/>
        <v>0</v>
      </c>
    </row>
    <row r="365" spans="1:23">
      <c r="A365" s="539" t="s">
        <v>69</v>
      </c>
      <c r="B365" s="539" t="s">
        <v>1629</v>
      </c>
      <c r="C365" s="1" t="s">
        <v>1630</v>
      </c>
      <c r="D365">
        <v>0</v>
      </c>
      <c r="E365" s="449">
        <v>2112</v>
      </c>
      <c r="F365">
        <v>0</v>
      </c>
      <c r="G365">
        <v>0</v>
      </c>
      <c r="H365">
        <v>0</v>
      </c>
      <c r="I365">
        <v>0</v>
      </c>
      <c r="J365">
        <v>0</v>
      </c>
      <c r="K365">
        <v>0</v>
      </c>
      <c r="L365" s="449">
        <v>2112</v>
      </c>
      <c r="N365" s="20">
        <v>9331</v>
      </c>
      <c r="O365" s="21">
        <v>12</v>
      </c>
      <c r="P365" s="22">
        <f t="shared" si="49"/>
        <v>3.6748359098204313</v>
      </c>
      <c r="Q365" s="23">
        <f t="shared" si="42"/>
        <v>2460720</v>
      </c>
      <c r="R365" s="23">
        <f t="shared" si="43"/>
        <v>597944</v>
      </c>
      <c r="S365" s="23">
        <f t="shared" si="44"/>
        <v>5136</v>
      </c>
      <c r="T365" s="23">
        <f t="shared" si="45"/>
        <v>0</v>
      </c>
      <c r="U365" s="24">
        <f t="shared" si="46"/>
        <v>3063800</v>
      </c>
      <c r="V365" s="25">
        <f t="shared" si="47"/>
        <v>11258962.260507837</v>
      </c>
      <c r="W365" s="25">
        <f t="shared" si="48"/>
        <v>2417080.6915878346</v>
      </c>
    </row>
    <row r="366" spans="1:23">
      <c r="A366" s="539" t="s">
        <v>69</v>
      </c>
      <c r="B366" s="539" t="s">
        <v>1631</v>
      </c>
      <c r="C366" s="1" t="s">
        <v>1632</v>
      </c>
      <c r="D366">
        <v>0</v>
      </c>
      <c r="E366" s="449">
        <v>1728</v>
      </c>
      <c r="F366">
        <v>0</v>
      </c>
      <c r="G366">
        <v>0</v>
      </c>
      <c r="H366">
        <v>0</v>
      </c>
      <c r="I366" s="449">
        <v>9216</v>
      </c>
      <c r="J366">
        <v>0</v>
      </c>
      <c r="K366" s="449">
        <v>19890</v>
      </c>
      <c r="L366" s="449">
        <v>30834</v>
      </c>
      <c r="N366" s="20">
        <v>9331</v>
      </c>
      <c r="O366" s="21">
        <v>13</v>
      </c>
      <c r="P366" s="22">
        <f t="shared" si="49"/>
        <v>3.3330151458819097</v>
      </c>
      <c r="Q366" s="23">
        <f t="shared" si="42"/>
        <v>762016</v>
      </c>
      <c r="R366" s="23">
        <f t="shared" si="43"/>
        <v>0</v>
      </c>
      <c r="S366" s="23">
        <f t="shared" si="44"/>
        <v>0</v>
      </c>
      <c r="T366" s="23">
        <f t="shared" si="45"/>
        <v>0</v>
      </c>
      <c r="U366" s="24">
        <f t="shared" si="46"/>
        <v>762016</v>
      </c>
      <c r="V366" s="25">
        <f t="shared" si="47"/>
        <v>2539810.8694043495</v>
      </c>
      <c r="W366" s="25">
        <f t="shared" si="48"/>
        <v>0</v>
      </c>
    </row>
    <row r="367" spans="1:23">
      <c r="A367" s="539" t="s">
        <v>69</v>
      </c>
      <c r="B367" s="539" t="s">
        <v>1633</v>
      </c>
      <c r="C367" s="1" t="s">
        <v>1634</v>
      </c>
      <c r="D367" s="449">
        <v>213024</v>
      </c>
      <c r="E367">
        <v>0</v>
      </c>
      <c r="F367" s="449">
        <v>17904</v>
      </c>
      <c r="G367">
        <v>0</v>
      </c>
      <c r="H367">
        <v>0</v>
      </c>
      <c r="I367">
        <v>0</v>
      </c>
      <c r="J367">
        <v>0</v>
      </c>
      <c r="K367">
        <v>0</v>
      </c>
      <c r="L367" s="449">
        <v>230928</v>
      </c>
      <c r="N367" s="20">
        <v>9331</v>
      </c>
      <c r="O367" s="21">
        <v>14</v>
      </c>
      <c r="P367" s="22">
        <f t="shared" si="49"/>
        <v>5.2111367875249366</v>
      </c>
      <c r="Q367" s="23">
        <f t="shared" si="42"/>
        <v>0</v>
      </c>
      <c r="R367" s="23">
        <f t="shared" si="43"/>
        <v>0</v>
      </c>
      <c r="S367" s="23">
        <f t="shared" si="44"/>
        <v>512400</v>
      </c>
      <c r="T367" s="23">
        <f t="shared" si="45"/>
        <v>54297</v>
      </c>
      <c r="U367" s="24">
        <f t="shared" si="46"/>
        <v>566697</v>
      </c>
      <c r="V367" s="25">
        <f t="shared" si="47"/>
        <v>2953135.584080019</v>
      </c>
      <c r="W367" s="25">
        <f t="shared" si="48"/>
        <v>0</v>
      </c>
    </row>
    <row r="368" spans="1:23">
      <c r="A368" s="539" t="s">
        <v>69</v>
      </c>
      <c r="B368" s="539" t="s">
        <v>1635</v>
      </c>
      <c r="C368" s="1" t="s">
        <v>1636</v>
      </c>
      <c r="D368" s="449">
        <v>14880</v>
      </c>
      <c r="E368">
        <v>0</v>
      </c>
      <c r="F368">
        <v>0</v>
      </c>
      <c r="G368">
        <v>0</v>
      </c>
      <c r="H368">
        <v>0</v>
      </c>
      <c r="I368">
        <v>0</v>
      </c>
      <c r="J368">
        <v>0</v>
      </c>
      <c r="K368">
        <v>0</v>
      </c>
      <c r="L368" s="449">
        <v>14880</v>
      </c>
      <c r="N368" s="20">
        <v>9331</v>
      </c>
      <c r="O368" s="21">
        <v>15</v>
      </c>
      <c r="P368" s="22">
        <f t="shared" si="49"/>
        <v>7.5192831089887324</v>
      </c>
      <c r="Q368" s="23">
        <f t="shared" si="42"/>
        <v>0</v>
      </c>
      <c r="R368" s="23">
        <f t="shared" si="43"/>
        <v>0</v>
      </c>
      <c r="S368" s="23">
        <f t="shared" si="44"/>
        <v>30576</v>
      </c>
      <c r="T368" s="23">
        <f t="shared" si="45"/>
        <v>690</v>
      </c>
      <c r="U368" s="24">
        <f t="shared" si="46"/>
        <v>31266</v>
      </c>
      <c r="V368" s="25">
        <f t="shared" si="47"/>
        <v>235097.90568564172</v>
      </c>
      <c r="W368" s="25">
        <f t="shared" si="48"/>
        <v>0</v>
      </c>
    </row>
    <row r="369" spans="1:23">
      <c r="A369" s="539" t="s">
        <v>69</v>
      </c>
      <c r="B369" s="539" t="s">
        <v>1637</v>
      </c>
      <c r="C369" s="1" t="s">
        <v>1638</v>
      </c>
      <c r="D369">
        <v>0</v>
      </c>
      <c r="E369" s="449">
        <v>15760</v>
      </c>
      <c r="F369">
        <v>0</v>
      </c>
      <c r="G369">
        <v>0</v>
      </c>
      <c r="H369">
        <v>0</v>
      </c>
      <c r="I369" s="449">
        <v>105856</v>
      </c>
      <c r="J369">
        <v>0</v>
      </c>
      <c r="K369" s="449">
        <v>3808</v>
      </c>
      <c r="L369" s="449">
        <v>125424</v>
      </c>
      <c r="N369" s="20">
        <v>9331</v>
      </c>
      <c r="O369" s="21">
        <v>16</v>
      </c>
      <c r="P369" s="22">
        <f t="shared" si="49"/>
        <v>4.5338911157933826</v>
      </c>
      <c r="Q369" s="23">
        <f t="shared" si="42"/>
        <v>132528</v>
      </c>
      <c r="R369" s="23">
        <f t="shared" si="43"/>
        <v>0</v>
      </c>
      <c r="S369" s="23">
        <f t="shared" si="44"/>
        <v>1549504</v>
      </c>
      <c r="T369" s="23">
        <f t="shared" si="45"/>
        <v>126307</v>
      </c>
      <c r="U369" s="24">
        <f t="shared" si="46"/>
        <v>1808339</v>
      </c>
      <c r="V369" s="25">
        <f t="shared" si="47"/>
        <v>8198812.1264426894</v>
      </c>
      <c r="W369" s="25">
        <f t="shared" si="48"/>
        <v>0</v>
      </c>
    </row>
    <row r="370" spans="1:23">
      <c r="A370" s="539" t="s">
        <v>69</v>
      </c>
      <c r="B370" s="539" t="s">
        <v>1639</v>
      </c>
      <c r="C370" s="1" t="s">
        <v>1640</v>
      </c>
      <c r="D370">
        <v>0</v>
      </c>
      <c r="E370">
        <v>0</v>
      </c>
      <c r="F370">
        <v>0</v>
      </c>
      <c r="G370">
        <v>0</v>
      </c>
      <c r="H370">
        <v>0</v>
      </c>
      <c r="I370" s="449">
        <v>9600</v>
      </c>
      <c r="J370">
        <v>0</v>
      </c>
      <c r="K370">
        <v>0</v>
      </c>
      <c r="L370" s="449">
        <v>9600</v>
      </c>
      <c r="N370" s="20">
        <v>9331</v>
      </c>
      <c r="O370" s="21">
        <v>17</v>
      </c>
      <c r="P370" s="22">
        <f t="shared" si="49"/>
        <v>6.0316486731873162</v>
      </c>
      <c r="Q370" s="23">
        <f t="shared" si="42"/>
        <v>0</v>
      </c>
      <c r="R370" s="23">
        <f t="shared" si="43"/>
        <v>0</v>
      </c>
      <c r="S370" s="23">
        <f t="shared" si="44"/>
        <v>20576</v>
      </c>
      <c r="T370" s="23">
        <f t="shared" si="45"/>
        <v>0</v>
      </c>
      <c r="U370" s="24">
        <f t="shared" si="46"/>
        <v>20576</v>
      </c>
      <c r="V370" s="25">
        <f t="shared" si="47"/>
        <v>124107.20309950222</v>
      </c>
      <c r="W370" s="25">
        <f t="shared" si="48"/>
        <v>0</v>
      </c>
    </row>
    <row r="371" spans="1:23">
      <c r="A371" s="539" t="s">
        <v>69</v>
      </c>
      <c r="B371" s="539" t="s">
        <v>1641</v>
      </c>
      <c r="C371" s="1" t="s">
        <v>1642</v>
      </c>
      <c r="D371">
        <v>0</v>
      </c>
      <c r="E371">
        <v>0</v>
      </c>
      <c r="F371">
        <v>0</v>
      </c>
      <c r="G371">
        <v>0</v>
      </c>
      <c r="H371">
        <v>0</v>
      </c>
      <c r="I371" s="449">
        <v>76336</v>
      </c>
      <c r="J371">
        <v>0</v>
      </c>
      <c r="K371" s="449">
        <v>7227</v>
      </c>
      <c r="L371" s="449">
        <v>83563</v>
      </c>
      <c r="N371" s="20">
        <v>9331</v>
      </c>
      <c r="O371" s="21">
        <v>18</v>
      </c>
      <c r="P371" s="22">
        <f t="shared" si="49"/>
        <v>4.9772911053490789</v>
      </c>
      <c r="Q371" s="23">
        <f t="shared" si="42"/>
        <v>0</v>
      </c>
      <c r="R371" s="23">
        <f t="shared" si="43"/>
        <v>0</v>
      </c>
      <c r="S371" s="23">
        <f t="shared" si="44"/>
        <v>28544</v>
      </c>
      <c r="T371" s="23">
        <f t="shared" si="45"/>
        <v>0</v>
      </c>
      <c r="U371" s="24">
        <f t="shared" si="46"/>
        <v>28544</v>
      </c>
      <c r="V371" s="25">
        <f t="shared" si="47"/>
        <v>142071.79731108411</v>
      </c>
      <c r="W371" s="25">
        <f t="shared" si="48"/>
        <v>0</v>
      </c>
    </row>
    <row r="372" spans="1:23">
      <c r="A372" s="539" t="s">
        <v>69</v>
      </c>
      <c r="B372" s="539" t="s">
        <v>1643</v>
      </c>
      <c r="C372" s="1" t="s">
        <v>1644</v>
      </c>
      <c r="D372">
        <v>0</v>
      </c>
      <c r="E372">
        <v>0</v>
      </c>
      <c r="F372">
        <v>0</v>
      </c>
      <c r="G372">
        <v>0</v>
      </c>
      <c r="H372">
        <v>0</v>
      </c>
      <c r="I372">
        <v>0</v>
      </c>
      <c r="J372">
        <v>0</v>
      </c>
      <c r="K372">
        <v>0</v>
      </c>
      <c r="L372">
        <v>0</v>
      </c>
      <c r="N372" s="20">
        <v>9331</v>
      </c>
      <c r="O372" s="21">
        <v>19</v>
      </c>
      <c r="P372" s="22">
        <f t="shared" si="49"/>
        <v>3.4255627120306693</v>
      </c>
      <c r="Q372" s="23">
        <f t="shared" si="42"/>
        <v>2123792</v>
      </c>
      <c r="R372" s="23">
        <f t="shared" si="43"/>
        <v>605200</v>
      </c>
      <c r="S372" s="23">
        <f t="shared" si="44"/>
        <v>0</v>
      </c>
      <c r="T372" s="23">
        <f t="shared" si="45"/>
        <v>10304</v>
      </c>
      <c r="U372" s="24">
        <f t="shared" si="46"/>
        <v>2739296</v>
      </c>
      <c r="V372" s="25">
        <f t="shared" si="47"/>
        <v>9383630.2348147649</v>
      </c>
      <c r="W372" s="25">
        <f t="shared" si="48"/>
        <v>2280465.6086530574</v>
      </c>
    </row>
    <row r="373" spans="1:23">
      <c r="A373" s="539" t="s">
        <v>69</v>
      </c>
      <c r="B373" s="539" t="s">
        <v>1645</v>
      </c>
      <c r="C373" s="1" t="s">
        <v>1646</v>
      </c>
      <c r="D373">
        <v>0</v>
      </c>
      <c r="E373">
        <v>0</v>
      </c>
      <c r="F373">
        <v>0</v>
      </c>
      <c r="G373">
        <v>0</v>
      </c>
      <c r="H373">
        <v>0</v>
      </c>
      <c r="I373" s="449">
        <v>29600</v>
      </c>
      <c r="J373">
        <v>0</v>
      </c>
      <c r="K373">
        <v>0</v>
      </c>
      <c r="L373" s="449">
        <v>29600</v>
      </c>
      <c r="N373" s="20">
        <v>9331</v>
      </c>
      <c r="O373" s="21">
        <v>20</v>
      </c>
      <c r="P373" s="22">
        <f t="shared" si="49"/>
        <v>4.0878123452263502</v>
      </c>
      <c r="Q373" s="23">
        <f t="shared" si="42"/>
        <v>0</v>
      </c>
      <c r="R373" s="23">
        <f t="shared" si="43"/>
        <v>0</v>
      </c>
      <c r="S373" s="23">
        <f t="shared" si="44"/>
        <v>470336</v>
      </c>
      <c r="T373" s="23">
        <f t="shared" si="45"/>
        <v>10040</v>
      </c>
      <c r="U373" s="24">
        <f t="shared" si="46"/>
        <v>480376</v>
      </c>
      <c r="V373" s="25">
        <f t="shared" si="47"/>
        <v>1963686.9431504533</v>
      </c>
      <c r="W373" s="25">
        <f t="shared" si="48"/>
        <v>0</v>
      </c>
    </row>
    <row r="374" spans="1:23">
      <c r="A374" s="539" t="s">
        <v>69</v>
      </c>
      <c r="B374" s="539" t="s">
        <v>1647</v>
      </c>
      <c r="C374" s="1" t="s">
        <v>1648</v>
      </c>
      <c r="D374">
        <v>0</v>
      </c>
      <c r="E374" s="449">
        <v>149424</v>
      </c>
      <c r="F374">
        <v>0</v>
      </c>
      <c r="G374" s="449">
        <v>53200</v>
      </c>
      <c r="H374">
        <v>0</v>
      </c>
      <c r="I374">
        <v>0</v>
      </c>
      <c r="J374">
        <v>0</v>
      </c>
      <c r="K374" s="449">
        <v>1392</v>
      </c>
      <c r="L374" s="449">
        <v>204016</v>
      </c>
      <c r="N374" s="20">
        <v>9331</v>
      </c>
      <c r="O374" s="21">
        <v>21</v>
      </c>
      <c r="P374" s="22">
        <f t="shared" si="49"/>
        <v>4.2128820567044682</v>
      </c>
      <c r="Q374" s="23">
        <f t="shared" si="42"/>
        <v>0</v>
      </c>
      <c r="R374" s="23">
        <f t="shared" si="43"/>
        <v>0</v>
      </c>
      <c r="S374" s="23">
        <f t="shared" si="44"/>
        <v>46512</v>
      </c>
      <c r="T374" s="23">
        <f t="shared" si="45"/>
        <v>44432</v>
      </c>
      <c r="U374" s="24">
        <f t="shared" si="46"/>
        <v>90944</v>
      </c>
      <c r="V374" s="25">
        <f t="shared" si="47"/>
        <v>383136.34576493117</v>
      </c>
      <c r="W374" s="25">
        <f t="shared" si="48"/>
        <v>0</v>
      </c>
    </row>
    <row r="375" spans="1:23">
      <c r="A375" s="539" t="s">
        <v>69</v>
      </c>
      <c r="B375" s="539" t="s">
        <v>1649</v>
      </c>
      <c r="C375" s="1" t="s">
        <v>1650</v>
      </c>
      <c r="D375">
        <v>0</v>
      </c>
      <c r="E375">
        <v>0</v>
      </c>
      <c r="F375">
        <v>0</v>
      </c>
      <c r="G375">
        <v>0</v>
      </c>
      <c r="H375">
        <v>0</v>
      </c>
      <c r="I375">
        <v>0</v>
      </c>
      <c r="J375">
        <v>0</v>
      </c>
      <c r="K375">
        <v>0</v>
      </c>
      <c r="L375">
        <v>0</v>
      </c>
      <c r="N375" s="20">
        <v>9331</v>
      </c>
      <c r="O375" s="21">
        <v>22</v>
      </c>
      <c r="P375" s="22">
        <f t="shared" si="49"/>
        <v>5.1226793529265615</v>
      </c>
      <c r="Q375" s="23">
        <f t="shared" si="42"/>
        <v>0</v>
      </c>
      <c r="R375" s="23">
        <f t="shared" si="43"/>
        <v>0</v>
      </c>
      <c r="S375" s="23">
        <f t="shared" si="44"/>
        <v>49408</v>
      </c>
      <c r="T375" s="23">
        <f t="shared" si="45"/>
        <v>7192</v>
      </c>
      <c r="U375" s="24">
        <f t="shared" si="46"/>
        <v>56600</v>
      </c>
      <c r="V375" s="25">
        <f t="shared" si="47"/>
        <v>289943.65137564339</v>
      </c>
      <c r="W375" s="25">
        <f t="shared" si="48"/>
        <v>0</v>
      </c>
    </row>
    <row r="376" spans="1:23">
      <c r="A376" s="539" t="s">
        <v>69</v>
      </c>
      <c r="B376" s="539" t="s">
        <v>1651</v>
      </c>
      <c r="C376" s="1" t="s">
        <v>1652</v>
      </c>
      <c r="D376">
        <v>0</v>
      </c>
      <c r="E376">
        <v>0</v>
      </c>
      <c r="F376">
        <v>0</v>
      </c>
      <c r="G376">
        <v>0</v>
      </c>
      <c r="H376">
        <v>0</v>
      </c>
      <c r="I376">
        <v>0</v>
      </c>
      <c r="J376">
        <v>0</v>
      </c>
      <c r="K376">
        <v>0</v>
      </c>
      <c r="L376">
        <v>0</v>
      </c>
      <c r="N376" s="20">
        <v>9331</v>
      </c>
      <c r="O376" s="21">
        <v>23</v>
      </c>
      <c r="P376" s="22">
        <f t="shared" si="49"/>
        <v>4.5024770871355324</v>
      </c>
      <c r="Q376" s="23">
        <f t="shared" si="42"/>
        <v>237760</v>
      </c>
      <c r="R376" s="23">
        <f t="shared" si="43"/>
        <v>0</v>
      </c>
      <c r="S376" s="23">
        <f t="shared" si="44"/>
        <v>0</v>
      </c>
      <c r="T376" s="23">
        <f t="shared" si="45"/>
        <v>0</v>
      </c>
      <c r="U376" s="24">
        <f t="shared" si="46"/>
        <v>237760</v>
      </c>
      <c r="V376" s="25">
        <f t="shared" si="47"/>
        <v>1070508.9522373441</v>
      </c>
      <c r="W376" s="25">
        <f t="shared" si="48"/>
        <v>0</v>
      </c>
    </row>
    <row r="377" spans="1:23">
      <c r="A377" s="539" t="s">
        <v>69</v>
      </c>
      <c r="B377" s="539" t="s">
        <v>1653</v>
      </c>
      <c r="C377" s="1" t="s">
        <v>1654</v>
      </c>
      <c r="D377">
        <v>0</v>
      </c>
      <c r="E377">
        <v>0</v>
      </c>
      <c r="F377">
        <v>0</v>
      </c>
      <c r="G377">
        <v>0</v>
      </c>
      <c r="H377" s="449">
        <v>1920</v>
      </c>
      <c r="I377">
        <v>0</v>
      </c>
      <c r="J377">
        <v>0</v>
      </c>
      <c r="K377">
        <v>0</v>
      </c>
      <c r="L377" s="449">
        <v>1920</v>
      </c>
      <c r="N377" s="20">
        <v>9331</v>
      </c>
      <c r="O377" s="21">
        <v>24</v>
      </c>
      <c r="P377" s="22">
        <f t="shared" si="49"/>
        <v>3.6391469413856306</v>
      </c>
      <c r="Q377" s="23">
        <f t="shared" si="42"/>
        <v>160912</v>
      </c>
      <c r="R377" s="23">
        <f t="shared" si="43"/>
        <v>0</v>
      </c>
      <c r="S377" s="23">
        <f t="shared" si="44"/>
        <v>131648</v>
      </c>
      <c r="T377" s="23">
        <f t="shared" si="45"/>
        <v>439700</v>
      </c>
      <c r="U377" s="24">
        <f t="shared" si="46"/>
        <v>732260</v>
      </c>
      <c r="V377" s="25">
        <f t="shared" si="47"/>
        <v>2664801.7392990417</v>
      </c>
      <c r="W377" s="25">
        <f t="shared" si="48"/>
        <v>0</v>
      </c>
    </row>
    <row r="378" spans="1:23">
      <c r="A378" s="539" t="s">
        <v>69</v>
      </c>
      <c r="B378" s="539" t="s">
        <v>1655</v>
      </c>
      <c r="C378" s="1" t="s">
        <v>1656</v>
      </c>
      <c r="D378" s="449">
        <v>28368</v>
      </c>
      <c r="E378">
        <v>0</v>
      </c>
      <c r="F378">
        <v>0</v>
      </c>
      <c r="G378">
        <v>0</v>
      </c>
      <c r="H378">
        <v>0</v>
      </c>
      <c r="I378">
        <v>0</v>
      </c>
      <c r="J378">
        <v>0</v>
      </c>
      <c r="K378">
        <v>0</v>
      </c>
      <c r="L378" s="449">
        <v>28368</v>
      </c>
      <c r="N378" s="20">
        <v>9331</v>
      </c>
      <c r="O378" s="21">
        <v>25</v>
      </c>
      <c r="P378" s="22">
        <f t="shared" si="49"/>
        <v>3.0656727831116628</v>
      </c>
      <c r="Q378" s="23">
        <f t="shared" si="42"/>
        <v>4643904</v>
      </c>
      <c r="R378" s="23">
        <f t="shared" si="43"/>
        <v>0</v>
      </c>
      <c r="S378" s="23">
        <f t="shared" si="44"/>
        <v>10592</v>
      </c>
      <c r="T378" s="23">
        <f t="shared" si="45"/>
        <v>0</v>
      </c>
      <c r="U378" s="24">
        <f t="shared" si="46"/>
        <v>4654496</v>
      </c>
      <c r="V378" s="25">
        <f t="shared" si="47"/>
        <v>14269161.706302103</v>
      </c>
      <c r="W378" s="25">
        <f t="shared" si="48"/>
        <v>0</v>
      </c>
    </row>
    <row r="379" spans="1:23">
      <c r="A379" s="539" t="s">
        <v>69</v>
      </c>
      <c r="B379" s="539" t="s">
        <v>1657</v>
      </c>
      <c r="C379" s="1" t="s">
        <v>1658</v>
      </c>
      <c r="D379" s="449">
        <v>11808</v>
      </c>
      <c r="E379">
        <v>0</v>
      </c>
      <c r="F379">
        <v>0</v>
      </c>
      <c r="G379">
        <v>0</v>
      </c>
      <c r="H379" s="449">
        <v>59808</v>
      </c>
      <c r="I379">
        <v>0</v>
      </c>
      <c r="J379" s="449">
        <v>16616</v>
      </c>
      <c r="K379">
        <v>0</v>
      </c>
      <c r="L379" s="449">
        <v>88232</v>
      </c>
      <c r="N379" s="20">
        <v>9331</v>
      </c>
      <c r="O379" s="21">
        <v>26</v>
      </c>
      <c r="P379" s="22">
        <f t="shared" si="49"/>
        <v>3.9327220283406481</v>
      </c>
      <c r="Q379" s="23">
        <f t="shared" si="42"/>
        <v>1328976</v>
      </c>
      <c r="R379" s="23">
        <f t="shared" si="43"/>
        <v>0</v>
      </c>
      <c r="S379" s="23">
        <f t="shared" si="44"/>
        <v>299536</v>
      </c>
      <c r="T379" s="23">
        <f t="shared" si="45"/>
        <v>408</v>
      </c>
      <c r="U379" s="24">
        <f t="shared" si="46"/>
        <v>1628920</v>
      </c>
      <c r="V379" s="25">
        <f t="shared" si="47"/>
        <v>6406089.5664046481</v>
      </c>
      <c r="W379" s="25">
        <f t="shared" si="48"/>
        <v>0</v>
      </c>
    </row>
    <row r="380" spans="1:23">
      <c r="A380" s="539" t="s">
        <v>69</v>
      </c>
      <c r="B380" s="539" t="s">
        <v>1659</v>
      </c>
      <c r="C380" s="1" t="s">
        <v>1660</v>
      </c>
      <c r="D380" s="449">
        <v>309456</v>
      </c>
      <c r="E380">
        <v>0</v>
      </c>
      <c r="F380">
        <v>0</v>
      </c>
      <c r="G380">
        <v>0</v>
      </c>
      <c r="H380">
        <v>0</v>
      </c>
      <c r="I380">
        <v>0</v>
      </c>
      <c r="J380">
        <v>0</v>
      </c>
      <c r="K380">
        <v>0</v>
      </c>
      <c r="L380" s="449">
        <v>309456</v>
      </c>
      <c r="N380" s="20">
        <v>9331</v>
      </c>
      <c r="O380" s="21">
        <v>27</v>
      </c>
      <c r="P380" s="22">
        <f t="shared" si="49"/>
        <v>3.6262261406191016</v>
      </c>
      <c r="Q380" s="23">
        <f t="shared" si="42"/>
        <v>0</v>
      </c>
      <c r="R380" s="23">
        <f t="shared" si="43"/>
        <v>0</v>
      </c>
      <c r="S380" s="23">
        <f t="shared" si="44"/>
        <v>0</v>
      </c>
      <c r="T380" s="23">
        <f t="shared" si="45"/>
        <v>0</v>
      </c>
      <c r="U380" s="24">
        <f t="shared" si="46"/>
        <v>0</v>
      </c>
      <c r="V380" s="25">
        <f t="shared" si="47"/>
        <v>0</v>
      </c>
      <c r="W380" s="25">
        <f t="shared" si="48"/>
        <v>0</v>
      </c>
    </row>
    <row r="381" spans="1:23">
      <c r="A381" s="539" t="s">
        <v>69</v>
      </c>
      <c r="B381" s="539" t="s">
        <v>1661</v>
      </c>
      <c r="C381" s="1" t="s">
        <v>1662</v>
      </c>
      <c r="D381" s="449">
        <v>88464</v>
      </c>
      <c r="E381">
        <v>0</v>
      </c>
      <c r="F381">
        <v>0</v>
      </c>
      <c r="G381">
        <v>0</v>
      </c>
      <c r="H381" s="449">
        <v>13152</v>
      </c>
      <c r="I381">
        <v>0</v>
      </c>
      <c r="J381">
        <v>0</v>
      </c>
      <c r="K381">
        <v>0</v>
      </c>
      <c r="L381" s="449">
        <v>101616</v>
      </c>
      <c r="N381" s="20">
        <v>3563</v>
      </c>
      <c r="O381" s="21">
        <v>1</v>
      </c>
      <c r="P381" s="22">
        <f t="shared" si="49"/>
        <v>3.6541532066081914</v>
      </c>
      <c r="Q381" s="23">
        <f t="shared" si="42"/>
        <v>0</v>
      </c>
      <c r="R381" s="23">
        <f t="shared" si="43"/>
        <v>0</v>
      </c>
      <c r="S381" s="23">
        <f t="shared" si="44"/>
        <v>0</v>
      </c>
      <c r="T381" s="23">
        <f t="shared" si="45"/>
        <v>1104</v>
      </c>
      <c r="U381" s="24">
        <f t="shared" si="46"/>
        <v>1104</v>
      </c>
      <c r="V381" s="25">
        <f t="shared" si="47"/>
        <v>4034.1851400954433</v>
      </c>
      <c r="W381" s="25">
        <f t="shared" si="48"/>
        <v>0</v>
      </c>
    </row>
    <row r="382" spans="1:23">
      <c r="A382" s="539" t="s">
        <v>69</v>
      </c>
      <c r="B382" s="539" t="s">
        <v>1663</v>
      </c>
      <c r="C382" s="1" t="s">
        <v>1664</v>
      </c>
      <c r="D382">
        <v>0</v>
      </c>
      <c r="E382">
        <v>0</v>
      </c>
      <c r="F382">
        <v>0</v>
      </c>
      <c r="G382">
        <v>0</v>
      </c>
      <c r="H382">
        <v>0</v>
      </c>
      <c r="I382">
        <v>0</v>
      </c>
      <c r="J382">
        <v>0</v>
      </c>
      <c r="K382">
        <v>0</v>
      </c>
      <c r="L382">
        <v>0</v>
      </c>
      <c r="N382" s="20">
        <v>3563</v>
      </c>
      <c r="O382" s="21">
        <v>2</v>
      </c>
      <c r="P382" s="22">
        <f t="shared" si="49"/>
        <v>3.8378796466654825</v>
      </c>
      <c r="Q382" s="23">
        <f t="shared" si="42"/>
        <v>21168</v>
      </c>
      <c r="R382" s="23">
        <f t="shared" si="43"/>
        <v>0</v>
      </c>
      <c r="S382" s="23">
        <f t="shared" si="44"/>
        <v>438112</v>
      </c>
      <c r="T382" s="23">
        <f t="shared" si="45"/>
        <v>45930</v>
      </c>
      <c r="U382" s="24">
        <f t="shared" si="46"/>
        <v>505210</v>
      </c>
      <c r="V382" s="25">
        <f t="shared" si="47"/>
        <v>1938935.1762918683</v>
      </c>
      <c r="W382" s="25">
        <f t="shared" si="48"/>
        <v>0</v>
      </c>
    </row>
    <row r="383" spans="1:23">
      <c r="A383" s="539" t="s">
        <v>69</v>
      </c>
      <c r="B383" s="539" t="s">
        <v>1665</v>
      </c>
      <c r="C383" s="1" t="s">
        <v>1666</v>
      </c>
      <c r="D383" s="449">
        <v>771568</v>
      </c>
      <c r="E383" s="449">
        <v>484048</v>
      </c>
      <c r="F383" s="449">
        <v>17904</v>
      </c>
      <c r="G383" s="449">
        <v>53200</v>
      </c>
      <c r="H383" s="449">
        <v>328752</v>
      </c>
      <c r="I383" s="449">
        <v>272064</v>
      </c>
      <c r="J383" s="449">
        <v>26376</v>
      </c>
      <c r="K383" s="449">
        <v>32317</v>
      </c>
      <c r="L383" s="449">
        <v>1986229</v>
      </c>
      <c r="N383" s="20">
        <v>3563</v>
      </c>
      <c r="O383" s="21">
        <v>3</v>
      </c>
      <c r="P383" s="22">
        <f t="shared" si="49"/>
        <v>3.4083433041107498</v>
      </c>
      <c r="Q383" s="23">
        <f t="shared" si="42"/>
        <v>333840</v>
      </c>
      <c r="R383" s="23">
        <f t="shared" si="43"/>
        <v>0</v>
      </c>
      <c r="S383" s="23">
        <f t="shared" si="44"/>
        <v>159120</v>
      </c>
      <c r="T383" s="23">
        <f t="shared" si="45"/>
        <v>3700</v>
      </c>
      <c r="U383" s="24">
        <f t="shared" si="46"/>
        <v>496660</v>
      </c>
      <c r="V383" s="25">
        <f t="shared" si="47"/>
        <v>1692787.785419645</v>
      </c>
      <c r="W383" s="25">
        <f t="shared" si="48"/>
        <v>0</v>
      </c>
    </row>
    <row r="384" spans="1:23">
      <c r="A384" s="503"/>
      <c r="B384" s="503"/>
      <c r="N384" s="20">
        <v>3563</v>
      </c>
      <c r="O384" s="21">
        <v>4</v>
      </c>
      <c r="P384" s="22">
        <f t="shared" si="49"/>
        <v>3.1726845821455858</v>
      </c>
      <c r="Q384" s="23">
        <f t="shared" si="42"/>
        <v>94944</v>
      </c>
      <c r="R384" s="23">
        <f t="shared" si="43"/>
        <v>0</v>
      </c>
      <c r="S384" s="23">
        <f t="shared" si="44"/>
        <v>127376</v>
      </c>
      <c r="T384" s="23">
        <f t="shared" si="45"/>
        <v>47733</v>
      </c>
      <c r="U384" s="24">
        <f t="shared" si="46"/>
        <v>270053</v>
      </c>
      <c r="V384" s="25">
        <f t="shared" si="47"/>
        <v>856792.9894621619</v>
      </c>
      <c r="W384" s="25">
        <f t="shared" si="48"/>
        <v>0</v>
      </c>
    </row>
    <row r="385" spans="1:23">
      <c r="A385" s="503"/>
      <c r="B385" s="503"/>
      <c r="N385" s="20">
        <v>3563</v>
      </c>
      <c r="O385" s="21">
        <v>5</v>
      </c>
      <c r="P385" s="22">
        <f t="shared" si="49"/>
        <v>8.4268382369809416</v>
      </c>
      <c r="Q385" s="23">
        <f t="shared" si="42"/>
        <v>0</v>
      </c>
      <c r="R385" s="23">
        <f t="shared" si="43"/>
        <v>0</v>
      </c>
      <c r="S385" s="23">
        <f t="shared" si="44"/>
        <v>0</v>
      </c>
      <c r="T385" s="23">
        <f t="shared" si="45"/>
        <v>0</v>
      </c>
      <c r="U385" s="24">
        <f t="shared" si="46"/>
        <v>0</v>
      </c>
      <c r="V385" s="25">
        <f t="shared" si="47"/>
        <v>0</v>
      </c>
      <c r="W385" s="25">
        <f t="shared" si="48"/>
        <v>0</v>
      </c>
    </row>
    <row r="386" spans="1:23">
      <c r="A386" s="539" t="s">
        <v>1687</v>
      </c>
      <c r="B386" s="503"/>
      <c r="N386" s="20">
        <v>3563</v>
      </c>
      <c r="O386" s="21">
        <v>6</v>
      </c>
      <c r="P386" s="22">
        <f t="shared" si="49"/>
        <v>3.0058195780826638</v>
      </c>
      <c r="Q386" s="23">
        <f t="shared" si="42"/>
        <v>135056</v>
      </c>
      <c r="R386" s="23">
        <f t="shared" si="43"/>
        <v>0</v>
      </c>
      <c r="S386" s="23">
        <f t="shared" si="44"/>
        <v>22160</v>
      </c>
      <c r="T386" s="23">
        <f t="shared" si="45"/>
        <v>25173</v>
      </c>
      <c r="U386" s="24">
        <f t="shared" si="46"/>
        <v>182389</v>
      </c>
      <c r="V386" s="25">
        <f t="shared" si="47"/>
        <v>548228.42702691897</v>
      </c>
      <c r="W386" s="25">
        <f t="shared" si="48"/>
        <v>0</v>
      </c>
    </row>
    <row r="387" spans="1:23">
      <c r="A387" s="539" t="s">
        <v>1596</v>
      </c>
      <c r="B387" s="539" t="s">
        <v>173</v>
      </c>
      <c r="C387" s="1" t="s">
        <v>1668</v>
      </c>
      <c r="D387" t="s">
        <v>1669</v>
      </c>
      <c r="E387" t="s">
        <v>1670</v>
      </c>
      <c r="F387" t="s">
        <v>1671</v>
      </c>
      <c r="G387" t="s">
        <v>1672</v>
      </c>
      <c r="H387" t="s">
        <v>1673</v>
      </c>
      <c r="I387" t="s">
        <v>1674</v>
      </c>
      <c r="J387" t="s">
        <v>1675</v>
      </c>
      <c r="K387" t="s">
        <v>1676</v>
      </c>
      <c r="L387" t="s">
        <v>44</v>
      </c>
      <c r="N387" s="20">
        <v>3563</v>
      </c>
      <c r="O387" s="21">
        <v>7</v>
      </c>
      <c r="P387" s="22">
        <f t="shared" si="49"/>
        <v>3.8714814806912399</v>
      </c>
      <c r="Q387" s="23">
        <f t="shared" si="42"/>
        <v>10224</v>
      </c>
      <c r="R387" s="23">
        <f t="shared" si="43"/>
        <v>0</v>
      </c>
      <c r="S387" s="23">
        <f t="shared" si="44"/>
        <v>75392</v>
      </c>
      <c r="T387" s="23">
        <f t="shared" si="45"/>
        <v>1686</v>
      </c>
      <c r="U387" s="24">
        <f t="shared" si="46"/>
        <v>87302</v>
      </c>
      <c r="V387" s="25">
        <f t="shared" si="47"/>
        <v>337988.07622730662</v>
      </c>
      <c r="W387" s="25">
        <f t="shared" si="48"/>
        <v>0</v>
      </c>
    </row>
    <row r="388" spans="1:23">
      <c r="A388" s="539" t="s">
        <v>71</v>
      </c>
      <c r="B388" s="539" t="s">
        <v>1611</v>
      </c>
      <c r="C388" s="1" t="s">
        <v>1612</v>
      </c>
      <c r="D388" s="449">
        <v>193248</v>
      </c>
      <c r="E388">
        <v>0</v>
      </c>
      <c r="F388">
        <v>0</v>
      </c>
      <c r="G388">
        <v>0</v>
      </c>
      <c r="H388" s="449">
        <v>10848</v>
      </c>
      <c r="I388">
        <v>0</v>
      </c>
      <c r="J388">
        <v>50</v>
      </c>
      <c r="K388">
        <v>0</v>
      </c>
      <c r="L388" s="449">
        <v>204146</v>
      </c>
      <c r="N388" s="20">
        <v>3563</v>
      </c>
      <c r="O388" s="21">
        <v>8</v>
      </c>
      <c r="P388" s="22">
        <f t="shared" si="49"/>
        <v>4.4579339449391542</v>
      </c>
      <c r="Q388" s="23">
        <f t="shared" ref="Q388:Q451" si="50">SUMIFS(D:D,$A:$A,$N388,$B:$B,$O388)+SUMIFS(E:E,$A:$A,$N388,$B:$B,$O388)</f>
        <v>0</v>
      </c>
      <c r="R388" s="23">
        <f t="shared" ref="R388:R451" si="51">SUMIFS(F:F,$A:$A,$N388,$B:$B,$O388)+SUMIFS(G:G,$A:$A,$N388,$B:$B,$O388)</f>
        <v>0</v>
      </c>
      <c r="S388" s="23">
        <f t="shared" ref="S388:S451" si="52">SUMIFS(H:H,$A:$A,$N388,$B:$B,$O388)+SUMIFS(I:I,$A:$A,$N388,$B:$B,$O388)</f>
        <v>49120</v>
      </c>
      <c r="T388" s="23">
        <f t="shared" ref="T388:T451" si="53">SUMIFS(J:J,$A:$A,$N388,$B:$B,$O388)+SUMIFS(K:K,$A:$A,$N388,$B:$B,$O388)</f>
        <v>123794</v>
      </c>
      <c r="U388" s="24">
        <f t="shared" ref="U388:U451" si="54">SUM(Q388:T388)</f>
        <v>172914</v>
      </c>
      <c r="V388" s="25">
        <f t="shared" ref="V388:V451" si="55">U388*P388</f>
        <v>770839.19015520893</v>
      </c>
      <c r="W388" s="25">
        <f t="shared" ref="W388:W451" si="56">(R388*1.1)*P388</f>
        <v>0</v>
      </c>
    </row>
    <row r="389" spans="1:23">
      <c r="A389" s="539" t="s">
        <v>71</v>
      </c>
      <c r="B389" s="539" t="s">
        <v>1613</v>
      </c>
      <c r="C389" s="1" t="s">
        <v>1614</v>
      </c>
      <c r="D389">
        <v>0</v>
      </c>
      <c r="E389">
        <v>0</v>
      </c>
      <c r="F389">
        <v>0</v>
      </c>
      <c r="G389">
        <v>0</v>
      </c>
      <c r="H389" s="449">
        <v>165680</v>
      </c>
      <c r="I389">
        <v>0</v>
      </c>
      <c r="J389" s="449">
        <v>1456</v>
      </c>
      <c r="K389">
        <v>0</v>
      </c>
      <c r="L389" s="449">
        <v>167136</v>
      </c>
      <c r="N389" s="20">
        <v>3563</v>
      </c>
      <c r="O389" s="21">
        <v>9</v>
      </c>
      <c r="P389" s="22">
        <f t="shared" si="49"/>
        <v>3.9211029892346732</v>
      </c>
      <c r="Q389" s="23">
        <f t="shared" si="50"/>
        <v>30671</v>
      </c>
      <c r="R389" s="23">
        <f t="shared" si="51"/>
        <v>0</v>
      </c>
      <c r="S389" s="23">
        <f t="shared" si="52"/>
        <v>134032</v>
      </c>
      <c r="T389" s="23">
        <f t="shared" si="53"/>
        <v>1640</v>
      </c>
      <c r="U389" s="24">
        <f t="shared" si="54"/>
        <v>166343</v>
      </c>
      <c r="V389" s="25">
        <f t="shared" si="55"/>
        <v>652248.03453826322</v>
      </c>
      <c r="W389" s="25">
        <f t="shared" si="56"/>
        <v>0</v>
      </c>
    </row>
    <row r="390" spans="1:23">
      <c r="A390" s="539" t="s">
        <v>71</v>
      </c>
      <c r="B390" s="539" t="s">
        <v>1615</v>
      </c>
      <c r="C390" s="1" t="s">
        <v>1616</v>
      </c>
      <c r="D390">
        <v>0</v>
      </c>
      <c r="E390" s="449">
        <v>1774416</v>
      </c>
      <c r="F390">
        <v>0</v>
      </c>
      <c r="G390">
        <v>0</v>
      </c>
      <c r="H390" s="449">
        <v>5312</v>
      </c>
      <c r="I390">
        <v>0</v>
      </c>
      <c r="J390">
        <v>0</v>
      </c>
      <c r="K390">
        <v>0</v>
      </c>
      <c r="L390" s="449">
        <v>1779728</v>
      </c>
      <c r="N390" s="20">
        <v>3563</v>
      </c>
      <c r="O390" s="21">
        <v>10</v>
      </c>
      <c r="P390" s="22">
        <f t="shared" si="49"/>
        <v>5.1680731319109743</v>
      </c>
      <c r="Q390" s="23">
        <f t="shared" si="50"/>
        <v>6688</v>
      </c>
      <c r="R390" s="23">
        <f t="shared" si="51"/>
        <v>0</v>
      </c>
      <c r="S390" s="23">
        <f t="shared" si="52"/>
        <v>0</v>
      </c>
      <c r="T390" s="23">
        <f t="shared" si="53"/>
        <v>0</v>
      </c>
      <c r="U390" s="24">
        <f t="shared" si="54"/>
        <v>6688</v>
      </c>
      <c r="V390" s="25">
        <f t="shared" si="55"/>
        <v>34564.073106220596</v>
      </c>
      <c r="W390" s="25">
        <f t="shared" si="56"/>
        <v>0</v>
      </c>
    </row>
    <row r="391" spans="1:23">
      <c r="A391" s="539" t="s">
        <v>71</v>
      </c>
      <c r="B391" s="539" t="s">
        <v>1617</v>
      </c>
      <c r="C391" s="1" t="s">
        <v>1618</v>
      </c>
      <c r="D391" s="449">
        <v>342512</v>
      </c>
      <c r="E391" s="449">
        <v>73504</v>
      </c>
      <c r="F391">
        <v>0</v>
      </c>
      <c r="G391">
        <v>0</v>
      </c>
      <c r="H391" s="449">
        <v>427504</v>
      </c>
      <c r="I391" s="449">
        <v>227776</v>
      </c>
      <c r="J391" s="449">
        <v>30314</v>
      </c>
      <c r="K391" s="449">
        <v>3280</v>
      </c>
      <c r="L391" s="449">
        <v>1104890</v>
      </c>
      <c r="N391" s="20">
        <v>3563</v>
      </c>
      <c r="O391" s="21">
        <v>11</v>
      </c>
      <c r="P391" s="22">
        <f t="shared" si="49"/>
        <v>4.0960903250696923</v>
      </c>
      <c r="Q391" s="23">
        <f t="shared" si="50"/>
        <v>12848</v>
      </c>
      <c r="R391" s="23">
        <f t="shared" si="51"/>
        <v>0</v>
      </c>
      <c r="S391" s="23">
        <f t="shared" si="52"/>
        <v>263428</v>
      </c>
      <c r="T391" s="23">
        <f t="shared" si="53"/>
        <v>63546</v>
      </c>
      <c r="U391" s="24">
        <f t="shared" si="54"/>
        <v>339822</v>
      </c>
      <c r="V391" s="25">
        <f t="shared" si="55"/>
        <v>1391941.6064458329</v>
      </c>
      <c r="W391" s="25">
        <f t="shared" si="56"/>
        <v>0</v>
      </c>
    </row>
    <row r="392" spans="1:23">
      <c r="A392" s="539" t="s">
        <v>71</v>
      </c>
      <c r="B392" s="539" t="s">
        <v>1619</v>
      </c>
      <c r="C392" s="1" t="s">
        <v>1620</v>
      </c>
      <c r="D392">
        <v>0</v>
      </c>
      <c r="E392">
        <v>0</v>
      </c>
      <c r="F392">
        <v>0</v>
      </c>
      <c r="G392">
        <v>0</v>
      </c>
      <c r="H392">
        <v>0</v>
      </c>
      <c r="I392">
        <v>0</v>
      </c>
      <c r="J392">
        <v>792</v>
      </c>
      <c r="K392">
        <v>0</v>
      </c>
      <c r="L392">
        <v>792</v>
      </c>
      <c r="N392" s="20">
        <v>3563</v>
      </c>
      <c r="O392" s="21">
        <v>12</v>
      </c>
      <c r="P392" s="22">
        <f t="shared" si="49"/>
        <v>3.6748359098204313</v>
      </c>
      <c r="Q392" s="23">
        <f t="shared" si="50"/>
        <v>274752</v>
      </c>
      <c r="R392" s="23">
        <f t="shared" si="51"/>
        <v>116742</v>
      </c>
      <c r="S392" s="23">
        <f t="shared" si="52"/>
        <v>0</v>
      </c>
      <c r="T392" s="23">
        <f t="shared" si="53"/>
        <v>3013</v>
      </c>
      <c r="U392" s="24">
        <f t="shared" si="54"/>
        <v>394507</v>
      </c>
      <c r="V392" s="25">
        <f t="shared" si="55"/>
        <v>1449748.490275529</v>
      </c>
      <c r="W392" s="25">
        <f t="shared" si="56"/>
        <v>471908.46316268248</v>
      </c>
    </row>
    <row r="393" spans="1:23">
      <c r="A393" s="539" t="s">
        <v>71</v>
      </c>
      <c r="B393" s="539" t="s">
        <v>1621</v>
      </c>
      <c r="C393" s="1" t="s">
        <v>1622</v>
      </c>
      <c r="D393" s="449">
        <v>404880</v>
      </c>
      <c r="E393">
        <v>0</v>
      </c>
      <c r="F393">
        <v>0</v>
      </c>
      <c r="G393">
        <v>0</v>
      </c>
      <c r="H393" s="449">
        <v>152112</v>
      </c>
      <c r="I393">
        <v>0</v>
      </c>
      <c r="J393" s="449">
        <v>125100</v>
      </c>
      <c r="K393">
        <v>0</v>
      </c>
      <c r="L393" s="449">
        <v>682092</v>
      </c>
      <c r="N393" s="20">
        <v>3563</v>
      </c>
      <c r="O393" s="21">
        <v>13</v>
      </c>
      <c r="P393" s="22">
        <f t="shared" si="49"/>
        <v>3.3330151458819097</v>
      </c>
      <c r="Q393" s="23">
        <f t="shared" si="50"/>
        <v>29792</v>
      </c>
      <c r="R393" s="23">
        <f t="shared" si="51"/>
        <v>0</v>
      </c>
      <c r="S393" s="23">
        <f t="shared" si="52"/>
        <v>6656</v>
      </c>
      <c r="T393" s="23">
        <f t="shared" si="53"/>
        <v>5734</v>
      </c>
      <c r="U393" s="24">
        <f t="shared" si="54"/>
        <v>42182</v>
      </c>
      <c r="V393" s="25">
        <f t="shared" si="55"/>
        <v>140593.24488359073</v>
      </c>
      <c r="W393" s="25">
        <f t="shared" si="56"/>
        <v>0</v>
      </c>
    </row>
    <row r="394" spans="1:23">
      <c r="A394" s="539" t="s">
        <v>71</v>
      </c>
      <c r="B394" s="539" t="s">
        <v>1623</v>
      </c>
      <c r="C394" s="1" t="s">
        <v>1624</v>
      </c>
      <c r="D394">
        <v>0</v>
      </c>
      <c r="E394" s="449">
        <v>319184</v>
      </c>
      <c r="F394">
        <v>0</v>
      </c>
      <c r="G394">
        <v>0</v>
      </c>
      <c r="H394">
        <v>0</v>
      </c>
      <c r="I394" s="449">
        <v>587792</v>
      </c>
      <c r="J394">
        <v>0</v>
      </c>
      <c r="K394" s="449">
        <v>13168</v>
      </c>
      <c r="L394" s="449">
        <v>920144</v>
      </c>
      <c r="N394" s="20">
        <v>3563</v>
      </c>
      <c r="O394" s="21">
        <v>14</v>
      </c>
      <c r="P394" s="22">
        <f t="shared" si="49"/>
        <v>5.2111367875249366</v>
      </c>
      <c r="Q394" s="23">
        <f t="shared" si="50"/>
        <v>17472</v>
      </c>
      <c r="R394" s="23">
        <f t="shared" si="51"/>
        <v>0</v>
      </c>
      <c r="S394" s="23">
        <f t="shared" si="52"/>
        <v>235488</v>
      </c>
      <c r="T394" s="23">
        <f t="shared" si="53"/>
        <v>26478</v>
      </c>
      <c r="U394" s="24">
        <f t="shared" si="54"/>
        <v>279438</v>
      </c>
      <c r="V394" s="25">
        <f t="shared" si="55"/>
        <v>1456189.6416323932</v>
      </c>
      <c r="W394" s="25">
        <f t="shared" si="56"/>
        <v>0</v>
      </c>
    </row>
    <row r="395" spans="1:23">
      <c r="A395" s="539" t="s">
        <v>71</v>
      </c>
      <c r="B395" s="539" t="s">
        <v>1625</v>
      </c>
      <c r="C395" s="1" t="s">
        <v>1626</v>
      </c>
      <c r="D395">
        <v>0</v>
      </c>
      <c r="E395">
        <v>0</v>
      </c>
      <c r="F395">
        <v>0</v>
      </c>
      <c r="G395">
        <v>0</v>
      </c>
      <c r="H395" s="449">
        <v>31152</v>
      </c>
      <c r="I395">
        <v>0</v>
      </c>
      <c r="J395">
        <v>360</v>
      </c>
      <c r="K395">
        <v>0</v>
      </c>
      <c r="L395" s="449">
        <v>31512</v>
      </c>
      <c r="N395" s="20">
        <v>3563</v>
      </c>
      <c r="O395" s="21">
        <v>15</v>
      </c>
      <c r="P395" s="22">
        <f t="shared" si="49"/>
        <v>7.5192831089887324</v>
      </c>
      <c r="Q395" s="23">
        <f t="shared" si="50"/>
        <v>0</v>
      </c>
      <c r="R395" s="23">
        <f t="shared" si="51"/>
        <v>0</v>
      </c>
      <c r="S395" s="23">
        <f t="shared" si="52"/>
        <v>31920</v>
      </c>
      <c r="T395" s="23">
        <f t="shared" si="53"/>
        <v>0</v>
      </c>
      <c r="U395" s="24">
        <f t="shared" si="54"/>
        <v>31920</v>
      </c>
      <c r="V395" s="25">
        <f t="shared" si="55"/>
        <v>240015.51683892033</v>
      </c>
      <c r="W395" s="25">
        <f t="shared" si="56"/>
        <v>0</v>
      </c>
    </row>
    <row r="396" spans="1:23">
      <c r="A396" s="539" t="s">
        <v>71</v>
      </c>
      <c r="B396" s="539" t="s">
        <v>1627</v>
      </c>
      <c r="C396" s="1" t="s">
        <v>1628</v>
      </c>
      <c r="D396" s="449">
        <v>82224</v>
      </c>
      <c r="E396" s="449">
        <v>37120</v>
      </c>
      <c r="F396">
        <v>0</v>
      </c>
      <c r="G396">
        <v>0</v>
      </c>
      <c r="H396" s="449">
        <v>95152</v>
      </c>
      <c r="I396" s="449">
        <v>1008</v>
      </c>
      <c r="J396" s="449">
        <v>34230</v>
      </c>
      <c r="K396">
        <v>0</v>
      </c>
      <c r="L396" s="449">
        <v>249734</v>
      </c>
      <c r="N396" s="20">
        <v>3563</v>
      </c>
      <c r="O396" s="21">
        <v>16</v>
      </c>
      <c r="P396" s="22">
        <f t="shared" si="49"/>
        <v>4.5338911157933826</v>
      </c>
      <c r="Q396" s="23">
        <f t="shared" si="50"/>
        <v>20016</v>
      </c>
      <c r="R396" s="23">
        <f t="shared" si="51"/>
        <v>0</v>
      </c>
      <c r="S396" s="23">
        <f t="shared" si="52"/>
        <v>301856</v>
      </c>
      <c r="T396" s="23">
        <f t="shared" si="53"/>
        <v>235137</v>
      </c>
      <c r="U396" s="24">
        <f t="shared" si="54"/>
        <v>557009</v>
      </c>
      <c r="V396" s="25">
        <f t="shared" si="55"/>
        <v>2525418.1565169562</v>
      </c>
      <c r="W396" s="25">
        <f t="shared" si="56"/>
        <v>0</v>
      </c>
    </row>
    <row r="397" spans="1:23">
      <c r="A397" s="539" t="s">
        <v>71</v>
      </c>
      <c r="B397" s="539" t="s">
        <v>1629</v>
      </c>
      <c r="C397" s="1" t="s">
        <v>1630</v>
      </c>
      <c r="D397">
        <v>0</v>
      </c>
      <c r="E397" s="449">
        <v>30576</v>
      </c>
      <c r="F397">
        <v>0</v>
      </c>
      <c r="G397">
        <v>0</v>
      </c>
      <c r="H397">
        <v>0</v>
      </c>
      <c r="I397">
        <v>0</v>
      </c>
      <c r="J397">
        <v>0</v>
      </c>
      <c r="K397">
        <v>0</v>
      </c>
      <c r="L397" s="449">
        <v>30576</v>
      </c>
      <c r="N397" s="20">
        <v>3563</v>
      </c>
      <c r="O397" s="21">
        <v>17</v>
      </c>
      <c r="P397" s="22">
        <f t="shared" si="49"/>
        <v>6.0316486731873162</v>
      </c>
      <c r="Q397" s="23">
        <f t="shared" si="50"/>
        <v>0</v>
      </c>
      <c r="R397" s="23">
        <f t="shared" si="51"/>
        <v>0</v>
      </c>
      <c r="S397" s="23">
        <f t="shared" si="52"/>
        <v>18592</v>
      </c>
      <c r="T397" s="23">
        <f t="shared" si="53"/>
        <v>0</v>
      </c>
      <c r="U397" s="24">
        <f t="shared" si="54"/>
        <v>18592</v>
      </c>
      <c r="V397" s="25">
        <f t="shared" si="55"/>
        <v>112140.41213189859</v>
      </c>
      <c r="W397" s="25">
        <f t="shared" si="56"/>
        <v>0</v>
      </c>
    </row>
    <row r="398" spans="1:23">
      <c r="A398" s="539" t="s">
        <v>71</v>
      </c>
      <c r="B398" s="539" t="s">
        <v>1631</v>
      </c>
      <c r="C398" s="1" t="s">
        <v>1632</v>
      </c>
      <c r="D398">
        <v>0</v>
      </c>
      <c r="E398" s="449">
        <v>7040</v>
      </c>
      <c r="F398">
        <v>0</v>
      </c>
      <c r="G398">
        <v>0</v>
      </c>
      <c r="H398">
        <v>0</v>
      </c>
      <c r="I398" s="449">
        <v>388688</v>
      </c>
      <c r="J398">
        <v>0</v>
      </c>
      <c r="K398" s="449">
        <v>3502</v>
      </c>
      <c r="L398" s="449">
        <v>399230</v>
      </c>
      <c r="N398" s="20">
        <v>3563</v>
      </c>
      <c r="O398" s="21">
        <v>18</v>
      </c>
      <c r="P398" s="22">
        <f t="shared" si="49"/>
        <v>4.9772911053490789</v>
      </c>
      <c r="Q398" s="23">
        <f t="shared" si="50"/>
        <v>0</v>
      </c>
      <c r="R398" s="23">
        <f t="shared" si="51"/>
        <v>0</v>
      </c>
      <c r="S398" s="23">
        <f t="shared" si="52"/>
        <v>1152</v>
      </c>
      <c r="T398" s="23">
        <f t="shared" si="53"/>
        <v>0</v>
      </c>
      <c r="U398" s="24">
        <f t="shared" si="54"/>
        <v>1152</v>
      </c>
      <c r="V398" s="25">
        <f t="shared" si="55"/>
        <v>5733.8393533621393</v>
      </c>
      <c r="W398" s="25">
        <f t="shared" si="56"/>
        <v>0</v>
      </c>
    </row>
    <row r="399" spans="1:23">
      <c r="A399" s="539" t="s">
        <v>71</v>
      </c>
      <c r="B399" s="539" t="s">
        <v>1633</v>
      </c>
      <c r="C399" s="1" t="s">
        <v>1634</v>
      </c>
      <c r="D399" s="449">
        <v>1916656</v>
      </c>
      <c r="E399">
        <v>0</v>
      </c>
      <c r="F399" s="449">
        <v>295760</v>
      </c>
      <c r="G399">
        <v>0</v>
      </c>
      <c r="H399">
        <v>0</v>
      </c>
      <c r="I399">
        <v>0</v>
      </c>
      <c r="J399">
        <v>732</v>
      </c>
      <c r="K399">
        <v>0</v>
      </c>
      <c r="L399" s="449">
        <v>2213148</v>
      </c>
      <c r="N399" s="20">
        <v>3563</v>
      </c>
      <c r="O399" s="21">
        <v>19</v>
      </c>
      <c r="P399" s="22">
        <f t="shared" si="49"/>
        <v>3.4255627120306693</v>
      </c>
      <c r="Q399" s="23">
        <f t="shared" si="50"/>
        <v>186944</v>
      </c>
      <c r="R399" s="23">
        <f t="shared" si="51"/>
        <v>94736</v>
      </c>
      <c r="S399" s="23">
        <f t="shared" si="52"/>
        <v>17616</v>
      </c>
      <c r="T399" s="23">
        <f t="shared" si="53"/>
        <v>9324</v>
      </c>
      <c r="U399" s="24">
        <f t="shared" si="54"/>
        <v>308620</v>
      </c>
      <c r="V399" s="25">
        <f t="shared" si="55"/>
        <v>1057197.1641869051</v>
      </c>
      <c r="W399" s="25">
        <f t="shared" si="56"/>
        <v>356976.51999563124</v>
      </c>
    </row>
    <row r="400" spans="1:23">
      <c r="A400" s="539" t="s">
        <v>71</v>
      </c>
      <c r="B400" s="539" t="s">
        <v>1635</v>
      </c>
      <c r="C400" s="1" t="s">
        <v>1636</v>
      </c>
      <c r="D400" s="449">
        <v>235504</v>
      </c>
      <c r="E400">
        <v>0</v>
      </c>
      <c r="F400">
        <v>0</v>
      </c>
      <c r="G400">
        <v>0</v>
      </c>
      <c r="H400" s="449">
        <v>15584</v>
      </c>
      <c r="I400">
        <v>0</v>
      </c>
      <c r="J400">
        <v>0</v>
      </c>
      <c r="K400">
        <v>0</v>
      </c>
      <c r="L400" s="449">
        <v>251088</v>
      </c>
      <c r="N400" s="20">
        <v>3563</v>
      </c>
      <c r="O400" s="21">
        <v>20</v>
      </c>
      <c r="P400" s="22">
        <f t="shared" si="49"/>
        <v>4.0878123452263502</v>
      </c>
      <c r="Q400" s="23">
        <f t="shared" si="50"/>
        <v>0</v>
      </c>
      <c r="R400" s="23">
        <f t="shared" si="51"/>
        <v>0</v>
      </c>
      <c r="S400" s="23">
        <f t="shared" si="52"/>
        <v>19328</v>
      </c>
      <c r="T400" s="23">
        <f t="shared" si="53"/>
        <v>0</v>
      </c>
      <c r="U400" s="24">
        <f t="shared" si="54"/>
        <v>19328</v>
      </c>
      <c r="V400" s="25">
        <f t="shared" si="55"/>
        <v>79009.237008534896</v>
      </c>
      <c r="W400" s="25">
        <f t="shared" si="56"/>
        <v>0</v>
      </c>
    </row>
    <row r="401" spans="1:23">
      <c r="A401" s="539" t="s">
        <v>71</v>
      </c>
      <c r="B401" s="539" t="s">
        <v>1637</v>
      </c>
      <c r="C401" s="1" t="s">
        <v>1638</v>
      </c>
      <c r="D401">
        <v>0</v>
      </c>
      <c r="E401" s="449">
        <v>62048</v>
      </c>
      <c r="F401">
        <v>0</v>
      </c>
      <c r="G401">
        <v>0</v>
      </c>
      <c r="H401">
        <v>0</v>
      </c>
      <c r="I401" s="449">
        <v>346368</v>
      </c>
      <c r="J401">
        <v>0</v>
      </c>
      <c r="K401" s="449">
        <v>17258</v>
      </c>
      <c r="L401" s="449">
        <v>425674</v>
      </c>
      <c r="N401" s="20">
        <v>3563</v>
      </c>
      <c r="O401" s="21">
        <v>21</v>
      </c>
      <c r="P401" s="22">
        <f t="shared" si="49"/>
        <v>4.2128820567044682</v>
      </c>
      <c r="Q401" s="23">
        <f t="shared" si="50"/>
        <v>0</v>
      </c>
      <c r="R401" s="23">
        <f t="shared" si="51"/>
        <v>0</v>
      </c>
      <c r="S401" s="23">
        <f t="shared" si="52"/>
        <v>96816</v>
      </c>
      <c r="T401" s="23">
        <f t="shared" si="53"/>
        <v>52458</v>
      </c>
      <c r="U401" s="24">
        <f t="shared" si="54"/>
        <v>149274</v>
      </c>
      <c r="V401" s="25">
        <f t="shared" si="55"/>
        <v>628873.75613250281</v>
      </c>
      <c r="W401" s="25">
        <f t="shared" si="56"/>
        <v>0</v>
      </c>
    </row>
    <row r="402" spans="1:23">
      <c r="A402" s="539" t="s">
        <v>71</v>
      </c>
      <c r="B402" s="539" t="s">
        <v>1639</v>
      </c>
      <c r="C402" s="1" t="s">
        <v>1640</v>
      </c>
      <c r="D402">
        <v>0</v>
      </c>
      <c r="E402">
        <v>0</v>
      </c>
      <c r="F402">
        <v>0</v>
      </c>
      <c r="G402">
        <v>0</v>
      </c>
      <c r="H402">
        <v>0</v>
      </c>
      <c r="I402" s="449">
        <v>29584</v>
      </c>
      <c r="J402">
        <v>0</v>
      </c>
      <c r="K402">
        <v>182</v>
      </c>
      <c r="L402" s="449">
        <v>29766</v>
      </c>
      <c r="N402" s="20">
        <v>3563</v>
      </c>
      <c r="O402" s="21">
        <v>22</v>
      </c>
      <c r="P402" s="22">
        <f t="shared" si="49"/>
        <v>5.1226793529265615</v>
      </c>
      <c r="Q402" s="23">
        <f t="shared" si="50"/>
        <v>0</v>
      </c>
      <c r="R402" s="23">
        <f t="shared" si="51"/>
        <v>0</v>
      </c>
      <c r="S402" s="23">
        <f t="shared" si="52"/>
        <v>6336</v>
      </c>
      <c r="T402" s="23">
        <f t="shared" si="53"/>
        <v>5586</v>
      </c>
      <c r="U402" s="24">
        <f t="shared" si="54"/>
        <v>11922</v>
      </c>
      <c r="V402" s="25">
        <f t="shared" si="55"/>
        <v>61072.583245590467</v>
      </c>
      <c r="W402" s="25">
        <f t="shared" si="56"/>
        <v>0</v>
      </c>
    </row>
    <row r="403" spans="1:23">
      <c r="A403" s="539" t="s">
        <v>71</v>
      </c>
      <c r="B403" s="539" t="s">
        <v>1641</v>
      </c>
      <c r="C403" s="1" t="s">
        <v>1642</v>
      </c>
      <c r="D403" s="449">
        <v>15216</v>
      </c>
      <c r="E403">
        <v>0</v>
      </c>
      <c r="F403">
        <v>0</v>
      </c>
      <c r="G403">
        <v>0</v>
      </c>
      <c r="H403" s="449">
        <v>13312</v>
      </c>
      <c r="I403" s="449">
        <v>638792</v>
      </c>
      <c r="J403">
        <v>396</v>
      </c>
      <c r="K403" s="449">
        <v>13956</v>
      </c>
      <c r="L403" s="449">
        <v>681672</v>
      </c>
      <c r="N403" s="20">
        <v>3563</v>
      </c>
      <c r="O403" s="21">
        <v>23</v>
      </c>
      <c r="P403" s="22">
        <f t="shared" si="49"/>
        <v>4.5024770871355324</v>
      </c>
      <c r="Q403" s="23">
        <f t="shared" si="50"/>
        <v>25104</v>
      </c>
      <c r="R403" s="23">
        <f t="shared" si="51"/>
        <v>0</v>
      </c>
      <c r="S403" s="23">
        <f t="shared" si="52"/>
        <v>2768</v>
      </c>
      <c r="T403" s="23">
        <f t="shared" si="53"/>
        <v>0</v>
      </c>
      <c r="U403" s="24">
        <f t="shared" si="54"/>
        <v>27872</v>
      </c>
      <c r="V403" s="25">
        <f t="shared" si="55"/>
        <v>125493.04137264156</v>
      </c>
      <c r="W403" s="25">
        <f t="shared" si="56"/>
        <v>0</v>
      </c>
    </row>
    <row r="404" spans="1:23">
      <c r="A404" s="539" t="s">
        <v>71</v>
      </c>
      <c r="B404" s="539" t="s">
        <v>1643</v>
      </c>
      <c r="C404" s="1" t="s">
        <v>1644</v>
      </c>
      <c r="D404">
        <v>0</v>
      </c>
      <c r="E404">
        <v>0</v>
      </c>
      <c r="F404">
        <v>0</v>
      </c>
      <c r="G404">
        <v>0</v>
      </c>
      <c r="H404">
        <v>0</v>
      </c>
      <c r="I404" s="449">
        <v>42592</v>
      </c>
      <c r="J404">
        <v>0</v>
      </c>
      <c r="K404">
        <v>328</v>
      </c>
      <c r="L404" s="449">
        <v>42920</v>
      </c>
      <c r="N404" s="20">
        <v>3563</v>
      </c>
      <c r="O404" s="21">
        <v>24</v>
      </c>
      <c r="P404" s="22">
        <f t="shared" si="49"/>
        <v>3.6391469413856306</v>
      </c>
      <c r="Q404" s="23">
        <f t="shared" si="50"/>
        <v>28528</v>
      </c>
      <c r="R404" s="23">
        <f t="shared" si="51"/>
        <v>0</v>
      </c>
      <c r="S404" s="23">
        <f t="shared" si="52"/>
        <v>86992</v>
      </c>
      <c r="T404" s="23">
        <f t="shared" si="53"/>
        <v>9696</v>
      </c>
      <c r="U404" s="24">
        <f t="shared" si="54"/>
        <v>125216</v>
      </c>
      <c r="V404" s="25">
        <f t="shared" si="55"/>
        <v>455679.42341254314</v>
      </c>
      <c r="W404" s="25">
        <f t="shared" si="56"/>
        <v>0</v>
      </c>
    </row>
    <row r="405" spans="1:23">
      <c r="A405" s="539" t="s">
        <v>71</v>
      </c>
      <c r="B405" s="539" t="s">
        <v>1645</v>
      </c>
      <c r="C405" s="1" t="s">
        <v>1646</v>
      </c>
      <c r="D405">
        <v>0</v>
      </c>
      <c r="E405">
        <v>0</v>
      </c>
      <c r="F405">
        <v>0</v>
      </c>
      <c r="G405">
        <v>0</v>
      </c>
      <c r="H405">
        <v>0</v>
      </c>
      <c r="I405" s="449">
        <v>100320</v>
      </c>
      <c r="J405">
        <v>0</v>
      </c>
      <c r="K405">
        <v>960</v>
      </c>
      <c r="L405" s="449">
        <v>101280</v>
      </c>
      <c r="N405" s="20">
        <v>3563</v>
      </c>
      <c r="O405" s="21">
        <v>25</v>
      </c>
      <c r="P405" s="22">
        <f t="shared" si="49"/>
        <v>3.0656727831116628</v>
      </c>
      <c r="Q405" s="23">
        <f t="shared" si="50"/>
        <v>469136</v>
      </c>
      <c r="R405" s="23">
        <f t="shared" si="51"/>
        <v>0</v>
      </c>
      <c r="S405" s="23">
        <f t="shared" si="52"/>
        <v>5632</v>
      </c>
      <c r="T405" s="23">
        <f t="shared" si="53"/>
        <v>0</v>
      </c>
      <c r="U405" s="24">
        <f t="shared" si="54"/>
        <v>474768</v>
      </c>
      <c r="V405" s="25">
        <f t="shared" si="55"/>
        <v>1455483.3358923579</v>
      </c>
      <c r="W405" s="25">
        <f t="shared" si="56"/>
        <v>0</v>
      </c>
    </row>
    <row r="406" spans="1:23">
      <c r="A406" s="539" t="s">
        <v>71</v>
      </c>
      <c r="B406" s="539" t="s">
        <v>1647</v>
      </c>
      <c r="C406" s="1" t="s">
        <v>1648</v>
      </c>
      <c r="D406">
        <v>0</v>
      </c>
      <c r="E406" s="449">
        <v>1499072</v>
      </c>
      <c r="F406">
        <v>0</v>
      </c>
      <c r="G406" s="449">
        <v>403312</v>
      </c>
      <c r="H406">
        <v>0</v>
      </c>
      <c r="I406" s="449">
        <v>7168</v>
      </c>
      <c r="J406">
        <v>0</v>
      </c>
      <c r="K406">
        <v>0</v>
      </c>
      <c r="L406" s="449">
        <v>1909552</v>
      </c>
      <c r="N406" s="20">
        <v>3563</v>
      </c>
      <c r="O406" s="21">
        <v>26</v>
      </c>
      <c r="P406" s="22">
        <f t="shared" si="49"/>
        <v>3.9327220283406481</v>
      </c>
      <c r="Q406" s="23">
        <f t="shared" si="50"/>
        <v>187080</v>
      </c>
      <c r="R406" s="23">
        <f t="shared" si="51"/>
        <v>0</v>
      </c>
      <c r="S406" s="23">
        <f t="shared" si="52"/>
        <v>1024</v>
      </c>
      <c r="T406" s="23">
        <f t="shared" si="53"/>
        <v>2232</v>
      </c>
      <c r="U406" s="24">
        <f t="shared" si="54"/>
        <v>190336</v>
      </c>
      <c r="V406" s="25">
        <f t="shared" si="55"/>
        <v>748538.5799862456</v>
      </c>
      <c r="W406" s="25">
        <f t="shared" si="56"/>
        <v>0</v>
      </c>
    </row>
    <row r="407" spans="1:23">
      <c r="A407" s="539" t="s">
        <v>71</v>
      </c>
      <c r="B407" s="539" t="s">
        <v>1649</v>
      </c>
      <c r="C407" s="1" t="s">
        <v>1650</v>
      </c>
      <c r="D407">
        <v>0</v>
      </c>
      <c r="E407">
        <v>0</v>
      </c>
      <c r="F407">
        <v>0</v>
      </c>
      <c r="G407">
        <v>0</v>
      </c>
      <c r="H407" s="449">
        <v>212912</v>
      </c>
      <c r="I407">
        <v>0</v>
      </c>
      <c r="J407" s="449">
        <v>6964</v>
      </c>
      <c r="K407">
        <v>0</v>
      </c>
      <c r="L407" s="449">
        <v>219876</v>
      </c>
      <c r="N407" s="20">
        <v>3563</v>
      </c>
      <c r="O407" s="21">
        <v>27</v>
      </c>
      <c r="P407" s="22">
        <f t="shared" si="49"/>
        <v>3.6262261406191016</v>
      </c>
      <c r="Q407" s="23">
        <f t="shared" si="50"/>
        <v>0</v>
      </c>
      <c r="R407" s="23">
        <f t="shared" si="51"/>
        <v>0</v>
      </c>
      <c r="S407" s="23">
        <f t="shared" si="52"/>
        <v>0</v>
      </c>
      <c r="T407" s="23">
        <f t="shared" si="53"/>
        <v>0</v>
      </c>
      <c r="U407" s="24">
        <f t="shared" si="54"/>
        <v>0</v>
      </c>
      <c r="V407" s="25">
        <f t="shared" si="55"/>
        <v>0</v>
      </c>
      <c r="W407" s="25">
        <f t="shared" si="56"/>
        <v>0</v>
      </c>
    </row>
    <row r="408" spans="1:23">
      <c r="A408" s="539" t="s">
        <v>71</v>
      </c>
      <c r="B408" s="539" t="s">
        <v>1651</v>
      </c>
      <c r="C408" s="1" t="s">
        <v>1652</v>
      </c>
      <c r="D408">
        <v>0</v>
      </c>
      <c r="E408">
        <v>0</v>
      </c>
      <c r="F408">
        <v>0</v>
      </c>
      <c r="G408">
        <v>0</v>
      </c>
      <c r="H408">
        <v>0</v>
      </c>
      <c r="I408">
        <v>0</v>
      </c>
      <c r="J408" s="449">
        <v>10000</v>
      </c>
      <c r="K408">
        <v>0</v>
      </c>
      <c r="L408" s="449">
        <v>10000</v>
      </c>
      <c r="N408" s="20">
        <v>10387</v>
      </c>
      <c r="O408" s="21">
        <v>1</v>
      </c>
      <c r="P408" s="22">
        <f t="shared" si="49"/>
        <v>3.6541532066081914</v>
      </c>
      <c r="Q408" s="23">
        <f t="shared" si="50"/>
        <v>1344</v>
      </c>
      <c r="R408" s="23">
        <f t="shared" si="51"/>
        <v>0</v>
      </c>
      <c r="S408" s="23">
        <f t="shared" si="52"/>
        <v>0</v>
      </c>
      <c r="T408" s="23">
        <f t="shared" si="53"/>
        <v>1368</v>
      </c>
      <c r="U408" s="24">
        <f t="shared" si="54"/>
        <v>2712</v>
      </c>
      <c r="V408" s="25">
        <f t="shared" si="55"/>
        <v>9910.0634963214143</v>
      </c>
      <c r="W408" s="25">
        <f t="shared" si="56"/>
        <v>0</v>
      </c>
    </row>
    <row r="409" spans="1:23">
      <c r="A409" s="539" t="s">
        <v>71</v>
      </c>
      <c r="B409" s="539" t="s">
        <v>1653</v>
      </c>
      <c r="C409" s="1" t="s">
        <v>1654</v>
      </c>
      <c r="D409">
        <v>0</v>
      </c>
      <c r="E409">
        <v>0</v>
      </c>
      <c r="F409">
        <v>0</v>
      </c>
      <c r="G409">
        <v>0</v>
      </c>
      <c r="H409" s="449">
        <v>78080</v>
      </c>
      <c r="I409">
        <v>0</v>
      </c>
      <c r="J409">
        <v>180</v>
      </c>
      <c r="K409">
        <v>0</v>
      </c>
      <c r="L409" s="449">
        <v>78260</v>
      </c>
      <c r="N409" s="20">
        <v>10387</v>
      </c>
      <c r="O409" s="21">
        <v>2</v>
      </c>
      <c r="P409" s="22">
        <f t="shared" si="49"/>
        <v>3.8378796466654825</v>
      </c>
      <c r="Q409" s="23">
        <f t="shared" si="50"/>
        <v>52272</v>
      </c>
      <c r="R409" s="23">
        <f t="shared" si="51"/>
        <v>0</v>
      </c>
      <c r="S409" s="23">
        <f t="shared" si="52"/>
        <v>84736</v>
      </c>
      <c r="T409" s="23">
        <f t="shared" si="53"/>
        <v>0</v>
      </c>
      <c r="U409" s="24">
        <f t="shared" si="54"/>
        <v>137008</v>
      </c>
      <c r="V409" s="25">
        <f t="shared" si="55"/>
        <v>525820.21463034442</v>
      </c>
      <c r="W409" s="25">
        <f t="shared" si="56"/>
        <v>0</v>
      </c>
    </row>
    <row r="410" spans="1:23">
      <c r="A410" s="539" t="s">
        <v>71</v>
      </c>
      <c r="B410" s="539" t="s">
        <v>1655</v>
      </c>
      <c r="C410" s="1" t="s">
        <v>1656</v>
      </c>
      <c r="D410" s="449">
        <v>78864</v>
      </c>
      <c r="E410">
        <v>0</v>
      </c>
      <c r="F410">
        <v>0</v>
      </c>
      <c r="G410">
        <v>0</v>
      </c>
      <c r="H410" s="449">
        <v>3312</v>
      </c>
      <c r="I410">
        <v>0</v>
      </c>
      <c r="J410">
        <v>0</v>
      </c>
      <c r="K410">
        <v>0</v>
      </c>
      <c r="L410" s="449">
        <v>82176</v>
      </c>
      <c r="N410" s="20">
        <v>10387</v>
      </c>
      <c r="O410" s="21">
        <v>3</v>
      </c>
      <c r="P410" s="22">
        <f t="shared" si="49"/>
        <v>3.4083433041107498</v>
      </c>
      <c r="Q410" s="23">
        <f t="shared" si="50"/>
        <v>1581472</v>
      </c>
      <c r="R410" s="23">
        <f t="shared" si="51"/>
        <v>0</v>
      </c>
      <c r="S410" s="23">
        <f t="shared" si="52"/>
        <v>0</v>
      </c>
      <c r="T410" s="23">
        <f t="shared" si="53"/>
        <v>0</v>
      </c>
      <c r="U410" s="24">
        <f t="shared" si="54"/>
        <v>1581472</v>
      </c>
      <c r="V410" s="25">
        <f t="shared" si="55"/>
        <v>5390199.5018386357</v>
      </c>
      <c r="W410" s="25">
        <f t="shared" si="56"/>
        <v>0</v>
      </c>
    </row>
    <row r="411" spans="1:23">
      <c r="A411" s="539" t="s">
        <v>71</v>
      </c>
      <c r="B411" s="539" t="s">
        <v>1657</v>
      </c>
      <c r="C411" s="1" t="s">
        <v>1658</v>
      </c>
      <c r="D411" s="449">
        <v>82432</v>
      </c>
      <c r="E411">
        <v>0</v>
      </c>
      <c r="F411">
        <v>0</v>
      </c>
      <c r="G411">
        <v>0</v>
      </c>
      <c r="H411" s="449">
        <v>61344</v>
      </c>
      <c r="I411">
        <v>0</v>
      </c>
      <c r="J411" s="449">
        <v>119649</v>
      </c>
      <c r="K411">
        <v>0</v>
      </c>
      <c r="L411" s="449">
        <v>263425</v>
      </c>
      <c r="N411" s="20">
        <v>10387</v>
      </c>
      <c r="O411" s="21">
        <v>4</v>
      </c>
      <c r="P411" s="22">
        <f t="shared" si="49"/>
        <v>3.1726845821455858</v>
      </c>
      <c r="Q411" s="23">
        <f t="shared" si="50"/>
        <v>187120</v>
      </c>
      <c r="R411" s="23">
        <f t="shared" si="51"/>
        <v>0</v>
      </c>
      <c r="S411" s="23">
        <f t="shared" si="52"/>
        <v>108768</v>
      </c>
      <c r="T411" s="23">
        <f t="shared" si="53"/>
        <v>4630</v>
      </c>
      <c r="U411" s="24">
        <f t="shared" si="54"/>
        <v>300518</v>
      </c>
      <c r="V411" s="25">
        <f t="shared" si="55"/>
        <v>953448.82525722717</v>
      </c>
      <c r="W411" s="25">
        <f t="shared" si="56"/>
        <v>0</v>
      </c>
    </row>
    <row r="412" spans="1:23">
      <c r="A412" s="539" t="s">
        <v>71</v>
      </c>
      <c r="B412" s="539" t="s">
        <v>1659</v>
      </c>
      <c r="C412" s="1" t="s">
        <v>1660</v>
      </c>
      <c r="D412" s="449">
        <v>2851216</v>
      </c>
      <c r="E412">
        <v>0</v>
      </c>
      <c r="F412">
        <v>0</v>
      </c>
      <c r="G412">
        <v>0</v>
      </c>
      <c r="H412" s="449">
        <v>9744</v>
      </c>
      <c r="I412">
        <v>0</v>
      </c>
      <c r="J412">
        <v>100</v>
      </c>
      <c r="K412">
        <v>0</v>
      </c>
      <c r="L412" s="449">
        <v>2861060</v>
      </c>
      <c r="N412" s="20">
        <v>10387</v>
      </c>
      <c r="O412" s="21">
        <v>5</v>
      </c>
      <c r="P412" s="22">
        <f t="shared" si="49"/>
        <v>8.4268382369809416</v>
      </c>
      <c r="Q412" s="23">
        <f t="shared" si="50"/>
        <v>0</v>
      </c>
      <c r="R412" s="23">
        <f t="shared" si="51"/>
        <v>0</v>
      </c>
      <c r="S412" s="23">
        <f t="shared" si="52"/>
        <v>0</v>
      </c>
      <c r="T412" s="23">
        <f t="shared" si="53"/>
        <v>0</v>
      </c>
      <c r="U412" s="24">
        <f t="shared" si="54"/>
        <v>0</v>
      </c>
      <c r="V412" s="25">
        <f t="shared" si="55"/>
        <v>0</v>
      </c>
      <c r="W412" s="25">
        <f t="shared" si="56"/>
        <v>0</v>
      </c>
    </row>
    <row r="413" spans="1:23">
      <c r="A413" s="539" t="s">
        <v>71</v>
      </c>
      <c r="B413" s="539" t="s">
        <v>1661</v>
      </c>
      <c r="C413" s="1" t="s">
        <v>1662</v>
      </c>
      <c r="D413" s="449">
        <v>663840</v>
      </c>
      <c r="E413">
        <v>0</v>
      </c>
      <c r="F413">
        <v>0</v>
      </c>
      <c r="G413">
        <v>0</v>
      </c>
      <c r="H413" s="449">
        <v>258864</v>
      </c>
      <c r="I413">
        <v>0</v>
      </c>
      <c r="J413" s="449">
        <v>3496</v>
      </c>
      <c r="K413">
        <v>0</v>
      </c>
      <c r="L413" s="449">
        <v>926200</v>
      </c>
      <c r="N413" s="20">
        <v>10387</v>
      </c>
      <c r="O413" s="21">
        <v>6</v>
      </c>
      <c r="P413" s="22">
        <f t="shared" si="49"/>
        <v>3.0058195780826638</v>
      </c>
      <c r="Q413" s="23">
        <f t="shared" si="50"/>
        <v>349840</v>
      </c>
      <c r="R413" s="23">
        <f t="shared" si="51"/>
        <v>0</v>
      </c>
      <c r="S413" s="23">
        <f t="shared" si="52"/>
        <v>11440</v>
      </c>
      <c r="T413" s="23">
        <f t="shared" si="53"/>
        <v>61596</v>
      </c>
      <c r="U413" s="24">
        <f t="shared" si="54"/>
        <v>422876</v>
      </c>
      <c r="V413" s="25">
        <f t="shared" si="55"/>
        <v>1271088.9599012844</v>
      </c>
      <c r="W413" s="25">
        <f t="shared" si="56"/>
        <v>0</v>
      </c>
    </row>
    <row r="414" spans="1:23">
      <c r="A414" s="539" t="s">
        <v>71</v>
      </c>
      <c r="B414" s="539" t="s">
        <v>1663</v>
      </c>
      <c r="C414" s="1" t="s">
        <v>1664</v>
      </c>
      <c r="D414">
        <v>0</v>
      </c>
      <c r="E414">
        <v>0</v>
      </c>
      <c r="F414">
        <v>0</v>
      </c>
      <c r="G414">
        <v>0</v>
      </c>
      <c r="H414">
        <v>0</v>
      </c>
      <c r="I414">
        <v>0</v>
      </c>
      <c r="J414">
        <v>0</v>
      </c>
      <c r="K414">
        <v>0</v>
      </c>
      <c r="L414">
        <v>0</v>
      </c>
      <c r="N414" s="20">
        <v>10387</v>
      </c>
      <c r="O414" s="21">
        <v>7</v>
      </c>
      <c r="P414" s="22">
        <f t="shared" ref="P414:P477" si="57">P387</f>
        <v>3.8714814806912399</v>
      </c>
      <c r="Q414" s="23">
        <f t="shared" si="50"/>
        <v>56560</v>
      </c>
      <c r="R414" s="23">
        <f t="shared" si="51"/>
        <v>0</v>
      </c>
      <c r="S414" s="23">
        <f t="shared" si="52"/>
        <v>147520</v>
      </c>
      <c r="T414" s="23">
        <f t="shared" si="53"/>
        <v>1144</v>
      </c>
      <c r="U414" s="24">
        <f t="shared" si="54"/>
        <v>205224</v>
      </c>
      <c r="V414" s="25">
        <f t="shared" si="55"/>
        <v>794520.91539337905</v>
      </c>
      <c r="W414" s="25">
        <f t="shared" si="56"/>
        <v>0</v>
      </c>
    </row>
    <row r="415" spans="1:23">
      <c r="A415" s="539" t="s">
        <v>71</v>
      </c>
      <c r="B415" s="539" t="s">
        <v>1665</v>
      </c>
      <c r="C415" s="1" t="s">
        <v>1666</v>
      </c>
      <c r="D415" s="449">
        <v>6866592</v>
      </c>
      <c r="E415" s="449">
        <v>3802960</v>
      </c>
      <c r="F415" s="449">
        <v>295760</v>
      </c>
      <c r="G415" s="449">
        <v>403312</v>
      </c>
      <c r="H415" s="449">
        <v>1540912</v>
      </c>
      <c r="I415" s="449">
        <v>2370088</v>
      </c>
      <c r="J415" s="449">
        <v>333819</v>
      </c>
      <c r="K415" s="449">
        <v>52634</v>
      </c>
      <c r="L415" s="449">
        <v>15666077</v>
      </c>
      <c r="N415" s="20">
        <v>10387</v>
      </c>
      <c r="O415" s="21">
        <v>8</v>
      </c>
      <c r="P415" s="22">
        <f t="shared" si="57"/>
        <v>4.4579339449391542</v>
      </c>
      <c r="Q415" s="23">
        <f t="shared" si="50"/>
        <v>0</v>
      </c>
      <c r="R415" s="23">
        <f t="shared" si="51"/>
        <v>0</v>
      </c>
      <c r="S415" s="23">
        <f t="shared" si="52"/>
        <v>32848</v>
      </c>
      <c r="T415" s="23">
        <f t="shared" si="53"/>
        <v>614</v>
      </c>
      <c r="U415" s="24">
        <f t="shared" si="54"/>
        <v>33462</v>
      </c>
      <c r="V415" s="25">
        <f t="shared" si="55"/>
        <v>149171.38566555397</v>
      </c>
      <c r="W415" s="25">
        <f t="shared" si="56"/>
        <v>0</v>
      </c>
    </row>
    <row r="416" spans="1:23">
      <c r="A416" s="503"/>
      <c r="B416" s="503"/>
      <c r="N416" s="20">
        <v>10387</v>
      </c>
      <c r="O416" s="21">
        <v>9</v>
      </c>
      <c r="P416" s="22">
        <f t="shared" si="57"/>
        <v>3.9211029892346732</v>
      </c>
      <c r="Q416" s="23">
        <f t="shared" si="50"/>
        <v>85424</v>
      </c>
      <c r="R416" s="23">
        <f t="shared" si="51"/>
        <v>0</v>
      </c>
      <c r="S416" s="23">
        <f t="shared" si="52"/>
        <v>169376</v>
      </c>
      <c r="T416" s="23">
        <f t="shared" si="53"/>
        <v>21918</v>
      </c>
      <c r="U416" s="24">
        <f t="shared" si="54"/>
        <v>276718</v>
      </c>
      <c r="V416" s="25">
        <f t="shared" si="55"/>
        <v>1085039.7769750403</v>
      </c>
      <c r="W416" s="25">
        <f t="shared" si="56"/>
        <v>0</v>
      </c>
    </row>
    <row r="417" spans="1:23">
      <c r="A417" s="503"/>
      <c r="B417" s="503"/>
      <c r="N417" s="20">
        <v>10387</v>
      </c>
      <c r="O417" s="21">
        <v>10</v>
      </c>
      <c r="P417" s="22">
        <f t="shared" si="57"/>
        <v>5.1680731319109743</v>
      </c>
      <c r="Q417" s="23">
        <f t="shared" si="50"/>
        <v>24976</v>
      </c>
      <c r="R417" s="23">
        <f t="shared" si="51"/>
        <v>0</v>
      </c>
      <c r="S417" s="23">
        <f t="shared" si="52"/>
        <v>1728</v>
      </c>
      <c r="T417" s="23">
        <f t="shared" si="53"/>
        <v>0</v>
      </c>
      <c r="U417" s="24">
        <f t="shared" si="54"/>
        <v>26704</v>
      </c>
      <c r="V417" s="25">
        <f t="shared" si="55"/>
        <v>138008.22491455066</v>
      </c>
      <c r="W417" s="25">
        <f t="shared" si="56"/>
        <v>0</v>
      </c>
    </row>
    <row r="418" spans="1:23">
      <c r="A418" s="539" t="s">
        <v>1688</v>
      </c>
      <c r="B418" s="503"/>
      <c r="N418" s="20">
        <v>10387</v>
      </c>
      <c r="O418" s="21">
        <v>11</v>
      </c>
      <c r="P418" s="22">
        <f t="shared" si="57"/>
        <v>4.0960903250696923</v>
      </c>
      <c r="Q418" s="23">
        <f t="shared" si="50"/>
        <v>38208</v>
      </c>
      <c r="R418" s="23">
        <f t="shared" si="51"/>
        <v>0</v>
      </c>
      <c r="S418" s="23">
        <f t="shared" si="52"/>
        <v>115712</v>
      </c>
      <c r="T418" s="23">
        <f t="shared" si="53"/>
        <v>1002</v>
      </c>
      <c r="U418" s="24">
        <f t="shared" si="54"/>
        <v>154922</v>
      </c>
      <c r="V418" s="25">
        <f t="shared" si="55"/>
        <v>634574.50534044683</v>
      </c>
      <c r="W418" s="25">
        <f t="shared" si="56"/>
        <v>0</v>
      </c>
    </row>
    <row r="419" spans="1:23">
      <c r="A419" s="539" t="s">
        <v>1596</v>
      </c>
      <c r="B419" s="539" t="s">
        <v>173</v>
      </c>
      <c r="C419" s="1" t="s">
        <v>1668</v>
      </c>
      <c r="D419" t="s">
        <v>1669</v>
      </c>
      <c r="E419" t="s">
        <v>1670</v>
      </c>
      <c r="F419" t="s">
        <v>1671</v>
      </c>
      <c r="G419" t="s">
        <v>1672</v>
      </c>
      <c r="H419" t="s">
        <v>1673</v>
      </c>
      <c r="I419" t="s">
        <v>1674</v>
      </c>
      <c r="J419" t="s">
        <v>1675</v>
      </c>
      <c r="K419" t="s">
        <v>1676</v>
      </c>
      <c r="L419" t="s">
        <v>44</v>
      </c>
      <c r="N419" s="20">
        <v>10387</v>
      </c>
      <c r="O419" s="21">
        <v>12</v>
      </c>
      <c r="P419" s="22">
        <f t="shared" si="57"/>
        <v>3.6748359098204313</v>
      </c>
      <c r="Q419" s="23">
        <f t="shared" si="50"/>
        <v>963504</v>
      </c>
      <c r="R419" s="23">
        <f t="shared" si="51"/>
        <v>159456</v>
      </c>
      <c r="S419" s="23">
        <f t="shared" si="52"/>
        <v>0</v>
      </c>
      <c r="T419" s="23">
        <f t="shared" si="53"/>
        <v>646</v>
      </c>
      <c r="U419" s="24">
        <f t="shared" si="54"/>
        <v>1123606</v>
      </c>
      <c r="V419" s="25">
        <f t="shared" si="55"/>
        <v>4129067.6772896955</v>
      </c>
      <c r="W419" s="25">
        <f t="shared" si="56"/>
        <v>644572.09831995936</v>
      </c>
    </row>
    <row r="420" spans="1:23">
      <c r="A420" s="539" t="s">
        <v>73</v>
      </c>
      <c r="B420" s="539" t="s">
        <v>1611</v>
      </c>
      <c r="C420" s="1" t="s">
        <v>1612</v>
      </c>
      <c r="D420" s="449">
        <v>282496</v>
      </c>
      <c r="E420">
        <v>0</v>
      </c>
      <c r="F420">
        <v>0</v>
      </c>
      <c r="G420">
        <v>0</v>
      </c>
      <c r="H420">
        <v>0</v>
      </c>
      <c r="I420">
        <v>0</v>
      </c>
      <c r="J420" s="449">
        <v>5080</v>
      </c>
      <c r="K420">
        <v>0</v>
      </c>
      <c r="L420" s="449">
        <v>287576</v>
      </c>
      <c r="N420" s="20">
        <v>10387</v>
      </c>
      <c r="O420" s="21">
        <v>13</v>
      </c>
      <c r="P420" s="22">
        <f t="shared" si="57"/>
        <v>3.3330151458819097</v>
      </c>
      <c r="Q420" s="23">
        <f t="shared" si="50"/>
        <v>43744</v>
      </c>
      <c r="R420" s="23">
        <f t="shared" si="51"/>
        <v>0</v>
      </c>
      <c r="S420" s="23">
        <f t="shared" si="52"/>
        <v>30000</v>
      </c>
      <c r="T420" s="23">
        <f t="shared" si="53"/>
        <v>1552</v>
      </c>
      <c r="U420" s="24">
        <f t="shared" si="54"/>
        <v>75296</v>
      </c>
      <c r="V420" s="25">
        <f t="shared" si="55"/>
        <v>250962.70842432429</v>
      </c>
      <c r="W420" s="25">
        <f t="shared" si="56"/>
        <v>0</v>
      </c>
    </row>
    <row r="421" spans="1:23">
      <c r="A421" s="539" t="s">
        <v>73</v>
      </c>
      <c r="B421" s="539" t="s">
        <v>1613</v>
      </c>
      <c r="C421" s="1" t="s">
        <v>1614</v>
      </c>
      <c r="D421" s="449">
        <v>12096</v>
      </c>
      <c r="E421">
        <v>0</v>
      </c>
      <c r="F421">
        <v>0</v>
      </c>
      <c r="G421">
        <v>0</v>
      </c>
      <c r="H421" s="449">
        <v>162144</v>
      </c>
      <c r="I421">
        <v>0</v>
      </c>
      <c r="J421" s="449">
        <v>59012</v>
      </c>
      <c r="K421">
        <v>0</v>
      </c>
      <c r="L421" s="449">
        <v>233252</v>
      </c>
      <c r="N421" s="20">
        <v>10387</v>
      </c>
      <c r="O421" s="21">
        <v>14</v>
      </c>
      <c r="P421" s="22">
        <f t="shared" si="57"/>
        <v>5.2111367875249366</v>
      </c>
      <c r="Q421" s="23">
        <f t="shared" si="50"/>
        <v>0</v>
      </c>
      <c r="R421" s="23">
        <f t="shared" si="51"/>
        <v>0</v>
      </c>
      <c r="S421" s="23">
        <f t="shared" si="52"/>
        <v>243120</v>
      </c>
      <c r="T421" s="23">
        <f t="shared" si="53"/>
        <v>20828</v>
      </c>
      <c r="U421" s="24">
        <f t="shared" si="54"/>
        <v>263948</v>
      </c>
      <c r="V421" s="25">
        <f t="shared" si="55"/>
        <v>1375469.1327936319</v>
      </c>
      <c r="W421" s="25">
        <f t="shared" si="56"/>
        <v>0</v>
      </c>
    </row>
    <row r="422" spans="1:23">
      <c r="A422" s="539" t="s">
        <v>73</v>
      </c>
      <c r="B422" s="539" t="s">
        <v>1615</v>
      </c>
      <c r="C422" s="1" t="s">
        <v>1616</v>
      </c>
      <c r="D422">
        <v>0</v>
      </c>
      <c r="E422" s="449">
        <v>4457328</v>
      </c>
      <c r="F422">
        <v>0</v>
      </c>
      <c r="G422">
        <v>0</v>
      </c>
      <c r="H422">
        <v>0</v>
      </c>
      <c r="I422">
        <v>0</v>
      </c>
      <c r="J422">
        <v>416</v>
      </c>
      <c r="K422">
        <v>0</v>
      </c>
      <c r="L422" s="449">
        <v>4457744</v>
      </c>
      <c r="N422" s="20">
        <v>10387</v>
      </c>
      <c r="O422" s="21">
        <v>15</v>
      </c>
      <c r="P422" s="22">
        <f t="shared" si="57"/>
        <v>7.5192831089887324</v>
      </c>
      <c r="Q422" s="23">
        <f t="shared" si="50"/>
        <v>0</v>
      </c>
      <c r="R422" s="23">
        <f t="shared" si="51"/>
        <v>0</v>
      </c>
      <c r="S422" s="23">
        <f t="shared" si="52"/>
        <v>34272</v>
      </c>
      <c r="T422" s="23">
        <f t="shared" si="53"/>
        <v>304</v>
      </c>
      <c r="U422" s="24">
        <f t="shared" si="54"/>
        <v>34576</v>
      </c>
      <c r="V422" s="25">
        <f t="shared" si="55"/>
        <v>259986.7327763944</v>
      </c>
      <c r="W422" s="25">
        <f t="shared" si="56"/>
        <v>0</v>
      </c>
    </row>
    <row r="423" spans="1:23">
      <c r="A423" s="539" t="s">
        <v>73</v>
      </c>
      <c r="B423" s="539" t="s">
        <v>1617</v>
      </c>
      <c r="C423" s="1" t="s">
        <v>1618</v>
      </c>
      <c r="D423" s="449">
        <v>521232</v>
      </c>
      <c r="E423" s="449">
        <v>392160</v>
      </c>
      <c r="F423">
        <v>0</v>
      </c>
      <c r="G423">
        <v>0</v>
      </c>
      <c r="H423" s="449">
        <v>1235840</v>
      </c>
      <c r="I423" s="449">
        <v>89552</v>
      </c>
      <c r="J423" s="449">
        <v>46785</v>
      </c>
      <c r="K423" s="449">
        <v>7273</v>
      </c>
      <c r="L423" s="449">
        <v>2292842</v>
      </c>
      <c r="N423" s="20">
        <v>10387</v>
      </c>
      <c r="O423" s="21">
        <v>16</v>
      </c>
      <c r="P423" s="22">
        <f t="shared" si="57"/>
        <v>4.5338911157933826</v>
      </c>
      <c r="Q423" s="23">
        <f t="shared" si="50"/>
        <v>9936</v>
      </c>
      <c r="R423" s="23">
        <f t="shared" si="51"/>
        <v>0</v>
      </c>
      <c r="S423" s="23">
        <f t="shared" si="52"/>
        <v>336048</v>
      </c>
      <c r="T423" s="23">
        <f t="shared" si="53"/>
        <v>36397</v>
      </c>
      <c r="U423" s="24">
        <f t="shared" si="54"/>
        <v>382381</v>
      </c>
      <c r="V423" s="25">
        <f t="shared" si="55"/>
        <v>1733673.8187481894</v>
      </c>
      <c r="W423" s="25">
        <f t="shared" si="56"/>
        <v>0</v>
      </c>
    </row>
    <row r="424" spans="1:23">
      <c r="A424" s="539" t="s">
        <v>73</v>
      </c>
      <c r="B424" s="539" t="s">
        <v>1619</v>
      </c>
      <c r="C424" s="1" t="s">
        <v>1620</v>
      </c>
      <c r="D424">
        <v>0</v>
      </c>
      <c r="E424">
        <v>0</v>
      </c>
      <c r="F424">
        <v>0</v>
      </c>
      <c r="G424">
        <v>0</v>
      </c>
      <c r="H424">
        <v>0</v>
      </c>
      <c r="I424">
        <v>0</v>
      </c>
      <c r="J424">
        <v>0</v>
      </c>
      <c r="K424">
        <v>0</v>
      </c>
      <c r="L424">
        <v>0</v>
      </c>
      <c r="N424" s="20">
        <v>10387</v>
      </c>
      <c r="O424" s="21">
        <v>17</v>
      </c>
      <c r="P424" s="22">
        <f t="shared" si="57"/>
        <v>6.0316486731873162</v>
      </c>
      <c r="Q424" s="23">
        <f t="shared" si="50"/>
        <v>0</v>
      </c>
      <c r="R424" s="23">
        <f t="shared" si="51"/>
        <v>0</v>
      </c>
      <c r="S424" s="23">
        <f t="shared" si="52"/>
        <v>38048</v>
      </c>
      <c r="T424" s="23">
        <f t="shared" si="53"/>
        <v>0</v>
      </c>
      <c r="U424" s="24">
        <f t="shared" si="54"/>
        <v>38048</v>
      </c>
      <c r="V424" s="25">
        <f t="shared" si="55"/>
        <v>229492.16871743102</v>
      </c>
      <c r="W424" s="25">
        <f t="shared" si="56"/>
        <v>0</v>
      </c>
    </row>
    <row r="425" spans="1:23">
      <c r="A425" s="539" t="s">
        <v>73</v>
      </c>
      <c r="B425" s="539" t="s">
        <v>1621</v>
      </c>
      <c r="C425" s="1" t="s">
        <v>1622</v>
      </c>
      <c r="D425" s="449">
        <v>658224</v>
      </c>
      <c r="E425">
        <v>0</v>
      </c>
      <c r="F425">
        <v>0</v>
      </c>
      <c r="G425">
        <v>0</v>
      </c>
      <c r="H425" s="449">
        <v>279648</v>
      </c>
      <c r="I425">
        <v>0</v>
      </c>
      <c r="J425" s="449">
        <v>210573</v>
      </c>
      <c r="K425">
        <v>0</v>
      </c>
      <c r="L425" s="449">
        <v>1148445</v>
      </c>
      <c r="N425" s="20">
        <v>10387</v>
      </c>
      <c r="O425" s="21">
        <v>18</v>
      </c>
      <c r="P425" s="22">
        <f t="shared" si="57"/>
        <v>4.9772911053490789</v>
      </c>
      <c r="Q425" s="23">
        <f t="shared" si="50"/>
        <v>0</v>
      </c>
      <c r="R425" s="23">
        <f t="shared" si="51"/>
        <v>0</v>
      </c>
      <c r="S425" s="23">
        <f t="shared" si="52"/>
        <v>50688</v>
      </c>
      <c r="T425" s="23">
        <f t="shared" si="53"/>
        <v>360</v>
      </c>
      <c r="U425" s="24">
        <f t="shared" si="54"/>
        <v>51048</v>
      </c>
      <c r="V425" s="25">
        <f t="shared" si="55"/>
        <v>254080.75634585979</v>
      </c>
      <c r="W425" s="25">
        <f t="shared" si="56"/>
        <v>0</v>
      </c>
    </row>
    <row r="426" spans="1:23">
      <c r="A426" s="539" t="s">
        <v>73</v>
      </c>
      <c r="B426" s="539" t="s">
        <v>1623</v>
      </c>
      <c r="C426" s="1" t="s">
        <v>1624</v>
      </c>
      <c r="D426">
        <v>0</v>
      </c>
      <c r="E426" s="449">
        <v>373664</v>
      </c>
      <c r="F426">
        <v>0</v>
      </c>
      <c r="G426">
        <v>0</v>
      </c>
      <c r="H426">
        <v>0</v>
      </c>
      <c r="I426" s="449">
        <v>855520</v>
      </c>
      <c r="J426">
        <v>0</v>
      </c>
      <c r="K426" s="449">
        <v>70507</v>
      </c>
      <c r="L426" s="449">
        <v>1299691</v>
      </c>
      <c r="N426" s="20">
        <v>10387</v>
      </c>
      <c r="O426" s="21">
        <v>19</v>
      </c>
      <c r="P426" s="22">
        <f t="shared" si="57"/>
        <v>3.4255627120306693</v>
      </c>
      <c r="Q426" s="23">
        <f t="shared" si="50"/>
        <v>790304</v>
      </c>
      <c r="R426" s="23">
        <f t="shared" si="51"/>
        <v>134832</v>
      </c>
      <c r="S426" s="23">
        <f t="shared" si="52"/>
        <v>0</v>
      </c>
      <c r="T426" s="23">
        <f t="shared" si="53"/>
        <v>0</v>
      </c>
      <c r="U426" s="24">
        <f t="shared" si="54"/>
        <v>925136</v>
      </c>
      <c r="V426" s="25">
        <f t="shared" si="55"/>
        <v>3169111.3851572052</v>
      </c>
      <c r="W426" s="25">
        <f t="shared" si="56"/>
        <v>508063.01874737116</v>
      </c>
    </row>
    <row r="427" spans="1:23">
      <c r="A427" s="539" t="s">
        <v>73</v>
      </c>
      <c r="B427" s="539" t="s">
        <v>1625</v>
      </c>
      <c r="C427" s="1" t="s">
        <v>1626</v>
      </c>
      <c r="D427">
        <v>0</v>
      </c>
      <c r="E427">
        <v>0</v>
      </c>
      <c r="F427">
        <v>0</v>
      </c>
      <c r="G427">
        <v>0</v>
      </c>
      <c r="H427" s="449">
        <v>144128</v>
      </c>
      <c r="I427">
        <v>0</v>
      </c>
      <c r="J427" s="449">
        <v>144292</v>
      </c>
      <c r="K427">
        <v>0</v>
      </c>
      <c r="L427" s="449">
        <v>288420</v>
      </c>
      <c r="N427" s="20">
        <v>10387</v>
      </c>
      <c r="O427" s="21">
        <v>20</v>
      </c>
      <c r="P427" s="22">
        <f t="shared" si="57"/>
        <v>4.0878123452263502</v>
      </c>
      <c r="Q427" s="23">
        <f t="shared" si="50"/>
        <v>0</v>
      </c>
      <c r="R427" s="23">
        <f t="shared" si="51"/>
        <v>0</v>
      </c>
      <c r="S427" s="23">
        <f t="shared" si="52"/>
        <v>86400</v>
      </c>
      <c r="T427" s="23">
        <f t="shared" si="53"/>
        <v>34480</v>
      </c>
      <c r="U427" s="24">
        <f t="shared" si="54"/>
        <v>120880</v>
      </c>
      <c r="V427" s="25">
        <f t="shared" si="55"/>
        <v>494134.75629096123</v>
      </c>
      <c r="W427" s="25">
        <f t="shared" si="56"/>
        <v>0</v>
      </c>
    </row>
    <row r="428" spans="1:23">
      <c r="A428" s="539" t="s">
        <v>73</v>
      </c>
      <c r="B428" s="539" t="s">
        <v>1627</v>
      </c>
      <c r="C428" s="1" t="s">
        <v>1628</v>
      </c>
      <c r="D428" s="449">
        <v>165504</v>
      </c>
      <c r="E428" s="449">
        <v>161664</v>
      </c>
      <c r="F428">
        <v>0</v>
      </c>
      <c r="G428">
        <v>0</v>
      </c>
      <c r="H428" s="449">
        <v>274992</v>
      </c>
      <c r="I428" s="449">
        <v>302528</v>
      </c>
      <c r="J428" s="449">
        <v>10270</v>
      </c>
      <c r="K428" s="449">
        <v>26806</v>
      </c>
      <c r="L428" s="449">
        <v>941764</v>
      </c>
      <c r="N428" s="20">
        <v>10387</v>
      </c>
      <c r="O428" s="21">
        <v>21</v>
      </c>
      <c r="P428" s="22">
        <f t="shared" si="57"/>
        <v>4.2128820567044682</v>
      </c>
      <c r="Q428" s="23">
        <f t="shared" si="50"/>
        <v>0</v>
      </c>
      <c r="R428" s="23">
        <f t="shared" si="51"/>
        <v>0</v>
      </c>
      <c r="S428" s="23">
        <f t="shared" si="52"/>
        <v>49152</v>
      </c>
      <c r="T428" s="23">
        <f t="shared" si="53"/>
        <v>180</v>
      </c>
      <c r="U428" s="24">
        <f t="shared" si="54"/>
        <v>49332</v>
      </c>
      <c r="V428" s="25">
        <f t="shared" si="55"/>
        <v>207829.89762134483</v>
      </c>
      <c r="W428" s="25">
        <f t="shared" si="56"/>
        <v>0</v>
      </c>
    </row>
    <row r="429" spans="1:23">
      <c r="A429" s="539" t="s">
        <v>73</v>
      </c>
      <c r="B429" s="539" t="s">
        <v>1629</v>
      </c>
      <c r="C429" s="1" t="s">
        <v>1630</v>
      </c>
      <c r="D429">
        <v>0</v>
      </c>
      <c r="E429" s="449">
        <v>95312</v>
      </c>
      <c r="F429">
        <v>0</v>
      </c>
      <c r="G429">
        <v>0</v>
      </c>
      <c r="H429">
        <v>0</v>
      </c>
      <c r="I429" s="449">
        <v>3584</v>
      </c>
      <c r="J429">
        <v>0</v>
      </c>
      <c r="K429">
        <v>0</v>
      </c>
      <c r="L429" s="449">
        <v>98896</v>
      </c>
      <c r="N429" s="20">
        <v>10387</v>
      </c>
      <c r="O429" s="21">
        <v>22</v>
      </c>
      <c r="P429" s="22">
        <f t="shared" si="57"/>
        <v>5.1226793529265615</v>
      </c>
      <c r="Q429" s="23">
        <f t="shared" si="50"/>
        <v>0</v>
      </c>
      <c r="R429" s="23">
        <f t="shared" si="51"/>
        <v>0</v>
      </c>
      <c r="S429" s="23">
        <f t="shared" si="52"/>
        <v>3280</v>
      </c>
      <c r="T429" s="23">
        <f t="shared" si="53"/>
        <v>480</v>
      </c>
      <c r="U429" s="24">
        <f t="shared" si="54"/>
        <v>3760</v>
      </c>
      <c r="V429" s="25">
        <f t="shared" si="55"/>
        <v>19261.274367003873</v>
      </c>
      <c r="W429" s="25">
        <f t="shared" si="56"/>
        <v>0</v>
      </c>
    </row>
    <row r="430" spans="1:23">
      <c r="A430" s="539" t="s">
        <v>73</v>
      </c>
      <c r="B430" s="539" t="s">
        <v>1631</v>
      </c>
      <c r="C430" s="1" t="s">
        <v>1632</v>
      </c>
      <c r="D430">
        <v>0</v>
      </c>
      <c r="E430" s="449">
        <v>25008</v>
      </c>
      <c r="F430">
        <v>0</v>
      </c>
      <c r="G430">
        <v>0</v>
      </c>
      <c r="H430">
        <v>0</v>
      </c>
      <c r="I430" s="449">
        <v>555776</v>
      </c>
      <c r="J430">
        <v>0</v>
      </c>
      <c r="K430" s="449">
        <v>158817</v>
      </c>
      <c r="L430" s="449">
        <v>739601</v>
      </c>
      <c r="N430" s="20">
        <v>10387</v>
      </c>
      <c r="O430" s="21">
        <v>23</v>
      </c>
      <c r="P430" s="22">
        <f t="shared" si="57"/>
        <v>4.5024770871355324</v>
      </c>
      <c r="Q430" s="23">
        <f t="shared" si="50"/>
        <v>33552</v>
      </c>
      <c r="R430" s="23">
        <f t="shared" si="51"/>
        <v>0</v>
      </c>
      <c r="S430" s="23">
        <f t="shared" si="52"/>
        <v>0</v>
      </c>
      <c r="T430" s="23">
        <f t="shared" si="53"/>
        <v>0</v>
      </c>
      <c r="U430" s="24">
        <f t="shared" si="54"/>
        <v>33552</v>
      </c>
      <c r="V430" s="25">
        <f t="shared" si="55"/>
        <v>151067.11122757138</v>
      </c>
      <c r="W430" s="25">
        <f t="shared" si="56"/>
        <v>0</v>
      </c>
    </row>
    <row r="431" spans="1:23">
      <c r="A431" s="539" t="s">
        <v>73</v>
      </c>
      <c r="B431" s="539" t="s">
        <v>1633</v>
      </c>
      <c r="C431" s="1" t="s">
        <v>1634</v>
      </c>
      <c r="D431" s="449">
        <v>2460720</v>
      </c>
      <c r="E431">
        <v>0</v>
      </c>
      <c r="F431" s="449">
        <v>597944</v>
      </c>
      <c r="G431">
        <v>0</v>
      </c>
      <c r="H431" s="449">
        <v>5136</v>
      </c>
      <c r="I431">
        <v>0</v>
      </c>
      <c r="J431">
        <v>0</v>
      </c>
      <c r="K431">
        <v>0</v>
      </c>
      <c r="L431" s="449">
        <v>3063800</v>
      </c>
      <c r="N431" s="20">
        <v>10387</v>
      </c>
      <c r="O431" s="21">
        <v>24</v>
      </c>
      <c r="P431" s="22">
        <f t="shared" si="57"/>
        <v>3.6391469413856306</v>
      </c>
      <c r="Q431" s="23">
        <f t="shared" si="50"/>
        <v>128544</v>
      </c>
      <c r="R431" s="23">
        <f t="shared" si="51"/>
        <v>0</v>
      </c>
      <c r="S431" s="23">
        <f t="shared" si="52"/>
        <v>82864</v>
      </c>
      <c r="T431" s="23">
        <f t="shared" si="53"/>
        <v>57032</v>
      </c>
      <c r="U431" s="24">
        <f t="shared" si="54"/>
        <v>268440</v>
      </c>
      <c r="V431" s="25">
        <f t="shared" si="55"/>
        <v>976892.60494555871</v>
      </c>
      <c r="W431" s="25">
        <f t="shared" si="56"/>
        <v>0</v>
      </c>
    </row>
    <row r="432" spans="1:23">
      <c r="A432" s="539" t="s">
        <v>73</v>
      </c>
      <c r="B432" s="539" t="s">
        <v>1635</v>
      </c>
      <c r="C432" s="1" t="s">
        <v>1636</v>
      </c>
      <c r="D432" s="449">
        <v>762016</v>
      </c>
      <c r="E432">
        <v>0</v>
      </c>
      <c r="F432">
        <v>0</v>
      </c>
      <c r="G432">
        <v>0</v>
      </c>
      <c r="H432">
        <v>0</v>
      </c>
      <c r="I432">
        <v>0</v>
      </c>
      <c r="J432">
        <v>0</v>
      </c>
      <c r="K432">
        <v>0</v>
      </c>
      <c r="L432" s="449">
        <v>762016</v>
      </c>
      <c r="N432" s="20">
        <v>10387</v>
      </c>
      <c r="O432" s="21">
        <v>25</v>
      </c>
      <c r="P432" s="22">
        <f t="shared" si="57"/>
        <v>3.0656727831116628</v>
      </c>
      <c r="Q432" s="23">
        <f t="shared" si="50"/>
        <v>2043264</v>
      </c>
      <c r="R432" s="23">
        <f t="shared" si="51"/>
        <v>0</v>
      </c>
      <c r="S432" s="23">
        <f t="shared" si="52"/>
        <v>0</v>
      </c>
      <c r="T432" s="23">
        <f t="shared" si="53"/>
        <v>0</v>
      </c>
      <c r="U432" s="24">
        <f t="shared" si="54"/>
        <v>2043264</v>
      </c>
      <c r="V432" s="25">
        <f t="shared" si="55"/>
        <v>6263978.8335118685</v>
      </c>
      <c r="W432" s="25">
        <f t="shared" si="56"/>
        <v>0</v>
      </c>
    </row>
    <row r="433" spans="1:23">
      <c r="A433" s="539" t="s">
        <v>73</v>
      </c>
      <c r="B433" s="539" t="s">
        <v>1637</v>
      </c>
      <c r="C433" s="1" t="s">
        <v>1638</v>
      </c>
      <c r="D433">
        <v>0</v>
      </c>
      <c r="E433">
        <v>0</v>
      </c>
      <c r="F433">
        <v>0</v>
      </c>
      <c r="G433">
        <v>0</v>
      </c>
      <c r="H433">
        <v>0</v>
      </c>
      <c r="I433" s="449">
        <v>512400</v>
      </c>
      <c r="J433">
        <v>0</v>
      </c>
      <c r="K433" s="449">
        <v>54297</v>
      </c>
      <c r="L433" s="449">
        <v>566697</v>
      </c>
      <c r="N433" s="20">
        <v>10387</v>
      </c>
      <c r="O433" s="21">
        <v>26</v>
      </c>
      <c r="P433" s="22">
        <f t="shared" si="57"/>
        <v>3.9327220283406481</v>
      </c>
      <c r="Q433" s="23">
        <f t="shared" si="50"/>
        <v>388032</v>
      </c>
      <c r="R433" s="23">
        <f t="shared" si="51"/>
        <v>0</v>
      </c>
      <c r="S433" s="23">
        <f t="shared" si="52"/>
        <v>68656</v>
      </c>
      <c r="T433" s="23">
        <f t="shared" si="53"/>
        <v>320</v>
      </c>
      <c r="U433" s="24">
        <f t="shared" si="54"/>
        <v>457008</v>
      </c>
      <c r="V433" s="25">
        <f t="shared" si="55"/>
        <v>1797285.4287279029</v>
      </c>
      <c r="W433" s="25">
        <f t="shared" si="56"/>
        <v>0</v>
      </c>
    </row>
    <row r="434" spans="1:23">
      <c r="A434" s="539" t="s">
        <v>73</v>
      </c>
      <c r="B434" s="539" t="s">
        <v>1639</v>
      </c>
      <c r="C434" s="1" t="s">
        <v>1640</v>
      </c>
      <c r="D434">
        <v>0</v>
      </c>
      <c r="E434">
        <v>0</v>
      </c>
      <c r="F434">
        <v>0</v>
      </c>
      <c r="G434">
        <v>0</v>
      </c>
      <c r="H434">
        <v>0</v>
      </c>
      <c r="I434" s="449">
        <v>30576</v>
      </c>
      <c r="J434">
        <v>0</v>
      </c>
      <c r="K434">
        <v>690</v>
      </c>
      <c r="L434" s="449">
        <v>31266</v>
      </c>
      <c r="N434" s="20">
        <v>10387</v>
      </c>
      <c r="O434" s="21">
        <v>27</v>
      </c>
      <c r="P434" s="22">
        <f t="shared" si="57"/>
        <v>3.6262261406191016</v>
      </c>
      <c r="Q434" s="23">
        <f t="shared" si="50"/>
        <v>0</v>
      </c>
      <c r="R434" s="23">
        <f t="shared" si="51"/>
        <v>0</v>
      </c>
      <c r="S434" s="23">
        <f t="shared" si="52"/>
        <v>0</v>
      </c>
      <c r="T434" s="23">
        <f t="shared" si="53"/>
        <v>0</v>
      </c>
      <c r="U434" s="24">
        <f t="shared" si="54"/>
        <v>0</v>
      </c>
      <c r="V434" s="25">
        <f t="shared" si="55"/>
        <v>0</v>
      </c>
      <c r="W434" s="25">
        <f t="shared" si="56"/>
        <v>0</v>
      </c>
    </row>
    <row r="435" spans="1:23">
      <c r="A435" s="539" t="s">
        <v>73</v>
      </c>
      <c r="B435" s="539" t="s">
        <v>1641</v>
      </c>
      <c r="C435" s="1" t="s">
        <v>1642</v>
      </c>
      <c r="D435" s="449">
        <v>132048</v>
      </c>
      <c r="E435">
        <v>480</v>
      </c>
      <c r="F435">
        <v>0</v>
      </c>
      <c r="G435">
        <v>0</v>
      </c>
      <c r="H435" s="449">
        <v>159680</v>
      </c>
      <c r="I435" s="449">
        <v>1389824</v>
      </c>
      <c r="J435">
        <v>602</v>
      </c>
      <c r="K435" s="449">
        <v>125705</v>
      </c>
      <c r="L435" s="449">
        <v>1808339</v>
      </c>
      <c r="N435" s="20">
        <v>3568</v>
      </c>
      <c r="O435" s="21">
        <v>1</v>
      </c>
      <c r="P435" s="22">
        <f t="shared" si="57"/>
        <v>3.6541532066081914</v>
      </c>
      <c r="Q435" s="23">
        <f t="shared" si="50"/>
        <v>15920</v>
      </c>
      <c r="R435" s="23">
        <f t="shared" si="51"/>
        <v>0</v>
      </c>
      <c r="S435" s="23">
        <f t="shared" si="52"/>
        <v>384</v>
      </c>
      <c r="T435" s="23">
        <f t="shared" si="53"/>
        <v>0</v>
      </c>
      <c r="U435" s="24">
        <f t="shared" si="54"/>
        <v>16304</v>
      </c>
      <c r="V435" s="25">
        <f t="shared" si="55"/>
        <v>59577.31388053995</v>
      </c>
      <c r="W435" s="25">
        <f t="shared" si="56"/>
        <v>0</v>
      </c>
    </row>
    <row r="436" spans="1:23">
      <c r="A436" s="539" t="s">
        <v>73</v>
      </c>
      <c r="B436" s="539" t="s">
        <v>1643</v>
      </c>
      <c r="C436" s="1" t="s">
        <v>1644</v>
      </c>
      <c r="D436">
        <v>0</v>
      </c>
      <c r="E436">
        <v>0</v>
      </c>
      <c r="F436">
        <v>0</v>
      </c>
      <c r="G436">
        <v>0</v>
      </c>
      <c r="H436">
        <v>0</v>
      </c>
      <c r="I436" s="449">
        <v>20576</v>
      </c>
      <c r="J436">
        <v>0</v>
      </c>
      <c r="K436">
        <v>0</v>
      </c>
      <c r="L436" s="449">
        <v>20576</v>
      </c>
      <c r="N436" s="20">
        <v>3568</v>
      </c>
      <c r="O436" s="21">
        <v>2</v>
      </c>
      <c r="P436" s="22">
        <f t="shared" si="57"/>
        <v>3.8378796466654825</v>
      </c>
      <c r="Q436" s="23">
        <f t="shared" si="50"/>
        <v>0</v>
      </c>
      <c r="R436" s="23">
        <f t="shared" si="51"/>
        <v>0</v>
      </c>
      <c r="S436" s="23">
        <f t="shared" si="52"/>
        <v>153344</v>
      </c>
      <c r="T436" s="23">
        <f t="shared" si="53"/>
        <v>60</v>
      </c>
      <c r="U436" s="24">
        <f t="shared" si="54"/>
        <v>153404</v>
      </c>
      <c r="V436" s="25">
        <f t="shared" si="55"/>
        <v>588746.08931707172</v>
      </c>
      <c r="W436" s="25">
        <f t="shared" si="56"/>
        <v>0</v>
      </c>
    </row>
    <row r="437" spans="1:23">
      <c r="A437" s="539" t="s">
        <v>73</v>
      </c>
      <c r="B437" s="539" t="s">
        <v>1645</v>
      </c>
      <c r="C437" s="1" t="s">
        <v>1646</v>
      </c>
      <c r="D437">
        <v>0</v>
      </c>
      <c r="E437">
        <v>0</v>
      </c>
      <c r="F437">
        <v>0</v>
      </c>
      <c r="G437">
        <v>0</v>
      </c>
      <c r="H437">
        <v>0</v>
      </c>
      <c r="I437" s="449">
        <v>28544</v>
      </c>
      <c r="J437">
        <v>0</v>
      </c>
      <c r="K437">
        <v>0</v>
      </c>
      <c r="L437" s="449">
        <v>28544</v>
      </c>
      <c r="N437" s="20">
        <v>3568</v>
      </c>
      <c r="O437" s="21">
        <v>3</v>
      </c>
      <c r="P437" s="22">
        <f t="shared" si="57"/>
        <v>3.4083433041107498</v>
      </c>
      <c r="Q437" s="23">
        <f t="shared" si="50"/>
        <v>99552</v>
      </c>
      <c r="R437" s="23">
        <f t="shared" si="51"/>
        <v>0</v>
      </c>
      <c r="S437" s="23">
        <f t="shared" si="52"/>
        <v>6208</v>
      </c>
      <c r="T437" s="23">
        <f t="shared" si="53"/>
        <v>0</v>
      </c>
      <c r="U437" s="24">
        <f t="shared" si="54"/>
        <v>105760</v>
      </c>
      <c r="V437" s="25">
        <f t="shared" si="55"/>
        <v>360466.38784275291</v>
      </c>
      <c r="W437" s="25">
        <f t="shared" si="56"/>
        <v>0</v>
      </c>
    </row>
    <row r="438" spans="1:23">
      <c r="A438" s="539" t="s">
        <v>73</v>
      </c>
      <c r="B438" s="539" t="s">
        <v>1647</v>
      </c>
      <c r="C438" s="1" t="s">
        <v>1648</v>
      </c>
      <c r="D438">
        <v>0</v>
      </c>
      <c r="E438" s="449">
        <v>2123792</v>
      </c>
      <c r="F438">
        <v>0</v>
      </c>
      <c r="G438" s="449">
        <v>605200</v>
      </c>
      <c r="H438">
        <v>0</v>
      </c>
      <c r="I438">
        <v>0</v>
      </c>
      <c r="J438">
        <v>0</v>
      </c>
      <c r="K438" s="449">
        <v>10304</v>
      </c>
      <c r="L438" s="449">
        <v>2739296</v>
      </c>
      <c r="N438" s="20">
        <v>3568</v>
      </c>
      <c r="O438" s="21">
        <v>4</v>
      </c>
      <c r="P438" s="22">
        <f t="shared" si="57"/>
        <v>3.1726845821455858</v>
      </c>
      <c r="Q438" s="23">
        <f t="shared" si="50"/>
        <v>9312</v>
      </c>
      <c r="R438" s="23">
        <f t="shared" si="51"/>
        <v>0</v>
      </c>
      <c r="S438" s="23">
        <f t="shared" si="52"/>
        <v>7728</v>
      </c>
      <c r="T438" s="23">
        <f t="shared" si="53"/>
        <v>4896</v>
      </c>
      <c r="U438" s="24">
        <f t="shared" si="54"/>
        <v>21936</v>
      </c>
      <c r="V438" s="25">
        <f t="shared" si="55"/>
        <v>69596.008993945565</v>
      </c>
      <c r="W438" s="25">
        <f t="shared" si="56"/>
        <v>0</v>
      </c>
    </row>
    <row r="439" spans="1:23">
      <c r="A439" s="539" t="s">
        <v>73</v>
      </c>
      <c r="B439" s="539" t="s">
        <v>1649</v>
      </c>
      <c r="C439" s="1" t="s">
        <v>1650</v>
      </c>
      <c r="D439">
        <v>0</v>
      </c>
      <c r="E439">
        <v>0</v>
      </c>
      <c r="F439">
        <v>0</v>
      </c>
      <c r="G439">
        <v>0</v>
      </c>
      <c r="H439" s="449">
        <v>470336</v>
      </c>
      <c r="I439">
        <v>0</v>
      </c>
      <c r="J439" s="449">
        <v>10040</v>
      </c>
      <c r="K439">
        <v>0</v>
      </c>
      <c r="L439" s="449">
        <v>480376</v>
      </c>
      <c r="N439" s="20">
        <v>3568</v>
      </c>
      <c r="O439" s="21">
        <v>5</v>
      </c>
      <c r="P439" s="22">
        <f t="shared" si="57"/>
        <v>8.4268382369809416</v>
      </c>
      <c r="Q439" s="23">
        <f t="shared" si="50"/>
        <v>0</v>
      </c>
      <c r="R439" s="23">
        <f t="shared" si="51"/>
        <v>0</v>
      </c>
      <c r="S439" s="23">
        <f t="shared" si="52"/>
        <v>0</v>
      </c>
      <c r="T439" s="23">
        <f t="shared" si="53"/>
        <v>0</v>
      </c>
      <c r="U439" s="24">
        <f t="shared" si="54"/>
        <v>0</v>
      </c>
      <c r="V439" s="25">
        <f t="shared" si="55"/>
        <v>0</v>
      </c>
      <c r="W439" s="25">
        <f t="shared" si="56"/>
        <v>0</v>
      </c>
    </row>
    <row r="440" spans="1:23">
      <c r="A440" s="539" t="s">
        <v>73</v>
      </c>
      <c r="B440" s="539" t="s">
        <v>1651</v>
      </c>
      <c r="C440" s="1" t="s">
        <v>1652</v>
      </c>
      <c r="D440">
        <v>0</v>
      </c>
      <c r="E440">
        <v>0</v>
      </c>
      <c r="F440">
        <v>0</v>
      </c>
      <c r="G440">
        <v>0</v>
      </c>
      <c r="H440" s="449">
        <v>46512</v>
      </c>
      <c r="I440">
        <v>0</v>
      </c>
      <c r="J440" s="449">
        <v>44432</v>
      </c>
      <c r="K440">
        <v>0</v>
      </c>
      <c r="L440" s="449">
        <v>90944</v>
      </c>
      <c r="N440" s="20">
        <v>3568</v>
      </c>
      <c r="O440" s="21">
        <v>6</v>
      </c>
      <c r="P440" s="22">
        <f t="shared" si="57"/>
        <v>3.0058195780826638</v>
      </c>
      <c r="Q440" s="23">
        <f t="shared" si="50"/>
        <v>25008</v>
      </c>
      <c r="R440" s="23">
        <f t="shared" si="51"/>
        <v>0</v>
      </c>
      <c r="S440" s="23">
        <f t="shared" si="52"/>
        <v>0</v>
      </c>
      <c r="T440" s="23">
        <f t="shared" si="53"/>
        <v>6305</v>
      </c>
      <c r="U440" s="24">
        <f t="shared" si="54"/>
        <v>31313</v>
      </c>
      <c r="V440" s="25">
        <f t="shared" si="55"/>
        <v>94121.228448502457</v>
      </c>
      <c r="W440" s="25">
        <f t="shared" si="56"/>
        <v>0</v>
      </c>
    </row>
    <row r="441" spans="1:23">
      <c r="A441" s="539" t="s">
        <v>73</v>
      </c>
      <c r="B441" s="539" t="s">
        <v>1653</v>
      </c>
      <c r="C441" s="1" t="s">
        <v>1654</v>
      </c>
      <c r="D441">
        <v>0</v>
      </c>
      <c r="E441">
        <v>0</v>
      </c>
      <c r="F441">
        <v>0</v>
      </c>
      <c r="G441">
        <v>0</v>
      </c>
      <c r="H441" s="449">
        <v>49408</v>
      </c>
      <c r="I441">
        <v>0</v>
      </c>
      <c r="J441" s="449">
        <v>7192</v>
      </c>
      <c r="K441">
        <v>0</v>
      </c>
      <c r="L441" s="449">
        <v>56600</v>
      </c>
      <c r="N441" s="20">
        <v>3568</v>
      </c>
      <c r="O441" s="21">
        <v>7</v>
      </c>
      <c r="P441" s="22">
        <f t="shared" si="57"/>
        <v>3.8714814806912399</v>
      </c>
      <c r="Q441" s="23">
        <f t="shared" si="50"/>
        <v>0</v>
      </c>
      <c r="R441" s="23">
        <f t="shared" si="51"/>
        <v>0</v>
      </c>
      <c r="S441" s="23">
        <f t="shared" si="52"/>
        <v>0</v>
      </c>
      <c r="T441" s="23">
        <f t="shared" si="53"/>
        <v>0</v>
      </c>
      <c r="U441" s="24">
        <f t="shared" si="54"/>
        <v>0</v>
      </c>
      <c r="V441" s="25">
        <f t="shared" si="55"/>
        <v>0</v>
      </c>
      <c r="W441" s="25">
        <f t="shared" si="56"/>
        <v>0</v>
      </c>
    </row>
    <row r="442" spans="1:23">
      <c r="A442" s="539" t="s">
        <v>73</v>
      </c>
      <c r="B442" s="539" t="s">
        <v>1655</v>
      </c>
      <c r="C442" s="1" t="s">
        <v>1656</v>
      </c>
      <c r="D442" s="449">
        <v>237184</v>
      </c>
      <c r="E442">
        <v>576</v>
      </c>
      <c r="F442">
        <v>0</v>
      </c>
      <c r="G442">
        <v>0</v>
      </c>
      <c r="H442">
        <v>0</v>
      </c>
      <c r="I442">
        <v>0</v>
      </c>
      <c r="J442">
        <v>0</v>
      </c>
      <c r="K442">
        <v>0</v>
      </c>
      <c r="L442" s="449">
        <v>237760</v>
      </c>
      <c r="N442" s="20">
        <v>3568</v>
      </c>
      <c r="O442" s="21">
        <v>8</v>
      </c>
      <c r="P442" s="22">
        <f t="shared" si="57"/>
        <v>4.4579339449391542</v>
      </c>
      <c r="Q442" s="23">
        <f t="shared" si="50"/>
        <v>0</v>
      </c>
      <c r="R442" s="23">
        <f t="shared" si="51"/>
        <v>0</v>
      </c>
      <c r="S442" s="23">
        <f t="shared" si="52"/>
        <v>17856</v>
      </c>
      <c r="T442" s="23">
        <f t="shared" si="53"/>
        <v>1576</v>
      </c>
      <c r="U442" s="24">
        <f t="shared" si="54"/>
        <v>19432</v>
      </c>
      <c r="V442" s="25">
        <f t="shared" si="55"/>
        <v>86626.572418057651</v>
      </c>
      <c r="W442" s="25">
        <f t="shared" si="56"/>
        <v>0</v>
      </c>
    </row>
    <row r="443" spans="1:23">
      <c r="A443" s="539" t="s">
        <v>73</v>
      </c>
      <c r="B443" s="539" t="s">
        <v>1657</v>
      </c>
      <c r="C443" s="1" t="s">
        <v>1658</v>
      </c>
      <c r="D443" s="449">
        <v>160912</v>
      </c>
      <c r="E443">
        <v>0</v>
      </c>
      <c r="F443">
        <v>0</v>
      </c>
      <c r="G443">
        <v>0</v>
      </c>
      <c r="H443" s="449">
        <v>131648</v>
      </c>
      <c r="I443">
        <v>0</v>
      </c>
      <c r="J443" s="449">
        <v>439700</v>
      </c>
      <c r="K443">
        <v>0</v>
      </c>
      <c r="L443" s="449">
        <v>732260</v>
      </c>
      <c r="N443" s="20">
        <v>3568</v>
      </c>
      <c r="O443" s="21">
        <v>9</v>
      </c>
      <c r="P443" s="22">
        <f t="shared" si="57"/>
        <v>3.9211029892346732</v>
      </c>
      <c r="Q443" s="23">
        <f t="shared" si="50"/>
        <v>7328</v>
      </c>
      <c r="R443" s="23">
        <f t="shared" si="51"/>
        <v>0</v>
      </c>
      <c r="S443" s="23">
        <f t="shared" si="52"/>
        <v>49360</v>
      </c>
      <c r="T443" s="23">
        <f t="shared" si="53"/>
        <v>1650</v>
      </c>
      <c r="U443" s="24">
        <f t="shared" si="54"/>
        <v>58338</v>
      </c>
      <c r="V443" s="25">
        <f t="shared" si="55"/>
        <v>228749.30618597235</v>
      </c>
      <c r="W443" s="25">
        <f t="shared" si="56"/>
        <v>0</v>
      </c>
    </row>
    <row r="444" spans="1:23">
      <c r="A444" s="539" t="s">
        <v>73</v>
      </c>
      <c r="B444" s="539" t="s">
        <v>1659</v>
      </c>
      <c r="C444" s="1" t="s">
        <v>1660</v>
      </c>
      <c r="D444" s="449">
        <v>4643904</v>
      </c>
      <c r="E444">
        <v>0</v>
      </c>
      <c r="F444">
        <v>0</v>
      </c>
      <c r="G444">
        <v>0</v>
      </c>
      <c r="H444" s="449">
        <v>10592</v>
      </c>
      <c r="I444">
        <v>0</v>
      </c>
      <c r="J444">
        <v>0</v>
      </c>
      <c r="K444">
        <v>0</v>
      </c>
      <c r="L444" s="449">
        <v>4654496</v>
      </c>
      <c r="N444" s="20">
        <v>3568</v>
      </c>
      <c r="O444" s="21">
        <v>10</v>
      </c>
      <c r="P444" s="22">
        <f t="shared" si="57"/>
        <v>5.1680731319109743</v>
      </c>
      <c r="Q444" s="23">
        <f t="shared" si="50"/>
        <v>0</v>
      </c>
      <c r="R444" s="23">
        <f t="shared" si="51"/>
        <v>0</v>
      </c>
      <c r="S444" s="23">
        <f t="shared" si="52"/>
        <v>0</v>
      </c>
      <c r="T444" s="23">
        <f t="shared" si="53"/>
        <v>0</v>
      </c>
      <c r="U444" s="24">
        <f t="shared" si="54"/>
        <v>0</v>
      </c>
      <c r="V444" s="25">
        <f t="shared" si="55"/>
        <v>0</v>
      </c>
      <c r="W444" s="25">
        <f t="shared" si="56"/>
        <v>0</v>
      </c>
    </row>
    <row r="445" spans="1:23">
      <c r="A445" s="539" t="s">
        <v>73</v>
      </c>
      <c r="B445" s="539" t="s">
        <v>1661</v>
      </c>
      <c r="C445" s="1" t="s">
        <v>1662</v>
      </c>
      <c r="D445" s="449">
        <v>1328976</v>
      </c>
      <c r="E445">
        <v>0</v>
      </c>
      <c r="F445">
        <v>0</v>
      </c>
      <c r="G445">
        <v>0</v>
      </c>
      <c r="H445" s="449">
        <v>299536</v>
      </c>
      <c r="I445">
        <v>0</v>
      </c>
      <c r="J445">
        <v>408</v>
      </c>
      <c r="K445">
        <v>0</v>
      </c>
      <c r="L445" s="449">
        <v>1628920</v>
      </c>
      <c r="N445" s="20">
        <v>3568</v>
      </c>
      <c r="O445" s="21">
        <v>11</v>
      </c>
      <c r="P445" s="22">
        <f t="shared" si="57"/>
        <v>4.0960903250696923</v>
      </c>
      <c r="Q445" s="23">
        <f t="shared" si="50"/>
        <v>0</v>
      </c>
      <c r="R445" s="23">
        <f t="shared" si="51"/>
        <v>0</v>
      </c>
      <c r="S445" s="23">
        <f t="shared" si="52"/>
        <v>34416</v>
      </c>
      <c r="T445" s="23">
        <f t="shared" si="53"/>
        <v>12645</v>
      </c>
      <c r="U445" s="24">
        <f t="shared" si="54"/>
        <v>47061</v>
      </c>
      <c r="V445" s="25">
        <f t="shared" si="55"/>
        <v>192766.10678810478</v>
      </c>
      <c r="W445" s="25">
        <f t="shared" si="56"/>
        <v>0</v>
      </c>
    </row>
    <row r="446" spans="1:23">
      <c r="A446" s="539" t="s">
        <v>73</v>
      </c>
      <c r="B446" s="539" t="s">
        <v>1663</v>
      </c>
      <c r="C446" s="1" t="s">
        <v>1664</v>
      </c>
      <c r="D446">
        <v>0</v>
      </c>
      <c r="E446">
        <v>0</v>
      </c>
      <c r="F446">
        <v>0</v>
      </c>
      <c r="G446">
        <v>0</v>
      </c>
      <c r="H446">
        <v>0</v>
      </c>
      <c r="I446">
        <v>0</v>
      </c>
      <c r="J446">
        <v>0</v>
      </c>
      <c r="K446">
        <v>0</v>
      </c>
      <c r="L446">
        <v>0</v>
      </c>
      <c r="N446" s="20">
        <v>3568</v>
      </c>
      <c r="O446" s="21">
        <v>12</v>
      </c>
      <c r="P446" s="22">
        <f t="shared" si="57"/>
        <v>3.6748359098204313</v>
      </c>
      <c r="Q446" s="23">
        <f t="shared" si="50"/>
        <v>58352</v>
      </c>
      <c r="R446" s="23">
        <f t="shared" si="51"/>
        <v>496</v>
      </c>
      <c r="S446" s="23">
        <f t="shared" si="52"/>
        <v>0</v>
      </c>
      <c r="T446" s="23">
        <f t="shared" si="53"/>
        <v>0</v>
      </c>
      <c r="U446" s="24">
        <f t="shared" si="54"/>
        <v>58848</v>
      </c>
      <c r="V446" s="25">
        <f t="shared" si="55"/>
        <v>216256.74362111275</v>
      </c>
      <c r="W446" s="25">
        <f t="shared" si="56"/>
        <v>2004.9904723980274</v>
      </c>
    </row>
    <row r="447" spans="1:23">
      <c r="A447" s="539" t="s">
        <v>73</v>
      </c>
      <c r="B447" s="539" t="s">
        <v>1665</v>
      </c>
      <c r="C447" s="1" t="s">
        <v>1666</v>
      </c>
      <c r="D447" s="449">
        <v>11365312</v>
      </c>
      <c r="E447" s="449">
        <v>7629984</v>
      </c>
      <c r="F447" s="449">
        <v>597944</v>
      </c>
      <c r="G447" s="449">
        <v>605200</v>
      </c>
      <c r="H447" s="449">
        <v>3269600</v>
      </c>
      <c r="I447" s="449">
        <v>3788880</v>
      </c>
      <c r="J447" s="449">
        <v>978802</v>
      </c>
      <c r="K447" s="449">
        <v>454399</v>
      </c>
      <c r="L447" s="449">
        <v>28690121</v>
      </c>
      <c r="N447" s="20">
        <v>3568</v>
      </c>
      <c r="O447" s="21">
        <v>13</v>
      </c>
      <c r="P447" s="22">
        <f t="shared" si="57"/>
        <v>3.3330151458819097</v>
      </c>
      <c r="Q447" s="23">
        <f t="shared" si="50"/>
        <v>8976</v>
      </c>
      <c r="R447" s="23">
        <f t="shared" si="51"/>
        <v>0</v>
      </c>
      <c r="S447" s="23">
        <f t="shared" si="52"/>
        <v>0</v>
      </c>
      <c r="T447" s="23">
        <f t="shared" si="53"/>
        <v>0</v>
      </c>
      <c r="U447" s="24">
        <f t="shared" si="54"/>
        <v>8976</v>
      </c>
      <c r="V447" s="25">
        <f t="shared" si="55"/>
        <v>29917.14394943602</v>
      </c>
      <c r="W447" s="25">
        <f t="shared" si="56"/>
        <v>0</v>
      </c>
    </row>
    <row r="448" spans="1:23">
      <c r="A448" s="503"/>
      <c r="B448" s="503"/>
      <c r="N448" s="20">
        <v>3568</v>
      </c>
      <c r="O448" s="21">
        <v>14</v>
      </c>
      <c r="P448" s="22">
        <f t="shared" si="57"/>
        <v>5.2111367875249366</v>
      </c>
      <c r="Q448" s="23">
        <f t="shared" si="50"/>
        <v>0</v>
      </c>
      <c r="R448" s="23">
        <f t="shared" si="51"/>
        <v>0</v>
      </c>
      <c r="S448" s="23">
        <f t="shared" si="52"/>
        <v>0</v>
      </c>
      <c r="T448" s="23">
        <f t="shared" si="53"/>
        <v>2612</v>
      </c>
      <c r="U448" s="24">
        <f t="shared" si="54"/>
        <v>2612</v>
      </c>
      <c r="V448" s="25">
        <f t="shared" si="55"/>
        <v>13611.489289015135</v>
      </c>
      <c r="W448" s="25">
        <f t="shared" si="56"/>
        <v>0</v>
      </c>
    </row>
    <row r="449" spans="1:23">
      <c r="A449" s="503"/>
      <c r="B449" s="503"/>
      <c r="N449" s="20">
        <v>3568</v>
      </c>
      <c r="O449" s="21">
        <v>15</v>
      </c>
      <c r="P449" s="22">
        <f t="shared" si="57"/>
        <v>7.5192831089887324</v>
      </c>
      <c r="Q449" s="23">
        <f t="shared" si="50"/>
        <v>0</v>
      </c>
      <c r="R449" s="23">
        <f t="shared" si="51"/>
        <v>0</v>
      </c>
      <c r="S449" s="23">
        <f t="shared" si="52"/>
        <v>0</v>
      </c>
      <c r="T449" s="23">
        <f t="shared" si="53"/>
        <v>0</v>
      </c>
      <c r="U449" s="24">
        <f t="shared" si="54"/>
        <v>0</v>
      </c>
      <c r="V449" s="25">
        <f t="shared" si="55"/>
        <v>0</v>
      </c>
      <c r="W449" s="25">
        <f t="shared" si="56"/>
        <v>0</v>
      </c>
    </row>
    <row r="450" spans="1:23">
      <c r="A450" s="539" t="s">
        <v>1689</v>
      </c>
      <c r="B450" s="503"/>
      <c r="N450" s="20">
        <v>3568</v>
      </c>
      <c r="O450" s="21">
        <v>16</v>
      </c>
      <c r="P450" s="22">
        <f t="shared" si="57"/>
        <v>4.5338911157933826</v>
      </c>
      <c r="Q450" s="23">
        <f t="shared" si="50"/>
        <v>3936</v>
      </c>
      <c r="R450" s="23">
        <f t="shared" si="51"/>
        <v>0</v>
      </c>
      <c r="S450" s="23">
        <f t="shared" si="52"/>
        <v>0</v>
      </c>
      <c r="T450" s="23">
        <f t="shared" si="53"/>
        <v>5250</v>
      </c>
      <c r="U450" s="24">
        <f t="shared" si="54"/>
        <v>9186</v>
      </c>
      <c r="V450" s="25">
        <f t="shared" si="55"/>
        <v>41648.323789678012</v>
      </c>
      <c r="W450" s="25">
        <f t="shared" si="56"/>
        <v>0</v>
      </c>
    </row>
    <row r="451" spans="1:23">
      <c r="A451" s="539" t="s">
        <v>1596</v>
      </c>
      <c r="B451" s="539" t="s">
        <v>173</v>
      </c>
      <c r="C451" s="1" t="s">
        <v>1668</v>
      </c>
      <c r="D451" t="s">
        <v>1669</v>
      </c>
      <c r="E451" t="s">
        <v>1670</v>
      </c>
      <c r="F451" t="s">
        <v>1671</v>
      </c>
      <c r="G451" t="s">
        <v>1672</v>
      </c>
      <c r="H451" t="s">
        <v>1673</v>
      </c>
      <c r="I451" t="s">
        <v>1674</v>
      </c>
      <c r="J451" t="s">
        <v>1675</v>
      </c>
      <c r="K451" t="s">
        <v>1676</v>
      </c>
      <c r="L451" t="s">
        <v>44</v>
      </c>
      <c r="N451" s="20">
        <v>3568</v>
      </c>
      <c r="O451" s="21">
        <v>17</v>
      </c>
      <c r="P451" s="22">
        <f t="shared" si="57"/>
        <v>6.0316486731873162</v>
      </c>
      <c r="Q451" s="23">
        <f t="shared" si="50"/>
        <v>0</v>
      </c>
      <c r="R451" s="23">
        <f t="shared" si="51"/>
        <v>0</v>
      </c>
      <c r="S451" s="23">
        <f t="shared" si="52"/>
        <v>0</v>
      </c>
      <c r="T451" s="23">
        <f t="shared" si="53"/>
        <v>240</v>
      </c>
      <c r="U451" s="24">
        <f t="shared" si="54"/>
        <v>240</v>
      </c>
      <c r="V451" s="25">
        <f t="shared" si="55"/>
        <v>1447.5956815649558</v>
      </c>
      <c r="W451" s="25">
        <f t="shared" si="56"/>
        <v>0</v>
      </c>
    </row>
    <row r="452" spans="1:23">
      <c r="A452" s="539" t="s">
        <v>75</v>
      </c>
      <c r="B452" s="539" t="s">
        <v>1611</v>
      </c>
      <c r="C452" s="1" t="s">
        <v>1612</v>
      </c>
      <c r="D452">
        <v>0</v>
      </c>
      <c r="E452">
        <v>0</v>
      </c>
      <c r="F452">
        <v>0</v>
      </c>
      <c r="G452">
        <v>0</v>
      </c>
      <c r="H452">
        <v>0</v>
      </c>
      <c r="I452">
        <v>0</v>
      </c>
      <c r="J452" s="449">
        <v>1104</v>
      </c>
      <c r="K452">
        <v>0</v>
      </c>
      <c r="L452" s="449">
        <v>1104</v>
      </c>
      <c r="N452" s="20">
        <v>3568</v>
      </c>
      <c r="O452" s="21">
        <v>18</v>
      </c>
      <c r="P452" s="22">
        <f t="shared" si="57"/>
        <v>4.9772911053490789</v>
      </c>
      <c r="Q452" s="23">
        <f t="shared" ref="Q452:Q515" si="58">SUMIFS(D:D,$A:$A,$N452,$B:$B,$O452)+SUMIFS(E:E,$A:$A,$N452,$B:$B,$O452)</f>
        <v>0</v>
      </c>
      <c r="R452" s="23">
        <f t="shared" ref="R452:R515" si="59">SUMIFS(F:F,$A:$A,$N452,$B:$B,$O452)+SUMIFS(G:G,$A:$A,$N452,$B:$B,$O452)</f>
        <v>0</v>
      </c>
      <c r="S452" s="23">
        <f t="shared" ref="S452:S515" si="60">SUMIFS(H:H,$A:$A,$N452,$B:$B,$O452)+SUMIFS(I:I,$A:$A,$N452,$B:$B,$O452)</f>
        <v>42028</v>
      </c>
      <c r="T452" s="23">
        <f t="shared" ref="T452:T515" si="61">SUMIFS(J:J,$A:$A,$N452,$B:$B,$O452)+SUMIFS(K:K,$A:$A,$N452,$B:$B,$O452)</f>
        <v>0</v>
      </c>
      <c r="U452" s="24">
        <f t="shared" ref="U452:U515" si="62">SUM(Q452:T452)</f>
        <v>42028</v>
      </c>
      <c r="V452" s="25">
        <f t="shared" ref="V452:V515" si="63">U452*P452</f>
        <v>209185.5905756111</v>
      </c>
      <c r="W452" s="25">
        <f t="shared" ref="W452:W515" si="64">(R452*1.1)*P452</f>
        <v>0</v>
      </c>
    </row>
    <row r="453" spans="1:23">
      <c r="A453" s="539" t="s">
        <v>75</v>
      </c>
      <c r="B453" s="539" t="s">
        <v>1613</v>
      </c>
      <c r="C453" s="1" t="s">
        <v>1614</v>
      </c>
      <c r="D453" s="449">
        <v>21168</v>
      </c>
      <c r="E453">
        <v>0</v>
      </c>
      <c r="F453">
        <v>0</v>
      </c>
      <c r="G453">
        <v>0</v>
      </c>
      <c r="H453" s="449">
        <v>438112</v>
      </c>
      <c r="I453">
        <v>0</v>
      </c>
      <c r="J453" s="449">
        <v>45930</v>
      </c>
      <c r="K453">
        <v>0</v>
      </c>
      <c r="L453" s="449">
        <v>505210</v>
      </c>
      <c r="N453" s="20">
        <v>3568</v>
      </c>
      <c r="O453" s="21">
        <v>19</v>
      </c>
      <c r="P453" s="22">
        <f t="shared" si="57"/>
        <v>3.4255627120306693</v>
      </c>
      <c r="Q453" s="23">
        <f t="shared" si="58"/>
        <v>47840</v>
      </c>
      <c r="R453" s="23">
        <f t="shared" si="59"/>
        <v>1056</v>
      </c>
      <c r="S453" s="23">
        <f t="shared" si="60"/>
        <v>0</v>
      </c>
      <c r="T453" s="23">
        <f t="shared" si="61"/>
        <v>0</v>
      </c>
      <c r="U453" s="24">
        <f t="shared" si="62"/>
        <v>48896</v>
      </c>
      <c r="V453" s="25">
        <f t="shared" si="63"/>
        <v>167496.31436745162</v>
      </c>
      <c r="W453" s="25">
        <f t="shared" si="64"/>
        <v>3979.1336462948261</v>
      </c>
    </row>
    <row r="454" spans="1:23">
      <c r="A454" s="539" t="s">
        <v>75</v>
      </c>
      <c r="B454" s="539" t="s">
        <v>1615</v>
      </c>
      <c r="C454" s="1" t="s">
        <v>1616</v>
      </c>
      <c r="D454">
        <v>0</v>
      </c>
      <c r="E454" s="449">
        <v>333840</v>
      </c>
      <c r="F454">
        <v>0</v>
      </c>
      <c r="G454">
        <v>0</v>
      </c>
      <c r="H454" s="449">
        <v>132336</v>
      </c>
      <c r="I454" s="449">
        <v>26784</v>
      </c>
      <c r="J454" s="449">
        <v>3700</v>
      </c>
      <c r="K454">
        <v>0</v>
      </c>
      <c r="L454" s="449">
        <v>496660</v>
      </c>
      <c r="N454" s="20">
        <v>3568</v>
      </c>
      <c r="O454" s="21">
        <v>20</v>
      </c>
      <c r="P454" s="22">
        <f t="shared" si="57"/>
        <v>4.0878123452263502</v>
      </c>
      <c r="Q454" s="23">
        <f t="shared" si="58"/>
        <v>0</v>
      </c>
      <c r="R454" s="23">
        <f t="shared" si="59"/>
        <v>0</v>
      </c>
      <c r="S454" s="23">
        <f t="shared" si="60"/>
        <v>0</v>
      </c>
      <c r="T454" s="23">
        <f t="shared" si="61"/>
        <v>0</v>
      </c>
      <c r="U454" s="24">
        <f t="shared" si="62"/>
        <v>0</v>
      </c>
      <c r="V454" s="25">
        <f t="shared" si="63"/>
        <v>0</v>
      </c>
      <c r="W454" s="25">
        <f t="shared" si="64"/>
        <v>0</v>
      </c>
    </row>
    <row r="455" spans="1:23">
      <c r="A455" s="539" t="s">
        <v>75</v>
      </c>
      <c r="B455" s="539" t="s">
        <v>1617</v>
      </c>
      <c r="C455" s="1" t="s">
        <v>1618</v>
      </c>
      <c r="D455" s="449">
        <v>69312</v>
      </c>
      <c r="E455" s="449">
        <v>25632</v>
      </c>
      <c r="F455">
        <v>0</v>
      </c>
      <c r="G455">
        <v>0</v>
      </c>
      <c r="H455" s="449">
        <v>114096</v>
      </c>
      <c r="I455" s="449">
        <v>13280</v>
      </c>
      <c r="J455" s="449">
        <v>22796</v>
      </c>
      <c r="K455" s="449">
        <v>24937</v>
      </c>
      <c r="L455" s="449">
        <v>270053</v>
      </c>
      <c r="N455" s="20">
        <v>3568</v>
      </c>
      <c r="O455" s="21">
        <v>21</v>
      </c>
      <c r="P455" s="22">
        <f t="shared" si="57"/>
        <v>4.2128820567044682</v>
      </c>
      <c r="Q455" s="23">
        <f t="shared" si="58"/>
        <v>0</v>
      </c>
      <c r="R455" s="23">
        <f t="shared" si="59"/>
        <v>0</v>
      </c>
      <c r="S455" s="23">
        <f t="shared" si="60"/>
        <v>11504</v>
      </c>
      <c r="T455" s="23">
        <f t="shared" si="61"/>
        <v>17822</v>
      </c>
      <c r="U455" s="24">
        <f t="shared" si="62"/>
        <v>29326</v>
      </c>
      <c r="V455" s="25">
        <f t="shared" si="63"/>
        <v>123546.97919491524</v>
      </c>
      <c r="W455" s="25">
        <f t="shared" si="64"/>
        <v>0</v>
      </c>
    </row>
    <row r="456" spans="1:23">
      <c r="A456" s="539" t="s">
        <v>75</v>
      </c>
      <c r="B456" s="539" t="s">
        <v>1619</v>
      </c>
      <c r="C456" s="1" t="s">
        <v>1620</v>
      </c>
      <c r="D456">
        <v>0</v>
      </c>
      <c r="E456">
        <v>0</v>
      </c>
      <c r="F456">
        <v>0</v>
      </c>
      <c r="G456">
        <v>0</v>
      </c>
      <c r="H456">
        <v>0</v>
      </c>
      <c r="I456">
        <v>0</v>
      </c>
      <c r="J456">
        <v>0</v>
      </c>
      <c r="K456">
        <v>0</v>
      </c>
      <c r="L456">
        <v>0</v>
      </c>
      <c r="N456" s="20">
        <v>3568</v>
      </c>
      <c r="O456" s="21">
        <v>22</v>
      </c>
      <c r="P456" s="22">
        <f t="shared" si="57"/>
        <v>5.1226793529265615</v>
      </c>
      <c r="Q456" s="23">
        <f t="shared" si="58"/>
        <v>0</v>
      </c>
      <c r="R456" s="23">
        <f t="shared" si="59"/>
        <v>0</v>
      </c>
      <c r="S456" s="23">
        <f t="shared" si="60"/>
        <v>0</v>
      </c>
      <c r="T456" s="23">
        <f t="shared" si="61"/>
        <v>264</v>
      </c>
      <c r="U456" s="24">
        <f t="shared" si="62"/>
        <v>264</v>
      </c>
      <c r="V456" s="25">
        <f t="shared" si="63"/>
        <v>1352.3873491726122</v>
      </c>
      <c r="W456" s="25">
        <f t="shared" si="64"/>
        <v>0</v>
      </c>
    </row>
    <row r="457" spans="1:23">
      <c r="A457" s="539" t="s">
        <v>75</v>
      </c>
      <c r="B457" s="539" t="s">
        <v>1621</v>
      </c>
      <c r="C457" s="1" t="s">
        <v>1622</v>
      </c>
      <c r="D457" s="449">
        <v>135056</v>
      </c>
      <c r="E457">
        <v>0</v>
      </c>
      <c r="F457">
        <v>0</v>
      </c>
      <c r="G457">
        <v>0</v>
      </c>
      <c r="H457" s="449">
        <v>22160</v>
      </c>
      <c r="I457">
        <v>0</v>
      </c>
      <c r="J457" s="449">
        <v>25173</v>
      </c>
      <c r="K457">
        <v>0</v>
      </c>
      <c r="L457" s="449">
        <v>182389</v>
      </c>
      <c r="N457" s="20">
        <v>3568</v>
      </c>
      <c r="O457" s="21">
        <v>23</v>
      </c>
      <c r="P457" s="22">
        <f t="shared" si="57"/>
        <v>4.5024770871355324</v>
      </c>
      <c r="Q457" s="23">
        <f t="shared" si="58"/>
        <v>3728</v>
      </c>
      <c r="R457" s="23">
        <f t="shared" si="59"/>
        <v>0</v>
      </c>
      <c r="S457" s="23">
        <f t="shared" si="60"/>
        <v>0</v>
      </c>
      <c r="T457" s="23">
        <f t="shared" si="61"/>
        <v>0</v>
      </c>
      <c r="U457" s="24">
        <f t="shared" si="62"/>
        <v>3728</v>
      </c>
      <c r="V457" s="25">
        <f t="shared" si="63"/>
        <v>16785.234580841265</v>
      </c>
      <c r="W457" s="25">
        <f t="shared" si="64"/>
        <v>0</v>
      </c>
    </row>
    <row r="458" spans="1:23">
      <c r="A458" s="539" t="s">
        <v>75</v>
      </c>
      <c r="B458" s="539" t="s">
        <v>1623</v>
      </c>
      <c r="C458" s="1" t="s">
        <v>1624</v>
      </c>
      <c r="D458">
        <v>0</v>
      </c>
      <c r="E458" s="449">
        <v>10224</v>
      </c>
      <c r="F458">
        <v>0</v>
      </c>
      <c r="G458">
        <v>0</v>
      </c>
      <c r="H458">
        <v>0</v>
      </c>
      <c r="I458" s="449">
        <v>75392</v>
      </c>
      <c r="J458">
        <v>0</v>
      </c>
      <c r="K458" s="449">
        <v>1686</v>
      </c>
      <c r="L458" s="449">
        <v>87302</v>
      </c>
      <c r="N458" s="20">
        <v>3568</v>
      </c>
      <c r="O458" s="21">
        <v>24</v>
      </c>
      <c r="P458" s="22">
        <f t="shared" si="57"/>
        <v>3.6391469413856306</v>
      </c>
      <c r="Q458" s="23">
        <f t="shared" si="58"/>
        <v>1728</v>
      </c>
      <c r="R458" s="23">
        <f t="shared" si="59"/>
        <v>0</v>
      </c>
      <c r="S458" s="23">
        <f t="shared" si="60"/>
        <v>0</v>
      </c>
      <c r="T458" s="23">
        <f t="shared" si="61"/>
        <v>9252</v>
      </c>
      <c r="U458" s="24">
        <f t="shared" si="62"/>
        <v>10980</v>
      </c>
      <c r="V458" s="25">
        <f t="shared" si="63"/>
        <v>39957.833416414222</v>
      </c>
      <c r="W458" s="25">
        <f t="shared" si="64"/>
        <v>0</v>
      </c>
    </row>
    <row r="459" spans="1:23">
      <c r="A459" s="539" t="s">
        <v>75</v>
      </c>
      <c r="B459" s="539" t="s">
        <v>1625</v>
      </c>
      <c r="C459" s="1" t="s">
        <v>1626</v>
      </c>
      <c r="D459">
        <v>0</v>
      </c>
      <c r="E459">
        <v>0</v>
      </c>
      <c r="F459">
        <v>0</v>
      </c>
      <c r="G459">
        <v>0</v>
      </c>
      <c r="H459" s="449">
        <v>49120</v>
      </c>
      <c r="I459">
        <v>0</v>
      </c>
      <c r="J459" s="449">
        <v>123794</v>
      </c>
      <c r="K459">
        <v>0</v>
      </c>
      <c r="L459" s="449">
        <v>172914</v>
      </c>
      <c r="N459" s="20">
        <v>3568</v>
      </c>
      <c r="O459" s="21">
        <v>25</v>
      </c>
      <c r="P459" s="22">
        <f t="shared" si="57"/>
        <v>3.0656727831116628</v>
      </c>
      <c r="Q459" s="23">
        <f t="shared" si="58"/>
        <v>128544</v>
      </c>
      <c r="R459" s="23">
        <f t="shared" si="59"/>
        <v>0</v>
      </c>
      <c r="S459" s="23">
        <f t="shared" si="60"/>
        <v>0</v>
      </c>
      <c r="T459" s="23">
        <f t="shared" si="61"/>
        <v>0</v>
      </c>
      <c r="U459" s="24">
        <f t="shared" si="62"/>
        <v>128544</v>
      </c>
      <c r="V459" s="25">
        <f t="shared" si="63"/>
        <v>394073.84223230556</v>
      </c>
      <c r="W459" s="25">
        <f t="shared" si="64"/>
        <v>0</v>
      </c>
    </row>
    <row r="460" spans="1:23">
      <c r="A460" s="539" t="s">
        <v>75</v>
      </c>
      <c r="B460" s="539" t="s">
        <v>1627</v>
      </c>
      <c r="C460" s="1" t="s">
        <v>1628</v>
      </c>
      <c r="D460" s="449">
        <v>15648</v>
      </c>
      <c r="E460" s="449">
        <v>15023</v>
      </c>
      <c r="F460">
        <v>0</v>
      </c>
      <c r="G460">
        <v>0</v>
      </c>
      <c r="H460" s="449">
        <v>134032</v>
      </c>
      <c r="I460">
        <v>0</v>
      </c>
      <c r="J460" s="449">
        <v>1640</v>
      </c>
      <c r="K460">
        <v>0</v>
      </c>
      <c r="L460" s="449">
        <v>166343</v>
      </c>
      <c r="N460" s="20">
        <v>3568</v>
      </c>
      <c r="O460" s="21">
        <v>26</v>
      </c>
      <c r="P460" s="22">
        <f t="shared" si="57"/>
        <v>3.9327220283406481</v>
      </c>
      <c r="Q460" s="23">
        <f t="shared" si="58"/>
        <v>22896</v>
      </c>
      <c r="R460" s="23">
        <f t="shared" si="59"/>
        <v>0</v>
      </c>
      <c r="S460" s="23">
        <f t="shared" si="60"/>
        <v>0</v>
      </c>
      <c r="T460" s="23">
        <f t="shared" si="61"/>
        <v>0</v>
      </c>
      <c r="U460" s="24">
        <f t="shared" si="62"/>
        <v>22896</v>
      </c>
      <c r="V460" s="25">
        <f t="shared" si="63"/>
        <v>90043.603560887481</v>
      </c>
      <c r="W460" s="25">
        <f t="shared" si="64"/>
        <v>0</v>
      </c>
    </row>
    <row r="461" spans="1:23">
      <c r="A461" s="539" t="s">
        <v>75</v>
      </c>
      <c r="B461" s="539" t="s">
        <v>1629</v>
      </c>
      <c r="C461" s="1" t="s">
        <v>1630</v>
      </c>
      <c r="D461">
        <v>0</v>
      </c>
      <c r="E461" s="449">
        <v>6688</v>
      </c>
      <c r="F461">
        <v>0</v>
      </c>
      <c r="G461">
        <v>0</v>
      </c>
      <c r="H461">
        <v>0</v>
      </c>
      <c r="I461">
        <v>0</v>
      </c>
      <c r="J461">
        <v>0</v>
      </c>
      <c r="K461">
        <v>0</v>
      </c>
      <c r="L461" s="449">
        <v>6688</v>
      </c>
      <c r="N461" s="20">
        <v>3568</v>
      </c>
      <c r="O461" s="21">
        <v>27</v>
      </c>
      <c r="P461" s="22">
        <f t="shared" si="57"/>
        <v>3.6262261406191016</v>
      </c>
      <c r="Q461" s="23">
        <f t="shared" si="58"/>
        <v>0</v>
      </c>
      <c r="R461" s="23">
        <f t="shared" si="59"/>
        <v>0</v>
      </c>
      <c r="S461" s="23">
        <f t="shared" si="60"/>
        <v>0</v>
      </c>
      <c r="T461" s="23">
        <f t="shared" si="61"/>
        <v>0</v>
      </c>
      <c r="U461" s="24">
        <f t="shared" si="62"/>
        <v>0</v>
      </c>
      <c r="V461" s="25">
        <f t="shared" si="63"/>
        <v>0</v>
      </c>
      <c r="W461" s="25">
        <f t="shared" si="64"/>
        <v>0</v>
      </c>
    </row>
    <row r="462" spans="1:23">
      <c r="A462" s="539" t="s">
        <v>75</v>
      </c>
      <c r="B462" s="539" t="s">
        <v>1631</v>
      </c>
      <c r="C462" s="1" t="s">
        <v>1632</v>
      </c>
      <c r="D462">
        <v>0</v>
      </c>
      <c r="E462" s="449">
        <v>12848</v>
      </c>
      <c r="F462">
        <v>0</v>
      </c>
      <c r="G462">
        <v>0</v>
      </c>
      <c r="H462">
        <v>0</v>
      </c>
      <c r="I462" s="449">
        <v>263428</v>
      </c>
      <c r="J462">
        <v>0</v>
      </c>
      <c r="K462" s="449">
        <v>63546</v>
      </c>
      <c r="L462" s="449">
        <v>339822</v>
      </c>
      <c r="N462" s="20">
        <v>6662</v>
      </c>
      <c r="O462" s="21">
        <v>1</v>
      </c>
      <c r="P462" s="22">
        <f t="shared" si="57"/>
        <v>3.6541532066081914</v>
      </c>
      <c r="Q462" s="23">
        <f t="shared" si="58"/>
        <v>20112</v>
      </c>
      <c r="R462" s="23">
        <f t="shared" si="59"/>
        <v>0</v>
      </c>
      <c r="S462" s="23">
        <f t="shared" si="60"/>
        <v>0</v>
      </c>
      <c r="T462" s="23">
        <f t="shared" si="61"/>
        <v>0</v>
      </c>
      <c r="U462" s="24">
        <f t="shared" si="62"/>
        <v>20112</v>
      </c>
      <c r="V462" s="25">
        <f t="shared" si="63"/>
        <v>73492.329291303948</v>
      </c>
      <c r="W462" s="25">
        <f t="shared" si="64"/>
        <v>0</v>
      </c>
    </row>
    <row r="463" spans="1:23">
      <c r="A463" s="539" t="s">
        <v>75</v>
      </c>
      <c r="B463" s="539" t="s">
        <v>1633</v>
      </c>
      <c r="C463" s="1" t="s">
        <v>1634</v>
      </c>
      <c r="D463" s="449">
        <v>274752</v>
      </c>
      <c r="E463">
        <v>0</v>
      </c>
      <c r="F463" s="449">
        <v>116742</v>
      </c>
      <c r="G463">
        <v>0</v>
      </c>
      <c r="H463">
        <v>0</v>
      </c>
      <c r="I463">
        <v>0</v>
      </c>
      <c r="J463" s="449">
        <v>3013</v>
      </c>
      <c r="K463">
        <v>0</v>
      </c>
      <c r="L463" s="449">
        <v>394507</v>
      </c>
      <c r="N463" s="20">
        <v>6662</v>
      </c>
      <c r="O463" s="21">
        <v>2</v>
      </c>
      <c r="P463" s="22">
        <f t="shared" si="57"/>
        <v>3.8378796466654825</v>
      </c>
      <c r="Q463" s="23">
        <f t="shared" si="58"/>
        <v>0</v>
      </c>
      <c r="R463" s="23">
        <f t="shared" si="59"/>
        <v>0</v>
      </c>
      <c r="S463" s="23">
        <f t="shared" si="60"/>
        <v>48192</v>
      </c>
      <c r="T463" s="23">
        <f t="shared" si="61"/>
        <v>0</v>
      </c>
      <c r="U463" s="24">
        <f t="shared" si="62"/>
        <v>48192</v>
      </c>
      <c r="V463" s="25">
        <f t="shared" si="63"/>
        <v>184955.09593210294</v>
      </c>
      <c r="W463" s="25">
        <f t="shared" si="64"/>
        <v>0</v>
      </c>
    </row>
    <row r="464" spans="1:23">
      <c r="A464" s="539" t="s">
        <v>75</v>
      </c>
      <c r="B464" s="539" t="s">
        <v>1635</v>
      </c>
      <c r="C464" s="1" t="s">
        <v>1636</v>
      </c>
      <c r="D464" s="449">
        <v>29792</v>
      </c>
      <c r="E464">
        <v>0</v>
      </c>
      <c r="F464">
        <v>0</v>
      </c>
      <c r="G464">
        <v>0</v>
      </c>
      <c r="H464" s="449">
        <v>6656</v>
      </c>
      <c r="I464">
        <v>0</v>
      </c>
      <c r="J464" s="449">
        <v>5734</v>
      </c>
      <c r="K464">
        <v>0</v>
      </c>
      <c r="L464" s="449">
        <v>42182</v>
      </c>
      <c r="N464" s="20">
        <v>6662</v>
      </c>
      <c r="O464" s="21">
        <v>3</v>
      </c>
      <c r="P464" s="22">
        <f t="shared" si="57"/>
        <v>3.4083433041107498</v>
      </c>
      <c r="Q464" s="23">
        <f t="shared" si="58"/>
        <v>106272</v>
      </c>
      <c r="R464" s="23">
        <f t="shared" si="59"/>
        <v>0</v>
      </c>
      <c r="S464" s="23">
        <f t="shared" si="60"/>
        <v>528</v>
      </c>
      <c r="T464" s="23">
        <f t="shared" si="61"/>
        <v>0</v>
      </c>
      <c r="U464" s="24">
        <f t="shared" si="62"/>
        <v>106800</v>
      </c>
      <c r="V464" s="25">
        <f t="shared" si="63"/>
        <v>364011.06487902807</v>
      </c>
      <c r="W464" s="25">
        <f t="shared" si="64"/>
        <v>0</v>
      </c>
    </row>
    <row r="465" spans="1:23">
      <c r="A465" s="539" t="s">
        <v>75</v>
      </c>
      <c r="B465" s="539" t="s">
        <v>1637</v>
      </c>
      <c r="C465" s="1" t="s">
        <v>1638</v>
      </c>
      <c r="D465">
        <v>0</v>
      </c>
      <c r="E465" s="449">
        <v>17472</v>
      </c>
      <c r="F465">
        <v>0</v>
      </c>
      <c r="G465">
        <v>0</v>
      </c>
      <c r="H465">
        <v>0</v>
      </c>
      <c r="I465" s="449">
        <v>235488</v>
      </c>
      <c r="J465">
        <v>0</v>
      </c>
      <c r="K465" s="449">
        <v>26478</v>
      </c>
      <c r="L465" s="449">
        <v>279438</v>
      </c>
      <c r="N465" s="20">
        <v>6662</v>
      </c>
      <c r="O465" s="21">
        <v>4</v>
      </c>
      <c r="P465" s="22">
        <f t="shared" si="57"/>
        <v>3.1726845821455858</v>
      </c>
      <c r="Q465" s="23">
        <f t="shared" si="58"/>
        <v>32848</v>
      </c>
      <c r="R465" s="23">
        <f t="shared" si="59"/>
        <v>0</v>
      </c>
      <c r="S465" s="23">
        <f t="shared" si="60"/>
        <v>40704</v>
      </c>
      <c r="T465" s="23">
        <f t="shared" si="61"/>
        <v>804</v>
      </c>
      <c r="U465" s="24">
        <f t="shared" si="62"/>
        <v>74356</v>
      </c>
      <c r="V465" s="25">
        <f t="shared" si="63"/>
        <v>235908.13479001718</v>
      </c>
      <c r="W465" s="25">
        <f t="shared" si="64"/>
        <v>0</v>
      </c>
    </row>
    <row r="466" spans="1:23">
      <c r="A466" s="539" t="s">
        <v>75</v>
      </c>
      <c r="B466" s="539" t="s">
        <v>1639</v>
      </c>
      <c r="C466" s="1" t="s">
        <v>1640</v>
      </c>
      <c r="D466">
        <v>0</v>
      </c>
      <c r="E466">
        <v>0</v>
      </c>
      <c r="F466">
        <v>0</v>
      </c>
      <c r="G466">
        <v>0</v>
      </c>
      <c r="H466">
        <v>0</v>
      </c>
      <c r="I466" s="449">
        <v>31920</v>
      </c>
      <c r="J466">
        <v>0</v>
      </c>
      <c r="K466">
        <v>0</v>
      </c>
      <c r="L466" s="449">
        <v>31920</v>
      </c>
      <c r="N466" s="20">
        <v>6662</v>
      </c>
      <c r="O466" s="21">
        <v>5</v>
      </c>
      <c r="P466" s="22">
        <f t="shared" si="57"/>
        <v>8.4268382369809416</v>
      </c>
      <c r="Q466" s="23">
        <f t="shared" si="58"/>
        <v>0</v>
      </c>
      <c r="R466" s="23">
        <f t="shared" si="59"/>
        <v>0</v>
      </c>
      <c r="S466" s="23">
        <f t="shared" si="60"/>
        <v>0</v>
      </c>
      <c r="T466" s="23">
        <f t="shared" si="61"/>
        <v>0</v>
      </c>
      <c r="U466" s="24">
        <f t="shared" si="62"/>
        <v>0</v>
      </c>
      <c r="V466" s="25">
        <f t="shared" si="63"/>
        <v>0</v>
      </c>
      <c r="W466" s="25">
        <f t="shared" si="64"/>
        <v>0</v>
      </c>
    </row>
    <row r="467" spans="1:23">
      <c r="A467" s="539" t="s">
        <v>75</v>
      </c>
      <c r="B467" s="539" t="s">
        <v>1641</v>
      </c>
      <c r="C467" s="1" t="s">
        <v>1642</v>
      </c>
      <c r="D467" s="449">
        <v>20016</v>
      </c>
      <c r="E467">
        <v>0</v>
      </c>
      <c r="F467">
        <v>0</v>
      </c>
      <c r="G467">
        <v>0</v>
      </c>
      <c r="H467">
        <v>576</v>
      </c>
      <c r="I467" s="449">
        <v>301280</v>
      </c>
      <c r="J467" s="449">
        <v>1152</v>
      </c>
      <c r="K467" s="449">
        <v>233985</v>
      </c>
      <c r="L467" s="449">
        <v>557009</v>
      </c>
      <c r="N467" s="20">
        <v>6662</v>
      </c>
      <c r="O467" s="21">
        <v>6</v>
      </c>
      <c r="P467" s="22">
        <f t="shared" si="57"/>
        <v>3.0058195780826638</v>
      </c>
      <c r="Q467" s="23">
        <f t="shared" si="58"/>
        <v>15072</v>
      </c>
      <c r="R467" s="23">
        <f t="shared" si="59"/>
        <v>0</v>
      </c>
      <c r="S467" s="23">
        <f t="shared" si="60"/>
        <v>0</v>
      </c>
      <c r="T467" s="23">
        <f t="shared" si="61"/>
        <v>0</v>
      </c>
      <c r="U467" s="24">
        <f t="shared" si="62"/>
        <v>15072</v>
      </c>
      <c r="V467" s="25">
        <f t="shared" si="63"/>
        <v>45303.712680861907</v>
      </c>
      <c r="W467" s="25">
        <f t="shared" si="64"/>
        <v>0</v>
      </c>
    </row>
    <row r="468" spans="1:23">
      <c r="A468" s="539" t="s">
        <v>75</v>
      </c>
      <c r="B468" s="539" t="s">
        <v>1643</v>
      </c>
      <c r="C468" s="1" t="s">
        <v>1644</v>
      </c>
      <c r="D468">
        <v>0</v>
      </c>
      <c r="E468">
        <v>0</v>
      </c>
      <c r="F468">
        <v>0</v>
      </c>
      <c r="G468">
        <v>0</v>
      </c>
      <c r="H468">
        <v>0</v>
      </c>
      <c r="I468" s="449">
        <v>18592</v>
      </c>
      <c r="J468">
        <v>0</v>
      </c>
      <c r="K468">
        <v>0</v>
      </c>
      <c r="L468" s="449">
        <v>18592</v>
      </c>
      <c r="N468" s="20">
        <v>6662</v>
      </c>
      <c r="O468" s="21">
        <v>7</v>
      </c>
      <c r="P468" s="22">
        <f t="shared" si="57"/>
        <v>3.8714814806912399</v>
      </c>
      <c r="Q468" s="23">
        <f t="shared" si="58"/>
        <v>5056</v>
      </c>
      <c r="R468" s="23">
        <f t="shared" si="59"/>
        <v>0</v>
      </c>
      <c r="S468" s="23">
        <f t="shared" si="60"/>
        <v>560</v>
      </c>
      <c r="T468" s="23">
        <f t="shared" si="61"/>
        <v>272</v>
      </c>
      <c r="U468" s="24">
        <f t="shared" si="62"/>
        <v>5888</v>
      </c>
      <c r="V468" s="25">
        <f t="shared" si="63"/>
        <v>22795.282958310021</v>
      </c>
      <c r="W468" s="25">
        <f t="shared" si="64"/>
        <v>0</v>
      </c>
    </row>
    <row r="469" spans="1:23">
      <c r="A469" s="539" t="s">
        <v>75</v>
      </c>
      <c r="B469" s="539" t="s">
        <v>1645</v>
      </c>
      <c r="C469" s="1" t="s">
        <v>1646</v>
      </c>
      <c r="D469">
        <v>0</v>
      </c>
      <c r="E469">
        <v>0</v>
      </c>
      <c r="F469">
        <v>0</v>
      </c>
      <c r="G469">
        <v>0</v>
      </c>
      <c r="H469">
        <v>0</v>
      </c>
      <c r="I469" s="449">
        <v>1152</v>
      </c>
      <c r="J469">
        <v>0</v>
      </c>
      <c r="K469">
        <v>0</v>
      </c>
      <c r="L469" s="449">
        <v>1152</v>
      </c>
      <c r="N469" s="20">
        <v>6662</v>
      </c>
      <c r="O469" s="21">
        <v>8</v>
      </c>
      <c r="P469" s="22">
        <f t="shared" si="57"/>
        <v>4.4579339449391542</v>
      </c>
      <c r="Q469" s="23">
        <f t="shared" si="58"/>
        <v>0</v>
      </c>
      <c r="R469" s="23">
        <f t="shared" si="59"/>
        <v>0</v>
      </c>
      <c r="S469" s="23">
        <f t="shared" si="60"/>
        <v>6880</v>
      </c>
      <c r="T469" s="23">
        <f t="shared" si="61"/>
        <v>512</v>
      </c>
      <c r="U469" s="24">
        <f t="shared" si="62"/>
        <v>7392</v>
      </c>
      <c r="V469" s="25">
        <f t="shared" si="63"/>
        <v>32953.047720990231</v>
      </c>
      <c r="W469" s="25">
        <f t="shared" si="64"/>
        <v>0</v>
      </c>
    </row>
    <row r="470" spans="1:23">
      <c r="A470" s="539" t="s">
        <v>75</v>
      </c>
      <c r="B470" s="539" t="s">
        <v>1647</v>
      </c>
      <c r="C470" s="1" t="s">
        <v>1648</v>
      </c>
      <c r="D470">
        <v>0</v>
      </c>
      <c r="E470" s="449">
        <v>186944</v>
      </c>
      <c r="F470">
        <v>0</v>
      </c>
      <c r="G470" s="449">
        <v>94736</v>
      </c>
      <c r="H470">
        <v>0</v>
      </c>
      <c r="I470" s="449">
        <v>17616</v>
      </c>
      <c r="J470">
        <v>0</v>
      </c>
      <c r="K470" s="449">
        <v>9324</v>
      </c>
      <c r="L470" s="449">
        <v>308620</v>
      </c>
      <c r="N470" s="20">
        <v>6662</v>
      </c>
      <c r="O470" s="21">
        <v>9</v>
      </c>
      <c r="P470" s="22">
        <f t="shared" si="57"/>
        <v>3.9211029892346732</v>
      </c>
      <c r="Q470" s="23">
        <f t="shared" si="58"/>
        <v>10320</v>
      </c>
      <c r="R470" s="23">
        <f t="shared" si="59"/>
        <v>0</v>
      </c>
      <c r="S470" s="23">
        <f t="shared" si="60"/>
        <v>62848</v>
      </c>
      <c r="T470" s="23">
        <f t="shared" si="61"/>
        <v>160</v>
      </c>
      <c r="U470" s="24">
        <f t="shared" si="62"/>
        <v>73328</v>
      </c>
      <c r="V470" s="25">
        <f t="shared" si="63"/>
        <v>287526.63999460009</v>
      </c>
      <c r="W470" s="25">
        <f t="shared" si="64"/>
        <v>0</v>
      </c>
    </row>
    <row r="471" spans="1:23">
      <c r="A471" s="539" t="s">
        <v>75</v>
      </c>
      <c r="B471" s="539" t="s">
        <v>1649</v>
      </c>
      <c r="C471" s="1" t="s">
        <v>1650</v>
      </c>
      <c r="D471">
        <v>0</v>
      </c>
      <c r="E471">
        <v>0</v>
      </c>
      <c r="F471">
        <v>0</v>
      </c>
      <c r="G471">
        <v>0</v>
      </c>
      <c r="H471" s="449">
        <v>19328</v>
      </c>
      <c r="I471">
        <v>0</v>
      </c>
      <c r="J471">
        <v>0</v>
      </c>
      <c r="K471">
        <v>0</v>
      </c>
      <c r="L471" s="449">
        <v>19328</v>
      </c>
      <c r="N471" s="20">
        <v>6662</v>
      </c>
      <c r="O471" s="21">
        <v>10</v>
      </c>
      <c r="P471" s="22">
        <f t="shared" si="57"/>
        <v>5.1680731319109743</v>
      </c>
      <c r="Q471" s="23">
        <f t="shared" si="58"/>
        <v>0</v>
      </c>
      <c r="R471" s="23">
        <f t="shared" si="59"/>
        <v>0</v>
      </c>
      <c r="S471" s="23">
        <f t="shared" si="60"/>
        <v>0</v>
      </c>
      <c r="T471" s="23">
        <f t="shared" si="61"/>
        <v>0</v>
      </c>
      <c r="U471" s="24">
        <f t="shared" si="62"/>
        <v>0</v>
      </c>
      <c r="V471" s="25">
        <f t="shared" si="63"/>
        <v>0</v>
      </c>
      <c r="W471" s="25">
        <f t="shared" si="64"/>
        <v>0</v>
      </c>
    </row>
    <row r="472" spans="1:23">
      <c r="A472" s="539" t="s">
        <v>75</v>
      </c>
      <c r="B472" s="539" t="s">
        <v>1651</v>
      </c>
      <c r="C472" s="1" t="s">
        <v>1652</v>
      </c>
      <c r="D472">
        <v>0</v>
      </c>
      <c r="E472">
        <v>0</v>
      </c>
      <c r="F472">
        <v>0</v>
      </c>
      <c r="G472">
        <v>0</v>
      </c>
      <c r="H472" s="449">
        <v>96816</v>
      </c>
      <c r="I472">
        <v>0</v>
      </c>
      <c r="J472" s="449">
        <v>52458</v>
      </c>
      <c r="K472">
        <v>0</v>
      </c>
      <c r="L472" s="449">
        <v>149274</v>
      </c>
      <c r="N472" s="20">
        <v>6662</v>
      </c>
      <c r="O472" s="21">
        <v>11</v>
      </c>
      <c r="P472" s="22">
        <f t="shared" si="57"/>
        <v>4.0960903250696923</v>
      </c>
      <c r="Q472" s="23">
        <f t="shared" si="58"/>
        <v>0</v>
      </c>
      <c r="R472" s="23">
        <f t="shared" si="59"/>
        <v>0</v>
      </c>
      <c r="S472" s="23">
        <f t="shared" si="60"/>
        <v>33792</v>
      </c>
      <c r="T472" s="23">
        <f t="shared" si="61"/>
        <v>0</v>
      </c>
      <c r="U472" s="24">
        <f t="shared" si="62"/>
        <v>33792</v>
      </c>
      <c r="V472" s="25">
        <f t="shared" si="63"/>
        <v>138415.08426475505</v>
      </c>
      <c r="W472" s="25">
        <f t="shared" si="64"/>
        <v>0</v>
      </c>
    </row>
    <row r="473" spans="1:23">
      <c r="A473" s="539" t="s">
        <v>75</v>
      </c>
      <c r="B473" s="539" t="s">
        <v>1653</v>
      </c>
      <c r="C473" s="1" t="s">
        <v>1654</v>
      </c>
      <c r="D473">
        <v>0</v>
      </c>
      <c r="E473">
        <v>0</v>
      </c>
      <c r="F473">
        <v>0</v>
      </c>
      <c r="G473">
        <v>0</v>
      </c>
      <c r="H473" s="449">
        <v>6336</v>
      </c>
      <c r="I473">
        <v>0</v>
      </c>
      <c r="J473" s="449">
        <v>5586</v>
      </c>
      <c r="K473">
        <v>0</v>
      </c>
      <c r="L473" s="449">
        <v>11922</v>
      </c>
      <c r="N473" s="20">
        <v>6662</v>
      </c>
      <c r="O473" s="21">
        <v>12</v>
      </c>
      <c r="P473" s="22">
        <f t="shared" si="57"/>
        <v>3.6748359098204313</v>
      </c>
      <c r="Q473" s="23">
        <f t="shared" si="58"/>
        <v>82128</v>
      </c>
      <c r="R473" s="23">
        <f t="shared" si="59"/>
        <v>13824</v>
      </c>
      <c r="S473" s="23">
        <f t="shared" si="60"/>
        <v>0</v>
      </c>
      <c r="T473" s="23">
        <f t="shared" si="61"/>
        <v>0</v>
      </c>
      <c r="U473" s="24">
        <f t="shared" si="62"/>
        <v>95952</v>
      </c>
      <c r="V473" s="25">
        <f t="shared" si="63"/>
        <v>352607.85521909001</v>
      </c>
      <c r="W473" s="25">
        <f t="shared" si="64"/>
        <v>55881.024779093408</v>
      </c>
    </row>
    <row r="474" spans="1:23">
      <c r="A474" s="539" t="s">
        <v>75</v>
      </c>
      <c r="B474" s="539" t="s">
        <v>1655</v>
      </c>
      <c r="C474" s="1" t="s">
        <v>1656</v>
      </c>
      <c r="D474" s="449">
        <v>25104</v>
      </c>
      <c r="E474">
        <v>0</v>
      </c>
      <c r="F474">
        <v>0</v>
      </c>
      <c r="G474">
        <v>0</v>
      </c>
      <c r="H474" s="449">
        <v>2768</v>
      </c>
      <c r="I474">
        <v>0</v>
      </c>
      <c r="J474">
        <v>0</v>
      </c>
      <c r="K474">
        <v>0</v>
      </c>
      <c r="L474" s="449">
        <v>27872</v>
      </c>
      <c r="N474" s="20">
        <v>6662</v>
      </c>
      <c r="O474" s="21">
        <v>13</v>
      </c>
      <c r="P474" s="22">
        <f t="shared" si="57"/>
        <v>3.3330151458819097</v>
      </c>
      <c r="Q474" s="23">
        <f t="shared" si="58"/>
        <v>1600</v>
      </c>
      <c r="R474" s="23">
        <f t="shared" si="59"/>
        <v>0</v>
      </c>
      <c r="S474" s="23">
        <f t="shared" si="60"/>
        <v>352</v>
      </c>
      <c r="T474" s="23">
        <f t="shared" si="61"/>
        <v>0</v>
      </c>
      <c r="U474" s="24">
        <f t="shared" si="62"/>
        <v>1952</v>
      </c>
      <c r="V474" s="25">
        <f t="shared" si="63"/>
        <v>6506.0455647614881</v>
      </c>
      <c r="W474" s="25">
        <f t="shared" si="64"/>
        <v>0</v>
      </c>
    </row>
    <row r="475" spans="1:23">
      <c r="A475" s="539" t="s">
        <v>75</v>
      </c>
      <c r="B475" s="539" t="s">
        <v>1657</v>
      </c>
      <c r="C475" s="1" t="s">
        <v>1658</v>
      </c>
      <c r="D475" s="449">
        <v>28528</v>
      </c>
      <c r="E475">
        <v>0</v>
      </c>
      <c r="F475">
        <v>0</v>
      </c>
      <c r="G475">
        <v>0</v>
      </c>
      <c r="H475" s="449">
        <v>86992</v>
      </c>
      <c r="I475">
        <v>0</v>
      </c>
      <c r="J475" s="449">
        <v>9696</v>
      </c>
      <c r="K475">
        <v>0</v>
      </c>
      <c r="L475" s="449">
        <v>125216</v>
      </c>
      <c r="N475" s="20">
        <v>6662</v>
      </c>
      <c r="O475" s="21">
        <v>14</v>
      </c>
      <c r="P475" s="22">
        <f t="shared" si="57"/>
        <v>5.2111367875249366</v>
      </c>
      <c r="Q475" s="23">
        <f t="shared" si="58"/>
        <v>3760</v>
      </c>
      <c r="R475" s="23">
        <f t="shared" si="59"/>
        <v>0</v>
      </c>
      <c r="S475" s="23">
        <f t="shared" si="60"/>
        <v>59456</v>
      </c>
      <c r="T475" s="23">
        <f t="shared" si="61"/>
        <v>6480</v>
      </c>
      <c r="U475" s="24">
        <f t="shared" si="62"/>
        <v>69696</v>
      </c>
      <c r="V475" s="25">
        <f t="shared" si="63"/>
        <v>363195.38954333798</v>
      </c>
      <c r="W475" s="25">
        <f t="shared" si="64"/>
        <v>0</v>
      </c>
    </row>
    <row r="476" spans="1:23">
      <c r="A476" s="539" t="s">
        <v>75</v>
      </c>
      <c r="B476" s="539" t="s">
        <v>1659</v>
      </c>
      <c r="C476" s="1" t="s">
        <v>1660</v>
      </c>
      <c r="D476" s="449">
        <v>469136</v>
      </c>
      <c r="E476">
        <v>0</v>
      </c>
      <c r="F476">
        <v>0</v>
      </c>
      <c r="G476">
        <v>0</v>
      </c>
      <c r="H476" s="449">
        <v>5632</v>
      </c>
      <c r="I476">
        <v>0</v>
      </c>
      <c r="J476">
        <v>0</v>
      </c>
      <c r="K476">
        <v>0</v>
      </c>
      <c r="L476" s="449">
        <v>474768</v>
      </c>
      <c r="N476" s="20">
        <v>6662</v>
      </c>
      <c r="O476" s="21">
        <v>15</v>
      </c>
      <c r="P476" s="22">
        <f t="shared" si="57"/>
        <v>7.5192831089887324</v>
      </c>
      <c r="Q476" s="23">
        <f t="shared" si="58"/>
        <v>0</v>
      </c>
      <c r="R476" s="23">
        <f t="shared" si="59"/>
        <v>0</v>
      </c>
      <c r="S476" s="23">
        <f t="shared" si="60"/>
        <v>0</v>
      </c>
      <c r="T476" s="23">
        <f t="shared" si="61"/>
        <v>0</v>
      </c>
      <c r="U476" s="24">
        <f t="shared" si="62"/>
        <v>0</v>
      </c>
      <c r="V476" s="25">
        <f t="shared" si="63"/>
        <v>0</v>
      </c>
      <c r="W476" s="25">
        <f t="shared" si="64"/>
        <v>0</v>
      </c>
    </row>
    <row r="477" spans="1:23">
      <c r="A477" s="539" t="s">
        <v>75</v>
      </c>
      <c r="B477" s="539" t="s">
        <v>1661</v>
      </c>
      <c r="C477" s="1" t="s">
        <v>1662</v>
      </c>
      <c r="D477" s="449">
        <v>187080</v>
      </c>
      <c r="E477">
        <v>0</v>
      </c>
      <c r="F477">
        <v>0</v>
      </c>
      <c r="G477">
        <v>0</v>
      </c>
      <c r="H477" s="449">
        <v>1024</v>
      </c>
      <c r="I477">
        <v>0</v>
      </c>
      <c r="J477" s="449">
        <v>2232</v>
      </c>
      <c r="K477">
        <v>0</v>
      </c>
      <c r="L477" s="449">
        <v>190336</v>
      </c>
      <c r="N477" s="20">
        <v>6662</v>
      </c>
      <c r="O477" s="21">
        <v>16</v>
      </c>
      <c r="P477" s="22">
        <f t="shared" si="57"/>
        <v>4.5338911157933826</v>
      </c>
      <c r="Q477" s="23">
        <f t="shared" si="58"/>
        <v>3984</v>
      </c>
      <c r="R477" s="23">
        <f t="shared" si="59"/>
        <v>0</v>
      </c>
      <c r="S477" s="23">
        <f t="shared" si="60"/>
        <v>241616</v>
      </c>
      <c r="T477" s="23">
        <f t="shared" si="61"/>
        <v>21948</v>
      </c>
      <c r="U477" s="24">
        <f t="shared" si="62"/>
        <v>267548</v>
      </c>
      <c r="V477" s="25">
        <f t="shared" si="63"/>
        <v>1213033.5002482878</v>
      </c>
      <c r="W477" s="25">
        <f t="shared" si="64"/>
        <v>0</v>
      </c>
    </row>
    <row r="478" spans="1:23">
      <c r="A478" s="539" t="s">
        <v>75</v>
      </c>
      <c r="B478" s="539" t="s">
        <v>1663</v>
      </c>
      <c r="C478" s="1" t="s">
        <v>1664</v>
      </c>
      <c r="D478">
        <v>0</v>
      </c>
      <c r="E478">
        <v>0</v>
      </c>
      <c r="F478">
        <v>0</v>
      </c>
      <c r="G478">
        <v>0</v>
      </c>
      <c r="H478">
        <v>0</v>
      </c>
      <c r="I478">
        <v>0</v>
      </c>
      <c r="J478">
        <v>0</v>
      </c>
      <c r="K478">
        <v>0</v>
      </c>
      <c r="L478">
        <v>0</v>
      </c>
      <c r="N478" s="20">
        <v>6662</v>
      </c>
      <c r="O478" s="21">
        <v>17</v>
      </c>
      <c r="P478" s="22">
        <f t="shared" ref="P478:P541" si="65">P451</f>
        <v>6.0316486731873162</v>
      </c>
      <c r="Q478" s="23">
        <f t="shared" si="58"/>
        <v>0</v>
      </c>
      <c r="R478" s="23">
        <f t="shared" si="59"/>
        <v>0</v>
      </c>
      <c r="S478" s="23">
        <f t="shared" si="60"/>
        <v>0</v>
      </c>
      <c r="T478" s="23">
        <f t="shared" si="61"/>
        <v>0</v>
      </c>
      <c r="U478" s="24">
        <f t="shared" si="62"/>
        <v>0</v>
      </c>
      <c r="V478" s="25">
        <f t="shared" si="63"/>
        <v>0</v>
      </c>
      <c r="W478" s="25">
        <f t="shared" si="64"/>
        <v>0</v>
      </c>
    </row>
    <row r="479" spans="1:23">
      <c r="A479" s="539" t="s">
        <v>75</v>
      </c>
      <c r="B479" s="539" t="s">
        <v>1665</v>
      </c>
      <c r="C479" s="1" t="s">
        <v>1666</v>
      </c>
      <c r="D479" s="449">
        <v>1275592</v>
      </c>
      <c r="E479" s="449">
        <v>608671</v>
      </c>
      <c r="F479" s="449">
        <v>116742</v>
      </c>
      <c r="G479" s="449">
        <v>94736</v>
      </c>
      <c r="H479" s="449">
        <v>1115984</v>
      </c>
      <c r="I479" s="449">
        <v>984932</v>
      </c>
      <c r="J479" s="449">
        <v>304008</v>
      </c>
      <c r="K479" s="449">
        <v>359956</v>
      </c>
      <c r="L479" s="449">
        <v>4860621</v>
      </c>
      <c r="N479" s="20">
        <v>6662</v>
      </c>
      <c r="O479" s="21">
        <v>18</v>
      </c>
      <c r="P479" s="22">
        <f t="shared" si="65"/>
        <v>4.9772911053490789</v>
      </c>
      <c r="Q479" s="23">
        <f t="shared" si="58"/>
        <v>0</v>
      </c>
      <c r="R479" s="23">
        <f t="shared" si="59"/>
        <v>0</v>
      </c>
      <c r="S479" s="23">
        <f t="shared" si="60"/>
        <v>16496</v>
      </c>
      <c r="T479" s="23">
        <f t="shared" si="61"/>
        <v>0</v>
      </c>
      <c r="U479" s="24">
        <f t="shared" si="62"/>
        <v>16496</v>
      </c>
      <c r="V479" s="25">
        <f t="shared" si="63"/>
        <v>82105.394073838412</v>
      </c>
      <c r="W479" s="25">
        <f t="shared" si="64"/>
        <v>0</v>
      </c>
    </row>
    <row r="480" spans="1:23">
      <c r="A480" s="503"/>
      <c r="B480" s="503"/>
      <c r="N480" s="20">
        <v>6662</v>
      </c>
      <c r="O480" s="21">
        <v>19</v>
      </c>
      <c r="P480" s="22">
        <f t="shared" si="65"/>
        <v>3.4255627120306693</v>
      </c>
      <c r="Q480" s="23">
        <f t="shared" si="58"/>
        <v>78784</v>
      </c>
      <c r="R480" s="23">
        <f t="shared" si="59"/>
        <v>27632</v>
      </c>
      <c r="S480" s="23">
        <f t="shared" si="60"/>
        <v>624</v>
      </c>
      <c r="T480" s="23">
        <f t="shared" si="61"/>
        <v>0</v>
      </c>
      <c r="U480" s="24">
        <f t="shared" si="62"/>
        <v>107040</v>
      </c>
      <c r="V480" s="25">
        <f t="shared" si="63"/>
        <v>366672.23269576282</v>
      </c>
      <c r="W480" s="25">
        <f t="shared" si="64"/>
        <v>104120.66374471461</v>
      </c>
    </row>
    <row r="481" spans="1:23">
      <c r="A481" s="503"/>
      <c r="B481" s="503"/>
      <c r="N481" s="20">
        <v>6662</v>
      </c>
      <c r="O481" s="21">
        <v>20</v>
      </c>
      <c r="P481" s="22">
        <f t="shared" si="65"/>
        <v>4.0878123452263502</v>
      </c>
      <c r="Q481" s="23">
        <f t="shared" si="58"/>
        <v>0</v>
      </c>
      <c r="R481" s="23">
        <f t="shared" si="59"/>
        <v>0</v>
      </c>
      <c r="S481" s="23">
        <f t="shared" si="60"/>
        <v>0</v>
      </c>
      <c r="T481" s="23">
        <f t="shared" si="61"/>
        <v>1216</v>
      </c>
      <c r="U481" s="24">
        <f t="shared" si="62"/>
        <v>1216</v>
      </c>
      <c r="V481" s="25">
        <f t="shared" si="63"/>
        <v>4970.7798117952416</v>
      </c>
      <c r="W481" s="25">
        <f t="shared" si="64"/>
        <v>0</v>
      </c>
    </row>
    <row r="482" spans="1:23">
      <c r="A482" s="539" t="s">
        <v>1690</v>
      </c>
      <c r="B482" s="503"/>
      <c r="N482" s="20">
        <v>6662</v>
      </c>
      <c r="O482" s="21">
        <v>21</v>
      </c>
      <c r="P482" s="22">
        <f t="shared" si="65"/>
        <v>4.2128820567044682</v>
      </c>
      <c r="Q482" s="23">
        <f t="shared" si="58"/>
        <v>0</v>
      </c>
      <c r="R482" s="23">
        <f t="shared" si="59"/>
        <v>0</v>
      </c>
      <c r="S482" s="23">
        <f t="shared" si="60"/>
        <v>0</v>
      </c>
      <c r="T482" s="23">
        <f t="shared" si="61"/>
        <v>2400</v>
      </c>
      <c r="U482" s="24">
        <f t="shared" si="62"/>
        <v>2400</v>
      </c>
      <c r="V482" s="25">
        <f t="shared" si="63"/>
        <v>10110.916936090724</v>
      </c>
      <c r="W482" s="25">
        <f t="shared" si="64"/>
        <v>0</v>
      </c>
    </row>
    <row r="483" spans="1:23">
      <c r="A483" s="539" t="s">
        <v>1596</v>
      </c>
      <c r="B483" s="539" t="s">
        <v>173</v>
      </c>
      <c r="C483" s="1" t="s">
        <v>1668</v>
      </c>
      <c r="D483" t="s">
        <v>1669</v>
      </c>
      <c r="E483" t="s">
        <v>1670</v>
      </c>
      <c r="F483" t="s">
        <v>1671</v>
      </c>
      <c r="G483" t="s">
        <v>1672</v>
      </c>
      <c r="H483" t="s">
        <v>1673</v>
      </c>
      <c r="I483" t="s">
        <v>1674</v>
      </c>
      <c r="J483" t="s">
        <v>1675</v>
      </c>
      <c r="K483" t="s">
        <v>1676</v>
      </c>
      <c r="L483" t="s">
        <v>44</v>
      </c>
      <c r="N483" s="20">
        <v>6662</v>
      </c>
      <c r="O483" s="21">
        <v>22</v>
      </c>
      <c r="P483" s="22">
        <f t="shared" si="65"/>
        <v>5.1226793529265615</v>
      </c>
      <c r="Q483" s="23">
        <f t="shared" si="58"/>
        <v>0</v>
      </c>
      <c r="R483" s="23">
        <f t="shared" si="59"/>
        <v>0</v>
      </c>
      <c r="S483" s="23">
        <f t="shared" si="60"/>
        <v>0</v>
      </c>
      <c r="T483" s="23">
        <f t="shared" si="61"/>
        <v>70</v>
      </c>
      <c r="U483" s="24">
        <f t="shared" si="62"/>
        <v>70</v>
      </c>
      <c r="V483" s="25">
        <f t="shared" si="63"/>
        <v>358.58755470485931</v>
      </c>
      <c r="W483" s="25">
        <f t="shared" si="64"/>
        <v>0</v>
      </c>
    </row>
    <row r="484" spans="1:23">
      <c r="A484" s="539" t="s">
        <v>77</v>
      </c>
      <c r="B484" s="539" t="s">
        <v>1611</v>
      </c>
      <c r="C484" s="1" t="s">
        <v>1612</v>
      </c>
      <c r="D484" s="449">
        <v>1344</v>
      </c>
      <c r="E484">
        <v>0</v>
      </c>
      <c r="F484">
        <v>0</v>
      </c>
      <c r="G484">
        <v>0</v>
      </c>
      <c r="H484">
        <v>0</v>
      </c>
      <c r="I484">
        <v>0</v>
      </c>
      <c r="J484" s="449">
        <v>1368</v>
      </c>
      <c r="K484">
        <v>0</v>
      </c>
      <c r="L484" s="449">
        <v>2712</v>
      </c>
      <c r="N484" s="20">
        <v>6662</v>
      </c>
      <c r="O484" s="21">
        <v>23</v>
      </c>
      <c r="P484" s="22">
        <f t="shared" si="65"/>
        <v>4.5024770871355324</v>
      </c>
      <c r="Q484" s="23">
        <f t="shared" si="58"/>
        <v>11616</v>
      </c>
      <c r="R484" s="23">
        <f t="shared" si="59"/>
        <v>0</v>
      </c>
      <c r="S484" s="23">
        <f t="shared" si="60"/>
        <v>0</v>
      </c>
      <c r="T484" s="23">
        <f t="shared" si="61"/>
        <v>0</v>
      </c>
      <c r="U484" s="24">
        <f t="shared" si="62"/>
        <v>11616</v>
      </c>
      <c r="V484" s="25">
        <f t="shared" si="63"/>
        <v>52300.773844166346</v>
      </c>
      <c r="W484" s="25">
        <f t="shared" si="64"/>
        <v>0</v>
      </c>
    </row>
    <row r="485" spans="1:23">
      <c r="A485" s="539" t="s">
        <v>77</v>
      </c>
      <c r="B485" s="539" t="s">
        <v>1613</v>
      </c>
      <c r="C485" s="1" t="s">
        <v>1614</v>
      </c>
      <c r="D485" s="449">
        <v>52272</v>
      </c>
      <c r="E485">
        <v>0</v>
      </c>
      <c r="F485">
        <v>0</v>
      </c>
      <c r="G485">
        <v>0</v>
      </c>
      <c r="H485" s="449">
        <v>84736</v>
      </c>
      <c r="I485">
        <v>0</v>
      </c>
      <c r="J485">
        <v>0</v>
      </c>
      <c r="K485">
        <v>0</v>
      </c>
      <c r="L485" s="449">
        <v>137008</v>
      </c>
      <c r="N485" s="20">
        <v>6662</v>
      </c>
      <c r="O485" s="21">
        <v>24</v>
      </c>
      <c r="P485" s="22">
        <f t="shared" si="65"/>
        <v>3.6391469413856306</v>
      </c>
      <c r="Q485" s="23">
        <f t="shared" si="58"/>
        <v>3024</v>
      </c>
      <c r="R485" s="23">
        <f t="shared" si="59"/>
        <v>0</v>
      </c>
      <c r="S485" s="23">
        <f t="shared" si="60"/>
        <v>31488</v>
      </c>
      <c r="T485" s="23">
        <f t="shared" si="61"/>
        <v>0</v>
      </c>
      <c r="U485" s="24">
        <f t="shared" si="62"/>
        <v>34512</v>
      </c>
      <c r="V485" s="25">
        <f t="shared" si="63"/>
        <v>125594.23924110088</v>
      </c>
      <c r="W485" s="25">
        <f t="shared" si="64"/>
        <v>0</v>
      </c>
    </row>
    <row r="486" spans="1:23">
      <c r="A486" s="539" t="s">
        <v>77</v>
      </c>
      <c r="B486" s="539" t="s">
        <v>1615</v>
      </c>
      <c r="C486" s="1" t="s">
        <v>1616</v>
      </c>
      <c r="D486">
        <v>0</v>
      </c>
      <c r="E486" s="449">
        <v>1581472</v>
      </c>
      <c r="F486">
        <v>0</v>
      </c>
      <c r="G486">
        <v>0</v>
      </c>
      <c r="H486">
        <v>0</v>
      </c>
      <c r="I486">
        <v>0</v>
      </c>
      <c r="J486">
        <v>0</v>
      </c>
      <c r="K486">
        <v>0</v>
      </c>
      <c r="L486" s="449">
        <v>1581472</v>
      </c>
      <c r="N486" s="20">
        <v>6662</v>
      </c>
      <c r="O486" s="21">
        <v>25</v>
      </c>
      <c r="P486" s="22">
        <f t="shared" si="65"/>
        <v>3.0656727831116628</v>
      </c>
      <c r="Q486" s="23">
        <f t="shared" si="58"/>
        <v>138096</v>
      </c>
      <c r="R486" s="23">
        <f t="shared" si="59"/>
        <v>0</v>
      </c>
      <c r="S486" s="23">
        <f t="shared" si="60"/>
        <v>0</v>
      </c>
      <c r="T486" s="23">
        <f t="shared" si="61"/>
        <v>0</v>
      </c>
      <c r="U486" s="24">
        <f t="shared" si="62"/>
        <v>138096</v>
      </c>
      <c r="V486" s="25">
        <f t="shared" si="63"/>
        <v>423357.14865658816</v>
      </c>
      <c r="W486" s="25">
        <f t="shared" si="64"/>
        <v>0</v>
      </c>
    </row>
    <row r="487" spans="1:23">
      <c r="A487" s="539" t="s">
        <v>77</v>
      </c>
      <c r="B487" s="539" t="s">
        <v>1617</v>
      </c>
      <c r="C487" s="1" t="s">
        <v>1618</v>
      </c>
      <c r="D487" s="449">
        <v>166160</v>
      </c>
      <c r="E487" s="449">
        <v>20960</v>
      </c>
      <c r="F487">
        <v>0</v>
      </c>
      <c r="G487">
        <v>0</v>
      </c>
      <c r="H487" s="449">
        <v>96352</v>
      </c>
      <c r="I487" s="449">
        <v>12416</v>
      </c>
      <c r="J487" s="449">
        <v>4630</v>
      </c>
      <c r="K487">
        <v>0</v>
      </c>
      <c r="L487" s="449">
        <v>300518</v>
      </c>
      <c r="N487" s="20">
        <v>6662</v>
      </c>
      <c r="O487" s="21">
        <v>26</v>
      </c>
      <c r="P487" s="22">
        <f t="shared" si="65"/>
        <v>3.9327220283406481</v>
      </c>
      <c r="Q487" s="23">
        <f t="shared" si="58"/>
        <v>59280</v>
      </c>
      <c r="R487" s="23">
        <f t="shared" si="59"/>
        <v>0</v>
      </c>
      <c r="S487" s="23">
        <f t="shared" si="60"/>
        <v>0</v>
      </c>
      <c r="T487" s="23">
        <f t="shared" si="61"/>
        <v>0</v>
      </c>
      <c r="U487" s="24">
        <f t="shared" si="62"/>
        <v>59280</v>
      </c>
      <c r="V487" s="25">
        <f t="shared" si="63"/>
        <v>233131.76184003361</v>
      </c>
      <c r="W487" s="25">
        <f t="shared" si="64"/>
        <v>0</v>
      </c>
    </row>
    <row r="488" spans="1:23">
      <c r="A488" s="539" t="s">
        <v>77</v>
      </c>
      <c r="B488" s="539" t="s">
        <v>1619</v>
      </c>
      <c r="C488" s="1" t="s">
        <v>1620</v>
      </c>
      <c r="D488">
        <v>0</v>
      </c>
      <c r="E488">
        <v>0</v>
      </c>
      <c r="F488">
        <v>0</v>
      </c>
      <c r="G488">
        <v>0</v>
      </c>
      <c r="H488">
        <v>0</v>
      </c>
      <c r="I488">
        <v>0</v>
      </c>
      <c r="J488">
        <v>0</v>
      </c>
      <c r="K488">
        <v>0</v>
      </c>
      <c r="L488">
        <v>0</v>
      </c>
      <c r="N488" s="20">
        <v>6662</v>
      </c>
      <c r="O488" s="21">
        <v>27</v>
      </c>
      <c r="P488" s="22">
        <f t="shared" si="65"/>
        <v>3.6262261406191016</v>
      </c>
      <c r="Q488" s="23">
        <f t="shared" si="58"/>
        <v>0</v>
      </c>
      <c r="R488" s="23">
        <f t="shared" si="59"/>
        <v>0</v>
      </c>
      <c r="S488" s="23">
        <f t="shared" si="60"/>
        <v>0</v>
      </c>
      <c r="T488" s="23">
        <f t="shared" si="61"/>
        <v>0</v>
      </c>
      <c r="U488" s="24">
        <f t="shared" si="62"/>
        <v>0</v>
      </c>
      <c r="V488" s="25">
        <f t="shared" si="63"/>
        <v>0</v>
      </c>
      <c r="W488" s="25">
        <f t="shared" si="64"/>
        <v>0</v>
      </c>
    </row>
    <row r="489" spans="1:23">
      <c r="A489" s="539" t="s">
        <v>77</v>
      </c>
      <c r="B489" s="539" t="s">
        <v>1621</v>
      </c>
      <c r="C489" s="1" t="s">
        <v>1622</v>
      </c>
      <c r="D489" s="449">
        <v>349840</v>
      </c>
      <c r="E489">
        <v>0</v>
      </c>
      <c r="F489">
        <v>0</v>
      </c>
      <c r="G489">
        <v>0</v>
      </c>
      <c r="H489" s="449">
        <v>11440</v>
      </c>
      <c r="I489">
        <v>0</v>
      </c>
      <c r="J489" s="449">
        <v>61596</v>
      </c>
      <c r="K489">
        <v>0</v>
      </c>
      <c r="L489" s="449">
        <v>422876</v>
      </c>
      <c r="N489" s="20">
        <v>3570</v>
      </c>
      <c r="O489" s="21">
        <v>1</v>
      </c>
      <c r="P489" s="22">
        <f t="shared" si="65"/>
        <v>3.6541532066081914</v>
      </c>
      <c r="Q489" s="23">
        <f t="shared" si="58"/>
        <v>2352</v>
      </c>
      <c r="R489" s="23">
        <f t="shared" si="59"/>
        <v>0</v>
      </c>
      <c r="S489" s="23">
        <f t="shared" si="60"/>
        <v>3216</v>
      </c>
      <c r="T489" s="23">
        <f t="shared" si="61"/>
        <v>1522</v>
      </c>
      <c r="U489" s="24">
        <f t="shared" si="62"/>
        <v>7090</v>
      </c>
      <c r="V489" s="25">
        <f t="shared" si="63"/>
        <v>25907.946234852076</v>
      </c>
      <c r="W489" s="25">
        <f t="shared" si="64"/>
        <v>0</v>
      </c>
    </row>
    <row r="490" spans="1:23">
      <c r="A490" s="539" t="s">
        <v>77</v>
      </c>
      <c r="B490" s="539" t="s">
        <v>1623</v>
      </c>
      <c r="C490" s="1" t="s">
        <v>1624</v>
      </c>
      <c r="D490">
        <v>0</v>
      </c>
      <c r="E490" s="449">
        <v>56560</v>
      </c>
      <c r="F490">
        <v>0</v>
      </c>
      <c r="G490">
        <v>0</v>
      </c>
      <c r="H490">
        <v>0</v>
      </c>
      <c r="I490" s="449">
        <v>147520</v>
      </c>
      <c r="J490">
        <v>0</v>
      </c>
      <c r="K490" s="449">
        <v>1144</v>
      </c>
      <c r="L490" s="449">
        <v>205224</v>
      </c>
      <c r="N490" s="20">
        <v>3570</v>
      </c>
      <c r="O490" s="21">
        <v>2</v>
      </c>
      <c r="P490" s="22">
        <f t="shared" si="65"/>
        <v>3.8378796466654825</v>
      </c>
      <c r="Q490" s="23">
        <f t="shared" si="58"/>
        <v>0</v>
      </c>
      <c r="R490" s="23">
        <f t="shared" si="59"/>
        <v>0</v>
      </c>
      <c r="S490" s="23">
        <f t="shared" si="60"/>
        <v>70048</v>
      </c>
      <c r="T490" s="23">
        <f t="shared" si="61"/>
        <v>544</v>
      </c>
      <c r="U490" s="24">
        <f t="shared" si="62"/>
        <v>70592</v>
      </c>
      <c r="V490" s="25">
        <f t="shared" si="63"/>
        <v>270923.60001740977</v>
      </c>
      <c r="W490" s="25">
        <f t="shared" si="64"/>
        <v>0</v>
      </c>
    </row>
    <row r="491" spans="1:23">
      <c r="A491" s="539" t="s">
        <v>77</v>
      </c>
      <c r="B491" s="539" t="s">
        <v>1625</v>
      </c>
      <c r="C491" s="1" t="s">
        <v>1626</v>
      </c>
      <c r="D491">
        <v>0</v>
      </c>
      <c r="E491">
        <v>0</v>
      </c>
      <c r="F491">
        <v>0</v>
      </c>
      <c r="G491">
        <v>0</v>
      </c>
      <c r="H491" s="449">
        <v>32848</v>
      </c>
      <c r="I491">
        <v>0</v>
      </c>
      <c r="J491">
        <v>614</v>
      </c>
      <c r="K491">
        <v>0</v>
      </c>
      <c r="L491" s="449">
        <v>33462</v>
      </c>
      <c r="N491" s="20">
        <v>3570</v>
      </c>
      <c r="O491" s="21">
        <v>3</v>
      </c>
      <c r="P491" s="22">
        <f t="shared" si="65"/>
        <v>3.4083433041107498</v>
      </c>
      <c r="Q491" s="23">
        <f t="shared" si="58"/>
        <v>166736</v>
      </c>
      <c r="R491" s="23">
        <f t="shared" si="59"/>
        <v>0</v>
      </c>
      <c r="S491" s="23">
        <f t="shared" si="60"/>
        <v>2144</v>
      </c>
      <c r="T491" s="23">
        <f t="shared" si="61"/>
        <v>0</v>
      </c>
      <c r="U491" s="24">
        <f t="shared" si="62"/>
        <v>168880</v>
      </c>
      <c r="V491" s="25">
        <f t="shared" si="63"/>
        <v>575601.01719822339</v>
      </c>
      <c r="W491" s="25">
        <f t="shared" si="64"/>
        <v>0</v>
      </c>
    </row>
    <row r="492" spans="1:23">
      <c r="A492" s="539" t="s">
        <v>77</v>
      </c>
      <c r="B492" s="539" t="s">
        <v>1627</v>
      </c>
      <c r="C492" s="1" t="s">
        <v>1628</v>
      </c>
      <c r="D492" s="449">
        <v>39504</v>
      </c>
      <c r="E492" s="449">
        <v>45920</v>
      </c>
      <c r="F492">
        <v>0</v>
      </c>
      <c r="G492">
        <v>0</v>
      </c>
      <c r="H492" s="449">
        <v>169376</v>
      </c>
      <c r="I492">
        <v>0</v>
      </c>
      <c r="J492" s="449">
        <v>21918</v>
      </c>
      <c r="K492">
        <v>0</v>
      </c>
      <c r="L492" s="449">
        <v>276718</v>
      </c>
      <c r="N492" s="20">
        <v>3570</v>
      </c>
      <c r="O492" s="21">
        <v>4</v>
      </c>
      <c r="P492" s="22">
        <f t="shared" si="65"/>
        <v>3.1726845821455858</v>
      </c>
      <c r="Q492" s="23">
        <f t="shared" si="58"/>
        <v>42832</v>
      </c>
      <c r="R492" s="23">
        <f t="shared" si="59"/>
        <v>0</v>
      </c>
      <c r="S492" s="23">
        <f t="shared" si="60"/>
        <v>44016</v>
      </c>
      <c r="T492" s="23">
        <f t="shared" si="61"/>
        <v>1534</v>
      </c>
      <c r="U492" s="24">
        <f t="shared" si="62"/>
        <v>88382</v>
      </c>
      <c r="V492" s="25">
        <f t="shared" si="63"/>
        <v>280408.20873919118</v>
      </c>
      <c r="W492" s="25">
        <f t="shared" si="64"/>
        <v>0</v>
      </c>
    </row>
    <row r="493" spans="1:23">
      <c r="A493" s="539" t="s">
        <v>77</v>
      </c>
      <c r="B493" s="539" t="s">
        <v>1629</v>
      </c>
      <c r="C493" s="1" t="s">
        <v>1630</v>
      </c>
      <c r="D493">
        <v>0</v>
      </c>
      <c r="E493" s="449">
        <v>24976</v>
      </c>
      <c r="F493">
        <v>0</v>
      </c>
      <c r="G493">
        <v>0</v>
      </c>
      <c r="H493">
        <v>0</v>
      </c>
      <c r="I493" s="449">
        <v>1728</v>
      </c>
      <c r="J493">
        <v>0</v>
      </c>
      <c r="K493">
        <v>0</v>
      </c>
      <c r="L493" s="449">
        <v>26704</v>
      </c>
      <c r="N493" s="20">
        <v>3570</v>
      </c>
      <c r="O493" s="21">
        <v>5</v>
      </c>
      <c r="P493" s="22">
        <f t="shared" si="65"/>
        <v>8.4268382369809416</v>
      </c>
      <c r="Q493" s="23">
        <f t="shared" si="58"/>
        <v>0</v>
      </c>
      <c r="R493" s="23">
        <f t="shared" si="59"/>
        <v>0</v>
      </c>
      <c r="S493" s="23">
        <f t="shared" si="60"/>
        <v>0</v>
      </c>
      <c r="T493" s="23">
        <f t="shared" si="61"/>
        <v>0</v>
      </c>
      <c r="U493" s="24">
        <f t="shared" si="62"/>
        <v>0</v>
      </c>
      <c r="V493" s="25">
        <f t="shared" si="63"/>
        <v>0</v>
      </c>
      <c r="W493" s="25">
        <f t="shared" si="64"/>
        <v>0</v>
      </c>
    </row>
    <row r="494" spans="1:23">
      <c r="A494" s="539" t="s">
        <v>77</v>
      </c>
      <c r="B494" s="539" t="s">
        <v>1631</v>
      </c>
      <c r="C494" s="1" t="s">
        <v>1632</v>
      </c>
      <c r="D494">
        <v>0</v>
      </c>
      <c r="E494" s="449">
        <v>38208</v>
      </c>
      <c r="F494">
        <v>0</v>
      </c>
      <c r="G494">
        <v>0</v>
      </c>
      <c r="H494">
        <v>0</v>
      </c>
      <c r="I494" s="449">
        <v>115712</v>
      </c>
      <c r="J494">
        <v>0</v>
      </c>
      <c r="K494" s="449">
        <v>1002</v>
      </c>
      <c r="L494" s="449">
        <v>154922</v>
      </c>
      <c r="N494" s="20">
        <v>3570</v>
      </c>
      <c r="O494" s="21">
        <v>6</v>
      </c>
      <c r="P494" s="22">
        <f t="shared" si="65"/>
        <v>3.0058195780826638</v>
      </c>
      <c r="Q494" s="23">
        <f t="shared" si="58"/>
        <v>20880</v>
      </c>
      <c r="R494" s="23">
        <f t="shared" si="59"/>
        <v>0</v>
      </c>
      <c r="S494" s="23">
        <f t="shared" si="60"/>
        <v>768</v>
      </c>
      <c r="T494" s="23">
        <f t="shared" si="61"/>
        <v>0</v>
      </c>
      <c r="U494" s="24">
        <f t="shared" si="62"/>
        <v>21648</v>
      </c>
      <c r="V494" s="25">
        <f t="shared" si="63"/>
        <v>65069.982226333508</v>
      </c>
      <c r="W494" s="25">
        <f t="shared" si="64"/>
        <v>0</v>
      </c>
    </row>
    <row r="495" spans="1:23">
      <c r="A495" s="539" t="s">
        <v>77</v>
      </c>
      <c r="B495" s="539" t="s">
        <v>1633</v>
      </c>
      <c r="C495" s="1" t="s">
        <v>1634</v>
      </c>
      <c r="D495" s="449">
        <v>963504</v>
      </c>
      <c r="E495">
        <v>0</v>
      </c>
      <c r="F495" s="449">
        <v>159456</v>
      </c>
      <c r="G495">
        <v>0</v>
      </c>
      <c r="H495">
        <v>0</v>
      </c>
      <c r="I495">
        <v>0</v>
      </c>
      <c r="J495">
        <v>646</v>
      </c>
      <c r="K495">
        <v>0</v>
      </c>
      <c r="L495" s="449">
        <v>1123606</v>
      </c>
      <c r="N495" s="20">
        <v>3570</v>
      </c>
      <c r="O495" s="21">
        <v>7</v>
      </c>
      <c r="P495" s="22">
        <f t="shared" si="65"/>
        <v>3.8714814806912399</v>
      </c>
      <c r="Q495" s="23">
        <f t="shared" si="58"/>
        <v>16976</v>
      </c>
      <c r="R495" s="23">
        <f t="shared" si="59"/>
        <v>0</v>
      </c>
      <c r="S495" s="23">
        <f t="shared" si="60"/>
        <v>17584</v>
      </c>
      <c r="T495" s="23">
        <f t="shared" si="61"/>
        <v>372</v>
      </c>
      <c r="U495" s="24">
        <f t="shared" si="62"/>
        <v>34932</v>
      </c>
      <c r="V495" s="25">
        <f t="shared" si="63"/>
        <v>135238.59108350638</v>
      </c>
      <c r="W495" s="25">
        <f t="shared" si="64"/>
        <v>0</v>
      </c>
    </row>
    <row r="496" spans="1:23">
      <c r="A496" s="539" t="s">
        <v>77</v>
      </c>
      <c r="B496" s="539" t="s">
        <v>1635</v>
      </c>
      <c r="C496" s="1" t="s">
        <v>1636</v>
      </c>
      <c r="D496" s="449">
        <v>43744</v>
      </c>
      <c r="E496">
        <v>0</v>
      </c>
      <c r="F496">
        <v>0</v>
      </c>
      <c r="G496">
        <v>0</v>
      </c>
      <c r="H496" s="449">
        <v>30000</v>
      </c>
      <c r="I496">
        <v>0</v>
      </c>
      <c r="J496" s="449">
        <v>1552</v>
      </c>
      <c r="K496">
        <v>0</v>
      </c>
      <c r="L496" s="449">
        <v>75296</v>
      </c>
      <c r="N496" s="20">
        <v>3570</v>
      </c>
      <c r="O496" s="21">
        <v>8</v>
      </c>
      <c r="P496" s="22">
        <f t="shared" si="65"/>
        <v>4.4579339449391542</v>
      </c>
      <c r="Q496" s="23">
        <f t="shared" si="58"/>
        <v>0</v>
      </c>
      <c r="R496" s="23">
        <f t="shared" si="59"/>
        <v>0</v>
      </c>
      <c r="S496" s="23">
        <f t="shared" si="60"/>
        <v>13904</v>
      </c>
      <c r="T496" s="23">
        <f t="shared" si="61"/>
        <v>5168</v>
      </c>
      <c r="U496" s="24">
        <f t="shared" si="62"/>
        <v>19072</v>
      </c>
      <c r="V496" s="25">
        <f t="shared" si="63"/>
        <v>85021.716197879548</v>
      </c>
      <c r="W496" s="25">
        <f t="shared" si="64"/>
        <v>0</v>
      </c>
    </row>
    <row r="497" spans="1:23">
      <c r="A497" s="539" t="s">
        <v>77</v>
      </c>
      <c r="B497" s="539" t="s">
        <v>1637</v>
      </c>
      <c r="C497" s="1" t="s">
        <v>1638</v>
      </c>
      <c r="D497">
        <v>0</v>
      </c>
      <c r="E497">
        <v>0</v>
      </c>
      <c r="F497">
        <v>0</v>
      </c>
      <c r="G497">
        <v>0</v>
      </c>
      <c r="H497">
        <v>0</v>
      </c>
      <c r="I497" s="449">
        <v>243120</v>
      </c>
      <c r="J497">
        <v>0</v>
      </c>
      <c r="K497" s="449">
        <v>20828</v>
      </c>
      <c r="L497" s="449">
        <v>263948</v>
      </c>
      <c r="N497" s="20">
        <v>3570</v>
      </c>
      <c r="O497" s="21">
        <v>9</v>
      </c>
      <c r="P497" s="22">
        <f t="shared" si="65"/>
        <v>3.9211029892346732</v>
      </c>
      <c r="Q497" s="23">
        <f t="shared" si="58"/>
        <v>8976</v>
      </c>
      <c r="R497" s="23">
        <f t="shared" si="59"/>
        <v>0</v>
      </c>
      <c r="S497" s="23">
        <f t="shared" si="60"/>
        <v>102016</v>
      </c>
      <c r="T497" s="23">
        <f t="shared" si="61"/>
        <v>544</v>
      </c>
      <c r="U497" s="24">
        <f t="shared" si="62"/>
        <v>111536</v>
      </c>
      <c r="V497" s="25">
        <f t="shared" si="63"/>
        <v>437344.1430072785</v>
      </c>
      <c r="W497" s="25">
        <f t="shared" si="64"/>
        <v>0</v>
      </c>
    </row>
    <row r="498" spans="1:23">
      <c r="A498" s="539" t="s">
        <v>77</v>
      </c>
      <c r="B498" s="539" t="s">
        <v>1639</v>
      </c>
      <c r="C498" s="1" t="s">
        <v>1640</v>
      </c>
      <c r="D498">
        <v>0</v>
      </c>
      <c r="E498">
        <v>0</v>
      </c>
      <c r="F498">
        <v>0</v>
      </c>
      <c r="G498">
        <v>0</v>
      </c>
      <c r="H498">
        <v>0</v>
      </c>
      <c r="I498" s="449">
        <v>34272</v>
      </c>
      <c r="J498">
        <v>0</v>
      </c>
      <c r="K498">
        <v>304</v>
      </c>
      <c r="L498" s="449">
        <v>34576</v>
      </c>
      <c r="N498" s="20">
        <v>3570</v>
      </c>
      <c r="O498" s="21">
        <v>10</v>
      </c>
      <c r="P498" s="22">
        <f t="shared" si="65"/>
        <v>5.1680731319109743</v>
      </c>
      <c r="Q498" s="23">
        <f t="shared" si="58"/>
        <v>832</v>
      </c>
      <c r="R498" s="23">
        <f t="shared" si="59"/>
        <v>0</v>
      </c>
      <c r="S498" s="23">
        <f t="shared" si="60"/>
        <v>0</v>
      </c>
      <c r="T498" s="23">
        <f t="shared" si="61"/>
        <v>0</v>
      </c>
      <c r="U498" s="24">
        <f t="shared" si="62"/>
        <v>832</v>
      </c>
      <c r="V498" s="25">
        <f t="shared" si="63"/>
        <v>4299.8368457499309</v>
      </c>
      <c r="W498" s="25">
        <f t="shared" si="64"/>
        <v>0</v>
      </c>
    </row>
    <row r="499" spans="1:23">
      <c r="A499" s="539" t="s">
        <v>77</v>
      </c>
      <c r="B499" s="539" t="s">
        <v>1641</v>
      </c>
      <c r="C499" s="1" t="s">
        <v>1642</v>
      </c>
      <c r="D499" s="449">
        <v>9936</v>
      </c>
      <c r="E499">
        <v>0</v>
      </c>
      <c r="F499">
        <v>0</v>
      </c>
      <c r="G499">
        <v>0</v>
      </c>
      <c r="H499" s="449">
        <v>2832</v>
      </c>
      <c r="I499" s="449">
        <v>333216</v>
      </c>
      <c r="J499" s="449">
        <v>22443</v>
      </c>
      <c r="K499" s="449">
        <v>13954</v>
      </c>
      <c r="L499" s="449">
        <v>382381</v>
      </c>
      <c r="N499" s="20">
        <v>3570</v>
      </c>
      <c r="O499" s="21">
        <v>11</v>
      </c>
      <c r="P499" s="22">
        <f t="shared" si="65"/>
        <v>4.0960903250696923</v>
      </c>
      <c r="Q499" s="23">
        <f t="shared" si="58"/>
        <v>0</v>
      </c>
      <c r="R499" s="23">
        <f t="shared" si="59"/>
        <v>0</v>
      </c>
      <c r="S499" s="23">
        <f t="shared" si="60"/>
        <v>52352</v>
      </c>
      <c r="T499" s="23">
        <f t="shared" si="61"/>
        <v>5296</v>
      </c>
      <c r="U499" s="24">
        <f t="shared" si="62"/>
        <v>57648</v>
      </c>
      <c r="V499" s="25">
        <f t="shared" si="63"/>
        <v>236131.41505961763</v>
      </c>
      <c r="W499" s="25">
        <f t="shared" si="64"/>
        <v>0</v>
      </c>
    </row>
    <row r="500" spans="1:23">
      <c r="A500" s="539" t="s">
        <v>77</v>
      </c>
      <c r="B500" s="539" t="s">
        <v>1643</v>
      </c>
      <c r="C500" s="1" t="s">
        <v>1644</v>
      </c>
      <c r="D500">
        <v>0</v>
      </c>
      <c r="E500">
        <v>0</v>
      </c>
      <c r="F500">
        <v>0</v>
      </c>
      <c r="G500">
        <v>0</v>
      </c>
      <c r="H500">
        <v>0</v>
      </c>
      <c r="I500" s="449">
        <v>38048</v>
      </c>
      <c r="J500">
        <v>0</v>
      </c>
      <c r="K500">
        <v>0</v>
      </c>
      <c r="L500" s="449">
        <v>38048</v>
      </c>
      <c r="N500" s="20">
        <v>3570</v>
      </c>
      <c r="O500" s="21">
        <v>12</v>
      </c>
      <c r="P500" s="22">
        <f t="shared" si="65"/>
        <v>3.6748359098204313</v>
      </c>
      <c r="Q500" s="23">
        <f t="shared" si="58"/>
        <v>153120</v>
      </c>
      <c r="R500" s="23">
        <f t="shared" si="59"/>
        <v>11104</v>
      </c>
      <c r="S500" s="23">
        <f t="shared" si="60"/>
        <v>0</v>
      </c>
      <c r="T500" s="23">
        <f t="shared" si="61"/>
        <v>0</v>
      </c>
      <c r="U500" s="24">
        <f t="shared" si="62"/>
        <v>164224</v>
      </c>
      <c r="V500" s="25">
        <f t="shared" si="63"/>
        <v>603496.25245435047</v>
      </c>
      <c r="W500" s="25">
        <f t="shared" si="64"/>
        <v>44885.915736910683</v>
      </c>
    </row>
    <row r="501" spans="1:23">
      <c r="A501" s="539" t="s">
        <v>77</v>
      </c>
      <c r="B501" s="539" t="s">
        <v>1645</v>
      </c>
      <c r="C501" s="1" t="s">
        <v>1646</v>
      </c>
      <c r="D501">
        <v>0</v>
      </c>
      <c r="E501">
        <v>0</v>
      </c>
      <c r="F501">
        <v>0</v>
      </c>
      <c r="G501">
        <v>0</v>
      </c>
      <c r="H501">
        <v>0</v>
      </c>
      <c r="I501" s="449">
        <v>50688</v>
      </c>
      <c r="J501">
        <v>0</v>
      </c>
      <c r="K501">
        <v>360</v>
      </c>
      <c r="L501" s="449">
        <v>51048</v>
      </c>
      <c r="N501" s="20">
        <v>3570</v>
      </c>
      <c r="O501" s="21">
        <v>13</v>
      </c>
      <c r="P501" s="22">
        <f t="shared" si="65"/>
        <v>3.3330151458819097</v>
      </c>
      <c r="Q501" s="23">
        <f t="shared" si="58"/>
        <v>3440</v>
      </c>
      <c r="R501" s="23">
        <f t="shared" si="59"/>
        <v>0</v>
      </c>
      <c r="S501" s="23">
        <f t="shared" si="60"/>
        <v>0</v>
      </c>
      <c r="T501" s="23">
        <f t="shared" si="61"/>
        <v>0</v>
      </c>
      <c r="U501" s="24">
        <f t="shared" si="62"/>
        <v>3440</v>
      </c>
      <c r="V501" s="25">
        <f t="shared" si="63"/>
        <v>11465.57210183377</v>
      </c>
      <c r="W501" s="25">
        <f t="shared" si="64"/>
        <v>0</v>
      </c>
    </row>
    <row r="502" spans="1:23">
      <c r="A502" s="539" t="s">
        <v>77</v>
      </c>
      <c r="B502" s="539" t="s">
        <v>1647</v>
      </c>
      <c r="C502" s="1" t="s">
        <v>1648</v>
      </c>
      <c r="D502">
        <v>0</v>
      </c>
      <c r="E502" s="449">
        <v>790304</v>
      </c>
      <c r="F502">
        <v>0</v>
      </c>
      <c r="G502" s="449">
        <v>134832</v>
      </c>
      <c r="H502">
        <v>0</v>
      </c>
      <c r="I502">
        <v>0</v>
      </c>
      <c r="J502">
        <v>0</v>
      </c>
      <c r="K502">
        <v>0</v>
      </c>
      <c r="L502" s="449">
        <v>925136</v>
      </c>
      <c r="N502" s="20">
        <v>3570</v>
      </c>
      <c r="O502" s="21">
        <v>14</v>
      </c>
      <c r="P502" s="22">
        <f t="shared" si="65"/>
        <v>5.2111367875249366</v>
      </c>
      <c r="Q502" s="23">
        <f t="shared" si="58"/>
        <v>36816</v>
      </c>
      <c r="R502" s="23">
        <f t="shared" si="59"/>
        <v>0</v>
      </c>
      <c r="S502" s="23">
        <f t="shared" si="60"/>
        <v>184016</v>
      </c>
      <c r="T502" s="23">
        <f t="shared" si="61"/>
        <v>9732</v>
      </c>
      <c r="U502" s="24">
        <f t="shared" si="62"/>
        <v>230564</v>
      </c>
      <c r="V502" s="25">
        <f t="shared" si="63"/>
        <v>1201500.5422788996</v>
      </c>
      <c r="W502" s="25">
        <f t="shared" si="64"/>
        <v>0</v>
      </c>
    </row>
    <row r="503" spans="1:23">
      <c r="A503" s="539" t="s">
        <v>77</v>
      </c>
      <c r="B503" s="539" t="s">
        <v>1649</v>
      </c>
      <c r="C503" s="1" t="s">
        <v>1650</v>
      </c>
      <c r="D503">
        <v>0</v>
      </c>
      <c r="E503">
        <v>0</v>
      </c>
      <c r="F503">
        <v>0</v>
      </c>
      <c r="G503">
        <v>0</v>
      </c>
      <c r="H503" s="449">
        <v>86400</v>
      </c>
      <c r="I503">
        <v>0</v>
      </c>
      <c r="J503" s="449">
        <v>34480</v>
      </c>
      <c r="K503">
        <v>0</v>
      </c>
      <c r="L503" s="449">
        <v>120880</v>
      </c>
      <c r="N503" s="20">
        <v>3570</v>
      </c>
      <c r="O503" s="21">
        <v>15</v>
      </c>
      <c r="P503" s="22">
        <f t="shared" si="65"/>
        <v>7.5192831089887324</v>
      </c>
      <c r="Q503" s="23">
        <f t="shared" si="58"/>
        <v>0</v>
      </c>
      <c r="R503" s="23">
        <f t="shared" si="59"/>
        <v>0</v>
      </c>
      <c r="S503" s="23">
        <f t="shared" si="60"/>
        <v>0</v>
      </c>
      <c r="T503" s="23">
        <f t="shared" si="61"/>
        <v>0</v>
      </c>
      <c r="U503" s="24">
        <f t="shared" si="62"/>
        <v>0</v>
      </c>
      <c r="V503" s="25">
        <f t="shared" si="63"/>
        <v>0</v>
      </c>
      <c r="W503" s="25">
        <f t="shared" si="64"/>
        <v>0</v>
      </c>
    </row>
    <row r="504" spans="1:23">
      <c r="A504" s="539" t="s">
        <v>77</v>
      </c>
      <c r="B504" s="539" t="s">
        <v>1651</v>
      </c>
      <c r="C504" s="1" t="s">
        <v>1652</v>
      </c>
      <c r="D504">
        <v>0</v>
      </c>
      <c r="E504">
        <v>0</v>
      </c>
      <c r="F504">
        <v>0</v>
      </c>
      <c r="G504">
        <v>0</v>
      </c>
      <c r="H504" s="449">
        <v>49152</v>
      </c>
      <c r="I504">
        <v>0</v>
      </c>
      <c r="J504">
        <v>180</v>
      </c>
      <c r="K504">
        <v>0</v>
      </c>
      <c r="L504" s="449">
        <v>49332</v>
      </c>
      <c r="N504" s="20">
        <v>3570</v>
      </c>
      <c r="O504" s="21">
        <v>16</v>
      </c>
      <c r="P504" s="22">
        <f t="shared" si="65"/>
        <v>4.5338911157933826</v>
      </c>
      <c r="Q504" s="23">
        <f t="shared" si="58"/>
        <v>12432</v>
      </c>
      <c r="R504" s="23">
        <f t="shared" si="59"/>
        <v>0</v>
      </c>
      <c r="S504" s="23">
        <f t="shared" si="60"/>
        <v>99312</v>
      </c>
      <c r="T504" s="23">
        <f t="shared" si="61"/>
        <v>19080</v>
      </c>
      <c r="U504" s="24">
        <f t="shared" si="62"/>
        <v>130824</v>
      </c>
      <c r="V504" s="25">
        <f t="shared" si="63"/>
        <v>593141.77133255347</v>
      </c>
      <c r="W504" s="25">
        <f t="shared" si="64"/>
        <v>0</v>
      </c>
    </row>
    <row r="505" spans="1:23">
      <c r="A505" s="539" t="s">
        <v>77</v>
      </c>
      <c r="B505" s="539" t="s">
        <v>1653</v>
      </c>
      <c r="C505" s="1" t="s">
        <v>1654</v>
      </c>
      <c r="D505">
        <v>0</v>
      </c>
      <c r="E505">
        <v>0</v>
      </c>
      <c r="F505">
        <v>0</v>
      </c>
      <c r="G505">
        <v>0</v>
      </c>
      <c r="H505" s="449">
        <v>3280</v>
      </c>
      <c r="I505">
        <v>0</v>
      </c>
      <c r="J505">
        <v>480</v>
      </c>
      <c r="K505">
        <v>0</v>
      </c>
      <c r="L505" s="449">
        <v>3760</v>
      </c>
      <c r="N505" s="20">
        <v>3570</v>
      </c>
      <c r="O505" s="21">
        <v>17</v>
      </c>
      <c r="P505" s="22">
        <f t="shared" si="65"/>
        <v>6.0316486731873162</v>
      </c>
      <c r="Q505" s="23">
        <f t="shared" si="58"/>
        <v>0</v>
      </c>
      <c r="R505" s="23">
        <f t="shared" si="59"/>
        <v>0</v>
      </c>
      <c r="S505" s="23">
        <f t="shared" si="60"/>
        <v>0</v>
      </c>
      <c r="T505" s="23">
        <f t="shared" si="61"/>
        <v>0</v>
      </c>
      <c r="U505" s="24">
        <f t="shared" si="62"/>
        <v>0</v>
      </c>
      <c r="V505" s="25">
        <f t="shared" si="63"/>
        <v>0</v>
      </c>
      <c r="W505" s="25">
        <f t="shared" si="64"/>
        <v>0</v>
      </c>
    </row>
    <row r="506" spans="1:23">
      <c r="A506" s="539" t="s">
        <v>77</v>
      </c>
      <c r="B506" s="539" t="s">
        <v>1655</v>
      </c>
      <c r="C506" s="1" t="s">
        <v>1656</v>
      </c>
      <c r="D506" s="449">
        <v>33552</v>
      </c>
      <c r="E506">
        <v>0</v>
      </c>
      <c r="F506">
        <v>0</v>
      </c>
      <c r="G506">
        <v>0</v>
      </c>
      <c r="H506">
        <v>0</v>
      </c>
      <c r="I506">
        <v>0</v>
      </c>
      <c r="J506">
        <v>0</v>
      </c>
      <c r="K506">
        <v>0</v>
      </c>
      <c r="L506" s="449">
        <v>33552</v>
      </c>
      <c r="N506" s="20">
        <v>3570</v>
      </c>
      <c r="O506" s="21">
        <v>18</v>
      </c>
      <c r="P506" s="22">
        <f t="shared" si="65"/>
        <v>4.9772911053490789</v>
      </c>
      <c r="Q506" s="23">
        <f t="shared" si="58"/>
        <v>0</v>
      </c>
      <c r="R506" s="23">
        <f t="shared" si="59"/>
        <v>0</v>
      </c>
      <c r="S506" s="23">
        <f t="shared" si="60"/>
        <v>44400</v>
      </c>
      <c r="T506" s="23">
        <f t="shared" si="61"/>
        <v>0</v>
      </c>
      <c r="U506" s="24">
        <f t="shared" si="62"/>
        <v>44400</v>
      </c>
      <c r="V506" s="25">
        <f t="shared" si="63"/>
        <v>220991.72507749911</v>
      </c>
      <c r="W506" s="25">
        <f t="shared" si="64"/>
        <v>0</v>
      </c>
    </row>
    <row r="507" spans="1:23">
      <c r="A507" s="539" t="s">
        <v>77</v>
      </c>
      <c r="B507" s="539" t="s">
        <v>1657</v>
      </c>
      <c r="C507" s="1" t="s">
        <v>1658</v>
      </c>
      <c r="D507" s="449">
        <v>128544</v>
      </c>
      <c r="E507">
        <v>0</v>
      </c>
      <c r="F507">
        <v>0</v>
      </c>
      <c r="G507">
        <v>0</v>
      </c>
      <c r="H507" s="449">
        <v>82864</v>
      </c>
      <c r="I507">
        <v>0</v>
      </c>
      <c r="J507" s="449">
        <v>57032</v>
      </c>
      <c r="K507">
        <v>0</v>
      </c>
      <c r="L507" s="449">
        <v>268440</v>
      </c>
      <c r="N507" s="20">
        <v>3570</v>
      </c>
      <c r="O507" s="21">
        <v>19</v>
      </c>
      <c r="P507" s="22">
        <f t="shared" si="65"/>
        <v>3.4255627120306693</v>
      </c>
      <c r="Q507" s="23">
        <f t="shared" si="58"/>
        <v>74656</v>
      </c>
      <c r="R507" s="23">
        <f t="shared" si="59"/>
        <v>6912</v>
      </c>
      <c r="S507" s="23">
        <f t="shared" si="60"/>
        <v>320</v>
      </c>
      <c r="T507" s="23">
        <f t="shared" si="61"/>
        <v>0</v>
      </c>
      <c r="U507" s="24">
        <f t="shared" si="62"/>
        <v>81888</v>
      </c>
      <c r="V507" s="25">
        <f t="shared" si="63"/>
        <v>280512.47936276742</v>
      </c>
      <c r="W507" s="25">
        <f t="shared" si="64"/>
        <v>26045.238412111587</v>
      </c>
    </row>
    <row r="508" spans="1:23">
      <c r="A508" s="539" t="s">
        <v>77</v>
      </c>
      <c r="B508" s="539" t="s">
        <v>1659</v>
      </c>
      <c r="C508" s="1" t="s">
        <v>1660</v>
      </c>
      <c r="D508" s="449">
        <v>2043264</v>
      </c>
      <c r="E508">
        <v>0</v>
      </c>
      <c r="F508">
        <v>0</v>
      </c>
      <c r="G508">
        <v>0</v>
      </c>
      <c r="H508">
        <v>0</v>
      </c>
      <c r="I508">
        <v>0</v>
      </c>
      <c r="J508">
        <v>0</v>
      </c>
      <c r="K508">
        <v>0</v>
      </c>
      <c r="L508" s="449">
        <v>2043264</v>
      </c>
      <c r="N508" s="20">
        <v>3570</v>
      </c>
      <c r="O508" s="21">
        <v>20</v>
      </c>
      <c r="P508" s="22">
        <f t="shared" si="65"/>
        <v>4.0878123452263502</v>
      </c>
      <c r="Q508" s="23">
        <f t="shared" si="58"/>
        <v>0</v>
      </c>
      <c r="R508" s="23">
        <f t="shared" si="59"/>
        <v>0</v>
      </c>
      <c r="S508" s="23">
        <f t="shared" si="60"/>
        <v>0</v>
      </c>
      <c r="T508" s="23">
        <f t="shared" si="61"/>
        <v>0</v>
      </c>
      <c r="U508" s="24">
        <f t="shared" si="62"/>
        <v>0</v>
      </c>
      <c r="V508" s="25">
        <f t="shared" si="63"/>
        <v>0</v>
      </c>
      <c r="W508" s="25">
        <f t="shared" si="64"/>
        <v>0</v>
      </c>
    </row>
    <row r="509" spans="1:23">
      <c r="A509" s="539" t="s">
        <v>77</v>
      </c>
      <c r="B509" s="539" t="s">
        <v>1661</v>
      </c>
      <c r="C509" s="1" t="s">
        <v>1662</v>
      </c>
      <c r="D509" s="449">
        <v>388032</v>
      </c>
      <c r="E509">
        <v>0</v>
      </c>
      <c r="F509">
        <v>0</v>
      </c>
      <c r="G509">
        <v>0</v>
      </c>
      <c r="H509" s="449">
        <v>68656</v>
      </c>
      <c r="I509">
        <v>0</v>
      </c>
      <c r="J509">
        <v>320</v>
      </c>
      <c r="K509">
        <v>0</v>
      </c>
      <c r="L509" s="449">
        <v>457008</v>
      </c>
      <c r="N509" s="20">
        <v>3570</v>
      </c>
      <c r="O509" s="21">
        <v>21</v>
      </c>
      <c r="P509" s="22">
        <f t="shared" si="65"/>
        <v>4.2128820567044682</v>
      </c>
      <c r="Q509" s="23">
        <f t="shared" si="58"/>
        <v>0</v>
      </c>
      <c r="R509" s="23">
        <f t="shared" si="59"/>
        <v>0</v>
      </c>
      <c r="S509" s="23">
        <f t="shared" si="60"/>
        <v>0</v>
      </c>
      <c r="T509" s="23">
        <f t="shared" si="61"/>
        <v>22172</v>
      </c>
      <c r="U509" s="24">
        <f t="shared" si="62"/>
        <v>22172</v>
      </c>
      <c r="V509" s="25">
        <f t="shared" si="63"/>
        <v>93408.020961251474</v>
      </c>
      <c r="W509" s="25">
        <f t="shared" si="64"/>
        <v>0</v>
      </c>
    </row>
    <row r="510" spans="1:23">
      <c r="A510" s="539" t="s">
        <v>77</v>
      </c>
      <c r="B510" s="539" t="s">
        <v>1663</v>
      </c>
      <c r="C510" s="1" t="s">
        <v>1664</v>
      </c>
      <c r="D510">
        <v>0</v>
      </c>
      <c r="E510">
        <v>0</v>
      </c>
      <c r="F510">
        <v>0</v>
      </c>
      <c r="G510">
        <v>0</v>
      </c>
      <c r="H510">
        <v>0</v>
      </c>
      <c r="I510">
        <v>0</v>
      </c>
      <c r="J510">
        <v>0</v>
      </c>
      <c r="K510">
        <v>0</v>
      </c>
      <c r="L510">
        <v>0</v>
      </c>
      <c r="N510" s="20">
        <v>3570</v>
      </c>
      <c r="O510" s="21">
        <v>22</v>
      </c>
      <c r="P510" s="22">
        <f t="shared" si="65"/>
        <v>5.1226793529265615</v>
      </c>
      <c r="Q510" s="23">
        <f t="shared" si="58"/>
        <v>0</v>
      </c>
      <c r="R510" s="23">
        <f t="shared" si="59"/>
        <v>0</v>
      </c>
      <c r="S510" s="23">
        <f t="shared" si="60"/>
        <v>6656</v>
      </c>
      <c r="T510" s="23">
        <f t="shared" si="61"/>
        <v>0</v>
      </c>
      <c r="U510" s="24">
        <f t="shared" si="62"/>
        <v>6656</v>
      </c>
      <c r="V510" s="25">
        <f t="shared" si="63"/>
        <v>34096.553773079191</v>
      </c>
      <c r="W510" s="25">
        <f t="shared" si="64"/>
        <v>0</v>
      </c>
    </row>
    <row r="511" spans="1:23">
      <c r="A511" s="539" t="s">
        <v>77</v>
      </c>
      <c r="B511" s="539" t="s">
        <v>1665</v>
      </c>
      <c r="C511" s="1" t="s">
        <v>1666</v>
      </c>
      <c r="D511" s="449">
        <v>4219696</v>
      </c>
      <c r="E511" s="449">
        <v>2558400</v>
      </c>
      <c r="F511" s="449">
        <v>159456</v>
      </c>
      <c r="G511" s="449">
        <v>134832</v>
      </c>
      <c r="H511" s="449">
        <v>717936</v>
      </c>
      <c r="I511" s="449">
        <v>976720</v>
      </c>
      <c r="J511" s="449">
        <v>207259</v>
      </c>
      <c r="K511" s="449">
        <v>37592</v>
      </c>
      <c r="L511" s="449">
        <v>9011891</v>
      </c>
      <c r="N511" s="20">
        <v>3570</v>
      </c>
      <c r="O511" s="21">
        <v>23</v>
      </c>
      <c r="P511" s="22">
        <f t="shared" si="65"/>
        <v>4.5024770871355324</v>
      </c>
      <c r="Q511" s="23">
        <f t="shared" si="58"/>
        <v>18240</v>
      </c>
      <c r="R511" s="23">
        <f t="shared" si="59"/>
        <v>0</v>
      </c>
      <c r="S511" s="23">
        <f t="shared" si="60"/>
        <v>0</v>
      </c>
      <c r="T511" s="23">
        <f t="shared" si="61"/>
        <v>0</v>
      </c>
      <c r="U511" s="24">
        <f t="shared" si="62"/>
        <v>18240</v>
      </c>
      <c r="V511" s="25">
        <f t="shared" si="63"/>
        <v>82125.182069352115</v>
      </c>
      <c r="W511" s="25">
        <f t="shared" si="64"/>
        <v>0</v>
      </c>
    </row>
    <row r="512" spans="1:23">
      <c r="A512" s="503"/>
      <c r="B512" s="503"/>
      <c r="N512" s="20">
        <v>3570</v>
      </c>
      <c r="O512" s="21">
        <v>24</v>
      </c>
      <c r="P512" s="22">
        <f t="shared" si="65"/>
        <v>3.6391469413856306</v>
      </c>
      <c r="Q512" s="23">
        <f t="shared" si="58"/>
        <v>10608</v>
      </c>
      <c r="R512" s="23">
        <f t="shared" si="59"/>
        <v>0</v>
      </c>
      <c r="S512" s="23">
        <f t="shared" si="60"/>
        <v>19248</v>
      </c>
      <c r="T512" s="23">
        <f t="shared" si="61"/>
        <v>18738</v>
      </c>
      <c r="U512" s="24">
        <f t="shared" si="62"/>
        <v>48594</v>
      </c>
      <c r="V512" s="25">
        <f t="shared" si="63"/>
        <v>176840.70646969334</v>
      </c>
      <c r="W512" s="25">
        <f t="shared" si="64"/>
        <v>0</v>
      </c>
    </row>
    <row r="513" spans="1:23">
      <c r="A513" s="503"/>
      <c r="B513" s="503"/>
      <c r="N513" s="20">
        <v>3570</v>
      </c>
      <c r="O513" s="21">
        <v>25</v>
      </c>
      <c r="P513" s="22">
        <f t="shared" si="65"/>
        <v>3.0656727831116628</v>
      </c>
      <c r="Q513" s="23">
        <f t="shared" si="58"/>
        <v>254832</v>
      </c>
      <c r="R513" s="23">
        <f t="shared" si="59"/>
        <v>0</v>
      </c>
      <c r="S513" s="23">
        <f t="shared" si="60"/>
        <v>0</v>
      </c>
      <c r="T513" s="23">
        <f t="shared" si="61"/>
        <v>720</v>
      </c>
      <c r="U513" s="24">
        <f t="shared" si="62"/>
        <v>255552</v>
      </c>
      <c r="V513" s="25">
        <f t="shared" si="63"/>
        <v>783438.81106975162</v>
      </c>
      <c r="W513" s="25">
        <f t="shared" si="64"/>
        <v>0</v>
      </c>
    </row>
    <row r="514" spans="1:23">
      <c r="A514" s="539" t="s">
        <v>1691</v>
      </c>
      <c r="B514" s="503"/>
      <c r="N514" s="20">
        <v>3570</v>
      </c>
      <c r="O514" s="21">
        <v>26</v>
      </c>
      <c r="P514" s="22">
        <f t="shared" si="65"/>
        <v>3.9327220283406481</v>
      </c>
      <c r="Q514" s="23">
        <f t="shared" si="58"/>
        <v>56528</v>
      </c>
      <c r="R514" s="23">
        <f t="shared" si="59"/>
        <v>0</v>
      </c>
      <c r="S514" s="23">
        <f t="shared" si="60"/>
        <v>1136</v>
      </c>
      <c r="T514" s="23">
        <f t="shared" si="61"/>
        <v>0</v>
      </c>
      <c r="U514" s="24">
        <f t="shared" si="62"/>
        <v>57664</v>
      </c>
      <c r="V514" s="25">
        <f t="shared" si="63"/>
        <v>226776.48304223514</v>
      </c>
      <c r="W514" s="25">
        <f t="shared" si="64"/>
        <v>0</v>
      </c>
    </row>
    <row r="515" spans="1:23">
      <c r="A515" s="539" t="s">
        <v>1596</v>
      </c>
      <c r="B515" s="539" t="s">
        <v>173</v>
      </c>
      <c r="C515" s="1" t="s">
        <v>1668</v>
      </c>
      <c r="D515" t="s">
        <v>1669</v>
      </c>
      <c r="E515" t="s">
        <v>1670</v>
      </c>
      <c r="F515" t="s">
        <v>1671</v>
      </c>
      <c r="G515" t="s">
        <v>1672</v>
      </c>
      <c r="H515" t="s">
        <v>1673</v>
      </c>
      <c r="I515" t="s">
        <v>1674</v>
      </c>
      <c r="J515" t="s">
        <v>1675</v>
      </c>
      <c r="K515" t="s">
        <v>1676</v>
      </c>
      <c r="L515" t="s">
        <v>44</v>
      </c>
      <c r="N515" s="20">
        <v>3570</v>
      </c>
      <c r="O515" s="21">
        <v>27</v>
      </c>
      <c r="P515" s="22">
        <f t="shared" si="65"/>
        <v>3.6262261406191016</v>
      </c>
      <c r="Q515" s="23">
        <f t="shared" si="58"/>
        <v>0</v>
      </c>
      <c r="R515" s="23">
        <f t="shared" si="59"/>
        <v>0</v>
      </c>
      <c r="S515" s="23">
        <f t="shared" si="60"/>
        <v>0</v>
      </c>
      <c r="T515" s="23">
        <f t="shared" si="61"/>
        <v>0</v>
      </c>
      <c r="U515" s="24">
        <f t="shared" si="62"/>
        <v>0</v>
      </c>
      <c r="V515" s="25">
        <f t="shared" si="63"/>
        <v>0</v>
      </c>
      <c r="W515" s="25">
        <f t="shared" si="64"/>
        <v>0</v>
      </c>
    </row>
    <row r="516" spans="1:23">
      <c r="A516" s="539" t="s">
        <v>79</v>
      </c>
      <c r="B516" s="539" t="s">
        <v>1611</v>
      </c>
      <c r="C516" s="1" t="s">
        <v>1612</v>
      </c>
      <c r="D516" s="449">
        <v>15920</v>
      </c>
      <c r="E516">
        <v>0</v>
      </c>
      <c r="F516">
        <v>0</v>
      </c>
      <c r="G516">
        <v>0</v>
      </c>
      <c r="H516">
        <v>384</v>
      </c>
      <c r="I516">
        <v>0</v>
      </c>
      <c r="J516">
        <v>0</v>
      </c>
      <c r="K516">
        <v>0</v>
      </c>
      <c r="L516" s="449">
        <v>16304</v>
      </c>
      <c r="N516" s="20">
        <v>3573</v>
      </c>
      <c r="O516" s="21">
        <v>1</v>
      </c>
      <c r="P516" s="22">
        <f t="shared" si="65"/>
        <v>3.6541532066081914</v>
      </c>
      <c r="Q516" s="23">
        <f t="shared" ref="Q516:Q579" si="66">SUMIFS(D:D,$A:$A,$N516,$B:$B,$O516)+SUMIFS(E:E,$A:$A,$N516,$B:$B,$O516)</f>
        <v>26928</v>
      </c>
      <c r="R516" s="23">
        <f t="shared" ref="R516:R579" si="67">SUMIFS(F:F,$A:$A,$N516,$B:$B,$O516)+SUMIFS(G:G,$A:$A,$N516,$B:$B,$O516)</f>
        <v>0</v>
      </c>
      <c r="S516" s="23">
        <f t="shared" ref="S516:S579" si="68">SUMIFS(H:H,$A:$A,$N516,$B:$B,$O516)+SUMIFS(I:I,$A:$A,$N516,$B:$B,$O516)</f>
        <v>0</v>
      </c>
      <c r="T516" s="23">
        <f t="shared" ref="T516:T579" si="69">SUMIFS(J:J,$A:$A,$N516,$B:$B,$O516)+SUMIFS(K:K,$A:$A,$N516,$B:$B,$O516)</f>
        <v>11936</v>
      </c>
      <c r="U516" s="24">
        <f t="shared" ref="U516:U579" si="70">SUM(Q516:T516)</f>
        <v>38864</v>
      </c>
      <c r="V516" s="25">
        <f t="shared" ref="V516:V579" si="71">U516*P516</f>
        <v>142015.01022162076</v>
      </c>
      <c r="W516" s="25">
        <f t="shared" ref="W516:W579" si="72">(R516*1.1)*P516</f>
        <v>0</v>
      </c>
    </row>
    <row r="517" spans="1:23">
      <c r="A517" s="539" t="s">
        <v>79</v>
      </c>
      <c r="B517" s="539" t="s">
        <v>1613</v>
      </c>
      <c r="C517" s="1" t="s">
        <v>1614</v>
      </c>
      <c r="D517">
        <v>0</v>
      </c>
      <c r="E517">
        <v>0</v>
      </c>
      <c r="F517">
        <v>0</v>
      </c>
      <c r="G517">
        <v>0</v>
      </c>
      <c r="H517" s="449">
        <v>153344</v>
      </c>
      <c r="I517">
        <v>0</v>
      </c>
      <c r="J517">
        <v>60</v>
      </c>
      <c r="K517">
        <v>0</v>
      </c>
      <c r="L517" s="449">
        <v>153404</v>
      </c>
      <c r="N517" s="20">
        <v>3573</v>
      </c>
      <c r="O517" s="21">
        <v>2</v>
      </c>
      <c r="P517" s="22">
        <f t="shared" si="65"/>
        <v>3.8378796466654825</v>
      </c>
      <c r="Q517" s="23">
        <f t="shared" si="66"/>
        <v>0</v>
      </c>
      <c r="R517" s="23">
        <f t="shared" si="67"/>
        <v>0</v>
      </c>
      <c r="S517" s="23">
        <f t="shared" si="68"/>
        <v>54016</v>
      </c>
      <c r="T517" s="23">
        <f t="shared" si="69"/>
        <v>1152</v>
      </c>
      <c r="U517" s="24">
        <f t="shared" si="70"/>
        <v>55168</v>
      </c>
      <c r="V517" s="25">
        <f t="shared" si="71"/>
        <v>211728.14434724135</v>
      </c>
      <c r="W517" s="25">
        <f t="shared" si="72"/>
        <v>0</v>
      </c>
    </row>
    <row r="518" spans="1:23">
      <c r="A518" s="539" t="s">
        <v>79</v>
      </c>
      <c r="B518" s="539" t="s">
        <v>1615</v>
      </c>
      <c r="C518" s="1" t="s">
        <v>1616</v>
      </c>
      <c r="D518">
        <v>0</v>
      </c>
      <c r="E518" s="449">
        <v>99552</v>
      </c>
      <c r="F518">
        <v>0</v>
      </c>
      <c r="G518">
        <v>0</v>
      </c>
      <c r="H518" s="449">
        <v>5968</v>
      </c>
      <c r="I518">
        <v>240</v>
      </c>
      <c r="J518">
        <v>0</v>
      </c>
      <c r="K518">
        <v>0</v>
      </c>
      <c r="L518" s="449">
        <v>105760</v>
      </c>
      <c r="N518" s="20">
        <v>3573</v>
      </c>
      <c r="O518" s="21">
        <v>3</v>
      </c>
      <c r="P518" s="22">
        <f t="shared" si="65"/>
        <v>3.4083433041107498</v>
      </c>
      <c r="Q518" s="23">
        <f t="shared" si="66"/>
        <v>225264</v>
      </c>
      <c r="R518" s="23">
        <f t="shared" si="67"/>
        <v>0</v>
      </c>
      <c r="S518" s="23">
        <f t="shared" si="68"/>
        <v>0</v>
      </c>
      <c r="T518" s="23">
        <f t="shared" si="69"/>
        <v>0</v>
      </c>
      <c r="U518" s="24">
        <f t="shared" si="70"/>
        <v>225264</v>
      </c>
      <c r="V518" s="25">
        <f t="shared" si="71"/>
        <v>767777.0460572039</v>
      </c>
      <c r="W518" s="25">
        <f t="shared" si="72"/>
        <v>0</v>
      </c>
    </row>
    <row r="519" spans="1:23">
      <c r="A519" s="539" t="s">
        <v>79</v>
      </c>
      <c r="B519" s="539" t="s">
        <v>1617</v>
      </c>
      <c r="C519" s="1" t="s">
        <v>1618</v>
      </c>
      <c r="D519" s="449">
        <v>3600</v>
      </c>
      <c r="E519" s="449">
        <v>5712</v>
      </c>
      <c r="F519">
        <v>0</v>
      </c>
      <c r="G519">
        <v>0</v>
      </c>
      <c r="H519">
        <v>0</v>
      </c>
      <c r="I519" s="449">
        <v>7728</v>
      </c>
      <c r="J519" s="449">
        <v>4896</v>
      </c>
      <c r="K519">
        <v>0</v>
      </c>
      <c r="L519" s="449">
        <v>21936</v>
      </c>
      <c r="N519" s="20">
        <v>3573</v>
      </c>
      <c r="O519" s="21">
        <v>4</v>
      </c>
      <c r="P519" s="22">
        <f t="shared" si="65"/>
        <v>3.1726845821455858</v>
      </c>
      <c r="Q519" s="23">
        <f t="shared" si="66"/>
        <v>106560</v>
      </c>
      <c r="R519" s="23">
        <f t="shared" si="67"/>
        <v>0</v>
      </c>
      <c r="S519" s="23">
        <f t="shared" si="68"/>
        <v>31296</v>
      </c>
      <c r="T519" s="23">
        <f t="shared" si="69"/>
        <v>16440</v>
      </c>
      <c r="U519" s="24">
        <f t="shared" si="70"/>
        <v>154296</v>
      </c>
      <c r="V519" s="25">
        <f t="shared" si="71"/>
        <v>489532.54028673528</v>
      </c>
      <c r="W519" s="25">
        <f t="shared" si="72"/>
        <v>0</v>
      </c>
    </row>
    <row r="520" spans="1:23">
      <c r="A520" s="539" t="s">
        <v>79</v>
      </c>
      <c r="B520" s="539" t="s">
        <v>1619</v>
      </c>
      <c r="C520" s="1" t="s">
        <v>1620</v>
      </c>
      <c r="D520">
        <v>0</v>
      </c>
      <c r="E520">
        <v>0</v>
      </c>
      <c r="F520">
        <v>0</v>
      </c>
      <c r="G520">
        <v>0</v>
      </c>
      <c r="H520">
        <v>0</v>
      </c>
      <c r="I520">
        <v>0</v>
      </c>
      <c r="J520">
        <v>0</v>
      </c>
      <c r="K520">
        <v>0</v>
      </c>
      <c r="L520">
        <v>0</v>
      </c>
      <c r="N520" s="20">
        <v>3573</v>
      </c>
      <c r="O520" s="21">
        <v>5</v>
      </c>
      <c r="P520" s="22">
        <f t="shared" si="65"/>
        <v>8.4268382369809416</v>
      </c>
      <c r="Q520" s="23">
        <f t="shared" si="66"/>
        <v>0</v>
      </c>
      <c r="R520" s="23">
        <f t="shared" si="67"/>
        <v>0</v>
      </c>
      <c r="S520" s="23">
        <f t="shared" si="68"/>
        <v>0</v>
      </c>
      <c r="T520" s="23">
        <f t="shared" si="69"/>
        <v>0</v>
      </c>
      <c r="U520" s="24">
        <f t="shared" si="70"/>
        <v>0</v>
      </c>
      <c r="V520" s="25">
        <f t="shared" si="71"/>
        <v>0</v>
      </c>
      <c r="W520" s="25">
        <f t="shared" si="72"/>
        <v>0</v>
      </c>
    </row>
    <row r="521" spans="1:23">
      <c r="A521" s="539" t="s">
        <v>79</v>
      </c>
      <c r="B521" s="539" t="s">
        <v>1621</v>
      </c>
      <c r="C521" s="1" t="s">
        <v>1622</v>
      </c>
      <c r="D521" s="449">
        <v>25008</v>
      </c>
      <c r="E521">
        <v>0</v>
      </c>
      <c r="F521">
        <v>0</v>
      </c>
      <c r="G521">
        <v>0</v>
      </c>
      <c r="H521">
        <v>0</v>
      </c>
      <c r="I521">
        <v>0</v>
      </c>
      <c r="J521" s="449">
        <v>6305</v>
      </c>
      <c r="K521">
        <v>0</v>
      </c>
      <c r="L521" s="449">
        <v>31313</v>
      </c>
      <c r="N521" s="20">
        <v>3573</v>
      </c>
      <c r="O521" s="21">
        <v>6</v>
      </c>
      <c r="P521" s="22">
        <f t="shared" si="65"/>
        <v>3.0058195780826638</v>
      </c>
      <c r="Q521" s="23">
        <f t="shared" si="66"/>
        <v>39168</v>
      </c>
      <c r="R521" s="23">
        <f t="shared" si="67"/>
        <v>0</v>
      </c>
      <c r="S521" s="23">
        <f t="shared" si="68"/>
        <v>672</v>
      </c>
      <c r="T521" s="23">
        <f t="shared" si="69"/>
        <v>128</v>
      </c>
      <c r="U521" s="24">
        <f t="shared" si="70"/>
        <v>39968</v>
      </c>
      <c r="V521" s="25">
        <f t="shared" si="71"/>
        <v>120136.59689680791</v>
      </c>
      <c r="W521" s="25">
        <f t="shared" si="72"/>
        <v>0</v>
      </c>
    </row>
    <row r="522" spans="1:23">
      <c r="A522" s="539" t="s">
        <v>79</v>
      </c>
      <c r="B522" s="539" t="s">
        <v>1623</v>
      </c>
      <c r="C522" s="1" t="s">
        <v>1624</v>
      </c>
      <c r="D522">
        <v>0</v>
      </c>
      <c r="E522">
        <v>0</v>
      </c>
      <c r="F522">
        <v>0</v>
      </c>
      <c r="G522">
        <v>0</v>
      </c>
      <c r="H522">
        <v>0</v>
      </c>
      <c r="I522">
        <v>0</v>
      </c>
      <c r="J522">
        <v>0</v>
      </c>
      <c r="K522">
        <v>0</v>
      </c>
      <c r="L522">
        <v>0</v>
      </c>
      <c r="N522" s="20">
        <v>3573</v>
      </c>
      <c r="O522" s="21">
        <v>7</v>
      </c>
      <c r="P522" s="22">
        <f t="shared" si="65"/>
        <v>3.8714814806912399</v>
      </c>
      <c r="Q522" s="23">
        <f t="shared" si="66"/>
        <v>8064</v>
      </c>
      <c r="R522" s="23">
        <f t="shared" si="67"/>
        <v>0</v>
      </c>
      <c r="S522" s="23">
        <f t="shared" si="68"/>
        <v>22272</v>
      </c>
      <c r="T522" s="23">
        <f t="shared" si="69"/>
        <v>6992</v>
      </c>
      <c r="U522" s="24">
        <f t="shared" si="70"/>
        <v>37328</v>
      </c>
      <c r="V522" s="25">
        <f t="shared" si="71"/>
        <v>144514.66071124261</v>
      </c>
      <c r="W522" s="25">
        <f t="shared" si="72"/>
        <v>0</v>
      </c>
    </row>
    <row r="523" spans="1:23">
      <c r="A523" s="539" t="s">
        <v>79</v>
      </c>
      <c r="B523" s="539" t="s">
        <v>1625</v>
      </c>
      <c r="C523" s="1" t="s">
        <v>1626</v>
      </c>
      <c r="D523">
        <v>0</v>
      </c>
      <c r="E523">
        <v>0</v>
      </c>
      <c r="F523">
        <v>0</v>
      </c>
      <c r="G523">
        <v>0</v>
      </c>
      <c r="H523" s="449">
        <v>17856</v>
      </c>
      <c r="I523">
        <v>0</v>
      </c>
      <c r="J523" s="449">
        <v>1576</v>
      </c>
      <c r="K523">
        <v>0</v>
      </c>
      <c r="L523" s="449">
        <v>19432</v>
      </c>
      <c r="N523" s="20">
        <v>3573</v>
      </c>
      <c r="O523" s="21">
        <v>8</v>
      </c>
      <c r="P523" s="22">
        <f t="shared" si="65"/>
        <v>4.4579339449391542</v>
      </c>
      <c r="Q523" s="23">
        <f t="shared" si="66"/>
        <v>0</v>
      </c>
      <c r="R523" s="23">
        <f t="shared" si="67"/>
        <v>0</v>
      </c>
      <c r="S523" s="23">
        <f t="shared" si="68"/>
        <v>2560</v>
      </c>
      <c r="T523" s="23">
        <f t="shared" si="69"/>
        <v>48</v>
      </c>
      <c r="U523" s="24">
        <f t="shared" si="70"/>
        <v>2608</v>
      </c>
      <c r="V523" s="25">
        <f t="shared" si="71"/>
        <v>11626.291728401315</v>
      </c>
      <c r="W523" s="25">
        <f t="shared" si="72"/>
        <v>0</v>
      </c>
    </row>
    <row r="524" spans="1:23">
      <c r="A524" s="539" t="s">
        <v>79</v>
      </c>
      <c r="B524" s="539" t="s">
        <v>1627</v>
      </c>
      <c r="C524" s="1" t="s">
        <v>1628</v>
      </c>
      <c r="D524" s="449">
        <v>6000</v>
      </c>
      <c r="E524" s="449">
        <v>1328</v>
      </c>
      <c r="F524">
        <v>0</v>
      </c>
      <c r="G524">
        <v>0</v>
      </c>
      <c r="H524" s="449">
        <v>49360</v>
      </c>
      <c r="I524">
        <v>0</v>
      </c>
      <c r="J524" s="449">
        <v>1650</v>
      </c>
      <c r="K524">
        <v>0</v>
      </c>
      <c r="L524" s="449">
        <v>58338</v>
      </c>
      <c r="N524" s="20">
        <v>3573</v>
      </c>
      <c r="O524" s="21">
        <v>9</v>
      </c>
      <c r="P524" s="22">
        <f t="shared" si="65"/>
        <v>3.9211029892346732</v>
      </c>
      <c r="Q524" s="23">
        <f t="shared" si="66"/>
        <v>22736</v>
      </c>
      <c r="R524" s="23">
        <f t="shared" si="67"/>
        <v>0</v>
      </c>
      <c r="S524" s="23">
        <f t="shared" si="68"/>
        <v>93424</v>
      </c>
      <c r="T524" s="23">
        <f t="shared" si="69"/>
        <v>0</v>
      </c>
      <c r="U524" s="24">
        <f t="shared" si="70"/>
        <v>116160</v>
      </c>
      <c r="V524" s="25">
        <f t="shared" si="71"/>
        <v>455475.32322949963</v>
      </c>
      <c r="W524" s="25">
        <f t="shared" si="72"/>
        <v>0</v>
      </c>
    </row>
    <row r="525" spans="1:23">
      <c r="A525" s="539" t="s">
        <v>79</v>
      </c>
      <c r="B525" s="539" t="s">
        <v>1629</v>
      </c>
      <c r="C525" s="1" t="s">
        <v>1630</v>
      </c>
      <c r="D525">
        <v>0</v>
      </c>
      <c r="E525">
        <v>0</v>
      </c>
      <c r="F525">
        <v>0</v>
      </c>
      <c r="G525">
        <v>0</v>
      </c>
      <c r="H525">
        <v>0</v>
      </c>
      <c r="I525">
        <v>0</v>
      </c>
      <c r="J525">
        <v>0</v>
      </c>
      <c r="K525">
        <v>0</v>
      </c>
      <c r="L525">
        <v>0</v>
      </c>
      <c r="N525" s="20">
        <v>3573</v>
      </c>
      <c r="O525" s="21">
        <v>10</v>
      </c>
      <c r="P525" s="22">
        <f t="shared" si="65"/>
        <v>5.1680731319109743</v>
      </c>
      <c r="Q525" s="23">
        <f t="shared" si="66"/>
        <v>0</v>
      </c>
      <c r="R525" s="23">
        <f t="shared" si="67"/>
        <v>0</v>
      </c>
      <c r="S525" s="23">
        <f t="shared" si="68"/>
        <v>0</v>
      </c>
      <c r="T525" s="23">
        <f t="shared" si="69"/>
        <v>0</v>
      </c>
      <c r="U525" s="24">
        <f t="shared" si="70"/>
        <v>0</v>
      </c>
      <c r="V525" s="25">
        <f t="shared" si="71"/>
        <v>0</v>
      </c>
      <c r="W525" s="25">
        <f t="shared" si="72"/>
        <v>0</v>
      </c>
    </row>
    <row r="526" spans="1:23">
      <c r="A526" s="539" t="s">
        <v>79</v>
      </c>
      <c r="B526" s="539" t="s">
        <v>1631</v>
      </c>
      <c r="C526" s="1" t="s">
        <v>1632</v>
      </c>
      <c r="D526">
        <v>0</v>
      </c>
      <c r="E526">
        <v>0</v>
      </c>
      <c r="F526">
        <v>0</v>
      </c>
      <c r="G526">
        <v>0</v>
      </c>
      <c r="H526">
        <v>0</v>
      </c>
      <c r="I526" s="449">
        <v>34416</v>
      </c>
      <c r="J526">
        <v>0</v>
      </c>
      <c r="K526" s="449">
        <v>12645</v>
      </c>
      <c r="L526" s="449">
        <v>47061</v>
      </c>
      <c r="N526" s="20">
        <v>3573</v>
      </c>
      <c r="O526" s="21">
        <v>11</v>
      </c>
      <c r="P526" s="22">
        <f t="shared" si="65"/>
        <v>4.0960903250696923</v>
      </c>
      <c r="Q526" s="23">
        <f t="shared" si="66"/>
        <v>0</v>
      </c>
      <c r="R526" s="23">
        <f t="shared" si="67"/>
        <v>0</v>
      </c>
      <c r="S526" s="23">
        <f t="shared" si="68"/>
        <v>19984</v>
      </c>
      <c r="T526" s="23">
        <f t="shared" si="69"/>
        <v>96</v>
      </c>
      <c r="U526" s="24">
        <f t="shared" si="70"/>
        <v>20080</v>
      </c>
      <c r="V526" s="25">
        <f t="shared" si="71"/>
        <v>82249.493727399415</v>
      </c>
      <c r="W526" s="25">
        <f t="shared" si="72"/>
        <v>0</v>
      </c>
    </row>
    <row r="527" spans="1:23">
      <c r="A527" s="539" t="s">
        <v>79</v>
      </c>
      <c r="B527" s="539" t="s">
        <v>1633</v>
      </c>
      <c r="C527" s="1" t="s">
        <v>1634</v>
      </c>
      <c r="D527" s="449">
        <v>58352</v>
      </c>
      <c r="E527">
        <v>0</v>
      </c>
      <c r="F527">
        <v>496</v>
      </c>
      <c r="G527">
        <v>0</v>
      </c>
      <c r="H527">
        <v>0</v>
      </c>
      <c r="I527">
        <v>0</v>
      </c>
      <c r="J527">
        <v>0</v>
      </c>
      <c r="K527">
        <v>0</v>
      </c>
      <c r="L527" s="449">
        <v>58848</v>
      </c>
      <c r="N527" s="20">
        <v>3573</v>
      </c>
      <c r="O527" s="21">
        <v>12</v>
      </c>
      <c r="P527" s="22">
        <f t="shared" si="65"/>
        <v>3.6748359098204313</v>
      </c>
      <c r="Q527" s="23">
        <f t="shared" si="66"/>
        <v>186736</v>
      </c>
      <c r="R527" s="23">
        <f t="shared" si="67"/>
        <v>41664</v>
      </c>
      <c r="S527" s="23">
        <f t="shared" si="68"/>
        <v>0</v>
      </c>
      <c r="T527" s="23">
        <f t="shared" si="69"/>
        <v>0</v>
      </c>
      <c r="U527" s="24">
        <f t="shared" si="70"/>
        <v>228400</v>
      </c>
      <c r="V527" s="25">
        <f t="shared" si="71"/>
        <v>839332.52180298651</v>
      </c>
      <c r="W527" s="25">
        <f t="shared" si="72"/>
        <v>168419.19968143429</v>
      </c>
    </row>
    <row r="528" spans="1:23">
      <c r="A528" s="539" t="s">
        <v>79</v>
      </c>
      <c r="B528" s="539" t="s">
        <v>1635</v>
      </c>
      <c r="C528" s="1" t="s">
        <v>1636</v>
      </c>
      <c r="D528" s="449">
        <v>8976</v>
      </c>
      <c r="E528">
        <v>0</v>
      </c>
      <c r="F528">
        <v>0</v>
      </c>
      <c r="G528">
        <v>0</v>
      </c>
      <c r="H528">
        <v>0</v>
      </c>
      <c r="I528">
        <v>0</v>
      </c>
      <c r="J528">
        <v>0</v>
      </c>
      <c r="K528">
        <v>0</v>
      </c>
      <c r="L528" s="449">
        <v>8976</v>
      </c>
      <c r="N528" s="20">
        <v>3573</v>
      </c>
      <c r="O528" s="21">
        <v>13</v>
      </c>
      <c r="P528" s="22">
        <f t="shared" si="65"/>
        <v>3.3330151458819097</v>
      </c>
      <c r="Q528" s="23">
        <f t="shared" si="66"/>
        <v>9728</v>
      </c>
      <c r="R528" s="23">
        <f t="shared" si="67"/>
        <v>0</v>
      </c>
      <c r="S528" s="23">
        <f t="shared" si="68"/>
        <v>0</v>
      </c>
      <c r="T528" s="23">
        <f t="shared" si="69"/>
        <v>0</v>
      </c>
      <c r="U528" s="24">
        <f t="shared" si="70"/>
        <v>9728</v>
      </c>
      <c r="V528" s="25">
        <f t="shared" si="71"/>
        <v>32423.571339139216</v>
      </c>
      <c r="W528" s="25">
        <f t="shared" si="72"/>
        <v>0</v>
      </c>
    </row>
    <row r="529" spans="1:23">
      <c r="A529" s="539" t="s">
        <v>79</v>
      </c>
      <c r="B529" s="539" t="s">
        <v>1637</v>
      </c>
      <c r="C529" s="1" t="s">
        <v>1638</v>
      </c>
      <c r="D529">
        <v>0</v>
      </c>
      <c r="E529">
        <v>0</v>
      </c>
      <c r="F529">
        <v>0</v>
      </c>
      <c r="G529">
        <v>0</v>
      </c>
      <c r="H529">
        <v>0</v>
      </c>
      <c r="I529">
        <v>0</v>
      </c>
      <c r="J529">
        <v>0</v>
      </c>
      <c r="K529" s="449">
        <v>2612</v>
      </c>
      <c r="L529" s="449">
        <v>2612</v>
      </c>
      <c r="N529" s="20">
        <v>3573</v>
      </c>
      <c r="O529" s="21">
        <v>14</v>
      </c>
      <c r="P529" s="22">
        <f t="shared" si="65"/>
        <v>5.2111367875249366</v>
      </c>
      <c r="Q529" s="23">
        <f t="shared" si="66"/>
        <v>0</v>
      </c>
      <c r="R529" s="23">
        <f t="shared" si="67"/>
        <v>0</v>
      </c>
      <c r="S529" s="23">
        <f t="shared" si="68"/>
        <v>61744</v>
      </c>
      <c r="T529" s="23">
        <f t="shared" si="69"/>
        <v>1728</v>
      </c>
      <c r="U529" s="24">
        <f t="shared" si="70"/>
        <v>63472</v>
      </c>
      <c r="V529" s="25">
        <f t="shared" si="71"/>
        <v>330761.27417778276</v>
      </c>
      <c r="W529" s="25">
        <f t="shared" si="72"/>
        <v>0</v>
      </c>
    </row>
    <row r="530" spans="1:23">
      <c r="A530" s="539" t="s">
        <v>79</v>
      </c>
      <c r="B530" s="539" t="s">
        <v>1639</v>
      </c>
      <c r="C530" s="1" t="s">
        <v>1640</v>
      </c>
      <c r="D530">
        <v>0</v>
      </c>
      <c r="E530">
        <v>0</v>
      </c>
      <c r="F530">
        <v>0</v>
      </c>
      <c r="G530">
        <v>0</v>
      </c>
      <c r="H530">
        <v>0</v>
      </c>
      <c r="I530">
        <v>0</v>
      </c>
      <c r="J530">
        <v>0</v>
      </c>
      <c r="K530">
        <v>0</v>
      </c>
      <c r="L530">
        <v>0</v>
      </c>
      <c r="N530" s="20">
        <v>3573</v>
      </c>
      <c r="O530" s="21">
        <v>15</v>
      </c>
      <c r="P530" s="22">
        <f t="shared" si="65"/>
        <v>7.5192831089887324</v>
      </c>
      <c r="Q530" s="23">
        <f t="shared" si="66"/>
        <v>0</v>
      </c>
      <c r="R530" s="23">
        <f t="shared" si="67"/>
        <v>0</v>
      </c>
      <c r="S530" s="23">
        <f t="shared" si="68"/>
        <v>0</v>
      </c>
      <c r="T530" s="23">
        <f t="shared" si="69"/>
        <v>0</v>
      </c>
      <c r="U530" s="24">
        <f t="shared" si="70"/>
        <v>0</v>
      </c>
      <c r="V530" s="25">
        <f t="shared" si="71"/>
        <v>0</v>
      </c>
      <c r="W530" s="25">
        <f t="shared" si="72"/>
        <v>0</v>
      </c>
    </row>
    <row r="531" spans="1:23">
      <c r="A531" s="539" t="s">
        <v>79</v>
      </c>
      <c r="B531" s="539" t="s">
        <v>1641</v>
      </c>
      <c r="C531" s="1" t="s">
        <v>1642</v>
      </c>
      <c r="D531" s="449">
        <v>2112</v>
      </c>
      <c r="E531" s="449">
        <v>1824</v>
      </c>
      <c r="F531">
        <v>0</v>
      </c>
      <c r="G531">
        <v>0</v>
      </c>
      <c r="H531">
        <v>0</v>
      </c>
      <c r="I531">
        <v>0</v>
      </c>
      <c r="J531">
        <v>0</v>
      </c>
      <c r="K531" s="449">
        <v>5250</v>
      </c>
      <c r="L531" s="449">
        <v>9186</v>
      </c>
      <c r="N531" s="20">
        <v>3573</v>
      </c>
      <c r="O531" s="21">
        <v>16</v>
      </c>
      <c r="P531" s="22">
        <f t="shared" si="65"/>
        <v>4.5338911157933826</v>
      </c>
      <c r="Q531" s="23">
        <f t="shared" si="66"/>
        <v>7488</v>
      </c>
      <c r="R531" s="23">
        <f t="shared" si="67"/>
        <v>0</v>
      </c>
      <c r="S531" s="23">
        <f t="shared" si="68"/>
        <v>65152</v>
      </c>
      <c r="T531" s="23">
        <f t="shared" si="69"/>
        <v>4496</v>
      </c>
      <c r="U531" s="24">
        <f t="shared" si="70"/>
        <v>77136</v>
      </c>
      <c r="V531" s="25">
        <f t="shared" si="71"/>
        <v>349726.22510783834</v>
      </c>
      <c r="W531" s="25">
        <f t="shared" si="72"/>
        <v>0</v>
      </c>
    </row>
    <row r="532" spans="1:23">
      <c r="A532" s="539" t="s">
        <v>79</v>
      </c>
      <c r="B532" s="539" t="s">
        <v>1643</v>
      </c>
      <c r="C532" s="1" t="s">
        <v>1644</v>
      </c>
      <c r="D532">
        <v>0</v>
      </c>
      <c r="E532">
        <v>0</v>
      </c>
      <c r="F532">
        <v>0</v>
      </c>
      <c r="G532">
        <v>0</v>
      </c>
      <c r="H532">
        <v>0</v>
      </c>
      <c r="I532">
        <v>0</v>
      </c>
      <c r="J532">
        <v>0</v>
      </c>
      <c r="K532">
        <v>240</v>
      </c>
      <c r="L532">
        <v>240</v>
      </c>
      <c r="N532" s="20">
        <v>3573</v>
      </c>
      <c r="O532" s="21">
        <v>17</v>
      </c>
      <c r="P532" s="22">
        <f t="shared" si="65"/>
        <v>6.0316486731873162</v>
      </c>
      <c r="Q532" s="23">
        <f t="shared" si="66"/>
        <v>0</v>
      </c>
      <c r="R532" s="23">
        <f t="shared" si="67"/>
        <v>0</v>
      </c>
      <c r="S532" s="23">
        <f t="shared" si="68"/>
        <v>0</v>
      </c>
      <c r="T532" s="23">
        <f t="shared" si="69"/>
        <v>0</v>
      </c>
      <c r="U532" s="24">
        <f t="shared" si="70"/>
        <v>0</v>
      </c>
      <c r="V532" s="25">
        <f t="shared" si="71"/>
        <v>0</v>
      </c>
      <c r="W532" s="25">
        <f t="shared" si="72"/>
        <v>0</v>
      </c>
    </row>
    <row r="533" spans="1:23">
      <c r="A533" s="539" t="s">
        <v>79</v>
      </c>
      <c r="B533" s="539" t="s">
        <v>1645</v>
      </c>
      <c r="C533" s="1" t="s">
        <v>1646</v>
      </c>
      <c r="D533">
        <v>0</v>
      </c>
      <c r="E533">
        <v>0</v>
      </c>
      <c r="F533">
        <v>0</v>
      </c>
      <c r="G533">
        <v>0</v>
      </c>
      <c r="H533">
        <v>0</v>
      </c>
      <c r="I533" s="449">
        <v>42028</v>
      </c>
      <c r="J533">
        <v>0</v>
      </c>
      <c r="K533">
        <v>0</v>
      </c>
      <c r="L533" s="449">
        <v>42028</v>
      </c>
      <c r="N533" s="20">
        <v>3573</v>
      </c>
      <c r="O533" s="21">
        <v>18</v>
      </c>
      <c r="P533" s="22">
        <f t="shared" si="65"/>
        <v>4.9772911053490789</v>
      </c>
      <c r="Q533" s="23">
        <f t="shared" si="66"/>
        <v>0</v>
      </c>
      <c r="R533" s="23">
        <f t="shared" si="67"/>
        <v>0</v>
      </c>
      <c r="S533" s="23">
        <f t="shared" si="68"/>
        <v>29140</v>
      </c>
      <c r="T533" s="23">
        <f t="shared" si="69"/>
        <v>0</v>
      </c>
      <c r="U533" s="24">
        <f t="shared" si="70"/>
        <v>29140</v>
      </c>
      <c r="V533" s="25">
        <f t="shared" si="71"/>
        <v>145038.26280987216</v>
      </c>
      <c r="W533" s="25">
        <f t="shared" si="72"/>
        <v>0</v>
      </c>
    </row>
    <row r="534" spans="1:23">
      <c r="A534" s="539" t="s">
        <v>79</v>
      </c>
      <c r="B534" s="539" t="s">
        <v>1647</v>
      </c>
      <c r="C534" s="1" t="s">
        <v>1648</v>
      </c>
      <c r="D534">
        <v>0</v>
      </c>
      <c r="E534" s="449">
        <v>47840</v>
      </c>
      <c r="F534">
        <v>0</v>
      </c>
      <c r="G534" s="449">
        <v>1056</v>
      </c>
      <c r="H534">
        <v>0</v>
      </c>
      <c r="I534">
        <v>0</v>
      </c>
      <c r="J534">
        <v>0</v>
      </c>
      <c r="K534">
        <v>0</v>
      </c>
      <c r="L534" s="449">
        <v>48896</v>
      </c>
      <c r="N534" s="20">
        <v>3573</v>
      </c>
      <c r="O534" s="21">
        <v>19</v>
      </c>
      <c r="P534" s="22">
        <f t="shared" si="65"/>
        <v>3.4255627120306693</v>
      </c>
      <c r="Q534" s="23">
        <f t="shared" si="66"/>
        <v>113488</v>
      </c>
      <c r="R534" s="23">
        <f t="shared" si="67"/>
        <v>43152</v>
      </c>
      <c r="S534" s="23">
        <f t="shared" si="68"/>
        <v>0</v>
      </c>
      <c r="T534" s="23">
        <f t="shared" si="69"/>
        <v>0</v>
      </c>
      <c r="U534" s="24">
        <f t="shared" si="70"/>
        <v>156640</v>
      </c>
      <c r="V534" s="25">
        <f t="shared" si="71"/>
        <v>536580.14321248408</v>
      </c>
      <c r="W534" s="25">
        <f t="shared" si="72"/>
        <v>162601.87036450219</v>
      </c>
    </row>
    <row r="535" spans="1:23">
      <c r="A535" s="539" t="s">
        <v>79</v>
      </c>
      <c r="B535" s="539" t="s">
        <v>1649</v>
      </c>
      <c r="C535" s="1" t="s">
        <v>1650</v>
      </c>
      <c r="D535">
        <v>0</v>
      </c>
      <c r="E535">
        <v>0</v>
      </c>
      <c r="F535">
        <v>0</v>
      </c>
      <c r="G535">
        <v>0</v>
      </c>
      <c r="H535">
        <v>0</v>
      </c>
      <c r="I535">
        <v>0</v>
      </c>
      <c r="J535">
        <v>0</v>
      </c>
      <c r="K535">
        <v>0</v>
      </c>
      <c r="L535">
        <v>0</v>
      </c>
      <c r="N535" s="20">
        <v>3573</v>
      </c>
      <c r="O535" s="21">
        <v>20</v>
      </c>
      <c r="P535" s="22">
        <f t="shared" si="65"/>
        <v>4.0878123452263502</v>
      </c>
      <c r="Q535" s="23">
        <f t="shared" si="66"/>
        <v>0</v>
      </c>
      <c r="R535" s="23">
        <f t="shared" si="67"/>
        <v>0</v>
      </c>
      <c r="S535" s="23">
        <f t="shared" si="68"/>
        <v>37744</v>
      </c>
      <c r="T535" s="23">
        <f t="shared" si="69"/>
        <v>0</v>
      </c>
      <c r="U535" s="24">
        <f t="shared" si="70"/>
        <v>37744</v>
      </c>
      <c r="V535" s="25">
        <f t="shared" si="71"/>
        <v>154290.38915822335</v>
      </c>
      <c r="W535" s="25">
        <f t="shared" si="72"/>
        <v>0</v>
      </c>
    </row>
    <row r="536" spans="1:23">
      <c r="A536" s="539" t="s">
        <v>79</v>
      </c>
      <c r="B536" s="539" t="s">
        <v>1651</v>
      </c>
      <c r="C536" s="1" t="s">
        <v>1652</v>
      </c>
      <c r="D536">
        <v>0</v>
      </c>
      <c r="E536">
        <v>0</v>
      </c>
      <c r="F536">
        <v>0</v>
      </c>
      <c r="G536">
        <v>0</v>
      </c>
      <c r="H536" s="449">
        <v>11504</v>
      </c>
      <c r="I536">
        <v>0</v>
      </c>
      <c r="J536" s="449">
        <v>17822</v>
      </c>
      <c r="K536">
        <v>0</v>
      </c>
      <c r="L536" s="449">
        <v>29326</v>
      </c>
      <c r="N536" s="20">
        <v>3573</v>
      </c>
      <c r="O536" s="21">
        <v>21</v>
      </c>
      <c r="P536" s="22">
        <f t="shared" si="65"/>
        <v>4.2128820567044682</v>
      </c>
      <c r="Q536" s="23">
        <f t="shared" si="66"/>
        <v>0</v>
      </c>
      <c r="R536" s="23">
        <f t="shared" si="67"/>
        <v>0</v>
      </c>
      <c r="S536" s="23">
        <f t="shared" si="68"/>
        <v>0</v>
      </c>
      <c r="T536" s="23">
        <f t="shared" si="69"/>
        <v>1592</v>
      </c>
      <c r="U536" s="24">
        <f t="shared" si="70"/>
        <v>1592</v>
      </c>
      <c r="V536" s="25">
        <f t="shared" si="71"/>
        <v>6706.9082342735137</v>
      </c>
      <c r="W536" s="25">
        <f t="shared" si="72"/>
        <v>0</v>
      </c>
    </row>
    <row r="537" spans="1:23">
      <c r="A537" s="539" t="s">
        <v>79</v>
      </c>
      <c r="B537" s="539" t="s">
        <v>1653</v>
      </c>
      <c r="C537" s="1" t="s">
        <v>1654</v>
      </c>
      <c r="D537">
        <v>0</v>
      </c>
      <c r="E537">
        <v>0</v>
      </c>
      <c r="F537">
        <v>0</v>
      </c>
      <c r="G537">
        <v>0</v>
      </c>
      <c r="H537">
        <v>0</v>
      </c>
      <c r="I537">
        <v>0</v>
      </c>
      <c r="J537">
        <v>264</v>
      </c>
      <c r="K537">
        <v>0</v>
      </c>
      <c r="L537">
        <v>264</v>
      </c>
      <c r="N537" s="20">
        <v>3573</v>
      </c>
      <c r="O537" s="21">
        <v>22</v>
      </c>
      <c r="P537" s="22">
        <f t="shared" si="65"/>
        <v>5.1226793529265615</v>
      </c>
      <c r="Q537" s="23">
        <f t="shared" si="66"/>
        <v>0</v>
      </c>
      <c r="R537" s="23">
        <f t="shared" si="67"/>
        <v>0</v>
      </c>
      <c r="S537" s="23">
        <f t="shared" si="68"/>
        <v>4512</v>
      </c>
      <c r="T537" s="23">
        <f t="shared" si="69"/>
        <v>0</v>
      </c>
      <c r="U537" s="24">
        <f t="shared" si="70"/>
        <v>4512</v>
      </c>
      <c r="V537" s="25">
        <f t="shared" si="71"/>
        <v>23113.529240404645</v>
      </c>
      <c r="W537" s="25">
        <f t="shared" si="72"/>
        <v>0</v>
      </c>
    </row>
    <row r="538" spans="1:23">
      <c r="A538" s="539" t="s">
        <v>79</v>
      </c>
      <c r="B538" s="539" t="s">
        <v>1655</v>
      </c>
      <c r="C538" s="1" t="s">
        <v>1656</v>
      </c>
      <c r="D538" s="449">
        <v>3728</v>
      </c>
      <c r="E538">
        <v>0</v>
      </c>
      <c r="F538">
        <v>0</v>
      </c>
      <c r="G538">
        <v>0</v>
      </c>
      <c r="H538">
        <v>0</v>
      </c>
      <c r="I538">
        <v>0</v>
      </c>
      <c r="J538">
        <v>0</v>
      </c>
      <c r="K538">
        <v>0</v>
      </c>
      <c r="L538" s="449">
        <v>3728</v>
      </c>
      <c r="N538" s="20">
        <v>3573</v>
      </c>
      <c r="O538" s="21">
        <v>23</v>
      </c>
      <c r="P538" s="22">
        <f t="shared" si="65"/>
        <v>4.5024770871355324</v>
      </c>
      <c r="Q538" s="23">
        <f t="shared" si="66"/>
        <v>17664</v>
      </c>
      <c r="R538" s="23">
        <f t="shared" si="67"/>
        <v>0</v>
      </c>
      <c r="S538" s="23">
        <f t="shared" si="68"/>
        <v>0</v>
      </c>
      <c r="T538" s="23">
        <f t="shared" si="69"/>
        <v>0</v>
      </c>
      <c r="U538" s="24">
        <f t="shared" si="70"/>
        <v>17664</v>
      </c>
      <c r="V538" s="25">
        <f t="shared" si="71"/>
        <v>79531.755267162051</v>
      </c>
      <c r="W538" s="25">
        <f t="shared" si="72"/>
        <v>0</v>
      </c>
    </row>
    <row r="539" spans="1:23">
      <c r="A539" s="539" t="s">
        <v>79</v>
      </c>
      <c r="B539" s="539" t="s">
        <v>1657</v>
      </c>
      <c r="C539" s="1" t="s">
        <v>1658</v>
      </c>
      <c r="D539" s="449">
        <v>1728</v>
      </c>
      <c r="E539">
        <v>0</v>
      </c>
      <c r="F539">
        <v>0</v>
      </c>
      <c r="G539">
        <v>0</v>
      </c>
      <c r="H539">
        <v>0</v>
      </c>
      <c r="I539">
        <v>0</v>
      </c>
      <c r="J539" s="449">
        <v>9252</v>
      </c>
      <c r="K539">
        <v>0</v>
      </c>
      <c r="L539" s="449">
        <v>10980</v>
      </c>
      <c r="N539" s="20">
        <v>3573</v>
      </c>
      <c r="O539" s="21">
        <v>24</v>
      </c>
      <c r="P539" s="22">
        <f t="shared" si="65"/>
        <v>3.6391469413856306</v>
      </c>
      <c r="Q539" s="23">
        <f t="shared" si="66"/>
        <v>10320</v>
      </c>
      <c r="R539" s="23">
        <f t="shared" si="67"/>
        <v>0</v>
      </c>
      <c r="S539" s="23">
        <f t="shared" si="68"/>
        <v>26800</v>
      </c>
      <c r="T539" s="23">
        <f t="shared" si="69"/>
        <v>608</v>
      </c>
      <c r="U539" s="24">
        <f t="shared" si="70"/>
        <v>37728</v>
      </c>
      <c r="V539" s="25">
        <f t="shared" si="71"/>
        <v>137297.73580459706</v>
      </c>
      <c r="W539" s="25">
        <f t="shared" si="72"/>
        <v>0</v>
      </c>
    </row>
    <row r="540" spans="1:23">
      <c r="A540" s="539" t="s">
        <v>79</v>
      </c>
      <c r="B540" s="539" t="s">
        <v>1659</v>
      </c>
      <c r="C540" s="1" t="s">
        <v>1660</v>
      </c>
      <c r="D540" s="449">
        <v>128544</v>
      </c>
      <c r="E540">
        <v>0</v>
      </c>
      <c r="F540">
        <v>0</v>
      </c>
      <c r="G540">
        <v>0</v>
      </c>
      <c r="H540">
        <v>0</v>
      </c>
      <c r="I540">
        <v>0</v>
      </c>
      <c r="J540">
        <v>0</v>
      </c>
      <c r="K540">
        <v>0</v>
      </c>
      <c r="L540" s="449">
        <v>128544</v>
      </c>
      <c r="N540" s="20">
        <v>3573</v>
      </c>
      <c r="O540" s="21">
        <v>25</v>
      </c>
      <c r="P540" s="22">
        <f t="shared" si="65"/>
        <v>3.0656727831116628</v>
      </c>
      <c r="Q540" s="23">
        <f t="shared" si="66"/>
        <v>271440</v>
      </c>
      <c r="R540" s="23">
        <f t="shared" si="67"/>
        <v>0</v>
      </c>
      <c r="S540" s="23">
        <f t="shared" si="68"/>
        <v>0</v>
      </c>
      <c r="T540" s="23">
        <f t="shared" si="69"/>
        <v>0</v>
      </c>
      <c r="U540" s="24">
        <f t="shared" si="70"/>
        <v>271440</v>
      </c>
      <c r="V540" s="25">
        <f t="shared" si="71"/>
        <v>832146.2202478298</v>
      </c>
      <c r="W540" s="25">
        <f t="shared" si="72"/>
        <v>0</v>
      </c>
    </row>
    <row r="541" spans="1:23">
      <c r="A541" s="539" t="s">
        <v>79</v>
      </c>
      <c r="B541" s="539" t="s">
        <v>1661</v>
      </c>
      <c r="C541" s="1" t="s">
        <v>1662</v>
      </c>
      <c r="D541" s="449">
        <v>22896</v>
      </c>
      <c r="E541">
        <v>0</v>
      </c>
      <c r="F541">
        <v>0</v>
      </c>
      <c r="G541">
        <v>0</v>
      </c>
      <c r="H541">
        <v>0</v>
      </c>
      <c r="I541">
        <v>0</v>
      </c>
      <c r="J541">
        <v>0</v>
      </c>
      <c r="K541">
        <v>0</v>
      </c>
      <c r="L541" s="449">
        <v>22896</v>
      </c>
      <c r="N541" s="20">
        <v>3573</v>
      </c>
      <c r="O541" s="21">
        <v>26</v>
      </c>
      <c r="P541" s="22">
        <f t="shared" si="65"/>
        <v>3.9327220283406481</v>
      </c>
      <c r="Q541" s="23">
        <f t="shared" si="66"/>
        <v>70080</v>
      </c>
      <c r="R541" s="23">
        <f t="shared" si="67"/>
        <v>0</v>
      </c>
      <c r="S541" s="23">
        <f t="shared" si="68"/>
        <v>384</v>
      </c>
      <c r="T541" s="23">
        <f t="shared" si="69"/>
        <v>0</v>
      </c>
      <c r="U541" s="24">
        <f t="shared" si="70"/>
        <v>70464</v>
      </c>
      <c r="V541" s="25">
        <f t="shared" si="71"/>
        <v>277115.32500499545</v>
      </c>
      <c r="W541" s="25">
        <f t="shared" si="72"/>
        <v>0</v>
      </c>
    </row>
    <row r="542" spans="1:23">
      <c r="A542" s="539" t="s">
        <v>79</v>
      </c>
      <c r="B542" s="539" t="s">
        <v>1663</v>
      </c>
      <c r="C542" s="1" t="s">
        <v>1664</v>
      </c>
      <c r="D542">
        <v>0</v>
      </c>
      <c r="E542">
        <v>0</v>
      </c>
      <c r="F542">
        <v>0</v>
      </c>
      <c r="G542">
        <v>0</v>
      </c>
      <c r="H542">
        <v>0</v>
      </c>
      <c r="I542">
        <v>0</v>
      </c>
      <c r="J542">
        <v>0</v>
      </c>
      <c r="K542">
        <v>0</v>
      </c>
      <c r="L542">
        <v>0</v>
      </c>
      <c r="N542" s="20">
        <v>3573</v>
      </c>
      <c r="O542" s="21">
        <v>27</v>
      </c>
      <c r="P542" s="22">
        <f t="shared" ref="P542:P605" si="73">P515</f>
        <v>3.6262261406191016</v>
      </c>
      <c r="Q542" s="23">
        <f t="shared" si="66"/>
        <v>0</v>
      </c>
      <c r="R542" s="23">
        <f t="shared" si="67"/>
        <v>0</v>
      </c>
      <c r="S542" s="23">
        <f t="shared" si="68"/>
        <v>0</v>
      </c>
      <c r="T542" s="23">
        <f t="shared" si="69"/>
        <v>0</v>
      </c>
      <c r="U542" s="24">
        <f t="shared" si="70"/>
        <v>0</v>
      </c>
      <c r="V542" s="25">
        <f t="shared" si="71"/>
        <v>0</v>
      </c>
      <c r="W542" s="25">
        <f t="shared" si="72"/>
        <v>0</v>
      </c>
    </row>
    <row r="543" spans="1:23">
      <c r="A543" s="539" t="s">
        <v>79</v>
      </c>
      <c r="B543" s="539" t="s">
        <v>1665</v>
      </c>
      <c r="C543" s="1" t="s">
        <v>1666</v>
      </c>
      <c r="D543" s="449">
        <v>276864</v>
      </c>
      <c r="E543" s="449">
        <v>156256</v>
      </c>
      <c r="F543">
        <v>496</v>
      </c>
      <c r="G543" s="449">
        <v>1056</v>
      </c>
      <c r="H543" s="449">
        <v>238416</v>
      </c>
      <c r="I543" s="449">
        <v>84412</v>
      </c>
      <c r="J543" s="449">
        <v>41825</v>
      </c>
      <c r="K543" s="449">
        <v>20747</v>
      </c>
      <c r="L543" s="449">
        <v>820072</v>
      </c>
      <c r="N543" s="20">
        <v>10633</v>
      </c>
      <c r="O543" s="21">
        <v>1</v>
      </c>
      <c r="P543" s="22">
        <f t="shared" si="73"/>
        <v>3.6541532066081914</v>
      </c>
      <c r="Q543" s="23">
        <f t="shared" si="66"/>
        <v>30672</v>
      </c>
      <c r="R543" s="23">
        <f t="shared" si="67"/>
        <v>0</v>
      </c>
      <c r="S543" s="23">
        <f t="shared" si="68"/>
        <v>0</v>
      </c>
      <c r="T543" s="23">
        <f t="shared" si="69"/>
        <v>72</v>
      </c>
      <c r="U543" s="24">
        <f t="shared" si="70"/>
        <v>30744</v>
      </c>
      <c r="V543" s="25">
        <f t="shared" si="71"/>
        <v>112343.28618396223</v>
      </c>
      <c r="W543" s="25">
        <f t="shared" si="72"/>
        <v>0</v>
      </c>
    </row>
    <row r="544" spans="1:23">
      <c r="A544" s="503"/>
      <c r="B544" s="503"/>
      <c r="N544" s="20">
        <v>10633</v>
      </c>
      <c r="O544" s="21">
        <v>2</v>
      </c>
      <c r="P544" s="22">
        <f t="shared" si="73"/>
        <v>3.8378796466654825</v>
      </c>
      <c r="Q544" s="23">
        <f t="shared" si="66"/>
        <v>0</v>
      </c>
      <c r="R544" s="23">
        <f t="shared" si="67"/>
        <v>0</v>
      </c>
      <c r="S544" s="23">
        <f t="shared" si="68"/>
        <v>273632</v>
      </c>
      <c r="T544" s="23">
        <f t="shared" si="69"/>
        <v>16257</v>
      </c>
      <c r="U544" s="24">
        <f t="shared" si="70"/>
        <v>289889</v>
      </c>
      <c r="V544" s="25">
        <f t="shared" si="71"/>
        <v>1112559.09289221</v>
      </c>
      <c r="W544" s="25">
        <f t="shared" si="72"/>
        <v>0</v>
      </c>
    </row>
    <row r="545" spans="1:23">
      <c r="A545" s="503"/>
      <c r="B545" s="503"/>
      <c r="N545" s="20">
        <v>10633</v>
      </c>
      <c r="O545" s="21">
        <v>3</v>
      </c>
      <c r="P545" s="22">
        <f t="shared" si="73"/>
        <v>3.4083433041107498</v>
      </c>
      <c r="Q545" s="23">
        <f t="shared" si="66"/>
        <v>2524320</v>
      </c>
      <c r="R545" s="23">
        <f t="shared" si="67"/>
        <v>0</v>
      </c>
      <c r="S545" s="23">
        <f t="shared" si="68"/>
        <v>33216</v>
      </c>
      <c r="T545" s="23">
        <f t="shared" si="69"/>
        <v>144</v>
      </c>
      <c r="U545" s="24">
        <f t="shared" si="70"/>
        <v>2557680</v>
      </c>
      <c r="V545" s="25">
        <f t="shared" si="71"/>
        <v>8717451.5020579826</v>
      </c>
      <c r="W545" s="25">
        <f t="shared" si="72"/>
        <v>0</v>
      </c>
    </row>
    <row r="546" spans="1:23">
      <c r="A546" s="539" t="s">
        <v>1692</v>
      </c>
      <c r="B546" s="503"/>
      <c r="N546" s="20">
        <v>10633</v>
      </c>
      <c r="O546" s="21">
        <v>4</v>
      </c>
      <c r="P546" s="22">
        <f t="shared" si="73"/>
        <v>3.1726845821455858</v>
      </c>
      <c r="Q546" s="23">
        <f t="shared" si="66"/>
        <v>826128</v>
      </c>
      <c r="R546" s="23">
        <f t="shared" si="67"/>
        <v>0</v>
      </c>
      <c r="S546" s="23">
        <f t="shared" si="68"/>
        <v>1241984</v>
      </c>
      <c r="T546" s="23">
        <f t="shared" si="69"/>
        <v>69313</v>
      </c>
      <c r="U546" s="24">
        <f t="shared" si="70"/>
        <v>2137425</v>
      </c>
      <c r="V546" s="25">
        <f t="shared" si="71"/>
        <v>6781375.3429925283</v>
      </c>
      <c r="W546" s="25">
        <f t="shared" si="72"/>
        <v>0</v>
      </c>
    </row>
    <row r="547" spans="1:23">
      <c r="A547" s="539" t="s">
        <v>1596</v>
      </c>
      <c r="B547" s="539" t="s">
        <v>173</v>
      </c>
      <c r="C547" s="1" t="s">
        <v>1668</v>
      </c>
      <c r="D547" t="s">
        <v>1669</v>
      </c>
      <c r="E547" t="s">
        <v>1670</v>
      </c>
      <c r="F547" t="s">
        <v>1671</v>
      </c>
      <c r="G547" t="s">
        <v>1672</v>
      </c>
      <c r="H547" t="s">
        <v>1673</v>
      </c>
      <c r="I547" t="s">
        <v>1674</v>
      </c>
      <c r="J547" t="s">
        <v>1675</v>
      </c>
      <c r="K547" t="s">
        <v>1676</v>
      </c>
      <c r="L547" t="s">
        <v>44</v>
      </c>
      <c r="N547" s="20">
        <v>10633</v>
      </c>
      <c r="O547" s="21">
        <v>5</v>
      </c>
      <c r="P547" s="22">
        <f t="shared" si="73"/>
        <v>8.4268382369809416</v>
      </c>
      <c r="Q547" s="23">
        <f t="shared" si="66"/>
        <v>0</v>
      </c>
      <c r="R547" s="23">
        <f t="shared" si="67"/>
        <v>0</v>
      </c>
      <c r="S547" s="23">
        <f t="shared" si="68"/>
        <v>0</v>
      </c>
      <c r="T547" s="23">
        <f t="shared" si="69"/>
        <v>0</v>
      </c>
      <c r="U547" s="24">
        <f t="shared" si="70"/>
        <v>0</v>
      </c>
      <c r="V547" s="25">
        <f t="shared" si="71"/>
        <v>0</v>
      </c>
      <c r="W547" s="25">
        <f t="shared" si="72"/>
        <v>0</v>
      </c>
    </row>
    <row r="548" spans="1:23">
      <c r="A548" s="539" t="s">
        <v>81</v>
      </c>
      <c r="B548" s="539" t="s">
        <v>1611</v>
      </c>
      <c r="C548" s="1" t="s">
        <v>1612</v>
      </c>
      <c r="D548" s="449">
        <v>20112</v>
      </c>
      <c r="E548">
        <v>0</v>
      </c>
      <c r="F548">
        <v>0</v>
      </c>
      <c r="G548">
        <v>0</v>
      </c>
      <c r="H548">
        <v>0</v>
      </c>
      <c r="I548">
        <v>0</v>
      </c>
      <c r="J548">
        <v>0</v>
      </c>
      <c r="K548">
        <v>0</v>
      </c>
      <c r="L548" s="449">
        <v>20112</v>
      </c>
      <c r="N548" s="20">
        <v>10633</v>
      </c>
      <c r="O548" s="21">
        <v>6</v>
      </c>
      <c r="P548" s="22">
        <f t="shared" si="73"/>
        <v>3.0058195780826638</v>
      </c>
      <c r="Q548" s="23">
        <f t="shared" si="66"/>
        <v>211472</v>
      </c>
      <c r="R548" s="23">
        <f t="shared" si="67"/>
        <v>0</v>
      </c>
      <c r="S548" s="23">
        <f t="shared" si="68"/>
        <v>246928</v>
      </c>
      <c r="T548" s="23">
        <f t="shared" si="69"/>
        <v>530110</v>
      </c>
      <c r="U548" s="24">
        <f t="shared" si="70"/>
        <v>988510</v>
      </c>
      <c r="V548" s="25">
        <f t="shared" si="71"/>
        <v>2971282.7111304938</v>
      </c>
      <c r="W548" s="25">
        <f t="shared" si="72"/>
        <v>0</v>
      </c>
    </row>
    <row r="549" spans="1:23">
      <c r="A549" s="539" t="s">
        <v>81</v>
      </c>
      <c r="B549" s="539" t="s">
        <v>1613</v>
      </c>
      <c r="C549" s="1" t="s">
        <v>1614</v>
      </c>
      <c r="D549">
        <v>0</v>
      </c>
      <c r="E549">
        <v>0</v>
      </c>
      <c r="F549">
        <v>0</v>
      </c>
      <c r="G549">
        <v>0</v>
      </c>
      <c r="H549" s="449">
        <v>48192</v>
      </c>
      <c r="I549">
        <v>0</v>
      </c>
      <c r="J549">
        <v>0</v>
      </c>
      <c r="K549">
        <v>0</v>
      </c>
      <c r="L549" s="449">
        <v>48192</v>
      </c>
      <c r="N549" s="20">
        <v>10633</v>
      </c>
      <c r="O549" s="21">
        <v>7</v>
      </c>
      <c r="P549" s="22">
        <f t="shared" si="73"/>
        <v>3.8714814806912399</v>
      </c>
      <c r="Q549" s="23">
        <f t="shared" si="66"/>
        <v>420064</v>
      </c>
      <c r="R549" s="23">
        <f t="shared" si="67"/>
        <v>0</v>
      </c>
      <c r="S549" s="23">
        <f t="shared" si="68"/>
        <v>461104</v>
      </c>
      <c r="T549" s="23">
        <f t="shared" si="69"/>
        <v>8793</v>
      </c>
      <c r="U549" s="24">
        <f t="shared" si="70"/>
        <v>889961</v>
      </c>
      <c r="V549" s="25">
        <f t="shared" si="71"/>
        <v>3445467.5300374567</v>
      </c>
      <c r="W549" s="25">
        <f t="shared" si="72"/>
        <v>0</v>
      </c>
    </row>
    <row r="550" spans="1:23">
      <c r="A550" s="539" t="s">
        <v>81</v>
      </c>
      <c r="B550" s="539" t="s">
        <v>1615</v>
      </c>
      <c r="C550" s="1" t="s">
        <v>1616</v>
      </c>
      <c r="D550">
        <v>0</v>
      </c>
      <c r="E550" s="449">
        <v>106272</v>
      </c>
      <c r="F550">
        <v>0</v>
      </c>
      <c r="G550">
        <v>0</v>
      </c>
      <c r="H550">
        <v>0</v>
      </c>
      <c r="I550">
        <v>528</v>
      </c>
      <c r="J550">
        <v>0</v>
      </c>
      <c r="K550">
        <v>0</v>
      </c>
      <c r="L550" s="449">
        <v>106800</v>
      </c>
      <c r="N550" s="20">
        <v>10633</v>
      </c>
      <c r="O550" s="21">
        <v>8</v>
      </c>
      <c r="P550" s="22">
        <f t="shared" si="73"/>
        <v>4.4579339449391542</v>
      </c>
      <c r="Q550" s="23">
        <f t="shared" si="66"/>
        <v>0</v>
      </c>
      <c r="R550" s="23">
        <f t="shared" si="67"/>
        <v>0</v>
      </c>
      <c r="S550" s="23">
        <f t="shared" si="68"/>
        <v>101824</v>
      </c>
      <c r="T550" s="23">
        <f t="shared" si="69"/>
        <v>83013</v>
      </c>
      <c r="U550" s="24">
        <f t="shared" si="70"/>
        <v>184837</v>
      </c>
      <c r="V550" s="25">
        <f t="shared" si="71"/>
        <v>823991.13658071845</v>
      </c>
      <c r="W550" s="25">
        <f t="shared" si="72"/>
        <v>0</v>
      </c>
    </row>
    <row r="551" spans="1:23">
      <c r="A551" s="539" t="s">
        <v>81</v>
      </c>
      <c r="B551" s="539" t="s">
        <v>1617</v>
      </c>
      <c r="C551" s="1" t="s">
        <v>1618</v>
      </c>
      <c r="D551" s="449">
        <v>13392</v>
      </c>
      <c r="E551" s="449">
        <v>19456</v>
      </c>
      <c r="F551">
        <v>0</v>
      </c>
      <c r="G551">
        <v>0</v>
      </c>
      <c r="H551" s="449">
        <v>5920</v>
      </c>
      <c r="I551" s="449">
        <v>34784</v>
      </c>
      <c r="J551">
        <v>192</v>
      </c>
      <c r="K551">
        <v>612</v>
      </c>
      <c r="L551" s="449">
        <v>74356</v>
      </c>
      <c r="N551" s="20">
        <v>10633</v>
      </c>
      <c r="O551" s="21">
        <v>9</v>
      </c>
      <c r="P551" s="22">
        <f t="shared" si="73"/>
        <v>3.9211029892346732</v>
      </c>
      <c r="Q551" s="23">
        <f t="shared" si="66"/>
        <v>232112</v>
      </c>
      <c r="R551" s="23">
        <f t="shared" si="67"/>
        <v>0</v>
      </c>
      <c r="S551" s="23">
        <f t="shared" si="68"/>
        <v>391552</v>
      </c>
      <c r="T551" s="23">
        <f t="shared" si="69"/>
        <v>12024</v>
      </c>
      <c r="U551" s="24">
        <f t="shared" si="70"/>
        <v>635688</v>
      </c>
      <c r="V551" s="25">
        <f t="shared" si="71"/>
        <v>2492598.1170206107</v>
      </c>
      <c r="W551" s="25">
        <f t="shared" si="72"/>
        <v>0</v>
      </c>
    </row>
    <row r="552" spans="1:23">
      <c r="A552" s="539" t="s">
        <v>81</v>
      </c>
      <c r="B552" s="539" t="s">
        <v>1619</v>
      </c>
      <c r="C552" s="1" t="s">
        <v>1620</v>
      </c>
      <c r="D552">
        <v>0</v>
      </c>
      <c r="E552">
        <v>0</v>
      </c>
      <c r="F552">
        <v>0</v>
      </c>
      <c r="G552">
        <v>0</v>
      </c>
      <c r="H552">
        <v>0</v>
      </c>
      <c r="I552">
        <v>0</v>
      </c>
      <c r="J552">
        <v>0</v>
      </c>
      <c r="K552">
        <v>0</v>
      </c>
      <c r="L552">
        <v>0</v>
      </c>
      <c r="N552" s="20">
        <v>10633</v>
      </c>
      <c r="O552" s="21">
        <v>10</v>
      </c>
      <c r="P552" s="22">
        <f t="shared" si="73"/>
        <v>5.1680731319109743</v>
      </c>
      <c r="Q552" s="23">
        <f t="shared" si="66"/>
        <v>63568</v>
      </c>
      <c r="R552" s="23">
        <f t="shared" si="67"/>
        <v>0</v>
      </c>
      <c r="S552" s="23">
        <f t="shared" si="68"/>
        <v>7872</v>
      </c>
      <c r="T552" s="23">
        <f t="shared" si="69"/>
        <v>0</v>
      </c>
      <c r="U552" s="24">
        <f t="shared" si="70"/>
        <v>71440</v>
      </c>
      <c r="V552" s="25">
        <f t="shared" si="71"/>
        <v>369207.14454372</v>
      </c>
      <c r="W552" s="25">
        <f t="shared" si="72"/>
        <v>0</v>
      </c>
    </row>
    <row r="553" spans="1:23">
      <c r="A553" s="539" t="s">
        <v>81</v>
      </c>
      <c r="B553" s="539" t="s">
        <v>1621</v>
      </c>
      <c r="C553" s="1" t="s">
        <v>1622</v>
      </c>
      <c r="D553" s="449">
        <v>15072</v>
      </c>
      <c r="E553">
        <v>0</v>
      </c>
      <c r="F553">
        <v>0</v>
      </c>
      <c r="G553">
        <v>0</v>
      </c>
      <c r="H553">
        <v>0</v>
      </c>
      <c r="I553">
        <v>0</v>
      </c>
      <c r="J553">
        <v>0</v>
      </c>
      <c r="K553">
        <v>0</v>
      </c>
      <c r="L553" s="449">
        <v>15072</v>
      </c>
      <c r="N553" s="20">
        <v>10633</v>
      </c>
      <c r="O553" s="21">
        <v>11</v>
      </c>
      <c r="P553" s="22">
        <f t="shared" si="73"/>
        <v>4.0960903250696923</v>
      </c>
      <c r="Q553" s="23">
        <f t="shared" si="66"/>
        <v>26816</v>
      </c>
      <c r="R553" s="23">
        <f t="shared" si="67"/>
        <v>0</v>
      </c>
      <c r="S553" s="23">
        <f t="shared" si="68"/>
        <v>283248</v>
      </c>
      <c r="T553" s="23">
        <f t="shared" si="69"/>
        <v>70813</v>
      </c>
      <c r="U553" s="24">
        <f t="shared" si="70"/>
        <v>380877</v>
      </c>
      <c r="V553" s="25">
        <f t="shared" si="71"/>
        <v>1560106.5947415691</v>
      </c>
      <c r="W553" s="25">
        <f t="shared" si="72"/>
        <v>0</v>
      </c>
    </row>
    <row r="554" spans="1:23">
      <c r="A554" s="539" t="s">
        <v>81</v>
      </c>
      <c r="B554" s="539" t="s">
        <v>1623</v>
      </c>
      <c r="C554" s="1" t="s">
        <v>1624</v>
      </c>
      <c r="D554">
        <v>0</v>
      </c>
      <c r="E554" s="449">
        <v>5056</v>
      </c>
      <c r="F554">
        <v>0</v>
      </c>
      <c r="G554">
        <v>0</v>
      </c>
      <c r="H554">
        <v>0</v>
      </c>
      <c r="I554">
        <v>560</v>
      </c>
      <c r="J554">
        <v>0</v>
      </c>
      <c r="K554">
        <v>272</v>
      </c>
      <c r="L554" s="449">
        <v>5888</v>
      </c>
      <c r="N554" s="20">
        <v>10633</v>
      </c>
      <c r="O554" s="21">
        <v>12</v>
      </c>
      <c r="P554" s="22">
        <f t="shared" si="73"/>
        <v>3.6748359098204313</v>
      </c>
      <c r="Q554" s="23">
        <f t="shared" si="66"/>
        <v>2154096</v>
      </c>
      <c r="R554" s="23">
        <f t="shared" si="67"/>
        <v>651904</v>
      </c>
      <c r="S554" s="23">
        <f t="shared" si="68"/>
        <v>16032</v>
      </c>
      <c r="T554" s="23">
        <f t="shared" si="69"/>
        <v>0</v>
      </c>
      <c r="U554" s="24">
        <f t="shared" si="70"/>
        <v>2822032</v>
      </c>
      <c r="V554" s="25">
        <f t="shared" si="71"/>
        <v>10370504.532262372</v>
      </c>
      <c r="W554" s="25">
        <f t="shared" si="72"/>
        <v>2635204.2518511363</v>
      </c>
    </row>
    <row r="555" spans="1:23">
      <c r="A555" s="539" t="s">
        <v>81</v>
      </c>
      <c r="B555" s="539" t="s">
        <v>1625</v>
      </c>
      <c r="C555" s="1" t="s">
        <v>1626</v>
      </c>
      <c r="D555">
        <v>0</v>
      </c>
      <c r="E555">
        <v>0</v>
      </c>
      <c r="F555">
        <v>0</v>
      </c>
      <c r="G555">
        <v>0</v>
      </c>
      <c r="H555" s="449">
        <v>6880</v>
      </c>
      <c r="I555">
        <v>0</v>
      </c>
      <c r="J555">
        <v>512</v>
      </c>
      <c r="K555">
        <v>0</v>
      </c>
      <c r="L555" s="449">
        <v>7392</v>
      </c>
      <c r="N555" s="20">
        <v>10633</v>
      </c>
      <c r="O555" s="21">
        <v>13</v>
      </c>
      <c r="P555" s="22">
        <f t="shared" si="73"/>
        <v>3.3330151458819097</v>
      </c>
      <c r="Q555" s="23">
        <f t="shared" si="66"/>
        <v>214352</v>
      </c>
      <c r="R555" s="23">
        <f t="shared" si="67"/>
        <v>0</v>
      </c>
      <c r="S555" s="23">
        <f t="shared" si="68"/>
        <v>28352</v>
      </c>
      <c r="T555" s="23">
        <f t="shared" si="69"/>
        <v>288</v>
      </c>
      <c r="U555" s="24">
        <f t="shared" si="70"/>
        <v>242992</v>
      </c>
      <c r="V555" s="25">
        <f t="shared" si="71"/>
        <v>809896.01632813702</v>
      </c>
      <c r="W555" s="25">
        <f t="shared" si="72"/>
        <v>0</v>
      </c>
    </row>
    <row r="556" spans="1:23">
      <c r="A556" s="539" t="s">
        <v>81</v>
      </c>
      <c r="B556" s="539" t="s">
        <v>1627</v>
      </c>
      <c r="C556" s="1" t="s">
        <v>1628</v>
      </c>
      <c r="D556" s="449">
        <v>4752</v>
      </c>
      <c r="E556" s="449">
        <v>5568</v>
      </c>
      <c r="F556">
        <v>0</v>
      </c>
      <c r="G556">
        <v>0</v>
      </c>
      <c r="H556" s="449">
        <v>62848</v>
      </c>
      <c r="I556">
        <v>0</v>
      </c>
      <c r="J556">
        <v>160</v>
      </c>
      <c r="K556">
        <v>0</v>
      </c>
      <c r="L556" s="449">
        <v>73328</v>
      </c>
      <c r="N556" s="20">
        <v>10633</v>
      </c>
      <c r="O556" s="21">
        <v>14</v>
      </c>
      <c r="P556" s="22">
        <f t="shared" si="73"/>
        <v>5.2111367875249366</v>
      </c>
      <c r="Q556" s="23">
        <f t="shared" si="66"/>
        <v>0</v>
      </c>
      <c r="R556" s="23">
        <f t="shared" si="67"/>
        <v>0</v>
      </c>
      <c r="S556" s="23">
        <f t="shared" si="68"/>
        <v>75360</v>
      </c>
      <c r="T556" s="23">
        <f t="shared" si="69"/>
        <v>32793</v>
      </c>
      <c r="U556" s="24">
        <f t="shared" si="70"/>
        <v>108153</v>
      </c>
      <c r="V556" s="25">
        <f t="shared" si="71"/>
        <v>563600.07698118442</v>
      </c>
      <c r="W556" s="25">
        <f t="shared" si="72"/>
        <v>0</v>
      </c>
    </row>
    <row r="557" spans="1:23">
      <c r="A557" s="539" t="s">
        <v>81</v>
      </c>
      <c r="B557" s="539" t="s">
        <v>1629</v>
      </c>
      <c r="C557" s="1" t="s">
        <v>1630</v>
      </c>
      <c r="D557">
        <v>0</v>
      </c>
      <c r="E557">
        <v>0</v>
      </c>
      <c r="F557">
        <v>0</v>
      </c>
      <c r="G557">
        <v>0</v>
      </c>
      <c r="H557">
        <v>0</v>
      </c>
      <c r="I557">
        <v>0</v>
      </c>
      <c r="J557">
        <v>0</v>
      </c>
      <c r="K557">
        <v>0</v>
      </c>
      <c r="L557">
        <v>0</v>
      </c>
      <c r="N557" s="20">
        <v>10633</v>
      </c>
      <c r="O557" s="21">
        <v>15</v>
      </c>
      <c r="P557" s="22">
        <f t="shared" si="73"/>
        <v>7.5192831089887324</v>
      </c>
      <c r="Q557" s="23">
        <f t="shared" si="66"/>
        <v>0</v>
      </c>
      <c r="R557" s="23">
        <f t="shared" si="67"/>
        <v>0</v>
      </c>
      <c r="S557" s="23">
        <f t="shared" si="68"/>
        <v>21856</v>
      </c>
      <c r="T557" s="23">
        <f t="shared" si="69"/>
        <v>132</v>
      </c>
      <c r="U557" s="24">
        <f t="shared" si="70"/>
        <v>21988</v>
      </c>
      <c r="V557" s="25">
        <f t="shared" si="71"/>
        <v>165333.99700044424</v>
      </c>
      <c r="W557" s="25">
        <f t="shared" si="72"/>
        <v>0</v>
      </c>
    </row>
    <row r="558" spans="1:23">
      <c r="A558" s="539" t="s">
        <v>81</v>
      </c>
      <c r="B558" s="539" t="s">
        <v>1631</v>
      </c>
      <c r="C558" s="1" t="s">
        <v>1632</v>
      </c>
      <c r="D558">
        <v>0</v>
      </c>
      <c r="E558">
        <v>0</v>
      </c>
      <c r="F558">
        <v>0</v>
      </c>
      <c r="G558">
        <v>0</v>
      </c>
      <c r="H558">
        <v>0</v>
      </c>
      <c r="I558" s="449">
        <v>33792</v>
      </c>
      <c r="J558">
        <v>0</v>
      </c>
      <c r="K558">
        <v>0</v>
      </c>
      <c r="L558" s="449">
        <v>33792</v>
      </c>
      <c r="N558" s="20">
        <v>10633</v>
      </c>
      <c r="O558" s="21">
        <v>16</v>
      </c>
      <c r="P558" s="22">
        <f t="shared" si="73"/>
        <v>4.5338911157933826</v>
      </c>
      <c r="Q558" s="23">
        <f t="shared" si="66"/>
        <v>44304</v>
      </c>
      <c r="R558" s="23">
        <f t="shared" si="67"/>
        <v>0</v>
      </c>
      <c r="S558" s="23">
        <f t="shared" si="68"/>
        <v>911328</v>
      </c>
      <c r="T558" s="23">
        <f t="shared" si="69"/>
        <v>121104</v>
      </c>
      <c r="U558" s="24">
        <f t="shared" si="70"/>
        <v>1076736</v>
      </c>
      <c r="V558" s="25">
        <f t="shared" si="71"/>
        <v>4881803.7844549036</v>
      </c>
      <c r="W558" s="25">
        <f t="shared" si="72"/>
        <v>0</v>
      </c>
    </row>
    <row r="559" spans="1:23">
      <c r="A559" s="539" t="s">
        <v>81</v>
      </c>
      <c r="B559" s="539" t="s">
        <v>1633</v>
      </c>
      <c r="C559" s="1" t="s">
        <v>1634</v>
      </c>
      <c r="D559" s="449">
        <v>82128</v>
      </c>
      <c r="E559">
        <v>0</v>
      </c>
      <c r="F559" s="449">
        <v>13824</v>
      </c>
      <c r="G559">
        <v>0</v>
      </c>
      <c r="H559">
        <v>0</v>
      </c>
      <c r="I559">
        <v>0</v>
      </c>
      <c r="J559">
        <v>0</v>
      </c>
      <c r="K559">
        <v>0</v>
      </c>
      <c r="L559" s="449">
        <v>95952</v>
      </c>
      <c r="N559" s="20">
        <v>10633</v>
      </c>
      <c r="O559" s="21">
        <v>17</v>
      </c>
      <c r="P559" s="22">
        <f t="shared" si="73"/>
        <v>6.0316486731873162</v>
      </c>
      <c r="Q559" s="23">
        <f t="shared" si="66"/>
        <v>0</v>
      </c>
      <c r="R559" s="23">
        <f t="shared" si="67"/>
        <v>0</v>
      </c>
      <c r="S559" s="23">
        <f t="shared" si="68"/>
        <v>35440</v>
      </c>
      <c r="T559" s="23">
        <f t="shared" si="69"/>
        <v>0</v>
      </c>
      <c r="U559" s="24">
        <f t="shared" si="70"/>
        <v>35440</v>
      </c>
      <c r="V559" s="25">
        <f t="shared" si="71"/>
        <v>213761.62897775849</v>
      </c>
      <c r="W559" s="25">
        <f t="shared" si="72"/>
        <v>0</v>
      </c>
    </row>
    <row r="560" spans="1:23">
      <c r="A560" s="539" t="s">
        <v>81</v>
      </c>
      <c r="B560" s="539" t="s">
        <v>1635</v>
      </c>
      <c r="C560" s="1" t="s">
        <v>1636</v>
      </c>
      <c r="D560" s="449">
        <v>1600</v>
      </c>
      <c r="E560">
        <v>0</v>
      </c>
      <c r="F560">
        <v>0</v>
      </c>
      <c r="G560">
        <v>0</v>
      </c>
      <c r="H560">
        <v>352</v>
      </c>
      <c r="I560">
        <v>0</v>
      </c>
      <c r="J560">
        <v>0</v>
      </c>
      <c r="K560">
        <v>0</v>
      </c>
      <c r="L560" s="449">
        <v>1952</v>
      </c>
      <c r="N560" s="20">
        <v>10633</v>
      </c>
      <c r="O560" s="21">
        <v>18</v>
      </c>
      <c r="P560" s="22">
        <f t="shared" si="73"/>
        <v>4.9772911053490789</v>
      </c>
      <c r="Q560" s="23">
        <f t="shared" si="66"/>
        <v>0</v>
      </c>
      <c r="R560" s="23">
        <f t="shared" si="67"/>
        <v>0</v>
      </c>
      <c r="S560" s="23">
        <f t="shared" si="68"/>
        <v>179568</v>
      </c>
      <c r="T560" s="23">
        <f t="shared" si="69"/>
        <v>0</v>
      </c>
      <c r="U560" s="24">
        <f t="shared" si="70"/>
        <v>179568</v>
      </c>
      <c r="V560" s="25">
        <f t="shared" si="71"/>
        <v>893762.20920532336</v>
      </c>
      <c r="W560" s="25">
        <f t="shared" si="72"/>
        <v>0</v>
      </c>
    </row>
    <row r="561" spans="1:23">
      <c r="A561" s="539" t="s">
        <v>81</v>
      </c>
      <c r="B561" s="539" t="s">
        <v>1637</v>
      </c>
      <c r="C561" s="1" t="s">
        <v>1638</v>
      </c>
      <c r="D561">
        <v>0</v>
      </c>
      <c r="E561" s="449">
        <v>3760</v>
      </c>
      <c r="F561">
        <v>0</v>
      </c>
      <c r="G561">
        <v>0</v>
      </c>
      <c r="H561">
        <v>0</v>
      </c>
      <c r="I561" s="449">
        <v>59456</v>
      </c>
      <c r="J561">
        <v>0</v>
      </c>
      <c r="K561" s="449">
        <v>6480</v>
      </c>
      <c r="L561" s="449">
        <v>69696</v>
      </c>
      <c r="N561" s="20">
        <v>10633</v>
      </c>
      <c r="O561" s="21">
        <v>19</v>
      </c>
      <c r="P561" s="22">
        <f t="shared" si="73"/>
        <v>3.4255627120306693</v>
      </c>
      <c r="Q561" s="23">
        <f t="shared" si="66"/>
        <v>1347168</v>
      </c>
      <c r="R561" s="23">
        <f t="shared" si="67"/>
        <v>338784</v>
      </c>
      <c r="S561" s="23">
        <f t="shared" si="68"/>
        <v>0</v>
      </c>
      <c r="T561" s="23">
        <f t="shared" si="69"/>
        <v>6024</v>
      </c>
      <c r="U561" s="24">
        <f t="shared" si="70"/>
        <v>1691976</v>
      </c>
      <c r="V561" s="25">
        <f t="shared" si="71"/>
        <v>5795969.8952508038</v>
      </c>
      <c r="W561" s="25">
        <f t="shared" si="72"/>
        <v>1276578.4216158581</v>
      </c>
    </row>
    <row r="562" spans="1:23">
      <c r="A562" s="539" t="s">
        <v>81</v>
      </c>
      <c r="B562" s="539" t="s">
        <v>1639</v>
      </c>
      <c r="C562" s="1" t="s">
        <v>1640</v>
      </c>
      <c r="D562">
        <v>0</v>
      </c>
      <c r="E562">
        <v>0</v>
      </c>
      <c r="F562">
        <v>0</v>
      </c>
      <c r="G562">
        <v>0</v>
      </c>
      <c r="H562">
        <v>0</v>
      </c>
      <c r="I562">
        <v>0</v>
      </c>
      <c r="J562">
        <v>0</v>
      </c>
      <c r="K562">
        <v>0</v>
      </c>
      <c r="L562">
        <v>0</v>
      </c>
      <c r="N562" s="20">
        <v>10633</v>
      </c>
      <c r="O562" s="21">
        <v>20</v>
      </c>
      <c r="P562" s="22">
        <f t="shared" si="73"/>
        <v>4.0878123452263502</v>
      </c>
      <c r="Q562" s="23">
        <f t="shared" si="66"/>
        <v>0</v>
      </c>
      <c r="R562" s="23">
        <f t="shared" si="67"/>
        <v>0</v>
      </c>
      <c r="S562" s="23">
        <f t="shared" si="68"/>
        <v>284576</v>
      </c>
      <c r="T562" s="23">
        <f t="shared" si="69"/>
        <v>2936</v>
      </c>
      <c r="U562" s="24">
        <f t="shared" si="70"/>
        <v>287512</v>
      </c>
      <c r="V562" s="25">
        <f t="shared" si="71"/>
        <v>1175295.1030007184</v>
      </c>
      <c r="W562" s="25">
        <f t="shared" si="72"/>
        <v>0</v>
      </c>
    </row>
    <row r="563" spans="1:23">
      <c r="A563" s="539" t="s">
        <v>81</v>
      </c>
      <c r="B563" s="539" t="s">
        <v>1641</v>
      </c>
      <c r="C563" s="1" t="s">
        <v>1642</v>
      </c>
      <c r="D563" s="449">
        <v>3504</v>
      </c>
      <c r="E563">
        <v>480</v>
      </c>
      <c r="F563">
        <v>0</v>
      </c>
      <c r="G563">
        <v>0</v>
      </c>
      <c r="H563">
        <v>0</v>
      </c>
      <c r="I563" s="449">
        <v>241616</v>
      </c>
      <c r="J563" s="449">
        <v>2109</v>
      </c>
      <c r="K563" s="449">
        <v>19839</v>
      </c>
      <c r="L563" s="449">
        <v>267548</v>
      </c>
      <c r="N563" s="20">
        <v>10633</v>
      </c>
      <c r="O563" s="21">
        <v>21</v>
      </c>
      <c r="P563" s="22">
        <f t="shared" si="73"/>
        <v>4.2128820567044682</v>
      </c>
      <c r="Q563" s="23">
        <f t="shared" si="66"/>
        <v>0</v>
      </c>
      <c r="R563" s="23">
        <f t="shared" si="67"/>
        <v>0</v>
      </c>
      <c r="S563" s="23">
        <f t="shared" si="68"/>
        <v>34544</v>
      </c>
      <c r="T563" s="23">
        <f t="shared" si="69"/>
        <v>152510</v>
      </c>
      <c r="U563" s="24">
        <f t="shared" si="70"/>
        <v>187054</v>
      </c>
      <c r="V563" s="25">
        <f t="shared" si="71"/>
        <v>788036.44023479766</v>
      </c>
      <c r="W563" s="25">
        <f t="shared" si="72"/>
        <v>0</v>
      </c>
    </row>
    <row r="564" spans="1:23">
      <c r="A564" s="539" t="s">
        <v>81</v>
      </c>
      <c r="B564" s="539" t="s">
        <v>1643</v>
      </c>
      <c r="C564" s="1" t="s">
        <v>1644</v>
      </c>
      <c r="D564">
        <v>0</v>
      </c>
      <c r="E564">
        <v>0</v>
      </c>
      <c r="F564">
        <v>0</v>
      </c>
      <c r="G564">
        <v>0</v>
      </c>
      <c r="H564">
        <v>0</v>
      </c>
      <c r="I564">
        <v>0</v>
      </c>
      <c r="J564">
        <v>0</v>
      </c>
      <c r="K564">
        <v>0</v>
      </c>
      <c r="L564">
        <v>0</v>
      </c>
      <c r="N564" s="20">
        <v>10633</v>
      </c>
      <c r="O564" s="21">
        <v>22</v>
      </c>
      <c r="P564" s="22">
        <f t="shared" si="73"/>
        <v>5.1226793529265615</v>
      </c>
      <c r="Q564" s="23">
        <f t="shared" si="66"/>
        <v>0</v>
      </c>
      <c r="R564" s="23">
        <f t="shared" si="67"/>
        <v>0</v>
      </c>
      <c r="S564" s="23">
        <f t="shared" si="68"/>
        <v>21024</v>
      </c>
      <c r="T564" s="23">
        <f t="shared" si="69"/>
        <v>12160</v>
      </c>
      <c r="U564" s="24">
        <f t="shared" si="70"/>
        <v>33184</v>
      </c>
      <c r="V564" s="25">
        <f t="shared" si="71"/>
        <v>169990.99164751501</v>
      </c>
      <c r="W564" s="25">
        <f t="shared" si="72"/>
        <v>0</v>
      </c>
    </row>
    <row r="565" spans="1:23">
      <c r="A565" s="539" t="s">
        <v>81</v>
      </c>
      <c r="B565" s="539" t="s">
        <v>1645</v>
      </c>
      <c r="C565" s="1" t="s">
        <v>1646</v>
      </c>
      <c r="D565">
        <v>0</v>
      </c>
      <c r="E565">
        <v>0</v>
      </c>
      <c r="F565">
        <v>0</v>
      </c>
      <c r="G565">
        <v>0</v>
      </c>
      <c r="H565">
        <v>0</v>
      </c>
      <c r="I565" s="449">
        <v>16496</v>
      </c>
      <c r="J565">
        <v>0</v>
      </c>
      <c r="K565">
        <v>0</v>
      </c>
      <c r="L565" s="449">
        <v>16496</v>
      </c>
      <c r="N565" s="20">
        <v>10633</v>
      </c>
      <c r="O565" s="21">
        <v>23</v>
      </c>
      <c r="P565" s="22">
        <f t="shared" si="73"/>
        <v>4.5024770871355324</v>
      </c>
      <c r="Q565" s="23">
        <f t="shared" si="66"/>
        <v>26688</v>
      </c>
      <c r="R565" s="23">
        <f t="shared" si="67"/>
        <v>0</v>
      </c>
      <c r="S565" s="23">
        <f t="shared" si="68"/>
        <v>0</v>
      </c>
      <c r="T565" s="23">
        <f t="shared" si="69"/>
        <v>0</v>
      </c>
      <c r="U565" s="24">
        <f t="shared" si="70"/>
        <v>26688</v>
      </c>
      <c r="V565" s="25">
        <f t="shared" si="71"/>
        <v>120162.10850147309</v>
      </c>
      <c r="W565" s="25">
        <f t="shared" si="72"/>
        <v>0</v>
      </c>
    </row>
    <row r="566" spans="1:23">
      <c r="A566" s="539" t="s">
        <v>81</v>
      </c>
      <c r="B566" s="539" t="s">
        <v>1647</v>
      </c>
      <c r="C566" s="1" t="s">
        <v>1648</v>
      </c>
      <c r="D566">
        <v>0</v>
      </c>
      <c r="E566" s="449">
        <v>78784</v>
      </c>
      <c r="F566">
        <v>0</v>
      </c>
      <c r="G566" s="449">
        <v>27632</v>
      </c>
      <c r="H566">
        <v>0</v>
      </c>
      <c r="I566">
        <v>624</v>
      </c>
      <c r="J566">
        <v>0</v>
      </c>
      <c r="K566">
        <v>0</v>
      </c>
      <c r="L566" s="449">
        <v>107040</v>
      </c>
      <c r="N566" s="20">
        <v>10633</v>
      </c>
      <c r="O566" s="21">
        <v>24</v>
      </c>
      <c r="P566" s="22">
        <f t="shared" si="73"/>
        <v>3.6391469413856306</v>
      </c>
      <c r="Q566" s="23">
        <f t="shared" si="66"/>
        <v>59904</v>
      </c>
      <c r="R566" s="23">
        <f t="shared" si="67"/>
        <v>0</v>
      </c>
      <c r="S566" s="23">
        <f t="shared" si="68"/>
        <v>203040</v>
      </c>
      <c r="T566" s="23">
        <f t="shared" si="69"/>
        <v>561530</v>
      </c>
      <c r="U566" s="24">
        <f t="shared" si="70"/>
        <v>824474</v>
      </c>
      <c r="V566" s="25">
        <f t="shared" si="71"/>
        <v>3000382.0353519763</v>
      </c>
      <c r="W566" s="25">
        <f t="shared" si="72"/>
        <v>0</v>
      </c>
    </row>
    <row r="567" spans="1:23">
      <c r="A567" s="539" t="s">
        <v>81</v>
      </c>
      <c r="B567" s="539" t="s">
        <v>1649</v>
      </c>
      <c r="C567" s="1" t="s">
        <v>1650</v>
      </c>
      <c r="D567">
        <v>0</v>
      </c>
      <c r="E567">
        <v>0</v>
      </c>
      <c r="F567">
        <v>0</v>
      </c>
      <c r="G567">
        <v>0</v>
      </c>
      <c r="H567">
        <v>0</v>
      </c>
      <c r="I567">
        <v>0</v>
      </c>
      <c r="J567" s="449">
        <v>1216</v>
      </c>
      <c r="K567">
        <v>0</v>
      </c>
      <c r="L567" s="449">
        <v>1216</v>
      </c>
      <c r="N567" s="20">
        <v>10633</v>
      </c>
      <c r="O567" s="21">
        <v>25</v>
      </c>
      <c r="P567" s="22">
        <f t="shared" si="73"/>
        <v>3.0656727831116628</v>
      </c>
      <c r="Q567" s="23">
        <f t="shared" si="66"/>
        <v>4242896</v>
      </c>
      <c r="R567" s="23">
        <f t="shared" si="67"/>
        <v>48</v>
      </c>
      <c r="S567" s="23">
        <f t="shared" si="68"/>
        <v>7312</v>
      </c>
      <c r="T567" s="23">
        <f t="shared" si="69"/>
        <v>0</v>
      </c>
      <c r="U567" s="24">
        <f t="shared" si="70"/>
        <v>4250256</v>
      </c>
      <c r="V567" s="25">
        <f t="shared" si="71"/>
        <v>13029894.140457043</v>
      </c>
      <c r="W567" s="25">
        <f t="shared" si="72"/>
        <v>161.8675229482958</v>
      </c>
    </row>
    <row r="568" spans="1:23">
      <c r="A568" s="539" t="s">
        <v>81</v>
      </c>
      <c r="B568" s="539" t="s">
        <v>1651</v>
      </c>
      <c r="C568" s="1" t="s">
        <v>1652</v>
      </c>
      <c r="D568">
        <v>0</v>
      </c>
      <c r="E568">
        <v>0</v>
      </c>
      <c r="F568">
        <v>0</v>
      </c>
      <c r="G568">
        <v>0</v>
      </c>
      <c r="H568">
        <v>0</v>
      </c>
      <c r="I568">
        <v>0</v>
      </c>
      <c r="J568" s="449">
        <v>2400</v>
      </c>
      <c r="K568">
        <v>0</v>
      </c>
      <c r="L568" s="449">
        <v>2400</v>
      </c>
      <c r="N568" s="20">
        <v>10633</v>
      </c>
      <c r="O568" s="21">
        <v>26</v>
      </c>
      <c r="P568" s="22">
        <f t="shared" si="73"/>
        <v>3.9327220283406481</v>
      </c>
      <c r="Q568" s="23">
        <f t="shared" si="66"/>
        <v>575328</v>
      </c>
      <c r="R568" s="23">
        <f t="shared" si="67"/>
        <v>0</v>
      </c>
      <c r="S568" s="23">
        <f t="shared" si="68"/>
        <v>504272</v>
      </c>
      <c r="T568" s="23">
        <f t="shared" si="69"/>
        <v>1599</v>
      </c>
      <c r="U568" s="24">
        <f t="shared" si="70"/>
        <v>1081199</v>
      </c>
      <c r="V568" s="25">
        <f t="shared" si="71"/>
        <v>4252055.1243198803</v>
      </c>
      <c r="W568" s="25">
        <f t="shared" si="72"/>
        <v>0</v>
      </c>
    </row>
    <row r="569" spans="1:23">
      <c r="A569" s="539" t="s">
        <v>81</v>
      </c>
      <c r="B569" s="539" t="s">
        <v>1653</v>
      </c>
      <c r="C569" s="1" t="s">
        <v>1654</v>
      </c>
      <c r="D569">
        <v>0</v>
      </c>
      <c r="E569">
        <v>0</v>
      </c>
      <c r="F569">
        <v>0</v>
      </c>
      <c r="G569">
        <v>0</v>
      </c>
      <c r="H569">
        <v>0</v>
      </c>
      <c r="I569">
        <v>0</v>
      </c>
      <c r="J569">
        <v>70</v>
      </c>
      <c r="K569">
        <v>0</v>
      </c>
      <c r="L569">
        <v>70</v>
      </c>
      <c r="N569" s="20">
        <v>10633</v>
      </c>
      <c r="O569" s="21">
        <v>27</v>
      </c>
      <c r="P569" s="22">
        <f t="shared" si="73"/>
        <v>3.6262261406191016</v>
      </c>
      <c r="Q569" s="23">
        <f t="shared" si="66"/>
        <v>0</v>
      </c>
      <c r="R569" s="23">
        <f t="shared" si="67"/>
        <v>0</v>
      </c>
      <c r="S569" s="23">
        <f t="shared" si="68"/>
        <v>0</v>
      </c>
      <c r="T569" s="23">
        <f t="shared" si="69"/>
        <v>0</v>
      </c>
      <c r="U569" s="24">
        <f t="shared" si="70"/>
        <v>0</v>
      </c>
      <c r="V569" s="25">
        <f t="shared" si="71"/>
        <v>0</v>
      </c>
      <c r="W569" s="25">
        <f t="shared" si="72"/>
        <v>0</v>
      </c>
    </row>
    <row r="570" spans="1:23">
      <c r="A570" s="539" t="s">
        <v>81</v>
      </c>
      <c r="B570" s="539" t="s">
        <v>1655</v>
      </c>
      <c r="C570" s="1" t="s">
        <v>1656</v>
      </c>
      <c r="D570" s="449">
        <v>10464</v>
      </c>
      <c r="E570" s="449">
        <v>1152</v>
      </c>
      <c r="F570">
        <v>0</v>
      </c>
      <c r="G570">
        <v>0</v>
      </c>
      <c r="H570">
        <v>0</v>
      </c>
      <c r="I570">
        <v>0</v>
      </c>
      <c r="J570">
        <v>0</v>
      </c>
      <c r="K570">
        <v>0</v>
      </c>
      <c r="L570" s="449">
        <v>11616</v>
      </c>
      <c r="N570" s="20">
        <v>3574</v>
      </c>
      <c r="O570" s="21">
        <v>1</v>
      </c>
      <c r="P570" s="22">
        <f t="shared" si="73"/>
        <v>3.6541532066081914</v>
      </c>
      <c r="Q570" s="23">
        <f t="shared" si="66"/>
        <v>5008</v>
      </c>
      <c r="R570" s="23">
        <f t="shared" si="67"/>
        <v>0</v>
      </c>
      <c r="S570" s="23">
        <f t="shared" si="68"/>
        <v>3632</v>
      </c>
      <c r="T570" s="23">
        <f t="shared" si="69"/>
        <v>9589</v>
      </c>
      <c r="U570" s="24">
        <f t="shared" si="70"/>
        <v>18229</v>
      </c>
      <c r="V570" s="25">
        <f t="shared" si="71"/>
        <v>66611.558803260719</v>
      </c>
      <c r="W570" s="25">
        <f t="shared" si="72"/>
        <v>0</v>
      </c>
    </row>
    <row r="571" spans="1:23">
      <c r="A571" s="539" t="s">
        <v>81</v>
      </c>
      <c r="B571" s="539" t="s">
        <v>1657</v>
      </c>
      <c r="C571" s="1" t="s">
        <v>1658</v>
      </c>
      <c r="D571" s="449">
        <v>3024</v>
      </c>
      <c r="E571">
        <v>0</v>
      </c>
      <c r="F571">
        <v>0</v>
      </c>
      <c r="G571">
        <v>0</v>
      </c>
      <c r="H571" s="449">
        <v>31488</v>
      </c>
      <c r="I571">
        <v>0</v>
      </c>
      <c r="J571">
        <v>0</v>
      </c>
      <c r="K571">
        <v>0</v>
      </c>
      <c r="L571" s="449">
        <v>34512</v>
      </c>
      <c r="N571" s="20">
        <v>3574</v>
      </c>
      <c r="O571" s="21">
        <v>2</v>
      </c>
      <c r="P571" s="22">
        <f t="shared" si="73"/>
        <v>3.8378796466654825</v>
      </c>
      <c r="Q571" s="23">
        <f t="shared" si="66"/>
        <v>0</v>
      </c>
      <c r="R571" s="23">
        <f t="shared" si="67"/>
        <v>0</v>
      </c>
      <c r="S571" s="23">
        <f t="shared" si="68"/>
        <v>40944</v>
      </c>
      <c r="T571" s="23">
        <f t="shared" si="69"/>
        <v>1806</v>
      </c>
      <c r="U571" s="24">
        <f t="shared" si="70"/>
        <v>42750</v>
      </c>
      <c r="V571" s="25">
        <f t="shared" si="71"/>
        <v>164069.35489494939</v>
      </c>
      <c r="W571" s="25">
        <f t="shared" si="72"/>
        <v>0</v>
      </c>
    </row>
    <row r="572" spans="1:23">
      <c r="A572" s="539" t="s">
        <v>81</v>
      </c>
      <c r="B572" s="539" t="s">
        <v>1659</v>
      </c>
      <c r="C572" s="1" t="s">
        <v>1660</v>
      </c>
      <c r="D572" s="449">
        <v>138096</v>
      </c>
      <c r="E572">
        <v>0</v>
      </c>
      <c r="F572">
        <v>0</v>
      </c>
      <c r="G572">
        <v>0</v>
      </c>
      <c r="H572">
        <v>0</v>
      </c>
      <c r="I572">
        <v>0</v>
      </c>
      <c r="J572">
        <v>0</v>
      </c>
      <c r="K572">
        <v>0</v>
      </c>
      <c r="L572" s="449">
        <v>138096</v>
      </c>
      <c r="N572" s="20">
        <v>3574</v>
      </c>
      <c r="O572" s="21">
        <v>3</v>
      </c>
      <c r="P572" s="22">
        <f t="shared" si="73"/>
        <v>3.4083433041107498</v>
      </c>
      <c r="Q572" s="23">
        <f t="shared" si="66"/>
        <v>176976</v>
      </c>
      <c r="R572" s="23">
        <f t="shared" si="67"/>
        <v>0</v>
      </c>
      <c r="S572" s="23">
        <f t="shared" si="68"/>
        <v>0</v>
      </c>
      <c r="T572" s="23">
        <f t="shared" si="69"/>
        <v>0</v>
      </c>
      <c r="U572" s="24">
        <f t="shared" si="70"/>
        <v>176976</v>
      </c>
      <c r="V572" s="25">
        <f t="shared" si="71"/>
        <v>603194.96458830405</v>
      </c>
      <c r="W572" s="25">
        <f t="shared" si="72"/>
        <v>0</v>
      </c>
    </row>
    <row r="573" spans="1:23">
      <c r="A573" s="539" t="s">
        <v>81</v>
      </c>
      <c r="B573" s="539" t="s">
        <v>1661</v>
      </c>
      <c r="C573" s="1" t="s">
        <v>1662</v>
      </c>
      <c r="D573" s="449">
        <v>59280</v>
      </c>
      <c r="E573">
        <v>0</v>
      </c>
      <c r="F573">
        <v>0</v>
      </c>
      <c r="G573">
        <v>0</v>
      </c>
      <c r="H573">
        <v>0</v>
      </c>
      <c r="I573">
        <v>0</v>
      </c>
      <c r="J573">
        <v>0</v>
      </c>
      <c r="K573">
        <v>0</v>
      </c>
      <c r="L573" s="449">
        <v>59280</v>
      </c>
      <c r="N573" s="20">
        <v>3574</v>
      </c>
      <c r="O573" s="21">
        <v>4</v>
      </c>
      <c r="P573" s="22">
        <f t="shared" si="73"/>
        <v>3.1726845821455858</v>
      </c>
      <c r="Q573" s="23">
        <f t="shared" si="66"/>
        <v>21296</v>
      </c>
      <c r="R573" s="23">
        <f t="shared" si="67"/>
        <v>0</v>
      </c>
      <c r="S573" s="23">
        <f t="shared" si="68"/>
        <v>19504</v>
      </c>
      <c r="T573" s="23">
        <f t="shared" si="69"/>
        <v>16639</v>
      </c>
      <c r="U573" s="24">
        <f t="shared" si="70"/>
        <v>57439</v>
      </c>
      <c r="V573" s="25">
        <f t="shared" si="71"/>
        <v>182235.82971386029</v>
      </c>
      <c r="W573" s="25">
        <f t="shared" si="72"/>
        <v>0</v>
      </c>
    </row>
    <row r="574" spans="1:23">
      <c r="A574" s="539" t="s">
        <v>81</v>
      </c>
      <c r="B574" s="539" t="s">
        <v>1663</v>
      </c>
      <c r="C574" s="1" t="s">
        <v>1664</v>
      </c>
      <c r="D574">
        <v>0</v>
      </c>
      <c r="E574">
        <v>0</v>
      </c>
      <c r="F574">
        <v>0</v>
      </c>
      <c r="G574">
        <v>0</v>
      </c>
      <c r="H574">
        <v>0</v>
      </c>
      <c r="I574">
        <v>0</v>
      </c>
      <c r="J574">
        <v>0</v>
      </c>
      <c r="K574">
        <v>0</v>
      </c>
      <c r="L574">
        <v>0</v>
      </c>
      <c r="N574" s="20">
        <v>3574</v>
      </c>
      <c r="O574" s="21">
        <v>5</v>
      </c>
      <c r="P574" s="22">
        <f t="shared" si="73"/>
        <v>8.4268382369809416</v>
      </c>
      <c r="Q574" s="23">
        <f t="shared" si="66"/>
        <v>0</v>
      </c>
      <c r="R574" s="23">
        <f t="shared" si="67"/>
        <v>0</v>
      </c>
      <c r="S574" s="23">
        <f t="shared" si="68"/>
        <v>0</v>
      </c>
      <c r="T574" s="23">
        <f t="shared" si="69"/>
        <v>0</v>
      </c>
      <c r="U574" s="24">
        <f t="shared" si="70"/>
        <v>0</v>
      </c>
      <c r="V574" s="25">
        <f t="shared" si="71"/>
        <v>0</v>
      </c>
      <c r="W574" s="25">
        <f t="shared" si="72"/>
        <v>0</v>
      </c>
    </row>
    <row r="575" spans="1:23">
      <c r="A575" s="539" t="s">
        <v>81</v>
      </c>
      <c r="B575" s="539" t="s">
        <v>1665</v>
      </c>
      <c r="C575" s="1" t="s">
        <v>1666</v>
      </c>
      <c r="D575" s="449">
        <v>351424</v>
      </c>
      <c r="E575" s="449">
        <v>220528</v>
      </c>
      <c r="F575" s="449">
        <v>13824</v>
      </c>
      <c r="G575" s="449">
        <v>27632</v>
      </c>
      <c r="H575" s="449">
        <v>155680</v>
      </c>
      <c r="I575" s="449">
        <v>387856</v>
      </c>
      <c r="J575" s="449">
        <v>6659</v>
      </c>
      <c r="K575" s="449">
        <v>27203</v>
      </c>
      <c r="L575" s="449">
        <v>1190806</v>
      </c>
      <c r="N575" s="20">
        <v>3574</v>
      </c>
      <c r="O575" s="21">
        <v>6</v>
      </c>
      <c r="P575" s="22">
        <f t="shared" si="73"/>
        <v>3.0058195780826638</v>
      </c>
      <c r="Q575" s="23">
        <f t="shared" si="66"/>
        <v>36720</v>
      </c>
      <c r="R575" s="23">
        <f t="shared" si="67"/>
        <v>0</v>
      </c>
      <c r="S575" s="23">
        <f t="shared" si="68"/>
        <v>0</v>
      </c>
      <c r="T575" s="23">
        <f t="shared" si="69"/>
        <v>0</v>
      </c>
      <c r="U575" s="24">
        <f t="shared" si="70"/>
        <v>36720</v>
      </c>
      <c r="V575" s="25">
        <f t="shared" si="71"/>
        <v>110373.69490719541</v>
      </c>
      <c r="W575" s="25">
        <f t="shared" si="72"/>
        <v>0</v>
      </c>
    </row>
    <row r="576" spans="1:23">
      <c r="A576" s="503"/>
      <c r="B576" s="503"/>
      <c r="N576" s="20">
        <v>3574</v>
      </c>
      <c r="O576" s="21">
        <v>7</v>
      </c>
      <c r="P576" s="22">
        <f t="shared" si="73"/>
        <v>3.8714814806912399</v>
      </c>
      <c r="Q576" s="23">
        <f t="shared" si="66"/>
        <v>0</v>
      </c>
      <c r="R576" s="23">
        <f t="shared" si="67"/>
        <v>0</v>
      </c>
      <c r="S576" s="23">
        <f t="shared" si="68"/>
        <v>11648</v>
      </c>
      <c r="T576" s="23">
        <f t="shared" si="69"/>
        <v>0</v>
      </c>
      <c r="U576" s="24">
        <f t="shared" si="70"/>
        <v>11648</v>
      </c>
      <c r="V576" s="25">
        <f t="shared" si="71"/>
        <v>45095.016287091559</v>
      </c>
      <c r="W576" s="25">
        <f t="shared" si="72"/>
        <v>0</v>
      </c>
    </row>
    <row r="577" spans="1:23">
      <c r="A577" s="503"/>
      <c r="B577" s="503"/>
      <c r="N577" s="20">
        <v>3574</v>
      </c>
      <c r="O577" s="21">
        <v>8</v>
      </c>
      <c r="P577" s="22">
        <f t="shared" si="73"/>
        <v>4.4579339449391542</v>
      </c>
      <c r="Q577" s="23">
        <f t="shared" si="66"/>
        <v>0</v>
      </c>
      <c r="R577" s="23">
        <f t="shared" si="67"/>
        <v>0</v>
      </c>
      <c r="S577" s="23">
        <f t="shared" si="68"/>
        <v>2368</v>
      </c>
      <c r="T577" s="23">
        <f t="shared" si="69"/>
        <v>67599</v>
      </c>
      <c r="U577" s="24">
        <f t="shared" si="70"/>
        <v>69967</v>
      </c>
      <c r="V577" s="25">
        <f t="shared" si="71"/>
        <v>311908.2643255578</v>
      </c>
      <c r="W577" s="25">
        <f t="shared" si="72"/>
        <v>0</v>
      </c>
    </row>
    <row r="578" spans="1:23">
      <c r="A578" s="539" t="s">
        <v>1693</v>
      </c>
      <c r="B578" s="503"/>
      <c r="N578" s="20">
        <v>3574</v>
      </c>
      <c r="O578" s="21">
        <v>9</v>
      </c>
      <c r="P578" s="22">
        <f t="shared" si="73"/>
        <v>3.9211029892346732</v>
      </c>
      <c r="Q578" s="23">
        <f t="shared" si="66"/>
        <v>7584</v>
      </c>
      <c r="R578" s="23">
        <f t="shared" si="67"/>
        <v>0</v>
      </c>
      <c r="S578" s="23">
        <f t="shared" si="68"/>
        <v>78080</v>
      </c>
      <c r="T578" s="23">
        <f t="shared" si="69"/>
        <v>20048</v>
      </c>
      <c r="U578" s="24">
        <f t="shared" si="70"/>
        <v>105712</v>
      </c>
      <c r="V578" s="25">
        <f t="shared" si="71"/>
        <v>414507.63919797575</v>
      </c>
      <c r="W578" s="25">
        <f t="shared" si="72"/>
        <v>0</v>
      </c>
    </row>
    <row r="579" spans="1:23">
      <c r="A579" s="539" t="s">
        <v>1596</v>
      </c>
      <c r="B579" s="539" t="s">
        <v>173</v>
      </c>
      <c r="C579" s="1" t="s">
        <v>1668</v>
      </c>
      <c r="D579" t="s">
        <v>1669</v>
      </c>
      <c r="E579" t="s">
        <v>1670</v>
      </c>
      <c r="F579" t="s">
        <v>1671</v>
      </c>
      <c r="G579" t="s">
        <v>1672</v>
      </c>
      <c r="H579" t="s">
        <v>1673</v>
      </c>
      <c r="I579" t="s">
        <v>1674</v>
      </c>
      <c r="J579" t="s">
        <v>1675</v>
      </c>
      <c r="K579" t="s">
        <v>1676</v>
      </c>
      <c r="L579" t="s">
        <v>44</v>
      </c>
      <c r="N579" s="20">
        <v>3574</v>
      </c>
      <c r="O579" s="21">
        <v>10</v>
      </c>
      <c r="P579" s="22">
        <f t="shared" si="73"/>
        <v>5.1680731319109743</v>
      </c>
      <c r="Q579" s="23">
        <f t="shared" si="66"/>
        <v>0</v>
      </c>
      <c r="R579" s="23">
        <f t="shared" si="67"/>
        <v>0</v>
      </c>
      <c r="S579" s="23">
        <f t="shared" si="68"/>
        <v>0</v>
      </c>
      <c r="T579" s="23">
        <f t="shared" si="69"/>
        <v>0</v>
      </c>
      <c r="U579" s="24">
        <f t="shared" si="70"/>
        <v>0</v>
      </c>
      <c r="V579" s="25">
        <f t="shared" si="71"/>
        <v>0</v>
      </c>
      <c r="W579" s="25">
        <f t="shared" si="72"/>
        <v>0</v>
      </c>
    </row>
    <row r="580" spans="1:23">
      <c r="A580" s="539" t="s">
        <v>83</v>
      </c>
      <c r="B580" s="539" t="s">
        <v>1611</v>
      </c>
      <c r="C580" s="1" t="s">
        <v>1612</v>
      </c>
      <c r="D580" s="449">
        <v>2352</v>
      </c>
      <c r="E580">
        <v>0</v>
      </c>
      <c r="F580">
        <v>0</v>
      </c>
      <c r="G580">
        <v>0</v>
      </c>
      <c r="H580" s="449">
        <v>3216</v>
      </c>
      <c r="I580">
        <v>0</v>
      </c>
      <c r="J580" s="449">
        <v>1522</v>
      </c>
      <c r="K580">
        <v>0</v>
      </c>
      <c r="L580" s="449">
        <v>7090</v>
      </c>
      <c r="N580" s="20">
        <v>3574</v>
      </c>
      <c r="O580" s="21">
        <v>11</v>
      </c>
      <c r="P580" s="22">
        <f t="shared" si="73"/>
        <v>4.0960903250696923</v>
      </c>
      <c r="Q580" s="23">
        <f t="shared" ref="Q580:Q643" si="74">SUMIFS(D:D,$A:$A,$N580,$B:$B,$O580)+SUMIFS(E:E,$A:$A,$N580,$B:$B,$O580)</f>
        <v>0</v>
      </c>
      <c r="R580" s="23">
        <f t="shared" ref="R580:R643" si="75">SUMIFS(F:F,$A:$A,$N580,$B:$B,$O580)+SUMIFS(G:G,$A:$A,$N580,$B:$B,$O580)</f>
        <v>0</v>
      </c>
      <c r="S580" s="23">
        <f t="shared" ref="S580:S643" si="76">SUMIFS(H:H,$A:$A,$N580,$B:$B,$O580)+SUMIFS(I:I,$A:$A,$N580,$B:$B,$O580)</f>
        <v>25024</v>
      </c>
      <c r="T580" s="23">
        <f t="shared" ref="T580:T643" si="77">SUMIFS(J:J,$A:$A,$N580,$B:$B,$O580)+SUMIFS(K:K,$A:$A,$N580,$B:$B,$O580)</f>
        <v>6944</v>
      </c>
      <c r="U580" s="24">
        <f t="shared" ref="U580:U643" si="78">SUM(Q580:T580)</f>
        <v>31968</v>
      </c>
      <c r="V580" s="25">
        <f t="shared" ref="V580:V643" si="79">U580*P580</f>
        <v>130943.81551182792</v>
      </c>
      <c r="W580" s="25">
        <f t="shared" ref="W580:W643" si="80">(R580*1.1)*P580</f>
        <v>0</v>
      </c>
    </row>
    <row r="581" spans="1:23">
      <c r="A581" s="539" t="s">
        <v>83</v>
      </c>
      <c r="B581" s="539" t="s">
        <v>1613</v>
      </c>
      <c r="C581" s="1" t="s">
        <v>1614</v>
      </c>
      <c r="D581">
        <v>0</v>
      </c>
      <c r="E581">
        <v>0</v>
      </c>
      <c r="F581">
        <v>0</v>
      </c>
      <c r="G581">
        <v>0</v>
      </c>
      <c r="H581" s="449">
        <v>70048</v>
      </c>
      <c r="I581">
        <v>0</v>
      </c>
      <c r="J581">
        <v>544</v>
      </c>
      <c r="K581">
        <v>0</v>
      </c>
      <c r="L581" s="449">
        <v>70592</v>
      </c>
      <c r="N581" s="20">
        <v>3574</v>
      </c>
      <c r="O581" s="21">
        <v>12</v>
      </c>
      <c r="P581" s="22">
        <f t="shared" si="73"/>
        <v>3.6748359098204313</v>
      </c>
      <c r="Q581" s="23">
        <f t="shared" si="74"/>
        <v>138592</v>
      </c>
      <c r="R581" s="23">
        <f t="shared" si="75"/>
        <v>4336</v>
      </c>
      <c r="S581" s="23">
        <f t="shared" si="76"/>
        <v>0</v>
      </c>
      <c r="T581" s="23">
        <f t="shared" si="77"/>
        <v>0</v>
      </c>
      <c r="U581" s="24">
        <f t="shared" si="78"/>
        <v>142928</v>
      </c>
      <c r="V581" s="25">
        <f t="shared" si="79"/>
        <v>525236.94691881456</v>
      </c>
      <c r="W581" s="25">
        <f t="shared" si="80"/>
        <v>17527.497355479529</v>
      </c>
    </row>
    <row r="582" spans="1:23">
      <c r="A582" s="539" t="s">
        <v>83</v>
      </c>
      <c r="B582" s="539" t="s">
        <v>1615</v>
      </c>
      <c r="C582" s="1" t="s">
        <v>1616</v>
      </c>
      <c r="D582">
        <v>0</v>
      </c>
      <c r="E582" s="449">
        <v>166736</v>
      </c>
      <c r="F582">
        <v>0</v>
      </c>
      <c r="G582">
        <v>0</v>
      </c>
      <c r="H582" s="449">
        <v>2144</v>
      </c>
      <c r="I582">
        <v>0</v>
      </c>
      <c r="J582">
        <v>0</v>
      </c>
      <c r="K582">
        <v>0</v>
      </c>
      <c r="L582" s="449">
        <v>168880</v>
      </c>
      <c r="N582" s="20">
        <v>3574</v>
      </c>
      <c r="O582" s="21">
        <v>13</v>
      </c>
      <c r="P582" s="22">
        <f t="shared" si="73"/>
        <v>3.3330151458819097</v>
      </c>
      <c r="Q582" s="23">
        <f t="shared" si="74"/>
        <v>12096</v>
      </c>
      <c r="R582" s="23">
        <f t="shared" si="75"/>
        <v>0</v>
      </c>
      <c r="S582" s="23">
        <f t="shared" si="76"/>
        <v>0</v>
      </c>
      <c r="T582" s="23">
        <f t="shared" si="77"/>
        <v>0</v>
      </c>
      <c r="U582" s="24">
        <f t="shared" si="78"/>
        <v>12096</v>
      </c>
      <c r="V582" s="25">
        <f t="shared" si="79"/>
        <v>40316.151204587579</v>
      </c>
      <c r="W582" s="25">
        <f t="shared" si="80"/>
        <v>0</v>
      </c>
    </row>
    <row r="583" spans="1:23">
      <c r="A583" s="539" t="s">
        <v>83</v>
      </c>
      <c r="B583" s="539" t="s">
        <v>1617</v>
      </c>
      <c r="C583" s="1" t="s">
        <v>1618</v>
      </c>
      <c r="D583" s="449">
        <v>32752</v>
      </c>
      <c r="E583" s="449">
        <v>10080</v>
      </c>
      <c r="F583">
        <v>0</v>
      </c>
      <c r="G583">
        <v>0</v>
      </c>
      <c r="H583" s="449">
        <v>31552</v>
      </c>
      <c r="I583" s="449">
        <v>12464</v>
      </c>
      <c r="J583">
        <v>526</v>
      </c>
      <c r="K583" s="449">
        <v>1008</v>
      </c>
      <c r="L583" s="449">
        <v>88382</v>
      </c>
      <c r="N583" s="20">
        <v>3574</v>
      </c>
      <c r="O583" s="21">
        <v>14</v>
      </c>
      <c r="P583" s="22">
        <f t="shared" si="73"/>
        <v>5.2111367875249366</v>
      </c>
      <c r="Q583" s="23">
        <f t="shared" si="74"/>
        <v>0</v>
      </c>
      <c r="R583" s="23">
        <f t="shared" si="75"/>
        <v>0</v>
      </c>
      <c r="S583" s="23">
        <f t="shared" si="76"/>
        <v>69904</v>
      </c>
      <c r="T583" s="23">
        <f t="shared" si="77"/>
        <v>5324</v>
      </c>
      <c r="U583" s="24">
        <f t="shared" si="78"/>
        <v>75228</v>
      </c>
      <c r="V583" s="25">
        <f t="shared" si="79"/>
        <v>392023.39825192594</v>
      </c>
      <c r="W583" s="25">
        <f t="shared" si="80"/>
        <v>0</v>
      </c>
    </row>
    <row r="584" spans="1:23">
      <c r="A584" s="539" t="s">
        <v>83</v>
      </c>
      <c r="B584" s="539" t="s">
        <v>1619</v>
      </c>
      <c r="C584" s="1" t="s">
        <v>1620</v>
      </c>
      <c r="D584">
        <v>0</v>
      </c>
      <c r="E584">
        <v>0</v>
      </c>
      <c r="F584">
        <v>0</v>
      </c>
      <c r="G584">
        <v>0</v>
      </c>
      <c r="H584">
        <v>0</v>
      </c>
      <c r="I584">
        <v>0</v>
      </c>
      <c r="J584">
        <v>0</v>
      </c>
      <c r="K584">
        <v>0</v>
      </c>
      <c r="L584">
        <v>0</v>
      </c>
      <c r="N584" s="20">
        <v>3574</v>
      </c>
      <c r="O584" s="21">
        <v>15</v>
      </c>
      <c r="P584" s="22">
        <f t="shared" si="73"/>
        <v>7.5192831089887324</v>
      </c>
      <c r="Q584" s="23">
        <f t="shared" si="74"/>
        <v>0</v>
      </c>
      <c r="R584" s="23">
        <f t="shared" si="75"/>
        <v>0</v>
      </c>
      <c r="S584" s="23">
        <f t="shared" si="76"/>
        <v>17888</v>
      </c>
      <c r="T584" s="23">
        <f t="shared" si="77"/>
        <v>0</v>
      </c>
      <c r="U584" s="24">
        <f t="shared" si="78"/>
        <v>17888</v>
      </c>
      <c r="V584" s="25">
        <f t="shared" si="79"/>
        <v>134504.93625359045</v>
      </c>
      <c r="W584" s="25">
        <f t="shared" si="80"/>
        <v>0</v>
      </c>
    </row>
    <row r="585" spans="1:23">
      <c r="A585" s="539" t="s">
        <v>83</v>
      </c>
      <c r="B585" s="539" t="s">
        <v>1621</v>
      </c>
      <c r="C585" s="1" t="s">
        <v>1622</v>
      </c>
      <c r="D585" s="449">
        <v>20880</v>
      </c>
      <c r="E585">
        <v>0</v>
      </c>
      <c r="F585">
        <v>0</v>
      </c>
      <c r="G585">
        <v>0</v>
      </c>
      <c r="H585">
        <v>768</v>
      </c>
      <c r="I585">
        <v>0</v>
      </c>
      <c r="J585">
        <v>0</v>
      </c>
      <c r="K585">
        <v>0</v>
      </c>
      <c r="L585" s="449">
        <v>21648</v>
      </c>
      <c r="N585" s="20">
        <v>3574</v>
      </c>
      <c r="O585" s="21">
        <v>16</v>
      </c>
      <c r="P585" s="22">
        <f t="shared" si="73"/>
        <v>4.5338911157933826</v>
      </c>
      <c r="Q585" s="23">
        <f t="shared" si="74"/>
        <v>960</v>
      </c>
      <c r="R585" s="23">
        <f t="shared" si="75"/>
        <v>0</v>
      </c>
      <c r="S585" s="23">
        <f t="shared" si="76"/>
        <v>99840</v>
      </c>
      <c r="T585" s="23">
        <f t="shared" si="77"/>
        <v>17898</v>
      </c>
      <c r="U585" s="24">
        <f t="shared" si="78"/>
        <v>118698</v>
      </c>
      <c r="V585" s="25">
        <f t="shared" si="79"/>
        <v>538163.80766244291</v>
      </c>
      <c r="W585" s="25">
        <f t="shared" si="80"/>
        <v>0</v>
      </c>
    </row>
    <row r="586" spans="1:23">
      <c r="A586" s="539" t="s">
        <v>83</v>
      </c>
      <c r="B586" s="539" t="s">
        <v>1623</v>
      </c>
      <c r="C586" s="1" t="s">
        <v>1624</v>
      </c>
      <c r="D586">
        <v>0</v>
      </c>
      <c r="E586" s="449">
        <v>16976</v>
      </c>
      <c r="F586">
        <v>0</v>
      </c>
      <c r="G586">
        <v>0</v>
      </c>
      <c r="H586">
        <v>0</v>
      </c>
      <c r="I586" s="449">
        <v>17584</v>
      </c>
      <c r="J586">
        <v>0</v>
      </c>
      <c r="K586">
        <v>372</v>
      </c>
      <c r="L586" s="449">
        <v>34932</v>
      </c>
      <c r="N586" s="20">
        <v>3574</v>
      </c>
      <c r="O586" s="21">
        <v>17</v>
      </c>
      <c r="P586" s="22">
        <f t="shared" si="73"/>
        <v>6.0316486731873162</v>
      </c>
      <c r="Q586" s="23">
        <f t="shared" si="74"/>
        <v>0</v>
      </c>
      <c r="R586" s="23">
        <f t="shared" si="75"/>
        <v>0</v>
      </c>
      <c r="S586" s="23">
        <f t="shared" si="76"/>
        <v>9264</v>
      </c>
      <c r="T586" s="23">
        <f t="shared" si="77"/>
        <v>0</v>
      </c>
      <c r="U586" s="24">
        <f t="shared" si="78"/>
        <v>9264</v>
      </c>
      <c r="V586" s="25">
        <f t="shared" si="79"/>
        <v>55877.193308407295</v>
      </c>
      <c r="W586" s="25">
        <f t="shared" si="80"/>
        <v>0</v>
      </c>
    </row>
    <row r="587" spans="1:23">
      <c r="A587" s="539" t="s">
        <v>83</v>
      </c>
      <c r="B587" s="539" t="s">
        <v>1625</v>
      </c>
      <c r="C587" s="1" t="s">
        <v>1626</v>
      </c>
      <c r="D587">
        <v>0</v>
      </c>
      <c r="E587">
        <v>0</v>
      </c>
      <c r="F587">
        <v>0</v>
      </c>
      <c r="G587">
        <v>0</v>
      </c>
      <c r="H587" s="449">
        <v>13904</v>
      </c>
      <c r="I587">
        <v>0</v>
      </c>
      <c r="J587" s="449">
        <v>5168</v>
      </c>
      <c r="K587">
        <v>0</v>
      </c>
      <c r="L587" s="449">
        <v>19072</v>
      </c>
      <c r="N587" s="20">
        <v>3574</v>
      </c>
      <c r="O587" s="21">
        <v>18</v>
      </c>
      <c r="P587" s="22">
        <f t="shared" si="73"/>
        <v>4.9772911053490789</v>
      </c>
      <c r="Q587" s="23">
        <f t="shared" si="74"/>
        <v>0</v>
      </c>
      <c r="R587" s="23">
        <f t="shared" si="75"/>
        <v>0</v>
      </c>
      <c r="S587" s="23">
        <f t="shared" si="76"/>
        <v>94896</v>
      </c>
      <c r="T587" s="23">
        <f t="shared" si="77"/>
        <v>0</v>
      </c>
      <c r="U587" s="24">
        <f t="shared" si="78"/>
        <v>94896</v>
      </c>
      <c r="V587" s="25">
        <f t="shared" si="79"/>
        <v>472325.01673320617</v>
      </c>
      <c r="W587" s="25">
        <f t="shared" si="80"/>
        <v>0</v>
      </c>
    </row>
    <row r="588" spans="1:23">
      <c r="A588" s="539" t="s">
        <v>83</v>
      </c>
      <c r="B588" s="539" t="s">
        <v>1627</v>
      </c>
      <c r="C588" s="1" t="s">
        <v>1628</v>
      </c>
      <c r="D588" s="449">
        <v>1152</v>
      </c>
      <c r="E588" s="449">
        <v>7824</v>
      </c>
      <c r="F588">
        <v>0</v>
      </c>
      <c r="G588">
        <v>0</v>
      </c>
      <c r="H588" s="449">
        <v>102016</v>
      </c>
      <c r="I588">
        <v>0</v>
      </c>
      <c r="J588">
        <v>544</v>
      </c>
      <c r="K588">
        <v>0</v>
      </c>
      <c r="L588" s="449">
        <v>111536</v>
      </c>
      <c r="N588" s="20">
        <v>3574</v>
      </c>
      <c r="O588" s="21">
        <v>19</v>
      </c>
      <c r="P588" s="22">
        <f t="shared" si="73"/>
        <v>3.4255627120306693</v>
      </c>
      <c r="Q588" s="23">
        <f t="shared" si="74"/>
        <v>75328</v>
      </c>
      <c r="R588" s="23">
        <f t="shared" si="75"/>
        <v>9504</v>
      </c>
      <c r="S588" s="23">
        <f t="shared" si="76"/>
        <v>0</v>
      </c>
      <c r="T588" s="23">
        <f t="shared" si="77"/>
        <v>0</v>
      </c>
      <c r="U588" s="24">
        <f t="shared" si="78"/>
        <v>84832</v>
      </c>
      <c r="V588" s="25">
        <f t="shared" si="79"/>
        <v>290597.33598698577</v>
      </c>
      <c r="W588" s="25">
        <f t="shared" si="80"/>
        <v>35812.202816653436</v>
      </c>
    </row>
    <row r="589" spans="1:23">
      <c r="A589" s="539" t="s">
        <v>83</v>
      </c>
      <c r="B589" s="539" t="s">
        <v>1629</v>
      </c>
      <c r="C589" s="1" t="s">
        <v>1630</v>
      </c>
      <c r="D589">
        <v>0</v>
      </c>
      <c r="E589">
        <v>832</v>
      </c>
      <c r="F589">
        <v>0</v>
      </c>
      <c r="G589">
        <v>0</v>
      </c>
      <c r="H589">
        <v>0</v>
      </c>
      <c r="I589">
        <v>0</v>
      </c>
      <c r="J589">
        <v>0</v>
      </c>
      <c r="K589">
        <v>0</v>
      </c>
      <c r="L589">
        <v>832</v>
      </c>
      <c r="N589" s="20">
        <v>3574</v>
      </c>
      <c r="O589" s="21">
        <v>20</v>
      </c>
      <c r="P589" s="22">
        <f t="shared" si="73"/>
        <v>4.0878123452263502</v>
      </c>
      <c r="Q589" s="23">
        <f t="shared" si="74"/>
        <v>0</v>
      </c>
      <c r="R589" s="23">
        <f t="shared" si="75"/>
        <v>0</v>
      </c>
      <c r="S589" s="23">
        <f t="shared" si="76"/>
        <v>0</v>
      </c>
      <c r="T589" s="23">
        <f t="shared" si="77"/>
        <v>0</v>
      </c>
      <c r="U589" s="24">
        <f t="shared" si="78"/>
        <v>0</v>
      </c>
      <c r="V589" s="25">
        <f t="shared" si="79"/>
        <v>0</v>
      </c>
      <c r="W589" s="25">
        <f t="shared" si="80"/>
        <v>0</v>
      </c>
    </row>
    <row r="590" spans="1:23">
      <c r="A590" s="539" t="s">
        <v>83</v>
      </c>
      <c r="B590" s="539" t="s">
        <v>1631</v>
      </c>
      <c r="C590" s="1" t="s">
        <v>1632</v>
      </c>
      <c r="D590">
        <v>0</v>
      </c>
      <c r="E590">
        <v>0</v>
      </c>
      <c r="F590">
        <v>0</v>
      </c>
      <c r="G590">
        <v>0</v>
      </c>
      <c r="H590">
        <v>0</v>
      </c>
      <c r="I590" s="449">
        <v>52352</v>
      </c>
      <c r="J590">
        <v>0</v>
      </c>
      <c r="K590" s="449">
        <v>5296</v>
      </c>
      <c r="L590" s="449">
        <v>57648</v>
      </c>
      <c r="N590" s="20">
        <v>3574</v>
      </c>
      <c r="O590" s="21">
        <v>21</v>
      </c>
      <c r="P590" s="22">
        <f t="shared" si="73"/>
        <v>4.2128820567044682</v>
      </c>
      <c r="Q590" s="23">
        <f t="shared" si="74"/>
        <v>0</v>
      </c>
      <c r="R590" s="23">
        <f t="shared" si="75"/>
        <v>0</v>
      </c>
      <c r="S590" s="23">
        <f t="shared" si="76"/>
        <v>0</v>
      </c>
      <c r="T590" s="23">
        <f t="shared" si="77"/>
        <v>38210</v>
      </c>
      <c r="U590" s="24">
        <f t="shared" si="78"/>
        <v>38210</v>
      </c>
      <c r="V590" s="25">
        <f t="shared" si="79"/>
        <v>160974.22338667774</v>
      </c>
      <c r="W590" s="25">
        <f t="shared" si="80"/>
        <v>0</v>
      </c>
    </row>
    <row r="591" spans="1:23">
      <c r="A591" s="539" t="s">
        <v>83</v>
      </c>
      <c r="B591" s="539" t="s">
        <v>1633</v>
      </c>
      <c r="C591" s="1" t="s">
        <v>1634</v>
      </c>
      <c r="D591" s="449">
        <v>153120</v>
      </c>
      <c r="E591">
        <v>0</v>
      </c>
      <c r="F591" s="449">
        <v>11104</v>
      </c>
      <c r="G591">
        <v>0</v>
      </c>
      <c r="H591">
        <v>0</v>
      </c>
      <c r="I591">
        <v>0</v>
      </c>
      <c r="J591">
        <v>0</v>
      </c>
      <c r="K591">
        <v>0</v>
      </c>
      <c r="L591" s="449">
        <v>164224</v>
      </c>
      <c r="N591" s="20">
        <v>3574</v>
      </c>
      <c r="O591" s="21">
        <v>22</v>
      </c>
      <c r="P591" s="22">
        <f t="shared" si="73"/>
        <v>5.1226793529265615</v>
      </c>
      <c r="Q591" s="23">
        <f t="shared" si="74"/>
        <v>0</v>
      </c>
      <c r="R591" s="23">
        <f t="shared" si="75"/>
        <v>0</v>
      </c>
      <c r="S591" s="23">
        <f t="shared" si="76"/>
        <v>192</v>
      </c>
      <c r="T591" s="23">
        <f t="shared" si="77"/>
        <v>0</v>
      </c>
      <c r="U591" s="24">
        <f t="shared" si="78"/>
        <v>192</v>
      </c>
      <c r="V591" s="25">
        <f t="shared" si="79"/>
        <v>983.55443576189987</v>
      </c>
      <c r="W591" s="25">
        <f t="shared" si="80"/>
        <v>0</v>
      </c>
    </row>
    <row r="592" spans="1:23">
      <c r="A592" s="539" t="s">
        <v>83</v>
      </c>
      <c r="B592" s="539" t="s">
        <v>1635</v>
      </c>
      <c r="C592" s="1" t="s">
        <v>1636</v>
      </c>
      <c r="D592" s="449">
        <v>3440</v>
      </c>
      <c r="E592">
        <v>0</v>
      </c>
      <c r="F592">
        <v>0</v>
      </c>
      <c r="G592">
        <v>0</v>
      </c>
      <c r="H592">
        <v>0</v>
      </c>
      <c r="I592">
        <v>0</v>
      </c>
      <c r="J592">
        <v>0</v>
      </c>
      <c r="K592">
        <v>0</v>
      </c>
      <c r="L592" s="449">
        <v>3440</v>
      </c>
      <c r="N592" s="20">
        <v>3574</v>
      </c>
      <c r="O592" s="21">
        <v>23</v>
      </c>
      <c r="P592" s="22">
        <f t="shared" si="73"/>
        <v>4.5024770871355324</v>
      </c>
      <c r="Q592" s="23">
        <f t="shared" si="74"/>
        <v>2352</v>
      </c>
      <c r="R592" s="23">
        <f t="shared" si="75"/>
        <v>0</v>
      </c>
      <c r="S592" s="23">
        <f t="shared" si="76"/>
        <v>0</v>
      </c>
      <c r="T592" s="23">
        <f t="shared" si="77"/>
        <v>0</v>
      </c>
      <c r="U592" s="24">
        <f t="shared" si="78"/>
        <v>2352</v>
      </c>
      <c r="V592" s="25">
        <f t="shared" si="79"/>
        <v>10589.826108942772</v>
      </c>
      <c r="W592" s="25">
        <f t="shared" si="80"/>
        <v>0</v>
      </c>
    </row>
    <row r="593" spans="1:23">
      <c r="A593" s="539" t="s">
        <v>83</v>
      </c>
      <c r="B593" s="539" t="s">
        <v>1637</v>
      </c>
      <c r="C593" s="1" t="s">
        <v>1638</v>
      </c>
      <c r="D593">
        <v>0</v>
      </c>
      <c r="E593" s="449">
        <v>36816</v>
      </c>
      <c r="F593">
        <v>0</v>
      </c>
      <c r="G593">
        <v>0</v>
      </c>
      <c r="H593">
        <v>0</v>
      </c>
      <c r="I593" s="449">
        <v>184016</v>
      </c>
      <c r="J593">
        <v>0</v>
      </c>
      <c r="K593" s="449">
        <v>9732</v>
      </c>
      <c r="L593" s="449">
        <v>230564</v>
      </c>
      <c r="N593" s="20">
        <v>3574</v>
      </c>
      <c r="O593" s="21">
        <v>24</v>
      </c>
      <c r="P593" s="22">
        <f t="shared" si="73"/>
        <v>3.6391469413856306</v>
      </c>
      <c r="Q593" s="23">
        <f t="shared" si="74"/>
        <v>7008</v>
      </c>
      <c r="R593" s="23">
        <f t="shared" si="75"/>
        <v>0</v>
      </c>
      <c r="S593" s="23">
        <f t="shared" si="76"/>
        <v>5760</v>
      </c>
      <c r="T593" s="23">
        <f t="shared" si="77"/>
        <v>28636</v>
      </c>
      <c r="U593" s="24">
        <f t="shared" si="78"/>
        <v>41404</v>
      </c>
      <c r="V593" s="25">
        <f t="shared" si="79"/>
        <v>150675.23996113066</v>
      </c>
      <c r="W593" s="25">
        <f t="shared" si="80"/>
        <v>0</v>
      </c>
    </row>
    <row r="594" spans="1:23">
      <c r="A594" s="539" t="s">
        <v>83</v>
      </c>
      <c r="B594" s="539" t="s">
        <v>1639</v>
      </c>
      <c r="C594" s="1" t="s">
        <v>1640</v>
      </c>
      <c r="D594">
        <v>0</v>
      </c>
      <c r="E594">
        <v>0</v>
      </c>
      <c r="F594">
        <v>0</v>
      </c>
      <c r="G594">
        <v>0</v>
      </c>
      <c r="H594">
        <v>0</v>
      </c>
      <c r="I594">
        <v>0</v>
      </c>
      <c r="J594">
        <v>0</v>
      </c>
      <c r="K594">
        <v>0</v>
      </c>
      <c r="L594">
        <v>0</v>
      </c>
      <c r="N594" s="20">
        <v>3574</v>
      </c>
      <c r="O594" s="21">
        <v>25</v>
      </c>
      <c r="P594" s="22">
        <f t="shared" si="73"/>
        <v>3.0656727831116628</v>
      </c>
      <c r="Q594" s="23">
        <f t="shared" si="74"/>
        <v>239456</v>
      </c>
      <c r="R594" s="23">
        <f t="shared" si="75"/>
        <v>0</v>
      </c>
      <c r="S594" s="23">
        <f t="shared" si="76"/>
        <v>0</v>
      </c>
      <c r="T594" s="23">
        <f t="shared" si="77"/>
        <v>0</v>
      </c>
      <c r="U594" s="24">
        <f t="shared" si="78"/>
        <v>239456</v>
      </c>
      <c r="V594" s="25">
        <f t="shared" si="79"/>
        <v>734093.74195278634</v>
      </c>
      <c r="W594" s="25">
        <f t="shared" si="80"/>
        <v>0</v>
      </c>
    </row>
    <row r="595" spans="1:23">
      <c r="A595" s="539" t="s">
        <v>83</v>
      </c>
      <c r="B595" s="539" t="s">
        <v>1641</v>
      </c>
      <c r="C595" s="1" t="s">
        <v>1642</v>
      </c>
      <c r="D595" s="449">
        <v>11472</v>
      </c>
      <c r="E595">
        <v>960</v>
      </c>
      <c r="F595">
        <v>0</v>
      </c>
      <c r="G595">
        <v>0</v>
      </c>
      <c r="H595">
        <v>0</v>
      </c>
      <c r="I595" s="449">
        <v>99312</v>
      </c>
      <c r="J595">
        <v>0</v>
      </c>
      <c r="K595" s="449">
        <v>19080</v>
      </c>
      <c r="L595" s="449">
        <v>130824</v>
      </c>
      <c r="N595" s="20">
        <v>3574</v>
      </c>
      <c r="O595" s="21">
        <v>26</v>
      </c>
      <c r="P595" s="22">
        <f t="shared" si="73"/>
        <v>3.9327220283406481</v>
      </c>
      <c r="Q595" s="23">
        <f t="shared" si="74"/>
        <v>44992</v>
      </c>
      <c r="R595" s="23">
        <f t="shared" si="75"/>
        <v>0</v>
      </c>
      <c r="S595" s="23">
        <f t="shared" si="76"/>
        <v>5792</v>
      </c>
      <c r="T595" s="23">
        <f t="shared" si="77"/>
        <v>0</v>
      </c>
      <c r="U595" s="24">
        <f t="shared" si="78"/>
        <v>50784</v>
      </c>
      <c r="V595" s="25">
        <f t="shared" si="79"/>
        <v>199719.35548725148</v>
      </c>
      <c r="W595" s="25">
        <f t="shared" si="80"/>
        <v>0</v>
      </c>
    </row>
    <row r="596" spans="1:23">
      <c r="A596" s="539" t="s">
        <v>83</v>
      </c>
      <c r="B596" s="539" t="s">
        <v>1643</v>
      </c>
      <c r="C596" s="1" t="s">
        <v>1644</v>
      </c>
      <c r="D596">
        <v>0</v>
      </c>
      <c r="E596">
        <v>0</v>
      </c>
      <c r="F596">
        <v>0</v>
      </c>
      <c r="G596">
        <v>0</v>
      </c>
      <c r="H596">
        <v>0</v>
      </c>
      <c r="I596">
        <v>0</v>
      </c>
      <c r="J596">
        <v>0</v>
      </c>
      <c r="K596">
        <v>0</v>
      </c>
      <c r="L596">
        <v>0</v>
      </c>
      <c r="N596" s="20">
        <v>3574</v>
      </c>
      <c r="O596" s="21">
        <v>27</v>
      </c>
      <c r="P596" s="22">
        <f t="shared" si="73"/>
        <v>3.6262261406191016</v>
      </c>
      <c r="Q596" s="23">
        <f t="shared" si="74"/>
        <v>0</v>
      </c>
      <c r="R596" s="23">
        <f t="shared" si="75"/>
        <v>0</v>
      </c>
      <c r="S596" s="23">
        <f t="shared" si="76"/>
        <v>0</v>
      </c>
      <c r="T596" s="23">
        <f t="shared" si="77"/>
        <v>0</v>
      </c>
      <c r="U596" s="24">
        <f t="shared" si="78"/>
        <v>0</v>
      </c>
      <c r="V596" s="25">
        <f t="shared" si="79"/>
        <v>0</v>
      </c>
      <c r="W596" s="25">
        <f t="shared" si="80"/>
        <v>0</v>
      </c>
    </row>
    <row r="597" spans="1:23">
      <c r="A597" s="539" t="s">
        <v>83</v>
      </c>
      <c r="B597" s="539" t="s">
        <v>1645</v>
      </c>
      <c r="C597" s="1" t="s">
        <v>1646</v>
      </c>
      <c r="D597">
        <v>0</v>
      </c>
      <c r="E597">
        <v>0</v>
      </c>
      <c r="F597">
        <v>0</v>
      </c>
      <c r="G597">
        <v>0</v>
      </c>
      <c r="H597">
        <v>0</v>
      </c>
      <c r="I597" s="449">
        <v>44400</v>
      </c>
      <c r="J597">
        <v>0</v>
      </c>
      <c r="K597">
        <v>0</v>
      </c>
      <c r="L597" s="449">
        <v>44400</v>
      </c>
      <c r="N597" s="20">
        <v>3580</v>
      </c>
      <c r="O597" s="21">
        <v>1</v>
      </c>
      <c r="P597" s="22">
        <f t="shared" si="73"/>
        <v>3.6541532066081914</v>
      </c>
      <c r="Q597" s="23">
        <f t="shared" si="74"/>
        <v>15456</v>
      </c>
      <c r="R597" s="23">
        <f t="shared" si="75"/>
        <v>0</v>
      </c>
      <c r="S597" s="23">
        <f t="shared" si="76"/>
        <v>43984</v>
      </c>
      <c r="T597" s="23">
        <f t="shared" si="77"/>
        <v>0</v>
      </c>
      <c r="U597" s="24">
        <f t="shared" si="78"/>
        <v>59440</v>
      </c>
      <c r="V597" s="25">
        <f t="shared" si="79"/>
        <v>217202.86660079091</v>
      </c>
      <c r="W597" s="25">
        <f t="shared" si="80"/>
        <v>0</v>
      </c>
    </row>
    <row r="598" spans="1:23">
      <c r="A598" s="539" t="s">
        <v>83</v>
      </c>
      <c r="B598" s="539" t="s">
        <v>1647</v>
      </c>
      <c r="C598" s="1" t="s">
        <v>1648</v>
      </c>
      <c r="D598">
        <v>0</v>
      </c>
      <c r="E598" s="449">
        <v>74656</v>
      </c>
      <c r="F598">
        <v>0</v>
      </c>
      <c r="G598" s="449">
        <v>6912</v>
      </c>
      <c r="H598">
        <v>0</v>
      </c>
      <c r="I598">
        <v>320</v>
      </c>
      <c r="J598">
        <v>0</v>
      </c>
      <c r="K598">
        <v>0</v>
      </c>
      <c r="L598" s="449">
        <v>81888</v>
      </c>
      <c r="N598" s="20">
        <v>3580</v>
      </c>
      <c r="O598" s="21">
        <v>2</v>
      </c>
      <c r="P598" s="22">
        <f t="shared" si="73"/>
        <v>3.8378796466654825</v>
      </c>
      <c r="Q598" s="23">
        <f t="shared" si="74"/>
        <v>0</v>
      </c>
      <c r="R598" s="23">
        <f t="shared" si="75"/>
        <v>0</v>
      </c>
      <c r="S598" s="23">
        <f t="shared" si="76"/>
        <v>65744</v>
      </c>
      <c r="T598" s="23">
        <f t="shared" si="77"/>
        <v>3512</v>
      </c>
      <c r="U598" s="24">
        <f t="shared" si="78"/>
        <v>69256</v>
      </c>
      <c r="V598" s="25">
        <f t="shared" si="79"/>
        <v>265796.19280946464</v>
      </c>
      <c r="W598" s="25">
        <f t="shared" si="80"/>
        <v>0</v>
      </c>
    </row>
    <row r="599" spans="1:23">
      <c r="A599" s="539" t="s">
        <v>83</v>
      </c>
      <c r="B599" s="539" t="s">
        <v>1649</v>
      </c>
      <c r="C599" s="1" t="s">
        <v>1650</v>
      </c>
      <c r="D599">
        <v>0</v>
      </c>
      <c r="E599">
        <v>0</v>
      </c>
      <c r="F599">
        <v>0</v>
      </c>
      <c r="G599">
        <v>0</v>
      </c>
      <c r="H599">
        <v>0</v>
      </c>
      <c r="I599">
        <v>0</v>
      </c>
      <c r="J599">
        <v>0</v>
      </c>
      <c r="K599">
        <v>0</v>
      </c>
      <c r="L599">
        <v>0</v>
      </c>
      <c r="N599" s="20">
        <v>3580</v>
      </c>
      <c r="O599" s="21">
        <v>3</v>
      </c>
      <c r="P599" s="22">
        <f t="shared" si="73"/>
        <v>3.4083433041107498</v>
      </c>
      <c r="Q599" s="23">
        <f t="shared" si="74"/>
        <v>230848</v>
      </c>
      <c r="R599" s="23">
        <f t="shared" si="75"/>
        <v>0</v>
      </c>
      <c r="S599" s="23">
        <f t="shared" si="76"/>
        <v>23184</v>
      </c>
      <c r="T599" s="23">
        <f t="shared" si="77"/>
        <v>895</v>
      </c>
      <c r="U599" s="24">
        <f t="shared" si="78"/>
        <v>254927</v>
      </c>
      <c r="V599" s="25">
        <f t="shared" si="79"/>
        <v>868878.73348704109</v>
      </c>
      <c r="W599" s="25">
        <f t="shared" si="80"/>
        <v>0</v>
      </c>
    </row>
    <row r="600" spans="1:23">
      <c r="A600" s="539" t="s">
        <v>83</v>
      </c>
      <c r="B600" s="539" t="s">
        <v>1651</v>
      </c>
      <c r="C600" s="1" t="s">
        <v>1652</v>
      </c>
      <c r="D600">
        <v>0</v>
      </c>
      <c r="E600">
        <v>0</v>
      </c>
      <c r="F600">
        <v>0</v>
      </c>
      <c r="G600">
        <v>0</v>
      </c>
      <c r="H600">
        <v>0</v>
      </c>
      <c r="I600">
        <v>0</v>
      </c>
      <c r="J600" s="449">
        <v>22172</v>
      </c>
      <c r="K600">
        <v>0</v>
      </c>
      <c r="L600" s="449">
        <v>22172</v>
      </c>
      <c r="N600" s="20">
        <v>3580</v>
      </c>
      <c r="O600" s="21">
        <v>4</v>
      </c>
      <c r="P600" s="22">
        <f t="shared" si="73"/>
        <v>3.1726845821455858</v>
      </c>
      <c r="Q600" s="23">
        <f t="shared" si="74"/>
        <v>34096</v>
      </c>
      <c r="R600" s="23">
        <f t="shared" si="75"/>
        <v>0</v>
      </c>
      <c r="S600" s="23">
        <f t="shared" si="76"/>
        <v>79440</v>
      </c>
      <c r="T600" s="23">
        <f t="shared" si="77"/>
        <v>10999</v>
      </c>
      <c r="U600" s="24">
        <f t="shared" si="78"/>
        <v>124535</v>
      </c>
      <c r="V600" s="25">
        <f t="shared" si="79"/>
        <v>395110.27443750051</v>
      </c>
      <c r="W600" s="25">
        <f t="shared" si="80"/>
        <v>0</v>
      </c>
    </row>
    <row r="601" spans="1:23">
      <c r="A601" s="539" t="s">
        <v>83</v>
      </c>
      <c r="B601" s="539" t="s">
        <v>1653</v>
      </c>
      <c r="C601" s="1" t="s">
        <v>1654</v>
      </c>
      <c r="D601">
        <v>0</v>
      </c>
      <c r="E601">
        <v>0</v>
      </c>
      <c r="F601">
        <v>0</v>
      </c>
      <c r="G601">
        <v>0</v>
      </c>
      <c r="H601" s="449">
        <v>6656</v>
      </c>
      <c r="I601">
        <v>0</v>
      </c>
      <c r="J601">
        <v>0</v>
      </c>
      <c r="K601">
        <v>0</v>
      </c>
      <c r="L601" s="449">
        <v>6656</v>
      </c>
      <c r="N601" s="20">
        <v>3580</v>
      </c>
      <c r="O601" s="21">
        <v>5</v>
      </c>
      <c r="P601" s="22">
        <f t="shared" si="73"/>
        <v>8.4268382369809416</v>
      </c>
      <c r="Q601" s="23">
        <f t="shared" si="74"/>
        <v>0</v>
      </c>
      <c r="R601" s="23">
        <f t="shared" si="75"/>
        <v>0</v>
      </c>
      <c r="S601" s="23">
        <f t="shared" si="76"/>
        <v>0</v>
      </c>
      <c r="T601" s="23">
        <f t="shared" si="77"/>
        <v>35</v>
      </c>
      <c r="U601" s="24">
        <f t="shared" si="78"/>
        <v>35</v>
      </c>
      <c r="V601" s="25">
        <f t="shared" si="79"/>
        <v>294.93933829433297</v>
      </c>
      <c r="W601" s="25">
        <f t="shared" si="80"/>
        <v>0</v>
      </c>
    </row>
    <row r="602" spans="1:23">
      <c r="A602" s="539" t="s">
        <v>83</v>
      </c>
      <c r="B602" s="539" t="s">
        <v>1655</v>
      </c>
      <c r="C602" s="1" t="s">
        <v>1656</v>
      </c>
      <c r="D602" s="449">
        <v>17856</v>
      </c>
      <c r="E602">
        <v>384</v>
      </c>
      <c r="F602">
        <v>0</v>
      </c>
      <c r="G602">
        <v>0</v>
      </c>
      <c r="H602">
        <v>0</v>
      </c>
      <c r="I602">
        <v>0</v>
      </c>
      <c r="J602">
        <v>0</v>
      </c>
      <c r="K602">
        <v>0</v>
      </c>
      <c r="L602" s="449">
        <v>18240</v>
      </c>
      <c r="N602" s="20">
        <v>3580</v>
      </c>
      <c r="O602" s="21">
        <v>6</v>
      </c>
      <c r="P602" s="22">
        <f t="shared" si="73"/>
        <v>3.0058195780826638</v>
      </c>
      <c r="Q602" s="23">
        <f t="shared" si="74"/>
        <v>55968</v>
      </c>
      <c r="R602" s="23">
        <f t="shared" si="75"/>
        <v>0</v>
      </c>
      <c r="S602" s="23">
        <f t="shared" si="76"/>
        <v>3472</v>
      </c>
      <c r="T602" s="23">
        <f t="shared" si="77"/>
        <v>0</v>
      </c>
      <c r="U602" s="24">
        <f t="shared" si="78"/>
        <v>59440</v>
      </c>
      <c r="V602" s="25">
        <f t="shared" si="79"/>
        <v>178665.91572123353</v>
      </c>
      <c r="W602" s="25">
        <f t="shared" si="80"/>
        <v>0</v>
      </c>
    </row>
    <row r="603" spans="1:23">
      <c r="A603" s="539" t="s">
        <v>83</v>
      </c>
      <c r="B603" s="539" t="s">
        <v>1657</v>
      </c>
      <c r="C603" s="1" t="s">
        <v>1658</v>
      </c>
      <c r="D603" s="449">
        <v>10608</v>
      </c>
      <c r="E603">
        <v>0</v>
      </c>
      <c r="F603">
        <v>0</v>
      </c>
      <c r="G603">
        <v>0</v>
      </c>
      <c r="H603" s="449">
        <v>19248</v>
      </c>
      <c r="I603">
        <v>0</v>
      </c>
      <c r="J603" s="449">
        <v>18738</v>
      </c>
      <c r="K603">
        <v>0</v>
      </c>
      <c r="L603" s="449">
        <v>48594</v>
      </c>
      <c r="N603" s="20">
        <v>3580</v>
      </c>
      <c r="O603" s="21">
        <v>7</v>
      </c>
      <c r="P603" s="22">
        <f t="shared" si="73"/>
        <v>3.8714814806912399</v>
      </c>
      <c r="Q603" s="23">
        <f t="shared" si="74"/>
        <v>4800</v>
      </c>
      <c r="R603" s="23">
        <f t="shared" si="75"/>
        <v>0</v>
      </c>
      <c r="S603" s="23">
        <f t="shared" si="76"/>
        <v>31264</v>
      </c>
      <c r="T603" s="23">
        <f t="shared" si="77"/>
        <v>108</v>
      </c>
      <c r="U603" s="24">
        <f t="shared" si="78"/>
        <v>36172</v>
      </c>
      <c r="V603" s="25">
        <f t="shared" si="79"/>
        <v>140039.22811956352</v>
      </c>
      <c r="W603" s="25">
        <f t="shared" si="80"/>
        <v>0</v>
      </c>
    </row>
    <row r="604" spans="1:23">
      <c r="A604" s="539" t="s">
        <v>83</v>
      </c>
      <c r="B604" s="539" t="s">
        <v>1659</v>
      </c>
      <c r="C604" s="1" t="s">
        <v>1660</v>
      </c>
      <c r="D604" s="449">
        <v>254832</v>
      </c>
      <c r="E604">
        <v>0</v>
      </c>
      <c r="F604">
        <v>0</v>
      </c>
      <c r="G604">
        <v>0</v>
      </c>
      <c r="H604">
        <v>0</v>
      </c>
      <c r="I604">
        <v>0</v>
      </c>
      <c r="J604">
        <v>720</v>
      </c>
      <c r="K604">
        <v>0</v>
      </c>
      <c r="L604" s="449">
        <v>255552</v>
      </c>
      <c r="N604" s="20">
        <v>3580</v>
      </c>
      <c r="O604" s="21">
        <v>8</v>
      </c>
      <c r="P604" s="22">
        <f t="shared" si="73"/>
        <v>4.4579339449391542</v>
      </c>
      <c r="Q604" s="23">
        <f t="shared" si="74"/>
        <v>0</v>
      </c>
      <c r="R604" s="23">
        <f t="shared" si="75"/>
        <v>0</v>
      </c>
      <c r="S604" s="23">
        <f t="shared" si="76"/>
        <v>27744</v>
      </c>
      <c r="T604" s="23">
        <f t="shared" si="77"/>
        <v>26432</v>
      </c>
      <c r="U604" s="24">
        <f t="shared" si="78"/>
        <v>54176</v>
      </c>
      <c r="V604" s="25">
        <f t="shared" si="79"/>
        <v>241513.02940102361</v>
      </c>
      <c r="W604" s="25">
        <f t="shared" si="80"/>
        <v>0</v>
      </c>
    </row>
    <row r="605" spans="1:23">
      <c r="A605" s="539" t="s">
        <v>83</v>
      </c>
      <c r="B605" s="539" t="s">
        <v>1661</v>
      </c>
      <c r="C605" s="1" t="s">
        <v>1662</v>
      </c>
      <c r="D605" s="449">
        <v>56528</v>
      </c>
      <c r="E605">
        <v>0</v>
      </c>
      <c r="F605">
        <v>0</v>
      </c>
      <c r="G605">
        <v>0</v>
      </c>
      <c r="H605" s="449">
        <v>1136</v>
      </c>
      <c r="I605">
        <v>0</v>
      </c>
      <c r="J605">
        <v>0</v>
      </c>
      <c r="K605">
        <v>0</v>
      </c>
      <c r="L605" s="449">
        <v>57664</v>
      </c>
      <c r="N605" s="20">
        <v>3580</v>
      </c>
      <c r="O605" s="21">
        <v>9</v>
      </c>
      <c r="P605" s="22">
        <f t="shared" si="73"/>
        <v>3.9211029892346732</v>
      </c>
      <c r="Q605" s="23">
        <f t="shared" si="74"/>
        <v>16832</v>
      </c>
      <c r="R605" s="23">
        <f t="shared" si="75"/>
        <v>0</v>
      </c>
      <c r="S605" s="23">
        <f t="shared" si="76"/>
        <v>262208</v>
      </c>
      <c r="T605" s="23">
        <f t="shared" si="77"/>
        <v>4485</v>
      </c>
      <c r="U605" s="24">
        <f t="shared" si="78"/>
        <v>283525</v>
      </c>
      <c r="V605" s="25">
        <f t="shared" si="79"/>
        <v>1111730.7250227607</v>
      </c>
      <c r="W605" s="25">
        <f t="shared" si="80"/>
        <v>0</v>
      </c>
    </row>
    <row r="606" spans="1:23">
      <c r="A606" s="539" t="s">
        <v>83</v>
      </c>
      <c r="B606" s="539" t="s">
        <v>1663</v>
      </c>
      <c r="C606" s="1" t="s">
        <v>1664</v>
      </c>
      <c r="D606">
        <v>0</v>
      </c>
      <c r="E606">
        <v>0</v>
      </c>
      <c r="F606">
        <v>0</v>
      </c>
      <c r="G606">
        <v>0</v>
      </c>
      <c r="H606">
        <v>0</v>
      </c>
      <c r="I606">
        <v>0</v>
      </c>
      <c r="J606">
        <v>0</v>
      </c>
      <c r="K606">
        <v>0</v>
      </c>
      <c r="L606">
        <v>0</v>
      </c>
      <c r="N606" s="20">
        <v>3580</v>
      </c>
      <c r="O606" s="21">
        <v>10</v>
      </c>
      <c r="P606" s="22">
        <f t="shared" ref="P606:P669" si="81">P579</f>
        <v>5.1680731319109743</v>
      </c>
      <c r="Q606" s="23">
        <f t="shared" si="74"/>
        <v>768</v>
      </c>
      <c r="R606" s="23">
        <f t="shared" si="75"/>
        <v>0</v>
      </c>
      <c r="S606" s="23">
        <f t="shared" si="76"/>
        <v>0</v>
      </c>
      <c r="T606" s="23">
        <f t="shared" si="77"/>
        <v>0</v>
      </c>
      <c r="U606" s="24">
        <f t="shared" si="78"/>
        <v>768</v>
      </c>
      <c r="V606" s="25">
        <f t="shared" si="79"/>
        <v>3969.0801653076282</v>
      </c>
      <c r="W606" s="25">
        <f t="shared" si="80"/>
        <v>0</v>
      </c>
    </row>
    <row r="607" spans="1:23">
      <c r="A607" s="539" t="s">
        <v>83</v>
      </c>
      <c r="B607" s="539" t="s">
        <v>1665</v>
      </c>
      <c r="C607" s="1" t="s">
        <v>1666</v>
      </c>
      <c r="D607" s="449">
        <v>564992</v>
      </c>
      <c r="E607" s="449">
        <v>315264</v>
      </c>
      <c r="F607" s="449">
        <v>11104</v>
      </c>
      <c r="G607" s="449">
        <v>6912</v>
      </c>
      <c r="H607" s="449">
        <v>250688</v>
      </c>
      <c r="I607" s="449">
        <v>410448</v>
      </c>
      <c r="J607" s="449">
        <v>49934</v>
      </c>
      <c r="K607" s="449">
        <v>35488</v>
      </c>
      <c r="L607" s="449">
        <v>1644830</v>
      </c>
      <c r="N607" s="20">
        <v>3580</v>
      </c>
      <c r="O607" s="21">
        <v>11</v>
      </c>
      <c r="P607" s="22">
        <f t="shared" si="81"/>
        <v>4.0960903250696923</v>
      </c>
      <c r="Q607" s="23">
        <f t="shared" si="74"/>
        <v>0</v>
      </c>
      <c r="R607" s="23">
        <f t="shared" si="75"/>
        <v>0</v>
      </c>
      <c r="S607" s="23">
        <f t="shared" si="76"/>
        <v>111136</v>
      </c>
      <c r="T607" s="23">
        <f t="shared" si="77"/>
        <v>13262</v>
      </c>
      <c r="U607" s="24">
        <f t="shared" si="78"/>
        <v>124398</v>
      </c>
      <c r="V607" s="25">
        <f t="shared" si="79"/>
        <v>509545.44425801956</v>
      </c>
      <c r="W607" s="25">
        <f t="shared" si="80"/>
        <v>0</v>
      </c>
    </row>
    <row r="608" spans="1:23">
      <c r="A608" s="503"/>
      <c r="B608" s="503"/>
      <c r="N608" s="20">
        <v>3580</v>
      </c>
      <c r="O608" s="21">
        <v>12</v>
      </c>
      <c r="P608" s="22">
        <f t="shared" si="81"/>
        <v>3.6748359098204313</v>
      </c>
      <c r="Q608" s="23">
        <f t="shared" si="74"/>
        <v>184128</v>
      </c>
      <c r="R608" s="23">
        <f t="shared" si="75"/>
        <v>18341</v>
      </c>
      <c r="S608" s="23">
        <f t="shared" si="76"/>
        <v>0</v>
      </c>
      <c r="T608" s="23">
        <f t="shared" si="77"/>
        <v>0</v>
      </c>
      <c r="U608" s="24">
        <f t="shared" si="78"/>
        <v>202469</v>
      </c>
      <c r="V608" s="25">
        <f t="shared" si="79"/>
        <v>744040.35182543285</v>
      </c>
      <c r="W608" s="25">
        <f t="shared" si="80"/>
        <v>74140.181964218194</v>
      </c>
    </row>
    <row r="609" spans="1:23">
      <c r="A609" s="503"/>
      <c r="B609" s="503"/>
      <c r="N609" s="20">
        <v>3580</v>
      </c>
      <c r="O609" s="21">
        <v>13</v>
      </c>
      <c r="P609" s="22">
        <f t="shared" si="81"/>
        <v>3.3330151458819097</v>
      </c>
      <c r="Q609" s="23">
        <f t="shared" si="74"/>
        <v>3392</v>
      </c>
      <c r="R609" s="23">
        <f t="shared" si="75"/>
        <v>0</v>
      </c>
      <c r="S609" s="23">
        <f t="shared" si="76"/>
        <v>0</v>
      </c>
      <c r="T609" s="23">
        <f t="shared" si="77"/>
        <v>0</v>
      </c>
      <c r="U609" s="24">
        <f t="shared" si="78"/>
        <v>3392</v>
      </c>
      <c r="V609" s="25">
        <f t="shared" si="79"/>
        <v>11305.587374831437</v>
      </c>
      <c r="W609" s="25">
        <f t="shared" si="80"/>
        <v>0</v>
      </c>
    </row>
    <row r="610" spans="1:23">
      <c r="A610" s="539" t="s">
        <v>1694</v>
      </c>
      <c r="B610" s="503"/>
      <c r="N610" s="20">
        <v>3580</v>
      </c>
      <c r="O610" s="21">
        <v>14</v>
      </c>
      <c r="P610" s="22">
        <f t="shared" si="81"/>
        <v>5.2111367875249366</v>
      </c>
      <c r="Q610" s="23">
        <f t="shared" si="74"/>
        <v>0</v>
      </c>
      <c r="R610" s="23">
        <f t="shared" si="75"/>
        <v>0</v>
      </c>
      <c r="S610" s="23">
        <f t="shared" si="76"/>
        <v>85044</v>
      </c>
      <c r="T610" s="23">
        <f t="shared" si="77"/>
        <v>2448</v>
      </c>
      <c r="U610" s="24">
        <f t="shared" si="78"/>
        <v>87492</v>
      </c>
      <c r="V610" s="25">
        <f t="shared" si="79"/>
        <v>455932.77981413173</v>
      </c>
      <c r="W610" s="25">
        <f t="shared" si="80"/>
        <v>0</v>
      </c>
    </row>
    <row r="611" spans="1:23">
      <c r="A611" s="539" t="s">
        <v>1596</v>
      </c>
      <c r="B611" s="539" t="s">
        <v>173</v>
      </c>
      <c r="C611" s="1" t="s">
        <v>1668</v>
      </c>
      <c r="D611" t="s">
        <v>1669</v>
      </c>
      <c r="E611" t="s">
        <v>1670</v>
      </c>
      <c r="F611" t="s">
        <v>1671</v>
      </c>
      <c r="G611" t="s">
        <v>1672</v>
      </c>
      <c r="H611" t="s">
        <v>1673</v>
      </c>
      <c r="I611" t="s">
        <v>1674</v>
      </c>
      <c r="J611" t="s">
        <v>1675</v>
      </c>
      <c r="K611" t="s">
        <v>1676</v>
      </c>
      <c r="L611" t="s">
        <v>44</v>
      </c>
      <c r="N611" s="20">
        <v>3580</v>
      </c>
      <c r="O611" s="21">
        <v>15</v>
      </c>
      <c r="P611" s="22">
        <f t="shared" si="81"/>
        <v>7.5192831089887324</v>
      </c>
      <c r="Q611" s="23">
        <f t="shared" si="74"/>
        <v>0</v>
      </c>
      <c r="R611" s="23">
        <f t="shared" si="75"/>
        <v>0</v>
      </c>
      <c r="S611" s="23">
        <f t="shared" si="76"/>
        <v>0</v>
      </c>
      <c r="T611" s="23">
        <f t="shared" si="77"/>
        <v>0</v>
      </c>
      <c r="U611" s="24">
        <f t="shared" si="78"/>
        <v>0</v>
      </c>
      <c r="V611" s="25">
        <f t="shared" si="79"/>
        <v>0</v>
      </c>
      <c r="W611" s="25">
        <f t="shared" si="80"/>
        <v>0</v>
      </c>
    </row>
    <row r="612" spans="1:23">
      <c r="A612" s="539" t="s">
        <v>85</v>
      </c>
      <c r="B612" s="539" t="s">
        <v>1611</v>
      </c>
      <c r="C612" s="1" t="s">
        <v>1612</v>
      </c>
      <c r="D612" s="449">
        <v>26928</v>
      </c>
      <c r="E612">
        <v>0</v>
      </c>
      <c r="F612">
        <v>0</v>
      </c>
      <c r="G612">
        <v>0</v>
      </c>
      <c r="H612">
        <v>0</v>
      </c>
      <c r="I612">
        <v>0</v>
      </c>
      <c r="J612" s="449">
        <v>11936</v>
      </c>
      <c r="K612">
        <v>0</v>
      </c>
      <c r="L612" s="449">
        <v>38864</v>
      </c>
      <c r="N612" s="20">
        <v>3580</v>
      </c>
      <c r="O612" s="21">
        <v>16</v>
      </c>
      <c r="P612" s="22">
        <f t="shared" si="81"/>
        <v>4.5338911157933826</v>
      </c>
      <c r="Q612" s="23">
        <f t="shared" si="74"/>
        <v>11568</v>
      </c>
      <c r="R612" s="23">
        <f t="shared" si="75"/>
        <v>0</v>
      </c>
      <c r="S612" s="23">
        <f t="shared" si="76"/>
        <v>196464</v>
      </c>
      <c r="T612" s="23">
        <f t="shared" si="77"/>
        <v>37909</v>
      </c>
      <c r="U612" s="24">
        <f t="shared" si="78"/>
        <v>245941</v>
      </c>
      <c r="V612" s="25">
        <f t="shared" si="79"/>
        <v>1115069.7149093403</v>
      </c>
      <c r="W612" s="25">
        <f t="shared" si="80"/>
        <v>0</v>
      </c>
    </row>
    <row r="613" spans="1:23">
      <c r="A613" s="539" t="s">
        <v>85</v>
      </c>
      <c r="B613" s="539" t="s">
        <v>1613</v>
      </c>
      <c r="C613" s="1" t="s">
        <v>1614</v>
      </c>
      <c r="D613">
        <v>0</v>
      </c>
      <c r="E613">
        <v>0</v>
      </c>
      <c r="F613">
        <v>0</v>
      </c>
      <c r="G613">
        <v>0</v>
      </c>
      <c r="H613" s="449">
        <v>54016</v>
      </c>
      <c r="I613">
        <v>0</v>
      </c>
      <c r="J613" s="449">
        <v>1152</v>
      </c>
      <c r="K613">
        <v>0</v>
      </c>
      <c r="L613" s="449">
        <v>55168</v>
      </c>
      <c r="N613" s="20">
        <v>3580</v>
      </c>
      <c r="O613" s="21">
        <v>17</v>
      </c>
      <c r="P613" s="22">
        <f t="shared" si="81"/>
        <v>6.0316486731873162</v>
      </c>
      <c r="Q613" s="23">
        <f t="shared" si="74"/>
        <v>0</v>
      </c>
      <c r="R613" s="23">
        <f t="shared" si="75"/>
        <v>0</v>
      </c>
      <c r="S613" s="23">
        <f t="shared" si="76"/>
        <v>0</v>
      </c>
      <c r="T613" s="23">
        <f t="shared" si="77"/>
        <v>0</v>
      </c>
      <c r="U613" s="24">
        <f t="shared" si="78"/>
        <v>0</v>
      </c>
      <c r="V613" s="25">
        <f t="shared" si="79"/>
        <v>0</v>
      </c>
      <c r="W613" s="25">
        <f t="shared" si="80"/>
        <v>0</v>
      </c>
    </row>
    <row r="614" spans="1:23">
      <c r="A614" s="539" t="s">
        <v>85</v>
      </c>
      <c r="B614" s="539" t="s">
        <v>1615</v>
      </c>
      <c r="C614" s="1" t="s">
        <v>1616</v>
      </c>
      <c r="D614">
        <v>0</v>
      </c>
      <c r="E614" s="449">
        <v>225264</v>
      </c>
      <c r="F614">
        <v>0</v>
      </c>
      <c r="G614">
        <v>0</v>
      </c>
      <c r="H614">
        <v>0</v>
      </c>
      <c r="I614">
        <v>0</v>
      </c>
      <c r="J614">
        <v>0</v>
      </c>
      <c r="K614">
        <v>0</v>
      </c>
      <c r="L614" s="449">
        <v>225264</v>
      </c>
      <c r="N614" s="20">
        <v>3580</v>
      </c>
      <c r="O614" s="21">
        <v>18</v>
      </c>
      <c r="P614" s="22">
        <f t="shared" si="81"/>
        <v>4.9772911053490789</v>
      </c>
      <c r="Q614" s="23">
        <f t="shared" si="74"/>
        <v>0</v>
      </c>
      <c r="R614" s="23">
        <f t="shared" si="75"/>
        <v>0</v>
      </c>
      <c r="S614" s="23">
        <f t="shared" si="76"/>
        <v>19472</v>
      </c>
      <c r="T614" s="23">
        <f t="shared" si="77"/>
        <v>234</v>
      </c>
      <c r="U614" s="24">
        <f t="shared" si="78"/>
        <v>19706</v>
      </c>
      <c r="V614" s="25">
        <f t="shared" si="79"/>
        <v>98082.498522008944</v>
      </c>
      <c r="W614" s="25">
        <f t="shared" si="80"/>
        <v>0</v>
      </c>
    </row>
    <row r="615" spans="1:23">
      <c r="A615" s="539" t="s">
        <v>85</v>
      </c>
      <c r="B615" s="539" t="s">
        <v>1617</v>
      </c>
      <c r="C615" s="1" t="s">
        <v>1618</v>
      </c>
      <c r="D615" s="449">
        <v>37152</v>
      </c>
      <c r="E615" s="449">
        <v>69408</v>
      </c>
      <c r="F615">
        <v>0</v>
      </c>
      <c r="G615">
        <v>0</v>
      </c>
      <c r="H615" s="449">
        <v>15648</v>
      </c>
      <c r="I615" s="449">
        <v>15648</v>
      </c>
      <c r="J615" s="449">
        <v>16440</v>
      </c>
      <c r="K615">
        <v>0</v>
      </c>
      <c r="L615" s="449">
        <v>154296</v>
      </c>
      <c r="N615" s="20">
        <v>3580</v>
      </c>
      <c r="O615" s="21">
        <v>19</v>
      </c>
      <c r="P615" s="22">
        <f t="shared" si="81"/>
        <v>3.4255627120306693</v>
      </c>
      <c r="Q615" s="23">
        <f t="shared" si="74"/>
        <v>99424</v>
      </c>
      <c r="R615" s="23">
        <f t="shared" si="75"/>
        <v>23584</v>
      </c>
      <c r="S615" s="23">
        <f t="shared" si="76"/>
        <v>1296</v>
      </c>
      <c r="T615" s="23">
        <f t="shared" si="77"/>
        <v>0</v>
      </c>
      <c r="U615" s="24">
        <f t="shared" si="78"/>
        <v>124304</v>
      </c>
      <c r="V615" s="25">
        <f t="shared" si="79"/>
        <v>425811.14735626034</v>
      </c>
      <c r="W615" s="25">
        <f t="shared" si="80"/>
        <v>88867.318100584438</v>
      </c>
    </row>
    <row r="616" spans="1:23">
      <c r="A616" s="539" t="s">
        <v>85</v>
      </c>
      <c r="B616" s="539" t="s">
        <v>1619</v>
      </c>
      <c r="C616" s="1" t="s">
        <v>1620</v>
      </c>
      <c r="D616">
        <v>0</v>
      </c>
      <c r="E616">
        <v>0</v>
      </c>
      <c r="F616">
        <v>0</v>
      </c>
      <c r="G616">
        <v>0</v>
      </c>
      <c r="H616">
        <v>0</v>
      </c>
      <c r="I616">
        <v>0</v>
      </c>
      <c r="J616">
        <v>0</v>
      </c>
      <c r="K616">
        <v>0</v>
      </c>
      <c r="L616">
        <v>0</v>
      </c>
      <c r="N616" s="20">
        <v>3580</v>
      </c>
      <c r="O616" s="21">
        <v>20</v>
      </c>
      <c r="P616" s="22">
        <f t="shared" si="81"/>
        <v>4.0878123452263502</v>
      </c>
      <c r="Q616" s="23">
        <f t="shared" si="74"/>
        <v>0</v>
      </c>
      <c r="R616" s="23">
        <f t="shared" si="75"/>
        <v>0</v>
      </c>
      <c r="S616" s="23">
        <f t="shared" si="76"/>
        <v>51936</v>
      </c>
      <c r="T616" s="23">
        <f t="shared" si="77"/>
        <v>0</v>
      </c>
      <c r="U616" s="24">
        <f t="shared" si="78"/>
        <v>51936</v>
      </c>
      <c r="V616" s="25">
        <f t="shared" si="79"/>
        <v>212304.62196167573</v>
      </c>
      <c r="W616" s="25">
        <f t="shared" si="80"/>
        <v>0</v>
      </c>
    </row>
    <row r="617" spans="1:23">
      <c r="A617" s="539" t="s">
        <v>85</v>
      </c>
      <c r="B617" s="539" t="s">
        <v>1621</v>
      </c>
      <c r="C617" s="1" t="s">
        <v>1622</v>
      </c>
      <c r="D617" s="449">
        <v>39168</v>
      </c>
      <c r="E617">
        <v>0</v>
      </c>
      <c r="F617">
        <v>0</v>
      </c>
      <c r="G617">
        <v>0</v>
      </c>
      <c r="H617">
        <v>672</v>
      </c>
      <c r="I617">
        <v>0</v>
      </c>
      <c r="J617">
        <v>128</v>
      </c>
      <c r="K617">
        <v>0</v>
      </c>
      <c r="L617" s="449">
        <v>39968</v>
      </c>
      <c r="N617" s="20">
        <v>3580</v>
      </c>
      <c r="O617" s="21">
        <v>21</v>
      </c>
      <c r="P617" s="22">
        <f t="shared" si="81"/>
        <v>4.2128820567044682</v>
      </c>
      <c r="Q617" s="23">
        <f t="shared" si="74"/>
        <v>0</v>
      </c>
      <c r="R617" s="23">
        <f t="shared" si="75"/>
        <v>0</v>
      </c>
      <c r="S617" s="23">
        <f t="shared" si="76"/>
        <v>21968</v>
      </c>
      <c r="T617" s="23">
        <f t="shared" si="77"/>
        <v>16776</v>
      </c>
      <c r="U617" s="24">
        <f t="shared" si="78"/>
        <v>38744</v>
      </c>
      <c r="V617" s="25">
        <f t="shared" si="79"/>
        <v>163223.90240495792</v>
      </c>
      <c r="W617" s="25">
        <f t="shared" si="80"/>
        <v>0</v>
      </c>
    </row>
    <row r="618" spans="1:23">
      <c r="A618" s="539" t="s">
        <v>85</v>
      </c>
      <c r="B618" s="539" t="s">
        <v>1623</v>
      </c>
      <c r="C618" s="1" t="s">
        <v>1624</v>
      </c>
      <c r="D618">
        <v>0</v>
      </c>
      <c r="E618" s="449">
        <v>8064</v>
      </c>
      <c r="F618">
        <v>0</v>
      </c>
      <c r="G618">
        <v>0</v>
      </c>
      <c r="H618">
        <v>0</v>
      </c>
      <c r="I618" s="449">
        <v>22272</v>
      </c>
      <c r="J618">
        <v>0</v>
      </c>
      <c r="K618" s="449">
        <v>6992</v>
      </c>
      <c r="L618" s="449">
        <v>37328</v>
      </c>
      <c r="N618" s="20">
        <v>3580</v>
      </c>
      <c r="O618" s="21">
        <v>22</v>
      </c>
      <c r="P618" s="22">
        <f t="shared" si="81"/>
        <v>5.1226793529265615</v>
      </c>
      <c r="Q618" s="23">
        <f t="shared" si="74"/>
        <v>0</v>
      </c>
      <c r="R618" s="23">
        <f t="shared" si="75"/>
        <v>0</v>
      </c>
      <c r="S618" s="23">
        <f t="shared" si="76"/>
        <v>7280</v>
      </c>
      <c r="T618" s="23">
        <f t="shared" si="77"/>
        <v>1057</v>
      </c>
      <c r="U618" s="24">
        <f t="shared" si="78"/>
        <v>8337</v>
      </c>
      <c r="V618" s="25">
        <f t="shared" si="79"/>
        <v>42707.777765348743</v>
      </c>
      <c r="W618" s="25">
        <f t="shared" si="80"/>
        <v>0</v>
      </c>
    </row>
    <row r="619" spans="1:23">
      <c r="A619" s="539" t="s">
        <v>85</v>
      </c>
      <c r="B619" s="539" t="s">
        <v>1625</v>
      </c>
      <c r="C619" s="1" t="s">
        <v>1626</v>
      </c>
      <c r="D619">
        <v>0</v>
      </c>
      <c r="E619">
        <v>0</v>
      </c>
      <c r="F619">
        <v>0</v>
      </c>
      <c r="G619">
        <v>0</v>
      </c>
      <c r="H619" s="449">
        <v>2560</v>
      </c>
      <c r="I619">
        <v>0</v>
      </c>
      <c r="J619">
        <v>48</v>
      </c>
      <c r="K619">
        <v>0</v>
      </c>
      <c r="L619" s="449">
        <v>2608</v>
      </c>
      <c r="N619" s="20">
        <v>3580</v>
      </c>
      <c r="O619" s="21">
        <v>23</v>
      </c>
      <c r="P619" s="22">
        <f t="shared" si="81"/>
        <v>4.5024770871355324</v>
      </c>
      <c r="Q619" s="23">
        <f t="shared" si="74"/>
        <v>45024</v>
      </c>
      <c r="R619" s="23">
        <f t="shared" si="75"/>
        <v>0</v>
      </c>
      <c r="S619" s="23">
        <f t="shared" si="76"/>
        <v>0</v>
      </c>
      <c r="T619" s="23">
        <f t="shared" si="77"/>
        <v>0</v>
      </c>
      <c r="U619" s="24">
        <f t="shared" si="78"/>
        <v>45024</v>
      </c>
      <c r="V619" s="25">
        <f t="shared" si="79"/>
        <v>202719.52837119022</v>
      </c>
      <c r="W619" s="25">
        <f t="shared" si="80"/>
        <v>0</v>
      </c>
    </row>
    <row r="620" spans="1:23">
      <c r="A620" s="539" t="s">
        <v>85</v>
      </c>
      <c r="B620" s="539" t="s">
        <v>1627</v>
      </c>
      <c r="C620" s="1" t="s">
        <v>1628</v>
      </c>
      <c r="D620" s="449">
        <v>13152</v>
      </c>
      <c r="E620" s="449">
        <v>9584</v>
      </c>
      <c r="F620">
        <v>0</v>
      </c>
      <c r="G620">
        <v>0</v>
      </c>
      <c r="H620" s="449">
        <v>93424</v>
      </c>
      <c r="I620">
        <v>0</v>
      </c>
      <c r="J620">
        <v>0</v>
      </c>
      <c r="K620">
        <v>0</v>
      </c>
      <c r="L620" s="449">
        <v>116160</v>
      </c>
      <c r="N620" s="20">
        <v>3580</v>
      </c>
      <c r="O620" s="21">
        <v>24</v>
      </c>
      <c r="P620" s="22">
        <f t="shared" si="81"/>
        <v>3.6391469413856306</v>
      </c>
      <c r="Q620" s="23">
        <f t="shared" si="74"/>
        <v>7104</v>
      </c>
      <c r="R620" s="23">
        <f t="shared" si="75"/>
        <v>0</v>
      </c>
      <c r="S620" s="23">
        <f t="shared" si="76"/>
        <v>33120</v>
      </c>
      <c r="T620" s="23">
        <f t="shared" si="77"/>
        <v>290649</v>
      </c>
      <c r="U620" s="24">
        <f t="shared" si="78"/>
        <v>330873</v>
      </c>
      <c r="V620" s="25">
        <f t="shared" si="79"/>
        <v>1204095.4659370878</v>
      </c>
      <c r="W620" s="25">
        <f t="shared" si="80"/>
        <v>0</v>
      </c>
    </row>
    <row r="621" spans="1:23">
      <c r="A621" s="539" t="s">
        <v>85</v>
      </c>
      <c r="B621" s="539" t="s">
        <v>1629</v>
      </c>
      <c r="C621" s="1" t="s">
        <v>1630</v>
      </c>
      <c r="D621">
        <v>0</v>
      </c>
      <c r="E621">
        <v>0</v>
      </c>
      <c r="F621">
        <v>0</v>
      </c>
      <c r="G621">
        <v>0</v>
      </c>
      <c r="H621">
        <v>0</v>
      </c>
      <c r="I621">
        <v>0</v>
      </c>
      <c r="J621">
        <v>0</v>
      </c>
      <c r="K621">
        <v>0</v>
      </c>
      <c r="L621">
        <v>0</v>
      </c>
      <c r="N621" s="20">
        <v>3580</v>
      </c>
      <c r="O621" s="21">
        <v>25</v>
      </c>
      <c r="P621" s="22">
        <f t="shared" si="81"/>
        <v>3.0656727831116628</v>
      </c>
      <c r="Q621" s="23">
        <f t="shared" si="74"/>
        <v>334752</v>
      </c>
      <c r="R621" s="23">
        <f t="shared" si="75"/>
        <v>0</v>
      </c>
      <c r="S621" s="23">
        <f t="shared" si="76"/>
        <v>0</v>
      </c>
      <c r="T621" s="23">
        <f t="shared" si="77"/>
        <v>0</v>
      </c>
      <c r="U621" s="24">
        <f t="shared" si="78"/>
        <v>334752</v>
      </c>
      <c r="V621" s="25">
        <f t="shared" si="79"/>
        <v>1026240.0954921953</v>
      </c>
      <c r="W621" s="25">
        <f t="shared" si="80"/>
        <v>0</v>
      </c>
    </row>
    <row r="622" spans="1:23">
      <c r="A622" s="539" t="s">
        <v>85</v>
      </c>
      <c r="B622" s="539" t="s">
        <v>1631</v>
      </c>
      <c r="C622" s="1" t="s">
        <v>1632</v>
      </c>
      <c r="D622">
        <v>0</v>
      </c>
      <c r="E622">
        <v>0</v>
      </c>
      <c r="F622">
        <v>0</v>
      </c>
      <c r="G622">
        <v>0</v>
      </c>
      <c r="H622">
        <v>0</v>
      </c>
      <c r="I622" s="449">
        <v>19984</v>
      </c>
      <c r="J622">
        <v>0</v>
      </c>
      <c r="K622">
        <v>96</v>
      </c>
      <c r="L622" s="449">
        <v>20080</v>
      </c>
      <c r="N622" s="20">
        <v>3580</v>
      </c>
      <c r="O622" s="21">
        <v>26</v>
      </c>
      <c r="P622" s="22">
        <f t="shared" si="81"/>
        <v>3.9327220283406481</v>
      </c>
      <c r="Q622" s="23">
        <f t="shared" si="74"/>
        <v>115632</v>
      </c>
      <c r="R622" s="23">
        <f t="shared" si="75"/>
        <v>0</v>
      </c>
      <c r="S622" s="23">
        <f t="shared" si="76"/>
        <v>20832</v>
      </c>
      <c r="T622" s="23">
        <f t="shared" si="77"/>
        <v>504</v>
      </c>
      <c r="U622" s="24">
        <f t="shared" si="78"/>
        <v>136968</v>
      </c>
      <c r="V622" s="25">
        <f t="shared" si="79"/>
        <v>538657.07077776187</v>
      </c>
      <c r="W622" s="25">
        <f t="shared" si="80"/>
        <v>0</v>
      </c>
    </row>
    <row r="623" spans="1:23">
      <c r="A623" s="539" t="s">
        <v>85</v>
      </c>
      <c r="B623" s="539" t="s">
        <v>1633</v>
      </c>
      <c r="C623" s="1" t="s">
        <v>1634</v>
      </c>
      <c r="D623" s="449">
        <v>186736</v>
      </c>
      <c r="E623">
        <v>0</v>
      </c>
      <c r="F623" s="449">
        <v>41664</v>
      </c>
      <c r="G623">
        <v>0</v>
      </c>
      <c r="H623">
        <v>0</v>
      </c>
      <c r="I623">
        <v>0</v>
      </c>
      <c r="J623">
        <v>0</v>
      </c>
      <c r="K623">
        <v>0</v>
      </c>
      <c r="L623" s="449">
        <v>228400</v>
      </c>
      <c r="N623" s="20">
        <v>3580</v>
      </c>
      <c r="O623" s="21">
        <v>27</v>
      </c>
      <c r="P623" s="22">
        <f t="shared" si="81"/>
        <v>3.6262261406191016</v>
      </c>
      <c r="Q623" s="23">
        <f t="shared" si="74"/>
        <v>0</v>
      </c>
      <c r="R623" s="23">
        <f t="shared" si="75"/>
        <v>0</v>
      </c>
      <c r="S623" s="23">
        <f t="shared" si="76"/>
        <v>0</v>
      </c>
      <c r="T623" s="23">
        <f t="shared" si="77"/>
        <v>0</v>
      </c>
      <c r="U623" s="24">
        <f t="shared" si="78"/>
        <v>0</v>
      </c>
      <c r="V623" s="25">
        <f t="shared" si="79"/>
        <v>0</v>
      </c>
      <c r="W623" s="25">
        <f t="shared" si="80"/>
        <v>0</v>
      </c>
    </row>
    <row r="624" spans="1:23">
      <c r="A624" s="539" t="s">
        <v>85</v>
      </c>
      <c r="B624" s="539" t="s">
        <v>1635</v>
      </c>
      <c r="C624" s="1" t="s">
        <v>1636</v>
      </c>
      <c r="D624" s="449">
        <v>9728</v>
      </c>
      <c r="E624">
        <v>0</v>
      </c>
      <c r="F624">
        <v>0</v>
      </c>
      <c r="G624">
        <v>0</v>
      </c>
      <c r="H624">
        <v>0</v>
      </c>
      <c r="I624">
        <v>0</v>
      </c>
      <c r="J624">
        <v>0</v>
      </c>
      <c r="K624">
        <v>0</v>
      </c>
      <c r="L624" s="449">
        <v>9728</v>
      </c>
      <c r="N624" s="20">
        <v>3582</v>
      </c>
      <c r="O624" s="21">
        <v>1</v>
      </c>
      <c r="P624" s="22">
        <f t="shared" si="81"/>
        <v>3.6541532066081914</v>
      </c>
      <c r="Q624" s="23">
        <f t="shared" si="74"/>
        <v>0</v>
      </c>
      <c r="R624" s="23">
        <f t="shared" si="75"/>
        <v>0</v>
      </c>
      <c r="S624" s="23">
        <f t="shared" si="76"/>
        <v>0</v>
      </c>
      <c r="T624" s="23">
        <f t="shared" si="77"/>
        <v>0</v>
      </c>
      <c r="U624" s="24">
        <f t="shared" si="78"/>
        <v>0</v>
      </c>
      <c r="V624" s="25">
        <f t="shared" si="79"/>
        <v>0</v>
      </c>
      <c r="W624" s="25">
        <f t="shared" si="80"/>
        <v>0</v>
      </c>
    </row>
    <row r="625" spans="1:23">
      <c r="A625" s="539" t="s">
        <v>85</v>
      </c>
      <c r="B625" s="539" t="s">
        <v>1637</v>
      </c>
      <c r="C625" s="1" t="s">
        <v>1638</v>
      </c>
      <c r="D625">
        <v>0</v>
      </c>
      <c r="E625">
        <v>0</v>
      </c>
      <c r="F625">
        <v>0</v>
      </c>
      <c r="G625">
        <v>0</v>
      </c>
      <c r="H625">
        <v>0</v>
      </c>
      <c r="I625" s="449">
        <v>61744</v>
      </c>
      <c r="J625">
        <v>0</v>
      </c>
      <c r="K625" s="449">
        <v>1728</v>
      </c>
      <c r="L625" s="449">
        <v>63472</v>
      </c>
      <c r="N625" s="20">
        <v>3582</v>
      </c>
      <c r="O625" s="21">
        <v>2</v>
      </c>
      <c r="P625" s="22">
        <f t="shared" si="81"/>
        <v>3.8378796466654825</v>
      </c>
      <c r="Q625" s="23">
        <f t="shared" si="74"/>
        <v>0</v>
      </c>
      <c r="R625" s="23">
        <f t="shared" si="75"/>
        <v>0</v>
      </c>
      <c r="S625" s="23">
        <f t="shared" si="76"/>
        <v>86352</v>
      </c>
      <c r="T625" s="23">
        <f t="shared" si="77"/>
        <v>0</v>
      </c>
      <c r="U625" s="24">
        <f t="shared" si="78"/>
        <v>86352</v>
      </c>
      <c r="V625" s="25">
        <f t="shared" si="79"/>
        <v>331408.58324885776</v>
      </c>
      <c r="W625" s="25">
        <f t="shared" si="80"/>
        <v>0</v>
      </c>
    </row>
    <row r="626" spans="1:23">
      <c r="A626" s="539" t="s">
        <v>85</v>
      </c>
      <c r="B626" s="539" t="s">
        <v>1639</v>
      </c>
      <c r="C626" s="1" t="s">
        <v>1640</v>
      </c>
      <c r="D626">
        <v>0</v>
      </c>
      <c r="E626">
        <v>0</v>
      </c>
      <c r="F626">
        <v>0</v>
      </c>
      <c r="G626">
        <v>0</v>
      </c>
      <c r="H626">
        <v>0</v>
      </c>
      <c r="I626">
        <v>0</v>
      </c>
      <c r="J626">
        <v>0</v>
      </c>
      <c r="K626">
        <v>0</v>
      </c>
      <c r="L626">
        <v>0</v>
      </c>
      <c r="N626" s="20">
        <v>3582</v>
      </c>
      <c r="O626" s="21">
        <v>3</v>
      </c>
      <c r="P626" s="22">
        <f t="shared" si="81"/>
        <v>3.4083433041107498</v>
      </c>
      <c r="Q626" s="23">
        <f t="shared" si="74"/>
        <v>542240</v>
      </c>
      <c r="R626" s="23">
        <f t="shared" si="75"/>
        <v>0</v>
      </c>
      <c r="S626" s="23">
        <f t="shared" si="76"/>
        <v>0</v>
      </c>
      <c r="T626" s="23">
        <f t="shared" si="77"/>
        <v>0</v>
      </c>
      <c r="U626" s="24">
        <f t="shared" si="78"/>
        <v>542240</v>
      </c>
      <c r="V626" s="25">
        <f t="shared" si="79"/>
        <v>1848140.0732210129</v>
      </c>
      <c r="W626" s="25">
        <f t="shared" si="80"/>
        <v>0</v>
      </c>
    </row>
    <row r="627" spans="1:23">
      <c r="A627" s="539" t="s">
        <v>85</v>
      </c>
      <c r="B627" s="539" t="s">
        <v>1641</v>
      </c>
      <c r="C627" s="1" t="s">
        <v>1642</v>
      </c>
      <c r="D627" s="449">
        <v>7248</v>
      </c>
      <c r="E627">
        <v>240</v>
      </c>
      <c r="F627">
        <v>0</v>
      </c>
      <c r="G627">
        <v>0</v>
      </c>
      <c r="H627">
        <v>0</v>
      </c>
      <c r="I627" s="449">
        <v>65152</v>
      </c>
      <c r="J627">
        <v>0</v>
      </c>
      <c r="K627" s="449">
        <v>4496</v>
      </c>
      <c r="L627" s="449">
        <v>77136</v>
      </c>
      <c r="N627" s="20">
        <v>3582</v>
      </c>
      <c r="O627" s="21">
        <v>4</v>
      </c>
      <c r="P627" s="22">
        <f t="shared" si="81"/>
        <v>3.1726845821455858</v>
      </c>
      <c r="Q627" s="23">
        <f t="shared" si="74"/>
        <v>110480</v>
      </c>
      <c r="R627" s="23">
        <f t="shared" si="75"/>
        <v>0</v>
      </c>
      <c r="S627" s="23">
        <f t="shared" si="76"/>
        <v>92880</v>
      </c>
      <c r="T627" s="23">
        <f t="shared" si="77"/>
        <v>31234</v>
      </c>
      <c r="U627" s="24">
        <f t="shared" si="78"/>
        <v>234594</v>
      </c>
      <c r="V627" s="25">
        <f t="shared" si="79"/>
        <v>744292.76686386159</v>
      </c>
      <c r="W627" s="25">
        <f t="shared" si="80"/>
        <v>0</v>
      </c>
    </row>
    <row r="628" spans="1:23">
      <c r="A628" s="539" t="s">
        <v>85</v>
      </c>
      <c r="B628" s="539" t="s">
        <v>1643</v>
      </c>
      <c r="C628" s="1" t="s">
        <v>1644</v>
      </c>
      <c r="D628">
        <v>0</v>
      </c>
      <c r="E628">
        <v>0</v>
      </c>
      <c r="F628">
        <v>0</v>
      </c>
      <c r="G628">
        <v>0</v>
      </c>
      <c r="H628">
        <v>0</v>
      </c>
      <c r="I628">
        <v>0</v>
      </c>
      <c r="J628">
        <v>0</v>
      </c>
      <c r="K628">
        <v>0</v>
      </c>
      <c r="L628">
        <v>0</v>
      </c>
      <c r="N628" s="20">
        <v>3582</v>
      </c>
      <c r="O628" s="21">
        <v>5</v>
      </c>
      <c r="P628" s="22">
        <f t="shared" si="81"/>
        <v>8.4268382369809416</v>
      </c>
      <c r="Q628" s="23">
        <f t="shared" si="74"/>
        <v>0</v>
      </c>
      <c r="R628" s="23">
        <f t="shared" si="75"/>
        <v>0</v>
      </c>
      <c r="S628" s="23">
        <f t="shared" si="76"/>
        <v>0</v>
      </c>
      <c r="T628" s="23">
        <f t="shared" si="77"/>
        <v>0</v>
      </c>
      <c r="U628" s="24">
        <f t="shared" si="78"/>
        <v>0</v>
      </c>
      <c r="V628" s="25">
        <f t="shared" si="79"/>
        <v>0</v>
      </c>
      <c r="W628" s="25">
        <f t="shared" si="80"/>
        <v>0</v>
      </c>
    </row>
    <row r="629" spans="1:23">
      <c r="A629" s="539" t="s">
        <v>85</v>
      </c>
      <c r="B629" s="539" t="s">
        <v>1645</v>
      </c>
      <c r="C629" s="1" t="s">
        <v>1646</v>
      </c>
      <c r="D629">
        <v>0</v>
      </c>
      <c r="E629">
        <v>0</v>
      </c>
      <c r="F629">
        <v>0</v>
      </c>
      <c r="G629">
        <v>0</v>
      </c>
      <c r="H629">
        <v>0</v>
      </c>
      <c r="I629" s="449">
        <v>29140</v>
      </c>
      <c r="J629">
        <v>0</v>
      </c>
      <c r="K629">
        <v>0</v>
      </c>
      <c r="L629" s="449">
        <v>29140</v>
      </c>
      <c r="N629" s="20">
        <v>3582</v>
      </c>
      <c r="O629" s="21">
        <v>6</v>
      </c>
      <c r="P629" s="22">
        <f t="shared" si="81"/>
        <v>3.0058195780826638</v>
      </c>
      <c r="Q629" s="23">
        <f t="shared" si="74"/>
        <v>38160</v>
      </c>
      <c r="R629" s="23">
        <f t="shared" si="75"/>
        <v>0</v>
      </c>
      <c r="S629" s="23">
        <f t="shared" si="76"/>
        <v>0</v>
      </c>
      <c r="T629" s="23">
        <f t="shared" si="77"/>
        <v>0</v>
      </c>
      <c r="U629" s="24">
        <f t="shared" si="78"/>
        <v>38160</v>
      </c>
      <c r="V629" s="25">
        <f t="shared" si="79"/>
        <v>114702.07509963444</v>
      </c>
      <c r="W629" s="25">
        <f t="shared" si="80"/>
        <v>0</v>
      </c>
    </row>
    <row r="630" spans="1:23">
      <c r="A630" s="539" t="s">
        <v>85</v>
      </c>
      <c r="B630" s="539" t="s">
        <v>1647</v>
      </c>
      <c r="C630" s="1" t="s">
        <v>1648</v>
      </c>
      <c r="D630">
        <v>0</v>
      </c>
      <c r="E630" s="449">
        <v>113488</v>
      </c>
      <c r="F630">
        <v>0</v>
      </c>
      <c r="G630" s="449">
        <v>43152</v>
      </c>
      <c r="H630">
        <v>0</v>
      </c>
      <c r="I630">
        <v>0</v>
      </c>
      <c r="J630">
        <v>0</v>
      </c>
      <c r="K630">
        <v>0</v>
      </c>
      <c r="L630" s="449">
        <v>156640</v>
      </c>
      <c r="N630" s="20">
        <v>3582</v>
      </c>
      <c r="O630" s="21">
        <v>7</v>
      </c>
      <c r="P630" s="22">
        <f t="shared" si="81"/>
        <v>3.8714814806912399</v>
      </c>
      <c r="Q630" s="23">
        <f t="shared" si="74"/>
        <v>116640</v>
      </c>
      <c r="R630" s="23">
        <f t="shared" si="75"/>
        <v>0</v>
      </c>
      <c r="S630" s="23">
        <f t="shared" si="76"/>
        <v>72272</v>
      </c>
      <c r="T630" s="23">
        <f t="shared" si="77"/>
        <v>464</v>
      </c>
      <c r="U630" s="24">
        <f t="shared" si="78"/>
        <v>189376</v>
      </c>
      <c r="V630" s="25">
        <f t="shared" si="79"/>
        <v>733165.67688738427</v>
      </c>
      <c r="W630" s="25">
        <f t="shared" si="80"/>
        <v>0</v>
      </c>
    </row>
    <row r="631" spans="1:23">
      <c r="A631" s="539" t="s">
        <v>85</v>
      </c>
      <c r="B631" s="539" t="s">
        <v>1649</v>
      </c>
      <c r="C631" s="1" t="s">
        <v>1650</v>
      </c>
      <c r="D631">
        <v>0</v>
      </c>
      <c r="E631">
        <v>0</v>
      </c>
      <c r="F631">
        <v>0</v>
      </c>
      <c r="G631">
        <v>0</v>
      </c>
      <c r="H631" s="449">
        <v>37744</v>
      </c>
      <c r="I631">
        <v>0</v>
      </c>
      <c r="J631">
        <v>0</v>
      </c>
      <c r="K631">
        <v>0</v>
      </c>
      <c r="L631" s="449">
        <v>37744</v>
      </c>
      <c r="N631" s="20">
        <v>3582</v>
      </c>
      <c r="O631" s="21">
        <v>8</v>
      </c>
      <c r="P631" s="22">
        <f t="shared" si="81"/>
        <v>4.4579339449391542</v>
      </c>
      <c r="Q631" s="23">
        <f t="shared" si="74"/>
        <v>0</v>
      </c>
      <c r="R631" s="23">
        <f t="shared" si="75"/>
        <v>0</v>
      </c>
      <c r="S631" s="23">
        <f t="shared" si="76"/>
        <v>54208</v>
      </c>
      <c r="T631" s="23">
        <f t="shared" si="77"/>
        <v>0</v>
      </c>
      <c r="U631" s="24">
        <f t="shared" si="78"/>
        <v>54208</v>
      </c>
      <c r="V631" s="25">
        <f t="shared" si="79"/>
        <v>241655.68328726167</v>
      </c>
      <c r="W631" s="25">
        <f t="shared" si="80"/>
        <v>0</v>
      </c>
    </row>
    <row r="632" spans="1:23">
      <c r="A632" s="539" t="s">
        <v>85</v>
      </c>
      <c r="B632" s="539" t="s">
        <v>1651</v>
      </c>
      <c r="C632" s="1" t="s">
        <v>1652</v>
      </c>
      <c r="D632">
        <v>0</v>
      </c>
      <c r="E632">
        <v>0</v>
      </c>
      <c r="F632">
        <v>0</v>
      </c>
      <c r="G632">
        <v>0</v>
      </c>
      <c r="H632">
        <v>0</v>
      </c>
      <c r="I632">
        <v>0</v>
      </c>
      <c r="J632" s="449">
        <v>1592</v>
      </c>
      <c r="K632">
        <v>0</v>
      </c>
      <c r="L632" s="449">
        <v>1592</v>
      </c>
      <c r="N632" s="20">
        <v>3582</v>
      </c>
      <c r="O632" s="21">
        <v>9</v>
      </c>
      <c r="P632" s="22">
        <f t="shared" si="81"/>
        <v>3.9211029892346732</v>
      </c>
      <c r="Q632" s="23">
        <f t="shared" si="74"/>
        <v>22688</v>
      </c>
      <c r="R632" s="23">
        <f t="shared" si="75"/>
        <v>0</v>
      </c>
      <c r="S632" s="23">
        <f t="shared" si="76"/>
        <v>72384</v>
      </c>
      <c r="T632" s="23">
        <f t="shared" si="77"/>
        <v>4304</v>
      </c>
      <c r="U632" s="24">
        <f t="shared" si="78"/>
        <v>99376</v>
      </c>
      <c r="V632" s="25">
        <f t="shared" si="79"/>
        <v>389663.5306581849</v>
      </c>
      <c r="W632" s="25">
        <f t="shared" si="80"/>
        <v>0</v>
      </c>
    </row>
    <row r="633" spans="1:23">
      <c r="A633" s="539" t="s">
        <v>85</v>
      </c>
      <c r="B633" s="539" t="s">
        <v>1653</v>
      </c>
      <c r="C633" s="1" t="s">
        <v>1654</v>
      </c>
      <c r="D633">
        <v>0</v>
      </c>
      <c r="E633">
        <v>0</v>
      </c>
      <c r="F633">
        <v>0</v>
      </c>
      <c r="G633">
        <v>0</v>
      </c>
      <c r="H633" s="449">
        <v>4512</v>
      </c>
      <c r="I633">
        <v>0</v>
      </c>
      <c r="J633">
        <v>0</v>
      </c>
      <c r="K633">
        <v>0</v>
      </c>
      <c r="L633" s="449">
        <v>4512</v>
      </c>
      <c r="N633" s="20">
        <v>3582</v>
      </c>
      <c r="O633" s="21">
        <v>10</v>
      </c>
      <c r="P633" s="22">
        <f t="shared" si="81"/>
        <v>5.1680731319109743</v>
      </c>
      <c r="Q633" s="23">
        <f t="shared" si="74"/>
        <v>3424</v>
      </c>
      <c r="R633" s="23">
        <f t="shared" si="75"/>
        <v>0</v>
      </c>
      <c r="S633" s="23">
        <f t="shared" si="76"/>
        <v>0</v>
      </c>
      <c r="T633" s="23">
        <f t="shared" si="77"/>
        <v>0</v>
      </c>
      <c r="U633" s="24">
        <f t="shared" si="78"/>
        <v>3424</v>
      </c>
      <c r="V633" s="25">
        <f t="shared" si="79"/>
        <v>17695.482403663176</v>
      </c>
      <c r="W633" s="25">
        <f t="shared" si="80"/>
        <v>0</v>
      </c>
    </row>
    <row r="634" spans="1:23">
      <c r="A634" s="539" t="s">
        <v>85</v>
      </c>
      <c r="B634" s="539" t="s">
        <v>1655</v>
      </c>
      <c r="C634" s="1" t="s">
        <v>1656</v>
      </c>
      <c r="D634" s="449">
        <v>17424</v>
      </c>
      <c r="E634">
        <v>240</v>
      </c>
      <c r="F634">
        <v>0</v>
      </c>
      <c r="G634">
        <v>0</v>
      </c>
      <c r="H634">
        <v>0</v>
      </c>
      <c r="I634">
        <v>0</v>
      </c>
      <c r="J634">
        <v>0</v>
      </c>
      <c r="K634">
        <v>0</v>
      </c>
      <c r="L634" s="449">
        <v>17664</v>
      </c>
      <c r="N634" s="20">
        <v>3582</v>
      </c>
      <c r="O634" s="21">
        <v>11</v>
      </c>
      <c r="P634" s="22">
        <f t="shared" si="81"/>
        <v>4.0960903250696923</v>
      </c>
      <c r="Q634" s="23">
        <f t="shared" si="74"/>
        <v>3520</v>
      </c>
      <c r="R634" s="23">
        <f t="shared" si="75"/>
        <v>0</v>
      </c>
      <c r="S634" s="23">
        <f t="shared" si="76"/>
        <v>132544</v>
      </c>
      <c r="T634" s="23">
        <f t="shared" si="77"/>
        <v>4906</v>
      </c>
      <c r="U634" s="24">
        <f t="shared" si="78"/>
        <v>140970</v>
      </c>
      <c r="V634" s="25">
        <f t="shared" si="79"/>
        <v>577425.85312507453</v>
      </c>
      <c r="W634" s="25">
        <f t="shared" si="80"/>
        <v>0</v>
      </c>
    </row>
    <row r="635" spans="1:23">
      <c r="A635" s="539" t="s">
        <v>85</v>
      </c>
      <c r="B635" s="539" t="s">
        <v>1657</v>
      </c>
      <c r="C635" s="1" t="s">
        <v>1658</v>
      </c>
      <c r="D635" s="449">
        <v>10320</v>
      </c>
      <c r="E635">
        <v>0</v>
      </c>
      <c r="F635">
        <v>0</v>
      </c>
      <c r="G635">
        <v>0</v>
      </c>
      <c r="H635" s="449">
        <v>26800</v>
      </c>
      <c r="I635">
        <v>0</v>
      </c>
      <c r="J635">
        <v>608</v>
      </c>
      <c r="K635">
        <v>0</v>
      </c>
      <c r="L635" s="449">
        <v>37728</v>
      </c>
      <c r="N635" s="20">
        <v>3582</v>
      </c>
      <c r="O635" s="21">
        <v>12</v>
      </c>
      <c r="P635" s="22">
        <f t="shared" si="81"/>
        <v>3.6748359098204313</v>
      </c>
      <c r="Q635" s="23">
        <f t="shared" si="74"/>
        <v>429984</v>
      </c>
      <c r="R635" s="23">
        <f t="shared" si="75"/>
        <v>31008</v>
      </c>
      <c r="S635" s="23">
        <f t="shared" si="76"/>
        <v>0</v>
      </c>
      <c r="T635" s="23">
        <f t="shared" si="77"/>
        <v>0</v>
      </c>
      <c r="U635" s="24">
        <f t="shared" si="78"/>
        <v>460992</v>
      </c>
      <c r="V635" s="25">
        <f t="shared" si="79"/>
        <v>1694069.9557399403</v>
      </c>
      <c r="W635" s="25">
        <f t="shared" si="80"/>
        <v>125344.24308088314</v>
      </c>
    </row>
    <row r="636" spans="1:23">
      <c r="A636" s="539" t="s">
        <v>85</v>
      </c>
      <c r="B636" s="539" t="s">
        <v>1659</v>
      </c>
      <c r="C636" s="1" t="s">
        <v>1660</v>
      </c>
      <c r="D636" s="449">
        <v>271440</v>
      </c>
      <c r="E636">
        <v>0</v>
      </c>
      <c r="F636">
        <v>0</v>
      </c>
      <c r="G636">
        <v>0</v>
      </c>
      <c r="H636">
        <v>0</v>
      </c>
      <c r="I636">
        <v>0</v>
      </c>
      <c r="J636">
        <v>0</v>
      </c>
      <c r="K636">
        <v>0</v>
      </c>
      <c r="L636" s="449">
        <v>271440</v>
      </c>
      <c r="N636" s="20">
        <v>3582</v>
      </c>
      <c r="O636" s="21">
        <v>13</v>
      </c>
      <c r="P636" s="22">
        <f t="shared" si="81"/>
        <v>3.3330151458819097</v>
      </c>
      <c r="Q636" s="23">
        <f t="shared" si="74"/>
        <v>79200</v>
      </c>
      <c r="R636" s="23">
        <f t="shared" si="75"/>
        <v>0</v>
      </c>
      <c r="S636" s="23">
        <f t="shared" si="76"/>
        <v>0</v>
      </c>
      <c r="T636" s="23">
        <f t="shared" si="77"/>
        <v>0</v>
      </c>
      <c r="U636" s="24">
        <f t="shared" si="78"/>
        <v>79200</v>
      </c>
      <c r="V636" s="25">
        <f t="shared" si="79"/>
        <v>263974.79955384723</v>
      </c>
      <c r="W636" s="25">
        <f t="shared" si="80"/>
        <v>0</v>
      </c>
    </row>
    <row r="637" spans="1:23">
      <c r="A637" s="539" t="s">
        <v>85</v>
      </c>
      <c r="B637" s="539" t="s">
        <v>1661</v>
      </c>
      <c r="C637" s="1" t="s">
        <v>1662</v>
      </c>
      <c r="D637" s="449">
        <v>70080</v>
      </c>
      <c r="E637">
        <v>0</v>
      </c>
      <c r="F637">
        <v>0</v>
      </c>
      <c r="G637">
        <v>0</v>
      </c>
      <c r="H637">
        <v>384</v>
      </c>
      <c r="I637">
        <v>0</v>
      </c>
      <c r="J637">
        <v>0</v>
      </c>
      <c r="K637">
        <v>0</v>
      </c>
      <c r="L637" s="449">
        <v>70464</v>
      </c>
      <c r="N637" s="20">
        <v>3582</v>
      </c>
      <c r="O637" s="21">
        <v>14</v>
      </c>
      <c r="P637" s="22">
        <f t="shared" si="81"/>
        <v>5.2111367875249366</v>
      </c>
      <c r="Q637" s="23">
        <f t="shared" si="74"/>
        <v>13600</v>
      </c>
      <c r="R637" s="23">
        <f t="shared" si="75"/>
        <v>0</v>
      </c>
      <c r="S637" s="23">
        <f t="shared" si="76"/>
        <v>62976</v>
      </c>
      <c r="T637" s="23">
        <f t="shared" si="77"/>
        <v>9300</v>
      </c>
      <c r="U637" s="24">
        <f t="shared" si="78"/>
        <v>85876</v>
      </c>
      <c r="V637" s="25">
        <f t="shared" si="79"/>
        <v>447511.58276549145</v>
      </c>
      <c r="W637" s="25">
        <f t="shared" si="80"/>
        <v>0</v>
      </c>
    </row>
    <row r="638" spans="1:23">
      <c r="A638" s="539" t="s">
        <v>85</v>
      </c>
      <c r="B638" s="539" t="s">
        <v>1663</v>
      </c>
      <c r="C638" s="1" t="s">
        <v>1664</v>
      </c>
      <c r="D638">
        <v>0</v>
      </c>
      <c r="E638">
        <v>0</v>
      </c>
      <c r="F638">
        <v>0</v>
      </c>
      <c r="G638">
        <v>0</v>
      </c>
      <c r="H638">
        <v>0</v>
      </c>
      <c r="I638">
        <v>0</v>
      </c>
      <c r="J638">
        <v>0</v>
      </c>
      <c r="K638">
        <v>0</v>
      </c>
      <c r="L638">
        <v>0</v>
      </c>
      <c r="N638" s="20">
        <v>3582</v>
      </c>
      <c r="O638" s="21">
        <v>15</v>
      </c>
      <c r="P638" s="22">
        <f t="shared" si="81"/>
        <v>7.5192831089887324</v>
      </c>
      <c r="Q638" s="23">
        <f t="shared" si="74"/>
        <v>0</v>
      </c>
      <c r="R638" s="23">
        <f t="shared" si="75"/>
        <v>0</v>
      </c>
      <c r="S638" s="23">
        <f t="shared" si="76"/>
        <v>0</v>
      </c>
      <c r="T638" s="23">
        <f t="shared" si="77"/>
        <v>0</v>
      </c>
      <c r="U638" s="24">
        <f t="shared" si="78"/>
        <v>0</v>
      </c>
      <c r="V638" s="25">
        <f t="shared" si="79"/>
        <v>0</v>
      </c>
      <c r="W638" s="25">
        <f t="shared" si="80"/>
        <v>0</v>
      </c>
    </row>
    <row r="639" spans="1:23">
      <c r="A639" s="539" t="s">
        <v>85</v>
      </c>
      <c r="B639" s="539" t="s">
        <v>1665</v>
      </c>
      <c r="C639" s="1" t="s">
        <v>1666</v>
      </c>
      <c r="D639" s="449">
        <v>689376</v>
      </c>
      <c r="E639" s="449">
        <v>426288</v>
      </c>
      <c r="F639" s="449">
        <v>41664</v>
      </c>
      <c r="G639" s="449">
        <v>43152</v>
      </c>
      <c r="H639" s="449">
        <v>235760</v>
      </c>
      <c r="I639" s="449">
        <v>213940</v>
      </c>
      <c r="J639" s="449">
        <v>31904</v>
      </c>
      <c r="K639" s="449">
        <v>13312</v>
      </c>
      <c r="L639" s="449">
        <v>1695396</v>
      </c>
      <c r="N639" s="20">
        <v>3582</v>
      </c>
      <c r="O639" s="21">
        <v>16</v>
      </c>
      <c r="P639" s="22">
        <f t="shared" si="81"/>
        <v>4.5338911157933826</v>
      </c>
      <c r="Q639" s="23">
        <f t="shared" si="74"/>
        <v>94848</v>
      </c>
      <c r="R639" s="23">
        <f t="shared" si="75"/>
        <v>0</v>
      </c>
      <c r="S639" s="23">
        <f t="shared" si="76"/>
        <v>164720</v>
      </c>
      <c r="T639" s="23">
        <f t="shared" si="77"/>
        <v>22156</v>
      </c>
      <c r="U639" s="24">
        <f t="shared" si="78"/>
        <v>281724</v>
      </c>
      <c r="V639" s="25">
        <f t="shared" si="79"/>
        <v>1277305.9407057748</v>
      </c>
      <c r="W639" s="25">
        <f t="shared" si="80"/>
        <v>0</v>
      </c>
    </row>
    <row r="640" spans="1:23">
      <c r="A640" s="503"/>
      <c r="B640" s="503"/>
      <c r="N640" s="20">
        <v>3582</v>
      </c>
      <c r="O640" s="21">
        <v>17</v>
      </c>
      <c r="P640" s="22">
        <f t="shared" si="81"/>
        <v>6.0316486731873162</v>
      </c>
      <c r="Q640" s="23">
        <f t="shared" si="74"/>
        <v>0</v>
      </c>
      <c r="R640" s="23">
        <f t="shared" si="75"/>
        <v>0</v>
      </c>
      <c r="S640" s="23">
        <f t="shared" si="76"/>
        <v>0</v>
      </c>
      <c r="T640" s="23">
        <f t="shared" si="77"/>
        <v>0</v>
      </c>
      <c r="U640" s="24">
        <f t="shared" si="78"/>
        <v>0</v>
      </c>
      <c r="V640" s="25">
        <f t="shared" si="79"/>
        <v>0</v>
      </c>
      <c r="W640" s="25">
        <f t="shared" si="80"/>
        <v>0</v>
      </c>
    </row>
    <row r="641" spans="1:23">
      <c r="A641" s="503"/>
      <c r="B641" s="503"/>
      <c r="N641" s="20">
        <v>3582</v>
      </c>
      <c r="O641" s="21">
        <v>18</v>
      </c>
      <c r="P641" s="22">
        <f t="shared" si="81"/>
        <v>4.9772911053490789</v>
      </c>
      <c r="Q641" s="23">
        <f t="shared" si="74"/>
        <v>0</v>
      </c>
      <c r="R641" s="23">
        <f t="shared" si="75"/>
        <v>0</v>
      </c>
      <c r="S641" s="23">
        <f t="shared" si="76"/>
        <v>66096</v>
      </c>
      <c r="T641" s="23">
        <f t="shared" si="77"/>
        <v>0</v>
      </c>
      <c r="U641" s="24">
        <f t="shared" si="78"/>
        <v>66096</v>
      </c>
      <c r="V641" s="25">
        <f t="shared" si="79"/>
        <v>328979.03289915272</v>
      </c>
      <c r="W641" s="25">
        <f t="shared" si="80"/>
        <v>0</v>
      </c>
    </row>
    <row r="642" spans="1:23">
      <c r="A642" s="539" t="s">
        <v>1695</v>
      </c>
      <c r="B642" s="503"/>
      <c r="N642" s="20">
        <v>3582</v>
      </c>
      <c r="O642" s="21">
        <v>19</v>
      </c>
      <c r="P642" s="22">
        <f t="shared" si="81"/>
        <v>3.4255627120306693</v>
      </c>
      <c r="Q642" s="23">
        <f t="shared" si="74"/>
        <v>248112</v>
      </c>
      <c r="R642" s="23">
        <f t="shared" si="75"/>
        <v>48400</v>
      </c>
      <c r="S642" s="23">
        <f t="shared" si="76"/>
        <v>528</v>
      </c>
      <c r="T642" s="23">
        <f t="shared" si="77"/>
        <v>260</v>
      </c>
      <c r="U642" s="24">
        <f t="shared" si="78"/>
        <v>297300</v>
      </c>
      <c r="V642" s="25">
        <f t="shared" si="79"/>
        <v>1018419.794286718</v>
      </c>
      <c r="W642" s="25">
        <f t="shared" si="80"/>
        <v>182376.95878851286</v>
      </c>
    </row>
    <row r="643" spans="1:23">
      <c r="A643" s="539" t="s">
        <v>1596</v>
      </c>
      <c r="B643" s="539" t="s">
        <v>173</v>
      </c>
      <c r="C643" s="1" t="s">
        <v>1668</v>
      </c>
      <c r="D643" t="s">
        <v>1669</v>
      </c>
      <c r="E643" t="s">
        <v>1670</v>
      </c>
      <c r="F643" t="s">
        <v>1671</v>
      </c>
      <c r="G643" t="s">
        <v>1672</v>
      </c>
      <c r="H643" t="s">
        <v>1673</v>
      </c>
      <c r="I643" t="s">
        <v>1674</v>
      </c>
      <c r="J643" t="s">
        <v>1675</v>
      </c>
      <c r="K643" t="s">
        <v>1676</v>
      </c>
      <c r="L643" t="s">
        <v>44</v>
      </c>
      <c r="N643" s="20">
        <v>3582</v>
      </c>
      <c r="O643" s="21">
        <v>20</v>
      </c>
      <c r="P643" s="22">
        <f t="shared" si="81"/>
        <v>4.0878123452263502</v>
      </c>
      <c r="Q643" s="23">
        <f t="shared" si="74"/>
        <v>0</v>
      </c>
      <c r="R643" s="23">
        <f t="shared" si="75"/>
        <v>0</v>
      </c>
      <c r="S643" s="23">
        <f t="shared" si="76"/>
        <v>52016</v>
      </c>
      <c r="T643" s="23">
        <f t="shared" si="77"/>
        <v>0</v>
      </c>
      <c r="U643" s="24">
        <f t="shared" si="78"/>
        <v>52016</v>
      </c>
      <c r="V643" s="25">
        <f t="shared" si="79"/>
        <v>212631.64694929382</v>
      </c>
      <c r="W643" s="25">
        <f t="shared" si="80"/>
        <v>0</v>
      </c>
    </row>
    <row r="644" spans="1:23">
      <c r="A644" s="539" t="s">
        <v>87</v>
      </c>
      <c r="B644" s="539" t="s">
        <v>1611</v>
      </c>
      <c r="C644" s="1" t="s">
        <v>1612</v>
      </c>
      <c r="D644" s="449">
        <v>30672</v>
      </c>
      <c r="E644">
        <v>0</v>
      </c>
      <c r="F644">
        <v>0</v>
      </c>
      <c r="G644">
        <v>0</v>
      </c>
      <c r="H644">
        <v>0</v>
      </c>
      <c r="I644">
        <v>0</v>
      </c>
      <c r="J644">
        <v>72</v>
      </c>
      <c r="K644">
        <v>0</v>
      </c>
      <c r="L644" s="449">
        <v>30744</v>
      </c>
      <c r="N644" s="20">
        <v>3582</v>
      </c>
      <c r="O644" s="21">
        <v>21</v>
      </c>
      <c r="P644" s="22">
        <f t="shared" si="81"/>
        <v>4.2128820567044682</v>
      </c>
      <c r="Q644" s="23">
        <f t="shared" ref="Q644:Q707" si="82">SUMIFS(D:D,$A:$A,$N644,$B:$B,$O644)+SUMIFS(E:E,$A:$A,$N644,$B:$B,$O644)</f>
        <v>0</v>
      </c>
      <c r="R644" s="23">
        <f t="shared" ref="R644:R707" si="83">SUMIFS(F:F,$A:$A,$N644,$B:$B,$O644)+SUMIFS(G:G,$A:$A,$N644,$B:$B,$O644)</f>
        <v>0</v>
      </c>
      <c r="S644" s="23">
        <f t="shared" ref="S644:S707" si="84">SUMIFS(H:H,$A:$A,$N644,$B:$B,$O644)+SUMIFS(I:I,$A:$A,$N644,$B:$B,$O644)</f>
        <v>59888</v>
      </c>
      <c r="T644" s="23">
        <f t="shared" ref="T644:T707" si="85">SUMIFS(J:J,$A:$A,$N644,$B:$B,$O644)+SUMIFS(K:K,$A:$A,$N644,$B:$B,$O644)</f>
        <v>12332</v>
      </c>
      <c r="U644" s="24">
        <f t="shared" ref="U644:U707" si="86">SUM(Q644:T644)</f>
        <v>72220</v>
      </c>
      <c r="V644" s="25">
        <f t="shared" ref="V644:V707" si="87">U644*P644</f>
        <v>304254.34213519667</v>
      </c>
      <c r="W644" s="25">
        <f t="shared" ref="W644:W707" si="88">(R644*1.1)*P644</f>
        <v>0</v>
      </c>
    </row>
    <row r="645" spans="1:23">
      <c r="A645" s="539" t="s">
        <v>87</v>
      </c>
      <c r="B645" s="539" t="s">
        <v>1613</v>
      </c>
      <c r="C645" s="1" t="s">
        <v>1614</v>
      </c>
      <c r="D645">
        <v>0</v>
      </c>
      <c r="E645">
        <v>0</v>
      </c>
      <c r="F645">
        <v>0</v>
      </c>
      <c r="G645">
        <v>0</v>
      </c>
      <c r="H645" s="449">
        <v>273632</v>
      </c>
      <c r="I645">
        <v>0</v>
      </c>
      <c r="J645" s="449">
        <v>16257</v>
      </c>
      <c r="K645">
        <v>0</v>
      </c>
      <c r="L645" s="449">
        <v>289889</v>
      </c>
      <c r="N645" s="20">
        <v>3582</v>
      </c>
      <c r="O645" s="21">
        <v>22</v>
      </c>
      <c r="P645" s="22">
        <f t="shared" si="81"/>
        <v>5.1226793529265615</v>
      </c>
      <c r="Q645" s="23">
        <f t="shared" si="82"/>
        <v>0</v>
      </c>
      <c r="R645" s="23">
        <f t="shared" si="83"/>
        <v>0</v>
      </c>
      <c r="S645" s="23">
        <f t="shared" si="84"/>
        <v>22496</v>
      </c>
      <c r="T645" s="23">
        <f t="shared" si="85"/>
        <v>0</v>
      </c>
      <c r="U645" s="24">
        <f t="shared" si="86"/>
        <v>22496</v>
      </c>
      <c r="V645" s="25">
        <f t="shared" si="87"/>
        <v>115239.79472343593</v>
      </c>
      <c r="W645" s="25">
        <f t="shared" si="88"/>
        <v>0</v>
      </c>
    </row>
    <row r="646" spans="1:23">
      <c r="A646" s="539" t="s">
        <v>87</v>
      </c>
      <c r="B646" s="539" t="s">
        <v>1615</v>
      </c>
      <c r="C646" s="1" t="s">
        <v>1616</v>
      </c>
      <c r="D646">
        <v>0</v>
      </c>
      <c r="E646" s="449">
        <v>2524320</v>
      </c>
      <c r="F646">
        <v>0</v>
      </c>
      <c r="G646">
        <v>0</v>
      </c>
      <c r="H646" s="449">
        <v>30048</v>
      </c>
      <c r="I646" s="449">
        <v>3168</v>
      </c>
      <c r="J646">
        <v>144</v>
      </c>
      <c r="K646">
        <v>0</v>
      </c>
      <c r="L646" s="449">
        <v>2557680</v>
      </c>
      <c r="N646" s="20">
        <v>3582</v>
      </c>
      <c r="O646" s="21">
        <v>23</v>
      </c>
      <c r="P646" s="22">
        <f t="shared" si="81"/>
        <v>4.5024770871355324</v>
      </c>
      <c r="Q646" s="23">
        <f t="shared" si="82"/>
        <v>92048</v>
      </c>
      <c r="R646" s="23">
        <f t="shared" si="83"/>
        <v>0</v>
      </c>
      <c r="S646" s="23">
        <f t="shared" si="84"/>
        <v>0</v>
      </c>
      <c r="T646" s="23">
        <f t="shared" si="85"/>
        <v>0</v>
      </c>
      <c r="U646" s="24">
        <f t="shared" si="86"/>
        <v>92048</v>
      </c>
      <c r="V646" s="25">
        <f t="shared" si="87"/>
        <v>414444.01091665146</v>
      </c>
      <c r="W646" s="25">
        <f t="shared" si="88"/>
        <v>0</v>
      </c>
    </row>
    <row r="647" spans="1:23">
      <c r="A647" s="539" t="s">
        <v>87</v>
      </c>
      <c r="B647" s="539" t="s">
        <v>1617</v>
      </c>
      <c r="C647" s="1" t="s">
        <v>1618</v>
      </c>
      <c r="D647" s="449">
        <v>550416</v>
      </c>
      <c r="E647" s="449">
        <v>275712</v>
      </c>
      <c r="F647">
        <v>0</v>
      </c>
      <c r="G647">
        <v>0</v>
      </c>
      <c r="H647" s="449">
        <v>1085248</v>
      </c>
      <c r="I647" s="449">
        <v>156736</v>
      </c>
      <c r="J647" s="449">
        <v>40961</v>
      </c>
      <c r="K647" s="449">
        <v>28352</v>
      </c>
      <c r="L647" s="449">
        <v>2137425</v>
      </c>
      <c r="N647" s="20">
        <v>3582</v>
      </c>
      <c r="O647" s="21">
        <v>24</v>
      </c>
      <c r="P647" s="22">
        <f t="shared" si="81"/>
        <v>3.6391469413856306</v>
      </c>
      <c r="Q647" s="23">
        <f t="shared" si="82"/>
        <v>52560</v>
      </c>
      <c r="R647" s="23">
        <f t="shared" si="83"/>
        <v>0</v>
      </c>
      <c r="S647" s="23">
        <f t="shared" si="84"/>
        <v>92288</v>
      </c>
      <c r="T647" s="23">
        <f t="shared" si="85"/>
        <v>17432</v>
      </c>
      <c r="U647" s="24">
        <f t="shared" si="86"/>
        <v>162280</v>
      </c>
      <c r="V647" s="25">
        <f t="shared" si="87"/>
        <v>590560.76564806013</v>
      </c>
      <c r="W647" s="25">
        <f t="shared" si="88"/>
        <v>0</v>
      </c>
    </row>
    <row r="648" spans="1:23">
      <c r="A648" s="539" t="s">
        <v>87</v>
      </c>
      <c r="B648" s="539" t="s">
        <v>1619</v>
      </c>
      <c r="C648" s="1" t="s">
        <v>1620</v>
      </c>
      <c r="D648">
        <v>0</v>
      </c>
      <c r="E648">
        <v>0</v>
      </c>
      <c r="F648">
        <v>0</v>
      </c>
      <c r="G648">
        <v>0</v>
      </c>
      <c r="H648">
        <v>0</v>
      </c>
      <c r="I648">
        <v>0</v>
      </c>
      <c r="J648">
        <v>0</v>
      </c>
      <c r="K648">
        <v>0</v>
      </c>
      <c r="L648">
        <v>0</v>
      </c>
      <c r="N648" s="20">
        <v>3582</v>
      </c>
      <c r="O648" s="21">
        <v>25</v>
      </c>
      <c r="P648" s="22">
        <f t="shared" si="81"/>
        <v>3.0656727831116628</v>
      </c>
      <c r="Q648" s="23">
        <f t="shared" si="82"/>
        <v>910080</v>
      </c>
      <c r="R648" s="23">
        <f t="shared" si="83"/>
        <v>0</v>
      </c>
      <c r="S648" s="23">
        <f t="shared" si="84"/>
        <v>8928</v>
      </c>
      <c r="T648" s="23">
        <f t="shared" si="85"/>
        <v>0</v>
      </c>
      <c r="U648" s="24">
        <f t="shared" si="86"/>
        <v>919008</v>
      </c>
      <c r="V648" s="25">
        <f t="shared" si="87"/>
        <v>2817377.8130618832</v>
      </c>
      <c r="W648" s="25">
        <f t="shared" si="88"/>
        <v>0</v>
      </c>
    </row>
    <row r="649" spans="1:23">
      <c r="A649" s="539" t="s">
        <v>87</v>
      </c>
      <c r="B649" s="539" t="s">
        <v>1621</v>
      </c>
      <c r="C649" s="1" t="s">
        <v>1622</v>
      </c>
      <c r="D649" s="449">
        <v>211472</v>
      </c>
      <c r="E649">
        <v>0</v>
      </c>
      <c r="F649">
        <v>0</v>
      </c>
      <c r="G649">
        <v>0</v>
      </c>
      <c r="H649" s="449">
        <v>246928</v>
      </c>
      <c r="I649">
        <v>0</v>
      </c>
      <c r="J649" s="449">
        <v>530110</v>
      </c>
      <c r="K649">
        <v>0</v>
      </c>
      <c r="L649" s="449">
        <v>988510</v>
      </c>
      <c r="N649" s="20">
        <v>3582</v>
      </c>
      <c r="O649" s="21">
        <v>26</v>
      </c>
      <c r="P649" s="22">
        <f t="shared" si="81"/>
        <v>3.9327220283406481</v>
      </c>
      <c r="Q649" s="23">
        <f t="shared" si="82"/>
        <v>143472</v>
      </c>
      <c r="R649" s="23">
        <f t="shared" si="83"/>
        <v>0</v>
      </c>
      <c r="S649" s="23">
        <f t="shared" si="84"/>
        <v>0</v>
      </c>
      <c r="T649" s="23">
        <f t="shared" si="85"/>
        <v>0</v>
      </c>
      <c r="U649" s="24">
        <f t="shared" si="86"/>
        <v>143472</v>
      </c>
      <c r="V649" s="25">
        <f t="shared" si="87"/>
        <v>564235.49485008942</v>
      </c>
      <c r="W649" s="25">
        <f t="shared" si="88"/>
        <v>0</v>
      </c>
    </row>
    <row r="650" spans="1:23">
      <c r="A650" s="539" t="s">
        <v>87</v>
      </c>
      <c r="B650" s="539" t="s">
        <v>1623</v>
      </c>
      <c r="C650" s="1" t="s">
        <v>1624</v>
      </c>
      <c r="D650">
        <v>0</v>
      </c>
      <c r="E650" s="449">
        <v>420064</v>
      </c>
      <c r="F650">
        <v>0</v>
      </c>
      <c r="G650">
        <v>0</v>
      </c>
      <c r="H650">
        <v>0</v>
      </c>
      <c r="I650" s="449">
        <v>461104</v>
      </c>
      <c r="J650">
        <v>0</v>
      </c>
      <c r="K650" s="449">
        <v>8793</v>
      </c>
      <c r="L650" s="449">
        <v>889961</v>
      </c>
      <c r="N650" s="20">
        <v>3582</v>
      </c>
      <c r="O650" s="21">
        <v>27</v>
      </c>
      <c r="P650" s="22">
        <f t="shared" si="81"/>
        <v>3.6262261406191016</v>
      </c>
      <c r="Q650" s="23">
        <f t="shared" si="82"/>
        <v>0</v>
      </c>
      <c r="R650" s="23">
        <f t="shared" si="83"/>
        <v>0</v>
      </c>
      <c r="S650" s="23">
        <f t="shared" si="84"/>
        <v>0</v>
      </c>
      <c r="T650" s="23">
        <f t="shared" si="85"/>
        <v>0</v>
      </c>
      <c r="U650" s="24">
        <f t="shared" si="86"/>
        <v>0</v>
      </c>
      <c r="V650" s="25">
        <f t="shared" si="87"/>
        <v>0</v>
      </c>
      <c r="W650" s="25">
        <f t="shared" si="88"/>
        <v>0</v>
      </c>
    </row>
    <row r="651" spans="1:23">
      <c r="A651" s="539" t="s">
        <v>87</v>
      </c>
      <c r="B651" s="539" t="s">
        <v>1625</v>
      </c>
      <c r="C651" s="1" t="s">
        <v>1626</v>
      </c>
      <c r="D651">
        <v>0</v>
      </c>
      <c r="E651">
        <v>0</v>
      </c>
      <c r="F651">
        <v>0</v>
      </c>
      <c r="G651">
        <v>0</v>
      </c>
      <c r="H651" s="449">
        <v>101824</v>
      </c>
      <c r="I651">
        <v>0</v>
      </c>
      <c r="J651" s="449">
        <v>83013</v>
      </c>
      <c r="K651">
        <v>0</v>
      </c>
      <c r="L651" s="449">
        <v>184837</v>
      </c>
      <c r="N651" s="20">
        <v>3583</v>
      </c>
      <c r="O651" s="21">
        <v>1</v>
      </c>
      <c r="P651" s="22">
        <f t="shared" si="81"/>
        <v>3.6541532066081914</v>
      </c>
      <c r="Q651" s="23">
        <f t="shared" si="82"/>
        <v>16512</v>
      </c>
      <c r="R651" s="23">
        <f t="shared" si="83"/>
        <v>0</v>
      </c>
      <c r="S651" s="23">
        <f t="shared" si="84"/>
        <v>72768</v>
      </c>
      <c r="T651" s="23">
        <f t="shared" si="85"/>
        <v>0</v>
      </c>
      <c r="U651" s="24">
        <f t="shared" si="86"/>
        <v>89280</v>
      </c>
      <c r="V651" s="25">
        <f t="shared" si="87"/>
        <v>326242.79828597931</v>
      </c>
      <c r="W651" s="25">
        <f t="shared" si="88"/>
        <v>0</v>
      </c>
    </row>
    <row r="652" spans="1:23">
      <c r="A652" s="539" t="s">
        <v>87</v>
      </c>
      <c r="B652" s="539" t="s">
        <v>1627</v>
      </c>
      <c r="C652" s="1" t="s">
        <v>1628</v>
      </c>
      <c r="D652" s="449">
        <v>167856</v>
      </c>
      <c r="E652" s="449">
        <v>64256</v>
      </c>
      <c r="F652">
        <v>0</v>
      </c>
      <c r="G652">
        <v>0</v>
      </c>
      <c r="H652" s="449">
        <v>390592</v>
      </c>
      <c r="I652">
        <v>960</v>
      </c>
      <c r="J652" s="449">
        <v>2400</v>
      </c>
      <c r="K652" s="449">
        <v>9624</v>
      </c>
      <c r="L652" s="449">
        <v>635688</v>
      </c>
      <c r="N652" s="20">
        <v>3583</v>
      </c>
      <c r="O652" s="21">
        <v>2</v>
      </c>
      <c r="P652" s="22">
        <f t="shared" si="81"/>
        <v>3.8378796466654825</v>
      </c>
      <c r="Q652" s="23">
        <f t="shared" si="82"/>
        <v>5856</v>
      </c>
      <c r="R652" s="23">
        <f t="shared" si="83"/>
        <v>0</v>
      </c>
      <c r="S652" s="23">
        <f t="shared" si="84"/>
        <v>160096</v>
      </c>
      <c r="T652" s="23">
        <f t="shared" si="85"/>
        <v>1344</v>
      </c>
      <c r="U652" s="24">
        <f t="shared" si="86"/>
        <v>167296</v>
      </c>
      <c r="V652" s="25">
        <f t="shared" si="87"/>
        <v>642061.91336854862</v>
      </c>
      <c r="W652" s="25">
        <f t="shared" si="88"/>
        <v>0</v>
      </c>
    </row>
    <row r="653" spans="1:23">
      <c r="A653" s="539" t="s">
        <v>87</v>
      </c>
      <c r="B653" s="539" t="s">
        <v>1629</v>
      </c>
      <c r="C653" s="1" t="s">
        <v>1630</v>
      </c>
      <c r="D653">
        <v>0</v>
      </c>
      <c r="E653" s="449">
        <v>63568</v>
      </c>
      <c r="F653">
        <v>0</v>
      </c>
      <c r="G653">
        <v>0</v>
      </c>
      <c r="H653">
        <v>0</v>
      </c>
      <c r="I653" s="449">
        <v>7872</v>
      </c>
      <c r="J653">
        <v>0</v>
      </c>
      <c r="K653">
        <v>0</v>
      </c>
      <c r="L653" s="449">
        <v>71440</v>
      </c>
      <c r="N653" s="20">
        <v>3583</v>
      </c>
      <c r="O653" s="21">
        <v>3</v>
      </c>
      <c r="P653" s="22">
        <f t="shared" si="81"/>
        <v>3.4083433041107498</v>
      </c>
      <c r="Q653" s="23">
        <f t="shared" si="82"/>
        <v>314256</v>
      </c>
      <c r="R653" s="23">
        <f t="shared" si="83"/>
        <v>0</v>
      </c>
      <c r="S653" s="23">
        <f t="shared" si="84"/>
        <v>109584</v>
      </c>
      <c r="T653" s="23">
        <f t="shared" si="85"/>
        <v>192</v>
      </c>
      <c r="U653" s="24">
        <f t="shared" si="86"/>
        <v>424032</v>
      </c>
      <c r="V653" s="25">
        <f t="shared" si="87"/>
        <v>1445246.6279286894</v>
      </c>
      <c r="W653" s="25">
        <f t="shared" si="88"/>
        <v>0</v>
      </c>
    </row>
    <row r="654" spans="1:23">
      <c r="A654" s="539" t="s">
        <v>87</v>
      </c>
      <c r="B654" s="539" t="s">
        <v>1631</v>
      </c>
      <c r="C654" s="1" t="s">
        <v>1632</v>
      </c>
      <c r="D654">
        <v>0</v>
      </c>
      <c r="E654" s="449">
        <v>26816</v>
      </c>
      <c r="F654">
        <v>0</v>
      </c>
      <c r="G654">
        <v>0</v>
      </c>
      <c r="H654">
        <v>0</v>
      </c>
      <c r="I654" s="449">
        <v>283248</v>
      </c>
      <c r="J654">
        <v>0</v>
      </c>
      <c r="K654" s="449">
        <v>70813</v>
      </c>
      <c r="L654" s="449">
        <v>380877</v>
      </c>
      <c r="N654" s="20">
        <v>3583</v>
      </c>
      <c r="O654" s="21">
        <v>4</v>
      </c>
      <c r="P654" s="22">
        <f t="shared" si="81"/>
        <v>3.1726845821455858</v>
      </c>
      <c r="Q654" s="23">
        <f t="shared" si="82"/>
        <v>202656</v>
      </c>
      <c r="R654" s="23">
        <f t="shared" si="83"/>
        <v>0</v>
      </c>
      <c r="S654" s="23">
        <f t="shared" si="84"/>
        <v>325397</v>
      </c>
      <c r="T654" s="23">
        <f t="shared" si="85"/>
        <v>328</v>
      </c>
      <c r="U654" s="24">
        <f t="shared" si="86"/>
        <v>528381</v>
      </c>
      <c r="V654" s="25">
        <f t="shared" si="87"/>
        <v>1676386.2521986668</v>
      </c>
      <c r="W654" s="25">
        <f t="shared" si="88"/>
        <v>0</v>
      </c>
    </row>
    <row r="655" spans="1:23">
      <c r="A655" s="539" t="s">
        <v>87</v>
      </c>
      <c r="B655" s="539" t="s">
        <v>1633</v>
      </c>
      <c r="C655" s="1" t="s">
        <v>1634</v>
      </c>
      <c r="D655" s="449">
        <v>2154096</v>
      </c>
      <c r="E655">
        <v>0</v>
      </c>
      <c r="F655" s="449">
        <v>651904</v>
      </c>
      <c r="G655">
        <v>0</v>
      </c>
      <c r="H655" s="449">
        <v>16032</v>
      </c>
      <c r="I655">
        <v>0</v>
      </c>
      <c r="J655">
        <v>0</v>
      </c>
      <c r="K655">
        <v>0</v>
      </c>
      <c r="L655" s="449">
        <v>2822032</v>
      </c>
      <c r="N655" s="20">
        <v>3583</v>
      </c>
      <c r="O655" s="21">
        <v>5</v>
      </c>
      <c r="P655" s="22">
        <f t="shared" si="81"/>
        <v>8.4268382369809416</v>
      </c>
      <c r="Q655" s="23">
        <f t="shared" si="82"/>
        <v>0</v>
      </c>
      <c r="R655" s="23">
        <f t="shared" si="83"/>
        <v>0</v>
      </c>
      <c r="S655" s="23">
        <f t="shared" si="84"/>
        <v>0</v>
      </c>
      <c r="T655" s="23">
        <f t="shared" si="85"/>
        <v>0</v>
      </c>
      <c r="U655" s="24">
        <f t="shared" si="86"/>
        <v>0</v>
      </c>
      <c r="V655" s="25">
        <f t="shared" si="87"/>
        <v>0</v>
      </c>
      <c r="W655" s="25">
        <f t="shared" si="88"/>
        <v>0</v>
      </c>
    </row>
    <row r="656" spans="1:23">
      <c r="A656" s="539" t="s">
        <v>87</v>
      </c>
      <c r="B656" s="539" t="s">
        <v>1635</v>
      </c>
      <c r="C656" s="1" t="s">
        <v>1636</v>
      </c>
      <c r="D656" s="449">
        <v>214352</v>
      </c>
      <c r="E656">
        <v>0</v>
      </c>
      <c r="F656">
        <v>0</v>
      </c>
      <c r="G656">
        <v>0</v>
      </c>
      <c r="H656" s="449">
        <v>28352</v>
      </c>
      <c r="I656">
        <v>0</v>
      </c>
      <c r="J656">
        <v>288</v>
      </c>
      <c r="K656">
        <v>0</v>
      </c>
      <c r="L656" s="449">
        <v>242992</v>
      </c>
      <c r="N656" s="20">
        <v>3583</v>
      </c>
      <c r="O656" s="21">
        <v>6</v>
      </c>
      <c r="P656" s="22">
        <f t="shared" si="81"/>
        <v>3.0058195780826638</v>
      </c>
      <c r="Q656" s="23">
        <f t="shared" si="82"/>
        <v>95136</v>
      </c>
      <c r="R656" s="23">
        <f t="shared" si="83"/>
        <v>0</v>
      </c>
      <c r="S656" s="23">
        <f t="shared" si="84"/>
        <v>10656</v>
      </c>
      <c r="T656" s="23">
        <f t="shared" si="85"/>
        <v>0</v>
      </c>
      <c r="U656" s="24">
        <f t="shared" si="86"/>
        <v>105792</v>
      </c>
      <c r="V656" s="25">
        <f t="shared" si="87"/>
        <v>317991.66480452119</v>
      </c>
      <c r="W656" s="25">
        <f t="shared" si="88"/>
        <v>0</v>
      </c>
    </row>
    <row r="657" spans="1:23">
      <c r="A657" s="539" t="s">
        <v>87</v>
      </c>
      <c r="B657" s="539" t="s">
        <v>1637</v>
      </c>
      <c r="C657" s="1" t="s">
        <v>1638</v>
      </c>
      <c r="D657">
        <v>0</v>
      </c>
      <c r="E657">
        <v>0</v>
      </c>
      <c r="F657">
        <v>0</v>
      </c>
      <c r="G657">
        <v>0</v>
      </c>
      <c r="H657">
        <v>0</v>
      </c>
      <c r="I657" s="449">
        <v>75360</v>
      </c>
      <c r="J657">
        <v>0</v>
      </c>
      <c r="K657" s="449">
        <v>32793</v>
      </c>
      <c r="L657" s="449">
        <v>108153</v>
      </c>
      <c r="N657" s="20">
        <v>3583</v>
      </c>
      <c r="O657" s="21">
        <v>7</v>
      </c>
      <c r="P657" s="22">
        <f t="shared" si="81"/>
        <v>3.8714814806912399</v>
      </c>
      <c r="Q657" s="23">
        <f t="shared" si="82"/>
        <v>12112</v>
      </c>
      <c r="R657" s="23">
        <f t="shared" si="83"/>
        <v>0</v>
      </c>
      <c r="S657" s="23">
        <f t="shared" si="84"/>
        <v>63952</v>
      </c>
      <c r="T657" s="23">
        <f t="shared" si="85"/>
        <v>0</v>
      </c>
      <c r="U657" s="24">
        <f t="shared" si="86"/>
        <v>76064</v>
      </c>
      <c r="V657" s="25">
        <f t="shared" si="87"/>
        <v>294480.36734729848</v>
      </c>
      <c r="W657" s="25">
        <f t="shared" si="88"/>
        <v>0</v>
      </c>
    </row>
    <row r="658" spans="1:23">
      <c r="A658" s="539" t="s">
        <v>87</v>
      </c>
      <c r="B658" s="539" t="s">
        <v>1639</v>
      </c>
      <c r="C658" s="1" t="s">
        <v>1640</v>
      </c>
      <c r="D658">
        <v>0</v>
      </c>
      <c r="E658">
        <v>0</v>
      </c>
      <c r="F658">
        <v>0</v>
      </c>
      <c r="G658">
        <v>0</v>
      </c>
      <c r="H658">
        <v>0</v>
      </c>
      <c r="I658" s="449">
        <v>21856</v>
      </c>
      <c r="J658">
        <v>0</v>
      </c>
      <c r="K658">
        <v>132</v>
      </c>
      <c r="L658" s="449">
        <v>21988</v>
      </c>
      <c r="N658" s="20">
        <v>3583</v>
      </c>
      <c r="O658" s="21">
        <v>8</v>
      </c>
      <c r="P658" s="22">
        <f t="shared" si="81"/>
        <v>4.4579339449391542</v>
      </c>
      <c r="Q658" s="23">
        <f t="shared" si="82"/>
        <v>0</v>
      </c>
      <c r="R658" s="23">
        <f t="shared" si="83"/>
        <v>0</v>
      </c>
      <c r="S658" s="23">
        <f t="shared" si="84"/>
        <v>63120</v>
      </c>
      <c r="T658" s="23">
        <f t="shared" si="85"/>
        <v>0</v>
      </c>
      <c r="U658" s="24">
        <f t="shared" si="86"/>
        <v>63120</v>
      </c>
      <c r="V658" s="25">
        <f t="shared" si="87"/>
        <v>281384.79060455941</v>
      </c>
      <c r="W658" s="25">
        <f t="shared" si="88"/>
        <v>0</v>
      </c>
    </row>
    <row r="659" spans="1:23">
      <c r="A659" s="539" t="s">
        <v>87</v>
      </c>
      <c r="B659" s="539" t="s">
        <v>1641</v>
      </c>
      <c r="C659" s="1" t="s">
        <v>1642</v>
      </c>
      <c r="D659" s="449">
        <v>44304</v>
      </c>
      <c r="E659">
        <v>0</v>
      </c>
      <c r="F659">
        <v>0</v>
      </c>
      <c r="G659">
        <v>0</v>
      </c>
      <c r="H659" s="449">
        <v>11152</v>
      </c>
      <c r="I659" s="449">
        <v>900176</v>
      </c>
      <c r="J659">
        <v>832</v>
      </c>
      <c r="K659" s="449">
        <v>120272</v>
      </c>
      <c r="L659" s="449">
        <v>1076736</v>
      </c>
      <c r="N659" s="20">
        <v>3583</v>
      </c>
      <c r="O659" s="21">
        <v>9</v>
      </c>
      <c r="P659" s="22">
        <f t="shared" si="81"/>
        <v>3.9211029892346732</v>
      </c>
      <c r="Q659" s="23">
        <f t="shared" si="82"/>
        <v>26768</v>
      </c>
      <c r="R659" s="23">
        <f t="shared" si="83"/>
        <v>0</v>
      </c>
      <c r="S659" s="23">
        <f t="shared" si="84"/>
        <v>207936</v>
      </c>
      <c r="T659" s="23">
        <f t="shared" si="85"/>
        <v>0</v>
      </c>
      <c r="U659" s="24">
        <f t="shared" si="86"/>
        <v>234704</v>
      </c>
      <c r="V659" s="25">
        <f t="shared" si="87"/>
        <v>920298.55598533468</v>
      </c>
      <c r="W659" s="25">
        <f t="shared" si="88"/>
        <v>0</v>
      </c>
    </row>
    <row r="660" spans="1:23">
      <c r="A660" s="539" t="s">
        <v>87</v>
      </c>
      <c r="B660" s="539" t="s">
        <v>1643</v>
      </c>
      <c r="C660" s="1" t="s">
        <v>1644</v>
      </c>
      <c r="D660">
        <v>0</v>
      </c>
      <c r="E660">
        <v>0</v>
      </c>
      <c r="F660">
        <v>0</v>
      </c>
      <c r="G660">
        <v>0</v>
      </c>
      <c r="H660">
        <v>0</v>
      </c>
      <c r="I660" s="449">
        <v>35440</v>
      </c>
      <c r="J660">
        <v>0</v>
      </c>
      <c r="K660">
        <v>0</v>
      </c>
      <c r="L660" s="449">
        <v>35440</v>
      </c>
      <c r="N660" s="20">
        <v>3583</v>
      </c>
      <c r="O660" s="21">
        <v>10</v>
      </c>
      <c r="P660" s="22">
        <f t="shared" si="81"/>
        <v>5.1680731319109743</v>
      </c>
      <c r="Q660" s="23">
        <f t="shared" si="82"/>
        <v>0</v>
      </c>
      <c r="R660" s="23">
        <f t="shared" si="83"/>
        <v>0</v>
      </c>
      <c r="S660" s="23">
        <f t="shared" si="84"/>
        <v>0</v>
      </c>
      <c r="T660" s="23">
        <f t="shared" si="85"/>
        <v>0</v>
      </c>
      <c r="U660" s="24">
        <f t="shared" si="86"/>
        <v>0</v>
      </c>
      <c r="V660" s="25">
        <f t="shared" si="87"/>
        <v>0</v>
      </c>
      <c r="W660" s="25">
        <f t="shared" si="88"/>
        <v>0</v>
      </c>
    </row>
    <row r="661" spans="1:23">
      <c r="A661" s="539" t="s">
        <v>87</v>
      </c>
      <c r="B661" s="539" t="s">
        <v>1645</v>
      </c>
      <c r="C661" s="1" t="s">
        <v>1646</v>
      </c>
      <c r="D661">
        <v>0</v>
      </c>
      <c r="E661">
        <v>0</v>
      </c>
      <c r="F661">
        <v>0</v>
      </c>
      <c r="G661">
        <v>0</v>
      </c>
      <c r="H661">
        <v>0</v>
      </c>
      <c r="I661" s="449">
        <v>179568</v>
      </c>
      <c r="J661">
        <v>0</v>
      </c>
      <c r="K661">
        <v>0</v>
      </c>
      <c r="L661" s="449">
        <v>179568</v>
      </c>
      <c r="N661" s="20">
        <v>3583</v>
      </c>
      <c r="O661" s="21">
        <v>11</v>
      </c>
      <c r="P661" s="22">
        <f t="shared" si="81"/>
        <v>4.0960903250696923</v>
      </c>
      <c r="Q661" s="23">
        <f t="shared" si="82"/>
        <v>576</v>
      </c>
      <c r="R661" s="23">
        <f t="shared" si="83"/>
        <v>0</v>
      </c>
      <c r="S661" s="23">
        <f t="shared" si="84"/>
        <v>186208</v>
      </c>
      <c r="T661" s="23">
        <f t="shared" si="85"/>
        <v>424</v>
      </c>
      <c r="U661" s="24">
        <f t="shared" si="86"/>
        <v>187208</v>
      </c>
      <c r="V661" s="25">
        <f t="shared" si="87"/>
        <v>766820.87757564697</v>
      </c>
      <c r="W661" s="25">
        <f t="shared" si="88"/>
        <v>0</v>
      </c>
    </row>
    <row r="662" spans="1:23">
      <c r="A662" s="539" t="s">
        <v>87</v>
      </c>
      <c r="B662" s="539" t="s">
        <v>1647</v>
      </c>
      <c r="C662" s="1" t="s">
        <v>1648</v>
      </c>
      <c r="D662">
        <v>0</v>
      </c>
      <c r="E662" s="449">
        <v>1347168</v>
      </c>
      <c r="F662">
        <v>0</v>
      </c>
      <c r="G662" s="449">
        <v>338784</v>
      </c>
      <c r="H662">
        <v>0</v>
      </c>
      <c r="I662">
        <v>0</v>
      </c>
      <c r="J662">
        <v>0</v>
      </c>
      <c r="K662" s="449">
        <v>6024</v>
      </c>
      <c r="L662" s="449">
        <v>1691976</v>
      </c>
      <c r="N662" s="20">
        <v>3583</v>
      </c>
      <c r="O662" s="21">
        <v>12</v>
      </c>
      <c r="P662" s="22">
        <f t="shared" si="81"/>
        <v>3.6748359098204313</v>
      </c>
      <c r="Q662" s="23">
        <f t="shared" si="82"/>
        <v>329280</v>
      </c>
      <c r="R662" s="23">
        <f t="shared" si="83"/>
        <v>57776</v>
      </c>
      <c r="S662" s="23">
        <f t="shared" si="84"/>
        <v>0</v>
      </c>
      <c r="T662" s="23">
        <f t="shared" si="85"/>
        <v>0</v>
      </c>
      <c r="U662" s="24">
        <f t="shared" si="86"/>
        <v>387056</v>
      </c>
      <c r="V662" s="25">
        <f t="shared" si="87"/>
        <v>1422367.2879114568</v>
      </c>
      <c r="W662" s="25">
        <f t="shared" si="88"/>
        <v>233549.05147836378</v>
      </c>
    </row>
    <row r="663" spans="1:23">
      <c r="A663" s="539" t="s">
        <v>87</v>
      </c>
      <c r="B663" s="539" t="s">
        <v>1649</v>
      </c>
      <c r="C663" s="1" t="s">
        <v>1650</v>
      </c>
      <c r="D663">
        <v>0</v>
      </c>
      <c r="E663">
        <v>0</v>
      </c>
      <c r="F663">
        <v>0</v>
      </c>
      <c r="G663">
        <v>0</v>
      </c>
      <c r="H663" s="449">
        <v>284576</v>
      </c>
      <c r="I663">
        <v>0</v>
      </c>
      <c r="J663" s="449">
        <v>2936</v>
      </c>
      <c r="K663">
        <v>0</v>
      </c>
      <c r="L663" s="449">
        <v>287512</v>
      </c>
      <c r="N663" s="20">
        <v>3583</v>
      </c>
      <c r="O663" s="21">
        <v>13</v>
      </c>
      <c r="P663" s="22">
        <f t="shared" si="81"/>
        <v>3.3330151458819097</v>
      </c>
      <c r="Q663" s="23">
        <f t="shared" si="82"/>
        <v>8688</v>
      </c>
      <c r="R663" s="23">
        <f t="shared" si="83"/>
        <v>0</v>
      </c>
      <c r="S663" s="23">
        <f t="shared" si="84"/>
        <v>336</v>
      </c>
      <c r="T663" s="23">
        <f t="shared" si="85"/>
        <v>0</v>
      </c>
      <c r="U663" s="24">
        <f t="shared" si="86"/>
        <v>9024</v>
      </c>
      <c r="V663" s="25">
        <f t="shared" si="87"/>
        <v>30077.128676438355</v>
      </c>
      <c r="W663" s="25">
        <f t="shared" si="88"/>
        <v>0</v>
      </c>
    </row>
    <row r="664" spans="1:23">
      <c r="A664" s="539" t="s">
        <v>87</v>
      </c>
      <c r="B664" s="539" t="s">
        <v>1651</v>
      </c>
      <c r="C664" s="1" t="s">
        <v>1652</v>
      </c>
      <c r="D664">
        <v>0</v>
      </c>
      <c r="E664">
        <v>0</v>
      </c>
      <c r="F664">
        <v>0</v>
      </c>
      <c r="G664">
        <v>0</v>
      </c>
      <c r="H664" s="449">
        <v>34544</v>
      </c>
      <c r="I664">
        <v>0</v>
      </c>
      <c r="J664" s="449">
        <v>152510</v>
      </c>
      <c r="K664">
        <v>0</v>
      </c>
      <c r="L664" s="449">
        <v>187054</v>
      </c>
      <c r="N664" s="20">
        <v>3583</v>
      </c>
      <c r="O664" s="21">
        <v>14</v>
      </c>
      <c r="P664" s="22">
        <f t="shared" si="81"/>
        <v>5.2111367875249366</v>
      </c>
      <c r="Q664" s="23">
        <f t="shared" si="82"/>
        <v>0</v>
      </c>
      <c r="R664" s="23">
        <f t="shared" si="83"/>
        <v>0</v>
      </c>
      <c r="S664" s="23">
        <f t="shared" si="84"/>
        <v>98192</v>
      </c>
      <c r="T664" s="23">
        <f t="shared" si="85"/>
        <v>2464</v>
      </c>
      <c r="U664" s="24">
        <f t="shared" si="86"/>
        <v>100656</v>
      </c>
      <c r="V664" s="25">
        <f t="shared" si="87"/>
        <v>524532.18448510999</v>
      </c>
      <c r="W664" s="25">
        <f t="shared" si="88"/>
        <v>0</v>
      </c>
    </row>
    <row r="665" spans="1:23">
      <c r="A665" s="539" t="s">
        <v>87</v>
      </c>
      <c r="B665" s="539" t="s">
        <v>1653</v>
      </c>
      <c r="C665" s="1" t="s">
        <v>1654</v>
      </c>
      <c r="D665">
        <v>0</v>
      </c>
      <c r="E665">
        <v>0</v>
      </c>
      <c r="F665">
        <v>0</v>
      </c>
      <c r="G665">
        <v>0</v>
      </c>
      <c r="H665" s="449">
        <v>21024</v>
      </c>
      <c r="I665">
        <v>0</v>
      </c>
      <c r="J665" s="449">
        <v>12160</v>
      </c>
      <c r="K665">
        <v>0</v>
      </c>
      <c r="L665" s="449">
        <v>33184</v>
      </c>
      <c r="N665" s="20">
        <v>3583</v>
      </c>
      <c r="O665" s="21">
        <v>15</v>
      </c>
      <c r="P665" s="22">
        <f t="shared" si="81"/>
        <v>7.5192831089887324</v>
      </c>
      <c r="Q665" s="23">
        <f t="shared" si="82"/>
        <v>0</v>
      </c>
      <c r="R665" s="23">
        <f t="shared" si="83"/>
        <v>0</v>
      </c>
      <c r="S665" s="23">
        <f t="shared" si="84"/>
        <v>0</v>
      </c>
      <c r="T665" s="23">
        <f t="shared" si="85"/>
        <v>0</v>
      </c>
      <c r="U665" s="24">
        <f t="shared" si="86"/>
        <v>0</v>
      </c>
      <c r="V665" s="25">
        <f t="shared" si="87"/>
        <v>0</v>
      </c>
      <c r="W665" s="25">
        <f t="shared" si="88"/>
        <v>0</v>
      </c>
    </row>
    <row r="666" spans="1:23">
      <c r="A666" s="539" t="s">
        <v>87</v>
      </c>
      <c r="B666" s="539" t="s">
        <v>1655</v>
      </c>
      <c r="C666" s="1" t="s">
        <v>1656</v>
      </c>
      <c r="D666" s="449">
        <v>26688</v>
      </c>
      <c r="E666">
        <v>0</v>
      </c>
      <c r="F666">
        <v>0</v>
      </c>
      <c r="G666">
        <v>0</v>
      </c>
      <c r="H666">
        <v>0</v>
      </c>
      <c r="I666">
        <v>0</v>
      </c>
      <c r="J666">
        <v>0</v>
      </c>
      <c r="K666">
        <v>0</v>
      </c>
      <c r="L666" s="449">
        <v>26688</v>
      </c>
      <c r="N666" s="20">
        <v>3583</v>
      </c>
      <c r="O666" s="21">
        <v>16</v>
      </c>
      <c r="P666" s="22">
        <f t="shared" si="81"/>
        <v>4.5338911157933826</v>
      </c>
      <c r="Q666" s="23">
        <f t="shared" si="82"/>
        <v>14064</v>
      </c>
      <c r="R666" s="23">
        <f t="shared" si="83"/>
        <v>0</v>
      </c>
      <c r="S666" s="23">
        <f t="shared" si="84"/>
        <v>9264</v>
      </c>
      <c r="T666" s="23">
        <f t="shared" si="85"/>
        <v>3564</v>
      </c>
      <c r="U666" s="24">
        <f t="shared" si="86"/>
        <v>26892</v>
      </c>
      <c r="V666" s="25">
        <f t="shared" si="87"/>
        <v>121925.39988591564</v>
      </c>
      <c r="W666" s="25">
        <f t="shared" si="88"/>
        <v>0</v>
      </c>
    </row>
    <row r="667" spans="1:23">
      <c r="A667" s="539" t="s">
        <v>87</v>
      </c>
      <c r="B667" s="539" t="s">
        <v>1657</v>
      </c>
      <c r="C667" s="1" t="s">
        <v>1658</v>
      </c>
      <c r="D667" s="449">
        <v>59904</v>
      </c>
      <c r="E667">
        <v>0</v>
      </c>
      <c r="F667">
        <v>0</v>
      </c>
      <c r="G667">
        <v>0</v>
      </c>
      <c r="H667" s="449">
        <v>203040</v>
      </c>
      <c r="I667">
        <v>0</v>
      </c>
      <c r="J667" s="449">
        <v>561530</v>
      </c>
      <c r="K667">
        <v>0</v>
      </c>
      <c r="L667" s="449">
        <v>824474</v>
      </c>
      <c r="N667" s="20">
        <v>3583</v>
      </c>
      <c r="O667" s="21">
        <v>17</v>
      </c>
      <c r="P667" s="22">
        <f t="shared" si="81"/>
        <v>6.0316486731873162</v>
      </c>
      <c r="Q667" s="23">
        <f t="shared" si="82"/>
        <v>0</v>
      </c>
      <c r="R667" s="23">
        <f t="shared" si="83"/>
        <v>0</v>
      </c>
      <c r="S667" s="23">
        <f t="shared" si="84"/>
        <v>0</v>
      </c>
      <c r="T667" s="23">
        <f t="shared" si="85"/>
        <v>0</v>
      </c>
      <c r="U667" s="24">
        <f t="shared" si="86"/>
        <v>0</v>
      </c>
      <c r="V667" s="25">
        <f t="shared" si="87"/>
        <v>0</v>
      </c>
      <c r="W667" s="25">
        <f t="shared" si="88"/>
        <v>0</v>
      </c>
    </row>
    <row r="668" spans="1:23">
      <c r="A668" s="539" t="s">
        <v>87</v>
      </c>
      <c r="B668" s="539" t="s">
        <v>1659</v>
      </c>
      <c r="C668" s="1" t="s">
        <v>1660</v>
      </c>
      <c r="D668" s="449">
        <v>4242896</v>
      </c>
      <c r="E668">
        <v>0</v>
      </c>
      <c r="F668">
        <v>48</v>
      </c>
      <c r="G668">
        <v>0</v>
      </c>
      <c r="H668" s="449">
        <v>7312</v>
      </c>
      <c r="I668">
        <v>0</v>
      </c>
      <c r="J668">
        <v>0</v>
      </c>
      <c r="K668">
        <v>0</v>
      </c>
      <c r="L668" s="449">
        <v>4250256</v>
      </c>
      <c r="N668" s="20">
        <v>3583</v>
      </c>
      <c r="O668" s="21">
        <v>18</v>
      </c>
      <c r="P668" s="22">
        <f t="shared" si="81"/>
        <v>4.9772911053490789</v>
      </c>
      <c r="Q668" s="23">
        <f t="shared" si="82"/>
        <v>0</v>
      </c>
      <c r="R668" s="23">
        <f t="shared" si="83"/>
        <v>0</v>
      </c>
      <c r="S668" s="23">
        <f t="shared" si="84"/>
        <v>0</v>
      </c>
      <c r="T668" s="23">
        <f t="shared" si="85"/>
        <v>0</v>
      </c>
      <c r="U668" s="24">
        <f t="shared" si="86"/>
        <v>0</v>
      </c>
      <c r="V668" s="25">
        <f t="shared" si="87"/>
        <v>0</v>
      </c>
      <c r="W668" s="25">
        <f t="shared" si="88"/>
        <v>0</v>
      </c>
    </row>
    <row r="669" spans="1:23">
      <c r="A669" s="539" t="s">
        <v>87</v>
      </c>
      <c r="B669" s="539" t="s">
        <v>1661</v>
      </c>
      <c r="C669" s="1" t="s">
        <v>1662</v>
      </c>
      <c r="D669" s="449">
        <v>575328</v>
      </c>
      <c r="E669">
        <v>0</v>
      </c>
      <c r="F669">
        <v>0</v>
      </c>
      <c r="G669">
        <v>0</v>
      </c>
      <c r="H669" s="449">
        <v>504272</v>
      </c>
      <c r="I669">
        <v>0</v>
      </c>
      <c r="J669" s="449">
        <v>1599</v>
      </c>
      <c r="K669">
        <v>0</v>
      </c>
      <c r="L669" s="449">
        <v>1081199</v>
      </c>
      <c r="N669" s="20">
        <v>3583</v>
      </c>
      <c r="O669" s="21">
        <v>19</v>
      </c>
      <c r="P669" s="22">
        <f t="shared" si="81"/>
        <v>3.4255627120306693</v>
      </c>
      <c r="Q669" s="23">
        <f t="shared" si="82"/>
        <v>139200</v>
      </c>
      <c r="R669" s="23">
        <f t="shared" si="83"/>
        <v>49424</v>
      </c>
      <c r="S669" s="23">
        <f t="shared" si="84"/>
        <v>16944</v>
      </c>
      <c r="T669" s="23">
        <f t="shared" si="85"/>
        <v>0</v>
      </c>
      <c r="U669" s="24">
        <f t="shared" si="86"/>
        <v>205568</v>
      </c>
      <c r="V669" s="25">
        <f t="shared" si="87"/>
        <v>704186.0755867206</v>
      </c>
      <c r="W669" s="25">
        <f t="shared" si="88"/>
        <v>186235.51262734417</v>
      </c>
    </row>
    <row r="670" spans="1:23">
      <c r="A670" s="539" t="s">
        <v>87</v>
      </c>
      <c r="B670" s="539" t="s">
        <v>1663</v>
      </c>
      <c r="C670" s="1" t="s">
        <v>1664</v>
      </c>
      <c r="D670">
        <v>0</v>
      </c>
      <c r="E670">
        <v>0</v>
      </c>
      <c r="F670">
        <v>0</v>
      </c>
      <c r="G670">
        <v>0</v>
      </c>
      <c r="H670">
        <v>0</v>
      </c>
      <c r="I670">
        <v>0</v>
      </c>
      <c r="J670">
        <v>0</v>
      </c>
      <c r="K670">
        <v>0</v>
      </c>
      <c r="L670">
        <v>0</v>
      </c>
      <c r="N670" s="20">
        <v>3583</v>
      </c>
      <c r="O670" s="21">
        <v>20</v>
      </c>
      <c r="P670" s="22">
        <f t="shared" ref="P670:P733" si="89">P643</f>
        <v>4.0878123452263502</v>
      </c>
      <c r="Q670" s="23">
        <f t="shared" si="82"/>
        <v>0</v>
      </c>
      <c r="R670" s="23">
        <f t="shared" si="83"/>
        <v>0</v>
      </c>
      <c r="S670" s="23">
        <f t="shared" si="84"/>
        <v>44960</v>
      </c>
      <c r="T670" s="23">
        <f t="shared" si="85"/>
        <v>0</v>
      </c>
      <c r="U670" s="24">
        <f t="shared" si="86"/>
        <v>44960</v>
      </c>
      <c r="V670" s="25">
        <f t="shared" si="87"/>
        <v>183788.04304137672</v>
      </c>
      <c r="W670" s="25">
        <f t="shared" si="88"/>
        <v>0</v>
      </c>
    </row>
    <row r="671" spans="1:23">
      <c r="A671" s="539" t="s">
        <v>87</v>
      </c>
      <c r="B671" s="539" t="s">
        <v>1665</v>
      </c>
      <c r="C671" s="1" t="s">
        <v>1666</v>
      </c>
      <c r="D671" s="449">
        <v>8277984</v>
      </c>
      <c r="E671" s="449">
        <v>4721904</v>
      </c>
      <c r="F671" s="449">
        <v>651952</v>
      </c>
      <c r="G671" s="449">
        <v>338784</v>
      </c>
      <c r="H671" s="449">
        <v>3238576</v>
      </c>
      <c r="I671" s="449">
        <v>2125488</v>
      </c>
      <c r="J671" s="449">
        <v>1404812</v>
      </c>
      <c r="K671" s="449">
        <v>276803</v>
      </c>
      <c r="L671" s="449">
        <v>21036303</v>
      </c>
      <c r="N671" s="20">
        <v>3583</v>
      </c>
      <c r="O671" s="21">
        <v>21</v>
      </c>
      <c r="P671" s="22">
        <f t="shared" si="89"/>
        <v>4.2128820567044682</v>
      </c>
      <c r="Q671" s="23">
        <f t="shared" si="82"/>
        <v>0</v>
      </c>
      <c r="R671" s="23">
        <f t="shared" si="83"/>
        <v>0</v>
      </c>
      <c r="S671" s="23">
        <f t="shared" si="84"/>
        <v>24704</v>
      </c>
      <c r="T671" s="23">
        <f t="shared" si="85"/>
        <v>600</v>
      </c>
      <c r="U671" s="24">
        <f t="shared" si="86"/>
        <v>25304</v>
      </c>
      <c r="V671" s="25">
        <f t="shared" si="87"/>
        <v>106602.76756284987</v>
      </c>
      <c r="W671" s="25">
        <f t="shared" si="88"/>
        <v>0</v>
      </c>
    </row>
    <row r="672" spans="1:23">
      <c r="A672" s="503"/>
      <c r="B672" s="503"/>
      <c r="N672" s="20">
        <v>3583</v>
      </c>
      <c r="O672" s="21">
        <v>22</v>
      </c>
      <c r="P672" s="22">
        <f t="shared" si="89"/>
        <v>5.1226793529265615</v>
      </c>
      <c r="Q672" s="23">
        <f t="shared" si="82"/>
        <v>0</v>
      </c>
      <c r="R672" s="23">
        <f t="shared" si="83"/>
        <v>0</v>
      </c>
      <c r="S672" s="23">
        <f t="shared" si="84"/>
        <v>14976</v>
      </c>
      <c r="T672" s="23">
        <f t="shared" si="85"/>
        <v>0</v>
      </c>
      <c r="U672" s="24">
        <f t="shared" si="86"/>
        <v>14976</v>
      </c>
      <c r="V672" s="25">
        <f t="shared" si="87"/>
        <v>76717.245989428178</v>
      </c>
      <c r="W672" s="25">
        <f t="shared" si="88"/>
        <v>0</v>
      </c>
    </row>
    <row r="673" spans="1:23">
      <c r="A673" s="503"/>
      <c r="B673" s="503"/>
      <c r="N673" s="20">
        <v>3583</v>
      </c>
      <c r="O673" s="21">
        <v>23</v>
      </c>
      <c r="P673" s="22">
        <f t="shared" si="89"/>
        <v>4.5024770871355324</v>
      </c>
      <c r="Q673" s="23">
        <f t="shared" si="82"/>
        <v>24864</v>
      </c>
      <c r="R673" s="23">
        <f t="shared" si="83"/>
        <v>0</v>
      </c>
      <c r="S673" s="23">
        <f t="shared" si="84"/>
        <v>8256</v>
      </c>
      <c r="T673" s="23">
        <f t="shared" si="85"/>
        <v>0</v>
      </c>
      <c r="U673" s="24">
        <f t="shared" si="86"/>
        <v>33120</v>
      </c>
      <c r="V673" s="25">
        <f t="shared" si="87"/>
        <v>149122.04112592884</v>
      </c>
      <c r="W673" s="25">
        <f t="shared" si="88"/>
        <v>0</v>
      </c>
    </row>
    <row r="674" spans="1:23">
      <c r="A674" s="539" t="s">
        <v>1696</v>
      </c>
      <c r="B674" s="503"/>
      <c r="N674" s="20">
        <v>3583</v>
      </c>
      <c r="O674" s="21">
        <v>24</v>
      </c>
      <c r="P674" s="22">
        <f t="shared" si="89"/>
        <v>3.6391469413856306</v>
      </c>
      <c r="Q674" s="23">
        <f t="shared" si="82"/>
        <v>9648</v>
      </c>
      <c r="R674" s="23">
        <f t="shared" si="83"/>
        <v>0</v>
      </c>
      <c r="S674" s="23">
        <f t="shared" si="84"/>
        <v>0</v>
      </c>
      <c r="T674" s="23">
        <f t="shared" si="85"/>
        <v>0</v>
      </c>
      <c r="U674" s="24">
        <f t="shared" si="86"/>
        <v>9648</v>
      </c>
      <c r="V674" s="25">
        <f t="shared" si="87"/>
        <v>35110.489690488561</v>
      </c>
      <c r="W674" s="25">
        <f t="shared" si="88"/>
        <v>0</v>
      </c>
    </row>
    <row r="675" spans="1:23">
      <c r="A675" s="539" t="s">
        <v>1596</v>
      </c>
      <c r="B675" s="539" t="s">
        <v>173</v>
      </c>
      <c r="C675" s="1" t="s">
        <v>1668</v>
      </c>
      <c r="D675" t="s">
        <v>1669</v>
      </c>
      <c r="E675" t="s">
        <v>1670</v>
      </c>
      <c r="F675" t="s">
        <v>1671</v>
      </c>
      <c r="G675" t="s">
        <v>1672</v>
      </c>
      <c r="H675" t="s">
        <v>1673</v>
      </c>
      <c r="I675" t="s">
        <v>1674</v>
      </c>
      <c r="J675" t="s">
        <v>1675</v>
      </c>
      <c r="K675" t="s">
        <v>1676</v>
      </c>
      <c r="L675" t="s">
        <v>44</v>
      </c>
      <c r="N675" s="20">
        <v>3583</v>
      </c>
      <c r="O675" s="21">
        <v>25</v>
      </c>
      <c r="P675" s="22">
        <f t="shared" si="89"/>
        <v>3.0656727831116628</v>
      </c>
      <c r="Q675" s="23">
        <f t="shared" si="82"/>
        <v>385120</v>
      </c>
      <c r="R675" s="23">
        <f t="shared" si="83"/>
        <v>0</v>
      </c>
      <c r="S675" s="23">
        <f t="shared" si="84"/>
        <v>0</v>
      </c>
      <c r="T675" s="23">
        <f t="shared" si="85"/>
        <v>0</v>
      </c>
      <c r="U675" s="24">
        <f t="shared" si="86"/>
        <v>385120</v>
      </c>
      <c r="V675" s="25">
        <f t="shared" si="87"/>
        <v>1180651.9022319636</v>
      </c>
      <c r="W675" s="25">
        <f t="shared" si="88"/>
        <v>0</v>
      </c>
    </row>
    <row r="676" spans="1:23">
      <c r="A676" s="539" t="s">
        <v>89</v>
      </c>
      <c r="B676" s="539" t="s">
        <v>1611</v>
      </c>
      <c r="C676" s="1" t="s">
        <v>1612</v>
      </c>
      <c r="D676" s="449">
        <v>5008</v>
      </c>
      <c r="E676">
        <v>0</v>
      </c>
      <c r="F676">
        <v>0</v>
      </c>
      <c r="G676">
        <v>0</v>
      </c>
      <c r="H676" s="449">
        <v>3632</v>
      </c>
      <c r="I676">
        <v>0</v>
      </c>
      <c r="J676" s="449">
        <v>9589</v>
      </c>
      <c r="K676">
        <v>0</v>
      </c>
      <c r="L676" s="449">
        <v>18229</v>
      </c>
      <c r="N676" s="20">
        <v>3583</v>
      </c>
      <c r="O676" s="21">
        <v>26</v>
      </c>
      <c r="P676" s="22">
        <f t="shared" si="89"/>
        <v>3.9327220283406481</v>
      </c>
      <c r="Q676" s="23">
        <f t="shared" si="82"/>
        <v>161888</v>
      </c>
      <c r="R676" s="23">
        <f t="shared" si="83"/>
        <v>0</v>
      </c>
      <c r="S676" s="23">
        <f t="shared" si="84"/>
        <v>5248</v>
      </c>
      <c r="T676" s="23">
        <f t="shared" si="85"/>
        <v>0</v>
      </c>
      <c r="U676" s="24">
        <f t="shared" si="86"/>
        <v>167136</v>
      </c>
      <c r="V676" s="25">
        <f t="shared" si="87"/>
        <v>657299.42892874253</v>
      </c>
      <c r="W676" s="25">
        <f t="shared" si="88"/>
        <v>0</v>
      </c>
    </row>
    <row r="677" spans="1:23">
      <c r="A677" s="539" t="s">
        <v>89</v>
      </c>
      <c r="B677" s="539" t="s">
        <v>1613</v>
      </c>
      <c r="C677" s="1" t="s">
        <v>1614</v>
      </c>
      <c r="D677">
        <v>0</v>
      </c>
      <c r="E677">
        <v>0</v>
      </c>
      <c r="F677">
        <v>0</v>
      </c>
      <c r="G677">
        <v>0</v>
      </c>
      <c r="H677" s="449">
        <v>40944</v>
      </c>
      <c r="I677">
        <v>0</v>
      </c>
      <c r="J677" s="449">
        <v>1806</v>
      </c>
      <c r="K677">
        <v>0</v>
      </c>
      <c r="L677" s="449">
        <v>42750</v>
      </c>
      <c r="N677" s="20">
        <v>3583</v>
      </c>
      <c r="O677" s="21">
        <v>27</v>
      </c>
      <c r="P677" s="22">
        <f t="shared" si="89"/>
        <v>3.6262261406191016</v>
      </c>
      <c r="Q677" s="23">
        <f t="shared" si="82"/>
        <v>0</v>
      </c>
      <c r="R677" s="23">
        <f t="shared" si="83"/>
        <v>0</v>
      </c>
      <c r="S677" s="23">
        <f t="shared" si="84"/>
        <v>0</v>
      </c>
      <c r="T677" s="23">
        <f t="shared" si="85"/>
        <v>0</v>
      </c>
      <c r="U677" s="24">
        <f t="shared" si="86"/>
        <v>0</v>
      </c>
      <c r="V677" s="25">
        <f t="shared" si="87"/>
        <v>0</v>
      </c>
      <c r="W677" s="25">
        <f t="shared" si="88"/>
        <v>0</v>
      </c>
    </row>
    <row r="678" spans="1:23">
      <c r="A678" s="539" t="s">
        <v>89</v>
      </c>
      <c r="B678" s="539" t="s">
        <v>1615</v>
      </c>
      <c r="C678" s="1" t="s">
        <v>1616</v>
      </c>
      <c r="D678">
        <v>0</v>
      </c>
      <c r="E678" s="449">
        <v>176976</v>
      </c>
      <c r="F678">
        <v>0</v>
      </c>
      <c r="G678">
        <v>0</v>
      </c>
      <c r="H678">
        <v>0</v>
      </c>
      <c r="I678">
        <v>0</v>
      </c>
      <c r="J678">
        <v>0</v>
      </c>
      <c r="K678">
        <v>0</v>
      </c>
      <c r="L678" s="449">
        <v>176976</v>
      </c>
      <c r="N678" s="20">
        <v>3590</v>
      </c>
      <c r="O678" s="21">
        <v>1</v>
      </c>
      <c r="P678" s="22">
        <f t="shared" si="89"/>
        <v>3.6541532066081914</v>
      </c>
      <c r="Q678" s="23">
        <f t="shared" si="82"/>
        <v>53136</v>
      </c>
      <c r="R678" s="23">
        <f t="shared" si="83"/>
        <v>0</v>
      </c>
      <c r="S678" s="23">
        <f t="shared" si="84"/>
        <v>0</v>
      </c>
      <c r="T678" s="23">
        <f t="shared" si="85"/>
        <v>2612</v>
      </c>
      <c r="U678" s="24">
        <f t="shared" si="86"/>
        <v>55748</v>
      </c>
      <c r="V678" s="25">
        <f t="shared" si="87"/>
        <v>203711.73296199346</v>
      </c>
      <c r="W678" s="25">
        <f t="shared" si="88"/>
        <v>0</v>
      </c>
    </row>
    <row r="679" spans="1:23">
      <c r="A679" s="539" t="s">
        <v>89</v>
      </c>
      <c r="B679" s="539" t="s">
        <v>1617</v>
      </c>
      <c r="C679" s="1" t="s">
        <v>1618</v>
      </c>
      <c r="D679" s="449">
        <v>16592</v>
      </c>
      <c r="E679" s="449">
        <v>4704</v>
      </c>
      <c r="F679">
        <v>0</v>
      </c>
      <c r="G679">
        <v>0</v>
      </c>
      <c r="H679" s="449">
        <v>19504</v>
      </c>
      <c r="I679">
        <v>0</v>
      </c>
      <c r="J679" s="449">
        <v>14719</v>
      </c>
      <c r="K679" s="449">
        <v>1920</v>
      </c>
      <c r="L679" s="449">
        <v>57439</v>
      </c>
      <c r="N679" s="20">
        <v>3590</v>
      </c>
      <c r="O679" s="21">
        <v>2</v>
      </c>
      <c r="P679" s="22">
        <f t="shared" si="89"/>
        <v>3.8378796466654825</v>
      </c>
      <c r="Q679" s="23">
        <f t="shared" si="82"/>
        <v>0</v>
      </c>
      <c r="R679" s="23">
        <f t="shared" si="83"/>
        <v>0</v>
      </c>
      <c r="S679" s="23">
        <f t="shared" si="84"/>
        <v>0</v>
      </c>
      <c r="T679" s="23">
        <f t="shared" si="85"/>
        <v>0</v>
      </c>
      <c r="U679" s="24">
        <f t="shared" si="86"/>
        <v>0</v>
      </c>
      <c r="V679" s="25">
        <f t="shared" si="87"/>
        <v>0</v>
      </c>
      <c r="W679" s="25">
        <f t="shared" si="88"/>
        <v>0</v>
      </c>
    </row>
    <row r="680" spans="1:23">
      <c r="A680" s="539" t="s">
        <v>89</v>
      </c>
      <c r="B680" s="539" t="s">
        <v>1619</v>
      </c>
      <c r="C680" s="1" t="s">
        <v>1620</v>
      </c>
      <c r="D680">
        <v>0</v>
      </c>
      <c r="E680">
        <v>0</v>
      </c>
      <c r="F680">
        <v>0</v>
      </c>
      <c r="G680">
        <v>0</v>
      </c>
      <c r="H680">
        <v>0</v>
      </c>
      <c r="I680">
        <v>0</v>
      </c>
      <c r="J680">
        <v>0</v>
      </c>
      <c r="K680">
        <v>0</v>
      </c>
      <c r="L680">
        <v>0</v>
      </c>
      <c r="N680" s="20">
        <v>3590</v>
      </c>
      <c r="O680" s="21">
        <v>3</v>
      </c>
      <c r="P680" s="22">
        <f t="shared" si="89"/>
        <v>3.4083433041107498</v>
      </c>
      <c r="Q680" s="23">
        <f t="shared" si="82"/>
        <v>500592</v>
      </c>
      <c r="R680" s="23">
        <f t="shared" si="83"/>
        <v>0</v>
      </c>
      <c r="S680" s="23">
        <f t="shared" si="84"/>
        <v>0</v>
      </c>
      <c r="T680" s="23">
        <f t="shared" si="85"/>
        <v>0</v>
      </c>
      <c r="U680" s="24">
        <f t="shared" si="86"/>
        <v>500592</v>
      </c>
      <c r="V680" s="25">
        <f t="shared" si="87"/>
        <v>1706189.3912914086</v>
      </c>
      <c r="W680" s="25">
        <f t="shared" si="88"/>
        <v>0</v>
      </c>
    </row>
    <row r="681" spans="1:23">
      <c r="A681" s="539" t="s">
        <v>89</v>
      </c>
      <c r="B681" s="539" t="s">
        <v>1621</v>
      </c>
      <c r="C681" s="1" t="s">
        <v>1622</v>
      </c>
      <c r="D681" s="449">
        <v>36720</v>
      </c>
      <c r="E681">
        <v>0</v>
      </c>
      <c r="F681">
        <v>0</v>
      </c>
      <c r="G681">
        <v>0</v>
      </c>
      <c r="H681">
        <v>0</v>
      </c>
      <c r="I681">
        <v>0</v>
      </c>
      <c r="J681">
        <v>0</v>
      </c>
      <c r="K681">
        <v>0</v>
      </c>
      <c r="L681" s="449">
        <v>36720</v>
      </c>
      <c r="N681" s="20">
        <v>3590</v>
      </c>
      <c r="O681" s="21">
        <v>4</v>
      </c>
      <c r="P681" s="22">
        <f t="shared" si="89"/>
        <v>3.1726845821455858</v>
      </c>
      <c r="Q681" s="23">
        <f t="shared" si="82"/>
        <v>126976</v>
      </c>
      <c r="R681" s="23">
        <f t="shared" si="83"/>
        <v>0</v>
      </c>
      <c r="S681" s="23">
        <f t="shared" si="84"/>
        <v>188184</v>
      </c>
      <c r="T681" s="23">
        <f t="shared" si="85"/>
        <v>3549</v>
      </c>
      <c r="U681" s="24">
        <f t="shared" si="86"/>
        <v>318709</v>
      </c>
      <c r="V681" s="25">
        <f t="shared" si="87"/>
        <v>1011163.1304910375</v>
      </c>
      <c r="W681" s="25">
        <f t="shared" si="88"/>
        <v>0</v>
      </c>
    </row>
    <row r="682" spans="1:23">
      <c r="A682" s="539" t="s">
        <v>89</v>
      </c>
      <c r="B682" s="539" t="s">
        <v>1623</v>
      </c>
      <c r="C682" s="1" t="s">
        <v>1624</v>
      </c>
      <c r="D682">
        <v>0</v>
      </c>
      <c r="E682">
        <v>0</v>
      </c>
      <c r="F682">
        <v>0</v>
      </c>
      <c r="G682">
        <v>0</v>
      </c>
      <c r="H682">
        <v>0</v>
      </c>
      <c r="I682" s="449">
        <v>11648</v>
      </c>
      <c r="J682">
        <v>0</v>
      </c>
      <c r="K682">
        <v>0</v>
      </c>
      <c r="L682" s="449">
        <v>11648</v>
      </c>
      <c r="N682" s="20">
        <v>3590</v>
      </c>
      <c r="O682" s="21">
        <v>5</v>
      </c>
      <c r="P682" s="22">
        <f t="shared" si="89"/>
        <v>8.4268382369809416</v>
      </c>
      <c r="Q682" s="23">
        <f t="shared" si="82"/>
        <v>0</v>
      </c>
      <c r="R682" s="23">
        <f t="shared" si="83"/>
        <v>0</v>
      </c>
      <c r="S682" s="23">
        <f t="shared" si="84"/>
        <v>0</v>
      </c>
      <c r="T682" s="23">
        <f t="shared" si="85"/>
        <v>480</v>
      </c>
      <c r="U682" s="24">
        <f t="shared" si="86"/>
        <v>480</v>
      </c>
      <c r="V682" s="25">
        <f t="shared" si="87"/>
        <v>4044.882353750852</v>
      </c>
      <c r="W682" s="25">
        <f t="shared" si="88"/>
        <v>0</v>
      </c>
    </row>
    <row r="683" spans="1:23">
      <c r="A683" s="539" t="s">
        <v>89</v>
      </c>
      <c r="B683" s="539" t="s">
        <v>1625</v>
      </c>
      <c r="C683" s="1" t="s">
        <v>1626</v>
      </c>
      <c r="D683">
        <v>0</v>
      </c>
      <c r="E683">
        <v>0</v>
      </c>
      <c r="F683">
        <v>0</v>
      </c>
      <c r="G683">
        <v>0</v>
      </c>
      <c r="H683" s="449">
        <v>2368</v>
      </c>
      <c r="I683">
        <v>0</v>
      </c>
      <c r="J683" s="449">
        <v>67599</v>
      </c>
      <c r="K683">
        <v>0</v>
      </c>
      <c r="L683" s="449">
        <v>69967</v>
      </c>
      <c r="N683" s="20">
        <v>3590</v>
      </c>
      <c r="O683" s="21">
        <v>6</v>
      </c>
      <c r="P683" s="22">
        <f t="shared" si="89"/>
        <v>3.0058195780826638</v>
      </c>
      <c r="Q683" s="23">
        <f t="shared" si="82"/>
        <v>86160</v>
      </c>
      <c r="R683" s="23">
        <f t="shared" si="83"/>
        <v>0</v>
      </c>
      <c r="S683" s="23">
        <f t="shared" si="84"/>
        <v>9792</v>
      </c>
      <c r="T683" s="23">
        <f t="shared" si="85"/>
        <v>0</v>
      </c>
      <c r="U683" s="24">
        <f t="shared" si="86"/>
        <v>95952</v>
      </c>
      <c r="V683" s="25">
        <f t="shared" si="87"/>
        <v>288414.40015618777</v>
      </c>
      <c r="W683" s="25">
        <f t="shared" si="88"/>
        <v>0</v>
      </c>
    </row>
    <row r="684" spans="1:23">
      <c r="A684" s="539" t="s">
        <v>89</v>
      </c>
      <c r="B684" s="539" t="s">
        <v>1627</v>
      </c>
      <c r="C684" s="1" t="s">
        <v>1628</v>
      </c>
      <c r="D684" s="449">
        <v>1440</v>
      </c>
      <c r="E684" s="449">
        <v>6144</v>
      </c>
      <c r="F684">
        <v>0</v>
      </c>
      <c r="G684">
        <v>0</v>
      </c>
      <c r="H684" s="449">
        <v>78080</v>
      </c>
      <c r="I684">
        <v>0</v>
      </c>
      <c r="J684" s="449">
        <v>20048</v>
      </c>
      <c r="K684">
        <v>0</v>
      </c>
      <c r="L684" s="449">
        <v>105712</v>
      </c>
      <c r="N684" s="20">
        <v>3590</v>
      </c>
      <c r="O684" s="21">
        <v>7</v>
      </c>
      <c r="P684" s="22">
        <f t="shared" si="89"/>
        <v>3.8714814806912399</v>
      </c>
      <c r="Q684" s="23">
        <f t="shared" si="82"/>
        <v>11776</v>
      </c>
      <c r="R684" s="23">
        <f t="shared" si="83"/>
        <v>0</v>
      </c>
      <c r="S684" s="23">
        <f t="shared" si="84"/>
        <v>52368</v>
      </c>
      <c r="T684" s="23">
        <f t="shared" si="85"/>
        <v>1272</v>
      </c>
      <c r="U684" s="24">
        <f t="shared" si="86"/>
        <v>65416</v>
      </c>
      <c r="V684" s="25">
        <f t="shared" si="87"/>
        <v>253256.83254089815</v>
      </c>
      <c r="W684" s="25">
        <f t="shared" si="88"/>
        <v>0</v>
      </c>
    </row>
    <row r="685" spans="1:23">
      <c r="A685" s="539" t="s">
        <v>89</v>
      </c>
      <c r="B685" s="539" t="s">
        <v>1629</v>
      </c>
      <c r="C685" s="1" t="s">
        <v>1630</v>
      </c>
      <c r="D685">
        <v>0</v>
      </c>
      <c r="E685">
        <v>0</v>
      </c>
      <c r="F685">
        <v>0</v>
      </c>
      <c r="G685">
        <v>0</v>
      </c>
      <c r="H685">
        <v>0</v>
      </c>
      <c r="I685">
        <v>0</v>
      </c>
      <c r="J685">
        <v>0</v>
      </c>
      <c r="K685">
        <v>0</v>
      </c>
      <c r="L685">
        <v>0</v>
      </c>
      <c r="N685" s="20">
        <v>3590</v>
      </c>
      <c r="O685" s="21">
        <v>8</v>
      </c>
      <c r="P685" s="22">
        <f t="shared" si="89"/>
        <v>4.4579339449391542</v>
      </c>
      <c r="Q685" s="23">
        <f t="shared" si="82"/>
        <v>0</v>
      </c>
      <c r="R685" s="23">
        <f t="shared" si="83"/>
        <v>0</v>
      </c>
      <c r="S685" s="23">
        <f t="shared" si="84"/>
        <v>0</v>
      </c>
      <c r="T685" s="23">
        <f t="shared" si="85"/>
        <v>0</v>
      </c>
      <c r="U685" s="24">
        <f t="shared" si="86"/>
        <v>0</v>
      </c>
      <c r="V685" s="25">
        <f t="shared" si="87"/>
        <v>0</v>
      </c>
      <c r="W685" s="25">
        <f t="shared" si="88"/>
        <v>0</v>
      </c>
    </row>
    <row r="686" spans="1:23">
      <c r="A686" s="539" t="s">
        <v>89</v>
      </c>
      <c r="B686" s="539" t="s">
        <v>1631</v>
      </c>
      <c r="C686" s="1" t="s">
        <v>1632</v>
      </c>
      <c r="D686">
        <v>0</v>
      </c>
      <c r="E686">
        <v>0</v>
      </c>
      <c r="F686">
        <v>0</v>
      </c>
      <c r="G686">
        <v>0</v>
      </c>
      <c r="H686">
        <v>0</v>
      </c>
      <c r="I686" s="449">
        <v>25024</v>
      </c>
      <c r="J686">
        <v>0</v>
      </c>
      <c r="K686" s="449">
        <v>6944</v>
      </c>
      <c r="L686" s="449">
        <v>31968</v>
      </c>
      <c r="N686" s="20">
        <v>3590</v>
      </c>
      <c r="O686" s="21">
        <v>9</v>
      </c>
      <c r="P686" s="22">
        <f t="shared" si="89"/>
        <v>3.9211029892346732</v>
      </c>
      <c r="Q686" s="23">
        <f t="shared" si="82"/>
        <v>36064</v>
      </c>
      <c r="R686" s="23">
        <f t="shared" si="83"/>
        <v>0</v>
      </c>
      <c r="S686" s="23">
        <f t="shared" si="84"/>
        <v>66134</v>
      </c>
      <c r="T686" s="23">
        <f t="shared" si="85"/>
        <v>205</v>
      </c>
      <c r="U686" s="24">
        <f t="shared" si="86"/>
        <v>102403</v>
      </c>
      <c r="V686" s="25">
        <f t="shared" si="87"/>
        <v>401532.70940659824</v>
      </c>
      <c r="W686" s="25">
        <f t="shared" si="88"/>
        <v>0</v>
      </c>
    </row>
    <row r="687" spans="1:23">
      <c r="A687" s="539" t="s">
        <v>89</v>
      </c>
      <c r="B687" s="539" t="s">
        <v>1633</v>
      </c>
      <c r="C687" s="1" t="s">
        <v>1634</v>
      </c>
      <c r="D687" s="449">
        <v>138592</v>
      </c>
      <c r="E687">
        <v>0</v>
      </c>
      <c r="F687" s="449">
        <v>4336</v>
      </c>
      <c r="G687">
        <v>0</v>
      </c>
      <c r="H687">
        <v>0</v>
      </c>
      <c r="I687">
        <v>0</v>
      </c>
      <c r="J687">
        <v>0</v>
      </c>
      <c r="K687">
        <v>0</v>
      </c>
      <c r="L687" s="449">
        <v>142928</v>
      </c>
      <c r="N687" s="20">
        <v>3590</v>
      </c>
      <c r="O687" s="21">
        <v>10</v>
      </c>
      <c r="P687" s="22">
        <f t="shared" si="89"/>
        <v>5.1680731319109743</v>
      </c>
      <c r="Q687" s="23">
        <f t="shared" si="82"/>
        <v>14336</v>
      </c>
      <c r="R687" s="23">
        <f t="shared" si="83"/>
        <v>0</v>
      </c>
      <c r="S687" s="23">
        <f t="shared" si="84"/>
        <v>0</v>
      </c>
      <c r="T687" s="23">
        <f t="shared" si="85"/>
        <v>0</v>
      </c>
      <c r="U687" s="24">
        <f t="shared" si="86"/>
        <v>14336</v>
      </c>
      <c r="V687" s="25">
        <f t="shared" si="87"/>
        <v>74089.496419075731</v>
      </c>
      <c r="W687" s="25">
        <f t="shared" si="88"/>
        <v>0</v>
      </c>
    </row>
    <row r="688" spans="1:23">
      <c r="A688" s="539" t="s">
        <v>89</v>
      </c>
      <c r="B688" s="539" t="s">
        <v>1635</v>
      </c>
      <c r="C688" s="1" t="s">
        <v>1636</v>
      </c>
      <c r="D688" s="449">
        <v>12096</v>
      </c>
      <c r="E688">
        <v>0</v>
      </c>
      <c r="F688">
        <v>0</v>
      </c>
      <c r="G688">
        <v>0</v>
      </c>
      <c r="H688">
        <v>0</v>
      </c>
      <c r="I688">
        <v>0</v>
      </c>
      <c r="J688">
        <v>0</v>
      </c>
      <c r="K688">
        <v>0</v>
      </c>
      <c r="L688" s="449">
        <v>12096</v>
      </c>
      <c r="N688" s="20">
        <v>3590</v>
      </c>
      <c r="O688" s="21">
        <v>11</v>
      </c>
      <c r="P688" s="22">
        <f t="shared" si="89"/>
        <v>4.0960903250696923</v>
      </c>
      <c r="Q688" s="23">
        <f t="shared" si="82"/>
        <v>7552</v>
      </c>
      <c r="R688" s="23">
        <f t="shared" si="83"/>
        <v>0</v>
      </c>
      <c r="S688" s="23">
        <f t="shared" si="84"/>
        <v>2928</v>
      </c>
      <c r="T688" s="23">
        <f t="shared" si="85"/>
        <v>960</v>
      </c>
      <c r="U688" s="24">
        <f t="shared" si="86"/>
        <v>11440</v>
      </c>
      <c r="V688" s="25">
        <f t="shared" si="87"/>
        <v>46859.273318797277</v>
      </c>
      <c r="W688" s="25">
        <f t="shared" si="88"/>
        <v>0</v>
      </c>
    </row>
    <row r="689" spans="1:23">
      <c r="A689" s="539" t="s">
        <v>89</v>
      </c>
      <c r="B689" s="539" t="s">
        <v>1637</v>
      </c>
      <c r="C689" s="1" t="s">
        <v>1638</v>
      </c>
      <c r="D689">
        <v>0</v>
      </c>
      <c r="E689">
        <v>0</v>
      </c>
      <c r="F689">
        <v>0</v>
      </c>
      <c r="G689">
        <v>0</v>
      </c>
      <c r="H689">
        <v>0</v>
      </c>
      <c r="I689" s="449">
        <v>69904</v>
      </c>
      <c r="J689">
        <v>0</v>
      </c>
      <c r="K689" s="449">
        <v>5324</v>
      </c>
      <c r="L689" s="449">
        <v>75228</v>
      </c>
      <c r="N689" s="20">
        <v>3590</v>
      </c>
      <c r="O689" s="21">
        <v>12</v>
      </c>
      <c r="P689" s="22">
        <f t="shared" si="89"/>
        <v>3.6748359098204313</v>
      </c>
      <c r="Q689" s="23">
        <f t="shared" si="82"/>
        <v>271152</v>
      </c>
      <c r="R689" s="23">
        <f t="shared" si="83"/>
        <v>61345</v>
      </c>
      <c r="S689" s="23">
        <f t="shared" si="84"/>
        <v>432</v>
      </c>
      <c r="T689" s="23">
        <f t="shared" si="85"/>
        <v>0</v>
      </c>
      <c r="U689" s="24">
        <f t="shared" si="86"/>
        <v>332929</v>
      </c>
      <c r="V689" s="25">
        <f t="shared" si="87"/>
        <v>1223459.4446206063</v>
      </c>
      <c r="W689" s="25">
        <f t="shared" si="88"/>
        <v>247976.08977672781</v>
      </c>
    </row>
    <row r="690" spans="1:23">
      <c r="A690" s="539" t="s">
        <v>89</v>
      </c>
      <c r="B690" s="539" t="s">
        <v>1639</v>
      </c>
      <c r="C690" s="1" t="s">
        <v>1640</v>
      </c>
      <c r="D690">
        <v>0</v>
      </c>
      <c r="E690">
        <v>0</v>
      </c>
      <c r="F690">
        <v>0</v>
      </c>
      <c r="G690">
        <v>0</v>
      </c>
      <c r="H690">
        <v>0</v>
      </c>
      <c r="I690" s="449">
        <v>17888</v>
      </c>
      <c r="J690">
        <v>0</v>
      </c>
      <c r="K690">
        <v>0</v>
      </c>
      <c r="L690" s="449">
        <v>17888</v>
      </c>
      <c r="N690" s="20">
        <v>3590</v>
      </c>
      <c r="O690" s="21">
        <v>13</v>
      </c>
      <c r="P690" s="22">
        <f t="shared" si="89"/>
        <v>3.3330151458819097</v>
      </c>
      <c r="Q690" s="23">
        <f t="shared" si="82"/>
        <v>60624</v>
      </c>
      <c r="R690" s="23">
        <f t="shared" si="83"/>
        <v>0</v>
      </c>
      <c r="S690" s="23">
        <f t="shared" si="84"/>
        <v>1280</v>
      </c>
      <c r="T690" s="23">
        <f t="shared" si="85"/>
        <v>1036</v>
      </c>
      <c r="U690" s="24">
        <f t="shared" si="86"/>
        <v>62940</v>
      </c>
      <c r="V690" s="25">
        <f t="shared" si="87"/>
        <v>209779.97328180741</v>
      </c>
      <c r="W690" s="25">
        <f t="shared" si="88"/>
        <v>0</v>
      </c>
    </row>
    <row r="691" spans="1:23">
      <c r="A691" s="539" t="s">
        <v>89</v>
      </c>
      <c r="B691" s="539" t="s">
        <v>1641</v>
      </c>
      <c r="C691" s="1" t="s">
        <v>1642</v>
      </c>
      <c r="D691">
        <v>960</v>
      </c>
      <c r="E691">
        <v>0</v>
      </c>
      <c r="F691">
        <v>0</v>
      </c>
      <c r="G691">
        <v>0</v>
      </c>
      <c r="H691" s="449">
        <v>1040</v>
      </c>
      <c r="I691" s="449">
        <v>98800</v>
      </c>
      <c r="J691">
        <v>0</v>
      </c>
      <c r="K691" s="449">
        <v>17898</v>
      </c>
      <c r="L691" s="449">
        <v>118698</v>
      </c>
      <c r="N691" s="20">
        <v>3590</v>
      </c>
      <c r="O691" s="21">
        <v>14</v>
      </c>
      <c r="P691" s="22">
        <f t="shared" si="89"/>
        <v>5.2111367875249366</v>
      </c>
      <c r="Q691" s="23">
        <f t="shared" si="82"/>
        <v>0</v>
      </c>
      <c r="R691" s="23">
        <f t="shared" si="83"/>
        <v>0</v>
      </c>
      <c r="S691" s="23">
        <f t="shared" si="84"/>
        <v>135476</v>
      </c>
      <c r="T691" s="23">
        <f t="shared" si="85"/>
        <v>64</v>
      </c>
      <c r="U691" s="24">
        <f t="shared" si="86"/>
        <v>135540</v>
      </c>
      <c r="V691" s="25">
        <f t="shared" si="87"/>
        <v>706317.48018112988</v>
      </c>
      <c r="W691" s="25">
        <f t="shared" si="88"/>
        <v>0</v>
      </c>
    </row>
    <row r="692" spans="1:23">
      <c r="A692" s="539" t="s">
        <v>89</v>
      </c>
      <c r="B692" s="539" t="s">
        <v>1643</v>
      </c>
      <c r="C692" s="1" t="s">
        <v>1644</v>
      </c>
      <c r="D692">
        <v>0</v>
      </c>
      <c r="E692">
        <v>0</v>
      </c>
      <c r="F692">
        <v>0</v>
      </c>
      <c r="G692">
        <v>0</v>
      </c>
      <c r="H692">
        <v>0</v>
      </c>
      <c r="I692" s="449">
        <v>9264</v>
      </c>
      <c r="J692">
        <v>0</v>
      </c>
      <c r="K692">
        <v>0</v>
      </c>
      <c r="L692" s="449">
        <v>9264</v>
      </c>
      <c r="N692" s="20">
        <v>3590</v>
      </c>
      <c r="O692" s="21">
        <v>15</v>
      </c>
      <c r="P692" s="22">
        <f t="shared" si="89"/>
        <v>7.5192831089887324</v>
      </c>
      <c r="Q692" s="23">
        <f t="shared" si="82"/>
        <v>0</v>
      </c>
      <c r="R692" s="23">
        <f t="shared" si="83"/>
        <v>0</v>
      </c>
      <c r="S692" s="23">
        <f t="shared" si="84"/>
        <v>0</v>
      </c>
      <c r="T692" s="23">
        <f t="shared" si="85"/>
        <v>0</v>
      </c>
      <c r="U692" s="24">
        <f t="shared" si="86"/>
        <v>0</v>
      </c>
      <c r="V692" s="25">
        <f t="shared" si="87"/>
        <v>0</v>
      </c>
      <c r="W692" s="25">
        <f t="shared" si="88"/>
        <v>0</v>
      </c>
    </row>
    <row r="693" spans="1:23">
      <c r="A693" s="539" t="s">
        <v>89</v>
      </c>
      <c r="B693" s="539" t="s">
        <v>1645</v>
      </c>
      <c r="C693" s="1" t="s">
        <v>1646</v>
      </c>
      <c r="D693">
        <v>0</v>
      </c>
      <c r="E693">
        <v>0</v>
      </c>
      <c r="F693">
        <v>0</v>
      </c>
      <c r="G693">
        <v>0</v>
      </c>
      <c r="H693">
        <v>0</v>
      </c>
      <c r="I693" s="449">
        <v>94896</v>
      </c>
      <c r="J693">
        <v>0</v>
      </c>
      <c r="K693">
        <v>0</v>
      </c>
      <c r="L693" s="449">
        <v>94896</v>
      </c>
      <c r="N693" s="20">
        <v>3590</v>
      </c>
      <c r="O693" s="21">
        <v>16</v>
      </c>
      <c r="P693" s="22">
        <f t="shared" si="89"/>
        <v>4.5338911157933826</v>
      </c>
      <c r="Q693" s="23">
        <f t="shared" si="82"/>
        <v>0</v>
      </c>
      <c r="R693" s="23">
        <f t="shared" si="83"/>
        <v>0</v>
      </c>
      <c r="S693" s="23">
        <f t="shared" si="84"/>
        <v>231792</v>
      </c>
      <c r="T693" s="23">
        <f t="shared" si="85"/>
        <v>47237</v>
      </c>
      <c r="U693" s="24">
        <f t="shared" si="86"/>
        <v>279029</v>
      </c>
      <c r="V693" s="25">
        <f t="shared" si="87"/>
        <v>1265087.1041487118</v>
      </c>
      <c r="W693" s="25">
        <f t="shared" si="88"/>
        <v>0</v>
      </c>
    </row>
    <row r="694" spans="1:23">
      <c r="A694" s="539" t="s">
        <v>89</v>
      </c>
      <c r="B694" s="539" t="s">
        <v>1647</v>
      </c>
      <c r="C694" s="1" t="s">
        <v>1648</v>
      </c>
      <c r="D694">
        <v>0</v>
      </c>
      <c r="E694" s="449">
        <v>75328</v>
      </c>
      <c r="F694">
        <v>0</v>
      </c>
      <c r="G694" s="449">
        <v>9504</v>
      </c>
      <c r="H694">
        <v>0</v>
      </c>
      <c r="I694">
        <v>0</v>
      </c>
      <c r="J694">
        <v>0</v>
      </c>
      <c r="K694">
        <v>0</v>
      </c>
      <c r="L694" s="449">
        <v>84832</v>
      </c>
      <c r="N694" s="20">
        <v>3590</v>
      </c>
      <c r="O694" s="21">
        <v>17</v>
      </c>
      <c r="P694" s="22">
        <f t="shared" si="89"/>
        <v>6.0316486731873162</v>
      </c>
      <c r="Q694" s="23">
        <f t="shared" si="82"/>
        <v>0</v>
      </c>
      <c r="R694" s="23">
        <f t="shared" si="83"/>
        <v>0</v>
      </c>
      <c r="S694" s="23">
        <f t="shared" si="84"/>
        <v>45335</v>
      </c>
      <c r="T694" s="23">
        <f t="shared" si="85"/>
        <v>0</v>
      </c>
      <c r="U694" s="24">
        <f t="shared" si="86"/>
        <v>45335</v>
      </c>
      <c r="V694" s="25">
        <f t="shared" si="87"/>
        <v>273444.79259894701</v>
      </c>
      <c r="W694" s="25">
        <f t="shared" si="88"/>
        <v>0</v>
      </c>
    </row>
    <row r="695" spans="1:23">
      <c r="A695" s="539" t="s">
        <v>89</v>
      </c>
      <c r="B695" s="539" t="s">
        <v>1649</v>
      </c>
      <c r="C695" s="1" t="s">
        <v>1650</v>
      </c>
      <c r="D695">
        <v>0</v>
      </c>
      <c r="E695">
        <v>0</v>
      </c>
      <c r="F695">
        <v>0</v>
      </c>
      <c r="G695">
        <v>0</v>
      </c>
      <c r="H695">
        <v>0</v>
      </c>
      <c r="I695">
        <v>0</v>
      </c>
      <c r="J695">
        <v>0</v>
      </c>
      <c r="K695">
        <v>0</v>
      </c>
      <c r="L695">
        <v>0</v>
      </c>
      <c r="N695" s="20">
        <v>3590</v>
      </c>
      <c r="O695" s="21">
        <v>18</v>
      </c>
      <c r="P695" s="22">
        <f t="shared" si="89"/>
        <v>4.9772911053490789</v>
      </c>
      <c r="Q695" s="23">
        <f t="shared" si="82"/>
        <v>0</v>
      </c>
      <c r="R695" s="23">
        <f t="shared" si="83"/>
        <v>0</v>
      </c>
      <c r="S695" s="23">
        <f t="shared" si="84"/>
        <v>51168</v>
      </c>
      <c r="T695" s="23">
        <f t="shared" si="85"/>
        <v>0</v>
      </c>
      <c r="U695" s="24">
        <f t="shared" si="86"/>
        <v>51168</v>
      </c>
      <c r="V695" s="25">
        <f t="shared" si="87"/>
        <v>254678.03127850167</v>
      </c>
      <c r="W695" s="25">
        <f t="shared" si="88"/>
        <v>0</v>
      </c>
    </row>
    <row r="696" spans="1:23">
      <c r="A696" s="539" t="s">
        <v>89</v>
      </c>
      <c r="B696" s="539" t="s">
        <v>1651</v>
      </c>
      <c r="C696" s="1" t="s">
        <v>1652</v>
      </c>
      <c r="D696">
        <v>0</v>
      </c>
      <c r="E696">
        <v>0</v>
      </c>
      <c r="F696">
        <v>0</v>
      </c>
      <c r="G696">
        <v>0</v>
      </c>
      <c r="H696">
        <v>0</v>
      </c>
      <c r="I696">
        <v>0</v>
      </c>
      <c r="J696" s="449">
        <v>38210</v>
      </c>
      <c r="K696">
        <v>0</v>
      </c>
      <c r="L696" s="449">
        <v>38210</v>
      </c>
      <c r="N696" s="20">
        <v>3590</v>
      </c>
      <c r="O696" s="21">
        <v>19</v>
      </c>
      <c r="P696" s="22">
        <f t="shared" si="89"/>
        <v>3.4255627120306693</v>
      </c>
      <c r="Q696" s="23">
        <f t="shared" si="82"/>
        <v>229360</v>
      </c>
      <c r="R696" s="23">
        <f t="shared" si="83"/>
        <v>72832</v>
      </c>
      <c r="S696" s="23">
        <f t="shared" si="84"/>
        <v>0</v>
      </c>
      <c r="T696" s="23">
        <f t="shared" si="85"/>
        <v>0</v>
      </c>
      <c r="U696" s="24">
        <f t="shared" si="86"/>
        <v>302192</v>
      </c>
      <c r="V696" s="25">
        <f t="shared" si="87"/>
        <v>1035177.647073972</v>
      </c>
      <c r="W696" s="25">
        <f t="shared" si="88"/>
        <v>274439.64178687951</v>
      </c>
    </row>
    <row r="697" spans="1:23">
      <c r="A697" s="539" t="s">
        <v>89</v>
      </c>
      <c r="B697" s="539" t="s">
        <v>1653</v>
      </c>
      <c r="C697" s="1" t="s">
        <v>1654</v>
      </c>
      <c r="D697">
        <v>0</v>
      </c>
      <c r="E697">
        <v>0</v>
      </c>
      <c r="F697">
        <v>0</v>
      </c>
      <c r="G697">
        <v>0</v>
      </c>
      <c r="H697">
        <v>192</v>
      </c>
      <c r="I697">
        <v>0</v>
      </c>
      <c r="J697">
        <v>0</v>
      </c>
      <c r="K697">
        <v>0</v>
      </c>
      <c r="L697">
        <v>192</v>
      </c>
      <c r="N697" s="20">
        <v>3590</v>
      </c>
      <c r="O697" s="21">
        <v>20</v>
      </c>
      <c r="P697" s="22">
        <f t="shared" si="89"/>
        <v>4.0878123452263502</v>
      </c>
      <c r="Q697" s="23">
        <f t="shared" si="82"/>
        <v>0</v>
      </c>
      <c r="R697" s="23">
        <f t="shared" si="83"/>
        <v>0</v>
      </c>
      <c r="S697" s="23">
        <f t="shared" si="84"/>
        <v>0</v>
      </c>
      <c r="T697" s="23">
        <f t="shared" si="85"/>
        <v>0</v>
      </c>
      <c r="U697" s="24">
        <f t="shared" si="86"/>
        <v>0</v>
      </c>
      <c r="V697" s="25">
        <f t="shared" si="87"/>
        <v>0</v>
      </c>
      <c r="W697" s="25">
        <f t="shared" si="88"/>
        <v>0</v>
      </c>
    </row>
    <row r="698" spans="1:23">
      <c r="A698" s="539" t="s">
        <v>89</v>
      </c>
      <c r="B698" s="539" t="s">
        <v>1655</v>
      </c>
      <c r="C698" s="1" t="s">
        <v>1656</v>
      </c>
      <c r="D698" s="449">
        <v>2352</v>
      </c>
      <c r="E698">
        <v>0</v>
      </c>
      <c r="F698">
        <v>0</v>
      </c>
      <c r="G698">
        <v>0</v>
      </c>
      <c r="H698">
        <v>0</v>
      </c>
      <c r="I698">
        <v>0</v>
      </c>
      <c r="J698">
        <v>0</v>
      </c>
      <c r="K698">
        <v>0</v>
      </c>
      <c r="L698" s="449">
        <v>2352</v>
      </c>
      <c r="N698" s="20">
        <v>3590</v>
      </c>
      <c r="O698" s="21">
        <v>21</v>
      </c>
      <c r="P698" s="22">
        <f t="shared" si="89"/>
        <v>4.2128820567044682</v>
      </c>
      <c r="Q698" s="23">
        <f t="shared" si="82"/>
        <v>0</v>
      </c>
      <c r="R698" s="23">
        <f t="shared" si="83"/>
        <v>0</v>
      </c>
      <c r="S698" s="23">
        <f t="shared" si="84"/>
        <v>0</v>
      </c>
      <c r="T698" s="23">
        <f t="shared" si="85"/>
        <v>36645</v>
      </c>
      <c r="U698" s="24">
        <f t="shared" si="86"/>
        <v>36645</v>
      </c>
      <c r="V698" s="25">
        <f t="shared" si="87"/>
        <v>154381.06296793523</v>
      </c>
      <c r="W698" s="25">
        <f t="shared" si="88"/>
        <v>0</v>
      </c>
    </row>
    <row r="699" spans="1:23">
      <c r="A699" s="539" t="s">
        <v>89</v>
      </c>
      <c r="B699" s="539" t="s">
        <v>1657</v>
      </c>
      <c r="C699" s="1" t="s">
        <v>1658</v>
      </c>
      <c r="D699" s="449">
        <v>7008</v>
      </c>
      <c r="E699">
        <v>0</v>
      </c>
      <c r="F699">
        <v>0</v>
      </c>
      <c r="G699">
        <v>0</v>
      </c>
      <c r="H699" s="449">
        <v>5760</v>
      </c>
      <c r="I699">
        <v>0</v>
      </c>
      <c r="J699" s="449">
        <v>28636</v>
      </c>
      <c r="K699">
        <v>0</v>
      </c>
      <c r="L699" s="449">
        <v>41404</v>
      </c>
      <c r="N699" s="20">
        <v>3590</v>
      </c>
      <c r="O699" s="21">
        <v>22</v>
      </c>
      <c r="P699" s="22">
        <f t="shared" si="89"/>
        <v>5.1226793529265615</v>
      </c>
      <c r="Q699" s="23">
        <f t="shared" si="82"/>
        <v>0</v>
      </c>
      <c r="R699" s="23">
        <f t="shared" si="83"/>
        <v>0</v>
      </c>
      <c r="S699" s="23">
        <f t="shared" si="84"/>
        <v>2944</v>
      </c>
      <c r="T699" s="23">
        <f t="shared" si="85"/>
        <v>0</v>
      </c>
      <c r="U699" s="24">
        <f t="shared" si="86"/>
        <v>2944</v>
      </c>
      <c r="V699" s="25">
        <f t="shared" si="87"/>
        <v>15081.168015015797</v>
      </c>
      <c r="W699" s="25">
        <f t="shared" si="88"/>
        <v>0</v>
      </c>
    </row>
    <row r="700" spans="1:23">
      <c r="A700" s="539" t="s">
        <v>89</v>
      </c>
      <c r="B700" s="539" t="s">
        <v>1659</v>
      </c>
      <c r="C700" s="1" t="s">
        <v>1660</v>
      </c>
      <c r="D700" s="449">
        <v>239456</v>
      </c>
      <c r="E700">
        <v>0</v>
      </c>
      <c r="F700">
        <v>0</v>
      </c>
      <c r="G700">
        <v>0</v>
      </c>
      <c r="H700">
        <v>0</v>
      </c>
      <c r="I700">
        <v>0</v>
      </c>
      <c r="J700">
        <v>0</v>
      </c>
      <c r="K700">
        <v>0</v>
      </c>
      <c r="L700" s="449">
        <v>239456</v>
      </c>
      <c r="N700" s="20">
        <v>3590</v>
      </c>
      <c r="O700" s="21">
        <v>23</v>
      </c>
      <c r="P700" s="22">
        <f t="shared" si="89"/>
        <v>4.5024770871355324</v>
      </c>
      <c r="Q700" s="23">
        <f t="shared" si="82"/>
        <v>41376</v>
      </c>
      <c r="R700" s="23">
        <f t="shared" si="83"/>
        <v>0</v>
      </c>
      <c r="S700" s="23">
        <f t="shared" si="84"/>
        <v>0</v>
      </c>
      <c r="T700" s="23">
        <f t="shared" si="85"/>
        <v>0</v>
      </c>
      <c r="U700" s="24">
        <f t="shared" si="86"/>
        <v>41376</v>
      </c>
      <c r="V700" s="25">
        <f t="shared" si="87"/>
        <v>186294.49195731978</v>
      </c>
      <c r="W700" s="25">
        <f t="shared" si="88"/>
        <v>0</v>
      </c>
    </row>
    <row r="701" spans="1:23">
      <c r="A701" s="539" t="s">
        <v>89</v>
      </c>
      <c r="B701" s="539" t="s">
        <v>1661</v>
      </c>
      <c r="C701" s="1" t="s">
        <v>1662</v>
      </c>
      <c r="D701" s="449">
        <v>44992</v>
      </c>
      <c r="E701">
        <v>0</v>
      </c>
      <c r="F701">
        <v>0</v>
      </c>
      <c r="G701">
        <v>0</v>
      </c>
      <c r="H701" s="449">
        <v>5792</v>
      </c>
      <c r="I701">
        <v>0</v>
      </c>
      <c r="J701">
        <v>0</v>
      </c>
      <c r="K701">
        <v>0</v>
      </c>
      <c r="L701" s="449">
        <v>50784</v>
      </c>
      <c r="N701" s="20">
        <v>3590</v>
      </c>
      <c r="O701" s="21">
        <v>24</v>
      </c>
      <c r="P701" s="22">
        <f t="shared" si="89"/>
        <v>3.6391469413856306</v>
      </c>
      <c r="Q701" s="23">
        <f t="shared" si="82"/>
        <v>37008</v>
      </c>
      <c r="R701" s="23">
        <f t="shared" si="83"/>
        <v>0</v>
      </c>
      <c r="S701" s="23">
        <f t="shared" si="84"/>
        <v>40592</v>
      </c>
      <c r="T701" s="23">
        <f t="shared" si="85"/>
        <v>24456</v>
      </c>
      <c r="U701" s="24">
        <f t="shared" si="86"/>
        <v>102056</v>
      </c>
      <c r="V701" s="25">
        <f t="shared" si="87"/>
        <v>371396.78025005193</v>
      </c>
      <c r="W701" s="25">
        <f t="shared" si="88"/>
        <v>0</v>
      </c>
    </row>
    <row r="702" spans="1:23">
      <c r="A702" s="539" t="s">
        <v>89</v>
      </c>
      <c r="B702" s="539" t="s">
        <v>1663</v>
      </c>
      <c r="C702" s="1" t="s">
        <v>1664</v>
      </c>
      <c r="D702">
        <v>0</v>
      </c>
      <c r="E702">
        <v>0</v>
      </c>
      <c r="F702">
        <v>0</v>
      </c>
      <c r="G702">
        <v>0</v>
      </c>
      <c r="H702">
        <v>0</v>
      </c>
      <c r="I702">
        <v>0</v>
      </c>
      <c r="J702">
        <v>0</v>
      </c>
      <c r="K702">
        <v>0</v>
      </c>
      <c r="L702">
        <v>0</v>
      </c>
      <c r="N702" s="20">
        <v>3590</v>
      </c>
      <c r="O702" s="21">
        <v>25</v>
      </c>
      <c r="P702" s="22">
        <f t="shared" si="89"/>
        <v>3.0656727831116628</v>
      </c>
      <c r="Q702" s="23">
        <f t="shared" si="82"/>
        <v>581384</v>
      </c>
      <c r="R702" s="23">
        <f t="shared" si="83"/>
        <v>0</v>
      </c>
      <c r="S702" s="23">
        <f t="shared" si="84"/>
        <v>1056</v>
      </c>
      <c r="T702" s="23">
        <f t="shared" si="85"/>
        <v>0</v>
      </c>
      <c r="U702" s="24">
        <f t="shared" si="86"/>
        <v>582440</v>
      </c>
      <c r="V702" s="25">
        <f t="shared" si="87"/>
        <v>1785570.4557955568</v>
      </c>
      <c r="W702" s="25">
        <f t="shared" si="88"/>
        <v>0</v>
      </c>
    </row>
    <row r="703" spans="1:23">
      <c r="A703" s="539" t="s">
        <v>89</v>
      </c>
      <c r="B703" s="539" t="s">
        <v>1665</v>
      </c>
      <c r="C703" s="1" t="s">
        <v>1666</v>
      </c>
      <c r="D703" s="449">
        <v>505216</v>
      </c>
      <c r="E703" s="449">
        <v>263152</v>
      </c>
      <c r="F703" s="449">
        <v>4336</v>
      </c>
      <c r="G703" s="449">
        <v>9504</v>
      </c>
      <c r="H703" s="449">
        <v>157312</v>
      </c>
      <c r="I703" s="449">
        <v>327424</v>
      </c>
      <c r="J703" s="449">
        <v>180607</v>
      </c>
      <c r="K703" s="449">
        <v>32086</v>
      </c>
      <c r="L703" s="449">
        <v>1479637</v>
      </c>
      <c r="N703" s="20">
        <v>3590</v>
      </c>
      <c r="O703" s="21">
        <v>26</v>
      </c>
      <c r="P703" s="22">
        <f t="shared" si="89"/>
        <v>3.9327220283406481</v>
      </c>
      <c r="Q703" s="23">
        <f t="shared" si="82"/>
        <v>156656</v>
      </c>
      <c r="R703" s="23">
        <f t="shared" si="83"/>
        <v>0</v>
      </c>
      <c r="S703" s="23">
        <f t="shared" si="84"/>
        <v>24000</v>
      </c>
      <c r="T703" s="23">
        <f t="shared" si="85"/>
        <v>1390</v>
      </c>
      <c r="U703" s="24">
        <f t="shared" si="86"/>
        <v>182046</v>
      </c>
      <c r="V703" s="25">
        <f t="shared" si="87"/>
        <v>715936.31437130168</v>
      </c>
      <c r="W703" s="25">
        <f t="shared" si="88"/>
        <v>0</v>
      </c>
    </row>
    <row r="704" spans="1:23">
      <c r="A704" s="503"/>
      <c r="B704" s="503"/>
      <c r="N704" s="20">
        <v>3590</v>
      </c>
      <c r="O704" s="21">
        <v>27</v>
      </c>
      <c r="P704" s="22">
        <f t="shared" si="89"/>
        <v>3.6262261406191016</v>
      </c>
      <c r="Q704" s="23">
        <f t="shared" si="82"/>
        <v>0</v>
      </c>
      <c r="R704" s="23">
        <f t="shared" si="83"/>
        <v>0</v>
      </c>
      <c r="S704" s="23">
        <f t="shared" si="84"/>
        <v>0</v>
      </c>
      <c r="T704" s="23">
        <f t="shared" si="85"/>
        <v>0</v>
      </c>
      <c r="U704" s="24">
        <f t="shared" si="86"/>
        <v>0</v>
      </c>
      <c r="V704" s="25">
        <f t="shared" si="87"/>
        <v>0</v>
      </c>
      <c r="W704" s="25">
        <f t="shared" si="88"/>
        <v>0</v>
      </c>
    </row>
    <row r="705" spans="1:23">
      <c r="A705" s="503"/>
      <c r="B705" s="503"/>
      <c r="N705" s="20">
        <v>9797</v>
      </c>
      <c r="O705" s="21">
        <v>1</v>
      </c>
      <c r="P705" s="22">
        <f t="shared" si="89"/>
        <v>3.6541532066081914</v>
      </c>
      <c r="Q705" s="23">
        <f t="shared" si="82"/>
        <v>7968</v>
      </c>
      <c r="R705" s="23">
        <f t="shared" si="83"/>
        <v>0</v>
      </c>
      <c r="S705" s="23">
        <f t="shared" si="84"/>
        <v>0</v>
      </c>
      <c r="T705" s="23">
        <f t="shared" si="85"/>
        <v>0</v>
      </c>
      <c r="U705" s="24">
        <f t="shared" si="86"/>
        <v>7968</v>
      </c>
      <c r="V705" s="25">
        <f t="shared" si="87"/>
        <v>29116.29275025407</v>
      </c>
      <c r="W705" s="25">
        <f t="shared" si="88"/>
        <v>0</v>
      </c>
    </row>
    <row r="706" spans="1:23">
      <c r="A706" s="539" t="s">
        <v>1697</v>
      </c>
      <c r="B706" s="503"/>
      <c r="N706" s="20">
        <v>9797</v>
      </c>
      <c r="O706" s="21">
        <v>2</v>
      </c>
      <c r="P706" s="22">
        <f t="shared" si="89"/>
        <v>3.8378796466654825</v>
      </c>
      <c r="Q706" s="23">
        <f t="shared" si="82"/>
        <v>0</v>
      </c>
      <c r="R706" s="23">
        <f t="shared" si="83"/>
        <v>0</v>
      </c>
      <c r="S706" s="23">
        <f t="shared" si="84"/>
        <v>48720</v>
      </c>
      <c r="T706" s="23">
        <f t="shared" si="85"/>
        <v>192</v>
      </c>
      <c r="U706" s="24">
        <f t="shared" si="86"/>
        <v>48912</v>
      </c>
      <c r="V706" s="25">
        <f t="shared" si="87"/>
        <v>187718.36927770209</v>
      </c>
      <c r="W706" s="25">
        <f t="shared" si="88"/>
        <v>0</v>
      </c>
    </row>
    <row r="707" spans="1:23">
      <c r="A707" s="539" t="s">
        <v>1596</v>
      </c>
      <c r="B707" s="539" t="s">
        <v>173</v>
      </c>
      <c r="C707" s="1" t="s">
        <v>1668</v>
      </c>
      <c r="D707" t="s">
        <v>1669</v>
      </c>
      <c r="E707" t="s">
        <v>1670</v>
      </c>
      <c r="F707" t="s">
        <v>1671</v>
      </c>
      <c r="G707" t="s">
        <v>1672</v>
      </c>
      <c r="H707" t="s">
        <v>1673</v>
      </c>
      <c r="I707" t="s">
        <v>1674</v>
      </c>
      <c r="J707" t="s">
        <v>1675</v>
      </c>
      <c r="K707" t="s">
        <v>1676</v>
      </c>
      <c r="L707" t="s">
        <v>44</v>
      </c>
      <c r="N707" s="20">
        <v>9797</v>
      </c>
      <c r="O707" s="21">
        <v>3</v>
      </c>
      <c r="P707" s="22">
        <f t="shared" si="89"/>
        <v>3.4083433041107498</v>
      </c>
      <c r="Q707" s="23">
        <f t="shared" si="82"/>
        <v>247152</v>
      </c>
      <c r="R707" s="23">
        <f t="shared" si="83"/>
        <v>0</v>
      </c>
      <c r="S707" s="23">
        <f t="shared" si="84"/>
        <v>0</v>
      </c>
      <c r="T707" s="23">
        <f t="shared" si="85"/>
        <v>0</v>
      </c>
      <c r="U707" s="24">
        <f t="shared" si="86"/>
        <v>247152</v>
      </c>
      <c r="V707" s="25">
        <f t="shared" si="87"/>
        <v>842378.86429758009</v>
      </c>
      <c r="W707" s="25">
        <f t="shared" si="88"/>
        <v>0</v>
      </c>
    </row>
    <row r="708" spans="1:23">
      <c r="A708" s="539" t="s">
        <v>91</v>
      </c>
      <c r="B708" s="539" t="s">
        <v>1611</v>
      </c>
      <c r="C708" s="1" t="s">
        <v>1612</v>
      </c>
      <c r="D708" s="449">
        <v>15456</v>
      </c>
      <c r="E708">
        <v>0</v>
      </c>
      <c r="F708">
        <v>0</v>
      </c>
      <c r="G708">
        <v>0</v>
      </c>
      <c r="H708" s="449">
        <v>43984</v>
      </c>
      <c r="I708">
        <v>0</v>
      </c>
      <c r="J708">
        <v>0</v>
      </c>
      <c r="K708">
        <v>0</v>
      </c>
      <c r="L708" s="449">
        <v>59440</v>
      </c>
      <c r="N708" s="20">
        <v>9797</v>
      </c>
      <c r="O708" s="21">
        <v>4</v>
      </c>
      <c r="P708" s="22">
        <f t="shared" si="89"/>
        <v>3.1726845821455858</v>
      </c>
      <c r="Q708" s="23">
        <f t="shared" ref="Q708:Q771" si="90">SUMIFS(D:D,$A:$A,$N708,$B:$B,$O708)+SUMIFS(E:E,$A:$A,$N708,$B:$B,$O708)</f>
        <v>67728</v>
      </c>
      <c r="R708" s="23">
        <f t="shared" ref="R708:R771" si="91">SUMIFS(F:F,$A:$A,$N708,$B:$B,$O708)+SUMIFS(G:G,$A:$A,$N708,$B:$B,$O708)</f>
        <v>0</v>
      </c>
      <c r="S708" s="23">
        <f t="shared" ref="S708:S771" si="92">SUMIFS(H:H,$A:$A,$N708,$B:$B,$O708)+SUMIFS(I:I,$A:$A,$N708,$B:$B,$O708)</f>
        <v>61744</v>
      </c>
      <c r="T708" s="23">
        <f t="shared" ref="T708:T771" si="93">SUMIFS(J:J,$A:$A,$N708,$B:$B,$O708)+SUMIFS(K:K,$A:$A,$N708,$B:$B,$O708)</f>
        <v>15356</v>
      </c>
      <c r="U708" s="24">
        <f t="shared" ref="U708:U771" si="94">SUM(Q708:T708)</f>
        <v>144828</v>
      </c>
      <c r="V708" s="25">
        <f t="shared" ref="V708:V771" si="95">U708*P708</f>
        <v>459493.56266298093</v>
      </c>
      <c r="W708" s="25">
        <f t="shared" ref="W708:W771" si="96">(R708*1.1)*P708</f>
        <v>0</v>
      </c>
    </row>
    <row r="709" spans="1:23">
      <c r="A709" s="539" t="s">
        <v>91</v>
      </c>
      <c r="B709" s="539" t="s">
        <v>1613</v>
      </c>
      <c r="C709" s="1" t="s">
        <v>1614</v>
      </c>
      <c r="D709">
        <v>0</v>
      </c>
      <c r="E709">
        <v>0</v>
      </c>
      <c r="F709">
        <v>0</v>
      </c>
      <c r="G709">
        <v>0</v>
      </c>
      <c r="H709" s="449">
        <v>65744</v>
      </c>
      <c r="I709">
        <v>0</v>
      </c>
      <c r="J709" s="449">
        <v>3512</v>
      </c>
      <c r="K709">
        <v>0</v>
      </c>
      <c r="L709" s="449">
        <v>69256</v>
      </c>
      <c r="N709" s="20">
        <v>9797</v>
      </c>
      <c r="O709" s="21">
        <v>5</v>
      </c>
      <c r="P709" s="22">
        <f t="shared" si="89"/>
        <v>8.4268382369809416</v>
      </c>
      <c r="Q709" s="23">
        <f t="shared" si="90"/>
        <v>0</v>
      </c>
      <c r="R709" s="23">
        <f t="shared" si="91"/>
        <v>0</v>
      </c>
      <c r="S709" s="23">
        <f t="shared" si="92"/>
        <v>0</v>
      </c>
      <c r="T709" s="23">
        <f t="shared" si="93"/>
        <v>592</v>
      </c>
      <c r="U709" s="24">
        <f t="shared" si="94"/>
        <v>592</v>
      </c>
      <c r="V709" s="25">
        <f t="shared" si="95"/>
        <v>4988.6882362927172</v>
      </c>
      <c r="W709" s="25">
        <f t="shared" si="96"/>
        <v>0</v>
      </c>
    </row>
    <row r="710" spans="1:23">
      <c r="A710" s="539" t="s">
        <v>91</v>
      </c>
      <c r="B710" s="539" t="s">
        <v>1615</v>
      </c>
      <c r="C710" s="1" t="s">
        <v>1616</v>
      </c>
      <c r="D710">
        <v>0</v>
      </c>
      <c r="E710" s="449">
        <v>230848</v>
      </c>
      <c r="F710">
        <v>0</v>
      </c>
      <c r="G710">
        <v>0</v>
      </c>
      <c r="H710" s="449">
        <v>23184</v>
      </c>
      <c r="I710">
        <v>0</v>
      </c>
      <c r="J710">
        <v>895</v>
      </c>
      <c r="K710">
        <v>0</v>
      </c>
      <c r="L710" s="449">
        <v>254927</v>
      </c>
      <c r="N710" s="20">
        <v>9797</v>
      </c>
      <c r="O710" s="21">
        <v>6</v>
      </c>
      <c r="P710" s="22">
        <f t="shared" si="89"/>
        <v>3.0058195780826638</v>
      </c>
      <c r="Q710" s="23">
        <f t="shared" si="90"/>
        <v>54384</v>
      </c>
      <c r="R710" s="23">
        <f t="shared" si="91"/>
        <v>0</v>
      </c>
      <c r="S710" s="23">
        <f t="shared" si="92"/>
        <v>0</v>
      </c>
      <c r="T710" s="23">
        <f t="shared" si="93"/>
        <v>0</v>
      </c>
      <c r="U710" s="24">
        <f t="shared" si="94"/>
        <v>54384</v>
      </c>
      <c r="V710" s="25">
        <f t="shared" si="95"/>
        <v>163468.49193444758</v>
      </c>
      <c r="W710" s="25">
        <f t="shared" si="96"/>
        <v>0</v>
      </c>
    </row>
    <row r="711" spans="1:23">
      <c r="A711" s="539" t="s">
        <v>91</v>
      </c>
      <c r="B711" s="539" t="s">
        <v>1617</v>
      </c>
      <c r="C711" s="1" t="s">
        <v>1618</v>
      </c>
      <c r="D711" s="449">
        <v>20208</v>
      </c>
      <c r="E711" s="449">
        <v>13888</v>
      </c>
      <c r="F711">
        <v>0</v>
      </c>
      <c r="G711">
        <v>0</v>
      </c>
      <c r="H711" s="449">
        <v>78640</v>
      </c>
      <c r="I711">
        <v>800</v>
      </c>
      <c r="J711" s="449">
        <v>9239</v>
      </c>
      <c r="K711" s="449">
        <v>1760</v>
      </c>
      <c r="L711" s="449">
        <v>124535</v>
      </c>
      <c r="N711" s="20">
        <v>9797</v>
      </c>
      <c r="O711" s="21">
        <v>7</v>
      </c>
      <c r="P711" s="22">
        <f t="shared" si="89"/>
        <v>3.8714814806912399</v>
      </c>
      <c r="Q711" s="23">
        <f t="shared" si="90"/>
        <v>3136</v>
      </c>
      <c r="R711" s="23">
        <f t="shared" si="91"/>
        <v>0</v>
      </c>
      <c r="S711" s="23">
        <f t="shared" si="92"/>
        <v>31008</v>
      </c>
      <c r="T711" s="23">
        <f t="shared" si="93"/>
        <v>2946</v>
      </c>
      <c r="U711" s="24">
        <f t="shared" si="94"/>
        <v>37090</v>
      </c>
      <c r="V711" s="25">
        <f t="shared" si="95"/>
        <v>143593.24811883809</v>
      </c>
      <c r="W711" s="25">
        <f t="shared" si="96"/>
        <v>0</v>
      </c>
    </row>
    <row r="712" spans="1:23">
      <c r="A712" s="539" t="s">
        <v>91</v>
      </c>
      <c r="B712" s="539" t="s">
        <v>1619</v>
      </c>
      <c r="C712" s="1" t="s">
        <v>1620</v>
      </c>
      <c r="D712">
        <v>0</v>
      </c>
      <c r="E712">
        <v>0</v>
      </c>
      <c r="F712">
        <v>0</v>
      </c>
      <c r="G712">
        <v>0</v>
      </c>
      <c r="H712">
        <v>0</v>
      </c>
      <c r="I712">
        <v>0</v>
      </c>
      <c r="J712">
        <v>35</v>
      </c>
      <c r="K712">
        <v>0</v>
      </c>
      <c r="L712">
        <v>35</v>
      </c>
      <c r="N712" s="20">
        <v>9797</v>
      </c>
      <c r="O712" s="21">
        <v>8</v>
      </c>
      <c r="P712" s="22">
        <f t="shared" si="89"/>
        <v>4.4579339449391542</v>
      </c>
      <c r="Q712" s="23">
        <f t="shared" si="90"/>
        <v>0</v>
      </c>
      <c r="R712" s="23">
        <f t="shared" si="91"/>
        <v>0</v>
      </c>
      <c r="S712" s="23">
        <f t="shared" si="92"/>
        <v>0</v>
      </c>
      <c r="T712" s="23">
        <f t="shared" si="93"/>
        <v>1920</v>
      </c>
      <c r="U712" s="24">
        <f t="shared" si="94"/>
        <v>1920</v>
      </c>
      <c r="V712" s="25">
        <f t="shared" si="95"/>
        <v>8559.2331742831757</v>
      </c>
      <c r="W712" s="25">
        <f t="shared" si="96"/>
        <v>0</v>
      </c>
    </row>
    <row r="713" spans="1:23">
      <c r="A713" s="539" t="s">
        <v>91</v>
      </c>
      <c r="B713" s="539" t="s">
        <v>1621</v>
      </c>
      <c r="C713" s="1" t="s">
        <v>1622</v>
      </c>
      <c r="D713" s="449">
        <v>55968</v>
      </c>
      <c r="E713">
        <v>0</v>
      </c>
      <c r="F713">
        <v>0</v>
      </c>
      <c r="G713">
        <v>0</v>
      </c>
      <c r="H713" s="449">
        <v>3472</v>
      </c>
      <c r="I713">
        <v>0</v>
      </c>
      <c r="J713">
        <v>0</v>
      </c>
      <c r="K713">
        <v>0</v>
      </c>
      <c r="L713" s="449">
        <v>59440</v>
      </c>
      <c r="N713" s="20">
        <v>9797</v>
      </c>
      <c r="O713" s="21">
        <v>9</v>
      </c>
      <c r="P713" s="22">
        <f t="shared" si="89"/>
        <v>3.9211029892346732</v>
      </c>
      <c r="Q713" s="23">
        <f t="shared" si="90"/>
        <v>14624</v>
      </c>
      <c r="R713" s="23">
        <f t="shared" si="91"/>
        <v>0</v>
      </c>
      <c r="S713" s="23">
        <f t="shared" si="92"/>
        <v>79616</v>
      </c>
      <c r="T713" s="23">
        <f t="shared" si="93"/>
        <v>0</v>
      </c>
      <c r="U713" s="24">
        <f t="shared" si="94"/>
        <v>94240</v>
      </c>
      <c r="V713" s="25">
        <f t="shared" si="95"/>
        <v>369524.74570547562</v>
      </c>
      <c r="W713" s="25">
        <f t="shared" si="96"/>
        <v>0</v>
      </c>
    </row>
    <row r="714" spans="1:23">
      <c r="A714" s="539" t="s">
        <v>91</v>
      </c>
      <c r="B714" s="539" t="s">
        <v>1623</v>
      </c>
      <c r="C714" s="1" t="s">
        <v>1624</v>
      </c>
      <c r="D714">
        <v>0</v>
      </c>
      <c r="E714" s="449">
        <v>4800</v>
      </c>
      <c r="F714">
        <v>0</v>
      </c>
      <c r="G714">
        <v>0</v>
      </c>
      <c r="H714">
        <v>0</v>
      </c>
      <c r="I714" s="449">
        <v>31264</v>
      </c>
      <c r="J714">
        <v>0</v>
      </c>
      <c r="K714">
        <v>108</v>
      </c>
      <c r="L714" s="449">
        <v>36172</v>
      </c>
      <c r="N714" s="20">
        <v>9797</v>
      </c>
      <c r="O714" s="21">
        <v>10</v>
      </c>
      <c r="P714" s="22">
        <f t="shared" si="89"/>
        <v>5.1680731319109743</v>
      </c>
      <c r="Q714" s="23">
        <f t="shared" si="90"/>
        <v>2768</v>
      </c>
      <c r="R714" s="23">
        <f t="shared" si="91"/>
        <v>0</v>
      </c>
      <c r="S714" s="23">
        <f t="shared" si="92"/>
        <v>0</v>
      </c>
      <c r="T714" s="23">
        <f t="shared" si="93"/>
        <v>7</v>
      </c>
      <c r="U714" s="24">
        <f t="shared" si="94"/>
        <v>2775</v>
      </c>
      <c r="V714" s="25">
        <f t="shared" si="95"/>
        <v>14341.402941052953</v>
      </c>
      <c r="W714" s="25">
        <f t="shared" si="96"/>
        <v>0</v>
      </c>
    </row>
    <row r="715" spans="1:23">
      <c r="A715" s="539" t="s">
        <v>91</v>
      </c>
      <c r="B715" s="539" t="s">
        <v>1625</v>
      </c>
      <c r="C715" s="1" t="s">
        <v>1626</v>
      </c>
      <c r="D715">
        <v>0</v>
      </c>
      <c r="E715">
        <v>0</v>
      </c>
      <c r="F715">
        <v>0</v>
      </c>
      <c r="G715">
        <v>0</v>
      </c>
      <c r="H715" s="449">
        <v>27744</v>
      </c>
      <c r="I715">
        <v>0</v>
      </c>
      <c r="J715" s="449">
        <v>26432</v>
      </c>
      <c r="K715">
        <v>0</v>
      </c>
      <c r="L715" s="449">
        <v>54176</v>
      </c>
      <c r="N715" s="20">
        <v>9797</v>
      </c>
      <c r="O715" s="21">
        <v>11</v>
      </c>
      <c r="P715" s="22">
        <f t="shared" si="89"/>
        <v>4.0960903250696923</v>
      </c>
      <c r="Q715" s="23">
        <f t="shared" si="90"/>
        <v>576</v>
      </c>
      <c r="R715" s="23">
        <f t="shared" si="91"/>
        <v>0</v>
      </c>
      <c r="S715" s="23">
        <f t="shared" si="92"/>
        <v>65920</v>
      </c>
      <c r="T715" s="23">
        <f t="shared" si="93"/>
        <v>24441</v>
      </c>
      <c r="U715" s="24">
        <f t="shared" si="94"/>
        <v>90937</v>
      </c>
      <c r="V715" s="25">
        <f t="shared" si="95"/>
        <v>372486.16589086258</v>
      </c>
      <c r="W715" s="25">
        <f t="shared" si="96"/>
        <v>0</v>
      </c>
    </row>
    <row r="716" spans="1:23">
      <c r="A716" s="539" t="s">
        <v>91</v>
      </c>
      <c r="B716" s="539" t="s">
        <v>1627</v>
      </c>
      <c r="C716" s="1" t="s">
        <v>1628</v>
      </c>
      <c r="D716" s="449">
        <v>7152</v>
      </c>
      <c r="E716" s="449">
        <v>9680</v>
      </c>
      <c r="F716">
        <v>0</v>
      </c>
      <c r="G716">
        <v>0</v>
      </c>
      <c r="H716" s="449">
        <v>262208</v>
      </c>
      <c r="I716">
        <v>0</v>
      </c>
      <c r="J716" s="449">
        <v>4485</v>
      </c>
      <c r="K716">
        <v>0</v>
      </c>
      <c r="L716" s="449">
        <v>283525</v>
      </c>
      <c r="N716" s="20">
        <v>9797</v>
      </c>
      <c r="O716" s="21">
        <v>12</v>
      </c>
      <c r="P716" s="22">
        <f t="shared" si="89"/>
        <v>3.6748359098204313</v>
      </c>
      <c r="Q716" s="23">
        <f t="shared" si="90"/>
        <v>208624</v>
      </c>
      <c r="R716" s="23">
        <f t="shared" si="91"/>
        <v>29320</v>
      </c>
      <c r="S716" s="23">
        <f t="shared" si="92"/>
        <v>0</v>
      </c>
      <c r="T716" s="23">
        <f t="shared" si="93"/>
        <v>448</v>
      </c>
      <c r="U716" s="24">
        <f t="shared" si="94"/>
        <v>238392</v>
      </c>
      <c r="V716" s="25">
        <f t="shared" si="95"/>
        <v>876051.4822139123</v>
      </c>
      <c r="W716" s="25">
        <f t="shared" si="96"/>
        <v>118520.80776352856</v>
      </c>
    </row>
    <row r="717" spans="1:23">
      <c r="A717" s="539" t="s">
        <v>91</v>
      </c>
      <c r="B717" s="539" t="s">
        <v>1629</v>
      </c>
      <c r="C717" s="1" t="s">
        <v>1630</v>
      </c>
      <c r="D717">
        <v>0</v>
      </c>
      <c r="E717">
        <v>768</v>
      </c>
      <c r="F717">
        <v>0</v>
      </c>
      <c r="G717">
        <v>0</v>
      </c>
      <c r="H717">
        <v>0</v>
      </c>
      <c r="I717">
        <v>0</v>
      </c>
      <c r="J717">
        <v>0</v>
      </c>
      <c r="K717">
        <v>0</v>
      </c>
      <c r="L717">
        <v>768</v>
      </c>
      <c r="N717" s="20">
        <v>9797</v>
      </c>
      <c r="O717" s="21">
        <v>13</v>
      </c>
      <c r="P717" s="22">
        <f t="shared" si="89"/>
        <v>3.3330151458819097</v>
      </c>
      <c r="Q717" s="23">
        <f t="shared" si="90"/>
        <v>28112</v>
      </c>
      <c r="R717" s="23">
        <f t="shared" si="91"/>
        <v>0</v>
      </c>
      <c r="S717" s="23">
        <f t="shared" si="92"/>
        <v>0</v>
      </c>
      <c r="T717" s="23">
        <f t="shared" si="93"/>
        <v>0</v>
      </c>
      <c r="U717" s="24">
        <f t="shared" si="94"/>
        <v>28112</v>
      </c>
      <c r="V717" s="25">
        <f t="shared" si="95"/>
        <v>93697.721781032247</v>
      </c>
      <c r="W717" s="25">
        <f t="shared" si="96"/>
        <v>0</v>
      </c>
    </row>
    <row r="718" spans="1:23">
      <c r="A718" s="539" t="s">
        <v>91</v>
      </c>
      <c r="B718" s="539" t="s">
        <v>1631</v>
      </c>
      <c r="C718" s="1" t="s">
        <v>1632</v>
      </c>
      <c r="D718">
        <v>0</v>
      </c>
      <c r="E718">
        <v>0</v>
      </c>
      <c r="F718">
        <v>0</v>
      </c>
      <c r="G718">
        <v>0</v>
      </c>
      <c r="H718">
        <v>0</v>
      </c>
      <c r="I718" s="449">
        <v>111136</v>
      </c>
      <c r="J718">
        <v>0</v>
      </c>
      <c r="K718" s="449">
        <v>13262</v>
      </c>
      <c r="L718" s="449">
        <v>124398</v>
      </c>
      <c r="N718" s="20">
        <v>9797</v>
      </c>
      <c r="O718" s="21">
        <v>14</v>
      </c>
      <c r="P718" s="22">
        <f t="shared" si="89"/>
        <v>5.2111367875249366</v>
      </c>
      <c r="Q718" s="23">
        <f t="shared" si="90"/>
        <v>0</v>
      </c>
      <c r="R718" s="23">
        <f t="shared" si="91"/>
        <v>0</v>
      </c>
      <c r="S718" s="23">
        <f t="shared" si="92"/>
        <v>70128</v>
      </c>
      <c r="T718" s="23">
        <f t="shared" si="93"/>
        <v>45796</v>
      </c>
      <c r="U718" s="24">
        <f t="shared" si="94"/>
        <v>115924</v>
      </c>
      <c r="V718" s="25">
        <f t="shared" si="95"/>
        <v>604095.82095704076</v>
      </c>
      <c r="W718" s="25">
        <f t="shared" si="96"/>
        <v>0</v>
      </c>
    </row>
    <row r="719" spans="1:23">
      <c r="A719" s="539" t="s">
        <v>91</v>
      </c>
      <c r="B719" s="539" t="s">
        <v>1633</v>
      </c>
      <c r="C719" s="1" t="s">
        <v>1634</v>
      </c>
      <c r="D719" s="449">
        <v>184128</v>
      </c>
      <c r="E719">
        <v>0</v>
      </c>
      <c r="F719" s="449">
        <v>18341</v>
      </c>
      <c r="G719">
        <v>0</v>
      </c>
      <c r="H719">
        <v>0</v>
      </c>
      <c r="I719">
        <v>0</v>
      </c>
      <c r="J719">
        <v>0</v>
      </c>
      <c r="K719">
        <v>0</v>
      </c>
      <c r="L719" s="449">
        <v>202469</v>
      </c>
      <c r="N719" s="20">
        <v>9797</v>
      </c>
      <c r="O719" s="21">
        <v>15</v>
      </c>
      <c r="P719" s="22">
        <f t="shared" si="89"/>
        <v>7.5192831089887324</v>
      </c>
      <c r="Q719" s="23">
        <f t="shared" si="90"/>
        <v>0</v>
      </c>
      <c r="R719" s="23">
        <f t="shared" si="91"/>
        <v>0</v>
      </c>
      <c r="S719" s="23">
        <f t="shared" si="92"/>
        <v>0</v>
      </c>
      <c r="T719" s="23">
        <f t="shared" si="93"/>
        <v>0</v>
      </c>
      <c r="U719" s="24">
        <f t="shared" si="94"/>
        <v>0</v>
      </c>
      <c r="V719" s="25">
        <f t="shared" si="95"/>
        <v>0</v>
      </c>
      <c r="W719" s="25">
        <f t="shared" si="96"/>
        <v>0</v>
      </c>
    </row>
    <row r="720" spans="1:23">
      <c r="A720" s="539" t="s">
        <v>91</v>
      </c>
      <c r="B720" s="539" t="s">
        <v>1635</v>
      </c>
      <c r="C720" s="1" t="s">
        <v>1636</v>
      </c>
      <c r="D720" s="449">
        <v>3392</v>
      </c>
      <c r="E720">
        <v>0</v>
      </c>
      <c r="F720">
        <v>0</v>
      </c>
      <c r="G720">
        <v>0</v>
      </c>
      <c r="H720">
        <v>0</v>
      </c>
      <c r="I720">
        <v>0</v>
      </c>
      <c r="J720">
        <v>0</v>
      </c>
      <c r="K720">
        <v>0</v>
      </c>
      <c r="L720" s="449">
        <v>3392</v>
      </c>
      <c r="N720" s="20">
        <v>9797</v>
      </c>
      <c r="O720" s="21">
        <v>16</v>
      </c>
      <c r="P720" s="22">
        <f t="shared" si="89"/>
        <v>4.5338911157933826</v>
      </c>
      <c r="Q720" s="23">
        <f t="shared" si="90"/>
        <v>432</v>
      </c>
      <c r="R720" s="23">
        <f t="shared" si="91"/>
        <v>0</v>
      </c>
      <c r="S720" s="23">
        <f t="shared" si="92"/>
        <v>159632</v>
      </c>
      <c r="T720" s="23">
        <f t="shared" si="93"/>
        <v>23568</v>
      </c>
      <c r="U720" s="24">
        <f t="shared" si="94"/>
        <v>183632</v>
      </c>
      <c r="V720" s="25">
        <f t="shared" si="95"/>
        <v>832567.4933753704</v>
      </c>
      <c r="W720" s="25">
        <f t="shared" si="96"/>
        <v>0</v>
      </c>
    </row>
    <row r="721" spans="1:23">
      <c r="A721" s="539" t="s">
        <v>91</v>
      </c>
      <c r="B721" s="539" t="s">
        <v>1637</v>
      </c>
      <c r="C721" s="1" t="s">
        <v>1638</v>
      </c>
      <c r="D721">
        <v>0</v>
      </c>
      <c r="E721">
        <v>0</v>
      </c>
      <c r="F721">
        <v>0</v>
      </c>
      <c r="G721">
        <v>0</v>
      </c>
      <c r="H721">
        <v>0</v>
      </c>
      <c r="I721" s="449">
        <v>85044</v>
      </c>
      <c r="J721">
        <v>0</v>
      </c>
      <c r="K721" s="449">
        <v>2448</v>
      </c>
      <c r="L721" s="449">
        <v>87492</v>
      </c>
      <c r="N721" s="20">
        <v>9797</v>
      </c>
      <c r="O721" s="21">
        <v>17</v>
      </c>
      <c r="P721" s="22">
        <f t="shared" si="89"/>
        <v>6.0316486731873162</v>
      </c>
      <c r="Q721" s="23">
        <f t="shared" si="90"/>
        <v>0</v>
      </c>
      <c r="R721" s="23">
        <f t="shared" si="91"/>
        <v>0</v>
      </c>
      <c r="S721" s="23">
        <f t="shared" si="92"/>
        <v>31632</v>
      </c>
      <c r="T721" s="23">
        <f t="shared" si="93"/>
        <v>0</v>
      </c>
      <c r="U721" s="24">
        <f t="shared" si="94"/>
        <v>31632</v>
      </c>
      <c r="V721" s="25">
        <f t="shared" si="95"/>
        <v>190793.1108302612</v>
      </c>
      <c r="W721" s="25">
        <f t="shared" si="96"/>
        <v>0</v>
      </c>
    </row>
    <row r="722" spans="1:23">
      <c r="A722" s="539" t="s">
        <v>91</v>
      </c>
      <c r="B722" s="539" t="s">
        <v>1639</v>
      </c>
      <c r="C722" s="1" t="s">
        <v>1640</v>
      </c>
      <c r="D722">
        <v>0</v>
      </c>
      <c r="E722">
        <v>0</v>
      </c>
      <c r="F722">
        <v>0</v>
      </c>
      <c r="G722">
        <v>0</v>
      </c>
      <c r="H722">
        <v>0</v>
      </c>
      <c r="I722">
        <v>0</v>
      </c>
      <c r="J722">
        <v>0</v>
      </c>
      <c r="K722">
        <v>0</v>
      </c>
      <c r="L722">
        <v>0</v>
      </c>
      <c r="N722" s="20">
        <v>9797</v>
      </c>
      <c r="O722" s="21">
        <v>18</v>
      </c>
      <c r="P722" s="22">
        <f t="shared" si="89"/>
        <v>4.9772911053490789</v>
      </c>
      <c r="Q722" s="23">
        <f t="shared" si="90"/>
        <v>0</v>
      </c>
      <c r="R722" s="23">
        <f t="shared" si="91"/>
        <v>0</v>
      </c>
      <c r="S722" s="23">
        <f t="shared" si="92"/>
        <v>25040</v>
      </c>
      <c r="T722" s="23">
        <f t="shared" si="93"/>
        <v>0</v>
      </c>
      <c r="U722" s="24">
        <f t="shared" si="94"/>
        <v>25040</v>
      </c>
      <c r="V722" s="25">
        <f t="shared" si="95"/>
        <v>124631.36927794093</v>
      </c>
      <c r="W722" s="25">
        <f t="shared" si="96"/>
        <v>0</v>
      </c>
    </row>
    <row r="723" spans="1:23">
      <c r="A723" s="539" t="s">
        <v>91</v>
      </c>
      <c r="B723" s="539" t="s">
        <v>1641</v>
      </c>
      <c r="C723" s="1" t="s">
        <v>1642</v>
      </c>
      <c r="D723" s="449">
        <v>11568</v>
      </c>
      <c r="E723">
        <v>0</v>
      </c>
      <c r="F723">
        <v>0</v>
      </c>
      <c r="G723">
        <v>0</v>
      </c>
      <c r="H723" s="449">
        <v>3552</v>
      </c>
      <c r="I723" s="449">
        <v>192912</v>
      </c>
      <c r="J723">
        <v>0</v>
      </c>
      <c r="K723" s="449">
        <v>37909</v>
      </c>
      <c r="L723" s="449">
        <v>245941</v>
      </c>
      <c r="N723" s="20">
        <v>9797</v>
      </c>
      <c r="O723" s="21">
        <v>19</v>
      </c>
      <c r="P723" s="22">
        <f t="shared" si="89"/>
        <v>3.4255627120306693</v>
      </c>
      <c r="Q723" s="23">
        <f t="shared" si="90"/>
        <v>121856</v>
      </c>
      <c r="R723" s="23">
        <f t="shared" si="91"/>
        <v>49124</v>
      </c>
      <c r="S723" s="23">
        <f t="shared" si="92"/>
        <v>3744</v>
      </c>
      <c r="T723" s="23">
        <f t="shared" si="93"/>
        <v>0</v>
      </c>
      <c r="U723" s="24">
        <f t="shared" si="94"/>
        <v>174724</v>
      </c>
      <c r="V723" s="25">
        <f t="shared" si="95"/>
        <v>598528.0192968467</v>
      </c>
      <c r="W723" s="25">
        <f t="shared" si="96"/>
        <v>185105.07693237407</v>
      </c>
    </row>
    <row r="724" spans="1:23">
      <c r="A724" s="539" t="s">
        <v>91</v>
      </c>
      <c r="B724" s="539" t="s">
        <v>1643</v>
      </c>
      <c r="C724" s="1" t="s">
        <v>1644</v>
      </c>
      <c r="D724">
        <v>0</v>
      </c>
      <c r="E724">
        <v>0</v>
      </c>
      <c r="F724">
        <v>0</v>
      </c>
      <c r="G724">
        <v>0</v>
      </c>
      <c r="H724">
        <v>0</v>
      </c>
      <c r="I724">
        <v>0</v>
      </c>
      <c r="J724">
        <v>0</v>
      </c>
      <c r="K724">
        <v>0</v>
      </c>
      <c r="L724">
        <v>0</v>
      </c>
      <c r="N724" s="20">
        <v>9797</v>
      </c>
      <c r="O724" s="21">
        <v>20</v>
      </c>
      <c r="P724" s="22">
        <f t="shared" si="89"/>
        <v>4.0878123452263502</v>
      </c>
      <c r="Q724" s="23">
        <f t="shared" si="90"/>
        <v>0</v>
      </c>
      <c r="R724" s="23">
        <f t="shared" si="91"/>
        <v>0</v>
      </c>
      <c r="S724" s="23">
        <f t="shared" si="92"/>
        <v>29760</v>
      </c>
      <c r="T724" s="23">
        <f t="shared" si="93"/>
        <v>0</v>
      </c>
      <c r="U724" s="24">
        <f t="shared" si="94"/>
        <v>29760</v>
      </c>
      <c r="V724" s="25">
        <f t="shared" si="95"/>
        <v>121653.29539393618</v>
      </c>
      <c r="W724" s="25">
        <f t="shared" si="96"/>
        <v>0</v>
      </c>
    </row>
    <row r="725" spans="1:23">
      <c r="A725" s="539" t="s">
        <v>91</v>
      </c>
      <c r="B725" s="539" t="s">
        <v>1645</v>
      </c>
      <c r="C725" s="1" t="s">
        <v>1646</v>
      </c>
      <c r="D725">
        <v>0</v>
      </c>
      <c r="E725">
        <v>0</v>
      </c>
      <c r="F725">
        <v>0</v>
      </c>
      <c r="G725">
        <v>0</v>
      </c>
      <c r="H725">
        <v>0</v>
      </c>
      <c r="I725" s="449">
        <v>19472</v>
      </c>
      <c r="J725">
        <v>0</v>
      </c>
      <c r="K725">
        <v>234</v>
      </c>
      <c r="L725" s="449">
        <v>19706</v>
      </c>
      <c r="N725" s="20">
        <v>9797</v>
      </c>
      <c r="O725" s="21">
        <v>21</v>
      </c>
      <c r="P725" s="22">
        <f t="shared" si="89"/>
        <v>4.2128820567044682</v>
      </c>
      <c r="Q725" s="23">
        <f t="shared" si="90"/>
        <v>0</v>
      </c>
      <c r="R725" s="23">
        <f t="shared" si="91"/>
        <v>0</v>
      </c>
      <c r="S725" s="23">
        <f t="shared" si="92"/>
        <v>59024</v>
      </c>
      <c r="T725" s="23">
        <f t="shared" si="93"/>
        <v>24493</v>
      </c>
      <c r="U725" s="24">
        <f t="shared" si="94"/>
        <v>83517</v>
      </c>
      <c r="V725" s="25">
        <f t="shared" si="95"/>
        <v>351847.27072978707</v>
      </c>
      <c r="W725" s="25">
        <f t="shared" si="96"/>
        <v>0</v>
      </c>
    </row>
    <row r="726" spans="1:23">
      <c r="A726" s="539" t="s">
        <v>91</v>
      </c>
      <c r="B726" s="539" t="s">
        <v>1647</v>
      </c>
      <c r="C726" s="1" t="s">
        <v>1648</v>
      </c>
      <c r="D726">
        <v>0</v>
      </c>
      <c r="E726" s="449">
        <v>99424</v>
      </c>
      <c r="F726">
        <v>0</v>
      </c>
      <c r="G726" s="449">
        <v>23584</v>
      </c>
      <c r="H726">
        <v>0</v>
      </c>
      <c r="I726" s="449">
        <v>1296</v>
      </c>
      <c r="J726">
        <v>0</v>
      </c>
      <c r="K726">
        <v>0</v>
      </c>
      <c r="L726" s="449">
        <v>124304</v>
      </c>
      <c r="N726" s="20">
        <v>9797</v>
      </c>
      <c r="O726" s="21">
        <v>22</v>
      </c>
      <c r="P726" s="22">
        <f t="shared" si="89"/>
        <v>5.1226793529265615</v>
      </c>
      <c r="Q726" s="23">
        <f t="shared" si="90"/>
        <v>0</v>
      </c>
      <c r="R726" s="23">
        <f t="shared" si="91"/>
        <v>0</v>
      </c>
      <c r="S726" s="23">
        <f t="shared" si="92"/>
        <v>3888</v>
      </c>
      <c r="T726" s="23">
        <f t="shared" si="93"/>
        <v>0</v>
      </c>
      <c r="U726" s="24">
        <f t="shared" si="94"/>
        <v>3888</v>
      </c>
      <c r="V726" s="25">
        <f t="shared" si="95"/>
        <v>19916.977324178471</v>
      </c>
      <c r="W726" s="25">
        <f t="shared" si="96"/>
        <v>0</v>
      </c>
    </row>
    <row r="727" spans="1:23">
      <c r="A727" s="539" t="s">
        <v>91</v>
      </c>
      <c r="B727" s="539" t="s">
        <v>1649</v>
      </c>
      <c r="C727" s="1" t="s">
        <v>1650</v>
      </c>
      <c r="D727">
        <v>0</v>
      </c>
      <c r="E727">
        <v>0</v>
      </c>
      <c r="F727">
        <v>0</v>
      </c>
      <c r="G727">
        <v>0</v>
      </c>
      <c r="H727" s="449">
        <v>51936</v>
      </c>
      <c r="I727">
        <v>0</v>
      </c>
      <c r="J727">
        <v>0</v>
      </c>
      <c r="K727">
        <v>0</v>
      </c>
      <c r="L727" s="449">
        <v>51936</v>
      </c>
      <c r="N727" s="20">
        <v>9797</v>
      </c>
      <c r="O727" s="21">
        <v>23</v>
      </c>
      <c r="P727" s="22">
        <f t="shared" si="89"/>
        <v>4.5024770871355324</v>
      </c>
      <c r="Q727" s="23">
        <f t="shared" si="90"/>
        <v>16048</v>
      </c>
      <c r="R727" s="23">
        <f t="shared" si="91"/>
        <v>0</v>
      </c>
      <c r="S727" s="23">
        <f t="shared" si="92"/>
        <v>0</v>
      </c>
      <c r="T727" s="23">
        <f t="shared" si="93"/>
        <v>60</v>
      </c>
      <c r="U727" s="24">
        <f t="shared" si="94"/>
        <v>16108</v>
      </c>
      <c r="V727" s="25">
        <f t="shared" si="95"/>
        <v>72525.900919579159</v>
      </c>
      <c r="W727" s="25">
        <f t="shared" si="96"/>
        <v>0</v>
      </c>
    </row>
    <row r="728" spans="1:23">
      <c r="A728" s="539" t="s">
        <v>91</v>
      </c>
      <c r="B728" s="539" t="s">
        <v>1651</v>
      </c>
      <c r="C728" s="1" t="s">
        <v>1652</v>
      </c>
      <c r="D728">
        <v>0</v>
      </c>
      <c r="E728">
        <v>0</v>
      </c>
      <c r="F728">
        <v>0</v>
      </c>
      <c r="G728">
        <v>0</v>
      </c>
      <c r="H728" s="449">
        <v>21968</v>
      </c>
      <c r="I728">
        <v>0</v>
      </c>
      <c r="J728" s="449">
        <v>16776</v>
      </c>
      <c r="K728">
        <v>0</v>
      </c>
      <c r="L728" s="449">
        <v>38744</v>
      </c>
      <c r="N728" s="20">
        <v>9797</v>
      </c>
      <c r="O728" s="21">
        <v>24</v>
      </c>
      <c r="P728" s="22">
        <f t="shared" si="89"/>
        <v>3.6391469413856306</v>
      </c>
      <c r="Q728" s="23">
        <f t="shared" si="90"/>
        <v>14208</v>
      </c>
      <c r="R728" s="23">
        <f t="shared" si="91"/>
        <v>0</v>
      </c>
      <c r="S728" s="23">
        <f t="shared" si="92"/>
        <v>16464</v>
      </c>
      <c r="T728" s="23">
        <f t="shared" si="93"/>
        <v>37155</v>
      </c>
      <c r="U728" s="24">
        <f t="shared" si="94"/>
        <v>67827</v>
      </c>
      <c r="V728" s="25">
        <f t="shared" si="95"/>
        <v>246832.41959336316</v>
      </c>
      <c r="W728" s="25">
        <f t="shared" si="96"/>
        <v>0</v>
      </c>
    </row>
    <row r="729" spans="1:23">
      <c r="A729" s="539" t="s">
        <v>91</v>
      </c>
      <c r="B729" s="539" t="s">
        <v>1653</v>
      </c>
      <c r="C729" s="1" t="s">
        <v>1654</v>
      </c>
      <c r="D729">
        <v>0</v>
      </c>
      <c r="E729">
        <v>0</v>
      </c>
      <c r="F729">
        <v>0</v>
      </c>
      <c r="G729">
        <v>0</v>
      </c>
      <c r="H729" s="449">
        <v>7280</v>
      </c>
      <c r="I729">
        <v>0</v>
      </c>
      <c r="J729" s="449">
        <v>1057</v>
      </c>
      <c r="K729">
        <v>0</v>
      </c>
      <c r="L729" s="449">
        <v>8337</v>
      </c>
      <c r="N729" s="20">
        <v>9797</v>
      </c>
      <c r="O729" s="21">
        <v>25</v>
      </c>
      <c r="P729" s="22">
        <f t="shared" si="89"/>
        <v>3.0656727831116628</v>
      </c>
      <c r="Q729" s="23">
        <f t="shared" si="90"/>
        <v>306032</v>
      </c>
      <c r="R729" s="23">
        <f t="shared" si="91"/>
        <v>0</v>
      </c>
      <c r="S729" s="23">
        <f t="shared" si="92"/>
        <v>1824</v>
      </c>
      <c r="T729" s="23">
        <f t="shared" si="93"/>
        <v>0</v>
      </c>
      <c r="U729" s="24">
        <f t="shared" si="94"/>
        <v>307856</v>
      </c>
      <c r="V729" s="25">
        <f t="shared" si="95"/>
        <v>943785.76031762408</v>
      </c>
      <c r="W729" s="25">
        <f t="shared" si="96"/>
        <v>0</v>
      </c>
    </row>
    <row r="730" spans="1:23">
      <c r="A730" s="539" t="s">
        <v>91</v>
      </c>
      <c r="B730" s="539" t="s">
        <v>1655</v>
      </c>
      <c r="C730" s="1" t="s">
        <v>1656</v>
      </c>
      <c r="D730" s="449">
        <v>45024</v>
      </c>
      <c r="E730">
        <v>0</v>
      </c>
      <c r="F730">
        <v>0</v>
      </c>
      <c r="G730">
        <v>0</v>
      </c>
      <c r="H730">
        <v>0</v>
      </c>
      <c r="I730">
        <v>0</v>
      </c>
      <c r="J730">
        <v>0</v>
      </c>
      <c r="K730">
        <v>0</v>
      </c>
      <c r="L730" s="449">
        <v>45024</v>
      </c>
      <c r="N730" s="20">
        <v>9797</v>
      </c>
      <c r="O730" s="21">
        <v>26</v>
      </c>
      <c r="P730" s="22">
        <f t="shared" si="89"/>
        <v>3.9327220283406481</v>
      </c>
      <c r="Q730" s="23">
        <f t="shared" si="90"/>
        <v>82288</v>
      </c>
      <c r="R730" s="23">
        <f t="shared" si="91"/>
        <v>0</v>
      </c>
      <c r="S730" s="23">
        <f t="shared" si="92"/>
        <v>0</v>
      </c>
      <c r="T730" s="23">
        <f t="shared" si="93"/>
        <v>0</v>
      </c>
      <c r="U730" s="24">
        <f t="shared" si="94"/>
        <v>82288</v>
      </c>
      <c r="V730" s="25">
        <f t="shared" si="95"/>
        <v>323615.83026809525</v>
      </c>
      <c r="W730" s="25">
        <f t="shared" si="96"/>
        <v>0</v>
      </c>
    </row>
    <row r="731" spans="1:23">
      <c r="A731" s="539" t="s">
        <v>91</v>
      </c>
      <c r="B731" s="539" t="s">
        <v>1657</v>
      </c>
      <c r="C731" s="1" t="s">
        <v>1658</v>
      </c>
      <c r="D731" s="449">
        <v>7104</v>
      </c>
      <c r="E731">
        <v>0</v>
      </c>
      <c r="F731">
        <v>0</v>
      </c>
      <c r="G731">
        <v>0</v>
      </c>
      <c r="H731" s="449">
        <v>33120</v>
      </c>
      <c r="I731">
        <v>0</v>
      </c>
      <c r="J731" s="449">
        <v>290649</v>
      </c>
      <c r="K731">
        <v>0</v>
      </c>
      <c r="L731" s="449">
        <v>330873</v>
      </c>
      <c r="N731" s="20">
        <v>9797</v>
      </c>
      <c r="O731" s="21">
        <v>27</v>
      </c>
      <c r="P731" s="22">
        <f t="shared" si="89"/>
        <v>3.6262261406191016</v>
      </c>
      <c r="Q731" s="23">
        <f t="shared" si="90"/>
        <v>0</v>
      </c>
      <c r="R731" s="23">
        <f t="shared" si="91"/>
        <v>0</v>
      </c>
      <c r="S731" s="23">
        <f t="shared" si="92"/>
        <v>0</v>
      </c>
      <c r="T731" s="23">
        <f t="shared" si="93"/>
        <v>0</v>
      </c>
      <c r="U731" s="24">
        <f t="shared" si="94"/>
        <v>0</v>
      </c>
      <c r="V731" s="25">
        <f t="shared" si="95"/>
        <v>0</v>
      </c>
      <c r="W731" s="25">
        <f t="shared" si="96"/>
        <v>0</v>
      </c>
    </row>
    <row r="732" spans="1:23">
      <c r="A732" s="539" t="s">
        <v>91</v>
      </c>
      <c r="B732" s="539" t="s">
        <v>1659</v>
      </c>
      <c r="C732" s="1" t="s">
        <v>1660</v>
      </c>
      <c r="D732" s="449">
        <v>334752</v>
      </c>
      <c r="E732">
        <v>0</v>
      </c>
      <c r="F732">
        <v>0</v>
      </c>
      <c r="G732">
        <v>0</v>
      </c>
      <c r="H732">
        <v>0</v>
      </c>
      <c r="I732">
        <v>0</v>
      </c>
      <c r="J732">
        <v>0</v>
      </c>
      <c r="K732">
        <v>0</v>
      </c>
      <c r="L732" s="449">
        <v>334752</v>
      </c>
      <c r="N732" s="20">
        <v>3593</v>
      </c>
      <c r="O732" s="21">
        <v>1</v>
      </c>
      <c r="P732" s="22">
        <f t="shared" si="89"/>
        <v>3.6541532066081914</v>
      </c>
      <c r="Q732" s="23">
        <f t="shared" si="90"/>
        <v>25152</v>
      </c>
      <c r="R732" s="23">
        <f t="shared" si="91"/>
        <v>0</v>
      </c>
      <c r="S732" s="23">
        <f t="shared" si="92"/>
        <v>2480</v>
      </c>
      <c r="T732" s="23">
        <f t="shared" si="93"/>
        <v>0</v>
      </c>
      <c r="U732" s="24">
        <f t="shared" si="94"/>
        <v>27632</v>
      </c>
      <c r="V732" s="25">
        <f t="shared" si="95"/>
        <v>100971.56140499754</v>
      </c>
      <c r="W732" s="25">
        <f t="shared" si="96"/>
        <v>0</v>
      </c>
    </row>
    <row r="733" spans="1:23">
      <c r="A733" s="539" t="s">
        <v>91</v>
      </c>
      <c r="B733" s="539" t="s">
        <v>1661</v>
      </c>
      <c r="C733" s="1" t="s">
        <v>1662</v>
      </c>
      <c r="D733" s="449">
        <v>115632</v>
      </c>
      <c r="E733">
        <v>0</v>
      </c>
      <c r="F733">
        <v>0</v>
      </c>
      <c r="G733">
        <v>0</v>
      </c>
      <c r="H733" s="449">
        <v>20832</v>
      </c>
      <c r="I733">
        <v>0</v>
      </c>
      <c r="J733">
        <v>504</v>
      </c>
      <c r="K733">
        <v>0</v>
      </c>
      <c r="L733" s="449">
        <v>136968</v>
      </c>
      <c r="N733" s="20">
        <v>3593</v>
      </c>
      <c r="O733" s="21">
        <v>2</v>
      </c>
      <c r="P733" s="22">
        <f t="shared" si="89"/>
        <v>3.8378796466654825</v>
      </c>
      <c r="Q733" s="23">
        <f t="shared" si="90"/>
        <v>0</v>
      </c>
      <c r="R733" s="23">
        <f t="shared" si="91"/>
        <v>0</v>
      </c>
      <c r="S733" s="23">
        <f t="shared" si="92"/>
        <v>54160</v>
      </c>
      <c r="T733" s="23">
        <f t="shared" si="93"/>
        <v>0</v>
      </c>
      <c r="U733" s="24">
        <f t="shared" si="94"/>
        <v>54160</v>
      </c>
      <c r="V733" s="25">
        <f t="shared" si="95"/>
        <v>207859.56166340254</v>
      </c>
      <c r="W733" s="25">
        <f t="shared" si="96"/>
        <v>0</v>
      </c>
    </row>
    <row r="734" spans="1:23">
      <c r="A734" s="539" t="s">
        <v>91</v>
      </c>
      <c r="B734" s="539" t="s">
        <v>1663</v>
      </c>
      <c r="C734" s="1" t="s">
        <v>1664</v>
      </c>
      <c r="D734">
        <v>0</v>
      </c>
      <c r="E734">
        <v>0</v>
      </c>
      <c r="F734">
        <v>0</v>
      </c>
      <c r="G734">
        <v>0</v>
      </c>
      <c r="H734">
        <v>0</v>
      </c>
      <c r="I734">
        <v>0</v>
      </c>
      <c r="J734">
        <v>0</v>
      </c>
      <c r="K734">
        <v>0</v>
      </c>
      <c r="L734">
        <v>0</v>
      </c>
      <c r="N734" s="20">
        <v>3593</v>
      </c>
      <c r="O734" s="21">
        <v>3</v>
      </c>
      <c r="P734" s="22">
        <f t="shared" ref="P734:P797" si="97">P707</f>
        <v>3.4083433041107498</v>
      </c>
      <c r="Q734" s="23">
        <f t="shared" si="90"/>
        <v>375440</v>
      </c>
      <c r="R734" s="23">
        <f t="shared" si="91"/>
        <v>0</v>
      </c>
      <c r="S734" s="23">
        <f t="shared" si="92"/>
        <v>0</v>
      </c>
      <c r="T734" s="23">
        <f t="shared" si="93"/>
        <v>0</v>
      </c>
      <c r="U734" s="24">
        <f t="shared" si="94"/>
        <v>375440</v>
      </c>
      <c r="V734" s="25">
        <f t="shared" si="95"/>
        <v>1279628.4100953399</v>
      </c>
      <c r="W734" s="25">
        <f t="shared" si="96"/>
        <v>0</v>
      </c>
    </row>
    <row r="735" spans="1:23">
      <c r="A735" s="539" t="s">
        <v>91</v>
      </c>
      <c r="B735" s="539" t="s">
        <v>1665</v>
      </c>
      <c r="C735" s="1" t="s">
        <v>1666</v>
      </c>
      <c r="D735" s="449">
        <v>800384</v>
      </c>
      <c r="E735" s="449">
        <v>359408</v>
      </c>
      <c r="F735" s="449">
        <v>18341</v>
      </c>
      <c r="G735" s="449">
        <v>23584</v>
      </c>
      <c r="H735" s="449">
        <v>643664</v>
      </c>
      <c r="I735" s="449">
        <v>441924</v>
      </c>
      <c r="J735" s="449">
        <v>353584</v>
      </c>
      <c r="K735" s="449">
        <v>55721</v>
      </c>
      <c r="L735" s="449">
        <v>2696610</v>
      </c>
      <c r="N735" s="20">
        <v>3593</v>
      </c>
      <c r="O735" s="21">
        <v>4</v>
      </c>
      <c r="P735" s="22">
        <f t="shared" si="97"/>
        <v>3.1726845821455858</v>
      </c>
      <c r="Q735" s="23">
        <f t="shared" si="90"/>
        <v>64272</v>
      </c>
      <c r="R735" s="23">
        <f t="shared" si="91"/>
        <v>0</v>
      </c>
      <c r="S735" s="23">
        <f t="shared" si="92"/>
        <v>62336</v>
      </c>
      <c r="T735" s="23">
        <f t="shared" si="93"/>
        <v>3108</v>
      </c>
      <c r="U735" s="24">
        <f t="shared" si="94"/>
        <v>129716</v>
      </c>
      <c r="V735" s="25">
        <f t="shared" si="95"/>
        <v>411547.95325759682</v>
      </c>
      <c r="W735" s="25">
        <f t="shared" si="96"/>
        <v>0</v>
      </c>
    </row>
    <row r="736" spans="1:23">
      <c r="A736" s="503"/>
      <c r="B736" s="503"/>
      <c r="N736" s="20">
        <v>3593</v>
      </c>
      <c r="O736" s="21">
        <v>5</v>
      </c>
      <c r="P736" s="22">
        <f t="shared" si="97"/>
        <v>8.4268382369809416</v>
      </c>
      <c r="Q736" s="23">
        <f t="shared" si="90"/>
        <v>0</v>
      </c>
      <c r="R736" s="23">
        <f t="shared" si="91"/>
        <v>0</v>
      </c>
      <c r="S736" s="23">
        <f t="shared" si="92"/>
        <v>0</v>
      </c>
      <c r="T736" s="23">
        <f t="shared" si="93"/>
        <v>0</v>
      </c>
      <c r="U736" s="24">
        <f t="shared" si="94"/>
        <v>0</v>
      </c>
      <c r="V736" s="25">
        <f t="shared" si="95"/>
        <v>0</v>
      </c>
      <c r="W736" s="25">
        <f t="shared" si="96"/>
        <v>0</v>
      </c>
    </row>
    <row r="737" spans="1:23">
      <c r="A737" s="503"/>
      <c r="B737" s="503"/>
      <c r="N737" s="20">
        <v>3593</v>
      </c>
      <c r="O737" s="21">
        <v>6</v>
      </c>
      <c r="P737" s="22">
        <f t="shared" si="97"/>
        <v>3.0058195780826638</v>
      </c>
      <c r="Q737" s="23">
        <f t="shared" si="90"/>
        <v>85968</v>
      </c>
      <c r="R737" s="23">
        <f t="shared" si="91"/>
        <v>0</v>
      </c>
      <c r="S737" s="23">
        <f t="shared" si="92"/>
        <v>0</v>
      </c>
      <c r="T737" s="23">
        <f t="shared" si="93"/>
        <v>0</v>
      </c>
      <c r="U737" s="24">
        <f t="shared" si="94"/>
        <v>85968</v>
      </c>
      <c r="V737" s="25">
        <f t="shared" si="95"/>
        <v>258404.29748861043</v>
      </c>
      <c r="W737" s="25">
        <f t="shared" si="96"/>
        <v>0</v>
      </c>
    </row>
    <row r="738" spans="1:23">
      <c r="A738" s="539" t="s">
        <v>1698</v>
      </c>
      <c r="B738" s="503"/>
      <c r="N738" s="20">
        <v>3593</v>
      </c>
      <c r="O738" s="21">
        <v>7</v>
      </c>
      <c r="P738" s="22">
        <f t="shared" si="97"/>
        <v>3.8714814806912399</v>
      </c>
      <c r="Q738" s="23">
        <f t="shared" si="90"/>
        <v>81600</v>
      </c>
      <c r="R738" s="23">
        <f t="shared" si="91"/>
        <v>0</v>
      </c>
      <c r="S738" s="23">
        <f t="shared" si="92"/>
        <v>22752</v>
      </c>
      <c r="T738" s="23">
        <f t="shared" si="93"/>
        <v>818</v>
      </c>
      <c r="U738" s="24">
        <f t="shared" si="94"/>
        <v>105170</v>
      </c>
      <c r="V738" s="25">
        <f t="shared" si="95"/>
        <v>407163.70732429769</v>
      </c>
      <c r="W738" s="25">
        <f t="shared" si="96"/>
        <v>0</v>
      </c>
    </row>
    <row r="739" spans="1:23">
      <c r="A739" s="539" t="s">
        <v>1596</v>
      </c>
      <c r="B739" s="539" t="s">
        <v>173</v>
      </c>
      <c r="C739" s="1" t="s">
        <v>1668</v>
      </c>
      <c r="D739" t="s">
        <v>1669</v>
      </c>
      <c r="E739" t="s">
        <v>1670</v>
      </c>
      <c r="F739" t="s">
        <v>1671</v>
      </c>
      <c r="G739" t="s">
        <v>1672</v>
      </c>
      <c r="H739" t="s">
        <v>1673</v>
      </c>
      <c r="I739" t="s">
        <v>1674</v>
      </c>
      <c r="J739" t="s">
        <v>1675</v>
      </c>
      <c r="K739" t="s">
        <v>1676</v>
      </c>
      <c r="L739" t="s">
        <v>44</v>
      </c>
      <c r="N739" s="20">
        <v>3593</v>
      </c>
      <c r="O739" s="21">
        <v>8</v>
      </c>
      <c r="P739" s="22">
        <f t="shared" si="97"/>
        <v>4.4579339449391542</v>
      </c>
      <c r="Q739" s="23">
        <f t="shared" si="90"/>
        <v>0</v>
      </c>
      <c r="R739" s="23">
        <f t="shared" si="91"/>
        <v>0</v>
      </c>
      <c r="S739" s="23">
        <f t="shared" si="92"/>
        <v>0</v>
      </c>
      <c r="T739" s="23">
        <f t="shared" si="93"/>
        <v>0</v>
      </c>
      <c r="U739" s="24">
        <f t="shared" si="94"/>
        <v>0</v>
      </c>
      <c r="V739" s="25">
        <f t="shared" si="95"/>
        <v>0</v>
      </c>
      <c r="W739" s="25">
        <f t="shared" si="96"/>
        <v>0</v>
      </c>
    </row>
    <row r="740" spans="1:23">
      <c r="A740" s="539" t="s">
        <v>93</v>
      </c>
      <c r="B740" s="539" t="s">
        <v>1611</v>
      </c>
      <c r="C740" s="1" t="s">
        <v>1612</v>
      </c>
      <c r="D740">
        <v>0</v>
      </c>
      <c r="E740">
        <v>0</v>
      </c>
      <c r="F740">
        <v>0</v>
      </c>
      <c r="G740">
        <v>0</v>
      </c>
      <c r="H740">
        <v>0</v>
      </c>
      <c r="I740">
        <v>0</v>
      </c>
      <c r="J740">
        <v>0</v>
      </c>
      <c r="K740">
        <v>0</v>
      </c>
      <c r="L740">
        <v>0</v>
      </c>
      <c r="N740" s="20">
        <v>3593</v>
      </c>
      <c r="O740" s="21">
        <v>9</v>
      </c>
      <c r="P740" s="22">
        <f t="shared" si="97"/>
        <v>3.9211029892346732</v>
      </c>
      <c r="Q740" s="23">
        <f t="shared" si="90"/>
        <v>22992</v>
      </c>
      <c r="R740" s="23">
        <f t="shared" si="91"/>
        <v>0</v>
      </c>
      <c r="S740" s="23">
        <f t="shared" si="92"/>
        <v>173992</v>
      </c>
      <c r="T740" s="23">
        <f t="shared" si="93"/>
        <v>0</v>
      </c>
      <c r="U740" s="24">
        <f t="shared" si="94"/>
        <v>196984</v>
      </c>
      <c r="V740" s="25">
        <f t="shared" si="95"/>
        <v>772394.5512314029</v>
      </c>
      <c r="W740" s="25">
        <f t="shared" si="96"/>
        <v>0</v>
      </c>
    </row>
    <row r="741" spans="1:23">
      <c r="A741" s="539" t="s">
        <v>93</v>
      </c>
      <c r="B741" s="539" t="s">
        <v>1613</v>
      </c>
      <c r="C741" s="1" t="s">
        <v>1614</v>
      </c>
      <c r="D741">
        <v>0</v>
      </c>
      <c r="E741">
        <v>0</v>
      </c>
      <c r="F741">
        <v>0</v>
      </c>
      <c r="G741">
        <v>0</v>
      </c>
      <c r="H741" s="449">
        <v>86352</v>
      </c>
      <c r="I741">
        <v>0</v>
      </c>
      <c r="J741">
        <v>0</v>
      </c>
      <c r="K741">
        <v>0</v>
      </c>
      <c r="L741" s="449">
        <v>86352</v>
      </c>
      <c r="N741" s="20">
        <v>3593</v>
      </c>
      <c r="O741" s="21">
        <v>10</v>
      </c>
      <c r="P741" s="22">
        <f t="shared" si="97"/>
        <v>5.1680731319109743</v>
      </c>
      <c r="Q741" s="23">
        <f t="shared" si="90"/>
        <v>0</v>
      </c>
      <c r="R741" s="23">
        <f t="shared" si="91"/>
        <v>0</v>
      </c>
      <c r="S741" s="23">
        <f t="shared" si="92"/>
        <v>0</v>
      </c>
      <c r="T741" s="23">
        <f t="shared" si="93"/>
        <v>0</v>
      </c>
      <c r="U741" s="24">
        <f t="shared" si="94"/>
        <v>0</v>
      </c>
      <c r="V741" s="25">
        <f t="shared" si="95"/>
        <v>0</v>
      </c>
      <c r="W741" s="25">
        <f t="shared" si="96"/>
        <v>0</v>
      </c>
    </row>
    <row r="742" spans="1:23">
      <c r="A742" s="539" t="s">
        <v>93</v>
      </c>
      <c r="B742" s="539" t="s">
        <v>1615</v>
      </c>
      <c r="C742" s="1" t="s">
        <v>1616</v>
      </c>
      <c r="D742">
        <v>0</v>
      </c>
      <c r="E742" s="449">
        <v>542240</v>
      </c>
      <c r="F742">
        <v>0</v>
      </c>
      <c r="G742">
        <v>0</v>
      </c>
      <c r="H742">
        <v>0</v>
      </c>
      <c r="I742">
        <v>0</v>
      </c>
      <c r="J742">
        <v>0</v>
      </c>
      <c r="K742">
        <v>0</v>
      </c>
      <c r="L742" s="449">
        <v>542240</v>
      </c>
      <c r="N742" s="20">
        <v>3593</v>
      </c>
      <c r="O742" s="21">
        <v>11</v>
      </c>
      <c r="P742" s="22">
        <f t="shared" si="97"/>
        <v>4.0960903250696923</v>
      </c>
      <c r="Q742" s="23">
        <f t="shared" si="90"/>
        <v>0</v>
      </c>
      <c r="R742" s="23">
        <f t="shared" si="91"/>
        <v>0</v>
      </c>
      <c r="S742" s="23">
        <f t="shared" si="92"/>
        <v>6416</v>
      </c>
      <c r="T742" s="23">
        <f t="shared" si="93"/>
        <v>240</v>
      </c>
      <c r="U742" s="24">
        <f t="shared" si="94"/>
        <v>6656</v>
      </c>
      <c r="V742" s="25">
        <f t="shared" si="95"/>
        <v>27263.577203663874</v>
      </c>
      <c r="W742" s="25">
        <f t="shared" si="96"/>
        <v>0</v>
      </c>
    </row>
    <row r="743" spans="1:23">
      <c r="A743" s="539" t="s">
        <v>93</v>
      </c>
      <c r="B743" s="539" t="s">
        <v>1617</v>
      </c>
      <c r="C743" s="1" t="s">
        <v>1618</v>
      </c>
      <c r="D743" s="449">
        <v>92112</v>
      </c>
      <c r="E743" s="449">
        <v>18368</v>
      </c>
      <c r="F743">
        <v>0</v>
      </c>
      <c r="G743">
        <v>0</v>
      </c>
      <c r="H743" s="449">
        <v>90768</v>
      </c>
      <c r="I743" s="449">
        <v>2112</v>
      </c>
      <c r="J743" s="449">
        <v>28114</v>
      </c>
      <c r="K743" s="449">
        <v>3120</v>
      </c>
      <c r="L743" s="449">
        <v>234594</v>
      </c>
      <c r="N743" s="20">
        <v>3593</v>
      </c>
      <c r="O743" s="21">
        <v>12</v>
      </c>
      <c r="P743" s="22">
        <f t="shared" si="97"/>
        <v>3.6748359098204313</v>
      </c>
      <c r="Q743" s="23">
        <f t="shared" si="90"/>
        <v>356240</v>
      </c>
      <c r="R743" s="23">
        <f t="shared" si="91"/>
        <v>25824</v>
      </c>
      <c r="S743" s="23">
        <f t="shared" si="92"/>
        <v>0</v>
      </c>
      <c r="T743" s="23">
        <f t="shared" si="93"/>
        <v>0</v>
      </c>
      <c r="U743" s="24">
        <f t="shared" si="94"/>
        <v>382064</v>
      </c>
      <c r="V743" s="25">
        <f t="shared" si="95"/>
        <v>1404022.5070496332</v>
      </c>
      <c r="W743" s="25">
        <f t="shared" si="96"/>
        <v>104388.85878872311</v>
      </c>
    </row>
    <row r="744" spans="1:23">
      <c r="A744" s="539" t="s">
        <v>93</v>
      </c>
      <c r="B744" s="539" t="s">
        <v>1619</v>
      </c>
      <c r="C744" s="1" t="s">
        <v>1620</v>
      </c>
      <c r="D744">
        <v>0</v>
      </c>
      <c r="E744">
        <v>0</v>
      </c>
      <c r="F744">
        <v>0</v>
      </c>
      <c r="G744">
        <v>0</v>
      </c>
      <c r="H744">
        <v>0</v>
      </c>
      <c r="I744">
        <v>0</v>
      </c>
      <c r="J744">
        <v>0</v>
      </c>
      <c r="K744">
        <v>0</v>
      </c>
      <c r="L744">
        <v>0</v>
      </c>
      <c r="N744" s="20">
        <v>3593</v>
      </c>
      <c r="O744" s="21">
        <v>13</v>
      </c>
      <c r="P744" s="22">
        <f t="shared" si="97"/>
        <v>3.3330151458819097</v>
      </c>
      <c r="Q744" s="23">
        <f t="shared" si="90"/>
        <v>44000</v>
      </c>
      <c r="R744" s="23">
        <f t="shared" si="91"/>
        <v>0</v>
      </c>
      <c r="S744" s="23">
        <f t="shared" si="92"/>
        <v>0</v>
      </c>
      <c r="T744" s="23">
        <f t="shared" si="93"/>
        <v>0</v>
      </c>
      <c r="U744" s="24">
        <f t="shared" si="94"/>
        <v>44000</v>
      </c>
      <c r="V744" s="25">
        <f t="shared" si="95"/>
        <v>146652.66641880403</v>
      </c>
      <c r="W744" s="25">
        <f t="shared" si="96"/>
        <v>0</v>
      </c>
    </row>
    <row r="745" spans="1:23">
      <c r="A745" s="539" t="s">
        <v>93</v>
      </c>
      <c r="B745" s="539" t="s">
        <v>1621</v>
      </c>
      <c r="C745" s="1" t="s">
        <v>1622</v>
      </c>
      <c r="D745" s="449">
        <v>38160</v>
      </c>
      <c r="E745">
        <v>0</v>
      </c>
      <c r="F745">
        <v>0</v>
      </c>
      <c r="G745">
        <v>0</v>
      </c>
      <c r="H745">
        <v>0</v>
      </c>
      <c r="I745">
        <v>0</v>
      </c>
      <c r="J745">
        <v>0</v>
      </c>
      <c r="K745">
        <v>0</v>
      </c>
      <c r="L745" s="449">
        <v>38160</v>
      </c>
      <c r="N745" s="20">
        <v>3593</v>
      </c>
      <c r="O745" s="21">
        <v>14</v>
      </c>
      <c r="P745" s="22">
        <f t="shared" si="97"/>
        <v>5.2111367875249366</v>
      </c>
      <c r="Q745" s="23">
        <f t="shared" si="90"/>
        <v>0</v>
      </c>
      <c r="R745" s="23">
        <f t="shared" si="91"/>
        <v>0</v>
      </c>
      <c r="S745" s="23">
        <f t="shared" si="92"/>
        <v>70560</v>
      </c>
      <c r="T745" s="23">
        <f t="shared" si="93"/>
        <v>5180</v>
      </c>
      <c r="U745" s="24">
        <f t="shared" si="94"/>
        <v>75740</v>
      </c>
      <c r="V745" s="25">
        <f t="shared" si="95"/>
        <v>394691.50028713868</v>
      </c>
      <c r="W745" s="25">
        <f t="shared" si="96"/>
        <v>0</v>
      </c>
    </row>
    <row r="746" spans="1:23">
      <c r="A746" s="539" t="s">
        <v>93</v>
      </c>
      <c r="B746" s="539" t="s">
        <v>1623</v>
      </c>
      <c r="C746" s="1" t="s">
        <v>1624</v>
      </c>
      <c r="D746">
        <v>0</v>
      </c>
      <c r="E746" s="449">
        <v>116640</v>
      </c>
      <c r="F746">
        <v>0</v>
      </c>
      <c r="G746">
        <v>0</v>
      </c>
      <c r="H746">
        <v>0</v>
      </c>
      <c r="I746" s="449">
        <v>72272</v>
      </c>
      <c r="J746">
        <v>0</v>
      </c>
      <c r="K746">
        <v>464</v>
      </c>
      <c r="L746" s="449">
        <v>189376</v>
      </c>
      <c r="N746" s="20">
        <v>3593</v>
      </c>
      <c r="O746" s="21">
        <v>15</v>
      </c>
      <c r="P746" s="22">
        <f t="shared" si="97"/>
        <v>7.5192831089887324</v>
      </c>
      <c r="Q746" s="23">
        <f t="shared" si="90"/>
        <v>0</v>
      </c>
      <c r="R746" s="23">
        <f t="shared" si="91"/>
        <v>0</v>
      </c>
      <c r="S746" s="23">
        <f t="shared" si="92"/>
        <v>0</v>
      </c>
      <c r="T746" s="23">
        <f t="shared" si="93"/>
        <v>0</v>
      </c>
      <c r="U746" s="24">
        <f t="shared" si="94"/>
        <v>0</v>
      </c>
      <c r="V746" s="25">
        <f t="shared" si="95"/>
        <v>0</v>
      </c>
      <c r="W746" s="25">
        <f t="shared" si="96"/>
        <v>0</v>
      </c>
    </row>
    <row r="747" spans="1:23">
      <c r="A747" s="539" t="s">
        <v>93</v>
      </c>
      <c r="B747" s="539" t="s">
        <v>1625</v>
      </c>
      <c r="C747" s="1" t="s">
        <v>1626</v>
      </c>
      <c r="D747">
        <v>0</v>
      </c>
      <c r="E747">
        <v>0</v>
      </c>
      <c r="F747">
        <v>0</v>
      </c>
      <c r="G747">
        <v>0</v>
      </c>
      <c r="H747" s="449">
        <v>54208</v>
      </c>
      <c r="I747">
        <v>0</v>
      </c>
      <c r="J747">
        <v>0</v>
      </c>
      <c r="K747">
        <v>0</v>
      </c>
      <c r="L747" s="449">
        <v>54208</v>
      </c>
      <c r="N747" s="20">
        <v>3593</v>
      </c>
      <c r="O747" s="21">
        <v>16</v>
      </c>
      <c r="P747" s="22">
        <f t="shared" si="97"/>
        <v>4.5338911157933826</v>
      </c>
      <c r="Q747" s="23">
        <f t="shared" si="90"/>
        <v>3504</v>
      </c>
      <c r="R747" s="23">
        <f t="shared" si="91"/>
        <v>0</v>
      </c>
      <c r="S747" s="23">
        <f t="shared" si="92"/>
        <v>179912</v>
      </c>
      <c r="T747" s="23">
        <f t="shared" si="93"/>
        <v>34789</v>
      </c>
      <c r="U747" s="24">
        <f t="shared" si="94"/>
        <v>218205</v>
      </c>
      <c r="V747" s="25">
        <f t="shared" si="95"/>
        <v>989317.71092169499</v>
      </c>
      <c r="W747" s="25">
        <f t="shared" si="96"/>
        <v>0</v>
      </c>
    </row>
    <row r="748" spans="1:23">
      <c r="A748" s="539" t="s">
        <v>93</v>
      </c>
      <c r="B748" s="539" t="s">
        <v>1627</v>
      </c>
      <c r="C748" s="1" t="s">
        <v>1628</v>
      </c>
      <c r="D748" s="449">
        <v>6816</v>
      </c>
      <c r="E748" s="449">
        <v>15872</v>
      </c>
      <c r="F748">
        <v>0</v>
      </c>
      <c r="G748">
        <v>0</v>
      </c>
      <c r="H748" s="449">
        <v>72384</v>
      </c>
      <c r="I748">
        <v>0</v>
      </c>
      <c r="J748">
        <v>398</v>
      </c>
      <c r="K748" s="449">
        <v>3906</v>
      </c>
      <c r="L748" s="449">
        <v>99376</v>
      </c>
      <c r="N748" s="20">
        <v>3593</v>
      </c>
      <c r="O748" s="21">
        <v>17</v>
      </c>
      <c r="P748" s="22">
        <f t="shared" si="97"/>
        <v>6.0316486731873162</v>
      </c>
      <c r="Q748" s="23">
        <f t="shared" si="90"/>
        <v>0</v>
      </c>
      <c r="R748" s="23">
        <f t="shared" si="91"/>
        <v>0</v>
      </c>
      <c r="S748" s="23">
        <f t="shared" si="92"/>
        <v>0</v>
      </c>
      <c r="T748" s="23">
        <f t="shared" si="93"/>
        <v>0</v>
      </c>
      <c r="U748" s="24">
        <f t="shared" si="94"/>
        <v>0</v>
      </c>
      <c r="V748" s="25">
        <f t="shared" si="95"/>
        <v>0</v>
      </c>
      <c r="W748" s="25">
        <f t="shared" si="96"/>
        <v>0</v>
      </c>
    </row>
    <row r="749" spans="1:23">
      <c r="A749" s="539" t="s">
        <v>93</v>
      </c>
      <c r="B749" s="539" t="s">
        <v>1629</v>
      </c>
      <c r="C749" s="1" t="s">
        <v>1630</v>
      </c>
      <c r="D749">
        <v>0</v>
      </c>
      <c r="E749" s="449">
        <v>3424</v>
      </c>
      <c r="F749">
        <v>0</v>
      </c>
      <c r="G749">
        <v>0</v>
      </c>
      <c r="H749">
        <v>0</v>
      </c>
      <c r="I749">
        <v>0</v>
      </c>
      <c r="J749">
        <v>0</v>
      </c>
      <c r="K749">
        <v>0</v>
      </c>
      <c r="L749" s="449">
        <v>3424</v>
      </c>
      <c r="N749" s="20">
        <v>3593</v>
      </c>
      <c r="O749" s="21">
        <v>18</v>
      </c>
      <c r="P749" s="22">
        <f t="shared" si="97"/>
        <v>4.9772911053490789</v>
      </c>
      <c r="Q749" s="23">
        <f t="shared" si="90"/>
        <v>0</v>
      </c>
      <c r="R749" s="23">
        <f t="shared" si="91"/>
        <v>0</v>
      </c>
      <c r="S749" s="23">
        <f t="shared" si="92"/>
        <v>182752</v>
      </c>
      <c r="T749" s="23">
        <f t="shared" si="93"/>
        <v>0</v>
      </c>
      <c r="U749" s="24">
        <f t="shared" si="94"/>
        <v>182752</v>
      </c>
      <c r="V749" s="25">
        <f t="shared" si="95"/>
        <v>909609.90408475487</v>
      </c>
      <c r="W749" s="25">
        <f t="shared" si="96"/>
        <v>0</v>
      </c>
    </row>
    <row r="750" spans="1:23">
      <c r="A750" s="539" t="s">
        <v>93</v>
      </c>
      <c r="B750" s="539" t="s">
        <v>1631</v>
      </c>
      <c r="C750" s="1" t="s">
        <v>1632</v>
      </c>
      <c r="D750">
        <v>0</v>
      </c>
      <c r="E750" s="449">
        <v>3520</v>
      </c>
      <c r="F750">
        <v>0</v>
      </c>
      <c r="G750">
        <v>0</v>
      </c>
      <c r="H750">
        <v>0</v>
      </c>
      <c r="I750" s="449">
        <v>132544</v>
      </c>
      <c r="J750">
        <v>0</v>
      </c>
      <c r="K750" s="449">
        <v>4906</v>
      </c>
      <c r="L750" s="449">
        <v>140970</v>
      </c>
      <c r="N750" s="20">
        <v>3593</v>
      </c>
      <c r="O750" s="21">
        <v>19</v>
      </c>
      <c r="P750" s="22">
        <f t="shared" si="97"/>
        <v>3.4255627120306693</v>
      </c>
      <c r="Q750" s="23">
        <f t="shared" si="90"/>
        <v>156096</v>
      </c>
      <c r="R750" s="23">
        <f t="shared" si="91"/>
        <v>52368</v>
      </c>
      <c r="S750" s="23">
        <f t="shared" si="92"/>
        <v>0</v>
      </c>
      <c r="T750" s="23">
        <f t="shared" si="93"/>
        <v>0</v>
      </c>
      <c r="U750" s="24">
        <f t="shared" si="94"/>
        <v>208464</v>
      </c>
      <c r="V750" s="25">
        <f t="shared" si="95"/>
        <v>714106.50520076149</v>
      </c>
      <c r="W750" s="25">
        <f t="shared" si="96"/>
        <v>197328.85491398431</v>
      </c>
    </row>
    <row r="751" spans="1:23">
      <c r="A751" s="539" t="s">
        <v>93</v>
      </c>
      <c r="B751" s="539" t="s">
        <v>1633</v>
      </c>
      <c r="C751" s="1" t="s">
        <v>1634</v>
      </c>
      <c r="D751" s="449">
        <v>429984</v>
      </c>
      <c r="E751">
        <v>0</v>
      </c>
      <c r="F751" s="449">
        <v>31008</v>
      </c>
      <c r="G751">
        <v>0</v>
      </c>
      <c r="H751">
        <v>0</v>
      </c>
      <c r="I751">
        <v>0</v>
      </c>
      <c r="J751">
        <v>0</v>
      </c>
      <c r="K751">
        <v>0</v>
      </c>
      <c r="L751" s="449">
        <v>460992</v>
      </c>
      <c r="N751" s="20">
        <v>3593</v>
      </c>
      <c r="O751" s="21">
        <v>20</v>
      </c>
      <c r="P751" s="22">
        <f t="shared" si="97"/>
        <v>4.0878123452263502</v>
      </c>
      <c r="Q751" s="23">
        <f t="shared" si="90"/>
        <v>0</v>
      </c>
      <c r="R751" s="23">
        <f t="shared" si="91"/>
        <v>0</v>
      </c>
      <c r="S751" s="23">
        <f t="shared" si="92"/>
        <v>0</v>
      </c>
      <c r="T751" s="23">
        <f t="shared" si="93"/>
        <v>0</v>
      </c>
      <c r="U751" s="24">
        <f t="shared" si="94"/>
        <v>0</v>
      </c>
      <c r="V751" s="25">
        <f t="shared" si="95"/>
        <v>0</v>
      </c>
      <c r="W751" s="25">
        <f t="shared" si="96"/>
        <v>0</v>
      </c>
    </row>
    <row r="752" spans="1:23">
      <c r="A752" s="539" t="s">
        <v>93</v>
      </c>
      <c r="B752" s="539" t="s">
        <v>1635</v>
      </c>
      <c r="C752" s="1" t="s">
        <v>1636</v>
      </c>
      <c r="D752" s="449">
        <v>79200</v>
      </c>
      <c r="E752">
        <v>0</v>
      </c>
      <c r="F752">
        <v>0</v>
      </c>
      <c r="G752">
        <v>0</v>
      </c>
      <c r="H752">
        <v>0</v>
      </c>
      <c r="I752">
        <v>0</v>
      </c>
      <c r="J752">
        <v>0</v>
      </c>
      <c r="K752">
        <v>0</v>
      </c>
      <c r="L752" s="449">
        <v>79200</v>
      </c>
      <c r="N752" s="20">
        <v>3593</v>
      </c>
      <c r="O752" s="21">
        <v>21</v>
      </c>
      <c r="P752" s="22">
        <f t="shared" si="97"/>
        <v>4.2128820567044682</v>
      </c>
      <c r="Q752" s="23">
        <f t="shared" si="90"/>
        <v>0</v>
      </c>
      <c r="R752" s="23">
        <f t="shared" si="91"/>
        <v>0</v>
      </c>
      <c r="S752" s="23">
        <f t="shared" si="92"/>
        <v>49744</v>
      </c>
      <c r="T752" s="23">
        <f t="shared" si="93"/>
        <v>160</v>
      </c>
      <c r="U752" s="24">
        <f t="shared" si="94"/>
        <v>49904</v>
      </c>
      <c r="V752" s="25">
        <f t="shared" si="95"/>
        <v>210239.66615777978</v>
      </c>
      <c r="W752" s="25">
        <f t="shared" si="96"/>
        <v>0</v>
      </c>
    </row>
    <row r="753" spans="1:23">
      <c r="A753" s="539" t="s">
        <v>93</v>
      </c>
      <c r="B753" s="539" t="s">
        <v>1637</v>
      </c>
      <c r="C753" s="1" t="s">
        <v>1638</v>
      </c>
      <c r="D753">
        <v>0</v>
      </c>
      <c r="E753" s="449">
        <v>13600</v>
      </c>
      <c r="F753">
        <v>0</v>
      </c>
      <c r="G753">
        <v>0</v>
      </c>
      <c r="H753">
        <v>0</v>
      </c>
      <c r="I753" s="449">
        <v>62976</v>
      </c>
      <c r="J753">
        <v>0</v>
      </c>
      <c r="K753" s="449">
        <v>9300</v>
      </c>
      <c r="L753" s="449">
        <v>85876</v>
      </c>
      <c r="N753" s="20">
        <v>3593</v>
      </c>
      <c r="O753" s="21">
        <v>22</v>
      </c>
      <c r="P753" s="22">
        <f t="shared" si="97"/>
        <v>5.1226793529265615</v>
      </c>
      <c r="Q753" s="23">
        <f t="shared" si="90"/>
        <v>0</v>
      </c>
      <c r="R753" s="23">
        <f t="shared" si="91"/>
        <v>0</v>
      </c>
      <c r="S753" s="23">
        <f t="shared" si="92"/>
        <v>7104</v>
      </c>
      <c r="T753" s="23">
        <f t="shared" si="93"/>
        <v>0</v>
      </c>
      <c r="U753" s="24">
        <f t="shared" si="94"/>
        <v>7104</v>
      </c>
      <c r="V753" s="25">
        <f t="shared" si="95"/>
        <v>36391.514123190296</v>
      </c>
      <c r="W753" s="25">
        <f t="shared" si="96"/>
        <v>0</v>
      </c>
    </row>
    <row r="754" spans="1:23">
      <c r="A754" s="539" t="s">
        <v>93</v>
      </c>
      <c r="B754" s="539" t="s">
        <v>1639</v>
      </c>
      <c r="C754" s="1" t="s">
        <v>1640</v>
      </c>
      <c r="D754">
        <v>0</v>
      </c>
      <c r="E754">
        <v>0</v>
      </c>
      <c r="F754">
        <v>0</v>
      </c>
      <c r="G754">
        <v>0</v>
      </c>
      <c r="H754">
        <v>0</v>
      </c>
      <c r="I754">
        <v>0</v>
      </c>
      <c r="J754">
        <v>0</v>
      </c>
      <c r="K754">
        <v>0</v>
      </c>
      <c r="L754">
        <v>0</v>
      </c>
      <c r="N754" s="20">
        <v>3593</v>
      </c>
      <c r="O754" s="21">
        <v>23</v>
      </c>
      <c r="P754" s="22">
        <f t="shared" si="97"/>
        <v>4.5024770871355324</v>
      </c>
      <c r="Q754" s="23">
        <f t="shared" si="90"/>
        <v>76000</v>
      </c>
      <c r="R754" s="23">
        <f t="shared" si="91"/>
        <v>0</v>
      </c>
      <c r="S754" s="23">
        <f t="shared" si="92"/>
        <v>0</v>
      </c>
      <c r="T754" s="23">
        <f t="shared" si="93"/>
        <v>0</v>
      </c>
      <c r="U754" s="24">
        <f t="shared" si="94"/>
        <v>76000</v>
      </c>
      <c r="V754" s="25">
        <f t="shared" si="95"/>
        <v>342188.25862230046</v>
      </c>
      <c r="W754" s="25">
        <f t="shared" si="96"/>
        <v>0</v>
      </c>
    </row>
    <row r="755" spans="1:23">
      <c r="A755" s="539" t="s">
        <v>93</v>
      </c>
      <c r="B755" s="539" t="s">
        <v>1641</v>
      </c>
      <c r="C755" s="1" t="s">
        <v>1642</v>
      </c>
      <c r="D755" s="449">
        <v>94848</v>
      </c>
      <c r="E755">
        <v>0</v>
      </c>
      <c r="F755">
        <v>0</v>
      </c>
      <c r="G755">
        <v>0</v>
      </c>
      <c r="H755">
        <v>0</v>
      </c>
      <c r="I755" s="449">
        <v>164720</v>
      </c>
      <c r="J755">
        <v>0</v>
      </c>
      <c r="K755" s="449">
        <v>22156</v>
      </c>
      <c r="L755" s="449">
        <v>281724</v>
      </c>
      <c r="N755" s="20">
        <v>3593</v>
      </c>
      <c r="O755" s="21">
        <v>24</v>
      </c>
      <c r="P755" s="22">
        <f t="shared" si="97"/>
        <v>3.6391469413856306</v>
      </c>
      <c r="Q755" s="23">
        <f t="shared" si="90"/>
        <v>14832</v>
      </c>
      <c r="R755" s="23">
        <f t="shared" si="91"/>
        <v>0</v>
      </c>
      <c r="S755" s="23">
        <f t="shared" si="92"/>
        <v>53024</v>
      </c>
      <c r="T755" s="23">
        <f t="shared" si="93"/>
        <v>48460</v>
      </c>
      <c r="U755" s="24">
        <f t="shared" si="94"/>
        <v>116316</v>
      </c>
      <c r="V755" s="25">
        <f t="shared" si="95"/>
        <v>423291.01563421101</v>
      </c>
      <c r="W755" s="25">
        <f t="shared" si="96"/>
        <v>0</v>
      </c>
    </row>
    <row r="756" spans="1:23">
      <c r="A756" s="539" t="s">
        <v>93</v>
      </c>
      <c r="B756" s="539" t="s">
        <v>1643</v>
      </c>
      <c r="C756" s="1" t="s">
        <v>1644</v>
      </c>
      <c r="D756">
        <v>0</v>
      </c>
      <c r="E756">
        <v>0</v>
      </c>
      <c r="F756">
        <v>0</v>
      </c>
      <c r="G756">
        <v>0</v>
      </c>
      <c r="H756">
        <v>0</v>
      </c>
      <c r="I756">
        <v>0</v>
      </c>
      <c r="J756">
        <v>0</v>
      </c>
      <c r="K756">
        <v>0</v>
      </c>
      <c r="L756">
        <v>0</v>
      </c>
      <c r="N756" s="20">
        <v>3593</v>
      </c>
      <c r="O756" s="21">
        <v>25</v>
      </c>
      <c r="P756" s="22">
        <f t="shared" si="97"/>
        <v>3.0656727831116628</v>
      </c>
      <c r="Q756" s="23">
        <f t="shared" si="90"/>
        <v>459168</v>
      </c>
      <c r="R756" s="23">
        <f t="shared" si="91"/>
        <v>0</v>
      </c>
      <c r="S756" s="23">
        <f t="shared" si="92"/>
        <v>0</v>
      </c>
      <c r="T756" s="23">
        <f t="shared" si="93"/>
        <v>304</v>
      </c>
      <c r="U756" s="24">
        <f t="shared" si="94"/>
        <v>459472</v>
      </c>
      <c r="V756" s="25">
        <f t="shared" si="95"/>
        <v>1408590.8050018819</v>
      </c>
      <c r="W756" s="25">
        <f t="shared" si="96"/>
        <v>0</v>
      </c>
    </row>
    <row r="757" spans="1:23">
      <c r="A757" s="539" t="s">
        <v>93</v>
      </c>
      <c r="B757" s="539" t="s">
        <v>1645</v>
      </c>
      <c r="C757" s="1" t="s">
        <v>1646</v>
      </c>
      <c r="D757">
        <v>0</v>
      </c>
      <c r="E757">
        <v>0</v>
      </c>
      <c r="F757">
        <v>0</v>
      </c>
      <c r="G757">
        <v>0</v>
      </c>
      <c r="H757">
        <v>0</v>
      </c>
      <c r="I757" s="449">
        <v>66096</v>
      </c>
      <c r="J757">
        <v>0</v>
      </c>
      <c r="K757">
        <v>0</v>
      </c>
      <c r="L757" s="449">
        <v>66096</v>
      </c>
      <c r="N757" s="20">
        <v>3593</v>
      </c>
      <c r="O757" s="21">
        <v>26</v>
      </c>
      <c r="P757" s="22">
        <f t="shared" si="97"/>
        <v>3.9327220283406481</v>
      </c>
      <c r="Q757" s="23">
        <f t="shared" si="90"/>
        <v>134640</v>
      </c>
      <c r="R757" s="23">
        <f t="shared" si="91"/>
        <v>0</v>
      </c>
      <c r="S757" s="23">
        <f t="shared" si="92"/>
        <v>0</v>
      </c>
      <c r="T757" s="23">
        <f t="shared" si="93"/>
        <v>0</v>
      </c>
      <c r="U757" s="24">
        <f t="shared" si="94"/>
        <v>134640</v>
      </c>
      <c r="V757" s="25">
        <f t="shared" si="95"/>
        <v>529501.69389578491</v>
      </c>
      <c r="W757" s="25">
        <f t="shared" si="96"/>
        <v>0</v>
      </c>
    </row>
    <row r="758" spans="1:23">
      <c r="A758" s="539" t="s">
        <v>93</v>
      </c>
      <c r="B758" s="539" t="s">
        <v>1647</v>
      </c>
      <c r="C758" s="1" t="s">
        <v>1648</v>
      </c>
      <c r="D758">
        <v>0</v>
      </c>
      <c r="E758" s="449">
        <v>248112</v>
      </c>
      <c r="F758">
        <v>0</v>
      </c>
      <c r="G758" s="449">
        <v>48400</v>
      </c>
      <c r="H758">
        <v>0</v>
      </c>
      <c r="I758">
        <v>528</v>
      </c>
      <c r="J758">
        <v>0</v>
      </c>
      <c r="K758">
        <v>260</v>
      </c>
      <c r="L758" s="449">
        <v>297300</v>
      </c>
      <c r="N758" s="20">
        <v>3593</v>
      </c>
      <c r="O758" s="21">
        <v>27</v>
      </c>
      <c r="P758" s="22">
        <f t="shared" si="97"/>
        <v>3.6262261406191016</v>
      </c>
      <c r="Q758" s="23">
        <f t="shared" si="90"/>
        <v>0</v>
      </c>
      <c r="R758" s="23">
        <f t="shared" si="91"/>
        <v>0</v>
      </c>
      <c r="S758" s="23">
        <f t="shared" si="92"/>
        <v>0</v>
      </c>
      <c r="T758" s="23">
        <f t="shared" si="93"/>
        <v>0</v>
      </c>
      <c r="U758" s="24">
        <f t="shared" si="94"/>
        <v>0</v>
      </c>
      <c r="V758" s="25">
        <f t="shared" si="95"/>
        <v>0</v>
      </c>
      <c r="W758" s="25">
        <f t="shared" si="96"/>
        <v>0</v>
      </c>
    </row>
    <row r="759" spans="1:23">
      <c r="A759" s="539" t="s">
        <v>93</v>
      </c>
      <c r="B759" s="539" t="s">
        <v>1649</v>
      </c>
      <c r="C759" s="1" t="s">
        <v>1650</v>
      </c>
      <c r="D759">
        <v>0</v>
      </c>
      <c r="E759">
        <v>0</v>
      </c>
      <c r="F759">
        <v>0</v>
      </c>
      <c r="G759">
        <v>0</v>
      </c>
      <c r="H759" s="449">
        <v>52016</v>
      </c>
      <c r="I759">
        <v>0</v>
      </c>
      <c r="J759">
        <v>0</v>
      </c>
      <c r="K759">
        <v>0</v>
      </c>
      <c r="L759" s="449">
        <v>52016</v>
      </c>
      <c r="N759" s="20">
        <v>3558</v>
      </c>
      <c r="O759" s="21">
        <v>1</v>
      </c>
      <c r="P759" s="22">
        <f t="shared" si="97"/>
        <v>3.6541532066081914</v>
      </c>
      <c r="Q759" s="23">
        <f t="shared" si="90"/>
        <v>17664</v>
      </c>
      <c r="R759" s="23">
        <f t="shared" si="91"/>
        <v>0</v>
      </c>
      <c r="S759" s="23">
        <f t="shared" si="92"/>
        <v>29696</v>
      </c>
      <c r="T759" s="23">
        <f t="shared" si="93"/>
        <v>0</v>
      </c>
      <c r="U759" s="24">
        <f t="shared" si="94"/>
        <v>47360</v>
      </c>
      <c r="V759" s="25">
        <f t="shared" si="95"/>
        <v>173060.69586496396</v>
      </c>
      <c r="W759" s="25">
        <f t="shared" si="96"/>
        <v>0</v>
      </c>
    </row>
    <row r="760" spans="1:23">
      <c r="A760" s="539" t="s">
        <v>93</v>
      </c>
      <c r="B760" s="539" t="s">
        <v>1651</v>
      </c>
      <c r="C760" s="1" t="s">
        <v>1652</v>
      </c>
      <c r="D760">
        <v>0</v>
      </c>
      <c r="E760">
        <v>0</v>
      </c>
      <c r="F760">
        <v>0</v>
      </c>
      <c r="G760">
        <v>0</v>
      </c>
      <c r="H760" s="449">
        <v>59888</v>
      </c>
      <c r="I760">
        <v>0</v>
      </c>
      <c r="J760" s="449">
        <v>12332</v>
      </c>
      <c r="K760">
        <v>0</v>
      </c>
      <c r="L760" s="449">
        <v>72220</v>
      </c>
      <c r="N760" s="20">
        <v>3558</v>
      </c>
      <c r="O760" s="21">
        <v>2</v>
      </c>
      <c r="P760" s="22">
        <f t="shared" si="97"/>
        <v>3.8378796466654825</v>
      </c>
      <c r="Q760" s="23">
        <f t="shared" si="90"/>
        <v>0</v>
      </c>
      <c r="R760" s="23">
        <f t="shared" si="91"/>
        <v>0</v>
      </c>
      <c r="S760" s="23">
        <f t="shared" si="92"/>
        <v>54592</v>
      </c>
      <c r="T760" s="23">
        <f t="shared" si="93"/>
        <v>192</v>
      </c>
      <c r="U760" s="24">
        <f t="shared" si="94"/>
        <v>54784</v>
      </c>
      <c r="V760" s="25">
        <f t="shared" si="95"/>
        <v>210254.39856292179</v>
      </c>
      <c r="W760" s="25">
        <f t="shared" si="96"/>
        <v>0</v>
      </c>
    </row>
    <row r="761" spans="1:23">
      <c r="A761" s="539" t="s">
        <v>93</v>
      </c>
      <c r="B761" s="539" t="s">
        <v>1653</v>
      </c>
      <c r="C761" s="1" t="s">
        <v>1654</v>
      </c>
      <c r="D761">
        <v>0</v>
      </c>
      <c r="E761">
        <v>0</v>
      </c>
      <c r="F761">
        <v>0</v>
      </c>
      <c r="G761">
        <v>0</v>
      </c>
      <c r="H761" s="449">
        <v>22496</v>
      </c>
      <c r="I761">
        <v>0</v>
      </c>
      <c r="J761">
        <v>0</v>
      </c>
      <c r="K761">
        <v>0</v>
      </c>
      <c r="L761" s="449">
        <v>22496</v>
      </c>
      <c r="N761" s="20">
        <v>3558</v>
      </c>
      <c r="O761" s="21">
        <v>3</v>
      </c>
      <c r="P761" s="22">
        <f t="shared" si="97"/>
        <v>3.4083433041107498</v>
      </c>
      <c r="Q761" s="23">
        <f t="shared" si="90"/>
        <v>385808</v>
      </c>
      <c r="R761" s="23">
        <f t="shared" si="91"/>
        <v>0</v>
      </c>
      <c r="S761" s="23">
        <f t="shared" si="92"/>
        <v>336</v>
      </c>
      <c r="T761" s="23">
        <f t="shared" si="93"/>
        <v>0</v>
      </c>
      <c r="U761" s="24">
        <f t="shared" si="94"/>
        <v>386144</v>
      </c>
      <c r="V761" s="25">
        <f t="shared" si="95"/>
        <v>1316111.3168225414</v>
      </c>
      <c r="W761" s="25">
        <f t="shared" si="96"/>
        <v>0</v>
      </c>
    </row>
    <row r="762" spans="1:23">
      <c r="A762" s="539" t="s">
        <v>93</v>
      </c>
      <c r="B762" s="539" t="s">
        <v>1655</v>
      </c>
      <c r="C762" s="1" t="s">
        <v>1656</v>
      </c>
      <c r="D762" s="449">
        <v>92048</v>
      </c>
      <c r="E762">
        <v>0</v>
      </c>
      <c r="F762">
        <v>0</v>
      </c>
      <c r="G762">
        <v>0</v>
      </c>
      <c r="H762">
        <v>0</v>
      </c>
      <c r="I762">
        <v>0</v>
      </c>
      <c r="J762">
        <v>0</v>
      </c>
      <c r="K762">
        <v>0</v>
      </c>
      <c r="L762" s="449">
        <v>92048</v>
      </c>
      <c r="N762" s="20">
        <v>3558</v>
      </c>
      <c r="O762" s="21">
        <v>4</v>
      </c>
      <c r="P762" s="22">
        <f t="shared" si="97"/>
        <v>3.1726845821455858</v>
      </c>
      <c r="Q762" s="23">
        <f t="shared" si="90"/>
        <v>44320</v>
      </c>
      <c r="R762" s="23">
        <f t="shared" si="91"/>
        <v>0</v>
      </c>
      <c r="S762" s="23">
        <f t="shared" si="92"/>
        <v>97056</v>
      </c>
      <c r="T762" s="23">
        <f t="shared" si="93"/>
        <v>9596</v>
      </c>
      <c r="U762" s="24">
        <f t="shared" si="94"/>
        <v>150972</v>
      </c>
      <c r="V762" s="25">
        <f t="shared" si="95"/>
        <v>478986.53673568339</v>
      </c>
      <c r="W762" s="25">
        <f t="shared" si="96"/>
        <v>0</v>
      </c>
    </row>
    <row r="763" spans="1:23">
      <c r="A763" s="539" t="s">
        <v>93</v>
      </c>
      <c r="B763" s="539" t="s">
        <v>1657</v>
      </c>
      <c r="C763" s="1" t="s">
        <v>1658</v>
      </c>
      <c r="D763" s="449">
        <v>52560</v>
      </c>
      <c r="E763">
        <v>0</v>
      </c>
      <c r="F763">
        <v>0</v>
      </c>
      <c r="G763">
        <v>0</v>
      </c>
      <c r="H763" s="449">
        <v>92288</v>
      </c>
      <c r="I763">
        <v>0</v>
      </c>
      <c r="J763" s="449">
        <v>17432</v>
      </c>
      <c r="K763">
        <v>0</v>
      </c>
      <c r="L763" s="449">
        <v>162280</v>
      </c>
      <c r="N763" s="20">
        <v>3558</v>
      </c>
      <c r="O763" s="21">
        <v>5</v>
      </c>
      <c r="P763" s="22">
        <f t="shared" si="97"/>
        <v>8.4268382369809416</v>
      </c>
      <c r="Q763" s="23">
        <f t="shared" si="90"/>
        <v>0</v>
      </c>
      <c r="R763" s="23">
        <f t="shared" si="91"/>
        <v>0</v>
      </c>
      <c r="S763" s="23">
        <f t="shared" si="92"/>
        <v>480</v>
      </c>
      <c r="T763" s="23">
        <f t="shared" si="93"/>
        <v>0</v>
      </c>
      <c r="U763" s="24">
        <f t="shared" si="94"/>
        <v>480</v>
      </c>
      <c r="V763" s="25">
        <f t="shared" si="95"/>
        <v>4044.882353750852</v>
      </c>
      <c r="W763" s="25">
        <f t="shared" si="96"/>
        <v>0</v>
      </c>
    </row>
    <row r="764" spans="1:23">
      <c r="A764" s="539" t="s">
        <v>93</v>
      </c>
      <c r="B764" s="539" t="s">
        <v>1659</v>
      </c>
      <c r="C764" s="1" t="s">
        <v>1660</v>
      </c>
      <c r="D764" s="449">
        <v>910080</v>
      </c>
      <c r="E764">
        <v>0</v>
      </c>
      <c r="F764">
        <v>0</v>
      </c>
      <c r="G764">
        <v>0</v>
      </c>
      <c r="H764" s="449">
        <v>8928</v>
      </c>
      <c r="I764">
        <v>0</v>
      </c>
      <c r="J764">
        <v>0</v>
      </c>
      <c r="K764">
        <v>0</v>
      </c>
      <c r="L764" s="449">
        <v>919008</v>
      </c>
      <c r="N764" s="20">
        <v>3558</v>
      </c>
      <c r="O764" s="21">
        <v>6</v>
      </c>
      <c r="P764" s="22">
        <f t="shared" si="97"/>
        <v>3.0058195780826638</v>
      </c>
      <c r="Q764" s="23">
        <f t="shared" si="90"/>
        <v>85200</v>
      </c>
      <c r="R764" s="23">
        <f t="shared" si="91"/>
        <v>0</v>
      </c>
      <c r="S764" s="23">
        <f t="shared" si="92"/>
        <v>5952</v>
      </c>
      <c r="T764" s="23">
        <f t="shared" si="93"/>
        <v>0</v>
      </c>
      <c r="U764" s="24">
        <f t="shared" si="94"/>
        <v>91152</v>
      </c>
      <c r="V764" s="25">
        <f t="shared" si="95"/>
        <v>273986.46618139098</v>
      </c>
      <c r="W764" s="25">
        <f t="shared" si="96"/>
        <v>0</v>
      </c>
    </row>
    <row r="765" spans="1:23">
      <c r="A765" s="539" t="s">
        <v>93</v>
      </c>
      <c r="B765" s="539" t="s">
        <v>1661</v>
      </c>
      <c r="C765" s="1" t="s">
        <v>1662</v>
      </c>
      <c r="D765" s="449">
        <v>143472</v>
      </c>
      <c r="E765">
        <v>0</v>
      </c>
      <c r="F765">
        <v>0</v>
      </c>
      <c r="G765">
        <v>0</v>
      </c>
      <c r="H765">
        <v>0</v>
      </c>
      <c r="I765">
        <v>0</v>
      </c>
      <c r="J765">
        <v>0</v>
      </c>
      <c r="K765">
        <v>0</v>
      </c>
      <c r="L765" s="449">
        <v>143472</v>
      </c>
      <c r="N765" s="20">
        <v>3558</v>
      </c>
      <c r="O765" s="21">
        <v>7</v>
      </c>
      <c r="P765" s="22">
        <f t="shared" si="97"/>
        <v>3.8714814806912399</v>
      </c>
      <c r="Q765" s="23">
        <f t="shared" si="90"/>
        <v>22640</v>
      </c>
      <c r="R765" s="23">
        <f t="shared" si="91"/>
        <v>0</v>
      </c>
      <c r="S765" s="23">
        <f t="shared" si="92"/>
        <v>79920</v>
      </c>
      <c r="T765" s="23">
        <f t="shared" si="93"/>
        <v>360</v>
      </c>
      <c r="U765" s="24">
        <f t="shared" si="94"/>
        <v>102920</v>
      </c>
      <c r="V765" s="25">
        <f t="shared" si="95"/>
        <v>398452.87399274239</v>
      </c>
      <c r="W765" s="25">
        <f t="shared" si="96"/>
        <v>0</v>
      </c>
    </row>
    <row r="766" spans="1:23">
      <c r="A766" s="539" t="s">
        <v>93</v>
      </c>
      <c r="B766" s="539" t="s">
        <v>1663</v>
      </c>
      <c r="C766" s="1" t="s">
        <v>1664</v>
      </c>
      <c r="D766">
        <v>0</v>
      </c>
      <c r="E766">
        <v>0</v>
      </c>
      <c r="F766">
        <v>0</v>
      </c>
      <c r="G766">
        <v>0</v>
      </c>
      <c r="H766">
        <v>0</v>
      </c>
      <c r="I766">
        <v>0</v>
      </c>
      <c r="J766">
        <v>0</v>
      </c>
      <c r="K766">
        <v>0</v>
      </c>
      <c r="L766">
        <v>0</v>
      </c>
      <c r="N766" s="20">
        <v>3558</v>
      </c>
      <c r="O766" s="21">
        <v>8</v>
      </c>
      <c r="P766" s="22">
        <f t="shared" si="97"/>
        <v>4.4579339449391542</v>
      </c>
      <c r="Q766" s="23">
        <f t="shared" si="90"/>
        <v>0</v>
      </c>
      <c r="R766" s="23">
        <f t="shared" si="91"/>
        <v>0</v>
      </c>
      <c r="S766" s="23">
        <f t="shared" si="92"/>
        <v>10400</v>
      </c>
      <c r="T766" s="23">
        <f t="shared" si="93"/>
        <v>1536</v>
      </c>
      <c r="U766" s="24">
        <f t="shared" si="94"/>
        <v>11936</v>
      </c>
      <c r="V766" s="25">
        <f t="shared" si="95"/>
        <v>53209.899566793742</v>
      </c>
      <c r="W766" s="25">
        <f t="shared" si="96"/>
        <v>0</v>
      </c>
    </row>
    <row r="767" spans="1:23">
      <c r="A767" s="539" t="s">
        <v>93</v>
      </c>
      <c r="B767" s="539" t="s">
        <v>1665</v>
      </c>
      <c r="C767" s="1" t="s">
        <v>1666</v>
      </c>
      <c r="D767" s="449">
        <v>1939280</v>
      </c>
      <c r="E767" s="449">
        <v>961776</v>
      </c>
      <c r="F767" s="449">
        <v>31008</v>
      </c>
      <c r="G767" s="449">
        <v>48400</v>
      </c>
      <c r="H767" s="449">
        <v>539328</v>
      </c>
      <c r="I767" s="449">
        <v>501248</v>
      </c>
      <c r="J767" s="449">
        <v>58276</v>
      </c>
      <c r="K767" s="449">
        <v>44112</v>
      </c>
      <c r="L767" s="449">
        <v>4123428</v>
      </c>
      <c r="N767" s="20">
        <v>3558</v>
      </c>
      <c r="O767" s="21">
        <v>9</v>
      </c>
      <c r="P767" s="22">
        <f t="shared" si="97"/>
        <v>3.9211029892346732</v>
      </c>
      <c r="Q767" s="23">
        <f t="shared" si="90"/>
        <v>29216</v>
      </c>
      <c r="R767" s="23">
        <f t="shared" si="91"/>
        <v>0</v>
      </c>
      <c r="S767" s="23">
        <f t="shared" si="92"/>
        <v>79232</v>
      </c>
      <c r="T767" s="23">
        <f t="shared" si="93"/>
        <v>3408</v>
      </c>
      <c r="U767" s="24">
        <f t="shared" si="94"/>
        <v>111856</v>
      </c>
      <c r="V767" s="25">
        <f t="shared" si="95"/>
        <v>438598.89596383361</v>
      </c>
      <c r="W767" s="25">
        <f t="shared" si="96"/>
        <v>0</v>
      </c>
    </row>
    <row r="768" spans="1:23">
      <c r="A768" s="503"/>
      <c r="B768" s="503"/>
      <c r="N768" s="20">
        <v>3558</v>
      </c>
      <c r="O768" s="21">
        <v>10</v>
      </c>
      <c r="P768" s="22">
        <f t="shared" si="97"/>
        <v>5.1680731319109743</v>
      </c>
      <c r="Q768" s="23">
        <f t="shared" si="90"/>
        <v>0</v>
      </c>
      <c r="R768" s="23">
        <f t="shared" si="91"/>
        <v>0</v>
      </c>
      <c r="S768" s="23">
        <f t="shared" si="92"/>
        <v>0</v>
      </c>
      <c r="T768" s="23">
        <f t="shared" si="93"/>
        <v>0</v>
      </c>
      <c r="U768" s="24">
        <f t="shared" si="94"/>
        <v>0</v>
      </c>
      <c r="V768" s="25">
        <f t="shared" si="95"/>
        <v>0</v>
      </c>
      <c r="W768" s="25">
        <f t="shared" si="96"/>
        <v>0</v>
      </c>
    </row>
    <row r="769" spans="1:23">
      <c r="A769" s="503"/>
      <c r="B769" s="503"/>
      <c r="N769" s="20">
        <v>3558</v>
      </c>
      <c r="O769" s="21">
        <v>11</v>
      </c>
      <c r="P769" s="22">
        <f t="shared" si="97"/>
        <v>4.0960903250696923</v>
      </c>
      <c r="Q769" s="23">
        <f t="shared" si="90"/>
        <v>0</v>
      </c>
      <c r="R769" s="23">
        <f t="shared" si="91"/>
        <v>0</v>
      </c>
      <c r="S769" s="23">
        <f t="shared" si="92"/>
        <v>44720</v>
      </c>
      <c r="T769" s="23">
        <f t="shared" si="93"/>
        <v>1766</v>
      </c>
      <c r="U769" s="24">
        <f t="shared" si="94"/>
        <v>46486</v>
      </c>
      <c r="V769" s="25">
        <f t="shared" si="95"/>
        <v>190410.85485118971</v>
      </c>
      <c r="W769" s="25">
        <f t="shared" si="96"/>
        <v>0</v>
      </c>
    </row>
    <row r="770" spans="1:23">
      <c r="A770" s="539" t="s">
        <v>1699</v>
      </c>
      <c r="B770" s="503"/>
      <c r="N770" s="20">
        <v>3558</v>
      </c>
      <c r="O770" s="21">
        <v>12</v>
      </c>
      <c r="P770" s="22">
        <f t="shared" si="97"/>
        <v>3.6748359098204313</v>
      </c>
      <c r="Q770" s="23">
        <f t="shared" si="90"/>
        <v>331392</v>
      </c>
      <c r="R770" s="23">
        <f t="shared" si="91"/>
        <v>33968</v>
      </c>
      <c r="S770" s="23">
        <f t="shared" si="92"/>
        <v>0</v>
      </c>
      <c r="T770" s="23">
        <f t="shared" si="93"/>
        <v>0</v>
      </c>
      <c r="U770" s="24">
        <f t="shared" si="94"/>
        <v>365360</v>
      </c>
      <c r="V770" s="25">
        <f t="shared" si="95"/>
        <v>1342638.0480119928</v>
      </c>
      <c r="W770" s="25">
        <f t="shared" si="96"/>
        <v>137309.50880325848</v>
      </c>
    </row>
    <row r="771" spans="1:23">
      <c r="A771" s="539" t="s">
        <v>1596</v>
      </c>
      <c r="B771" s="539" t="s">
        <v>173</v>
      </c>
      <c r="C771" s="1" t="s">
        <v>1668</v>
      </c>
      <c r="D771" t="s">
        <v>1669</v>
      </c>
      <c r="E771" t="s">
        <v>1670</v>
      </c>
      <c r="F771" t="s">
        <v>1671</v>
      </c>
      <c r="G771" t="s">
        <v>1672</v>
      </c>
      <c r="H771" t="s">
        <v>1673</v>
      </c>
      <c r="I771" t="s">
        <v>1674</v>
      </c>
      <c r="J771" t="s">
        <v>1675</v>
      </c>
      <c r="K771" t="s">
        <v>1676</v>
      </c>
      <c r="L771" t="s">
        <v>44</v>
      </c>
      <c r="N771" s="20">
        <v>3558</v>
      </c>
      <c r="O771" s="21">
        <v>13</v>
      </c>
      <c r="P771" s="22">
        <f t="shared" si="97"/>
        <v>3.3330151458819097</v>
      </c>
      <c r="Q771" s="23">
        <f t="shared" si="90"/>
        <v>27344</v>
      </c>
      <c r="R771" s="23">
        <f t="shared" si="91"/>
        <v>0</v>
      </c>
      <c r="S771" s="23">
        <f t="shared" si="92"/>
        <v>0</v>
      </c>
      <c r="T771" s="23">
        <f t="shared" si="93"/>
        <v>0</v>
      </c>
      <c r="U771" s="24">
        <f t="shared" si="94"/>
        <v>27344</v>
      </c>
      <c r="V771" s="25">
        <f t="shared" si="95"/>
        <v>91137.966148994936</v>
      </c>
      <c r="W771" s="25">
        <f t="shared" si="96"/>
        <v>0</v>
      </c>
    </row>
    <row r="772" spans="1:23">
      <c r="A772" s="539" t="s">
        <v>95</v>
      </c>
      <c r="B772" s="539" t="s">
        <v>1611</v>
      </c>
      <c r="C772" s="1" t="s">
        <v>1612</v>
      </c>
      <c r="D772" s="449">
        <v>16512</v>
      </c>
      <c r="E772">
        <v>0</v>
      </c>
      <c r="F772">
        <v>0</v>
      </c>
      <c r="G772">
        <v>0</v>
      </c>
      <c r="H772" s="449">
        <v>72768</v>
      </c>
      <c r="I772">
        <v>0</v>
      </c>
      <c r="J772">
        <v>0</v>
      </c>
      <c r="K772">
        <v>0</v>
      </c>
      <c r="L772" s="449">
        <v>89280</v>
      </c>
      <c r="N772" s="20">
        <v>3558</v>
      </c>
      <c r="O772" s="21">
        <v>14</v>
      </c>
      <c r="P772" s="22">
        <f t="shared" si="97"/>
        <v>5.2111367875249366</v>
      </c>
      <c r="Q772" s="23">
        <f t="shared" ref="Q772:Q835" si="98">SUMIFS(D:D,$A:$A,$N772,$B:$B,$O772)+SUMIFS(E:E,$A:$A,$N772,$B:$B,$O772)</f>
        <v>0</v>
      </c>
      <c r="R772" s="23">
        <f t="shared" ref="R772:R835" si="99">SUMIFS(F:F,$A:$A,$N772,$B:$B,$O772)+SUMIFS(G:G,$A:$A,$N772,$B:$B,$O772)</f>
        <v>0</v>
      </c>
      <c r="S772" s="23">
        <f t="shared" ref="S772:S835" si="100">SUMIFS(H:H,$A:$A,$N772,$B:$B,$O772)+SUMIFS(I:I,$A:$A,$N772,$B:$B,$O772)</f>
        <v>119648</v>
      </c>
      <c r="T772" s="23">
        <f t="shared" ref="T772:T835" si="101">SUMIFS(J:J,$A:$A,$N772,$B:$B,$O772)+SUMIFS(K:K,$A:$A,$N772,$B:$B,$O772)</f>
        <v>1340</v>
      </c>
      <c r="U772" s="24">
        <f t="shared" ref="U772:U835" si="102">SUM(Q772:T772)</f>
        <v>120988</v>
      </c>
      <c r="V772" s="25">
        <f t="shared" ref="V772:V835" si="103">U772*P772</f>
        <v>630485.01764906698</v>
      </c>
      <c r="W772" s="25">
        <f t="shared" ref="W772:W835" si="104">(R772*1.1)*P772</f>
        <v>0</v>
      </c>
    </row>
    <row r="773" spans="1:23">
      <c r="A773" s="539" t="s">
        <v>95</v>
      </c>
      <c r="B773" s="539" t="s">
        <v>1613</v>
      </c>
      <c r="C773" s="1" t="s">
        <v>1614</v>
      </c>
      <c r="D773" s="449">
        <v>5856</v>
      </c>
      <c r="E773">
        <v>0</v>
      </c>
      <c r="F773">
        <v>0</v>
      </c>
      <c r="G773">
        <v>0</v>
      </c>
      <c r="H773" s="449">
        <v>160096</v>
      </c>
      <c r="I773">
        <v>0</v>
      </c>
      <c r="J773" s="449">
        <v>1344</v>
      </c>
      <c r="K773">
        <v>0</v>
      </c>
      <c r="L773" s="449">
        <v>167296</v>
      </c>
      <c r="N773" s="20">
        <v>3558</v>
      </c>
      <c r="O773" s="21">
        <v>15</v>
      </c>
      <c r="P773" s="22">
        <f t="shared" si="97"/>
        <v>7.5192831089887324</v>
      </c>
      <c r="Q773" s="23">
        <f t="shared" si="98"/>
        <v>0</v>
      </c>
      <c r="R773" s="23">
        <f t="shared" si="99"/>
        <v>0</v>
      </c>
      <c r="S773" s="23">
        <f t="shared" si="100"/>
        <v>0</v>
      </c>
      <c r="T773" s="23">
        <f t="shared" si="101"/>
        <v>0</v>
      </c>
      <c r="U773" s="24">
        <f t="shared" si="102"/>
        <v>0</v>
      </c>
      <c r="V773" s="25">
        <f t="shared" si="103"/>
        <v>0</v>
      </c>
      <c r="W773" s="25">
        <f t="shared" si="104"/>
        <v>0</v>
      </c>
    </row>
    <row r="774" spans="1:23">
      <c r="A774" s="539" t="s">
        <v>95</v>
      </c>
      <c r="B774" s="539" t="s">
        <v>1615</v>
      </c>
      <c r="C774" s="1" t="s">
        <v>1616</v>
      </c>
      <c r="D774">
        <v>0</v>
      </c>
      <c r="E774" s="449">
        <v>314256</v>
      </c>
      <c r="F774">
        <v>0</v>
      </c>
      <c r="G774">
        <v>0</v>
      </c>
      <c r="H774" s="449">
        <v>98832</v>
      </c>
      <c r="I774" s="449">
        <v>10752</v>
      </c>
      <c r="J774">
        <v>0</v>
      </c>
      <c r="K774">
        <v>192</v>
      </c>
      <c r="L774" s="449">
        <v>424032</v>
      </c>
      <c r="N774" s="20">
        <v>3558</v>
      </c>
      <c r="O774" s="21">
        <v>16</v>
      </c>
      <c r="P774" s="22">
        <f t="shared" si="97"/>
        <v>4.5338911157933826</v>
      </c>
      <c r="Q774" s="23">
        <f t="shared" si="98"/>
        <v>2400</v>
      </c>
      <c r="R774" s="23">
        <f t="shared" si="99"/>
        <v>0</v>
      </c>
      <c r="S774" s="23">
        <f t="shared" si="100"/>
        <v>110144</v>
      </c>
      <c r="T774" s="23">
        <f t="shared" si="101"/>
        <v>5440</v>
      </c>
      <c r="U774" s="24">
        <f t="shared" si="102"/>
        <v>117984</v>
      </c>
      <c r="V774" s="25">
        <f t="shared" si="103"/>
        <v>534926.60940576647</v>
      </c>
      <c r="W774" s="25">
        <f t="shared" si="104"/>
        <v>0</v>
      </c>
    </row>
    <row r="775" spans="1:23">
      <c r="A775" s="539" t="s">
        <v>95</v>
      </c>
      <c r="B775" s="539" t="s">
        <v>1617</v>
      </c>
      <c r="C775" s="1" t="s">
        <v>1618</v>
      </c>
      <c r="D775" s="449">
        <v>112944</v>
      </c>
      <c r="E775" s="449">
        <v>89712</v>
      </c>
      <c r="F775">
        <v>0</v>
      </c>
      <c r="G775">
        <v>0</v>
      </c>
      <c r="H775" s="449">
        <v>316117</v>
      </c>
      <c r="I775" s="449">
        <v>9280</v>
      </c>
      <c r="J775">
        <v>328</v>
      </c>
      <c r="K775">
        <v>0</v>
      </c>
      <c r="L775" s="449">
        <v>528381</v>
      </c>
      <c r="N775" s="20">
        <v>3558</v>
      </c>
      <c r="O775" s="21">
        <v>17</v>
      </c>
      <c r="P775" s="22">
        <f t="shared" si="97"/>
        <v>6.0316486731873162</v>
      </c>
      <c r="Q775" s="23">
        <f t="shared" si="98"/>
        <v>0</v>
      </c>
      <c r="R775" s="23">
        <f t="shared" si="99"/>
        <v>0</v>
      </c>
      <c r="S775" s="23">
        <f t="shared" si="100"/>
        <v>0</v>
      </c>
      <c r="T775" s="23">
        <f t="shared" si="101"/>
        <v>0</v>
      </c>
      <c r="U775" s="24">
        <f t="shared" si="102"/>
        <v>0</v>
      </c>
      <c r="V775" s="25">
        <f t="shared" si="103"/>
        <v>0</v>
      </c>
      <c r="W775" s="25">
        <f t="shared" si="104"/>
        <v>0</v>
      </c>
    </row>
    <row r="776" spans="1:23">
      <c r="A776" s="539" t="s">
        <v>95</v>
      </c>
      <c r="B776" s="539" t="s">
        <v>1619</v>
      </c>
      <c r="C776" s="1" t="s">
        <v>1620</v>
      </c>
      <c r="D776">
        <v>0</v>
      </c>
      <c r="E776">
        <v>0</v>
      </c>
      <c r="F776">
        <v>0</v>
      </c>
      <c r="G776">
        <v>0</v>
      </c>
      <c r="H776">
        <v>0</v>
      </c>
      <c r="I776">
        <v>0</v>
      </c>
      <c r="J776">
        <v>0</v>
      </c>
      <c r="K776">
        <v>0</v>
      </c>
      <c r="L776">
        <v>0</v>
      </c>
      <c r="N776" s="20">
        <v>3558</v>
      </c>
      <c r="O776" s="21">
        <v>18</v>
      </c>
      <c r="P776" s="22">
        <f t="shared" si="97"/>
        <v>4.9772911053490789</v>
      </c>
      <c r="Q776" s="23">
        <f t="shared" si="98"/>
        <v>0</v>
      </c>
      <c r="R776" s="23">
        <f t="shared" si="99"/>
        <v>0</v>
      </c>
      <c r="S776" s="23">
        <f t="shared" si="100"/>
        <v>120512</v>
      </c>
      <c r="T776" s="23">
        <f t="shared" si="101"/>
        <v>0</v>
      </c>
      <c r="U776" s="24">
        <f t="shared" si="102"/>
        <v>120512</v>
      </c>
      <c r="V776" s="25">
        <f t="shared" si="103"/>
        <v>599823.30568782822</v>
      </c>
      <c r="W776" s="25">
        <f t="shared" si="104"/>
        <v>0</v>
      </c>
    </row>
    <row r="777" spans="1:23">
      <c r="A777" s="539" t="s">
        <v>95</v>
      </c>
      <c r="B777" s="539" t="s">
        <v>1621</v>
      </c>
      <c r="C777" s="1" t="s">
        <v>1622</v>
      </c>
      <c r="D777" s="449">
        <v>95136</v>
      </c>
      <c r="E777">
        <v>0</v>
      </c>
      <c r="F777">
        <v>0</v>
      </c>
      <c r="G777">
        <v>0</v>
      </c>
      <c r="H777" s="449">
        <v>10656</v>
      </c>
      <c r="I777">
        <v>0</v>
      </c>
      <c r="J777">
        <v>0</v>
      </c>
      <c r="K777">
        <v>0</v>
      </c>
      <c r="L777" s="449">
        <v>105792</v>
      </c>
      <c r="N777" s="20">
        <v>3558</v>
      </c>
      <c r="O777" s="21">
        <v>19</v>
      </c>
      <c r="P777" s="22">
        <f t="shared" si="97"/>
        <v>3.4255627120306693</v>
      </c>
      <c r="Q777" s="23">
        <f t="shared" si="98"/>
        <v>221744</v>
      </c>
      <c r="R777" s="23">
        <f t="shared" si="99"/>
        <v>57120</v>
      </c>
      <c r="S777" s="23">
        <f t="shared" si="100"/>
        <v>6384</v>
      </c>
      <c r="T777" s="23">
        <f t="shared" si="101"/>
        <v>0</v>
      </c>
      <c r="U777" s="24">
        <f t="shared" si="102"/>
        <v>285248</v>
      </c>
      <c r="V777" s="25">
        <f t="shared" si="103"/>
        <v>977134.9124813244</v>
      </c>
      <c r="W777" s="25">
        <f t="shared" si="104"/>
        <v>215234.95632231105</v>
      </c>
    </row>
    <row r="778" spans="1:23">
      <c r="A778" s="539" t="s">
        <v>95</v>
      </c>
      <c r="B778" s="539" t="s">
        <v>1623</v>
      </c>
      <c r="C778" s="1" t="s">
        <v>1624</v>
      </c>
      <c r="D778">
        <v>0</v>
      </c>
      <c r="E778" s="449">
        <v>12112</v>
      </c>
      <c r="F778">
        <v>0</v>
      </c>
      <c r="G778">
        <v>0</v>
      </c>
      <c r="H778">
        <v>0</v>
      </c>
      <c r="I778" s="449">
        <v>63952</v>
      </c>
      <c r="J778">
        <v>0</v>
      </c>
      <c r="K778">
        <v>0</v>
      </c>
      <c r="L778" s="449">
        <v>76064</v>
      </c>
      <c r="N778" s="20">
        <v>3558</v>
      </c>
      <c r="O778" s="21">
        <v>20</v>
      </c>
      <c r="P778" s="22">
        <f t="shared" si="97"/>
        <v>4.0878123452263502</v>
      </c>
      <c r="Q778" s="23">
        <f t="shared" si="98"/>
        <v>0</v>
      </c>
      <c r="R778" s="23">
        <f t="shared" si="99"/>
        <v>0</v>
      </c>
      <c r="S778" s="23">
        <f t="shared" si="100"/>
        <v>2592</v>
      </c>
      <c r="T778" s="23">
        <f t="shared" si="101"/>
        <v>0</v>
      </c>
      <c r="U778" s="24">
        <f t="shared" si="102"/>
        <v>2592</v>
      </c>
      <c r="V778" s="25">
        <f t="shared" si="103"/>
        <v>10595.609598826699</v>
      </c>
      <c r="W778" s="25">
        <f t="shared" si="104"/>
        <v>0</v>
      </c>
    </row>
    <row r="779" spans="1:23">
      <c r="A779" s="539" t="s">
        <v>95</v>
      </c>
      <c r="B779" s="539" t="s">
        <v>1625</v>
      </c>
      <c r="C779" s="1" t="s">
        <v>1626</v>
      </c>
      <c r="D779">
        <v>0</v>
      </c>
      <c r="E779">
        <v>0</v>
      </c>
      <c r="F779">
        <v>0</v>
      </c>
      <c r="G779">
        <v>0</v>
      </c>
      <c r="H779" s="449">
        <v>63120</v>
      </c>
      <c r="I779">
        <v>0</v>
      </c>
      <c r="J779">
        <v>0</v>
      </c>
      <c r="K779">
        <v>0</v>
      </c>
      <c r="L779" s="449">
        <v>63120</v>
      </c>
      <c r="N779" s="20">
        <v>3558</v>
      </c>
      <c r="O779" s="21">
        <v>21</v>
      </c>
      <c r="P779" s="22">
        <f t="shared" si="97"/>
        <v>4.2128820567044682</v>
      </c>
      <c r="Q779" s="23">
        <f t="shared" si="98"/>
        <v>0</v>
      </c>
      <c r="R779" s="23">
        <f t="shared" si="99"/>
        <v>0</v>
      </c>
      <c r="S779" s="23">
        <f t="shared" si="100"/>
        <v>2720</v>
      </c>
      <c r="T779" s="23">
        <f t="shared" si="101"/>
        <v>5920</v>
      </c>
      <c r="U779" s="24">
        <f t="shared" si="102"/>
        <v>8640</v>
      </c>
      <c r="V779" s="25">
        <f t="shared" si="103"/>
        <v>36399.300969926604</v>
      </c>
      <c r="W779" s="25">
        <f t="shared" si="104"/>
        <v>0</v>
      </c>
    </row>
    <row r="780" spans="1:23">
      <c r="A780" s="539" t="s">
        <v>95</v>
      </c>
      <c r="B780" s="539" t="s">
        <v>1627</v>
      </c>
      <c r="C780" s="1" t="s">
        <v>1628</v>
      </c>
      <c r="D780" s="449">
        <v>9312</v>
      </c>
      <c r="E780" s="449">
        <v>17456</v>
      </c>
      <c r="F780">
        <v>0</v>
      </c>
      <c r="G780">
        <v>0</v>
      </c>
      <c r="H780" s="449">
        <v>207936</v>
      </c>
      <c r="I780">
        <v>0</v>
      </c>
      <c r="J780">
        <v>0</v>
      </c>
      <c r="K780">
        <v>0</v>
      </c>
      <c r="L780" s="449">
        <v>234704</v>
      </c>
      <c r="N780" s="20">
        <v>3558</v>
      </c>
      <c r="O780" s="21">
        <v>22</v>
      </c>
      <c r="P780" s="22">
        <f t="shared" si="97"/>
        <v>5.1226793529265615</v>
      </c>
      <c r="Q780" s="23">
        <f t="shared" si="98"/>
        <v>0</v>
      </c>
      <c r="R780" s="23">
        <f t="shared" si="99"/>
        <v>0</v>
      </c>
      <c r="S780" s="23">
        <f t="shared" si="100"/>
        <v>2496</v>
      </c>
      <c r="T780" s="23">
        <f t="shared" si="101"/>
        <v>0</v>
      </c>
      <c r="U780" s="24">
        <f t="shared" si="102"/>
        <v>2496</v>
      </c>
      <c r="V780" s="25">
        <f t="shared" si="103"/>
        <v>12786.207664904698</v>
      </c>
      <c r="W780" s="25">
        <f t="shared" si="104"/>
        <v>0</v>
      </c>
    </row>
    <row r="781" spans="1:23">
      <c r="A781" s="539" t="s">
        <v>95</v>
      </c>
      <c r="B781" s="539" t="s">
        <v>1629</v>
      </c>
      <c r="C781" s="1" t="s">
        <v>1630</v>
      </c>
      <c r="D781">
        <v>0</v>
      </c>
      <c r="E781">
        <v>0</v>
      </c>
      <c r="F781">
        <v>0</v>
      </c>
      <c r="G781">
        <v>0</v>
      </c>
      <c r="H781">
        <v>0</v>
      </c>
      <c r="I781">
        <v>0</v>
      </c>
      <c r="J781">
        <v>0</v>
      </c>
      <c r="K781">
        <v>0</v>
      </c>
      <c r="L781">
        <v>0</v>
      </c>
      <c r="N781" s="20">
        <v>3558</v>
      </c>
      <c r="O781" s="21">
        <v>23</v>
      </c>
      <c r="P781" s="22">
        <f t="shared" si="97"/>
        <v>4.5024770871355324</v>
      </c>
      <c r="Q781" s="23">
        <f t="shared" si="98"/>
        <v>10800</v>
      </c>
      <c r="R781" s="23">
        <f t="shared" si="99"/>
        <v>0</v>
      </c>
      <c r="S781" s="23">
        <f t="shared" si="100"/>
        <v>0</v>
      </c>
      <c r="T781" s="23">
        <f t="shared" si="101"/>
        <v>0</v>
      </c>
      <c r="U781" s="24">
        <f t="shared" si="102"/>
        <v>10800</v>
      </c>
      <c r="V781" s="25">
        <f t="shared" si="103"/>
        <v>48626.752541063754</v>
      </c>
      <c r="W781" s="25">
        <f t="shared" si="104"/>
        <v>0</v>
      </c>
    </row>
    <row r="782" spans="1:23">
      <c r="A782" s="539" t="s">
        <v>95</v>
      </c>
      <c r="B782" s="539" t="s">
        <v>1631</v>
      </c>
      <c r="C782" s="1" t="s">
        <v>1632</v>
      </c>
      <c r="D782">
        <v>0</v>
      </c>
      <c r="E782">
        <v>576</v>
      </c>
      <c r="F782">
        <v>0</v>
      </c>
      <c r="G782">
        <v>0</v>
      </c>
      <c r="H782">
        <v>0</v>
      </c>
      <c r="I782" s="449">
        <v>186208</v>
      </c>
      <c r="J782">
        <v>0</v>
      </c>
      <c r="K782">
        <v>424</v>
      </c>
      <c r="L782" s="449">
        <v>187208</v>
      </c>
      <c r="N782" s="20">
        <v>3558</v>
      </c>
      <c r="O782" s="21">
        <v>24</v>
      </c>
      <c r="P782" s="22">
        <f t="shared" si="97"/>
        <v>3.6391469413856306</v>
      </c>
      <c r="Q782" s="23">
        <f t="shared" si="98"/>
        <v>17088</v>
      </c>
      <c r="R782" s="23">
        <f t="shared" si="99"/>
        <v>0</v>
      </c>
      <c r="S782" s="23">
        <f t="shared" si="100"/>
        <v>85568</v>
      </c>
      <c r="T782" s="23">
        <f t="shared" si="101"/>
        <v>576</v>
      </c>
      <c r="U782" s="24">
        <f t="shared" si="102"/>
        <v>103232</v>
      </c>
      <c r="V782" s="25">
        <f t="shared" si="103"/>
        <v>375676.41705312143</v>
      </c>
      <c r="W782" s="25">
        <f t="shared" si="104"/>
        <v>0</v>
      </c>
    </row>
    <row r="783" spans="1:23">
      <c r="A783" s="539" t="s">
        <v>95</v>
      </c>
      <c r="B783" s="539" t="s">
        <v>1633</v>
      </c>
      <c r="C783" s="1" t="s">
        <v>1634</v>
      </c>
      <c r="D783" s="449">
        <v>329280</v>
      </c>
      <c r="E783">
        <v>0</v>
      </c>
      <c r="F783" s="449">
        <v>57776</v>
      </c>
      <c r="G783">
        <v>0</v>
      </c>
      <c r="H783">
        <v>0</v>
      </c>
      <c r="I783">
        <v>0</v>
      </c>
      <c r="J783">
        <v>0</v>
      </c>
      <c r="K783">
        <v>0</v>
      </c>
      <c r="L783" s="449">
        <v>387056</v>
      </c>
      <c r="N783" s="20">
        <v>3558</v>
      </c>
      <c r="O783" s="21">
        <v>25</v>
      </c>
      <c r="P783" s="22">
        <f t="shared" si="97"/>
        <v>3.0656727831116628</v>
      </c>
      <c r="Q783" s="23">
        <f t="shared" si="98"/>
        <v>697200</v>
      </c>
      <c r="R783" s="23">
        <f t="shared" si="99"/>
        <v>0</v>
      </c>
      <c r="S783" s="23">
        <f t="shared" si="100"/>
        <v>0</v>
      </c>
      <c r="T783" s="23">
        <f t="shared" si="101"/>
        <v>0</v>
      </c>
      <c r="U783" s="24">
        <f t="shared" si="102"/>
        <v>697200</v>
      </c>
      <c r="V783" s="25">
        <f t="shared" si="103"/>
        <v>2137387.0643854514</v>
      </c>
      <c r="W783" s="25">
        <f t="shared" si="104"/>
        <v>0</v>
      </c>
    </row>
    <row r="784" spans="1:23">
      <c r="A784" s="539" t="s">
        <v>95</v>
      </c>
      <c r="B784" s="539" t="s">
        <v>1635</v>
      </c>
      <c r="C784" s="1" t="s">
        <v>1636</v>
      </c>
      <c r="D784" s="449">
        <v>8688</v>
      </c>
      <c r="E784">
        <v>0</v>
      </c>
      <c r="F784">
        <v>0</v>
      </c>
      <c r="G784">
        <v>0</v>
      </c>
      <c r="H784">
        <v>336</v>
      </c>
      <c r="I784">
        <v>0</v>
      </c>
      <c r="J784">
        <v>0</v>
      </c>
      <c r="K784">
        <v>0</v>
      </c>
      <c r="L784" s="449">
        <v>9024</v>
      </c>
      <c r="N784" s="20">
        <v>3558</v>
      </c>
      <c r="O784" s="21">
        <v>26</v>
      </c>
      <c r="P784" s="22">
        <f t="shared" si="97"/>
        <v>3.9327220283406481</v>
      </c>
      <c r="Q784" s="23">
        <f t="shared" si="98"/>
        <v>117952</v>
      </c>
      <c r="R784" s="23">
        <f t="shared" si="99"/>
        <v>0</v>
      </c>
      <c r="S784" s="23">
        <f t="shared" si="100"/>
        <v>7552</v>
      </c>
      <c r="T784" s="23">
        <f t="shared" si="101"/>
        <v>0</v>
      </c>
      <c r="U784" s="24">
        <f t="shared" si="102"/>
        <v>125504</v>
      </c>
      <c r="V784" s="25">
        <f t="shared" si="103"/>
        <v>493572.34544486471</v>
      </c>
      <c r="W784" s="25">
        <f t="shared" si="104"/>
        <v>0</v>
      </c>
    </row>
    <row r="785" spans="1:23">
      <c r="A785" s="539" t="s">
        <v>95</v>
      </c>
      <c r="B785" s="539" t="s">
        <v>1637</v>
      </c>
      <c r="C785" s="1" t="s">
        <v>1638</v>
      </c>
      <c r="D785">
        <v>0</v>
      </c>
      <c r="E785">
        <v>0</v>
      </c>
      <c r="F785">
        <v>0</v>
      </c>
      <c r="G785">
        <v>0</v>
      </c>
      <c r="H785">
        <v>0</v>
      </c>
      <c r="I785" s="449">
        <v>98192</v>
      </c>
      <c r="J785">
        <v>0</v>
      </c>
      <c r="K785" s="449">
        <v>2464</v>
      </c>
      <c r="L785" s="449">
        <v>100656</v>
      </c>
      <c r="N785" s="20">
        <v>3558</v>
      </c>
      <c r="O785" s="21">
        <v>27</v>
      </c>
      <c r="P785" s="22">
        <f t="shared" si="97"/>
        <v>3.6262261406191016</v>
      </c>
      <c r="Q785" s="23">
        <f t="shared" si="98"/>
        <v>0</v>
      </c>
      <c r="R785" s="23">
        <f t="shared" si="99"/>
        <v>0</v>
      </c>
      <c r="S785" s="23">
        <f t="shared" si="100"/>
        <v>0</v>
      </c>
      <c r="T785" s="23">
        <f t="shared" si="101"/>
        <v>0</v>
      </c>
      <c r="U785" s="24">
        <f t="shared" si="102"/>
        <v>0</v>
      </c>
      <c r="V785" s="25">
        <f t="shared" si="103"/>
        <v>0</v>
      </c>
      <c r="W785" s="25">
        <f t="shared" si="104"/>
        <v>0</v>
      </c>
    </row>
    <row r="786" spans="1:23">
      <c r="A786" s="539" t="s">
        <v>95</v>
      </c>
      <c r="B786" s="539" t="s">
        <v>1639</v>
      </c>
      <c r="C786" s="1" t="s">
        <v>1640</v>
      </c>
      <c r="D786">
        <v>0</v>
      </c>
      <c r="E786">
        <v>0</v>
      </c>
      <c r="F786">
        <v>0</v>
      </c>
      <c r="G786">
        <v>0</v>
      </c>
      <c r="H786">
        <v>0</v>
      </c>
      <c r="I786">
        <v>0</v>
      </c>
      <c r="J786">
        <v>0</v>
      </c>
      <c r="K786">
        <v>0</v>
      </c>
      <c r="L786">
        <v>0</v>
      </c>
      <c r="N786" s="20">
        <v>11145</v>
      </c>
      <c r="O786" s="21">
        <v>1</v>
      </c>
      <c r="P786" s="22">
        <f t="shared" si="97"/>
        <v>3.6541532066081914</v>
      </c>
      <c r="Q786" s="23">
        <f t="shared" si="98"/>
        <v>511776</v>
      </c>
      <c r="R786" s="23">
        <f t="shared" si="99"/>
        <v>0</v>
      </c>
      <c r="S786" s="23">
        <f t="shared" si="100"/>
        <v>0</v>
      </c>
      <c r="T786" s="23">
        <f t="shared" si="101"/>
        <v>0</v>
      </c>
      <c r="U786" s="24">
        <f t="shared" si="102"/>
        <v>511776</v>
      </c>
      <c r="V786" s="25">
        <f t="shared" si="103"/>
        <v>1870107.9114651137</v>
      </c>
      <c r="W786" s="25">
        <f t="shared" si="104"/>
        <v>0</v>
      </c>
    </row>
    <row r="787" spans="1:23">
      <c r="A787" s="539" t="s">
        <v>95</v>
      </c>
      <c r="B787" s="539" t="s">
        <v>1641</v>
      </c>
      <c r="C787" s="1" t="s">
        <v>1642</v>
      </c>
      <c r="D787" s="449">
        <v>14064</v>
      </c>
      <c r="E787">
        <v>0</v>
      </c>
      <c r="F787">
        <v>0</v>
      </c>
      <c r="G787">
        <v>0</v>
      </c>
      <c r="H787">
        <v>0</v>
      </c>
      <c r="I787" s="449">
        <v>9264</v>
      </c>
      <c r="J787">
        <v>0</v>
      </c>
      <c r="K787" s="449">
        <v>3564</v>
      </c>
      <c r="L787" s="449">
        <v>26892</v>
      </c>
      <c r="N787" s="20">
        <v>11145</v>
      </c>
      <c r="O787" s="21">
        <v>2</v>
      </c>
      <c r="P787" s="22">
        <f t="shared" si="97"/>
        <v>3.8378796466654825</v>
      </c>
      <c r="Q787" s="23">
        <f t="shared" si="98"/>
        <v>0</v>
      </c>
      <c r="R787" s="23">
        <f t="shared" si="99"/>
        <v>0</v>
      </c>
      <c r="S787" s="23">
        <f t="shared" si="100"/>
        <v>249952</v>
      </c>
      <c r="T787" s="23">
        <f t="shared" si="101"/>
        <v>4800</v>
      </c>
      <c r="U787" s="24">
        <f t="shared" si="102"/>
        <v>254752</v>
      </c>
      <c r="V787" s="25">
        <f t="shared" si="103"/>
        <v>977707.51574732503</v>
      </c>
      <c r="W787" s="25">
        <f t="shared" si="104"/>
        <v>0</v>
      </c>
    </row>
    <row r="788" spans="1:23">
      <c r="A788" s="539" t="s">
        <v>95</v>
      </c>
      <c r="B788" s="539" t="s">
        <v>1643</v>
      </c>
      <c r="C788" s="1" t="s">
        <v>1644</v>
      </c>
      <c r="D788">
        <v>0</v>
      </c>
      <c r="E788">
        <v>0</v>
      </c>
      <c r="F788">
        <v>0</v>
      </c>
      <c r="G788">
        <v>0</v>
      </c>
      <c r="H788">
        <v>0</v>
      </c>
      <c r="I788">
        <v>0</v>
      </c>
      <c r="J788">
        <v>0</v>
      </c>
      <c r="K788">
        <v>0</v>
      </c>
      <c r="L788">
        <v>0</v>
      </c>
      <c r="N788" s="20">
        <v>11145</v>
      </c>
      <c r="O788" s="21">
        <v>3</v>
      </c>
      <c r="P788" s="22">
        <f t="shared" si="97"/>
        <v>3.4083433041107498</v>
      </c>
      <c r="Q788" s="23">
        <f t="shared" si="98"/>
        <v>4865072</v>
      </c>
      <c r="R788" s="23">
        <f t="shared" si="99"/>
        <v>0</v>
      </c>
      <c r="S788" s="23">
        <f t="shared" si="100"/>
        <v>71712</v>
      </c>
      <c r="T788" s="23">
        <f t="shared" si="101"/>
        <v>0</v>
      </c>
      <c r="U788" s="24">
        <f t="shared" si="102"/>
        <v>4936784</v>
      </c>
      <c r="V788" s="25">
        <f t="shared" si="103"/>
        <v>16826254.690241084</v>
      </c>
      <c r="W788" s="25">
        <f t="shared" si="104"/>
        <v>0</v>
      </c>
    </row>
    <row r="789" spans="1:23">
      <c r="A789" s="539" t="s">
        <v>95</v>
      </c>
      <c r="B789" s="539" t="s">
        <v>1645</v>
      </c>
      <c r="C789" s="1" t="s">
        <v>1646</v>
      </c>
      <c r="D789">
        <v>0</v>
      </c>
      <c r="E789">
        <v>0</v>
      </c>
      <c r="F789">
        <v>0</v>
      </c>
      <c r="G789">
        <v>0</v>
      </c>
      <c r="H789">
        <v>0</v>
      </c>
      <c r="I789">
        <v>0</v>
      </c>
      <c r="J789">
        <v>0</v>
      </c>
      <c r="K789">
        <v>0</v>
      </c>
      <c r="L789">
        <v>0</v>
      </c>
      <c r="N789" s="20">
        <v>11145</v>
      </c>
      <c r="O789" s="21">
        <v>4</v>
      </c>
      <c r="P789" s="22">
        <f t="shared" si="97"/>
        <v>3.1726845821455858</v>
      </c>
      <c r="Q789" s="23">
        <f t="shared" si="98"/>
        <v>1212784</v>
      </c>
      <c r="R789" s="23">
        <f t="shared" si="99"/>
        <v>0</v>
      </c>
      <c r="S789" s="23">
        <f t="shared" si="100"/>
        <v>730336</v>
      </c>
      <c r="T789" s="23">
        <f t="shared" si="101"/>
        <v>30268</v>
      </c>
      <c r="U789" s="24">
        <f t="shared" si="102"/>
        <v>1973388</v>
      </c>
      <c r="V789" s="25">
        <f t="shared" si="103"/>
        <v>6260937.682191113</v>
      </c>
      <c r="W789" s="25">
        <f t="shared" si="104"/>
        <v>0</v>
      </c>
    </row>
    <row r="790" spans="1:23">
      <c r="A790" s="539" t="s">
        <v>95</v>
      </c>
      <c r="B790" s="539" t="s">
        <v>1647</v>
      </c>
      <c r="C790" s="1" t="s">
        <v>1648</v>
      </c>
      <c r="D790">
        <v>0</v>
      </c>
      <c r="E790" s="449">
        <v>139200</v>
      </c>
      <c r="F790">
        <v>0</v>
      </c>
      <c r="G790" s="449">
        <v>49424</v>
      </c>
      <c r="H790">
        <v>0</v>
      </c>
      <c r="I790" s="449">
        <v>16944</v>
      </c>
      <c r="J790">
        <v>0</v>
      </c>
      <c r="K790">
        <v>0</v>
      </c>
      <c r="L790" s="449">
        <v>205568</v>
      </c>
      <c r="N790" s="20">
        <v>11145</v>
      </c>
      <c r="O790" s="21">
        <v>5</v>
      </c>
      <c r="P790" s="22">
        <f t="shared" si="97"/>
        <v>8.4268382369809416</v>
      </c>
      <c r="Q790" s="23">
        <f t="shared" si="98"/>
        <v>0</v>
      </c>
      <c r="R790" s="23">
        <f t="shared" si="99"/>
        <v>0</v>
      </c>
      <c r="S790" s="23">
        <f t="shared" si="100"/>
        <v>48528</v>
      </c>
      <c r="T790" s="23">
        <f t="shared" si="101"/>
        <v>0</v>
      </c>
      <c r="U790" s="24">
        <f t="shared" si="102"/>
        <v>48528</v>
      </c>
      <c r="V790" s="25">
        <f t="shared" si="103"/>
        <v>408937.60596421111</v>
      </c>
      <c r="W790" s="25">
        <f t="shared" si="104"/>
        <v>0</v>
      </c>
    </row>
    <row r="791" spans="1:23">
      <c r="A791" s="539" t="s">
        <v>95</v>
      </c>
      <c r="B791" s="539" t="s">
        <v>1649</v>
      </c>
      <c r="C791" s="1" t="s">
        <v>1650</v>
      </c>
      <c r="D791">
        <v>0</v>
      </c>
      <c r="E791">
        <v>0</v>
      </c>
      <c r="F791">
        <v>0</v>
      </c>
      <c r="G791">
        <v>0</v>
      </c>
      <c r="H791" s="449">
        <v>44960</v>
      </c>
      <c r="I791">
        <v>0</v>
      </c>
      <c r="J791">
        <v>0</v>
      </c>
      <c r="K791">
        <v>0</v>
      </c>
      <c r="L791" s="449">
        <v>44960</v>
      </c>
      <c r="N791" s="20">
        <v>11145</v>
      </c>
      <c r="O791" s="21">
        <v>6</v>
      </c>
      <c r="P791" s="22">
        <f t="shared" si="97"/>
        <v>3.0058195780826638</v>
      </c>
      <c r="Q791" s="23">
        <f t="shared" si="98"/>
        <v>505296</v>
      </c>
      <c r="R791" s="23">
        <f t="shared" si="99"/>
        <v>0</v>
      </c>
      <c r="S791" s="23">
        <f t="shared" si="100"/>
        <v>125456</v>
      </c>
      <c r="T791" s="23">
        <f t="shared" si="101"/>
        <v>7896</v>
      </c>
      <c r="U791" s="24">
        <f t="shared" si="102"/>
        <v>638648</v>
      </c>
      <c r="V791" s="25">
        <f t="shared" si="103"/>
        <v>1919660.6619033371</v>
      </c>
      <c r="W791" s="25">
        <f t="shared" si="104"/>
        <v>0</v>
      </c>
    </row>
    <row r="792" spans="1:23">
      <c r="A792" s="539" t="s">
        <v>95</v>
      </c>
      <c r="B792" s="539" t="s">
        <v>1651</v>
      </c>
      <c r="C792" s="1" t="s">
        <v>1652</v>
      </c>
      <c r="D792">
        <v>0</v>
      </c>
      <c r="E792">
        <v>0</v>
      </c>
      <c r="F792">
        <v>0</v>
      </c>
      <c r="G792">
        <v>0</v>
      </c>
      <c r="H792" s="449">
        <v>24704</v>
      </c>
      <c r="I792">
        <v>0</v>
      </c>
      <c r="J792">
        <v>600</v>
      </c>
      <c r="K792">
        <v>0</v>
      </c>
      <c r="L792" s="449">
        <v>25304</v>
      </c>
      <c r="N792" s="20">
        <v>11145</v>
      </c>
      <c r="O792" s="21">
        <v>7</v>
      </c>
      <c r="P792" s="22">
        <f t="shared" si="97"/>
        <v>3.8714814806912399</v>
      </c>
      <c r="Q792" s="23">
        <f t="shared" si="98"/>
        <v>422240</v>
      </c>
      <c r="R792" s="23">
        <f t="shared" si="99"/>
        <v>0</v>
      </c>
      <c r="S792" s="23">
        <f t="shared" si="100"/>
        <v>648112</v>
      </c>
      <c r="T792" s="23">
        <f t="shared" si="101"/>
        <v>9592</v>
      </c>
      <c r="U792" s="24">
        <f t="shared" si="102"/>
        <v>1079944</v>
      </c>
      <c r="V792" s="25">
        <f t="shared" si="103"/>
        <v>4180983.1961836205</v>
      </c>
      <c r="W792" s="25">
        <f t="shared" si="104"/>
        <v>0</v>
      </c>
    </row>
    <row r="793" spans="1:23">
      <c r="A793" s="539" t="s">
        <v>95</v>
      </c>
      <c r="B793" s="539" t="s">
        <v>1653</v>
      </c>
      <c r="C793" s="1" t="s">
        <v>1654</v>
      </c>
      <c r="D793">
        <v>0</v>
      </c>
      <c r="E793">
        <v>0</v>
      </c>
      <c r="F793">
        <v>0</v>
      </c>
      <c r="G793">
        <v>0</v>
      </c>
      <c r="H793" s="449">
        <v>14976</v>
      </c>
      <c r="I793">
        <v>0</v>
      </c>
      <c r="J793">
        <v>0</v>
      </c>
      <c r="K793">
        <v>0</v>
      </c>
      <c r="L793" s="449">
        <v>14976</v>
      </c>
      <c r="N793" s="20">
        <v>11145</v>
      </c>
      <c r="O793" s="21">
        <v>8</v>
      </c>
      <c r="P793" s="22">
        <f t="shared" si="97"/>
        <v>4.4579339449391542</v>
      </c>
      <c r="Q793" s="23">
        <f t="shared" si="98"/>
        <v>0</v>
      </c>
      <c r="R793" s="23">
        <f t="shared" si="99"/>
        <v>0</v>
      </c>
      <c r="S793" s="23">
        <f t="shared" si="100"/>
        <v>97184</v>
      </c>
      <c r="T793" s="23">
        <f t="shared" si="101"/>
        <v>3480</v>
      </c>
      <c r="U793" s="24">
        <f t="shared" si="102"/>
        <v>100664</v>
      </c>
      <c r="V793" s="25">
        <f t="shared" si="103"/>
        <v>448753.462633355</v>
      </c>
      <c r="W793" s="25">
        <f t="shared" si="104"/>
        <v>0</v>
      </c>
    </row>
    <row r="794" spans="1:23">
      <c r="A794" s="539" t="s">
        <v>95</v>
      </c>
      <c r="B794" s="539" t="s">
        <v>1655</v>
      </c>
      <c r="C794" s="1" t="s">
        <v>1656</v>
      </c>
      <c r="D794" s="449">
        <v>24864</v>
      </c>
      <c r="E794">
        <v>0</v>
      </c>
      <c r="F794">
        <v>0</v>
      </c>
      <c r="G794">
        <v>0</v>
      </c>
      <c r="H794" s="449">
        <v>8256</v>
      </c>
      <c r="I794">
        <v>0</v>
      </c>
      <c r="J794">
        <v>0</v>
      </c>
      <c r="K794">
        <v>0</v>
      </c>
      <c r="L794" s="449">
        <v>33120</v>
      </c>
      <c r="N794" s="20">
        <v>11145</v>
      </c>
      <c r="O794" s="21">
        <v>9</v>
      </c>
      <c r="P794" s="22">
        <f t="shared" si="97"/>
        <v>3.9211029892346732</v>
      </c>
      <c r="Q794" s="23">
        <f t="shared" si="98"/>
        <v>215040</v>
      </c>
      <c r="R794" s="23">
        <f t="shared" si="99"/>
        <v>0</v>
      </c>
      <c r="S794" s="23">
        <f t="shared" si="100"/>
        <v>153616</v>
      </c>
      <c r="T794" s="23">
        <f t="shared" si="101"/>
        <v>2710</v>
      </c>
      <c r="U794" s="24">
        <f t="shared" si="102"/>
        <v>371366</v>
      </c>
      <c r="V794" s="25">
        <f t="shared" si="103"/>
        <v>1456164.3327001235</v>
      </c>
      <c r="W794" s="25">
        <f t="shared" si="104"/>
        <v>0</v>
      </c>
    </row>
    <row r="795" spans="1:23">
      <c r="A795" s="539" t="s">
        <v>95</v>
      </c>
      <c r="B795" s="539" t="s">
        <v>1657</v>
      </c>
      <c r="C795" s="1" t="s">
        <v>1658</v>
      </c>
      <c r="D795" s="449">
        <v>9648</v>
      </c>
      <c r="E795">
        <v>0</v>
      </c>
      <c r="F795">
        <v>0</v>
      </c>
      <c r="G795">
        <v>0</v>
      </c>
      <c r="H795">
        <v>0</v>
      </c>
      <c r="I795">
        <v>0</v>
      </c>
      <c r="J795">
        <v>0</v>
      </c>
      <c r="K795">
        <v>0</v>
      </c>
      <c r="L795" s="449">
        <v>9648</v>
      </c>
      <c r="N795" s="20">
        <v>11145</v>
      </c>
      <c r="O795" s="21">
        <v>10</v>
      </c>
      <c r="P795" s="22">
        <f t="shared" si="97"/>
        <v>5.1680731319109743</v>
      </c>
      <c r="Q795" s="23">
        <f t="shared" si="98"/>
        <v>70320</v>
      </c>
      <c r="R795" s="23">
        <f t="shared" si="99"/>
        <v>0</v>
      </c>
      <c r="S795" s="23">
        <f t="shared" si="100"/>
        <v>0</v>
      </c>
      <c r="T795" s="23">
        <f t="shared" si="101"/>
        <v>0</v>
      </c>
      <c r="U795" s="24">
        <f t="shared" si="102"/>
        <v>70320</v>
      </c>
      <c r="V795" s="25">
        <f t="shared" si="103"/>
        <v>363418.9026359797</v>
      </c>
      <c r="W795" s="25">
        <f t="shared" si="104"/>
        <v>0</v>
      </c>
    </row>
    <row r="796" spans="1:23">
      <c r="A796" s="539" t="s">
        <v>95</v>
      </c>
      <c r="B796" s="539" t="s">
        <v>1659</v>
      </c>
      <c r="C796" s="1" t="s">
        <v>1660</v>
      </c>
      <c r="D796" s="449">
        <v>385120</v>
      </c>
      <c r="E796">
        <v>0</v>
      </c>
      <c r="F796">
        <v>0</v>
      </c>
      <c r="G796">
        <v>0</v>
      </c>
      <c r="H796">
        <v>0</v>
      </c>
      <c r="I796">
        <v>0</v>
      </c>
      <c r="J796">
        <v>0</v>
      </c>
      <c r="K796">
        <v>0</v>
      </c>
      <c r="L796" s="449">
        <v>385120</v>
      </c>
      <c r="N796" s="20">
        <v>11145</v>
      </c>
      <c r="O796" s="21">
        <v>11</v>
      </c>
      <c r="P796" s="22">
        <f t="shared" si="97"/>
        <v>4.0960903250696923</v>
      </c>
      <c r="Q796" s="23">
        <f t="shared" si="98"/>
        <v>17472</v>
      </c>
      <c r="R796" s="23">
        <f t="shared" si="99"/>
        <v>0</v>
      </c>
      <c r="S796" s="23">
        <f t="shared" si="100"/>
        <v>417056</v>
      </c>
      <c r="T796" s="23">
        <f t="shared" si="101"/>
        <v>16012</v>
      </c>
      <c r="U796" s="24">
        <f t="shared" si="102"/>
        <v>450540</v>
      </c>
      <c r="V796" s="25">
        <f t="shared" si="103"/>
        <v>1845452.5350568991</v>
      </c>
      <c r="W796" s="25">
        <f t="shared" si="104"/>
        <v>0</v>
      </c>
    </row>
    <row r="797" spans="1:23">
      <c r="A797" s="539" t="s">
        <v>95</v>
      </c>
      <c r="B797" s="539" t="s">
        <v>1661</v>
      </c>
      <c r="C797" s="1" t="s">
        <v>1662</v>
      </c>
      <c r="D797" s="449">
        <v>161888</v>
      </c>
      <c r="E797">
        <v>0</v>
      </c>
      <c r="F797">
        <v>0</v>
      </c>
      <c r="G797">
        <v>0</v>
      </c>
      <c r="H797" s="449">
        <v>5248</v>
      </c>
      <c r="I797">
        <v>0</v>
      </c>
      <c r="J797">
        <v>0</v>
      </c>
      <c r="K797">
        <v>0</v>
      </c>
      <c r="L797" s="449">
        <v>167136</v>
      </c>
      <c r="N797" s="20">
        <v>11145</v>
      </c>
      <c r="O797" s="21">
        <v>12</v>
      </c>
      <c r="P797" s="22">
        <f t="shared" si="97"/>
        <v>3.6748359098204313</v>
      </c>
      <c r="Q797" s="23">
        <f t="shared" si="98"/>
        <v>3208240</v>
      </c>
      <c r="R797" s="23">
        <f t="shared" si="99"/>
        <v>426400</v>
      </c>
      <c r="S797" s="23">
        <f t="shared" si="100"/>
        <v>0</v>
      </c>
      <c r="T797" s="23">
        <f t="shared" si="101"/>
        <v>0</v>
      </c>
      <c r="U797" s="24">
        <f t="shared" si="102"/>
        <v>3634640</v>
      </c>
      <c r="V797" s="25">
        <f t="shared" si="103"/>
        <v>13356705.591269732</v>
      </c>
      <c r="W797" s="25">
        <f t="shared" si="104"/>
        <v>1723645.0351421754</v>
      </c>
    </row>
    <row r="798" spans="1:23">
      <c r="A798" s="539" t="s">
        <v>95</v>
      </c>
      <c r="B798" s="539" t="s">
        <v>1663</v>
      </c>
      <c r="C798" s="1" t="s">
        <v>1664</v>
      </c>
      <c r="D798">
        <v>0</v>
      </c>
      <c r="E798">
        <v>0</v>
      </c>
      <c r="F798">
        <v>0</v>
      </c>
      <c r="G798">
        <v>0</v>
      </c>
      <c r="H798">
        <v>0</v>
      </c>
      <c r="I798">
        <v>0</v>
      </c>
      <c r="J798">
        <v>0</v>
      </c>
      <c r="K798">
        <v>0</v>
      </c>
      <c r="L798">
        <v>0</v>
      </c>
      <c r="N798" s="20">
        <v>11145</v>
      </c>
      <c r="O798" s="21">
        <v>13</v>
      </c>
      <c r="P798" s="22">
        <f t="shared" ref="P798:P861" si="105">P771</f>
        <v>3.3330151458819097</v>
      </c>
      <c r="Q798" s="23">
        <f t="shared" si="98"/>
        <v>438640</v>
      </c>
      <c r="R798" s="23">
        <f t="shared" si="99"/>
        <v>0</v>
      </c>
      <c r="S798" s="23">
        <f t="shared" si="100"/>
        <v>15216</v>
      </c>
      <c r="T798" s="23">
        <f t="shared" si="101"/>
        <v>0</v>
      </c>
      <c r="U798" s="24">
        <f t="shared" si="102"/>
        <v>453856</v>
      </c>
      <c r="V798" s="25">
        <f t="shared" si="103"/>
        <v>1512708.9220493799</v>
      </c>
      <c r="W798" s="25">
        <f t="shared" si="104"/>
        <v>0</v>
      </c>
    </row>
    <row r="799" spans="1:23">
      <c r="A799" s="539" t="s">
        <v>95</v>
      </c>
      <c r="B799" s="539" t="s">
        <v>1665</v>
      </c>
      <c r="C799" s="1" t="s">
        <v>1666</v>
      </c>
      <c r="D799" s="449">
        <v>1173312</v>
      </c>
      <c r="E799" s="449">
        <v>573312</v>
      </c>
      <c r="F799" s="449">
        <v>57776</v>
      </c>
      <c r="G799" s="449">
        <v>49424</v>
      </c>
      <c r="H799" s="449">
        <v>1028005</v>
      </c>
      <c r="I799" s="449">
        <v>394592</v>
      </c>
      <c r="J799" s="449">
        <v>2272</v>
      </c>
      <c r="K799" s="449">
        <v>6644</v>
      </c>
      <c r="L799" s="449">
        <v>3285337</v>
      </c>
      <c r="N799" s="20">
        <v>11145</v>
      </c>
      <c r="O799" s="21">
        <v>14</v>
      </c>
      <c r="P799" s="22">
        <f t="shared" si="105"/>
        <v>5.2111367875249366</v>
      </c>
      <c r="Q799" s="23">
        <f t="shared" si="98"/>
        <v>61392</v>
      </c>
      <c r="R799" s="23">
        <f t="shared" si="99"/>
        <v>0</v>
      </c>
      <c r="S799" s="23">
        <f t="shared" si="100"/>
        <v>481152</v>
      </c>
      <c r="T799" s="23">
        <f t="shared" si="101"/>
        <v>48844</v>
      </c>
      <c r="U799" s="24">
        <f t="shared" si="102"/>
        <v>591388</v>
      </c>
      <c r="V799" s="25">
        <f t="shared" si="103"/>
        <v>3081803.7625007974</v>
      </c>
      <c r="W799" s="25">
        <f t="shared" si="104"/>
        <v>0</v>
      </c>
    </row>
    <row r="800" spans="1:23">
      <c r="A800" s="503"/>
      <c r="B800" s="503"/>
      <c r="N800" s="20">
        <v>11145</v>
      </c>
      <c r="O800" s="21">
        <v>15</v>
      </c>
      <c r="P800" s="22">
        <f t="shared" si="105"/>
        <v>7.5192831089887324</v>
      </c>
      <c r="Q800" s="23">
        <f t="shared" si="98"/>
        <v>0</v>
      </c>
      <c r="R800" s="23">
        <f t="shared" si="99"/>
        <v>0</v>
      </c>
      <c r="S800" s="23">
        <f t="shared" si="100"/>
        <v>31216</v>
      </c>
      <c r="T800" s="23">
        <f t="shared" si="101"/>
        <v>184</v>
      </c>
      <c r="U800" s="24">
        <f t="shared" si="102"/>
        <v>31400</v>
      </c>
      <c r="V800" s="25">
        <f t="shared" si="103"/>
        <v>236105.48962224621</v>
      </c>
      <c r="W800" s="25">
        <f t="shared" si="104"/>
        <v>0</v>
      </c>
    </row>
    <row r="801" spans="1:23">
      <c r="A801" s="503"/>
      <c r="B801" s="503"/>
      <c r="N801" s="20">
        <v>11145</v>
      </c>
      <c r="O801" s="21">
        <v>16</v>
      </c>
      <c r="P801" s="22">
        <f t="shared" si="105"/>
        <v>4.5338911157933826</v>
      </c>
      <c r="Q801" s="23">
        <f t="shared" si="98"/>
        <v>15264</v>
      </c>
      <c r="R801" s="23">
        <f t="shared" si="99"/>
        <v>0</v>
      </c>
      <c r="S801" s="23">
        <f t="shared" si="100"/>
        <v>705584</v>
      </c>
      <c r="T801" s="23">
        <f t="shared" si="101"/>
        <v>87830</v>
      </c>
      <c r="U801" s="24">
        <f t="shared" si="102"/>
        <v>808678</v>
      </c>
      <c r="V801" s="25">
        <f t="shared" si="103"/>
        <v>3666457.9997375612</v>
      </c>
      <c r="W801" s="25">
        <f t="shared" si="104"/>
        <v>0</v>
      </c>
    </row>
    <row r="802" spans="1:23">
      <c r="A802" s="539" t="s">
        <v>1700</v>
      </c>
      <c r="B802" s="503"/>
      <c r="N802" s="20">
        <v>11145</v>
      </c>
      <c r="O802" s="21">
        <v>17</v>
      </c>
      <c r="P802" s="22">
        <f t="shared" si="105"/>
        <v>6.0316486731873162</v>
      </c>
      <c r="Q802" s="23">
        <f t="shared" si="98"/>
        <v>0</v>
      </c>
      <c r="R802" s="23">
        <f t="shared" si="99"/>
        <v>0</v>
      </c>
      <c r="S802" s="23">
        <f t="shared" si="100"/>
        <v>89200</v>
      </c>
      <c r="T802" s="23">
        <f t="shared" si="101"/>
        <v>0</v>
      </c>
      <c r="U802" s="24">
        <f t="shared" si="102"/>
        <v>89200</v>
      </c>
      <c r="V802" s="25">
        <f t="shared" si="103"/>
        <v>538023.06164830865</v>
      </c>
      <c r="W802" s="25">
        <f t="shared" si="104"/>
        <v>0</v>
      </c>
    </row>
    <row r="803" spans="1:23">
      <c r="A803" s="539" t="s">
        <v>1596</v>
      </c>
      <c r="B803" s="539" t="s">
        <v>173</v>
      </c>
      <c r="C803" s="1" t="s">
        <v>1668</v>
      </c>
      <c r="D803" t="s">
        <v>1669</v>
      </c>
      <c r="E803" t="s">
        <v>1670</v>
      </c>
      <c r="F803" t="s">
        <v>1671</v>
      </c>
      <c r="G803" t="s">
        <v>1672</v>
      </c>
      <c r="H803" t="s">
        <v>1673</v>
      </c>
      <c r="I803" t="s">
        <v>1674</v>
      </c>
      <c r="J803" t="s">
        <v>1675</v>
      </c>
      <c r="K803" t="s">
        <v>1676</v>
      </c>
      <c r="L803" t="s">
        <v>44</v>
      </c>
      <c r="N803" s="20">
        <v>11145</v>
      </c>
      <c r="O803" s="21">
        <v>18</v>
      </c>
      <c r="P803" s="22">
        <f t="shared" si="105"/>
        <v>4.9772911053490789</v>
      </c>
      <c r="Q803" s="23">
        <f t="shared" si="98"/>
        <v>0</v>
      </c>
      <c r="R803" s="23">
        <f t="shared" si="99"/>
        <v>0</v>
      </c>
      <c r="S803" s="23">
        <f t="shared" si="100"/>
        <v>55840</v>
      </c>
      <c r="T803" s="23">
        <f t="shared" si="101"/>
        <v>0</v>
      </c>
      <c r="U803" s="24">
        <f t="shared" si="102"/>
        <v>55840</v>
      </c>
      <c r="V803" s="25">
        <f t="shared" si="103"/>
        <v>277931.93532269256</v>
      </c>
      <c r="W803" s="25">
        <f t="shared" si="104"/>
        <v>0</v>
      </c>
    </row>
    <row r="804" spans="1:23">
      <c r="A804" s="539" t="s">
        <v>97</v>
      </c>
      <c r="B804" s="539" t="s">
        <v>1611</v>
      </c>
      <c r="C804" s="1" t="s">
        <v>1612</v>
      </c>
      <c r="D804" s="449">
        <v>511776</v>
      </c>
      <c r="E804">
        <v>0</v>
      </c>
      <c r="F804">
        <v>0</v>
      </c>
      <c r="G804">
        <v>0</v>
      </c>
      <c r="H804">
        <v>0</v>
      </c>
      <c r="I804">
        <v>0</v>
      </c>
      <c r="J804">
        <v>0</v>
      </c>
      <c r="K804">
        <v>0</v>
      </c>
      <c r="L804" s="449">
        <v>511776</v>
      </c>
      <c r="N804" s="20">
        <v>11145</v>
      </c>
      <c r="O804" s="21">
        <v>19</v>
      </c>
      <c r="P804" s="22">
        <f t="shared" si="105"/>
        <v>3.4255627120306693</v>
      </c>
      <c r="Q804" s="23">
        <f t="shared" si="98"/>
        <v>2558240</v>
      </c>
      <c r="R804" s="23">
        <f t="shared" si="99"/>
        <v>448176</v>
      </c>
      <c r="S804" s="23">
        <f t="shared" si="100"/>
        <v>512</v>
      </c>
      <c r="T804" s="23">
        <f t="shared" si="101"/>
        <v>0</v>
      </c>
      <c r="U804" s="24">
        <f t="shared" si="102"/>
        <v>3006928</v>
      </c>
      <c r="V804" s="25">
        <f t="shared" si="103"/>
        <v>10300420.434560956</v>
      </c>
      <c r="W804" s="25">
        <f t="shared" si="104"/>
        <v>1688780.493429763</v>
      </c>
    </row>
    <row r="805" spans="1:23">
      <c r="A805" s="539" t="s">
        <v>97</v>
      </c>
      <c r="B805" s="539" t="s">
        <v>1613</v>
      </c>
      <c r="C805" s="1" t="s">
        <v>1614</v>
      </c>
      <c r="D805">
        <v>0</v>
      </c>
      <c r="E805">
        <v>0</v>
      </c>
      <c r="F805">
        <v>0</v>
      </c>
      <c r="G805">
        <v>0</v>
      </c>
      <c r="H805" s="449">
        <v>249952</v>
      </c>
      <c r="I805">
        <v>0</v>
      </c>
      <c r="J805" s="449">
        <v>4800</v>
      </c>
      <c r="K805">
        <v>0</v>
      </c>
      <c r="L805" s="449">
        <v>254752</v>
      </c>
      <c r="N805" s="20">
        <v>11145</v>
      </c>
      <c r="O805" s="21">
        <v>20</v>
      </c>
      <c r="P805" s="22">
        <f t="shared" si="105"/>
        <v>4.0878123452263502</v>
      </c>
      <c r="Q805" s="23">
        <f t="shared" si="98"/>
        <v>0</v>
      </c>
      <c r="R805" s="23">
        <f t="shared" si="99"/>
        <v>0</v>
      </c>
      <c r="S805" s="23">
        <f t="shared" si="100"/>
        <v>172080</v>
      </c>
      <c r="T805" s="23">
        <f t="shared" si="101"/>
        <v>5376</v>
      </c>
      <c r="U805" s="24">
        <f t="shared" si="102"/>
        <v>177456</v>
      </c>
      <c r="V805" s="25">
        <f t="shared" si="103"/>
        <v>725406.82753448724</v>
      </c>
      <c r="W805" s="25">
        <f t="shared" si="104"/>
        <v>0</v>
      </c>
    </row>
    <row r="806" spans="1:23">
      <c r="A806" s="539" t="s">
        <v>97</v>
      </c>
      <c r="B806" s="539" t="s">
        <v>1615</v>
      </c>
      <c r="C806" s="1" t="s">
        <v>1616</v>
      </c>
      <c r="D806">
        <v>0</v>
      </c>
      <c r="E806" s="449">
        <v>4865072</v>
      </c>
      <c r="F806">
        <v>0</v>
      </c>
      <c r="G806">
        <v>0</v>
      </c>
      <c r="H806" s="449">
        <v>64288</v>
      </c>
      <c r="I806" s="449">
        <v>7424</v>
      </c>
      <c r="J806">
        <v>0</v>
      </c>
      <c r="K806">
        <v>0</v>
      </c>
      <c r="L806" s="449">
        <v>4936784</v>
      </c>
      <c r="N806" s="20">
        <v>11145</v>
      </c>
      <c r="O806" s="21">
        <v>21</v>
      </c>
      <c r="P806" s="22">
        <f t="shared" si="105"/>
        <v>4.2128820567044682</v>
      </c>
      <c r="Q806" s="23">
        <f t="shared" si="98"/>
        <v>0</v>
      </c>
      <c r="R806" s="23">
        <f t="shared" si="99"/>
        <v>0</v>
      </c>
      <c r="S806" s="23">
        <f t="shared" si="100"/>
        <v>62288</v>
      </c>
      <c r="T806" s="23">
        <f t="shared" si="101"/>
        <v>56122</v>
      </c>
      <c r="U806" s="24">
        <f t="shared" si="102"/>
        <v>118410</v>
      </c>
      <c r="V806" s="25">
        <f t="shared" si="103"/>
        <v>498847.36433437606</v>
      </c>
      <c r="W806" s="25">
        <f t="shared" si="104"/>
        <v>0</v>
      </c>
    </row>
    <row r="807" spans="1:23">
      <c r="A807" s="539" t="s">
        <v>97</v>
      </c>
      <c r="B807" s="539" t="s">
        <v>1617</v>
      </c>
      <c r="C807" s="1" t="s">
        <v>1618</v>
      </c>
      <c r="D807" s="449">
        <v>843456</v>
      </c>
      <c r="E807" s="449">
        <v>369328</v>
      </c>
      <c r="F807">
        <v>0</v>
      </c>
      <c r="G807">
        <v>0</v>
      </c>
      <c r="H807" s="449">
        <v>649120</v>
      </c>
      <c r="I807" s="449">
        <v>81216</v>
      </c>
      <c r="J807" s="449">
        <v>15608</v>
      </c>
      <c r="K807" s="449">
        <v>14660</v>
      </c>
      <c r="L807" s="449">
        <v>1973388</v>
      </c>
      <c r="N807" s="20">
        <v>11145</v>
      </c>
      <c r="O807" s="21">
        <v>22</v>
      </c>
      <c r="P807" s="22">
        <f t="shared" si="105"/>
        <v>5.1226793529265615</v>
      </c>
      <c r="Q807" s="23">
        <f t="shared" si="98"/>
        <v>0</v>
      </c>
      <c r="R807" s="23">
        <f t="shared" si="99"/>
        <v>0</v>
      </c>
      <c r="S807" s="23">
        <f t="shared" si="100"/>
        <v>10464</v>
      </c>
      <c r="T807" s="23">
        <f t="shared" si="101"/>
        <v>0</v>
      </c>
      <c r="U807" s="24">
        <f t="shared" si="102"/>
        <v>10464</v>
      </c>
      <c r="V807" s="25">
        <f t="shared" si="103"/>
        <v>53603.716749023537</v>
      </c>
      <c r="W807" s="25">
        <f t="shared" si="104"/>
        <v>0</v>
      </c>
    </row>
    <row r="808" spans="1:23">
      <c r="A808" s="539" t="s">
        <v>97</v>
      </c>
      <c r="B808" s="539" t="s">
        <v>1619</v>
      </c>
      <c r="C808" s="1" t="s">
        <v>1620</v>
      </c>
      <c r="D808">
        <v>0</v>
      </c>
      <c r="E808">
        <v>0</v>
      </c>
      <c r="F808">
        <v>0</v>
      </c>
      <c r="G808">
        <v>0</v>
      </c>
      <c r="H808" s="449">
        <v>48528</v>
      </c>
      <c r="I808">
        <v>0</v>
      </c>
      <c r="J808">
        <v>0</v>
      </c>
      <c r="K808">
        <v>0</v>
      </c>
      <c r="L808" s="449">
        <v>48528</v>
      </c>
      <c r="N808" s="20">
        <v>11145</v>
      </c>
      <c r="O808" s="21">
        <v>23</v>
      </c>
      <c r="P808" s="22">
        <f t="shared" si="105"/>
        <v>4.5024770871355324</v>
      </c>
      <c r="Q808" s="23">
        <f t="shared" si="98"/>
        <v>335904</v>
      </c>
      <c r="R808" s="23">
        <f t="shared" si="99"/>
        <v>0</v>
      </c>
      <c r="S808" s="23">
        <f t="shared" si="100"/>
        <v>0</v>
      </c>
      <c r="T808" s="23">
        <f t="shared" si="101"/>
        <v>1360</v>
      </c>
      <c r="U808" s="24">
        <f t="shared" si="102"/>
        <v>337264</v>
      </c>
      <c r="V808" s="25">
        <f t="shared" si="103"/>
        <v>1518523.4323156781</v>
      </c>
      <c r="W808" s="25">
        <f t="shared" si="104"/>
        <v>0</v>
      </c>
    </row>
    <row r="809" spans="1:23">
      <c r="A809" s="539" t="s">
        <v>97</v>
      </c>
      <c r="B809" s="539" t="s">
        <v>1621</v>
      </c>
      <c r="C809" s="1" t="s">
        <v>1622</v>
      </c>
      <c r="D809" s="449">
        <v>505296</v>
      </c>
      <c r="E809">
        <v>0</v>
      </c>
      <c r="F809">
        <v>0</v>
      </c>
      <c r="G809">
        <v>0</v>
      </c>
      <c r="H809" s="449">
        <v>125456</v>
      </c>
      <c r="I809">
        <v>0</v>
      </c>
      <c r="J809" s="449">
        <v>7896</v>
      </c>
      <c r="K809">
        <v>0</v>
      </c>
      <c r="L809" s="449">
        <v>638648</v>
      </c>
      <c r="N809" s="20">
        <v>11145</v>
      </c>
      <c r="O809" s="21">
        <v>24</v>
      </c>
      <c r="P809" s="22">
        <f t="shared" si="105"/>
        <v>3.6391469413856306</v>
      </c>
      <c r="Q809" s="23">
        <f t="shared" si="98"/>
        <v>175488</v>
      </c>
      <c r="R809" s="23">
        <f t="shared" si="99"/>
        <v>0</v>
      </c>
      <c r="S809" s="23">
        <f t="shared" si="100"/>
        <v>163488</v>
      </c>
      <c r="T809" s="23">
        <f t="shared" si="101"/>
        <v>55180</v>
      </c>
      <c r="U809" s="24">
        <f t="shared" si="102"/>
        <v>394156</v>
      </c>
      <c r="V809" s="25">
        <f t="shared" si="103"/>
        <v>1434391.6018287947</v>
      </c>
      <c r="W809" s="25">
        <f t="shared" si="104"/>
        <v>0</v>
      </c>
    </row>
    <row r="810" spans="1:23">
      <c r="A810" s="539" t="s">
        <v>97</v>
      </c>
      <c r="B810" s="539" t="s">
        <v>1623</v>
      </c>
      <c r="C810" s="1" t="s">
        <v>1624</v>
      </c>
      <c r="D810">
        <v>0</v>
      </c>
      <c r="E810" s="449">
        <v>422240</v>
      </c>
      <c r="F810">
        <v>0</v>
      </c>
      <c r="G810">
        <v>0</v>
      </c>
      <c r="H810">
        <v>0</v>
      </c>
      <c r="I810" s="449">
        <v>648112</v>
      </c>
      <c r="J810">
        <v>0</v>
      </c>
      <c r="K810" s="449">
        <v>9592</v>
      </c>
      <c r="L810" s="449">
        <v>1079944</v>
      </c>
      <c r="N810" s="20">
        <v>11145</v>
      </c>
      <c r="O810" s="21">
        <v>25</v>
      </c>
      <c r="P810" s="22">
        <f t="shared" si="105"/>
        <v>3.0656727831116628</v>
      </c>
      <c r="Q810" s="23">
        <f t="shared" si="98"/>
        <v>5574128</v>
      </c>
      <c r="R810" s="23">
        <f t="shared" si="99"/>
        <v>48</v>
      </c>
      <c r="S810" s="23">
        <f t="shared" si="100"/>
        <v>12128</v>
      </c>
      <c r="T810" s="23">
        <f t="shared" si="101"/>
        <v>0</v>
      </c>
      <c r="U810" s="24">
        <f t="shared" si="102"/>
        <v>5586304</v>
      </c>
      <c r="V810" s="25">
        <f t="shared" si="103"/>
        <v>17125780.130987816</v>
      </c>
      <c r="W810" s="25">
        <f t="shared" si="104"/>
        <v>161.8675229482958</v>
      </c>
    </row>
    <row r="811" spans="1:23">
      <c r="A811" s="539" t="s">
        <v>97</v>
      </c>
      <c r="B811" s="539" t="s">
        <v>1625</v>
      </c>
      <c r="C811" s="1" t="s">
        <v>1626</v>
      </c>
      <c r="D811">
        <v>0</v>
      </c>
      <c r="E811">
        <v>0</v>
      </c>
      <c r="F811">
        <v>0</v>
      </c>
      <c r="G811">
        <v>0</v>
      </c>
      <c r="H811" s="449">
        <v>97184</v>
      </c>
      <c r="I811">
        <v>0</v>
      </c>
      <c r="J811" s="449">
        <v>3480</v>
      </c>
      <c r="K811">
        <v>0</v>
      </c>
      <c r="L811" s="449">
        <v>100664</v>
      </c>
      <c r="N811" s="20">
        <v>11145</v>
      </c>
      <c r="O811" s="21">
        <v>26</v>
      </c>
      <c r="P811" s="22">
        <f t="shared" si="105"/>
        <v>3.9327220283406481</v>
      </c>
      <c r="Q811" s="23">
        <f t="shared" si="98"/>
        <v>1254991</v>
      </c>
      <c r="R811" s="23">
        <f t="shared" si="99"/>
        <v>48</v>
      </c>
      <c r="S811" s="23">
        <f t="shared" si="100"/>
        <v>134736</v>
      </c>
      <c r="T811" s="23">
        <f t="shared" si="101"/>
        <v>132</v>
      </c>
      <c r="U811" s="24">
        <f t="shared" si="102"/>
        <v>1389907</v>
      </c>
      <c r="V811" s="25">
        <f t="shared" si="103"/>
        <v>5466117.8762448654</v>
      </c>
      <c r="W811" s="25">
        <f t="shared" si="104"/>
        <v>207.64772309638624</v>
      </c>
    </row>
    <row r="812" spans="1:23">
      <c r="A812" s="539" t="s">
        <v>97</v>
      </c>
      <c r="B812" s="539" t="s">
        <v>1627</v>
      </c>
      <c r="C812" s="1" t="s">
        <v>1628</v>
      </c>
      <c r="D812" s="449">
        <v>102768</v>
      </c>
      <c r="E812" s="449">
        <v>112272</v>
      </c>
      <c r="F812">
        <v>0</v>
      </c>
      <c r="G812">
        <v>0</v>
      </c>
      <c r="H812" s="449">
        <v>152704</v>
      </c>
      <c r="I812">
        <v>912</v>
      </c>
      <c r="J812">
        <v>0</v>
      </c>
      <c r="K812" s="449">
        <v>2710</v>
      </c>
      <c r="L812" s="449">
        <v>371366</v>
      </c>
      <c r="N812" s="20">
        <v>11145</v>
      </c>
      <c r="O812" s="21">
        <v>27</v>
      </c>
      <c r="P812" s="22">
        <f t="shared" si="105"/>
        <v>3.6262261406191016</v>
      </c>
      <c r="Q812" s="23">
        <f t="shared" si="98"/>
        <v>0</v>
      </c>
      <c r="R812" s="23">
        <f t="shared" si="99"/>
        <v>0</v>
      </c>
      <c r="S812" s="23">
        <f t="shared" si="100"/>
        <v>0</v>
      </c>
      <c r="T812" s="23">
        <f t="shared" si="101"/>
        <v>0</v>
      </c>
      <c r="U812" s="24">
        <f t="shared" si="102"/>
        <v>0</v>
      </c>
      <c r="V812" s="25">
        <f t="shared" si="103"/>
        <v>0</v>
      </c>
      <c r="W812" s="25">
        <f t="shared" si="104"/>
        <v>0</v>
      </c>
    </row>
    <row r="813" spans="1:23">
      <c r="A813" s="539" t="s">
        <v>97</v>
      </c>
      <c r="B813" s="539" t="s">
        <v>1629</v>
      </c>
      <c r="C813" s="1" t="s">
        <v>1630</v>
      </c>
      <c r="D813">
        <v>0</v>
      </c>
      <c r="E813" s="449">
        <v>70320</v>
      </c>
      <c r="F813">
        <v>0</v>
      </c>
      <c r="G813">
        <v>0</v>
      </c>
      <c r="H813">
        <v>0</v>
      </c>
      <c r="I813">
        <v>0</v>
      </c>
      <c r="J813">
        <v>0</v>
      </c>
      <c r="K813">
        <v>0</v>
      </c>
      <c r="L813" s="449">
        <v>70320</v>
      </c>
      <c r="N813" s="20">
        <v>23154</v>
      </c>
      <c r="O813" s="21">
        <v>1</v>
      </c>
      <c r="P813" s="22">
        <f t="shared" si="105"/>
        <v>3.6541532066081914</v>
      </c>
      <c r="Q813" s="23">
        <f t="shared" si="98"/>
        <v>29504</v>
      </c>
      <c r="R813" s="23">
        <f t="shared" si="99"/>
        <v>0</v>
      </c>
      <c r="S813" s="23">
        <f t="shared" si="100"/>
        <v>9696</v>
      </c>
      <c r="T813" s="23">
        <f t="shared" si="101"/>
        <v>0</v>
      </c>
      <c r="U813" s="24">
        <f t="shared" si="102"/>
        <v>39200</v>
      </c>
      <c r="V813" s="25">
        <f t="shared" si="103"/>
        <v>143242.80569904111</v>
      </c>
      <c r="W813" s="25">
        <f t="shared" si="104"/>
        <v>0</v>
      </c>
    </row>
    <row r="814" spans="1:23">
      <c r="A814" s="539" t="s">
        <v>97</v>
      </c>
      <c r="B814" s="539" t="s">
        <v>1631</v>
      </c>
      <c r="C814" s="1" t="s">
        <v>1632</v>
      </c>
      <c r="D814">
        <v>0</v>
      </c>
      <c r="E814" s="449">
        <v>17472</v>
      </c>
      <c r="F814">
        <v>0</v>
      </c>
      <c r="G814">
        <v>0</v>
      </c>
      <c r="H814">
        <v>0</v>
      </c>
      <c r="I814" s="449">
        <v>417056</v>
      </c>
      <c r="J814">
        <v>0</v>
      </c>
      <c r="K814" s="449">
        <v>16012</v>
      </c>
      <c r="L814" s="449">
        <v>450540</v>
      </c>
      <c r="N814" s="20">
        <v>23154</v>
      </c>
      <c r="O814" s="21">
        <v>2</v>
      </c>
      <c r="P814" s="22">
        <f t="shared" si="105"/>
        <v>3.8378796466654825</v>
      </c>
      <c r="Q814" s="23">
        <f t="shared" si="98"/>
        <v>0</v>
      </c>
      <c r="R814" s="23">
        <f t="shared" si="99"/>
        <v>0</v>
      </c>
      <c r="S814" s="23">
        <f t="shared" si="100"/>
        <v>40400</v>
      </c>
      <c r="T814" s="23">
        <f t="shared" si="101"/>
        <v>112</v>
      </c>
      <c r="U814" s="24">
        <f t="shared" si="102"/>
        <v>40512</v>
      </c>
      <c r="V814" s="25">
        <f t="shared" si="103"/>
        <v>155480.18024571202</v>
      </c>
      <c r="W814" s="25">
        <f t="shared" si="104"/>
        <v>0</v>
      </c>
    </row>
    <row r="815" spans="1:23">
      <c r="A815" s="539" t="s">
        <v>97</v>
      </c>
      <c r="B815" s="539" t="s">
        <v>1633</v>
      </c>
      <c r="C815" s="1" t="s">
        <v>1634</v>
      </c>
      <c r="D815" s="449">
        <v>3208240</v>
      </c>
      <c r="E815">
        <v>0</v>
      </c>
      <c r="F815" s="449">
        <v>426400</v>
      </c>
      <c r="G815">
        <v>0</v>
      </c>
      <c r="H815">
        <v>0</v>
      </c>
      <c r="I815">
        <v>0</v>
      </c>
      <c r="J815">
        <v>0</v>
      </c>
      <c r="K815">
        <v>0</v>
      </c>
      <c r="L815" s="449">
        <v>3634640</v>
      </c>
      <c r="N815" s="20">
        <v>23154</v>
      </c>
      <c r="O815" s="21">
        <v>3</v>
      </c>
      <c r="P815" s="22">
        <f t="shared" si="105"/>
        <v>3.4083433041107498</v>
      </c>
      <c r="Q815" s="23">
        <f t="shared" si="98"/>
        <v>148272</v>
      </c>
      <c r="R815" s="23">
        <f t="shared" si="99"/>
        <v>0</v>
      </c>
      <c r="S815" s="23">
        <f t="shared" si="100"/>
        <v>6640</v>
      </c>
      <c r="T815" s="23">
        <f t="shared" si="101"/>
        <v>0</v>
      </c>
      <c r="U815" s="24">
        <f t="shared" si="102"/>
        <v>154912</v>
      </c>
      <c r="V815" s="25">
        <f t="shared" si="103"/>
        <v>527993.27792640449</v>
      </c>
      <c r="W815" s="25">
        <f t="shared" si="104"/>
        <v>0</v>
      </c>
    </row>
    <row r="816" spans="1:23">
      <c r="A816" s="539" t="s">
        <v>97</v>
      </c>
      <c r="B816" s="539" t="s">
        <v>1635</v>
      </c>
      <c r="C816" s="1" t="s">
        <v>1636</v>
      </c>
      <c r="D816" s="449">
        <v>438640</v>
      </c>
      <c r="E816">
        <v>0</v>
      </c>
      <c r="F816">
        <v>0</v>
      </c>
      <c r="G816">
        <v>0</v>
      </c>
      <c r="H816" s="449">
        <v>15216</v>
      </c>
      <c r="I816">
        <v>0</v>
      </c>
      <c r="J816">
        <v>0</v>
      </c>
      <c r="K816">
        <v>0</v>
      </c>
      <c r="L816" s="449">
        <v>453856</v>
      </c>
      <c r="N816" s="20">
        <v>23154</v>
      </c>
      <c r="O816" s="21">
        <v>4</v>
      </c>
      <c r="P816" s="22">
        <f t="shared" si="105"/>
        <v>3.1726845821455858</v>
      </c>
      <c r="Q816" s="23">
        <f t="shared" si="98"/>
        <v>39456</v>
      </c>
      <c r="R816" s="23">
        <f t="shared" si="99"/>
        <v>0</v>
      </c>
      <c r="S816" s="23">
        <f t="shared" si="100"/>
        <v>23152</v>
      </c>
      <c r="T816" s="23">
        <f t="shared" si="101"/>
        <v>0</v>
      </c>
      <c r="U816" s="24">
        <f t="shared" si="102"/>
        <v>62608</v>
      </c>
      <c r="V816" s="25">
        <f t="shared" si="103"/>
        <v>198635.43631897084</v>
      </c>
      <c r="W816" s="25">
        <f t="shared" si="104"/>
        <v>0</v>
      </c>
    </row>
    <row r="817" spans="1:23">
      <c r="A817" s="539" t="s">
        <v>97</v>
      </c>
      <c r="B817" s="539" t="s">
        <v>1637</v>
      </c>
      <c r="C817" s="1" t="s">
        <v>1638</v>
      </c>
      <c r="D817">
        <v>0</v>
      </c>
      <c r="E817" s="449">
        <v>61392</v>
      </c>
      <c r="F817">
        <v>0</v>
      </c>
      <c r="G817">
        <v>0</v>
      </c>
      <c r="H817">
        <v>0</v>
      </c>
      <c r="I817" s="449">
        <v>481152</v>
      </c>
      <c r="J817">
        <v>0</v>
      </c>
      <c r="K817" s="449">
        <v>48844</v>
      </c>
      <c r="L817" s="449">
        <v>591388</v>
      </c>
      <c r="N817" s="20">
        <v>23154</v>
      </c>
      <c r="O817" s="21">
        <v>5</v>
      </c>
      <c r="P817" s="22">
        <f t="shared" si="105"/>
        <v>8.4268382369809416</v>
      </c>
      <c r="Q817" s="23">
        <f t="shared" si="98"/>
        <v>0</v>
      </c>
      <c r="R817" s="23">
        <f t="shared" si="99"/>
        <v>0</v>
      </c>
      <c r="S817" s="23">
        <f t="shared" si="100"/>
        <v>0</v>
      </c>
      <c r="T817" s="23">
        <f t="shared" si="101"/>
        <v>0</v>
      </c>
      <c r="U817" s="24">
        <f t="shared" si="102"/>
        <v>0</v>
      </c>
      <c r="V817" s="25">
        <f t="shared" si="103"/>
        <v>0</v>
      </c>
      <c r="W817" s="25">
        <f t="shared" si="104"/>
        <v>0</v>
      </c>
    </row>
    <row r="818" spans="1:23">
      <c r="A818" s="539" t="s">
        <v>97</v>
      </c>
      <c r="B818" s="539" t="s">
        <v>1639</v>
      </c>
      <c r="C818" s="1" t="s">
        <v>1640</v>
      </c>
      <c r="D818">
        <v>0</v>
      </c>
      <c r="E818">
        <v>0</v>
      </c>
      <c r="F818">
        <v>0</v>
      </c>
      <c r="G818">
        <v>0</v>
      </c>
      <c r="H818">
        <v>0</v>
      </c>
      <c r="I818" s="449">
        <v>31216</v>
      </c>
      <c r="J818">
        <v>0</v>
      </c>
      <c r="K818">
        <v>184</v>
      </c>
      <c r="L818" s="449">
        <v>31400</v>
      </c>
      <c r="N818" s="20">
        <v>23154</v>
      </c>
      <c r="O818" s="21">
        <v>6</v>
      </c>
      <c r="P818" s="22">
        <f t="shared" si="105"/>
        <v>3.0058195780826638</v>
      </c>
      <c r="Q818" s="23">
        <f t="shared" si="98"/>
        <v>29648</v>
      </c>
      <c r="R818" s="23">
        <f t="shared" si="99"/>
        <v>0</v>
      </c>
      <c r="S818" s="23">
        <f t="shared" si="100"/>
        <v>0</v>
      </c>
      <c r="T818" s="23">
        <f t="shared" si="101"/>
        <v>0</v>
      </c>
      <c r="U818" s="24">
        <f t="shared" si="102"/>
        <v>29648</v>
      </c>
      <c r="V818" s="25">
        <f t="shared" si="103"/>
        <v>89116.53885099481</v>
      </c>
      <c r="W818" s="25">
        <f t="shared" si="104"/>
        <v>0</v>
      </c>
    </row>
    <row r="819" spans="1:23">
      <c r="A819" s="539" t="s">
        <v>97</v>
      </c>
      <c r="B819" s="539" t="s">
        <v>1641</v>
      </c>
      <c r="C819" s="1" t="s">
        <v>1642</v>
      </c>
      <c r="D819" s="449">
        <v>15264</v>
      </c>
      <c r="E819">
        <v>0</v>
      </c>
      <c r="F819">
        <v>0</v>
      </c>
      <c r="G819">
        <v>0</v>
      </c>
      <c r="H819" s="449">
        <v>38800</v>
      </c>
      <c r="I819" s="449">
        <v>666784</v>
      </c>
      <c r="J819">
        <v>0</v>
      </c>
      <c r="K819" s="449">
        <v>87830</v>
      </c>
      <c r="L819" s="449">
        <v>808678</v>
      </c>
      <c r="N819" s="20">
        <v>23154</v>
      </c>
      <c r="O819" s="21">
        <v>7</v>
      </c>
      <c r="P819" s="22">
        <f t="shared" si="105"/>
        <v>3.8714814806912399</v>
      </c>
      <c r="Q819" s="23">
        <f t="shared" si="98"/>
        <v>6304</v>
      </c>
      <c r="R819" s="23">
        <f t="shared" si="99"/>
        <v>0</v>
      </c>
      <c r="S819" s="23">
        <f t="shared" si="100"/>
        <v>8032</v>
      </c>
      <c r="T819" s="23">
        <f t="shared" si="101"/>
        <v>0</v>
      </c>
      <c r="U819" s="24">
        <f t="shared" si="102"/>
        <v>14336</v>
      </c>
      <c r="V819" s="25">
        <f t="shared" si="103"/>
        <v>55501.558507189613</v>
      </c>
      <c r="W819" s="25">
        <f t="shared" si="104"/>
        <v>0</v>
      </c>
    </row>
    <row r="820" spans="1:23">
      <c r="A820" s="539" t="s">
        <v>97</v>
      </c>
      <c r="B820" s="539" t="s">
        <v>1643</v>
      </c>
      <c r="C820" s="1" t="s">
        <v>1644</v>
      </c>
      <c r="D820">
        <v>0</v>
      </c>
      <c r="E820">
        <v>0</v>
      </c>
      <c r="F820">
        <v>0</v>
      </c>
      <c r="G820">
        <v>0</v>
      </c>
      <c r="H820">
        <v>0</v>
      </c>
      <c r="I820" s="449">
        <v>89200</v>
      </c>
      <c r="J820">
        <v>0</v>
      </c>
      <c r="K820">
        <v>0</v>
      </c>
      <c r="L820" s="449">
        <v>89200</v>
      </c>
      <c r="N820" s="20">
        <v>23154</v>
      </c>
      <c r="O820" s="21">
        <v>8</v>
      </c>
      <c r="P820" s="22">
        <f t="shared" si="105"/>
        <v>4.4579339449391542</v>
      </c>
      <c r="Q820" s="23">
        <f t="shared" si="98"/>
        <v>0</v>
      </c>
      <c r="R820" s="23">
        <f t="shared" si="99"/>
        <v>0</v>
      </c>
      <c r="S820" s="23">
        <f t="shared" si="100"/>
        <v>28672</v>
      </c>
      <c r="T820" s="23">
        <f t="shared" si="101"/>
        <v>0</v>
      </c>
      <c r="U820" s="24">
        <f t="shared" si="102"/>
        <v>28672</v>
      </c>
      <c r="V820" s="25">
        <f t="shared" si="103"/>
        <v>127817.88206929543</v>
      </c>
      <c r="W820" s="25">
        <f t="shared" si="104"/>
        <v>0</v>
      </c>
    </row>
    <row r="821" spans="1:23">
      <c r="A821" s="539" t="s">
        <v>97</v>
      </c>
      <c r="B821" s="539" t="s">
        <v>1645</v>
      </c>
      <c r="C821" s="1" t="s">
        <v>1646</v>
      </c>
      <c r="D821">
        <v>0</v>
      </c>
      <c r="E821">
        <v>0</v>
      </c>
      <c r="F821">
        <v>0</v>
      </c>
      <c r="G821">
        <v>0</v>
      </c>
      <c r="H821">
        <v>0</v>
      </c>
      <c r="I821" s="449">
        <v>55840</v>
      </c>
      <c r="J821">
        <v>0</v>
      </c>
      <c r="K821">
        <v>0</v>
      </c>
      <c r="L821" s="449">
        <v>55840</v>
      </c>
      <c r="N821" s="20">
        <v>23154</v>
      </c>
      <c r="O821" s="21">
        <v>9</v>
      </c>
      <c r="P821" s="22">
        <f t="shared" si="105"/>
        <v>3.9211029892346732</v>
      </c>
      <c r="Q821" s="23">
        <f t="shared" si="98"/>
        <v>13968</v>
      </c>
      <c r="R821" s="23">
        <f t="shared" si="99"/>
        <v>0</v>
      </c>
      <c r="S821" s="23">
        <f t="shared" si="100"/>
        <v>133732</v>
      </c>
      <c r="T821" s="23">
        <f t="shared" si="101"/>
        <v>0</v>
      </c>
      <c r="U821" s="24">
        <f t="shared" si="102"/>
        <v>147700</v>
      </c>
      <c r="V821" s="25">
        <f t="shared" si="103"/>
        <v>579146.91150996124</v>
      </c>
      <c r="W821" s="25">
        <f t="shared" si="104"/>
        <v>0</v>
      </c>
    </row>
    <row r="822" spans="1:23">
      <c r="A822" s="539" t="s">
        <v>97</v>
      </c>
      <c r="B822" s="539" t="s">
        <v>1647</v>
      </c>
      <c r="C822" s="1" t="s">
        <v>1648</v>
      </c>
      <c r="D822">
        <v>0</v>
      </c>
      <c r="E822" s="449">
        <v>2558240</v>
      </c>
      <c r="F822">
        <v>0</v>
      </c>
      <c r="G822" s="449">
        <v>448176</v>
      </c>
      <c r="H822">
        <v>0</v>
      </c>
      <c r="I822">
        <v>512</v>
      </c>
      <c r="J822">
        <v>0</v>
      </c>
      <c r="K822">
        <v>0</v>
      </c>
      <c r="L822" s="449">
        <v>3006928</v>
      </c>
      <c r="N822" s="20">
        <v>23154</v>
      </c>
      <c r="O822" s="21">
        <v>10</v>
      </c>
      <c r="P822" s="22">
        <f t="shared" si="105"/>
        <v>5.1680731319109743</v>
      </c>
      <c r="Q822" s="23">
        <f t="shared" si="98"/>
        <v>1696</v>
      </c>
      <c r="R822" s="23">
        <f t="shared" si="99"/>
        <v>0</v>
      </c>
      <c r="S822" s="23">
        <f t="shared" si="100"/>
        <v>0</v>
      </c>
      <c r="T822" s="23">
        <f t="shared" si="101"/>
        <v>0</v>
      </c>
      <c r="U822" s="24">
        <f t="shared" si="102"/>
        <v>1696</v>
      </c>
      <c r="V822" s="25">
        <f t="shared" si="103"/>
        <v>8765.0520317210121</v>
      </c>
      <c r="W822" s="25">
        <f t="shared" si="104"/>
        <v>0</v>
      </c>
    </row>
    <row r="823" spans="1:23">
      <c r="A823" s="539" t="s">
        <v>97</v>
      </c>
      <c r="B823" s="539" t="s">
        <v>1649</v>
      </c>
      <c r="C823" s="1" t="s">
        <v>1650</v>
      </c>
      <c r="D823">
        <v>0</v>
      </c>
      <c r="E823">
        <v>0</v>
      </c>
      <c r="F823">
        <v>0</v>
      </c>
      <c r="G823">
        <v>0</v>
      </c>
      <c r="H823" s="449">
        <v>172080</v>
      </c>
      <c r="I823">
        <v>0</v>
      </c>
      <c r="J823" s="449">
        <v>5376</v>
      </c>
      <c r="K823">
        <v>0</v>
      </c>
      <c r="L823" s="449">
        <v>177456</v>
      </c>
      <c r="N823" s="20">
        <v>23154</v>
      </c>
      <c r="O823" s="21">
        <v>11</v>
      </c>
      <c r="P823" s="22">
        <f t="shared" si="105"/>
        <v>4.0960903250696923</v>
      </c>
      <c r="Q823" s="23">
        <f t="shared" si="98"/>
        <v>336</v>
      </c>
      <c r="R823" s="23">
        <f t="shared" si="99"/>
        <v>0</v>
      </c>
      <c r="S823" s="23">
        <f t="shared" si="100"/>
        <v>7776</v>
      </c>
      <c r="T823" s="23">
        <f t="shared" si="101"/>
        <v>0</v>
      </c>
      <c r="U823" s="24">
        <f t="shared" si="102"/>
        <v>8112</v>
      </c>
      <c r="V823" s="25">
        <f t="shared" si="103"/>
        <v>33227.484716965344</v>
      </c>
      <c r="W823" s="25">
        <f t="shared" si="104"/>
        <v>0</v>
      </c>
    </row>
    <row r="824" spans="1:23">
      <c r="A824" s="539" t="s">
        <v>97</v>
      </c>
      <c r="B824" s="539" t="s">
        <v>1651</v>
      </c>
      <c r="C824" s="1" t="s">
        <v>1652</v>
      </c>
      <c r="D824">
        <v>0</v>
      </c>
      <c r="E824">
        <v>0</v>
      </c>
      <c r="F824">
        <v>0</v>
      </c>
      <c r="G824">
        <v>0</v>
      </c>
      <c r="H824" s="449">
        <v>62288</v>
      </c>
      <c r="I824">
        <v>0</v>
      </c>
      <c r="J824" s="449">
        <v>56122</v>
      </c>
      <c r="K824">
        <v>0</v>
      </c>
      <c r="L824" s="449">
        <v>118410</v>
      </c>
      <c r="N824" s="20">
        <v>23154</v>
      </c>
      <c r="O824" s="21">
        <v>12</v>
      </c>
      <c r="P824" s="22">
        <f t="shared" si="105"/>
        <v>3.6748359098204313</v>
      </c>
      <c r="Q824" s="23">
        <f t="shared" si="98"/>
        <v>108432</v>
      </c>
      <c r="R824" s="23">
        <f t="shared" si="99"/>
        <v>6576</v>
      </c>
      <c r="S824" s="23">
        <f t="shared" si="100"/>
        <v>0</v>
      </c>
      <c r="T824" s="23">
        <f t="shared" si="101"/>
        <v>0</v>
      </c>
      <c r="U824" s="24">
        <f t="shared" si="102"/>
        <v>115008</v>
      </c>
      <c r="V824" s="25">
        <f t="shared" si="103"/>
        <v>422635.52831662819</v>
      </c>
      <c r="W824" s="25">
        <f t="shared" si="104"/>
        <v>26582.293037277072</v>
      </c>
    </row>
    <row r="825" spans="1:23">
      <c r="A825" s="539" t="s">
        <v>97</v>
      </c>
      <c r="B825" s="539" t="s">
        <v>1653</v>
      </c>
      <c r="C825" s="1" t="s">
        <v>1654</v>
      </c>
      <c r="D825">
        <v>0</v>
      </c>
      <c r="E825">
        <v>0</v>
      </c>
      <c r="F825">
        <v>0</v>
      </c>
      <c r="G825">
        <v>0</v>
      </c>
      <c r="H825" s="449">
        <v>10464</v>
      </c>
      <c r="I825">
        <v>0</v>
      </c>
      <c r="J825">
        <v>0</v>
      </c>
      <c r="K825">
        <v>0</v>
      </c>
      <c r="L825" s="449">
        <v>10464</v>
      </c>
      <c r="N825" s="20">
        <v>23154</v>
      </c>
      <c r="O825" s="21">
        <v>13</v>
      </c>
      <c r="P825" s="22">
        <f t="shared" si="105"/>
        <v>3.3330151458819097</v>
      </c>
      <c r="Q825" s="23">
        <f t="shared" si="98"/>
        <v>13760</v>
      </c>
      <c r="R825" s="23">
        <f t="shared" si="99"/>
        <v>0</v>
      </c>
      <c r="S825" s="23">
        <f t="shared" si="100"/>
        <v>0</v>
      </c>
      <c r="T825" s="23">
        <f t="shared" si="101"/>
        <v>0</v>
      </c>
      <c r="U825" s="24">
        <f t="shared" si="102"/>
        <v>13760</v>
      </c>
      <c r="V825" s="25">
        <f t="shared" si="103"/>
        <v>45862.28840733508</v>
      </c>
      <c r="W825" s="25">
        <f t="shared" si="104"/>
        <v>0</v>
      </c>
    </row>
    <row r="826" spans="1:23">
      <c r="A826" s="539" t="s">
        <v>97</v>
      </c>
      <c r="B826" s="539" t="s">
        <v>1655</v>
      </c>
      <c r="C826" s="1" t="s">
        <v>1656</v>
      </c>
      <c r="D826" s="449">
        <v>335904</v>
      </c>
      <c r="E826">
        <v>0</v>
      </c>
      <c r="F826">
        <v>0</v>
      </c>
      <c r="G826">
        <v>0</v>
      </c>
      <c r="H826">
        <v>0</v>
      </c>
      <c r="I826">
        <v>0</v>
      </c>
      <c r="J826" s="449">
        <v>1360</v>
      </c>
      <c r="K826">
        <v>0</v>
      </c>
      <c r="L826" s="449">
        <v>337264</v>
      </c>
      <c r="N826" s="20">
        <v>23154</v>
      </c>
      <c r="O826" s="21">
        <v>14</v>
      </c>
      <c r="P826" s="22">
        <f t="shared" si="105"/>
        <v>5.2111367875249366</v>
      </c>
      <c r="Q826" s="23">
        <f t="shared" si="98"/>
        <v>0</v>
      </c>
      <c r="R826" s="23">
        <f t="shared" si="99"/>
        <v>0</v>
      </c>
      <c r="S826" s="23">
        <f t="shared" si="100"/>
        <v>89776</v>
      </c>
      <c r="T826" s="23">
        <f t="shared" si="101"/>
        <v>5872</v>
      </c>
      <c r="U826" s="24">
        <f t="shared" si="102"/>
        <v>95648</v>
      </c>
      <c r="V826" s="25">
        <f t="shared" si="103"/>
        <v>498434.81145318516</v>
      </c>
      <c r="W826" s="25">
        <f t="shared" si="104"/>
        <v>0</v>
      </c>
    </row>
    <row r="827" spans="1:23">
      <c r="A827" s="539" t="s">
        <v>97</v>
      </c>
      <c r="B827" s="539" t="s">
        <v>1657</v>
      </c>
      <c r="C827" s="1" t="s">
        <v>1658</v>
      </c>
      <c r="D827" s="449">
        <v>175488</v>
      </c>
      <c r="E827">
        <v>0</v>
      </c>
      <c r="F827">
        <v>0</v>
      </c>
      <c r="G827">
        <v>0</v>
      </c>
      <c r="H827" s="449">
        <v>163488</v>
      </c>
      <c r="I827">
        <v>0</v>
      </c>
      <c r="J827" s="449">
        <v>55180</v>
      </c>
      <c r="K827">
        <v>0</v>
      </c>
      <c r="L827" s="449">
        <v>394156</v>
      </c>
      <c r="N827" s="20">
        <v>23154</v>
      </c>
      <c r="O827" s="21">
        <v>15</v>
      </c>
      <c r="P827" s="22">
        <f t="shared" si="105"/>
        <v>7.5192831089887324</v>
      </c>
      <c r="Q827" s="23">
        <f t="shared" si="98"/>
        <v>0</v>
      </c>
      <c r="R827" s="23">
        <f t="shared" si="99"/>
        <v>0</v>
      </c>
      <c r="S827" s="23">
        <f t="shared" si="100"/>
        <v>0</v>
      </c>
      <c r="T827" s="23">
        <f t="shared" si="101"/>
        <v>0</v>
      </c>
      <c r="U827" s="24">
        <f t="shared" si="102"/>
        <v>0</v>
      </c>
      <c r="V827" s="25">
        <f t="shared" si="103"/>
        <v>0</v>
      </c>
      <c r="W827" s="25">
        <f t="shared" si="104"/>
        <v>0</v>
      </c>
    </row>
    <row r="828" spans="1:23">
      <c r="A828" s="539" t="s">
        <v>97</v>
      </c>
      <c r="B828" s="539" t="s">
        <v>1659</v>
      </c>
      <c r="C828" s="1" t="s">
        <v>1660</v>
      </c>
      <c r="D828" s="449">
        <v>5574128</v>
      </c>
      <c r="E828">
        <v>0</v>
      </c>
      <c r="F828">
        <v>48</v>
      </c>
      <c r="G828">
        <v>0</v>
      </c>
      <c r="H828" s="449">
        <v>12128</v>
      </c>
      <c r="I828">
        <v>0</v>
      </c>
      <c r="J828">
        <v>0</v>
      </c>
      <c r="K828">
        <v>0</v>
      </c>
      <c r="L828" s="449">
        <v>5586304</v>
      </c>
      <c r="N828" s="20">
        <v>23154</v>
      </c>
      <c r="O828" s="21">
        <v>16</v>
      </c>
      <c r="P828" s="22">
        <f t="shared" si="105"/>
        <v>4.5338911157933826</v>
      </c>
      <c r="Q828" s="23">
        <f t="shared" si="98"/>
        <v>3168</v>
      </c>
      <c r="R828" s="23">
        <f t="shared" si="99"/>
        <v>0</v>
      </c>
      <c r="S828" s="23">
        <f t="shared" si="100"/>
        <v>94376</v>
      </c>
      <c r="T828" s="23">
        <f t="shared" si="101"/>
        <v>7344</v>
      </c>
      <c r="U828" s="24">
        <f t="shared" si="102"/>
        <v>104888</v>
      </c>
      <c r="V828" s="25">
        <f t="shared" si="103"/>
        <v>475550.77135333628</v>
      </c>
      <c r="W828" s="25">
        <f t="shared" si="104"/>
        <v>0</v>
      </c>
    </row>
    <row r="829" spans="1:23">
      <c r="A829" s="539" t="s">
        <v>97</v>
      </c>
      <c r="B829" s="539" t="s">
        <v>1661</v>
      </c>
      <c r="C829" s="1" t="s">
        <v>1662</v>
      </c>
      <c r="D829" s="449">
        <v>1254991</v>
      </c>
      <c r="E829">
        <v>0</v>
      </c>
      <c r="F829">
        <v>48</v>
      </c>
      <c r="G829">
        <v>0</v>
      </c>
      <c r="H829" s="449">
        <v>134736</v>
      </c>
      <c r="I829">
        <v>0</v>
      </c>
      <c r="J829">
        <v>132</v>
      </c>
      <c r="K829">
        <v>0</v>
      </c>
      <c r="L829" s="449">
        <v>1389907</v>
      </c>
      <c r="N829" s="20">
        <v>23154</v>
      </c>
      <c r="O829" s="21">
        <v>17</v>
      </c>
      <c r="P829" s="22">
        <f t="shared" si="105"/>
        <v>6.0316486731873162</v>
      </c>
      <c r="Q829" s="23">
        <f t="shared" si="98"/>
        <v>0</v>
      </c>
      <c r="R829" s="23">
        <f t="shared" si="99"/>
        <v>0</v>
      </c>
      <c r="S829" s="23">
        <f t="shared" si="100"/>
        <v>0</v>
      </c>
      <c r="T829" s="23">
        <f t="shared" si="101"/>
        <v>0</v>
      </c>
      <c r="U829" s="24">
        <f t="shared" si="102"/>
        <v>0</v>
      </c>
      <c r="V829" s="25">
        <f t="shared" si="103"/>
        <v>0</v>
      </c>
      <c r="W829" s="25">
        <f t="shared" si="104"/>
        <v>0</v>
      </c>
    </row>
    <row r="830" spans="1:23">
      <c r="A830" s="539" t="s">
        <v>97</v>
      </c>
      <c r="B830" s="539" t="s">
        <v>1663</v>
      </c>
      <c r="C830" s="1" t="s">
        <v>1664</v>
      </c>
      <c r="D830">
        <v>0</v>
      </c>
      <c r="E830">
        <v>0</v>
      </c>
      <c r="F830">
        <v>0</v>
      </c>
      <c r="G830">
        <v>0</v>
      </c>
      <c r="H830">
        <v>0</v>
      </c>
      <c r="I830">
        <v>0</v>
      </c>
      <c r="J830">
        <v>0</v>
      </c>
      <c r="K830">
        <v>0</v>
      </c>
      <c r="L830">
        <v>0</v>
      </c>
      <c r="N830" s="20">
        <v>23154</v>
      </c>
      <c r="O830" s="21">
        <v>18</v>
      </c>
      <c r="P830" s="22">
        <f t="shared" si="105"/>
        <v>4.9772911053490789</v>
      </c>
      <c r="Q830" s="23">
        <f t="shared" si="98"/>
        <v>0</v>
      </c>
      <c r="R830" s="23">
        <f t="shared" si="99"/>
        <v>0</v>
      </c>
      <c r="S830" s="23">
        <f t="shared" si="100"/>
        <v>28448</v>
      </c>
      <c r="T830" s="23">
        <f t="shared" si="101"/>
        <v>0</v>
      </c>
      <c r="U830" s="24">
        <f t="shared" si="102"/>
        <v>28448</v>
      </c>
      <c r="V830" s="25">
        <f t="shared" si="103"/>
        <v>141593.9773649706</v>
      </c>
      <c r="W830" s="25">
        <f t="shared" si="104"/>
        <v>0</v>
      </c>
    </row>
    <row r="831" spans="1:23">
      <c r="A831" s="539" t="s">
        <v>97</v>
      </c>
      <c r="B831" s="539" t="s">
        <v>1665</v>
      </c>
      <c r="C831" s="1" t="s">
        <v>1666</v>
      </c>
      <c r="D831" s="449">
        <v>12965951</v>
      </c>
      <c r="E831" s="449">
        <v>8476336</v>
      </c>
      <c r="F831" s="449">
        <v>426496</v>
      </c>
      <c r="G831" s="449">
        <v>448176</v>
      </c>
      <c r="H831" s="449">
        <v>1996432</v>
      </c>
      <c r="I831" s="449">
        <v>2479424</v>
      </c>
      <c r="J831" s="449">
        <v>149954</v>
      </c>
      <c r="K831" s="449">
        <v>179832</v>
      </c>
      <c r="L831" s="449">
        <v>27122601</v>
      </c>
      <c r="N831" s="20">
        <v>23154</v>
      </c>
      <c r="O831" s="21">
        <v>19</v>
      </c>
      <c r="P831" s="22">
        <f t="shared" si="105"/>
        <v>3.4255627120306693</v>
      </c>
      <c r="Q831" s="23">
        <f t="shared" si="98"/>
        <v>79264</v>
      </c>
      <c r="R831" s="23">
        <f t="shared" si="99"/>
        <v>10272</v>
      </c>
      <c r="S831" s="23">
        <f t="shared" si="100"/>
        <v>0</v>
      </c>
      <c r="T831" s="23">
        <f t="shared" si="101"/>
        <v>0</v>
      </c>
      <c r="U831" s="24">
        <f t="shared" si="102"/>
        <v>89536</v>
      </c>
      <c r="V831" s="25">
        <f t="shared" si="103"/>
        <v>306711.18298437801</v>
      </c>
      <c r="W831" s="25">
        <f t="shared" si="104"/>
        <v>38706.118195776944</v>
      </c>
    </row>
    <row r="832" spans="1:23">
      <c r="A832" s="503"/>
      <c r="B832" s="503"/>
      <c r="N832" s="20">
        <v>23154</v>
      </c>
      <c r="O832" s="21">
        <v>20</v>
      </c>
      <c r="P832" s="22">
        <f t="shared" si="105"/>
        <v>4.0878123452263502</v>
      </c>
      <c r="Q832" s="23">
        <f t="shared" si="98"/>
        <v>0</v>
      </c>
      <c r="R832" s="23">
        <f t="shared" si="99"/>
        <v>0</v>
      </c>
      <c r="S832" s="23">
        <f t="shared" si="100"/>
        <v>36976</v>
      </c>
      <c r="T832" s="23">
        <f t="shared" si="101"/>
        <v>288</v>
      </c>
      <c r="U832" s="24">
        <f t="shared" si="102"/>
        <v>37264</v>
      </c>
      <c r="V832" s="25">
        <f t="shared" si="103"/>
        <v>152328.23923251472</v>
      </c>
      <c r="W832" s="25">
        <f t="shared" si="104"/>
        <v>0</v>
      </c>
    </row>
    <row r="833" spans="1:23">
      <c r="A833" s="503"/>
      <c r="B833" s="503"/>
      <c r="N833" s="20">
        <v>23154</v>
      </c>
      <c r="O833" s="21">
        <v>21</v>
      </c>
      <c r="P833" s="22">
        <f t="shared" si="105"/>
        <v>4.2128820567044682</v>
      </c>
      <c r="Q833" s="23">
        <f t="shared" si="98"/>
        <v>0</v>
      </c>
      <c r="R833" s="23">
        <f t="shared" si="99"/>
        <v>0</v>
      </c>
      <c r="S833" s="23">
        <f t="shared" si="100"/>
        <v>0</v>
      </c>
      <c r="T833" s="23">
        <f t="shared" si="101"/>
        <v>3680</v>
      </c>
      <c r="U833" s="24">
        <f t="shared" si="102"/>
        <v>3680</v>
      </c>
      <c r="V833" s="25">
        <f t="shared" si="103"/>
        <v>15503.405968672443</v>
      </c>
      <c r="W833" s="25">
        <f t="shared" si="104"/>
        <v>0</v>
      </c>
    </row>
    <row r="834" spans="1:23">
      <c r="A834" s="539" t="s">
        <v>1701</v>
      </c>
      <c r="B834" s="503"/>
      <c r="N834" s="20">
        <v>23154</v>
      </c>
      <c r="O834" s="21">
        <v>22</v>
      </c>
      <c r="P834" s="22">
        <f t="shared" si="105"/>
        <v>5.1226793529265615</v>
      </c>
      <c r="Q834" s="23">
        <f t="shared" si="98"/>
        <v>0</v>
      </c>
      <c r="R834" s="23">
        <f t="shared" si="99"/>
        <v>0</v>
      </c>
      <c r="S834" s="23">
        <f t="shared" si="100"/>
        <v>384</v>
      </c>
      <c r="T834" s="23">
        <f t="shared" si="101"/>
        <v>0</v>
      </c>
      <c r="U834" s="24">
        <f t="shared" si="102"/>
        <v>384</v>
      </c>
      <c r="V834" s="25">
        <f t="shared" si="103"/>
        <v>1967.1088715237997</v>
      </c>
      <c r="W834" s="25">
        <f t="shared" si="104"/>
        <v>0</v>
      </c>
    </row>
    <row r="835" spans="1:23">
      <c r="A835" s="539" t="s">
        <v>1596</v>
      </c>
      <c r="B835" s="539" t="s">
        <v>173</v>
      </c>
      <c r="C835" s="1" t="s">
        <v>1668</v>
      </c>
      <c r="D835" t="s">
        <v>1669</v>
      </c>
      <c r="E835" t="s">
        <v>1670</v>
      </c>
      <c r="F835" t="s">
        <v>1671</v>
      </c>
      <c r="G835" t="s">
        <v>1672</v>
      </c>
      <c r="H835" t="s">
        <v>1673</v>
      </c>
      <c r="I835" t="s">
        <v>1674</v>
      </c>
      <c r="J835" t="s">
        <v>1675</v>
      </c>
      <c r="K835" t="s">
        <v>1676</v>
      </c>
      <c r="L835" t="s">
        <v>44</v>
      </c>
      <c r="N835" s="20">
        <v>23154</v>
      </c>
      <c r="O835" s="21">
        <v>23</v>
      </c>
      <c r="P835" s="22">
        <f t="shared" si="105"/>
        <v>4.5024770871355324</v>
      </c>
      <c r="Q835" s="23">
        <f t="shared" si="98"/>
        <v>17376</v>
      </c>
      <c r="R835" s="23">
        <f t="shared" si="99"/>
        <v>0</v>
      </c>
      <c r="S835" s="23">
        <f t="shared" si="100"/>
        <v>0</v>
      </c>
      <c r="T835" s="23">
        <f t="shared" si="101"/>
        <v>0</v>
      </c>
      <c r="U835" s="24">
        <f t="shared" si="102"/>
        <v>17376</v>
      </c>
      <c r="V835" s="25">
        <f t="shared" si="103"/>
        <v>78235.041866067011</v>
      </c>
      <c r="W835" s="25">
        <f t="shared" si="104"/>
        <v>0</v>
      </c>
    </row>
    <row r="836" spans="1:23">
      <c r="A836" s="539" t="s">
        <v>99</v>
      </c>
      <c r="B836" s="539" t="s">
        <v>1611</v>
      </c>
      <c r="C836" s="1" t="s">
        <v>1612</v>
      </c>
      <c r="D836" s="449">
        <v>53136</v>
      </c>
      <c r="E836">
        <v>0</v>
      </c>
      <c r="F836">
        <v>0</v>
      </c>
      <c r="G836">
        <v>0</v>
      </c>
      <c r="H836">
        <v>0</v>
      </c>
      <c r="I836">
        <v>0</v>
      </c>
      <c r="J836" s="449">
        <v>2612</v>
      </c>
      <c r="K836">
        <v>0</v>
      </c>
      <c r="L836" s="449">
        <v>55748</v>
      </c>
      <c r="N836" s="20">
        <v>23154</v>
      </c>
      <c r="O836" s="21">
        <v>24</v>
      </c>
      <c r="P836" s="22">
        <f t="shared" si="105"/>
        <v>3.6391469413856306</v>
      </c>
      <c r="Q836" s="23">
        <f t="shared" ref="Q836:Q899" si="106">SUMIFS(D:D,$A:$A,$N836,$B:$B,$O836)+SUMIFS(E:E,$A:$A,$N836,$B:$B,$O836)</f>
        <v>10768</v>
      </c>
      <c r="R836" s="23">
        <f t="shared" ref="R836:R899" si="107">SUMIFS(F:F,$A:$A,$N836,$B:$B,$O836)+SUMIFS(G:G,$A:$A,$N836,$B:$B,$O836)</f>
        <v>0</v>
      </c>
      <c r="S836" s="23">
        <f t="shared" ref="S836:S899" si="108">SUMIFS(H:H,$A:$A,$N836,$B:$B,$O836)+SUMIFS(I:I,$A:$A,$N836,$B:$B,$O836)</f>
        <v>0</v>
      </c>
      <c r="T836" s="23">
        <f t="shared" ref="T836:T899" si="109">SUMIFS(J:J,$A:$A,$N836,$B:$B,$O836)+SUMIFS(K:K,$A:$A,$N836,$B:$B,$O836)</f>
        <v>1360</v>
      </c>
      <c r="U836" s="24">
        <f t="shared" ref="U836:U899" si="110">SUM(Q836:T836)</f>
        <v>12128</v>
      </c>
      <c r="V836" s="25">
        <f t="shared" ref="V836:V899" si="111">U836*P836</f>
        <v>44135.574105124928</v>
      </c>
      <c r="W836" s="25">
        <f t="shared" ref="W836:W899" si="112">(R836*1.1)*P836</f>
        <v>0</v>
      </c>
    </row>
    <row r="837" spans="1:23">
      <c r="A837" s="539" t="s">
        <v>99</v>
      </c>
      <c r="B837" s="539" t="s">
        <v>1613</v>
      </c>
      <c r="C837" s="1" t="s">
        <v>1614</v>
      </c>
      <c r="D837">
        <v>0</v>
      </c>
      <c r="E837">
        <v>0</v>
      </c>
      <c r="F837">
        <v>0</v>
      </c>
      <c r="G837">
        <v>0</v>
      </c>
      <c r="H837">
        <v>0</v>
      </c>
      <c r="I837">
        <v>0</v>
      </c>
      <c r="J837">
        <v>0</v>
      </c>
      <c r="K837">
        <v>0</v>
      </c>
      <c r="L837">
        <v>0</v>
      </c>
      <c r="N837" s="20">
        <v>23154</v>
      </c>
      <c r="O837" s="21">
        <v>25</v>
      </c>
      <c r="P837" s="22">
        <f t="shared" si="105"/>
        <v>3.0656727831116628</v>
      </c>
      <c r="Q837" s="23">
        <f t="shared" si="106"/>
        <v>214496</v>
      </c>
      <c r="R837" s="23">
        <f t="shared" si="107"/>
        <v>0</v>
      </c>
      <c r="S837" s="23">
        <f t="shared" si="108"/>
        <v>7680</v>
      </c>
      <c r="T837" s="23">
        <f t="shared" si="109"/>
        <v>0</v>
      </c>
      <c r="U837" s="24">
        <f t="shared" si="110"/>
        <v>222176</v>
      </c>
      <c r="V837" s="25">
        <f t="shared" si="111"/>
        <v>681118.91626061674</v>
      </c>
      <c r="W837" s="25">
        <f t="shared" si="112"/>
        <v>0</v>
      </c>
    </row>
    <row r="838" spans="1:23">
      <c r="A838" s="539" t="s">
        <v>99</v>
      </c>
      <c r="B838" s="539" t="s">
        <v>1615</v>
      </c>
      <c r="C838" s="1" t="s">
        <v>1616</v>
      </c>
      <c r="D838">
        <v>0</v>
      </c>
      <c r="E838" s="449">
        <v>500592</v>
      </c>
      <c r="F838">
        <v>0</v>
      </c>
      <c r="G838">
        <v>0</v>
      </c>
      <c r="H838">
        <v>0</v>
      </c>
      <c r="I838">
        <v>0</v>
      </c>
      <c r="J838">
        <v>0</v>
      </c>
      <c r="K838">
        <v>0</v>
      </c>
      <c r="L838" s="449">
        <v>500592</v>
      </c>
      <c r="N838" s="20">
        <v>23154</v>
      </c>
      <c r="O838" s="21">
        <v>26</v>
      </c>
      <c r="P838" s="22">
        <f t="shared" si="105"/>
        <v>3.9327220283406481</v>
      </c>
      <c r="Q838" s="23">
        <f t="shared" si="106"/>
        <v>36240</v>
      </c>
      <c r="R838" s="23">
        <f t="shared" si="107"/>
        <v>0</v>
      </c>
      <c r="S838" s="23">
        <f t="shared" si="108"/>
        <v>0</v>
      </c>
      <c r="T838" s="23">
        <f t="shared" si="109"/>
        <v>0</v>
      </c>
      <c r="U838" s="24">
        <f t="shared" si="110"/>
        <v>36240</v>
      </c>
      <c r="V838" s="25">
        <f t="shared" si="111"/>
        <v>142521.84630706508</v>
      </c>
      <c r="W838" s="25">
        <f t="shared" si="112"/>
        <v>0</v>
      </c>
    </row>
    <row r="839" spans="1:23">
      <c r="A839" s="539" t="s">
        <v>99</v>
      </c>
      <c r="B839" s="539" t="s">
        <v>1617</v>
      </c>
      <c r="C839" s="1" t="s">
        <v>1618</v>
      </c>
      <c r="D839" s="449">
        <v>77952</v>
      </c>
      <c r="E839" s="449">
        <v>49024</v>
      </c>
      <c r="F839">
        <v>0</v>
      </c>
      <c r="G839">
        <v>0</v>
      </c>
      <c r="H839" s="449">
        <v>108800</v>
      </c>
      <c r="I839" s="449">
        <v>79384</v>
      </c>
      <c r="J839" s="449">
        <v>3549</v>
      </c>
      <c r="K839">
        <v>0</v>
      </c>
      <c r="L839" s="449">
        <v>318709</v>
      </c>
      <c r="N839" s="20">
        <v>23154</v>
      </c>
      <c r="O839" s="21">
        <v>27</v>
      </c>
      <c r="P839" s="22">
        <f t="shared" si="105"/>
        <v>3.6262261406191016</v>
      </c>
      <c r="Q839" s="23">
        <f t="shared" si="106"/>
        <v>0</v>
      </c>
      <c r="R839" s="23">
        <f t="shared" si="107"/>
        <v>0</v>
      </c>
      <c r="S839" s="23">
        <f t="shared" si="108"/>
        <v>0</v>
      </c>
      <c r="T839" s="23">
        <f t="shared" si="109"/>
        <v>0</v>
      </c>
      <c r="U839" s="24">
        <f t="shared" si="110"/>
        <v>0</v>
      </c>
      <c r="V839" s="25">
        <f t="shared" si="111"/>
        <v>0</v>
      </c>
      <c r="W839" s="25">
        <f t="shared" si="112"/>
        <v>0</v>
      </c>
    </row>
    <row r="840" spans="1:23">
      <c r="A840" s="539" t="s">
        <v>99</v>
      </c>
      <c r="B840" s="539" t="s">
        <v>1619</v>
      </c>
      <c r="C840" s="1" t="s">
        <v>1620</v>
      </c>
      <c r="D840">
        <v>0</v>
      </c>
      <c r="E840">
        <v>0</v>
      </c>
      <c r="F840">
        <v>0</v>
      </c>
      <c r="G840">
        <v>0</v>
      </c>
      <c r="H840">
        <v>0</v>
      </c>
      <c r="I840">
        <v>0</v>
      </c>
      <c r="J840">
        <v>480</v>
      </c>
      <c r="K840">
        <v>0</v>
      </c>
      <c r="L840">
        <v>480</v>
      </c>
      <c r="N840" s="20">
        <v>3596</v>
      </c>
      <c r="O840" s="21">
        <v>1</v>
      </c>
      <c r="P840" s="22">
        <f t="shared" si="105"/>
        <v>3.6541532066081914</v>
      </c>
      <c r="Q840" s="23">
        <f t="shared" si="106"/>
        <v>3600</v>
      </c>
      <c r="R840" s="23">
        <f t="shared" si="107"/>
        <v>0</v>
      </c>
      <c r="S840" s="23">
        <f t="shared" si="108"/>
        <v>0</v>
      </c>
      <c r="T840" s="23">
        <f t="shared" si="109"/>
        <v>0</v>
      </c>
      <c r="U840" s="24">
        <f t="shared" si="110"/>
        <v>3600</v>
      </c>
      <c r="V840" s="25">
        <f t="shared" si="111"/>
        <v>13154.95154378949</v>
      </c>
      <c r="W840" s="25">
        <f t="shared" si="112"/>
        <v>0</v>
      </c>
    </row>
    <row r="841" spans="1:23">
      <c r="A841" s="539" t="s">
        <v>99</v>
      </c>
      <c r="B841" s="539" t="s">
        <v>1621</v>
      </c>
      <c r="C841" s="1" t="s">
        <v>1622</v>
      </c>
      <c r="D841" s="449">
        <v>86160</v>
      </c>
      <c r="E841">
        <v>0</v>
      </c>
      <c r="F841">
        <v>0</v>
      </c>
      <c r="G841">
        <v>0</v>
      </c>
      <c r="H841" s="449">
        <v>9792</v>
      </c>
      <c r="I841">
        <v>0</v>
      </c>
      <c r="J841">
        <v>0</v>
      </c>
      <c r="K841">
        <v>0</v>
      </c>
      <c r="L841" s="449">
        <v>95952</v>
      </c>
      <c r="N841" s="20">
        <v>3596</v>
      </c>
      <c r="O841" s="21">
        <v>2</v>
      </c>
      <c r="P841" s="22">
        <f t="shared" si="105"/>
        <v>3.8378796466654825</v>
      </c>
      <c r="Q841" s="23">
        <f t="shared" si="106"/>
        <v>0</v>
      </c>
      <c r="R841" s="23">
        <f t="shared" si="107"/>
        <v>0</v>
      </c>
      <c r="S841" s="23">
        <f t="shared" si="108"/>
        <v>216656</v>
      </c>
      <c r="T841" s="23">
        <f t="shared" si="109"/>
        <v>200</v>
      </c>
      <c r="U841" s="24">
        <f t="shared" si="110"/>
        <v>216856</v>
      </c>
      <c r="V841" s="25">
        <f t="shared" si="111"/>
        <v>832267.22865728987</v>
      </c>
      <c r="W841" s="25">
        <f t="shared" si="112"/>
        <v>0</v>
      </c>
    </row>
    <row r="842" spans="1:23">
      <c r="A842" s="539" t="s">
        <v>99</v>
      </c>
      <c r="B842" s="539" t="s">
        <v>1623</v>
      </c>
      <c r="C842" s="1" t="s">
        <v>1624</v>
      </c>
      <c r="D842">
        <v>0</v>
      </c>
      <c r="E842" s="449">
        <v>11776</v>
      </c>
      <c r="F842">
        <v>0</v>
      </c>
      <c r="G842">
        <v>0</v>
      </c>
      <c r="H842">
        <v>0</v>
      </c>
      <c r="I842" s="449">
        <v>52368</v>
      </c>
      <c r="J842">
        <v>0</v>
      </c>
      <c r="K842" s="449">
        <v>1272</v>
      </c>
      <c r="L842" s="449">
        <v>65416</v>
      </c>
      <c r="N842" s="20">
        <v>3596</v>
      </c>
      <c r="O842" s="21">
        <v>3</v>
      </c>
      <c r="P842" s="22">
        <f t="shared" si="105"/>
        <v>3.4083433041107498</v>
      </c>
      <c r="Q842" s="23">
        <f t="shared" si="106"/>
        <v>469824</v>
      </c>
      <c r="R842" s="23">
        <f t="shared" si="107"/>
        <v>0</v>
      </c>
      <c r="S842" s="23">
        <f t="shared" si="108"/>
        <v>8960</v>
      </c>
      <c r="T842" s="23">
        <f t="shared" si="109"/>
        <v>0</v>
      </c>
      <c r="U842" s="24">
        <f t="shared" si="110"/>
        <v>478784</v>
      </c>
      <c r="V842" s="25">
        <f t="shared" si="111"/>
        <v>1631860.2405153613</v>
      </c>
      <c r="W842" s="25">
        <f t="shared" si="112"/>
        <v>0</v>
      </c>
    </row>
    <row r="843" spans="1:23">
      <c r="A843" s="539" t="s">
        <v>99</v>
      </c>
      <c r="B843" s="539" t="s">
        <v>1625</v>
      </c>
      <c r="C843" s="1" t="s">
        <v>1626</v>
      </c>
      <c r="D843">
        <v>0</v>
      </c>
      <c r="E843">
        <v>0</v>
      </c>
      <c r="F843">
        <v>0</v>
      </c>
      <c r="G843">
        <v>0</v>
      </c>
      <c r="H843">
        <v>0</v>
      </c>
      <c r="I843">
        <v>0</v>
      </c>
      <c r="J843">
        <v>0</v>
      </c>
      <c r="K843">
        <v>0</v>
      </c>
      <c r="L843">
        <v>0</v>
      </c>
      <c r="N843" s="20">
        <v>3596</v>
      </c>
      <c r="O843" s="21">
        <v>4</v>
      </c>
      <c r="P843" s="22">
        <f t="shared" si="105"/>
        <v>3.1726845821455858</v>
      </c>
      <c r="Q843" s="23">
        <f t="shared" si="106"/>
        <v>70448</v>
      </c>
      <c r="R843" s="23">
        <f t="shared" si="107"/>
        <v>0</v>
      </c>
      <c r="S843" s="23">
        <f t="shared" si="108"/>
        <v>292864</v>
      </c>
      <c r="T843" s="23">
        <f t="shared" si="109"/>
        <v>0</v>
      </c>
      <c r="U843" s="24">
        <f t="shared" si="110"/>
        <v>363312</v>
      </c>
      <c r="V843" s="25">
        <f t="shared" si="111"/>
        <v>1152674.3809084771</v>
      </c>
      <c r="W843" s="25">
        <f t="shared" si="112"/>
        <v>0</v>
      </c>
    </row>
    <row r="844" spans="1:23">
      <c r="A844" s="539" t="s">
        <v>99</v>
      </c>
      <c r="B844" s="539" t="s">
        <v>1627</v>
      </c>
      <c r="C844" s="1" t="s">
        <v>1628</v>
      </c>
      <c r="D844" s="449">
        <v>15216</v>
      </c>
      <c r="E844" s="449">
        <v>20848</v>
      </c>
      <c r="F844">
        <v>0</v>
      </c>
      <c r="G844">
        <v>0</v>
      </c>
      <c r="H844" s="449">
        <v>66134</v>
      </c>
      <c r="I844">
        <v>0</v>
      </c>
      <c r="J844">
        <v>205</v>
      </c>
      <c r="K844">
        <v>0</v>
      </c>
      <c r="L844" s="449">
        <v>102403</v>
      </c>
      <c r="N844" s="20">
        <v>3596</v>
      </c>
      <c r="O844" s="21">
        <v>5</v>
      </c>
      <c r="P844" s="22">
        <f t="shared" si="105"/>
        <v>8.4268382369809416</v>
      </c>
      <c r="Q844" s="23">
        <f t="shared" si="106"/>
        <v>0</v>
      </c>
      <c r="R844" s="23">
        <f t="shared" si="107"/>
        <v>0</v>
      </c>
      <c r="S844" s="23">
        <f t="shared" si="108"/>
        <v>0</v>
      </c>
      <c r="T844" s="23">
        <f t="shared" si="109"/>
        <v>0</v>
      </c>
      <c r="U844" s="24">
        <f t="shared" si="110"/>
        <v>0</v>
      </c>
      <c r="V844" s="25">
        <f t="shared" si="111"/>
        <v>0</v>
      </c>
      <c r="W844" s="25">
        <f t="shared" si="112"/>
        <v>0</v>
      </c>
    </row>
    <row r="845" spans="1:23">
      <c r="A845" s="539" t="s">
        <v>99</v>
      </c>
      <c r="B845" s="539" t="s">
        <v>1629</v>
      </c>
      <c r="C845" s="1" t="s">
        <v>1630</v>
      </c>
      <c r="D845">
        <v>0</v>
      </c>
      <c r="E845" s="449">
        <v>14336</v>
      </c>
      <c r="F845">
        <v>0</v>
      </c>
      <c r="G845">
        <v>0</v>
      </c>
      <c r="H845">
        <v>0</v>
      </c>
      <c r="I845">
        <v>0</v>
      </c>
      <c r="J845">
        <v>0</v>
      </c>
      <c r="K845">
        <v>0</v>
      </c>
      <c r="L845" s="449">
        <v>14336</v>
      </c>
      <c r="N845" s="20">
        <v>3596</v>
      </c>
      <c r="O845" s="21">
        <v>6</v>
      </c>
      <c r="P845" s="22">
        <f t="shared" si="105"/>
        <v>3.0058195780826638</v>
      </c>
      <c r="Q845" s="23">
        <f t="shared" si="106"/>
        <v>76272</v>
      </c>
      <c r="R845" s="23">
        <f t="shared" si="107"/>
        <v>0</v>
      </c>
      <c r="S845" s="23">
        <f t="shared" si="108"/>
        <v>0</v>
      </c>
      <c r="T845" s="23">
        <f t="shared" si="109"/>
        <v>0</v>
      </c>
      <c r="U845" s="24">
        <f t="shared" si="110"/>
        <v>76272</v>
      </c>
      <c r="V845" s="25">
        <f t="shared" si="111"/>
        <v>229259.87085952092</v>
      </c>
      <c r="W845" s="25">
        <f t="shared" si="112"/>
        <v>0</v>
      </c>
    </row>
    <row r="846" spans="1:23">
      <c r="A846" s="539" t="s">
        <v>99</v>
      </c>
      <c r="B846" s="539" t="s">
        <v>1631</v>
      </c>
      <c r="C846" s="1" t="s">
        <v>1632</v>
      </c>
      <c r="D846">
        <v>0</v>
      </c>
      <c r="E846" s="449">
        <v>7552</v>
      </c>
      <c r="F846">
        <v>0</v>
      </c>
      <c r="G846">
        <v>0</v>
      </c>
      <c r="H846">
        <v>0</v>
      </c>
      <c r="I846" s="449">
        <v>2928</v>
      </c>
      <c r="J846">
        <v>0</v>
      </c>
      <c r="K846">
        <v>960</v>
      </c>
      <c r="L846" s="449">
        <v>11440</v>
      </c>
      <c r="N846" s="20">
        <v>3596</v>
      </c>
      <c r="O846" s="21">
        <v>7</v>
      </c>
      <c r="P846" s="22">
        <f t="shared" si="105"/>
        <v>3.8714814806912399</v>
      </c>
      <c r="Q846" s="23">
        <f t="shared" si="106"/>
        <v>19264</v>
      </c>
      <c r="R846" s="23">
        <f t="shared" si="107"/>
        <v>0</v>
      </c>
      <c r="S846" s="23">
        <f t="shared" si="108"/>
        <v>13104</v>
      </c>
      <c r="T846" s="23">
        <f t="shared" si="109"/>
        <v>24</v>
      </c>
      <c r="U846" s="24">
        <f t="shared" si="110"/>
        <v>32392</v>
      </c>
      <c r="V846" s="25">
        <f t="shared" si="111"/>
        <v>125405.02812255065</v>
      </c>
      <c r="W846" s="25">
        <f t="shared" si="112"/>
        <v>0</v>
      </c>
    </row>
    <row r="847" spans="1:23">
      <c r="A847" s="539" t="s">
        <v>99</v>
      </c>
      <c r="B847" s="539" t="s">
        <v>1633</v>
      </c>
      <c r="C847" s="1" t="s">
        <v>1634</v>
      </c>
      <c r="D847" s="449">
        <v>271152</v>
      </c>
      <c r="E847">
        <v>0</v>
      </c>
      <c r="F847" s="449">
        <v>61345</v>
      </c>
      <c r="G847">
        <v>0</v>
      </c>
      <c r="H847">
        <v>432</v>
      </c>
      <c r="I847">
        <v>0</v>
      </c>
      <c r="J847">
        <v>0</v>
      </c>
      <c r="K847">
        <v>0</v>
      </c>
      <c r="L847" s="449">
        <v>332929</v>
      </c>
      <c r="N847" s="20">
        <v>3596</v>
      </c>
      <c r="O847" s="21">
        <v>8</v>
      </c>
      <c r="P847" s="22">
        <f t="shared" si="105"/>
        <v>4.4579339449391542</v>
      </c>
      <c r="Q847" s="23">
        <f t="shared" si="106"/>
        <v>0</v>
      </c>
      <c r="R847" s="23">
        <f t="shared" si="107"/>
        <v>0</v>
      </c>
      <c r="S847" s="23">
        <f t="shared" si="108"/>
        <v>8832</v>
      </c>
      <c r="T847" s="23">
        <f t="shared" si="109"/>
        <v>18897</v>
      </c>
      <c r="U847" s="24">
        <f t="shared" si="110"/>
        <v>27729</v>
      </c>
      <c r="V847" s="25">
        <f t="shared" si="111"/>
        <v>123614.0503592178</v>
      </c>
      <c r="W847" s="25">
        <f t="shared" si="112"/>
        <v>0</v>
      </c>
    </row>
    <row r="848" spans="1:23">
      <c r="A848" s="539" t="s">
        <v>99</v>
      </c>
      <c r="B848" s="539" t="s">
        <v>1635</v>
      </c>
      <c r="C848" s="1" t="s">
        <v>1636</v>
      </c>
      <c r="D848" s="449">
        <v>60624</v>
      </c>
      <c r="E848">
        <v>0</v>
      </c>
      <c r="F848">
        <v>0</v>
      </c>
      <c r="G848">
        <v>0</v>
      </c>
      <c r="H848" s="449">
        <v>1280</v>
      </c>
      <c r="I848">
        <v>0</v>
      </c>
      <c r="J848" s="449">
        <v>1036</v>
      </c>
      <c r="K848">
        <v>0</v>
      </c>
      <c r="L848" s="449">
        <v>62940</v>
      </c>
      <c r="N848" s="20">
        <v>3596</v>
      </c>
      <c r="O848" s="21">
        <v>9</v>
      </c>
      <c r="P848" s="22">
        <f t="shared" si="105"/>
        <v>3.9211029892346732</v>
      </c>
      <c r="Q848" s="23">
        <f t="shared" si="106"/>
        <v>34032</v>
      </c>
      <c r="R848" s="23">
        <f t="shared" si="107"/>
        <v>0</v>
      </c>
      <c r="S848" s="23">
        <f t="shared" si="108"/>
        <v>159936</v>
      </c>
      <c r="T848" s="23">
        <f t="shared" si="109"/>
        <v>48</v>
      </c>
      <c r="U848" s="24">
        <f t="shared" si="110"/>
        <v>194016</v>
      </c>
      <c r="V848" s="25">
        <f t="shared" si="111"/>
        <v>760756.71755935438</v>
      </c>
      <c r="W848" s="25">
        <f t="shared" si="112"/>
        <v>0</v>
      </c>
    </row>
    <row r="849" spans="1:23">
      <c r="A849" s="539" t="s">
        <v>99</v>
      </c>
      <c r="B849" s="539" t="s">
        <v>1637</v>
      </c>
      <c r="C849" s="1" t="s">
        <v>1638</v>
      </c>
      <c r="D849">
        <v>0</v>
      </c>
      <c r="E849">
        <v>0</v>
      </c>
      <c r="F849">
        <v>0</v>
      </c>
      <c r="G849">
        <v>0</v>
      </c>
      <c r="H849">
        <v>0</v>
      </c>
      <c r="I849" s="449">
        <v>135476</v>
      </c>
      <c r="J849">
        <v>0</v>
      </c>
      <c r="K849">
        <v>64</v>
      </c>
      <c r="L849" s="449">
        <v>135540</v>
      </c>
      <c r="N849" s="20">
        <v>3596</v>
      </c>
      <c r="O849" s="21">
        <v>10</v>
      </c>
      <c r="P849" s="22">
        <f t="shared" si="105"/>
        <v>5.1680731319109743</v>
      </c>
      <c r="Q849" s="23">
        <f t="shared" si="106"/>
        <v>11040</v>
      </c>
      <c r="R849" s="23">
        <f t="shared" si="107"/>
        <v>0</v>
      </c>
      <c r="S849" s="23">
        <f t="shared" si="108"/>
        <v>6336</v>
      </c>
      <c r="T849" s="23">
        <f t="shared" si="109"/>
        <v>0</v>
      </c>
      <c r="U849" s="24">
        <f t="shared" si="110"/>
        <v>17376</v>
      </c>
      <c r="V849" s="25">
        <f t="shared" si="111"/>
        <v>89800.438740085083</v>
      </c>
      <c r="W849" s="25">
        <f t="shared" si="112"/>
        <v>0</v>
      </c>
    </row>
    <row r="850" spans="1:23">
      <c r="A850" s="539" t="s">
        <v>99</v>
      </c>
      <c r="B850" s="539" t="s">
        <v>1639</v>
      </c>
      <c r="C850" s="1" t="s">
        <v>1640</v>
      </c>
      <c r="D850">
        <v>0</v>
      </c>
      <c r="E850">
        <v>0</v>
      </c>
      <c r="F850">
        <v>0</v>
      </c>
      <c r="G850">
        <v>0</v>
      </c>
      <c r="H850">
        <v>0</v>
      </c>
      <c r="I850">
        <v>0</v>
      </c>
      <c r="J850">
        <v>0</v>
      </c>
      <c r="K850">
        <v>0</v>
      </c>
      <c r="L850">
        <v>0</v>
      </c>
      <c r="N850" s="20">
        <v>3596</v>
      </c>
      <c r="O850" s="21">
        <v>11</v>
      </c>
      <c r="P850" s="22">
        <f t="shared" si="105"/>
        <v>4.0960903250696923</v>
      </c>
      <c r="Q850" s="23">
        <f t="shared" si="106"/>
        <v>0</v>
      </c>
      <c r="R850" s="23">
        <f t="shared" si="107"/>
        <v>0</v>
      </c>
      <c r="S850" s="23">
        <f t="shared" si="108"/>
        <v>71728</v>
      </c>
      <c r="T850" s="23">
        <f t="shared" si="109"/>
        <v>14987</v>
      </c>
      <c r="U850" s="24">
        <f t="shared" si="110"/>
        <v>86715</v>
      </c>
      <c r="V850" s="25">
        <f t="shared" si="111"/>
        <v>355192.47253841837</v>
      </c>
      <c r="W850" s="25">
        <f t="shared" si="112"/>
        <v>0</v>
      </c>
    </row>
    <row r="851" spans="1:23">
      <c r="A851" s="539" t="s">
        <v>99</v>
      </c>
      <c r="B851" s="539" t="s">
        <v>1641</v>
      </c>
      <c r="C851" s="1" t="s">
        <v>1642</v>
      </c>
      <c r="D851">
        <v>0</v>
      </c>
      <c r="E851">
        <v>0</v>
      </c>
      <c r="F851">
        <v>0</v>
      </c>
      <c r="G851">
        <v>0</v>
      </c>
      <c r="H851" s="449">
        <v>16800</v>
      </c>
      <c r="I851" s="449">
        <v>214992</v>
      </c>
      <c r="J851">
        <v>242</v>
      </c>
      <c r="K851" s="449">
        <v>46995</v>
      </c>
      <c r="L851" s="449">
        <v>279029</v>
      </c>
      <c r="N851" s="20">
        <v>3596</v>
      </c>
      <c r="O851" s="21">
        <v>12</v>
      </c>
      <c r="P851" s="22">
        <f t="shared" si="105"/>
        <v>3.6748359098204313</v>
      </c>
      <c r="Q851" s="23">
        <f t="shared" si="106"/>
        <v>261840</v>
      </c>
      <c r="R851" s="23">
        <f t="shared" si="107"/>
        <v>22928</v>
      </c>
      <c r="S851" s="23">
        <f t="shared" si="108"/>
        <v>0</v>
      </c>
      <c r="T851" s="23">
        <f t="shared" si="109"/>
        <v>0</v>
      </c>
      <c r="U851" s="24">
        <f t="shared" si="110"/>
        <v>284768</v>
      </c>
      <c r="V851" s="25">
        <f t="shared" si="111"/>
        <v>1046475.6723677446</v>
      </c>
      <c r="W851" s="25">
        <f t="shared" si="112"/>
        <v>92682.301514399151</v>
      </c>
    </row>
    <row r="852" spans="1:23">
      <c r="A852" s="539" t="s">
        <v>99</v>
      </c>
      <c r="B852" s="539" t="s">
        <v>1643</v>
      </c>
      <c r="C852" s="1" t="s">
        <v>1644</v>
      </c>
      <c r="D852">
        <v>0</v>
      </c>
      <c r="E852">
        <v>0</v>
      </c>
      <c r="F852">
        <v>0</v>
      </c>
      <c r="G852">
        <v>0</v>
      </c>
      <c r="H852">
        <v>0</v>
      </c>
      <c r="I852" s="449">
        <v>45335</v>
      </c>
      <c r="J852">
        <v>0</v>
      </c>
      <c r="K852">
        <v>0</v>
      </c>
      <c r="L852" s="449">
        <v>45335</v>
      </c>
      <c r="N852" s="20">
        <v>3596</v>
      </c>
      <c r="O852" s="21">
        <v>13</v>
      </c>
      <c r="P852" s="22">
        <f t="shared" si="105"/>
        <v>3.3330151458819097</v>
      </c>
      <c r="Q852" s="23">
        <f t="shared" si="106"/>
        <v>29216</v>
      </c>
      <c r="R852" s="23">
        <f t="shared" si="107"/>
        <v>0</v>
      </c>
      <c r="S852" s="23">
        <f t="shared" si="108"/>
        <v>816</v>
      </c>
      <c r="T852" s="23">
        <f t="shared" si="109"/>
        <v>0</v>
      </c>
      <c r="U852" s="24">
        <f t="shared" si="110"/>
        <v>30032</v>
      </c>
      <c r="V852" s="25">
        <f t="shared" si="111"/>
        <v>100097.11086112552</v>
      </c>
      <c r="W852" s="25">
        <f t="shared" si="112"/>
        <v>0</v>
      </c>
    </row>
    <row r="853" spans="1:23">
      <c r="A853" s="539" t="s">
        <v>99</v>
      </c>
      <c r="B853" s="539" t="s">
        <v>1645</v>
      </c>
      <c r="C853" s="1" t="s">
        <v>1646</v>
      </c>
      <c r="D853">
        <v>0</v>
      </c>
      <c r="E853">
        <v>0</v>
      </c>
      <c r="F853">
        <v>0</v>
      </c>
      <c r="G853">
        <v>0</v>
      </c>
      <c r="H853">
        <v>0</v>
      </c>
      <c r="I853" s="449">
        <v>51168</v>
      </c>
      <c r="J853">
        <v>0</v>
      </c>
      <c r="K853">
        <v>0</v>
      </c>
      <c r="L853" s="449">
        <v>51168</v>
      </c>
      <c r="N853" s="20">
        <v>3596</v>
      </c>
      <c r="O853" s="21">
        <v>14</v>
      </c>
      <c r="P853" s="22">
        <f t="shared" si="105"/>
        <v>5.2111367875249366</v>
      </c>
      <c r="Q853" s="23">
        <f t="shared" si="106"/>
        <v>0</v>
      </c>
      <c r="R853" s="23">
        <f t="shared" si="107"/>
        <v>0</v>
      </c>
      <c r="S853" s="23">
        <f t="shared" si="108"/>
        <v>74608</v>
      </c>
      <c r="T853" s="23">
        <f t="shared" si="109"/>
        <v>13240</v>
      </c>
      <c r="U853" s="24">
        <f t="shared" si="110"/>
        <v>87848</v>
      </c>
      <c r="V853" s="25">
        <f t="shared" si="111"/>
        <v>457787.94451049063</v>
      </c>
      <c r="W853" s="25">
        <f t="shared" si="112"/>
        <v>0</v>
      </c>
    </row>
    <row r="854" spans="1:23">
      <c r="A854" s="539" t="s">
        <v>99</v>
      </c>
      <c r="B854" s="539" t="s">
        <v>1647</v>
      </c>
      <c r="C854" s="1" t="s">
        <v>1648</v>
      </c>
      <c r="D854">
        <v>0</v>
      </c>
      <c r="E854" s="449">
        <v>229360</v>
      </c>
      <c r="F854">
        <v>0</v>
      </c>
      <c r="G854" s="449">
        <v>72832</v>
      </c>
      <c r="H854">
        <v>0</v>
      </c>
      <c r="I854">
        <v>0</v>
      </c>
      <c r="J854">
        <v>0</v>
      </c>
      <c r="K854">
        <v>0</v>
      </c>
      <c r="L854" s="449">
        <v>302192</v>
      </c>
      <c r="N854" s="20">
        <v>3596</v>
      </c>
      <c r="O854" s="21">
        <v>15</v>
      </c>
      <c r="P854" s="22">
        <f t="shared" si="105"/>
        <v>7.5192831089887324</v>
      </c>
      <c r="Q854" s="23">
        <f t="shared" si="106"/>
        <v>0</v>
      </c>
      <c r="R854" s="23">
        <f t="shared" si="107"/>
        <v>0</v>
      </c>
      <c r="S854" s="23">
        <f t="shared" si="108"/>
        <v>0</v>
      </c>
      <c r="T854" s="23">
        <f t="shared" si="109"/>
        <v>0</v>
      </c>
      <c r="U854" s="24">
        <f t="shared" si="110"/>
        <v>0</v>
      </c>
      <c r="V854" s="25">
        <f t="shared" si="111"/>
        <v>0</v>
      </c>
      <c r="W854" s="25">
        <f t="shared" si="112"/>
        <v>0</v>
      </c>
    </row>
    <row r="855" spans="1:23">
      <c r="A855" s="539" t="s">
        <v>99</v>
      </c>
      <c r="B855" s="539" t="s">
        <v>1649</v>
      </c>
      <c r="C855" s="1" t="s">
        <v>1650</v>
      </c>
      <c r="D855">
        <v>0</v>
      </c>
      <c r="E855">
        <v>0</v>
      </c>
      <c r="F855">
        <v>0</v>
      </c>
      <c r="G855">
        <v>0</v>
      </c>
      <c r="H855">
        <v>0</v>
      </c>
      <c r="I855">
        <v>0</v>
      </c>
      <c r="J855">
        <v>0</v>
      </c>
      <c r="K855">
        <v>0</v>
      </c>
      <c r="L855">
        <v>0</v>
      </c>
      <c r="N855" s="20">
        <v>3596</v>
      </c>
      <c r="O855" s="21">
        <v>16</v>
      </c>
      <c r="P855" s="22">
        <f t="shared" si="105"/>
        <v>4.5338911157933826</v>
      </c>
      <c r="Q855" s="23">
        <f t="shared" si="106"/>
        <v>7536</v>
      </c>
      <c r="R855" s="23">
        <f t="shared" si="107"/>
        <v>0</v>
      </c>
      <c r="S855" s="23">
        <f t="shared" si="108"/>
        <v>115968</v>
      </c>
      <c r="T855" s="23">
        <f t="shared" si="109"/>
        <v>62762</v>
      </c>
      <c r="U855" s="24">
        <f t="shared" si="110"/>
        <v>186266</v>
      </c>
      <c r="V855" s="25">
        <f t="shared" si="111"/>
        <v>844509.76257437025</v>
      </c>
      <c r="W855" s="25">
        <f t="shared" si="112"/>
        <v>0</v>
      </c>
    </row>
    <row r="856" spans="1:23">
      <c r="A856" s="539" t="s">
        <v>99</v>
      </c>
      <c r="B856" s="539" t="s">
        <v>1651</v>
      </c>
      <c r="C856" s="1" t="s">
        <v>1652</v>
      </c>
      <c r="D856">
        <v>0</v>
      </c>
      <c r="E856">
        <v>0</v>
      </c>
      <c r="F856">
        <v>0</v>
      </c>
      <c r="G856">
        <v>0</v>
      </c>
      <c r="H856">
        <v>0</v>
      </c>
      <c r="I856">
        <v>0</v>
      </c>
      <c r="J856" s="449">
        <v>36645</v>
      </c>
      <c r="K856">
        <v>0</v>
      </c>
      <c r="L856" s="449">
        <v>36645</v>
      </c>
      <c r="N856" s="20">
        <v>3596</v>
      </c>
      <c r="O856" s="21">
        <v>17</v>
      </c>
      <c r="P856" s="22">
        <f t="shared" si="105"/>
        <v>6.0316486731873162</v>
      </c>
      <c r="Q856" s="23">
        <f t="shared" si="106"/>
        <v>0</v>
      </c>
      <c r="R856" s="23">
        <f t="shared" si="107"/>
        <v>0</v>
      </c>
      <c r="S856" s="23">
        <f t="shared" si="108"/>
        <v>0</v>
      </c>
      <c r="T856" s="23">
        <f t="shared" si="109"/>
        <v>0</v>
      </c>
      <c r="U856" s="24">
        <f t="shared" si="110"/>
        <v>0</v>
      </c>
      <c r="V856" s="25">
        <f t="shared" si="111"/>
        <v>0</v>
      </c>
      <c r="W856" s="25">
        <f t="shared" si="112"/>
        <v>0</v>
      </c>
    </row>
    <row r="857" spans="1:23">
      <c r="A857" s="539" t="s">
        <v>99</v>
      </c>
      <c r="B857" s="539" t="s">
        <v>1653</v>
      </c>
      <c r="C857" s="1" t="s">
        <v>1654</v>
      </c>
      <c r="D857">
        <v>0</v>
      </c>
      <c r="E857">
        <v>0</v>
      </c>
      <c r="F857">
        <v>0</v>
      </c>
      <c r="G857">
        <v>0</v>
      </c>
      <c r="H857" s="449">
        <v>2944</v>
      </c>
      <c r="I857">
        <v>0</v>
      </c>
      <c r="J857">
        <v>0</v>
      </c>
      <c r="K857">
        <v>0</v>
      </c>
      <c r="L857" s="449">
        <v>2944</v>
      </c>
      <c r="N857" s="20">
        <v>3596</v>
      </c>
      <c r="O857" s="21">
        <v>18</v>
      </c>
      <c r="P857" s="22">
        <f t="shared" si="105"/>
        <v>4.9772911053490789</v>
      </c>
      <c r="Q857" s="23">
        <f t="shared" si="106"/>
        <v>0</v>
      </c>
      <c r="R857" s="23">
        <f t="shared" si="107"/>
        <v>0</v>
      </c>
      <c r="S857" s="23">
        <f t="shared" si="108"/>
        <v>107952</v>
      </c>
      <c r="T857" s="23">
        <f t="shared" si="109"/>
        <v>0</v>
      </c>
      <c r="U857" s="24">
        <f t="shared" si="110"/>
        <v>107952</v>
      </c>
      <c r="V857" s="25">
        <f t="shared" si="111"/>
        <v>537308.52940464381</v>
      </c>
      <c r="W857" s="25">
        <f t="shared" si="112"/>
        <v>0</v>
      </c>
    </row>
    <row r="858" spans="1:23">
      <c r="A858" s="539" t="s">
        <v>99</v>
      </c>
      <c r="B858" s="539" t="s">
        <v>1655</v>
      </c>
      <c r="C858" s="1" t="s">
        <v>1656</v>
      </c>
      <c r="D858" s="449">
        <v>41376</v>
      </c>
      <c r="E858">
        <v>0</v>
      </c>
      <c r="F858">
        <v>0</v>
      </c>
      <c r="G858">
        <v>0</v>
      </c>
      <c r="H858">
        <v>0</v>
      </c>
      <c r="I858">
        <v>0</v>
      </c>
      <c r="J858">
        <v>0</v>
      </c>
      <c r="K858">
        <v>0</v>
      </c>
      <c r="L858" s="449">
        <v>41376</v>
      </c>
      <c r="N858" s="20">
        <v>3596</v>
      </c>
      <c r="O858" s="21">
        <v>19</v>
      </c>
      <c r="P858" s="22">
        <f t="shared" si="105"/>
        <v>3.4255627120306693</v>
      </c>
      <c r="Q858" s="23">
        <f t="shared" si="106"/>
        <v>209280</v>
      </c>
      <c r="R858" s="23">
        <f t="shared" si="107"/>
        <v>33552</v>
      </c>
      <c r="S858" s="23">
        <f t="shared" si="108"/>
        <v>0</v>
      </c>
      <c r="T858" s="23">
        <f t="shared" si="109"/>
        <v>0</v>
      </c>
      <c r="U858" s="24">
        <f t="shared" si="110"/>
        <v>242832</v>
      </c>
      <c r="V858" s="25">
        <f t="shared" si="111"/>
        <v>831836.24448783149</v>
      </c>
      <c r="W858" s="25">
        <f t="shared" si="112"/>
        <v>126427.92812545833</v>
      </c>
    </row>
    <row r="859" spans="1:23">
      <c r="A859" s="539" t="s">
        <v>99</v>
      </c>
      <c r="B859" s="539" t="s">
        <v>1657</v>
      </c>
      <c r="C859" s="1" t="s">
        <v>1658</v>
      </c>
      <c r="D859" s="449">
        <v>37008</v>
      </c>
      <c r="E859">
        <v>0</v>
      </c>
      <c r="F859">
        <v>0</v>
      </c>
      <c r="G859">
        <v>0</v>
      </c>
      <c r="H859" s="449">
        <v>40592</v>
      </c>
      <c r="I859">
        <v>0</v>
      </c>
      <c r="J859" s="449">
        <v>24456</v>
      </c>
      <c r="K859">
        <v>0</v>
      </c>
      <c r="L859" s="449">
        <v>102056</v>
      </c>
      <c r="N859" s="20">
        <v>3596</v>
      </c>
      <c r="O859" s="21">
        <v>20</v>
      </c>
      <c r="P859" s="22">
        <f t="shared" si="105"/>
        <v>4.0878123452263502</v>
      </c>
      <c r="Q859" s="23">
        <f t="shared" si="106"/>
        <v>0</v>
      </c>
      <c r="R859" s="23">
        <f t="shared" si="107"/>
        <v>0</v>
      </c>
      <c r="S859" s="23">
        <f t="shared" si="108"/>
        <v>99232</v>
      </c>
      <c r="T859" s="23">
        <f t="shared" si="109"/>
        <v>1840</v>
      </c>
      <c r="U859" s="24">
        <f t="shared" si="110"/>
        <v>101072</v>
      </c>
      <c r="V859" s="25">
        <f t="shared" si="111"/>
        <v>413163.36935671768</v>
      </c>
      <c r="W859" s="25">
        <f t="shared" si="112"/>
        <v>0</v>
      </c>
    </row>
    <row r="860" spans="1:23">
      <c r="A860" s="539" t="s">
        <v>99</v>
      </c>
      <c r="B860" s="539" t="s">
        <v>1659</v>
      </c>
      <c r="C860" s="1" t="s">
        <v>1660</v>
      </c>
      <c r="D860" s="449">
        <v>581384</v>
      </c>
      <c r="E860">
        <v>0</v>
      </c>
      <c r="F860">
        <v>0</v>
      </c>
      <c r="G860">
        <v>0</v>
      </c>
      <c r="H860" s="449">
        <v>1056</v>
      </c>
      <c r="I860">
        <v>0</v>
      </c>
      <c r="J860">
        <v>0</v>
      </c>
      <c r="K860">
        <v>0</v>
      </c>
      <c r="L860" s="449">
        <v>582440</v>
      </c>
      <c r="N860" s="20">
        <v>3596</v>
      </c>
      <c r="O860" s="21">
        <v>21</v>
      </c>
      <c r="P860" s="22">
        <f t="shared" si="105"/>
        <v>4.2128820567044682</v>
      </c>
      <c r="Q860" s="23">
        <f t="shared" si="106"/>
        <v>0</v>
      </c>
      <c r="R860" s="23">
        <f t="shared" si="107"/>
        <v>0</v>
      </c>
      <c r="S860" s="23">
        <f t="shared" si="108"/>
        <v>16560</v>
      </c>
      <c r="T860" s="23">
        <f t="shared" si="109"/>
        <v>29358</v>
      </c>
      <c r="U860" s="24">
        <f t="shared" si="110"/>
        <v>45918</v>
      </c>
      <c r="V860" s="25">
        <f t="shared" si="111"/>
        <v>193447.11827975578</v>
      </c>
      <c r="W860" s="25">
        <f t="shared" si="112"/>
        <v>0</v>
      </c>
    </row>
    <row r="861" spans="1:23">
      <c r="A861" s="539" t="s">
        <v>99</v>
      </c>
      <c r="B861" s="539" t="s">
        <v>1661</v>
      </c>
      <c r="C861" s="1" t="s">
        <v>1662</v>
      </c>
      <c r="D861" s="449">
        <v>156656</v>
      </c>
      <c r="E861">
        <v>0</v>
      </c>
      <c r="F861">
        <v>0</v>
      </c>
      <c r="G861">
        <v>0</v>
      </c>
      <c r="H861" s="449">
        <v>24000</v>
      </c>
      <c r="I861">
        <v>0</v>
      </c>
      <c r="J861" s="449">
        <v>1390</v>
      </c>
      <c r="K861">
        <v>0</v>
      </c>
      <c r="L861" s="449">
        <v>182046</v>
      </c>
      <c r="N861" s="20">
        <v>3596</v>
      </c>
      <c r="O861" s="21">
        <v>22</v>
      </c>
      <c r="P861" s="22">
        <f t="shared" si="105"/>
        <v>5.1226793529265615</v>
      </c>
      <c r="Q861" s="23">
        <f t="shared" si="106"/>
        <v>0</v>
      </c>
      <c r="R861" s="23">
        <f t="shared" si="107"/>
        <v>0</v>
      </c>
      <c r="S861" s="23">
        <f t="shared" si="108"/>
        <v>8896</v>
      </c>
      <c r="T861" s="23">
        <f t="shared" si="109"/>
        <v>0</v>
      </c>
      <c r="U861" s="24">
        <f t="shared" si="110"/>
        <v>8896</v>
      </c>
      <c r="V861" s="25">
        <f t="shared" si="111"/>
        <v>45571.355523634695</v>
      </c>
      <c r="W861" s="25">
        <f t="shared" si="112"/>
        <v>0</v>
      </c>
    </row>
    <row r="862" spans="1:23">
      <c r="A862" s="539" t="s">
        <v>99</v>
      </c>
      <c r="B862" s="539" t="s">
        <v>1663</v>
      </c>
      <c r="C862" s="1" t="s">
        <v>1664</v>
      </c>
      <c r="D862">
        <v>0</v>
      </c>
      <c r="E862">
        <v>0</v>
      </c>
      <c r="F862">
        <v>0</v>
      </c>
      <c r="G862">
        <v>0</v>
      </c>
      <c r="H862">
        <v>0</v>
      </c>
      <c r="I862">
        <v>0</v>
      </c>
      <c r="J862">
        <v>0</v>
      </c>
      <c r="K862">
        <v>0</v>
      </c>
      <c r="L862">
        <v>0</v>
      </c>
      <c r="N862" s="20">
        <v>3596</v>
      </c>
      <c r="O862" s="21">
        <v>23</v>
      </c>
      <c r="P862" s="22">
        <f t="shared" ref="P862:P925" si="113">P835</f>
        <v>4.5024770871355324</v>
      </c>
      <c r="Q862" s="23">
        <f t="shared" si="106"/>
        <v>94304</v>
      </c>
      <c r="R862" s="23">
        <f t="shared" si="107"/>
        <v>0</v>
      </c>
      <c r="S862" s="23">
        <f t="shared" si="108"/>
        <v>3232</v>
      </c>
      <c r="T862" s="23">
        <f t="shared" si="109"/>
        <v>0</v>
      </c>
      <c r="U862" s="24">
        <f t="shared" si="110"/>
        <v>97536</v>
      </c>
      <c r="V862" s="25">
        <f t="shared" si="111"/>
        <v>439153.60517085128</v>
      </c>
      <c r="W862" s="25">
        <f t="shared" si="112"/>
        <v>0</v>
      </c>
    </row>
    <row r="863" spans="1:23">
      <c r="A863" s="539" t="s">
        <v>99</v>
      </c>
      <c r="B863" s="539" t="s">
        <v>1665</v>
      </c>
      <c r="C863" s="1" t="s">
        <v>1666</v>
      </c>
      <c r="D863" s="449">
        <v>1380664</v>
      </c>
      <c r="E863" s="449">
        <v>833488</v>
      </c>
      <c r="F863" s="449">
        <v>61345</v>
      </c>
      <c r="G863" s="449">
        <v>72832</v>
      </c>
      <c r="H863" s="449">
        <v>271830</v>
      </c>
      <c r="I863" s="449">
        <v>581651</v>
      </c>
      <c r="J863" s="449">
        <v>70615</v>
      </c>
      <c r="K863" s="449">
        <v>49291</v>
      </c>
      <c r="L863" s="449">
        <v>3321716</v>
      </c>
      <c r="N863" s="20">
        <v>3596</v>
      </c>
      <c r="O863" s="21">
        <v>24</v>
      </c>
      <c r="P863" s="22">
        <f t="shared" si="113"/>
        <v>3.6391469413856306</v>
      </c>
      <c r="Q863" s="23">
        <f t="shared" si="106"/>
        <v>30096</v>
      </c>
      <c r="R863" s="23">
        <f t="shared" si="107"/>
        <v>0</v>
      </c>
      <c r="S863" s="23">
        <f t="shared" si="108"/>
        <v>36144</v>
      </c>
      <c r="T863" s="23">
        <f t="shared" si="109"/>
        <v>20778</v>
      </c>
      <c r="U863" s="24">
        <f t="shared" si="110"/>
        <v>87018</v>
      </c>
      <c r="V863" s="25">
        <f t="shared" si="111"/>
        <v>316671.28854549478</v>
      </c>
      <c r="W863" s="25">
        <f t="shared" si="112"/>
        <v>0</v>
      </c>
    </row>
    <row r="864" spans="1:23">
      <c r="A864" s="503"/>
      <c r="B864" s="503"/>
      <c r="N864" s="20">
        <v>3596</v>
      </c>
      <c r="O864" s="21">
        <v>25</v>
      </c>
      <c r="P864" s="22">
        <f t="shared" si="113"/>
        <v>3.0656727831116628</v>
      </c>
      <c r="Q864" s="23">
        <f t="shared" si="106"/>
        <v>555456</v>
      </c>
      <c r="R864" s="23">
        <f t="shared" si="107"/>
        <v>0</v>
      </c>
      <c r="S864" s="23">
        <f t="shared" si="108"/>
        <v>0</v>
      </c>
      <c r="T864" s="23">
        <f t="shared" si="109"/>
        <v>0</v>
      </c>
      <c r="U864" s="24">
        <f t="shared" si="110"/>
        <v>555456</v>
      </c>
      <c r="V864" s="25">
        <f t="shared" si="111"/>
        <v>1702846.3414160719</v>
      </c>
      <c r="W864" s="25">
        <f t="shared" si="112"/>
        <v>0</v>
      </c>
    </row>
    <row r="865" spans="1:23">
      <c r="A865" s="503"/>
      <c r="B865" s="503"/>
      <c r="N865" s="20">
        <v>3596</v>
      </c>
      <c r="O865" s="21">
        <v>26</v>
      </c>
      <c r="P865" s="22">
        <f t="shared" si="113"/>
        <v>3.9327220283406481</v>
      </c>
      <c r="Q865" s="23">
        <f t="shared" si="106"/>
        <v>121296</v>
      </c>
      <c r="R865" s="23">
        <f t="shared" si="107"/>
        <v>0</v>
      </c>
      <c r="S865" s="23">
        <f t="shared" si="108"/>
        <v>4032</v>
      </c>
      <c r="T865" s="23">
        <f t="shared" si="109"/>
        <v>0</v>
      </c>
      <c r="U865" s="24">
        <f t="shared" si="110"/>
        <v>125328</v>
      </c>
      <c r="V865" s="25">
        <f t="shared" si="111"/>
        <v>492880.18636787677</v>
      </c>
      <c r="W865" s="25">
        <f t="shared" si="112"/>
        <v>0</v>
      </c>
    </row>
    <row r="866" spans="1:23">
      <c r="A866" s="539" t="s">
        <v>1702</v>
      </c>
      <c r="B866" s="503"/>
      <c r="N866" s="20">
        <v>3596</v>
      </c>
      <c r="O866" s="21">
        <v>27</v>
      </c>
      <c r="P866" s="22">
        <f t="shared" si="113"/>
        <v>3.6262261406191016</v>
      </c>
      <c r="Q866" s="23">
        <f t="shared" si="106"/>
        <v>0</v>
      </c>
      <c r="R866" s="23">
        <f t="shared" si="107"/>
        <v>0</v>
      </c>
      <c r="S866" s="23">
        <f t="shared" si="108"/>
        <v>0</v>
      </c>
      <c r="T866" s="23">
        <f t="shared" si="109"/>
        <v>0</v>
      </c>
      <c r="U866" s="24">
        <f t="shared" si="110"/>
        <v>0</v>
      </c>
      <c r="V866" s="25">
        <f t="shared" si="111"/>
        <v>0</v>
      </c>
      <c r="W866" s="25">
        <f t="shared" si="112"/>
        <v>0</v>
      </c>
    </row>
    <row r="867" spans="1:23">
      <c r="A867" s="539" t="s">
        <v>1596</v>
      </c>
      <c r="B867" s="539" t="s">
        <v>173</v>
      </c>
      <c r="C867" s="1" t="s">
        <v>1668</v>
      </c>
      <c r="D867" t="s">
        <v>1669</v>
      </c>
      <c r="E867" t="s">
        <v>1670</v>
      </c>
      <c r="F867" t="s">
        <v>1671</v>
      </c>
      <c r="G867" t="s">
        <v>1672</v>
      </c>
      <c r="H867" t="s">
        <v>1673</v>
      </c>
      <c r="I867" t="s">
        <v>1674</v>
      </c>
      <c r="J867" t="s">
        <v>1675</v>
      </c>
      <c r="K867" t="s">
        <v>1676</v>
      </c>
      <c r="L867" t="s">
        <v>44</v>
      </c>
      <c r="N867" s="20">
        <v>3600</v>
      </c>
      <c r="O867" s="21">
        <v>1</v>
      </c>
      <c r="P867" s="22">
        <f t="shared" si="113"/>
        <v>3.6541532066081914</v>
      </c>
      <c r="Q867" s="23">
        <f t="shared" si="106"/>
        <v>3600</v>
      </c>
      <c r="R867" s="23">
        <f t="shared" si="107"/>
        <v>0</v>
      </c>
      <c r="S867" s="23">
        <f t="shared" si="108"/>
        <v>1392</v>
      </c>
      <c r="T867" s="23">
        <f t="shared" si="109"/>
        <v>0</v>
      </c>
      <c r="U867" s="24">
        <f t="shared" si="110"/>
        <v>4992</v>
      </c>
      <c r="V867" s="25">
        <f t="shared" si="111"/>
        <v>18241.532807388092</v>
      </c>
      <c r="W867" s="25">
        <f t="shared" si="112"/>
        <v>0</v>
      </c>
    </row>
    <row r="868" spans="1:23">
      <c r="A868" s="539" t="s">
        <v>101</v>
      </c>
      <c r="B868" s="539" t="s">
        <v>1611</v>
      </c>
      <c r="C868" s="1" t="s">
        <v>1612</v>
      </c>
      <c r="D868" s="449">
        <v>7968</v>
      </c>
      <c r="E868">
        <v>0</v>
      </c>
      <c r="F868">
        <v>0</v>
      </c>
      <c r="G868">
        <v>0</v>
      </c>
      <c r="H868">
        <v>0</v>
      </c>
      <c r="I868">
        <v>0</v>
      </c>
      <c r="J868">
        <v>0</v>
      </c>
      <c r="K868">
        <v>0</v>
      </c>
      <c r="L868" s="449">
        <v>7968</v>
      </c>
      <c r="N868" s="20">
        <v>3600</v>
      </c>
      <c r="O868" s="21">
        <v>2</v>
      </c>
      <c r="P868" s="22">
        <f t="shared" si="113"/>
        <v>3.8378796466654825</v>
      </c>
      <c r="Q868" s="23">
        <f t="shared" si="106"/>
        <v>0</v>
      </c>
      <c r="R868" s="23">
        <f t="shared" si="107"/>
        <v>0</v>
      </c>
      <c r="S868" s="23">
        <f t="shared" si="108"/>
        <v>31984</v>
      </c>
      <c r="T868" s="23">
        <f t="shared" si="109"/>
        <v>224</v>
      </c>
      <c r="U868" s="24">
        <f t="shared" si="110"/>
        <v>32208</v>
      </c>
      <c r="V868" s="25">
        <f t="shared" si="111"/>
        <v>123610.42765980186</v>
      </c>
      <c r="W868" s="25">
        <f t="shared" si="112"/>
        <v>0</v>
      </c>
    </row>
    <row r="869" spans="1:23">
      <c r="A869" s="539" t="s">
        <v>101</v>
      </c>
      <c r="B869" s="539" t="s">
        <v>1613</v>
      </c>
      <c r="C869" s="1" t="s">
        <v>1614</v>
      </c>
      <c r="D869">
        <v>0</v>
      </c>
      <c r="E869">
        <v>0</v>
      </c>
      <c r="F869">
        <v>0</v>
      </c>
      <c r="G869">
        <v>0</v>
      </c>
      <c r="H869" s="449">
        <v>48720</v>
      </c>
      <c r="I869">
        <v>0</v>
      </c>
      <c r="J869">
        <v>192</v>
      </c>
      <c r="K869">
        <v>0</v>
      </c>
      <c r="L869" s="449">
        <v>48912</v>
      </c>
      <c r="N869" s="20">
        <v>3600</v>
      </c>
      <c r="O869" s="21">
        <v>3</v>
      </c>
      <c r="P869" s="22">
        <f t="shared" si="113"/>
        <v>3.4083433041107498</v>
      </c>
      <c r="Q869" s="23">
        <f t="shared" si="106"/>
        <v>137920</v>
      </c>
      <c r="R869" s="23">
        <f t="shared" si="107"/>
        <v>0</v>
      </c>
      <c r="S869" s="23">
        <f t="shared" si="108"/>
        <v>0</v>
      </c>
      <c r="T869" s="23">
        <f t="shared" si="109"/>
        <v>864</v>
      </c>
      <c r="U869" s="24">
        <f t="shared" si="110"/>
        <v>138784</v>
      </c>
      <c r="V869" s="25">
        <f t="shared" si="111"/>
        <v>473023.5171177063</v>
      </c>
      <c r="W869" s="25">
        <f t="shared" si="112"/>
        <v>0</v>
      </c>
    </row>
    <row r="870" spans="1:23">
      <c r="A870" s="539" t="s">
        <v>101</v>
      </c>
      <c r="B870" s="539" t="s">
        <v>1615</v>
      </c>
      <c r="C870" s="1" t="s">
        <v>1616</v>
      </c>
      <c r="D870">
        <v>0</v>
      </c>
      <c r="E870" s="449">
        <v>247152</v>
      </c>
      <c r="F870">
        <v>0</v>
      </c>
      <c r="G870">
        <v>0</v>
      </c>
      <c r="H870">
        <v>0</v>
      </c>
      <c r="I870">
        <v>0</v>
      </c>
      <c r="J870">
        <v>0</v>
      </c>
      <c r="K870">
        <v>0</v>
      </c>
      <c r="L870" s="449">
        <v>247152</v>
      </c>
      <c r="N870" s="20">
        <v>3600</v>
      </c>
      <c r="O870" s="21">
        <v>4</v>
      </c>
      <c r="P870" s="22">
        <f t="shared" si="113"/>
        <v>3.1726845821455858</v>
      </c>
      <c r="Q870" s="23">
        <f t="shared" si="106"/>
        <v>22272</v>
      </c>
      <c r="R870" s="23">
        <f t="shared" si="107"/>
        <v>0</v>
      </c>
      <c r="S870" s="23">
        <f t="shared" si="108"/>
        <v>40928</v>
      </c>
      <c r="T870" s="23">
        <f t="shared" si="109"/>
        <v>243</v>
      </c>
      <c r="U870" s="24">
        <f t="shared" si="110"/>
        <v>63443</v>
      </c>
      <c r="V870" s="25">
        <f t="shared" si="111"/>
        <v>201284.62794506241</v>
      </c>
      <c r="W870" s="25">
        <f t="shared" si="112"/>
        <v>0</v>
      </c>
    </row>
    <row r="871" spans="1:23">
      <c r="A871" s="539" t="s">
        <v>101</v>
      </c>
      <c r="B871" s="539" t="s">
        <v>1617</v>
      </c>
      <c r="C871" s="1" t="s">
        <v>1618</v>
      </c>
      <c r="D871" s="449">
        <v>40976</v>
      </c>
      <c r="E871" s="449">
        <v>26752</v>
      </c>
      <c r="F871">
        <v>0</v>
      </c>
      <c r="G871">
        <v>0</v>
      </c>
      <c r="H871" s="449">
        <v>37904</v>
      </c>
      <c r="I871" s="449">
        <v>23840</v>
      </c>
      <c r="J871" s="449">
        <v>15356</v>
      </c>
      <c r="K871">
        <v>0</v>
      </c>
      <c r="L871" s="449">
        <v>144828</v>
      </c>
      <c r="N871" s="20">
        <v>3600</v>
      </c>
      <c r="O871" s="21">
        <v>5</v>
      </c>
      <c r="P871" s="22">
        <f t="shared" si="113"/>
        <v>8.4268382369809416</v>
      </c>
      <c r="Q871" s="23">
        <f t="shared" si="106"/>
        <v>0</v>
      </c>
      <c r="R871" s="23">
        <f t="shared" si="107"/>
        <v>0</v>
      </c>
      <c r="S871" s="23">
        <f t="shared" si="108"/>
        <v>0</v>
      </c>
      <c r="T871" s="23">
        <f t="shared" si="109"/>
        <v>0</v>
      </c>
      <c r="U871" s="24">
        <f t="shared" si="110"/>
        <v>0</v>
      </c>
      <c r="V871" s="25">
        <f t="shared" si="111"/>
        <v>0</v>
      </c>
      <c r="W871" s="25">
        <f t="shared" si="112"/>
        <v>0</v>
      </c>
    </row>
    <row r="872" spans="1:23">
      <c r="A872" s="539" t="s">
        <v>101</v>
      </c>
      <c r="B872" s="539" t="s">
        <v>1619</v>
      </c>
      <c r="C872" s="1" t="s">
        <v>1620</v>
      </c>
      <c r="D872">
        <v>0</v>
      </c>
      <c r="E872">
        <v>0</v>
      </c>
      <c r="F872">
        <v>0</v>
      </c>
      <c r="G872">
        <v>0</v>
      </c>
      <c r="H872">
        <v>0</v>
      </c>
      <c r="I872">
        <v>0</v>
      </c>
      <c r="J872">
        <v>592</v>
      </c>
      <c r="K872">
        <v>0</v>
      </c>
      <c r="L872">
        <v>592</v>
      </c>
      <c r="N872" s="20">
        <v>3600</v>
      </c>
      <c r="O872" s="21">
        <v>6</v>
      </c>
      <c r="P872" s="22">
        <f t="shared" si="113"/>
        <v>3.0058195780826638</v>
      </c>
      <c r="Q872" s="23">
        <f t="shared" si="106"/>
        <v>27744</v>
      </c>
      <c r="R872" s="23">
        <f t="shared" si="107"/>
        <v>0</v>
      </c>
      <c r="S872" s="23">
        <f t="shared" si="108"/>
        <v>0</v>
      </c>
      <c r="T872" s="23">
        <f t="shared" si="109"/>
        <v>0</v>
      </c>
      <c r="U872" s="24">
        <f t="shared" si="110"/>
        <v>27744</v>
      </c>
      <c r="V872" s="25">
        <f t="shared" si="111"/>
        <v>83393.458374325419</v>
      </c>
      <c r="W872" s="25">
        <f t="shared" si="112"/>
        <v>0</v>
      </c>
    </row>
    <row r="873" spans="1:23">
      <c r="A873" s="539" t="s">
        <v>101</v>
      </c>
      <c r="B873" s="539" t="s">
        <v>1621</v>
      </c>
      <c r="C873" s="1" t="s">
        <v>1622</v>
      </c>
      <c r="D873" s="449">
        <v>54384</v>
      </c>
      <c r="E873">
        <v>0</v>
      </c>
      <c r="F873">
        <v>0</v>
      </c>
      <c r="G873">
        <v>0</v>
      </c>
      <c r="H873">
        <v>0</v>
      </c>
      <c r="I873">
        <v>0</v>
      </c>
      <c r="J873">
        <v>0</v>
      </c>
      <c r="K873">
        <v>0</v>
      </c>
      <c r="L873" s="449">
        <v>54384</v>
      </c>
      <c r="N873" s="20">
        <v>3600</v>
      </c>
      <c r="O873" s="21">
        <v>7</v>
      </c>
      <c r="P873" s="22">
        <f t="shared" si="113"/>
        <v>3.8714814806912399</v>
      </c>
      <c r="Q873" s="23">
        <f t="shared" si="106"/>
        <v>0</v>
      </c>
      <c r="R873" s="23">
        <f t="shared" si="107"/>
        <v>0</v>
      </c>
      <c r="S873" s="23">
        <f t="shared" si="108"/>
        <v>17408</v>
      </c>
      <c r="T873" s="23">
        <f t="shared" si="109"/>
        <v>0</v>
      </c>
      <c r="U873" s="24">
        <f t="shared" si="110"/>
        <v>17408</v>
      </c>
      <c r="V873" s="25">
        <f t="shared" si="111"/>
        <v>67394.749615873108</v>
      </c>
      <c r="W873" s="25">
        <f t="shared" si="112"/>
        <v>0</v>
      </c>
    </row>
    <row r="874" spans="1:23">
      <c r="A874" s="539" t="s">
        <v>101</v>
      </c>
      <c r="B874" s="539" t="s">
        <v>1623</v>
      </c>
      <c r="C874" s="1" t="s">
        <v>1624</v>
      </c>
      <c r="D874">
        <v>0</v>
      </c>
      <c r="E874" s="449">
        <v>3136</v>
      </c>
      <c r="F874">
        <v>0</v>
      </c>
      <c r="G874">
        <v>0</v>
      </c>
      <c r="H874">
        <v>0</v>
      </c>
      <c r="I874" s="449">
        <v>31008</v>
      </c>
      <c r="J874">
        <v>0</v>
      </c>
      <c r="K874" s="449">
        <v>2946</v>
      </c>
      <c r="L874" s="449">
        <v>37090</v>
      </c>
      <c r="N874" s="20">
        <v>3600</v>
      </c>
      <c r="O874" s="21">
        <v>8</v>
      </c>
      <c r="P874" s="22">
        <f t="shared" si="113"/>
        <v>4.4579339449391542</v>
      </c>
      <c r="Q874" s="23">
        <f t="shared" si="106"/>
        <v>0</v>
      </c>
      <c r="R874" s="23">
        <f t="shared" si="107"/>
        <v>0</v>
      </c>
      <c r="S874" s="23">
        <f t="shared" si="108"/>
        <v>15472</v>
      </c>
      <c r="T874" s="23">
        <f t="shared" si="109"/>
        <v>0</v>
      </c>
      <c r="U874" s="24">
        <f t="shared" si="110"/>
        <v>15472</v>
      </c>
      <c r="V874" s="25">
        <f t="shared" si="111"/>
        <v>68973.153996098597</v>
      </c>
      <c r="W874" s="25">
        <f t="shared" si="112"/>
        <v>0</v>
      </c>
    </row>
    <row r="875" spans="1:23">
      <c r="A875" s="539" t="s">
        <v>101</v>
      </c>
      <c r="B875" s="539" t="s">
        <v>1625</v>
      </c>
      <c r="C875" s="1" t="s">
        <v>1626</v>
      </c>
      <c r="D875">
        <v>0</v>
      </c>
      <c r="E875">
        <v>0</v>
      </c>
      <c r="F875">
        <v>0</v>
      </c>
      <c r="G875">
        <v>0</v>
      </c>
      <c r="H875">
        <v>0</v>
      </c>
      <c r="I875">
        <v>0</v>
      </c>
      <c r="J875" s="449">
        <v>1920</v>
      </c>
      <c r="K875">
        <v>0</v>
      </c>
      <c r="L875" s="449">
        <v>1920</v>
      </c>
      <c r="N875" s="20">
        <v>3600</v>
      </c>
      <c r="O875" s="21">
        <v>9</v>
      </c>
      <c r="P875" s="22">
        <f t="shared" si="113"/>
        <v>3.9211029892346732</v>
      </c>
      <c r="Q875" s="23">
        <f t="shared" si="106"/>
        <v>12208</v>
      </c>
      <c r="R875" s="23">
        <f t="shared" si="107"/>
        <v>0</v>
      </c>
      <c r="S875" s="23">
        <f t="shared" si="108"/>
        <v>63536</v>
      </c>
      <c r="T875" s="23">
        <f t="shared" si="109"/>
        <v>297</v>
      </c>
      <c r="U875" s="24">
        <f t="shared" si="110"/>
        <v>76041</v>
      </c>
      <c r="V875" s="25">
        <f t="shared" si="111"/>
        <v>298164.59240439377</v>
      </c>
      <c r="W875" s="25">
        <f t="shared" si="112"/>
        <v>0</v>
      </c>
    </row>
    <row r="876" spans="1:23">
      <c r="A876" s="539" t="s">
        <v>101</v>
      </c>
      <c r="B876" s="539" t="s">
        <v>1627</v>
      </c>
      <c r="C876" s="1" t="s">
        <v>1628</v>
      </c>
      <c r="D876" s="449">
        <v>4512</v>
      </c>
      <c r="E876" s="449">
        <v>10112</v>
      </c>
      <c r="F876">
        <v>0</v>
      </c>
      <c r="G876">
        <v>0</v>
      </c>
      <c r="H876" s="449">
        <v>79616</v>
      </c>
      <c r="I876">
        <v>0</v>
      </c>
      <c r="J876">
        <v>0</v>
      </c>
      <c r="K876">
        <v>0</v>
      </c>
      <c r="L876" s="449">
        <v>94240</v>
      </c>
      <c r="N876" s="20">
        <v>3600</v>
      </c>
      <c r="O876" s="21">
        <v>10</v>
      </c>
      <c r="P876" s="22">
        <f t="shared" si="113"/>
        <v>5.1680731319109743</v>
      </c>
      <c r="Q876" s="23">
        <f t="shared" si="106"/>
        <v>0</v>
      </c>
      <c r="R876" s="23">
        <f t="shared" si="107"/>
        <v>0</v>
      </c>
      <c r="S876" s="23">
        <f t="shared" si="108"/>
        <v>0</v>
      </c>
      <c r="T876" s="23">
        <f t="shared" si="109"/>
        <v>0</v>
      </c>
      <c r="U876" s="24">
        <f t="shared" si="110"/>
        <v>0</v>
      </c>
      <c r="V876" s="25">
        <f t="shared" si="111"/>
        <v>0</v>
      </c>
      <c r="W876" s="25">
        <f t="shared" si="112"/>
        <v>0</v>
      </c>
    </row>
    <row r="877" spans="1:23">
      <c r="A877" s="539" t="s">
        <v>101</v>
      </c>
      <c r="B877" s="539" t="s">
        <v>1629</v>
      </c>
      <c r="C877" s="1" t="s">
        <v>1630</v>
      </c>
      <c r="D877">
        <v>0</v>
      </c>
      <c r="E877" s="449">
        <v>2768</v>
      </c>
      <c r="F877">
        <v>0</v>
      </c>
      <c r="G877">
        <v>0</v>
      </c>
      <c r="H877">
        <v>0</v>
      </c>
      <c r="I877">
        <v>0</v>
      </c>
      <c r="J877">
        <v>0</v>
      </c>
      <c r="K877">
        <v>7</v>
      </c>
      <c r="L877" s="449">
        <v>2775</v>
      </c>
      <c r="N877" s="20">
        <v>3600</v>
      </c>
      <c r="O877" s="21">
        <v>11</v>
      </c>
      <c r="P877" s="22">
        <f t="shared" si="113"/>
        <v>4.0960903250696923</v>
      </c>
      <c r="Q877" s="23">
        <f t="shared" si="106"/>
        <v>0</v>
      </c>
      <c r="R877" s="23">
        <f t="shared" si="107"/>
        <v>0</v>
      </c>
      <c r="S877" s="23">
        <f t="shared" si="108"/>
        <v>29680</v>
      </c>
      <c r="T877" s="23">
        <f t="shared" si="109"/>
        <v>2008</v>
      </c>
      <c r="U877" s="24">
        <f t="shared" si="110"/>
        <v>31688</v>
      </c>
      <c r="V877" s="25">
        <f t="shared" si="111"/>
        <v>129796.91022080841</v>
      </c>
      <c r="W877" s="25">
        <f t="shared" si="112"/>
        <v>0</v>
      </c>
    </row>
    <row r="878" spans="1:23">
      <c r="A878" s="539" t="s">
        <v>101</v>
      </c>
      <c r="B878" s="539" t="s">
        <v>1631</v>
      </c>
      <c r="C878" s="1" t="s">
        <v>1632</v>
      </c>
      <c r="D878">
        <v>0</v>
      </c>
      <c r="E878">
        <v>576</v>
      </c>
      <c r="F878">
        <v>0</v>
      </c>
      <c r="G878">
        <v>0</v>
      </c>
      <c r="H878">
        <v>0</v>
      </c>
      <c r="I878" s="449">
        <v>65920</v>
      </c>
      <c r="J878">
        <v>0</v>
      </c>
      <c r="K878" s="449">
        <v>24441</v>
      </c>
      <c r="L878" s="449">
        <v>90937</v>
      </c>
      <c r="N878" s="20">
        <v>3600</v>
      </c>
      <c r="O878" s="21">
        <v>12</v>
      </c>
      <c r="P878" s="22">
        <f t="shared" si="113"/>
        <v>3.6748359098204313</v>
      </c>
      <c r="Q878" s="23">
        <f t="shared" si="106"/>
        <v>92784</v>
      </c>
      <c r="R878" s="23">
        <f t="shared" si="107"/>
        <v>4064</v>
      </c>
      <c r="S878" s="23">
        <f t="shared" si="108"/>
        <v>0</v>
      </c>
      <c r="T878" s="23">
        <f t="shared" si="109"/>
        <v>0</v>
      </c>
      <c r="U878" s="24">
        <f t="shared" si="110"/>
        <v>96848</v>
      </c>
      <c r="V878" s="25">
        <f t="shared" si="111"/>
        <v>355900.50819428911</v>
      </c>
      <c r="W878" s="25">
        <f t="shared" si="112"/>
        <v>16427.986451261258</v>
      </c>
    </row>
    <row r="879" spans="1:23">
      <c r="A879" s="539" t="s">
        <v>101</v>
      </c>
      <c r="B879" s="539" t="s">
        <v>1633</v>
      </c>
      <c r="C879" s="1" t="s">
        <v>1634</v>
      </c>
      <c r="D879" s="449">
        <v>208624</v>
      </c>
      <c r="E879">
        <v>0</v>
      </c>
      <c r="F879" s="449">
        <v>29320</v>
      </c>
      <c r="G879">
        <v>0</v>
      </c>
      <c r="H879">
        <v>0</v>
      </c>
      <c r="I879">
        <v>0</v>
      </c>
      <c r="J879">
        <v>448</v>
      </c>
      <c r="K879">
        <v>0</v>
      </c>
      <c r="L879" s="449">
        <v>238392</v>
      </c>
      <c r="N879" s="20">
        <v>3600</v>
      </c>
      <c r="O879" s="21">
        <v>13</v>
      </c>
      <c r="P879" s="22">
        <f t="shared" si="113"/>
        <v>3.3330151458819097</v>
      </c>
      <c r="Q879" s="23">
        <f t="shared" si="106"/>
        <v>8016</v>
      </c>
      <c r="R879" s="23">
        <f t="shared" si="107"/>
        <v>0</v>
      </c>
      <c r="S879" s="23">
        <f t="shared" si="108"/>
        <v>0</v>
      </c>
      <c r="T879" s="23">
        <f t="shared" si="109"/>
        <v>0</v>
      </c>
      <c r="U879" s="24">
        <f t="shared" si="110"/>
        <v>8016</v>
      </c>
      <c r="V879" s="25">
        <f t="shared" si="111"/>
        <v>26717.449409389388</v>
      </c>
      <c r="W879" s="25">
        <f t="shared" si="112"/>
        <v>0</v>
      </c>
    </row>
    <row r="880" spans="1:23">
      <c r="A880" s="539" t="s">
        <v>101</v>
      </c>
      <c r="B880" s="539" t="s">
        <v>1635</v>
      </c>
      <c r="C880" s="1" t="s">
        <v>1636</v>
      </c>
      <c r="D880" s="449">
        <v>28112</v>
      </c>
      <c r="E880">
        <v>0</v>
      </c>
      <c r="F880">
        <v>0</v>
      </c>
      <c r="G880">
        <v>0</v>
      </c>
      <c r="H880">
        <v>0</v>
      </c>
      <c r="I880">
        <v>0</v>
      </c>
      <c r="J880">
        <v>0</v>
      </c>
      <c r="K880">
        <v>0</v>
      </c>
      <c r="L880" s="449">
        <v>28112</v>
      </c>
      <c r="N880" s="20">
        <v>3600</v>
      </c>
      <c r="O880" s="21">
        <v>14</v>
      </c>
      <c r="P880" s="22">
        <f t="shared" si="113"/>
        <v>5.2111367875249366</v>
      </c>
      <c r="Q880" s="23">
        <f t="shared" si="106"/>
        <v>0</v>
      </c>
      <c r="R880" s="23">
        <f t="shared" si="107"/>
        <v>0</v>
      </c>
      <c r="S880" s="23">
        <f t="shared" si="108"/>
        <v>103888</v>
      </c>
      <c r="T880" s="23">
        <f t="shared" si="109"/>
        <v>11206</v>
      </c>
      <c r="U880" s="24">
        <f t="shared" si="110"/>
        <v>115094</v>
      </c>
      <c r="V880" s="25">
        <f t="shared" si="111"/>
        <v>599770.57742339501</v>
      </c>
      <c r="W880" s="25">
        <f t="shared" si="112"/>
        <v>0</v>
      </c>
    </row>
    <row r="881" spans="1:23">
      <c r="A881" s="539" t="s">
        <v>101</v>
      </c>
      <c r="B881" s="539" t="s">
        <v>1637</v>
      </c>
      <c r="C881" s="1" t="s">
        <v>1638</v>
      </c>
      <c r="D881">
        <v>0</v>
      </c>
      <c r="E881">
        <v>0</v>
      </c>
      <c r="F881">
        <v>0</v>
      </c>
      <c r="G881">
        <v>0</v>
      </c>
      <c r="H881">
        <v>0</v>
      </c>
      <c r="I881" s="449">
        <v>70128</v>
      </c>
      <c r="J881">
        <v>0</v>
      </c>
      <c r="K881" s="449">
        <v>45796</v>
      </c>
      <c r="L881" s="449">
        <v>115924</v>
      </c>
      <c r="N881" s="20">
        <v>3600</v>
      </c>
      <c r="O881" s="21">
        <v>15</v>
      </c>
      <c r="P881" s="22">
        <f t="shared" si="113"/>
        <v>7.5192831089887324</v>
      </c>
      <c r="Q881" s="23">
        <f t="shared" si="106"/>
        <v>0</v>
      </c>
      <c r="R881" s="23">
        <f t="shared" si="107"/>
        <v>0</v>
      </c>
      <c r="S881" s="23">
        <f t="shared" si="108"/>
        <v>0</v>
      </c>
      <c r="T881" s="23">
        <f t="shared" si="109"/>
        <v>0</v>
      </c>
      <c r="U881" s="24">
        <f t="shared" si="110"/>
        <v>0</v>
      </c>
      <c r="V881" s="25">
        <f t="shared" si="111"/>
        <v>0</v>
      </c>
      <c r="W881" s="25">
        <f t="shared" si="112"/>
        <v>0</v>
      </c>
    </row>
    <row r="882" spans="1:23">
      <c r="A882" s="539" t="s">
        <v>101</v>
      </c>
      <c r="B882" s="539" t="s">
        <v>1639</v>
      </c>
      <c r="C882" s="1" t="s">
        <v>1640</v>
      </c>
      <c r="D882">
        <v>0</v>
      </c>
      <c r="E882">
        <v>0</v>
      </c>
      <c r="F882">
        <v>0</v>
      </c>
      <c r="G882">
        <v>0</v>
      </c>
      <c r="H882">
        <v>0</v>
      </c>
      <c r="I882">
        <v>0</v>
      </c>
      <c r="J882">
        <v>0</v>
      </c>
      <c r="K882">
        <v>0</v>
      </c>
      <c r="L882">
        <v>0</v>
      </c>
      <c r="N882" s="20">
        <v>3600</v>
      </c>
      <c r="O882" s="21">
        <v>16</v>
      </c>
      <c r="P882" s="22">
        <f t="shared" si="113"/>
        <v>4.5338911157933826</v>
      </c>
      <c r="Q882" s="23">
        <f t="shared" si="106"/>
        <v>9600</v>
      </c>
      <c r="R882" s="23">
        <f t="shared" si="107"/>
        <v>0</v>
      </c>
      <c r="S882" s="23">
        <f t="shared" si="108"/>
        <v>81104</v>
      </c>
      <c r="T882" s="23">
        <f t="shared" si="109"/>
        <v>22720</v>
      </c>
      <c r="U882" s="24">
        <f t="shared" si="110"/>
        <v>113424</v>
      </c>
      <c r="V882" s="25">
        <f t="shared" si="111"/>
        <v>514252.06591774861</v>
      </c>
      <c r="W882" s="25">
        <f t="shared" si="112"/>
        <v>0</v>
      </c>
    </row>
    <row r="883" spans="1:23">
      <c r="A883" s="539" t="s">
        <v>101</v>
      </c>
      <c r="B883" s="539" t="s">
        <v>1641</v>
      </c>
      <c r="C883" s="1" t="s">
        <v>1642</v>
      </c>
      <c r="D883">
        <v>432</v>
      </c>
      <c r="E883">
        <v>0</v>
      </c>
      <c r="F883">
        <v>0</v>
      </c>
      <c r="G883">
        <v>0</v>
      </c>
      <c r="H883">
        <v>0</v>
      </c>
      <c r="I883" s="449">
        <v>159632</v>
      </c>
      <c r="J883" s="449">
        <v>3860</v>
      </c>
      <c r="K883" s="449">
        <v>19708</v>
      </c>
      <c r="L883" s="449">
        <v>183632</v>
      </c>
      <c r="N883" s="20">
        <v>3600</v>
      </c>
      <c r="O883" s="21">
        <v>17</v>
      </c>
      <c r="P883" s="22">
        <f t="shared" si="113"/>
        <v>6.0316486731873162</v>
      </c>
      <c r="Q883" s="23">
        <f t="shared" si="106"/>
        <v>0</v>
      </c>
      <c r="R883" s="23">
        <f t="shared" si="107"/>
        <v>0</v>
      </c>
      <c r="S883" s="23">
        <f t="shared" si="108"/>
        <v>0</v>
      </c>
      <c r="T883" s="23">
        <f t="shared" si="109"/>
        <v>0</v>
      </c>
      <c r="U883" s="24">
        <f t="shared" si="110"/>
        <v>0</v>
      </c>
      <c r="V883" s="25">
        <f t="shared" si="111"/>
        <v>0</v>
      </c>
      <c r="W883" s="25">
        <f t="shared" si="112"/>
        <v>0</v>
      </c>
    </row>
    <row r="884" spans="1:23">
      <c r="A884" s="539" t="s">
        <v>101</v>
      </c>
      <c r="B884" s="539" t="s">
        <v>1643</v>
      </c>
      <c r="C884" s="1" t="s">
        <v>1644</v>
      </c>
      <c r="D884">
        <v>0</v>
      </c>
      <c r="E884">
        <v>0</v>
      </c>
      <c r="F884">
        <v>0</v>
      </c>
      <c r="G884">
        <v>0</v>
      </c>
      <c r="H884">
        <v>0</v>
      </c>
      <c r="I884" s="449">
        <v>31632</v>
      </c>
      <c r="J884">
        <v>0</v>
      </c>
      <c r="K884">
        <v>0</v>
      </c>
      <c r="L884" s="449">
        <v>31632</v>
      </c>
      <c r="N884" s="20">
        <v>3600</v>
      </c>
      <c r="O884" s="21">
        <v>18</v>
      </c>
      <c r="P884" s="22">
        <f t="shared" si="113"/>
        <v>4.9772911053490789</v>
      </c>
      <c r="Q884" s="23">
        <f t="shared" si="106"/>
        <v>0</v>
      </c>
      <c r="R884" s="23">
        <f t="shared" si="107"/>
        <v>0</v>
      </c>
      <c r="S884" s="23">
        <f t="shared" si="108"/>
        <v>67264</v>
      </c>
      <c r="T884" s="23">
        <f t="shared" si="109"/>
        <v>352</v>
      </c>
      <c r="U884" s="24">
        <f t="shared" si="110"/>
        <v>67616</v>
      </c>
      <c r="V884" s="25">
        <f t="shared" si="111"/>
        <v>336544.51537928334</v>
      </c>
      <c r="W884" s="25">
        <f t="shared" si="112"/>
        <v>0</v>
      </c>
    </row>
    <row r="885" spans="1:23">
      <c r="A885" s="539" t="s">
        <v>101</v>
      </c>
      <c r="B885" s="539" t="s">
        <v>1645</v>
      </c>
      <c r="C885" s="1" t="s">
        <v>1646</v>
      </c>
      <c r="D885">
        <v>0</v>
      </c>
      <c r="E885">
        <v>0</v>
      </c>
      <c r="F885">
        <v>0</v>
      </c>
      <c r="G885">
        <v>0</v>
      </c>
      <c r="H885">
        <v>0</v>
      </c>
      <c r="I885" s="449">
        <v>25040</v>
      </c>
      <c r="J885">
        <v>0</v>
      </c>
      <c r="K885">
        <v>0</v>
      </c>
      <c r="L885" s="449">
        <v>25040</v>
      </c>
      <c r="N885" s="20">
        <v>3600</v>
      </c>
      <c r="O885" s="21">
        <v>19</v>
      </c>
      <c r="P885" s="22">
        <f t="shared" si="113"/>
        <v>3.4255627120306693</v>
      </c>
      <c r="Q885" s="23">
        <f t="shared" si="106"/>
        <v>65008</v>
      </c>
      <c r="R885" s="23">
        <f t="shared" si="107"/>
        <v>9856</v>
      </c>
      <c r="S885" s="23">
        <f t="shared" si="108"/>
        <v>0</v>
      </c>
      <c r="T885" s="23">
        <f t="shared" si="109"/>
        <v>72</v>
      </c>
      <c r="U885" s="24">
        <f t="shared" si="110"/>
        <v>74936</v>
      </c>
      <c r="V885" s="25">
        <f t="shared" si="111"/>
        <v>256697.96738873023</v>
      </c>
      <c r="W885" s="25">
        <f t="shared" si="112"/>
        <v>37138.580698751706</v>
      </c>
    </row>
    <row r="886" spans="1:23">
      <c r="A886" s="539" t="s">
        <v>101</v>
      </c>
      <c r="B886" s="539" t="s">
        <v>1647</v>
      </c>
      <c r="C886" s="1" t="s">
        <v>1648</v>
      </c>
      <c r="D886">
        <v>0</v>
      </c>
      <c r="E886" s="449">
        <v>121856</v>
      </c>
      <c r="F886">
        <v>0</v>
      </c>
      <c r="G886" s="449">
        <v>49124</v>
      </c>
      <c r="H886">
        <v>0</v>
      </c>
      <c r="I886" s="449">
        <v>3744</v>
      </c>
      <c r="J886">
        <v>0</v>
      </c>
      <c r="K886">
        <v>0</v>
      </c>
      <c r="L886" s="449">
        <v>174724</v>
      </c>
      <c r="N886" s="20">
        <v>3600</v>
      </c>
      <c r="O886" s="21">
        <v>20</v>
      </c>
      <c r="P886" s="22">
        <f t="shared" si="113"/>
        <v>4.0878123452263502</v>
      </c>
      <c r="Q886" s="23">
        <f t="shared" si="106"/>
        <v>0</v>
      </c>
      <c r="R886" s="23">
        <f t="shared" si="107"/>
        <v>0</v>
      </c>
      <c r="S886" s="23">
        <f t="shared" si="108"/>
        <v>1056</v>
      </c>
      <c r="T886" s="23">
        <f t="shared" si="109"/>
        <v>0</v>
      </c>
      <c r="U886" s="24">
        <f t="shared" si="110"/>
        <v>1056</v>
      </c>
      <c r="V886" s="25">
        <f t="shared" si="111"/>
        <v>4316.7298365590259</v>
      </c>
      <c r="W886" s="25">
        <f t="shared" si="112"/>
        <v>0</v>
      </c>
    </row>
    <row r="887" spans="1:23">
      <c r="A887" s="539" t="s">
        <v>101</v>
      </c>
      <c r="B887" s="539" t="s">
        <v>1649</v>
      </c>
      <c r="C887" s="1" t="s">
        <v>1650</v>
      </c>
      <c r="D887">
        <v>0</v>
      </c>
      <c r="E887">
        <v>0</v>
      </c>
      <c r="F887">
        <v>0</v>
      </c>
      <c r="G887">
        <v>0</v>
      </c>
      <c r="H887" s="449">
        <v>29760</v>
      </c>
      <c r="I887">
        <v>0</v>
      </c>
      <c r="J887">
        <v>0</v>
      </c>
      <c r="K887">
        <v>0</v>
      </c>
      <c r="L887" s="449">
        <v>29760</v>
      </c>
      <c r="N887" s="20">
        <v>3600</v>
      </c>
      <c r="O887" s="21">
        <v>21</v>
      </c>
      <c r="P887" s="22">
        <f t="shared" si="113"/>
        <v>4.2128820567044682</v>
      </c>
      <c r="Q887" s="23">
        <f t="shared" si="106"/>
        <v>0</v>
      </c>
      <c r="R887" s="23">
        <f t="shared" si="107"/>
        <v>0</v>
      </c>
      <c r="S887" s="23">
        <f t="shared" si="108"/>
        <v>2000</v>
      </c>
      <c r="T887" s="23">
        <f t="shared" si="109"/>
        <v>1850</v>
      </c>
      <c r="U887" s="24">
        <f t="shared" si="110"/>
        <v>3850</v>
      </c>
      <c r="V887" s="25">
        <f t="shared" si="111"/>
        <v>16219.595918312203</v>
      </c>
      <c r="W887" s="25">
        <f t="shared" si="112"/>
        <v>0</v>
      </c>
    </row>
    <row r="888" spans="1:23">
      <c r="A888" s="539" t="s">
        <v>101</v>
      </c>
      <c r="B888" s="539" t="s">
        <v>1651</v>
      </c>
      <c r="C888" s="1" t="s">
        <v>1652</v>
      </c>
      <c r="D888">
        <v>0</v>
      </c>
      <c r="E888">
        <v>0</v>
      </c>
      <c r="F888">
        <v>0</v>
      </c>
      <c r="G888">
        <v>0</v>
      </c>
      <c r="H888" s="449">
        <v>59024</v>
      </c>
      <c r="I888">
        <v>0</v>
      </c>
      <c r="J888" s="449">
        <v>24493</v>
      </c>
      <c r="K888">
        <v>0</v>
      </c>
      <c r="L888" s="449">
        <v>83517</v>
      </c>
      <c r="N888" s="20">
        <v>3600</v>
      </c>
      <c r="O888" s="21">
        <v>22</v>
      </c>
      <c r="P888" s="22">
        <f t="shared" si="113"/>
        <v>5.1226793529265615</v>
      </c>
      <c r="Q888" s="23">
        <f t="shared" si="106"/>
        <v>0</v>
      </c>
      <c r="R888" s="23">
        <f t="shared" si="107"/>
        <v>0</v>
      </c>
      <c r="S888" s="23">
        <f t="shared" si="108"/>
        <v>384</v>
      </c>
      <c r="T888" s="23">
        <f t="shared" si="109"/>
        <v>0</v>
      </c>
      <c r="U888" s="24">
        <f t="shared" si="110"/>
        <v>384</v>
      </c>
      <c r="V888" s="25">
        <f t="shared" si="111"/>
        <v>1967.1088715237997</v>
      </c>
      <c r="W888" s="25">
        <f t="shared" si="112"/>
        <v>0</v>
      </c>
    </row>
    <row r="889" spans="1:23">
      <c r="A889" s="539" t="s">
        <v>101</v>
      </c>
      <c r="B889" s="539" t="s">
        <v>1653</v>
      </c>
      <c r="C889" s="1" t="s">
        <v>1654</v>
      </c>
      <c r="D889">
        <v>0</v>
      </c>
      <c r="E889">
        <v>0</v>
      </c>
      <c r="F889">
        <v>0</v>
      </c>
      <c r="G889">
        <v>0</v>
      </c>
      <c r="H889" s="449">
        <v>3888</v>
      </c>
      <c r="I889">
        <v>0</v>
      </c>
      <c r="J889">
        <v>0</v>
      </c>
      <c r="K889">
        <v>0</v>
      </c>
      <c r="L889" s="449">
        <v>3888</v>
      </c>
      <c r="N889" s="20">
        <v>3600</v>
      </c>
      <c r="O889" s="21">
        <v>23</v>
      </c>
      <c r="P889" s="22">
        <f t="shared" si="113"/>
        <v>4.5024770871355324</v>
      </c>
      <c r="Q889" s="23">
        <f t="shared" si="106"/>
        <v>24864</v>
      </c>
      <c r="R889" s="23">
        <f t="shared" si="107"/>
        <v>0</v>
      </c>
      <c r="S889" s="23">
        <f t="shared" si="108"/>
        <v>0</v>
      </c>
      <c r="T889" s="23">
        <f t="shared" si="109"/>
        <v>0</v>
      </c>
      <c r="U889" s="24">
        <f t="shared" si="110"/>
        <v>24864</v>
      </c>
      <c r="V889" s="25">
        <f t="shared" si="111"/>
        <v>111949.59029453788</v>
      </c>
      <c r="W889" s="25">
        <f t="shared" si="112"/>
        <v>0</v>
      </c>
    </row>
    <row r="890" spans="1:23">
      <c r="A890" s="539" t="s">
        <v>101</v>
      </c>
      <c r="B890" s="539" t="s">
        <v>1655</v>
      </c>
      <c r="C890" s="1" t="s">
        <v>1656</v>
      </c>
      <c r="D890" s="449">
        <v>15376</v>
      </c>
      <c r="E890">
        <v>672</v>
      </c>
      <c r="F890">
        <v>0</v>
      </c>
      <c r="G890">
        <v>0</v>
      </c>
      <c r="H890">
        <v>0</v>
      </c>
      <c r="I890">
        <v>0</v>
      </c>
      <c r="J890">
        <v>60</v>
      </c>
      <c r="K890">
        <v>0</v>
      </c>
      <c r="L890" s="449">
        <v>16108</v>
      </c>
      <c r="N890" s="20">
        <v>3600</v>
      </c>
      <c r="O890" s="21">
        <v>24</v>
      </c>
      <c r="P890" s="22">
        <f t="shared" si="113"/>
        <v>3.6391469413856306</v>
      </c>
      <c r="Q890" s="23">
        <f t="shared" si="106"/>
        <v>5664</v>
      </c>
      <c r="R890" s="23">
        <f t="shared" si="107"/>
        <v>0</v>
      </c>
      <c r="S890" s="23">
        <f t="shared" si="108"/>
        <v>0</v>
      </c>
      <c r="T890" s="23">
        <f t="shared" si="109"/>
        <v>0</v>
      </c>
      <c r="U890" s="24">
        <f t="shared" si="110"/>
        <v>5664</v>
      </c>
      <c r="V890" s="25">
        <f t="shared" si="111"/>
        <v>20612.12827600821</v>
      </c>
      <c r="W890" s="25">
        <f t="shared" si="112"/>
        <v>0</v>
      </c>
    </row>
    <row r="891" spans="1:23">
      <c r="A891" s="539" t="s">
        <v>101</v>
      </c>
      <c r="B891" s="539" t="s">
        <v>1657</v>
      </c>
      <c r="C891" s="1" t="s">
        <v>1658</v>
      </c>
      <c r="D891" s="449">
        <v>14208</v>
      </c>
      <c r="E891">
        <v>0</v>
      </c>
      <c r="F891">
        <v>0</v>
      </c>
      <c r="G891">
        <v>0</v>
      </c>
      <c r="H891" s="449">
        <v>16464</v>
      </c>
      <c r="I891">
        <v>0</v>
      </c>
      <c r="J891" s="449">
        <v>37155</v>
      </c>
      <c r="K891">
        <v>0</v>
      </c>
      <c r="L891" s="449">
        <v>67827</v>
      </c>
      <c r="N891" s="20">
        <v>3600</v>
      </c>
      <c r="O891" s="21">
        <v>25</v>
      </c>
      <c r="P891" s="22">
        <f t="shared" si="113"/>
        <v>3.0656727831116628</v>
      </c>
      <c r="Q891" s="23">
        <f t="shared" si="106"/>
        <v>190880</v>
      </c>
      <c r="R891" s="23">
        <f t="shared" si="107"/>
        <v>0</v>
      </c>
      <c r="S891" s="23">
        <f t="shared" si="108"/>
        <v>240</v>
      </c>
      <c r="T891" s="23">
        <f t="shared" si="109"/>
        <v>0</v>
      </c>
      <c r="U891" s="24">
        <f t="shared" si="110"/>
        <v>191120</v>
      </c>
      <c r="V891" s="25">
        <f t="shared" si="111"/>
        <v>585911.38230830105</v>
      </c>
      <c r="W891" s="25">
        <f t="shared" si="112"/>
        <v>0</v>
      </c>
    </row>
    <row r="892" spans="1:23">
      <c r="A892" s="539" t="s">
        <v>101</v>
      </c>
      <c r="B892" s="539" t="s">
        <v>1659</v>
      </c>
      <c r="C892" s="1" t="s">
        <v>1660</v>
      </c>
      <c r="D892" s="449">
        <v>306032</v>
      </c>
      <c r="E892">
        <v>0</v>
      </c>
      <c r="F892">
        <v>0</v>
      </c>
      <c r="G892">
        <v>0</v>
      </c>
      <c r="H892" s="449">
        <v>1824</v>
      </c>
      <c r="I892">
        <v>0</v>
      </c>
      <c r="J892">
        <v>0</v>
      </c>
      <c r="K892">
        <v>0</v>
      </c>
      <c r="L892" s="449">
        <v>307856</v>
      </c>
      <c r="N892" s="20">
        <v>3600</v>
      </c>
      <c r="O892" s="21">
        <v>26</v>
      </c>
      <c r="P892" s="22">
        <f t="shared" si="113"/>
        <v>3.9327220283406481</v>
      </c>
      <c r="Q892" s="23">
        <f t="shared" si="106"/>
        <v>61728</v>
      </c>
      <c r="R892" s="23">
        <f t="shared" si="107"/>
        <v>0</v>
      </c>
      <c r="S892" s="23">
        <f t="shared" si="108"/>
        <v>0</v>
      </c>
      <c r="T892" s="23">
        <f t="shared" si="109"/>
        <v>384</v>
      </c>
      <c r="U892" s="24">
        <f t="shared" si="110"/>
        <v>62112</v>
      </c>
      <c r="V892" s="25">
        <f t="shared" si="111"/>
        <v>244269.23062429435</v>
      </c>
      <c r="W892" s="25">
        <f t="shared" si="112"/>
        <v>0</v>
      </c>
    </row>
    <row r="893" spans="1:23">
      <c r="A893" s="539" t="s">
        <v>101</v>
      </c>
      <c r="B893" s="539" t="s">
        <v>1661</v>
      </c>
      <c r="C893" s="1" t="s">
        <v>1662</v>
      </c>
      <c r="D893" s="449">
        <v>82288</v>
      </c>
      <c r="E893">
        <v>0</v>
      </c>
      <c r="F893">
        <v>0</v>
      </c>
      <c r="G893">
        <v>0</v>
      </c>
      <c r="H893">
        <v>0</v>
      </c>
      <c r="I893">
        <v>0</v>
      </c>
      <c r="J893">
        <v>0</v>
      </c>
      <c r="K893">
        <v>0</v>
      </c>
      <c r="L893" s="449">
        <v>82288</v>
      </c>
      <c r="N893" s="20">
        <v>3600</v>
      </c>
      <c r="O893" s="21">
        <v>27</v>
      </c>
      <c r="P893" s="22">
        <f t="shared" si="113"/>
        <v>3.6262261406191016</v>
      </c>
      <c r="Q893" s="23">
        <f t="shared" si="106"/>
        <v>0</v>
      </c>
      <c r="R893" s="23">
        <f t="shared" si="107"/>
        <v>0</v>
      </c>
      <c r="S893" s="23">
        <f t="shared" si="108"/>
        <v>0</v>
      </c>
      <c r="T893" s="23">
        <f t="shared" si="109"/>
        <v>0</v>
      </c>
      <c r="U893" s="24">
        <f t="shared" si="110"/>
        <v>0</v>
      </c>
      <c r="V893" s="25">
        <f t="shared" si="111"/>
        <v>0</v>
      </c>
      <c r="W893" s="25">
        <f t="shared" si="112"/>
        <v>0</v>
      </c>
    </row>
    <row r="894" spans="1:23">
      <c r="A894" s="539" t="s">
        <v>101</v>
      </c>
      <c r="B894" s="539" t="s">
        <v>1663</v>
      </c>
      <c r="C894" s="1" t="s">
        <v>1664</v>
      </c>
      <c r="D894">
        <v>0</v>
      </c>
      <c r="E894">
        <v>0</v>
      </c>
      <c r="F894">
        <v>0</v>
      </c>
      <c r="G894">
        <v>0</v>
      </c>
      <c r="H894">
        <v>0</v>
      </c>
      <c r="I894">
        <v>0</v>
      </c>
      <c r="J894">
        <v>0</v>
      </c>
      <c r="K894">
        <v>0</v>
      </c>
      <c r="L894">
        <v>0</v>
      </c>
      <c r="N894" s="20">
        <v>3601</v>
      </c>
      <c r="O894" s="21">
        <v>1</v>
      </c>
      <c r="P894" s="22">
        <f t="shared" si="113"/>
        <v>3.6541532066081914</v>
      </c>
      <c r="Q894" s="23">
        <f t="shared" si="106"/>
        <v>2976</v>
      </c>
      <c r="R894" s="23">
        <f t="shared" si="107"/>
        <v>0</v>
      </c>
      <c r="S894" s="23">
        <f t="shared" si="108"/>
        <v>0</v>
      </c>
      <c r="T894" s="23">
        <f t="shared" si="109"/>
        <v>0</v>
      </c>
      <c r="U894" s="24">
        <f t="shared" si="110"/>
        <v>2976</v>
      </c>
      <c r="V894" s="25">
        <f t="shared" si="111"/>
        <v>10874.759942865978</v>
      </c>
      <c r="W894" s="25">
        <f t="shared" si="112"/>
        <v>0</v>
      </c>
    </row>
    <row r="895" spans="1:23">
      <c r="A895" s="539" t="s">
        <v>101</v>
      </c>
      <c r="B895" s="539" t="s">
        <v>1665</v>
      </c>
      <c r="C895" s="1" t="s">
        <v>1666</v>
      </c>
      <c r="D895" s="449">
        <v>762912</v>
      </c>
      <c r="E895" s="449">
        <v>413024</v>
      </c>
      <c r="F895" s="449">
        <v>29320</v>
      </c>
      <c r="G895" s="449">
        <v>49124</v>
      </c>
      <c r="H895" s="449">
        <v>277200</v>
      </c>
      <c r="I895" s="449">
        <v>410944</v>
      </c>
      <c r="J895" s="449">
        <v>84076</v>
      </c>
      <c r="K895" s="449">
        <v>92898</v>
      </c>
      <c r="L895" s="449">
        <v>2119498</v>
      </c>
      <c r="N895" s="20">
        <v>3601</v>
      </c>
      <c r="O895" s="21">
        <v>2</v>
      </c>
      <c r="P895" s="22">
        <f t="shared" si="113"/>
        <v>3.8378796466654825</v>
      </c>
      <c r="Q895" s="23">
        <f t="shared" si="106"/>
        <v>0</v>
      </c>
      <c r="R895" s="23">
        <f t="shared" si="107"/>
        <v>0</v>
      </c>
      <c r="S895" s="23">
        <f t="shared" si="108"/>
        <v>92330</v>
      </c>
      <c r="T895" s="23">
        <f t="shared" si="109"/>
        <v>0</v>
      </c>
      <c r="U895" s="24">
        <f t="shared" si="110"/>
        <v>92330</v>
      </c>
      <c r="V895" s="25">
        <f t="shared" si="111"/>
        <v>354351.42777662398</v>
      </c>
      <c r="W895" s="25">
        <f t="shared" si="112"/>
        <v>0</v>
      </c>
    </row>
    <row r="896" spans="1:23">
      <c r="A896" s="503"/>
      <c r="B896" s="503"/>
      <c r="N896" s="20">
        <v>3601</v>
      </c>
      <c r="O896" s="21">
        <v>3</v>
      </c>
      <c r="P896" s="22">
        <f t="shared" si="113"/>
        <v>3.4083433041107498</v>
      </c>
      <c r="Q896" s="23">
        <f t="shared" si="106"/>
        <v>350048</v>
      </c>
      <c r="R896" s="23">
        <f t="shared" si="107"/>
        <v>0</v>
      </c>
      <c r="S896" s="23">
        <f t="shared" si="108"/>
        <v>0</v>
      </c>
      <c r="T896" s="23">
        <f t="shared" si="109"/>
        <v>0</v>
      </c>
      <c r="U896" s="24">
        <f t="shared" si="110"/>
        <v>350048</v>
      </c>
      <c r="V896" s="25">
        <f t="shared" si="111"/>
        <v>1193083.7569173598</v>
      </c>
      <c r="W896" s="25">
        <f t="shared" si="112"/>
        <v>0</v>
      </c>
    </row>
    <row r="897" spans="1:23">
      <c r="A897" s="503"/>
      <c r="B897" s="503"/>
      <c r="N897" s="20">
        <v>3601</v>
      </c>
      <c r="O897" s="21">
        <v>4</v>
      </c>
      <c r="P897" s="22">
        <f t="shared" si="113"/>
        <v>3.1726845821455858</v>
      </c>
      <c r="Q897" s="23">
        <f t="shared" si="106"/>
        <v>49600</v>
      </c>
      <c r="R897" s="23">
        <f t="shared" si="107"/>
        <v>0</v>
      </c>
      <c r="S897" s="23">
        <f t="shared" si="108"/>
        <v>39296</v>
      </c>
      <c r="T897" s="23">
        <f t="shared" si="109"/>
        <v>1282</v>
      </c>
      <c r="U897" s="24">
        <f t="shared" si="110"/>
        <v>90178</v>
      </c>
      <c r="V897" s="25">
        <f t="shared" si="111"/>
        <v>286106.35024872463</v>
      </c>
      <c r="W897" s="25">
        <f t="shared" si="112"/>
        <v>0</v>
      </c>
    </row>
    <row r="898" spans="1:23">
      <c r="A898" s="539" t="s">
        <v>1703</v>
      </c>
      <c r="B898" s="503"/>
      <c r="N898" s="20">
        <v>3601</v>
      </c>
      <c r="O898" s="21">
        <v>5</v>
      </c>
      <c r="P898" s="22">
        <f t="shared" si="113"/>
        <v>8.4268382369809416</v>
      </c>
      <c r="Q898" s="23">
        <f t="shared" si="106"/>
        <v>0</v>
      </c>
      <c r="R898" s="23">
        <f t="shared" si="107"/>
        <v>0</v>
      </c>
      <c r="S898" s="23">
        <f t="shared" si="108"/>
        <v>0</v>
      </c>
      <c r="T898" s="23">
        <f t="shared" si="109"/>
        <v>0</v>
      </c>
      <c r="U898" s="24">
        <f t="shared" si="110"/>
        <v>0</v>
      </c>
      <c r="V898" s="25">
        <f t="shared" si="111"/>
        <v>0</v>
      </c>
      <c r="W898" s="25">
        <f t="shared" si="112"/>
        <v>0</v>
      </c>
    </row>
    <row r="899" spans="1:23">
      <c r="A899" s="539" t="s">
        <v>1596</v>
      </c>
      <c r="B899" s="539" t="s">
        <v>173</v>
      </c>
      <c r="C899" s="1" t="s">
        <v>1668</v>
      </c>
      <c r="D899" t="s">
        <v>1669</v>
      </c>
      <c r="E899" t="s">
        <v>1670</v>
      </c>
      <c r="F899" t="s">
        <v>1671</v>
      </c>
      <c r="G899" t="s">
        <v>1672</v>
      </c>
      <c r="H899" t="s">
        <v>1673</v>
      </c>
      <c r="I899" t="s">
        <v>1674</v>
      </c>
      <c r="J899" t="s">
        <v>1675</v>
      </c>
      <c r="K899" t="s">
        <v>1676</v>
      </c>
      <c r="L899" t="s">
        <v>44</v>
      </c>
      <c r="N899" s="20">
        <v>3601</v>
      </c>
      <c r="O899" s="21">
        <v>6</v>
      </c>
      <c r="P899" s="22">
        <f t="shared" si="113"/>
        <v>3.0058195780826638</v>
      </c>
      <c r="Q899" s="23">
        <f t="shared" si="106"/>
        <v>50400</v>
      </c>
      <c r="R899" s="23">
        <f t="shared" si="107"/>
        <v>0</v>
      </c>
      <c r="S899" s="23">
        <f t="shared" si="108"/>
        <v>3008</v>
      </c>
      <c r="T899" s="23">
        <f t="shared" si="109"/>
        <v>24</v>
      </c>
      <c r="U899" s="24">
        <f t="shared" si="110"/>
        <v>53432</v>
      </c>
      <c r="V899" s="25">
        <f t="shared" si="111"/>
        <v>160606.9516961129</v>
      </c>
      <c r="W899" s="25">
        <f t="shared" si="112"/>
        <v>0</v>
      </c>
    </row>
    <row r="900" spans="1:23">
      <c r="A900" s="539" t="s">
        <v>103</v>
      </c>
      <c r="B900" s="539" t="s">
        <v>1611</v>
      </c>
      <c r="C900" s="1" t="s">
        <v>1612</v>
      </c>
      <c r="D900" s="449">
        <v>25152</v>
      </c>
      <c r="E900">
        <v>0</v>
      </c>
      <c r="F900">
        <v>0</v>
      </c>
      <c r="G900">
        <v>0</v>
      </c>
      <c r="H900" s="449">
        <v>2480</v>
      </c>
      <c r="I900">
        <v>0</v>
      </c>
      <c r="J900">
        <v>0</v>
      </c>
      <c r="K900">
        <v>0</v>
      </c>
      <c r="L900" s="449">
        <v>27632</v>
      </c>
      <c r="N900" s="20">
        <v>3601</v>
      </c>
      <c r="O900" s="21">
        <v>7</v>
      </c>
      <c r="P900" s="22">
        <f t="shared" si="113"/>
        <v>3.8714814806912399</v>
      </c>
      <c r="Q900" s="23">
        <f t="shared" ref="Q900:Q963" si="114">SUMIFS(D:D,$A:$A,$N900,$B:$B,$O900)+SUMIFS(E:E,$A:$A,$N900,$B:$B,$O900)</f>
        <v>41600</v>
      </c>
      <c r="R900" s="23">
        <f t="shared" ref="R900:R963" si="115">SUMIFS(F:F,$A:$A,$N900,$B:$B,$O900)+SUMIFS(G:G,$A:$A,$N900,$B:$B,$O900)</f>
        <v>0</v>
      </c>
      <c r="S900" s="23">
        <f t="shared" ref="S900:S963" si="116">SUMIFS(H:H,$A:$A,$N900,$B:$B,$O900)+SUMIFS(I:I,$A:$A,$N900,$B:$B,$O900)</f>
        <v>29200</v>
      </c>
      <c r="T900" s="23">
        <f t="shared" ref="T900:T963" si="117">SUMIFS(J:J,$A:$A,$N900,$B:$B,$O900)+SUMIFS(K:K,$A:$A,$N900,$B:$B,$O900)</f>
        <v>76</v>
      </c>
      <c r="U900" s="24">
        <f t="shared" ref="U900:U963" si="118">SUM(Q900:T900)</f>
        <v>70876</v>
      </c>
      <c r="V900" s="25">
        <f t="shared" ref="V900:V963" si="119">U900*P900</f>
        <v>274395.12142547232</v>
      </c>
      <c r="W900" s="25">
        <f t="shared" ref="W900:W963" si="120">(R900*1.1)*P900</f>
        <v>0</v>
      </c>
    </row>
    <row r="901" spans="1:23">
      <c r="A901" s="539" t="s">
        <v>103</v>
      </c>
      <c r="B901" s="539" t="s">
        <v>1613</v>
      </c>
      <c r="C901" s="1" t="s">
        <v>1614</v>
      </c>
      <c r="D901">
        <v>0</v>
      </c>
      <c r="E901">
        <v>0</v>
      </c>
      <c r="F901">
        <v>0</v>
      </c>
      <c r="G901">
        <v>0</v>
      </c>
      <c r="H901" s="449">
        <v>54160</v>
      </c>
      <c r="I901">
        <v>0</v>
      </c>
      <c r="J901">
        <v>0</v>
      </c>
      <c r="K901">
        <v>0</v>
      </c>
      <c r="L901" s="449">
        <v>54160</v>
      </c>
      <c r="N901" s="20">
        <v>3601</v>
      </c>
      <c r="O901" s="21">
        <v>8</v>
      </c>
      <c r="P901" s="22">
        <f t="shared" si="113"/>
        <v>4.4579339449391542</v>
      </c>
      <c r="Q901" s="23">
        <f t="shared" si="114"/>
        <v>0</v>
      </c>
      <c r="R901" s="23">
        <f t="shared" si="115"/>
        <v>0</v>
      </c>
      <c r="S901" s="23">
        <f t="shared" si="116"/>
        <v>15120</v>
      </c>
      <c r="T901" s="23">
        <f t="shared" si="117"/>
        <v>1056</v>
      </c>
      <c r="U901" s="24">
        <f t="shared" si="118"/>
        <v>16176</v>
      </c>
      <c r="V901" s="25">
        <f t="shared" si="119"/>
        <v>72111.53949333576</v>
      </c>
      <c r="W901" s="25">
        <f t="shared" si="120"/>
        <v>0</v>
      </c>
    </row>
    <row r="902" spans="1:23">
      <c r="A902" s="539" t="s">
        <v>103</v>
      </c>
      <c r="B902" s="539" t="s">
        <v>1615</v>
      </c>
      <c r="C902" s="1" t="s">
        <v>1616</v>
      </c>
      <c r="D902">
        <v>0</v>
      </c>
      <c r="E902" s="449">
        <v>375440</v>
      </c>
      <c r="F902">
        <v>0</v>
      </c>
      <c r="G902">
        <v>0</v>
      </c>
      <c r="H902">
        <v>0</v>
      </c>
      <c r="I902">
        <v>0</v>
      </c>
      <c r="J902">
        <v>0</v>
      </c>
      <c r="K902">
        <v>0</v>
      </c>
      <c r="L902" s="449">
        <v>375440</v>
      </c>
      <c r="N902" s="20">
        <v>3601</v>
      </c>
      <c r="O902" s="21">
        <v>9</v>
      </c>
      <c r="P902" s="22">
        <f t="shared" si="113"/>
        <v>3.9211029892346732</v>
      </c>
      <c r="Q902" s="23">
        <f t="shared" si="114"/>
        <v>38736</v>
      </c>
      <c r="R902" s="23">
        <f t="shared" si="115"/>
        <v>0</v>
      </c>
      <c r="S902" s="23">
        <f t="shared" si="116"/>
        <v>0</v>
      </c>
      <c r="T902" s="23">
        <f t="shared" si="117"/>
        <v>1733</v>
      </c>
      <c r="U902" s="24">
        <f t="shared" si="118"/>
        <v>40469</v>
      </c>
      <c r="V902" s="25">
        <f t="shared" si="119"/>
        <v>158683.11687133799</v>
      </c>
      <c r="W902" s="25">
        <f t="shared" si="120"/>
        <v>0</v>
      </c>
    </row>
    <row r="903" spans="1:23">
      <c r="A903" s="539" t="s">
        <v>103</v>
      </c>
      <c r="B903" s="539" t="s">
        <v>1617</v>
      </c>
      <c r="C903" s="1" t="s">
        <v>1618</v>
      </c>
      <c r="D903" s="449">
        <v>45328</v>
      </c>
      <c r="E903" s="449">
        <v>18944</v>
      </c>
      <c r="F903">
        <v>0</v>
      </c>
      <c r="G903">
        <v>0</v>
      </c>
      <c r="H903" s="449">
        <v>54256</v>
      </c>
      <c r="I903" s="449">
        <v>8080</v>
      </c>
      <c r="J903" s="449">
        <v>2796</v>
      </c>
      <c r="K903">
        <v>312</v>
      </c>
      <c r="L903" s="449">
        <v>129716</v>
      </c>
      <c r="N903" s="20">
        <v>3601</v>
      </c>
      <c r="O903" s="21">
        <v>10</v>
      </c>
      <c r="P903" s="22">
        <f t="shared" si="113"/>
        <v>5.1680731319109743</v>
      </c>
      <c r="Q903" s="23">
        <f t="shared" si="114"/>
        <v>0</v>
      </c>
      <c r="R903" s="23">
        <f t="shared" si="115"/>
        <v>0</v>
      </c>
      <c r="S903" s="23">
        <f t="shared" si="116"/>
        <v>0</v>
      </c>
      <c r="T903" s="23">
        <f t="shared" si="117"/>
        <v>0</v>
      </c>
      <c r="U903" s="24">
        <f t="shared" si="118"/>
        <v>0</v>
      </c>
      <c r="V903" s="25">
        <f t="shared" si="119"/>
        <v>0</v>
      </c>
      <c r="W903" s="25">
        <f t="shared" si="120"/>
        <v>0</v>
      </c>
    </row>
    <row r="904" spans="1:23">
      <c r="A904" s="539" t="s">
        <v>103</v>
      </c>
      <c r="B904" s="539" t="s">
        <v>1619</v>
      </c>
      <c r="C904" s="1" t="s">
        <v>1620</v>
      </c>
      <c r="D904">
        <v>0</v>
      </c>
      <c r="E904">
        <v>0</v>
      </c>
      <c r="F904">
        <v>0</v>
      </c>
      <c r="G904">
        <v>0</v>
      </c>
      <c r="H904">
        <v>0</v>
      </c>
      <c r="I904">
        <v>0</v>
      </c>
      <c r="J904">
        <v>0</v>
      </c>
      <c r="K904">
        <v>0</v>
      </c>
      <c r="L904">
        <v>0</v>
      </c>
      <c r="N904" s="20">
        <v>3601</v>
      </c>
      <c r="O904" s="21">
        <v>11</v>
      </c>
      <c r="P904" s="22">
        <f t="shared" si="113"/>
        <v>4.0960903250696923</v>
      </c>
      <c r="Q904" s="23">
        <f t="shared" si="114"/>
        <v>0</v>
      </c>
      <c r="R904" s="23">
        <f t="shared" si="115"/>
        <v>0</v>
      </c>
      <c r="S904" s="23">
        <f t="shared" si="116"/>
        <v>75664</v>
      </c>
      <c r="T904" s="23">
        <f t="shared" si="117"/>
        <v>3314</v>
      </c>
      <c r="U904" s="24">
        <f t="shared" si="118"/>
        <v>78978</v>
      </c>
      <c r="V904" s="25">
        <f t="shared" si="119"/>
        <v>323501.02169335418</v>
      </c>
      <c r="W904" s="25">
        <f t="shared" si="120"/>
        <v>0</v>
      </c>
    </row>
    <row r="905" spans="1:23">
      <c r="A905" s="539" t="s">
        <v>103</v>
      </c>
      <c r="B905" s="539" t="s">
        <v>1621</v>
      </c>
      <c r="C905" s="1" t="s">
        <v>1622</v>
      </c>
      <c r="D905" s="449">
        <v>85968</v>
      </c>
      <c r="E905">
        <v>0</v>
      </c>
      <c r="F905">
        <v>0</v>
      </c>
      <c r="G905">
        <v>0</v>
      </c>
      <c r="H905">
        <v>0</v>
      </c>
      <c r="I905">
        <v>0</v>
      </c>
      <c r="J905">
        <v>0</v>
      </c>
      <c r="K905">
        <v>0</v>
      </c>
      <c r="L905" s="449">
        <v>85968</v>
      </c>
      <c r="N905" s="20">
        <v>3601</v>
      </c>
      <c r="O905" s="21">
        <v>12</v>
      </c>
      <c r="P905" s="22">
        <f t="shared" si="113"/>
        <v>3.6748359098204313</v>
      </c>
      <c r="Q905" s="23">
        <f t="shared" si="114"/>
        <v>171328</v>
      </c>
      <c r="R905" s="23">
        <f t="shared" si="115"/>
        <v>8864</v>
      </c>
      <c r="S905" s="23">
        <f t="shared" si="116"/>
        <v>1776</v>
      </c>
      <c r="T905" s="23">
        <f t="shared" si="117"/>
        <v>0</v>
      </c>
      <c r="U905" s="24">
        <f t="shared" si="118"/>
        <v>181968</v>
      </c>
      <c r="V905" s="25">
        <f t="shared" si="119"/>
        <v>668702.54083820421</v>
      </c>
      <c r="W905" s="25">
        <f t="shared" si="120"/>
        <v>35831.120055113141</v>
      </c>
    </row>
    <row r="906" spans="1:23">
      <c r="A906" s="539" t="s">
        <v>103</v>
      </c>
      <c r="B906" s="539" t="s">
        <v>1623</v>
      </c>
      <c r="C906" s="1" t="s">
        <v>1624</v>
      </c>
      <c r="D906">
        <v>0</v>
      </c>
      <c r="E906" s="449">
        <v>81600</v>
      </c>
      <c r="F906">
        <v>0</v>
      </c>
      <c r="G906">
        <v>0</v>
      </c>
      <c r="H906">
        <v>0</v>
      </c>
      <c r="I906" s="449">
        <v>22752</v>
      </c>
      <c r="J906">
        <v>0</v>
      </c>
      <c r="K906">
        <v>818</v>
      </c>
      <c r="L906" s="449">
        <v>105170</v>
      </c>
      <c r="N906" s="20">
        <v>3601</v>
      </c>
      <c r="O906" s="21">
        <v>13</v>
      </c>
      <c r="P906" s="22">
        <f t="shared" si="113"/>
        <v>3.3330151458819097</v>
      </c>
      <c r="Q906" s="23">
        <f t="shared" si="114"/>
        <v>26944</v>
      </c>
      <c r="R906" s="23">
        <f t="shared" si="115"/>
        <v>0</v>
      </c>
      <c r="S906" s="23">
        <f t="shared" si="116"/>
        <v>0</v>
      </c>
      <c r="T906" s="23">
        <f t="shared" si="117"/>
        <v>48</v>
      </c>
      <c r="U906" s="24">
        <f t="shared" si="118"/>
        <v>26992</v>
      </c>
      <c r="V906" s="25">
        <f t="shared" si="119"/>
        <v>89964.744817644503</v>
      </c>
      <c r="W906" s="25">
        <f t="shared" si="120"/>
        <v>0</v>
      </c>
    </row>
    <row r="907" spans="1:23">
      <c r="A907" s="539" t="s">
        <v>103</v>
      </c>
      <c r="B907" s="539" t="s">
        <v>1625</v>
      </c>
      <c r="C907" s="1" t="s">
        <v>1626</v>
      </c>
      <c r="D907">
        <v>0</v>
      </c>
      <c r="E907">
        <v>0</v>
      </c>
      <c r="F907">
        <v>0</v>
      </c>
      <c r="G907">
        <v>0</v>
      </c>
      <c r="H907">
        <v>0</v>
      </c>
      <c r="I907">
        <v>0</v>
      </c>
      <c r="J907">
        <v>0</v>
      </c>
      <c r="K907">
        <v>0</v>
      </c>
      <c r="L907">
        <v>0</v>
      </c>
      <c r="N907" s="20">
        <v>3601</v>
      </c>
      <c r="O907" s="21">
        <v>14</v>
      </c>
      <c r="P907" s="22">
        <f t="shared" si="113"/>
        <v>5.2111367875249366</v>
      </c>
      <c r="Q907" s="23">
        <f t="shared" si="114"/>
        <v>0</v>
      </c>
      <c r="R907" s="23">
        <f t="shared" si="115"/>
        <v>0</v>
      </c>
      <c r="S907" s="23">
        <f t="shared" si="116"/>
        <v>63248</v>
      </c>
      <c r="T907" s="23">
        <f t="shared" si="117"/>
        <v>7730</v>
      </c>
      <c r="U907" s="24">
        <f t="shared" si="118"/>
        <v>70978</v>
      </c>
      <c r="V907" s="25">
        <f t="shared" si="119"/>
        <v>369876.06690494495</v>
      </c>
      <c r="W907" s="25">
        <f t="shared" si="120"/>
        <v>0</v>
      </c>
    </row>
    <row r="908" spans="1:23">
      <c r="A908" s="539" t="s">
        <v>103</v>
      </c>
      <c r="B908" s="539" t="s">
        <v>1627</v>
      </c>
      <c r="C908" s="1" t="s">
        <v>1628</v>
      </c>
      <c r="D908" s="449">
        <v>10128</v>
      </c>
      <c r="E908" s="449">
        <v>12864</v>
      </c>
      <c r="F908">
        <v>0</v>
      </c>
      <c r="G908">
        <v>0</v>
      </c>
      <c r="H908" s="449">
        <v>173992</v>
      </c>
      <c r="I908">
        <v>0</v>
      </c>
      <c r="J908">
        <v>0</v>
      </c>
      <c r="K908">
        <v>0</v>
      </c>
      <c r="L908" s="449">
        <v>196984</v>
      </c>
      <c r="N908" s="20">
        <v>3601</v>
      </c>
      <c r="O908" s="21">
        <v>15</v>
      </c>
      <c r="P908" s="22">
        <f t="shared" si="113"/>
        <v>7.5192831089887324</v>
      </c>
      <c r="Q908" s="23">
        <f t="shared" si="114"/>
        <v>0</v>
      </c>
      <c r="R908" s="23">
        <f t="shared" si="115"/>
        <v>0</v>
      </c>
      <c r="S908" s="23">
        <f t="shared" si="116"/>
        <v>0</v>
      </c>
      <c r="T908" s="23">
        <f t="shared" si="117"/>
        <v>0</v>
      </c>
      <c r="U908" s="24">
        <f t="shared" si="118"/>
        <v>0</v>
      </c>
      <c r="V908" s="25">
        <f t="shared" si="119"/>
        <v>0</v>
      </c>
      <c r="W908" s="25">
        <f t="shared" si="120"/>
        <v>0</v>
      </c>
    </row>
    <row r="909" spans="1:23">
      <c r="A909" s="539" t="s">
        <v>103</v>
      </c>
      <c r="B909" s="539" t="s">
        <v>1629</v>
      </c>
      <c r="C909" s="1" t="s">
        <v>1630</v>
      </c>
      <c r="D909">
        <v>0</v>
      </c>
      <c r="E909">
        <v>0</v>
      </c>
      <c r="F909">
        <v>0</v>
      </c>
      <c r="G909">
        <v>0</v>
      </c>
      <c r="H909">
        <v>0</v>
      </c>
      <c r="I909">
        <v>0</v>
      </c>
      <c r="J909">
        <v>0</v>
      </c>
      <c r="K909">
        <v>0</v>
      </c>
      <c r="L909">
        <v>0</v>
      </c>
      <c r="N909" s="20">
        <v>3601</v>
      </c>
      <c r="O909" s="21">
        <v>16</v>
      </c>
      <c r="P909" s="22">
        <f t="shared" si="113"/>
        <v>4.5338911157933826</v>
      </c>
      <c r="Q909" s="23">
        <f t="shared" si="114"/>
        <v>8640</v>
      </c>
      <c r="R909" s="23">
        <f t="shared" si="115"/>
        <v>0</v>
      </c>
      <c r="S909" s="23">
        <f t="shared" si="116"/>
        <v>149344</v>
      </c>
      <c r="T909" s="23">
        <f t="shared" si="117"/>
        <v>6967</v>
      </c>
      <c r="U909" s="24">
        <f t="shared" si="118"/>
        <v>164951</v>
      </c>
      <c r="V909" s="25">
        <f t="shared" si="119"/>
        <v>747869.87344123423</v>
      </c>
      <c r="W909" s="25">
        <f t="shared" si="120"/>
        <v>0</v>
      </c>
    </row>
    <row r="910" spans="1:23">
      <c r="A910" s="539" t="s">
        <v>103</v>
      </c>
      <c r="B910" s="539" t="s">
        <v>1631</v>
      </c>
      <c r="C910" s="1" t="s">
        <v>1632</v>
      </c>
      <c r="D910">
        <v>0</v>
      </c>
      <c r="E910">
        <v>0</v>
      </c>
      <c r="F910">
        <v>0</v>
      </c>
      <c r="G910">
        <v>0</v>
      </c>
      <c r="H910">
        <v>0</v>
      </c>
      <c r="I910" s="449">
        <v>6416</v>
      </c>
      <c r="J910">
        <v>0</v>
      </c>
      <c r="K910">
        <v>240</v>
      </c>
      <c r="L910" s="449">
        <v>6656</v>
      </c>
      <c r="N910" s="20">
        <v>3601</v>
      </c>
      <c r="O910" s="21">
        <v>17</v>
      </c>
      <c r="P910" s="22">
        <f t="shared" si="113"/>
        <v>6.0316486731873162</v>
      </c>
      <c r="Q910" s="23">
        <f t="shared" si="114"/>
        <v>0</v>
      </c>
      <c r="R910" s="23">
        <f t="shared" si="115"/>
        <v>0</v>
      </c>
      <c r="S910" s="23">
        <f t="shared" si="116"/>
        <v>0</v>
      </c>
      <c r="T910" s="23">
        <f t="shared" si="117"/>
        <v>0</v>
      </c>
      <c r="U910" s="24">
        <f t="shared" si="118"/>
        <v>0</v>
      </c>
      <c r="V910" s="25">
        <f t="shared" si="119"/>
        <v>0</v>
      </c>
      <c r="W910" s="25">
        <f t="shared" si="120"/>
        <v>0</v>
      </c>
    </row>
    <row r="911" spans="1:23">
      <c r="A911" s="539" t="s">
        <v>103</v>
      </c>
      <c r="B911" s="539" t="s">
        <v>1633</v>
      </c>
      <c r="C911" s="1" t="s">
        <v>1634</v>
      </c>
      <c r="D911" s="449">
        <v>356240</v>
      </c>
      <c r="E911">
        <v>0</v>
      </c>
      <c r="F911" s="449">
        <v>25824</v>
      </c>
      <c r="G911">
        <v>0</v>
      </c>
      <c r="H911">
        <v>0</v>
      </c>
      <c r="I911">
        <v>0</v>
      </c>
      <c r="J911">
        <v>0</v>
      </c>
      <c r="K911">
        <v>0</v>
      </c>
      <c r="L911" s="449">
        <v>382064</v>
      </c>
      <c r="N911" s="20">
        <v>3601</v>
      </c>
      <c r="O911" s="21">
        <v>18</v>
      </c>
      <c r="P911" s="22">
        <f t="shared" si="113"/>
        <v>4.9772911053490789</v>
      </c>
      <c r="Q911" s="23">
        <f t="shared" si="114"/>
        <v>0</v>
      </c>
      <c r="R911" s="23">
        <f t="shared" si="115"/>
        <v>0</v>
      </c>
      <c r="S911" s="23">
        <f t="shared" si="116"/>
        <v>52864</v>
      </c>
      <c r="T911" s="23">
        <f t="shared" si="117"/>
        <v>0</v>
      </c>
      <c r="U911" s="24">
        <f t="shared" si="118"/>
        <v>52864</v>
      </c>
      <c r="V911" s="25">
        <f t="shared" si="119"/>
        <v>263119.51699317369</v>
      </c>
      <c r="W911" s="25">
        <f t="shared" si="120"/>
        <v>0</v>
      </c>
    </row>
    <row r="912" spans="1:23">
      <c r="A912" s="539" t="s">
        <v>103</v>
      </c>
      <c r="B912" s="539" t="s">
        <v>1635</v>
      </c>
      <c r="C912" s="1" t="s">
        <v>1636</v>
      </c>
      <c r="D912" s="449">
        <v>44000</v>
      </c>
      <c r="E912">
        <v>0</v>
      </c>
      <c r="F912">
        <v>0</v>
      </c>
      <c r="G912">
        <v>0</v>
      </c>
      <c r="H912">
        <v>0</v>
      </c>
      <c r="I912">
        <v>0</v>
      </c>
      <c r="J912">
        <v>0</v>
      </c>
      <c r="K912">
        <v>0</v>
      </c>
      <c r="L912" s="449">
        <v>44000</v>
      </c>
      <c r="N912" s="20">
        <v>3601</v>
      </c>
      <c r="O912" s="21">
        <v>19</v>
      </c>
      <c r="P912" s="22">
        <f t="shared" si="113"/>
        <v>3.4255627120306693</v>
      </c>
      <c r="Q912" s="23">
        <f t="shared" si="114"/>
        <v>125808</v>
      </c>
      <c r="R912" s="23">
        <f t="shared" si="115"/>
        <v>41392</v>
      </c>
      <c r="S912" s="23">
        <f t="shared" si="116"/>
        <v>0</v>
      </c>
      <c r="T912" s="23">
        <f t="shared" si="117"/>
        <v>0</v>
      </c>
      <c r="U912" s="24">
        <f t="shared" si="118"/>
        <v>167200</v>
      </c>
      <c r="V912" s="25">
        <f t="shared" si="119"/>
        <v>572754.08545152796</v>
      </c>
      <c r="W912" s="25">
        <f t="shared" si="120"/>
        <v>155969.98095401083</v>
      </c>
    </row>
    <row r="913" spans="1:23">
      <c r="A913" s="539" t="s">
        <v>103</v>
      </c>
      <c r="B913" s="539" t="s">
        <v>1637</v>
      </c>
      <c r="C913" s="1" t="s">
        <v>1638</v>
      </c>
      <c r="D913">
        <v>0</v>
      </c>
      <c r="E913">
        <v>0</v>
      </c>
      <c r="F913">
        <v>0</v>
      </c>
      <c r="G913">
        <v>0</v>
      </c>
      <c r="H913">
        <v>0</v>
      </c>
      <c r="I913" s="449">
        <v>70560</v>
      </c>
      <c r="J913">
        <v>0</v>
      </c>
      <c r="K913" s="449">
        <v>5180</v>
      </c>
      <c r="L913" s="449">
        <v>75740</v>
      </c>
      <c r="N913" s="20">
        <v>3601</v>
      </c>
      <c r="O913" s="21">
        <v>20</v>
      </c>
      <c r="P913" s="22">
        <f t="shared" si="113"/>
        <v>4.0878123452263502</v>
      </c>
      <c r="Q913" s="23">
        <f t="shared" si="114"/>
        <v>0</v>
      </c>
      <c r="R913" s="23">
        <f t="shared" si="115"/>
        <v>0</v>
      </c>
      <c r="S913" s="23">
        <f t="shared" si="116"/>
        <v>0</v>
      </c>
      <c r="T913" s="23">
        <f t="shared" si="117"/>
        <v>0</v>
      </c>
      <c r="U913" s="24">
        <f t="shared" si="118"/>
        <v>0</v>
      </c>
      <c r="V913" s="25">
        <f t="shared" si="119"/>
        <v>0</v>
      </c>
      <c r="W913" s="25">
        <f t="shared" si="120"/>
        <v>0</v>
      </c>
    </row>
    <row r="914" spans="1:23">
      <c r="A914" s="539" t="s">
        <v>103</v>
      </c>
      <c r="B914" s="539" t="s">
        <v>1639</v>
      </c>
      <c r="C914" s="1" t="s">
        <v>1640</v>
      </c>
      <c r="D914">
        <v>0</v>
      </c>
      <c r="E914">
        <v>0</v>
      </c>
      <c r="F914">
        <v>0</v>
      </c>
      <c r="G914">
        <v>0</v>
      </c>
      <c r="H914">
        <v>0</v>
      </c>
      <c r="I914">
        <v>0</v>
      </c>
      <c r="J914">
        <v>0</v>
      </c>
      <c r="K914">
        <v>0</v>
      </c>
      <c r="L914">
        <v>0</v>
      </c>
      <c r="N914" s="20">
        <v>3601</v>
      </c>
      <c r="O914" s="21">
        <v>21</v>
      </c>
      <c r="P914" s="22">
        <f t="shared" si="113"/>
        <v>4.2128820567044682</v>
      </c>
      <c r="Q914" s="23">
        <f t="shared" si="114"/>
        <v>0</v>
      </c>
      <c r="R914" s="23">
        <f t="shared" si="115"/>
        <v>0</v>
      </c>
      <c r="S914" s="23">
        <f t="shared" si="116"/>
        <v>432</v>
      </c>
      <c r="T914" s="23">
        <f t="shared" si="117"/>
        <v>24506</v>
      </c>
      <c r="U914" s="24">
        <f t="shared" si="118"/>
        <v>24938</v>
      </c>
      <c r="V914" s="25">
        <f t="shared" si="119"/>
        <v>105060.85273009603</v>
      </c>
      <c r="W914" s="25">
        <f t="shared" si="120"/>
        <v>0</v>
      </c>
    </row>
    <row r="915" spans="1:23">
      <c r="A915" s="539" t="s">
        <v>103</v>
      </c>
      <c r="B915" s="539" t="s">
        <v>1641</v>
      </c>
      <c r="C915" s="1" t="s">
        <v>1642</v>
      </c>
      <c r="D915" s="449">
        <v>3168</v>
      </c>
      <c r="E915">
        <v>336</v>
      </c>
      <c r="F915">
        <v>0</v>
      </c>
      <c r="G915">
        <v>0</v>
      </c>
      <c r="H915">
        <v>0</v>
      </c>
      <c r="I915" s="449">
        <v>179912</v>
      </c>
      <c r="J915" s="449">
        <v>3760</v>
      </c>
      <c r="K915" s="449">
        <v>31029</v>
      </c>
      <c r="L915" s="449">
        <v>218205</v>
      </c>
      <c r="N915" s="20">
        <v>3601</v>
      </c>
      <c r="O915" s="21">
        <v>22</v>
      </c>
      <c r="P915" s="22">
        <f t="shared" si="113"/>
        <v>5.1226793529265615</v>
      </c>
      <c r="Q915" s="23">
        <f t="shared" si="114"/>
        <v>0</v>
      </c>
      <c r="R915" s="23">
        <f t="shared" si="115"/>
        <v>0</v>
      </c>
      <c r="S915" s="23">
        <f t="shared" si="116"/>
        <v>3456</v>
      </c>
      <c r="T915" s="23">
        <f t="shared" si="117"/>
        <v>0</v>
      </c>
      <c r="U915" s="24">
        <f t="shared" si="118"/>
        <v>3456</v>
      </c>
      <c r="V915" s="25">
        <f t="shared" si="119"/>
        <v>17703.979843714198</v>
      </c>
      <c r="W915" s="25">
        <f t="shared" si="120"/>
        <v>0</v>
      </c>
    </row>
    <row r="916" spans="1:23">
      <c r="A916" s="539" t="s">
        <v>103</v>
      </c>
      <c r="B916" s="539" t="s">
        <v>1643</v>
      </c>
      <c r="C916" s="1" t="s">
        <v>1644</v>
      </c>
      <c r="D916">
        <v>0</v>
      </c>
      <c r="E916">
        <v>0</v>
      </c>
      <c r="F916">
        <v>0</v>
      </c>
      <c r="G916">
        <v>0</v>
      </c>
      <c r="H916">
        <v>0</v>
      </c>
      <c r="I916">
        <v>0</v>
      </c>
      <c r="J916">
        <v>0</v>
      </c>
      <c r="K916">
        <v>0</v>
      </c>
      <c r="L916">
        <v>0</v>
      </c>
      <c r="N916" s="20">
        <v>3601</v>
      </c>
      <c r="O916" s="21">
        <v>23</v>
      </c>
      <c r="P916" s="22">
        <f t="shared" si="113"/>
        <v>4.5024770871355324</v>
      </c>
      <c r="Q916" s="23">
        <f t="shared" si="114"/>
        <v>19440</v>
      </c>
      <c r="R916" s="23">
        <f t="shared" si="115"/>
        <v>0</v>
      </c>
      <c r="S916" s="23">
        <f t="shared" si="116"/>
        <v>0</v>
      </c>
      <c r="T916" s="23">
        <f t="shared" si="117"/>
        <v>0</v>
      </c>
      <c r="U916" s="24">
        <f t="shared" si="118"/>
        <v>19440</v>
      </c>
      <c r="V916" s="25">
        <f t="shared" si="119"/>
        <v>87528.154573914755</v>
      </c>
      <c r="W916" s="25">
        <f t="shared" si="120"/>
        <v>0</v>
      </c>
    </row>
    <row r="917" spans="1:23">
      <c r="A917" s="539" t="s">
        <v>103</v>
      </c>
      <c r="B917" s="539" t="s">
        <v>1645</v>
      </c>
      <c r="C917" s="1" t="s">
        <v>1646</v>
      </c>
      <c r="D917">
        <v>0</v>
      </c>
      <c r="E917">
        <v>0</v>
      </c>
      <c r="F917">
        <v>0</v>
      </c>
      <c r="G917">
        <v>0</v>
      </c>
      <c r="H917">
        <v>0</v>
      </c>
      <c r="I917" s="449">
        <v>182752</v>
      </c>
      <c r="J917">
        <v>0</v>
      </c>
      <c r="K917">
        <v>0</v>
      </c>
      <c r="L917" s="449">
        <v>182752</v>
      </c>
      <c r="N917" s="20">
        <v>3601</v>
      </c>
      <c r="O917" s="21">
        <v>24</v>
      </c>
      <c r="P917" s="22">
        <f t="shared" si="113"/>
        <v>3.6391469413856306</v>
      </c>
      <c r="Q917" s="23">
        <f t="shared" si="114"/>
        <v>11520</v>
      </c>
      <c r="R917" s="23">
        <f t="shared" si="115"/>
        <v>0</v>
      </c>
      <c r="S917" s="23">
        <f t="shared" si="116"/>
        <v>0</v>
      </c>
      <c r="T917" s="23">
        <f t="shared" si="117"/>
        <v>21</v>
      </c>
      <c r="U917" s="24">
        <f t="shared" si="118"/>
        <v>11541</v>
      </c>
      <c r="V917" s="25">
        <f t="shared" si="119"/>
        <v>41999.394850531564</v>
      </c>
      <c r="W917" s="25">
        <f t="shared" si="120"/>
        <v>0</v>
      </c>
    </row>
    <row r="918" spans="1:23">
      <c r="A918" s="539" t="s">
        <v>103</v>
      </c>
      <c r="B918" s="539" t="s">
        <v>1647</v>
      </c>
      <c r="C918" s="1" t="s">
        <v>1648</v>
      </c>
      <c r="D918">
        <v>0</v>
      </c>
      <c r="E918" s="449">
        <v>156096</v>
      </c>
      <c r="F918">
        <v>0</v>
      </c>
      <c r="G918" s="449">
        <v>52368</v>
      </c>
      <c r="H918">
        <v>0</v>
      </c>
      <c r="I918">
        <v>0</v>
      </c>
      <c r="J918">
        <v>0</v>
      </c>
      <c r="K918">
        <v>0</v>
      </c>
      <c r="L918" s="449">
        <v>208464</v>
      </c>
      <c r="N918" s="20">
        <v>3601</v>
      </c>
      <c r="O918" s="21">
        <v>25</v>
      </c>
      <c r="P918" s="22">
        <f t="shared" si="113"/>
        <v>3.0656727831116628</v>
      </c>
      <c r="Q918" s="23">
        <f t="shared" si="114"/>
        <v>361392</v>
      </c>
      <c r="R918" s="23">
        <f t="shared" si="115"/>
        <v>0</v>
      </c>
      <c r="S918" s="23">
        <f t="shared" si="116"/>
        <v>0</v>
      </c>
      <c r="T918" s="23">
        <f t="shared" si="117"/>
        <v>0</v>
      </c>
      <c r="U918" s="24">
        <f t="shared" si="118"/>
        <v>361392</v>
      </c>
      <c r="V918" s="25">
        <f t="shared" si="119"/>
        <v>1107909.6184342899</v>
      </c>
      <c r="W918" s="25">
        <f t="shared" si="120"/>
        <v>0</v>
      </c>
    </row>
    <row r="919" spans="1:23">
      <c r="A919" s="539" t="s">
        <v>103</v>
      </c>
      <c r="B919" s="539" t="s">
        <v>1649</v>
      </c>
      <c r="C919" s="1" t="s">
        <v>1650</v>
      </c>
      <c r="D919">
        <v>0</v>
      </c>
      <c r="E919">
        <v>0</v>
      </c>
      <c r="F919">
        <v>0</v>
      </c>
      <c r="G919">
        <v>0</v>
      </c>
      <c r="H919">
        <v>0</v>
      </c>
      <c r="I919">
        <v>0</v>
      </c>
      <c r="J919">
        <v>0</v>
      </c>
      <c r="K919">
        <v>0</v>
      </c>
      <c r="L919">
        <v>0</v>
      </c>
      <c r="N919" s="20">
        <v>3601</v>
      </c>
      <c r="O919" s="21">
        <v>26</v>
      </c>
      <c r="P919" s="22">
        <f t="shared" si="113"/>
        <v>3.9327220283406481</v>
      </c>
      <c r="Q919" s="23">
        <f t="shared" si="114"/>
        <v>72736</v>
      </c>
      <c r="R919" s="23">
        <f t="shared" si="115"/>
        <v>0</v>
      </c>
      <c r="S919" s="23">
        <f t="shared" si="116"/>
        <v>44848</v>
      </c>
      <c r="T919" s="23">
        <f t="shared" si="117"/>
        <v>666</v>
      </c>
      <c r="U919" s="24">
        <f t="shared" si="118"/>
        <v>118250</v>
      </c>
      <c r="V919" s="25">
        <f t="shared" si="119"/>
        <v>465044.37985128164</v>
      </c>
      <c r="W919" s="25">
        <f t="shared" si="120"/>
        <v>0</v>
      </c>
    </row>
    <row r="920" spans="1:23">
      <c r="A920" s="539" t="s">
        <v>103</v>
      </c>
      <c r="B920" s="539" t="s">
        <v>1651</v>
      </c>
      <c r="C920" s="1" t="s">
        <v>1652</v>
      </c>
      <c r="D920">
        <v>0</v>
      </c>
      <c r="E920">
        <v>0</v>
      </c>
      <c r="F920">
        <v>0</v>
      </c>
      <c r="G920">
        <v>0</v>
      </c>
      <c r="H920" s="449">
        <v>49744</v>
      </c>
      <c r="I920">
        <v>0</v>
      </c>
      <c r="J920">
        <v>160</v>
      </c>
      <c r="K920">
        <v>0</v>
      </c>
      <c r="L920" s="449">
        <v>49904</v>
      </c>
      <c r="N920" s="20">
        <v>3601</v>
      </c>
      <c r="O920" s="21">
        <v>27</v>
      </c>
      <c r="P920" s="22">
        <f t="shared" si="113"/>
        <v>3.6262261406191016</v>
      </c>
      <c r="Q920" s="23">
        <f t="shared" si="114"/>
        <v>0</v>
      </c>
      <c r="R920" s="23">
        <f t="shared" si="115"/>
        <v>0</v>
      </c>
      <c r="S920" s="23">
        <f t="shared" si="116"/>
        <v>0</v>
      </c>
      <c r="T920" s="23">
        <f t="shared" si="117"/>
        <v>0</v>
      </c>
      <c r="U920" s="24">
        <f t="shared" si="118"/>
        <v>0</v>
      </c>
      <c r="V920" s="25">
        <f t="shared" si="119"/>
        <v>0</v>
      </c>
      <c r="W920" s="25">
        <f t="shared" si="120"/>
        <v>0</v>
      </c>
    </row>
    <row r="921" spans="1:23">
      <c r="A921" s="539" t="s">
        <v>103</v>
      </c>
      <c r="B921" s="539" t="s">
        <v>1653</v>
      </c>
      <c r="C921" s="1" t="s">
        <v>1654</v>
      </c>
      <c r="D921">
        <v>0</v>
      </c>
      <c r="E921">
        <v>0</v>
      </c>
      <c r="F921">
        <v>0</v>
      </c>
      <c r="G921">
        <v>0</v>
      </c>
      <c r="H921" s="449">
        <v>7104</v>
      </c>
      <c r="I921">
        <v>0</v>
      </c>
      <c r="J921">
        <v>0</v>
      </c>
      <c r="K921">
        <v>0</v>
      </c>
      <c r="L921" s="449">
        <v>7104</v>
      </c>
      <c r="N921" s="20">
        <v>3603</v>
      </c>
      <c r="O921" s="21">
        <v>1</v>
      </c>
      <c r="P921" s="22">
        <f t="shared" si="113"/>
        <v>3.6541532066081914</v>
      </c>
      <c r="Q921" s="23">
        <f t="shared" si="114"/>
        <v>3648</v>
      </c>
      <c r="R921" s="23">
        <f t="shared" si="115"/>
        <v>0</v>
      </c>
      <c r="S921" s="23">
        <f t="shared" si="116"/>
        <v>0</v>
      </c>
      <c r="T921" s="23">
        <f t="shared" si="117"/>
        <v>0</v>
      </c>
      <c r="U921" s="24">
        <f t="shared" si="118"/>
        <v>3648</v>
      </c>
      <c r="V921" s="25">
        <f t="shared" si="119"/>
        <v>13330.350897706683</v>
      </c>
      <c r="W921" s="25">
        <f t="shared" si="120"/>
        <v>0</v>
      </c>
    </row>
    <row r="922" spans="1:23">
      <c r="A922" s="539" t="s">
        <v>103</v>
      </c>
      <c r="B922" s="539" t="s">
        <v>1655</v>
      </c>
      <c r="C922" s="1" t="s">
        <v>1656</v>
      </c>
      <c r="D922" s="449">
        <v>76000</v>
      </c>
      <c r="E922">
        <v>0</v>
      </c>
      <c r="F922">
        <v>0</v>
      </c>
      <c r="G922">
        <v>0</v>
      </c>
      <c r="H922">
        <v>0</v>
      </c>
      <c r="I922">
        <v>0</v>
      </c>
      <c r="J922">
        <v>0</v>
      </c>
      <c r="K922">
        <v>0</v>
      </c>
      <c r="L922" s="449">
        <v>76000</v>
      </c>
      <c r="N922" s="20">
        <v>3603</v>
      </c>
      <c r="O922" s="21">
        <v>2</v>
      </c>
      <c r="P922" s="22">
        <f t="shared" si="113"/>
        <v>3.8378796466654825</v>
      </c>
      <c r="Q922" s="23">
        <f t="shared" si="114"/>
        <v>0</v>
      </c>
      <c r="R922" s="23">
        <f t="shared" si="115"/>
        <v>0</v>
      </c>
      <c r="S922" s="23">
        <f t="shared" si="116"/>
        <v>60112</v>
      </c>
      <c r="T922" s="23">
        <f t="shared" si="117"/>
        <v>0</v>
      </c>
      <c r="U922" s="24">
        <f t="shared" si="118"/>
        <v>60112</v>
      </c>
      <c r="V922" s="25">
        <f t="shared" si="119"/>
        <v>230702.62132035548</v>
      </c>
      <c r="W922" s="25">
        <f t="shared" si="120"/>
        <v>0</v>
      </c>
    </row>
    <row r="923" spans="1:23">
      <c r="A923" s="539" t="s">
        <v>103</v>
      </c>
      <c r="B923" s="539" t="s">
        <v>1657</v>
      </c>
      <c r="C923" s="1" t="s">
        <v>1658</v>
      </c>
      <c r="D923" s="449">
        <v>14832</v>
      </c>
      <c r="E923">
        <v>0</v>
      </c>
      <c r="F923">
        <v>0</v>
      </c>
      <c r="G923">
        <v>0</v>
      </c>
      <c r="H923" s="449">
        <v>53024</v>
      </c>
      <c r="I923">
        <v>0</v>
      </c>
      <c r="J923" s="449">
        <v>48460</v>
      </c>
      <c r="K923">
        <v>0</v>
      </c>
      <c r="L923" s="449">
        <v>116316</v>
      </c>
      <c r="N923" s="20">
        <v>3603</v>
      </c>
      <c r="O923" s="21">
        <v>3</v>
      </c>
      <c r="P923" s="22">
        <f t="shared" si="113"/>
        <v>3.4083433041107498</v>
      </c>
      <c r="Q923" s="23">
        <f t="shared" si="114"/>
        <v>127296</v>
      </c>
      <c r="R923" s="23">
        <f t="shared" si="115"/>
        <v>0</v>
      </c>
      <c r="S923" s="23">
        <f t="shared" si="116"/>
        <v>0</v>
      </c>
      <c r="T923" s="23">
        <f t="shared" si="117"/>
        <v>0</v>
      </c>
      <c r="U923" s="24">
        <f t="shared" si="118"/>
        <v>127296</v>
      </c>
      <c r="V923" s="25">
        <f t="shared" si="119"/>
        <v>433868.46924008202</v>
      </c>
      <c r="W923" s="25">
        <f t="shared" si="120"/>
        <v>0</v>
      </c>
    </row>
    <row r="924" spans="1:23">
      <c r="A924" s="539" t="s">
        <v>103</v>
      </c>
      <c r="B924" s="539" t="s">
        <v>1659</v>
      </c>
      <c r="C924" s="1" t="s">
        <v>1660</v>
      </c>
      <c r="D924" s="449">
        <v>459168</v>
      </c>
      <c r="E924">
        <v>0</v>
      </c>
      <c r="F924">
        <v>0</v>
      </c>
      <c r="G924">
        <v>0</v>
      </c>
      <c r="H924">
        <v>0</v>
      </c>
      <c r="I924">
        <v>0</v>
      </c>
      <c r="J924">
        <v>304</v>
      </c>
      <c r="K924">
        <v>0</v>
      </c>
      <c r="L924" s="449">
        <v>459472</v>
      </c>
      <c r="N924" s="20">
        <v>3603</v>
      </c>
      <c r="O924" s="21">
        <v>4</v>
      </c>
      <c r="P924" s="22">
        <f t="shared" si="113"/>
        <v>3.1726845821455858</v>
      </c>
      <c r="Q924" s="23">
        <f t="shared" si="114"/>
        <v>11568</v>
      </c>
      <c r="R924" s="23">
        <f t="shared" si="115"/>
        <v>0</v>
      </c>
      <c r="S924" s="23">
        <f t="shared" si="116"/>
        <v>12576</v>
      </c>
      <c r="T924" s="23">
        <f t="shared" si="117"/>
        <v>0</v>
      </c>
      <c r="U924" s="24">
        <f t="shared" si="118"/>
        <v>24144</v>
      </c>
      <c r="V924" s="25">
        <f t="shared" si="119"/>
        <v>76601.29655132303</v>
      </c>
      <c r="W924" s="25">
        <f t="shared" si="120"/>
        <v>0</v>
      </c>
    </row>
    <row r="925" spans="1:23">
      <c r="A925" s="539" t="s">
        <v>103</v>
      </c>
      <c r="B925" s="539" t="s">
        <v>1661</v>
      </c>
      <c r="C925" s="1" t="s">
        <v>1662</v>
      </c>
      <c r="D925" s="449">
        <v>134640</v>
      </c>
      <c r="E925">
        <v>0</v>
      </c>
      <c r="F925">
        <v>0</v>
      </c>
      <c r="G925">
        <v>0</v>
      </c>
      <c r="H925">
        <v>0</v>
      </c>
      <c r="I925">
        <v>0</v>
      </c>
      <c r="J925">
        <v>0</v>
      </c>
      <c r="K925">
        <v>0</v>
      </c>
      <c r="L925" s="449">
        <v>134640</v>
      </c>
      <c r="N925" s="20">
        <v>3603</v>
      </c>
      <c r="O925" s="21">
        <v>5</v>
      </c>
      <c r="P925" s="22">
        <f t="shared" si="113"/>
        <v>8.4268382369809416</v>
      </c>
      <c r="Q925" s="23">
        <f t="shared" si="114"/>
        <v>0</v>
      </c>
      <c r="R925" s="23">
        <f t="shared" si="115"/>
        <v>0</v>
      </c>
      <c r="S925" s="23">
        <f t="shared" si="116"/>
        <v>336</v>
      </c>
      <c r="T925" s="23">
        <f t="shared" si="117"/>
        <v>0</v>
      </c>
      <c r="U925" s="24">
        <f t="shared" si="118"/>
        <v>336</v>
      </c>
      <c r="V925" s="25">
        <f t="shared" si="119"/>
        <v>2831.4176476255961</v>
      </c>
      <c r="W925" s="25">
        <f t="shared" si="120"/>
        <v>0</v>
      </c>
    </row>
    <row r="926" spans="1:23">
      <c r="A926" s="539" t="s">
        <v>103</v>
      </c>
      <c r="B926" s="539" t="s">
        <v>1663</v>
      </c>
      <c r="C926" s="1" t="s">
        <v>1664</v>
      </c>
      <c r="D926">
        <v>0</v>
      </c>
      <c r="E926">
        <v>0</v>
      </c>
      <c r="F926">
        <v>0</v>
      </c>
      <c r="G926">
        <v>0</v>
      </c>
      <c r="H926">
        <v>0</v>
      </c>
      <c r="I926">
        <v>0</v>
      </c>
      <c r="J926">
        <v>0</v>
      </c>
      <c r="K926">
        <v>0</v>
      </c>
      <c r="L926">
        <v>0</v>
      </c>
      <c r="N926" s="20">
        <v>3603</v>
      </c>
      <c r="O926" s="21">
        <v>6</v>
      </c>
      <c r="P926" s="22">
        <f t="shared" ref="P926:P989" si="121">P899</f>
        <v>3.0058195780826638</v>
      </c>
      <c r="Q926" s="23">
        <f t="shared" si="114"/>
        <v>33888</v>
      </c>
      <c r="R926" s="23">
        <f t="shared" si="115"/>
        <v>0</v>
      </c>
      <c r="S926" s="23">
        <f t="shared" si="116"/>
        <v>0</v>
      </c>
      <c r="T926" s="23">
        <f t="shared" si="117"/>
        <v>0</v>
      </c>
      <c r="U926" s="24">
        <f t="shared" si="118"/>
        <v>33888</v>
      </c>
      <c r="V926" s="25">
        <f t="shared" si="119"/>
        <v>101861.21386206531</v>
      </c>
      <c r="W926" s="25">
        <f t="shared" si="120"/>
        <v>0</v>
      </c>
    </row>
    <row r="927" spans="1:23">
      <c r="A927" s="539" t="s">
        <v>103</v>
      </c>
      <c r="B927" s="539" t="s">
        <v>1665</v>
      </c>
      <c r="C927" s="1" t="s">
        <v>1666</v>
      </c>
      <c r="D927" s="449">
        <v>1254624</v>
      </c>
      <c r="E927" s="449">
        <v>645280</v>
      </c>
      <c r="F927" s="449">
        <v>25824</v>
      </c>
      <c r="G927" s="449">
        <v>52368</v>
      </c>
      <c r="H927" s="449">
        <v>394760</v>
      </c>
      <c r="I927" s="449">
        <v>470472</v>
      </c>
      <c r="J927" s="449">
        <v>55480</v>
      </c>
      <c r="K927" s="449">
        <v>37579</v>
      </c>
      <c r="L927" s="449">
        <v>2936387</v>
      </c>
      <c r="N927" s="20">
        <v>3603</v>
      </c>
      <c r="O927" s="21">
        <v>7</v>
      </c>
      <c r="P927" s="22">
        <f t="shared" si="121"/>
        <v>3.8714814806912399</v>
      </c>
      <c r="Q927" s="23">
        <f t="shared" si="114"/>
        <v>5872</v>
      </c>
      <c r="R927" s="23">
        <f t="shared" si="115"/>
        <v>0</v>
      </c>
      <c r="S927" s="23">
        <f t="shared" si="116"/>
        <v>0</v>
      </c>
      <c r="T927" s="23">
        <f t="shared" si="117"/>
        <v>0</v>
      </c>
      <c r="U927" s="24">
        <f t="shared" si="118"/>
        <v>5872</v>
      </c>
      <c r="V927" s="25">
        <f t="shared" si="119"/>
        <v>22733.339254618961</v>
      </c>
      <c r="W927" s="25">
        <f t="shared" si="120"/>
        <v>0</v>
      </c>
    </row>
    <row r="928" spans="1:23">
      <c r="A928" s="503"/>
      <c r="B928" s="503"/>
      <c r="N928" s="20">
        <v>3603</v>
      </c>
      <c r="O928" s="21">
        <v>8</v>
      </c>
      <c r="P928" s="22">
        <f t="shared" si="121"/>
        <v>4.4579339449391542</v>
      </c>
      <c r="Q928" s="23">
        <f t="shared" si="114"/>
        <v>0</v>
      </c>
      <c r="R928" s="23">
        <f t="shared" si="115"/>
        <v>0</v>
      </c>
      <c r="S928" s="23">
        <f t="shared" si="116"/>
        <v>0</v>
      </c>
      <c r="T928" s="23">
        <f t="shared" si="117"/>
        <v>0</v>
      </c>
      <c r="U928" s="24">
        <f t="shared" si="118"/>
        <v>0</v>
      </c>
      <c r="V928" s="25">
        <f t="shared" si="119"/>
        <v>0</v>
      </c>
      <c r="W928" s="25">
        <f t="shared" si="120"/>
        <v>0</v>
      </c>
    </row>
    <row r="929" spans="1:23">
      <c r="A929" s="503"/>
      <c r="B929" s="503"/>
      <c r="N929" s="20">
        <v>3603</v>
      </c>
      <c r="O929" s="21">
        <v>9</v>
      </c>
      <c r="P929" s="22">
        <f t="shared" si="121"/>
        <v>3.9211029892346732</v>
      </c>
      <c r="Q929" s="23">
        <f t="shared" si="114"/>
        <v>8880</v>
      </c>
      <c r="R929" s="23">
        <f t="shared" si="115"/>
        <v>0</v>
      </c>
      <c r="S929" s="23">
        <f t="shared" si="116"/>
        <v>76560</v>
      </c>
      <c r="T929" s="23">
        <f t="shared" si="117"/>
        <v>0</v>
      </c>
      <c r="U929" s="24">
        <f t="shared" si="118"/>
        <v>85440</v>
      </c>
      <c r="V929" s="25">
        <f t="shared" si="119"/>
        <v>335019.03940021049</v>
      </c>
      <c r="W929" s="25">
        <f t="shared" si="120"/>
        <v>0</v>
      </c>
    </row>
    <row r="930" spans="1:23">
      <c r="A930" s="539" t="s">
        <v>1704</v>
      </c>
      <c r="B930" s="503"/>
      <c r="N930" s="20">
        <v>3603</v>
      </c>
      <c r="O930" s="21">
        <v>10</v>
      </c>
      <c r="P930" s="22">
        <f t="shared" si="121"/>
        <v>5.1680731319109743</v>
      </c>
      <c r="Q930" s="23">
        <f t="shared" si="114"/>
        <v>0</v>
      </c>
      <c r="R930" s="23">
        <f t="shared" si="115"/>
        <v>0</v>
      </c>
      <c r="S930" s="23">
        <f t="shared" si="116"/>
        <v>0</v>
      </c>
      <c r="T930" s="23">
        <f t="shared" si="117"/>
        <v>0</v>
      </c>
      <c r="U930" s="24">
        <f t="shared" si="118"/>
        <v>0</v>
      </c>
      <c r="V930" s="25">
        <f t="shared" si="119"/>
        <v>0</v>
      </c>
      <c r="W930" s="25">
        <f t="shared" si="120"/>
        <v>0</v>
      </c>
    </row>
    <row r="931" spans="1:23">
      <c r="A931" s="539" t="s">
        <v>1596</v>
      </c>
      <c r="B931" s="539" t="s">
        <v>173</v>
      </c>
      <c r="C931" s="1" t="s">
        <v>1668</v>
      </c>
      <c r="D931" t="s">
        <v>1669</v>
      </c>
      <c r="E931" t="s">
        <v>1670</v>
      </c>
      <c r="F931" t="s">
        <v>1671</v>
      </c>
      <c r="G931" t="s">
        <v>1672</v>
      </c>
      <c r="H931" t="s">
        <v>1673</v>
      </c>
      <c r="I931" t="s">
        <v>1674</v>
      </c>
      <c r="J931" t="s">
        <v>1675</v>
      </c>
      <c r="K931" t="s">
        <v>1676</v>
      </c>
      <c r="L931" t="s">
        <v>44</v>
      </c>
      <c r="N931" s="20">
        <v>3603</v>
      </c>
      <c r="O931" s="21">
        <v>11</v>
      </c>
      <c r="P931" s="22">
        <f t="shared" si="121"/>
        <v>4.0960903250696923</v>
      </c>
      <c r="Q931" s="23">
        <f t="shared" si="114"/>
        <v>0</v>
      </c>
      <c r="R931" s="23">
        <f t="shared" si="115"/>
        <v>0</v>
      </c>
      <c r="S931" s="23">
        <f t="shared" si="116"/>
        <v>64</v>
      </c>
      <c r="T931" s="23">
        <f t="shared" si="117"/>
        <v>0</v>
      </c>
      <c r="U931" s="24">
        <f t="shared" si="118"/>
        <v>64</v>
      </c>
      <c r="V931" s="25">
        <f t="shared" si="119"/>
        <v>262.14978080446031</v>
      </c>
      <c r="W931" s="25">
        <f t="shared" si="120"/>
        <v>0</v>
      </c>
    </row>
    <row r="932" spans="1:23">
      <c r="A932" s="539" t="s">
        <v>105</v>
      </c>
      <c r="B932" s="539" t="s">
        <v>1611</v>
      </c>
      <c r="C932" s="1" t="s">
        <v>1612</v>
      </c>
      <c r="D932" s="449">
        <v>17664</v>
      </c>
      <c r="E932">
        <v>0</v>
      </c>
      <c r="F932">
        <v>0</v>
      </c>
      <c r="G932">
        <v>0</v>
      </c>
      <c r="H932" s="449">
        <v>29696</v>
      </c>
      <c r="I932">
        <v>0</v>
      </c>
      <c r="J932">
        <v>0</v>
      </c>
      <c r="K932">
        <v>0</v>
      </c>
      <c r="L932" s="449">
        <v>47360</v>
      </c>
      <c r="N932" s="20">
        <v>3603</v>
      </c>
      <c r="O932" s="21">
        <v>12</v>
      </c>
      <c r="P932" s="22">
        <f t="shared" si="121"/>
        <v>3.6748359098204313</v>
      </c>
      <c r="Q932" s="23">
        <f t="shared" si="114"/>
        <v>100752</v>
      </c>
      <c r="R932" s="23">
        <f t="shared" si="115"/>
        <v>13680</v>
      </c>
      <c r="S932" s="23">
        <f t="shared" si="116"/>
        <v>0</v>
      </c>
      <c r="T932" s="23">
        <f t="shared" si="117"/>
        <v>0</v>
      </c>
      <c r="U932" s="24">
        <f t="shared" si="118"/>
        <v>114432</v>
      </c>
      <c r="V932" s="25">
        <f t="shared" si="119"/>
        <v>420518.82283257158</v>
      </c>
      <c r="W932" s="25">
        <f t="shared" si="120"/>
        <v>55298.930770977859</v>
      </c>
    </row>
    <row r="933" spans="1:23">
      <c r="A933" s="539" t="s">
        <v>105</v>
      </c>
      <c r="B933" s="539" t="s">
        <v>1613</v>
      </c>
      <c r="C933" s="1" t="s">
        <v>1614</v>
      </c>
      <c r="D933">
        <v>0</v>
      </c>
      <c r="E933">
        <v>0</v>
      </c>
      <c r="F933">
        <v>0</v>
      </c>
      <c r="G933">
        <v>0</v>
      </c>
      <c r="H933" s="449">
        <v>54592</v>
      </c>
      <c r="I933">
        <v>0</v>
      </c>
      <c r="J933">
        <v>192</v>
      </c>
      <c r="K933">
        <v>0</v>
      </c>
      <c r="L933" s="449">
        <v>54784</v>
      </c>
      <c r="N933" s="20">
        <v>3603</v>
      </c>
      <c r="O933" s="21">
        <v>13</v>
      </c>
      <c r="P933" s="22">
        <f t="shared" si="121"/>
        <v>3.3330151458819097</v>
      </c>
      <c r="Q933" s="23">
        <f t="shared" si="114"/>
        <v>10000</v>
      </c>
      <c r="R933" s="23">
        <f t="shared" si="115"/>
        <v>0</v>
      </c>
      <c r="S933" s="23">
        <f t="shared" si="116"/>
        <v>0</v>
      </c>
      <c r="T933" s="23">
        <f t="shared" si="117"/>
        <v>0</v>
      </c>
      <c r="U933" s="24">
        <f t="shared" si="118"/>
        <v>10000</v>
      </c>
      <c r="V933" s="25">
        <f t="shared" si="119"/>
        <v>33330.151458819098</v>
      </c>
      <c r="W933" s="25">
        <f t="shared" si="120"/>
        <v>0</v>
      </c>
    </row>
    <row r="934" spans="1:23">
      <c r="A934" s="539" t="s">
        <v>105</v>
      </c>
      <c r="B934" s="539" t="s">
        <v>1615</v>
      </c>
      <c r="C934" s="1" t="s">
        <v>1616</v>
      </c>
      <c r="D934">
        <v>0</v>
      </c>
      <c r="E934" s="449">
        <v>385808</v>
      </c>
      <c r="F934">
        <v>0</v>
      </c>
      <c r="G934">
        <v>0</v>
      </c>
      <c r="H934">
        <v>0</v>
      </c>
      <c r="I934">
        <v>336</v>
      </c>
      <c r="J934">
        <v>0</v>
      </c>
      <c r="K934">
        <v>0</v>
      </c>
      <c r="L934" s="449">
        <v>386144</v>
      </c>
      <c r="N934" s="20">
        <v>3603</v>
      </c>
      <c r="O934" s="21">
        <v>14</v>
      </c>
      <c r="P934" s="22">
        <f t="shared" si="121"/>
        <v>5.2111367875249366</v>
      </c>
      <c r="Q934" s="23">
        <f t="shared" si="114"/>
        <v>4224</v>
      </c>
      <c r="R934" s="23">
        <f t="shared" si="115"/>
        <v>0</v>
      </c>
      <c r="S934" s="23">
        <f t="shared" si="116"/>
        <v>41920</v>
      </c>
      <c r="T934" s="23">
        <f t="shared" si="117"/>
        <v>0</v>
      </c>
      <c r="U934" s="24">
        <f t="shared" si="118"/>
        <v>46144</v>
      </c>
      <c r="V934" s="25">
        <f t="shared" si="119"/>
        <v>240462.69592355067</v>
      </c>
      <c r="W934" s="25">
        <f t="shared" si="120"/>
        <v>0</v>
      </c>
    </row>
    <row r="935" spans="1:23">
      <c r="A935" s="539" t="s">
        <v>105</v>
      </c>
      <c r="B935" s="539" t="s">
        <v>1617</v>
      </c>
      <c r="C935" s="1" t="s">
        <v>1618</v>
      </c>
      <c r="D935" s="449">
        <v>27552</v>
      </c>
      <c r="E935" s="449">
        <v>16768</v>
      </c>
      <c r="F935">
        <v>0</v>
      </c>
      <c r="G935">
        <v>0</v>
      </c>
      <c r="H935" s="449">
        <v>78240</v>
      </c>
      <c r="I935" s="449">
        <v>18816</v>
      </c>
      <c r="J935" s="449">
        <v>7372</v>
      </c>
      <c r="K935" s="449">
        <v>2224</v>
      </c>
      <c r="L935" s="449">
        <v>150972</v>
      </c>
      <c r="N935" s="20">
        <v>3603</v>
      </c>
      <c r="O935" s="21">
        <v>15</v>
      </c>
      <c r="P935" s="22">
        <f t="shared" si="121"/>
        <v>7.5192831089887324</v>
      </c>
      <c r="Q935" s="23">
        <f t="shared" si="114"/>
        <v>0</v>
      </c>
      <c r="R935" s="23">
        <f t="shared" si="115"/>
        <v>0</v>
      </c>
      <c r="S935" s="23">
        <f t="shared" si="116"/>
        <v>0</v>
      </c>
      <c r="T935" s="23">
        <f t="shared" si="117"/>
        <v>0</v>
      </c>
      <c r="U935" s="24">
        <f t="shared" si="118"/>
        <v>0</v>
      </c>
      <c r="V935" s="25">
        <f t="shared" si="119"/>
        <v>0</v>
      </c>
      <c r="W935" s="25">
        <f t="shared" si="120"/>
        <v>0</v>
      </c>
    </row>
    <row r="936" spans="1:23">
      <c r="A936" s="539" t="s">
        <v>105</v>
      </c>
      <c r="B936" s="539" t="s">
        <v>1619</v>
      </c>
      <c r="C936" s="1" t="s">
        <v>1620</v>
      </c>
      <c r="D936">
        <v>0</v>
      </c>
      <c r="E936">
        <v>0</v>
      </c>
      <c r="F936">
        <v>0</v>
      </c>
      <c r="G936">
        <v>0</v>
      </c>
      <c r="H936">
        <v>480</v>
      </c>
      <c r="I936">
        <v>0</v>
      </c>
      <c r="J936">
        <v>0</v>
      </c>
      <c r="K936">
        <v>0</v>
      </c>
      <c r="L936">
        <v>480</v>
      </c>
      <c r="N936" s="20">
        <v>3603</v>
      </c>
      <c r="O936" s="21">
        <v>16</v>
      </c>
      <c r="P936" s="22">
        <f t="shared" si="121"/>
        <v>4.5338911157933826</v>
      </c>
      <c r="Q936" s="23">
        <f t="shared" si="114"/>
        <v>10560</v>
      </c>
      <c r="R936" s="23">
        <f t="shared" si="115"/>
        <v>0</v>
      </c>
      <c r="S936" s="23">
        <f t="shared" si="116"/>
        <v>1824</v>
      </c>
      <c r="T936" s="23">
        <f t="shared" si="117"/>
        <v>2880</v>
      </c>
      <c r="U936" s="24">
        <f t="shared" si="118"/>
        <v>15264</v>
      </c>
      <c r="V936" s="25">
        <f t="shared" si="119"/>
        <v>69205.31399147019</v>
      </c>
      <c r="W936" s="25">
        <f t="shared" si="120"/>
        <v>0</v>
      </c>
    </row>
    <row r="937" spans="1:23">
      <c r="A937" s="539" t="s">
        <v>105</v>
      </c>
      <c r="B937" s="539" t="s">
        <v>1621</v>
      </c>
      <c r="C937" s="1" t="s">
        <v>1622</v>
      </c>
      <c r="D937" s="449">
        <v>85200</v>
      </c>
      <c r="E937">
        <v>0</v>
      </c>
      <c r="F937">
        <v>0</v>
      </c>
      <c r="G937">
        <v>0</v>
      </c>
      <c r="H937" s="449">
        <v>5952</v>
      </c>
      <c r="I937">
        <v>0</v>
      </c>
      <c r="J937">
        <v>0</v>
      </c>
      <c r="K937">
        <v>0</v>
      </c>
      <c r="L937" s="449">
        <v>91152</v>
      </c>
      <c r="N937" s="20">
        <v>3603</v>
      </c>
      <c r="O937" s="21">
        <v>17</v>
      </c>
      <c r="P937" s="22">
        <f t="shared" si="121"/>
        <v>6.0316486731873162</v>
      </c>
      <c r="Q937" s="23">
        <f t="shared" si="114"/>
        <v>0</v>
      </c>
      <c r="R937" s="23">
        <f t="shared" si="115"/>
        <v>0</v>
      </c>
      <c r="S937" s="23">
        <f t="shared" si="116"/>
        <v>0</v>
      </c>
      <c r="T937" s="23">
        <f t="shared" si="117"/>
        <v>0</v>
      </c>
      <c r="U937" s="24">
        <f t="shared" si="118"/>
        <v>0</v>
      </c>
      <c r="V937" s="25">
        <f t="shared" si="119"/>
        <v>0</v>
      </c>
      <c r="W937" s="25">
        <f t="shared" si="120"/>
        <v>0</v>
      </c>
    </row>
    <row r="938" spans="1:23">
      <c r="A938" s="539" t="s">
        <v>105</v>
      </c>
      <c r="B938" s="539" t="s">
        <v>1623</v>
      </c>
      <c r="C938" s="1" t="s">
        <v>1624</v>
      </c>
      <c r="D938">
        <v>0</v>
      </c>
      <c r="E938" s="449">
        <v>22640</v>
      </c>
      <c r="F938">
        <v>0</v>
      </c>
      <c r="G938">
        <v>0</v>
      </c>
      <c r="H938" s="449">
        <v>6336</v>
      </c>
      <c r="I938" s="449">
        <v>73584</v>
      </c>
      <c r="J938">
        <v>320</v>
      </c>
      <c r="K938">
        <v>40</v>
      </c>
      <c r="L938" s="449">
        <v>102920</v>
      </c>
      <c r="N938" s="20">
        <v>3603</v>
      </c>
      <c r="O938" s="21">
        <v>18</v>
      </c>
      <c r="P938" s="22">
        <f t="shared" si="121"/>
        <v>4.9772911053490789</v>
      </c>
      <c r="Q938" s="23">
        <f t="shared" si="114"/>
        <v>0</v>
      </c>
      <c r="R938" s="23">
        <f t="shared" si="115"/>
        <v>0</v>
      </c>
      <c r="S938" s="23">
        <f t="shared" si="116"/>
        <v>32064</v>
      </c>
      <c r="T938" s="23">
        <f t="shared" si="117"/>
        <v>0</v>
      </c>
      <c r="U938" s="24">
        <f t="shared" si="118"/>
        <v>32064</v>
      </c>
      <c r="V938" s="25">
        <f t="shared" si="119"/>
        <v>159591.86200191287</v>
      </c>
      <c r="W938" s="25">
        <f t="shared" si="120"/>
        <v>0</v>
      </c>
    </row>
    <row r="939" spans="1:23">
      <c r="A939" s="539" t="s">
        <v>105</v>
      </c>
      <c r="B939" s="539" t="s">
        <v>1625</v>
      </c>
      <c r="C939" s="1" t="s">
        <v>1626</v>
      </c>
      <c r="D939">
        <v>0</v>
      </c>
      <c r="E939">
        <v>0</v>
      </c>
      <c r="F939">
        <v>0</v>
      </c>
      <c r="G939">
        <v>0</v>
      </c>
      <c r="H939" s="449">
        <v>10400</v>
      </c>
      <c r="I939">
        <v>0</v>
      </c>
      <c r="J939" s="449">
        <v>1536</v>
      </c>
      <c r="K939">
        <v>0</v>
      </c>
      <c r="L939" s="449">
        <v>11936</v>
      </c>
      <c r="N939" s="20">
        <v>3603</v>
      </c>
      <c r="O939" s="21">
        <v>19</v>
      </c>
      <c r="P939" s="22">
        <f t="shared" si="121"/>
        <v>3.4255627120306693</v>
      </c>
      <c r="Q939" s="23">
        <f t="shared" si="114"/>
        <v>51248</v>
      </c>
      <c r="R939" s="23">
        <f t="shared" si="115"/>
        <v>20000</v>
      </c>
      <c r="S939" s="23">
        <f t="shared" si="116"/>
        <v>0</v>
      </c>
      <c r="T939" s="23">
        <f t="shared" si="117"/>
        <v>0</v>
      </c>
      <c r="U939" s="24">
        <f t="shared" si="118"/>
        <v>71248</v>
      </c>
      <c r="V939" s="25">
        <f t="shared" si="119"/>
        <v>244064.49210676111</v>
      </c>
      <c r="W939" s="25">
        <f t="shared" si="120"/>
        <v>75362.379664674721</v>
      </c>
    </row>
    <row r="940" spans="1:23">
      <c r="A940" s="539" t="s">
        <v>105</v>
      </c>
      <c r="B940" s="539" t="s">
        <v>1627</v>
      </c>
      <c r="C940" s="1" t="s">
        <v>1628</v>
      </c>
      <c r="D940" s="449">
        <v>14640</v>
      </c>
      <c r="E940" s="449">
        <v>14576</v>
      </c>
      <c r="F940">
        <v>0</v>
      </c>
      <c r="G940">
        <v>0</v>
      </c>
      <c r="H940" s="449">
        <v>79232</v>
      </c>
      <c r="I940">
        <v>0</v>
      </c>
      <c r="J940" s="449">
        <v>3408</v>
      </c>
      <c r="K940">
        <v>0</v>
      </c>
      <c r="L940" s="449">
        <v>111856</v>
      </c>
      <c r="N940" s="20">
        <v>3603</v>
      </c>
      <c r="O940" s="21">
        <v>20</v>
      </c>
      <c r="P940" s="22">
        <f t="shared" si="121"/>
        <v>4.0878123452263502</v>
      </c>
      <c r="Q940" s="23">
        <f t="shared" si="114"/>
        <v>0</v>
      </c>
      <c r="R940" s="23">
        <f t="shared" si="115"/>
        <v>0</v>
      </c>
      <c r="S940" s="23">
        <f t="shared" si="116"/>
        <v>5200</v>
      </c>
      <c r="T940" s="23">
        <f t="shared" si="117"/>
        <v>0</v>
      </c>
      <c r="U940" s="24">
        <f t="shared" si="118"/>
        <v>5200</v>
      </c>
      <c r="V940" s="25">
        <f t="shared" si="119"/>
        <v>21256.624195177021</v>
      </c>
      <c r="W940" s="25">
        <f t="shared" si="120"/>
        <v>0</v>
      </c>
    </row>
    <row r="941" spans="1:23">
      <c r="A941" s="539" t="s">
        <v>105</v>
      </c>
      <c r="B941" s="539" t="s">
        <v>1629</v>
      </c>
      <c r="C941" s="1" t="s">
        <v>1630</v>
      </c>
      <c r="D941">
        <v>0</v>
      </c>
      <c r="E941">
        <v>0</v>
      </c>
      <c r="F941">
        <v>0</v>
      </c>
      <c r="G941">
        <v>0</v>
      </c>
      <c r="H941">
        <v>0</v>
      </c>
      <c r="I941">
        <v>0</v>
      </c>
      <c r="J941">
        <v>0</v>
      </c>
      <c r="K941">
        <v>0</v>
      </c>
      <c r="L941">
        <v>0</v>
      </c>
      <c r="N941" s="20">
        <v>3603</v>
      </c>
      <c r="O941" s="21">
        <v>21</v>
      </c>
      <c r="P941" s="22">
        <f t="shared" si="121"/>
        <v>4.2128820567044682</v>
      </c>
      <c r="Q941" s="23">
        <f t="shared" si="114"/>
        <v>0</v>
      </c>
      <c r="R941" s="23">
        <f t="shared" si="115"/>
        <v>0</v>
      </c>
      <c r="S941" s="23">
        <f t="shared" si="116"/>
        <v>0</v>
      </c>
      <c r="T941" s="23">
        <f t="shared" si="117"/>
        <v>6360</v>
      </c>
      <c r="U941" s="24">
        <f t="shared" si="118"/>
        <v>6360</v>
      </c>
      <c r="V941" s="25">
        <f t="shared" si="119"/>
        <v>26793.929880640419</v>
      </c>
      <c r="W941" s="25">
        <f t="shared" si="120"/>
        <v>0</v>
      </c>
    </row>
    <row r="942" spans="1:23">
      <c r="A942" s="539" t="s">
        <v>105</v>
      </c>
      <c r="B942" s="539" t="s">
        <v>1631</v>
      </c>
      <c r="C942" s="1" t="s">
        <v>1632</v>
      </c>
      <c r="D942">
        <v>0</v>
      </c>
      <c r="E942">
        <v>0</v>
      </c>
      <c r="F942">
        <v>0</v>
      </c>
      <c r="G942">
        <v>0</v>
      </c>
      <c r="H942">
        <v>0</v>
      </c>
      <c r="I942" s="449">
        <v>44720</v>
      </c>
      <c r="J942">
        <v>0</v>
      </c>
      <c r="K942" s="449">
        <v>1766</v>
      </c>
      <c r="L942" s="449">
        <v>46486</v>
      </c>
      <c r="N942" s="20">
        <v>3603</v>
      </c>
      <c r="O942" s="21">
        <v>22</v>
      </c>
      <c r="P942" s="22">
        <f t="shared" si="121"/>
        <v>5.1226793529265615</v>
      </c>
      <c r="Q942" s="23">
        <f t="shared" si="114"/>
        <v>0</v>
      </c>
      <c r="R942" s="23">
        <f t="shared" si="115"/>
        <v>0</v>
      </c>
      <c r="S942" s="23">
        <f t="shared" si="116"/>
        <v>0</v>
      </c>
      <c r="T942" s="23">
        <f t="shared" si="117"/>
        <v>0</v>
      </c>
      <c r="U942" s="24">
        <f t="shared" si="118"/>
        <v>0</v>
      </c>
      <c r="V942" s="25">
        <f t="shared" si="119"/>
        <v>0</v>
      </c>
      <c r="W942" s="25">
        <f t="shared" si="120"/>
        <v>0</v>
      </c>
    </row>
    <row r="943" spans="1:23">
      <c r="A943" s="539" t="s">
        <v>105</v>
      </c>
      <c r="B943" s="539" t="s">
        <v>1633</v>
      </c>
      <c r="C943" s="1" t="s">
        <v>1634</v>
      </c>
      <c r="D943" s="449">
        <v>331392</v>
      </c>
      <c r="E943">
        <v>0</v>
      </c>
      <c r="F943" s="449">
        <v>33968</v>
      </c>
      <c r="G943">
        <v>0</v>
      </c>
      <c r="H943">
        <v>0</v>
      </c>
      <c r="I943">
        <v>0</v>
      </c>
      <c r="J943">
        <v>0</v>
      </c>
      <c r="K943">
        <v>0</v>
      </c>
      <c r="L943" s="449">
        <v>365360</v>
      </c>
      <c r="N943" s="20">
        <v>3603</v>
      </c>
      <c r="O943" s="21">
        <v>23</v>
      </c>
      <c r="P943" s="22">
        <f t="shared" si="121"/>
        <v>4.5024770871355324</v>
      </c>
      <c r="Q943" s="23">
        <f t="shared" si="114"/>
        <v>65904</v>
      </c>
      <c r="R943" s="23">
        <f t="shared" si="115"/>
        <v>0</v>
      </c>
      <c r="S943" s="23">
        <f t="shared" si="116"/>
        <v>0</v>
      </c>
      <c r="T943" s="23">
        <f t="shared" si="117"/>
        <v>0</v>
      </c>
      <c r="U943" s="24">
        <f t="shared" si="118"/>
        <v>65904</v>
      </c>
      <c r="V943" s="25">
        <f t="shared" si="119"/>
        <v>296731.24995058012</v>
      </c>
      <c r="W943" s="25">
        <f t="shared" si="120"/>
        <v>0</v>
      </c>
    </row>
    <row r="944" spans="1:23">
      <c r="A944" s="539" t="s">
        <v>105</v>
      </c>
      <c r="B944" s="539" t="s">
        <v>1635</v>
      </c>
      <c r="C944" s="1" t="s">
        <v>1636</v>
      </c>
      <c r="D944" s="449">
        <v>27344</v>
      </c>
      <c r="E944">
        <v>0</v>
      </c>
      <c r="F944">
        <v>0</v>
      </c>
      <c r="G944">
        <v>0</v>
      </c>
      <c r="H944">
        <v>0</v>
      </c>
      <c r="I944">
        <v>0</v>
      </c>
      <c r="J944">
        <v>0</v>
      </c>
      <c r="K944">
        <v>0</v>
      </c>
      <c r="L944" s="449">
        <v>27344</v>
      </c>
      <c r="N944" s="20">
        <v>3603</v>
      </c>
      <c r="O944" s="21">
        <v>24</v>
      </c>
      <c r="P944" s="22">
        <f t="shared" si="121"/>
        <v>3.6391469413856306</v>
      </c>
      <c r="Q944" s="23">
        <f t="shared" si="114"/>
        <v>1872</v>
      </c>
      <c r="R944" s="23">
        <f t="shared" si="115"/>
        <v>0</v>
      </c>
      <c r="S944" s="23">
        <f t="shared" si="116"/>
        <v>0</v>
      </c>
      <c r="T944" s="23">
        <f t="shared" si="117"/>
        <v>12726</v>
      </c>
      <c r="U944" s="24">
        <f t="shared" si="118"/>
        <v>14598</v>
      </c>
      <c r="V944" s="25">
        <f t="shared" si="119"/>
        <v>53124.267050347436</v>
      </c>
      <c r="W944" s="25">
        <f t="shared" si="120"/>
        <v>0</v>
      </c>
    </row>
    <row r="945" spans="1:23">
      <c r="A945" s="539" t="s">
        <v>105</v>
      </c>
      <c r="B945" s="539" t="s">
        <v>1637</v>
      </c>
      <c r="C945" s="1" t="s">
        <v>1638</v>
      </c>
      <c r="D945">
        <v>0</v>
      </c>
      <c r="E945">
        <v>0</v>
      </c>
      <c r="F945">
        <v>0</v>
      </c>
      <c r="G945">
        <v>0</v>
      </c>
      <c r="H945">
        <v>0</v>
      </c>
      <c r="I945" s="449">
        <v>119648</v>
      </c>
      <c r="J945">
        <v>0</v>
      </c>
      <c r="K945" s="449">
        <v>1340</v>
      </c>
      <c r="L945" s="449">
        <v>120988</v>
      </c>
      <c r="N945" s="20">
        <v>3603</v>
      </c>
      <c r="O945" s="21">
        <v>25</v>
      </c>
      <c r="P945" s="22">
        <f t="shared" si="121"/>
        <v>3.0656727831116628</v>
      </c>
      <c r="Q945" s="23">
        <f t="shared" si="114"/>
        <v>196064</v>
      </c>
      <c r="R945" s="23">
        <f t="shared" si="115"/>
        <v>0</v>
      </c>
      <c r="S945" s="23">
        <f t="shared" si="116"/>
        <v>0</v>
      </c>
      <c r="T945" s="23">
        <f t="shared" si="117"/>
        <v>0</v>
      </c>
      <c r="U945" s="24">
        <f t="shared" si="118"/>
        <v>196064</v>
      </c>
      <c r="V945" s="25">
        <f t="shared" si="119"/>
        <v>601068.06854800507</v>
      </c>
      <c r="W945" s="25">
        <f t="shared" si="120"/>
        <v>0</v>
      </c>
    </row>
    <row r="946" spans="1:23">
      <c r="A946" s="539" t="s">
        <v>105</v>
      </c>
      <c r="B946" s="539" t="s">
        <v>1639</v>
      </c>
      <c r="C946" s="1" t="s">
        <v>1640</v>
      </c>
      <c r="D946">
        <v>0</v>
      </c>
      <c r="E946">
        <v>0</v>
      </c>
      <c r="F946">
        <v>0</v>
      </c>
      <c r="G946">
        <v>0</v>
      </c>
      <c r="H946">
        <v>0</v>
      </c>
      <c r="I946">
        <v>0</v>
      </c>
      <c r="J946">
        <v>0</v>
      </c>
      <c r="K946">
        <v>0</v>
      </c>
      <c r="L946">
        <v>0</v>
      </c>
      <c r="N946" s="20">
        <v>3603</v>
      </c>
      <c r="O946" s="21">
        <v>26</v>
      </c>
      <c r="P946" s="22">
        <f t="shared" si="121"/>
        <v>3.9327220283406481</v>
      </c>
      <c r="Q946" s="23">
        <f t="shared" si="114"/>
        <v>34112</v>
      </c>
      <c r="R946" s="23">
        <f t="shared" si="115"/>
        <v>0</v>
      </c>
      <c r="S946" s="23">
        <f t="shared" si="116"/>
        <v>0</v>
      </c>
      <c r="T946" s="23">
        <f t="shared" si="117"/>
        <v>0</v>
      </c>
      <c r="U946" s="24">
        <f t="shared" si="118"/>
        <v>34112</v>
      </c>
      <c r="V946" s="25">
        <f t="shared" si="119"/>
        <v>134153.01383075619</v>
      </c>
      <c r="W946" s="25">
        <f t="shared" si="120"/>
        <v>0</v>
      </c>
    </row>
    <row r="947" spans="1:23">
      <c r="A947" s="539" t="s">
        <v>105</v>
      </c>
      <c r="B947" s="539" t="s">
        <v>1641</v>
      </c>
      <c r="C947" s="1" t="s">
        <v>1642</v>
      </c>
      <c r="D947" s="449">
        <v>2400</v>
      </c>
      <c r="E947">
        <v>0</v>
      </c>
      <c r="F947">
        <v>0</v>
      </c>
      <c r="G947">
        <v>0</v>
      </c>
      <c r="H947">
        <v>0</v>
      </c>
      <c r="I947" s="449">
        <v>110144</v>
      </c>
      <c r="J947">
        <v>0</v>
      </c>
      <c r="K947" s="449">
        <v>5440</v>
      </c>
      <c r="L947" s="449">
        <v>117984</v>
      </c>
      <c r="N947" s="20">
        <v>3603</v>
      </c>
      <c r="O947" s="21">
        <v>27</v>
      </c>
      <c r="P947" s="22">
        <f t="shared" si="121"/>
        <v>3.6262261406191016</v>
      </c>
      <c r="Q947" s="23">
        <f t="shared" si="114"/>
        <v>0</v>
      </c>
      <c r="R947" s="23">
        <f t="shared" si="115"/>
        <v>0</v>
      </c>
      <c r="S947" s="23">
        <f t="shared" si="116"/>
        <v>0</v>
      </c>
      <c r="T947" s="23">
        <f t="shared" si="117"/>
        <v>0</v>
      </c>
      <c r="U947" s="24">
        <f t="shared" si="118"/>
        <v>0</v>
      </c>
      <c r="V947" s="25">
        <f t="shared" si="119"/>
        <v>0</v>
      </c>
      <c r="W947" s="25">
        <f t="shared" si="120"/>
        <v>0</v>
      </c>
    </row>
    <row r="948" spans="1:23">
      <c r="A948" s="539" t="s">
        <v>105</v>
      </c>
      <c r="B948" s="539" t="s">
        <v>1643</v>
      </c>
      <c r="C948" s="1" t="s">
        <v>1644</v>
      </c>
      <c r="D948">
        <v>0</v>
      </c>
      <c r="E948">
        <v>0</v>
      </c>
      <c r="F948">
        <v>0</v>
      </c>
      <c r="G948">
        <v>0</v>
      </c>
      <c r="H948">
        <v>0</v>
      </c>
      <c r="I948">
        <v>0</v>
      </c>
      <c r="J948">
        <v>0</v>
      </c>
      <c r="K948">
        <v>0</v>
      </c>
      <c r="L948">
        <v>0</v>
      </c>
      <c r="N948" s="20">
        <v>29137</v>
      </c>
      <c r="O948" s="21">
        <v>1</v>
      </c>
      <c r="P948" s="22">
        <f t="shared" si="121"/>
        <v>3.6541532066081914</v>
      </c>
      <c r="Q948" s="23">
        <f t="shared" si="114"/>
        <v>0</v>
      </c>
      <c r="R948" s="23">
        <f t="shared" si="115"/>
        <v>0</v>
      </c>
      <c r="S948" s="23">
        <f t="shared" si="116"/>
        <v>0</v>
      </c>
      <c r="T948" s="23">
        <f t="shared" si="117"/>
        <v>0</v>
      </c>
      <c r="U948" s="24">
        <f t="shared" si="118"/>
        <v>0</v>
      </c>
      <c r="V948" s="25">
        <f t="shared" si="119"/>
        <v>0</v>
      </c>
      <c r="W948" s="25">
        <f t="shared" si="120"/>
        <v>0</v>
      </c>
    </row>
    <row r="949" spans="1:23">
      <c r="A949" s="539" t="s">
        <v>105</v>
      </c>
      <c r="B949" s="539" t="s">
        <v>1645</v>
      </c>
      <c r="C949" s="1" t="s">
        <v>1646</v>
      </c>
      <c r="D949">
        <v>0</v>
      </c>
      <c r="E949">
        <v>0</v>
      </c>
      <c r="F949">
        <v>0</v>
      </c>
      <c r="G949">
        <v>0</v>
      </c>
      <c r="H949">
        <v>0</v>
      </c>
      <c r="I949" s="449">
        <v>120512</v>
      </c>
      <c r="J949">
        <v>0</v>
      </c>
      <c r="K949">
        <v>0</v>
      </c>
      <c r="L949" s="449">
        <v>120512</v>
      </c>
      <c r="N949" s="20">
        <v>29137</v>
      </c>
      <c r="O949" s="21">
        <v>2</v>
      </c>
      <c r="P949" s="22">
        <f t="shared" si="121"/>
        <v>3.8378796466654825</v>
      </c>
      <c r="Q949" s="23">
        <f t="shared" si="114"/>
        <v>0</v>
      </c>
      <c r="R949" s="23">
        <f t="shared" si="115"/>
        <v>0</v>
      </c>
      <c r="S949" s="23">
        <f t="shared" si="116"/>
        <v>295520</v>
      </c>
      <c r="T949" s="23">
        <f t="shared" si="117"/>
        <v>4896</v>
      </c>
      <c r="U949" s="24">
        <f t="shared" si="118"/>
        <v>300416</v>
      </c>
      <c r="V949" s="25">
        <f t="shared" si="119"/>
        <v>1152960.4519326575</v>
      </c>
      <c r="W949" s="25">
        <f t="shared" si="120"/>
        <v>0</v>
      </c>
    </row>
    <row r="950" spans="1:23">
      <c r="A950" s="539" t="s">
        <v>105</v>
      </c>
      <c r="B950" s="539" t="s">
        <v>1647</v>
      </c>
      <c r="C950" s="1" t="s">
        <v>1648</v>
      </c>
      <c r="D950">
        <v>0</v>
      </c>
      <c r="E950" s="449">
        <v>221744</v>
      </c>
      <c r="F950">
        <v>0</v>
      </c>
      <c r="G950" s="449">
        <v>57120</v>
      </c>
      <c r="H950">
        <v>0</v>
      </c>
      <c r="I950" s="449">
        <v>6384</v>
      </c>
      <c r="J950">
        <v>0</v>
      </c>
      <c r="K950">
        <v>0</v>
      </c>
      <c r="L950" s="449">
        <v>285248</v>
      </c>
      <c r="N950" s="20">
        <v>29137</v>
      </c>
      <c r="O950" s="21">
        <v>3</v>
      </c>
      <c r="P950" s="22">
        <f t="shared" si="121"/>
        <v>3.4083433041107498</v>
      </c>
      <c r="Q950" s="23">
        <f t="shared" si="114"/>
        <v>1922304</v>
      </c>
      <c r="R950" s="23">
        <f t="shared" si="115"/>
        <v>0</v>
      </c>
      <c r="S950" s="23">
        <f t="shared" si="116"/>
        <v>225216</v>
      </c>
      <c r="T950" s="23">
        <f t="shared" si="117"/>
        <v>1360</v>
      </c>
      <c r="U950" s="24">
        <f t="shared" si="118"/>
        <v>2148880</v>
      </c>
      <c r="V950" s="25">
        <f t="shared" si="119"/>
        <v>7324120.7593375081</v>
      </c>
      <c r="W950" s="25">
        <f t="shared" si="120"/>
        <v>0</v>
      </c>
    </row>
    <row r="951" spans="1:23">
      <c r="A951" s="539" t="s">
        <v>105</v>
      </c>
      <c r="B951" s="539" t="s">
        <v>1649</v>
      </c>
      <c r="C951" s="1" t="s">
        <v>1650</v>
      </c>
      <c r="D951">
        <v>0</v>
      </c>
      <c r="E951">
        <v>0</v>
      </c>
      <c r="F951">
        <v>0</v>
      </c>
      <c r="G951">
        <v>0</v>
      </c>
      <c r="H951" s="449">
        <v>2592</v>
      </c>
      <c r="I951">
        <v>0</v>
      </c>
      <c r="J951">
        <v>0</v>
      </c>
      <c r="K951">
        <v>0</v>
      </c>
      <c r="L951" s="449">
        <v>2592</v>
      </c>
      <c r="N951" s="20">
        <v>29137</v>
      </c>
      <c r="O951" s="21">
        <v>4</v>
      </c>
      <c r="P951" s="22">
        <f t="shared" si="121"/>
        <v>3.1726845821455858</v>
      </c>
      <c r="Q951" s="23">
        <f t="shared" si="114"/>
        <v>343888</v>
      </c>
      <c r="R951" s="23">
        <f t="shared" si="115"/>
        <v>0</v>
      </c>
      <c r="S951" s="23">
        <f t="shared" si="116"/>
        <v>332960</v>
      </c>
      <c r="T951" s="23">
        <f t="shared" si="117"/>
        <v>34972</v>
      </c>
      <c r="U951" s="24">
        <f t="shared" si="118"/>
        <v>711820</v>
      </c>
      <c r="V951" s="25">
        <f t="shared" si="119"/>
        <v>2258380.3392628711</v>
      </c>
      <c r="W951" s="25">
        <f t="shared" si="120"/>
        <v>0</v>
      </c>
    </row>
    <row r="952" spans="1:23">
      <c r="A952" s="539" t="s">
        <v>105</v>
      </c>
      <c r="B952" s="539" t="s">
        <v>1651</v>
      </c>
      <c r="C952" s="1" t="s">
        <v>1652</v>
      </c>
      <c r="D952">
        <v>0</v>
      </c>
      <c r="E952">
        <v>0</v>
      </c>
      <c r="F952">
        <v>0</v>
      </c>
      <c r="G952">
        <v>0</v>
      </c>
      <c r="H952" s="449">
        <v>2720</v>
      </c>
      <c r="I952">
        <v>0</v>
      </c>
      <c r="J952" s="449">
        <v>5920</v>
      </c>
      <c r="K952">
        <v>0</v>
      </c>
      <c r="L952" s="449">
        <v>8640</v>
      </c>
      <c r="N952" s="20">
        <v>29137</v>
      </c>
      <c r="O952" s="21">
        <v>5</v>
      </c>
      <c r="P952" s="22">
        <f t="shared" si="121"/>
        <v>8.4268382369809416</v>
      </c>
      <c r="Q952" s="23">
        <f t="shared" si="114"/>
        <v>0</v>
      </c>
      <c r="R952" s="23">
        <f t="shared" si="115"/>
        <v>0</v>
      </c>
      <c r="S952" s="23">
        <f t="shared" si="116"/>
        <v>0</v>
      </c>
      <c r="T952" s="23">
        <f t="shared" si="117"/>
        <v>400</v>
      </c>
      <c r="U952" s="24">
        <f t="shared" si="118"/>
        <v>400</v>
      </c>
      <c r="V952" s="25">
        <f t="shared" si="119"/>
        <v>3370.7352947923764</v>
      </c>
      <c r="W952" s="25">
        <f t="shared" si="120"/>
        <v>0</v>
      </c>
    </row>
    <row r="953" spans="1:23">
      <c r="A953" s="539" t="s">
        <v>105</v>
      </c>
      <c r="B953" s="539" t="s">
        <v>1653</v>
      </c>
      <c r="C953" s="1" t="s">
        <v>1654</v>
      </c>
      <c r="D953">
        <v>0</v>
      </c>
      <c r="E953">
        <v>0</v>
      </c>
      <c r="F953">
        <v>0</v>
      </c>
      <c r="G953">
        <v>0</v>
      </c>
      <c r="H953" s="449">
        <v>2496</v>
      </c>
      <c r="I953">
        <v>0</v>
      </c>
      <c r="J953">
        <v>0</v>
      </c>
      <c r="K953">
        <v>0</v>
      </c>
      <c r="L953" s="449">
        <v>2496</v>
      </c>
      <c r="N953" s="20">
        <v>29137</v>
      </c>
      <c r="O953" s="21">
        <v>6</v>
      </c>
      <c r="P953" s="22">
        <f t="shared" si="121"/>
        <v>3.0058195780826638</v>
      </c>
      <c r="Q953" s="23">
        <f t="shared" si="114"/>
        <v>259392</v>
      </c>
      <c r="R953" s="23">
        <f t="shared" si="115"/>
        <v>0</v>
      </c>
      <c r="S953" s="23">
        <f t="shared" si="116"/>
        <v>64512</v>
      </c>
      <c r="T953" s="23">
        <f t="shared" si="117"/>
        <v>18784</v>
      </c>
      <c r="U953" s="24">
        <f t="shared" si="118"/>
        <v>342688</v>
      </c>
      <c r="V953" s="25">
        <f t="shared" si="119"/>
        <v>1030058.2995739919</v>
      </c>
      <c r="W953" s="25">
        <f t="shared" si="120"/>
        <v>0</v>
      </c>
    </row>
    <row r="954" spans="1:23">
      <c r="A954" s="539" t="s">
        <v>105</v>
      </c>
      <c r="B954" s="539" t="s">
        <v>1655</v>
      </c>
      <c r="C954" s="1" t="s">
        <v>1656</v>
      </c>
      <c r="D954" s="449">
        <v>10800</v>
      </c>
      <c r="E954">
        <v>0</v>
      </c>
      <c r="F954">
        <v>0</v>
      </c>
      <c r="G954">
        <v>0</v>
      </c>
      <c r="H954">
        <v>0</v>
      </c>
      <c r="I954">
        <v>0</v>
      </c>
      <c r="J954">
        <v>0</v>
      </c>
      <c r="K954">
        <v>0</v>
      </c>
      <c r="L954" s="449">
        <v>10800</v>
      </c>
      <c r="N954" s="20">
        <v>29137</v>
      </c>
      <c r="O954" s="21">
        <v>7</v>
      </c>
      <c r="P954" s="22">
        <f t="shared" si="121"/>
        <v>3.8714814806912399</v>
      </c>
      <c r="Q954" s="23">
        <f t="shared" si="114"/>
        <v>84800</v>
      </c>
      <c r="R954" s="23">
        <f t="shared" si="115"/>
        <v>0</v>
      </c>
      <c r="S954" s="23">
        <f t="shared" si="116"/>
        <v>227776</v>
      </c>
      <c r="T954" s="23">
        <f t="shared" si="117"/>
        <v>538</v>
      </c>
      <c r="U954" s="24">
        <f t="shared" si="118"/>
        <v>313114</v>
      </c>
      <c r="V954" s="25">
        <f t="shared" si="119"/>
        <v>1212215.0523451569</v>
      </c>
      <c r="W954" s="25">
        <f t="shared" si="120"/>
        <v>0</v>
      </c>
    </row>
    <row r="955" spans="1:23">
      <c r="A955" s="539" t="s">
        <v>105</v>
      </c>
      <c r="B955" s="539" t="s">
        <v>1657</v>
      </c>
      <c r="C955" s="1" t="s">
        <v>1658</v>
      </c>
      <c r="D955" s="449">
        <v>17088</v>
      </c>
      <c r="E955">
        <v>0</v>
      </c>
      <c r="F955">
        <v>0</v>
      </c>
      <c r="G955">
        <v>0</v>
      </c>
      <c r="H955" s="449">
        <v>85568</v>
      </c>
      <c r="I955">
        <v>0</v>
      </c>
      <c r="J955">
        <v>576</v>
      </c>
      <c r="K955">
        <v>0</v>
      </c>
      <c r="L955" s="449">
        <v>103232</v>
      </c>
      <c r="N955" s="20">
        <v>29137</v>
      </c>
      <c r="O955" s="21">
        <v>8</v>
      </c>
      <c r="P955" s="22">
        <f t="shared" si="121"/>
        <v>4.4579339449391542</v>
      </c>
      <c r="Q955" s="23">
        <f t="shared" si="114"/>
        <v>0</v>
      </c>
      <c r="R955" s="23">
        <f t="shared" si="115"/>
        <v>0</v>
      </c>
      <c r="S955" s="23">
        <f t="shared" si="116"/>
        <v>121728</v>
      </c>
      <c r="T955" s="23">
        <f t="shared" si="117"/>
        <v>256</v>
      </c>
      <c r="U955" s="24">
        <f t="shared" si="118"/>
        <v>121984</v>
      </c>
      <c r="V955" s="25">
        <f t="shared" si="119"/>
        <v>543796.61433945782</v>
      </c>
      <c r="W955" s="25">
        <f t="shared" si="120"/>
        <v>0</v>
      </c>
    </row>
    <row r="956" spans="1:23">
      <c r="A956" s="539" t="s">
        <v>105</v>
      </c>
      <c r="B956" s="539" t="s">
        <v>1659</v>
      </c>
      <c r="C956" s="1" t="s">
        <v>1660</v>
      </c>
      <c r="D956" s="449">
        <v>697200</v>
      </c>
      <c r="E956">
        <v>0</v>
      </c>
      <c r="F956">
        <v>0</v>
      </c>
      <c r="G956">
        <v>0</v>
      </c>
      <c r="H956">
        <v>0</v>
      </c>
      <c r="I956">
        <v>0</v>
      </c>
      <c r="J956">
        <v>0</v>
      </c>
      <c r="K956">
        <v>0</v>
      </c>
      <c r="L956" s="449">
        <v>697200</v>
      </c>
      <c r="N956" s="20">
        <v>29137</v>
      </c>
      <c r="O956" s="21">
        <v>9</v>
      </c>
      <c r="P956" s="22">
        <f t="shared" si="121"/>
        <v>3.9211029892346732</v>
      </c>
      <c r="Q956" s="23">
        <f t="shared" si="114"/>
        <v>126912</v>
      </c>
      <c r="R956" s="23">
        <f t="shared" si="115"/>
        <v>0</v>
      </c>
      <c r="S956" s="23">
        <f t="shared" si="116"/>
        <v>479696</v>
      </c>
      <c r="T956" s="23">
        <f t="shared" si="117"/>
        <v>1920</v>
      </c>
      <c r="U956" s="24">
        <f t="shared" si="118"/>
        <v>608528</v>
      </c>
      <c r="V956" s="25">
        <f t="shared" si="119"/>
        <v>2386100.9598329971</v>
      </c>
      <c r="W956" s="25">
        <f t="shared" si="120"/>
        <v>0</v>
      </c>
    </row>
    <row r="957" spans="1:23">
      <c r="A957" s="539" t="s">
        <v>105</v>
      </c>
      <c r="B957" s="539" t="s">
        <v>1661</v>
      </c>
      <c r="C957" s="1" t="s">
        <v>1662</v>
      </c>
      <c r="D957" s="449">
        <v>117952</v>
      </c>
      <c r="E957">
        <v>0</v>
      </c>
      <c r="F957">
        <v>0</v>
      </c>
      <c r="G957">
        <v>0</v>
      </c>
      <c r="H957" s="449">
        <v>7552</v>
      </c>
      <c r="I957">
        <v>0</v>
      </c>
      <c r="J957">
        <v>0</v>
      </c>
      <c r="K957">
        <v>0</v>
      </c>
      <c r="L957" s="449">
        <v>125504</v>
      </c>
      <c r="N957" s="20">
        <v>29137</v>
      </c>
      <c r="O957" s="21">
        <v>10</v>
      </c>
      <c r="P957" s="22">
        <f t="shared" si="121"/>
        <v>5.1680731319109743</v>
      </c>
      <c r="Q957" s="23">
        <f t="shared" si="114"/>
        <v>44768</v>
      </c>
      <c r="R957" s="23">
        <f t="shared" si="115"/>
        <v>0</v>
      </c>
      <c r="S957" s="23">
        <f t="shared" si="116"/>
        <v>0</v>
      </c>
      <c r="T957" s="23">
        <f t="shared" si="117"/>
        <v>0</v>
      </c>
      <c r="U957" s="24">
        <f t="shared" si="118"/>
        <v>44768</v>
      </c>
      <c r="V957" s="25">
        <f t="shared" si="119"/>
        <v>231364.29796939049</v>
      </c>
      <c r="W957" s="25">
        <f t="shared" si="120"/>
        <v>0</v>
      </c>
    </row>
    <row r="958" spans="1:23">
      <c r="A958" s="539" t="s">
        <v>105</v>
      </c>
      <c r="B958" s="539" t="s">
        <v>1663</v>
      </c>
      <c r="C958" s="1" t="s">
        <v>1664</v>
      </c>
      <c r="D958">
        <v>0</v>
      </c>
      <c r="E958">
        <v>0</v>
      </c>
      <c r="F958">
        <v>0</v>
      </c>
      <c r="G958">
        <v>0</v>
      </c>
      <c r="H958">
        <v>0</v>
      </c>
      <c r="I958">
        <v>0</v>
      </c>
      <c r="J958">
        <v>0</v>
      </c>
      <c r="K958">
        <v>0</v>
      </c>
      <c r="L958">
        <v>0</v>
      </c>
      <c r="N958" s="20">
        <v>29137</v>
      </c>
      <c r="O958" s="21">
        <v>11</v>
      </c>
      <c r="P958" s="22">
        <f t="shared" si="121"/>
        <v>4.0960903250696923</v>
      </c>
      <c r="Q958" s="23">
        <f t="shared" si="114"/>
        <v>7680</v>
      </c>
      <c r="R958" s="23">
        <f t="shared" si="115"/>
        <v>0</v>
      </c>
      <c r="S958" s="23">
        <f t="shared" si="116"/>
        <v>351904</v>
      </c>
      <c r="T958" s="23">
        <f t="shared" si="117"/>
        <v>696</v>
      </c>
      <c r="U958" s="24">
        <f t="shared" si="118"/>
        <v>360280</v>
      </c>
      <c r="V958" s="25">
        <f t="shared" si="119"/>
        <v>1475739.4223161088</v>
      </c>
      <c r="W958" s="25">
        <f t="shared" si="120"/>
        <v>0</v>
      </c>
    </row>
    <row r="959" spans="1:23">
      <c r="A959" s="539" t="s">
        <v>105</v>
      </c>
      <c r="B959" s="539" t="s">
        <v>1665</v>
      </c>
      <c r="C959" s="1" t="s">
        <v>1666</v>
      </c>
      <c r="D959" s="449">
        <v>1349232</v>
      </c>
      <c r="E959" s="449">
        <v>661536</v>
      </c>
      <c r="F959" s="449">
        <v>33968</v>
      </c>
      <c r="G959" s="449">
        <v>57120</v>
      </c>
      <c r="H959" s="449">
        <v>365856</v>
      </c>
      <c r="I959" s="449">
        <v>494144</v>
      </c>
      <c r="J959" s="449">
        <v>19324</v>
      </c>
      <c r="K959" s="449">
        <v>10810</v>
      </c>
      <c r="L959" s="449">
        <v>2991990</v>
      </c>
      <c r="N959" s="20">
        <v>29137</v>
      </c>
      <c r="O959" s="21">
        <v>12</v>
      </c>
      <c r="P959" s="22">
        <f t="shared" si="121"/>
        <v>3.6748359098204313</v>
      </c>
      <c r="Q959" s="23">
        <f t="shared" si="114"/>
        <v>1103472</v>
      </c>
      <c r="R959" s="23">
        <f t="shared" si="115"/>
        <v>307488</v>
      </c>
      <c r="S959" s="23">
        <f t="shared" si="116"/>
        <v>12048</v>
      </c>
      <c r="T959" s="23">
        <f t="shared" si="117"/>
        <v>440</v>
      </c>
      <c r="U959" s="24">
        <f t="shared" si="118"/>
        <v>1423448</v>
      </c>
      <c r="V959" s="25">
        <f t="shared" si="119"/>
        <v>5230937.8261620728</v>
      </c>
      <c r="W959" s="25">
        <f t="shared" si="120"/>
        <v>1242964.7386627514</v>
      </c>
    </row>
    <row r="960" spans="1:23">
      <c r="A960" s="503"/>
      <c r="B960" s="503"/>
      <c r="N960" s="20">
        <v>29137</v>
      </c>
      <c r="O960" s="21">
        <v>13</v>
      </c>
      <c r="P960" s="22">
        <f t="shared" si="121"/>
        <v>3.3330151458819097</v>
      </c>
      <c r="Q960" s="23">
        <f t="shared" si="114"/>
        <v>189488</v>
      </c>
      <c r="R960" s="23">
        <f t="shared" si="115"/>
        <v>0</v>
      </c>
      <c r="S960" s="23">
        <f t="shared" si="116"/>
        <v>0</v>
      </c>
      <c r="T960" s="23">
        <f t="shared" si="117"/>
        <v>0</v>
      </c>
      <c r="U960" s="24">
        <f t="shared" si="118"/>
        <v>189488</v>
      </c>
      <c r="V960" s="25">
        <f t="shared" si="119"/>
        <v>631566.37396287126</v>
      </c>
      <c r="W960" s="25">
        <f t="shared" si="120"/>
        <v>0</v>
      </c>
    </row>
    <row r="961" spans="1:23">
      <c r="A961" s="503"/>
      <c r="B961" s="503"/>
      <c r="N961" s="20">
        <v>29137</v>
      </c>
      <c r="O961" s="21">
        <v>14</v>
      </c>
      <c r="P961" s="22">
        <f t="shared" si="121"/>
        <v>5.2111367875249366</v>
      </c>
      <c r="Q961" s="23">
        <f t="shared" si="114"/>
        <v>0</v>
      </c>
      <c r="R961" s="23">
        <f t="shared" si="115"/>
        <v>0</v>
      </c>
      <c r="S961" s="23">
        <f t="shared" si="116"/>
        <v>368624</v>
      </c>
      <c r="T961" s="23">
        <f t="shared" si="117"/>
        <v>6528</v>
      </c>
      <c r="U961" s="24">
        <f t="shared" si="118"/>
        <v>375152</v>
      </c>
      <c r="V961" s="25">
        <f t="shared" si="119"/>
        <v>1954968.388113555</v>
      </c>
      <c r="W961" s="25">
        <f t="shared" si="120"/>
        <v>0</v>
      </c>
    </row>
    <row r="962" spans="1:23">
      <c r="A962" s="539" t="s">
        <v>1705</v>
      </c>
      <c r="B962" s="503"/>
      <c r="N962" s="20">
        <v>29137</v>
      </c>
      <c r="O962" s="21">
        <v>15</v>
      </c>
      <c r="P962" s="22">
        <f t="shared" si="121"/>
        <v>7.5192831089887324</v>
      </c>
      <c r="Q962" s="23">
        <f t="shared" si="114"/>
        <v>0</v>
      </c>
      <c r="R962" s="23">
        <f t="shared" si="115"/>
        <v>0</v>
      </c>
      <c r="S962" s="23">
        <f t="shared" si="116"/>
        <v>0</v>
      </c>
      <c r="T962" s="23">
        <f t="shared" si="117"/>
        <v>0</v>
      </c>
      <c r="U962" s="24">
        <f t="shared" si="118"/>
        <v>0</v>
      </c>
      <c r="V962" s="25">
        <f t="shared" si="119"/>
        <v>0</v>
      </c>
      <c r="W962" s="25">
        <f t="shared" si="120"/>
        <v>0</v>
      </c>
    </row>
    <row r="963" spans="1:23">
      <c r="A963" s="539" t="s">
        <v>1596</v>
      </c>
      <c r="B963" s="539" t="s">
        <v>173</v>
      </c>
      <c r="C963" s="1" t="s">
        <v>1668</v>
      </c>
      <c r="D963" t="s">
        <v>1669</v>
      </c>
      <c r="E963" t="s">
        <v>1670</v>
      </c>
      <c r="F963" t="s">
        <v>1671</v>
      </c>
      <c r="G963" t="s">
        <v>1672</v>
      </c>
      <c r="H963" t="s">
        <v>1673</v>
      </c>
      <c r="I963" t="s">
        <v>1674</v>
      </c>
      <c r="J963" t="s">
        <v>1675</v>
      </c>
      <c r="K963" t="s">
        <v>1676</v>
      </c>
      <c r="L963" t="s">
        <v>44</v>
      </c>
      <c r="N963" s="20">
        <v>29137</v>
      </c>
      <c r="O963" s="21">
        <v>16</v>
      </c>
      <c r="P963" s="22">
        <f t="shared" si="121"/>
        <v>4.5338911157933826</v>
      </c>
      <c r="Q963" s="23">
        <f t="shared" si="114"/>
        <v>4464</v>
      </c>
      <c r="R963" s="23">
        <f t="shared" si="115"/>
        <v>0</v>
      </c>
      <c r="S963" s="23">
        <f t="shared" si="116"/>
        <v>642352</v>
      </c>
      <c r="T963" s="23">
        <f t="shared" si="117"/>
        <v>19199</v>
      </c>
      <c r="U963" s="24">
        <f t="shared" si="118"/>
        <v>666015</v>
      </c>
      <c r="V963" s="25">
        <f t="shared" si="119"/>
        <v>3019639.4914851296</v>
      </c>
      <c r="W963" s="25">
        <f t="shared" si="120"/>
        <v>0</v>
      </c>
    </row>
    <row r="964" spans="1:23">
      <c r="A964" s="539" t="s">
        <v>107</v>
      </c>
      <c r="B964" s="539" t="s">
        <v>1611</v>
      </c>
      <c r="C964" s="1" t="s">
        <v>1612</v>
      </c>
      <c r="D964" s="449">
        <v>29504</v>
      </c>
      <c r="E964">
        <v>0</v>
      </c>
      <c r="F964">
        <v>0</v>
      </c>
      <c r="G964">
        <v>0</v>
      </c>
      <c r="H964" s="449">
        <v>9696</v>
      </c>
      <c r="I964">
        <v>0</v>
      </c>
      <c r="J964">
        <v>0</v>
      </c>
      <c r="K964">
        <v>0</v>
      </c>
      <c r="L964" s="449">
        <v>39200</v>
      </c>
      <c r="N964" s="20">
        <v>29137</v>
      </c>
      <c r="O964" s="21">
        <v>17</v>
      </c>
      <c r="P964" s="22">
        <f t="shared" si="121"/>
        <v>6.0316486731873162</v>
      </c>
      <c r="Q964" s="23">
        <f t="shared" ref="Q964:Q1027" si="122">SUMIFS(D:D,$A:$A,$N964,$B:$B,$O964)+SUMIFS(E:E,$A:$A,$N964,$B:$B,$O964)</f>
        <v>0</v>
      </c>
      <c r="R964" s="23">
        <f t="shared" ref="R964:R1027" si="123">SUMIFS(F:F,$A:$A,$N964,$B:$B,$O964)+SUMIFS(G:G,$A:$A,$N964,$B:$B,$O964)</f>
        <v>0</v>
      </c>
      <c r="S964" s="23">
        <f t="shared" ref="S964:S1027" si="124">SUMIFS(H:H,$A:$A,$N964,$B:$B,$O964)+SUMIFS(I:I,$A:$A,$N964,$B:$B,$O964)</f>
        <v>68032</v>
      </c>
      <c r="T964" s="23">
        <f t="shared" ref="T964:T1027" si="125">SUMIFS(J:J,$A:$A,$N964,$B:$B,$O964)+SUMIFS(K:K,$A:$A,$N964,$B:$B,$O964)</f>
        <v>0</v>
      </c>
      <c r="U964" s="24">
        <f t="shared" ref="U964:U1027" si="126">SUM(Q964:T964)</f>
        <v>68032</v>
      </c>
      <c r="V964" s="25">
        <f t="shared" ref="V964:V1027" si="127">U964*P964</f>
        <v>410345.12253427948</v>
      </c>
      <c r="W964" s="25">
        <f t="shared" ref="W964:W1027" si="128">(R964*1.1)*P964</f>
        <v>0</v>
      </c>
    </row>
    <row r="965" spans="1:23">
      <c r="A965" s="539" t="s">
        <v>107</v>
      </c>
      <c r="B965" s="539" t="s">
        <v>1613</v>
      </c>
      <c r="C965" s="1" t="s">
        <v>1614</v>
      </c>
      <c r="D965">
        <v>0</v>
      </c>
      <c r="E965">
        <v>0</v>
      </c>
      <c r="F965">
        <v>0</v>
      </c>
      <c r="G965">
        <v>0</v>
      </c>
      <c r="H965" s="449">
        <v>40400</v>
      </c>
      <c r="I965">
        <v>0</v>
      </c>
      <c r="J965">
        <v>112</v>
      </c>
      <c r="K965">
        <v>0</v>
      </c>
      <c r="L965" s="449">
        <v>40512</v>
      </c>
      <c r="N965" s="20">
        <v>29137</v>
      </c>
      <c r="O965" s="21">
        <v>18</v>
      </c>
      <c r="P965" s="22">
        <f t="shared" si="121"/>
        <v>4.9772911053490789</v>
      </c>
      <c r="Q965" s="23">
        <f t="shared" si="122"/>
        <v>0</v>
      </c>
      <c r="R965" s="23">
        <f t="shared" si="123"/>
        <v>0</v>
      </c>
      <c r="S965" s="23">
        <f t="shared" si="124"/>
        <v>96800</v>
      </c>
      <c r="T965" s="23">
        <f t="shared" si="125"/>
        <v>0</v>
      </c>
      <c r="U965" s="24">
        <f t="shared" si="126"/>
        <v>96800</v>
      </c>
      <c r="V965" s="25">
        <f t="shared" si="127"/>
        <v>481801.77899779083</v>
      </c>
      <c r="W965" s="25">
        <f t="shared" si="128"/>
        <v>0</v>
      </c>
    </row>
    <row r="966" spans="1:23">
      <c r="A966" s="539" t="s">
        <v>107</v>
      </c>
      <c r="B966" s="539" t="s">
        <v>1615</v>
      </c>
      <c r="C966" s="1" t="s">
        <v>1616</v>
      </c>
      <c r="D966">
        <v>0</v>
      </c>
      <c r="E966" s="449">
        <v>148272</v>
      </c>
      <c r="F966">
        <v>0</v>
      </c>
      <c r="G966">
        <v>0</v>
      </c>
      <c r="H966">
        <v>0</v>
      </c>
      <c r="I966" s="449">
        <v>6640</v>
      </c>
      <c r="J966">
        <v>0</v>
      </c>
      <c r="K966">
        <v>0</v>
      </c>
      <c r="L966" s="449">
        <v>154912</v>
      </c>
      <c r="N966" s="20">
        <v>29137</v>
      </c>
      <c r="O966" s="21">
        <v>19</v>
      </c>
      <c r="P966" s="22">
        <f t="shared" si="121"/>
        <v>3.4255627120306693</v>
      </c>
      <c r="Q966" s="23">
        <f t="shared" si="122"/>
        <v>912752</v>
      </c>
      <c r="R966" s="23">
        <f t="shared" si="123"/>
        <v>201920</v>
      </c>
      <c r="S966" s="23">
        <f t="shared" si="124"/>
        <v>22224</v>
      </c>
      <c r="T966" s="23">
        <f t="shared" si="125"/>
        <v>0</v>
      </c>
      <c r="U966" s="24">
        <f t="shared" si="126"/>
        <v>1136896</v>
      </c>
      <c r="V966" s="25">
        <f t="shared" si="127"/>
        <v>3894508.5450568199</v>
      </c>
      <c r="W966" s="25">
        <f t="shared" si="128"/>
        <v>760858.5850945561</v>
      </c>
    </row>
    <row r="967" spans="1:23">
      <c r="A967" s="539" t="s">
        <v>107</v>
      </c>
      <c r="B967" s="539" t="s">
        <v>1617</v>
      </c>
      <c r="C967" s="1" t="s">
        <v>1618</v>
      </c>
      <c r="D967" s="449">
        <v>28224</v>
      </c>
      <c r="E967" s="449">
        <v>11232</v>
      </c>
      <c r="F967">
        <v>0</v>
      </c>
      <c r="G967">
        <v>0</v>
      </c>
      <c r="H967" s="449">
        <v>15792</v>
      </c>
      <c r="I967" s="449">
        <v>7360</v>
      </c>
      <c r="J967">
        <v>0</v>
      </c>
      <c r="K967">
        <v>0</v>
      </c>
      <c r="L967" s="449">
        <v>62608</v>
      </c>
      <c r="N967" s="20">
        <v>29137</v>
      </c>
      <c r="O967" s="21">
        <v>20</v>
      </c>
      <c r="P967" s="22">
        <f t="shared" si="121"/>
        <v>4.0878123452263502</v>
      </c>
      <c r="Q967" s="23">
        <f t="shared" si="122"/>
        <v>0</v>
      </c>
      <c r="R967" s="23">
        <f t="shared" si="123"/>
        <v>0</v>
      </c>
      <c r="S967" s="23">
        <f t="shared" si="124"/>
        <v>173296</v>
      </c>
      <c r="T967" s="23">
        <f t="shared" si="125"/>
        <v>0</v>
      </c>
      <c r="U967" s="24">
        <f t="shared" si="126"/>
        <v>173296</v>
      </c>
      <c r="V967" s="25">
        <f t="shared" si="127"/>
        <v>708401.52817834553</v>
      </c>
      <c r="W967" s="25">
        <f t="shared" si="128"/>
        <v>0</v>
      </c>
    </row>
    <row r="968" spans="1:23">
      <c r="A968" s="539" t="s">
        <v>107</v>
      </c>
      <c r="B968" s="539" t="s">
        <v>1619</v>
      </c>
      <c r="C968" s="1" t="s">
        <v>1620</v>
      </c>
      <c r="D968">
        <v>0</v>
      </c>
      <c r="E968">
        <v>0</v>
      </c>
      <c r="F968">
        <v>0</v>
      </c>
      <c r="G968">
        <v>0</v>
      </c>
      <c r="H968">
        <v>0</v>
      </c>
      <c r="I968">
        <v>0</v>
      </c>
      <c r="J968">
        <v>0</v>
      </c>
      <c r="K968">
        <v>0</v>
      </c>
      <c r="L968">
        <v>0</v>
      </c>
      <c r="N968" s="20">
        <v>29137</v>
      </c>
      <c r="O968" s="21">
        <v>21</v>
      </c>
      <c r="P968" s="22">
        <f t="shared" si="121"/>
        <v>4.2128820567044682</v>
      </c>
      <c r="Q968" s="23">
        <f t="shared" si="122"/>
        <v>0</v>
      </c>
      <c r="R968" s="23">
        <f t="shared" si="123"/>
        <v>0</v>
      </c>
      <c r="S968" s="23">
        <f t="shared" si="124"/>
        <v>95952</v>
      </c>
      <c r="T968" s="23">
        <f t="shared" si="125"/>
        <v>76573</v>
      </c>
      <c r="U968" s="24">
        <f t="shared" si="126"/>
        <v>172525</v>
      </c>
      <c r="V968" s="25">
        <f t="shared" si="127"/>
        <v>726827.47683293838</v>
      </c>
      <c r="W968" s="25">
        <f t="shared" si="128"/>
        <v>0</v>
      </c>
    </row>
    <row r="969" spans="1:23">
      <c r="A969" s="539" t="s">
        <v>107</v>
      </c>
      <c r="B969" s="539" t="s">
        <v>1621</v>
      </c>
      <c r="C969" s="1" t="s">
        <v>1622</v>
      </c>
      <c r="D969" s="449">
        <v>29648</v>
      </c>
      <c r="E969">
        <v>0</v>
      </c>
      <c r="F969">
        <v>0</v>
      </c>
      <c r="G969">
        <v>0</v>
      </c>
      <c r="H969">
        <v>0</v>
      </c>
      <c r="I969">
        <v>0</v>
      </c>
      <c r="J969">
        <v>0</v>
      </c>
      <c r="K969">
        <v>0</v>
      </c>
      <c r="L969" s="449">
        <v>29648</v>
      </c>
      <c r="N969" s="20">
        <v>29137</v>
      </c>
      <c r="O969" s="21">
        <v>22</v>
      </c>
      <c r="P969" s="22">
        <f t="shared" si="121"/>
        <v>5.1226793529265615</v>
      </c>
      <c r="Q969" s="23">
        <f t="shared" si="122"/>
        <v>0</v>
      </c>
      <c r="R969" s="23">
        <f t="shared" si="123"/>
        <v>0</v>
      </c>
      <c r="S969" s="23">
        <f t="shared" si="124"/>
        <v>3904</v>
      </c>
      <c r="T969" s="23">
        <f t="shared" si="125"/>
        <v>6624</v>
      </c>
      <c r="U969" s="24">
        <f t="shared" si="126"/>
        <v>10528</v>
      </c>
      <c r="V969" s="25">
        <f t="shared" si="127"/>
        <v>53931.568227610842</v>
      </c>
      <c r="W969" s="25">
        <f t="shared" si="128"/>
        <v>0</v>
      </c>
    </row>
    <row r="970" spans="1:23">
      <c r="A970" s="539" t="s">
        <v>107</v>
      </c>
      <c r="B970" s="539" t="s">
        <v>1623</v>
      </c>
      <c r="C970" s="1" t="s">
        <v>1624</v>
      </c>
      <c r="D970">
        <v>0</v>
      </c>
      <c r="E970" s="449">
        <v>6304</v>
      </c>
      <c r="F970">
        <v>0</v>
      </c>
      <c r="G970">
        <v>0</v>
      </c>
      <c r="H970">
        <v>0</v>
      </c>
      <c r="I970" s="449">
        <v>8032</v>
      </c>
      <c r="J970">
        <v>0</v>
      </c>
      <c r="K970">
        <v>0</v>
      </c>
      <c r="L970" s="449">
        <v>14336</v>
      </c>
      <c r="N970" s="20">
        <v>29137</v>
      </c>
      <c r="O970" s="21">
        <v>23</v>
      </c>
      <c r="P970" s="22">
        <f t="shared" si="121"/>
        <v>4.5024770871355324</v>
      </c>
      <c r="Q970" s="23">
        <f t="shared" si="122"/>
        <v>39696</v>
      </c>
      <c r="R970" s="23">
        <f t="shared" si="123"/>
        <v>0</v>
      </c>
      <c r="S970" s="23">
        <f t="shared" si="124"/>
        <v>0</v>
      </c>
      <c r="T970" s="23">
        <f t="shared" si="125"/>
        <v>0</v>
      </c>
      <c r="U970" s="24">
        <f t="shared" si="126"/>
        <v>39696</v>
      </c>
      <c r="V970" s="25">
        <f t="shared" si="127"/>
        <v>178730.33045093209</v>
      </c>
      <c r="W970" s="25">
        <f t="shared" si="128"/>
        <v>0</v>
      </c>
    </row>
    <row r="971" spans="1:23">
      <c r="A971" s="539" t="s">
        <v>107</v>
      </c>
      <c r="B971" s="539" t="s">
        <v>1625</v>
      </c>
      <c r="C971" s="1" t="s">
        <v>1626</v>
      </c>
      <c r="D971">
        <v>0</v>
      </c>
      <c r="E971">
        <v>0</v>
      </c>
      <c r="F971">
        <v>0</v>
      </c>
      <c r="G971">
        <v>0</v>
      </c>
      <c r="H971" s="449">
        <v>28672</v>
      </c>
      <c r="I971">
        <v>0</v>
      </c>
      <c r="J971">
        <v>0</v>
      </c>
      <c r="K971">
        <v>0</v>
      </c>
      <c r="L971" s="449">
        <v>28672</v>
      </c>
      <c r="N971" s="20">
        <v>29137</v>
      </c>
      <c r="O971" s="21">
        <v>24</v>
      </c>
      <c r="P971" s="22">
        <f t="shared" si="121"/>
        <v>3.6391469413856306</v>
      </c>
      <c r="Q971" s="23">
        <f t="shared" si="122"/>
        <v>52128</v>
      </c>
      <c r="R971" s="23">
        <f t="shared" si="123"/>
        <v>0</v>
      </c>
      <c r="S971" s="23">
        <f t="shared" si="124"/>
        <v>53776</v>
      </c>
      <c r="T971" s="23">
        <f t="shared" si="125"/>
        <v>10328</v>
      </c>
      <c r="U971" s="24">
        <f t="shared" si="126"/>
        <v>116232</v>
      </c>
      <c r="V971" s="25">
        <f t="shared" si="127"/>
        <v>422985.32729113463</v>
      </c>
      <c r="W971" s="25">
        <f t="shared" si="128"/>
        <v>0</v>
      </c>
    </row>
    <row r="972" spans="1:23">
      <c r="A972" s="539" t="s">
        <v>107</v>
      </c>
      <c r="B972" s="539" t="s">
        <v>1627</v>
      </c>
      <c r="C972" s="1" t="s">
        <v>1628</v>
      </c>
      <c r="D972" s="449">
        <v>10464</v>
      </c>
      <c r="E972" s="449">
        <v>3504</v>
      </c>
      <c r="F972">
        <v>0</v>
      </c>
      <c r="G972">
        <v>0</v>
      </c>
      <c r="H972" s="449">
        <v>133732</v>
      </c>
      <c r="I972">
        <v>0</v>
      </c>
      <c r="J972">
        <v>0</v>
      </c>
      <c r="K972">
        <v>0</v>
      </c>
      <c r="L972" s="449">
        <v>147700</v>
      </c>
      <c r="N972" s="20">
        <v>29137</v>
      </c>
      <c r="O972" s="21">
        <v>25</v>
      </c>
      <c r="P972" s="22">
        <f t="shared" si="121"/>
        <v>3.0656727831116628</v>
      </c>
      <c r="Q972" s="23">
        <f t="shared" si="122"/>
        <v>1926224</v>
      </c>
      <c r="R972" s="23">
        <f t="shared" si="123"/>
        <v>0</v>
      </c>
      <c r="S972" s="23">
        <f t="shared" si="124"/>
        <v>3744</v>
      </c>
      <c r="T972" s="23">
        <f t="shared" si="125"/>
        <v>0</v>
      </c>
      <c r="U972" s="24">
        <f t="shared" si="126"/>
        <v>1929968</v>
      </c>
      <c r="V972" s="25">
        <f t="shared" si="127"/>
        <v>5916650.3698764499</v>
      </c>
      <c r="W972" s="25">
        <f t="shared" si="128"/>
        <v>0</v>
      </c>
    </row>
    <row r="973" spans="1:23">
      <c r="A973" s="539" t="s">
        <v>107</v>
      </c>
      <c r="B973" s="539" t="s">
        <v>1629</v>
      </c>
      <c r="C973" s="1" t="s">
        <v>1630</v>
      </c>
      <c r="D973">
        <v>0</v>
      </c>
      <c r="E973" s="449">
        <v>1696</v>
      </c>
      <c r="F973">
        <v>0</v>
      </c>
      <c r="G973">
        <v>0</v>
      </c>
      <c r="H973">
        <v>0</v>
      </c>
      <c r="I973">
        <v>0</v>
      </c>
      <c r="J973">
        <v>0</v>
      </c>
      <c r="K973">
        <v>0</v>
      </c>
      <c r="L973" s="449">
        <v>1696</v>
      </c>
      <c r="N973" s="20">
        <v>29137</v>
      </c>
      <c r="O973" s="21">
        <v>26</v>
      </c>
      <c r="P973" s="22">
        <f t="shared" si="121"/>
        <v>3.9327220283406481</v>
      </c>
      <c r="Q973" s="23">
        <f t="shared" si="122"/>
        <v>579608</v>
      </c>
      <c r="R973" s="23">
        <f t="shared" si="123"/>
        <v>0</v>
      </c>
      <c r="S973" s="23">
        <f t="shared" si="124"/>
        <v>40176</v>
      </c>
      <c r="T973" s="23">
        <f t="shared" si="125"/>
        <v>0</v>
      </c>
      <c r="U973" s="24">
        <f t="shared" si="126"/>
        <v>619784</v>
      </c>
      <c r="V973" s="25">
        <f t="shared" si="127"/>
        <v>2437438.1896130801</v>
      </c>
      <c r="W973" s="25">
        <f t="shared" si="128"/>
        <v>0</v>
      </c>
    </row>
    <row r="974" spans="1:23">
      <c r="A974" s="539" t="s">
        <v>107</v>
      </c>
      <c r="B974" s="539" t="s">
        <v>1631</v>
      </c>
      <c r="C974" s="1" t="s">
        <v>1632</v>
      </c>
      <c r="D974">
        <v>0</v>
      </c>
      <c r="E974">
        <v>336</v>
      </c>
      <c r="F974">
        <v>0</v>
      </c>
      <c r="G974">
        <v>0</v>
      </c>
      <c r="H974">
        <v>0</v>
      </c>
      <c r="I974" s="449">
        <v>7776</v>
      </c>
      <c r="J974">
        <v>0</v>
      </c>
      <c r="K974">
        <v>0</v>
      </c>
      <c r="L974" s="449">
        <v>8112</v>
      </c>
      <c r="N974" s="20">
        <v>29137</v>
      </c>
      <c r="O974" s="21">
        <v>27</v>
      </c>
      <c r="P974" s="22">
        <f t="shared" si="121"/>
        <v>3.6262261406191016</v>
      </c>
      <c r="Q974" s="23">
        <f t="shared" si="122"/>
        <v>0</v>
      </c>
      <c r="R974" s="23">
        <f t="shared" si="123"/>
        <v>0</v>
      </c>
      <c r="S974" s="23">
        <f t="shared" si="124"/>
        <v>0</v>
      </c>
      <c r="T974" s="23">
        <f t="shared" si="125"/>
        <v>0</v>
      </c>
      <c r="U974" s="24">
        <f t="shared" si="126"/>
        <v>0</v>
      </c>
      <c r="V974" s="25">
        <f t="shared" si="127"/>
        <v>0</v>
      </c>
      <c r="W974" s="25">
        <f t="shared" si="128"/>
        <v>0</v>
      </c>
    </row>
    <row r="975" spans="1:23">
      <c r="A975" s="539" t="s">
        <v>107</v>
      </c>
      <c r="B975" s="539" t="s">
        <v>1633</v>
      </c>
      <c r="C975" s="1" t="s">
        <v>1634</v>
      </c>
      <c r="D975" s="449">
        <v>108432</v>
      </c>
      <c r="E975">
        <v>0</v>
      </c>
      <c r="F975" s="449">
        <v>6576</v>
      </c>
      <c r="G975">
        <v>0</v>
      </c>
      <c r="H975">
        <v>0</v>
      </c>
      <c r="I975">
        <v>0</v>
      </c>
      <c r="J975">
        <v>0</v>
      </c>
      <c r="K975">
        <v>0</v>
      </c>
      <c r="L975" s="449">
        <v>115008</v>
      </c>
      <c r="N975" s="20">
        <v>3611</v>
      </c>
      <c r="O975" s="21">
        <v>1</v>
      </c>
      <c r="P975" s="22">
        <f t="shared" si="121"/>
        <v>3.6541532066081914</v>
      </c>
      <c r="Q975" s="23">
        <f t="shared" si="122"/>
        <v>57648</v>
      </c>
      <c r="R975" s="23">
        <f t="shared" si="123"/>
        <v>0</v>
      </c>
      <c r="S975" s="23">
        <f t="shared" si="124"/>
        <v>0</v>
      </c>
      <c r="T975" s="23">
        <f t="shared" si="125"/>
        <v>0</v>
      </c>
      <c r="U975" s="24">
        <f t="shared" si="126"/>
        <v>57648</v>
      </c>
      <c r="V975" s="25">
        <f t="shared" si="127"/>
        <v>210654.62405454903</v>
      </c>
      <c r="W975" s="25">
        <f t="shared" si="128"/>
        <v>0</v>
      </c>
    </row>
    <row r="976" spans="1:23">
      <c r="A976" s="539" t="s">
        <v>107</v>
      </c>
      <c r="B976" s="539" t="s">
        <v>1635</v>
      </c>
      <c r="C976" s="1" t="s">
        <v>1636</v>
      </c>
      <c r="D976" s="449">
        <v>13760</v>
      </c>
      <c r="E976">
        <v>0</v>
      </c>
      <c r="F976">
        <v>0</v>
      </c>
      <c r="G976">
        <v>0</v>
      </c>
      <c r="H976">
        <v>0</v>
      </c>
      <c r="I976">
        <v>0</v>
      </c>
      <c r="J976">
        <v>0</v>
      </c>
      <c r="K976">
        <v>0</v>
      </c>
      <c r="L976" s="449">
        <v>13760</v>
      </c>
      <c r="N976" s="20">
        <v>3611</v>
      </c>
      <c r="O976" s="21">
        <v>2</v>
      </c>
      <c r="P976" s="22">
        <f t="shared" si="121"/>
        <v>3.8378796466654825</v>
      </c>
      <c r="Q976" s="23">
        <f t="shared" si="122"/>
        <v>0</v>
      </c>
      <c r="R976" s="23">
        <f t="shared" si="123"/>
        <v>0</v>
      </c>
      <c r="S976" s="23">
        <f t="shared" si="124"/>
        <v>155376</v>
      </c>
      <c r="T976" s="23">
        <f t="shared" si="125"/>
        <v>1728</v>
      </c>
      <c r="U976" s="24">
        <f t="shared" si="126"/>
        <v>157104</v>
      </c>
      <c r="V976" s="25">
        <f t="shared" si="127"/>
        <v>602946.24400973401</v>
      </c>
      <c r="W976" s="25">
        <f t="shared" si="128"/>
        <v>0</v>
      </c>
    </row>
    <row r="977" spans="1:23">
      <c r="A977" s="539" t="s">
        <v>107</v>
      </c>
      <c r="B977" s="539" t="s">
        <v>1637</v>
      </c>
      <c r="C977" s="1" t="s">
        <v>1638</v>
      </c>
      <c r="D977">
        <v>0</v>
      </c>
      <c r="E977">
        <v>0</v>
      </c>
      <c r="F977">
        <v>0</v>
      </c>
      <c r="G977">
        <v>0</v>
      </c>
      <c r="H977">
        <v>0</v>
      </c>
      <c r="I977" s="449">
        <v>89776</v>
      </c>
      <c r="J977">
        <v>0</v>
      </c>
      <c r="K977" s="449">
        <v>5872</v>
      </c>
      <c r="L977" s="449">
        <v>95648</v>
      </c>
      <c r="N977" s="20">
        <v>3611</v>
      </c>
      <c r="O977" s="21">
        <v>3</v>
      </c>
      <c r="P977" s="22">
        <f t="shared" si="121"/>
        <v>3.4083433041107498</v>
      </c>
      <c r="Q977" s="23">
        <f t="shared" si="122"/>
        <v>462592</v>
      </c>
      <c r="R977" s="23">
        <f t="shared" si="123"/>
        <v>0</v>
      </c>
      <c r="S977" s="23">
        <f t="shared" si="124"/>
        <v>6240</v>
      </c>
      <c r="T977" s="23">
        <f t="shared" si="125"/>
        <v>0</v>
      </c>
      <c r="U977" s="24">
        <f t="shared" si="126"/>
        <v>468832</v>
      </c>
      <c r="V977" s="25">
        <f t="shared" si="127"/>
        <v>1597940.4079528512</v>
      </c>
      <c r="W977" s="25">
        <f t="shared" si="128"/>
        <v>0</v>
      </c>
    </row>
    <row r="978" spans="1:23">
      <c r="A978" s="539" t="s">
        <v>107</v>
      </c>
      <c r="B978" s="539" t="s">
        <v>1639</v>
      </c>
      <c r="C978" s="1" t="s">
        <v>1640</v>
      </c>
      <c r="D978">
        <v>0</v>
      </c>
      <c r="E978">
        <v>0</v>
      </c>
      <c r="F978">
        <v>0</v>
      </c>
      <c r="G978">
        <v>0</v>
      </c>
      <c r="H978">
        <v>0</v>
      </c>
      <c r="I978">
        <v>0</v>
      </c>
      <c r="J978">
        <v>0</v>
      </c>
      <c r="K978">
        <v>0</v>
      </c>
      <c r="L978">
        <v>0</v>
      </c>
      <c r="N978" s="20">
        <v>3611</v>
      </c>
      <c r="O978" s="21">
        <v>4</v>
      </c>
      <c r="P978" s="22">
        <f t="shared" si="121"/>
        <v>3.1726845821455858</v>
      </c>
      <c r="Q978" s="23">
        <f t="shared" si="122"/>
        <v>150576</v>
      </c>
      <c r="R978" s="23">
        <f t="shared" si="123"/>
        <v>0</v>
      </c>
      <c r="S978" s="23">
        <f t="shared" si="124"/>
        <v>125984</v>
      </c>
      <c r="T978" s="23">
        <f t="shared" si="125"/>
        <v>63</v>
      </c>
      <c r="U978" s="24">
        <f t="shared" si="126"/>
        <v>276623</v>
      </c>
      <c r="V978" s="25">
        <f t="shared" si="127"/>
        <v>877637.52716685843</v>
      </c>
      <c r="W978" s="25">
        <f t="shared" si="128"/>
        <v>0</v>
      </c>
    </row>
    <row r="979" spans="1:23">
      <c r="A979" s="539" t="s">
        <v>107</v>
      </c>
      <c r="B979" s="539" t="s">
        <v>1641</v>
      </c>
      <c r="C979" s="1" t="s">
        <v>1642</v>
      </c>
      <c r="D979" s="449">
        <v>3120</v>
      </c>
      <c r="E979">
        <v>48</v>
      </c>
      <c r="F979">
        <v>0</v>
      </c>
      <c r="G979">
        <v>0</v>
      </c>
      <c r="H979">
        <v>0</v>
      </c>
      <c r="I979" s="449">
        <v>94376</v>
      </c>
      <c r="J979" s="449">
        <v>1900</v>
      </c>
      <c r="K979" s="449">
        <v>5444</v>
      </c>
      <c r="L979" s="449">
        <v>104888</v>
      </c>
      <c r="N979" s="20">
        <v>3611</v>
      </c>
      <c r="O979" s="21">
        <v>5</v>
      </c>
      <c r="P979" s="22">
        <f t="shared" si="121"/>
        <v>8.4268382369809416</v>
      </c>
      <c r="Q979" s="23">
        <f t="shared" si="122"/>
        <v>0</v>
      </c>
      <c r="R979" s="23">
        <f t="shared" si="123"/>
        <v>0</v>
      </c>
      <c r="S979" s="23">
        <f t="shared" si="124"/>
        <v>480</v>
      </c>
      <c r="T979" s="23">
        <f t="shared" si="125"/>
        <v>0</v>
      </c>
      <c r="U979" s="24">
        <f t="shared" si="126"/>
        <v>480</v>
      </c>
      <c r="V979" s="25">
        <f t="shared" si="127"/>
        <v>4044.882353750852</v>
      </c>
      <c r="W979" s="25">
        <f t="shared" si="128"/>
        <v>0</v>
      </c>
    </row>
    <row r="980" spans="1:23">
      <c r="A980" s="539" t="s">
        <v>107</v>
      </c>
      <c r="B980" s="539" t="s">
        <v>1643</v>
      </c>
      <c r="C980" s="1" t="s">
        <v>1644</v>
      </c>
      <c r="D980">
        <v>0</v>
      </c>
      <c r="E980">
        <v>0</v>
      </c>
      <c r="F980">
        <v>0</v>
      </c>
      <c r="G980">
        <v>0</v>
      </c>
      <c r="H980">
        <v>0</v>
      </c>
      <c r="I980">
        <v>0</v>
      </c>
      <c r="J980">
        <v>0</v>
      </c>
      <c r="K980">
        <v>0</v>
      </c>
      <c r="L980">
        <v>0</v>
      </c>
      <c r="N980" s="20">
        <v>3611</v>
      </c>
      <c r="O980" s="21">
        <v>6</v>
      </c>
      <c r="P980" s="22">
        <f t="shared" si="121"/>
        <v>3.0058195780826638</v>
      </c>
      <c r="Q980" s="23">
        <f t="shared" si="122"/>
        <v>97472</v>
      </c>
      <c r="R980" s="23">
        <f t="shared" si="123"/>
        <v>0</v>
      </c>
      <c r="S980" s="23">
        <f t="shared" si="124"/>
        <v>54384</v>
      </c>
      <c r="T980" s="23">
        <f t="shared" si="125"/>
        <v>0</v>
      </c>
      <c r="U980" s="24">
        <f t="shared" si="126"/>
        <v>151856</v>
      </c>
      <c r="V980" s="25">
        <f t="shared" si="127"/>
        <v>456451.73784932098</v>
      </c>
      <c r="W980" s="25">
        <f t="shared" si="128"/>
        <v>0</v>
      </c>
    </row>
    <row r="981" spans="1:23">
      <c r="A981" s="539" t="s">
        <v>107</v>
      </c>
      <c r="B981" s="539" t="s">
        <v>1645</v>
      </c>
      <c r="C981" s="1" t="s">
        <v>1646</v>
      </c>
      <c r="D981">
        <v>0</v>
      </c>
      <c r="E981">
        <v>0</v>
      </c>
      <c r="F981">
        <v>0</v>
      </c>
      <c r="G981">
        <v>0</v>
      </c>
      <c r="H981">
        <v>0</v>
      </c>
      <c r="I981" s="449">
        <v>28448</v>
      </c>
      <c r="J981">
        <v>0</v>
      </c>
      <c r="K981">
        <v>0</v>
      </c>
      <c r="L981" s="449">
        <v>28448</v>
      </c>
      <c r="N981" s="20">
        <v>3611</v>
      </c>
      <c r="O981" s="21">
        <v>7</v>
      </c>
      <c r="P981" s="22">
        <f t="shared" si="121"/>
        <v>3.8714814806912399</v>
      </c>
      <c r="Q981" s="23">
        <f t="shared" si="122"/>
        <v>10464</v>
      </c>
      <c r="R981" s="23">
        <f t="shared" si="123"/>
        <v>0</v>
      </c>
      <c r="S981" s="23">
        <f t="shared" si="124"/>
        <v>67360</v>
      </c>
      <c r="T981" s="23">
        <f t="shared" si="125"/>
        <v>13796</v>
      </c>
      <c r="U981" s="24">
        <f t="shared" si="126"/>
        <v>91620</v>
      </c>
      <c r="V981" s="25">
        <f t="shared" si="127"/>
        <v>354705.13326093141</v>
      </c>
      <c r="W981" s="25">
        <f t="shared" si="128"/>
        <v>0</v>
      </c>
    </row>
    <row r="982" spans="1:23">
      <c r="A982" s="539" t="s">
        <v>107</v>
      </c>
      <c r="B982" s="539" t="s">
        <v>1647</v>
      </c>
      <c r="C982" s="1" t="s">
        <v>1648</v>
      </c>
      <c r="D982">
        <v>0</v>
      </c>
      <c r="E982" s="449">
        <v>79264</v>
      </c>
      <c r="F982">
        <v>0</v>
      </c>
      <c r="G982" s="449">
        <v>10272</v>
      </c>
      <c r="H982">
        <v>0</v>
      </c>
      <c r="I982">
        <v>0</v>
      </c>
      <c r="J982">
        <v>0</v>
      </c>
      <c r="K982">
        <v>0</v>
      </c>
      <c r="L982" s="449">
        <v>89536</v>
      </c>
      <c r="N982" s="20">
        <v>3611</v>
      </c>
      <c r="O982" s="21">
        <v>8</v>
      </c>
      <c r="P982" s="22">
        <f t="shared" si="121"/>
        <v>4.4579339449391542</v>
      </c>
      <c r="Q982" s="23">
        <f t="shared" si="122"/>
        <v>0</v>
      </c>
      <c r="R982" s="23">
        <f t="shared" si="123"/>
        <v>0</v>
      </c>
      <c r="S982" s="23">
        <f t="shared" si="124"/>
        <v>30016</v>
      </c>
      <c r="T982" s="23">
        <f t="shared" si="125"/>
        <v>432</v>
      </c>
      <c r="U982" s="24">
        <f t="shared" si="126"/>
        <v>30448</v>
      </c>
      <c r="V982" s="25">
        <f t="shared" si="127"/>
        <v>135735.17275550737</v>
      </c>
      <c r="W982" s="25">
        <f t="shared" si="128"/>
        <v>0</v>
      </c>
    </row>
    <row r="983" spans="1:23">
      <c r="A983" s="539" t="s">
        <v>107</v>
      </c>
      <c r="B983" s="539" t="s">
        <v>1649</v>
      </c>
      <c r="C983" s="1" t="s">
        <v>1650</v>
      </c>
      <c r="D983">
        <v>0</v>
      </c>
      <c r="E983">
        <v>0</v>
      </c>
      <c r="F983">
        <v>0</v>
      </c>
      <c r="G983">
        <v>0</v>
      </c>
      <c r="H983" s="449">
        <v>36976</v>
      </c>
      <c r="I983">
        <v>0</v>
      </c>
      <c r="J983">
        <v>288</v>
      </c>
      <c r="K983">
        <v>0</v>
      </c>
      <c r="L983" s="449">
        <v>37264</v>
      </c>
      <c r="N983" s="20">
        <v>3611</v>
      </c>
      <c r="O983" s="21">
        <v>9</v>
      </c>
      <c r="P983" s="22">
        <f t="shared" si="121"/>
        <v>3.9211029892346732</v>
      </c>
      <c r="Q983" s="23">
        <f t="shared" si="122"/>
        <v>48976</v>
      </c>
      <c r="R983" s="23">
        <f t="shared" si="123"/>
        <v>0</v>
      </c>
      <c r="S983" s="23">
        <f t="shared" si="124"/>
        <v>225696</v>
      </c>
      <c r="T983" s="23">
        <f t="shared" si="125"/>
        <v>0</v>
      </c>
      <c r="U983" s="24">
        <f t="shared" si="126"/>
        <v>274672</v>
      </c>
      <c r="V983" s="25">
        <f t="shared" si="127"/>
        <v>1077017.2002590662</v>
      </c>
      <c r="W983" s="25">
        <f t="shared" si="128"/>
        <v>0</v>
      </c>
    </row>
    <row r="984" spans="1:23">
      <c r="A984" s="539" t="s">
        <v>107</v>
      </c>
      <c r="B984" s="539" t="s">
        <v>1651</v>
      </c>
      <c r="C984" s="1" t="s">
        <v>1652</v>
      </c>
      <c r="D984">
        <v>0</v>
      </c>
      <c r="E984">
        <v>0</v>
      </c>
      <c r="F984">
        <v>0</v>
      </c>
      <c r="G984">
        <v>0</v>
      </c>
      <c r="H984">
        <v>0</v>
      </c>
      <c r="I984">
        <v>0</v>
      </c>
      <c r="J984" s="449">
        <v>3680</v>
      </c>
      <c r="K984">
        <v>0</v>
      </c>
      <c r="L984" s="449">
        <v>3680</v>
      </c>
      <c r="N984" s="20">
        <v>3611</v>
      </c>
      <c r="O984" s="21">
        <v>10</v>
      </c>
      <c r="P984" s="22">
        <f t="shared" si="121"/>
        <v>5.1680731319109743</v>
      </c>
      <c r="Q984" s="23">
        <f t="shared" si="122"/>
        <v>7136</v>
      </c>
      <c r="R984" s="23">
        <f t="shared" si="123"/>
        <v>0</v>
      </c>
      <c r="S984" s="23">
        <f t="shared" si="124"/>
        <v>0</v>
      </c>
      <c r="T984" s="23">
        <f t="shared" si="125"/>
        <v>0</v>
      </c>
      <c r="U984" s="24">
        <f t="shared" si="126"/>
        <v>7136</v>
      </c>
      <c r="V984" s="25">
        <f t="shared" si="127"/>
        <v>36879.36986931671</v>
      </c>
      <c r="W984" s="25">
        <f t="shared" si="128"/>
        <v>0</v>
      </c>
    </row>
    <row r="985" spans="1:23">
      <c r="A985" s="539" t="s">
        <v>107</v>
      </c>
      <c r="B985" s="539" t="s">
        <v>1653</v>
      </c>
      <c r="C985" s="1" t="s">
        <v>1654</v>
      </c>
      <c r="D985">
        <v>0</v>
      </c>
      <c r="E985">
        <v>0</v>
      </c>
      <c r="F985">
        <v>0</v>
      </c>
      <c r="G985">
        <v>0</v>
      </c>
      <c r="H985">
        <v>384</v>
      </c>
      <c r="I985">
        <v>0</v>
      </c>
      <c r="J985">
        <v>0</v>
      </c>
      <c r="K985">
        <v>0</v>
      </c>
      <c r="L985">
        <v>384</v>
      </c>
      <c r="N985" s="20">
        <v>3611</v>
      </c>
      <c r="O985" s="21">
        <v>11</v>
      </c>
      <c r="P985" s="22">
        <f t="shared" si="121"/>
        <v>4.0960903250696923</v>
      </c>
      <c r="Q985" s="23">
        <f t="shared" si="122"/>
        <v>6720</v>
      </c>
      <c r="R985" s="23">
        <f t="shared" si="123"/>
        <v>0</v>
      </c>
      <c r="S985" s="23">
        <f t="shared" si="124"/>
        <v>70016</v>
      </c>
      <c r="T985" s="23">
        <f t="shared" si="125"/>
        <v>384</v>
      </c>
      <c r="U985" s="24">
        <f t="shared" si="126"/>
        <v>77120</v>
      </c>
      <c r="V985" s="25">
        <f t="shared" si="127"/>
        <v>315890.48586937465</v>
      </c>
      <c r="W985" s="25">
        <f t="shared" si="128"/>
        <v>0</v>
      </c>
    </row>
    <row r="986" spans="1:23">
      <c r="A986" s="539" t="s">
        <v>107</v>
      </c>
      <c r="B986" s="539" t="s">
        <v>1655</v>
      </c>
      <c r="C986" s="1" t="s">
        <v>1656</v>
      </c>
      <c r="D986" s="449">
        <v>16176</v>
      </c>
      <c r="E986" s="449">
        <v>1200</v>
      </c>
      <c r="F986">
        <v>0</v>
      </c>
      <c r="G986">
        <v>0</v>
      </c>
      <c r="H986">
        <v>0</v>
      </c>
      <c r="I986">
        <v>0</v>
      </c>
      <c r="J986">
        <v>0</v>
      </c>
      <c r="K986">
        <v>0</v>
      </c>
      <c r="L986" s="449">
        <v>17376</v>
      </c>
      <c r="N986" s="20">
        <v>3611</v>
      </c>
      <c r="O986" s="21">
        <v>12</v>
      </c>
      <c r="P986" s="22">
        <f t="shared" si="121"/>
        <v>3.6748359098204313</v>
      </c>
      <c r="Q986" s="23">
        <f t="shared" si="122"/>
        <v>289936</v>
      </c>
      <c r="R986" s="23">
        <f t="shared" si="123"/>
        <v>56160</v>
      </c>
      <c r="S986" s="23">
        <f t="shared" si="124"/>
        <v>0</v>
      </c>
      <c r="T986" s="23">
        <f t="shared" si="125"/>
        <v>0</v>
      </c>
      <c r="U986" s="24">
        <f t="shared" si="126"/>
        <v>346096</v>
      </c>
      <c r="V986" s="25">
        <f t="shared" si="127"/>
        <v>1271846.0090452121</v>
      </c>
      <c r="W986" s="25">
        <f t="shared" si="128"/>
        <v>227016.663165067</v>
      </c>
    </row>
    <row r="987" spans="1:23">
      <c r="A987" s="539" t="s">
        <v>107</v>
      </c>
      <c r="B987" s="539" t="s">
        <v>1657</v>
      </c>
      <c r="C987" s="1" t="s">
        <v>1658</v>
      </c>
      <c r="D987" s="449">
        <v>10768</v>
      </c>
      <c r="E987">
        <v>0</v>
      </c>
      <c r="F987">
        <v>0</v>
      </c>
      <c r="G987">
        <v>0</v>
      </c>
      <c r="H987">
        <v>0</v>
      </c>
      <c r="I987">
        <v>0</v>
      </c>
      <c r="J987" s="449">
        <v>1360</v>
      </c>
      <c r="K987">
        <v>0</v>
      </c>
      <c r="L987" s="449">
        <v>12128</v>
      </c>
      <c r="N987" s="20">
        <v>3611</v>
      </c>
      <c r="O987" s="21">
        <v>13</v>
      </c>
      <c r="P987" s="22">
        <f t="shared" si="121"/>
        <v>3.3330151458819097</v>
      </c>
      <c r="Q987" s="23">
        <f t="shared" si="122"/>
        <v>75536</v>
      </c>
      <c r="R987" s="23">
        <f t="shared" si="123"/>
        <v>0</v>
      </c>
      <c r="S987" s="23">
        <f t="shared" si="124"/>
        <v>0</v>
      </c>
      <c r="T987" s="23">
        <f t="shared" si="125"/>
        <v>0</v>
      </c>
      <c r="U987" s="24">
        <f t="shared" si="126"/>
        <v>75536</v>
      </c>
      <c r="V987" s="25">
        <f t="shared" si="127"/>
        <v>251762.63205933594</v>
      </c>
      <c r="W987" s="25">
        <f t="shared" si="128"/>
        <v>0</v>
      </c>
    </row>
    <row r="988" spans="1:23">
      <c r="A988" s="539" t="s">
        <v>107</v>
      </c>
      <c r="B988" s="539" t="s">
        <v>1659</v>
      </c>
      <c r="C988" s="1" t="s">
        <v>1660</v>
      </c>
      <c r="D988" s="449">
        <v>214496</v>
      </c>
      <c r="E988">
        <v>0</v>
      </c>
      <c r="F988">
        <v>0</v>
      </c>
      <c r="G988">
        <v>0</v>
      </c>
      <c r="H988" s="449">
        <v>7680</v>
      </c>
      <c r="I988">
        <v>0</v>
      </c>
      <c r="J988">
        <v>0</v>
      </c>
      <c r="K988">
        <v>0</v>
      </c>
      <c r="L988" s="449">
        <v>222176</v>
      </c>
      <c r="N988" s="20">
        <v>3611</v>
      </c>
      <c r="O988" s="21">
        <v>14</v>
      </c>
      <c r="P988" s="22">
        <f t="shared" si="121"/>
        <v>5.2111367875249366</v>
      </c>
      <c r="Q988" s="23">
        <f t="shared" si="122"/>
        <v>0</v>
      </c>
      <c r="R988" s="23">
        <f t="shared" si="123"/>
        <v>0</v>
      </c>
      <c r="S988" s="23">
        <f t="shared" si="124"/>
        <v>103624</v>
      </c>
      <c r="T988" s="23">
        <f t="shared" si="125"/>
        <v>6000</v>
      </c>
      <c r="U988" s="24">
        <f t="shared" si="126"/>
        <v>109624</v>
      </c>
      <c r="V988" s="25">
        <f t="shared" si="127"/>
        <v>571265.65919563361</v>
      </c>
      <c r="W988" s="25">
        <f t="shared" si="128"/>
        <v>0</v>
      </c>
    </row>
    <row r="989" spans="1:23">
      <c r="A989" s="539" t="s">
        <v>107</v>
      </c>
      <c r="B989" s="539" t="s">
        <v>1661</v>
      </c>
      <c r="C989" s="1" t="s">
        <v>1662</v>
      </c>
      <c r="D989" s="449">
        <v>36240</v>
      </c>
      <c r="E989">
        <v>0</v>
      </c>
      <c r="F989">
        <v>0</v>
      </c>
      <c r="G989">
        <v>0</v>
      </c>
      <c r="H989">
        <v>0</v>
      </c>
      <c r="I989">
        <v>0</v>
      </c>
      <c r="J989">
        <v>0</v>
      </c>
      <c r="K989">
        <v>0</v>
      </c>
      <c r="L989" s="449">
        <v>36240</v>
      </c>
      <c r="N989" s="20">
        <v>3611</v>
      </c>
      <c r="O989" s="21">
        <v>15</v>
      </c>
      <c r="P989" s="22">
        <f t="shared" si="121"/>
        <v>7.5192831089887324</v>
      </c>
      <c r="Q989" s="23">
        <f t="shared" si="122"/>
        <v>0</v>
      </c>
      <c r="R989" s="23">
        <f t="shared" si="123"/>
        <v>0</v>
      </c>
      <c r="S989" s="23">
        <f t="shared" si="124"/>
        <v>0</v>
      </c>
      <c r="T989" s="23">
        <f t="shared" si="125"/>
        <v>0</v>
      </c>
      <c r="U989" s="24">
        <f t="shared" si="126"/>
        <v>0</v>
      </c>
      <c r="V989" s="25">
        <f t="shared" si="127"/>
        <v>0</v>
      </c>
      <c r="W989" s="25">
        <f t="shared" si="128"/>
        <v>0</v>
      </c>
    </row>
    <row r="990" spans="1:23">
      <c r="A990" s="539" t="s">
        <v>107</v>
      </c>
      <c r="B990" s="539" t="s">
        <v>1663</v>
      </c>
      <c r="C990" s="1" t="s">
        <v>1664</v>
      </c>
      <c r="D990">
        <v>0</v>
      </c>
      <c r="E990">
        <v>0</v>
      </c>
      <c r="F990">
        <v>0</v>
      </c>
      <c r="G990">
        <v>0</v>
      </c>
      <c r="H990">
        <v>0</v>
      </c>
      <c r="I990">
        <v>0</v>
      </c>
      <c r="J990">
        <v>0</v>
      </c>
      <c r="K990">
        <v>0</v>
      </c>
      <c r="L990">
        <v>0</v>
      </c>
      <c r="N990" s="20">
        <v>3611</v>
      </c>
      <c r="O990" s="21">
        <v>16</v>
      </c>
      <c r="P990" s="22">
        <f t="shared" ref="P990:P1053" si="129">P963</f>
        <v>4.5338911157933826</v>
      </c>
      <c r="Q990" s="23">
        <f t="shared" si="122"/>
        <v>28032</v>
      </c>
      <c r="R990" s="23">
        <f t="shared" si="123"/>
        <v>0</v>
      </c>
      <c r="S990" s="23">
        <f t="shared" si="124"/>
        <v>132272</v>
      </c>
      <c r="T990" s="23">
        <f t="shared" si="125"/>
        <v>20440</v>
      </c>
      <c r="U990" s="24">
        <f t="shared" si="126"/>
        <v>180744</v>
      </c>
      <c r="V990" s="25">
        <f t="shared" si="127"/>
        <v>819473.61583295919</v>
      </c>
      <c r="W990" s="25">
        <f t="shared" si="128"/>
        <v>0</v>
      </c>
    </row>
    <row r="991" spans="1:23">
      <c r="A991" s="539" t="s">
        <v>107</v>
      </c>
      <c r="B991" s="539" t="s">
        <v>1665</v>
      </c>
      <c r="C991" s="1" t="s">
        <v>1666</v>
      </c>
      <c r="D991" s="449">
        <v>500832</v>
      </c>
      <c r="E991" s="449">
        <v>251856</v>
      </c>
      <c r="F991" s="449">
        <v>6576</v>
      </c>
      <c r="G991" s="449">
        <v>10272</v>
      </c>
      <c r="H991" s="449">
        <v>273332</v>
      </c>
      <c r="I991" s="449">
        <v>242408</v>
      </c>
      <c r="J991" s="449">
        <v>7340</v>
      </c>
      <c r="K991" s="449">
        <v>11316</v>
      </c>
      <c r="L991" s="449">
        <v>1303932</v>
      </c>
      <c r="N991" s="20">
        <v>3611</v>
      </c>
      <c r="O991" s="21">
        <v>17</v>
      </c>
      <c r="P991" s="22">
        <f t="shared" si="129"/>
        <v>6.0316486731873162</v>
      </c>
      <c r="Q991" s="23">
        <f t="shared" si="122"/>
        <v>0</v>
      </c>
      <c r="R991" s="23">
        <f t="shared" si="123"/>
        <v>0</v>
      </c>
      <c r="S991" s="23">
        <f t="shared" si="124"/>
        <v>36700</v>
      </c>
      <c r="T991" s="23">
        <f t="shared" si="125"/>
        <v>0</v>
      </c>
      <c r="U991" s="24">
        <f t="shared" si="126"/>
        <v>36700</v>
      </c>
      <c r="V991" s="25">
        <f t="shared" si="127"/>
        <v>221361.5063059745</v>
      </c>
      <c r="W991" s="25">
        <f t="shared" si="128"/>
        <v>0</v>
      </c>
    </row>
    <row r="992" spans="1:23">
      <c r="A992" s="503"/>
      <c r="B992" s="503"/>
      <c r="N992" s="20">
        <v>3611</v>
      </c>
      <c r="O992" s="21">
        <v>18</v>
      </c>
      <c r="P992" s="22">
        <f t="shared" si="129"/>
        <v>4.9772911053490789</v>
      </c>
      <c r="Q992" s="23">
        <f t="shared" si="122"/>
        <v>0</v>
      </c>
      <c r="R992" s="23">
        <f t="shared" si="123"/>
        <v>0</v>
      </c>
      <c r="S992" s="23">
        <f t="shared" si="124"/>
        <v>64800</v>
      </c>
      <c r="T992" s="23">
        <f t="shared" si="125"/>
        <v>0</v>
      </c>
      <c r="U992" s="24">
        <f t="shared" si="126"/>
        <v>64800</v>
      </c>
      <c r="V992" s="25">
        <f t="shared" si="127"/>
        <v>322528.4636266203</v>
      </c>
      <c r="W992" s="25">
        <f t="shared" si="128"/>
        <v>0</v>
      </c>
    </row>
    <row r="993" spans="1:23">
      <c r="A993" s="503"/>
      <c r="B993" s="503"/>
      <c r="N993" s="20">
        <v>3611</v>
      </c>
      <c r="O993" s="21">
        <v>19</v>
      </c>
      <c r="P993" s="22">
        <f t="shared" si="129"/>
        <v>3.4255627120306693</v>
      </c>
      <c r="Q993" s="23">
        <f t="shared" si="122"/>
        <v>297800</v>
      </c>
      <c r="R993" s="23">
        <f t="shared" si="123"/>
        <v>67456</v>
      </c>
      <c r="S993" s="23">
        <f t="shared" si="124"/>
        <v>816</v>
      </c>
      <c r="T993" s="23">
        <f t="shared" si="125"/>
        <v>0</v>
      </c>
      <c r="U993" s="24">
        <f t="shared" si="126"/>
        <v>366072</v>
      </c>
      <c r="V993" s="25">
        <f t="shared" si="127"/>
        <v>1254002.5931184911</v>
      </c>
      <c r="W993" s="25">
        <f t="shared" si="128"/>
        <v>254182.23413301492</v>
      </c>
    </row>
    <row r="994" spans="1:23">
      <c r="A994" s="539" t="s">
        <v>1706</v>
      </c>
      <c r="B994" s="503"/>
      <c r="N994" s="20">
        <v>3611</v>
      </c>
      <c r="O994" s="21">
        <v>20</v>
      </c>
      <c r="P994" s="22">
        <f t="shared" si="129"/>
        <v>4.0878123452263502</v>
      </c>
      <c r="Q994" s="23">
        <f t="shared" si="122"/>
        <v>0</v>
      </c>
      <c r="R994" s="23">
        <f t="shared" si="123"/>
        <v>0</v>
      </c>
      <c r="S994" s="23">
        <f t="shared" si="124"/>
        <v>81648</v>
      </c>
      <c r="T994" s="23">
        <f t="shared" si="125"/>
        <v>2400</v>
      </c>
      <c r="U994" s="24">
        <f t="shared" si="126"/>
        <v>84048</v>
      </c>
      <c r="V994" s="25">
        <f t="shared" si="127"/>
        <v>343572.45199158427</v>
      </c>
      <c r="W994" s="25">
        <f t="shared" si="128"/>
        <v>0</v>
      </c>
    </row>
    <row r="995" spans="1:23">
      <c r="A995" s="539" t="s">
        <v>1596</v>
      </c>
      <c r="B995" s="539" t="s">
        <v>173</v>
      </c>
      <c r="C995" s="1" t="s">
        <v>1668</v>
      </c>
      <c r="D995" t="s">
        <v>1669</v>
      </c>
      <c r="E995" t="s">
        <v>1670</v>
      </c>
      <c r="F995" t="s">
        <v>1671</v>
      </c>
      <c r="G995" t="s">
        <v>1672</v>
      </c>
      <c r="H995" t="s">
        <v>1673</v>
      </c>
      <c r="I995" t="s">
        <v>1674</v>
      </c>
      <c r="J995" t="s">
        <v>1675</v>
      </c>
      <c r="K995" t="s">
        <v>1676</v>
      </c>
      <c r="L995" t="s">
        <v>44</v>
      </c>
      <c r="N995" s="20">
        <v>3611</v>
      </c>
      <c r="O995" s="21">
        <v>21</v>
      </c>
      <c r="P995" s="22">
        <f t="shared" si="129"/>
        <v>4.2128820567044682</v>
      </c>
      <c r="Q995" s="23">
        <f t="shared" si="122"/>
        <v>0</v>
      </c>
      <c r="R995" s="23">
        <f t="shared" si="123"/>
        <v>0</v>
      </c>
      <c r="S995" s="23">
        <f t="shared" si="124"/>
        <v>22080</v>
      </c>
      <c r="T995" s="23">
        <f t="shared" si="125"/>
        <v>28100</v>
      </c>
      <c r="U995" s="24">
        <f t="shared" si="126"/>
        <v>50180</v>
      </c>
      <c r="V995" s="25">
        <f t="shared" si="127"/>
        <v>211402.42160543022</v>
      </c>
      <c r="W995" s="25">
        <f t="shared" si="128"/>
        <v>0</v>
      </c>
    </row>
    <row r="996" spans="1:23">
      <c r="A996" s="539" t="s">
        <v>109</v>
      </c>
      <c r="B996" s="539" t="s">
        <v>1611</v>
      </c>
      <c r="C996" s="1" t="s">
        <v>1612</v>
      </c>
      <c r="D996" s="449">
        <v>3600</v>
      </c>
      <c r="E996">
        <v>0</v>
      </c>
      <c r="F996">
        <v>0</v>
      </c>
      <c r="G996">
        <v>0</v>
      </c>
      <c r="H996">
        <v>0</v>
      </c>
      <c r="I996">
        <v>0</v>
      </c>
      <c r="J996">
        <v>0</v>
      </c>
      <c r="K996">
        <v>0</v>
      </c>
      <c r="L996" s="449">
        <v>3600</v>
      </c>
      <c r="N996" s="20">
        <v>3611</v>
      </c>
      <c r="O996" s="21">
        <v>22</v>
      </c>
      <c r="P996" s="22">
        <f t="shared" si="129"/>
        <v>5.1226793529265615</v>
      </c>
      <c r="Q996" s="23">
        <f t="shared" si="122"/>
        <v>0</v>
      </c>
      <c r="R996" s="23">
        <f t="shared" si="123"/>
        <v>0</v>
      </c>
      <c r="S996" s="23">
        <f t="shared" si="124"/>
        <v>7008</v>
      </c>
      <c r="T996" s="23">
        <f t="shared" si="125"/>
        <v>0</v>
      </c>
      <c r="U996" s="24">
        <f t="shared" si="126"/>
        <v>7008</v>
      </c>
      <c r="V996" s="25">
        <f t="shared" si="127"/>
        <v>35899.736905309343</v>
      </c>
      <c r="W996" s="25">
        <f t="shared" si="128"/>
        <v>0</v>
      </c>
    </row>
    <row r="997" spans="1:23">
      <c r="A997" s="539" t="s">
        <v>109</v>
      </c>
      <c r="B997" s="539" t="s">
        <v>1613</v>
      </c>
      <c r="C997" s="1" t="s">
        <v>1614</v>
      </c>
      <c r="D997">
        <v>0</v>
      </c>
      <c r="E997">
        <v>0</v>
      </c>
      <c r="F997">
        <v>0</v>
      </c>
      <c r="G997">
        <v>0</v>
      </c>
      <c r="H997" s="449">
        <v>216656</v>
      </c>
      <c r="I997">
        <v>0</v>
      </c>
      <c r="J997">
        <v>200</v>
      </c>
      <c r="K997">
        <v>0</v>
      </c>
      <c r="L997" s="449">
        <v>216856</v>
      </c>
      <c r="N997" s="20">
        <v>3611</v>
      </c>
      <c r="O997" s="21">
        <v>23</v>
      </c>
      <c r="P997" s="22">
        <f t="shared" si="129"/>
        <v>4.5024770871355324</v>
      </c>
      <c r="Q997" s="23">
        <f t="shared" si="122"/>
        <v>91200</v>
      </c>
      <c r="R997" s="23">
        <f t="shared" si="123"/>
        <v>0</v>
      </c>
      <c r="S997" s="23">
        <f t="shared" si="124"/>
        <v>0</v>
      </c>
      <c r="T997" s="23">
        <f t="shared" si="125"/>
        <v>0</v>
      </c>
      <c r="U997" s="24">
        <f t="shared" si="126"/>
        <v>91200</v>
      </c>
      <c r="V997" s="25">
        <f t="shared" si="127"/>
        <v>410625.91034676053</v>
      </c>
      <c r="W997" s="25">
        <f t="shared" si="128"/>
        <v>0</v>
      </c>
    </row>
    <row r="998" spans="1:23">
      <c r="A998" s="539" t="s">
        <v>109</v>
      </c>
      <c r="B998" s="539" t="s">
        <v>1615</v>
      </c>
      <c r="C998" s="1" t="s">
        <v>1616</v>
      </c>
      <c r="D998">
        <v>0</v>
      </c>
      <c r="E998" s="449">
        <v>469824</v>
      </c>
      <c r="F998">
        <v>0</v>
      </c>
      <c r="G998">
        <v>0</v>
      </c>
      <c r="H998" s="449">
        <v>8960</v>
      </c>
      <c r="I998">
        <v>0</v>
      </c>
      <c r="J998">
        <v>0</v>
      </c>
      <c r="K998">
        <v>0</v>
      </c>
      <c r="L998" s="449">
        <v>478784</v>
      </c>
      <c r="N998" s="20">
        <v>3611</v>
      </c>
      <c r="O998" s="21">
        <v>24</v>
      </c>
      <c r="P998" s="22">
        <f t="shared" si="129"/>
        <v>3.6391469413856306</v>
      </c>
      <c r="Q998" s="23">
        <f t="shared" si="122"/>
        <v>23472</v>
      </c>
      <c r="R998" s="23">
        <f t="shared" si="123"/>
        <v>0</v>
      </c>
      <c r="S998" s="23">
        <f t="shared" si="124"/>
        <v>66416</v>
      </c>
      <c r="T998" s="23">
        <f t="shared" si="125"/>
        <v>0</v>
      </c>
      <c r="U998" s="24">
        <f t="shared" si="126"/>
        <v>89888</v>
      </c>
      <c r="V998" s="25">
        <f t="shared" si="127"/>
        <v>327115.64026727155</v>
      </c>
      <c r="W998" s="25">
        <f t="shared" si="128"/>
        <v>0</v>
      </c>
    </row>
    <row r="999" spans="1:23">
      <c r="A999" s="539" t="s">
        <v>109</v>
      </c>
      <c r="B999" s="539" t="s">
        <v>1617</v>
      </c>
      <c r="C999" s="1" t="s">
        <v>1618</v>
      </c>
      <c r="D999" s="449">
        <v>52400</v>
      </c>
      <c r="E999" s="449">
        <v>18048</v>
      </c>
      <c r="F999">
        <v>0</v>
      </c>
      <c r="G999">
        <v>0</v>
      </c>
      <c r="H999" s="449">
        <v>291088</v>
      </c>
      <c r="I999" s="449">
        <v>1776</v>
      </c>
      <c r="J999">
        <v>0</v>
      </c>
      <c r="K999">
        <v>0</v>
      </c>
      <c r="L999" s="449">
        <v>363312</v>
      </c>
      <c r="N999" s="20">
        <v>3611</v>
      </c>
      <c r="O999" s="21">
        <v>25</v>
      </c>
      <c r="P999" s="22">
        <f t="shared" si="129"/>
        <v>3.0656727831116628</v>
      </c>
      <c r="Q999" s="23">
        <f t="shared" si="122"/>
        <v>598464</v>
      </c>
      <c r="R999" s="23">
        <f t="shared" si="123"/>
        <v>0</v>
      </c>
      <c r="S999" s="23">
        <f t="shared" si="124"/>
        <v>0</v>
      </c>
      <c r="T999" s="23">
        <f t="shared" si="125"/>
        <v>0</v>
      </c>
      <c r="U999" s="24">
        <f t="shared" si="126"/>
        <v>598464</v>
      </c>
      <c r="V999" s="25">
        <f t="shared" si="127"/>
        <v>1834694.7964721383</v>
      </c>
      <c r="W999" s="25">
        <f t="shared" si="128"/>
        <v>0</v>
      </c>
    </row>
    <row r="1000" spans="1:23">
      <c r="A1000" s="539" t="s">
        <v>109</v>
      </c>
      <c r="B1000" s="539" t="s">
        <v>1619</v>
      </c>
      <c r="C1000" s="1" t="s">
        <v>1620</v>
      </c>
      <c r="D1000">
        <v>0</v>
      </c>
      <c r="E1000">
        <v>0</v>
      </c>
      <c r="F1000">
        <v>0</v>
      </c>
      <c r="G1000">
        <v>0</v>
      </c>
      <c r="H1000">
        <v>0</v>
      </c>
      <c r="I1000">
        <v>0</v>
      </c>
      <c r="J1000">
        <v>0</v>
      </c>
      <c r="K1000">
        <v>0</v>
      </c>
      <c r="L1000">
        <v>0</v>
      </c>
      <c r="N1000" s="20">
        <v>3611</v>
      </c>
      <c r="O1000" s="21">
        <v>26</v>
      </c>
      <c r="P1000" s="22">
        <f t="shared" si="129"/>
        <v>3.9327220283406481</v>
      </c>
      <c r="Q1000" s="23">
        <f t="shared" si="122"/>
        <v>138416</v>
      </c>
      <c r="R1000" s="23">
        <f t="shared" si="123"/>
        <v>0</v>
      </c>
      <c r="S1000" s="23">
        <f t="shared" si="124"/>
        <v>92896</v>
      </c>
      <c r="T1000" s="23">
        <f t="shared" si="125"/>
        <v>0</v>
      </c>
      <c r="U1000" s="24">
        <f t="shared" si="126"/>
        <v>231312</v>
      </c>
      <c r="V1000" s="25">
        <f t="shared" si="127"/>
        <v>909685.79781953199</v>
      </c>
      <c r="W1000" s="25">
        <f t="shared" si="128"/>
        <v>0</v>
      </c>
    </row>
    <row r="1001" spans="1:23">
      <c r="A1001" s="539" t="s">
        <v>109</v>
      </c>
      <c r="B1001" s="539" t="s">
        <v>1621</v>
      </c>
      <c r="C1001" s="1" t="s">
        <v>1622</v>
      </c>
      <c r="D1001" s="449">
        <v>76272</v>
      </c>
      <c r="E1001">
        <v>0</v>
      </c>
      <c r="F1001">
        <v>0</v>
      </c>
      <c r="G1001">
        <v>0</v>
      </c>
      <c r="H1001">
        <v>0</v>
      </c>
      <c r="I1001">
        <v>0</v>
      </c>
      <c r="J1001">
        <v>0</v>
      </c>
      <c r="K1001">
        <v>0</v>
      </c>
      <c r="L1001" s="449">
        <v>76272</v>
      </c>
      <c r="N1001" s="20">
        <v>3611</v>
      </c>
      <c r="O1001" s="21">
        <v>27</v>
      </c>
      <c r="P1001" s="22">
        <f t="shared" si="129"/>
        <v>3.6262261406191016</v>
      </c>
      <c r="Q1001" s="23">
        <f t="shared" si="122"/>
        <v>0</v>
      </c>
      <c r="R1001" s="23">
        <f t="shared" si="123"/>
        <v>0</v>
      </c>
      <c r="S1001" s="23">
        <f t="shared" si="124"/>
        <v>0</v>
      </c>
      <c r="T1001" s="23">
        <f t="shared" si="125"/>
        <v>0</v>
      </c>
      <c r="U1001" s="24">
        <f t="shared" si="126"/>
        <v>0</v>
      </c>
      <c r="V1001" s="25">
        <f t="shared" si="127"/>
        <v>0</v>
      </c>
      <c r="W1001" s="25">
        <f t="shared" si="128"/>
        <v>0</v>
      </c>
    </row>
    <row r="1002" spans="1:23">
      <c r="A1002" s="539" t="s">
        <v>109</v>
      </c>
      <c r="B1002" s="539" t="s">
        <v>1623</v>
      </c>
      <c r="C1002" s="1" t="s">
        <v>1624</v>
      </c>
      <c r="D1002">
        <v>0</v>
      </c>
      <c r="E1002" s="449">
        <v>19264</v>
      </c>
      <c r="F1002">
        <v>0</v>
      </c>
      <c r="G1002">
        <v>0</v>
      </c>
      <c r="H1002">
        <v>0</v>
      </c>
      <c r="I1002" s="449">
        <v>13104</v>
      </c>
      <c r="J1002">
        <v>0</v>
      </c>
      <c r="K1002">
        <v>24</v>
      </c>
      <c r="L1002" s="449">
        <v>32392</v>
      </c>
      <c r="N1002" s="20">
        <v>31034</v>
      </c>
      <c r="O1002" s="21">
        <v>1</v>
      </c>
      <c r="P1002" s="22">
        <f t="shared" si="129"/>
        <v>3.6541532066081914</v>
      </c>
      <c r="Q1002" s="23">
        <f t="shared" si="122"/>
        <v>1296</v>
      </c>
      <c r="R1002" s="23">
        <f t="shared" si="123"/>
        <v>0</v>
      </c>
      <c r="S1002" s="23">
        <f t="shared" si="124"/>
        <v>0</v>
      </c>
      <c r="T1002" s="23">
        <f t="shared" si="125"/>
        <v>400</v>
      </c>
      <c r="U1002" s="24">
        <f t="shared" si="126"/>
        <v>1696</v>
      </c>
      <c r="V1002" s="25">
        <f t="shared" si="127"/>
        <v>6197.4438384074929</v>
      </c>
      <c r="W1002" s="25">
        <f t="shared" si="128"/>
        <v>0</v>
      </c>
    </row>
    <row r="1003" spans="1:23">
      <c r="A1003" s="539" t="s">
        <v>109</v>
      </c>
      <c r="B1003" s="539" t="s">
        <v>1625</v>
      </c>
      <c r="C1003" s="1" t="s">
        <v>1626</v>
      </c>
      <c r="D1003">
        <v>0</v>
      </c>
      <c r="E1003">
        <v>0</v>
      </c>
      <c r="F1003">
        <v>0</v>
      </c>
      <c r="G1003">
        <v>0</v>
      </c>
      <c r="H1003" s="449">
        <v>8832</v>
      </c>
      <c r="I1003">
        <v>0</v>
      </c>
      <c r="J1003" s="449">
        <v>18897</v>
      </c>
      <c r="K1003">
        <v>0</v>
      </c>
      <c r="L1003" s="449">
        <v>27729</v>
      </c>
      <c r="N1003" s="20">
        <v>31034</v>
      </c>
      <c r="O1003" s="21">
        <v>2</v>
      </c>
      <c r="P1003" s="22">
        <f t="shared" si="129"/>
        <v>3.8378796466654825</v>
      </c>
      <c r="Q1003" s="23">
        <f t="shared" si="122"/>
        <v>43152</v>
      </c>
      <c r="R1003" s="23">
        <f t="shared" si="123"/>
        <v>0</v>
      </c>
      <c r="S1003" s="23">
        <f t="shared" si="124"/>
        <v>568704</v>
      </c>
      <c r="T1003" s="23">
        <f t="shared" si="125"/>
        <v>11736</v>
      </c>
      <c r="U1003" s="24">
        <f t="shared" si="126"/>
        <v>623592</v>
      </c>
      <c r="V1003" s="25">
        <f t="shared" si="127"/>
        <v>2393271.0446234215</v>
      </c>
      <c r="W1003" s="25">
        <f t="shared" si="128"/>
        <v>0</v>
      </c>
    </row>
    <row r="1004" spans="1:23">
      <c r="A1004" s="539" t="s">
        <v>109</v>
      </c>
      <c r="B1004" s="539" t="s">
        <v>1627</v>
      </c>
      <c r="C1004" s="1" t="s">
        <v>1628</v>
      </c>
      <c r="D1004" s="449">
        <v>7584</v>
      </c>
      <c r="E1004" s="449">
        <v>26448</v>
      </c>
      <c r="F1004">
        <v>0</v>
      </c>
      <c r="G1004">
        <v>0</v>
      </c>
      <c r="H1004" s="449">
        <v>124864</v>
      </c>
      <c r="I1004" s="449">
        <v>35072</v>
      </c>
      <c r="J1004">
        <v>48</v>
      </c>
      <c r="K1004">
        <v>0</v>
      </c>
      <c r="L1004" s="449">
        <v>194016</v>
      </c>
      <c r="N1004" s="20">
        <v>31034</v>
      </c>
      <c r="O1004" s="21">
        <v>3</v>
      </c>
      <c r="P1004" s="22">
        <f t="shared" si="129"/>
        <v>3.4083433041107498</v>
      </c>
      <c r="Q1004" s="23">
        <f t="shared" si="122"/>
        <v>1554416</v>
      </c>
      <c r="R1004" s="23">
        <f t="shared" si="123"/>
        <v>0</v>
      </c>
      <c r="S1004" s="23">
        <f t="shared" si="124"/>
        <v>0</v>
      </c>
      <c r="T1004" s="23">
        <f t="shared" si="125"/>
        <v>0</v>
      </c>
      <c r="U1004" s="24">
        <f t="shared" si="126"/>
        <v>1554416</v>
      </c>
      <c r="V1004" s="25">
        <f t="shared" si="127"/>
        <v>5297983.3654026156</v>
      </c>
      <c r="W1004" s="25">
        <f t="shared" si="128"/>
        <v>0</v>
      </c>
    </row>
    <row r="1005" spans="1:23">
      <c r="A1005" s="539" t="s">
        <v>109</v>
      </c>
      <c r="B1005" s="539" t="s">
        <v>1629</v>
      </c>
      <c r="C1005" s="1" t="s">
        <v>1630</v>
      </c>
      <c r="D1005">
        <v>0</v>
      </c>
      <c r="E1005" s="449">
        <v>11040</v>
      </c>
      <c r="F1005">
        <v>0</v>
      </c>
      <c r="G1005">
        <v>0</v>
      </c>
      <c r="H1005">
        <v>0</v>
      </c>
      <c r="I1005" s="449">
        <v>6336</v>
      </c>
      <c r="J1005">
        <v>0</v>
      </c>
      <c r="K1005">
        <v>0</v>
      </c>
      <c r="L1005" s="449">
        <v>17376</v>
      </c>
      <c r="N1005" s="20">
        <v>31034</v>
      </c>
      <c r="O1005" s="21">
        <v>4</v>
      </c>
      <c r="P1005" s="22">
        <f t="shared" si="129"/>
        <v>3.1726845821455858</v>
      </c>
      <c r="Q1005" s="23">
        <f t="shared" si="122"/>
        <v>520016</v>
      </c>
      <c r="R1005" s="23">
        <f t="shared" si="123"/>
        <v>0</v>
      </c>
      <c r="S1005" s="23">
        <f t="shared" si="124"/>
        <v>342336</v>
      </c>
      <c r="T1005" s="23">
        <f t="shared" si="125"/>
        <v>66240</v>
      </c>
      <c r="U1005" s="24">
        <f t="shared" si="126"/>
        <v>928592</v>
      </c>
      <c r="V1005" s="25">
        <f t="shared" si="127"/>
        <v>2946129.5215037339</v>
      </c>
      <c r="W1005" s="25">
        <f t="shared" si="128"/>
        <v>0</v>
      </c>
    </row>
    <row r="1006" spans="1:23">
      <c r="A1006" s="539" t="s">
        <v>109</v>
      </c>
      <c r="B1006" s="539" t="s">
        <v>1631</v>
      </c>
      <c r="C1006" s="1" t="s">
        <v>1632</v>
      </c>
      <c r="D1006">
        <v>0</v>
      </c>
      <c r="E1006">
        <v>0</v>
      </c>
      <c r="F1006">
        <v>0</v>
      </c>
      <c r="G1006">
        <v>0</v>
      </c>
      <c r="H1006">
        <v>0</v>
      </c>
      <c r="I1006" s="449">
        <v>71728</v>
      </c>
      <c r="J1006">
        <v>0</v>
      </c>
      <c r="K1006" s="449">
        <v>14987</v>
      </c>
      <c r="L1006" s="449">
        <v>86715</v>
      </c>
      <c r="N1006" s="20">
        <v>31034</v>
      </c>
      <c r="O1006" s="21">
        <v>5</v>
      </c>
      <c r="P1006" s="22">
        <f t="shared" si="129"/>
        <v>8.4268382369809416</v>
      </c>
      <c r="Q1006" s="23">
        <f t="shared" si="122"/>
        <v>0</v>
      </c>
      <c r="R1006" s="23">
        <f t="shared" si="123"/>
        <v>0</v>
      </c>
      <c r="S1006" s="23">
        <f t="shared" si="124"/>
        <v>0</v>
      </c>
      <c r="T1006" s="23">
        <f t="shared" si="125"/>
        <v>0</v>
      </c>
      <c r="U1006" s="24">
        <f t="shared" si="126"/>
        <v>0</v>
      </c>
      <c r="V1006" s="25">
        <f t="shared" si="127"/>
        <v>0</v>
      </c>
      <c r="W1006" s="25">
        <f t="shared" si="128"/>
        <v>0</v>
      </c>
    </row>
    <row r="1007" spans="1:23">
      <c r="A1007" s="539" t="s">
        <v>109</v>
      </c>
      <c r="B1007" s="539" t="s">
        <v>1633</v>
      </c>
      <c r="C1007" s="1" t="s">
        <v>1634</v>
      </c>
      <c r="D1007" s="449">
        <v>261840</v>
      </c>
      <c r="E1007">
        <v>0</v>
      </c>
      <c r="F1007" s="449">
        <v>22928</v>
      </c>
      <c r="G1007">
        <v>0</v>
      </c>
      <c r="H1007">
        <v>0</v>
      </c>
      <c r="I1007">
        <v>0</v>
      </c>
      <c r="J1007">
        <v>0</v>
      </c>
      <c r="K1007">
        <v>0</v>
      </c>
      <c r="L1007" s="449">
        <v>284768</v>
      </c>
      <c r="N1007" s="20">
        <v>31034</v>
      </c>
      <c r="O1007" s="21">
        <v>6</v>
      </c>
      <c r="P1007" s="22">
        <f t="shared" si="129"/>
        <v>3.0058195780826638</v>
      </c>
      <c r="Q1007" s="23">
        <f t="shared" si="122"/>
        <v>240672</v>
      </c>
      <c r="R1007" s="23">
        <f t="shared" si="123"/>
        <v>0</v>
      </c>
      <c r="S1007" s="23">
        <f t="shared" si="124"/>
        <v>0</v>
      </c>
      <c r="T1007" s="23">
        <f t="shared" si="125"/>
        <v>22600</v>
      </c>
      <c r="U1007" s="24">
        <f t="shared" si="126"/>
        <v>263272</v>
      </c>
      <c r="V1007" s="25">
        <f t="shared" si="127"/>
        <v>791348.13196097908</v>
      </c>
      <c r="W1007" s="25">
        <f t="shared" si="128"/>
        <v>0</v>
      </c>
    </row>
    <row r="1008" spans="1:23">
      <c r="A1008" s="539" t="s">
        <v>109</v>
      </c>
      <c r="B1008" s="539" t="s">
        <v>1635</v>
      </c>
      <c r="C1008" s="1" t="s">
        <v>1636</v>
      </c>
      <c r="D1008" s="449">
        <v>29216</v>
      </c>
      <c r="E1008">
        <v>0</v>
      </c>
      <c r="F1008">
        <v>0</v>
      </c>
      <c r="G1008">
        <v>0</v>
      </c>
      <c r="H1008">
        <v>816</v>
      </c>
      <c r="I1008">
        <v>0</v>
      </c>
      <c r="J1008">
        <v>0</v>
      </c>
      <c r="K1008">
        <v>0</v>
      </c>
      <c r="L1008" s="449">
        <v>30032</v>
      </c>
      <c r="N1008" s="20">
        <v>31034</v>
      </c>
      <c r="O1008" s="21">
        <v>7</v>
      </c>
      <c r="P1008" s="22">
        <f t="shared" si="129"/>
        <v>3.8714814806912399</v>
      </c>
      <c r="Q1008" s="23">
        <f t="shared" si="122"/>
        <v>251456</v>
      </c>
      <c r="R1008" s="23">
        <f t="shared" si="123"/>
        <v>0</v>
      </c>
      <c r="S1008" s="23">
        <f t="shared" si="124"/>
        <v>266816</v>
      </c>
      <c r="T1008" s="23">
        <f t="shared" si="125"/>
        <v>2848</v>
      </c>
      <c r="U1008" s="24">
        <f t="shared" si="126"/>
        <v>521120</v>
      </c>
      <c r="V1008" s="25">
        <f t="shared" si="127"/>
        <v>2017506.4292178189</v>
      </c>
      <c r="W1008" s="25">
        <f t="shared" si="128"/>
        <v>0</v>
      </c>
    </row>
    <row r="1009" spans="1:23">
      <c r="A1009" s="539" t="s">
        <v>109</v>
      </c>
      <c r="B1009" s="539" t="s">
        <v>1637</v>
      </c>
      <c r="C1009" s="1" t="s">
        <v>1638</v>
      </c>
      <c r="D1009">
        <v>0</v>
      </c>
      <c r="E1009">
        <v>0</v>
      </c>
      <c r="F1009">
        <v>0</v>
      </c>
      <c r="G1009">
        <v>0</v>
      </c>
      <c r="H1009">
        <v>0</v>
      </c>
      <c r="I1009" s="449">
        <v>74608</v>
      </c>
      <c r="J1009">
        <v>0</v>
      </c>
      <c r="K1009" s="449">
        <v>13240</v>
      </c>
      <c r="L1009" s="449">
        <v>87848</v>
      </c>
      <c r="N1009" s="20">
        <v>31034</v>
      </c>
      <c r="O1009" s="21">
        <v>8</v>
      </c>
      <c r="P1009" s="22">
        <f t="shared" si="129"/>
        <v>4.4579339449391542</v>
      </c>
      <c r="Q1009" s="23">
        <f t="shared" si="122"/>
        <v>0</v>
      </c>
      <c r="R1009" s="23">
        <f t="shared" si="123"/>
        <v>0</v>
      </c>
      <c r="S1009" s="23">
        <f t="shared" si="124"/>
        <v>145600</v>
      </c>
      <c r="T1009" s="23">
        <f t="shared" si="125"/>
        <v>0</v>
      </c>
      <c r="U1009" s="24">
        <f t="shared" si="126"/>
        <v>145600</v>
      </c>
      <c r="V1009" s="25">
        <f t="shared" si="127"/>
        <v>649075.1823831409</v>
      </c>
      <c r="W1009" s="25">
        <f t="shared" si="128"/>
        <v>0</v>
      </c>
    </row>
    <row r="1010" spans="1:23">
      <c r="A1010" s="539" t="s">
        <v>109</v>
      </c>
      <c r="B1010" s="539" t="s">
        <v>1639</v>
      </c>
      <c r="C1010" s="1" t="s">
        <v>1640</v>
      </c>
      <c r="D1010">
        <v>0</v>
      </c>
      <c r="E1010">
        <v>0</v>
      </c>
      <c r="F1010">
        <v>0</v>
      </c>
      <c r="G1010">
        <v>0</v>
      </c>
      <c r="H1010">
        <v>0</v>
      </c>
      <c r="I1010">
        <v>0</v>
      </c>
      <c r="J1010">
        <v>0</v>
      </c>
      <c r="K1010">
        <v>0</v>
      </c>
      <c r="L1010">
        <v>0</v>
      </c>
      <c r="N1010" s="20">
        <v>31034</v>
      </c>
      <c r="O1010" s="21">
        <v>9</v>
      </c>
      <c r="P1010" s="22">
        <f t="shared" si="129"/>
        <v>3.9211029892346732</v>
      </c>
      <c r="Q1010" s="23">
        <f t="shared" si="122"/>
        <v>167472</v>
      </c>
      <c r="R1010" s="23">
        <f t="shared" si="123"/>
        <v>0</v>
      </c>
      <c r="S1010" s="23">
        <f t="shared" si="124"/>
        <v>186272</v>
      </c>
      <c r="T1010" s="23">
        <f t="shared" si="125"/>
        <v>9376</v>
      </c>
      <c r="U1010" s="24">
        <f t="shared" si="126"/>
        <v>363120</v>
      </c>
      <c r="V1010" s="25">
        <f t="shared" si="127"/>
        <v>1423830.9174508946</v>
      </c>
      <c r="W1010" s="25">
        <f t="shared" si="128"/>
        <v>0</v>
      </c>
    </row>
    <row r="1011" spans="1:23">
      <c r="A1011" s="539" t="s">
        <v>109</v>
      </c>
      <c r="B1011" s="539" t="s">
        <v>1641</v>
      </c>
      <c r="C1011" s="1" t="s">
        <v>1642</v>
      </c>
      <c r="D1011" s="449">
        <v>6480</v>
      </c>
      <c r="E1011" s="449">
        <v>1056</v>
      </c>
      <c r="F1011">
        <v>0</v>
      </c>
      <c r="G1011">
        <v>0</v>
      </c>
      <c r="H1011">
        <v>0</v>
      </c>
      <c r="I1011" s="449">
        <v>115968</v>
      </c>
      <c r="J1011" s="449">
        <v>2796</v>
      </c>
      <c r="K1011" s="449">
        <v>59966</v>
      </c>
      <c r="L1011" s="449">
        <v>186266</v>
      </c>
      <c r="N1011" s="20">
        <v>31034</v>
      </c>
      <c r="O1011" s="21">
        <v>10</v>
      </c>
      <c r="P1011" s="22">
        <f t="shared" si="129"/>
        <v>5.1680731319109743</v>
      </c>
      <c r="Q1011" s="23">
        <f t="shared" si="122"/>
        <v>30976</v>
      </c>
      <c r="R1011" s="23">
        <f t="shared" si="123"/>
        <v>0</v>
      </c>
      <c r="S1011" s="23">
        <f t="shared" si="124"/>
        <v>0</v>
      </c>
      <c r="T1011" s="23">
        <f t="shared" si="125"/>
        <v>0</v>
      </c>
      <c r="U1011" s="24">
        <f t="shared" si="126"/>
        <v>30976</v>
      </c>
      <c r="V1011" s="25">
        <f t="shared" si="127"/>
        <v>160086.23333407435</v>
      </c>
      <c r="W1011" s="25">
        <f t="shared" si="128"/>
        <v>0</v>
      </c>
    </row>
    <row r="1012" spans="1:23">
      <c r="A1012" s="539" t="s">
        <v>109</v>
      </c>
      <c r="B1012" s="539" t="s">
        <v>1643</v>
      </c>
      <c r="C1012" s="1" t="s">
        <v>1644</v>
      </c>
      <c r="D1012">
        <v>0</v>
      </c>
      <c r="E1012">
        <v>0</v>
      </c>
      <c r="F1012">
        <v>0</v>
      </c>
      <c r="G1012">
        <v>0</v>
      </c>
      <c r="H1012">
        <v>0</v>
      </c>
      <c r="I1012">
        <v>0</v>
      </c>
      <c r="J1012">
        <v>0</v>
      </c>
      <c r="K1012">
        <v>0</v>
      </c>
      <c r="L1012">
        <v>0</v>
      </c>
      <c r="N1012" s="20">
        <v>31034</v>
      </c>
      <c r="O1012" s="21">
        <v>11</v>
      </c>
      <c r="P1012" s="22">
        <f t="shared" si="129"/>
        <v>4.0960903250696923</v>
      </c>
      <c r="Q1012" s="23">
        <f t="shared" si="122"/>
        <v>19840</v>
      </c>
      <c r="R1012" s="23">
        <f t="shared" si="123"/>
        <v>0</v>
      </c>
      <c r="S1012" s="23">
        <f t="shared" si="124"/>
        <v>290848</v>
      </c>
      <c r="T1012" s="23">
        <f t="shared" si="125"/>
        <v>16501</v>
      </c>
      <c r="U1012" s="24">
        <f t="shared" si="126"/>
        <v>327189</v>
      </c>
      <c r="V1012" s="25">
        <f t="shared" si="127"/>
        <v>1340195.6973692277</v>
      </c>
      <c r="W1012" s="25">
        <f t="shared" si="128"/>
        <v>0</v>
      </c>
    </row>
    <row r="1013" spans="1:23">
      <c r="A1013" s="539" t="s">
        <v>109</v>
      </c>
      <c r="B1013" s="539" t="s">
        <v>1645</v>
      </c>
      <c r="C1013" s="1" t="s">
        <v>1646</v>
      </c>
      <c r="D1013">
        <v>0</v>
      </c>
      <c r="E1013">
        <v>0</v>
      </c>
      <c r="F1013">
        <v>0</v>
      </c>
      <c r="G1013">
        <v>0</v>
      </c>
      <c r="H1013">
        <v>0</v>
      </c>
      <c r="I1013" s="449">
        <v>107952</v>
      </c>
      <c r="J1013">
        <v>0</v>
      </c>
      <c r="K1013">
        <v>0</v>
      </c>
      <c r="L1013" s="449">
        <v>107952</v>
      </c>
      <c r="N1013" s="20">
        <v>31034</v>
      </c>
      <c r="O1013" s="21">
        <v>12</v>
      </c>
      <c r="P1013" s="22">
        <f t="shared" si="129"/>
        <v>3.6748359098204313</v>
      </c>
      <c r="Q1013" s="23">
        <f t="shared" si="122"/>
        <v>1021440</v>
      </c>
      <c r="R1013" s="23">
        <f t="shared" si="123"/>
        <v>206144</v>
      </c>
      <c r="S1013" s="23">
        <f t="shared" si="124"/>
        <v>0</v>
      </c>
      <c r="T1013" s="23">
        <f t="shared" si="125"/>
        <v>0</v>
      </c>
      <c r="U1013" s="24">
        <f t="shared" si="126"/>
        <v>1227584</v>
      </c>
      <c r="V1013" s="25">
        <f t="shared" si="127"/>
        <v>4511169.7655210039</v>
      </c>
      <c r="W1013" s="25">
        <f t="shared" si="128"/>
        <v>833299.91117342538</v>
      </c>
    </row>
    <row r="1014" spans="1:23">
      <c r="A1014" s="539" t="s">
        <v>109</v>
      </c>
      <c r="B1014" s="539" t="s">
        <v>1647</v>
      </c>
      <c r="C1014" s="1" t="s">
        <v>1648</v>
      </c>
      <c r="D1014">
        <v>0</v>
      </c>
      <c r="E1014" s="449">
        <v>209280</v>
      </c>
      <c r="F1014">
        <v>0</v>
      </c>
      <c r="G1014" s="449">
        <v>33552</v>
      </c>
      <c r="H1014">
        <v>0</v>
      </c>
      <c r="I1014">
        <v>0</v>
      </c>
      <c r="J1014">
        <v>0</v>
      </c>
      <c r="K1014">
        <v>0</v>
      </c>
      <c r="L1014" s="449">
        <v>242832</v>
      </c>
      <c r="N1014" s="20">
        <v>31034</v>
      </c>
      <c r="O1014" s="21">
        <v>13</v>
      </c>
      <c r="P1014" s="22">
        <f t="shared" si="129"/>
        <v>3.3330151458819097</v>
      </c>
      <c r="Q1014" s="23">
        <f t="shared" si="122"/>
        <v>265728</v>
      </c>
      <c r="R1014" s="23">
        <f t="shared" si="123"/>
        <v>0</v>
      </c>
      <c r="S1014" s="23">
        <f t="shared" si="124"/>
        <v>21136</v>
      </c>
      <c r="T1014" s="23">
        <f t="shared" si="125"/>
        <v>0</v>
      </c>
      <c r="U1014" s="24">
        <f t="shared" si="126"/>
        <v>286864</v>
      </c>
      <c r="V1014" s="25">
        <f t="shared" si="127"/>
        <v>956122.05680826819</v>
      </c>
      <c r="W1014" s="25">
        <f t="shared" si="128"/>
        <v>0</v>
      </c>
    </row>
    <row r="1015" spans="1:23">
      <c r="A1015" s="539" t="s">
        <v>109</v>
      </c>
      <c r="B1015" s="539" t="s">
        <v>1649</v>
      </c>
      <c r="C1015" s="1" t="s">
        <v>1650</v>
      </c>
      <c r="D1015">
        <v>0</v>
      </c>
      <c r="E1015">
        <v>0</v>
      </c>
      <c r="F1015">
        <v>0</v>
      </c>
      <c r="G1015">
        <v>0</v>
      </c>
      <c r="H1015" s="449">
        <v>99232</v>
      </c>
      <c r="I1015">
        <v>0</v>
      </c>
      <c r="J1015" s="449">
        <v>1840</v>
      </c>
      <c r="K1015">
        <v>0</v>
      </c>
      <c r="L1015" s="449">
        <v>101072</v>
      </c>
      <c r="N1015" s="20">
        <v>31034</v>
      </c>
      <c r="O1015" s="21">
        <v>14</v>
      </c>
      <c r="P1015" s="22">
        <f t="shared" si="129"/>
        <v>5.2111367875249366</v>
      </c>
      <c r="Q1015" s="23">
        <f t="shared" si="122"/>
        <v>38784</v>
      </c>
      <c r="R1015" s="23">
        <f t="shared" si="123"/>
        <v>0</v>
      </c>
      <c r="S1015" s="23">
        <f t="shared" si="124"/>
        <v>304880</v>
      </c>
      <c r="T1015" s="23">
        <f t="shared" si="125"/>
        <v>16046</v>
      </c>
      <c r="U1015" s="24">
        <f t="shared" si="126"/>
        <v>359710</v>
      </c>
      <c r="V1015" s="25">
        <f t="shared" si="127"/>
        <v>1874498.013840595</v>
      </c>
      <c r="W1015" s="25">
        <f t="shared" si="128"/>
        <v>0</v>
      </c>
    </row>
    <row r="1016" spans="1:23">
      <c r="A1016" s="539" t="s">
        <v>109</v>
      </c>
      <c r="B1016" s="539" t="s">
        <v>1651</v>
      </c>
      <c r="C1016" s="1" t="s">
        <v>1652</v>
      </c>
      <c r="D1016">
        <v>0</v>
      </c>
      <c r="E1016">
        <v>0</v>
      </c>
      <c r="F1016">
        <v>0</v>
      </c>
      <c r="G1016">
        <v>0</v>
      </c>
      <c r="H1016" s="449">
        <v>16560</v>
      </c>
      <c r="I1016">
        <v>0</v>
      </c>
      <c r="J1016" s="449">
        <v>29358</v>
      </c>
      <c r="K1016">
        <v>0</v>
      </c>
      <c r="L1016" s="449">
        <v>45918</v>
      </c>
      <c r="N1016" s="20">
        <v>31034</v>
      </c>
      <c r="O1016" s="21">
        <v>15</v>
      </c>
      <c r="P1016" s="22">
        <f t="shared" si="129"/>
        <v>7.5192831089887324</v>
      </c>
      <c r="Q1016" s="23">
        <f t="shared" si="122"/>
        <v>0</v>
      </c>
      <c r="R1016" s="23">
        <f t="shared" si="123"/>
        <v>0</v>
      </c>
      <c r="S1016" s="23">
        <f t="shared" si="124"/>
        <v>0</v>
      </c>
      <c r="T1016" s="23">
        <f t="shared" si="125"/>
        <v>0</v>
      </c>
      <c r="U1016" s="24">
        <f t="shared" si="126"/>
        <v>0</v>
      </c>
      <c r="V1016" s="25">
        <f t="shared" si="127"/>
        <v>0</v>
      </c>
      <c r="W1016" s="25">
        <f t="shared" si="128"/>
        <v>0</v>
      </c>
    </row>
    <row r="1017" spans="1:23">
      <c r="A1017" s="539" t="s">
        <v>109</v>
      </c>
      <c r="B1017" s="539" t="s">
        <v>1653</v>
      </c>
      <c r="C1017" s="1" t="s">
        <v>1654</v>
      </c>
      <c r="D1017">
        <v>0</v>
      </c>
      <c r="E1017">
        <v>0</v>
      </c>
      <c r="F1017">
        <v>0</v>
      </c>
      <c r="G1017">
        <v>0</v>
      </c>
      <c r="H1017" s="449">
        <v>8896</v>
      </c>
      <c r="I1017">
        <v>0</v>
      </c>
      <c r="J1017">
        <v>0</v>
      </c>
      <c r="K1017">
        <v>0</v>
      </c>
      <c r="L1017" s="449">
        <v>8896</v>
      </c>
      <c r="N1017" s="20">
        <v>31034</v>
      </c>
      <c r="O1017" s="21">
        <v>16</v>
      </c>
      <c r="P1017" s="22">
        <f t="shared" si="129"/>
        <v>4.5338911157933826</v>
      </c>
      <c r="Q1017" s="23">
        <f t="shared" si="122"/>
        <v>5088</v>
      </c>
      <c r="R1017" s="23">
        <f t="shared" si="123"/>
        <v>0</v>
      </c>
      <c r="S1017" s="23">
        <f t="shared" si="124"/>
        <v>278400</v>
      </c>
      <c r="T1017" s="23">
        <f t="shared" si="125"/>
        <v>10666</v>
      </c>
      <c r="U1017" s="24">
        <f t="shared" si="126"/>
        <v>294154</v>
      </c>
      <c r="V1017" s="25">
        <f t="shared" si="127"/>
        <v>1333662.2072750865</v>
      </c>
      <c r="W1017" s="25">
        <f t="shared" si="128"/>
        <v>0</v>
      </c>
    </row>
    <row r="1018" spans="1:23">
      <c r="A1018" s="539" t="s">
        <v>109</v>
      </c>
      <c r="B1018" s="539" t="s">
        <v>1655</v>
      </c>
      <c r="C1018" s="1" t="s">
        <v>1656</v>
      </c>
      <c r="D1018" s="449">
        <v>93200</v>
      </c>
      <c r="E1018" s="449">
        <v>1104</v>
      </c>
      <c r="F1018">
        <v>0</v>
      </c>
      <c r="G1018">
        <v>0</v>
      </c>
      <c r="H1018" s="449">
        <v>3232</v>
      </c>
      <c r="I1018">
        <v>0</v>
      </c>
      <c r="J1018">
        <v>0</v>
      </c>
      <c r="K1018">
        <v>0</v>
      </c>
      <c r="L1018" s="449">
        <v>97536</v>
      </c>
      <c r="N1018" s="20">
        <v>31034</v>
      </c>
      <c r="O1018" s="21">
        <v>17</v>
      </c>
      <c r="P1018" s="22">
        <f t="shared" si="129"/>
        <v>6.0316486731873162</v>
      </c>
      <c r="Q1018" s="23">
        <f t="shared" si="122"/>
        <v>0</v>
      </c>
      <c r="R1018" s="23">
        <f t="shared" si="123"/>
        <v>0</v>
      </c>
      <c r="S1018" s="23">
        <f t="shared" si="124"/>
        <v>36608</v>
      </c>
      <c r="T1018" s="23">
        <f t="shared" si="125"/>
        <v>0</v>
      </c>
      <c r="U1018" s="24">
        <f t="shared" si="126"/>
        <v>36608</v>
      </c>
      <c r="V1018" s="25">
        <f t="shared" si="127"/>
        <v>220806.59462804126</v>
      </c>
      <c r="W1018" s="25">
        <f t="shared" si="128"/>
        <v>0</v>
      </c>
    </row>
    <row r="1019" spans="1:23">
      <c r="A1019" s="539" t="s">
        <v>109</v>
      </c>
      <c r="B1019" s="539" t="s">
        <v>1657</v>
      </c>
      <c r="C1019" s="1" t="s">
        <v>1658</v>
      </c>
      <c r="D1019" s="449">
        <v>30096</v>
      </c>
      <c r="E1019">
        <v>0</v>
      </c>
      <c r="F1019">
        <v>0</v>
      </c>
      <c r="G1019">
        <v>0</v>
      </c>
      <c r="H1019" s="449">
        <v>36144</v>
      </c>
      <c r="I1019">
        <v>0</v>
      </c>
      <c r="J1019" s="449">
        <v>20778</v>
      </c>
      <c r="K1019">
        <v>0</v>
      </c>
      <c r="L1019" s="449">
        <v>87018</v>
      </c>
      <c r="N1019" s="20">
        <v>31034</v>
      </c>
      <c r="O1019" s="21">
        <v>18</v>
      </c>
      <c r="P1019" s="22">
        <f t="shared" si="129"/>
        <v>4.9772911053490789</v>
      </c>
      <c r="Q1019" s="23">
        <f t="shared" si="122"/>
        <v>0</v>
      </c>
      <c r="R1019" s="23">
        <f t="shared" si="123"/>
        <v>0</v>
      </c>
      <c r="S1019" s="23">
        <f t="shared" si="124"/>
        <v>237744</v>
      </c>
      <c r="T1019" s="23">
        <f t="shared" si="125"/>
        <v>0</v>
      </c>
      <c r="U1019" s="24">
        <f t="shared" si="126"/>
        <v>237744</v>
      </c>
      <c r="V1019" s="25">
        <f t="shared" si="127"/>
        <v>1183321.0965501114</v>
      </c>
      <c r="W1019" s="25">
        <f t="shared" si="128"/>
        <v>0</v>
      </c>
    </row>
    <row r="1020" spans="1:23">
      <c r="A1020" s="539" t="s">
        <v>109</v>
      </c>
      <c r="B1020" s="539" t="s">
        <v>1659</v>
      </c>
      <c r="C1020" s="1" t="s">
        <v>1660</v>
      </c>
      <c r="D1020" s="449">
        <v>555456</v>
      </c>
      <c r="E1020">
        <v>0</v>
      </c>
      <c r="F1020">
        <v>0</v>
      </c>
      <c r="G1020">
        <v>0</v>
      </c>
      <c r="H1020">
        <v>0</v>
      </c>
      <c r="I1020">
        <v>0</v>
      </c>
      <c r="J1020">
        <v>0</v>
      </c>
      <c r="K1020">
        <v>0</v>
      </c>
      <c r="L1020" s="449">
        <v>555456</v>
      </c>
      <c r="N1020" s="20">
        <v>31034</v>
      </c>
      <c r="O1020" s="21">
        <v>19</v>
      </c>
      <c r="P1020" s="22">
        <f t="shared" si="129"/>
        <v>3.4255627120306693</v>
      </c>
      <c r="Q1020" s="23">
        <f t="shared" si="122"/>
        <v>899056</v>
      </c>
      <c r="R1020" s="23">
        <f t="shared" si="123"/>
        <v>189120</v>
      </c>
      <c r="S1020" s="23">
        <f t="shared" si="124"/>
        <v>0</v>
      </c>
      <c r="T1020" s="23">
        <f t="shared" si="125"/>
        <v>440</v>
      </c>
      <c r="U1020" s="24">
        <f t="shared" si="126"/>
        <v>1088616</v>
      </c>
      <c r="V1020" s="25">
        <f t="shared" si="127"/>
        <v>3729122.377319979</v>
      </c>
      <c r="W1020" s="25">
        <f t="shared" si="128"/>
        <v>712626.66210916429</v>
      </c>
    </row>
    <row r="1021" spans="1:23">
      <c r="A1021" s="539" t="s">
        <v>109</v>
      </c>
      <c r="B1021" s="539" t="s">
        <v>1661</v>
      </c>
      <c r="C1021" s="1" t="s">
        <v>1662</v>
      </c>
      <c r="D1021" s="449">
        <v>121296</v>
      </c>
      <c r="E1021">
        <v>0</v>
      </c>
      <c r="F1021">
        <v>0</v>
      </c>
      <c r="G1021">
        <v>0</v>
      </c>
      <c r="H1021" s="449">
        <v>4032</v>
      </c>
      <c r="I1021">
        <v>0</v>
      </c>
      <c r="J1021">
        <v>0</v>
      </c>
      <c r="K1021">
        <v>0</v>
      </c>
      <c r="L1021" s="449">
        <v>125328</v>
      </c>
      <c r="N1021" s="20">
        <v>31034</v>
      </c>
      <c r="O1021" s="21">
        <v>20</v>
      </c>
      <c r="P1021" s="22">
        <f t="shared" si="129"/>
        <v>4.0878123452263502</v>
      </c>
      <c r="Q1021" s="23">
        <f t="shared" si="122"/>
        <v>0</v>
      </c>
      <c r="R1021" s="23">
        <f t="shared" si="123"/>
        <v>0</v>
      </c>
      <c r="S1021" s="23">
        <f t="shared" si="124"/>
        <v>202864</v>
      </c>
      <c r="T1021" s="23">
        <f t="shared" si="125"/>
        <v>0</v>
      </c>
      <c r="U1021" s="24">
        <f t="shared" si="126"/>
        <v>202864</v>
      </c>
      <c r="V1021" s="25">
        <f t="shared" si="127"/>
        <v>829269.96360199829</v>
      </c>
      <c r="W1021" s="25">
        <f t="shared" si="128"/>
        <v>0</v>
      </c>
    </row>
    <row r="1022" spans="1:23">
      <c r="A1022" s="539" t="s">
        <v>109</v>
      </c>
      <c r="B1022" s="539" t="s">
        <v>1663</v>
      </c>
      <c r="C1022" s="1" t="s">
        <v>1664</v>
      </c>
      <c r="D1022">
        <v>0</v>
      </c>
      <c r="E1022">
        <v>0</v>
      </c>
      <c r="F1022">
        <v>0</v>
      </c>
      <c r="G1022">
        <v>0</v>
      </c>
      <c r="H1022">
        <v>0</v>
      </c>
      <c r="I1022">
        <v>0</v>
      </c>
      <c r="J1022">
        <v>0</v>
      </c>
      <c r="K1022">
        <v>0</v>
      </c>
      <c r="L1022">
        <v>0</v>
      </c>
      <c r="N1022" s="20">
        <v>31034</v>
      </c>
      <c r="O1022" s="21">
        <v>21</v>
      </c>
      <c r="P1022" s="22">
        <f t="shared" si="129"/>
        <v>4.2128820567044682</v>
      </c>
      <c r="Q1022" s="23">
        <f t="shared" si="122"/>
        <v>0</v>
      </c>
      <c r="R1022" s="23">
        <f t="shared" si="123"/>
        <v>0</v>
      </c>
      <c r="S1022" s="23">
        <f t="shared" si="124"/>
        <v>94880</v>
      </c>
      <c r="T1022" s="23">
        <f t="shared" si="125"/>
        <v>14728</v>
      </c>
      <c r="U1022" s="24">
        <f t="shared" si="126"/>
        <v>109608</v>
      </c>
      <c r="V1022" s="25">
        <f t="shared" si="127"/>
        <v>461765.57647126337</v>
      </c>
      <c r="W1022" s="25">
        <f t="shared" si="128"/>
        <v>0</v>
      </c>
    </row>
    <row r="1023" spans="1:23">
      <c r="A1023" s="539" t="s">
        <v>109</v>
      </c>
      <c r="B1023" s="539" t="s">
        <v>1665</v>
      </c>
      <c r="C1023" s="1" t="s">
        <v>1666</v>
      </c>
      <c r="D1023" s="449">
        <v>1237440</v>
      </c>
      <c r="E1023" s="449">
        <v>756064</v>
      </c>
      <c r="F1023" s="449">
        <v>22928</v>
      </c>
      <c r="G1023" s="449">
        <v>33552</v>
      </c>
      <c r="H1023" s="449">
        <v>819312</v>
      </c>
      <c r="I1023" s="449">
        <v>426544</v>
      </c>
      <c r="J1023" s="449">
        <v>73917</v>
      </c>
      <c r="K1023" s="449">
        <v>88217</v>
      </c>
      <c r="L1023" s="449">
        <v>3457974</v>
      </c>
      <c r="N1023" s="20">
        <v>31034</v>
      </c>
      <c r="O1023" s="21">
        <v>22</v>
      </c>
      <c r="P1023" s="22">
        <f t="shared" si="129"/>
        <v>5.1226793529265615</v>
      </c>
      <c r="Q1023" s="23">
        <f t="shared" si="122"/>
        <v>0</v>
      </c>
      <c r="R1023" s="23">
        <f t="shared" si="123"/>
        <v>0</v>
      </c>
      <c r="S1023" s="23">
        <f t="shared" si="124"/>
        <v>51984</v>
      </c>
      <c r="T1023" s="23">
        <f t="shared" si="125"/>
        <v>0</v>
      </c>
      <c r="U1023" s="24">
        <f t="shared" si="126"/>
        <v>51984</v>
      </c>
      <c r="V1023" s="25">
        <f t="shared" si="127"/>
        <v>266297.36348253436</v>
      </c>
      <c r="W1023" s="25">
        <f t="shared" si="128"/>
        <v>0</v>
      </c>
    </row>
    <row r="1024" spans="1:23">
      <c r="A1024" s="503"/>
      <c r="B1024" s="503"/>
      <c r="N1024" s="20">
        <v>31034</v>
      </c>
      <c r="O1024" s="21">
        <v>23</v>
      </c>
      <c r="P1024" s="22">
        <f t="shared" si="129"/>
        <v>4.5024770871355324</v>
      </c>
      <c r="Q1024" s="23">
        <f t="shared" si="122"/>
        <v>33680</v>
      </c>
      <c r="R1024" s="23">
        <f t="shared" si="123"/>
        <v>0</v>
      </c>
      <c r="S1024" s="23">
        <f t="shared" si="124"/>
        <v>4096</v>
      </c>
      <c r="T1024" s="23">
        <f t="shared" si="125"/>
        <v>0</v>
      </c>
      <c r="U1024" s="24">
        <f t="shared" si="126"/>
        <v>37776</v>
      </c>
      <c r="V1024" s="25">
        <f t="shared" si="127"/>
        <v>170085.57444363186</v>
      </c>
      <c r="W1024" s="25">
        <f t="shared" si="128"/>
        <v>0</v>
      </c>
    </row>
    <row r="1025" spans="1:23">
      <c r="A1025" s="503"/>
      <c r="B1025" s="503"/>
      <c r="N1025" s="20">
        <v>31034</v>
      </c>
      <c r="O1025" s="21">
        <v>24</v>
      </c>
      <c r="P1025" s="22">
        <f t="shared" si="129"/>
        <v>3.6391469413856306</v>
      </c>
      <c r="Q1025" s="23">
        <f t="shared" si="122"/>
        <v>196848</v>
      </c>
      <c r="R1025" s="23">
        <f t="shared" si="123"/>
        <v>0</v>
      </c>
      <c r="S1025" s="23">
        <f t="shared" si="124"/>
        <v>103584</v>
      </c>
      <c r="T1025" s="23">
        <f t="shared" si="125"/>
        <v>33440</v>
      </c>
      <c r="U1025" s="24">
        <f t="shared" si="126"/>
        <v>333872</v>
      </c>
      <c r="V1025" s="25">
        <f t="shared" si="127"/>
        <v>1215009.2676143032</v>
      </c>
      <c r="W1025" s="25">
        <f t="shared" si="128"/>
        <v>0</v>
      </c>
    </row>
    <row r="1026" spans="1:23">
      <c r="A1026" s="539" t="s">
        <v>1707</v>
      </c>
      <c r="B1026" s="503"/>
      <c r="N1026" s="20">
        <v>31034</v>
      </c>
      <c r="O1026" s="21">
        <v>25</v>
      </c>
      <c r="P1026" s="22">
        <f t="shared" si="129"/>
        <v>3.0656727831116628</v>
      </c>
      <c r="Q1026" s="23">
        <f t="shared" si="122"/>
        <v>1804176</v>
      </c>
      <c r="R1026" s="23">
        <f t="shared" si="123"/>
        <v>0</v>
      </c>
      <c r="S1026" s="23">
        <f t="shared" si="124"/>
        <v>960</v>
      </c>
      <c r="T1026" s="23">
        <f t="shared" si="125"/>
        <v>0</v>
      </c>
      <c r="U1026" s="24">
        <f t="shared" si="126"/>
        <v>1805136</v>
      </c>
      <c r="V1026" s="25">
        <f t="shared" si="127"/>
        <v>5533956.3050150545</v>
      </c>
      <c r="W1026" s="25">
        <f t="shared" si="128"/>
        <v>0</v>
      </c>
    </row>
    <row r="1027" spans="1:23">
      <c r="A1027" s="539" t="s">
        <v>1596</v>
      </c>
      <c r="B1027" s="539" t="s">
        <v>173</v>
      </c>
      <c r="C1027" s="1" t="s">
        <v>1668</v>
      </c>
      <c r="D1027" t="s">
        <v>1669</v>
      </c>
      <c r="E1027" t="s">
        <v>1670</v>
      </c>
      <c r="F1027" t="s">
        <v>1671</v>
      </c>
      <c r="G1027" t="s">
        <v>1672</v>
      </c>
      <c r="H1027" t="s">
        <v>1673</v>
      </c>
      <c r="I1027" t="s">
        <v>1674</v>
      </c>
      <c r="J1027" t="s">
        <v>1675</v>
      </c>
      <c r="K1027" t="s">
        <v>1676</v>
      </c>
      <c r="L1027" t="s">
        <v>44</v>
      </c>
      <c r="N1027" s="20">
        <v>31034</v>
      </c>
      <c r="O1027" s="21">
        <v>26</v>
      </c>
      <c r="P1027" s="22">
        <f t="shared" si="129"/>
        <v>3.9327220283406481</v>
      </c>
      <c r="Q1027" s="23">
        <f t="shared" si="122"/>
        <v>484368</v>
      </c>
      <c r="R1027" s="23">
        <f t="shared" si="123"/>
        <v>0</v>
      </c>
      <c r="S1027" s="23">
        <f t="shared" si="124"/>
        <v>26496</v>
      </c>
      <c r="T1027" s="23">
        <f t="shared" si="125"/>
        <v>400</v>
      </c>
      <c r="U1027" s="24">
        <f t="shared" si="126"/>
        <v>511264</v>
      </c>
      <c r="V1027" s="25">
        <f t="shared" si="127"/>
        <v>2010659.1950975531</v>
      </c>
      <c r="W1027" s="25">
        <f t="shared" si="128"/>
        <v>0</v>
      </c>
    </row>
    <row r="1028" spans="1:23">
      <c r="A1028" s="539" t="s">
        <v>111</v>
      </c>
      <c r="B1028" s="539" t="s">
        <v>1611</v>
      </c>
      <c r="C1028" s="1" t="s">
        <v>1612</v>
      </c>
      <c r="D1028" s="449">
        <v>3600</v>
      </c>
      <c r="E1028">
        <v>0</v>
      </c>
      <c r="F1028">
        <v>0</v>
      </c>
      <c r="G1028">
        <v>0</v>
      </c>
      <c r="H1028" s="449">
        <v>1392</v>
      </c>
      <c r="I1028">
        <v>0</v>
      </c>
      <c r="J1028">
        <v>0</v>
      </c>
      <c r="K1028">
        <v>0</v>
      </c>
      <c r="L1028" s="449">
        <v>4992</v>
      </c>
      <c r="N1028" s="20">
        <v>31034</v>
      </c>
      <c r="O1028" s="21">
        <v>27</v>
      </c>
      <c r="P1028" s="22">
        <f t="shared" si="129"/>
        <v>3.6262261406191016</v>
      </c>
      <c r="Q1028" s="23">
        <f t="shared" ref="Q1028:Q1091" si="130">SUMIFS(D:D,$A:$A,$N1028,$B:$B,$O1028)+SUMIFS(E:E,$A:$A,$N1028,$B:$B,$O1028)</f>
        <v>0</v>
      </c>
      <c r="R1028" s="23">
        <f t="shared" ref="R1028:R1091" si="131">SUMIFS(F:F,$A:$A,$N1028,$B:$B,$O1028)+SUMIFS(G:G,$A:$A,$N1028,$B:$B,$O1028)</f>
        <v>0</v>
      </c>
      <c r="S1028" s="23">
        <f t="shared" ref="S1028:S1091" si="132">SUMIFS(H:H,$A:$A,$N1028,$B:$B,$O1028)+SUMIFS(I:I,$A:$A,$N1028,$B:$B,$O1028)</f>
        <v>0</v>
      </c>
      <c r="T1028" s="23">
        <f t="shared" ref="T1028:T1091" si="133">SUMIFS(J:J,$A:$A,$N1028,$B:$B,$O1028)+SUMIFS(K:K,$A:$A,$N1028,$B:$B,$O1028)</f>
        <v>0</v>
      </c>
      <c r="U1028" s="24">
        <f t="shared" ref="U1028:U1091" si="134">SUM(Q1028:T1028)</f>
        <v>0</v>
      </c>
      <c r="V1028" s="25">
        <f t="shared" ref="V1028:V1091" si="135">U1028*P1028</f>
        <v>0</v>
      </c>
      <c r="W1028" s="25">
        <f t="shared" ref="W1028:W1091" si="136">(R1028*1.1)*P1028</f>
        <v>0</v>
      </c>
    </row>
    <row r="1029" spans="1:23">
      <c r="A1029" s="539" t="s">
        <v>111</v>
      </c>
      <c r="B1029" s="539" t="s">
        <v>1613</v>
      </c>
      <c r="C1029" s="1" t="s">
        <v>1614</v>
      </c>
      <c r="D1029">
        <v>0</v>
      </c>
      <c r="E1029">
        <v>0</v>
      </c>
      <c r="F1029">
        <v>0</v>
      </c>
      <c r="G1029">
        <v>0</v>
      </c>
      <c r="H1029" s="449">
        <v>31984</v>
      </c>
      <c r="I1029">
        <v>0</v>
      </c>
      <c r="J1029">
        <v>224</v>
      </c>
      <c r="K1029">
        <v>0</v>
      </c>
      <c r="L1029" s="449">
        <v>32208</v>
      </c>
      <c r="N1029" s="20">
        <v>3614</v>
      </c>
      <c r="O1029" s="21">
        <v>1</v>
      </c>
      <c r="P1029" s="22">
        <f t="shared" si="129"/>
        <v>3.6541532066081914</v>
      </c>
      <c r="Q1029" s="23">
        <f t="shared" si="130"/>
        <v>1920</v>
      </c>
      <c r="R1029" s="23">
        <f t="shared" si="131"/>
        <v>0</v>
      </c>
      <c r="S1029" s="23">
        <f t="shared" si="132"/>
        <v>9968</v>
      </c>
      <c r="T1029" s="23">
        <f t="shared" si="133"/>
        <v>0</v>
      </c>
      <c r="U1029" s="24">
        <f t="shared" si="134"/>
        <v>11888</v>
      </c>
      <c r="V1029" s="25">
        <f t="shared" si="135"/>
        <v>43440.573320158182</v>
      </c>
      <c r="W1029" s="25">
        <f t="shared" si="136"/>
        <v>0</v>
      </c>
    </row>
    <row r="1030" spans="1:23">
      <c r="A1030" s="539" t="s">
        <v>111</v>
      </c>
      <c r="B1030" s="539" t="s">
        <v>1615</v>
      </c>
      <c r="C1030" s="1" t="s">
        <v>1616</v>
      </c>
      <c r="D1030">
        <v>0</v>
      </c>
      <c r="E1030" s="449">
        <v>137920</v>
      </c>
      <c r="F1030">
        <v>0</v>
      </c>
      <c r="G1030">
        <v>0</v>
      </c>
      <c r="H1030">
        <v>0</v>
      </c>
      <c r="I1030">
        <v>0</v>
      </c>
      <c r="J1030">
        <v>0</v>
      </c>
      <c r="K1030">
        <v>864</v>
      </c>
      <c r="L1030" s="449">
        <v>138784</v>
      </c>
      <c r="N1030" s="20">
        <v>3614</v>
      </c>
      <c r="O1030" s="21">
        <v>2</v>
      </c>
      <c r="P1030" s="22">
        <f t="shared" si="129"/>
        <v>3.8378796466654825</v>
      </c>
      <c r="Q1030" s="23">
        <f t="shared" si="130"/>
        <v>0</v>
      </c>
      <c r="R1030" s="23">
        <f t="shared" si="131"/>
        <v>0</v>
      </c>
      <c r="S1030" s="23">
        <f t="shared" si="132"/>
        <v>176496</v>
      </c>
      <c r="T1030" s="23">
        <f t="shared" si="133"/>
        <v>0</v>
      </c>
      <c r="U1030" s="24">
        <f t="shared" si="134"/>
        <v>176496</v>
      </c>
      <c r="V1030" s="25">
        <f t="shared" si="135"/>
        <v>677370.40611787105</v>
      </c>
      <c r="W1030" s="25">
        <f t="shared" si="136"/>
        <v>0</v>
      </c>
    </row>
    <row r="1031" spans="1:23">
      <c r="A1031" s="539" t="s">
        <v>111</v>
      </c>
      <c r="B1031" s="539" t="s">
        <v>1617</v>
      </c>
      <c r="C1031" s="1" t="s">
        <v>1618</v>
      </c>
      <c r="D1031" s="449">
        <v>18192</v>
      </c>
      <c r="E1031" s="449">
        <v>4080</v>
      </c>
      <c r="F1031">
        <v>0</v>
      </c>
      <c r="G1031">
        <v>0</v>
      </c>
      <c r="H1031" s="449">
        <v>13792</v>
      </c>
      <c r="I1031" s="449">
        <v>27136</v>
      </c>
      <c r="J1031">
        <v>147</v>
      </c>
      <c r="K1031">
        <v>96</v>
      </c>
      <c r="L1031" s="449">
        <v>63443</v>
      </c>
      <c r="N1031" s="20">
        <v>3614</v>
      </c>
      <c r="O1031" s="21">
        <v>3</v>
      </c>
      <c r="P1031" s="22">
        <f t="shared" si="129"/>
        <v>3.4083433041107498</v>
      </c>
      <c r="Q1031" s="23">
        <f t="shared" si="130"/>
        <v>280592</v>
      </c>
      <c r="R1031" s="23">
        <f t="shared" si="131"/>
        <v>0</v>
      </c>
      <c r="S1031" s="23">
        <f t="shared" si="132"/>
        <v>0</v>
      </c>
      <c r="T1031" s="23">
        <f t="shared" si="133"/>
        <v>0</v>
      </c>
      <c r="U1031" s="24">
        <f t="shared" si="134"/>
        <v>280592</v>
      </c>
      <c r="V1031" s="25">
        <f t="shared" si="135"/>
        <v>956353.86438704352</v>
      </c>
      <c r="W1031" s="25">
        <f t="shared" si="136"/>
        <v>0</v>
      </c>
    </row>
    <row r="1032" spans="1:23">
      <c r="A1032" s="539" t="s">
        <v>111</v>
      </c>
      <c r="B1032" s="539" t="s">
        <v>1619</v>
      </c>
      <c r="C1032" s="1" t="s">
        <v>1620</v>
      </c>
      <c r="D1032">
        <v>0</v>
      </c>
      <c r="E1032">
        <v>0</v>
      </c>
      <c r="F1032">
        <v>0</v>
      </c>
      <c r="G1032">
        <v>0</v>
      </c>
      <c r="H1032">
        <v>0</v>
      </c>
      <c r="I1032">
        <v>0</v>
      </c>
      <c r="J1032">
        <v>0</v>
      </c>
      <c r="K1032">
        <v>0</v>
      </c>
      <c r="L1032">
        <v>0</v>
      </c>
      <c r="N1032" s="20">
        <v>3614</v>
      </c>
      <c r="O1032" s="21">
        <v>4</v>
      </c>
      <c r="P1032" s="22">
        <f t="shared" si="129"/>
        <v>3.1726845821455858</v>
      </c>
      <c r="Q1032" s="23">
        <f t="shared" si="130"/>
        <v>58080</v>
      </c>
      <c r="R1032" s="23">
        <f t="shared" si="131"/>
        <v>0</v>
      </c>
      <c r="S1032" s="23">
        <f t="shared" si="132"/>
        <v>70416</v>
      </c>
      <c r="T1032" s="23">
        <f t="shared" si="133"/>
        <v>3516</v>
      </c>
      <c r="U1032" s="24">
        <f t="shared" si="134"/>
        <v>132012</v>
      </c>
      <c r="V1032" s="25">
        <f t="shared" si="135"/>
        <v>418832.4370582031</v>
      </c>
      <c r="W1032" s="25">
        <f t="shared" si="136"/>
        <v>0</v>
      </c>
    </row>
    <row r="1033" spans="1:23">
      <c r="A1033" s="539" t="s">
        <v>111</v>
      </c>
      <c r="B1033" s="539" t="s">
        <v>1621</v>
      </c>
      <c r="C1033" s="1" t="s">
        <v>1622</v>
      </c>
      <c r="D1033" s="449">
        <v>27744</v>
      </c>
      <c r="E1033">
        <v>0</v>
      </c>
      <c r="F1033">
        <v>0</v>
      </c>
      <c r="G1033">
        <v>0</v>
      </c>
      <c r="H1033">
        <v>0</v>
      </c>
      <c r="I1033">
        <v>0</v>
      </c>
      <c r="J1033">
        <v>0</v>
      </c>
      <c r="K1033">
        <v>0</v>
      </c>
      <c r="L1033" s="449">
        <v>27744</v>
      </c>
      <c r="N1033" s="20">
        <v>3614</v>
      </c>
      <c r="O1033" s="21">
        <v>5</v>
      </c>
      <c r="P1033" s="22">
        <f t="shared" si="129"/>
        <v>8.4268382369809416</v>
      </c>
      <c r="Q1033" s="23">
        <f t="shared" si="130"/>
        <v>0</v>
      </c>
      <c r="R1033" s="23">
        <f t="shared" si="131"/>
        <v>0</v>
      </c>
      <c r="S1033" s="23">
        <f t="shared" si="132"/>
        <v>0</v>
      </c>
      <c r="T1033" s="23">
        <f t="shared" si="133"/>
        <v>0</v>
      </c>
      <c r="U1033" s="24">
        <f t="shared" si="134"/>
        <v>0</v>
      </c>
      <c r="V1033" s="25">
        <f t="shared" si="135"/>
        <v>0</v>
      </c>
      <c r="W1033" s="25">
        <f t="shared" si="136"/>
        <v>0</v>
      </c>
    </row>
    <row r="1034" spans="1:23">
      <c r="A1034" s="539" t="s">
        <v>111</v>
      </c>
      <c r="B1034" s="539" t="s">
        <v>1623</v>
      </c>
      <c r="C1034" s="1" t="s">
        <v>1624</v>
      </c>
      <c r="D1034">
        <v>0</v>
      </c>
      <c r="E1034">
        <v>0</v>
      </c>
      <c r="F1034">
        <v>0</v>
      </c>
      <c r="G1034">
        <v>0</v>
      </c>
      <c r="H1034">
        <v>0</v>
      </c>
      <c r="I1034" s="449">
        <v>17408</v>
      </c>
      <c r="J1034">
        <v>0</v>
      </c>
      <c r="K1034">
        <v>0</v>
      </c>
      <c r="L1034" s="449">
        <v>17408</v>
      </c>
      <c r="N1034" s="20">
        <v>3614</v>
      </c>
      <c r="O1034" s="21">
        <v>6</v>
      </c>
      <c r="P1034" s="22">
        <f t="shared" si="129"/>
        <v>3.0058195780826638</v>
      </c>
      <c r="Q1034" s="23">
        <f t="shared" si="130"/>
        <v>73872</v>
      </c>
      <c r="R1034" s="23">
        <f t="shared" si="131"/>
        <v>0</v>
      </c>
      <c r="S1034" s="23">
        <f t="shared" si="132"/>
        <v>0</v>
      </c>
      <c r="T1034" s="23">
        <f t="shared" si="133"/>
        <v>0</v>
      </c>
      <c r="U1034" s="24">
        <f t="shared" si="134"/>
        <v>73872</v>
      </c>
      <c r="V1034" s="25">
        <f t="shared" si="135"/>
        <v>222045.90387212255</v>
      </c>
      <c r="W1034" s="25">
        <f t="shared" si="136"/>
        <v>0</v>
      </c>
    </row>
    <row r="1035" spans="1:23">
      <c r="A1035" s="539" t="s">
        <v>111</v>
      </c>
      <c r="B1035" s="539" t="s">
        <v>1625</v>
      </c>
      <c r="C1035" s="1" t="s">
        <v>1626</v>
      </c>
      <c r="D1035">
        <v>0</v>
      </c>
      <c r="E1035">
        <v>0</v>
      </c>
      <c r="F1035">
        <v>0</v>
      </c>
      <c r="G1035">
        <v>0</v>
      </c>
      <c r="H1035" s="449">
        <v>15472</v>
      </c>
      <c r="I1035">
        <v>0</v>
      </c>
      <c r="J1035">
        <v>0</v>
      </c>
      <c r="K1035">
        <v>0</v>
      </c>
      <c r="L1035" s="449">
        <v>15472</v>
      </c>
      <c r="N1035" s="20">
        <v>3614</v>
      </c>
      <c r="O1035" s="21">
        <v>7</v>
      </c>
      <c r="P1035" s="22">
        <f t="shared" si="129"/>
        <v>3.8714814806912399</v>
      </c>
      <c r="Q1035" s="23">
        <f t="shared" si="130"/>
        <v>30976</v>
      </c>
      <c r="R1035" s="23">
        <f t="shared" si="131"/>
        <v>0</v>
      </c>
      <c r="S1035" s="23">
        <f t="shared" si="132"/>
        <v>35200</v>
      </c>
      <c r="T1035" s="23">
        <f t="shared" si="133"/>
        <v>0</v>
      </c>
      <c r="U1035" s="24">
        <f t="shared" si="134"/>
        <v>66176</v>
      </c>
      <c r="V1035" s="25">
        <f t="shared" si="135"/>
        <v>256199.15846622348</v>
      </c>
      <c r="W1035" s="25">
        <f t="shared" si="136"/>
        <v>0</v>
      </c>
    </row>
    <row r="1036" spans="1:23">
      <c r="A1036" s="539" t="s">
        <v>111</v>
      </c>
      <c r="B1036" s="539" t="s">
        <v>1627</v>
      </c>
      <c r="C1036" s="1" t="s">
        <v>1628</v>
      </c>
      <c r="D1036" s="449">
        <v>5616</v>
      </c>
      <c r="E1036" s="449">
        <v>6592</v>
      </c>
      <c r="F1036">
        <v>0</v>
      </c>
      <c r="G1036">
        <v>0</v>
      </c>
      <c r="H1036" s="449">
        <v>63536</v>
      </c>
      <c r="I1036">
        <v>0</v>
      </c>
      <c r="J1036">
        <v>150</v>
      </c>
      <c r="K1036">
        <v>147</v>
      </c>
      <c r="L1036" s="449">
        <v>76041</v>
      </c>
      <c r="N1036" s="20">
        <v>3614</v>
      </c>
      <c r="O1036" s="21">
        <v>8</v>
      </c>
      <c r="P1036" s="22">
        <f t="shared" si="129"/>
        <v>4.4579339449391542</v>
      </c>
      <c r="Q1036" s="23">
        <f t="shared" si="130"/>
        <v>0</v>
      </c>
      <c r="R1036" s="23">
        <f t="shared" si="131"/>
        <v>0</v>
      </c>
      <c r="S1036" s="23">
        <f t="shared" si="132"/>
        <v>41664</v>
      </c>
      <c r="T1036" s="23">
        <f t="shared" si="133"/>
        <v>24600</v>
      </c>
      <c r="U1036" s="24">
        <f t="shared" si="134"/>
        <v>66264</v>
      </c>
      <c r="V1036" s="25">
        <f t="shared" si="135"/>
        <v>295400.53492744814</v>
      </c>
      <c r="W1036" s="25">
        <f t="shared" si="136"/>
        <v>0</v>
      </c>
    </row>
    <row r="1037" spans="1:23">
      <c r="A1037" s="539" t="s">
        <v>111</v>
      </c>
      <c r="B1037" s="539" t="s">
        <v>1629</v>
      </c>
      <c r="C1037" s="1" t="s">
        <v>1630</v>
      </c>
      <c r="D1037">
        <v>0</v>
      </c>
      <c r="E1037">
        <v>0</v>
      </c>
      <c r="F1037">
        <v>0</v>
      </c>
      <c r="G1037">
        <v>0</v>
      </c>
      <c r="H1037">
        <v>0</v>
      </c>
      <c r="I1037">
        <v>0</v>
      </c>
      <c r="J1037">
        <v>0</v>
      </c>
      <c r="K1037">
        <v>0</v>
      </c>
      <c r="L1037">
        <v>0</v>
      </c>
      <c r="N1037" s="20">
        <v>3614</v>
      </c>
      <c r="O1037" s="21">
        <v>9</v>
      </c>
      <c r="P1037" s="22">
        <f t="shared" si="129"/>
        <v>3.9211029892346732</v>
      </c>
      <c r="Q1037" s="23">
        <f t="shared" si="130"/>
        <v>40224</v>
      </c>
      <c r="R1037" s="23">
        <f t="shared" si="131"/>
        <v>0</v>
      </c>
      <c r="S1037" s="23">
        <f t="shared" si="132"/>
        <v>66928</v>
      </c>
      <c r="T1037" s="23">
        <f t="shared" si="133"/>
        <v>7612</v>
      </c>
      <c r="U1037" s="24">
        <f t="shared" si="134"/>
        <v>114764</v>
      </c>
      <c r="V1037" s="25">
        <f t="shared" si="135"/>
        <v>450001.46345652803</v>
      </c>
      <c r="W1037" s="25">
        <f t="shared" si="136"/>
        <v>0</v>
      </c>
    </row>
    <row r="1038" spans="1:23">
      <c r="A1038" s="539" t="s">
        <v>111</v>
      </c>
      <c r="B1038" s="539" t="s">
        <v>1631</v>
      </c>
      <c r="C1038" s="1" t="s">
        <v>1632</v>
      </c>
      <c r="D1038">
        <v>0</v>
      </c>
      <c r="E1038">
        <v>0</v>
      </c>
      <c r="F1038">
        <v>0</v>
      </c>
      <c r="G1038">
        <v>0</v>
      </c>
      <c r="H1038">
        <v>0</v>
      </c>
      <c r="I1038" s="449">
        <v>29680</v>
      </c>
      <c r="J1038">
        <v>0</v>
      </c>
      <c r="K1038" s="449">
        <v>2008</v>
      </c>
      <c r="L1038" s="449">
        <v>31688</v>
      </c>
      <c r="N1038" s="20">
        <v>3614</v>
      </c>
      <c r="O1038" s="21">
        <v>10</v>
      </c>
      <c r="P1038" s="22">
        <f t="shared" si="129"/>
        <v>5.1680731319109743</v>
      </c>
      <c r="Q1038" s="23">
        <f t="shared" si="130"/>
        <v>800</v>
      </c>
      <c r="R1038" s="23">
        <f t="shared" si="131"/>
        <v>0</v>
      </c>
      <c r="S1038" s="23">
        <f t="shared" si="132"/>
        <v>0</v>
      </c>
      <c r="T1038" s="23">
        <f t="shared" si="133"/>
        <v>0</v>
      </c>
      <c r="U1038" s="24">
        <f t="shared" si="134"/>
        <v>800</v>
      </c>
      <c r="V1038" s="25">
        <f t="shared" si="135"/>
        <v>4134.4585055287798</v>
      </c>
      <c r="W1038" s="25">
        <f t="shared" si="136"/>
        <v>0</v>
      </c>
    </row>
    <row r="1039" spans="1:23">
      <c r="A1039" s="539" t="s">
        <v>111</v>
      </c>
      <c r="B1039" s="539" t="s">
        <v>1633</v>
      </c>
      <c r="C1039" s="1" t="s">
        <v>1634</v>
      </c>
      <c r="D1039" s="449">
        <v>92784</v>
      </c>
      <c r="E1039">
        <v>0</v>
      </c>
      <c r="F1039" s="449">
        <v>4064</v>
      </c>
      <c r="G1039">
        <v>0</v>
      </c>
      <c r="H1039">
        <v>0</v>
      </c>
      <c r="I1039">
        <v>0</v>
      </c>
      <c r="J1039">
        <v>0</v>
      </c>
      <c r="K1039">
        <v>0</v>
      </c>
      <c r="L1039" s="449">
        <v>96848</v>
      </c>
      <c r="N1039" s="20">
        <v>3614</v>
      </c>
      <c r="O1039" s="21">
        <v>11</v>
      </c>
      <c r="P1039" s="22">
        <f t="shared" si="129"/>
        <v>4.0960903250696923</v>
      </c>
      <c r="Q1039" s="23">
        <f t="shared" si="130"/>
        <v>192</v>
      </c>
      <c r="R1039" s="23">
        <f t="shared" si="131"/>
        <v>0</v>
      </c>
      <c r="S1039" s="23">
        <f t="shared" si="132"/>
        <v>48416</v>
      </c>
      <c r="T1039" s="23">
        <f t="shared" si="133"/>
        <v>6800</v>
      </c>
      <c r="U1039" s="24">
        <f t="shared" si="134"/>
        <v>55408</v>
      </c>
      <c r="V1039" s="25">
        <f t="shared" si="135"/>
        <v>226956.1727314615</v>
      </c>
      <c r="W1039" s="25">
        <f t="shared" si="136"/>
        <v>0</v>
      </c>
    </row>
    <row r="1040" spans="1:23">
      <c r="A1040" s="539" t="s">
        <v>111</v>
      </c>
      <c r="B1040" s="539" t="s">
        <v>1635</v>
      </c>
      <c r="C1040" s="1" t="s">
        <v>1636</v>
      </c>
      <c r="D1040" s="449">
        <v>8016</v>
      </c>
      <c r="E1040">
        <v>0</v>
      </c>
      <c r="F1040">
        <v>0</v>
      </c>
      <c r="G1040">
        <v>0</v>
      </c>
      <c r="H1040">
        <v>0</v>
      </c>
      <c r="I1040">
        <v>0</v>
      </c>
      <c r="J1040">
        <v>0</v>
      </c>
      <c r="K1040">
        <v>0</v>
      </c>
      <c r="L1040" s="449">
        <v>8016</v>
      </c>
      <c r="N1040" s="20">
        <v>3614</v>
      </c>
      <c r="O1040" s="21">
        <v>12</v>
      </c>
      <c r="P1040" s="22">
        <f t="shared" si="129"/>
        <v>3.6748359098204313</v>
      </c>
      <c r="Q1040" s="23">
        <f t="shared" si="130"/>
        <v>268870</v>
      </c>
      <c r="R1040" s="23">
        <f t="shared" si="131"/>
        <v>44624</v>
      </c>
      <c r="S1040" s="23">
        <f t="shared" si="132"/>
        <v>0</v>
      </c>
      <c r="T1040" s="23">
        <f t="shared" si="133"/>
        <v>0</v>
      </c>
      <c r="U1040" s="24">
        <f t="shared" si="134"/>
        <v>313494</v>
      </c>
      <c r="V1040" s="25">
        <f t="shared" si="135"/>
        <v>1152039.0087132463</v>
      </c>
      <c r="W1040" s="25">
        <f t="shared" si="136"/>
        <v>180384.46540380962</v>
      </c>
    </row>
    <row r="1041" spans="1:23">
      <c r="A1041" s="539" t="s">
        <v>111</v>
      </c>
      <c r="B1041" s="539" t="s">
        <v>1637</v>
      </c>
      <c r="C1041" s="1" t="s">
        <v>1638</v>
      </c>
      <c r="D1041">
        <v>0</v>
      </c>
      <c r="E1041">
        <v>0</v>
      </c>
      <c r="F1041">
        <v>0</v>
      </c>
      <c r="G1041">
        <v>0</v>
      </c>
      <c r="H1041">
        <v>0</v>
      </c>
      <c r="I1041" s="449">
        <v>103888</v>
      </c>
      <c r="J1041">
        <v>0</v>
      </c>
      <c r="K1041" s="449">
        <v>11206</v>
      </c>
      <c r="L1041" s="449">
        <v>115094</v>
      </c>
      <c r="N1041" s="20">
        <v>3614</v>
      </c>
      <c r="O1041" s="21">
        <v>13</v>
      </c>
      <c r="P1041" s="22">
        <f t="shared" si="129"/>
        <v>3.3330151458819097</v>
      </c>
      <c r="Q1041" s="23">
        <f t="shared" si="130"/>
        <v>1920</v>
      </c>
      <c r="R1041" s="23">
        <f t="shared" si="131"/>
        <v>0</v>
      </c>
      <c r="S1041" s="23">
        <f t="shared" si="132"/>
        <v>0</v>
      </c>
      <c r="T1041" s="23">
        <f t="shared" si="133"/>
        <v>0</v>
      </c>
      <c r="U1041" s="24">
        <f t="shared" si="134"/>
        <v>1920</v>
      </c>
      <c r="V1041" s="25">
        <f t="shared" si="135"/>
        <v>6399.3890800932668</v>
      </c>
      <c r="W1041" s="25">
        <f t="shared" si="136"/>
        <v>0</v>
      </c>
    </row>
    <row r="1042" spans="1:23">
      <c r="A1042" s="539" t="s">
        <v>111</v>
      </c>
      <c r="B1042" s="539" t="s">
        <v>1639</v>
      </c>
      <c r="C1042" s="1" t="s">
        <v>1640</v>
      </c>
      <c r="D1042">
        <v>0</v>
      </c>
      <c r="E1042">
        <v>0</v>
      </c>
      <c r="F1042">
        <v>0</v>
      </c>
      <c r="G1042">
        <v>0</v>
      </c>
      <c r="H1042">
        <v>0</v>
      </c>
      <c r="I1042">
        <v>0</v>
      </c>
      <c r="J1042">
        <v>0</v>
      </c>
      <c r="K1042">
        <v>0</v>
      </c>
      <c r="L1042">
        <v>0</v>
      </c>
      <c r="N1042" s="20">
        <v>3614</v>
      </c>
      <c r="O1042" s="21">
        <v>14</v>
      </c>
      <c r="P1042" s="22">
        <f t="shared" si="129"/>
        <v>5.2111367875249366</v>
      </c>
      <c r="Q1042" s="23">
        <f t="shared" si="130"/>
        <v>0</v>
      </c>
      <c r="R1042" s="23">
        <f t="shared" si="131"/>
        <v>0</v>
      </c>
      <c r="S1042" s="23">
        <f t="shared" si="132"/>
        <v>77744</v>
      </c>
      <c r="T1042" s="23">
        <f t="shared" si="133"/>
        <v>8529</v>
      </c>
      <c r="U1042" s="24">
        <f t="shared" si="134"/>
        <v>86273</v>
      </c>
      <c r="V1042" s="25">
        <f t="shared" si="135"/>
        <v>449580.40407013887</v>
      </c>
      <c r="W1042" s="25">
        <f t="shared" si="136"/>
        <v>0</v>
      </c>
    </row>
    <row r="1043" spans="1:23">
      <c r="A1043" s="539" t="s">
        <v>111</v>
      </c>
      <c r="B1043" s="539" t="s">
        <v>1641</v>
      </c>
      <c r="C1043" s="1" t="s">
        <v>1642</v>
      </c>
      <c r="D1043" s="449">
        <v>8976</v>
      </c>
      <c r="E1043">
        <v>624</v>
      </c>
      <c r="F1043">
        <v>0</v>
      </c>
      <c r="G1043">
        <v>0</v>
      </c>
      <c r="H1043">
        <v>0</v>
      </c>
      <c r="I1043" s="449">
        <v>81104</v>
      </c>
      <c r="J1043">
        <v>0</v>
      </c>
      <c r="K1043" s="449">
        <v>22720</v>
      </c>
      <c r="L1043" s="449">
        <v>113424</v>
      </c>
      <c r="N1043" s="20">
        <v>3614</v>
      </c>
      <c r="O1043" s="21">
        <v>15</v>
      </c>
      <c r="P1043" s="22">
        <f t="shared" si="129"/>
        <v>7.5192831089887324</v>
      </c>
      <c r="Q1043" s="23">
        <f t="shared" si="130"/>
        <v>0</v>
      </c>
      <c r="R1043" s="23">
        <f t="shared" si="131"/>
        <v>0</v>
      </c>
      <c r="S1043" s="23">
        <f t="shared" si="132"/>
        <v>0</v>
      </c>
      <c r="T1043" s="23">
        <f t="shared" si="133"/>
        <v>0</v>
      </c>
      <c r="U1043" s="24">
        <f t="shared" si="134"/>
        <v>0</v>
      </c>
      <c r="V1043" s="25">
        <f t="shared" si="135"/>
        <v>0</v>
      </c>
      <c r="W1043" s="25">
        <f t="shared" si="136"/>
        <v>0</v>
      </c>
    </row>
    <row r="1044" spans="1:23">
      <c r="A1044" s="539" t="s">
        <v>111</v>
      </c>
      <c r="B1044" s="539" t="s">
        <v>1643</v>
      </c>
      <c r="C1044" s="1" t="s">
        <v>1644</v>
      </c>
      <c r="D1044">
        <v>0</v>
      </c>
      <c r="E1044">
        <v>0</v>
      </c>
      <c r="F1044">
        <v>0</v>
      </c>
      <c r="G1044">
        <v>0</v>
      </c>
      <c r="H1044">
        <v>0</v>
      </c>
      <c r="I1044">
        <v>0</v>
      </c>
      <c r="J1044">
        <v>0</v>
      </c>
      <c r="K1044">
        <v>0</v>
      </c>
      <c r="L1044">
        <v>0</v>
      </c>
      <c r="N1044" s="20">
        <v>3614</v>
      </c>
      <c r="O1044" s="21">
        <v>16</v>
      </c>
      <c r="P1044" s="22">
        <f t="shared" si="129"/>
        <v>4.5338911157933826</v>
      </c>
      <c r="Q1044" s="23">
        <f t="shared" si="130"/>
        <v>22032</v>
      </c>
      <c r="R1044" s="23">
        <f t="shared" si="131"/>
        <v>0</v>
      </c>
      <c r="S1044" s="23">
        <f t="shared" si="132"/>
        <v>171024</v>
      </c>
      <c r="T1044" s="23">
        <f t="shared" si="133"/>
        <v>13833</v>
      </c>
      <c r="U1044" s="24">
        <f t="shared" si="134"/>
        <v>206889</v>
      </c>
      <c r="V1044" s="25">
        <f t="shared" si="135"/>
        <v>938012.19905537716</v>
      </c>
      <c r="W1044" s="25">
        <f t="shared" si="136"/>
        <v>0</v>
      </c>
    </row>
    <row r="1045" spans="1:23">
      <c r="A1045" s="539" t="s">
        <v>111</v>
      </c>
      <c r="B1045" s="539" t="s">
        <v>1645</v>
      </c>
      <c r="C1045" s="1" t="s">
        <v>1646</v>
      </c>
      <c r="D1045">
        <v>0</v>
      </c>
      <c r="E1045">
        <v>0</v>
      </c>
      <c r="F1045">
        <v>0</v>
      </c>
      <c r="G1045">
        <v>0</v>
      </c>
      <c r="H1045">
        <v>0</v>
      </c>
      <c r="I1045" s="449">
        <v>67264</v>
      </c>
      <c r="J1045">
        <v>0</v>
      </c>
      <c r="K1045">
        <v>352</v>
      </c>
      <c r="L1045" s="449">
        <v>67616</v>
      </c>
      <c r="N1045" s="20">
        <v>3614</v>
      </c>
      <c r="O1045" s="21">
        <v>17</v>
      </c>
      <c r="P1045" s="22">
        <f t="shared" si="129"/>
        <v>6.0316486731873162</v>
      </c>
      <c r="Q1045" s="23">
        <f t="shared" si="130"/>
        <v>0</v>
      </c>
      <c r="R1045" s="23">
        <f t="shared" si="131"/>
        <v>0</v>
      </c>
      <c r="S1045" s="23">
        <f t="shared" si="132"/>
        <v>0</v>
      </c>
      <c r="T1045" s="23">
        <f t="shared" si="133"/>
        <v>0</v>
      </c>
      <c r="U1045" s="24">
        <f t="shared" si="134"/>
        <v>0</v>
      </c>
      <c r="V1045" s="25">
        <f t="shared" si="135"/>
        <v>0</v>
      </c>
      <c r="W1045" s="25">
        <f t="shared" si="136"/>
        <v>0</v>
      </c>
    </row>
    <row r="1046" spans="1:23">
      <c r="A1046" s="539" t="s">
        <v>111</v>
      </c>
      <c r="B1046" s="539" t="s">
        <v>1647</v>
      </c>
      <c r="C1046" s="1" t="s">
        <v>1648</v>
      </c>
      <c r="D1046">
        <v>0</v>
      </c>
      <c r="E1046" s="449">
        <v>65008</v>
      </c>
      <c r="F1046">
        <v>0</v>
      </c>
      <c r="G1046" s="449">
        <v>9856</v>
      </c>
      <c r="H1046">
        <v>0</v>
      </c>
      <c r="I1046">
        <v>0</v>
      </c>
      <c r="J1046">
        <v>0</v>
      </c>
      <c r="K1046">
        <v>72</v>
      </c>
      <c r="L1046" s="449">
        <v>74936</v>
      </c>
      <c r="N1046" s="20">
        <v>3614</v>
      </c>
      <c r="O1046" s="21">
        <v>18</v>
      </c>
      <c r="P1046" s="22">
        <f t="shared" si="129"/>
        <v>4.9772911053490789</v>
      </c>
      <c r="Q1046" s="23">
        <f t="shared" si="130"/>
        <v>0</v>
      </c>
      <c r="R1046" s="23">
        <f t="shared" si="131"/>
        <v>0</v>
      </c>
      <c r="S1046" s="23">
        <f t="shared" si="132"/>
        <v>60192</v>
      </c>
      <c r="T1046" s="23">
        <f t="shared" si="133"/>
        <v>0</v>
      </c>
      <c r="U1046" s="24">
        <f t="shared" si="134"/>
        <v>60192</v>
      </c>
      <c r="V1046" s="25">
        <f t="shared" si="135"/>
        <v>299593.10621317173</v>
      </c>
      <c r="W1046" s="25">
        <f t="shared" si="136"/>
        <v>0</v>
      </c>
    </row>
    <row r="1047" spans="1:23">
      <c r="A1047" s="539" t="s">
        <v>111</v>
      </c>
      <c r="B1047" s="539" t="s">
        <v>1649</v>
      </c>
      <c r="C1047" s="1" t="s">
        <v>1650</v>
      </c>
      <c r="D1047">
        <v>0</v>
      </c>
      <c r="E1047">
        <v>0</v>
      </c>
      <c r="F1047">
        <v>0</v>
      </c>
      <c r="G1047">
        <v>0</v>
      </c>
      <c r="H1047" s="449">
        <v>1056</v>
      </c>
      <c r="I1047">
        <v>0</v>
      </c>
      <c r="J1047">
        <v>0</v>
      </c>
      <c r="K1047">
        <v>0</v>
      </c>
      <c r="L1047" s="449">
        <v>1056</v>
      </c>
      <c r="N1047" s="20">
        <v>3614</v>
      </c>
      <c r="O1047" s="21">
        <v>19</v>
      </c>
      <c r="P1047" s="22">
        <f t="shared" si="129"/>
        <v>3.4255627120306693</v>
      </c>
      <c r="Q1047" s="23">
        <f t="shared" si="130"/>
        <v>113296</v>
      </c>
      <c r="R1047" s="23">
        <f t="shared" si="131"/>
        <v>39040</v>
      </c>
      <c r="S1047" s="23">
        <f t="shared" si="132"/>
        <v>0</v>
      </c>
      <c r="T1047" s="23">
        <f t="shared" si="133"/>
        <v>0</v>
      </c>
      <c r="U1047" s="24">
        <f t="shared" si="134"/>
        <v>152336</v>
      </c>
      <c r="V1047" s="25">
        <f t="shared" si="135"/>
        <v>521836.52129990404</v>
      </c>
      <c r="W1047" s="25">
        <f t="shared" si="136"/>
        <v>147107.36510544506</v>
      </c>
    </row>
    <row r="1048" spans="1:23">
      <c r="A1048" s="539" t="s">
        <v>111</v>
      </c>
      <c r="B1048" s="539" t="s">
        <v>1651</v>
      </c>
      <c r="C1048" s="1" t="s">
        <v>1652</v>
      </c>
      <c r="D1048">
        <v>0</v>
      </c>
      <c r="E1048">
        <v>0</v>
      </c>
      <c r="F1048">
        <v>0</v>
      </c>
      <c r="G1048">
        <v>0</v>
      </c>
      <c r="H1048" s="449">
        <v>2000</v>
      </c>
      <c r="I1048">
        <v>0</v>
      </c>
      <c r="J1048" s="449">
        <v>1850</v>
      </c>
      <c r="K1048">
        <v>0</v>
      </c>
      <c r="L1048" s="449">
        <v>3850</v>
      </c>
      <c r="N1048" s="20">
        <v>3614</v>
      </c>
      <c r="O1048" s="21">
        <v>20</v>
      </c>
      <c r="P1048" s="22">
        <f t="shared" si="129"/>
        <v>4.0878123452263502</v>
      </c>
      <c r="Q1048" s="23">
        <f t="shared" si="130"/>
        <v>0</v>
      </c>
      <c r="R1048" s="23">
        <f t="shared" si="131"/>
        <v>0</v>
      </c>
      <c r="S1048" s="23">
        <f t="shared" si="132"/>
        <v>63920</v>
      </c>
      <c r="T1048" s="23">
        <f t="shared" si="133"/>
        <v>0</v>
      </c>
      <c r="U1048" s="24">
        <f t="shared" si="134"/>
        <v>63920</v>
      </c>
      <c r="V1048" s="25">
        <f t="shared" si="135"/>
        <v>261292.9651068683</v>
      </c>
      <c r="W1048" s="25">
        <f t="shared" si="136"/>
        <v>0</v>
      </c>
    </row>
    <row r="1049" spans="1:23">
      <c r="A1049" s="539" t="s">
        <v>111</v>
      </c>
      <c r="B1049" s="539" t="s">
        <v>1653</v>
      </c>
      <c r="C1049" s="1" t="s">
        <v>1654</v>
      </c>
      <c r="D1049">
        <v>0</v>
      </c>
      <c r="E1049">
        <v>0</v>
      </c>
      <c r="F1049">
        <v>0</v>
      </c>
      <c r="G1049">
        <v>0</v>
      </c>
      <c r="H1049">
        <v>384</v>
      </c>
      <c r="I1049">
        <v>0</v>
      </c>
      <c r="J1049">
        <v>0</v>
      </c>
      <c r="K1049">
        <v>0</v>
      </c>
      <c r="L1049">
        <v>384</v>
      </c>
      <c r="N1049" s="20">
        <v>3614</v>
      </c>
      <c r="O1049" s="21">
        <v>21</v>
      </c>
      <c r="P1049" s="22">
        <f t="shared" si="129"/>
        <v>4.2128820567044682</v>
      </c>
      <c r="Q1049" s="23">
        <f t="shared" si="130"/>
        <v>0</v>
      </c>
      <c r="R1049" s="23">
        <f t="shared" si="131"/>
        <v>0</v>
      </c>
      <c r="S1049" s="23">
        <f t="shared" si="132"/>
        <v>53504</v>
      </c>
      <c r="T1049" s="23">
        <f t="shared" si="133"/>
        <v>30952</v>
      </c>
      <c r="U1049" s="24">
        <f t="shared" si="134"/>
        <v>84456</v>
      </c>
      <c r="V1049" s="25">
        <f t="shared" si="135"/>
        <v>355803.16698103258</v>
      </c>
      <c r="W1049" s="25">
        <f t="shared" si="136"/>
        <v>0</v>
      </c>
    </row>
    <row r="1050" spans="1:23">
      <c r="A1050" s="539" t="s">
        <v>111</v>
      </c>
      <c r="B1050" s="539" t="s">
        <v>1655</v>
      </c>
      <c r="C1050" s="1" t="s">
        <v>1656</v>
      </c>
      <c r="D1050" s="449">
        <v>23664</v>
      </c>
      <c r="E1050" s="449">
        <v>1200</v>
      </c>
      <c r="F1050">
        <v>0</v>
      </c>
      <c r="G1050">
        <v>0</v>
      </c>
      <c r="H1050">
        <v>0</v>
      </c>
      <c r="I1050">
        <v>0</v>
      </c>
      <c r="J1050">
        <v>0</v>
      </c>
      <c r="K1050">
        <v>0</v>
      </c>
      <c r="L1050" s="449">
        <v>24864</v>
      </c>
      <c r="N1050" s="20">
        <v>3614</v>
      </c>
      <c r="O1050" s="21">
        <v>22</v>
      </c>
      <c r="P1050" s="22">
        <f t="shared" si="129"/>
        <v>5.1226793529265615</v>
      </c>
      <c r="Q1050" s="23">
        <f t="shared" si="130"/>
        <v>0</v>
      </c>
      <c r="R1050" s="23">
        <f t="shared" si="131"/>
        <v>0</v>
      </c>
      <c r="S1050" s="23">
        <f t="shared" si="132"/>
        <v>1248</v>
      </c>
      <c r="T1050" s="23">
        <f t="shared" si="133"/>
        <v>0</v>
      </c>
      <c r="U1050" s="24">
        <f t="shared" si="134"/>
        <v>1248</v>
      </c>
      <c r="V1050" s="25">
        <f t="shared" si="135"/>
        <v>6393.1038324523488</v>
      </c>
      <c r="W1050" s="25">
        <f t="shared" si="136"/>
        <v>0</v>
      </c>
    </row>
    <row r="1051" spans="1:23">
      <c r="A1051" s="539" t="s">
        <v>111</v>
      </c>
      <c r="B1051" s="539" t="s">
        <v>1657</v>
      </c>
      <c r="C1051" s="1" t="s">
        <v>1658</v>
      </c>
      <c r="D1051" s="449">
        <v>5664</v>
      </c>
      <c r="E1051">
        <v>0</v>
      </c>
      <c r="F1051">
        <v>0</v>
      </c>
      <c r="G1051">
        <v>0</v>
      </c>
      <c r="H1051">
        <v>0</v>
      </c>
      <c r="I1051">
        <v>0</v>
      </c>
      <c r="J1051">
        <v>0</v>
      </c>
      <c r="K1051">
        <v>0</v>
      </c>
      <c r="L1051" s="449">
        <v>5664</v>
      </c>
      <c r="N1051" s="20">
        <v>3614</v>
      </c>
      <c r="O1051" s="21">
        <v>23</v>
      </c>
      <c r="P1051" s="22">
        <f t="shared" si="129"/>
        <v>4.5024770871355324</v>
      </c>
      <c r="Q1051" s="23">
        <f t="shared" si="130"/>
        <v>5424</v>
      </c>
      <c r="R1051" s="23">
        <f t="shared" si="131"/>
        <v>0</v>
      </c>
      <c r="S1051" s="23">
        <f t="shared" si="132"/>
        <v>0</v>
      </c>
      <c r="T1051" s="23">
        <f t="shared" si="133"/>
        <v>0</v>
      </c>
      <c r="U1051" s="24">
        <f t="shared" si="134"/>
        <v>5424</v>
      </c>
      <c r="V1051" s="25">
        <f t="shared" si="135"/>
        <v>24421.435720623129</v>
      </c>
      <c r="W1051" s="25">
        <f t="shared" si="136"/>
        <v>0</v>
      </c>
    </row>
    <row r="1052" spans="1:23">
      <c r="A1052" s="539" t="s">
        <v>111</v>
      </c>
      <c r="B1052" s="539" t="s">
        <v>1659</v>
      </c>
      <c r="C1052" s="1" t="s">
        <v>1660</v>
      </c>
      <c r="D1052" s="449">
        <v>190880</v>
      </c>
      <c r="E1052">
        <v>0</v>
      </c>
      <c r="F1052">
        <v>0</v>
      </c>
      <c r="G1052">
        <v>0</v>
      </c>
      <c r="H1052">
        <v>240</v>
      </c>
      <c r="I1052">
        <v>0</v>
      </c>
      <c r="J1052">
        <v>0</v>
      </c>
      <c r="K1052">
        <v>0</v>
      </c>
      <c r="L1052" s="449">
        <v>191120</v>
      </c>
      <c r="N1052" s="20">
        <v>3614</v>
      </c>
      <c r="O1052" s="21">
        <v>24</v>
      </c>
      <c r="P1052" s="22">
        <f t="shared" si="129"/>
        <v>3.6391469413856306</v>
      </c>
      <c r="Q1052" s="23">
        <f t="shared" si="130"/>
        <v>30624</v>
      </c>
      <c r="R1052" s="23">
        <f t="shared" si="131"/>
        <v>0</v>
      </c>
      <c r="S1052" s="23">
        <f t="shared" si="132"/>
        <v>77808</v>
      </c>
      <c r="T1052" s="23">
        <f t="shared" si="133"/>
        <v>4848</v>
      </c>
      <c r="U1052" s="24">
        <f t="shared" si="134"/>
        <v>113280</v>
      </c>
      <c r="V1052" s="25">
        <f t="shared" si="135"/>
        <v>412242.56552016421</v>
      </c>
      <c r="W1052" s="25">
        <f t="shared" si="136"/>
        <v>0</v>
      </c>
    </row>
    <row r="1053" spans="1:23">
      <c r="A1053" s="539" t="s">
        <v>111</v>
      </c>
      <c r="B1053" s="539" t="s">
        <v>1661</v>
      </c>
      <c r="C1053" s="1" t="s">
        <v>1662</v>
      </c>
      <c r="D1053" s="449">
        <v>61728</v>
      </c>
      <c r="E1053">
        <v>0</v>
      </c>
      <c r="F1053">
        <v>0</v>
      </c>
      <c r="G1053">
        <v>0</v>
      </c>
      <c r="H1053">
        <v>0</v>
      </c>
      <c r="I1053">
        <v>0</v>
      </c>
      <c r="J1053">
        <v>384</v>
      </c>
      <c r="K1053">
        <v>0</v>
      </c>
      <c r="L1053" s="449">
        <v>62112</v>
      </c>
      <c r="N1053" s="20">
        <v>3614</v>
      </c>
      <c r="O1053" s="21">
        <v>25</v>
      </c>
      <c r="P1053" s="22">
        <f t="shared" si="129"/>
        <v>3.0656727831116628</v>
      </c>
      <c r="Q1053" s="23">
        <f t="shared" si="130"/>
        <v>436032</v>
      </c>
      <c r="R1053" s="23">
        <f t="shared" si="131"/>
        <v>0</v>
      </c>
      <c r="S1053" s="23">
        <f t="shared" si="132"/>
        <v>2880</v>
      </c>
      <c r="T1053" s="23">
        <f t="shared" si="133"/>
        <v>624</v>
      </c>
      <c r="U1053" s="24">
        <f t="shared" si="134"/>
        <v>439536</v>
      </c>
      <c r="V1053" s="25">
        <f t="shared" si="135"/>
        <v>1347473.5523977678</v>
      </c>
      <c r="W1053" s="25">
        <f t="shared" si="136"/>
        <v>0</v>
      </c>
    </row>
    <row r="1054" spans="1:23">
      <c r="A1054" s="539" t="s">
        <v>111</v>
      </c>
      <c r="B1054" s="539" t="s">
        <v>1663</v>
      </c>
      <c r="C1054" s="1" t="s">
        <v>1664</v>
      </c>
      <c r="D1054">
        <v>0</v>
      </c>
      <c r="E1054">
        <v>0</v>
      </c>
      <c r="F1054">
        <v>0</v>
      </c>
      <c r="G1054">
        <v>0</v>
      </c>
      <c r="H1054">
        <v>0</v>
      </c>
      <c r="I1054">
        <v>0</v>
      </c>
      <c r="J1054">
        <v>0</v>
      </c>
      <c r="K1054">
        <v>0</v>
      </c>
      <c r="L1054">
        <v>0</v>
      </c>
      <c r="N1054" s="20">
        <v>3614</v>
      </c>
      <c r="O1054" s="21">
        <v>26</v>
      </c>
      <c r="P1054" s="22">
        <f t="shared" ref="P1054:P1117" si="137">P1027</f>
        <v>3.9327220283406481</v>
      </c>
      <c r="Q1054" s="23">
        <f t="shared" si="130"/>
        <v>82752</v>
      </c>
      <c r="R1054" s="23">
        <f t="shared" si="131"/>
        <v>0</v>
      </c>
      <c r="S1054" s="23">
        <f t="shared" si="132"/>
        <v>0</v>
      </c>
      <c r="T1054" s="23">
        <f t="shared" si="133"/>
        <v>0</v>
      </c>
      <c r="U1054" s="24">
        <f t="shared" si="134"/>
        <v>82752</v>
      </c>
      <c r="V1054" s="25">
        <f t="shared" si="135"/>
        <v>325440.61328924529</v>
      </c>
      <c r="W1054" s="25">
        <f t="shared" si="136"/>
        <v>0</v>
      </c>
    </row>
    <row r="1055" spans="1:23">
      <c r="A1055" s="539" t="s">
        <v>111</v>
      </c>
      <c r="B1055" s="539" t="s">
        <v>1665</v>
      </c>
      <c r="C1055" s="1" t="s">
        <v>1666</v>
      </c>
      <c r="D1055" s="449">
        <v>446864</v>
      </c>
      <c r="E1055" s="449">
        <v>215424</v>
      </c>
      <c r="F1055" s="449">
        <v>4064</v>
      </c>
      <c r="G1055" s="449">
        <v>9856</v>
      </c>
      <c r="H1055" s="449">
        <v>129856</v>
      </c>
      <c r="I1055" s="449">
        <v>326480</v>
      </c>
      <c r="J1055" s="449">
        <v>2755</v>
      </c>
      <c r="K1055" s="449">
        <v>37465</v>
      </c>
      <c r="L1055" s="449">
        <v>1172764</v>
      </c>
      <c r="N1055" s="20">
        <v>3614</v>
      </c>
      <c r="O1055" s="21">
        <v>27</v>
      </c>
      <c r="P1055" s="22">
        <f t="shared" si="137"/>
        <v>3.6262261406191016</v>
      </c>
      <c r="Q1055" s="23">
        <f t="shared" si="130"/>
        <v>0</v>
      </c>
      <c r="R1055" s="23">
        <f t="shared" si="131"/>
        <v>0</v>
      </c>
      <c r="S1055" s="23">
        <f t="shared" si="132"/>
        <v>0</v>
      </c>
      <c r="T1055" s="23">
        <f t="shared" si="133"/>
        <v>0</v>
      </c>
      <c r="U1055" s="24">
        <f t="shared" si="134"/>
        <v>0</v>
      </c>
      <c r="V1055" s="25">
        <f t="shared" si="135"/>
        <v>0</v>
      </c>
      <c r="W1055" s="25">
        <f t="shared" si="136"/>
        <v>0</v>
      </c>
    </row>
    <row r="1056" spans="1:23">
      <c r="A1056" s="503"/>
      <c r="B1056" s="503"/>
      <c r="N1056" s="20">
        <v>3626</v>
      </c>
      <c r="O1056" s="21">
        <v>1</v>
      </c>
      <c r="P1056" s="22">
        <f t="shared" si="137"/>
        <v>3.6541532066081914</v>
      </c>
      <c r="Q1056" s="23">
        <f t="shared" si="130"/>
        <v>32640</v>
      </c>
      <c r="R1056" s="23">
        <f t="shared" si="131"/>
        <v>0</v>
      </c>
      <c r="S1056" s="23">
        <f t="shared" si="132"/>
        <v>19008</v>
      </c>
      <c r="T1056" s="23">
        <f t="shared" si="133"/>
        <v>0</v>
      </c>
      <c r="U1056" s="24">
        <f t="shared" si="134"/>
        <v>51648</v>
      </c>
      <c r="V1056" s="25">
        <f t="shared" si="135"/>
        <v>188729.70481489986</v>
      </c>
      <c r="W1056" s="25">
        <f t="shared" si="136"/>
        <v>0</v>
      </c>
    </row>
    <row r="1057" spans="1:23">
      <c r="A1057" s="503"/>
      <c r="B1057" s="503"/>
      <c r="N1057" s="20">
        <v>3626</v>
      </c>
      <c r="O1057" s="21">
        <v>2</v>
      </c>
      <c r="P1057" s="22">
        <f t="shared" si="137"/>
        <v>3.8378796466654825</v>
      </c>
      <c r="Q1057" s="23">
        <f t="shared" si="130"/>
        <v>6528</v>
      </c>
      <c r="R1057" s="23">
        <f t="shared" si="131"/>
        <v>0</v>
      </c>
      <c r="S1057" s="23">
        <f t="shared" si="132"/>
        <v>96176</v>
      </c>
      <c r="T1057" s="23">
        <f t="shared" si="133"/>
        <v>5472</v>
      </c>
      <c r="U1057" s="24">
        <f t="shared" si="134"/>
        <v>108176</v>
      </c>
      <c r="V1057" s="25">
        <f t="shared" si="135"/>
        <v>415166.46865768521</v>
      </c>
      <c r="W1057" s="25">
        <f t="shared" si="136"/>
        <v>0</v>
      </c>
    </row>
    <row r="1058" spans="1:23">
      <c r="A1058" s="539" t="s">
        <v>1708</v>
      </c>
      <c r="B1058" s="503"/>
      <c r="N1058" s="20">
        <v>3626</v>
      </c>
      <c r="O1058" s="21">
        <v>3</v>
      </c>
      <c r="P1058" s="22">
        <f t="shared" si="137"/>
        <v>3.4083433041107498</v>
      </c>
      <c r="Q1058" s="23">
        <f t="shared" si="130"/>
        <v>2289904</v>
      </c>
      <c r="R1058" s="23">
        <f t="shared" si="131"/>
        <v>0</v>
      </c>
      <c r="S1058" s="23">
        <f t="shared" si="132"/>
        <v>0</v>
      </c>
      <c r="T1058" s="23">
        <f t="shared" si="133"/>
        <v>2680</v>
      </c>
      <c r="U1058" s="24">
        <f t="shared" si="134"/>
        <v>2292584</v>
      </c>
      <c r="V1058" s="25">
        <f t="shared" si="135"/>
        <v>7813913.3255114397</v>
      </c>
      <c r="W1058" s="25">
        <f t="shared" si="136"/>
        <v>0</v>
      </c>
    </row>
    <row r="1059" spans="1:23">
      <c r="A1059" s="539" t="s">
        <v>1596</v>
      </c>
      <c r="B1059" s="539" t="s">
        <v>173</v>
      </c>
      <c r="C1059" s="1" t="s">
        <v>1668</v>
      </c>
      <c r="D1059" t="s">
        <v>1669</v>
      </c>
      <c r="E1059" t="s">
        <v>1670</v>
      </c>
      <c r="F1059" t="s">
        <v>1671</v>
      </c>
      <c r="G1059" t="s">
        <v>1672</v>
      </c>
      <c r="H1059" t="s">
        <v>1673</v>
      </c>
      <c r="I1059" t="s">
        <v>1674</v>
      </c>
      <c r="J1059" t="s">
        <v>1675</v>
      </c>
      <c r="K1059" t="s">
        <v>1676</v>
      </c>
      <c r="L1059" t="s">
        <v>44</v>
      </c>
      <c r="N1059" s="20">
        <v>3626</v>
      </c>
      <c r="O1059" s="21">
        <v>4</v>
      </c>
      <c r="P1059" s="22">
        <f t="shared" si="137"/>
        <v>3.1726845821455858</v>
      </c>
      <c r="Q1059" s="23">
        <f t="shared" si="130"/>
        <v>649920</v>
      </c>
      <c r="R1059" s="23">
        <f t="shared" si="131"/>
        <v>0</v>
      </c>
      <c r="S1059" s="23">
        <f t="shared" si="132"/>
        <v>473088</v>
      </c>
      <c r="T1059" s="23">
        <f t="shared" si="133"/>
        <v>11483</v>
      </c>
      <c r="U1059" s="24">
        <f t="shared" si="134"/>
        <v>1134491</v>
      </c>
      <c r="V1059" s="25">
        <f t="shared" si="135"/>
        <v>3599382.1042829277</v>
      </c>
      <c r="W1059" s="25">
        <f t="shared" si="136"/>
        <v>0</v>
      </c>
    </row>
    <row r="1060" spans="1:23">
      <c r="A1060" s="539" t="s">
        <v>113</v>
      </c>
      <c r="B1060" s="539" t="s">
        <v>1611</v>
      </c>
      <c r="C1060" s="1" t="s">
        <v>1612</v>
      </c>
      <c r="D1060" s="449">
        <v>2976</v>
      </c>
      <c r="E1060">
        <v>0</v>
      </c>
      <c r="F1060">
        <v>0</v>
      </c>
      <c r="G1060">
        <v>0</v>
      </c>
      <c r="H1060">
        <v>0</v>
      </c>
      <c r="I1060">
        <v>0</v>
      </c>
      <c r="J1060">
        <v>0</v>
      </c>
      <c r="K1060">
        <v>0</v>
      </c>
      <c r="L1060" s="449">
        <v>2976</v>
      </c>
      <c r="N1060" s="20">
        <v>3626</v>
      </c>
      <c r="O1060" s="21">
        <v>5</v>
      </c>
      <c r="P1060" s="22">
        <f t="shared" si="137"/>
        <v>8.4268382369809416</v>
      </c>
      <c r="Q1060" s="23">
        <f t="shared" si="130"/>
        <v>0</v>
      </c>
      <c r="R1060" s="23">
        <f t="shared" si="131"/>
        <v>0</v>
      </c>
      <c r="S1060" s="23">
        <f t="shared" si="132"/>
        <v>49248</v>
      </c>
      <c r="T1060" s="23">
        <f t="shared" si="133"/>
        <v>0</v>
      </c>
      <c r="U1060" s="24">
        <f t="shared" si="134"/>
        <v>49248</v>
      </c>
      <c r="V1060" s="25">
        <f t="shared" si="135"/>
        <v>415004.92949483742</v>
      </c>
      <c r="W1060" s="25">
        <f t="shared" si="136"/>
        <v>0</v>
      </c>
    </row>
    <row r="1061" spans="1:23">
      <c r="A1061" s="539" t="s">
        <v>113</v>
      </c>
      <c r="B1061" s="539" t="s">
        <v>1613</v>
      </c>
      <c r="C1061" s="1" t="s">
        <v>1614</v>
      </c>
      <c r="D1061">
        <v>0</v>
      </c>
      <c r="E1061">
        <v>0</v>
      </c>
      <c r="F1061">
        <v>0</v>
      </c>
      <c r="G1061">
        <v>0</v>
      </c>
      <c r="H1061" s="449">
        <v>92330</v>
      </c>
      <c r="I1061">
        <v>0</v>
      </c>
      <c r="J1061">
        <v>0</v>
      </c>
      <c r="K1061">
        <v>0</v>
      </c>
      <c r="L1061" s="449">
        <v>92330</v>
      </c>
      <c r="N1061" s="20">
        <v>3626</v>
      </c>
      <c r="O1061" s="21">
        <v>6</v>
      </c>
      <c r="P1061" s="22">
        <f t="shared" si="137"/>
        <v>3.0058195780826638</v>
      </c>
      <c r="Q1061" s="23">
        <f t="shared" si="130"/>
        <v>625904</v>
      </c>
      <c r="R1061" s="23">
        <f t="shared" si="131"/>
        <v>0</v>
      </c>
      <c r="S1061" s="23">
        <f t="shared" si="132"/>
        <v>55984</v>
      </c>
      <c r="T1061" s="23">
        <f t="shared" si="133"/>
        <v>211584</v>
      </c>
      <c r="U1061" s="24">
        <f t="shared" si="134"/>
        <v>893472</v>
      </c>
      <c r="V1061" s="25">
        <f t="shared" si="135"/>
        <v>2685615.6300686738</v>
      </c>
      <c r="W1061" s="25">
        <f t="shared" si="136"/>
        <v>0</v>
      </c>
    </row>
    <row r="1062" spans="1:23">
      <c r="A1062" s="539" t="s">
        <v>113</v>
      </c>
      <c r="B1062" s="539" t="s">
        <v>1615</v>
      </c>
      <c r="C1062" s="1" t="s">
        <v>1616</v>
      </c>
      <c r="D1062">
        <v>0</v>
      </c>
      <c r="E1062" s="449">
        <v>350048</v>
      </c>
      <c r="F1062">
        <v>0</v>
      </c>
      <c r="G1062">
        <v>0</v>
      </c>
      <c r="H1062">
        <v>0</v>
      </c>
      <c r="I1062">
        <v>0</v>
      </c>
      <c r="J1062">
        <v>0</v>
      </c>
      <c r="K1062">
        <v>0</v>
      </c>
      <c r="L1062" s="449">
        <v>350048</v>
      </c>
      <c r="N1062" s="20">
        <v>3626</v>
      </c>
      <c r="O1062" s="21">
        <v>7</v>
      </c>
      <c r="P1062" s="22">
        <f t="shared" si="137"/>
        <v>3.8714814806912399</v>
      </c>
      <c r="Q1062" s="23">
        <f t="shared" si="130"/>
        <v>239264</v>
      </c>
      <c r="R1062" s="23">
        <f t="shared" si="131"/>
        <v>0</v>
      </c>
      <c r="S1062" s="23">
        <f t="shared" si="132"/>
        <v>429232</v>
      </c>
      <c r="T1062" s="23">
        <f t="shared" si="133"/>
        <v>8117</v>
      </c>
      <c r="U1062" s="24">
        <f t="shared" si="134"/>
        <v>676613</v>
      </c>
      <c r="V1062" s="25">
        <f t="shared" si="135"/>
        <v>2619494.6990949418</v>
      </c>
      <c r="W1062" s="25">
        <f t="shared" si="136"/>
        <v>0</v>
      </c>
    </row>
    <row r="1063" spans="1:23">
      <c r="A1063" s="539" t="s">
        <v>113</v>
      </c>
      <c r="B1063" s="539" t="s">
        <v>1617</v>
      </c>
      <c r="C1063" s="1" t="s">
        <v>1618</v>
      </c>
      <c r="D1063" s="449">
        <v>26752</v>
      </c>
      <c r="E1063" s="449">
        <v>22848</v>
      </c>
      <c r="F1063">
        <v>0</v>
      </c>
      <c r="G1063">
        <v>0</v>
      </c>
      <c r="H1063" s="449">
        <v>21824</v>
      </c>
      <c r="I1063" s="449">
        <v>17472</v>
      </c>
      <c r="J1063" s="449">
        <v>1057</v>
      </c>
      <c r="K1063">
        <v>225</v>
      </c>
      <c r="L1063" s="449">
        <v>90178</v>
      </c>
      <c r="N1063" s="20">
        <v>3626</v>
      </c>
      <c r="O1063" s="21">
        <v>8</v>
      </c>
      <c r="P1063" s="22">
        <f t="shared" si="137"/>
        <v>4.4579339449391542</v>
      </c>
      <c r="Q1063" s="23">
        <f t="shared" si="130"/>
        <v>0</v>
      </c>
      <c r="R1063" s="23">
        <f t="shared" si="131"/>
        <v>0</v>
      </c>
      <c r="S1063" s="23">
        <f t="shared" si="132"/>
        <v>12864</v>
      </c>
      <c r="T1063" s="23">
        <f t="shared" si="133"/>
        <v>2688</v>
      </c>
      <c r="U1063" s="24">
        <f t="shared" si="134"/>
        <v>15552</v>
      </c>
      <c r="V1063" s="25">
        <f t="shared" si="135"/>
        <v>69329.78871169372</v>
      </c>
      <c r="W1063" s="25">
        <f t="shared" si="136"/>
        <v>0</v>
      </c>
    </row>
    <row r="1064" spans="1:23">
      <c r="A1064" s="539" t="s">
        <v>113</v>
      </c>
      <c r="B1064" s="539" t="s">
        <v>1619</v>
      </c>
      <c r="C1064" s="1" t="s">
        <v>1620</v>
      </c>
      <c r="D1064">
        <v>0</v>
      </c>
      <c r="E1064">
        <v>0</v>
      </c>
      <c r="F1064">
        <v>0</v>
      </c>
      <c r="G1064">
        <v>0</v>
      </c>
      <c r="H1064">
        <v>0</v>
      </c>
      <c r="I1064">
        <v>0</v>
      </c>
      <c r="J1064">
        <v>0</v>
      </c>
      <c r="K1064">
        <v>0</v>
      </c>
      <c r="L1064">
        <v>0</v>
      </c>
      <c r="N1064" s="20">
        <v>3626</v>
      </c>
      <c r="O1064" s="21">
        <v>9</v>
      </c>
      <c r="P1064" s="22">
        <f t="shared" si="137"/>
        <v>3.9211029892346732</v>
      </c>
      <c r="Q1064" s="23">
        <f t="shared" si="130"/>
        <v>93936</v>
      </c>
      <c r="R1064" s="23">
        <f t="shared" si="131"/>
        <v>0</v>
      </c>
      <c r="S1064" s="23">
        <f t="shared" si="132"/>
        <v>95296</v>
      </c>
      <c r="T1064" s="23">
        <f t="shared" si="133"/>
        <v>0</v>
      </c>
      <c r="U1064" s="24">
        <f t="shared" si="134"/>
        <v>189232</v>
      </c>
      <c r="V1064" s="25">
        <f t="shared" si="135"/>
        <v>741998.1608588557</v>
      </c>
      <c r="W1064" s="25">
        <f t="shared" si="136"/>
        <v>0</v>
      </c>
    </row>
    <row r="1065" spans="1:23">
      <c r="A1065" s="539" t="s">
        <v>113</v>
      </c>
      <c r="B1065" s="539" t="s">
        <v>1621</v>
      </c>
      <c r="C1065" s="1" t="s">
        <v>1622</v>
      </c>
      <c r="D1065" s="449">
        <v>50400</v>
      </c>
      <c r="E1065">
        <v>0</v>
      </c>
      <c r="F1065">
        <v>0</v>
      </c>
      <c r="G1065">
        <v>0</v>
      </c>
      <c r="H1065" s="449">
        <v>3008</v>
      </c>
      <c r="I1065">
        <v>0</v>
      </c>
      <c r="J1065">
        <v>24</v>
      </c>
      <c r="K1065">
        <v>0</v>
      </c>
      <c r="L1065" s="449">
        <v>53432</v>
      </c>
      <c r="N1065" s="20">
        <v>3626</v>
      </c>
      <c r="O1065" s="21">
        <v>10</v>
      </c>
      <c r="P1065" s="22">
        <f t="shared" si="137"/>
        <v>5.1680731319109743</v>
      </c>
      <c r="Q1065" s="23">
        <f t="shared" si="130"/>
        <v>26080</v>
      </c>
      <c r="R1065" s="23">
        <f t="shared" si="131"/>
        <v>0</v>
      </c>
      <c r="S1065" s="23">
        <f t="shared" si="132"/>
        <v>896</v>
      </c>
      <c r="T1065" s="23">
        <f t="shared" si="133"/>
        <v>0</v>
      </c>
      <c r="U1065" s="24">
        <f t="shared" si="134"/>
        <v>26976</v>
      </c>
      <c r="V1065" s="25">
        <f t="shared" si="135"/>
        <v>139413.94080643044</v>
      </c>
      <c r="W1065" s="25">
        <f t="shared" si="136"/>
        <v>0</v>
      </c>
    </row>
    <row r="1066" spans="1:23">
      <c r="A1066" s="539" t="s">
        <v>113</v>
      </c>
      <c r="B1066" s="539" t="s">
        <v>1623</v>
      </c>
      <c r="C1066" s="1" t="s">
        <v>1624</v>
      </c>
      <c r="D1066">
        <v>0</v>
      </c>
      <c r="E1066" s="449">
        <v>41600</v>
      </c>
      <c r="F1066">
        <v>0</v>
      </c>
      <c r="G1066">
        <v>0</v>
      </c>
      <c r="H1066">
        <v>0</v>
      </c>
      <c r="I1066" s="449">
        <v>29200</v>
      </c>
      <c r="J1066">
        <v>0</v>
      </c>
      <c r="K1066">
        <v>76</v>
      </c>
      <c r="L1066" s="449">
        <v>70876</v>
      </c>
      <c r="N1066" s="20">
        <v>3626</v>
      </c>
      <c r="O1066" s="21">
        <v>11</v>
      </c>
      <c r="P1066" s="22">
        <f t="shared" si="137"/>
        <v>4.0960903250696923</v>
      </c>
      <c r="Q1066" s="23">
        <f t="shared" si="130"/>
        <v>13440</v>
      </c>
      <c r="R1066" s="23">
        <f t="shared" si="131"/>
        <v>0</v>
      </c>
      <c r="S1066" s="23">
        <f t="shared" si="132"/>
        <v>168032</v>
      </c>
      <c r="T1066" s="23">
        <f t="shared" si="133"/>
        <v>6964</v>
      </c>
      <c r="U1066" s="24">
        <f t="shared" si="134"/>
        <v>188436</v>
      </c>
      <c r="V1066" s="25">
        <f t="shared" si="135"/>
        <v>771850.87649483257</v>
      </c>
      <c r="W1066" s="25">
        <f t="shared" si="136"/>
        <v>0</v>
      </c>
    </row>
    <row r="1067" spans="1:23">
      <c r="A1067" s="539" t="s">
        <v>113</v>
      </c>
      <c r="B1067" s="539" t="s">
        <v>1625</v>
      </c>
      <c r="C1067" s="1" t="s">
        <v>1626</v>
      </c>
      <c r="D1067">
        <v>0</v>
      </c>
      <c r="E1067">
        <v>0</v>
      </c>
      <c r="F1067">
        <v>0</v>
      </c>
      <c r="G1067">
        <v>0</v>
      </c>
      <c r="H1067" s="449">
        <v>15120</v>
      </c>
      <c r="I1067">
        <v>0</v>
      </c>
      <c r="J1067" s="449">
        <v>1056</v>
      </c>
      <c r="K1067">
        <v>0</v>
      </c>
      <c r="L1067" s="449">
        <v>16176</v>
      </c>
      <c r="N1067" s="20">
        <v>3626</v>
      </c>
      <c r="O1067" s="21">
        <v>12</v>
      </c>
      <c r="P1067" s="22">
        <f t="shared" si="137"/>
        <v>3.6748359098204313</v>
      </c>
      <c r="Q1067" s="23">
        <f t="shared" si="130"/>
        <v>1987580</v>
      </c>
      <c r="R1067" s="23">
        <f t="shared" si="131"/>
        <v>274088</v>
      </c>
      <c r="S1067" s="23">
        <f t="shared" si="132"/>
        <v>6160</v>
      </c>
      <c r="T1067" s="23">
        <f t="shared" si="133"/>
        <v>0</v>
      </c>
      <c r="U1067" s="24">
        <f t="shared" si="134"/>
        <v>2267828</v>
      </c>
      <c r="V1067" s="25">
        <f t="shared" si="135"/>
        <v>8333895.771696249</v>
      </c>
      <c r="W1067" s="25">
        <f t="shared" si="136"/>
        <v>1107951.2673359488</v>
      </c>
    </row>
    <row r="1068" spans="1:23">
      <c r="A1068" s="539" t="s">
        <v>113</v>
      </c>
      <c r="B1068" s="539" t="s">
        <v>1627</v>
      </c>
      <c r="C1068" s="1" t="s">
        <v>1628</v>
      </c>
      <c r="D1068" s="449">
        <v>27984</v>
      </c>
      <c r="E1068" s="449">
        <v>10752</v>
      </c>
      <c r="F1068">
        <v>0</v>
      </c>
      <c r="G1068">
        <v>0</v>
      </c>
      <c r="H1068">
        <v>0</v>
      </c>
      <c r="I1068">
        <v>0</v>
      </c>
      <c r="J1068" s="449">
        <v>1733</v>
      </c>
      <c r="K1068">
        <v>0</v>
      </c>
      <c r="L1068" s="449">
        <v>40469</v>
      </c>
      <c r="N1068" s="20">
        <v>3626</v>
      </c>
      <c r="O1068" s="21">
        <v>13</v>
      </c>
      <c r="P1068" s="22">
        <f t="shared" si="137"/>
        <v>3.3330151458819097</v>
      </c>
      <c r="Q1068" s="23">
        <f t="shared" si="130"/>
        <v>395936</v>
      </c>
      <c r="R1068" s="23">
        <f t="shared" si="131"/>
        <v>0</v>
      </c>
      <c r="S1068" s="23">
        <f t="shared" si="132"/>
        <v>32000</v>
      </c>
      <c r="T1068" s="23">
        <f t="shared" si="133"/>
        <v>0</v>
      </c>
      <c r="U1068" s="24">
        <f t="shared" si="134"/>
        <v>427936</v>
      </c>
      <c r="V1068" s="25">
        <f t="shared" si="135"/>
        <v>1426317.1694681209</v>
      </c>
      <c r="W1068" s="25">
        <f t="shared" si="136"/>
        <v>0</v>
      </c>
    </row>
    <row r="1069" spans="1:23">
      <c r="A1069" s="539" t="s">
        <v>113</v>
      </c>
      <c r="B1069" s="539" t="s">
        <v>1629</v>
      </c>
      <c r="C1069" s="1" t="s">
        <v>1630</v>
      </c>
      <c r="D1069">
        <v>0</v>
      </c>
      <c r="E1069">
        <v>0</v>
      </c>
      <c r="F1069">
        <v>0</v>
      </c>
      <c r="G1069">
        <v>0</v>
      </c>
      <c r="H1069">
        <v>0</v>
      </c>
      <c r="I1069">
        <v>0</v>
      </c>
      <c r="J1069">
        <v>0</v>
      </c>
      <c r="K1069">
        <v>0</v>
      </c>
      <c r="L1069">
        <v>0</v>
      </c>
      <c r="N1069" s="20">
        <v>3626</v>
      </c>
      <c r="O1069" s="21">
        <v>14</v>
      </c>
      <c r="P1069" s="22">
        <f t="shared" si="137"/>
        <v>5.2111367875249366</v>
      </c>
      <c r="Q1069" s="23">
        <f t="shared" si="130"/>
        <v>0</v>
      </c>
      <c r="R1069" s="23">
        <f t="shared" si="131"/>
        <v>0</v>
      </c>
      <c r="S1069" s="23">
        <f t="shared" si="132"/>
        <v>359504</v>
      </c>
      <c r="T1069" s="23">
        <f t="shared" si="133"/>
        <v>1008</v>
      </c>
      <c r="U1069" s="24">
        <f t="shared" si="134"/>
        <v>360512</v>
      </c>
      <c r="V1069" s="25">
        <f t="shared" si="135"/>
        <v>1878677.3455441899</v>
      </c>
      <c r="W1069" s="25">
        <f t="shared" si="136"/>
        <v>0</v>
      </c>
    </row>
    <row r="1070" spans="1:23">
      <c r="A1070" s="539" t="s">
        <v>113</v>
      </c>
      <c r="B1070" s="539" t="s">
        <v>1631</v>
      </c>
      <c r="C1070" s="1" t="s">
        <v>1632</v>
      </c>
      <c r="D1070">
        <v>0</v>
      </c>
      <c r="E1070">
        <v>0</v>
      </c>
      <c r="F1070">
        <v>0</v>
      </c>
      <c r="G1070">
        <v>0</v>
      </c>
      <c r="H1070">
        <v>0</v>
      </c>
      <c r="I1070" s="449">
        <v>75664</v>
      </c>
      <c r="J1070">
        <v>0</v>
      </c>
      <c r="K1070" s="449">
        <v>3314</v>
      </c>
      <c r="L1070" s="449">
        <v>78978</v>
      </c>
      <c r="N1070" s="20">
        <v>3626</v>
      </c>
      <c r="O1070" s="21">
        <v>15</v>
      </c>
      <c r="P1070" s="22">
        <f t="shared" si="137"/>
        <v>7.5192831089887324</v>
      </c>
      <c r="Q1070" s="23">
        <f t="shared" si="130"/>
        <v>0</v>
      </c>
      <c r="R1070" s="23">
        <f t="shared" si="131"/>
        <v>0</v>
      </c>
      <c r="S1070" s="23">
        <f t="shared" si="132"/>
        <v>33248</v>
      </c>
      <c r="T1070" s="23">
        <f t="shared" si="133"/>
        <v>0</v>
      </c>
      <c r="U1070" s="24">
        <f t="shared" si="134"/>
        <v>33248</v>
      </c>
      <c r="V1070" s="25">
        <f t="shared" si="135"/>
        <v>250001.12480765738</v>
      </c>
      <c r="W1070" s="25">
        <f t="shared" si="136"/>
        <v>0</v>
      </c>
    </row>
    <row r="1071" spans="1:23">
      <c r="A1071" s="539" t="s">
        <v>113</v>
      </c>
      <c r="B1071" s="539" t="s">
        <v>1633</v>
      </c>
      <c r="C1071" s="1" t="s">
        <v>1634</v>
      </c>
      <c r="D1071" s="449">
        <v>171328</v>
      </c>
      <c r="E1071">
        <v>0</v>
      </c>
      <c r="F1071" s="449">
        <v>8864</v>
      </c>
      <c r="G1071">
        <v>0</v>
      </c>
      <c r="H1071" s="449">
        <v>1776</v>
      </c>
      <c r="I1071">
        <v>0</v>
      </c>
      <c r="J1071">
        <v>0</v>
      </c>
      <c r="K1071">
        <v>0</v>
      </c>
      <c r="L1071" s="449">
        <v>181968</v>
      </c>
      <c r="N1071" s="20">
        <v>3626</v>
      </c>
      <c r="O1071" s="21">
        <v>16</v>
      </c>
      <c r="P1071" s="22">
        <f t="shared" si="137"/>
        <v>4.5338911157933826</v>
      </c>
      <c r="Q1071" s="23">
        <f t="shared" si="130"/>
        <v>60096</v>
      </c>
      <c r="R1071" s="23">
        <f t="shared" si="131"/>
        <v>0</v>
      </c>
      <c r="S1071" s="23">
        <f t="shared" si="132"/>
        <v>480960</v>
      </c>
      <c r="T1071" s="23">
        <f t="shared" si="133"/>
        <v>39506</v>
      </c>
      <c r="U1071" s="24">
        <f t="shared" si="134"/>
        <v>580562</v>
      </c>
      <c r="V1071" s="25">
        <f t="shared" si="135"/>
        <v>2632204.8939672378</v>
      </c>
      <c r="W1071" s="25">
        <f t="shared" si="136"/>
        <v>0</v>
      </c>
    </row>
    <row r="1072" spans="1:23">
      <c r="A1072" s="539" t="s">
        <v>113</v>
      </c>
      <c r="B1072" s="539" t="s">
        <v>1635</v>
      </c>
      <c r="C1072" s="1" t="s">
        <v>1636</v>
      </c>
      <c r="D1072" s="449">
        <v>26944</v>
      </c>
      <c r="E1072">
        <v>0</v>
      </c>
      <c r="F1072">
        <v>0</v>
      </c>
      <c r="G1072">
        <v>0</v>
      </c>
      <c r="H1072">
        <v>0</v>
      </c>
      <c r="I1072">
        <v>0</v>
      </c>
      <c r="J1072">
        <v>48</v>
      </c>
      <c r="K1072">
        <v>0</v>
      </c>
      <c r="L1072" s="449">
        <v>26992</v>
      </c>
      <c r="N1072" s="20">
        <v>3626</v>
      </c>
      <c r="O1072" s="21">
        <v>17</v>
      </c>
      <c r="P1072" s="22">
        <f t="shared" si="137"/>
        <v>6.0316486731873162</v>
      </c>
      <c r="Q1072" s="23">
        <f t="shared" si="130"/>
        <v>0</v>
      </c>
      <c r="R1072" s="23">
        <f t="shared" si="131"/>
        <v>0</v>
      </c>
      <c r="S1072" s="23">
        <f t="shared" si="132"/>
        <v>37344</v>
      </c>
      <c r="T1072" s="23">
        <f t="shared" si="133"/>
        <v>0</v>
      </c>
      <c r="U1072" s="24">
        <f t="shared" si="134"/>
        <v>37344</v>
      </c>
      <c r="V1072" s="25">
        <f t="shared" si="135"/>
        <v>225245.88805150715</v>
      </c>
      <c r="W1072" s="25">
        <f t="shared" si="136"/>
        <v>0</v>
      </c>
    </row>
    <row r="1073" spans="1:23">
      <c r="A1073" s="539" t="s">
        <v>113</v>
      </c>
      <c r="B1073" s="539" t="s">
        <v>1637</v>
      </c>
      <c r="C1073" s="1" t="s">
        <v>1638</v>
      </c>
      <c r="D1073">
        <v>0</v>
      </c>
      <c r="E1073">
        <v>0</v>
      </c>
      <c r="F1073">
        <v>0</v>
      </c>
      <c r="G1073">
        <v>0</v>
      </c>
      <c r="H1073">
        <v>0</v>
      </c>
      <c r="I1073" s="449">
        <v>63248</v>
      </c>
      <c r="J1073">
        <v>0</v>
      </c>
      <c r="K1073" s="449">
        <v>7730</v>
      </c>
      <c r="L1073" s="449">
        <v>70978</v>
      </c>
      <c r="N1073" s="20">
        <v>3626</v>
      </c>
      <c r="O1073" s="21">
        <v>18</v>
      </c>
      <c r="P1073" s="22">
        <f t="shared" si="137"/>
        <v>4.9772911053490789</v>
      </c>
      <c r="Q1073" s="23">
        <f t="shared" si="130"/>
        <v>0</v>
      </c>
      <c r="R1073" s="23">
        <f t="shared" si="131"/>
        <v>0</v>
      </c>
      <c r="S1073" s="23">
        <f t="shared" si="132"/>
        <v>27536</v>
      </c>
      <c r="T1073" s="23">
        <f t="shared" si="133"/>
        <v>0</v>
      </c>
      <c r="U1073" s="24">
        <f t="shared" si="134"/>
        <v>27536</v>
      </c>
      <c r="V1073" s="25">
        <f t="shared" si="135"/>
        <v>137054.68787689225</v>
      </c>
      <c r="W1073" s="25">
        <f t="shared" si="136"/>
        <v>0</v>
      </c>
    </row>
    <row r="1074" spans="1:23">
      <c r="A1074" s="539" t="s">
        <v>113</v>
      </c>
      <c r="B1074" s="539" t="s">
        <v>1639</v>
      </c>
      <c r="C1074" s="1" t="s">
        <v>1640</v>
      </c>
      <c r="D1074">
        <v>0</v>
      </c>
      <c r="E1074">
        <v>0</v>
      </c>
      <c r="F1074">
        <v>0</v>
      </c>
      <c r="G1074">
        <v>0</v>
      </c>
      <c r="H1074">
        <v>0</v>
      </c>
      <c r="I1074">
        <v>0</v>
      </c>
      <c r="J1074">
        <v>0</v>
      </c>
      <c r="K1074">
        <v>0</v>
      </c>
      <c r="L1074">
        <v>0</v>
      </c>
      <c r="N1074" s="20">
        <v>3626</v>
      </c>
      <c r="O1074" s="21">
        <v>19</v>
      </c>
      <c r="P1074" s="22">
        <f t="shared" si="137"/>
        <v>3.4255627120306693</v>
      </c>
      <c r="Q1074" s="23">
        <f t="shared" si="130"/>
        <v>1490932</v>
      </c>
      <c r="R1074" s="23">
        <f t="shared" si="131"/>
        <v>182059</v>
      </c>
      <c r="S1074" s="23">
        <f t="shared" si="132"/>
        <v>2352</v>
      </c>
      <c r="T1074" s="23">
        <f t="shared" si="133"/>
        <v>100</v>
      </c>
      <c r="U1074" s="24">
        <f t="shared" si="134"/>
        <v>1675443</v>
      </c>
      <c r="V1074" s="25">
        <f t="shared" si="135"/>
        <v>5739335.0669328002</v>
      </c>
      <c r="W1074" s="25">
        <f t="shared" si="136"/>
        <v>686019.97396855091</v>
      </c>
    </row>
    <row r="1075" spans="1:23">
      <c r="A1075" s="539" t="s">
        <v>113</v>
      </c>
      <c r="B1075" s="539" t="s">
        <v>1641</v>
      </c>
      <c r="C1075" s="1" t="s">
        <v>1642</v>
      </c>
      <c r="D1075" s="449">
        <v>7200</v>
      </c>
      <c r="E1075" s="449">
        <v>1440</v>
      </c>
      <c r="F1075">
        <v>0</v>
      </c>
      <c r="G1075">
        <v>0</v>
      </c>
      <c r="H1075">
        <v>0</v>
      </c>
      <c r="I1075" s="449">
        <v>149344</v>
      </c>
      <c r="J1075">
        <v>0</v>
      </c>
      <c r="K1075" s="449">
        <v>6967</v>
      </c>
      <c r="L1075" s="449">
        <v>164951</v>
      </c>
      <c r="N1075" s="20">
        <v>3626</v>
      </c>
      <c r="O1075" s="21">
        <v>20</v>
      </c>
      <c r="P1075" s="22">
        <f t="shared" si="137"/>
        <v>4.0878123452263502</v>
      </c>
      <c r="Q1075" s="23">
        <f t="shared" si="130"/>
        <v>0</v>
      </c>
      <c r="R1075" s="23">
        <f t="shared" si="131"/>
        <v>0</v>
      </c>
      <c r="S1075" s="23">
        <f t="shared" si="132"/>
        <v>130288</v>
      </c>
      <c r="T1075" s="23">
        <f t="shared" si="133"/>
        <v>336</v>
      </c>
      <c r="U1075" s="24">
        <f t="shared" si="134"/>
        <v>130624</v>
      </c>
      <c r="V1075" s="25">
        <f t="shared" si="135"/>
        <v>533966.3997828468</v>
      </c>
      <c r="W1075" s="25">
        <f t="shared" si="136"/>
        <v>0</v>
      </c>
    </row>
    <row r="1076" spans="1:23">
      <c r="A1076" s="539" t="s">
        <v>113</v>
      </c>
      <c r="B1076" s="539" t="s">
        <v>1643</v>
      </c>
      <c r="C1076" s="1" t="s">
        <v>1644</v>
      </c>
      <c r="D1076">
        <v>0</v>
      </c>
      <c r="E1076">
        <v>0</v>
      </c>
      <c r="F1076">
        <v>0</v>
      </c>
      <c r="G1076">
        <v>0</v>
      </c>
      <c r="H1076">
        <v>0</v>
      </c>
      <c r="I1076">
        <v>0</v>
      </c>
      <c r="J1076">
        <v>0</v>
      </c>
      <c r="K1076">
        <v>0</v>
      </c>
      <c r="L1076">
        <v>0</v>
      </c>
      <c r="N1076" s="20">
        <v>3626</v>
      </c>
      <c r="O1076" s="21">
        <v>21</v>
      </c>
      <c r="P1076" s="22">
        <f t="shared" si="137"/>
        <v>4.2128820567044682</v>
      </c>
      <c r="Q1076" s="23">
        <f t="shared" si="130"/>
        <v>0</v>
      </c>
      <c r="R1076" s="23">
        <f t="shared" si="131"/>
        <v>0</v>
      </c>
      <c r="S1076" s="23">
        <f t="shared" si="132"/>
        <v>194368</v>
      </c>
      <c r="T1076" s="23">
        <f t="shared" si="133"/>
        <v>1736</v>
      </c>
      <c r="U1076" s="24">
        <f t="shared" si="134"/>
        <v>196104</v>
      </c>
      <c r="V1076" s="25">
        <f t="shared" si="135"/>
        <v>826163.02284797304</v>
      </c>
      <c r="W1076" s="25">
        <f t="shared" si="136"/>
        <v>0</v>
      </c>
    </row>
    <row r="1077" spans="1:23">
      <c r="A1077" s="539" t="s">
        <v>113</v>
      </c>
      <c r="B1077" s="539" t="s">
        <v>1645</v>
      </c>
      <c r="C1077" s="1" t="s">
        <v>1646</v>
      </c>
      <c r="D1077">
        <v>0</v>
      </c>
      <c r="E1077">
        <v>0</v>
      </c>
      <c r="F1077">
        <v>0</v>
      </c>
      <c r="G1077">
        <v>0</v>
      </c>
      <c r="H1077">
        <v>0</v>
      </c>
      <c r="I1077" s="449">
        <v>52864</v>
      </c>
      <c r="J1077">
        <v>0</v>
      </c>
      <c r="K1077">
        <v>0</v>
      </c>
      <c r="L1077" s="449">
        <v>52864</v>
      </c>
      <c r="N1077" s="20">
        <v>3626</v>
      </c>
      <c r="O1077" s="21">
        <v>22</v>
      </c>
      <c r="P1077" s="22">
        <f t="shared" si="137"/>
        <v>5.1226793529265615</v>
      </c>
      <c r="Q1077" s="23">
        <f t="shared" si="130"/>
        <v>0</v>
      </c>
      <c r="R1077" s="23">
        <f t="shared" si="131"/>
        <v>0</v>
      </c>
      <c r="S1077" s="23">
        <f t="shared" si="132"/>
        <v>78880</v>
      </c>
      <c r="T1077" s="23">
        <f t="shared" si="133"/>
        <v>14144</v>
      </c>
      <c r="U1077" s="24">
        <f t="shared" si="134"/>
        <v>93024</v>
      </c>
      <c r="V1077" s="25">
        <f t="shared" si="135"/>
        <v>476532.12412664044</v>
      </c>
      <c r="W1077" s="25">
        <f t="shared" si="136"/>
        <v>0</v>
      </c>
    </row>
    <row r="1078" spans="1:23">
      <c r="A1078" s="539" t="s">
        <v>113</v>
      </c>
      <c r="B1078" s="539" t="s">
        <v>1647</v>
      </c>
      <c r="C1078" s="1" t="s">
        <v>1648</v>
      </c>
      <c r="D1078">
        <v>0</v>
      </c>
      <c r="E1078" s="449">
        <v>125808</v>
      </c>
      <c r="F1078">
        <v>0</v>
      </c>
      <c r="G1078" s="449">
        <v>41392</v>
      </c>
      <c r="H1078">
        <v>0</v>
      </c>
      <c r="I1078">
        <v>0</v>
      </c>
      <c r="J1078">
        <v>0</v>
      </c>
      <c r="K1078">
        <v>0</v>
      </c>
      <c r="L1078" s="449">
        <v>167200</v>
      </c>
      <c r="N1078" s="20">
        <v>3626</v>
      </c>
      <c r="O1078" s="21">
        <v>23</v>
      </c>
      <c r="P1078" s="22">
        <f t="shared" si="137"/>
        <v>4.5024770871355324</v>
      </c>
      <c r="Q1078" s="23">
        <f t="shared" si="130"/>
        <v>388528</v>
      </c>
      <c r="R1078" s="23">
        <f t="shared" si="131"/>
        <v>0</v>
      </c>
      <c r="S1078" s="23">
        <f t="shared" si="132"/>
        <v>0</v>
      </c>
      <c r="T1078" s="23">
        <f t="shared" si="133"/>
        <v>624</v>
      </c>
      <c r="U1078" s="24">
        <f t="shared" si="134"/>
        <v>389152</v>
      </c>
      <c r="V1078" s="25">
        <f t="shared" si="135"/>
        <v>1752147.9634129668</v>
      </c>
      <c r="W1078" s="25">
        <f t="shared" si="136"/>
        <v>0</v>
      </c>
    </row>
    <row r="1079" spans="1:23">
      <c r="A1079" s="539" t="s">
        <v>113</v>
      </c>
      <c r="B1079" s="539" t="s">
        <v>1649</v>
      </c>
      <c r="C1079" s="1" t="s">
        <v>1650</v>
      </c>
      <c r="D1079">
        <v>0</v>
      </c>
      <c r="E1079">
        <v>0</v>
      </c>
      <c r="F1079">
        <v>0</v>
      </c>
      <c r="G1079">
        <v>0</v>
      </c>
      <c r="H1079">
        <v>0</v>
      </c>
      <c r="I1079">
        <v>0</v>
      </c>
      <c r="J1079">
        <v>0</v>
      </c>
      <c r="K1079">
        <v>0</v>
      </c>
      <c r="L1079">
        <v>0</v>
      </c>
      <c r="N1079" s="20">
        <v>3626</v>
      </c>
      <c r="O1079" s="21">
        <v>24</v>
      </c>
      <c r="P1079" s="22">
        <f t="shared" si="137"/>
        <v>3.6391469413856306</v>
      </c>
      <c r="Q1079" s="23">
        <f t="shared" si="130"/>
        <v>77376</v>
      </c>
      <c r="R1079" s="23">
        <f t="shared" si="131"/>
        <v>0</v>
      </c>
      <c r="S1079" s="23">
        <f t="shared" si="132"/>
        <v>118592</v>
      </c>
      <c r="T1079" s="23">
        <f t="shared" si="133"/>
        <v>382906</v>
      </c>
      <c r="U1079" s="24">
        <f t="shared" si="134"/>
        <v>578874</v>
      </c>
      <c r="V1079" s="25">
        <f t="shared" si="135"/>
        <v>2106607.5465476657</v>
      </c>
      <c r="W1079" s="25">
        <f t="shared" si="136"/>
        <v>0</v>
      </c>
    </row>
    <row r="1080" spans="1:23">
      <c r="A1080" s="539" t="s">
        <v>113</v>
      </c>
      <c r="B1080" s="539" t="s">
        <v>1651</v>
      </c>
      <c r="C1080" s="1" t="s">
        <v>1652</v>
      </c>
      <c r="D1080">
        <v>0</v>
      </c>
      <c r="E1080">
        <v>0</v>
      </c>
      <c r="F1080">
        <v>0</v>
      </c>
      <c r="G1080">
        <v>0</v>
      </c>
      <c r="H1080">
        <v>432</v>
      </c>
      <c r="I1080">
        <v>0</v>
      </c>
      <c r="J1080" s="449">
        <v>24506</v>
      </c>
      <c r="K1080">
        <v>0</v>
      </c>
      <c r="L1080" s="449">
        <v>24938</v>
      </c>
      <c r="N1080" s="20">
        <v>3626</v>
      </c>
      <c r="O1080" s="21">
        <v>25</v>
      </c>
      <c r="P1080" s="22">
        <f t="shared" si="137"/>
        <v>3.0656727831116628</v>
      </c>
      <c r="Q1080" s="23">
        <f t="shared" si="130"/>
        <v>3432096</v>
      </c>
      <c r="R1080" s="23">
        <f t="shared" si="131"/>
        <v>0</v>
      </c>
      <c r="S1080" s="23">
        <f t="shared" si="132"/>
        <v>19696</v>
      </c>
      <c r="T1080" s="23">
        <f t="shared" si="133"/>
        <v>0</v>
      </c>
      <c r="U1080" s="24">
        <f t="shared" si="134"/>
        <v>3451792</v>
      </c>
      <c r="V1080" s="25">
        <f t="shared" si="135"/>
        <v>10582064.787362574</v>
      </c>
      <c r="W1080" s="25">
        <f t="shared" si="136"/>
        <v>0</v>
      </c>
    </row>
    <row r="1081" spans="1:23">
      <c r="A1081" s="539" t="s">
        <v>113</v>
      </c>
      <c r="B1081" s="539" t="s">
        <v>1653</v>
      </c>
      <c r="C1081" s="1" t="s">
        <v>1654</v>
      </c>
      <c r="D1081">
        <v>0</v>
      </c>
      <c r="E1081">
        <v>0</v>
      </c>
      <c r="F1081">
        <v>0</v>
      </c>
      <c r="G1081">
        <v>0</v>
      </c>
      <c r="H1081" s="449">
        <v>3456</v>
      </c>
      <c r="I1081">
        <v>0</v>
      </c>
      <c r="J1081">
        <v>0</v>
      </c>
      <c r="K1081">
        <v>0</v>
      </c>
      <c r="L1081" s="449">
        <v>3456</v>
      </c>
      <c r="N1081" s="20">
        <v>3626</v>
      </c>
      <c r="O1081" s="21">
        <v>26</v>
      </c>
      <c r="P1081" s="22">
        <f t="shared" si="137"/>
        <v>3.9327220283406481</v>
      </c>
      <c r="Q1081" s="23">
        <f t="shared" si="130"/>
        <v>1015284</v>
      </c>
      <c r="R1081" s="23">
        <f t="shared" si="131"/>
        <v>0</v>
      </c>
      <c r="S1081" s="23">
        <f t="shared" si="132"/>
        <v>40320</v>
      </c>
      <c r="T1081" s="23">
        <f t="shared" si="133"/>
        <v>4408</v>
      </c>
      <c r="U1081" s="24">
        <f t="shared" si="134"/>
        <v>1060012</v>
      </c>
      <c r="V1081" s="25">
        <f t="shared" si="135"/>
        <v>4168732.5427054269</v>
      </c>
      <c r="W1081" s="25">
        <f t="shared" si="136"/>
        <v>0</v>
      </c>
    </row>
    <row r="1082" spans="1:23">
      <c r="A1082" s="539" t="s">
        <v>113</v>
      </c>
      <c r="B1082" s="539" t="s">
        <v>1655</v>
      </c>
      <c r="C1082" s="1" t="s">
        <v>1656</v>
      </c>
      <c r="D1082" s="449">
        <v>18960</v>
      </c>
      <c r="E1082">
        <v>480</v>
      </c>
      <c r="F1082">
        <v>0</v>
      </c>
      <c r="G1082">
        <v>0</v>
      </c>
      <c r="H1082">
        <v>0</v>
      </c>
      <c r="I1082">
        <v>0</v>
      </c>
      <c r="J1082">
        <v>0</v>
      </c>
      <c r="K1082">
        <v>0</v>
      </c>
      <c r="L1082" s="449">
        <v>19440</v>
      </c>
      <c r="N1082" s="20">
        <v>3626</v>
      </c>
      <c r="O1082" s="21">
        <v>27</v>
      </c>
      <c r="P1082" s="22">
        <f t="shared" si="137"/>
        <v>3.6262261406191016</v>
      </c>
      <c r="Q1082" s="23">
        <f t="shared" si="130"/>
        <v>0</v>
      </c>
      <c r="R1082" s="23">
        <f t="shared" si="131"/>
        <v>0</v>
      </c>
      <c r="S1082" s="23">
        <f t="shared" si="132"/>
        <v>0</v>
      </c>
      <c r="T1082" s="23">
        <f t="shared" si="133"/>
        <v>0</v>
      </c>
      <c r="U1082" s="24">
        <f t="shared" si="134"/>
        <v>0</v>
      </c>
      <c r="V1082" s="25">
        <f t="shared" si="135"/>
        <v>0</v>
      </c>
      <c r="W1082" s="25">
        <f t="shared" si="136"/>
        <v>0</v>
      </c>
    </row>
    <row r="1083" spans="1:23">
      <c r="A1083" s="539" t="s">
        <v>113</v>
      </c>
      <c r="B1083" s="539" t="s">
        <v>1657</v>
      </c>
      <c r="C1083" s="1" t="s">
        <v>1658</v>
      </c>
      <c r="D1083" s="449">
        <v>11520</v>
      </c>
      <c r="E1083">
        <v>0</v>
      </c>
      <c r="F1083">
        <v>0</v>
      </c>
      <c r="G1083">
        <v>0</v>
      </c>
      <c r="H1083">
        <v>0</v>
      </c>
      <c r="I1083">
        <v>0</v>
      </c>
      <c r="J1083">
        <v>21</v>
      </c>
      <c r="K1083">
        <v>0</v>
      </c>
      <c r="L1083" s="449">
        <v>11541</v>
      </c>
      <c r="N1083" s="20">
        <v>3627</v>
      </c>
      <c r="O1083" s="21">
        <v>1</v>
      </c>
      <c r="P1083" s="22">
        <f t="shared" si="137"/>
        <v>3.6541532066081914</v>
      </c>
      <c r="Q1083" s="23">
        <f t="shared" si="130"/>
        <v>8496</v>
      </c>
      <c r="R1083" s="23">
        <f t="shared" si="131"/>
        <v>0</v>
      </c>
      <c r="S1083" s="23">
        <f t="shared" si="132"/>
        <v>0</v>
      </c>
      <c r="T1083" s="23">
        <f t="shared" si="133"/>
        <v>0</v>
      </c>
      <c r="U1083" s="24">
        <f t="shared" si="134"/>
        <v>8496</v>
      </c>
      <c r="V1083" s="25">
        <f t="shared" si="135"/>
        <v>31045.685643343193</v>
      </c>
      <c r="W1083" s="25">
        <f t="shared" si="136"/>
        <v>0</v>
      </c>
    </row>
    <row r="1084" spans="1:23">
      <c r="A1084" s="539" t="s">
        <v>113</v>
      </c>
      <c r="B1084" s="539" t="s">
        <v>1659</v>
      </c>
      <c r="C1084" s="1" t="s">
        <v>1660</v>
      </c>
      <c r="D1084" s="449">
        <v>361392</v>
      </c>
      <c r="E1084">
        <v>0</v>
      </c>
      <c r="F1084">
        <v>0</v>
      </c>
      <c r="G1084">
        <v>0</v>
      </c>
      <c r="H1084">
        <v>0</v>
      </c>
      <c r="I1084">
        <v>0</v>
      </c>
      <c r="J1084">
        <v>0</v>
      </c>
      <c r="K1084">
        <v>0</v>
      </c>
      <c r="L1084" s="449">
        <v>361392</v>
      </c>
      <c r="N1084" s="20">
        <v>3627</v>
      </c>
      <c r="O1084" s="21">
        <v>2</v>
      </c>
      <c r="P1084" s="22">
        <f t="shared" si="137"/>
        <v>3.8378796466654825</v>
      </c>
      <c r="Q1084" s="23">
        <f t="shared" si="130"/>
        <v>0</v>
      </c>
      <c r="R1084" s="23">
        <f t="shared" si="131"/>
        <v>0</v>
      </c>
      <c r="S1084" s="23">
        <f t="shared" si="132"/>
        <v>0</v>
      </c>
      <c r="T1084" s="23">
        <f t="shared" si="133"/>
        <v>0</v>
      </c>
      <c r="U1084" s="24">
        <f t="shared" si="134"/>
        <v>0</v>
      </c>
      <c r="V1084" s="25">
        <f t="shared" si="135"/>
        <v>0</v>
      </c>
      <c r="W1084" s="25">
        <f t="shared" si="136"/>
        <v>0</v>
      </c>
    </row>
    <row r="1085" spans="1:23">
      <c r="A1085" s="539" t="s">
        <v>113</v>
      </c>
      <c r="B1085" s="539" t="s">
        <v>1661</v>
      </c>
      <c r="C1085" s="1" t="s">
        <v>1662</v>
      </c>
      <c r="D1085" s="449">
        <v>72736</v>
      </c>
      <c r="E1085">
        <v>0</v>
      </c>
      <c r="F1085">
        <v>0</v>
      </c>
      <c r="G1085">
        <v>0</v>
      </c>
      <c r="H1085" s="449">
        <v>44848</v>
      </c>
      <c r="I1085">
        <v>0</v>
      </c>
      <c r="J1085">
        <v>666</v>
      </c>
      <c r="K1085">
        <v>0</v>
      </c>
      <c r="L1085" s="449">
        <v>118250</v>
      </c>
      <c r="N1085" s="20">
        <v>3627</v>
      </c>
      <c r="O1085" s="21">
        <v>3</v>
      </c>
      <c r="P1085" s="22">
        <f t="shared" si="137"/>
        <v>3.4083433041107498</v>
      </c>
      <c r="Q1085" s="23">
        <f t="shared" si="130"/>
        <v>335936</v>
      </c>
      <c r="R1085" s="23">
        <f t="shared" si="131"/>
        <v>0</v>
      </c>
      <c r="S1085" s="23">
        <f t="shared" si="132"/>
        <v>0</v>
      </c>
      <c r="T1085" s="23">
        <f t="shared" si="133"/>
        <v>0</v>
      </c>
      <c r="U1085" s="24">
        <f t="shared" si="134"/>
        <v>335936</v>
      </c>
      <c r="V1085" s="25">
        <f t="shared" si="135"/>
        <v>1144985.2162097488</v>
      </c>
      <c r="W1085" s="25">
        <f t="shared" si="136"/>
        <v>0</v>
      </c>
    </row>
    <row r="1086" spans="1:23">
      <c r="A1086" s="539" t="s">
        <v>113</v>
      </c>
      <c r="B1086" s="539" t="s">
        <v>1663</v>
      </c>
      <c r="C1086" s="1" t="s">
        <v>1664</v>
      </c>
      <c r="D1086">
        <v>0</v>
      </c>
      <c r="E1086">
        <v>0</v>
      </c>
      <c r="F1086">
        <v>0</v>
      </c>
      <c r="G1086">
        <v>0</v>
      </c>
      <c r="H1086">
        <v>0</v>
      </c>
      <c r="I1086">
        <v>0</v>
      </c>
      <c r="J1086">
        <v>0</v>
      </c>
      <c r="K1086">
        <v>0</v>
      </c>
      <c r="L1086">
        <v>0</v>
      </c>
      <c r="N1086" s="20">
        <v>3627</v>
      </c>
      <c r="O1086" s="21">
        <v>4</v>
      </c>
      <c r="P1086" s="22">
        <f t="shared" si="137"/>
        <v>3.1726845821455858</v>
      </c>
      <c r="Q1086" s="23">
        <f t="shared" si="130"/>
        <v>68544</v>
      </c>
      <c r="R1086" s="23">
        <f t="shared" si="131"/>
        <v>0</v>
      </c>
      <c r="S1086" s="23">
        <f t="shared" si="132"/>
        <v>58096</v>
      </c>
      <c r="T1086" s="23">
        <f t="shared" si="133"/>
        <v>2839</v>
      </c>
      <c r="U1086" s="24">
        <f t="shared" si="134"/>
        <v>129479</v>
      </c>
      <c r="V1086" s="25">
        <f t="shared" si="135"/>
        <v>410796.02701162832</v>
      </c>
      <c r="W1086" s="25">
        <f t="shared" si="136"/>
        <v>0</v>
      </c>
    </row>
    <row r="1087" spans="1:23">
      <c r="A1087" s="539" t="s">
        <v>113</v>
      </c>
      <c r="B1087" s="539" t="s">
        <v>1665</v>
      </c>
      <c r="C1087" s="1" t="s">
        <v>1666</v>
      </c>
      <c r="D1087" s="449">
        <v>778192</v>
      </c>
      <c r="E1087" s="449">
        <v>552976</v>
      </c>
      <c r="F1087" s="449">
        <v>8864</v>
      </c>
      <c r="G1087" s="449">
        <v>41392</v>
      </c>
      <c r="H1087" s="449">
        <v>182794</v>
      </c>
      <c r="I1087" s="449">
        <v>387792</v>
      </c>
      <c r="J1087" s="449">
        <v>29111</v>
      </c>
      <c r="K1087" s="449">
        <v>18312</v>
      </c>
      <c r="L1087" s="449">
        <v>1999433</v>
      </c>
      <c r="N1087" s="20">
        <v>3627</v>
      </c>
      <c r="O1087" s="21">
        <v>5</v>
      </c>
      <c r="P1087" s="22">
        <f t="shared" si="137"/>
        <v>8.4268382369809416</v>
      </c>
      <c r="Q1087" s="23">
        <f t="shared" si="130"/>
        <v>0</v>
      </c>
      <c r="R1087" s="23">
        <f t="shared" si="131"/>
        <v>0</v>
      </c>
      <c r="S1087" s="23">
        <f t="shared" si="132"/>
        <v>0</v>
      </c>
      <c r="T1087" s="23">
        <f t="shared" si="133"/>
        <v>0</v>
      </c>
      <c r="U1087" s="24">
        <f t="shared" si="134"/>
        <v>0</v>
      </c>
      <c r="V1087" s="25">
        <f t="shared" si="135"/>
        <v>0</v>
      </c>
      <c r="W1087" s="25">
        <f t="shared" si="136"/>
        <v>0</v>
      </c>
    </row>
    <row r="1088" spans="1:23">
      <c r="A1088" s="503"/>
      <c r="B1088" s="503"/>
      <c r="N1088" s="20">
        <v>3627</v>
      </c>
      <c r="O1088" s="21">
        <v>6</v>
      </c>
      <c r="P1088" s="22">
        <f t="shared" si="137"/>
        <v>3.0058195780826638</v>
      </c>
      <c r="Q1088" s="23">
        <f t="shared" si="130"/>
        <v>46608</v>
      </c>
      <c r="R1088" s="23">
        <f t="shared" si="131"/>
        <v>0</v>
      </c>
      <c r="S1088" s="23">
        <f t="shared" si="132"/>
        <v>0</v>
      </c>
      <c r="T1088" s="23">
        <f t="shared" si="133"/>
        <v>0</v>
      </c>
      <c r="U1088" s="24">
        <f t="shared" si="134"/>
        <v>46608</v>
      </c>
      <c r="V1088" s="25">
        <f t="shared" si="135"/>
        <v>140095.23889527679</v>
      </c>
      <c r="W1088" s="25">
        <f t="shared" si="136"/>
        <v>0</v>
      </c>
    </row>
    <row r="1089" spans="1:23">
      <c r="A1089" s="503"/>
      <c r="B1089" s="503"/>
      <c r="N1089" s="20">
        <v>3627</v>
      </c>
      <c r="O1089" s="21">
        <v>7</v>
      </c>
      <c r="P1089" s="22">
        <f t="shared" si="137"/>
        <v>3.8714814806912399</v>
      </c>
      <c r="Q1089" s="23">
        <f t="shared" si="130"/>
        <v>25488</v>
      </c>
      <c r="R1089" s="23">
        <f t="shared" si="131"/>
        <v>0</v>
      </c>
      <c r="S1089" s="23">
        <f t="shared" si="132"/>
        <v>30672</v>
      </c>
      <c r="T1089" s="23">
        <f t="shared" si="133"/>
        <v>0</v>
      </c>
      <c r="U1089" s="24">
        <f t="shared" si="134"/>
        <v>56160</v>
      </c>
      <c r="V1089" s="25">
        <f t="shared" si="135"/>
        <v>217422.39995562003</v>
      </c>
      <c r="W1089" s="25">
        <f t="shared" si="136"/>
        <v>0</v>
      </c>
    </row>
    <row r="1090" spans="1:23">
      <c r="A1090" s="539" t="s">
        <v>1709</v>
      </c>
      <c r="B1090" s="503"/>
      <c r="N1090" s="20">
        <v>3627</v>
      </c>
      <c r="O1090" s="21">
        <v>8</v>
      </c>
      <c r="P1090" s="22">
        <f t="shared" si="137"/>
        <v>4.4579339449391542</v>
      </c>
      <c r="Q1090" s="23">
        <f t="shared" si="130"/>
        <v>0</v>
      </c>
      <c r="R1090" s="23">
        <f t="shared" si="131"/>
        <v>0</v>
      </c>
      <c r="S1090" s="23">
        <f t="shared" si="132"/>
        <v>1360</v>
      </c>
      <c r="T1090" s="23">
        <f t="shared" si="133"/>
        <v>0</v>
      </c>
      <c r="U1090" s="24">
        <f t="shared" si="134"/>
        <v>1360</v>
      </c>
      <c r="V1090" s="25">
        <f t="shared" si="135"/>
        <v>6062.7901651172497</v>
      </c>
      <c r="W1090" s="25">
        <f t="shared" si="136"/>
        <v>0</v>
      </c>
    </row>
    <row r="1091" spans="1:23">
      <c r="A1091" s="539" t="s">
        <v>1596</v>
      </c>
      <c r="B1091" s="539" t="s">
        <v>173</v>
      </c>
      <c r="C1091" s="1" t="s">
        <v>1668</v>
      </c>
      <c r="D1091" t="s">
        <v>1669</v>
      </c>
      <c r="E1091" t="s">
        <v>1670</v>
      </c>
      <c r="F1091" t="s">
        <v>1671</v>
      </c>
      <c r="G1091" t="s">
        <v>1672</v>
      </c>
      <c r="H1091" t="s">
        <v>1673</v>
      </c>
      <c r="I1091" t="s">
        <v>1674</v>
      </c>
      <c r="J1091" t="s">
        <v>1675</v>
      </c>
      <c r="K1091" t="s">
        <v>1676</v>
      </c>
      <c r="L1091" t="s">
        <v>44</v>
      </c>
      <c r="N1091" s="20">
        <v>3627</v>
      </c>
      <c r="O1091" s="21">
        <v>9</v>
      </c>
      <c r="P1091" s="22">
        <f t="shared" si="137"/>
        <v>3.9211029892346732</v>
      </c>
      <c r="Q1091" s="23">
        <f t="shared" si="130"/>
        <v>47812</v>
      </c>
      <c r="R1091" s="23">
        <f t="shared" si="131"/>
        <v>0</v>
      </c>
      <c r="S1091" s="23">
        <f t="shared" si="132"/>
        <v>11584</v>
      </c>
      <c r="T1091" s="23">
        <f t="shared" si="133"/>
        <v>0</v>
      </c>
      <c r="U1091" s="24">
        <f t="shared" si="134"/>
        <v>59396</v>
      </c>
      <c r="V1091" s="25">
        <f t="shared" si="135"/>
        <v>232897.83314858263</v>
      </c>
      <c r="W1091" s="25">
        <f t="shared" si="136"/>
        <v>0</v>
      </c>
    </row>
    <row r="1092" spans="1:23">
      <c r="A1092" s="539" t="s">
        <v>115</v>
      </c>
      <c r="B1092" s="539" t="s">
        <v>1611</v>
      </c>
      <c r="C1092" s="1" t="s">
        <v>1612</v>
      </c>
      <c r="D1092" s="449">
        <v>3648</v>
      </c>
      <c r="E1092">
        <v>0</v>
      </c>
      <c r="F1092">
        <v>0</v>
      </c>
      <c r="G1092">
        <v>0</v>
      </c>
      <c r="H1092">
        <v>0</v>
      </c>
      <c r="I1092">
        <v>0</v>
      </c>
      <c r="J1092">
        <v>0</v>
      </c>
      <c r="K1092">
        <v>0</v>
      </c>
      <c r="L1092" s="449">
        <v>3648</v>
      </c>
      <c r="N1092" s="20">
        <v>3627</v>
      </c>
      <c r="O1092" s="21">
        <v>10</v>
      </c>
      <c r="P1092" s="22">
        <f t="shared" si="137"/>
        <v>5.1680731319109743</v>
      </c>
      <c r="Q1092" s="23">
        <f t="shared" ref="Q1092:Q1155" si="138">SUMIFS(D:D,$A:$A,$N1092,$B:$B,$O1092)+SUMIFS(E:E,$A:$A,$N1092,$B:$B,$O1092)</f>
        <v>2992</v>
      </c>
      <c r="R1092" s="23">
        <f t="shared" ref="R1092:R1155" si="139">SUMIFS(F:F,$A:$A,$N1092,$B:$B,$O1092)+SUMIFS(G:G,$A:$A,$N1092,$B:$B,$O1092)</f>
        <v>0</v>
      </c>
      <c r="S1092" s="23">
        <f t="shared" ref="S1092:S1155" si="140">SUMIFS(H:H,$A:$A,$N1092,$B:$B,$O1092)+SUMIFS(I:I,$A:$A,$N1092,$B:$B,$O1092)</f>
        <v>0</v>
      </c>
      <c r="T1092" s="23">
        <f t="shared" ref="T1092:T1155" si="141">SUMIFS(J:J,$A:$A,$N1092,$B:$B,$O1092)+SUMIFS(K:K,$A:$A,$N1092,$B:$B,$O1092)</f>
        <v>0</v>
      </c>
      <c r="U1092" s="24">
        <f t="shared" ref="U1092:U1155" si="142">SUM(Q1092:T1092)</f>
        <v>2992</v>
      </c>
      <c r="V1092" s="25">
        <f t="shared" ref="V1092:V1155" si="143">U1092*P1092</f>
        <v>15462.874810677635</v>
      </c>
      <c r="W1092" s="25">
        <f t="shared" ref="W1092:W1155" si="144">(R1092*1.1)*P1092</f>
        <v>0</v>
      </c>
    </row>
    <row r="1093" spans="1:23">
      <c r="A1093" s="539" t="s">
        <v>115</v>
      </c>
      <c r="B1093" s="539" t="s">
        <v>1613</v>
      </c>
      <c r="C1093" s="1" t="s">
        <v>1614</v>
      </c>
      <c r="D1093">
        <v>0</v>
      </c>
      <c r="E1093">
        <v>0</v>
      </c>
      <c r="F1093">
        <v>0</v>
      </c>
      <c r="G1093">
        <v>0</v>
      </c>
      <c r="H1093" s="449">
        <v>60112</v>
      </c>
      <c r="I1093">
        <v>0</v>
      </c>
      <c r="J1093">
        <v>0</v>
      </c>
      <c r="K1093">
        <v>0</v>
      </c>
      <c r="L1093" s="449">
        <v>60112</v>
      </c>
      <c r="N1093" s="20">
        <v>3627</v>
      </c>
      <c r="O1093" s="21">
        <v>11</v>
      </c>
      <c r="P1093" s="22">
        <f t="shared" si="137"/>
        <v>4.0960903250696923</v>
      </c>
      <c r="Q1093" s="23">
        <f t="shared" si="138"/>
        <v>1440</v>
      </c>
      <c r="R1093" s="23">
        <f t="shared" si="139"/>
        <v>0</v>
      </c>
      <c r="S1093" s="23">
        <f t="shared" si="140"/>
        <v>37824</v>
      </c>
      <c r="T1093" s="23">
        <f t="shared" si="141"/>
        <v>0</v>
      </c>
      <c r="U1093" s="24">
        <f t="shared" si="142"/>
        <v>39264</v>
      </c>
      <c r="V1093" s="25">
        <f t="shared" si="143"/>
        <v>160828.89052353639</v>
      </c>
      <c r="W1093" s="25">
        <f t="shared" si="144"/>
        <v>0</v>
      </c>
    </row>
    <row r="1094" spans="1:23">
      <c r="A1094" s="539" t="s">
        <v>115</v>
      </c>
      <c r="B1094" s="539" t="s">
        <v>1615</v>
      </c>
      <c r="C1094" s="1" t="s">
        <v>1616</v>
      </c>
      <c r="D1094">
        <v>0</v>
      </c>
      <c r="E1094" s="449">
        <v>127296</v>
      </c>
      <c r="F1094">
        <v>0</v>
      </c>
      <c r="G1094">
        <v>0</v>
      </c>
      <c r="H1094">
        <v>0</v>
      </c>
      <c r="I1094">
        <v>0</v>
      </c>
      <c r="J1094">
        <v>0</v>
      </c>
      <c r="K1094">
        <v>0</v>
      </c>
      <c r="L1094" s="449">
        <v>127296</v>
      </c>
      <c r="N1094" s="20">
        <v>3627</v>
      </c>
      <c r="O1094" s="21">
        <v>12</v>
      </c>
      <c r="P1094" s="22">
        <f t="shared" si="137"/>
        <v>3.6748359098204313</v>
      </c>
      <c r="Q1094" s="23">
        <f t="shared" si="138"/>
        <v>254832</v>
      </c>
      <c r="R1094" s="23">
        <f t="shared" si="139"/>
        <v>15892</v>
      </c>
      <c r="S1094" s="23">
        <f t="shared" si="140"/>
        <v>0</v>
      </c>
      <c r="T1094" s="23">
        <f t="shared" si="141"/>
        <v>0</v>
      </c>
      <c r="U1094" s="24">
        <f t="shared" si="142"/>
        <v>270724</v>
      </c>
      <c r="V1094" s="25">
        <f t="shared" si="143"/>
        <v>994866.27685022645</v>
      </c>
      <c r="W1094" s="25">
        <f t="shared" si="144"/>
        <v>64240.541506752925</v>
      </c>
    </row>
    <row r="1095" spans="1:23">
      <c r="A1095" s="539" t="s">
        <v>115</v>
      </c>
      <c r="B1095" s="539" t="s">
        <v>1617</v>
      </c>
      <c r="C1095" s="1" t="s">
        <v>1618</v>
      </c>
      <c r="D1095" s="449">
        <v>11376</v>
      </c>
      <c r="E1095">
        <v>192</v>
      </c>
      <c r="F1095">
        <v>0</v>
      </c>
      <c r="G1095">
        <v>0</v>
      </c>
      <c r="H1095">
        <v>0</v>
      </c>
      <c r="I1095" s="449">
        <v>12576</v>
      </c>
      <c r="J1095">
        <v>0</v>
      </c>
      <c r="K1095">
        <v>0</v>
      </c>
      <c r="L1095" s="449">
        <v>24144</v>
      </c>
      <c r="N1095" s="20">
        <v>3627</v>
      </c>
      <c r="O1095" s="21">
        <v>13</v>
      </c>
      <c r="P1095" s="22">
        <f t="shared" si="137"/>
        <v>3.3330151458819097</v>
      </c>
      <c r="Q1095" s="23">
        <f t="shared" si="138"/>
        <v>33280</v>
      </c>
      <c r="R1095" s="23">
        <f t="shared" si="139"/>
        <v>0</v>
      </c>
      <c r="S1095" s="23">
        <f t="shared" si="140"/>
        <v>0</v>
      </c>
      <c r="T1095" s="23">
        <f t="shared" si="141"/>
        <v>0</v>
      </c>
      <c r="U1095" s="24">
        <f t="shared" si="142"/>
        <v>33280</v>
      </c>
      <c r="V1095" s="25">
        <f t="shared" si="143"/>
        <v>110922.74405494996</v>
      </c>
      <c r="W1095" s="25">
        <f t="shared" si="144"/>
        <v>0</v>
      </c>
    </row>
    <row r="1096" spans="1:23">
      <c r="A1096" s="539" t="s">
        <v>115</v>
      </c>
      <c r="B1096" s="539" t="s">
        <v>1619</v>
      </c>
      <c r="C1096" s="1" t="s">
        <v>1620</v>
      </c>
      <c r="D1096">
        <v>0</v>
      </c>
      <c r="E1096">
        <v>0</v>
      </c>
      <c r="F1096">
        <v>0</v>
      </c>
      <c r="G1096">
        <v>0</v>
      </c>
      <c r="H1096">
        <v>336</v>
      </c>
      <c r="I1096">
        <v>0</v>
      </c>
      <c r="J1096">
        <v>0</v>
      </c>
      <c r="K1096">
        <v>0</v>
      </c>
      <c r="L1096">
        <v>336</v>
      </c>
      <c r="N1096" s="20">
        <v>3627</v>
      </c>
      <c r="O1096" s="21">
        <v>14</v>
      </c>
      <c r="P1096" s="22">
        <f t="shared" si="137"/>
        <v>5.2111367875249366</v>
      </c>
      <c r="Q1096" s="23">
        <f t="shared" si="138"/>
        <v>0</v>
      </c>
      <c r="R1096" s="23">
        <f t="shared" si="139"/>
        <v>0</v>
      </c>
      <c r="S1096" s="23">
        <f t="shared" si="140"/>
        <v>99472</v>
      </c>
      <c r="T1096" s="23">
        <f t="shared" si="141"/>
        <v>3024</v>
      </c>
      <c r="U1096" s="24">
        <f t="shared" si="142"/>
        <v>102496</v>
      </c>
      <c r="V1096" s="25">
        <f t="shared" si="143"/>
        <v>534120.6761741559</v>
      </c>
      <c r="W1096" s="25">
        <f t="shared" si="144"/>
        <v>0</v>
      </c>
    </row>
    <row r="1097" spans="1:23">
      <c r="A1097" s="539" t="s">
        <v>115</v>
      </c>
      <c r="B1097" s="539" t="s">
        <v>1621</v>
      </c>
      <c r="C1097" s="1" t="s">
        <v>1622</v>
      </c>
      <c r="D1097" s="449">
        <v>33888</v>
      </c>
      <c r="E1097">
        <v>0</v>
      </c>
      <c r="F1097">
        <v>0</v>
      </c>
      <c r="G1097">
        <v>0</v>
      </c>
      <c r="H1097">
        <v>0</v>
      </c>
      <c r="I1097">
        <v>0</v>
      </c>
      <c r="J1097">
        <v>0</v>
      </c>
      <c r="K1097">
        <v>0</v>
      </c>
      <c r="L1097" s="449">
        <v>33888</v>
      </c>
      <c r="N1097" s="20">
        <v>3627</v>
      </c>
      <c r="O1097" s="21">
        <v>15</v>
      </c>
      <c r="P1097" s="22">
        <f t="shared" si="137"/>
        <v>7.5192831089887324</v>
      </c>
      <c r="Q1097" s="23">
        <f t="shared" si="138"/>
        <v>0</v>
      </c>
      <c r="R1097" s="23">
        <f t="shared" si="139"/>
        <v>0</v>
      </c>
      <c r="S1097" s="23">
        <f t="shared" si="140"/>
        <v>15472</v>
      </c>
      <c r="T1097" s="23">
        <f t="shared" si="141"/>
        <v>0</v>
      </c>
      <c r="U1097" s="24">
        <f t="shared" si="142"/>
        <v>15472</v>
      </c>
      <c r="V1097" s="25">
        <f t="shared" si="143"/>
        <v>116338.34826227366</v>
      </c>
      <c r="W1097" s="25">
        <f t="shared" si="144"/>
        <v>0</v>
      </c>
    </row>
    <row r="1098" spans="1:23">
      <c r="A1098" s="539" t="s">
        <v>115</v>
      </c>
      <c r="B1098" s="539" t="s">
        <v>1623</v>
      </c>
      <c r="C1098" s="1" t="s">
        <v>1624</v>
      </c>
      <c r="D1098">
        <v>0</v>
      </c>
      <c r="E1098" s="449">
        <v>5872</v>
      </c>
      <c r="F1098">
        <v>0</v>
      </c>
      <c r="G1098">
        <v>0</v>
      </c>
      <c r="H1098">
        <v>0</v>
      </c>
      <c r="I1098">
        <v>0</v>
      </c>
      <c r="J1098">
        <v>0</v>
      </c>
      <c r="K1098">
        <v>0</v>
      </c>
      <c r="L1098" s="449">
        <v>5872</v>
      </c>
      <c r="N1098" s="20">
        <v>3627</v>
      </c>
      <c r="O1098" s="21">
        <v>16</v>
      </c>
      <c r="P1098" s="22">
        <f t="shared" si="137"/>
        <v>4.5338911157933826</v>
      </c>
      <c r="Q1098" s="23">
        <f t="shared" si="138"/>
        <v>7104</v>
      </c>
      <c r="R1098" s="23">
        <f t="shared" si="139"/>
        <v>0</v>
      </c>
      <c r="S1098" s="23">
        <f t="shared" si="140"/>
        <v>93120</v>
      </c>
      <c r="T1098" s="23">
        <f t="shared" si="141"/>
        <v>32874</v>
      </c>
      <c r="U1098" s="24">
        <f t="shared" si="142"/>
        <v>133098</v>
      </c>
      <c r="V1098" s="25">
        <f t="shared" si="143"/>
        <v>603451.83972986764</v>
      </c>
      <c r="W1098" s="25">
        <f t="shared" si="144"/>
        <v>0</v>
      </c>
    </row>
    <row r="1099" spans="1:23">
      <c r="A1099" s="539" t="s">
        <v>115</v>
      </c>
      <c r="B1099" s="539" t="s">
        <v>1625</v>
      </c>
      <c r="C1099" s="1" t="s">
        <v>1626</v>
      </c>
      <c r="D1099">
        <v>0</v>
      </c>
      <c r="E1099">
        <v>0</v>
      </c>
      <c r="F1099">
        <v>0</v>
      </c>
      <c r="G1099">
        <v>0</v>
      </c>
      <c r="H1099">
        <v>0</v>
      </c>
      <c r="I1099">
        <v>0</v>
      </c>
      <c r="J1099">
        <v>0</v>
      </c>
      <c r="K1099">
        <v>0</v>
      </c>
      <c r="L1099">
        <v>0</v>
      </c>
      <c r="N1099" s="20">
        <v>3627</v>
      </c>
      <c r="O1099" s="21">
        <v>17</v>
      </c>
      <c r="P1099" s="22">
        <f t="shared" si="137"/>
        <v>6.0316486731873162</v>
      </c>
      <c r="Q1099" s="23">
        <f t="shared" si="138"/>
        <v>0</v>
      </c>
      <c r="R1099" s="23">
        <f t="shared" si="139"/>
        <v>0</v>
      </c>
      <c r="S1099" s="23">
        <f t="shared" si="140"/>
        <v>29248</v>
      </c>
      <c r="T1099" s="23">
        <f t="shared" si="141"/>
        <v>0</v>
      </c>
      <c r="U1099" s="24">
        <f t="shared" si="142"/>
        <v>29248</v>
      </c>
      <c r="V1099" s="25">
        <f t="shared" si="143"/>
        <v>176413.66039338263</v>
      </c>
      <c r="W1099" s="25">
        <f t="shared" si="144"/>
        <v>0</v>
      </c>
    </row>
    <row r="1100" spans="1:23">
      <c r="A1100" s="539" t="s">
        <v>115</v>
      </c>
      <c r="B1100" s="539" t="s">
        <v>1627</v>
      </c>
      <c r="C1100" s="1" t="s">
        <v>1628</v>
      </c>
      <c r="D1100" s="449">
        <v>6192</v>
      </c>
      <c r="E1100" s="449">
        <v>2688</v>
      </c>
      <c r="F1100">
        <v>0</v>
      </c>
      <c r="G1100">
        <v>0</v>
      </c>
      <c r="H1100" s="449">
        <v>76560</v>
      </c>
      <c r="I1100">
        <v>0</v>
      </c>
      <c r="J1100">
        <v>0</v>
      </c>
      <c r="K1100">
        <v>0</v>
      </c>
      <c r="L1100" s="449">
        <v>85440</v>
      </c>
      <c r="N1100" s="20">
        <v>3627</v>
      </c>
      <c r="O1100" s="21">
        <v>18</v>
      </c>
      <c r="P1100" s="22">
        <f t="shared" si="137"/>
        <v>4.9772911053490789</v>
      </c>
      <c r="Q1100" s="23">
        <f t="shared" si="138"/>
        <v>0</v>
      </c>
      <c r="R1100" s="23">
        <f t="shared" si="139"/>
        <v>0</v>
      </c>
      <c r="S1100" s="23">
        <f t="shared" si="140"/>
        <v>28064</v>
      </c>
      <c r="T1100" s="23">
        <f t="shared" si="141"/>
        <v>0</v>
      </c>
      <c r="U1100" s="24">
        <f t="shared" si="142"/>
        <v>28064</v>
      </c>
      <c r="V1100" s="25">
        <f t="shared" si="143"/>
        <v>139682.69758051654</v>
      </c>
      <c r="W1100" s="25">
        <f t="shared" si="144"/>
        <v>0</v>
      </c>
    </row>
    <row r="1101" spans="1:23">
      <c r="A1101" s="539" t="s">
        <v>115</v>
      </c>
      <c r="B1101" s="539" t="s">
        <v>1629</v>
      </c>
      <c r="C1101" s="1" t="s">
        <v>1630</v>
      </c>
      <c r="D1101">
        <v>0</v>
      </c>
      <c r="E1101">
        <v>0</v>
      </c>
      <c r="F1101">
        <v>0</v>
      </c>
      <c r="G1101">
        <v>0</v>
      </c>
      <c r="H1101">
        <v>0</v>
      </c>
      <c r="I1101">
        <v>0</v>
      </c>
      <c r="J1101">
        <v>0</v>
      </c>
      <c r="K1101">
        <v>0</v>
      </c>
      <c r="L1101">
        <v>0</v>
      </c>
      <c r="N1101" s="20">
        <v>3627</v>
      </c>
      <c r="O1101" s="21">
        <v>19</v>
      </c>
      <c r="P1101" s="22">
        <f t="shared" si="137"/>
        <v>3.4255627120306693</v>
      </c>
      <c r="Q1101" s="23">
        <f t="shared" si="138"/>
        <v>133600</v>
      </c>
      <c r="R1101" s="23">
        <f t="shared" si="139"/>
        <v>15248</v>
      </c>
      <c r="S1101" s="23">
        <f t="shared" si="140"/>
        <v>2112</v>
      </c>
      <c r="T1101" s="23">
        <f t="shared" si="141"/>
        <v>6568</v>
      </c>
      <c r="U1101" s="24">
        <f t="shared" si="142"/>
        <v>157528</v>
      </c>
      <c r="V1101" s="25">
        <f t="shared" si="143"/>
        <v>539622.04290076729</v>
      </c>
      <c r="W1101" s="25">
        <f t="shared" si="144"/>
        <v>57456.278256348021</v>
      </c>
    </row>
    <row r="1102" spans="1:23">
      <c r="A1102" s="539" t="s">
        <v>115</v>
      </c>
      <c r="B1102" s="539" t="s">
        <v>1631</v>
      </c>
      <c r="C1102" s="1" t="s">
        <v>1632</v>
      </c>
      <c r="D1102">
        <v>0</v>
      </c>
      <c r="E1102">
        <v>0</v>
      </c>
      <c r="F1102">
        <v>0</v>
      </c>
      <c r="G1102">
        <v>0</v>
      </c>
      <c r="H1102">
        <v>0</v>
      </c>
      <c r="I1102">
        <v>64</v>
      </c>
      <c r="J1102">
        <v>0</v>
      </c>
      <c r="K1102">
        <v>0</v>
      </c>
      <c r="L1102">
        <v>64</v>
      </c>
      <c r="N1102" s="20">
        <v>3627</v>
      </c>
      <c r="O1102" s="21">
        <v>20</v>
      </c>
      <c r="P1102" s="22">
        <f t="shared" si="137"/>
        <v>4.0878123452263502</v>
      </c>
      <c r="Q1102" s="23">
        <f t="shared" si="138"/>
        <v>0</v>
      </c>
      <c r="R1102" s="23">
        <f t="shared" si="139"/>
        <v>0</v>
      </c>
      <c r="S1102" s="23">
        <f t="shared" si="140"/>
        <v>0</v>
      </c>
      <c r="T1102" s="23">
        <f t="shared" si="141"/>
        <v>0</v>
      </c>
      <c r="U1102" s="24">
        <f t="shared" si="142"/>
        <v>0</v>
      </c>
      <c r="V1102" s="25">
        <f t="shared" si="143"/>
        <v>0</v>
      </c>
      <c r="W1102" s="25">
        <f t="shared" si="144"/>
        <v>0</v>
      </c>
    </row>
    <row r="1103" spans="1:23">
      <c r="A1103" s="539" t="s">
        <v>115</v>
      </c>
      <c r="B1103" s="539" t="s">
        <v>1633</v>
      </c>
      <c r="C1103" s="1" t="s">
        <v>1634</v>
      </c>
      <c r="D1103" s="449">
        <v>100752</v>
      </c>
      <c r="E1103">
        <v>0</v>
      </c>
      <c r="F1103" s="449">
        <v>13680</v>
      </c>
      <c r="G1103">
        <v>0</v>
      </c>
      <c r="H1103">
        <v>0</v>
      </c>
      <c r="I1103">
        <v>0</v>
      </c>
      <c r="J1103">
        <v>0</v>
      </c>
      <c r="K1103">
        <v>0</v>
      </c>
      <c r="L1103" s="449">
        <v>114432</v>
      </c>
      <c r="N1103" s="20">
        <v>3627</v>
      </c>
      <c r="O1103" s="21">
        <v>21</v>
      </c>
      <c r="P1103" s="22">
        <f t="shared" si="137"/>
        <v>4.2128820567044682</v>
      </c>
      <c r="Q1103" s="23">
        <f t="shared" si="138"/>
        <v>0</v>
      </c>
      <c r="R1103" s="23">
        <f t="shared" si="139"/>
        <v>0</v>
      </c>
      <c r="S1103" s="23">
        <f t="shared" si="140"/>
        <v>0</v>
      </c>
      <c r="T1103" s="23">
        <f t="shared" si="141"/>
        <v>6010</v>
      </c>
      <c r="U1103" s="24">
        <f t="shared" si="142"/>
        <v>6010</v>
      </c>
      <c r="V1103" s="25">
        <f t="shared" si="143"/>
        <v>25319.421160793856</v>
      </c>
      <c r="W1103" s="25">
        <f t="shared" si="144"/>
        <v>0</v>
      </c>
    </row>
    <row r="1104" spans="1:23">
      <c r="A1104" s="539" t="s">
        <v>115</v>
      </c>
      <c r="B1104" s="539" t="s">
        <v>1635</v>
      </c>
      <c r="C1104" s="1" t="s">
        <v>1636</v>
      </c>
      <c r="D1104" s="449">
        <v>10000</v>
      </c>
      <c r="E1104">
        <v>0</v>
      </c>
      <c r="F1104">
        <v>0</v>
      </c>
      <c r="G1104">
        <v>0</v>
      </c>
      <c r="H1104">
        <v>0</v>
      </c>
      <c r="I1104">
        <v>0</v>
      </c>
      <c r="J1104">
        <v>0</v>
      </c>
      <c r="K1104">
        <v>0</v>
      </c>
      <c r="L1104" s="449">
        <v>10000</v>
      </c>
      <c r="N1104" s="20">
        <v>3627</v>
      </c>
      <c r="O1104" s="21">
        <v>22</v>
      </c>
      <c r="P1104" s="22">
        <f t="shared" si="137"/>
        <v>5.1226793529265615</v>
      </c>
      <c r="Q1104" s="23">
        <f t="shared" si="138"/>
        <v>0</v>
      </c>
      <c r="R1104" s="23">
        <f t="shared" si="139"/>
        <v>0</v>
      </c>
      <c r="S1104" s="23">
        <f t="shared" si="140"/>
        <v>8736</v>
      </c>
      <c r="T1104" s="23">
        <f t="shared" si="141"/>
        <v>128</v>
      </c>
      <c r="U1104" s="24">
        <f t="shared" si="142"/>
        <v>8864</v>
      </c>
      <c r="V1104" s="25">
        <f t="shared" si="143"/>
        <v>45407.429784341039</v>
      </c>
      <c r="W1104" s="25">
        <f t="shared" si="144"/>
        <v>0</v>
      </c>
    </row>
    <row r="1105" spans="1:23">
      <c r="A1105" s="539" t="s">
        <v>115</v>
      </c>
      <c r="B1105" s="539" t="s">
        <v>1637</v>
      </c>
      <c r="C1105" s="1" t="s">
        <v>1638</v>
      </c>
      <c r="D1105">
        <v>0</v>
      </c>
      <c r="E1105" s="449">
        <v>4224</v>
      </c>
      <c r="F1105">
        <v>0</v>
      </c>
      <c r="G1105">
        <v>0</v>
      </c>
      <c r="H1105">
        <v>0</v>
      </c>
      <c r="I1105" s="449">
        <v>41920</v>
      </c>
      <c r="J1105">
        <v>0</v>
      </c>
      <c r="K1105">
        <v>0</v>
      </c>
      <c r="L1105" s="449">
        <v>46144</v>
      </c>
      <c r="N1105" s="20">
        <v>3627</v>
      </c>
      <c r="O1105" s="21">
        <v>23</v>
      </c>
      <c r="P1105" s="22">
        <f t="shared" si="137"/>
        <v>4.5024770871355324</v>
      </c>
      <c r="Q1105" s="23">
        <f t="shared" si="138"/>
        <v>12048</v>
      </c>
      <c r="R1105" s="23">
        <f t="shared" si="139"/>
        <v>0</v>
      </c>
      <c r="S1105" s="23">
        <f t="shared" si="140"/>
        <v>0</v>
      </c>
      <c r="T1105" s="23">
        <f t="shared" si="141"/>
        <v>0</v>
      </c>
      <c r="U1105" s="24">
        <f t="shared" si="142"/>
        <v>12048</v>
      </c>
      <c r="V1105" s="25">
        <f t="shared" si="143"/>
        <v>54245.843945808898</v>
      </c>
      <c r="W1105" s="25">
        <f t="shared" si="144"/>
        <v>0</v>
      </c>
    </row>
    <row r="1106" spans="1:23">
      <c r="A1106" s="539" t="s">
        <v>115</v>
      </c>
      <c r="B1106" s="539" t="s">
        <v>1639</v>
      </c>
      <c r="C1106" s="1" t="s">
        <v>1640</v>
      </c>
      <c r="D1106">
        <v>0</v>
      </c>
      <c r="E1106">
        <v>0</v>
      </c>
      <c r="F1106">
        <v>0</v>
      </c>
      <c r="G1106">
        <v>0</v>
      </c>
      <c r="H1106">
        <v>0</v>
      </c>
      <c r="I1106">
        <v>0</v>
      </c>
      <c r="J1106">
        <v>0</v>
      </c>
      <c r="K1106">
        <v>0</v>
      </c>
      <c r="L1106">
        <v>0</v>
      </c>
      <c r="N1106" s="20">
        <v>3627</v>
      </c>
      <c r="O1106" s="21">
        <v>24</v>
      </c>
      <c r="P1106" s="22">
        <f t="shared" si="137"/>
        <v>3.6391469413856306</v>
      </c>
      <c r="Q1106" s="23">
        <f t="shared" si="138"/>
        <v>13824</v>
      </c>
      <c r="R1106" s="23">
        <f t="shared" si="139"/>
        <v>0</v>
      </c>
      <c r="S1106" s="23">
        <f t="shared" si="140"/>
        <v>60736</v>
      </c>
      <c r="T1106" s="23">
        <f t="shared" si="141"/>
        <v>0</v>
      </c>
      <c r="U1106" s="24">
        <f t="shared" si="142"/>
        <v>74560</v>
      </c>
      <c r="V1106" s="25">
        <f t="shared" si="143"/>
        <v>271334.79594971263</v>
      </c>
      <c r="W1106" s="25">
        <f t="shared" si="144"/>
        <v>0</v>
      </c>
    </row>
    <row r="1107" spans="1:23">
      <c r="A1107" s="539" t="s">
        <v>115</v>
      </c>
      <c r="B1107" s="539" t="s">
        <v>1641</v>
      </c>
      <c r="C1107" s="1" t="s">
        <v>1642</v>
      </c>
      <c r="D1107" s="449">
        <v>10560</v>
      </c>
      <c r="E1107">
        <v>0</v>
      </c>
      <c r="F1107">
        <v>0</v>
      </c>
      <c r="G1107">
        <v>0</v>
      </c>
      <c r="H1107">
        <v>0</v>
      </c>
      <c r="I1107" s="449">
        <v>1824</v>
      </c>
      <c r="J1107">
        <v>0</v>
      </c>
      <c r="K1107" s="449">
        <v>2880</v>
      </c>
      <c r="L1107" s="449">
        <v>15264</v>
      </c>
      <c r="N1107" s="20">
        <v>3627</v>
      </c>
      <c r="O1107" s="21">
        <v>25</v>
      </c>
      <c r="P1107" s="22">
        <f t="shared" si="137"/>
        <v>3.0656727831116628</v>
      </c>
      <c r="Q1107" s="23">
        <f t="shared" si="138"/>
        <v>399720</v>
      </c>
      <c r="R1107" s="23">
        <f t="shared" si="139"/>
        <v>0</v>
      </c>
      <c r="S1107" s="23">
        <f t="shared" si="140"/>
        <v>0</v>
      </c>
      <c r="T1107" s="23">
        <f t="shared" si="141"/>
        <v>0</v>
      </c>
      <c r="U1107" s="24">
        <f t="shared" si="142"/>
        <v>399720</v>
      </c>
      <c r="V1107" s="25">
        <f t="shared" si="143"/>
        <v>1225410.7248653939</v>
      </c>
      <c r="W1107" s="25">
        <f t="shared" si="144"/>
        <v>0</v>
      </c>
    </row>
    <row r="1108" spans="1:23">
      <c r="A1108" s="539" t="s">
        <v>115</v>
      </c>
      <c r="B1108" s="539" t="s">
        <v>1643</v>
      </c>
      <c r="C1108" s="1" t="s">
        <v>1644</v>
      </c>
      <c r="D1108">
        <v>0</v>
      </c>
      <c r="E1108">
        <v>0</v>
      </c>
      <c r="F1108">
        <v>0</v>
      </c>
      <c r="G1108">
        <v>0</v>
      </c>
      <c r="H1108">
        <v>0</v>
      </c>
      <c r="I1108">
        <v>0</v>
      </c>
      <c r="J1108">
        <v>0</v>
      </c>
      <c r="K1108">
        <v>0</v>
      </c>
      <c r="L1108">
        <v>0</v>
      </c>
      <c r="N1108" s="20">
        <v>3627</v>
      </c>
      <c r="O1108" s="21">
        <v>26</v>
      </c>
      <c r="P1108" s="22">
        <f t="shared" si="137"/>
        <v>3.9327220283406481</v>
      </c>
      <c r="Q1108" s="23">
        <f t="shared" si="138"/>
        <v>118200</v>
      </c>
      <c r="R1108" s="23">
        <f t="shared" si="139"/>
        <v>0</v>
      </c>
      <c r="S1108" s="23">
        <f t="shared" si="140"/>
        <v>0</v>
      </c>
      <c r="T1108" s="23">
        <f t="shared" si="141"/>
        <v>0</v>
      </c>
      <c r="U1108" s="24">
        <f t="shared" si="142"/>
        <v>118200</v>
      </c>
      <c r="V1108" s="25">
        <f t="shared" si="143"/>
        <v>464847.74374986463</v>
      </c>
      <c r="W1108" s="25">
        <f t="shared" si="144"/>
        <v>0</v>
      </c>
    </row>
    <row r="1109" spans="1:23">
      <c r="A1109" s="539" t="s">
        <v>115</v>
      </c>
      <c r="B1109" s="539" t="s">
        <v>1645</v>
      </c>
      <c r="C1109" s="1" t="s">
        <v>1646</v>
      </c>
      <c r="D1109">
        <v>0</v>
      </c>
      <c r="E1109">
        <v>0</v>
      </c>
      <c r="F1109">
        <v>0</v>
      </c>
      <c r="G1109">
        <v>0</v>
      </c>
      <c r="H1109">
        <v>0</v>
      </c>
      <c r="I1109" s="449">
        <v>32064</v>
      </c>
      <c r="J1109">
        <v>0</v>
      </c>
      <c r="K1109">
        <v>0</v>
      </c>
      <c r="L1109" s="449">
        <v>32064</v>
      </c>
      <c r="N1109" s="20">
        <v>3627</v>
      </c>
      <c r="O1109" s="21">
        <v>27</v>
      </c>
      <c r="P1109" s="22">
        <f t="shared" si="137"/>
        <v>3.6262261406191016</v>
      </c>
      <c r="Q1109" s="23">
        <f t="shared" si="138"/>
        <v>0</v>
      </c>
      <c r="R1109" s="23">
        <f t="shared" si="139"/>
        <v>0</v>
      </c>
      <c r="S1109" s="23">
        <f t="shared" si="140"/>
        <v>0</v>
      </c>
      <c r="T1109" s="23">
        <f t="shared" si="141"/>
        <v>0</v>
      </c>
      <c r="U1109" s="24">
        <f t="shared" si="142"/>
        <v>0</v>
      </c>
      <c r="V1109" s="25">
        <f t="shared" si="143"/>
        <v>0</v>
      </c>
      <c r="W1109" s="25">
        <f t="shared" si="144"/>
        <v>0</v>
      </c>
    </row>
    <row r="1110" spans="1:23">
      <c r="A1110" s="539" t="s">
        <v>115</v>
      </c>
      <c r="B1110" s="539" t="s">
        <v>1647</v>
      </c>
      <c r="C1110" s="1" t="s">
        <v>1648</v>
      </c>
      <c r="D1110">
        <v>0</v>
      </c>
      <c r="E1110" s="449">
        <v>51248</v>
      </c>
      <c r="F1110">
        <v>0</v>
      </c>
      <c r="G1110" s="449">
        <v>20000</v>
      </c>
      <c r="H1110">
        <v>0</v>
      </c>
      <c r="I1110">
        <v>0</v>
      </c>
      <c r="J1110">
        <v>0</v>
      </c>
      <c r="K1110">
        <v>0</v>
      </c>
      <c r="L1110" s="449">
        <v>71248</v>
      </c>
      <c r="N1110" s="20">
        <v>3628</v>
      </c>
      <c r="O1110" s="21">
        <v>1</v>
      </c>
      <c r="P1110" s="22">
        <f t="shared" si="137"/>
        <v>3.6541532066081914</v>
      </c>
      <c r="Q1110" s="23">
        <f t="shared" si="138"/>
        <v>2592</v>
      </c>
      <c r="R1110" s="23">
        <f t="shared" si="139"/>
        <v>0</v>
      </c>
      <c r="S1110" s="23">
        <f t="shared" si="140"/>
        <v>4992</v>
      </c>
      <c r="T1110" s="23">
        <f t="shared" si="141"/>
        <v>0</v>
      </c>
      <c r="U1110" s="24">
        <f t="shared" si="142"/>
        <v>7584</v>
      </c>
      <c r="V1110" s="25">
        <f t="shared" si="143"/>
        <v>27713.097918916523</v>
      </c>
      <c r="W1110" s="25">
        <f t="shared" si="144"/>
        <v>0</v>
      </c>
    </row>
    <row r="1111" spans="1:23">
      <c r="A1111" s="539" t="s">
        <v>115</v>
      </c>
      <c r="B1111" s="539" t="s">
        <v>1649</v>
      </c>
      <c r="C1111" s="1" t="s">
        <v>1650</v>
      </c>
      <c r="D1111">
        <v>0</v>
      </c>
      <c r="E1111">
        <v>0</v>
      </c>
      <c r="F1111">
        <v>0</v>
      </c>
      <c r="G1111">
        <v>0</v>
      </c>
      <c r="H1111" s="449">
        <v>5200</v>
      </c>
      <c r="I1111">
        <v>0</v>
      </c>
      <c r="J1111">
        <v>0</v>
      </c>
      <c r="K1111">
        <v>0</v>
      </c>
      <c r="L1111" s="449">
        <v>5200</v>
      </c>
      <c r="N1111" s="20">
        <v>3628</v>
      </c>
      <c r="O1111" s="21">
        <v>2</v>
      </c>
      <c r="P1111" s="22">
        <f t="shared" si="137"/>
        <v>3.8378796466654825</v>
      </c>
      <c r="Q1111" s="23">
        <f t="shared" si="138"/>
        <v>0</v>
      </c>
      <c r="R1111" s="23">
        <f t="shared" si="139"/>
        <v>0</v>
      </c>
      <c r="S1111" s="23">
        <f t="shared" si="140"/>
        <v>122864</v>
      </c>
      <c r="T1111" s="23">
        <f t="shared" si="141"/>
        <v>15216</v>
      </c>
      <c r="U1111" s="24">
        <f t="shared" si="142"/>
        <v>138080</v>
      </c>
      <c r="V1111" s="25">
        <f t="shared" si="143"/>
        <v>529934.42161156982</v>
      </c>
      <c r="W1111" s="25">
        <f t="shared" si="144"/>
        <v>0</v>
      </c>
    </row>
    <row r="1112" spans="1:23">
      <c r="A1112" s="539" t="s">
        <v>115</v>
      </c>
      <c r="B1112" s="539" t="s">
        <v>1651</v>
      </c>
      <c r="C1112" s="1" t="s">
        <v>1652</v>
      </c>
      <c r="D1112">
        <v>0</v>
      </c>
      <c r="E1112">
        <v>0</v>
      </c>
      <c r="F1112">
        <v>0</v>
      </c>
      <c r="G1112">
        <v>0</v>
      </c>
      <c r="H1112">
        <v>0</v>
      </c>
      <c r="I1112">
        <v>0</v>
      </c>
      <c r="J1112" s="449">
        <v>6360</v>
      </c>
      <c r="K1112">
        <v>0</v>
      </c>
      <c r="L1112" s="449">
        <v>6360</v>
      </c>
      <c r="N1112" s="20">
        <v>3628</v>
      </c>
      <c r="O1112" s="21">
        <v>3</v>
      </c>
      <c r="P1112" s="22">
        <f t="shared" si="137"/>
        <v>3.4083433041107498</v>
      </c>
      <c r="Q1112" s="23">
        <f t="shared" si="138"/>
        <v>201536</v>
      </c>
      <c r="R1112" s="23">
        <f t="shared" si="139"/>
        <v>0</v>
      </c>
      <c r="S1112" s="23">
        <f t="shared" si="140"/>
        <v>0</v>
      </c>
      <c r="T1112" s="23">
        <f t="shared" si="141"/>
        <v>0</v>
      </c>
      <c r="U1112" s="24">
        <f t="shared" si="142"/>
        <v>201536</v>
      </c>
      <c r="V1112" s="25">
        <f t="shared" si="143"/>
        <v>686903.87613726407</v>
      </c>
      <c r="W1112" s="25">
        <f t="shared" si="144"/>
        <v>0</v>
      </c>
    </row>
    <row r="1113" spans="1:23">
      <c r="A1113" s="539" t="s">
        <v>115</v>
      </c>
      <c r="B1113" s="539" t="s">
        <v>1653</v>
      </c>
      <c r="C1113" s="1" t="s">
        <v>1654</v>
      </c>
      <c r="D1113">
        <v>0</v>
      </c>
      <c r="E1113">
        <v>0</v>
      </c>
      <c r="F1113">
        <v>0</v>
      </c>
      <c r="G1113">
        <v>0</v>
      </c>
      <c r="H1113">
        <v>0</v>
      </c>
      <c r="I1113">
        <v>0</v>
      </c>
      <c r="J1113">
        <v>0</v>
      </c>
      <c r="K1113">
        <v>0</v>
      </c>
      <c r="L1113">
        <v>0</v>
      </c>
      <c r="N1113" s="20">
        <v>3628</v>
      </c>
      <c r="O1113" s="21">
        <v>4</v>
      </c>
      <c r="P1113" s="22">
        <f t="shared" si="137"/>
        <v>3.1726845821455858</v>
      </c>
      <c r="Q1113" s="23">
        <f t="shared" si="138"/>
        <v>27072</v>
      </c>
      <c r="R1113" s="23">
        <f t="shared" si="139"/>
        <v>0</v>
      </c>
      <c r="S1113" s="23">
        <f t="shared" si="140"/>
        <v>43376</v>
      </c>
      <c r="T1113" s="23">
        <f t="shared" si="141"/>
        <v>3108</v>
      </c>
      <c r="U1113" s="24">
        <f t="shared" si="142"/>
        <v>73556</v>
      </c>
      <c r="V1113" s="25">
        <f t="shared" si="143"/>
        <v>233369.98712430071</v>
      </c>
      <c r="W1113" s="25">
        <f t="shared" si="144"/>
        <v>0</v>
      </c>
    </row>
    <row r="1114" spans="1:23">
      <c r="A1114" s="539" t="s">
        <v>115</v>
      </c>
      <c r="B1114" s="539" t="s">
        <v>1655</v>
      </c>
      <c r="C1114" s="1" t="s">
        <v>1656</v>
      </c>
      <c r="D1114" s="449">
        <v>65904</v>
      </c>
      <c r="E1114">
        <v>0</v>
      </c>
      <c r="F1114">
        <v>0</v>
      </c>
      <c r="G1114">
        <v>0</v>
      </c>
      <c r="H1114">
        <v>0</v>
      </c>
      <c r="I1114">
        <v>0</v>
      </c>
      <c r="J1114">
        <v>0</v>
      </c>
      <c r="K1114">
        <v>0</v>
      </c>
      <c r="L1114" s="449">
        <v>65904</v>
      </c>
      <c r="N1114" s="20">
        <v>3628</v>
      </c>
      <c r="O1114" s="21">
        <v>5</v>
      </c>
      <c r="P1114" s="22">
        <f t="shared" si="137"/>
        <v>8.4268382369809416</v>
      </c>
      <c r="Q1114" s="23">
        <f t="shared" si="138"/>
        <v>0</v>
      </c>
      <c r="R1114" s="23">
        <f t="shared" si="139"/>
        <v>0</v>
      </c>
      <c r="S1114" s="23">
        <f t="shared" si="140"/>
        <v>0</v>
      </c>
      <c r="T1114" s="23">
        <f t="shared" si="141"/>
        <v>0</v>
      </c>
      <c r="U1114" s="24">
        <f t="shared" si="142"/>
        <v>0</v>
      </c>
      <c r="V1114" s="25">
        <f t="shared" si="143"/>
        <v>0</v>
      </c>
      <c r="W1114" s="25">
        <f t="shared" si="144"/>
        <v>0</v>
      </c>
    </row>
    <row r="1115" spans="1:23">
      <c r="A1115" s="539" t="s">
        <v>115</v>
      </c>
      <c r="B1115" s="539" t="s">
        <v>1657</v>
      </c>
      <c r="C1115" s="1" t="s">
        <v>1658</v>
      </c>
      <c r="D1115" s="449">
        <v>1872</v>
      </c>
      <c r="E1115">
        <v>0</v>
      </c>
      <c r="F1115">
        <v>0</v>
      </c>
      <c r="G1115">
        <v>0</v>
      </c>
      <c r="H1115">
        <v>0</v>
      </c>
      <c r="I1115">
        <v>0</v>
      </c>
      <c r="J1115" s="449">
        <v>12726</v>
      </c>
      <c r="K1115">
        <v>0</v>
      </c>
      <c r="L1115" s="449">
        <v>14598</v>
      </c>
      <c r="N1115" s="20">
        <v>3628</v>
      </c>
      <c r="O1115" s="21">
        <v>6</v>
      </c>
      <c r="P1115" s="22">
        <f t="shared" si="137"/>
        <v>3.0058195780826638</v>
      </c>
      <c r="Q1115" s="23">
        <f t="shared" si="138"/>
        <v>30752</v>
      </c>
      <c r="R1115" s="23">
        <f t="shared" si="139"/>
        <v>0</v>
      </c>
      <c r="S1115" s="23">
        <f t="shared" si="140"/>
        <v>0</v>
      </c>
      <c r="T1115" s="23">
        <f t="shared" si="141"/>
        <v>0</v>
      </c>
      <c r="U1115" s="24">
        <f t="shared" si="142"/>
        <v>30752</v>
      </c>
      <c r="V1115" s="25">
        <f t="shared" si="143"/>
        <v>92434.963665198069</v>
      </c>
      <c r="W1115" s="25">
        <f t="shared" si="144"/>
        <v>0</v>
      </c>
    </row>
    <row r="1116" spans="1:23">
      <c r="A1116" s="539" t="s">
        <v>115</v>
      </c>
      <c r="B1116" s="539" t="s">
        <v>1659</v>
      </c>
      <c r="C1116" s="1" t="s">
        <v>1660</v>
      </c>
      <c r="D1116" s="449">
        <v>196064</v>
      </c>
      <c r="E1116">
        <v>0</v>
      </c>
      <c r="F1116">
        <v>0</v>
      </c>
      <c r="G1116">
        <v>0</v>
      </c>
      <c r="H1116">
        <v>0</v>
      </c>
      <c r="I1116">
        <v>0</v>
      </c>
      <c r="J1116">
        <v>0</v>
      </c>
      <c r="K1116">
        <v>0</v>
      </c>
      <c r="L1116" s="449">
        <v>196064</v>
      </c>
      <c r="N1116" s="20">
        <v>3628</v>
      </c>
      <c r="O1116" s="21">
        <v>7</v>
      </c>
      <c r="P1116" s="22">
        <f t="shared" si="137"/>
        <v>3.8714814806912399</v>
      </c>
      <c r="Q1116" s="23">
        <f t="shared" si="138"/>
        <v>1248</v>
      </c>
      <c r="R1116" s="23">
        <f t="shared" si="139"/>
        <v>0</v>
      </c>
      <c r="S1116" s="23">
        <f t="shared" si="140"/>
        <v>5280</v>
      </c>
      <c r="T1116" s="23">
        <f t="shared" si="141"/>
        <v>60</v>
      </c>
      <c r="U1116" s="24">
        <f t="shared" si="142"/>
        <v>6588</v>
      </c>
      <c r="V1116" s="25">
        <f t="shared" si="143"/>
        <v>25505.319994793888</v>
      </c>
      <c r="W1116" s="25">
        <f t="shared" si="144"/>
        <v>0</v>
      </c>
    </row>
    <row r="1117" spans="1:23">
      <c r="A1117" s="539" t="s">
        <v>115</v>
      </c>
      <c r="B1117" s="539" t="s">
        <v>1661</v>
      </c>
      <c r="C1117" s="1" t="s">
        <v>1662</v>
      </c>
      <c r="D1117" s="449">
        <v>34112</v>
      </c>
      <c r="E1117">
        <v>0</v>
      </c>
      <c r="F1117">
        <v>0</v>
      </c>
      <c r="G1117">
        <v>0</v>
      </c>
      <c r="H1117">
        <v>0</v>
      </c>
      <c r="I1117">
        <v>0</v>
      </c>
      <c r="J1117">
        <v>0</v>
      </c>
      <c r="K1117">
        <v>0</v>
      </c>
      <c r="L1117" s="449">
        <v>34112</v>
      </c>
      <c r="N1117" s="20">
        <v>3628</v>
      </c>
      <c r="O1117" s="21">
        <v>8</v>
      </c>
      <c r="P1117" s="22">
        <f t="shared" si="137"/>
        <v>4.4579339449391542</v>
      </c>
      <c r="Q1117" s="23">
        <f t="shared" si="138"/>
        <v>0</v>
      </c>
      <c r="R1117" s="23">
        <f t="shared" si="139"/>
        <v>0</v>
      </c>
      <c r="S1117" s="23">
        <f t="shared" si="140"/>
        <v>19936</v>
      </c>
      <c r="T1117" s="23">
        <f t="shared" si="141"/>
        <v>0</v>
      </c>
      <c r="U1117" s="24">
        <f t="shared" si="142"/>
        <v>19936</v>
      </c>
      <c r="V1117" s="25">
        <f t="shared" si="143"/>
        <v>88873.371126306971</v>
      </c>
      <c r="W1117" s="25">
        <f t="shared" si="144"/>
        <v>0</v>
      </c>
    </row>
    <row r="1118" spans="1:23">
      <c r="A1118" s="539" t="s">
        <v>115</v>
      </c>
      <c r="B1118" s="539" t="s">
        <v>1663</v>
      </c>
      <c r="C1118" s="1" t="s">
        <v>1664</v>
      </c>
      <c r="D1118">
        <v>0</v>
      </c>
      <c r="E1118">
        <v>0</v>
      </c>
      <c r="F1118">
        <v>0</v>
      </c>
      <c r="G1118">
        <v>0</v>
      </c>
      <c r="H1118">
        <v>0</v>
      </c>
      <c r="I1118">
        <v>0</v>
      </c>
      <c r="J1118">
        <v>0</v>
      </c>
      <c r="K1118">
        <v>0</v>
      </c>
      <c r="L1118">
        <v>0</v>
      </c>
      <c r="N1118" s="20">
        <v>3628</v>
      </c>
      <c r="O1118" s="21">
        <v>9</v>
      </c>
      <c r="P1118" s="22">
        <f t="shared" ref="P1118:P1181" si="145">P1091</f>
        <v>3.9211029892346732</v>
      </c>
      <c r="Q1118" s="23">
        <f t="shared" si="138"/>
        <v>8368</v>
      </c>
      <c r="R1118" s="23">
        <f t="shared" si="139"/>
        <v>0</v>
      </c>
      <c r="S1118" s="23">
        <f t="shared" si="140"/>
        <v>147392</v>
      </c>
      <c r="T1118" s="23">
        <f t="shared" si="141"/>
        <v>6688</v>
      </c>
      <c r="U1118" s="24">
        <f t="shared" si="142"/>
        <v>162448</v>
      </c>
      <c r="V1118" s="25">
        <f t="shared" si="143"/>
        <v>636975.33839519415</v>
      </c>
      <c r="W1118" s="25">
        <f t="shared" si="144"/>
        <v>0</v>
      </c>
    </row>
    <row r="1119" spans="1:23">
      <c r="A1119" s="539" t="s">
        <v>115</v>
      </c>
      <c r="B1119" s="539" t="s">
        <v>1665</v>
      </c>
      <c r="C1119" s="1" t="s">
        <v>1666</v>
      </c>
      <c r="D1119" s="449">
        <v>474368</v>
      </c>
      <c r="E1119" s="449">
        <v>191520</v>
      </c>
      <c r="F1119" s="449">
        <v>13680</v>
      </c>
      <c r="G1119" s="449">
        <v>20000</v>
      </c>
      <c r="H1119" s="449">
        <v>142208</v>
      </c>
      <c r="I1119" s="449">
        <v>88448</v>
      </c>
      <c r="J1119" s="449">
        <v>19086</v>
      </c>
      <c r="K1119" s="449">
        <v>2880</v>
      </c>
      <c r="L1119" s="449">
        <v>952190</v>
      </c>
      <c r="N1119" s="20">
        <v>3628</v>
      </c>
      <c r="O1119" s="21">
        <v>10</v>
      </c>
      <c r="P1119" s="22">
        <f t="shared" si="145"/>
        <v>5.1680731319109743</v>
      </c>
      <c r="Q1119" s="23">
        <f t="shared" si="138"/>
        <v>0</v>
      </c>
      <c r="R1119" s="23">
        <f t="shared" si="139"/>
        <v>0</v>
      </c>
      <c r="S1119" s="23">
        <f t="shared" si="140"/>
        <v>0</v>
      </c>
      <c r="T1119" s="23">
        <f t="shared" si="141"/>
        <v>0</v>
      </c>
      <c r="U1119" s="24">
        <f t="shared" si="142"/>
        <v>0</v>
      </c>
      <c r="V1119" s="25">
        <f t="shared" si="143"/>
        <v>0</v>
      </c>
      <c r="W1119" s="25">
        <f t="shared" si="144"/>
        <v>0</v>
      </c>
    </row>
    <row r="1120" spans="1:23">
      <c r="A1120" s="503"/>
      <c r="B1120" s="503"/>
      <c r="N1120" s="20">
        <v>3628</v>
      </c>
      <c r="O1120" s="21">
        <v>11</v>
      </c>
      <c r="P1120" s="22">
        <f t="shared" si="145"/>
        <v>4.0960903250696923</v>
      </c>
      <c r="Q1120" s="23">
        <f t="shared" si="138"/>
        <v>0</v>
      </c>
      <c r="R1120" s="23">
        <f t="shared" si="139"/>
        <v>0</v>
      </c>
      <c r="S1120" s="23">
        <f t="shared" si="140"/>
        <v>87744</v>
      </c>
      <c r="T1120" s="23">
        <f t="shared" si="141"/>
        <v>40701</v>
      </c>
      <c r="U1120" s="24">
        <f t="shared" si="142"/>
        <v>128445</v>
      </c>
      <c r="V1120" s="25">
        <f t="shared" si="143"/>
        <v>526122.32180357666</v>
      </c>
      <c r="W1120" s="25">
        <f t="shared" si="144"/>
        <v>0</v>
      </c>
    </row>
    <row r="1121" spans="1:23">
      <c r="A1121" s="503"/>
      <c r="B1121" s="503"/>
      <c r="N1121" s="20">
        <v>3628</v>
      </c>
      <c r="O1121" s="21">
        <v>12</v>
      </c>
      <c r="P1121" s="22">
        <f t="shared" si="145"/>
        <v>3.6748359098204313</v>
      </c>
      <c r="Q1121" s="23">
        <f t="shared" si="138"/>
        <v>130864</v>
      </c>
      <c r="R1121" s="23">
        <f t="shared" si="139"/>
        <v>10056</v>
      </c>
      <c r="S1121" s="23">
        <f t="shared" si="140"/>
        <v>0</v>
      </c>
      <c r="T1121" s="23">
        <f t="shared" si="141"/>
        <v>0</v>
      </c>
      <c r="U1121" s="24">
        <f t="shared" si="142"/>
        <v>140920</v>
      </c>
      <c r="V1121" s="25">
        <f t="shared" si="143"/>
        <v>517857.87641189515</v>
      </c>
      <c r="W1121" s="25">
        <f t="shared" si="144"/>
        <v>40649.564900069687</v>
      </c>
    </row>
    <row r="1122" spans="1:23">
      <c r="A1122" s="539" t="s">
        <v>1710</v>
      </c>
      <c r="B1122" s="503"/>
      <c r="N1122" s="20">
        <v>3628</v>
      </c>
      <c r="O1122" s="21">
        <v>13</v>
      </c>
      <c r="P1122" s="22">
        <f t="shared" si="145"/>
        <v>3.3330151458819097</v>
      </c>
      <c r="Q1122" s="23">
        <f t="shared" si="138"/>
        <v>32448</v>
      </c>
      <c r="R1122" s="23">
        <f t="shared" si="139"/>
        <v>0</v>
      </c>
      <c r="S1122" s="23">
        <f t="shared" si="140"/>
        <v>0</v>
      </c>
      <c r="T1122" s="23">
        <f t="shared" si="141"/>
        <v>0</v>
      </c>
      <c r="U1122" s="24">
        <f t="shared" si="142"/>
        <v>32448</v>
      </c>
      <c r="V1122" s="25">
        <f t="shared" si="143"/>
        <v>108149.6754535762</v>
      </c>
      <c r="W1122" s="25">
        <f t="shared" si="144"/>
        <v>0</v>
      </c>
    </row>
    <row r="1123" spans="1:23">
      <c r="A1123" s="539" t="s">
        <v>1596</v>
      </c>
      <c r="B1123" s="539" t="s">
        <v>173</v>
      </c>
      <c r="C1123" s="1" t="s">
        <v>1668</v>
      </c>
      <c r="D1123" t="s">
        <v>1669</v>
      </c>
      <c r="E1123" t="s">
        <v>1670</v>
      </c>
      <c r="F1123" t="s">
        <v>1671</v>
      </c>
      <c r="G1123" t="s">
        <v>1672</v>
      </c>
      <c r="H1123" t="s">
        <v>1673</v>
      </c>
      <c r="I1123" t="s">
        <v>1674</v>
      </c>
      <c r="J1123" t="s">
        <v>1675</v>
      </c>
      <c r="K1123" t="s">
        <v>1676</v>
      </c>
      <c r="L1123" t="s">
        <v>44</v>
      </c>
      <c r="N1123" s="20">
        <v>3628</v>
      </c>
      <c r="O1123" s="21">
        <v>14</v>
      </c>
      <c r="P1123" s="22">
        <f t="shared" si="145"/>
        <v>5.2111367875249366</v>
      </c>
      <c r="Q1123" s="23">
        <f t="shared" si="138"/>
        <v>0</v>
      </c>
      <c r="R1123" s="23">
        <f t="shared" si="139"/>
        <v>0</v>
      </c>
      <c r="S1123" s="23">
        <f t="shared" si="140"/>
        <v>108624</v>
      </c>
      <c r="T1123" s="23">
        <f t="shared" si="141"/>
        <v>5868</v>
      </c>
      <c r="U1123" s="24">
        <f t="shared" si="142"/>
        <v>114492</v>
      </c>
      <c r="V1123" s="25">
        <f t="shared" si="143"/>
        <v>596633.47307730501</v>
      </c>
      <c r="W1123" s="25">
        <f t="shared" si="144"/>
        <v>0</v>
      </c>
    </row>
    <row r="1124" spans="1:23">
      <c r="A1124" s="539" t="s">
        <v>117</v>
      </c>
      <c r="B1124" s="539" t="s">
        <v>1611</v>
      </c>
      <c r="C1124" s="1" t="s">
        <v>1612</v>
      </c>
      <c r="D1124">
        <v>0</v>
      </c>
      <c r="E1124">
        <v>0</v>
      </c>
      <c r="F1124">
        <v>0</v>
      </c>
      <c r="G1124">
        <v>0</v>
      </c>
      <c r="H1124">
        <v>0</v>
      </c>
      <c r="I1124">
        <v>0</v>
      </c>
      <c r="J1124">
        <v>0</v>
      </c>
      <c r="K1124">
        <v>0</v>
      </c>
      <c r="L1124">
        <v>0</v>
      </c>
      <c r="N1124" s="20">
        <v>3628</v>
      </c>
      <c r="O1124" s="21">
        <v>15</v>
      </c>
      <c r="P1124" s="22">
        <f t="shared" si="145"/>
        <v>7.5192831089887324</v>
      </c>
      <c r="Q1124" s="23">
        <f t="shared" si="138"/>
        <v>0</v>
      </c>
      <c r="R1124" s="23">
        <f t="shared" si="139"/>
        <v>0</v>
      </c>
      <c r="S1124" s="23">
        <f t="shared" si="140"/>
        <v>0</v>
      </c>
      <c r="T1124" s="23">
        <f t="shared" si="141"/>
        <v>0</v>
      </c>
      <c r="U1124" s="24">
        <f t="shared" si="142"/>
        <v>0</v>
      </c>
      <c r="V1124" s="25">
        <f t="shared" si="143"/>
        <v>0</v>
      </c>
      <c r="W1124" s="25">
        <f t="shared" si="144"/>
        <v>0</v>
      </c>
    </row>
    <row r="1125" spans="1:23">
      <c r="A1125" s="539" t="s">
        <v>117</v>
      </c>
      <c r="B1125" s="539" t="s">
        <v>1613</v>
      </c>
      <c r="C1125" s="1" t="s">
        <v>1614</v>
      </c>
      <c r="D1125">
        <v>0</v>
      </c>
      <c r="E1125">
        <v>0</v>
      </c>
      <c r="F1125">
        <v>0</v>
      </c>
      <c r="G1125">
        <v>0</v>
      </c>
      <c r="H1125" s="449">
        <v>295520</v>
      </c>
      <c r="I1125">
        <v>0</v>
      </c>
      <c r="J1125" s="449">
        <v>4896</v>
      </c>
      <c r="K1125">
        <v>0</v>
      </c>
      <c r="L1125" s="449">
        <v>300416</v>
      </c>
      <c r="N1125" s="20">
        <v>3628</v>
      </c>
      <c r="O1125" s="21">
        <v>16</v>
      </c>
      <c r="P1125" s="22">
        <f t="shared" si="145"/>
        <v>4.5338911157933826</v>
      </c>
      <c r="Q1125" s="23">
        <f t="shared" si="138"/>
        <v>1104</v>
      </c>
      <c r="R1125" s="23">
        <f t="shared" si="139"/>
        <v>0</v>
      </c>
      <c r="S1125" s="23">
        <f t="shared" si="140"/>
        <v>39664</v>
      </c>
      <c r="T1125" s="23">
        <f t="shared" si="141"/>
        <v>7435</v>
      </c>
      <c r="U1125" s="24">
        <f t="shared" si="142"/>
        <v>48203</v>
      </c>
      <c r="V1125" s="25">
        <f t="shared" si="143"/>
        <v>218547.15345458841</v>
      </c>
      <c r="W1125" s="25">
        <f t="shared" si="144"/>
        <v>0</v>
      </c>
    </row>
    <row r="1126" spans="1:23">
      <c r="A1126" s="539" t="s">
        <v>117</v>
      </c>
      <c r="B1126" s="539" t="s">
        <v>1615</v>
      </c>
      <c r="C1126" s="1" t="s">
        <v>1616</v>
      </c>
      <c r="D1126">
        <v>0</v>
      </c>
      <c r="E1126" s="449">
        <v>1922304</v>
      </c>
      <c r="F1126">
        <v>0</v>
      </c>
      <c r="G1126">
        <v>0</v>
      </c>
      <c r="H1126" s="449">
        <v>201120</v>
      </c>
      <c r="I1126" s="449">
        <v>24096</v>
      </c>
      <c r="J1126">
        <v>0</v>
      </c>
      <c r="K1126" s="449">
        <v>1360</v>
      </c>
      <c r="L1126" s="449">
        <v>2148880</v>
      </c>
      <c r="N1126" s="20">
        <v>3628</v>
      </c>
      <c r="O1126" s="21">
        <v>17</v>
      </c>
      <c r="P1126" s="22">
        <f t="shared" si="145"/>
        <v>6.0316486731873162</v>
      </c>
      <c r="Q1126" s="23">
        <f t="shared" si="138"/>
        <v>0</v>
      </c>
      <c r="R1126" s="23">
        <f t="shared" si="139"/>
        <v>0</v>
      </c>
      <c r="S1126" s="23">
        <f t="shared" si="140"/>
        <v>0</v>
      </c>
      <c r="T1126" s="23">
        <f t="shared" si="141"/>
        <v>0</v>
      </c>
      <c r="U1126" s="24">
        <f t="shared" si="142"/>
        <v>0</v>
      </c>
      <c r="V1126" s="25">
        <f t="shared" si="143"/>
        <v>0</v>
      </c>
      <c r="W1126" s="25">
        <f t="shared" si="144"/>
        <v>0</v>
      </c>
    </row>
    <row r="1127" spans="1:23">
      <c r="A1127" s="539" t="s">
        <v>117</v>
      </c>
      <c r="B1127" s="539" t="s">
        <v>1617</v>
      </c>
      <c r="C1127" s="1" t="s">
        <v>1618</v>
      </c>
      <c r="D1127" s="449">
        <v>200784</v>
      </c>
      <c r="E1127" s="449">
        <v>143104</v>
      </c>
      <c r="F1127">
        <v>0</v>
      </c>
      <c r="G1127">
        <v>0</v>
      </c>
      <c r="H1127" s="449">
        <v>225840</v>
      </c>
      <c r="I1127" s="449">
        <v>107120</v>
      </c>
      <c r="J1127" s="449">
        <v>34972</v>
      </c>
      <c r="K1127">
        <v>0</v>
      </c>
      <c r="L1127" s="449">
        <v>711820</v>
      </c>
      <c r="N1127" s="20">
        <v>3628</v>
      </c>
      <c r="O1127" s="21">
        <v>18</v>
      </c>
      <c r="P1127" s="22">
        <f t="shared" si="145"/>
        <v>4.9772911053490789</v>
      </c>
      <c r="Q1127" s="23">
        <f t="shared" si="138"/>
        <v>0</v>
      </c>
      <c r="R1127" s="23">
        <f t="shared" si="139"/>
        <v>0</v>
      </c>
      <c r="S1127" s="23">
        <f t="shared" si="140"/>
        <v>54736</v>
      </c>
      <c r="T1127" s="23">
        <f t="shared" si="141"/>
        <v>0</v>
      </c>
      <c r="U1127" s="24">
        <f t="shared" si="142"/>
        <v>54736</v>
      </c>
      <c r="V1127" s="25">
        <f t="shared" si="143"/>
        <v>272437.00594238716</v>
      </c>
      <c r="W1127" s="25">
        <f t="shared" si="144"/>
        <v>0</v>
      </c>
    </row>
    <row r="1128" spans="1:23">
      <c r="A1128" s="539" t="s">
        <v>117</v>
      </c>
      <c r="B1128" s="539" t="s">
        <v>1619</v>
      </c>
      <c r="C1128" s="1" t="s">
        <v>1620</v>
      </c>
      <c r="D1128">
        <v>0</v>
      </c>
      <c r="E1128">
        <v>0</v>
      </c>
      <c r="F1128">
        <v>0</v>
      </c>
      <c r="G1128">
        <v>0</v>
      </c>
      <c r="H1128">
        <v>0</v>
      </c>
      <c r="I1128">
        <v>0</v>
      </c>
      <c r="J1128">
        <v>400</v>
      </c>
      <c r="K1128">
        <v>0</v>
      </c>
      <c r="L1128">
        <v>400</v>
      </c>
      <c r="N1128" s="20">
        <v>3628</v>
      </c>
      <c r="O1128" s="21">
        <v>19</v>
      </c>
      <c r="P1128" s="22">
        <f t="shared" si="145"/>
        <v>3.4255627120306693</v>
      </c>
      <c r="Q1128" s="23">
        <f t="shared" si="138"/>
        <v>103424</v>
      </c>
      <c r="R1128" s="23">
        <f t="shared" si="139"/>
        <v>17216</v>
      </c>
      <c r="S1128" s="23">
        <f t="shared" si="140"/>
        <v>448</v>
      </c>
      <c r="T1128" s="23">
        <f t="shared" si="141"/>
        <v>0</v>
      </c>
      <c r="U1128" s="24">
        <f t="shared" si="142"/>
        <v>121088</v>
      </c>
      <c r="V1128" s="25">
        <f t="shared" si="143"/>
        <v>414794.5376743697</v>
      </c>
      <c r="W1128" s="25">
        <f t="shared" si="144"/>
        <v>64871.936415352007</v>
      </c>
    </row>
    <row r="1129" spans="1:23">
      <c r="A1129" s="539" t="s">
        <v>117</v>
      </c>
      <c r="B1129" s="539" t="s">
        <v>1621</v>
      </c>
      <c r="C1129" s="1" t="s">
        <v>1622</v>
      </c>
      <c r="D1129" s="449">
        <v>259392</v>
      </c>
      <c r="E1129">
        <v>0</v>
      </c>
      <c r="F1129">
        <v>0</v>
      </c>
      <c r="G1129">
        <v>0</v>
      </c>
      <c r="H1129" s="449">
        <v>64512</v>
      </c>
      <c r="I1129">
        <v>0</v>
      </c>
      <c r="J1129" s="449">
        <v>18784</v>
      </c>
      <c r="K1129">
        <v>0</v>
      </c>
      <c r="L1129" s="449">
        <v>342688</v>
      </c>
      <c r="N1129" s="20">
        <v>3628</v>
      </c>
      <c r="O1129" s="21">
        <v>20</v>
      </c>
      <c r="P1129" s="22">
        <f t="shared" si="145"/>
        <v>4.0878123452263502</v>
      </c>
      <c r="Q1129" s="23">
        <f t="shared" si="138"/>
        <v>0</v>
      </c>
      <c r="R1129" s="23">
        <f t="shared" si="139"/>
        <v>0</v>
      </c>
      <c r="S1129" s="23">
        <f t="shared" si="140"/>
        <v>37392</v>
      </c>
      <c r="T1129" s="23">
        <f t="shared" si="141"/>
        <v>13824</v>
      </c>
      <c r="U1129" s="24">
        <f t="shared" si="142"/>
        <v>51216</v>
      </c>
      <c r="V1129" s="25">
        <f t="shared" si="143"/>
        <v>209361.39707311275</v>
      </c>
      <c r="W1129" s="25">
        <f t="shared" si="144"/>
        <v>0</v>
      </c>
    </row>
    <row r="1130" spans="1:23">
      <c r="A1130" s="539" t="s">
        <v>117</v>
      </c>
      <c r="B1130" s="539" t="s">
        <v>1623</v>
      </c>
      <c r="C1130" s="1" t="s">
        <v>1624</v>
      </c>
      <c r="D1130">
        <v>0</v>
      </c>
      <c r="E1130" s="449">
        <v>84800</v>
      </c>
      <c r="F1130">
        <v>0</v>
      </c>
      <c r="G1130">
        <v>0</v>
      </c>
      <c r="H1130">
        <v>0</v>
      </c>
      <c r="I1130" s="449">
        <v>227776</v>
      </c>
      <c r="J1130">
        <v>0</v>
      </c>
      <c r="K1130">
        <v>538</v>
      </c>
      <c r="L1130" s="449">
        <v>313114</v>
      </c>
      <c r="N1130" s="20">
        <v>3628</v>
      </c>
      <c r="O1130" s="21">
        <v>21</v>
      </c>
      <c r="P1130" s="22">
        <f t="shared" si="145"/>
        <v>4.2128820567044682</v>
      </c>
      <c r="Q1130" s="23">
        <f t="shared" si="138"/>
        <v>0</v>
      </c>
      <c r="R1130" s="23">
        <f t="shared" si="139"/>
        <v>0</v>
      </c>
      <c r="S1130" s="23">
        <f t="shared" si="140"/>
        <v>30832</v>
      </c>
      <c r="T1130" s="23">
        <f t="shared" si="141"/>
        <v>12252</v>
      </c>
      <c r="U1130" s="24">
        <f t="shared" si="142"/>
        <v>43084</v>
      </c>
      <c r="V1130" s="25">
        <f t="shared" si="143"/>
        <v>181507.81053105532</v>
      </c>
      <c r="W1130" s="25">
        <f t="shared" si="144"/>
        <v>0</v>
      </c>
    </row>
    <row r="1131" spans="1:23">
      <c r="A1131" s="539" t="s">
        <v>117</v>
      </c>
      <c r="B1131" s="539" t="s">
        <v>1625</v>
      </c>
      <c r="C1131" s="1" t="s">
        <v>1626</v>
      </c>
      <c r="D1131">
        <v>0</v>
      </c>
      <c r="E1131">
        <v>0</v>
      </c>
      <c r="F1131">
        <v>0</v>
      </c>
      <c r="G1131">
        <v>0</v>
      </c>
      <c r="H1131" s="449">
        <v>121728</v>
      </c>
      <c r="I1131">
        <v>0</v>
      </c>
      <c r="J1131">
        <v>256</v>
      </c>
      <c r="K1131">
        <v>0</v>
      </c>
      <c r="L1131" s="449">
        <v>121984</v>
      </c>
      <c r="N1131" s="20">
        <v>3628</v>
      </c>
      <c r="O1131" s="21">
        <v>22</v>
      </c>
      <c r="P1131" s="22">
        <f t="shared" si="145"/>
        <v>5.1226793529265615</v>
      </c>
      <c r="Q1131" s="23">
        <f t="shared" si="138"/>
        <v>0</v>
      </c>
      <c r="R1131" s="23">
        <f t="shared" si="139"/>
        <v>0</v>
      </c>
      <c r="S1131" s="23">
        <f t="shared" si="140"/>
        <v>0</v>
      </c>
      <c r="T1131" s="23">
        <f t="shared" si="141"/>
        <v>0</v>
      </c>
      <c r="U1131" s="24">
        <f t="shared" si="142"/>
        <v>0</v>
      </c>
      <c r="V1131" s="25">
        <f t="shared" si="143"/>
        <v>0</v>
      </c>
      <c r="W1131" s="25">
        <f t="shared" si="144"/>
        <v>0</v>
      </c>
    </row>
    <row r="1132" spans="1:23">
      <c r="A1132" s="539" t="s">
        <v>117</v>
      </c>
      <c r="B1132" s="539" t="s">
        <v>1627</v>
      </c>
      <c r="C1132" s="1" t="s">
        <v>1628</v>
      </c>
      <c r="D1132" s="449">
        <v>36528</v>
      </c>
      <c r="E1132" s="449">
        <v>90384</v>
      </c>
      <c r="F1132">
        <v>0</v>
      </c>
      <c r="G1132">
        <v>0</v>
      </c>
      <c r="H1132" s="449">
        <v>474576</v>
      </c>
      <c r="I1132" s="449">
        <v>5120</v>
      </c>
      <c r="J1132" s="449">
        <v>1920</v>
      </c>
      <c r="K1132">
        <v>0</v>
      </c>
      <c r="L1132" s="449">
        <v>608528</v>
      </c>
      <c r="N1132" s="20">
        <v>3628</v>
      </c>
      <c r="O1132" s="21">
        <v>23</v>
      </c>
      <c r="P1132" s="22">
        <f t="shared" si="145"/>
        <v>4.5024770871355324</v>
      </c>
      <c r="Q1132" s="23">
        <f t="shared" si="138"/>
        <v>832</v>
      </c>
      <c r="R1132" s="23">
        <f t="shared" si="139"/>
        <v>0</v>
      </c>
      <c r="S1132" s="23">
        <f t="shared" si="140"/>
        <v>0</v>
      </c>
      <c r="T1132" s="23">
        <f t="shared" si="141"/>
        <v>0</v>
      </c>
      <c r="U1132" s="24">
        <f t="shared" si="142"/>
        <v>832</v>
      </c>
      <c r="V1132" s="25">
        <f t="shared" si="143"/>
        <v>3746.0609364967631</v>
      </c>
      <c r="W1132" s="25">
        <f t="shared" si="144"/>
        <v>0</v>
      </c>
    </row>
    <row r="1133" spans="1:23">
      <c r="A1133" s="539" t="s">
        <v>117</v>
      </c>
      <c r="B1133" s="539" t="s">
        <v>1629</v>
      </c>
      <c r="C1133" s="1" t="s">
        <v>1630</v>
      </c>
      <c r="D1133">
        <v>0</v>
      </c>
      <c r="E1133" s="449">
        <v>44768</v>
      </c>
      <c r="F1133">
        <v>0</v>
      </c>
      <c r="G1133">
        <v>0</v>
      </c>
      <c r="H1133">
        <v>0</v>
      </c>
      <c r="I1133">
        <v>0</v>
      </c>
      <c r="J1133">
        <v>0</v>
      </c>
      <c r="K1133">
        <v>0</v>
      </c>
      <c r="L1133" s="449">
        <v>44768</v>
      </c>
      <c r="N1133" s="20">
        <v>3628</v>
      </c>
      <c r="O1133" s="21">
        <v>24</v>
      </c>
      <c r="P1133" s="22">
        <f t="shared" si="145"/>
        <v>3.6391469413856306</v>
      </c>
      <c r="Q1133" s="23">
        <f t="shared" si="138"/>
        <v>8592</v>
      </c>
      <c r="R1133" s="23">
        <f t="shared" si="139"/>
        <v>0</v>
      </c>
      <c r="S1133" s="23">
        <f t="shared" si="140"/>
        <v>0</v>
      </c>
      <c r="T1133" s="23">
        <f t="shared" si="141"/>
        <v>0</v>
      </c>
      <c r="U1133" s="24">
        <f t="shared" si="142"/>
        <v>8592</v>
      </c>
      <c r="V1133" s="25">
        <f t="shared" si="143"/>
        <v>31267.550520385339</v>
      </c>
      <c r="W1133" s="25">
        <f t="shared" si="144"/>
        <v>0</v>
      </c>
    </row>
    <row r="1134" spans="1:23">
      <c r="A1134" s="539" t="s">
        <v>117</v>
      </c>
      <c r="B1134" s="539" t="s">
        <v>1631</v>
      </c>
      <c r="C1134" s="1" t="s">
        <v>1632</v>
      </c>
      <c r="D1134">
        <v>0</v>
      </c>
      <c r="E1134" s="449">
        <v>7680</v>
      </c>
      <c r="F1134">
        <v>0</v>
      </c>
      <c r="G1134">
        <v>0</v>
      </c>
      <c r="H1134">
        <v>0</v>
      </c>
      <c r="I1134" s="449">
        <v>351904</v>
      </c>
      <c r="J1134">
        <v>0</v>
      </c>
      <c r="K1134">
        <v>696</v>
      </c>
      <c r="L1134" s="449">
        <v>360280</v>
      </c>
      <c r="N1134" s="20">
        <v>3628</v>
      </c>
      <c r="O1134" s="21">
        <v>25</v>
      </c>
      <c r="P1134" s="22">
        <f t="shared" si="145"/>
        <v>3.0656727831116628</v>
      </c>
      <c r="Q1134" s="23">
        <f t="shared" si="138"/>
        <v>276960</v>
      </c>
      <c r="R1134" s="23">
        <f t="shared" si="139"/>
        <v>0</v>
      </c>
      <c r="S1134" s="23">
        <f t="shared" si="140"/>
        <v>0</v>
      </c>
      <c r="T1134" s="23">
        <f t="shared" si="141"/>
        <v>0</v>
      </c>
      <c r="U1134" s="24">
        <f t="shared" si="142"/>
        <v>276960</v>
      </c>
      <c r="V1134" s="25">
        <f t="shared" si="143"/>
        <v>849068.73401060607</v>
      </c>
      <c r="W1134" s="25">
        <f t="shared" si="144"/>
        <v>0</v>
      </c>
    </row>
    <row r="1135" spans="1:23">
      <c r="A1135" s="539" t="s">
        <v>117</v>
      </c>
      <c r="B1135" s="539" t="s">
        <v>1633</v>
      </c>
      <c r="C1135" s="1" t="s">
        <v>1634</v>
      </c>
      <c r="D1135" s="449">
        <v>1103472</v>
      </c>
      <c r="E1135">
        <v>0</v>
      </c>
      <c r="F1135" s="449">
        <v>307488</v>
      </c>
      <c r="G1135">
        <v>0</v>
      </c>
      <c r="H1135" s="449">
        <v>12048</v>
      </c>
      <c r="I1135">
        <v>0</v>
      </c>
      <c r="J1135">
        <v>440</v>
      </c>
      <c r="K1135">
        <v>0</v>
      </c>
      <c r="L1135" s="449">
        <v>1423448</v>
      </c>
      <c r="N1135" s="20">
        <v>3628</v>
      </c>
      <c r="O1135" s="21">
        <v>26</v>
      </c>
      <c r="P1135" s="22">
        <f t="shared" si="145"/>
        <v>3.9327220283406481</v>
      </c>
      <c r="Q1135" s="23">
        <f t="shared" si="138"/>
        <v>64128</v>
      </c>
      <c r="R1135" s="23">
        <f t="shared" si="139"/>
        <v>0</v>
      </c>
      <c r="S1135" s="23">
        <f t="shared" si="140"/>
        <v>0</v>
      </c>
      <c r="T1135" s="23">
        <f t="shared" si="141"/>
        <v>4438</v>
      </c>
      <c r="U1135" s="24">
        <f t="shared" si="142"/>
        <v>68566</v>
      </c>
      <c r="V1135" s="25">
        <f t="shared" si="143"/>
        <v>269651.01859520486</v>
      </c>
      <c r="W1135" s="25">
        <f t="shared" si="144"/>
        <v>0</v>
      </c>
    </row>
    <row r="1136" spans="1:23">
      <c r="A1136" s="539" t="s">
        <v>117</v>
      </c>
      <c r="B1136" s="539" t="s">
        <v>1635</v>
      </c>
      <c r="C1136" s="1" t="s">
        <v>1636</v>
      </c>
      <c r="D1136" s="449">
        <v>189488</v>
      </c>
      <c r="E1136">
        <v>0</v>
      </c>
      <c r="F1136">
        <v>0</v>
      </c>
      <c r="G1136">
        <v>0</v>
      </c>
      <c r="H1136">
        <v>0</v>
      </c>
      <c r="I1136">
        <v>0</v>
      </c>
      <c r="J1136">
        <v>0</v>
      </c>
      <c r="K1136">
        <v>0</v>
      </c>
      <c r="L1136" s="449">
        <v>189488</v>
      </c>
      <c r="N1136" s="20">
        <v>3628</v>
      </c>
      <c r="O1136" s="21">
        <v>27</v>
      </c>
      <c r="P1136" s="22">
        <f t="shared" si="145"/>
        <v>3.6262261406191016</v>
      </c>
      <c r="Q1136" s="23">
        <f t="shared" si="138"/>
        <v>0</v>
      </c>
      <c r="R1136" s="23">
        <f t="shared" si="139"/>
        <v>0</v>
      </c>
      <c r="S1136" s="23">
        <f t="shared" si="140"/>
        <v>0</v>
      </c>
      <c r="T1136" s="23">
        <f t="shared" si="141"/>
        <v>0</v>
      </c>
      <c r="U1136" s="24">
        <f t="shared" si="142"/>
        <v>0</v>
      </c>
      <c r="V1136" s="25">
        <f t="shared" si="143"/>
        <v>0</v>
      </c>
      <c r="W1136" s="25">
        <f t="shared" si="144"/>
        <v>0</v>
      </c>
    </row>
    <row r="1137" spans="1:23">
      <c r="A1137" s="539" t="s">
        <v>117</v>
      </c>
      <c r="B1137" s="539" t="s">
        <v>1637</v>
      </c>
      <c r="C1137" s="1" t="s">
        <v>1638</v>
      </c>
      <c r="D1137">
        <v>0</v>
      </c>
      <c r="E1137">
        <v>0</v>
      </c>
      <c r="F1137">
        <v>0</v>
      </c>
      <c r="G1137">
        <v>0</v>
      </c>
      <c r="H1137">
        <v>0</v>
      </c>
      <c r="I1137" s="449">
        <v>368624</v>
      </c>
      <c r="J1137">
        <v>0</v>
      </c>
      <c r="K1137" s="449">
        <v>6528</v>
      </c>
      <c r="L1137" s="449">
        <v>375152</v>
      </c>
      <c r="N1137" s="20">
        <v>3643</v>
      </c>
      <c r="O1137" s="21">
        <v>1</v>
      </c>
      <c r="P1137" s="22">
        <f t="shared" si="145"/>
        <v>3.6541532066081914</v>
      </c>
      <c r="Q1137" s="23">
        <f t="shared" si="138"/>
        <v>864</v>
      </c>
      <c r="R1137" s="23">
        <f t="shared" si="139"/>
        <v>0</v>
      </c>
      <c r="S1137" s="23">
        <f t="shared" si="140"/>
        <v>0</v>
      </c>
      <c r="T1137" s="23">
        <f t="shared" si="141"/>
        <v>0</v>
      </c>
      <c r="U1137" s="24">
        <f t="shared" si="142"/>
        <v>864</v>
      </c>
      <c r="V1137" s="25">
        <f t="shared" si="143"/>
        <v>3157.1883705094774</v>
      </c>
      <c r="W1137" s="25">
        <f t="shared" si="144"/>
        <v>0</v>
      </c>
    </row>
    <row r="1138" spans="1:23">
      <c r="A1138" s="539" t="s">
        <v>117</v>
      </c>
      <c r="B1138" s="539" t="s">
        <v>1639</v>
      </c>
      <c r="C1138" s="1" t="s">
        <v>1640</v>
      </c>
      <c r="D1138">
        <v>0</v>
      </c>
      <c r="E1138">
        <v>0</v>
      </c>
      <c r="F1138">
        <v>0</v>
      </c>
      <c r="G1138">
        <v>0</v>
      </c>
      <c r="H1138">
        <v>0</v>
      </c>
      <c r="I1138">
        <v>0</v>
      </c>
      <c r="J1138">
        <v>0</v>
      </c>
      <c r="K1138">
        <v>0</v>
      </c>
      <c r="L1138">
        <v>0</v>
      </c>
      <c r="N1138" s="20">
        <v>3643</v>
      </c>
      <c r="O1138" s="21">
        <v>2</v>
      </c>
      <c r="P1138" s="22">
        <f t="shared" si="145"/>
        <v>3.8378796466654825</v>
      </c>
      <c r="Q1138" s="23">
        <f t="shared" si="138"/>
        <v>13680</v>
      </c>
      <c r="R1138" s="23">
        <f t="shared" si="139"/>
        <v>0</v>
      </c>
      <c r="S1138" s="23">
        <f t="shared" si="140"/>
        <v>800</v>
      </c>
      <c r="T1138" s="23">
        <f t="shared" si="141"/>
        <v>25720</v>
      </c>
      <c r="U1138" s="24">
        <f t="shared" si="142"/>
        <v>40200</v>
      </c>
      <c r="V1138" s="25">
        <f t="shared" si="143"/>
        <v>154282.76179595239</v>
      </c>
      <c r="W1138" s="25">
        <f t="shared" si="144"/>
        <v>0</v>
      </c>
    </row>
    <row r="1139" spans="1:23">
      <c r="A1139" s="539" t="s">
        <v>117</v>
      </c>
      <c r="B1139" s="539" t="s">
        <v>1641</v>
      </c>
      <c r="C1139" s="1" t="s">
        <v>1642</v>
      </c>
      <c r="D1139" s="449">
        <v>4368</v>
      </c>
      <c r="E1139">
        <v>96</v>
      </c>
      <c r="F1139">
        <v>0</v>
      </c>
      <c r="G1139">
        <v>0</v>
      </c>
      <c r="H1139" s="449">
        <v>15712</v>
      </c>
      <c r="I1139" s="449">
        <v>626640</v>
      </c>
      <c r="J1139">
        <v>0</v>
      </c>
      <c r="K1139" s="449">
        <v>19199</v>
      </c>
      <c r="L1139" s="449">
        <v>666015</v>
      </c>
      <c r="N1139" s="20">
        <v>3643</v>
      </c>
      <c r="O1139" s="21">
        <v>3</v>
      </c>
      <c r="P1139" s="22">
        <f t="shared" si="145"/>
        <v>3.4083433041107498</v>
      </c>
      <c r="Q1139" s="23">
        <f t="shared" si="138"/>
        <v>343264</v>
      </c>
      <c r="R1139" s="23">
        <f t="shared" si="139"/>
        <v>0</v>
      </c>
      <c r="S1139" s="23">
        <f t="shared" si="140"/>
        <v>0</v>
      </c>
      <c r="T1139" s="23">
        <f t="shared" si="141"/>
        <v>0</v>
      </c>
      <c r="U1139" s="24">
        <f t="shared" si="142"/>
        <v>343264</v>
      </c>
      <c r="V1139" s="25">
        <f t="shared" si="143"/>
        <v>1169961.5559422725</v>
      </c>
      <c r="W1139" s="25">
        <f t="shared" si="144"/>
        <v>0</v>
      </c>
    </row>
    <row r="1140" spans="1:23">
      <c r="A1140" s="539" t="s">
        <v>117</v>
      </c>
      <c r="B1140" s="539" t="s">
        <v>1643</v>
      </c>
      <c r="C1140" s="1" t="s">
        <v>1644</v>
      </c>
      <c r="D1140">
        <v>0</v>
      </c>
      <c r="E1140">
        <v>0</v>
      </c>
      <c r="F1140">
        <v>0</v>
      </c>
      <c r="G1140">
        <v>0</v>
      </c>
      <c r="H1140">
        <v>0</v>
      </c>
      <c r="I1140" s="449">
        <v>68032</v>
      </c>
      <c r="J1140">
        <v>0</v>
      </c>
      <c r="K1140">
        <v>0</v>
      </c>
      <c r="L1140" s="449">
        <v>68032</v>
      </c>
      <c r="N1140" s="20">
        <v>3643</v>
      </c>
      <c r="O1140" s="21">
        <v>4</v>
      </c>
      <c r="P1140" s="22">
        <f t="shared" si="145"/>
        <v>3.1726845821455858</v>
      </c>
      <c r="Q1140" s="23">
        <f t="shared" si="138"/>
        <v>37104</v>
      </c>
      <c r="R1140" s="23">
        <f t="shared" si="139"/>
        <v>0</v>
      </c>
      <c r="S1140" s="23">
        <f t="shared" si="140"/>
        <v>41936</v>
      </c>
      <c r="T1140" s="23">
        <f t="shared" si="141"/>
        <v>0</v>
      </c>
      <c r="U1140" s="24">
        <f t="shared" si="142"/>
        <v>79040</v>
      </c>
      <c r="V1140" s="25">
        <f t="shared" si="143"/>
        <v>250768.98937278709</v>
      </c>
      <c r="W1140" s="25">
        <f t="shared" si="144"/>
        <v>0</v>
      </c>
    </row>
    <row r="1141" spans="1:23">
      <c r="A1141" s="539" t="s">
        <v>117</v>
      </c>
      <c r="B1141" s="539" t="s">
        <v>1645</v>
      </c>
      <c r="C1141" s="1" t="s">
        <v>1646</v>
      </c>
      <c r="D1141">
        <v>0</v>
      </c>
      <c r="E1141">
        <v>0</v>
      </c>
      <c r="F1141">
        <v>0</v>
      </c>
      <c r="G1141">
        <v>0</v>
      </c>
      <c r="H1141">
        <v>0</v>
      </c>
      <c r="I1141" s="449">
        <v>96800</v>
      </c>
      <c r="J1141">
        <v>0</v>
      </c>
      <c r="K1141">
        <v>0</v>
      </c>
      <c r="L1141" s="449">
        <v>96800</v>
      </c>
      <c r="N1141" s="20">
        <v>3643</v>
      </c>
      <c r="O1141" s="21">
        <v>5</v>
      </c>
      <c r="P1141" s="22">
        <f t="shared" si="145"/>
        <v>8.4268382369809416</v>
      </c>
      <c r="Q1141" s="23">
        <f t="shared" si="138"/>
        <v>0</v>
      </c>
      <c r="R1141" s="23">
        <f t="shared" si="139"/>
        <v>0</v>
      </c>
      <c r="S1141" s="23">
        <f t="shared" si="140"/>
        <v>0</v>
      </c>
      <c r="T1141" s="23">
        <f t="shared" si="141"/>
        <v>0</v>
      </c>
      <c r="U1141" s="24">
        <f t="shared" si="142"/>
        <v>0</v>
      </c>
      <c r="V1141" s="25">
        <f t="shared" si="143"/>
        <v>0</v>
      </c>
      <c r="W1141" s="25">
        <f t="shared" si="144"/>
        <v>0</v>
      </c>
    </row>
    <row r="1142" spans="1:23">
      <c r="A1142" s="539" t="s">
        <v>117</v>
      </c>
      <c r="B1142" s="539" t="s">
        <v>1647</v>
      </c>
      <c r="C1142" s="1" t="s">
        <v>1648</v>
      </c>
      <c r="D1142">
        <v>0</v>
      </c>
      <c r="E1142" s="449">
        <v>912752</v>
      </c>
      <c r="F1142">
        <v>0</v>
      </c>
      <c r="G1142" s="449">
        <v>201920</v>
      </c>
      <c r="H1142">
        <v>0</v>
      </c>
      <c r="I1142" s="449">
        <v>22224</v>
      </c>
      <c r="J1142">
        <v>0</v>
      </c>
      <c r="K1142">
        <v>0</v>
      </c>
      <c r="L1142" s="449">
        <v>1136896</v>
      </c>
      <c r="N1142" s="20">
        <v>3643</v>
      </c>
      <c r="O1142" s="21">
        <v>6</v>
      </c>
      <c r="P1142" s="22">
        <f t="shared" si="145"/>
        <v>3.0058195780826638</v>
      </c>
      <c r="Q1142" s="23">
        <f t="shared" si="138"/>
        <v>148128</v>
      </c>
      <c r="R1142" s="23">
        <f t="shared" si="139"/>
        <v>0</v>
      </c>
      <c r="S1142" s="23">
        <f t="shared" si="140"/>
        <v>0</v>
      </c>
      <c r="T1142" s="23">
        <f t="shared" si="141"/>
        <v>0</v>
      </c>
      <c r="U1142" s="24">
        <f t="shared" si="142"/>
        <v>148128</v>
      </c>
      <c r="V1142" s="25">
        <f t="shared" si="143"/>
        <v>445246.0424622288</v>
      </c>
      <c r="W1142" s="25">
        <f t="shared" si="144"/>
        <v>0</v>
      </c>
    </row>
    <row r="1143" spans="1:23">
      <c r="A1143" s="539" t="s">
        <v>117</v>
      </c>
      <c r="B1143" s="539" t="s">
        <v>1649</v>
      </c>
      <c r="C1143" s="1" t="s">
        <v>1650</v>
      </c>
      <c r="D1143">
        <v>0</v>
      </c>
      <c r="E1143">
        <v>0</v>
      </c>
      <c r="F1143">
        <v>0</v>
      </c>
      <c r="G1143">
        <v>0</v>
      </c>
      <c r="H1143" s="449">
        <v>173296</v>
      </c>
      <c r="I1143">
        <v>0</v>
      </c>
      <c r="J1143">
        <v>0</v>
      </c>
      <c r="K1143">
        <v>0</v>
      </c>
      <c r="L1143" s="449">
        <v>173296</v>
      </c>
      <c r="N1143" s="20">
        <v>3643</v>
      </c>
      <c r="O1143" s="21">
        <v>7</v>
      </c>
      <c r="P1143" s="22">
        <f t="shared" si="145"/>
        <v>3.8714814806912399</v>
      </c>
      <c r="Q1143" s="23">
        <f t="shared" si="138"/>
        <v>8032</v>
      </c>
      <c r="R1143" s="23">
        <f t="shared" si="139"/>
        <v>0</v>
      </c>
      <c r="S1143" s="23">
        <f t="shared" si="140"/>
        <v>19568</v>
      </c>
      <c r="T1143" s="23">
        <f t="shared" si="141"/>
        <v>0</v>
      </c>
      <c r="U1143" s="24">
        <f t="shared" si="142"/>
        <v>27600</v>
      </c>
      <c r="V1143" s="25">
        <f t="shared" si="143"/>
        <v>106852.88886707822</v>
      </c>
      <c r="W1143" s="25">
        <f t="shared" si="144"/>
        <v>0</v>
      </c>
    </row>
    <row r="1144" spans="1:23">
      <c r="A1144" s="539" t="s">
        <v>117</v>
      </c>
      <c r="B1144" s="539" t="s">
        <v>1651</v>
      </c>
      <c r="C1144" s="1" t="s">
        <v>1652</v>
      </c>
      <c r="D1144">
        <v>0</v>
      </c>
      <c r="E1144">
        <v>0</v>
      </c>
      <c r="F1144">
        <v>0</v>
      </c>
      <c r="G1144">
        <v>0</v>
      </c>
      <c r="H1144" s="449">
        <v>95952</v>
      </c>
      <c r="I1144">
        <v>0</v>
      </c>
      <c r="J1144" s="449">
        <v>76573</v>
      </c>
      <c r="K1144">
        <v>0</v>
      </c>
      <c r="L1144" s="449">
        <v>172525</v>
      </c>
      <c r="N1144" s="20">
        <v>3643</v>
      </c>
      <c r="O1144" s="21">
        <v>8</v>
      </c>
      <c r="P1144" s="22">
        <f t="shared" si="145"/>
        <v>4.4579339449391542</v>
      </c>
      <c r="Q1144" s="23">
        <f t="shared" si="138"/>
        <v>0</v>
      </c>
      <c r="R1144" s="23">
        <f t="shared" si="139"/>
        <v>0</v>
      </c>
      <c r="S1144" s="23">
        <f t="shared" si="140"/>
        <v>42256</v>
      </c>
      <c r="T1144" s="23">
        <f t="shared" si="141"/>
        <v>15480</v>
      </c>
      <c r="U1144" s="24">
        <f t="shared" si="142"/>
        <v>57736</v>
      </c>
      <c r="V1144" s="25">
        <f t="shared" si="143"/>
        <v>257383.27424500699</v>
      </c>
      <c r="W1144" s="25">
        <f t="shared" si="144"/>
        <v>0</v>
      </c>
    </row>
    <row r="1145" spans="1:23">
      <c r="A1145" s="539" t="s">
        <v>117</v>
      </c>
      <c r="B1145" s="539" t="s">
        <v>1653</v>
      </c>
      <c r="C1145" s="1" t="s">
        <v>1654</v>
      </c>
      <c r="D1145">
        <v>0</v>
      </c>
      <c r="E1145">
        <v>0</v>
      </c>
      <c r="F1145">
        <v>0</v>
      </c>
      <c r="G1145">
        <v>0</v>
      </c>
      <c r="H1145" s="449">
        <v>3904</v>
      </c>
      <c r="I1145">
        <v>0</v>
      </c>
      <c r="J1145" s="449">
        <v>6624</v>
      </c>
      <c r="K1145">
        <v>0</v>
      </c>
      <c r="L1145" s="449">
        <v>10528</v>
      </c>
      <c r="N1145" s="20">
        <v>3643</v>
      </c>
      <c r="O1145" s="21">
        <v>9</v>
      </c>
      <c r="P1145" s="22">
        <f t="shared" si="145"/>
        <v>3.9211029892346732</v>
      </c>
      <c r="Q1145" s="23">
        <f t="shared" si="138"/>
        <v>10512</v>
      </c>
      <c r="R1145" s="23">
        <f t="shared" si="139"/>
        <v>0</v>
      </c>
      <c r="S1145" s="23">
        <f t="shared" si="140"/>
        <v>10912</v>
      </c>
      <c r="T1145" s="23">
        <f t="shared" si="141"/>
        <v>636</v>
      </c>
      <c r="U1145" s="24">
        <f t="shared" si="142"/>
        <v>22060</v>
      </c>
      <c r="V1145" s="25">
        <f t="shared" si="143"/>
        <v>86499.531942516885</v>
      </c>
      <c r="W1145" s="25">
        <f t="shared" si="144"/>
        <v>0</v>
      </c>
    </row>
    <row r="1146" spans="1:23">
      <c r="A1146" s="539" t="s">
        <v>117</v>
      </c>
      <c r="B1146" s="539" t="s">
        <v>1655</v>
      </c>
      <c r="C1146" s="1" t="s">
        <v>1656</v>
      </c>
      <c r="D1146" s="449">
        <v>39696</v>
      </c>
      <c r="E1146">
        <v>0</v>
      </c>
      <c r="F1146">
        <v>0</v>
      </c>
      <c r="G1146">
        <v>0</v>
      </c>
      <c r="H1146">
        <v>0</v>
      </c>
      <c r="I1146">
        <v>0</v>
      </c>
      <c r="J1146">
        <v>0</v>
      </c>
      <c r="K1146">
        <v>0</v>
      </c>
      <c r="L1146" s="449">
        <v>39696</v>
      </c>
      <c r="N1146" s="20">
        <v>3643</v>
      </c>
      <c r="O1146" s="21">
        <v>10</v>
      </c>
      <c r="P1146" s="22">
        <f t="shared" si="145"/>
        <v>5.1680731319109743</v>
      </c>
      <c r="Q1146" s="23">
        <f t="shared" si="138"/>
        <v>1792</v>
      </c>
      <c r="R1146" s="23">
        <f t="shared" si="139"/>
        <v>0</v>
      </c>
      <c r="S1146" s="23">
        <f t="shared" si="140"/>
        <v>0</v>
      </c>
      <c r="T1146" s="23">
        <f t="shared" si="141"/>
        <v>0</v>
      </c>
      <c r="U1146" s="24">
        <f t="shared" si="142"/>
        <v>1792</v>
      </c>
      <c r="V1146" s="25">
        <f t="shared" si="143"/>
        <v>9261.1870523844664</v>
      </c>
      <c r="W1146" s="25">
        <f t="shared" si="144"/>
        <v>0</v>
      </c>
    </row>
    <row r="1147" spans="1:23">
      <c r="A1147" s="539" t="s">
        <v>117</v>
      </c>
      <c r="B1147" s="539" t="s">
        <v>1657</v>
      </c>
      <c r="C1147" s="1" t="s">
        <v>1658</v>
      </c>
      <c r="D1147" s="449">
        <v>52128</v>
      </c>
      <c r="E1147">
        <v>0</v>
      </c>
      <c r="F1147">
        <v>0</v>
      </c>
      <c r="G1147">
        <v>0</v>
      </c>
      <c r="H1147" s="449">
        <v>53776</v>
      </c>
      <c r="I1147">
        <v>0</v>
      </c>
      <c r="J1147" s="449">
        <v>10328</v>
      </c>
      <c r="K1147">
        <v>0</v>
      </c>
      <c r="L1147" s="449">
        <v>116232</v>
      </c>
      <c r="N1147" s="20">
        <v>3643</v>
      </c>
      <c r="O1147" s="21">
        <v>11</v>
      </c>
      <c r="P1147" s="22">
        <f t="shared" si="145"/>
        <v>4.0960903250696923</v>
      </c>
      <c r="Q1147" s="23">
        <f t="shared" si="138"/>
        <v>6720</v>
      </c>
      <c r="R1147" s="23">
        <f t="shared" si="139"/>
        <v>0</v>
      </c>
      <c r="S1147" s="23">
        <f t="shared" si="140"/>
        <v>51456</v>
      </c>
      <c r="T1147" s="23">
        <f t="shared" si="141"/>
        <v>3420</v>
      </c>
      <c r="U1147" s="24">
        <f t="shared" si="142"/>
        <v>61596</v>
      </c>
      <c r="V1147" s="25">
        <f t="shared" si="143"/>
        <v>252302.77966299278</v>
      </c>
      <c r="W1147" s="25">
        <f t="shared" si="144"/>
        <v>0</v>
      </c>
    </row>
    <row r="1148" spans="1:23">
      <c r="A1148" s="539" t="s">
        <v>117</v>
      </c>
      <c r="B1148" s="539" t="s">
        <v>1659</v>
      </c>
      <c r="C1148" s="1" t="s">
        <v>1660</v>
      </c>
      <c r="D1148" s="449">
        <v>1926224</v>
      </c>
      <c r="E1148">
        <v>0</v>
      </c>
      <c r="F1148">
        <v>0</v>
      </c>
      <c r="G1148">
        <v>0</v>
      </c>
      <c r="H1148" s="449">
        <v>3744</v>
      </c>
      <c r="I1148">
        <v>0</v>
      </c>
      <c r="J1148">
        <v>0</v>
      </c>
      <c r="K1148">
        <v>0</v>
      </c>
      <c r="L1148" s="449">
        <v>1929968</v>
      </c>
      <c r="N1148" s="20">
        <v>3643</v>
      </c>
      <c r="O1148" s="21">
        <v>12</v>
      </c>
      <c r="P1148" s="22">
        <f t="shared" si="145"/>
        <v>3.6748359098204313</v>
      </c>
      <c r="Q1148" s="23">
        <f t="shared" si="138"/>
        <v>258192</v>
      </c>
      <c r="R1148" s="23">
        <f t="shared" si="139"/>
        <v>29976</v>
      </c>
      <c r="S1148" s="23">
        <f t="shared" si="140"/>
        <v>0</v>
      </c>
      <c r="T1148" s="23">
        <f t="shared" si="141"/>
        <v>0</v>
      </c>
      <c r="U1148" s="24">
        <f t="shared" si="142"/>
        <v>288168</v>
      </c>
      <c r="V1148" s="25">
        <f t="shared" si="143"/>
        <v>1058970.114461134</v>
      </c>
      <c r="W1148" s="25">
        <f t="shared" si="144"/>
        <v>121172.569356055</v>
      </c>
    </row>
    <row r="1149" spans="1:23">
      <c r="A1149" s="539" t="s">
        <v>117</v>
      </c>
      <c r="B1149" s="539" t="s">
        <v>1661</v>
      </c>
      <c r="C1149" s="1" t="s">
        <v>1662</v>
      </c>
      <c r="D1149" s="449">
        <v>579608</v>
      </c>
      <c r="E1149">
        <v>0</v>
      </c>
      <c r="F1149">
        <v>0</v>
      </c>
      <c r="G1149">
        <v>0</v>
      </c>
      <c r="H1149" s="449">
        <v>40176</v>
      </c>
      <c r="I1149">
        <v>0</v>
      </c>
      <c r="J1149">
        <v>0</v>
      </c>
      <c r="K1149">
        <v>0</v>
      </c>
      <c r="L1149" s="449">
        <v>619784</v>
      </c>
      <c r="N1149" s="20">
        <v>3643</v>
      </c>
      <c r="O1149" s="21">
        <v>13</v>
      </c>
      <c r="P1149" s="22">
        <f t="shared" si="145"/>
        <v>3.3330151458819097</v>
      </c>
      <c r="Q1149" s="23">
        <f t="shared" si="138"/>
        <v>212160</v>
      </c>
      <c r="R1149" s="23">
        <f t="shared" si="139"/>
        <v>0</v>
      </c>
      <c r="S1149" s="23">
        <f t="shared" si="140"/>
        <v>0</v>
      </c>
      <c r="T1149" s="23">
        <f t="shared" si="141"/>
        <v>0</v>
      </c>
      <c r="U1149" s="24">
        <f t="shared" si="142"/>
        <v>212160</v>
      </c>
      <c r="V1149" s="25">
        <f t="shared" si="143"/>
        <v>707132.49335030594</v>
      </c>
      <c r="W1149" s="25">
        <f t="shared" si="144"/>
        <v>0</v>
      </c>
    </row>
    <row r="1150" spans="1:23">
      <c r="A1150" s="539" t="s">
        <v>117</v>
      </c>
      <c r="B1150" s="539" t="s">
        <v>1663</v>
      </c>
      <c r="C1150" s="1" t="s">
        <v>1664</v>
      </c>
      <c r="D1150">
        <v>0</v>
      </c>
      <c r="E1150">
        <v>0</v>
      </c>
      <c r="F1150">
        <v>0</v>
      </c>
      <c r="G1150">
        <v>0</v>
      </c>
      <c r="H1150">
        <v>0</v>
      </c>
      <c r="I1150">
        <v>0</v>
      </c>
      <c r="J1150">
        <v>0</v>
      </c>
      <c r="K1150">
        <v>0</v>
      </c>
      <c r="L1150">
        <v>0</v>
      </c>
      <c r="N1150" s="20">
        <v>3643</v>
      </c>
      <c r="O1150" s="21">
        <v>14</v>
      </c>
      <c r="P1150" s="22">
        <f t="shared" si="145"/>
        <v>5.2111367875249366</v>
      </c>
      <c r="Q1150" s="23">
        <f t="shared" si="138"/>
        <v>0</v>
      </c>
      <c r="R1150" s="23">
        <f t="shared" si="139"/>
        <v>0</v>
      </c>
      <c r="S1150" s="23">
        <f t="shared" si="140"/>
        <v>61760</v>
      </c>
      <c r="T1150" s="23">
        <f t="shared" si="141"/>
        <v>3440</v>
      </c>
      <c r="U1150" s="24">
        <f t="shared" si="142"/>
        <v>65200</v>
      </c>
      <c r="V1150" s="25">
        <f t="shared" si="143"/>
        <v>339766.11854662589</v>
      </c>
      <c r="W1150" s="25">
        <f t="shared" si="144"/>
        <v>0</v>
      </c>
    </row>
    <row r="1151" spans="1:23">
      <c r="A1151" s="539" t="s">
        <v>117</v>
      </c>
      <c r="B1151" s="539" t="s">
        <v>1665</v>
      </c>
      <c r="C1151" s="1" t="s">
        <v>1666</v>
      </c>
      <c r="D1151" s="449">
        <v>4391688</v>
      </c>
      <c r="E1151" s="449">
        <v>3205888</v>
      </c>
      <c r="F1151" s="449">
        <v>307488</v>
      </c>
      <c r="G1151" s="449">
        <v>201920</v>
      </c>
      <c r="H1151" s="449">
        <v>1781904</v>
      </c>
      <c r="I1151" s="449">
        <v>1898336</v>
      </c>
      <c r="J1151" s="449">
        <v>155193</v>
      </c>
      <c r="K1151" s="449">
        <v>28321</v>
      </c>
      <c r="L1151" s="449">
        <v>11970738</v>
      </c>
      <c r="N1151" s="20">
        <v>3643</v>
      </c>
      <c r="O1151" s="21">
        <v>15</v>
      </c>
      <c r="P1151" s="22">
        <f t="shared" si="145"/>
        <v>7.5192831089887324</v>
      </c>
      <c r="Q1151" s="23">
        <f t="shared" si="138"/>
        <v>0</v>
      </c>
      <c r="R1151" s="23">
        <f t="shared" si="139"/>
        <v>0</v>
      </c>
      <c r="S1151" s="23">
        <f t="shared" si="140"/>
        <v>0</v>
      </c>
      <c r="T1151" s="23">
        <f t="shared" si="141"/>
        <v>0</v>
      </c>
      <c r="U1151" s="24">
        <f t="shared" si="142"/>
        <v>0</v>
      </c>
      <c r="V1151" s="25">
        <f t="shared" si="143"/>
        <v>0</v>
      </c>
      <c r="W1151" s="25">
        <f t="shared" si="144"/>
        <v>0</v>
      </c>
    </row>
    <row r="1152" spans="1:23">
      <c r="A1152" s="503"/>
      <c r="B1152" s="503"/>
      <c r="N1152" s="20">
        <v>3643</v>
      </c>
      <c r="O1152" s="21">
        <v>16</v>
      </c>
      <c r="P1152" s="22">
        <f t="shared" si="145"/>
        <v>4.5338911157933826</v>
      </c>
      <c r="Q1152" s="23">
        <f t="shared" si="138"/>
        <v>1776</v>
      </c>
      <c r="R1152" s="23">
        <f t="shared" si="139"/>
        <v>0</v>
      </c>
      <c r="S1152" s="23">
        <f t="shared" si="140"/>
        <v>62112</v>
      </c>
      <c r="T1152" s="23">
        <f t="shared" si="141"/>
        <v>17536</v>
      </c>
      <c r="U1152" s="24">
        <f t="shared" si="142"/>
        <v>81424</v>
      </c>
      <c r="V1152" s="25">
        <f t="shared" si="143"/>
        <v>369167.55021236039</v>
      </c>
      <c r="W1152" s="25">
        <f t="shared" si="144"/>
        <v>0</v>
      </c>
    </row>
    <row r="1153" spans="1:23">
      <c r="A1153" s="503"/>
      <c r="B1153" s="503"/>
      <c r="N1153" s="20">
        <v>3643</v>
      </c>
      <c r="O1153" s="21">
        <v>17</v>
      </c>
      <c r="P1153" s="22">
        <f t="shared" si="145"/>
        <v>6.0316486731873162</v>
      </c>
      <c r="Q1153" s="23">
        <f t="shared" si="138"/>
        <v>0</v>
      </c>
      <c r="R1153" s="23">
        <f t="shared" si="139"/>
        <v>0</v>
      </c>
      <c r="S1153" s="23">
        <f t="shared" si="140"/>
        <v>13248</v>
      </c>
      <c r="T1153" s="23">
        <f t="shared" si="141"/>
        <v>0</v>
      </c>
      <c r="U1153" s="24">
        <f t="shared" si="142"/>
        <v>13248</v>
      </c>
      <c r="V1153" s="25">
        <f t="shared" si="143"/>
        <v>79907.281622385563</v>
      </c>
      <c r="W1153" s="25">
        <f t="shared" si="144"/>
        <v>0</v>
      </c>
    </row>
    <row r="1154" spans="1:23">
      <c r="A1154" s="539" t="s">
        <v>1711</v>
      </c>
      <c r="B1154" s="503"/>
      <c r="N1154" s="20">
        <v>3643</v>
      </c>
      <c r="O1154" s="21">
        <v>18</v>
      </c>
      <c r="P1154" s="22">
        <f t="shared" si="145"/>
        <v>4.9772911053490789</v>
      </c>
      <c r="Q1154" s="23">
        <f t="shared" si="138"/>
        <v>0</v>
      </c>
      <c r="R1154" s="23">
        <f t="shared" si="139"/>
        <v>0</v>
      </c>
      <c r="S1154" s="23">
        <f t="shared" si="140"/>
        <v>24016</v>
      </c>
      <c r="T1154" s="23">
        <f t="shared" si="141"/>
        <v>0</v>
      </c>
      <c r="U1154" s="24">
        <f t="shared" si="142"/>
        <v>24016</v>
      </c>
      <c r="V1154" s="25">
        <f t="shared" si="143"/>
        <v>119534.62318606347</v>
      </c>
      <c r="W1154" s="25">
        <f t="shared" si="144"/>
        <v>0</v>
      </c>
    </row>
    <row r="1155" spans="1:23">
      <c r="A1155" s="539" t="s">
        <v>1596</v>
      </c>
      <c r="B1155" s="539" t="s">
        <v>173</v>
      </c>
      <c r="C1155" s="1" t="s">
        <v>1668</v>
      </c>
      <c r="D1155" t="s">
        <v>1669</v>
      </c>
      <c r="E1155" t="s">
        <v>1670</v>
      </c>
      <c r="F1155" t="s">
        <v>1671</v>
      </c>
      <c r="G1155" t="s">
        <v>1672</v>
      </c>
      <c r="H1155" t="s">
        <v>1673</v>
      </c>
      <c r="I1155" t="s">
        <v>1674</v>
      </c>
      <c r="J1155" t="s">
        <v>1675</v>
      </c>
      <c r="K1155" t="s">
        <v>1676</v>
      </c>
      <c r="L1155" t="s">
        <v>44</v>
      </c>
      <c r="N1155" s="20">
        <v>3643</v>
      </c>
      <c r="O1155" s="21">
        <v>19</v>
      </c>
      <c r="P1155" s="22">
        <f t="shared" si="145"/>
        <v>3.4255627120306693</v>
      </c>
      <c r="Q1155" s="23">
        <f t="shared" si="138"/>
        <v>287824</v>
      </c>
      <c r="R1155" s="23">
        <f t="shared" si="139"/>
        <v>26869</v>
      </c>
      <c r="S1155" s="23">
        <f t="shared" si="140"/>
        <v>0</v>
      </c>
      <c r="T1155" s="23">
        <f t="shared" si="141"/>
        <v>0</v>
      </c>
      <c r="U1155" s="24">
        <f t="shared" si="142"/>
        <v>314693</v>
      </c>
      <c r="V1155" s="25">
        <f t="shared" si="143"/>
        <v>1078000.6065370673</v>
      </c>
      <c r="W1155" s="25">
        <f t="shared" si="144"/>
        <v>101245.58896050726</v>
      </c>
    </row>
    <row r="1156" spans="1:23">
      <c r="A1156" s="539" t="s">
        <v>119</v>
      </c>
      <c r="B1156" s="539" t="s">
        <v>1611</v>
      </c>
      <c r="C1156" s="1" t="s">
        <v>1612</v>
      </c>
      <c r="D1156" s="449">
        <v>57648</v>
      </c>
      <c r="E1156">
        <v>0</v>
      </c>
      <c r="F1156">
        <v>0</v>
      </c>
      <c r="G1156">
        <v>0</v>
      </c>
      <c r="H1156">
        <v>0</v>
      </c>
      <c r="I1156">
        <v>0</v>
      </c>
      <c r="J1156">
        <v>0</v>
      </c>
      <c r="K1156">
        <v>0</v>
      </c>
      <c r="L1156" s="449">
        <v>57648</v>
      </c>
      <c r="N1156" s="20">
        <v>3643</v>
      </c>
      <c r="O1156" s="21">
        <v>20</v>
      </c>
      <c r="P1156" s="22">
        <f t="shared" si="145"/>
        <v>4.0878123452263502</v>
      </c>
      <c r="Q1156" s="23">
        <f t="shared" ref="Q1156:Q1219" si="146">SUMIFS(D:D,$A:$A,$N1156,$B:$B,$O1156)+SUMIFS(E:E,$A:$A,$N1156,$B:$B,$O1156)</f>
        <v>0</v>
      </c>
      <c r="R1156" s="23">
        <f t="shared" ref="R1156:R1219" si="147">SUMIFS(F:F,$A:$A,$N1156,$B:$B,$O1156)+SUMIFS(G:G,$A:$A,$N1156,$B:$B,$O1156)</f>
        <v>0</v>
      </c>
      <c r="S1156" s="23">
        <f t="shared" ref="S1156:S1219" si="148">SUMIFS(H:H,$A:$A,$N1156,$B:$B,$O1156)+SUMIFS(I:I,$A:$A,$N1156,$B:$B,$O1156)</f>
        <v>38608</v>
      </c>
      <c r="T1156" s="23">
        <f t="shared" ref="T1156:T1219" si="149">SUMIFS(J:J,$A:$A,$N1156,$B:$B,$O1156)+SUMIFS(K:K,$A:$A,$N1156,$B:$B,$O1156)</f>
        <v>0</v>
      </c>
      <c r="U1156" s="24">
        <f t="shared" ref="U1156:U1219" si="150">SUM(Q1156:T1156)</f>
        <v>38608</v>
      </c>
      <c r="V1156" s="25">
        <f t="shared" ref="V1156:V1219" si="151">U1156*P1156</f>
        <v>157822.25902449893</v>
      </c>
      <c r="W1156" s="25">
        <f t="shared" ref="W1156:W1219" si="152">(R1156*1.1)*P1156</f>
        <v>0</v>
      </c>
    </row>
    <row r="1157" spans="1:23">
      <c r="A1157" s="539" t="s">
        <v>119</v>
      </c>
      <c r="B1157" s="539" t="s">
        <v>1613</v>
      </c>
      <c r="C1157" s="1" t="s">
        <v>1614</v>
      </c>
      <c r="D1157">
        <v>0</v>
      </c>
      <c r="E1157">
        <v>0</v>
      </c>
      <c r="F1157">
        <v>0</v>
      </c>
      <c r="G1157">
        <v>0</v>
      </c>
      <c r="H1157" s="449">
        <v>155376</v>
      </c>
      <c r="I1157">
        <v>0</v>
      </c>
      <c r="J1157" s="449">
        <v>1728</v>
      </c>
      <c r="K1157">
        <v>0</v>
      </c>
      <c r="L1157" s="449">
        <v>157104</v>
      </c>
      <c r="N1157" s="20">
        <v>3643</v>
      </c>
      <c r="O1157" s="21">
        <v>21</v>
      </c>
      <c r="P1157" s="22">
        <f t="shared" si="145"/>
        <v>4.2128820567044682</v>
      </c>
      <c r="Q1157" s="23">
        <f t="shared" si="146"/>
        <v>0</v>
      </c>
      <c r="R1157" s="23">
        <f t="shared" si="147"/>
        <v>0</v>
      </c>
      <c r="S1157" s="23">
        <f t="shared" si="148"/>
        <v>0</v>
      </c>
      <c r="T1157" s="23">
        <f t="shared" si="149"/>
        <v>900</v>
      </c>
      <c r="U1157" s="24">
        <f t="shared" si="150"/>
        <v>900</v>
      </c>
      <c r="V1157" s="25">
        <f t="shared" si="151"/>
        <v>3791.5938510340216</v>
      </c>
      <c r="W1157" s="25">
        <f t="shared" si="152"/>
        <v>0</v>
      </c>
    </row>
    <row r="1158" spans="1:23">
      <c r="A1158" s="539" t="s">
        <v>119</v>
      </c>
      <c r="B1158" s="539" t="s">
        <v>1615</v>
      </c>
      <c r="C1158" s="1" t="s">
        <v>1616</v>
      </c>
      <c r="D1158">
        <v>0</v>
      </c>
      <c r="E1158" s="449">
        <v>462592</v>
      </c>
      <c r="F1158">
        <v>0</v>
      </c>
      <c r="G1158">
        <v>0</v>
      </c>
      <c r="H1158">
        <v>0</v>
      </c>
      <c r="I1158" s="449">
        <v>6240</v>
      </c>
      <c r="J1158">
        <v>0</v>
      </c>
      <c r="K1158">
        <v>0</v>
      </c>
      <c r="L1158" s="449">
        <v>468832</v>
      </c>
      <c r="N1158" s="20">
        <v>3643</v>
      </c>
      <c r="O1158" s="21">
        <v>22</v>
      </c>
      <c r="P1158" s="22">
        <f t="shared" si="145"/>
        <v>5.1226793529265615</v>
      </c>
      <c r="Q1158" s="23">
        <f t="shared" si="146"/>
        <v>0</v>
      </c>
      <c r="R1158" s="23">
        <f t="shared" si="147"/>
        <v>0</v>
      </c>
      <c r="S1158" s="23">
        <f t="shared" si="148"/>
        <v>7200</v>
      </c>
      <c r="T1158" s="23">
        <f t="shared" si="149"/>
        <v>0</v>
      </c>
      <c r="U1158" s="24">
        <f t="shared" si="150"/>
        <v>7200</v>
      </c>
      <c r="V1158" s="25">
        <f t="shared" si="151"/>
        <v>36883.291341071243</v>
      </c>
      <c r="W1158" s="25">
        <f t="shared" si="152"/>
        <v>0</v>
      </c>
    </row>
    <row r="1159" spans="1:23">
      <c r="A1159" s="539" t="s">
        <v>119</v>
      </c>
      <c r="B1159" s="539" t="s">
        <v>1617</v>
      </c>
      <c r="C1159" s="1" t="s">
        <v>1618</v>
      </c>
      <c r="D1159" s="449">
        <v>64368</v>
      </c>
      <c r="E1159" s="449">
        <v>86208</v>
      </c>
      <c r="F1159">
        <v>0</v>
      </c>
      <c r="G1159">
        <v>0</v>
      </c>
      <c r="H1159" s="449">
        <v>95232</v>
      </c>
      <c r="I1159" s="449">
        <v>30752</v>
      </c>
      <c r="J1159">
        <v>63</v>
      </c>
      <c r="K1159">
        <v>0</v>
      </c>
      <c r="L1159" s="449">
        <v>276623</v>
      </c>
      <c r="N1159" s="20">
        <v>3643</v>
      </c>
      <c r="O1159" s="21">
        <v>23</v>
      </c>
      <c r="P1159" s="22">
        <f t="shared" si="145"/>
        <v>4.5024770871355324</v>
      </c>
      <c r="Q1159" s="23">
        <f t="shared" si="146"/>
        <v>3808</v>
      </c>
      <c r="R1159" s="23">
        <f t="shared" si="147"/>
        <v>0</v>
      </c>
      <c r="S1159" s="23">
        <f t="shared" si="148"/>
        <v>0</v>
      </c>
      <c r="T1159" s="23">
        <f t="shared" si="149"/>
        <v>0</v>
      </c>
      <c r="U1159" s="24">
        <f t="shared" si="150"/>
        <v>3808</v>
      </c>
      <c r="V1159" s="25">
        <f t="shared" si="151"/>
        <v>17145.432747812109</v>
      </c>
      <c r="W1159" s="25">
        <f t="shared" si="152"/>
        <v>0</v>
      </c>
    </row>
    <row r="1160" spans="1:23">
      <c r="A1160" s="539" t="s">
        <v>119</v>
      </c>
      <c r="B1160" s="539" t="s">
        <v>1619</v>
      </c>
      <c r="C1160" s="1" t="s">
        <v>1620</v>
      </c>
      <c r="D1160">
        <v>0</v>
      </c>
      <c r="E1160">
        <v>0</v>
      </c>
      <c r="F1160">
        <v>0</v>
      </c>
      <c r="G1160">
        <v>0</v>
      </c>
      <c r="H1160">
        <v>480</v>
      </c>
      <c r="I1160">
        <v>0</v>
      </c>
      <c r="J1160">
        <v>0</v>
      </c>
      <c r="K1160">
        <v>0</v>
      </c>
      <c r="L1160">
        <v>480</v>
      </c>
      <c r="N1160" s="20">
        <v>3643</v>
      </c>
      <c r="O1160" s="21">
        <v>24</v>
      </c>
      <c r="P1160" s="22">
        <f t="shared" si="145"/>
        <v>3.6391469413856306</v>
      </c>
      <c r="Q1160" s="23">
        <f t="shared" si="146"/>
        <v>49648</v>
      </c>
      <c r="R1160" s="23">
        <f t="shared" si="147"/>
        <v>0</v>
      </c>
      <c r="S1160" s="23">
        <f t="shared" si="148"/>
        <v>0</v>
      </c>
      <c r="T1160" s="23">
        <f t="shared" si="149"/>
        <v>34016</v>
      </c>
      <c r="U1160" s="24">
        <f t="shared" si="150"/>
        <v>83664</v>
      </c>
      <c r="V1160" s="25">
        <f t="shared" si="151"/>
        <v>304465.58970408741</v>
      </c>
      <c r="W1160" s="25">
        <f t="shared" si="152"/>
        <v>0</v>
      </c>
    </row>
    <row r="1161" spans="1:23">
      <c r="A1161" s="539" t="s">
        <v>119</v>
      </c>
      <c r="B1161" s="539" t="s">
        <v>1621</v>
      </c>
      <c r="C1161" s="1" t="s">
        <v>1622</v>
      </c>
      <c r="D1161" s="449">
        <v>97472</v>
      </c>
      <c r="E1161">
        <v>0</v>
      </c>
      <c r="F1161">
        <v>0</v>
      </c>
      <c r="G1161">
        <v>0</v>
      </c>
      <c r="H1161" s="449">
        <v>54384</v>
      </c>
      <c r="I1161">
        <v>0</v>
      </c>
      <c r="J1161">
        <v>0</v>
      </c>
      <c r="K1161">
        <v>0</v>
      </c>
      <c r="L1161" s="449">
        <v>151856</v>
      </c>
      <c r="N1161" s="20">
        <v>3643</v>
      </c>
      <c r="O1161" s="21">
        <v>25</v>
      </c>
      <c r="P1161" s="22">
        <f t="shared" si="145"/>
        <v>3.0656727831116628</v>
      </c>
      <c r="Q1161" s="23">
        <f t="shared" si="146"/>
        <v>627888</v>
      </c>
      <c r="R1161" s="23">
        <f t="shared" si="147"/>
        <v>0</v>
      </c>
      <c r="S1161" s="23">
        <f t="shared" si="148"/>
        <v>0</v>
      </c>
      <c r="T1161" s="23">
        <f t="shared" si="149"/>
        <v>0</v>
      </c>
      <c r="U1161" s="24">
        <f t="shared" si="150"/>
        <v>627888</v>
      </c>
      <c r="V1161" s="25">
        <f t="shared" si="151"/>
        <v>1924899.1524424157</v>
      </c>
      <c r="W1161" s="25">
        <f t="shared" si="152"/>
        <v>0</v>
      </c>
    </row>
    <row r="1162" spans="1:23">
      <c r="A1162" s="539" t="s">
        <v>119</v>
      </c>
      <c r="B1162" s="539" t="s">
        <v>1623</v>
      </c>
      <c r="C1162" s="1" t="s">
        <v>1624</v>
      </c>
      <c r="D1162">
        <v>0</v>
      </c>
      <c r="E1162" s="449">
        <v>10464</v>
      </c>
      <c r="F1162">
        <v>0</v>
      </c>
      <c r="G1162">
        <v>0</v>
      </c>
      <c r="H1162">
        <v>0</v>
      </c>
      <c r="I1162" s="449">
        <v>67360</v>
      </c>
      <c r="J1162">
        <v>0</v>
      </c>
      <c r="K1162" s="449">
        <v>13796</v>
      </c>
      <c r="L1162" s="449">
        <v>91620</v>
      </c>
      <c r="N1162" s="20">
        <v>3643</v>
      </c>
      <c r="O1162" s="21">
        <v>26</v>
      </c>
      <c r="P1162" s="22">
        <f t="shared" si="145"/>
        <v>3.9327220283406481</v>
      </c>
      <c r="Q1162" s="23">
        <f t="shared" si="146"/>
        <v>225456</v>
      </c>
      <c r="R1162" s="23">
        <f t="shared" si="147"/>
        <v>0</v>
      </c>
      <c r="S1162" s="23">
        <f t="shared" si="148"/>
        <v>0</v>
      </c>
      <c r="T1162" s="23">
        <f t="shared" si="149"/>
        <v>0</v>
      </c>
      <c r="U1162" s="24">
        <f t="shared" si="150"/>
        <v>225456</v>
      </c>
      <c r="V1162" s="25">
        <f t="shared" si="151"/>
        <v>886655.77762156911</v>
      </c>
      <c r="W1162" s="25">
        <f t="shared" si="152"/>
        <v>0</v>
      </c>
    </row>
    <row r="1163" spans="1:23">
      <c r="A1163" s="539" t="s">
        <v>119</v>
      </c>
      <c r="B1163" s="539" t="s">
        <v>1625</v>
      </c>
      <c r="C1163" s="1" t="s">
        <v>1626</v>
      </c>
      <c r="D1163">
        <v>0</v>
      </c>
      <c r="E1163">
        <v>0</v>
      </c>
      <c r="F1163">
        <v>0</v>
      </c>
      <c r="G1163">
        <v>0</v>
      </c>
      <c r="H1163" s="449">
        <v>30016</v>
      </c>
      <c r="I1163">
        <v>0</v>
      </c>
      <c r="J1163">
        <v>432</v>
      </c>
      <c r="K1163">
        <v>0</v>
      </c>
      <c r="L1163" s="449">
        <v>30448</v>
      </c>
      <c r="N1163" s="20">
        <v>3643</v>
      </c>
      <c r="O1163" s="21">
        <v>27</v>
      </c>
      <c r="P1163" s="22">
        <f t="shared" si="145"/>
        <v>3.6262261406191016</v>
      </c>
      <c r="Q1163" s="23">
        <f t="shared" si="146"/>
        <v>0</v>
      </c>
      <c r="R1163" s="23">
        <f t="shared" si="147"/>
        <v>0</v>
      </c>
      <c r="S1163" s="23">
        <f t="shared" si="148"/>
        <v>0</v>
      </c>
      <c r="T1163" s="23">
        <f t="shared" si="149"/>
        <v>0</v>
      </c>
      <c r="U1163" s="24">
        <f t="shared" si="150"/>
        <v>0</v>
      </c>
      <c r="V1163" s="25">
        <f t="shared" si="151"/>
        <v>0</v>
      </c>
      <c r="W1163" s="25">
        <f t="shared" si="152"/>
        <v>0</v>
      </c>
    </row>
    <row r="1164" spans="1:23">
      <c r="A1164" s="539" t="s">
        <v>119</v>
      </c>
      <c r="B1164" s="539" t="s">
        <v>1627</v>
      </c>
      <c r="C1164" s="1" t="s">
        <v>1628</v>
      </c>
      <c r="D1164" s="449">
        <v>36816</v>
      </c>
      <c r="E1164" s="449">
        <v>12160</v>
      </c>
      <c r="F1164">
        <v>0</v>
      </c>
      <c r="G1164">
        <v>0</v>
      </c>
      <c r="H1164" s="449">
        <v>225696</v>
      </c>
      <c r="I1164">
        <v>0</v>
      </c>
      <c r="J1164">
        <v>0</v>
      </c>
      <c r="K1164">
        <v>0</v>
      </c>
      <c r="L1164" s="449">
        <v>274672</v>
      </c>
      <c r="N1164" s="20">
        <v>3572</v>
      </c>
      <c r="O1164" s="21">
        <v>1</v>
      </c>
      <c r="P1164" s="22">
        <f t="shared" si="145"/>
        <v>3.6541532066081914</v>
      </c>
      <c r="Q1164" s="23">
        <f t="shared" si="146"/>
        <v>10768</v>
      </c>
      <c r="R1164" s="23">
        <f t="shared" si="147"/>
        <v>0</v>
      </c>
      <c r="S1164" s="23">
        <f t="shared" si="148"/>
        <v>19424</v>
      </c>
      <c r="T1164" s="23">
        <f t="shared" si="149"/>
        <v>0</v>
      </c>
      <c r="U1164" s="24">
        <f t="shared" si="150"/>
        <v>30192</v>
      </c>
      <c r="V1164" s="25">
        <f t="shared" si="151"/>
        <v>110326.19361391451</v>
      </c>
      <c r="W1164" s="25">
        <f t="shared" si="152"/>
        <v>0</v>
      </c>
    </row>
    <row r="1165" spans="1:23">
      <c r="A1165" s="539" t="s">
        <v>119</v>
      </c>
      <c r="B1165" s="539" t="s">
        <v>1629</v>
      </c>
      <c r="C1165" s="1" t="s">
        <v>1630</v>
      </c>
      <c r="D1165">
        <v>0</v>
      </c>
      <c r="E1165" s="449">
        <v>7136</v>
      </c>
      <c r="F1165">
        <v>0</v>
      </c>
      <c r="G1165">
        <v>0</v>
      </c>
      <c r="H1165">
        <v>0</v>
      </c>
      <c r="I1165">
        <v>0</v>
      </c>
      <c r="J1165">
        <v>0</v>
      </c>
      <c r="K1165">
        <v>0</v>
      </c>
      <c r="L1165" s="449">
        <v>7136</v>
      </c>
      <c r="N1165" s="20">
        <v>3572</v>
      </c>
      <c r="O1165" s="21">
        <v>2</v>
      </c>
      <c r="P1165" s="22">
        <f t="shared" si="145"/>
        <v>3.8378796466654825</v>
      </c>
      <c r="Q1165" s="23">
        <f t="shared" si="146"/>
        <v>0</v>
      </c>
      <c r="R1165" s="23">
        <f t="shared" si="147"/>
        <v>0</v>
      </c>
      <c r="S1165" s="23">
        <f t="shared" si="148"/>
        <v>119072</v>
      </c>
      <c r="T1165" s="23">
        <f t="shared" si="149"/>
        <v>768</v>
      </c>
      <c r="U1165" s="24">
        <f t="shared" si="150"/>
        <v>119840</v>
      </c>
      <c r="V1165" s="25">
        <f t="shared" si="151"/>
        <v>459931.49685639143</v>
      </c>
      <c r="W1165" s="25">
        <f t="shared" si="152"/>
        <v>0</v>
      </c>
    </row>
    <row r="1166" spans="1:23">
      <c r="A1166" s="539" t="s">
        <v>119</v>
      </c>
      <c r="B1166" s="539" t="s">
        <v>1631</v>
      </c>
      <c r="C1166" s="1" t="s">
        <v>1632</v>
      </c>
      <c r="D1166">
        <v>0</v>
      </c>
      <c r="E1166" s="449">
        <v>6720</v>
      </c>
      <c r="F1166">
        <v>0</v>
      </c>
      <c r="G1166">
        <v>0</v>
      </c>
      <c r="H1166">
        <v>0</v>
      </c>
      <c r="I1166" s="449">
        <v>70016</v>
      </c>
      <c r="J1166">
        <v>0</v>
      </c>
      <c r="K1166">
        <v>384</v>
      </c>
      <c r="L1166" s="449">
        <v>77120</v>
      </c>
      <c r="N1166" s="20">
        <v>3572</v>
      </c>
      <c r="O1166" s="21">
        <v>3</v>
      </c>
      <c r="P1166" s="22">
        <f t="shared" si="145"/>
        <v>3.4083433041107498</v>
      </c>
      <c r="Q1166" s="23">
        <f t="shared" si="146"/>
        <v>336768</v>
      </c>
      <c r="R1166" s="23">
        <f t="shared" si="147"/>
        <v>0</v>
      </c>
      <c r="S1166" s="23">
        <f t="shared" si="148"/>
        <v>5856</v>
      </c>
      <c r="T1166" s="23">
        <f t="shared" si="149"/>
        <v>2320</v>
      </c>
      <c r="U1166" s="24">
        <f t="shared" si="150"/>
        <v>344944</v>
      </c>
      <c r="V1166" s="25">
        <f t="shared" si="151"/>
        <v>1175687.5726931784</v>
      </c>
      <c r="W1166" s="25">
        <f t="shared" si="152"/>
        <v>0</v>
      </c>
    </row>
    <row r="1167" spans="1:23">
      <c r="A1167" s="539" t="s">
        <v>119</v>
      </c>
      <c r="B1167" s="539" t="s">
        <v>1633</v>
      </c>
      <c r="C1167" s="1" t="s">
        <v>1634</v>
      </c>
      <c r="D1167" s="449">
        <v>289936</v>
      </c>
      <c r="E1167">
        <v>0</v>
      </c>
      <c r="F1167" s="449">
        <v>56160</v>
      </c>
      <c r="G1167">
        <v>0</v>
      </c>
      <c r="H1167">
        <v>0</v>
      </c>
      <c r="I1167">
        <v>0</v>
      </c>
      <c r="J1167">
        <v>0</v>
      </c>
      <c r="K1167">
        <v>0</v>
      </c>
      <c r="L1167" s="449">
        <v>346096</v>
      </c>
      <c r="N1167" s="20">
        <v>3572</v>
      </c>
      <c r="O1167" s="21">
        <v>4</v>
      </c>
      <c r="P1167" s="22">
        <f t="shared" si="145"/>
        <v>3.1726845821455858</v>
      </c>
      <c r="Q1167" s="23">
        <f t="shared" si="146"/>
        <v>86672</v>
      </c>
      <c r="R1167" s="23">
        <f t="shared" si="147"/>
        <v>0</v>
      </c>
      <c r="S1167" s="23">
        <f t="shared" si="148"/>
        <v>71012</v>
      </c>
      <c r="T1167" s="23">
        <f t="shared" si="149"/>
        <v>7728</v>
      </c>
      <c r="U1167" s="24">
        <f t="shared" si="150"/>
        <v>165412</v>
      </c>
      <c r="V1167" s="25">
        <f t="shared" si="151"/>
        <v>524800.10210186569</v>
      </c>
      <c r="W1167" s="25">
        <f t="shared" si="152"/>
        <v>0</v>
      </c>
    </row>
    <row r="1168" spans="1:23">
      <c r="A1168" s="539" t="s">
        <v>119</v>
      </c>
      <c r="B1168" s="539" t="s">
        <v>1635</v>
      </c>
      <c r="C1168" s="1" t="s">
        <v>1636</v>
      </c>
      <c r="D1168" s="449">
        <v>75536</v>
      </c>
      <c r="E1168">
        <v>0</v>
      </c>
      <c r="F1168">
        <v>0</v>
      </c>
      <c r="G1168">
        <v>0</v>
      </c>
      <c r="H1168">
        <v>0</v>
      </c>
      <c r="I1168">
        <v>0</v>
      </c>
      <c r="J1168">
        <v>0</v>
      </c>
      <c r="K1168">
        <v>0</v>
      </c>
      <c r="L1168" s="449">
        <v>75536</v>
      </c>
      <c r="N1168" s="20">
        <v>3572</v>
      </c>
      <c r="O1168" s="21">
        <v>5</v>
      </c>
      <c r="P1168" s="22">
        <f t="shared" si="145"/>
        <v>8.4268382369809416</v>
      </c>
      <c r="Q1168" s="23">
        <f t="shared" si="146"/>
        <v>0</v>
      </c>
      <c r="R1168" s="23">
        <f t="shared" si="147"/>
        <v>0</v>
      </c>
      <c r="S1168" s="23">
        <f t="shared" si="148"/>
        <v>0</v>
      </c>
      <c r="T1168" s="23">
        <f t="shared" si="149"/>
        <v>0</v>
      </c>
      <c r="U1168" s="24">
        <f t="shared" si="150"/>
        <v>0</v>
      </c>
      <c r="V1168" s="25">
        <f t="shared" si="151"/>
        <v>0</v>
      </c>
      <c r="W1168" s="25">
        <f t="shared" si="152"/>
        <v>0</v>
      </c>
    </row>
    <row r="1169" spans="1:23">
      <c r="A1169" s="539" t="s">
        <v>119</v>
      </c>
      <c r="B1169" s="539" t="s">
        <v>1637</v>
      </c>
      <c r="C1169" s="1" t="s">
        <v>1638</v>
      </c>
      <c r="D1169">
        <v>0</v>
      </c>
      <c r="E1169">
        <v>0</v>
      </c>
      <c r="F1169">
        <v>0</v>
      </c>
      <c r="G1169">
        <v>0</v>
      </c>
      <c r="H1169">
        <v>0</v>
      </c>
      <c r="I1169" s="449">
        <v>103624</v>
      </c>
      <c r="J1169">
        <v>0</v>
      </c>
      <c r="K1169" s="449">
        <v>6000</v>
      </c>
      <c r="L1169" s="449">
        <v>109624</v>
      </c>
      <c r="N1169" s="20">
        <v>3572</v>
      </c>
      <c r="O1169" s="21">
        <v>6</v>
      </c>
      <c r="P1169" s="22">
        <f t="shared" si="145"/>
        <v>3.0058195780826638</v>
      </c>
      <c r="Q1169" s="23">
        <f t="shared" si="146"/>
        <v>31536</v>
      </c>
      <c r="R1169" s="23">
        <f t="shared" si="147"/>
        <v>0</v>
      </c>
      <c r="S1169" s="23">
        <f t="shared" si="148"/>
        <v>0</v>
      </c>
      <c r="T1169" s="23">
        <f t="shared" si="149"/>
        <v>0</v>
      </c>
      <c r="U1169" s="24">
        <f t="shared" si="150"/>
        <v>31536</v>
      </c>
      <c r="V1169" s="25">
        <f t="shared" si="151"/>
        <v>94791.526214414887</v>
      </c>
      <c r="W1169" s="25">
        <f t="shared" si="152"/>
        <v>0</v>
      </c>
    </row>
    <row r="1170" spans="1:23">
      <c r="A1170" s="539" t="s">
        <v>119</v>
      </c>
      <c r="B1170" s="539" t="s">
        <v>1639</v>
      </c>
      <c r="C1170" s="1" t="s">
        <v>1640</v>
      </c>
      <c r="D1170">
        <v>0</v>
      </c>
      <c r="E1170">
        <v>0</v>
      </c>
      <c r="F1170">
        <v>0</v>
      </c>
      <c r="G1170">
        <v>0</v>
      </c>
      <c r="H1170">
        <v>0</v>
      </c>
      <c r="I1170">
        <v>0</v>
      </c>
      <c r="J1170">
        <v>0</v>
      </c>
      <c r="K1170">
        <v>0</v>
      </c>
      <c r="L1170">
        <v>0</v>
      </c>
      <c r="N1170" s="20">
        <v>3572</v>
      </c>
      <c r="O1170" s="21">
        <v>7</v>
      </c>
      <c r="P1170" s="22">
        <f t="shared" si="145"/>
        <v>3.8714814806912399</v>
      </c>
      <c r="Q1170" s="23">
        <f t="shared" si="146"/>
        <v>5088</v>
      </c>
      <c r="R1170" s="23">
        <f t="shared" si="147"/>
        <v>0</v>
      </c>
      <c r="S1170" s="23">
        <f t="shared" si="148"/>
        <v>24896</v>
      </c>
      <c r="T1170" s="23">
        <f t="shared" si="149"/>
        <v>1408</v>
      </c>
      <c r="U1170" s="24">
        <f t="shared" si="150"/>
        <v>31392</v>
      </c>
      <c r="V1170" s="25">
        <f t="shared" si="151"/>
        <v>121533.5466418594</v>
      </c>
      <c r="W1170" s="25">
        <f t="shared" si="152"/>
        <v>0</v>
      </c>
    </row>
    <row r="1171" spans="1:23">
      <c r="A1171" s="539" t="s">
        <v>119</v>
      </c>
      <c r="B1171" s="539" t="s">
        <v>1641</v>
      </c>
      <c r="C1171" s="1" t="s">
        <v>1642</v>
      </c>
      <c r="D1171" s="449">
        <v>27696</v>
      </c>
      <c r="E1171">
        <v>336</v>
      </c>
      <c r="F1171">
        <v>0</v>
      </c>
      <c r="G1171">
        <v>0</v>
      </c>
      <c r="H1171">
        <v>0</v>
      </c>
      <c r="I1171" s="449">
        <v>132272</v>
      </c>
      <c r="J1171">
        <v>0</v>
      </c>
      <c r="K1171" s="449">
        <v>20440</v>
      </c>
      <c r="L1171" s="449">
        <v>180744</v>
      </c>
      <c r="N1171" s="20">
        <v>3572</v>
      </c>
      <c r="O1171" s="21">
        <v>8</v>
      </c>
      <c r="P1171" s="22">
        <f t="shared" si="145"/>
        <v>4.4579339449391542</v>
      </c>
      <c r="Q1171" s="23">
        <f t="shared" si="146"/>
        <v>0</v>
      </c>
      <c r="R1171" s="23">
        <f t="shared" si="147"/>
        <v>0</v>
      </c>
      <c r="S1171" s="23">
        <f t="shared" si="148"/>
        <v>29120</v>
      </c>
      <c r="T1171" s="23">
        <f t="shared" si="149"/>
        <v>4032</v>
      </c>
      <c r="U1171" s="24">
        <f t="shared" si="150"/>
        <v>33152</v>
      </c>
      <c r="V1171" s="25">
        <f t="shared" si="151"/>
        <v>147789.42614262283</v>
      </c>
      <c r="W1171" s="25">
        <f t="shared" si="152"/>
        <v>0</v>
      </c>
    </row>
    <row r="1172" spans="1:23">
      <c r="A1172" s="539" t="s">
        <v>119</v>
      </c>
      <c r="B1172" s="539" t="s">
        <v>1643</v>
      </c>
      <c r="C1172" s="1" t="s">
        <v>1644</v>
      </c>
      <c r="D1172">
        <v>0</v>
      </c>
      <c r="E1172">
        <v>0</v>
      </c>
      <c r="F1172">
        <v>0</v>
      </c>
      <c r="G1172">
        <v>0</v>
      </c>
      <c r="H1172">
        <v>0</v>
      </c>
      <c r="I1172" s="449">
        <v>36700</v>
      </c>
      <c r="J1172">
        <v>0</v>
      </c>
      <c r="K1172">
        <v>0</v>
      </c>
      <c r="L1172" s="449">
        <v>36700</v>
      </c>
      <c r="N1172" s="20">
        <v>3572</v>
      </c>
      <c r="O1172" s="21">
        <v>9</v>
      </c>
      <c r="P1172" s="22">
        <f t="shared" si="145"/>
        <v>3.9211029892346732</v>
      </c>
      <c r="Q1172" s="23">
        <f t="shared" si="146"/>
        <v>27760</v>
      </c>
      <c r="R1172" s="23">
        <f t="shared" si="147"/>
        <v>0</v>
      </c>
      <c r="S1172" s="23">
        <f t="shared" si="148"/>
        <v>219936</v>
      </c>
      <c r="T1172" s="23">
        <f t="shared" si="149"/>
        <v>0</v>
      </c>
      <c r="U1172" s="24">
        <f t="shared" si="150"/>
        <v>247696</v>
      </c>
      <c r="V1172" s="25">
        <f t="shared" si="151"/>
        <v>971241.5260214716</v>
      </c>
      <c r="W1172" s="25">
        <f t="shared" si="152"/>
        <v>0</v>
      </c>
    </row>
    <row r="1173" spans="1:23">
      <c r="A1173" s="539" t="s">
        <v>119</v>
      </c>
      <c r="B1173" s="539" t="s">
        <v>1645</v>
      </c>
      <c r="C1173" s="1" t="s">
        <v>1646</v>
      </c>
      <c r="D1173">
        <v>0</v>
      </c>
      <c r="E1173">
        <v>0</v>
      </c>
      <c r="F1173">
        <v>0</v>
      </c>
      <c r="G1173">
        <v>0</v>
      </c>
      <c r="H1173">
        <v>0</v>
      </c>
      <c r="I1173" s="449">
        <v>64800</v>
      </c>
      <c r="J1173">
        <v>0</v>
      </c>
      <c r="K1173">
        <v>0</v>
      </c>
      <c r="L1173" s="449">
        <v>64800</v>
      </c>
      <c r="N1173" s="20">
        <v>3572</v>
      </c>
      <c r="O1173" s="21">
        <v>10</v>
      </c>
      <c r="P1173" s="22">
        <f t="shared" si="145"/>
        <v>5.1680731319109743</v>
      </c>
      <c r="Q1173" s="23">
        <f t="shared" si="146"/>
        <v>0</v>
      </c>
      <c r="R1173" s="23">
        <f t="shared" si="147"/>
        <v>0</v>
      </c>
      <c r="S1173" s="23">
        <f t="shared" si="148"/>
        <v>0</v>
      </c>
      <c r="T1173" s="23">
        <f t="shared" si="149"/>
        <v>0</v>
      </c>
      <c r="U1173" s="24">
        <f t="shared" si="150"/>
        <v>0</v>
      </c>
      <c r="V1173" s="25">
        <f t="shared" si="151"/>
        <v>0</v>
      </c>
      <c r="W1173" s="25">
        <f t="shared" si="152"/>
        <v>0</v>
      </c>
    </row>
    <row r="1174" spans="1:23">
      <c r="A1174" s="539" t="s">
        <v>119</v>
      </c>
      <c r="B1174" s="539" t="s">
        <v>1647</v>
      </c>
      <c r="C1174" s="1" t="s">
        <v>1648</v>
      </c>
      <c r="D1174">
        <v>0</v>
      </c>
      <c r="E1174" s="449">
        <v>297800</v>
      </c>
      <c r="F1174">
        <v>0</v>
      </c>
      <c r="G1174" s="449">
        <v>67456</v>
      </c>
      <c r="H1174">
        <v>0</v>
      </c>
      <c r="I1174">
        <v>816</v>
      </c>
      <c r="J1174">
        <v>0</v>
      </c>
      <c r="K1174">
        <v>0</v>
      </c>
      <c r="L1174" s="449">
        <v>366072</v>
      </c>
      <c r="N1174" s="20">
        <v>3572</v>
      </c>
      <c r="O1174" s="21">
        <v>11</v>
      </c>
      <c r="P1174" s="22">
        <f t="shared" si="145"/>
        <v>4.0960903250696923</v>
      </c>
      <c r="Q1174" s="23">
        <f t="shared" si="146"/>
        <v>0</v>
      </c>
      <c r="R1174" s="23">
        <f t="shared" si="147"/>
        <v>0</v>
      </c>
      <c r="S1174" s="23">
        <f t="shared" si="148"/>
        <v>39872</v>
      </c>
      <c r="T1174" s="23">
        <f t="shared" si="149"/>
        <v>0</v>
      </c>
      <c r="U1174" s="24">
        <f t="shared" si="150"/>
        <v>39872</v>
      </c>
      <c r="V1174" s="25">
        <f t="shared" si="151"/>
        <v>163319.31344117876</v>
      </c>
      <c r="W1174" s="25">
        <f t="shared" si="152"/>
        <v>0</v>
      </c>
    </row>
    <row r="1175" spans="1:23">
      <c r="A1175" s="539" t="s">
        <v>119</v>
      </c>
      <c r="B1175" s="539" t="s">
        <v>1649</v>
      </c>
      <c r="C1175" s="1" t="s">
        <v>1650</v>
      </c>
      <c r="D1175">
        <v>0</v>
      </c>
      <c r="E1175">
        <v>0</v>
      </c>
      <c r="F1175">
        <v>0</v>
      </c>
      <c r="G1175">
        <v>0</v>
      </c>
      <c r="H1175" s="449">
        <v>81648</v>
      </c>
      <c r="I1175">
        <v>0</v>
      </c>
      <c r="J1175" s="449">
        <v>2400</v>
      </c>
      <c r="K1175">
        <v>0</v>
      </c>
      <c r="L1175" s="449">
        <v>84048</v>
      </c>
      <c r="N1175" s="20">
        <v>3572</v>
      </c>
      <c r="O1175" s="21">
        <v>12</v>
      </c>
      <c r="P1175" s="22">
        <f t="shared" si="145"/>
        <v>3.6748359098204313</v>
      </c>
      <c r="Q1175" s="23">
        <f t="shared" si="146"/>
        <v>277744</v>
      </c>
      <c r="R1175" s="23">
        <f t="shared" si="147"/>
        <v>256</v>
      </c>
      <c r="S1175" s="23">
        <f t="shared" si="148"/>
        <v>0</v>
      </c>
      <c r="T1175" s="23">
        <f t="shared" si="149"/>
        <v>0</v>
      </c>
      <c r="U1175" s="24">
        <f t="shared" si="150"/>
        <v>278000</v>
      </c>
      <c r="V1175" s="25">
        <f t="shared" si="151"/>
        <v>1021604.3829300799</v>
      </c>
      <c r="W1175" s="25">
        <f t="shared" si="152"/>
        <v>1034.8337922054336</v>
      </c>
    </row>
    <row r="1176" spans="1:23">
      <c r="A1176" s="539" t="s">
        <v>119</v>
      </c>
      <c r="B1176" s="539" t="s">
        <v>1651</v>
      </c>
      <c r="C1176" s="1" t="s">
        <v>1652</v>
      </c>
      <c r="D1176">
        <v>0</v>
      </c>
      <c r="E1176">
        <v>0</v>
      </c>
      <c r="F1176">
        <v>0</v>
      </c>
      <c r="G1176">
        <v>0</v>
      </c>
      <c r="H1176" s="449">
        <v>22080</v>
      </c>
      <c r="I1176">
        <v>0</v>
      </c>
      <c r="J1176" s="449">
        <v>28100</v>
      </c>
      <c r="K1176">
        <v>0</v>
      </c>
      <c r="L1176" s="449">
        <v>50180</v>
      </c>
      <c r="N1176" s="20">
        <v>3572</v>
      </c>
      <c r="O1176" s="21">
        <v>13</v>
      </c>
      <c r="P1176" s="22">
        <f t="shared" si="145"/>
        <v>3.3330151458819097</v>
      </c>
      <c r="Q1176" s="23">
        <f t="shared" si="146"/>
        <v>54432</v>
      </c>
      <c r="R1176" s="23">
        <f t="shared" si="147"/>
        <v>0</v>
      </c>
      <c r="S1176" s="23">
        <f t="shared" si="148"/>
        <v>0</v>
      </c>
      <c r="T1176" s="23">
        <f t="shared" si="149"/>
        <v>0</v>
      </c>
      <c r="U1176" s="24">
        <f t="shared" si="150"/>
        <v>54432</v>
      </c>
      <c r="V1176" s="25">
        <f t="shared" si="151"/>
        <v>181422.68042064412</v>
      </c>
      <c r="W1176" s="25">
        <f t="shared" si="152"/>
        <v>0</v>
      </c>
    </row>
    <row r="1177" spans="1:23">
      <c r="A1177" s="539" t="s">
        <v>119</v>
      </c>
      <c r="B1177" s="539" t="s">
        <v>1653</v>
      </c>
      <c r="C1177" s="1" t="s">
        <v>1654</v>
      </c>
      <c r="D1177">
        <v>0</v>
      </c>
      <c r="E1177">
        <v>0</v>
      </c>
      <c r="F1177">
        <v>0</v>
      </c>
      <c r="G1177">
        <v>0</v>
      </c>
      <c r="H1177" s="449">
        <v>7008</v>
      </c>
      <c r="I1177">
        <v>0</v>
      </c>
      <c r="J1177">
        <v>0</v>
      </c>
      <c r="K1177">
        <v>0</v>
      </c>
      <c r="L1177" s="449">
        <v>7008</v>
      </c>
      <c r="N1177" s="20">
        <v>3572</v>
      </c>
      <c r="O1177" s="21">
        <v>14</v>
      </c>
      <c r="P1177" s="22">
        <f t="shared" si="145"/>
        <v>5.2111367875249366</v>
      </c>
      <c r="Q1177" s="23">
        <f t="shared" si="146"/>
        <v>22288</v>
      </c>
      <c r="R1177" s="23">
        <f t="shared" si="147"/>
        <v>0</v>
      </c>
      <c r="S1177" s="23">
        <f t="shared" si="148"/>
        <v>192864</v>
      </c>
      <c r="T1177" s="23">
        <f t="shared" si="149"/>
        <v>2848</v>
      </c>
      <c r="U1177" s="24">
        <f t="shared" si="150"/>
        <v>218000</v>
      </c>
      <c r="V1177" s="25">
        <f t="shared" si="151"/>
        <v>1136027.8196804363</v>
      </c>
      <c r="W1177" s="25">
        <f t="shared" si="152"/>
        <v>0</v>
      </c>
    </row>
    <row r="1178" spans="1:23">
      <c r="A1178" s="539" t="s">
        <v>119</v>
      </c>
      <c r="B1178" s="539" t="s">
        <v>1655</v>
      </c>
      <c r="C1178" s="1" t="s">
        <v>1656</v>
      </c>
      <c r="D1178" s="449">
        <v>90288</v>
      </c>
      <c r="E1178">
        <v>912</v>
      </c>
      <c r="F1178">
        <v>0</v>
      </c>
      <c r="G1178">
        <v>0</v>
      </c>
      <c r="H1178">
        <v>0</v>
      </c>
      <c r="I1178">
        <v>0</v>
      </c>
      <c r="J1178">
        <v>0</v>
      </c>
      <c r="K1178">
        <v>0</v>
      </c>
      <c r="L1178" s="449">
        <v>91200</v>
      </c>
      <c r="N1178" s="20">
        <v>3572</v>
      </c>
      <c r="O1178" s="21">
        <v>15</v>
      </c>
      <c r="P1178" s="22">
        <f t="shared" si="145"/>
        <v>7.5192831089887324</v>
      </c>
      <c r="Q1178" s="23">
        <f t="shared" si="146"/>
        <v>0</v>
      </c>
      <c r="R1178" s="23">
        <f t="shared" si="147"/>
        <v>0</v>
      </c>
      <c r="S1178" s="23">
        <f t="shared" si="148"/>
        <v>0</v>
      </c>
      <c r="T1178" s="23">
        <f t="shared" si="149"/>
        <v>0</v>
      </c>
      <c r="U1178" s="24">
        <f t="shared" si="150"/>
        <v>0</v>
      </c>
      <c r="V1178" s="25">
        <f t="shared" si="151"/>
        <v>0</v>
      </c>
      <c r="W1178" s="25">
        <f t="shared" si="152"/>
        <v>0</v>
      </c>
    </row>
    <row r="1179" spans="1:23">
      <c r="A1179" s="539" t="s">
        <v>119</v>
      </c>
      <c r="B1179" s="539" t="s">
        <v>1657</v>
      </c>
      <c r="C1179" s="1" t="s">
        <v>1658</v>
      </c>
      <c r="D1179" s="449">
        <v>23472</v>
      </c>
      <c r="E1179">
        <v>0</v>
      </c>
      <c r="F1179">
        <v>0</v>
      </c>
      <c r="G1179">
        <v>0</v>
      </c>
      <c r="H1179" s="449">
        <v>66416</v>
      </c>
      <c r="I1179">
        <v>0</v>
      </c>
      <c r="J1179">
        <v>0</v>
      </c>
      <c r="K1179">
        <v>0</v>
      </c>
      <c r="L1179" s="449">
        <v>89888</v>
      </c>
      <c r="N1179" s="20">
        <v>3572</v>
      </c>
      <c r="O1179" s="21">
        <v>16</v>
      </c>
      <c r="P1179" s="22">
        <f t="shared" si="145"/>
        <v>4.5338911157933826</v>
      </c>
      <c r="Q1179" s="23">
        <f t="shared" si="146"/>
        <v>6912</v>
      </c>
      <c r="R1179" s="23">
        <f t="shared" si="147"/>
        <v>0</v>
      </c>
      <c r="S1179" s="23">
        <f t="shared" si="148"/>
        <v>138592</v>
      </c>
      <c r="T1179" s="23">
        <f t="shared" si="149"/>
        <v>1647</v>
      </c>
      <c r="U1179" s="24">
        <f t="shared" si="150"/>
        <v>147151</v>
      </c>
      <c r="V1179" s="25">
        <f t="shared" si="151"/>
        <v>667166.61158011202</v>
      </c>
      <c r="W1179" s="25">
        <f t="shared" si="152"/>
        <v>0</v>
      </c>
    </row>
    <row r="1180" spans="1:23">
      <c r="A1180" s="539" t="s">
        <v>119</v>
      </c>
      <c r="B1180" s="539" t="s">
        <v>1659</v>
      </c>
      <c r="C1180" s="1" t="s">
        <v>1660</v>
      </c>
      <c r="D1180" s="449">
        <v>598464</v>
      </c>
      <c r="E1180">
        <v>0</v>
      </c>
      <c r="F1180">
        <v>0</v>
      </c>
      <c r="G1180">
        <v>0</v>
      </c>
      <c r="H1180">
        <v>0</v>
      </c>
      <c r="I1180">
        <v>0</v>
      </c>
      <c r="J1180">
        <v>0</v>
      </c>
      <c r="K1180">
        <v>0</v>
      </c>
      <c r="L1180" s="449">
        <v>598464</v>
      </c>
      <c r="N1180" s="20">
        <v>3572</v>
      </c>
      <c r="O1180" s="21">
        <v>17</v>
      </c>
      <c r="P1180" s="22">
        <f t="shared" si="145"/>
        <v>6.0316486731873162</v>
      </c>
      <c r="Q1180" s="23">
        <f t="shared" si="146"/>
        <v>0</v>
      </c>
      <c r="R1180" s="23">
        <f t="shared" si="147"/>
        <v>0</v>
      </c>
      <c r="S1180" s="23">
        <f t="shared" si="148"/>
        <v>0</v>
      </c>
      <c r="T1180" s="23">
        <f t="shared" si="149"/>
        <v>0</v>
      </c>
      <c r="U1180" s="24">
        <f t="shared" si="150"/>
        <v>0</v>
      </c>
      <c r="V1180" s="25">
        <f t="shared" si="151"/>
        <v>0</v>
      </c>
      <c r="W1180" s="25">
        <f t="shared" si="152"/>
        <v>0</v>
      </c>
    </row>
    <row r="1181" spans="1:23">
      <c r="A1181" s="539" t="s">
        <v>119</v>
      </c>
      <c r="B1181" s="539" t="s">
        <v>1661</v>
      </c>
      <c r="C1181" s="1" t="s">
        <v>1662</v>
      </c>
      <c r="D1181" s="449">
        <v>138416</v>
      </c>
      <c r="E1181">
        <v>0</v>
      </c>
      <c r="F1181">
        <v>0</v>
      </c>
      <c r="G1181">
        <v>0</v>
      </c>
      <c r="H1181" s="449">
        <v>92896</v>
      </c>
      <c r="I1181">
        <v>0</v>
      </c>
      <c r="J1181">
        <v>0</v>
      </c>
      <c r="K1181">
        <v>0</v>
      </c>
      <c r="L1181" s="449">
        <v>231312</v>
      </c>
      <c r="N1181" s="20">
        <v>3572</v>
      </c>
      <c r="O1181" s="21">
        <v>18</v>
      </c>
      <c r="P1181" s="22">
        <f t="shared" si="145"/>
        <v>4.9772911053490789</v>
      </c>
      <c r="Q1181" s="23">
        <f t="shared" si="146"/>
        <v>0</v>
      </c>
      <c r="R1181" s="23">
        <f t="shared" si="147"/>
        <v>0</v>
      </c>
      <c r="S1181" s="23">
        <f t="shared" si="148"/>
        <v>52928</v>
      </c>
      <c r="T1181" s="23">
        <f t="shared" si="149"/>
        <v>0</v>
      </c>
      <c r="U1181" s="24">
        <f t="shared" si="150"/>
        <v>52928</v>
      </c>
      <c r="V1181" s="25">
        <f t="shared" si="151"/>
        <v>263438.06362391607</v>
      </c>
      <c r="W1181" s="25">
        <f t="shared" si="152"/>
        <v>0</v>
      </c>
    </row>
    <row r="1182" spans="1:23">
      <c r="A1182" s="539" t="s">
        <v>119</v>
      </c>
      <c r="B1182" s="539" t="s">
        <v>1663</v>
      </c>
      <c r="C1182" s="1" t="s">
        <v>1664</v>
      </c>
      <c r="D1182">
        <v>0</v>
      </c>
      <c r="E1182">
        <v>0</v>
      </c>
      <c r="F1182">
        <v>0</v>
      </c>
      <c r="G1182">
        <v>0</v>
      </c>
      <c r="H1182">
        <v>0</v>
      </c>
      <c r="I1182">
        <v>0</v>
      </c>
      <c r="J1182">
        <v>0</v>
      </c>
      <c r="K1182">
        <v>0</v>
      </c>
      <c r="L1182">
        <v>0</v>
      </c>
      <c r="N1182" s="20">
        <v>3572</v>
      </c>
      <c r="O1182" s="21">
        <v>19</v>
      </c>
      <c r="P1182" s="22">
        <f t="shared" ref="P1182:P1245" si="153">P1155</f>
        <v>3.4255627120306693</v>
      </c>
      <c r="Q1182" s="23">
        <f t="shared" si="146"/>
        <v>147552</v>
      </c>
      <c r="R1182" s="23">
        <f t="shared" si="147"/>
        <v>37504</v>
      </c>
      <c r="S1182" s="23">
        <f t="shared" si="148"/>
        <v>0</v>
      </c>
      <c r="T1182" s="23">
        <f t="shared" si="149"/>
        <v>0</v>
      </c>
      <c r="U1182" s="24">
        <f t="shared" si="150"/>
        <v>185056</v>
      </c>
      <c r="V1182" s="25">
        <f t="shared" si="151"/>
        <v>633920.93323754752</v>
      </c>
      <c r="W1182" s="25">
        <f t="shared" si="152"/>
        <v>141319.53434719806</v>
      </c>
    </row>
    <row r="1183" spans="1:23">
      <c r="A1183" s="539" t="s">
        <v>119</v>
      </c>
      <c r="B1183" s="539" t="s">
        <v>1665</v>
      </c>
      <c r="C1183" s="1" t="s">
        <v>1666</v>
      </c>
      <c r="D1183" s="449">
        <v>1500112</v>
      </c>
      <c r="E1183" s="449">
        <v>884328</v>
      </c>
      <c r="F1183" s="449">
        <v>56160</v>
      </c>
      <c r="G1183" s="449">
        <v>67456</v>
      </c>
      <c r="H1183" s="449">
        <v>831232</v>
      </c>
      <c r="I1183" s="449">
        <v>512580</v>
      </c>
      <c r="J1183" s="449">
        <v>32723</v>
      </c>
      <c r="K1183" s="449">
        <v>40620</v>
      </c>
      <c r="L1183" s="449">
        <v>3925211</v>
      </c>
      <c r="N1183" s="20">
        <v>3572</v>
      </c>
      <c r="O1183" s="21">
        <v>20</v>
      </c>
      <c r="P1183" s="22">
        <f t="shared" si="153"/>
        <v>4.0878123452263502</v>
      </c>
      <c r="Q1183" s="23">
        <f t="shared" si="146"/>
        <v>0</v>
      </c>
      <c r="R1183" s="23">
        <f t="shared" si="147"/>
        <v>0</v>
      </c>
      <c r="S1183" s="23">
        <f t="shared" si="148"/>
        <v>17184</v>
      </c>
      <c r="T1183" s="23">
        <f t="shared" si="149"/>
        <v>2112</v>
      </c>
      <c r="U1183" s="24">
        <f t="shared" si="150"/>
        <v>19296</v>
      </c>
      <c r="V1183" s="25">
        <f t="shared" si="151"/>
        <v>78878.427013487657</v>
      </c>
      <c r="W1183" s="25">
        <f t="shared" si="152"/>
        <v>0</v>
      </c>
    </row>
    <row r="1184" spans="1:23">
      <c r="A1184" s="503"/>
      <c r="B1184" s="503"/>
      <c r="N1184" s="20">
        <v>3572</v>
      </c>
      <c r="O1184" s="21">
        <v>21</v>
      </c>
      <c r="P1184" s="22">
        <f t="shared" si="153"/>
        <v>4.2128820567044682</v>
      </c>
      <c r="Q1184" s="23">
        <f t="shared" si="146"/>
        <v>0</v>
      </c>
      <c r="R1184" s="23">
        <f t="shared" si="147"/>
        <v>0</v>
      </c>
      <c r="S1184" s="23">
        <f t="shared" si="148"/>
        <v>0</v>
      </c>
      <c r="T1184" s="23">
        <f t="shared" si="149"/>
        <v>2400</v>
      </c>
      <c r="U1184" s="24">
        <f t="shared" si="150"/>
        <v>2400</v>
      </c>
      <c r="V1184" s="25">
        <f t="shared" si="151"/>
        <v>10110.916936090724</v>
      </c>
      <c r="W1184" s="25">
        <f t="shared" si="152"/>
        <v>0</v>
      </c>
    </row>
    <row r="1185" spans="1:23">
      <c r="A1185" s="503"/>
      <c r="B1185" s="503"/>
      <c r="N1185" s="20">
        <v>3572</v>
      </c>
      <c r="O1185" s="21">
        <v>22</v>
      </c>
      <c r="P1185" s="22">
        <f t="shared" si="153"/>
        <v>5.1226793529265615</v>
      </c>
      <c r="Q1185" s="23">
        <f t="shared" si="146"/>
        <v>0</v>
      </c>
      <c r="R1185" s="23">
        <f t="shared" si="147"/>
        <v>0</v>
      </c>
      <c r="S1185" s="23">
        <f t="shared" si="148"/>
        <v>4224</v>
      </c>
      <c r="T1185" s="23">
        <f t="shared" si="149"/>
        <v>0</v>
      </c>
      <c r="U1185" s="24">
        <f t="shared" si="150"/>
        <v>4224</v>
      </c>
      <c r="V1185" s="25">
        <f t="shared" si="151"/>
        <v>21638.197586761795</v>
      </c>
      <c r="W1185" s="25">
        <f t="shared" si="152"/>
        <v>0</v>
      </c>
    </row>
    <row r="1186" spans="1:23">
      <c r="A1186" s="539" t="s">
        <v>1712</v>
      </c>
      <c r="B1186" s="503"/>
      <c r="N1186" s="20">
        <v>3572</v>
      </c>
      <c r="O1186" s="21">
        <v>23</v>
      </c>
      <c r="P1186" s="22">
        <f t="shared" si="153"/>
        <v>4.5024770871355324</v>
      </c>
      <c r="Q1186" s="23">
        <f t="shared" si="146"/>
        <v>63360</v>
      </c>
      <c r="R1186" s="23">
        <f t="shared" si="147"/>
        <v>0</v>
      </c>
      <c r="S1186" s="23">
        <f t="shared" si="148"/>
        <v>0</v>
      </c>
      <c r="T1186" s="23">
        <f t="shared" si="149"/>
        <v>0</v>
      </c>
      <c r="U1186" s="24">
        <f t="shared" si="150"/>
        <v>63360</v>
      </c>
      <c r="V1186" s="25">
        <f t="shared" si="151"/>
        <v>285276.94824090734</v>
      </c>
      <c r="W1186" s="25">
        <f t="shared" si="152"/>
        <v>0</v>
      </c>
    </row>
    <row r="1187" spans="1:23">
      <c r="A1187" s="539" t="s">
        <v>1596</v>
      </c>
      <c r="B1187" s="539" t="s">
        <v>173</v>
      </c>
      <c r="C1187" s="1" t="s">
        <v>1668</v>
      </c>
      <c r="D1187" t="s">
        <v>1669</v>
      </c>
      <c r="E1187" t="s">
        <v>1670</v>
      </c>
      <c r="F1187" t="s">
        <v>1671</v>
      </c>
      <c r="G1187" t="s">
        <v>1672</v>
      </c>
      <c r="H1187" t="s">
        <v>1673</v>
      </c>
      <c r="I1187" t="s">
        <v>1674</v>
      </c>
      <c r="J1187" t="s">
        <v>1675</v>
      </c>
      <c r="K1187" t="s">
        <v>1676</v>
      </c>
      <c r="L1187" t="s">
        <v>44</v>
      </c>
      <c r="N1187" s="20">
        <v>3572</v>
      </c>
      <c r="O1187" s="21">
        <v>24</v>
      </c>
      <c r="P1187" s="22">
        <f t="shared" si="153"/>
        <v>3.6391469413856306</v>
      </c>
      <c r="Q1187" s="23">
        <f t="shared" si="146"/>
        <v>14064</v>
      </c>
      <c r="R1187" s="23">
        <f t="shared" si="147"/>
        <v>0</v>
      </c>
      <c r="S1187" s="23">
        <f t="shared" si="148"/>
        <v>11536</v>
      </c>
      <c r="T1187" s="23">
        <f t="shared" si="149"/>
        <v>378668</v>
      </c>
      <c r="U1187" s="24">
        <f t="shared" si="150"/>
        <v>404268</v>
      </c>
      <c r="V1187" s="25">
        <f t="shared" si="151"/>
        <v>1471190.6557000862</v>
      </c>
      <c r="W1187" s="25">
        <f t="shared" si="152"/>
        <v>0</v>
      </c>
    </row>
    <row r="1188" spans="1:23">
      <c r="A1188" s="539" t="s">
        <v>121</v>
      </c>
      <c r="B1188" s="539" t="s">
        <v>1611</v>
      </c>
      <c r="C1188" s="1" t="s">
        <v>1612</v>
      </c>
      <c r="D1188" s="449">
        <v>1296</v>
      </c>
      <c r="E1188">
        <v>0</v>
      </c>
      <c r="F1188">
        <v>0</v>
      </c>
      <c r="G1188">
        <v>0</v>
      </c>
      <c r="H1188">
        <v>0</v>
      </c>
      <c r="I1188">
        <v>0</v>
      </c>
      <c r="J1188">
        <v>400</v>
      </c>
      <c r="K1188">
        <v>0</v>
      </c>
      <c r="L1188" s="449">
        <v>1696</v>
      </c>
      <c r="N1188" s="20">
        <v>3572</v>
      </c>
      <c r="O1188" s="21">
        <v>25</v>
      </c>
      <c r="P1188" s="22">
        <f t="shared" si="153"/>
        <v>3.0656727831116628</v>
      </c>
      <c r="Q1188" s="23">
        <f t="shared" si="146"/>
        <v>511616</v>
      </c>
      <c r="R1188" s="23">
        <f t="shared" si="147"/>
        <v>0</v>
      </c>
      <c r="S1188" s="23">
        <f t="shared" si="148"/>
        <v>144</v>
      </c>
      <c r="T1188" s="23">
        <f t="shared" si="149"/>
        <v>0</v>
      </c>
      <c r="U1188" s="24">
        <f t="shared" si="150"/>
        <v>511760</v>
      </c>
      <c r="V1188" s="25">
        <f t="shared" si="151"/>
        <v>1568888.7034852246</v>
      </c>
      <c r="W1188" s="25">
        <f t="shared" si="152"/>
        <v>0</v>
      </c>
    </row>
    <row r="1189" spans="1:23">
      <c r="A1189" s="539" t="s">
        <v>121</v>
      </c>
      <c r="B1189" s="539" t="s">
        <v>1613</v>
      </c>
      <c r="C1189" s="1" t="s">
        <v>1614</v>
      </c>
      <c r="D1189" s="449">
        <v>43152</v>
      </c>
      <c r="E1189">
        <v>0</v>
      </c>
      <c r="F1189">
        <v>0</v>
      </c>
      <c r="G1189">
        <v>0</v>
      </c>
      <c r="H1189" s="449">
        <v>568704</v>
      </c>
      <c r="I1189">
        <v>0</v>
      </c>
      <c r="J1189" s="449">
        <v>11736</v>
      </c>
      <c r="K1189">
        <v>0</v>
      </c>
      <c r="L1189" s="449">
        <v>623592</v>
      </c>
      <c r="N1189" s="20">
        <v>3572</v>
      </c>
      <c r="O1189" s="21">
        <v>26</v>
      </c>
      <c r="P1189" s="22">
        <f t="shared" si="153"/>
        <v>3.9327220283406481</v>
      </c>
      <c r="Q1189" s="23">
        <f t="shared" si="146"/>
        <v>122416</v>
      </c>
      <c r="R1189" s="23">
        <f t="shared" si="147"/>
        <v>0</v>
      </c>
      <c r="S1189" s="23">
        <f t="shared" si="148"/>
        <v>0</v>
      </c>
      <c r="T1189" s="23">
        <f t="shared" si="149"/>
        <v>528</v>
      </c>
      <c r="U1189" s="24">
        <f t="shared" si="150"/>
        <v>122944</v>
      </c>
      <c r="V1189" s="25">
        <f t="shared" si="151"/>
        <v>483504.57705231261</v>
      </c>
      <c r="W1189" s="25">
        <f t="shared" si="152"/>
        <v>0</v>
      </c>
    </row>
    <row r="1190" spans="1:23">
      <c r="A1190" s="539" t="s">
        <v>121</v>
      </c>
      <c r="B1190" s="539" t="s">
        <v>1615</v>
      </c>
      <c r="C1190" s="1" t="s">
        <v>1616</v>
      </c>
      <c r="D1190">
        <v>0</v>
      </c>
      <c r="E1190" s="449">
        <v>1554416</v>
      </c>
      <c r="F1190">
        <v>0</v>
      </c>
      <c r="G1190">
        <v>0</v>
      </c>
      <c r="H1190">
        <v>0</v>
      </c>
      <c r="I1190">
        <v>0</v>
      </c>
      <c r="J1190">
        <v>0</v>
      </c>
      <c r="K1190">
        <v>0</v>
      </c>
      <c r="L1190" s="449">
        <v>1554416</v>
      </c>
      <c r="N1190" s="20">
        <v>3572</v>
      </c>
      <c r="O1190" s="21">
        <v>27</v>
      </c>
      <c r="P1190" s="22">
        <f t="shared" si="153"/>
        <v>3.6262261406191016</v>
      </c>
      <c r="Q1190" s="23">
        <f t="shared" si="146"/>
        <v>0</v>
      </c>
      <c r="R1190" s="23">
        <f t="shared" si="147"/>
        <v>0</v>
      </c>
      <c r="S1190" s="23">
        <f t="shared" si="148"/>
        <v>0</v>
      </c>
      <c r="T1190" s="23">
        <f t="shared" si="149"/>
        <v>0</v>
      </c>
      <c r="U1190" s="24">
        <f t="shared" si="150"/>
        <v>0</v>
      </c>
      <c r="V1190" s="25">
        <f t="shared" si="151"/>
        <v>0</v>
      </c>
      <c r="W1190" s="25">
        <f t="shared" si="152"/>
        <v>0</v>
      </c>
    </row>
    <row r="1191" spans="1:23">
      <c r="A1191" s="539" t="s">
        <v>121</v>
      </c>
      <c r="B1191" s="539" t="s">
        <v>1617</v>
      </c>
      <c r="C1191" s="1" t="s">
        <v>1618</v>
      </c>
      <c r="D1191" s="449">
        <v>404448</v>
      </c>
      <c r="E1191" s="449">
        <v>115568</v>
      </c>
      <c r="F1191">
        <v>0</v>
      </c>
      <c r="G1191">
        <v>0</v>
      </c>
      <c r="H1191" s="449">
        <v>249728</v>
      </c>
      <c r="I1191" s="449">
        <v>92608</v>
      </c>
      <c r="J1191" s="449">
        <v>65520</v>
      </c>
      <c r="K1191">
        <v>720</v>
      </c>
      <c r="L1191" s="449">
        <v>928592</v>
      </c>
      <c r="N1191" s="20">
        <v>3648</v>
      </c>
      <c r="O1191" s="21">
        <v>1</v>
      </c>
      <c r="P1191" s="22">
        <f t="shared" si="153"/>
        <v>3.6541532066081914</v>
      </c>
      <c r="Q1191" s="23">
        <f t="shared" si="146"/>
        <v>2400</v>
      </c>
      <c r="R1191" s="23">
        <f t="shared" si="147"/>
        <v>0</v>
      </c>
      <c r="S1191" s="23">
        <f t="shared" si="148"/>
        <v>0</v>
      </c>
      <c r="T1191" s="23">
        <f t="shared" si="149"/>
        <v>0</v>
      </c>
      <c r="U1191" s="24">
        <f t="shared" si="150"/>
        <v>2400</v>
      </c>
      <c r="V1191" s="25">
        <f t="shared" si="151"/>
        <v>8769.9676958596592</v>
      </c>
      <c r="W1191" s="25">
        <f t="shared" si="152"/>
        <v>0</v>
      </c>
    </row>
    <row r="1192" spans="1:23">
      <c r="A1192" s="539" t="s">
        <v>121</v>
      </c>
      <c r="B1192" s="539" t="s">
        <v>1619</v>
      </c>
      <c r="C1192" s="1" t="s">
        <v>1620</v>
      </c>
      <c r="D1192">
        <v>0</v>
      </c>
      <c r="E1192">
        <v>0</v>
      </c>
      <c r="F1192">
        <v>0</v>
      </c>
      <c r="G1192">
        <v>0</v>
      </c>
      <c r="H1192">
        <v>0</v>
      </c>
      <c r="I1192">
        <v>0</v>
      </c>
      <c r="J1192">
        <v>0</v>
      </c>
      <c r="K1192">
        <v>0</v>
      </c>
      <c r="L1192">
        <v>0</v>
      </c>
      <c r="N1192" s="20">
        <v>3648</v>
      </c>
      <c r="O1192" s="21">
        <v>2</v>
      </c>
      <c r="P1192" s="22">
        <f t="shared" si="153"/>
        <v>3.8378796466654825</v>
      </c>
      <c r="Q1192" s="23">
        <f t="shared" si="146"/>
        <v>0</v>
      </c>
      <c r="R1192" s="23">
        <f t="shared" si="147"/>
        <v>0</v>
      </c>
      <c r="S1192" s="23">
        <f t="shared" si="148"/>
        <v>46864</v>
      </c>
      <c r="T1192" s="23">
        <f t="shared" si="149"/>
        <v>552</v>
      </c>
      <c r="U1192" s="24">
        <f t="shared" si="150"/>
        <v>47416</v>
      </c>
      <c r="V1192" s="25">
        <f t="shared" si="151"/>
        <v>181976.90132629051</v>
      </c>
      <c r="W1192" s="25">
        <f t="shared" si="152"/>
        <v>0</v>
      </c>
    </row>
    <row r="1193" spans="1:23">
      <c r="A1193" s="539" t="s">
        <v>121</v>
      </c>
      <c r="B1193" s="539" t="s">
        <v>1621</v>
      </c>
      <c r="C1193" s="1" t="s">
        <v>1622</v>
      </c>
      <c r="D1193" s="449">
        <v>240672</v>
      </c>
      <c r="E1193">
        <v>0</v>
      </c>
      <c r="F1193">
        <v>0</v>
      </c>
      <c r="G1193">
        <v>0</v>
      </c>
      <c r="H1193">
        <v>0</v>
      </c>
      <c r="I1193">
        <v>0</v>
      </c>
      <c r="J1193" s="449">
        <v>22600</v>
      </c>
      <c r="K1193">
        <v>0</v>
      </c>
      <c r="L1193" s="449">
        <v>263272</v>
      </c>
      <c r="N1193" s="20">
        <v>3648</v>
      </c>
      <c r="O1193" s="21">
        <v>3</v>
      </c>
      <c r="P1193" s="22">
        <f t="shared" si="153"/>
        <v>3.4083433041107498</v>
      </c>
      <c r="Q1193" s="23">
        <f t="shared" si="146"/>
        <v>863360</v>
      </c>
      <c r="R1193" s="23">
        <f t="shared" si="147"/>
        <v>0</v>
      </c>
      <c r="S1193" s="23">
        <f t="shared" si="148"/>
        <v>0</v>
      </c>
      <c r="T1193" s="23">
        <f t="shared" si="149"/>
        <v>1940</v>
      </c>
      <c r="U1193" s="24">
        <f t="shared" si="150"/>
        <v>865300</v>
      </c>
      <c r="V1193" s="25">
        <f t="shared" si="151"/>
        <v>2949239.4610470319</v>
      </c>
      <c r="W1193" s="25">
        <f t="shared" si="152"/>
        <v>0</v>
      </c>
    </row>
    <row r="1194" spans="1:23">
      <c r="A1194" s="539" t="s">
        <v>121</v>
      </c>
      <c r="B1194" s="539" t="s">
        <v>1623</v>
      </c>
      <c r="C1194" s="1" t="s">
        <v>1624</v>
      </c>
      <c r="D1194">
        <v>0</v>
      </c>
      <c r="E1194" s="449">
        <v>251456</v>
      </c>
      <c r="F1194">
        <v>0</v>
      </c>
      <c r="G1194">
        <v>0</v>
      </c>
      <c r="H1194">
        <v>0</v>
      </c>
      <c r="I1194" s="449">
        <v>266816</v>
      </c>
      <c r="J1194">
        <v>0</v>
      </c>
      <c r="K1194" s="449">
        <v>2848</v>
      </c>
      <c r="L1194" s="449">
        <v>521120</v>
      </c>
      <c r="N1194" s="20">
        <v>3648</v>
      </c>
      <c r="O1194" s="21">
        <v>4</v>
      </c>
      <c r="P1194" s="22">
        <f t="shared" si="153"/>
        <v>3.1726845821455858</v>
      </c>
      <c r="Q1194" s="23">
        <f t="shared" si="146"/>
        <v>136304</v>
      </c>
      <c r="R1194" s="23">
        <f t="shared" si="147"/>
        <v>0</v>
      </c>
      <c r="S1194" s="23">
        <f t="shared" si="148"/>
        <v>223248</v>
      </c>
      <c r="T1194" s="23">
        <f t="shared" si="149"/>
        <v>1351</v>
      </c>
      <c r="U1194" s="24">
        <f t="shared" si="150"/>
        <v>360903</v>
      </c>
      <c r="V1194" s="25">
        <f t="shared" si="151"/>
        <v>1145031.3837500883</v>
      </c>
      <c r="W1194" s="25">
        <f t="shared" si="152"/>
        <v>0</v>
      </c>
    </row>
    <row r="1195" spans="1:23">
      <c r="A1195" s="539" t="s">
        <v>121</v>
      </c>
      <c r="B1195" s="539" t="s">
        <v>1625</v>
      </c>
      <c r="C1195" s="1" t="s">
        <v>1626</v>
      </c>
      <c r="D1195">
        <v>0</v>
      </c>
      <c r="E1195">
        <v>0</v>
      </c>
      <c r="F1195">
        <v>0</v>
      </c>
      <c r="G1195">
        <v>0</v>
      </c>
      <c r="H1195" s="449">
        <v>145600</v>
      </c>
      <c r="I1195">
        <v>0</v>
      </c>
      <c r="J1195">
        <v>0</v>
      </c>
      <c r="K1195">
        <v>0</v>
      </c>
      <c r="L1195" s="449">
        <v>145600</v>
      </c>
      <c r="N1195" s="20">
        <v>3648</v>
      </c>
      <c r="O1195" s="21">
        <v>5</v>
      </c>
      <c r="P1195" s="22">
        <f t="shared" si="153"/>
        <v>8.4268382369809416</v>
      </c>
      <c r="Q1195" s="23">
        <f t="shared" si="146"/>
        <v>0</v>
      </c>
      <c r="R1195" s="23">
        <f t="shared" si="147"/>
        <v>0</v>
      </c>
      <c r="S1195" s="23">
        <f t="shared" si="148"/>
        <v>0</v>
      </c>
      <c r="T1195" s="23">
        <f t="shared" si="149"/>
        <v>0</v>
      </c>
      <c r="U1195" s="24">
        <f t="shared" si="150"/>
        <v>0</v>
      </c>
      <c r="V1195" s="25">
        <f t="shared" si="151"/>
        <v>0</v>
      </c>
      <c r="W1195" s="25">
        <f t="shared" si="152"/>
        <v>0</v>
      </c>
    </row>
    <row r="1196" spans="1:23">
      <c r="A1196" s="539" t="s">
        <v>121</v>
      </c>
      <c r="B1196" s="539" t="s">
        <v>1627</v>
      </c>
      <c r="C1196" s="1" t="s">
        <v>1628</v>
      </c>
      <c r="D1196" s="449">
        <v>16512</v>
      </c>
      <c r="E1196" s="449">
        <v>150960</v>
      </c>
      <c r="F1196">
        <v>0</v>
      </c>
      <c r="G1196">
        <v>0</v>
      </c>
      <c r="H1196" s="449">
        <v>186272</v>
      </c>
      <c r="I1196">
        <v>0</v>
      </c>
      <c r="J1196" s="449">
        <v>1672</v>
      </c>
      <c r="K1196" s="449">
        <v>7704</v>
      </c>
      <c r="L1196" s="449">
        <v>363120</v>
      </c>
      <c r="N1196" s="20">
        <v>3648</v>
      </c>
      <c r="O1196" s="21">
        <v>6</v>
      </c>
      <c r="P1196" s="22">
        <f t="shared" si="153"/>
        <v>3.0058195780826638</v>
      </c>
      <c r="Q1196" s="23">
        <f t="shared" si="146"/>
        <v>161072</v>
      </c>
      <c r="R1196" s="23">
        <f t="shared" si="147"/>
        <v>0</v>
      </c>
      <c r="S1196" s="23">
        <f t="shared" si="148"/>
        <v>30720</v>
      </c>
      <c r="T1196" s="23">
        <f t="shared" si="149"/>
        <v>0</v>
      </c>
      <c r="U1196" s="24">
        <f t="shared" si="150"/>
        <v>191792</v>
      </c>
      <c r="V1196" s="25">
        <f t="shared" si="151"/>
        <v>576492.14851963019</v>
      </c>
      <c r="W1196" s="25">
        <f t="shared" si="152"/>
        <v>0</v>
      </c>
    </row>
    <row r="1197" spans="1:23">
      <c r="A1197" s="539" t="s">
        <v>121</v>
      </c>
      <c r="B1197" s="539" t="s">
        <v>1629</v>
      </c>
      <c r="C1197" s="1" t="s">
        <v>1630</v>
      </c>
      <c r="D1197">
        <v>0</v>
      </c>
      <c r="E1197" s="449">
        <v>30976</v>
      </c>
      <c r="F1197">
        <v>0</v>
      </c>
      <c r="G1197">
        <v>0</v>
      </c>
      <c r="H1197">
        <v>0</v>
      </c>
      <c r="I1197">
        <v>0</v>
      </c>
      <c r="J1197">
        <v>0</v>
      </c>
      <c r="K1197">
        <v>0</v>
      </c>
      <c r="L1197" s="449">
        <v>30976</v>
      </c>
      <c r="N1197" s="20">
        <v>3648</v>
      </c>
      <c r="O1197" s="21">
        <v>7</v>
      </c>
      <c r="P1197" s="22">
        <f t="shared" si="153"/>
        <v>3.8714814806912399</v>
      </c>
      <c r="Q1197" s="23">
        <f t="shared" si="146"/>
        <v>50080</v>
      </c>
      <c r="R1197" s="23">
        <f t="shared" si="147"/>
        <v>0</v>
      </c>
      <c r="S1197" s="23">
        <f t="shared" si="148"/>
        <v>55904</v>
      </c>
      <c r="T1197" s="23">
        <f t="shared" si="149"/>
        <v>760</v>
      </c>
      <c r="U1197" s="24">
        <f t="shared" si="150"/>
        <v>106744</v>
      </c>
      <c r="V1197" s="25">
        <f t="shared" si="151"/>
        <v>413257.41917490569</v>
      </c>
      <c r="W1197" s="25">
        <f t="shared" si="152"/>
        <v>0</v>
      </c>
    </row>
    <row r="1198" spans="1:23">
      <c r="A1198" s="539" t="s">
        <v>121</v>
      </c>
      <c r="B1198" s="539" t="s">
        <v>1631</v>
      </c>
      <c r="C1198" s="1" t="s">
        <v>1632</v>
      </c>
      <c r="D1198">
        <v>0</v>
      </c>
      <c r="E1198" s="449">
        <v>19840</v>
      </c>
      <c r="F1198">
        <v>0</v>
      </c>
      <c r="G1198">
        <v>0</v>
      </c>
      <c r="H1198">
        <v>0</v>
      </c>
      <c r="I1198" s="449">
        <v>290848</v>
      </c>
      <c r="J1198">
        <v>0</v>
      </c>
      <c r="K1198" s="449">
        <v>16501</v>
      </c>
      <c r="L1198" s="449">
        <v>327189</v>
      </c>
      <c r="N1198" s="20">
        <v>3648</v>
      </c>
      <c r="O1198" s="21">
        <v>8</v>
      </c>
      <c r="P1198" s="22">
        <f t="shared" si="153"/>
        <v>4.4579339449391542</v>
      </c>
      <c r="Q1198" s="23">
        <f t="shared" si="146"/>
        <v>0</v>
      </c>
      <c r="R1198" s="23">
        <f t="shared" si="147"/>
        <v>0</v>
      </c>
      <c r="S1198" s="23">
        <f t="shared" si="148"/>
        <v>6608</v>
      </c>
      <c r="T1198" s="23">
        <f t="shared" si="149"/>
        <v>0</v>
      </c>
      <c r="U1198" s="24">
        <f t="shared" si="150"/>
        <v>6608</v>
      </c>
      <c r="V1198" s="25">
        <f t="shared" si="151"/>
        <v>29458.027508157931</v>
      </c>
      <c r="W1198" s="25">
        <f t="shared" si="152"/>
        <v>0</v>
      </c>
    </row>
    <row r="1199" spans="1:23">
      <c r="A1199" s="539" t="s">
        <v>121</v>
      </c>
      <c r="B1199" s="539" t="s">
        <v>1633</v>
      </c>
      <c r="C1199" s="1" t="s">
        <v>1634</v>
      </c>
      <c r="D1199" s="449">
        <v>1021440</v>
      </c>
      <c r="E1199">
        <v>0</v>
      </c>
      <c r="F1199" s="449">
        <v>206144</v>
      </c>
      <c r="G1199">
        <v>0</v>
      </c>
      <c r="H1199">
        <v>0</v>
      </c>
      <c r="I1199">
        <v>0</v>
      </c>
      <c r="J1199">
        <v>0</v>
      </c>
      <c r="K1199">
        <v>0</v>
      </c>
      <c r="L1199" s="449">
        <v>1227584</v>
      </c>
      <c r="N1199" s="20">
        <v>3648</v>
      </c>
      <c r="O1199" s="21">
        <v>9</v>
      </c>
      <c r="P1199" s="22">
        <f t="shared" si="153"/>
        <v>3.9211029892346732</v>
      </c>
      <c r="Q1199" s="23">
        <f t="shared" si="146"/>
        <v>35808</v>
      </c>
      <c r="R1199" s="23">
        <f t="shared" si="147"/>
        <v>0</v>
      </c>
      <c r="S1199" s="23">
        <f t="shared" si="148"/>
        <v>58784</v>
      </c>
      <c r="T1199" s="23">
        <f t="shared" si="149"/>
        <v>0</v>
      </c>
      <c r="U1199" s="24">
        <f t="shared" si="150"/>
        <v>94592</v>
      </c>
      <c r="V1199" s="25">
        <f t="shared" si="151"/>
        <v>370904.97395768622</v>
      </c>
      <c r="W1199" s="25">
        <f t="shared" si="152"/>
        <v>0</v>
      </c>
    </row>
    <row r="1200" spans="1:23">
      <c r="A1200" s="539" t="s">
        <v>121</v>
      </c>
      <c r="B1200" s="539" t="s">
        <v>1635</v>
      </c>
      <c r="C1200" s="1" t="s">
        <v>1636</v>
      </c>
      <c r="D1200" s="449">
        <v>265728</v>
      </c>
      <c r="E1200">
        <v>0</v>
      </c>
      <c r="F1200">
        <v>0</v>
      </c>
      <c r="G1200">
        <v>0</v>
      </c>
      <c r="H1200" s="449">
        <v>21136</v>
      </c>
      <c r="I1200">
        <v>0</v>
      </c>
      <c r="J1200">
        <v>0</v>
      </c>
      <c r="K1200">
        <v>0</v>
      </c>
      <c r="L1200" s="449">
        <v>286864</v>
      </c>
      <c r="N1200" s="20">
        <v>3648</v>
      </c>
      <c r="O1200" s="21">
        <v>10</v>
      </c>
      <c r="P1200" s="22">
        <f t="shared" si="153"/>
        <v>5.1680731319109743</v>
      </c>
      <c r="Q1200" s="23">
        <f t="shared" si="146"/>
        <v>5376</v>
      </c>
      <c r="R1200" s="23">
        <f t="shared" si="147"/>
        <v>0</v>
      </c>
      <c r="S1200" s="23">
        <f t="shared" si="148"/>
        <v>0</v>
      </c>
      <c r="T1200" s="23">
        <f t="shared" si="149"/>
        <v>0</v>
      </c>
      <c r="U1200" s="24">
        <f t="shared" si="150"/>
        <v>5376</v>
      </c>
      <c r="V1200" s="25">
        <f t="shared" si="151"/>
        <v>27783.561157153399</v>
      </c>
      <c r="W1200" s="25">
        <f t="shared" si="152"/>
        <v>0</v>
      </c>
    </row>
    <row r="1201" spans="1:23">
      <c r="A1201" s="539" t="s">
        <v>121</v>
      </c>
      <c r="B1201" s="539" t="s">
        <v>1637</v>
      </c>
      <c r="C1201" s="1" t="s">
        <v>1638</v>
      </c>
      <c r="D1201">
        <v>0</v>
      </c>
      <c r="E1201" s="449">
        <v>38784</v>
      </c>
      <c r="F1201">
        <v>0</v>
      </c>
      <c r="G1201">
        <v>0</v>
      </c>
      <c r="H1201">
        <v>0</v>
      </c>
      <c r="I1201" s="449">
        <v>304880</v>
      </c>
      <c r="J1201">
        <v>0</v>
      </c>
      <c r="K1201" s="449">
        <v>16046</v>
      </c>
      <c r="L1201" s="449">
        <v>359710</v>
      </c>
      <c r="N1201" s="20">
        <v>3648</v>
      </c>
      <c r="O1201" s="21">
        <v>11</v>
      </c>
      <c r="P1201" s="22">
        <f t="shared" si="153"/>
        <v>4.0960903250696923</v>
      </c>
      <c r="Q1201" s="23">
        <f t="shared" si="146"/>
        <v>2880</v>
      </c>
      <c r="R1201" s="23">
        <f t="shared" si="147"/>
        <v>0</v>
      </c>
      <c r="S1201" s="23">
        <f t="shared" si="148"/>
        <v>130448</v>
      </c>
      <c r="T1201" s="23">
        <f t="shared" si="149"/>
        <v>540</v>
      </c>
      <c r="U1201" s="24">
        <f t="shared" si="150"/>
        <v>133868</v>
      </c>
      <c r="V1201" s="25">
        <f t="shared" si="151"/>
        <v>548335.41963642952</v>
      </c>
      <c r="W1201" s="25">
        <f t="shared" si="152"/>
        <v>0</v>
      </c>
    </row>
    <row r="1202" spans="1:23">
      <c r="A1202" s="539" t="s">
        <v>121</v>
      </c>
      <c r="B1202" s="539" t="s">
        <v>1639</v>
      </c>
      <c r="C1202" s="1" t="s">
        <v>1640</v>
      </c>
      <c r="D1202">
        <v>0</v>
      </c>
      <c r="E1202">
        <v>0</v>
      </c>
      <c r="F1202">
        <v>0</v>
      </c>
      <c r="G1202">
        <v>0</v>
      </c>
      <c r="H1202">
        <v>0</v>
      </c>
      <c r="I1202">
        <v>0</v>
      </c>
      <c r="J1202">
        <v>0</v>
      </c>
      <c r="K1202">
        <v>0</v>
      </c>
      <c r="L1202">
        <v>0</v>
      </c>
      <c r="N1202" s="20">
        <v>3648</v>
      </c>
      <c r="O1202" s="21">
        <v>12</v>
      </c>
      <c r="P1202" s="22">
        <f t="shared" si="153"/>
        <v>3.6748359098204313</v>
      </c>
      <c r="Q1202" s="23">
        <f t="shared" si="146"/>
        <v>421712</v>
      </c>
      <c r="R1202" s="23">
        <f t="shared" si="147"/>
        <v>52592</v>
      </c>
      <c r="S1202" s="23">
        <f t="shared" si="148"/>
        <v>0</v>
      </c>
      <c r="T1202" s="23">
        <f t="shared" si="149"/>
        <v>0</v>
      </c>
      <c r="U1202" s="24">
        <f t="shared" si="150"/>
        <v>474304</v>
      </c>
      <c r="V1202" s="25">
        <f t="shared" si="151"/>
        <v>1742989.3713714699</v>
      </c>
      <c r="W1202" s="25">
        <f t="shared" si="152"/>
        <v>212593.66718620376</v>
      </c>
    </row>
    <row r="1203" spans="1:23">
      <c r="A1203" s="539" t="s">
        <v>121</v>
      </c>
      <c r="B1203" s="539" t="s">
        <v>1641</v>
      </c>
      <c r="C1203" s="1" t="s">
        <v>1642</v>
      </c>
      <c r="D1203" s="449">
        <v>5088</v>
      </c>
      <c r="E1203">
        <v>0</v>
      </c>
      <c r="F1203">
        <v>0</v>
      </c>
      <c r="G1203">
        <v>0</v>
      </c>
      <c r="H1203">
        <v>0</v>
      </c>
      <c r="I1203" s="449">
        <v>278400</v>
      </c>
      <c r="J1203" s="449">
        <v>4458</v>
      </c>
      <c r="K1203" s="449">
        <v>6208</v>
      </c>
      <c r="L1203" s="449">
        <v>294154</v>
      </c>
      <c r="N1203" s="20">
        <v>3648</v>
      </c>
      <c r="O1203" s="21">
        <v>13</v>
      </c>
      <c r="P1203" s="22">
        <f t="shared" si="153"/>
        <v>3.3330151458819097</v>
      </c>
      <c r="Q1203" s="23">
        <f t="shared" si="146"/>
        <v>60608</v>
      </c>
      <c r="R1203" s="23">
        <f t="shared" si="147"/>
        <v>0</v>
      </c>
      <c r="S1203" s="23">
        <f t="shared" si="148"/>
        <v>18880</v>
      </c>
      <c r="T1203" s="23">
        <f t="shared" si="149"/>
        <v>0</v>
      </c>
      <c r="U1203" s="24">
        <f t="shared" si="150"/>
        <v>79488</v>
      </c>
      <c r="V1203" s="25">
        <f t="shared" si="151"/>
        <v>264934.70791586122</v>
      </c>
      <c r="W1203" s="25">
        <f t="shared" si="152"/>
        <v>0</v>
      </c>
    </row>
    <row r="1204" spans="1:23">
      <c r="A1204" s="539" t="s">
        <v>121</v>
      </c>
      <c r="B1204" s="539" t="s">
        <v>1643</v>
      </c>
      <c r="C1204" s="1" t="s">
        <v>1644</v>
      </c>
      <c r="D1204">
        <v>0</v>
      </c>
      <c r="E1204">
        <v>0</v>
      </c>
      <c r="F1204">
        <v>0</v>
      </c>
      <c r="G1204">
        <v>0</v>
      </c>
      <c r="H1204">
        <v>0</v>
      </c>
      <c r="I1204" s="449">
        <v>36608</v>
      </c>
      <c r="J1204">
        <v>0</v>
      </c>
      <c r="K1204">
        <v>0</v>
      </c>
      <c r="L1204" s="449">
        <v>36608</v>
      </c>
      <c r="N1204" s="20">
        <v>3648</v>
      </c>
      <c r="O1204" s="21">
        <v>14</v>
      </c>
      <c r="P1204" s="22">
        <f t="shared" si="153"/>
        <v>5.2111367875249366</v>
      </c>
      <c r="Q1204" s="23">
        <f t="shared" si="146"/>
        <v>0</v>
      </c>
      <c r="R1204" s="23">
        <f t="shared" si="147"/>
        <v>0</v>
      </c>
      <c r="S1204" s="23">
        <f t="shared" si="148"/>
        <v>310080</v>
      </c>
      <c r="T1204" s="23">
        <f t="shared" si="149"/>
        <v>8734</v>
      </c>
      <c r="U1204" s="24">
        <f t="shared" si="150"/>
        <v>318814</v>
      </c>
      <c r="V1204" s="25">
        <f t="shared" si="151"/>
        <v>1661383.3637779751</v>
      </c>
      <c r="W1204" s="25">
        <f t="shared" si="152"/>
        <v>0</v>
      </c>
    </row>
    <row r="1205" spans="1:23">
      <c r="A1205" s="539" t="s">
        <v>121</v>
      </c>
      <c r="B1205" s="539" t="s">
        <v>1645</v>
      </c>
      <c r="C1205" s="1" t="s">
        <v>1646</v>
      </c>
      <c r="D1205">
        <v>0</v>
      </c>
      <c r="E1205">
        <v>0</v>
      </c>
      <c r="F1205">
        <v>0</v>
      </c>
      <c r="G1205">
        <v>0</v>
      </c>
      <c r="H1205">
        <v>0</v>
      </c>
      <c r="I1205" s="449">
        <v>237744</v>
      </c>
      <c r="J1205">
        <v>0</v>
      </c>
      <c r="K1205">
        <v>0</v>
      </c>
      <c r="L1205" s="449">
        <v>237744</v>
      </c>
      <c r="N1205" s="20">
        <v>3648</v>
      </c>
      <c r="O1205" s="21">
        <v>15</v>
      </c>
      <c r="P1205" s="22">
        <f t="shared" si="153"/>
        <v>7.5192831089887324</v>
      </c>
      <c r="Q1205" s="23">
        <f t="shared" si="146"/>
        <v>3792</v>
      </c>
      <c r="R1205" s="23">
        <f t="shared" si="147"/>
        <v>0</v>
      </c>
      <c r="S1205" s="23">
        <f t="shared" si="148"/>
        <v>46256</v>
      </c>
      <c r="T1205" s="23">
        <f t="shared" si="149"/>
        <v>0</v>
      </c>
      <c r="U1205" s="24">
        <f t="shared" si="150"/>
        <v>50048</v>
      </c>
      <c r="V1205" s="25">
        <f t="shared" si="151"/>
        <v>376325.08103866805</v>
      </c>
      <c r="W1205" s="25">
        <f t="shared" si="152"/>
        <v>0</v>
      </c>
    </row>
    <row r="1206" spans="1:23">
      <c r="A1206" s="539" t="s">
        <v>121</v>
      </c>
      <c r="B1206" s="539" t="s">
        <v>1647</v>
      </c>
      <c r="C1206" s="1" t="s">
        <v>1648</v>
      </c>
      <c r="D1206">
        <v>0</v>
      </c>
      <c r="E1206" s="449">
        <v>899056</v>
      </c>
      <c r="F1206">
        <v>0</v>
      </c>
      <c r="G1206" s="449">
        <v>189120</v>
      </c>
      <c r="H1206">
        <v>0</v>
      </c>
      <c r="I1206">
        <v>0</v>
      </c>
      <c r="J1206">
        <v>0</v>
      </c>
      <c r="K1206">
        <v>440</v>
      </c>
      <c r="L1206" s="449">
        <v>1088616</v>
      </c>
      <c r="N1206" s="20">
        <v>3648</v>
      </c>
      <c r="O1206" s="21">
        <v>16</v>
      </c>
      <c r="P1206" s="22">
        <f t="shared" si="153"/>
        <v>4.5338911157933826</v>
      </c>
      <c r="Q1206" s="23">
        <f t="shared" si="146"/>
        <v>10080</v>
      </c>
      <c r="R1206" s="23">
        <f t="shared" si="147"/>
        <v>0</v>
      </c>
      <c r="S1206" s="23">
        <f t="shared" si="148"/>
        <v>342224</v>
      </c>
      <c r="T1206" s="23">
        <f t="shared" si="149"/>
        <v>25572</v>
      </c>
      <c r="U1206" s="24">
        <f t="shared" si="150"/>
        <v>377876</v>
      </c>
      <c r="V1206" s="25">
        <f t="shared" si="151"/>
        <v>1713248.6392715403</v>
      </c>
      <c r="W1206" s="25">
        <f t="shared" si="152"/>
        <v>0</v>
      </c>
    </row>
    <row r="1207" spans="1:23">
      <c r="A1207" s="539" t="s">
        <v>121</v>
      </c>
      <c r="B1207" s="539" t="s">
        <v>1649</v>
      </c>
      <c r="C1207" s="1" t="s">
        <v>1650</v>
      </c>
      <c r="D1207">
        <v>0</v>
      </c>
      <c r="E1207">
        <v>0</v>
      </c>
      <c r="F1207">
        <v>0</v>
      </c>
      <c r="G1207">
        <v>0</v>
      </c>
      <c r="H1207" s="449">
        <v>202864</v>
      </c>
      <c r="I1207">
        <v>0</v>
      </c>
      <c r="J1207">
        <v>0</v>
      </c>
      <c r="K1207">
        <v>0</v>
      </c>
      <c r="L1207" s="449">
        <v>202864</v>
      </c>
      <c r="N1207" s="20">
        <v>3648</v>
      </c>
      <c r="O1207" s="21">
        <v>17</v>
      </c>
      <c r="P1207" s="22">
        <f t="shared" si="153"/>
        <v>6.0316486731873162</v>
      </c>
      <c r="Q1207" s="23">
        <f t="shared" si="146"/>
        <v>0</v>
      </c>
      <c r="R1207" s="23">
        <f t="shared" si="147"/>
        <v>0</v>
      </c>
      <c r="S1207" s="23">
        <f t="shared" si="148"/>
        <v>28032</v>
      </c>
      <c r="T1207" s="23">
        <f t="shared" si="149"/>
        <v>0</v>
      </c>
      <c r="U1207" s="24">
        <f t="shared" si="150"/>
        <v>28032</v>
      </c>
      <c r="V1207" s="25">
        <f t="shared" si="151"/>
        <v>169079.17560678686</v>
      </c>
      <c r="W1207" s="25">
        <f t="shared" si="152"/>
        <v>0</v>
      </c>
    </row>
    <row r="1208" spans="1:23">
      <c r="A1208" s="539" t="s">
        <v>121</v>
      </c>
      <c r="B1208" s="539" t="s">
        <v>1651</v>
      </c>
      <c r="C1208" s="1" t="s">
        <v>1652</v>
      </c>
      <c r="D1208">
        <v>0</v>
      </c>
      <c r="E1208">
        <v>0</v>
      </c>
      <c r="F1208">
        <v>0</v>
      </c>
      <c r="G1208">
        <v>0</v>
      </c>
      <c r="H1208" s="449">
        <v>94880</v>
      </c>
      <c r="I1208">
        <v>0</v>
      </c>
      <c r="J1208" s="449">
        <v>14728</v>
      </c>
      <c r="K1208">
        <v>0</v>
      </c>
      <c r="L1208" s="449">
        <v>109608</v>
      </c>
      <c r="N1208" s="20">
        <v>3648</v>
      </c>
      <c r="O1208" s="21">
        <v>18</v>
      </c>
      <c r="P1208" s="22">
        <f t="shared" si="153"/>
        <v>4.9772911053490789</v>
      </c>
      <c r="Q1208" s="23">
        <f t="shared" si="146"/>
        <v>0</v>
      </c>
      <c r="R1208" s="23">
        <f t="shared" si="147"/>
        <v>0</v>
      </c>
      <c r="S1208" s="23">
        <f t="shared" si="148"/>
        <v>144880</v>
      </c>
      <c r="T1208" s="23">
        <f t="shared" si="149"/>
        <v>80</v>
      </c>
      <c r="U1208" s="24">
        <f t="shared" si="150"/>
        <v>144960</v>
      </c>
      <c r="V1208" s="25">
        <f t="shared" si="151"/>
        <v>721508.1186314025</v>
      </c>
      <c r="W1208" s="25">
        <f t="shared" si="152"/>
        <v>0</v>
      </c>
    </row>
    <row r="1209" spans="1:23">
      <c r="A1209" s="539" t="s">
        <v>121</v>
      </c>
      <c r="B1209" s="539" t="s">
        <v>1653</v>
      </c>
      <c r="C1209" s="1" t="s">
        <v>1654</v>
      </c>
      <c r="D1209">
        <v>0</v>
      </c>
      <c r="E1209">
        <v>0</v>
      </c>
      <c r="F1209">
        <v>0</v>
      </c>
      <c r="G1209">
        <v>0</v>
      </c>
      <c r="H1209" s="449">
        <v>51984</v>
      </c>
      <c r="I1209">
        <v>0</v>
      </c>
      <c r="J1209">
        <v>0</v>
      </c>
      <c r="K1209">
        <v>0</v>
      </c>
      <c r="L1209" s="449">
        <v>51984</v>
      </c>
      <c r="N1209" s="20">
        <v>3648</v>
      </c>
      <c r="O1209" s="21">
        <v>19</v>
      </c>
      <c r="P1209" s="22">
        <f t="shared" si="153"/>
        <v>3.4255627120306693</v>
      </c>
      <c r="Q1209" s="23">
        <f t="shared" si="146"/>
        <v>374784</v>
      </c>
      <c r="R1209" s="23">
        <f t="shared" si="147"/>
        <v>87696</v>
      </c>
      <c r="S1209" s="23">
        <f t="shared" si="148"/>
        <v>2736</v>
      </c>
      <c r="T1209" s="23">
        <f t="shared" si="149"/>
        <v>0</v>
      </c>
      <c r="U1209" s="24">
        <f t="shared" si="150"/>
        <v>465216</v>
      </c>
      <c r="V1209" s="25">
        <f t="shared" si="151"/>
        <v>1593626.5826400598</v>
      </c>
      <c r="W1209" s="25">
        <f t="shared" si="152"/>
        <v>330448.96235366573</v>
      </c>
    </row>
    <row r="1210" spans="1:23">
      <c r="A1210" s="539" t="s">
        <v>121</v>
      </c>
      <c r="B1210" s="539" t="s">
        <v>1655</v>
      </c>
      <c r="C1210" s="1" t="s">
        <v>1656</v>
      </c>
      <c r="D1210" s="449">
        <v>33680</v>
      </c>
      <c r="E1210">
        <v>0</v>
      </c>
      <c r="F1210">
        <v>0</v>
      </c>
      <c r="G1210">
        <v>0</v>
      </c>
      <c r="H1210" s="449">
        <v>4096</v>
      </c>
      <c r="I1210">
        <v>0</v>
      </c>
      <c r="J1210">
        <v>0</v>
      </c>
      <c r="K1210">
        <v>0</v>
      </c>
      <c r="L1210" s="449">
        <v>37776</v>
      </c>
      <c r="N1210" s="20">
        <v>3648</v>
      </c>
      <c r="O1210" s="21">
        <v>20</v>
      </c>
      <c r="P1210" s="22">
        <f t="shared" si="153"/>
        <v>4.0878123452263502</v>
      </c>
      <c r="Q1210" s="23">
        <f t="shared" si="146"/>
        <v>0</v>
      </c>
      <c r="R1210" s="23">
        <f t="shared" si="147"/>
        <v>0</v>
      </c>
      <c r="S1210" s="23">
        <f t="shared" si="148"/>
        <v>50784</v>
      </c>
      <c r="T1210" s="23">
        <f t="shared" si="149"/>
        <v>0</v>
      </c>
      <c r="U1210" s="24">
        <f t="shared" si="150"/>
        <v>50784</v>
      </c>
      <c r="V1210" s="25">
        <f t="shared" si="151"/>
        <v>207595.46213997496</v>
      </c>
      <c r="W1210" s="25">
        <f t="shared" si="152"/>
        <v>0</v>
      </c>
    </row>
    <row r="1211" spans="1:23">
      <c r="A1211" s="539" t="s">
        <v>121</v>
      </c>
      <c r="B1211" s="539" t="s">
        <v>1657</v>
      </c>
      <c r="C1211" s="1" t="s">
        <v>1658</v>
      </c>
      <c r="D1211" s="449">
        <v>196848</v>
      </c>
      <c r="E1211">
        <v>0</v>
      </c>
      <c r="F1211">
        <v>0</v>
      </c>
      <c r="G1211">
        <v>0</v>
      </c>
      <c r="H1211" s="449">
        <v>103584</v>
      </c>
      <c r="I1211">
        <v>0</v>
      </c>
      <c r="J1211" s="449">
        <v>33440</v>
      </c>
      <c r="K1211">
        <v>0</v>
      </c>
      <c r="L1211" s="449">
        <v>333872</v>
      </c>
      <c r="N1211" s="20">
        <v>3648</v>
      </c>
      <c r="O1211" s="21">
        <v>21</v>
      </c>
      <c r="P1211" s="22">
        <f t="shared" si="153"/>
        <v>4.2128820567044682</v>
      </c>
      <c r="Q1211" s="23">
        <f t="shared" si="146"/>
        <v>0</v>
      </c>
      <c r="R1211" s="23">
        <f t="shared" si="147"/>
        <v>0</v>
      </c>
      <c r="S1211" s="23">
        <f t="shared" si="148"/>
        <v>0</v>
      </c>
      <c r="T1211" s="23">
        <f t="shared" si="149"/>
        <v>27840</v>
      </c>
      <c r="U1211" s="24">
        <f t="shared" si="150"/>
        <v>27840</v>
      </c>
      <c r="V1211" s="25">
        <f t="shared" si="151"/>
        <v>117286.6364586524</v>
      </c>
      <c r="W1211" s="25">
        <f t="shared" si="152"/>
        <v>0</v>
      </c>
    </row>
    <row r="1212" spans="1:23">
      <c r="A1212" s="539" t="s">
        <v>121</v>
      </c>
      <c r="B1212" s="539" t="s">
        <v>1659</v>
      </c>
      <c r="C1212" s="1" t="s">
        <v>1660</v>
      </c>
      <c r="D1212" s="449">
        <v>1804176</v>
      </c>
      <c r="E1212">
        <v>0</v>
      </c>
      <c r="F1212">
        <v>0</v>
      </c>
      <c r="G1212">
        <v>0</v>
      </c>
      <c r="H1212">
        <v>960</v>
      </c>
      <c r="I1212">
        <v>0</v>
      </c>
      <c r="J1212">
        <v>0</v>
      </c>
      <c r="K1212">
        <v>0</v>
      </c>
      <c r="L1212" s="449">
        <v>1805136</v>
      </c>
      <c r="N1212" s="20">
        <v>3648</v>
      </c>
      <c r="O1212" s="21">
        <v>22</v>
      </c>
      <c r="P1212" s="22">
        <f t="shared" si="153"/>
        <v>5.1226793529265615</v>
      </c>
      <c r="Q1212" s="23">
        <f t="shared" si="146"/>
        <v>0</v>
      </c>
      <c r="R1212" s="23">
        <f t="shared" si="147"/>
        <v>0</v>
      </c>
      <c r="S1212" s="23">
        <f t="shared" si="148"/>
        <v>8208</v>
      </c>
      <c r="T1212" s="23">
        <f t="shared" si="149"/>
        <v>0</v>
      </c>
      <c r="U1212" s="24">
        <f t="shared" si="150"/>
        <v>8208</v>
      </c>
      <c r="V1212" s="25">
        <f t="shared" si="151"/>
        <v>42046.95212882122</v>
      </c>
      <c r="W1212" s="25">
        <f t="shared" si="152"/>
        <v>0</v>
      </c>
    </row>
    <row r="1213" spans="1:23">
      <c r="A1213" s="539" t="s">
        <v>121</v>
      </c>
      <c r="B1213" s="539" t="s">
        <v>1661</v>
      </c>
      <c r="C1213" s="1" t="s">
        <v>1662</v>
      </c>
      <c r="D1213" s="449">
        <v>484368</v>
      </c>
      <c r="E1213">
        <v>0</v>
      </c>
      <c r="F1213">
        <v>0</v>
      </c>
      <c r="G1213">
        <v>0</v>
      </c>
      <c r="H1213" s="449">
        <v>26496</v>
      </c>
      <c r="I1213">
        <v>0</v>
      </c>
      <c r="J1213">
        <v>400</v>
      </c>
      <c r="K1213">
        <v>0</v>
      </c>
      <c r="L1213" s="449">
        <v>511264</v>
      </c>
      <c r="N1213" s="20">
        <v>3648</v>
      </c>
      <c r="O1213" s="21">
        <v>23</v>
      </c>
      <c r="P1213" s="22">
        <f t="shared" si="153"/>
        <v>4.5024770871355324</v>
      </c>
      <c r="Q1213" s="23">
        <f t="shared" si="146"/>
        <v>45344</v>
      </c>
      <c r="R1213" s="23">
        <f t="shared" si="147"/>
        <v>0</v>
      </c>
      <c r="S1213" s="23">
        <f t="shared" si="148"/>
        <v>9136</v>
      </c>
      <c r="T1213" s="23">
        <f t="shared" si="149"/>
        <v>0</v>
      </c>
      <c r="U1213" s="24">
        <f t="shared" si="150"/>
        <v>54480</v>
      </c>
      <c r="V1213" s="25">
        <f t="shared" si="151"/>
        <v>245294.9517071438</v>
      </c>
      <c r="W1213" s="25">
        <f t="shared" si="152"/>
        <v>0</v>
      </c>
    </row>
    <row r="1214" spans="1:23">
      <c r="A1214" s="539" t="s">
        <v>121</v>
      </c>
      <c r="B1214" s="539" t="s">
        <v>1663</v>
      </c>
      <c r="C1214" s="1" t="s">
        <v>1664</v>
      </c>
      <c r="D1214">
        <v>0</v>
      </c>
      <c r="E1214">
        <v>0</v>
      </c>
      <c r="F1214">
        <v>0</v>
      </c>
      <c r="G1214">
        <v>0</v>
      </c>
      <c r="H1214">
        <v>0</v>
      </c>
      <c r="I1214">
        <v>0</v>
      </c>
      <c r="J1214">
        <v>0</v>
      </c>
      <c r="K1214">
        <v>0</v>
      </c>
      <c r="L1214">
        <v>0</v>
      </c>
      <c r="N1214" s="20">
        <v>3648</v>
      </c>
      <c r="O1214" s="21">
        <v>24</v>
      </c>
      <c r="P1214" s="22">
        <f t="shared" si="153"/>
        <v>3.6391469413856306</v>
      </c>
      <c r="Q1214" s="23">
        <f t="shared" si="146"/>
        <v>54608</v>
      </c>
      <c r="R1214" s="23">
        <f t="shared" si="147"/>
        <v>0</v>
      </c>
      <c r="S1214" s="23">
        <f t="shared" si="148"/>
        <v>35504</v>
      </c>
      <c r="T1214" s="23">
        <f t="shared" si="149"/>
        <v>12851</v>
      </c>
      <c r="U1214" s="24">
        <f t="shared" si="150"/>
        <v>102963</v>
      </c>
      <c r="V1214" s="25">
        <f t="shared" si="151"/>
        <v>374697.48652588867</v>
      </c>
      <c r="W1214" s="25">
        <f t="shared" si="152"/>
        <v>0</v>
      </c>
    </row>
    <row r="1215" spans="1:23">
      <c r="A1215" s="539" t="s">
        <v>121</v>
      </c>
      <c r="B1215" s="539" t="s">
        <v>1665</v>
      </c>
      <c r="C1215" s="1" t="s">
        <v>1666</v>
      </c>
      <c r="D1215" s="449">
        <v>4517408</v>
      </c>
      <c r="E1215" s="449">
        <v>3061056</v>
      </c>
      <c r="F1215" s="449">
        <v>206144</v>
      </c>
      <c r="G1215" s="449">
        <v>189120</v>
      </c>
      <c r="H1215" s="449">
        <v>1656304</v>
      </c>
      <c r="I1215" s="449">
        <v>1507904</v>
      </c>
      <c r="J1215" s="449">
        <v>154954</v>
      </c>
      <c r="K1215" s="449">
        <v>50467</v>
      </c>
      <c r="L1215" s="449">
        <v>11343357</v>
      </c>
      <c r="N1215" s="20">
        <v>3648</v>
      </c>
      <c r="O1215" s="21">
        <v>25</v>
      </c>
      <c r="P1215" s="22">
        <f t="shared" si="153"/>
        <v>3.0656727831116628</v>
      </c>
      <c r="Q1215" s="23">
        <f t="shared" si="146"/>
        <v>867616</v>
      </c>
      <c r="R1215" s="23">
        <f t="shared" si="147"/>
        <v>0</v>
      </c>
      <c r="S1215" s="23">
        <f t="shared" si="148"/>
        <v>832</v>
      </c>
      <c r="T1215" s="23">
        <f t="shared" si="149"/>
        <v>0</v>
      </c>
      <c r="U1215" s="24">
        <f t="shared" si="150"/>
        <v>868448</v>
      </c>
      <c r="V1215" s="25">
        <f t="shared" si="151"/>
        <v>2662377.3971477575</v>
      </c>
      <c r="W1215" s="25">
        <f t="shared" si="152"/>
        <v>0</v>
      </c>
    </row>
    <row r="1216" spans="1:23">
      <c r="A1216" s="503"/>
      <c r="B1216" s="503"/>
      <c r="N1216" s="20">
        <v>3648</v>
      </c>
      <c r="O1216" s="21">
        <v>26</v>
      </c>
      <c r="P1216" s="22">
        <f t="shared" si="153"/>
        <v>3.9327220283406481</v>
      </c>
      <c r="Q1216" s="23">
        <f t="shared" si="146"/>
        <v>319328</v>
      </c>
      <c r="R1216" s="23">
        <f t="shared" si="147"/>
        <v>0</v>
      </c>
      <c r="S1216" s="23">
        <f t="shared" si="148"/>
        <v>29664</v>
      </c>
      <c r="T1216" s="23">
        <f t="shared" si="149"/>
        <v>0</v>
      </c>
      <c r="U1216" s="24">
        <f t="shared" si="150"/>
        <v>348992</v>
      </c>
      <c r="V1216" s="25">
        <f t="shared" si="151"/>
        <v>1372488.5261146594</v>
      </c>
      <c r="W1216" s="25">
        <f t="shared" si="152"/>
        <v>0</v>
      </c>
    </row>
    <row r="1217" spans="1:23">
      <c r="A1217" s="503"/>
      <c r="B1217" s="503"/>
      <c r="N1217" s="20">
        <v>3648</v>
      </c>
      <c r="O1217" s="21">
        <v>27</v>
      </c>
      <c r="P1217" s="22">
        <f t="shared" si="153"/>
        <v>3.6262261406191016</v>
      </c>
      <c r="Q1217" s="23">
        <f t="shared" si="146"/>
        <v>0</v>
      </c>
      <c r="R1217" s="23">
        <f t="shared" si="147"/>
        <v>0</v>
      </c>
      <c r="S1217" s="23">
        <f t="shared" si="148"/>
        <v>0</v>
      </c>
      <c r="T1217" s="23">
        <f t="shared" si="149"/>
        <v>0</v>
      </c>
      <c r="U1217" s="24">
        <f t="shared" si="150"/>
        <v>0</v>
      </c>
      <c r="V1217" s="25">
        <f t="shared" si="151"/>
        <v>0</v>
      </c>
      <c r="W1217" s="25">
        <f t="shared" si="152"/>
        <v>0</v>
      </c>
    </row>
    <row r="1218" spans="1:23">
      <c r="A1218" s="539" t="s">
        <v>1713</v>
      </c>
      <c r="B1218" s="503"/>
      <c r="N1218" s="20">
        <v>10060</v>
      </c>
      <c r="O1218" s="21">
        <v>1</v>
      </c>
      <c r="P1218" s="22">
        <f t="shared" si="153"/>
        <v>3.6541532066081914</v>
      </c>
      <c r="Q1218" s="23">
        <f t="shared" si="146"/>
        <v>5344</v>
      </c>
      <c r="R1218" s="23">
        <f t="shared" si="147"/>
        <v>0</v>
      </c>
      <c r="S1218" s="23">
        <f t="shared" si="148"/>
        <v>7952</v>
      </c>
      <c r="T1218" s="23">
        <f t="shared" si="149"/>
        <v>0</v>
      </c>
      <c r="U1218" s="24">
        <f t="shared" si="150"/>
        <v>13296</v>
      </c>
      <c r="V1218" s="25">
        <f t="shared" si="151"/>
        <v>48585.621035062512</v>
      </c>
      <c r="W1218" s="25">
        <f t="shared" si="152"/>
        <v>0</v>
      </c>
    </row>
    <row r="1219" spans="1:23">
      <c r="A1219" s="539" t="s">
        <v>1596</v>
      </c>
      <c r="B1219" s="539" t="s">
        <v>173</v>
      </c>
      <c r="C1219" s="1" t="s">
        <v>1668</v>
      </c>
      <c r="D1219" t="s">
        <v>1669</v>
      </c>
      <c r="E1219" t="s">
        <v>1670</v>
      </c>
      <c r="F1219" t="s">
        <v>1671</v>
      </c>
      <c r="G1219" t="s">
        <v>1672</v>
      </c>
      <c r="H1219" t="s">
        <v>1673</v>
      </c>
      <c r="I1219" t="s">
        <v>1674</v>
      </c>
      <c r="J1219" t="s">
        <v>1675</v>
      </c>
      <c r="K1219" t="s">
        <v>1676</v>
      </c>
      <c r="L1219" t="s">
        <v>44</v>
      </c>
      <c r="N1219" s="20">
        <v>10060</v>
      </c>
      <c r="O1219" s="21">
        <v>2</v>
      </c>
      <c r="P1219" s="22">
        <f t="shared" si="153"/>
        <v>3.8378796466654825</v>
      </c>
      <c r="Q1219" s="23">
        <f t="shared" si="146"/>
        <v>0</v>
      </c>
      <c r="R1219" s="23">
        <f t="shared" si="147"/>
        <v>0</v>
      </c>
      <c r="S1219" s="23">
        <f t="shared" si="148"/>
        <v>36192</v>
      </c>
      <c r="T1219" s="23">
        <f t="shared" si="149"/>
        <v>0</v>
      </c>
      <c r="U1219" s="24">
        <f t="shared" si="150"/>
        <v>36192</v>
      </c>
      <c r="V1219" s="25">
        <f t="shared" si="151"/>
        <v>138900.54017211715</v>
      </c>
      <c r="W1219" s="25">
        <f t="shared" si="152"/>
        <v>0</v>
      </c>
    </row>
    <row r="1220" spans="1:23">
      <c r="A1220" s="539" t="s">
        <v>1714</v>
      </c>
      <c r="B1220" s="539" t="s">
        <v>1611</v>
      </c>
      <c r="C1220" s="1" t="s">
        <v>1612</v>
      </c>
      <c r="D1220">
        <v>0</v>
      </c>
      <c r="E1220">
        <v>0</v>
      </c>
      <c r="F1220">
        <v>0</v>
      </c>
      <c r="G1220">
        <v>0</v>
      </c>
      <c r="H1220">
        <v>0</v>
      </c>
      <c r="I1220">
        <v>0</v>
      </c>
      <c r="J1220">
        <v>0</v>
      </c>
      <c r="K1220">
        <v>0</v>
      </c>
      <c r="L1220">
        <v>0</v>
      </c>
      <c r="N1220" s="20">
        <v>10060</v>
      </c>
      <c r="O1220" s="21">
        <v>3</v>
      </c>
      <c r="P1220" s="22">
        <f t="shared" si="153"/>
        <v>3.4083433041107498</v>
      </c>
      <c r="Q1220" s="23">
        <f t="shared" ref="Q1220:Q1283" si="154">SUMIFS(D:D,$A:$A,$N1220,$B:$B,$O1220)+SUMIFS(E:E,$A:$A,$N1220,$B:$B,$O1220)</f>
        <v>91104</v>
      </c>
      <c r="R1220" s="23">
        <f t="shared" ref="R1220:R1283" si="155">SUMIFS(F:F,$A:$A,$N1220,$B:$B,$O1220)+SUMIFS(G:G,$A:$A,$N1220,$B:$B,$O1220)</f>
        <v>0</v>
      </c>
      <c r="S1220" s="23">
        <f t="shared" ref="S1220:S1283" si="156">SUMIFS(H:H,$A:$A,$N1220,$B:$B,$O1220)+SUMIFS(I:I,$A:$A,$N1220,$B:$B,$O1220)</f>
        <v>1600</v>
      </c>
      <c r="T1220" s="23">
        <f t="shared" ref="T1220:T1283" si="157">SUMIFS(J:J,$A:$A,$N1220,$B:$B,$O1220)+SUMIFS(K:K,$A:$A,$N1220,$B:$B,$O1220)</f>
        <v>0</v>
      </c>
      <c r="U1220" s="24">
        <f t="shared" ref="U1220:U1283" si="158">SUM(Q1220:T1220)</f>
        <v>92704</v>
      </c>
      <c r="V1220" s="25">
        <f t="shared" ref="V1220:V1283" si="159">U1220*P1220</f>
        <v>315967.05766428297</v>
      </c>
      <c r="W1220" s="25">
        <f t="shared" ref="W1220:W1283" si="160">(R1220*1.1)*P1220</f>
        <v>0</v>
      </c>
    </row>
    <row r="1221" spans="1:23">
      <c r="A1221" s="539" t="s">
        <v>1714</v>
      </c>
      <c r="B1221" s="539" t="s">
        <v>1613</v>
      </c>
      <c r="C1221" s="1" t="s">
        <v>1614</v>
      </c>
      <c r="D1221">
        <v>0</v>
      </c>
      <c r="E1221">
        <v>0</v>
      </c>
      <c r="F1221">
        <v>0</v>
      </c>
      <c r="G1221">
        <v>0</v>
      </c>
      <c r="H1221" s="449">
        <v>1728</v>
      </c>
      <c r="I1221">
        <v>0</v>
      </c>
      <c r="J1221">
        <v>0</v>
      </c>
      <c r="K1221">
        <v>0</v>
      </c>
      <c r="L1221" s="449">
        <v>1728</v>
      </c>
      <c r="N1221" s="20">
        <v>10060</v>
      </c>
      <c r="O1221" s="21">
        <v>4</v>
      </c>
      <c r="P1221" s="22">
        <f t="shared" si="153"/>
        <v>3.1726845821455858</v>
      </c>
      <c r="Q1221" s="23">
        <f t="shared" si="154"/>
        <v>4896</v>
      </c>
      <c r="R1221" s="23">
        <f t="shared" si="155"/>
        <v>0</v>
      </c>
      <c r="S1221" s="23">
        <f t="shared" si="156"/>
        <v>29840</v>
      </c>
      <c r="T1221" s="23">
        <f t="shared" si="157"/>
        <v>17802</v>
      </c>
      <c r="U1221" s="24">
        <f t="shared" si="158"/>
        <v>52538</v>
      </c>
      <c r="V1221" s="25">
        <f t="shared" si="159"/>
        <v>166686.50257676479</v>
      </c>
      <c r="W1221" s="25">
        <f t="shared" si="160"/>
        <v>0</v>
      </c>
    </row>
    <row r="1222" spans="1:23">
      <c r="A1222" s="539" t="s">
        <v>1714</v>
      </c>
      <c r="B1222" s="539" t="s">
        <v>1615</v>
      </c>
      <c r="C1222" s="1" t="s">
        <v>1616</v>
      </c>
      <c r="D1222">
        <v>0</v>
      </c>
      <c r="E1222">
        <v>864</v>
      </c>
      <c r="F1222">
        <v>0</v>
      </c>
      <c r="G1222">
        <v>0</v>
      </c>
      <c r="H1222">
        <v>0</v>
      </c>
      <c r="I1222">
        <v>0</v>
      </c>
      <c r="J1222">
        <v>0</v>
      </c>
      <c r="K1222">
        <v>0</v>
      </c>
      <c r="L1222">
        <v>864</v>
      </c>
      <c r="N1222" s="20">
        <v>10060</v>
      </c>
      <c r="O1222" s="21">
        <v>5</v>
      </c>
      <c r="P1222" s="22">
        <f t="shared" si="153"/>
        <v>8.4268382369809416</v>
      </c>
      <c r="Q1222" s="23">
        <f t="shared" si="154"/>
        <v>0</v>
      </c>
      <c r="R1222" s="23">
        <f t="shared" si="155"/>
        <v>0</v>
      </c>
      <c r="S1222" s="23">
        <f t="shared" si="156"/>
        <v>0</v>
      </c>
      <c r="T1222" s="23">
        <f t="shared" si="157"/>
        <v>0</v>
      </c>
      <c r="U1222" s="24">
        <f t="shared" si="158"/>
        <v>0</v>
      </c>
      <c r="V1222" s="25">
        <f t="shared" si="159"/>
        <v>0</v>
      </c>
      <c r="W1222" s="25">
        <f t="shared" si="160"/>
        <v>0</v>
      </c>
    </row>
    <row r="1223" spans="1:23">
      <c r="A1223" s="539" t="s">
        <v>1714</v>
      </c>
      <c r="B1223" s="539" t="s">
        <v>1617</v>
      </c>
      <c r="C1223" s="1" t="s">
        <v>1618</v>
      </c>
      <c r="D1223">
        <v>112</v>
      </c>
      <c r="E1223">
        <v>432</v>
      </c>
      <c r="F1223">
        <v>0</v>
      </c>
      <c r="G1223">
        <v>0</v>
      </c>
      <c r="H1223" s="449">
        <v>1088</v>
      </c>
      <c r="I1223">
        <v>0</v>
      </c>
      <c r="J1223">
        <v>0</v>
      </c>
      <c r="K1223">
        <v>0</v>
      </c>
      <c r="L1223" s="449">
        <v>1632</v>
      </c>
      <c r="N1223" s="20">
        <v>10060</v>
      </c>
      <c r="O1223" s="21">
        <v>6</v>
      </c>
      <c r="P1223" s="22">
        <f t="shared" si="153"/>
        <v>3.0058195780826638</v>
      </c>
      <c r="Q1223" s="23">
        <f t="shared" si="154"/>
        <v>15456</v>
      </c>
      <c r="R1223" s="23">
        <f t="shared" si="155"/>
        <v>0</v>
      </c>
      <c r="S1223" s="23">
        <f t="shared" si="156"/>
        <v>0</v>
      </c>
      <c r="T1223" s="23">
        <f t="shared" si="157"/>
        <v>0</v>
      </c>
      <c r="U1223" s="24">
        <f t="shared" si="158"/>
        <v>15456</v>
      </c>
      <c r="V1223" s="25">
        <f t="shared" si="159"/>
        <v>46457.947398845652</v>
      </c>
      <c r="W1223" s="25">
        <f t="shared" si="160"/>
        <v>0</v>
      </c>
    </row>
    <row r="1224" spans="1:23">
      <c r="A1224" s="539" t="s">
        <v>1714</v>
      </c>
      <c r="B1224" s="539" t="s">
        <v>1619</v>
      </c>
      <c r="C1224" s="1" t="s">
        <v>1620</v>
      </c>
      <c r="D1224">
        <v>0</v>
      </c>
      <c r="E1224">
        <v>0</v>
      </c>
      <c r="F1224">
        <v>0</v>
      </c>
      <c r="G1224">
        <v>0</v>
      </c>
      <c r="H1224">
        <v>0</v>
      </c>
      <c r="I1224">
        <v>0</v>
      </c>
      <c r="J1224">
        <v>0</v>
      </c>
      <c r="K1224">
        <v>0</v>
      </c>
      <c r="L1224">
        <v>0</v>
      </c>
      <c r="N1224" s="20">
        <v>10060</v>
      </c>
      <c r="O1224" s="21">
        <v>7</v>
      </c>
      <c r="P1224" s="22">
        <f t="shared" si="153"/>
        <v>3.8714814806912399</v>
      </c>
      <c r="Q1224" s="23">
        <f t="shared" si="154"/>
        <v>3136</v>
      </c>
      <c r="R1224" s="23">
        <f t="shared" si="155"/>
        <v>0</v>
      </c>
      <c r="S1224" s="23">
        <f t="shared" si="156"/>
        <v>11472</v>
      </c>
      <c r="T1224" s="23">
        <f t="shared" si="157"/>
        <v>484</v>
      </c>
      <c r="U1224" s="24">
        <f t="shared" si="158"/>
        <v>15092</v>
      </c>
      <c r="V1224" s="25">
        <f t="shared" si="159"/>
        <v>58428.398506592195</v>
      </c>
      <c r="W1224" s="25">
        <f t="shared" si="160"/>
        <v>0</v>
      </c>
    </row>
    <row r="1225" spans="1:23">
      <c r="A1225" s="539" t="s">
        <v>1714</v>
      </c>
      <c r="B1225" s="539" t="s">
        <v>1621</v>
      </c>
      <c r="C1225" s="1" t="s">
        <v>1622</v>
      </c>
      <c r="D1225">
        <v>720</v>
      </c>
      <c r="E1225">
        <v>0</v>
      </c>
      <c r="F1225">
        <v>0</v>
      </c>
      <c r="G1225">
        <v>0</v>
      </c>
      <c r="H1225">
        <v>0</v>
      </c>
      <c r="I1225">
        <v>0</v>
      </c>
      <c r="J1225">
        <v>0</v>
      </c>
      <c r="K1225">
        <v>0</v>
      </c>
      <c r="L1225">
        <v>720</v>
      </c>
      <c r="N1225" s="20">
        <v>10060</v>
      </c>
      <c r="O1225" s="21">
        <v>8</v>
      </c>
      <c r="P1225" s="22">
        <f t="shared" si="153"/>
        <v>4.4579339449391542</v>
      </c>
      <c r="Q1225" s="23">
        <f t="shared" si="154"/>
        <v>0</v>
      </c>
      <c r="R1225" s="23">
        <f t="shared" si="155"/>
        <v>0</v>
      </c>
      <c r="S1225" s="23">
        <f t="shared" si="156"/>
        <v>11312</v>
      </c>
      <c r="T1225" s="23">
        <f t="shared" si="157"/>
        <v>0</v>
      </c>
      <c r="U1225" s="24">
        <f t="shared" si="158"/>
        <v>11312</v>
      </c>
      <c r="V1225" s="25">
        <f t="shared" si="159"/>
        <v>50428.148785151709</v>
      </c>
      <c r="W1225" s="25">
        <f t="shared" si="160"/>
        <v>0</v>
      </c>
    </row>
    <row r="1226" spans="1:23">
      <c r="A1226" s="539" t="s">
        <v>1714</v>
      </c>
      <c r="B1226" s="539" t="s">
        <v>1623</v>
      </c>
      <c r="C1226" s="1" t="s">
        <v>1624</v>
      </c>
      <c r="D1226">
        <v>0</v>
      </c>
      <c r="E1226">
        <v>0</v>
      </c>
      <c r="F1226">
        <v>0</v>
      </c>
      <c r="G1226">
        <v>0</v>
      </c>
      <c r="H1226">
        <v>0</v>
      </c>
      <c r="I1226">
        <v>512</v>
      </c>
      <c r="J1226">
        <v>0</v>
      </c>
      <c r="K1226">
        <v>0</v>
      </c>
      <c r="L1226">
        <v>512</v>
      </c>
      <c r="N1226" s="20">
        <v>10060</v>
      </c>
      <c r="O1226" s="21">
        <v>9</v>
      </c>
      <c r="P1226" s="22">
        <f t="shared" si="153"/>
        <v>3.9211029892346732</v>
      </c>
      <c r="Q1226" s="23">
        <f t="shared" si="154"/>
        <v>5696</v>
      </c>
      <c r="R1226" s="23">
        <f t="shared" si="155"/>
        <v>0</v>
      </c>
      <c r="S1226" s="23">
        <f t="shared" si="156"/>
        <v>66000</v>
      </c>
      <c r="T1226" s="23">
        <f t="shared" si="157"/>
        <v>14258</v>
      </c>
      <c r="U1226" s="24">
        <f t="shared" si="158"/>
        <v>85954</v>
      </c>
      <c r="V1226" s="25">
        <f t="shared" si="159"/>
        <v>337034.4863366771</v>
      </c>
      <c r="W1226" s="25">
        <f t="shared" si="160"/>
        <v>0</v>
      </c>
    </row>
    <row r="1227" spans="1:23">
      <c r="A1227" s="539" t="s">
        <v>1714</v>
      </c>
      <c r="B1227" s="539" t="s">
        <v>1625</v>
      </c>
      <c r="C1227" s="1" t="s">
        <v>1626</v>
      </c>
      <c r="D1227">
        <v>0</v>
      </c>
      <c r="E1227">
        <v>0</v>
      </c>
      <c r="F1227">
        <v>0</v>
      </c>
      <c r="G1227">
        <v>0</v>
      </c>
      <c r="H1227">
        <v>0</v>
      </c>
      <c r="I1227">
        <v>0</v>
      </c>
      <c r="J1227">
        <v>0</v>
      </c>
      <c r="K1227">
        <v>0</v>
      </c>
      <c r="L1227">
        <v>0</v>
      </c>
      <c r="N1227" s="20">
        <v>10060</v>
      </c>
      <c r="O1227" s="21">
        <v>10</v>
      </c>
      <c r="P1227" s="22">
        <f t="shared" si="153"/>
        <v>5.1680731319109743</v>
      </c>
      <c r="Q1227" s="23">
        <f t="shared" si="154"/>
        <v>0</v>
      </c>
      <c r="R1227" s="23">
        <f t="shared" si="155"/>
        <v>0</v>
      </c>
      <c r="S1227" s="23">
        <f t="shared" si="156"/>
        <v>0</v>
      </c>
      <c r="T1227" s="23">
        <f t="shared" si="157"/>
        <v>0</v>
      </c>
      <c r="U1227" s="24">
        <f t="shared" si="158"/>
        <v>0</v>
      </c>
      <c r="V1227" s="25">
        <f t="shared" si="159"/>
        <v>0</v>
      </c>
      <c r="W1227" s="25">
        <f t="shared" si="160"/>
        <v>0</v>
      </c>
    </row>
    <row r="1228" spans="1:23">
      <c r="A1228" s="539" t="s">
        <v>1714</v>
      </c>
      <c r="B1228" s="539" t="s">
        <v>1627</v>
      </c>
      <c r="C1228" s="1" t="s">
        <v>1628</v>
      </c>
      <c r="D1228">
        <v>0</v>
      </c>
      <c r="E1228">
        <v>192</v>
      </c>
      <c r="F1228">
        <v>0</v>
      </c>
      <c r="G1228">
        <v>0</v>
      </c>
      <c r="H1228">
        <v>0</v>
      </c>
      <c r="I1228">
        <v>0</v>
      </c>
      <c r="J1228">
        <v>0</v>
      </c>
      <c r="K1228">
        <v>0</v>
      </c>
      <c r="L1228">
        <v>192</v>
      </c>
      <c r="N1228" s="20">
        <v>10060</v>
      </c>
      <c r="O1228" s="21">
        <v>11</v>
      </c>
      <c r="P1228" s="22">
        <f t="shared" si="153"/>
        <v>4.0960903250696923</v>
      </c>
      <c r="Q1228" s="23">
        <f t="shared" si="154"/>
        <v>0</v>
      </c>
      <c r="R1228" s="23">
        <f t="shared" si="155"/>
        <v>0</v>
      </c>
      <c r="S1228" s="23">
        <f t="shared" si="156"/>
        <v>14592</v>
      </c>
      <c r="T1228" s="23">
        <f t="shared" si="157"/>
        <v>384</v>
      </c>
      <c r="U1228" s="24">
        <f t="shared" si="158"/>
        <v>14976</v>
      </c>
      <c r="V1228" s="25">
        <f t="shared" si="159"/>
        <v>61343.04870824371</v>
      </c>
      <c r="W1228" s="25">
        <f t="shared" si="160"/>
        <v>0</v>
      </c>
    </row>
    <row r="1229" spans="1:23">
      <c r="A1229" s="539" t="s">
        <v>1714</v>
      </c>
      <c r="B1229" s="539" t="s">
        <v>1629</v>
      </c>
      <c r="C1229" s="1" t="s">
        <v>1630</v>
      </c>
      <c r="D1229">
        <v>0</v>
      </c>
      <c r="E1229">
        <v>0</v>
      </c>
      <c r="F1229">
        <v>0</v>
      </c>
      <c r="G1229">
        <v>0</v>
      </c>
      <c r="H1229">
        <v>0</v>
      </c>
      <c r="I1229">
        <v>0</v>
      </c>
      <c r="J1229">
        <v>0</v>
      </c>
      <c r="K1229">
        <v>0</v>
      </c>
      <c r="L1229">
        <v>0</v>
      </c>
      <c r="N1229" s="20">
        <v>10060</v>
      </c>
      <c r="O1229" s="21">
        <v>12</v>
      </c>
      <c r="P1229" s="22">
        <f t="shared" si="153"/>
        <v>3.6748359098204313</v>
      </c>
      <c r="Q1229" s="23">
        <f t="shared" si="154"/>
        <v>77088</v>
      </c>
      <c r="R1229" s="23">
        <f t="shared" si="155"/>
        <v>0</v>
      </c>
      <c r="S1229" s="23">
        <f t="shared" si="156"/>
        <v>0</v>
      </c>
      <c r="T1229" s="23">
        <f t="shared" si="157"/>
        <v>0</v>
      </c>
      <c r="U1229" s="24">
        <f t="shared" si="158"/>
        <v>77088</v>
      </c>
      <c r="V1229" s="25">
        <f t="shared" si="159"/>
        <v>283285.7506162374</v>
      </c>
      <c r="W1229" s="25">
        <f t="shared" si="160"/>
        <v>0</v>
      </c>
    </row>
    <row r="1230" spans="1:23">
      <c r="A1230" s="539" t="s">
        <v>1714</v>
      </c>
      <c r="B1230" s="539" t="s">
        <v>1631</v>
      </c>
      <c r="C1230" s="1" t="s">
        <v>1632</v>
      </c>
      <c r="D1230">
        <v>0</v>
      </c>
      <c r="E1230">
        <v>0</v>
      </c>
      <c r="F1230">
        <v>0</v>
      </c>
      <c r="G1230">
        <v>0</v>
      </c>
      <c r="H1230">
        <v>0</v>
      </c>
      <c r="I1230">
        <v>0</v>
      </c>
      <c r="J1230">
        <v>0</v>
      </c>
      <c r="K1230">
        <v>0</v>
      </c>
      <c r="L1230">
        <v>0</v>
      </c>
      <c r="N1230" s="20">
        <v>10060</v>
      </c>
      <c r="O1230" s="21">
        <v>13</v>
      </c>
      <c r="P1230" s="22">
        <f t="shared" si="153"/>
        <v>3.3330151458819097</v>
      </c>
      <c r="Q1230" s="23">
        <f t="shared" si="154"/>
        <v>8592</v>
      </c>
      <c r="R1230" s="23">
        <f t="shared" si="155"/>
        <v>0</v>
      </c>
      <c r="S1230" s="23">
        <f t="shared" si="156"/>
        <v>0</v>
      </c>
      <c r="T1230" s="23">
        <f t="shared" si="157"/>
        <v>0</v>
      </c>
      <c r="U1230" s="24">
        <f t="shared" si="158"/>
        <v>8592</v>
      </c>
      <c r="V1230" s="25">
        <f t="shared" si="159"/>
        <v>28637.266133417368</v>
      </c>
      <c r="W1230" s="25">
        <f t="shared" si="160"/>
        <v>0</v>
      </c>
    </row>
    <row r="1231" spans="1:23">
      <c r="A1231" s="539" t="s">
        <v>1714</v>
      </c>
      <c r="B1231" s="539" t="s">
        <v>1633</v>
      </c>
      <c r="C1231" s="1" t="s">
        <v>1634</v>
      </c>
      <c r="D1231" s="449">
        <v>2560</v>
      </c>
      <c r="E1231">
        <v>0</v>
      </c>
      <c r="F1231">
        <v>640</v>
      </c>
      <c r="G1231">
        <v>0</v>
      </c>
      <c r="H1231">
        <v>0</v>
      </c>
      <c r="I1231">
        <v>0</v>
      </c>
      <c r="J1231">
        <v>0</v>
      </c>
      <c r="K1231">
        <v>0</v>
      </c>
      <c r="L1231" s="449">
        <v>3200</v>
      </c>
      <c r="N1231" s="20">
        <v>10060</v>
      </c>
      <c r="O1231" s="21">
        <v>14</v>
      </c>
      <c r="P1231" s="22">
        <f t="shared" si="153"/>
        <v>5.2111367875249366</v>
      </c>
      <c r="Q1231" s="23">
        <f t="shared" si="154"/>
        <v>0</v>
      </c>
      <c r="R1231" s="23">
        <f t="shared" si="155"/>
        <v>0</v>
      </c>
      <c r="S1231" s="23">
        <f t="shared" si="156"/>
        <v>104752</v>
      </c>
      <c r="T1231" s="23">
        <f t="shared" si="157"/>
        <v>4688</v>
      </c>
      <c r="U1231" s="24">
        <f t="shared" si="158"/>
        <v>109440</v>
      </c>
      <c r="V1231" s="25">
        <f t="shared" si="159"/>
        <v>570306.81002672901</v>
      </c>
      <c r="W1231" s="25">
        <f t="shared" si="160"/>
        <v>0</v>
      </c>
    </row>
    <row r="1232" spans="1:23">
      <c r="A1232" s="539" t="s">
        <v>1714</v>
      </c>
      <c r="B1232" s="539" t="s">
        <v>1635</v>
      </c>
      <c r="C1232" s="1" t="s">
        <v>1636</v>
      </c>
      <c r="D1232" s="449">
        <v>1200</v>
      </c>
      <c r="E1232">
        <v>0</v>
      </c>
      <c r="F1232">
        <v>0</v>
      </c>
      <c r="G1232">
        <v>0</v>
      </c>
      <c r="H1232" s="449">
        <v>2208</v>
      </c>
      <c r="I1232">
        <v>0</v>
      </c>
      <c r="J1232">
        <v>0</v>
      </c>
      <c r="K1232">
        <v>0</v>
      </c>
      <c r="L1232" s="449">
        <v>3408</v>
      </c>
      <c r="N1232" s="20">
        <v>10060</v>
      </c>
      <c r="O1232" s="21">
        <v>15</v>
      </c>
      <c r="P1232" s="22">
        <f t="shared" si="153"/>
        <v>7.5192831089887324</v>
      </c>
      <c r="Q1232" s="23">
        <f t="shared" si="154"/>
        <v>0</v>
      </c>
      <c r="R1232" s="23">
        <f t="shared" si="155"/>
        <v>0</v>
      </c>
      <c r="S1232" s="23">
        <f t="shared" si="156"/>
        <v>0</v>
      </c>
      <c r="T1232" s="23">
        <f t="shared" si="157"/>
        <v>0</v>
      </c>
      <c r="U1232" s="24">
        <f t="shared" si="158"/>
        <v>0</v>
      </c>
      <c r="V1232" s="25">
        <f t="shared" si="159"/>
        <v>0</v>
      </c>
      <c r="W1232" s="25">
        <f t="shared" si="160"/>
        <v>0</v>
      </c>
    </row>
    <row r="1233" spans="1:23">
      <c r="A1233" s="539" t="s">
        <v>1714</v>
      </c>
      <c r="B1233" s="539" t="s">
        <v>1637</v>
      </c>
      <c r="C1233" s="1" t="s">
        <v>1638</v>
      </c>
      <c r="D1233">
        <v>0</v>
      </c>
      <c r="E1233">
        <v>0</v>
      </c>
      <c r="F1233">
        <v>0</v>
      </c>
      <c r="G1233">
        <v>0</v>
      </c>
      <c r="H1233">
        <v>0</v>
      </c>
      <c r="I1233">
        <v>0</v>
      </c>
      <c r="J1233">
        <v>0</v>
      </c>
      <c r="K1233">
        <v>0</v>
      </c>
      <c r="L1233">
        <v>0</v>
      </c>
      <c r="N1233" s="20">
        <v>10060</v>
      </c>
      <c r="O1233" s="21">
        <v>16</v>
      </c>
      <c r="P1233" s="22">
        <f t="shared" si="153"/>
        <v>4.5338911157933826</v>
      </c>
      <c r="Q1233" s="23">
        <f t="shared" si="154"/>
        <v>1008</v>
      </c>
      <c r="R1233" s="23">
        <f t="shared" si="155"/>
        <v>0</v>
      </c>
      <c r="S1233" s="23">
        <f t="shared" si="156"/>
        <v>34272</v>
      </c>
      <c r="T1233" s="23">
        <f t="shared" si="157"/>
        <v>64582</v>
      </c>
      <c r="U1233" s="24">
        <f t="shared" si="158"/>
        <v>99862</v>
      </c>
      <c r="V1233" s="25">
        <f t="shared" si="159"/>
        <v>452763.43460535875</v>
      </c>
      <c r="W1233" s="25">
        <f t="shared" si="160"/>
        <v>0</v>
      </c>
    </row>
    <row r="1234" spans="1:23">
      <c r="A1234" s="539" t="s">
        <v>1714</v>
      </c>
      <c r="B1234" s="539" t="s">
        <v>1639</v>
      </c>
      <c r="C1234" s="1" t="s">
        <v>1640</v>
      </c>
      <c r="D1234">
        <v>0</v>
      </c>
      <c r="E1234">
        <v>0</v>
      </c>
      <c r="F1234">
        <v>0</v>
      </c>
      <c r="G1234">
        <v>0</v>
      </c>
      <c r="H1234">
        <v>0</v>
      </c>
      <c r="I1234">
        <v>0</v>
      </c>
      <c r="J1234">
        <v>0</v>
      </c>
      <c r="K1234">
        <v>0</v>
      </c>
      <c r="L1234">
        <v>0</v>
      </c>
      <c r="N1234" s="20">
        <v>10060</v>
      </c>
      <c r="O1234" s="21">
        <v>17</v>
      </c>
      <c r="P1234" s="22">
        <f t="shared" si="153"/>
        <v>6.0316486731873162</v>
      </c>
      <c r="Q1234" s="23">
        <f t="shared" si="154"/>
        <v>0</v>
      </c>
      <c r="R1234" s="23">
        <f t="shared" si="155"/>
        <v>0</v>
      </c>
      <c r="S1234" s="23">
        <f t="shared" si="156"/>
        <v>0</v>
      </c>
      <c r="T1234" s="23">
        <f t="shared" si="157"/>
        <v>0</v>
      </c>
      <c r="U1234" s="24">
        <f t="shared" si="158"/>
        <v>0</v>
      </c>
      <c r="V1234" s="25">
        <f t="shared" si="159"/>
        <v>0</v>
      </c>
      <c r="W1234" s="25">
        <f t="shared" si="160"/>
        <v>0</v>
      </c>
    </row>
    <row r="1235" spans="1:23">
      <c r="A1235" s="539" t="s">
        <v>1714</v>
      </c>
      <c r="B1235" s="539" t="s">
        <v>1641</v>
      </c>
      <c r="C1235" s="1" t="s">
        <v>1642</v>
      </c>
      <c r="D1235">
        <v>0</v>
      </c>
      <c r="E1235">
        <v>0</v>
      </c>
      <c r="F1235">
        <v>0</v>
      </c>
      <c r="G1235">
        <v>0</v>
      </c>
      <c r="H1235">
        <v>0</v>
      </c>
      <c r="I1235" s="449">
        <v>5232</v>
      </c>
      <c r="J1235">
        <v>0</v>
      </c>
      <c r="K1235">
        <v>0</v>
      </c>
      <c r="L1235" s="449">
        <v>5232</v>
      </c>
      <c r="N1235" s="20">
        <v>10060</v>
      </c>
      <c r="O1235" s="21">
        <v>18</v>
      </c>
      <c r="P1235" s="22">
        <f t="shared" si="153"/>
        <v>4.9772911053490789</v>
      </c>
      <c r="Q1235" s="23">
        <f t="shared" si="154"/>
        <v>0</v>
      </c>
      <c r="R1235" s="23">
        <f t="shared" si="155"/>
        <v>0</v>
      </c>
      <c r="S1235" s="23">
        <f t="shared" si="156"/>
        <v>75888</v>
      </c>
      <c r="T1235" s="23">
        <f t="shared" si="157"/>
        <v>208</v>
      </c>
      <c r="U1235" s="24">
        <f t="shared" si="158"/>
        <v>76096</v>
      </c>
      <c r="V1235" s="25">
        <f t="shared" si="159"/>
        <v>378751.94395264349</v>
      </c>
      <c r="W1235" s="25">
        <f t="shared" si="160"/>
        <v>0</v>
      </c>
    </row>
    <row r="1236" spans="1:23">
      <c r="A1236" s="539" t="s">
        <v>1714</v>
      </c>
      <c r="B1236" s="539" t="s">
        <v>1643</v>
      </c>
      <c r="C1236" s="1" t="s">
        <v>1644</v>
      </c>
      <c r="D1236">
        <v>0</v>
      </c>
      <c r="E1236">
        <v>0</v>
      </c>
      <c r="F1236">
        <v>0</v>
      </c>
      <c r="G1236">
        <v>0</v>
      </c>
      <c r="H1236">
        <v>0</v>
      </c>
      <c r="I1236">
        <v>0</v>
      </c>
      <c r="J1236">
        <v>0</v>
      </c>
      <c r="K1236">
        <v>0</v>
      </c>
      <c r="L1236">
        <v>0</v>
      </c>
      <c r="N1236" s="20">
        <v>10060</v>
      </c>
      <c r="O1236" s="21">
        <v>19</v>
      </c>
      <c r="P1236" s="22">
        <f t="shared" si="153"/>
        <v>3.4255627120306693</v>
      </c>
      <c r="Q1236" s="23">
        <f t="shared" si="154"/>
        <v>47728</v>
      </c>
      <c r="R1236" s="23">
        <f t="shared" si="155"/>
        <v>2072</v>
      </c>
      <c r="S1236" s="23">
        <f t="shared" si="156"/>
        <v>0</v>
      </c>
      <c r="T1236" s="23">
        <f t="shared" si="157"/>
        <v>0</v>
      </c>
      <c r="U1236" s="24">
        <f t="shared" si="158"/>
        <v>49800</v>
      </c>
      <c r="V1236" s="25">
        <f t="shared" si="159"/>
        <v>170593.02305912733</v>
      </c>
      <c r="W1236" s="25">
        <f t="shared" si="160"/>
        <v>7807.5425332603027</v>
      </c>
    </row>
    <row r="1237" spans="1:23">
      <c r="A1237" s="539" t="s">
        <v>1714</v>
      </c>
      <c r="B1237" s="539" t="s">
        <v>1645</v>
      </c>
      <c r="C1237" s="1" t="s">
        <v>1646</v>
      </c>
      <c r="D1237">
        <v>0</v>
      </c>
      <c r="E1237">
        <v>0</v>
      </c>
      <c r="F1237">
        <v>0</v>
      </c>
      <c r="G1237">
        <v>0</v>
      </c>
      <c r="H1237">
        <v>0</v>
      </c>
      <c r="I1237">
        <v>0</v>
      </c>
      <c r="J1237">
        <v>0</v>
      </c>
      <c r="K1237">
        <v>0</v>
      </c>
      <c r="L1237">
        <v>0</v>
      </c>
      <c r="N1237" s="20">
        <v>10060</v>
      </c>
      <c r="O1237" s="21">
        <v>20</v>
      </c>
      <c r="P1237" s="22">
        <f t="shared" si="153"/>
        <v>4.0878123452263502</v>
      </c>
      <c r="Q1237" s="23">
        <f t="shared" si="154"/>
        <v>0</v>
      </c>
      <c r="R1237" s="23">
        <f t="shared" si="155"/>
        <v>0</v>
      </c>
      <c r="S1237" s="23">
        <f t="shared" si="156"/>
        <v>4944</v>
      </c>
      <c r="T1237" s="23">
        <f t="shared" si="157"/>
        <v>0</v>
      </c>
      <c r="U1237" s="24">
        <f t="shared" si="158"/>
        <v>4944</v>
      </c>
      <c r="V1237" s="25">
        <f t="shared" si="159"/>
        <v>20210.144234799074</v>
      </c>
      <c r="W1237" s="25">
        <f t="shared" si="160"/>
        <v>0</v>
      </c>
    </row>
    <row r="1238" spans="1:23">
      <c r="A1238" s="539" t="s">
        <v>1714</v>
      </c>
      <c r="B1238" s="539" t="s">
        <v>1647</v>
      </c>
      <c r="C1238" s="1" t="s">
        <v>1648</v>
      </c>
      <c r="D1238">
        <v>0</v>
      </c>
      <c r="E1238">
        <v>912</v>
      </c>
      <c r="F1238">
        <v>0</v>
      </c>
      <c r="G1238" s="449">
        <v>2960</v>
      </c>
      <c r="H1238">
        <v>0</v>
      </c>
      <c r="I1238">
        <v>0</v>
      </c>
      <c r="J1238">
        <v>0</v>
      </c>
      <c r="K1238">
        <v>0</v>
      </c>
      <c r="L1238" s="449">
        <v>3872</v>
      </c>
      <c r="N1238" s="20">
        <v>10060</v>
      </c>
      <c r="O1238" s="21">
        <v>21</v>
      </c>
      <c r="P1238" s="22">
        <f t="shared" si="153"/>
        <v>4.2128820567044682</v>
      </c>
      <c r="Q1238" s="23">
        <f t="shared" si="154"/>
        <v>0</v>
      </c>
      <c r="R1238" s="23">
        <f t="shared" si="155"/>
        <v>0</v>
      </c>
      <c r="S1238" s="23">
        <f t="shared" si="156"/>
        <v>0</v>
      </c>
      <c r="T1238" s="23">
        <f t="shared" si="157"/>
        <v>7618</v>
      </c>
      <c r="U1238" s="24">
        <f t="shared" si="158"/>
        <v>7618</v>
      </c>
      <c r="V1238" s="25">
        <f t="shared" si="159"/>
        <v>32093.735507974638</v>
      </c>
      <c r="W1238" s="25">
        <f t="shared" si="160"/>
        <v>0</v>
      </c>
    </row>
    <row r="1239" spans="1:23">
      <c r="A1239" s="539" t="s">
        <v>1714</v>
      </c>
      <c r="B1239" s="539" t="s">
        <v>1649</v>
      </c>
      <c r="C1239" s="1" t="s">
        <v>1650</v>
      </c>
      <c r="D1239">
        <v>0</v>
      </c>
      <c r="E1239">
        <v>0</v>
      </c>
      <c r="F1239">
        <v>0</v>
      </c>
      <c r="G1239">
        <v>0</v>
      </c>
      <c r="H1239">
        <v>0</v>
      </c>
      <c r="I1239">
        <v>0</v>
      </c>
      <c r="J1239">
        <v>0</v>
      </c>
      <c r="K1239">
        <v>0</v>
      </c>
      <c r="L1239">
        <v>0</v>
      </c>
      <c r="N1239" s="20">
        <v>10060</v>
      </c>
      <c r="O1239" s="21">
        <v>22</v>
      </c>
      <c r="P1239" s="22">
        <f t="shared" si="153"/>
        <v>5.1226793529265615</v>
      </c>
      <c r="Q1239" s="23">
        <f t="shared" si="154"/>
        <v>0</v>
      </c>
      <c r="R1239" s="23">
        <f t="shared" si="155"/>
        <v>0</v>
      </c>
      <c r="S1239" s="23">
        <f t="shared" si="156"/>
        <v>2112</v>
      </c>
      <c r="T1239" s="23">
        <f t="shared" si="157"/>
        <v>0</v>
      </c>
      <c r="U1239" s="24">
        <f t="shared" si="158"/>
        <v>2112</v>
      </c>
      <c r="V1239" s="25">
        <f t="shared" si="159"/>
        <v>10819.098793380897</v>
      </c>
      <c r="W1239" s="25">
        <f t="shared" si="160"/>
        <v>0</v>
      </c>
    </row>
    <row r="1240" spans="1:23">
      <c r="A1240" s="539" t="s">
        <v>1714</v>
      </c>
      <c r="B1240" s="539" t="s">
        <v>1651</v>
      </c>
      <c r="C1240" s="1" t="s">
        <v>1652</v>
      </c>
      <c r="D1240">
        <v>0</v>
      </c>
      <c r="E1240">
        <v>0</v>
      </c>
      <c r="F1240">
        <v>0</v>
      </c>
      <c r="G1240">
        <v>0</v>
      </c>
      <c r="H1240">
        <v>0</v>
      </c>
      <c r="I1240">
        <v>0</v>
      </c>
      <c r="J1240">
        <v>0</v>
      </c>
      <c r="K1240">
        <v>0</v>
      </c>
      <c r="L1240">
        <v>0</v>
      </c>
      <c r="N1240" s="20">
        <v>10060</v>
      </c>
      <c r="O1240" s="21">
        <v>23</v>
      </c>
      <c r="P1240" s="22">
        <f t="shared" si="153"/>
        <v>4.5024770871355324</v>
      </c>
      <c r="Q1240" s="23">
        <f t="shared" si="154"/>
        <v>13040</v>
      </c>
      <c r="R1240" s="23">
        <f t="shared" si="155"/>
        <v>0</v>
      </c>
      <c r="S1240" s="23">
        <f t="shared" si="156"/>
        <v>0</v>
      </c>
      <c r="T1240" s="23">
        <f t="shared" si="157"/>
        <v>0</v>
      </c>
      <c r="U1240" s="24">
        <f t="shared" si="158"/>
        <v>13040</v>
      </c>
      <c r="V1240" s="25">
        <f t="shared" si="159"/>
        <v>58712.301216247346</v>
      </c>
      <c r="W1240" s="25">
        <f t="shared" si="160"/>
        <v>0</v>
      </c>
    </row>
    <row r="1241" spans="1:23">
      <c r="A1241" s="539" t="s">
        <v>1714</v>
      </c>
      <c r="B1241" s="539" t="s">
        <v>1653</v>
      </c>
      <c r="C1241" s="1" t="s">
        <v>1654</v>
      </c>
      <c r="D1241">
        <v>0</v>
      </c>
      <c r="E1241">
        <v>0</v>
      </c>
      <c r="F1241">
        <v>0</v>
      </c>
      <c r="G1241">
        <v>0</v>
      </c>
      <c r="H1241">
        <v>64</v>
      </c>
      <c r="I1241">
        <v>0</v>
      </c>
      <c r="J1241">
        <v>0</v>
      </c>
      <c r="K1241">
        <v>0</v>
      </c>
      <c r="L1241">
        <v>64</v>
      </c>
      <c r="N1241" s="20">
        <v>10060</v>
      </c>
      <c r="O1241" s="21">
        <v>24</v>
      </c>
      <c r="P1241" s="22">
        <f t="shared" si="153"/>
        <v>3.6391469413856306</v>
      </c>
      <c r="Q1241" s="23">
        <f t="shared" si="154"/>
        <v>1872</v>
      </c>
      <c r="R1241" s="23">
        <f t="shared" si="155"/>
        <v>0</v>
      </c>
      <c r="S1241" s="23">
        <f t="shared" si="156"/>
        <v>0</v>
      </c>
      <c r="T1241" s="23">
        <f t="shared" si="157"/>
        <v>75016</v>
      </c>
      <c r="U1241" s="24">
        <f t="shared" si="158"/>
        <v>76888</v>
      </c>
      <c r="V1241" s="25">
        <f t="shared" si="159"/>
        <v>279806.73002925835</v>
      </c>
      <c r="W1241" s="25">
        <f t="shared" si="160"/>
        <v>0</v>
      </c>
    </row>
    <row r="1242" spans="1:23">
      <c r="A1242" s="539" t="s">
        <v>1714</v>
      </c>
      <c r="B1242" s="539" t="s">
        <v>1655</v>
      </c>
      <c r="C1242" s="1" t="s">
        <v>1656</v>
      </c>
      <c r="D1242">
        <v>288</v>
      </c>
      <c r="E1242">
        <v>0</v>
      </c>
      <c r="F1242">
        <v>0</v>
      </c>
      <c r="G1242">
        <v>0</v>
      </c>
      <c r="H1242">
        <v>0</v>
      </c>
      <c r="I1242">
        <v>0</v>
      </c>
      <c r="J1242">
        <v>0</v>
      </c>
      <c r="K1242">
        <v>0</v>
      </c>
      <c r="L1242">
        <v>288</v>
      </c>
      <c r="N1242" s="20">
        <v>10060</v>
      </c>
      <c r="O1242" s="21">
        <v>25</v>
      </c>
      <c r="P1242" s="22">
        <f t="shared" si="153"/>
        <v>3.0656727831116628</v>
      </c>
      <c r="Q1242" s="23">
        <f t="shared" si="154"/>
        <v>139984</v>
      </c>
      <c r="R1242" s="23">
        <f t="shared" si="155"/>
        <v>0</v>
      </c>
      <c r="S1242" s="23">
        <f t="shared" si="156"/>
        <v>0</v>
      </c>
      <c r="T1242" s="23">
        <f t="shared" si="157"/>
        <v>0</v>
      </c>
      <c r="U1242" s="24">
        <f t="shared" si="158"/>
        <v>139984</v>
      </c>
      <c r="V1242" s="25">
        <f t="shared" si="159"/>
        <v>429145.138871103</v>
      </c>
      <c r="W1242" s="25">
        <f t="shared" si="160"/>
        <v>0</v>
      </c>
    </row>
    <row r="1243" spans="1:23">
      <c r="A1243" s="539" t="s">
        <v>1714</v>
      </c>
      <c r="B1243" s="539" t="s">
        <v>1657</v>
      </c>
      <c r="C1243" s="1" t="s">
        <v>1658</v>
      </c>
      <c r="D1243">
        <v>0</v>
      </c>
      <c r="E1243">
        <v>0</v>
      </c>
      <c r="F1243">
        <v>0</v>
      </c>
      <c r="G1243">
        <v>0</v>
      </c>
      <c r="H1243">
        <v>0</v>
      </c>
      <c r="I1243">
        <v>0</v>
      </c>
      <c r="J1243">
        <v>0</v>
      </c>
      <c r="K1243">
        <v>0</v>
      </c>
      <c r="L1243">
        <v>0</v>
      </c>
      <c r="N1243" s="20">
        <v>10060</v>
      </c>
      <c r="O1243" s="21">
        <v>26</v>
      </c>
      <c r="P1243" s="22">
        <f t="shared" si="153"/>
        <v>3.9327220283406481</v>
      </c>
      <c r="Q1243" s="23">
        <f t="shared" si="154"/>
        <v>31936</v>
      </c>
      <c r="R1243" s="23">
        <f t="shared" si="155"/>
        <v>0</v>
      </c>
      <c r="S1243" s="23">
        <f t="shared" si="156"/>
        <v>0</v>
      </c>
      <c r="T1243" s="23">
        <f t="shared" si="157"/>
        <v>0</v>
      </c>
      <c r="U1243" s="24">
        <f t="shared" si="158"/>
        <v>31936</v>
      </c>
      <c r="V1243" s="25">
        <f t="shared" si="159"/>
        <v>125595.41069708693</v>
      </c>
      <c r="W1243" s="25">
        <f t="shared" si="160"/>
        <v>0</v>
      </c>
    </row>
    <row r="1244" spans="1:23">
      <c r="A1244" s="539" t="s">
        <v>1714</v>
      </c>
      <c r="B1244" s="539" t="s">
        <v>1659</v>
      </c>
      <c r="C1244" s="1" t="s">
        <v>1660</v>
      </c>
      <c r="D1244" s="449">
        <v>2512</v>
      </c>
      <c r="E1244">
        <v>0</v>
      </c>
      <c r="F1244">
        <v>0</v>
      </c>
      <c r="G1244">
        <v>0</v>
      </c>
      <c r="H1244">
        <v>0</v>
      </c>
      <c r="I1244">
        <v>0</v>
      </c>
      <c r="J1244">
        <v>0</v>
      </c>
      <c r="K1244">
        <v>0</v>
      </c>
      <c r="L1244" s="449">
        <v>2512</v>
      </c>
      <c r="N1244" s="20">
        <v>10060</v>
      </c>
      <c r="O1244" s="21">
        <v>27</v>
      </c>
      <c r="P1244" s="22">
        <f t="shared" si="153"/>
        <v>3.6262261406191016</v>
      </c>
      <c r="Q1244" s="23">
        <f t="shared" si="154"/>
        <v>0</v>
      </c>
      <c r="R1244" s="23">
        <f t="shared" si="155"/>
        <v>0</v>
      </c>
      <c r="S1244" s="23">
        <f t="shared" si="156"/>
        <v>0</v>
      </c>
      <c r="T1244" s="23">
        <f t="shared" si="157"/>
        <v>0</v>
      </c>
      <c r="U1244" s="24">
        <f t="shared" si="158"/>
        <v>0</v>
      </c>
      <c r="V1244" s="25">
        <f t="shared" si="159"/>
        <v>0</v>
      </c>
      <c r="W1244" s="25">
        <f t="shared" si="160"/>
        <v>0</v>
      </c>
    </row>
    <row r="1245" spans="1:23">
      <c r="A1245" s="539" t="s">
        <v>1714</v>
      </c>
      <c r="B1245" s="539" t="s">
        <v>1661</v>
      </c>
      <c r="C1245" s="1" t="s">
        <v>1662</v>
      </c>
      <c r="D1245">
        <v>336</v>
      </c>
      <c r="E1245">
        <v>0</v>
      </c>
      <c r="F1245">
        <v>0</v>
      </c>
      <c r="G1245">
        <v>0</v>
      </c>
      <c r="H1245" s="449">
        <v>1056</v>
      </c>
      <c r="I1245">
        <v>0</v>
      </c>
      <c r="J1245">
        <v>0</v>
      </c>
      <c r="K1245">
        <v>0</v>
      </c>
      <c r="L1245" s="449">
        <v>1392</v>
      </c>
      <c r="N1245" s="20">
        <v>3662</v>
      </c>
      <c r="O1245" s="21">
        <v>1</v>
      </c>
      <c r="P1245" s="22">
        <f t="shared" si="153"/>
        <v>3.6541532066081914</v>
      </c>
      <c r="Q1245" s="23">
        <f t="shared" si="154"/>
        <v>1632</v>
      </c>
      <c r="R1245" s="23">
        <f t="shared" si="155"/>
        <v>0</v>
      </c>
      <c r="S1245" s="23">
        <f t="shared" si="156"/>
        <v>0</v>
      </c>
      <c r="T1245" s="23">
        <f t="shared" si="157"/>
        <v>0</v>
      </c>
      <c r="U1245" s="24">
        <f t="shared" si="158"/>
        <v>1632</v>
      </c>
      <c r="V1245" s="25">
        <f t="shared" si="159"/>
        <v>5963.5780331845681</v>
      </c>
      <c r="W1245" s="25">
        <f t="shared" si="160"/>
        <v>0</v>
      </c>
    </row>
    <row r="1246" spans="1:23">
      <c r="A1246" s="539" t="s">
        <v>1714</v>
      </c>
      <c r="B1246" s="539" t="s">
        <v>1663</v>
      </c>
      <c r="C1246" s="1" t="s">
        <v>1664</v>
      </c>
      <c r="D1246">
        <v>0</v>
      </c>
      <c r="E1246">
        <v>0</v>
      </c>
      <c r="F1246">
        <v>0</v>
      </c>
      <c r="G1246">
        <v>0</v>
      </c>
      <c r="H1246">
        <v>0</v>
      </c>
      <c r="I1246">
        <v>0</v>
      </c>
      <c r="J1246">
        <v>0</v>
      </c>
      <c r="K1246">
        <v>0</v>
      </c>
      <c r="L1246">
        <v>0</v>
      </c>
      <c r="N1246" s="20">
        <v>3662</v>
      </c>
      <c r="O1246" s="21">
        <v>2</v>
      </c>
      <c r="P1246" s="22">
        <f t="shared" ref="P1246:P1309" si="161">P1219</f>
        <v>3.8378796466654825</v>
      </c>
      <c r="Q1246" s="23">
        <f t="shared" si="154"/>
        <v>0</v>
      </c>
      <c r="R1246" s="23">
        <f t="shared" si="155"/>
        <v>0</v>
      </c>
      <c r="S1246" s="23">
        <f t="shared" si="156"/>
        <v>27744</v>
      </c>
      <c r="T1246" s="23">
        <f t="shared" si="157"/>
        <v>7584</v>
      </c>
      <c r="U1246" s="24">
        <f t="shared" si="158"/>
        <v>35328</v>
      </c>
      <c r="V1246" s="25">
        <f t="shared" si="159"/>
        <v>135584.61215739817</v>
      </c>
      <c r="W1246" s="25">
        <f t="shared" si="160"/>
        <v>0</v>
      </c>
    </row>
    <row r="1247" spans="1:23">
      <c r="A1247" s="539" t="s">
        <v>1714</v>
      </c>
      <c r="B1247" s="539" t="s">
        <v>1665</v>
      </c>
      <c r="C1247" s="1" t="s">
        <v>1666</v>
      </c>
      <c r="D1247" s="449">
        <v>7728</v>
      </c>
      <c r="E1247" s="449">
        <v>2400</v>
      </c>
      <c r="F1247">
        <v>640</v>
      </c>
      <c r="G1247" s="449">
        <v>2960</v>
      </c>
      <c r="H1247" s="449">
        <v>6144</v>
      </c>
      <c r="I1247" s="449">
        <v>5744</v>
      </c>
      <c r="J1247">
        <v>0</v>
      </c>
      <c r="K1247">
        <v>0</v>
      </c>
      <c r="L1247" s="449">
        <v>25616</v>
      </c>
      <c r="N1247" s="20">
        <v>3662</v>
      </c>
      <c r="O1247" s="21">
        <v>3</v>
      </c>
      <c r="P1247" s="22">
        <f t="shared" si="161"/>
        <v>3.4083433041107498</v>
      </c>
      <c r="Q1247" s="23">
        <f t="shared" si="154"/>
        <v>126480</v>
      </c>
      <c r="R1247" s="23">
        <f t="shared" si="155"/>
        <v>0</v>
      </c>
      <c r="S1247" s="23">
        <f t="shared" si="156"/>
        <v>37024</v>
      </c>
      <c r="T1247" s="23">
        <f t="shared" si="157"/>
        <v>0</v>
      </c>
      <c r="U1247" s="24">
        <f t="shared" si="158"/>
        <v>163504</v>
      </c>
      <c r="V1247" s="25">
        <f t="shared" si="159"/>
        <v>557277.76359532401</v>
      </c>
      <c r="W1247" s="25">
        <f t="shared" si="160"/>
        <v>0</v>
      </c>
    </row>
    <row r="1248" spans="1:23">
      <c r="A1248" s="503"/>
      <c r="B1248" s="503"/>
      <c r="N1248" s="20">
        <v>3662</v>
      </c>
      <c r="O1248" s="21">
        <v>4</v>
      </c>
      <c r="P1248" s="22">
        <f t="shared" si="161"/>
        <v>3.1726845821455858</v>
      </c>
      <c r="Q1248" s="23">
        <f t="shared" si="154"/>
        <v>12704</v>
      </c>
      <c r="R1248" s="23">
        <f t="shared" si="155"/>
        <v>0</v>
      </c>
      <c r="S1248" s="23">
        <f t="shared" si="156"/>
        <v>15680</v>
      </c>
      <c r="T1248" s="23">
        <f t="shared" si="157"/>
        <v>1512</v>
      </c>
      <c r="U1248" s="24">
        <f t="shared" si="158"/>
        <v>29896</v>
      </c>
      <c r="V1248" s="25">
        <f t="shared" si="159"/>
        <v>94850.578267824429</v>
      </c>
      <c r="W1248" s="25">
        <f t="shared" si="160"/>
        <v>0</v>
      </c>
    </row>
    <row r="1249" spans="1:23">
      <c r="A1249" s="503"/>
      <c r="B1249" s="503"/>
      <c r="N1249" s="20">
        <v>3662</v>
      </c>
      <c r="O1249" s="21">
        <v>5</v>
      </c>
      <c r="P1249" s="22">
        <f t="shared" si="161"/>
        <v>8.4268382369809416</v>
      </c>
      <c r="Q1249" s="23">
        <f t="shared" si="154"/>
        <v>0</v>
      </c>
      <c r="R1249" s="23">
        <f t="shared" si="155"/>
        <v>0</v>
      </c>
      <c r="S1249" s="23">
        <f t="shared" si="156"/>
        <v>0</v>
      </c>
      <c r="T1249" s="23">
        <f t="shared" si="157"/>
        <v>0</v>
      </c>
      <c r="U1249" s="24">
        <f t="shared" si="158"/>
        <v>0</v>
      </c>
      <c r="V1249" s="25">
        <f t="shared" si="159"/>
        <v>0</v>
      </c>
      <c r="W1249" s="25">
        <f t="shared" si="160"/>
        <v>0</v>
      </c>
    </row>
    <row r="1250" spans="1:23">
      <c r="A1250" s="539" t="s">
        <v>1907</v>
      </c>
      <c r="B1250" s="503"/>
      <c r="N1250" s="20">
        <v>3662</v>
      </c>
      <c r="O1250" s="21">
        <v>6</v>
      </c>
      <c r="P1250" s="22">
        <f t="shared" si="161"/>
        <v>3.0058195780826638</v>
      </c>
      <c r="Q1250" s="23">
        <f t="shared" si="154"/>
        <v>23376</v>
      </c>
      <c r="R1250" s="23">
        <f t="shared" si="155"/>
        <v>0</v>
      </c>
      <c r="S1250" s="23">
        <f t="shared" si="156"/>
        <v>0</v>
      </c>
      <c r="T1250" s="23">
        <f t="shared" si="157"/>
        <v>0</v>
      </c>
      <c r="U1250" s="24">
        <f t="shared" si="158"/>
        <v>23376</v>
      </c>
      <c r="V1250" s="25">
        <f t="shared" si="159"/>
        <v>70264.038457260351</v>
      </c>
      <c r="W1250" s="25">
        <f t="shared" si="160"/>
        <v>0</v>
      </c>
    </row>
    <row r="1251" spans="1:23">
      <c r="A1251" s="539" t="s">
        <v>1596</v>
      </c>
      <c r="B1251" s="539" t="s">
        <v>173</v>
      </c>
      <c r="C1251" s="1" t="s">
        <v>1668</v>
      </c>
      <c r="D1251" t="s">
        <v>1669</v>
      </c>
      <c r="E1251" t="s">
        <v>1670</v>
      </c>
      <c r="F1251" t="s">
        <v>1671</v>
      </c>
      <c r="G1251" t="s">
        <v>1672</v>
      </c>
      <c r="H1251" t="s">
        <v>1673</v>
      </c>
      <c r="I1251" t="s">
        <v>1674</v>
      </c>
      <c r="J1251" t="s">
        <v>1675</v>
      </c>
      <c r="K1251" t="s">
        <v>1676</v>
      </c>
      <c r="L1251" t="s">
        <v>44</v>
      </c>
      <c r="N1251" s="20">
        <v>3662</v>
      </c>
      <c r="O1251" s="21">
        <v>7</v>
      </c>
      <c r="P1251" s="22">
        <f t="shared" si="161"/>
        <v>3.8714814806912399</v>
      </c>
      <c r="Q1251" s="23">
        <f t="shared" si="154"/>
        <v>22304</v>
      </c>
      <c r="R1251" s="23">
        <f t="shared" si="155"/>
        <v>0</v>
      </c>
      <c r="S1251" s="23">
        <f t="shared" si="156"/>
        <v>16400</v>
      </c>
      <c r="T1251" s="23">
        <f t="shared" si="157"/>
        <v>161</v>
      </c>
      <c r="U1251" s="24">
        <f t="shared" si="158"/>
        <v>38865</v>
      </c>
      <c r="V1251" s="25">
        <f t="shared" si="159"/>
        <v>150465.12774706504</v>
      </c>
      <c r="W1251" s="25">
        <f t="shared" si="160"/>
        <v>0</v>
      </c>
    </row>
    <row r="1252" spans="1:23">
      <c r="A1252" s="539" t="s">
        <v>123</v>
      </c>
      <c r="B1252" s="539" t="s">
        <v>1611</v>
      </c>
      <c r="C1252" s="1" t="s">
        <v>1612</v>
      </c>
      <c r="D1252" s="449">
        <v>1920</v>
      </c>
      <c r="E1252">
        <v>0</v>
      </c>
      <c r="F1252">
        <v>0</v>
      </c>
      <c r="G1252">
        <v>0</v>
      </c>
      <c r="H1252" s="449">
        <v>9968</v>
      </c>
      <c r="I1252">
        <v>0</v>
      </c>
      <c r="J1252">
        <v>0</v>
      </c>
      <c r="K1252">
        <v>0</v>
      </c>
      <c r="L1252" s="449">
        <v>11888</v>
      </c>
      <c r="N1252" s="20">
        <v>3662</v>
      </c>
      <c r="O1252" s="21">
        <v>8</v>
      </c>
      <c r="P1252" s="22">
        <f t="shared" si="161"/>
        <v>4.4579339449391542</v>
      </c>
      <c r="Q1252" s="23">
        <f t="shared" si="154"/>
        <v>0</v>
      </c>
      <c r="R1252" s="23">
        <f t="shared" si="155"/>
        <v>0</v>
      </c>
      <c r="S1252" s="23">
        <f t="shared" si="156"/>
        <v>0</v>
      </c>
      <c r="T1252" s="23">
        <f t="shared" si="157"/>
        <v>25961</v>
      </c>
      <c r="U1252" s="24">
        <f t="shared" si="158"/>
        <v>25961</v>
      </c>
      <c r="V1252" s="25">
        <f t="shared" si="159"/>
        <v>115732.42314456539</v>
      </c>
      <c r="W1252" s="25">
        <f t="shared" si="160"/>
        <v>0</v>
      </c>
    </row>
    <row r="1253" spans="1:23">
      <c r="A1253" s="539" t="s">
        <v>123</v>
      </c>
      <c r="B1253" s="539" t="s">
        <v>1613</v>
      </c>
      <c r="C1253" s="1" t="s">
        <v>1614</v>
      </c>
      <c r="D1253">
        <v>0</v>
      </c>
      <c r="E1253">
        <v>0</v>
      </c>
      <c r="F1253">
        <v>0</v>
      </c>
      <c r="G1253">
        <v>0</v>
      </c>
      <c r="H1253" s="449">
        <v>176496</v>
      </c>
      <c r="I1253">
        <v>0</v>
      </c>
      <c r="J1253">
        <v>0</v>
      </c>
      <c r="K1253">
        <v>0</v>
      </c>
      <c r="L1253" s="449">
        <v>176496</v>
      </c>
      <c r="N1253" s="20">
        <v>3662</v>
      </c>
      <c r="O1253" s="21">
        <v>9</v>
      </c>
      <c r="P1253" s="22">
        <f t="shared" si="161"/>
        <v>3.9211029892346732</v>
      </c>
      <c r="Q1253" s="23">
        <f t="shared" si="154"/>
        <v>7344</v>
      </c>
      <c r="R1253" s="23">
        <f t="shared" si="155"/>
        <v>0</v>
      </c>
      <c r="S1253" s="23">
        <f t="shared" si="156"/>
        <v>0</v>
      </c>
      <c r="T1253" s="23">
        <f t="shared" si="157"/>
        <v>0</v>
      </c>
      <c r="U1253" s="24">
        <f t="shared" si="158"/>
        <v>7344</v>
      </c>
      <c r="V1253" s="25">
        <f t="shared" si="159"/>
        <v>28796.58035293944</v>
      </c>
      <c r="W1253" s="25">
        <f t="shared" si="160"/>
        <v>0</v>
      </c>
    </row>
    <row r="1254" spans="1:23">
      <c r="A1254" s="539" t="s">
        <v>123</v>
      </c>
      <c r="B1254" s="539" t="s">
        <v>1615</v>
      </c>
      <c r="C1254" s="1" t="s">
        <v>1616</v>
      </c>
      <c r="D1254">
        <v>0</v>
      </c>
      <c r="E1254" s="449">
        <v>280592</v>
      </c>
      <c r="F1254">
        <v>0</v>
      </c>
      <c r="G1254">
        <v>0</v>
      </c>
      <c r="H1254">
        <v>0</v>
      </c>
      <c r="I1254">
        <v>0</v>
      </c>
      <c r="J1254">
        <v>0</v>
      </c>
      <c r="K1254">
        <v>0</v>
      </c>
      <c r="L1254" s="449">
        <v>280592</v>
      </c>
      <c r="N1254" s="20">
        <v>3662</v>
      </c>
      <c r="O1254" s="21">
        <v>10</v>
      </c>
      <c r="P1254" s="22">
        <f t="shared" si="161"/>
        <v>5.1680731319109743</v>
      </c>
      <c r="Q1254" s="23">
        <f t="shared" si="154"/>
        <v>640</v>
      </c>
      <c r="R1254" s="23">
        <f t="shared" si="155"/>
        <v>0</v>
      </c>
      <c r="S1254" s="23">
        <f t="shared" si="156"/>
        <v>0</v>
      </c>
      <c r="T1254" s="23">
        <f t="shared" si="157"/>
        <v>0</v>
      </c>
      <c r="U1254" s="24">
        <f t="shared" si="158"/>
        <v>640</v>
      </c>
      <c r="V1254" s="25">
        <f t="shared" si="159"/>
        <v>3307.5668044230233</v>
      </c>
      <c r="W1254" s="25">
        <f t="shared" si="160"/>
        <v>0</v>
      </c>
    </row>
    <row r="1255" spans="1:23">
      <c r="A1255" s="539" t="s">
        <v>123</v>
      </c>
      <c r="B1255" s="539" t="s">
        <v>1617</v>
      </c>
      <c r="C1255" s="1" t="s">
        <v>1618</v>
      </c>
      <c r="D1255" s="449">
        <v>38880</v>
      </c>
      <c r="E1255" s="449">
        <v>19200</v>
      </c>
      <c r="F1255">
        <v>0</v>
      </c>
      <c r="G1255">
        <v>0</v>
      </c>
      <c r="H1255" s="449">
        <v>53712</v>
      </c>
      <c r="I1255" s="449">
        <v>16704</v>
      </c>
      <c r="J1255" s="449">
        <v>1536</v>
      </c>
      <c r="K1255" s="449">
        <v>1980</v>
      </c>
      <c r="L1255" s="449">
        <v>132012</v>
      </c>
      <c r="N1255" s="20">
        <v>3662</v>
      </c>
      <c r="O1255" s="21">
        <v>11</v>
      </c>
      <c r="P1255" s="22">
        <f t="shared" si="161"/>
        <v>4.0960903250696923</v>
      </c>
      <c r="Q1255" s="23">
        <f t="shared" si="154"/>
        <v>256</v>
      </c>
      <c r="R1255" s="23">
        <f t="shared" si="155"/>
        <v>0</v>
      </c>
      <c r="S1255" s="23">
        <f t="shared" si="156"/>
        <v>69456</v>
      </c>
      <c r="T1255" s="23">
        <f t="shared" si="157"/>
        <v>17924</v>
      </c>
      <c r="U1255" s="24">
        <f t="shared" si="158"/>
        <v>87636</v>
      </c>
      <c r="V1255" s="25">
        <f t="shared" si="159"/>
        <v>358964.97172780754</v>
      </c>
      <c r="W1255" s="25">
        <f t="shared" si="160"/>
        <v>0</v>
      </c>
    </row>
    <row r="1256" spans="1:23">
      <c r="A1256" s="539" t="s">
        <v>123</v>
      </c>
      <c r="B1256" s="539" t="s">
        <v>1619</v>
      </c>
      <c r="C1256" s="1" t="s">
        <v>1620</v>
      </c>
      <c r="D1256">
        <v>0</v>
      </c>
      <c r="E1256">
        <v>0</v>
      </c>
      <c r="F1256">
        <v>0</v>
      </c>
      <c r="G1256">
        <v>0</v>
      </c>
      <c r="H1256">
        <v>0</v>
      </c>
      <c r="I1256">
        <v>0</v>
      </c>
      <c r="J1256">
        <v>0</v>
      </c>
      <c r="K1256">
        <v>0</v>
      </c>
      <c r="L1256">
        <v>0</v>
      </c>
      <c r="N1256" s="20">
        <v>3662</v>
      </c>
      <c r="O1256" s="21">
        <v>12</v>
      </c>
      <c r="P1256" s="22">
        <f t="shared" si="161"/>
        <v>3.6748359098204313</v>
      </c>
      <c r="Q1256" s="23">
        <f t="shared" si="154"/>
        <v>117456</v>
      </c>
      <c r="R1256" s="23">
        <f t="shared" si="155"/>
        <v>13600</v>
      </c>
      <c r="S1256" s="23">
        <f t="shared" si="156"/>
        <v>0</v>
      </c>
      <c r="T1256" s="23">
        <f t="shared" si="157"/>
        <v>0</v>
      </c>
      <c r="U1256" s="24">
        <f t="shared" si="158"/>
        <v>131056</v>
      </c>
      <c r="V1256" s="25">
        <f t="shared" si="159"/>
        <v>481609.29499742645</v>
      </c>
      <c r="W1256" s="25">
        <f t="shared" si="160"/>
        <v>54975.54521091366</v>
      </c>
    </row>
    <row r="1257" spans="1:23">
      <c r="A1257" s="539" t="s">
        <v>123</v>
      </c>
      <c r="B1257" s="539" t="s">
        <v>1621</v>
      </c>
      <c r="C1257" s="1" t="s">
        <v>1622</v>
      </c>
      <c r="D1257" s="449">
        <v>73872</v>
      </c>
      <c r="E1257">
        <v>0</v>
      </c>
      <c r="F1257">
        <v>0</v>
      </c>
      <c r="G1257">
        <v>0</v>
      </c>
      <c r="H1257">
        <v>0</v>
      </c>
      <c r="I1257">
        <v>0</v>
      </c>
      <c r="J1257">
        <v>0</v>
      </c>
      <c r="K1257">
        <v>0</v>
      </c>
      <c r="L1257" s="449">
        <v>73872</v>
      </c>
      <c r="N1257" s="20">
        <v>3662</v>
      </c>
      <c r="O1257" s="21">
        <v>13</v>
      </c>
      <c r="P1257" s="22">
        <f t="shared" si="161"/>
        <v>3.3330151458819097</v>
      </c>
      <c r="Q1257" s="23">
        <f t="shared" si="154"/>
        <v>11808</v>
      </c>
      <c r="R1257" s="23">
        <f t="shared" si="155"/>
        <v>0</v>
      </c>
      <c r="S1257" s="23">
        <f t="shared" si="156"/>
        <v>0</v>
      </c>
      <c r="T1257" s="23">
        <f t="shared" si="157"/>
        <v>0</v>
      </c>
      <c r="U1257" s="24">
        <f t="shared" si="158"/>
        <v>11808</v>
      </c>
      <c r="V1257" s="25">
        <f t="shared" si="159"/>
        <v>39356.242842573592</v>
      </c>
      <c r="W1257" s="25">
        <f t="shared" si="160"/>
        <v>0</v>
      </c>
    </row>
    <row r="1258" spans="1:23">
      <c r="A1258" s="539" t="s">
        <v>123</v>
      </c>
      <c r="B1258" s="539" t="s">
        <v>1623</v>
      </c>
      <c r="C1258" s="1" t="s">
        <v>1624</v>
      </c>
      <c r="D1258">
        <v>0</v>
      </c>
      <c r="E1258" s="449">
        <v>30976</v>
      </c>
      <c r="F1258">
        <v>0</v>
      </c>
      <c r="G1258">
        <v>0</v>
      </c>
      <c r="H1258">
        <v>0</v>
      </c>
      <c r="I1258" s="449">
        <v>35200</v>
      </c>
      <c r="J1258">
        <v>0</v>
      </c>
      <c r="K1258">
        <v>0</v>
      </c>
      <c r="L1258" s="449">
        <v>66176</v>
      </c>
      <c r="N1258" s="20">
        <v>3662</v>
      </c>
      <c r="O1258" s="21">
        <v>14</v>
      </c>
      <c r="P1258" s="22">
        <f t="shared" si="161"/>
        <v>5.2111367875249366</v>
      </c>
      <c r="Q1258" s="23">
        <f t="shared" si="154"/>
        <v>0</v>
      </c>
      <c r="R1258" s="23">
        <f t="shared" si="155"/>
        <v>0</v>
      </c>
      <c r="S1258" s="23">
        <f t="shared" si="156"/>
        <v>99856</v>
      </c>
      <c r="T1258" s="23">
        <f t="shared" si="157"/>
        <v>4536</v>
      </c>
      <c r="U1258" s="24">
        <f t="shared" si="158"/>
        <v>104392</v>
      </c>
      <c r="V1258" s="25">
        <f t="shared" si="159"/>
        <v>544000.99152330321</v>
      </c>
      <c r="W1258" s="25">
        <f t="shared" si="160"/>
        <v>0</v>
      </c>
    </row>
    <row r="1259" spans="1:23">
      <c r="A1259" s="539" t="s">
        <v>123</v>
      </c>
      <c r="B1259" s="539" t="s">
        <v>1625</v>
      </c>
      <c r="C1259" s="1" t="s">
        <v>1626</v>
      </c>
      <c r="D1259">
        <v>0</v>
      </c>
      <c r="E1259">
        <v>0</v>
      </c>
      <c r="F1259">
        <v>0</v>
      </c>
      <c r="G1259">
        <v>0</v>
      </c>
      <c r="H1259" s="449">
        <v>41664</v>
      </c>
      <c r="I1259">
        <v>0</v>
      </c>
      <c r="J1259" s="449">
        <v>24600</v>
      </c>
      <c r="K1259">
        <v>0</v>
      </c>
      <c r="L1259" s="449">
        <v>66264</v>
      </c>
      <c r="N1259" s="20">
        <v>3662</v>
      </c>
      <c r="O1259" s="21">
        <v>15</v>
      </c>
      <c r="P1259" s="22">
        <f t="shared" si="161"/>
        <v>7.5192831089887324</v>
      </c>
      <c r="Q1259" s="23">
        <f t="shared" si="154"/>
        <v>0</v>
      </c>
      <c r="R1259" s="23">
        <f t="shared" si="155"/>
        <v>0</v>
      </c>
      <c r="S1259" s="23">
        <f t="shared" si="156"/>
        <v>0</v>
      </c>
      <c r="T1259" s="23">
        <f t="shared" si="157"/>
        <v>0</v>
      </c>
      <c r="U1259" s="24">
        <f t="shared" si="158"/>
        <v>0</v>
      </c>
      <c r="V1259" s="25">
        <f t="shared" si="159"/>
        <v>0</v>
      </c>
      <c r="W1259" s="25">
        <f t="shared" si="160"/>
        <v>0</v>
      </c>
    </row>
    <row r="1260" spans="1:23">
      <c r="A1260" s="539" t="s">
        <v>123</v>
      </c>
      <c r="B1260" s="539" t="s">
        <v>1627</v>
      </c>
      <c r="C1260" s="1" t="s">
        <v>1628</v>
      </c>
      <c r="D1260" s="449">
        <v>22512</v>
      </c>
      <c r="E1260" s="449">
        <v>17712</v>
      </c>
      <c r="F1260">
        <v>0</v>
      </c>
      <c r="G1260">
        <v>0</v>
      </c>
      <c r="H1260" s="449">
        <v>66928</v>
      </c>
      <c r="I1260">
        <v>0</v>
      </c>
      <c r="J1260" s="449">
        <v>7612</v>
      </c>
      <c r="K1260">
        <v>0</v>
      </c>
      <c r="L1260" s="449">
        <v>114764</v>
      </c>
      <c r="N1260" s="20">
        <v>3662</v>
      </c>
      <c r="O1260" s="21">
        <v>16</v>
      </c>
      <c r="P1260" s="22">
        <f t="shared" si="161"/>
        <v>4.5338911157933826</v>
      </c>
      <c r="Q1260" s="23">
        <f t="shared" si="154"/>
        <v>624</v>
      </c>
      <c r="R1260" s="23">
        <f t="shared" si="155"/>
        <v>0</v>
      </c>
      <c r="S1260" s="23">
        <f t="shared" si="156"/>
        <v>57504</v>
      </c>
      <c r="T1260" s="23">
        <f t="shared" si="157"/>
        <v>33467</v>
      </c>
      <c r="U1260" s="24">
        <f t="shared" si="158"/>
        <v>91595</v>
      </c>
      <c r="V1260" s="25">
        <f t="shared" si="159"/>
        <v>415281.75675109489</v>
      </c>
      <c r="W1260" s="25">
        <f t="shared" si="160"/>
        <v>0</v>
      </c>
    </row>
    <row r="1261" spans="1:23">
      <c r="A1261" s="539" t="s">
        <v>123</v>
      </c>
      <c r="B1261" s="539" t="s">
        <v>1629</v>
      </c>
      <c r="C1261" s="1" t="s">
        <v>1630</v>
      </c>
      <c r="D1261">
        <v>0</v>
      </c>
      <c r="E1261">
        <v>800</v>
      </c>
      <c r="F1261">
        <v>0</v>
      </c>
      <c r="G1261">
        <v>0</v>
      </c>
      <c r="H1261">
        <v>0</v>
      </c>
      <c r="I1261">
        <v>0</v>
      </c>
      <c r="J1261">
        <v>0</v>
      </c>
      <c r="K1261">
        <v>0</v>
      </c>
      <c r="L1261">
        <v>800</v>
      </c>
      <c r="N1261" s="20">
        <v>3662</v>
      </c>
      <c r="O1261" s="21">
        <v>17</v>
      </c>
      <c r="P1261" s="22">
        <f t="shared" si="161"/>
        <v>6.0316486731873162</v>
      </c>
      <c r="Q1261" s="23">
        <f t="shared" si="154"/>
        <v>0</v>
      </c>
      <c r="R1261" s="23">
        <f t="shared" si="155"/>
        <v>0</v>
      </c>
      <c r="S1261" s="23">
        <f t="shared" si="156"/>
        <v>27520</v>
      </c>
      <c r="T1261" s="23">
        <f t="shared" si="157"/>
        <v>0</v>
      </c>
      <c r="U1261" s="24">
        <f t="shared" si="158"/>
        <v>27520</v>
      </c>
      <c r="V1261" s="25">
        <f t="shared" si="159"/>
        <v>165990.97148611496</v>
      </c>
      <c r="W1261" s="25">
        <f t="shared" si="160"/>
        <v>0</v>
      </c>
    </row>
    <row r="1262" spans="1:23">
      <c r="A1262" s="539" t="s">
        <v>123</v>
      </c>
      <c r="B1262" s="539" t="s">
        <v>1631</v>
      </c>
      <c r="C1262" s="1" t="s">
        <v>1632</v>
      </c>
      <c r="D1262">
        <v>0</v>
      </c>
      <c r="E1262">
        <v>192</v>
      </c>
      <c r="F1262">
        <v>0</v>
      </c>
      <c r="G1262">
        <v>0</v>
      </c>
      <c r="H1262">
        <v>0</v>
      </c>
      <c r="I1262" s="449">
        <v>48416</v>
      </c>
      <c r="J1262">
        <v>0</v>
      </c>
      <c r="K1262" s="449">
        <v>6800</v>
      </c>
      <c r="L1262" s="449">
        <v>55408</v>
      </c>
      <c r="N1262" s="20">
        <v>3662</v>
      </c>
      <c r="O1262" s="21">
        <v>18</v>
      </c>
      <c r="P1262" s="22">
        <f t="shared" si="161"/>
        <v>4.9772911053490789</v>
      </c>
      <c r="Q1262" s="23">
        <f t="shared" si="154"/>
        <v>0</v>
      </c>
      <c r="R1262" s="23">
        <f t="shared" si="155"/>
        <v>0</v>
      </c>
      <c r="S1262" s="23">
        <f t="shared" si="156"/>
        <v>72096</v>
      </c>
      <c r="T1262" s="23">
        <f t="shared" si="157"/>
        <v>0</v>
      </c>
      <c r="U1262" s="24">
        <f t="shared" si="158"/>
        <v>72096</v>
      </c>
      <c r="V1262" s="25">
        <f t="shared" si="159"/>
        <v>358842.77953124722</v>
      </c>
      <c r="W1262" s="25">
        <f t="shared" si="160"/>
        <v>0</v>
      </c>
    </row>
    <row r="1263" spans="1:23">
      <c r="A1263" s="539" t="s">
        <v>123</v>
      </c>
      <c r="B1263" s="539" t="s">
        <v>1633</v>
      </c>
      <c r="C1263" s="1" t="s">
        <v>1634</v>
      </c>
      <c r="D1263" s="449">
        <v>268870</v>
      </c>
      <c r="E1263">
        <v>0</v>
      </c>
      <c r="F1263" s="449">
        <v>44624</v>
      </c>
      <c r="G1263">
        <v>0</v>
      </c>
      <c r="H1263">
        <v>0</v>
      </c>
      <c r="I1263">
        <v>0</v>
      </c>
      <c r="J1263">
        <v>0</v>
      </c>
      <c r="K1263">
        <v>0</v>
      </c>
      <c r="L1263" s="449">
        <v>313494</v>
      </c>
      <c r="N1263" s="20">
        <v>3662</v>
      </c>
      <c r="O1263" s="21">
        <v>19</v>
      </c>
      <c r="P1263" s="22">
        <f t="shared" si="161"/>
        <v>3.4255627120306693</v>
      </c>
      <c r="Q1263" s="23">
        <f t="shared" si="154"/>
        <v>69216</v>
      </c>
      <c r="R1263" s="23">
        <f t="shared" si="155"/>
        <v>30000</v>
      </c>
      <c r="S1263" s="23">
        <f t="shared" si="156"/>
        <v>0</v>
      </c>
      <c r="T1263" s="23">
        <f t="shared" si="157"/>
        <v>0</v>
      </c>
      <c r="U1263" s="24">
        <f t="shared" si="158"/>
        <v>99216</v>
      </c>
      <c r="V1263" s="25">
        <f t="shared" si="159"/>
        <v>339870.63003683486</v>
      </c>
      <c r="W1263" s="25">
        <f t="shared" si="160"/>
        <v>113043.56949701208</v>
      </c>
    </row>
    <row r="1264" spans="1:23">
      <c r="A1264" s="539" t="s">
        <v>123</v>
      </c>
      <c r="B1264" s="539" t="s">
        <v>1635</v>
      </c>
      <c r="C1264" s="1" t="s">
        <v>1636</v>
      </c>
      <c r="D1264" s="449">
        <v>1920</v>
      </c>
      <c r="E1264">
        <v>0</v>
      </c>
      <c r="F1264">
        <v>0</v>
      </c>
      <c r="G1264">
        <v>0</v>
      </c>
      <c r="H1264">
        <v>0</v>
      </c>
      <c r="I1264">
        <v>0</v>
      </c>
      <c r="J1264">
        <v>0</v>
      </c>
      <c r="K1264">
        <v>0</v>
      </c>
      <c r="L1264" s="449">
        <v>1920</v>
      </c>
      <c r="N1264" s="20">
        <v>3662</v>
      </c>
      <c r="O1264" s="21">
        <v>20</v>
      </c>
      <c r="P1264" s="22">
        <f t="shared" si="161"/>
        <v>4.0878123452263502</v>
      </c>
      <c r="Q1264" s="23">
        <f t="shared" si="154"/>
        <v>0</v>
      </c>
      <c r="R1264" s="23">
        <f t="shared" si="155"/>
        <v>0</v>
      </c>
      <c r="S1264" s="23">
        <f t="shared" si="156"/>
        <v>0</v>
      </c>
      <c r="T1264" s="23">
        <f t="shared" si="157"/>
        <v>0</v>
      </c>
      <c r="U1264" s="24">
        <f t="shared" si="158"/>
        <v>0</v>
      </c>
      <c r="V1264" s="25">
        <f t="shared" si="159"/>
        <v>0</v>
      </c>
      <c r="W1264" s="25">
        <f t="shared" si="160"/>
        <v>0</v>
      </c>
    </row>
    <row r="1265" spans="1:23">
      <c r="A1265" s="539" t="s">
        <v>123</v>
      </c>
      <c r="B1265" s="539" t="s">
        <v>1637</v>
      </c>
      <c r="C1265" s="1" t="s">
        <v>1638</v>
      </c>
      <c r="D1265">
        <v>0</v>
      </c>
      <c r="E1265">
        <v>0</v>
      </c>
      <c r="F1265">
        <v>0</v>
      </c>
      <c r="G1265">
        <v>0</v>
      </c>
      <c r="H1265">
        <v>0</v>
      </c>
      <c r="I1265" s="449">
        <v>77744</v>
      </c>
      <c r="J1265">
        <v>0</v>
      </c>
      <c r="K1265" s="449">
        <v>8529</v>
      </c>
      <c r="L1265" s="449">
        <v>86273</v>
      </c>
      <c r="N1265" s="20">
        <v>3662</v>
      </c>
      <c r="O1265" s="21">
        <v>21</v>
      </c>
      <c r="P1265" s="22">
        <f t="shared" si="161"/>
        <v>4.2128820567044682</v>
      </c>
      <c r="Q1265" s="23">
        <f t="shared" si="154"/>
        <v>0</v>
      </c>
      <c r="R1265" s="23">
        <f t="shared" si="155"/>
        <v>0</v>
      </c>
      <c r="S1265" s="23">
        <f t="shared" si="156"/>
        <v>0</v>
      </c>
      <c r="T1265" s="23">
        <f t="shared" si="157"/>
        <v>8960</v>
      </c>
      <c r="U1265" s="24">
        <f t="shared" si="158"/>
        <v>8960</v>
      </c>
      <c r="V1265" s="25">
        <f t="shared" si="159"/>
        <v>37747.423228072039</v>
      </c>
      <c r="W1265" s="25">
        <f t="shared" si="160"/>
        <v>0</v>
      </c>
    </row>
    <row r="1266" spans="1:23">
      <c r="A1266" s="539" t="s">
        <v>123</v>
      </c>
      <c r="B1266" s="539" t="s">
        <v>1639</v>
      </c>
      <c r="C1266" s="1" t="s">
        <v>1640</v>
      </c>
      <c r="D1266">
        <v>0</v>
      </c>
      <c r="E1266">
        <v>0</v>
      </c>
      <c r="F1266">
        <v>0</v>
      </c>
      <c r="G1266">
        <v>0</v>
      </c>
      <c r="H1266">
        <v>0</v>
      </c>
      <c r="I1266">
        <v>0</v>
      </c>
      <c r="J1266">
        <v>0</v>
      </c>
      <c r="K1266">
        <v>0</v>
      </c>
      <c r="L1266">
        <v>0</v>
      </c>
      <c r="N1266" s="20">
        <v>3662</v>
      </c>
      <c r="O1266" s="21">
        <v>22</v>
      </c>
      <c r="P1266" s="22">
        <f t="shared" si="161"/>
        <v>5.1226793529265615</v>
      </c>
      <c r="Q1266" s="23">
        <f t="shared" si="154"/>
        <v>0</v>
      </c>
      <c r="R1266" s="23">
        <f t="shared" si="155"/>
        <v>0</v>
      </c>
      <c r="S1266" s="23">
        <f t="shared" si="156"/>
        <v>1600</v>
      </c>
      <c r="T1266" s="23">
        <f t="shared" si="157"/>
        <v>740</v>
      </c>
      <c r="U1266" s="24">
        <f t="shared" si="158"/>
        <v>2340</v>
      </c>
      <c r="V1266" s="25">
        <f t="shared" si="159"/>
        <v>11987.069685848153</v>
      </c>
      <c r="W1266" s="25">
        <f t="shared" si="160"/>
        <v>0</v>
      </c>
    </row>
    <row r="1267" spans="1:23">
      <c r="A1267" s="539" t="s">
        <v>123</v>
      </c>
      <c r="B1267" s="539" t="s">
        <v>1641</v>
      </c>
      <c r="C1267" s="1" t="s">
        <v>1642</v>
      </c>
      <c r="D1267" s="449">
        <v>22032</v>
      </c>
      <c r="E1267">
        <v>0</v>
      </c>
      <c r="F1267">
        <v>0</v>
      </c>
      <c r="G1267">
        <v>0</v>
      </c>
      <c r="H1267">
        <v>0</v>
      </c>
      <c r="I1267" s="449">
        <v>171024</v>
      </c>
      <c r="J1267">
        <v>0</v>
      </c>
      <c r="K1267" s="449">
        <v>13833</v>
      </c>
      <c r="L1267" s="449">
        <v>206889</v>
      </c>
      <c r="N1267" s="20">
        <v>3662</v>
      </c>
      <c r="O1267" s="21">
        <v>23</v>
      </c>
      <c r="P1267" s="22">
        <f t="shared" si="161"/>
        <v>4.5024770871355324</v>
      </c>
      <c r="Q1267" s="23">
        <f t="shared" si="154"/>
        <v>2320</v>
      </c>
      <c r="R1267" s="23">
        <f t="shared" si="155"/>
        <v>0</v>
      </c>
      <c r="S1267" s="23">
        <f t="shared" si="156"/>
        <v>0</v>
      </c>
      <c r="T1267" s="23">
        <f t="shared" si="157"/>
        <v>0</v>
      </c>
      <c r="U1267" s="24">
        <f t="shared" si="158"/>
        <v>2320</v>
      </c>
      <c r="V1267" s="25">
        <f t="shared" si="159"/>
        <v>10445.746842154434</v>
      </c>
      <c r="W1267" s="25">
        <f t="shared" si="160"/>
        <v>0</v>
      </c>
    </row>
    <row r="1268" spans="1:23">
      <c r="A1268" s="539" t="s">
        <v>123</v>
      </c>
      <c r="B1268" s="539" t="s">
        <v>1643</v>
      </c>
      <c r="C1268" s="1" t="s">
        <v>1644</v>
      </c>
      <c r="D1268">
        <v>0</v>
      </c>
      <c r="E1268">
        <v>0</v>
      </c>
      <c r="F1268">
        <v>0</v>
      </c>
      <c r="G1268">
        <v>0</v>
      </c>
      <c r="H1268">
        <v>0</v>
      </c>
      <c r="I1268">
        <v>0</v>
      </c>
      <c r="J1268">
        <v>0</v>
      </c>
      <c r="K1268">
        <v>0</v>
      </c>
      <c r="L1268">
        <v>0</v>
      </c>
      <c r="N1268" s="20">
        <v>3662</v>
      </c>
      <c r="O1268" s="21">
        <v>24</v>
      </c>
      <c r="P1268" s="22">
        <f t="shared" si="161"/>
        <v>3.6391469413856306</v>
      </c>
      <c r="Q1268" s="23">
        <f t="shared" si="154"/>
        <v>3648</v>
      </c>
      <c r="R1268" s="23">
        <f t="shared" si="155"/>
        <v>0</v>
      </c>
      <c r="S1268" s="23">
        <f t="shared" si="156"/>
        <v>0</v>
      </c>
      <c r="T1268" s="23">
        <f t="shared" si="157"/>
        <v>25370</v>
      </c>
      <c r="U1268" s="24">
        <f t="shared" si="158"/>
        <v>29018</v>
      </c>
      <c r="V1268" s="25">
        <f t="shared" si="159"/>
        <v>105600.76594512822</v>
      </c>
      <c r="W1268" s="25">
        <f t="shared" si="160"/>
        <v>0</v>
      </c>
    </row>
    <row r="1269" spans="1:23">
      <c r="A1269" s="539" t="s">
        <v>123</v>
      </c>
      <c r="B1269" s="539" t="s">
        <v>1645</v>
      </c>
      <c r="C1269" s="1" t="s">
        <v>1646</v>
      </c>
      <c r="D1269">
        <v>0</v>
      </c>
      <c r="E1269">
        <v>0</v>
      </c>
      <c r="F1269">
        <v>0</v>
      </c>
      <c r="G1269">
        <v>0</v>
      </c>
      <c r="H1269">
        <v>0</v>
      </c>
      <c r="I1269" s="449">
        <v>60192</v>
      </c>
      <c r="J1269">
        <v>0</v>
      </c>
      <c r="K1269">
        <v>0</v>
      </c>
      <c r="L1269" s="449">
        <v>60192</v>
      </c>
      <c r="N1269" s="20">
        <v>3662</v>
      </c>
      <c r="O1269" s="21">
        <v>25</v>
      </c>
      <c r="P1269" s="22">
        <f t="shared" si="161"/>
        <v>3.0656727831116628</v>
      </c>
      <c r="Q1269" s="23">
        <f t="shared" si="154"/>
        <v>224160</v>
      </c>
      <c r="R1269" s="23">
        <f t="shared" si="155"/>
        <v>0</v>
      </c>
      <c r="S1269" s="23">
        <f t="shared" si="156"/>
        <v>0</v>
      </c>
      <c r="T1269" s="23">
        <f t="shared" si="157"/>
        <v>0</v>
      </c>
      <c r="U1269" s="24">
        <f t="shared" si="158"/>
        <v>224160</v>
      </c>
      <c r="V1269" s="25">
        <f t="shared" si="159"/>
        <v>687201.21106231038</v>
      </c>
      <c r="W1269" s="25">
        <f t="shared" si="160"/>
        <v>0</v>
      </c>
    </row>
    <row r="1270" spans="1:23">
      <c r="A1270" s="539" t="s">
        <v>123</v>
      </c>
      <c r="B1270" s="539" t="s">
        <v>1647</v>
      </c>
      <c r="C1270" s="1" t="s">
        <v>1648</v>
      </c>
      <c r="D1270">
        <v>0</v>
      </c>
      <c r="E1270" s="449">
        <v>113296</v>
      </c>
      <c r="F1270">
        <v>0</v>
      </c>
      <c r="G1270" s="449">
        <v>39040</v>
      </c>
      <c r="H1270">
        <v>0</v>
      </c>
      <c r="I1270">
        <v>0</v>
      </c>
      <c r="J1270">
        <v>0</v>
      </c>
      <c r="K1270">
        <v>0</v>
      </c>
      <c r="L1270" s="449">
        <v>152336</v>
      </c>
      <c r="N1270" s="20">
        <v>3662</v>
      </c>
      <c r="O1270" s="21">
        <v>26</v>
      </c>
      <c r="P1270" s="22">
        <f t="shared" si="161"/>
        <v>3.9327220283406481</v>
      </c>
      <c r="Q1270" s="23">
        <f t="shared" si="154"/>
        <v>46224</v>
      </c>
      <c r="R1270" s="23">
        <f t="shared" si="155"/>
        <v>0</v>
      </c>
      <c r="S1270" s="23">
        <f t="shared" si="156"/>
        <v>0</v>
      </c>
      <c r="T1270" s="23">
        <f t="shared" si="157"/>
        <v>0</v>
      </c>
      <c r="U1270" s="24">
        <f t="shared" si="158"/>
        <v>46224</v>
      </c>
      <c r="V1270" s="25">
        <f t="shared" si="159"/>
        <v>181786.14303801811</v>
      </c>
      <c r="W1270" s="25">
        <f t="shared" si="160"/>
        <v>0</v>
      </c>
    </row>
    <row r="1271" spans="1:23">
      <c r="A1271" s="539" t="s">
        <v>123</v>
      </c>
      <c r="B1271" s="539" t="s">
        <v>1649</v>
      </c>
      <c r="C1271" s="1" t="s">
        <v>1650</v>
      </c>
      <c r="D1271">
        <v>0</v>
      </c>
      <c r="E1271">
        <v>0</v>
      </c>
      <c r="F1271">
        <v>0</v>
      </c>
      <c r="G1271">
        <v>0</v>
      </c>
      <c r="H1271" s="449">
        <v>63920</v>
      </c>
      <c r="I1271">
        <v>0</v>
      </c>
      <c r="J1271">
        <v>0</v>
      </c>
      <c r="K1271">
        <v>0</v>
      </c>
      <c r="L1271" s="449">
        <v>63920</v>
      </c>
      <c r="N1271" s="20">
        <v>3662</v>
      </c>
      <c r="O1271" s="21">
        <v>27</v>
      </c>
      <c r="P1271" s="22">
        <f t="shared" si="161"/>
        <v>3.6262261406191016</v>
      </c>
      <c r="Q1271" s="23">
        <f t="shared" si="154"/>
        <v>0</v>
      </c>
      <c r="R1271" s="23">
        <f t="shared" si="155"/>
        <v>0</v>
      </c>
      <c r="S1271" s="23">
        <f t="shared" si="156"/>
        <v>0</v>
      </c>
      <c r="T1271" s="23">
        <f t="shared" si="157"/>
        <v>0</v>
      </c>
      <c r="U1271" s="24">
        <f t="shared" si="158"/>
        <v>0</v>
      </c>
      <c r="V1271" s="25">
        <f t="shared" si="159"/>
        <v>0</v>
      </c>
      <c r="W1271" s="25">
        <f t="shared" si="160"/>
        <v>0</v>
      </c>
    </row>
    <row r="1272" spans="1:23">
      <c r="A1272" s="539" t="s">
        <v>123</v>
      </c>
      <c r="B1272" s="539" t="s">
        <v>1651</v>
      </c>
      <c r="C1272" s="1" t="s">
        <v>1652</v>
      </c>
      <c r="D1272">
        <v>0</v>
      </c>
      <c r="E1272">
        <v>0</v>
      </c>
      <c r="F1272">
        <v>0</v>
      </c>
      <c r="G1272">
        <v>0</v>
      </c>
      <c r="H1272" s="449">
        <v>53504</v>
      </c>
      <c r="I1272">
        <v>0</v>
      </c>
      <c r="J1272" s="449">
        <v>30952</v>
      </c>
      <c r="K1272">
        <v>0</v>
      </c>
      <c r="L1272" s="449">
        <v>84456</v>
      </c>
      <c r="N1272" s="20">
        <v>3664</v>
      </c>
      <c r="O1272" s="21">
        <v>1</v>
      </c>
      <c r="P1272" s="22">
        <f t="shared" si="161"/>
        <v>3.6541532066081914</v>
      </c>
      <c r="Q1272" s="23">
        <f t="shared" si="154"/>
        <v>16720</v>
      </c>
      <c r="R1272" s="23">
        <f t="shared" si="155"/>
        <v>0</v>
      </c>
      <c r="S1272" s="23">
        <f t="shared" si="156"/>
        <v>8864</v>
      </c>
      <c r="T1272" s="23">
        <f t="shared" si="157"/>
        <v>0</v>
      </c>
      <c r="U1272" s="24">
        <f t="shared" si="158"/>
        <v>25584</v>
      </c>
      <c r="V1272" s="25">
        <f t="shared" si="159"/>
        <v>93487.855637863962</v>
      </c>
      <c r="W1272" s="25">
        <f t="shared" si="160"/>
        <v>0</v>
      </c>
    </row>
    <row r="1273" spans="1:23">
      <c r="A1273" s="539" t="s">
        <v>123</v>
      </c>
      <c r="B1273" s="539" t="s">
        <v>1653</v>
      </c>
      <c r="C1273" s="1" t="s">
        <v>1654</v>
      </c>
      <c r="D1273">
        <v>0</v>
      </c>
      <c r="E1273">
        <v>0</v>
      </c>
      <c r="F1273">
        <v>0</v>
      </c>
      <c r="G1273">
        <v>0</v>
      </c>
      <c r="H1273" s="449">
        <v>1248</v>
      </c>
      <c r="I1273">
        <v>0</v>
      </c>
      <c r="J1273">
        <v>0</v>
      </c>
      <c r="K1273">
        <v>0</v>
      </c>
      <c r="L1273" s="449">
        <v>1248</v>
      </c>
      <c r="N1273" s="20">
        <v>3664</v>
      </c>
      <c r="O1273" s="21">
        <v>2</v>
      </c>
      <c r="P1273" s="22">
        <f t="shared" si="161"/>
        <v>3.8378796466654825</v>
      </c>
      <c r="Q1273" s="23">
        <f t="shared" si="154"/>
        <v>0</v>
      </c>
      <c r="R1273" s="23">
        <f t="shared" si="155"/>
        <v>0</v>
      </c>
      <c r="S1273" s="23">
        <f t="shared" si="156"/>
        <v>48240</v>
      </c>
      <c r="T1273" s="23">
        <f t="shared" si="157"/>
        <v>16624</v>
      </c>
      <c r="U1273" s="24">
        <f t="shared" si="158"/>
        <v>64864</v>
      </c>
      <c r="V1273" s="25">
        <f t="shared" si="159"/>
        <v>248940.22540130987</v>
      </c>
      <c r="W1273" s="25">
        <f t="shared" si="160"/>
        <v>0</v>
      </c>
    </row>
    <row r="1274" spans="1:23">
      <c r="A1274" s="539" t="s">
        <v>123</v>
      </c>
      <c r="B1274" s="539" t="s">
        <v>1655</v>
      </c>
      <c r="C1274" s="1" t="s">
        <v>1656</v>
      </c>
      <c r="D1274" s="449">
        <v>5424</v>
      </c>
      <c r="E1274">
        <v>0</v>
      </c>
      <c r="F1274">
        <v>0</v>
      </c>
      <c r="G1274">
        <v>0</v>
      </c>
      <c r="H1274">
        <v>0</v>
      </c>
      <c r="I1274">
        <v>0</v>
      </c>
      <c r="J1274">
        <v>0</v>
      </c>
      <c r="K1274">
        <v>0</v>
      </c>
      <c r="L1274" s="449">
        <v>5424</v>
      </c>
      <c r="N1274" s="20">
        <v>3664</v>
      </c>
      <c r="O1274" s="21">
        <v>3</v>
      </c>
      <c r="P1274" s="22">
        <f t="shared" si="161"/>
        <v>3.4083433041107498</v>
      </c>
      <c r="Q1274" s="23">
        <f t="shared" si="154"/>
        <v>351504</v>
      </c>
      <c r="R1274" s="23">
        <f t="shared" si="155"/>
        <v>0</v>
      </c>
      <c r="S1274" s="23">
        <f t="shared" si="156"/>
        <v>0</v>
      </c>
      <c r="T1274" s="23">
        <f t="shared" si="157"/>
        <v>0</v>
      </c>
      <c r="U1274" s="24">
        <f t="shared" si="158"/>
        <v>351504</v>
      </c>
      <c r="V1274" s="25">
        <f t="shared" si="159"/>
        <v>1198046.3047681451</v>
      </c>
      <c r="W1274" s="25">
        <f t="shared" si="160"/>
        <v>0</v>
      </c>
    </row>
    <row r="1275" spans="1:23">
      <c r="A1275" s="539" t="s">
        <v>123</v>
      </c>
      <c r="B1275" s="539" t="s">
        <v>1657</v>
      </c>
      <c r="C1275" s="1" t="s">
        <v>1658</v>
      </c>
      <c r="D1275" s="449">
        <v>30624</v>
      </c>
      <c r="E1275">
        <v>0</v>
      </c>
      <c r="F1275">
        <v>0</v>
      </c>
      <c r="G1275">
        <v>0</v>
      </c>
      <c r="H1275" s="449">
        <v>77808</v>
      </c>
      <c r="I1275">
        <v>0</v>
      </c>
      <c r="J1275" s="449">
        <v>4848</v>
      </c>
      <c r="K1275">
        <v>0</v>
      </c>
      <c r="L1275" s="449">
        <v>113280</v>
      </c>
      <c r="N1275" s="20">
        <v>3664</v>
      </c>
      <c r="O1275" s="21">
        <v>4</v>
      </c>
      <c r="P1275" s="22">
        <f t="shared" si="161"/>
        <v>3.1726845821455858</v>
      </c>
      <c r="Q1275" s="23">
        <f t="shared" si="154"/>
        <v>84096</v>
      </c>
      <c r="R1275" s="23">
        <f t="shared" si="155"/>
        <v>0</v>
      </c>
      <c r="S1275" s="23">
        <f t="shared" si="156"/>
        <v>61760</v>
      </c>
      <c r="T1275" s="23">
        <f t="shared" si="157"/>
        <v>2778</v>
      </c>
      <c r="U1275" s="24">
        <f t="shared" si="158"/>
        <v>148634</v>
      </c>
      <c r="V1275" s="25">
        <f t="shared" si="159"/>
        <v>471568.80018262699</v>
      </c>
      <c r="W1275" s="25">
        <f t="shared" si="160"/>
        <v>0</v>
      </c>
    </row>
    <row r="1276" spans="1:23">
      <c r="A1276" s="539" t="s">
        <v>123</v>
      </c>
      <c r="B1276" s="539" t="s">
        <v>1659</v>
      </c>
      <c r="C1276" s="1" t="s">
        <v>1660</v>
      </c>
      <c r="D1276" s="449">
        <v>436032</v>
      </c>
      <c r="E1276">
        <v>0</v>
      </c>
      <c r="F1276">
        <v>0</v>
      </c>
      <c r="G1276">
        <v>0</v>
      </c>
      <c r="H1276" s="449">
        <v>2880</v>
      </c>
      <c r="I1276">
        <v>0</v>
      </c>
      <c r="J1276">
        <v>624</v>
      </c>
      <c r="K1276">
        <v>0</v>
      </c>
      <c r="L1276" s="449">
        <v>439536</v>
      </c>
      <c r="N1276" s="20">
        <v>3664</v>
      </c>
      <c r="O1276" s="21">
        <v>5</v>
      </c>
      <c r="P1276" s="22">
        <f t="shared" si="161"/>
        <v>8.4268382369809416</v>
      </c>
      <c r="Q1276" s="23">
        <f t="shared" si="154"/>
        <v>0</v>
      </c>
      <c r="R1276" s="23">
        <f t="shared" si="155"/>
        <v>0</v>
      </c>
      <c r="S1276" s="23">
        <f t="shared" si="156"/>
        <v>0</v>
      </c>
      <c r="T1276" s="23">
        <f t="shared" si="157"/>
        <v>0</v>
      </c>
      <c r="U1276" s="24">
        <f t="shared" si="158"/>
        <v>0</v>
      </c>
      <c r="V1276" s="25">
        <f t="shared" si="159"/>
        <v>0</v>
      </c>
      <c r="W1276" s="25">
        <f t="shared" si="160"/>
        <v>0</v>
      </c>
    </row>
    <row r="1277" spans="1:23">
      <c r="A1277" s="539" t="s">
        <v>123</v>
      </c>
      <c r="B1277" s="539" t="s">
        <v>1661</v>
      </c>
      <c r="C1277" s="1" t="s">
        <v>1662</v>
      </c>
      <c r="D1277" s="449">
        <v>82752</v>
      </c>
      <c r="E1277">
        <v>0</v>
      </c>
      <c r="F1277">
        <v>0</v>
      </c>
      <c r="G1277">
        <v>0</v>
      </c>
      <c r="H1277">
        <v>0</v>
      </c>
      <c r="I1277">
        <v>0</v>
      </c>
      <c r="J1277">
        <v>0</v>
      </c>
      <c r="K1277">
        <v>0</v>
      </c>
      <c r="L1277" s="449">
        <v>82752</v>
      </c>
      <c r="N1277" s="20">
        <v>3664</v>
      </c>
      <c r="O1277" s="21">
        <v>6</v>
      </c>
      <c r="P1277" s="22">
        <f t="shared" si="161"/>
        <v>3.0058195780826638</v>
      </c>
      <c r="Q1277" s="23">
        <f t="shared" si="154"/>
        <v>55104</v>
      </c>
      <c r="R1277" s="23">
        <f t="shared" si="155"/>
        <v>0</v>
      </c>
      <c r="S1277" s="23">
        <f t="shared" si="156"/>
        <v>10028</v>
      </c>
      <c r="T1277" s="23">
        <f t="shared" si="157"/>
        <v>0</v>
      </c>
      <c r="U1277" s="24">
        <f t="shared" si="158"/>
        <v>65132</v>
      </c>
      <c r="V1277" s="25">
        <f t="shared" si="159"/>
        <v>195775.04075968007</v>
      </c>
      <c r="W1277" s="25">
        <f t="shared" si="160"/>
        <v>0</v>
      </c>
    </row>
    <row r="1278" spans="1:23">
      <c r="A1278" s="539" t="s">
        <v>123</v>
      </c>
      <c r="B1278" s="539" t="s">
        <v>1663</v>
      </c>
      <c r="C1278" s="1" t="s">
        <v>1664</v>
      </c>
      <c r="D1278">
        <v>0</v>
      </c>
      <c r="E1278">
        <v>0</v>
      </c>
      <c r="F1278">
        <v>0</v>
      </c>
      <c r="G1278">
        <v>0</v>
      </c>
      <c r="H1278">
        <v>0</v>
      </c>
      <c r="I1278">
        <v>0</v>
      </c>
      <c r="J1278">
        <v>0</v>
      </c>
      <c r="K1278">
        <v>0</v>
      </c>
      <c r="L1278">
        <v>0</v>
      </c>
      <c r="N1278" s="20">
        <v>3664</v>
      </c>
      <c r="O1278" s="21">
        <v>7</v>
      </c>
      <c r="P1278" s="22">
        <f t="shared" si="161"/>
        <v>3.8714814806912399</v>
      </c>
      <c r="Q1278" s="23">
        <f t="shared" si="154"/>
        <v>5824</v>
      </c>
      <c r="R1278" s="23">
        <f t="shared" si="155"/>
        <v>0</v>
      </c>
      <c r="S1278" s="23">
        <f t="shared" si="156"/>
        <v>65568</v>
      </c>
      <c r="T1278" s="23">
        <f t="shared" si="157"/>
        <v>108</v>
      </c>
      <c r="U1278" s="24">
        <f t="shared" si="158"/>
        <v>71500</v>
      </c>
      <c r="V1278" s="25">
        <f t="shared" si="159"/>
        <v>276810.92586942366</v>
      </c>
      <c r="W1278" s="25">
        <f t="shared" si="160"/>
        <v>0</v>
      </c>
    </row>
    <row r="1279" spans="1:23">
      <c r="A1279" s="539" t="s">
        <v>123</v>
      </c>
      <c r="B1279" s="539" t="s">
        <v>1665</v>
      </c>
      <c r="C1279" s="1" t="s">
        <v>1666</v>
      </c>
      <c r="D1279" s="449">
        <v>984838</v>
      </c>
      <c r="E1279" s="449">
        <v>462768</v>
      </c>
      <c r="F1279" s="449">
        <v>44624</v>
      </c>
      <c r="G1279" s="449">
        <v>39040</v>
      </c>
      <c r="H1279" s="449">
        <v>548128</v>
      </c>
      <c r="I1279" s="449">
        <v>409280</v>
      </c>
      <c r="J1279" s="449">
        <v>70172</v>
      </c>
      <c r="K1279" s="449">
        <v>31142</v>
      </c>
      <c r="L1279" s="449">
        <v>2589992</v>
      </c>
      <c r="N1279" s="20">
        <v>3664</v>
      </c>
      <c r="O1279" s="21">
        <v>8</v>
      </c>
      <c r="P1279" s="22">
        <f t="shared" si="161"/>
        <v>4.4579339449391542</v>
      </c>
      <c r="Q1279" s="23">
        <f t="shared" si="154"/>
        <v>0</v>
      </c>
      <c r="R1279" s="23">
        <f t="shared" si="155"/>
        <v>0</v>
      </c>
      <c r="S1279" s="23">
        <f t="shared" si="156"/>
        <v>0</v>
      </c>
      <c r="T1279" s="23">
        <f t="shared" si="157"/>
        <v>0</v>
      </c>
      <c r="U1279" s="24">
        <f t="shared" si="158"/>
        <v>0</v>
      </c>
      <c r="V1279" s="25">
        <f t="shared" si="159"/>
        <v>0</v>
      </c>
      <c r="W1279" s="25">
        <f t="shared" si="160"/>
        <v>0</v>
      </c>
    </row>
    <row r="1280" spans="1:23">
      <c r="A1280" s="503"/>
      <c r="B1280" s="503"/>
      <c r="N1280" s="20">
        <v>3664</v>
      </c>
      <c r="O1280" s="21">
        <v>9</v>
      </c>
      <c r="P1280" s="22">
        <f t="shared" si="161"/>
        <v>3.9211029892346732</v>
      </c>
      <c r="Q1280" s="23">
        <f t="shared" si="154"/>
        <v>53712</v>
      </c>
      <c r="R1280" s="23">
        <f t="shared" si="155"/>
        <v>0</v>
      </c>
      <c r="S1280" s="23">
        <f t="shared" si="156"/>
        <v>140544</v>
      </c>
      <c r="T1280" s="23">
        <f t="shared" si="157"/>
        <v>328</v>
      </c>
      <c r="U1280" s="24">
        <f t="shared" si="158"/>
        <v>194584</v>
      </c>
      <c r="V1280" s="25">
        <f t="shared" si="159"/>
        <v>762983.90405723965</v>
      </c>
      <c r="W1280" s="25">
        <f t="shared" si="160"/>
        <v>0</v>
      </c>
    </row>
    <row r="1281" spans="1:23">
      <c r="A1281" s="503"/>
      <c r="B1281" s="503"/>
      <c r="N1281" s="20">
        <v>3664</v>
      </c>
      <c r="O1281" s="21">
        <v>10</v>
      </c>
      <c r="P1281" s="22">
        <f t="shared" si="161"/>
        <v>5.1680731319109743</v>
      </c>
      <c r="Q1281" s="23">
        <f t="shared" si="154"/>
        <v>768</v>
      </c>
      <c r="R1281" s="23">
        <f t="shared" si="155"/>
        <v>0</v>
      </c>
      <c r="S1281" s="23">
        <f t="shared" si="156"/>
        <v>0</v>
      </c>
      <c r="T1281" s="23">
        <f t="shared" si="157"/>
        <v>0</v>
      </c>
      <c r="U1281" s="24">
        <f t="shared" si="158"/>
        <v>768</v>
      </c>
      <c r="V1281" s="25">
        <f t="shared" si="159"/>
        <v>3969.0801653076282</v>
      </c>
      <c r="W1281" s="25">
        <f t="shared" si="160"/>
        <v>0</v>
      </c>
    </row>
    <row r="1282" spans="1:23">
      <c r="A1282" s="539" t="s">
        <v>1715</v>
      </c>
      <c r="B1282" s="503"/>
      <c r="N1282" s="20">
        <v>3664</v>
      </c>
      <c r="O1282" s="21">
        <v>11</v>
      </c>
      <c r="P1282" s="22">
        <f t="shared" si="161"/>
        <v>4.0960903250696923</v>
      </c>
      <c r="Q1282" s="23">
        <f t="shared" si="154"/>
        <v>1536</v>
      </c>
      <c r="R1282" s="23">
        <f t="shared" si="155"/>
        <v>0</v>
      </c>
      <c r="S1282" s="23">
        <f t="shared" si="156"/>
        <v>5216</v>
      </c>
      <c r="T1282" s="23">
        <f t="shared" si="157"/>
        <v>19802</v>
      </c>
      <c r="U1282" s="24">
        <f t="shared" si="158"/>
        <v>26554</v>
      </c>
      <c r="V1282" s="25">
        <f t="shared" si="159"/>
        <v>108767.58249190061</v>
      </c>
      <c r="W1282" s="25">
        <f t="shared" si="160"/>
        <v>0</v>
      </c>
    </row>
    <row r="1283" spans="1:23">
      <c r="A1283" s="539" t="s">
        <v>1596</v>
      </c>
      <c r="B1283" s="539" t="s">
        <v>173</v>
      </c>
      <c r="C1283" s="1" t="s">
        <v>1668</v>
      </c>
      <c r="D1283" t="s">
        <v>1669</v>
      </c>
      <c r="E1283" t="s">
        <v>1670</v>
      </c>
      <c r="F1283" t="s">
        <v>1671</v>
      </c>
      <c r="G1283" t="s">
        <v>1672</v>
      </c>
      <c r="H1283" t="s">
        <v>1673</v>
      </c>
      <c r="I1283" t="s">
        <v>1674</v>
      </c>
      <c r="J1283" t="s">
        <v>1675</v>
      </c>
      <c r="K1283" t="s">
        <v>1676</v>
      </c>
      <c r="L1283" t="s">
        <v>44</v>
      </c>
      <c r="N1283" s="20">
        <v>3664</v>
      </c>
      <c r="O1283" s="21">
        <v>12</v>
      </c>
      <c r="P1283" s="22">
        <f t="shared" si="161"/>
        <v>3.6748359098204313</v>
      </c>
      <c r="Q1283" s="23">
        <f t="shared" si="154"/>
        <v>219276</v>
      </c>
      <c r="R1283" s="23">
        <f t="shared" si="155"/>
        <v>3120</v>
      </c>
      <c r="S1283" s="23">
        <f t="shared" si="156"/>
        <v>0</v>
      </c>
      <c r="T1283" s="23">
        <f t="shared" si="157"/>
        <v>0</v>
      </c>
      <c r="U1283" s="24">
        <f t="shared" si="158"/>
        <v>222396</v>
      </c>
      <c r="V1283" s="25">
        <f t="shared" si="159"/>
        <v>817268.8070004246</v>
      </c>
      <c r="W1283" s="25">
        <f t="shared" si="160"/>
        <v>12612.036842503721</v>
      </c>
    </row>
    <row r="1284" spans="1:23">
      <c r="A1284" s="539" t="s">
        <v>125</v>
      </c>
      <c r="B1284" s="539" t="s">
        <v>1611</v>
      </c>
      <c r="C1284" s="1" t="s">
        <v>1612</v>
      </c>
      <c r="D1284" s="449">
        <v>32640</v>
      </c>
      <c r="E1284">
        <v>0</v>
      </c>
      <c r="F1284">
        <v>0</v>
      </c>
      <c r="G1284">
        <v>0</v>
      </c>
      <c r="H1284" s="449">
        <v>19008</v>
      </c>
      <c r="I1284">
        <v>0</v>
      </c>
      <c r="J1284">
        <v>0</v>
      </c>
      <c r="K1284">
        <v>0</v>
      </c>
      <c r="L1284" s="449">
        <v>51648</v>
      </c>
      <c r="N1284" s="20">
        <v>3664</v>
      </c>
      <c r="O1284" s="21">
        <v>13</v>
      </c>
      <c r="P1284" s="22">
        <f t="shared" si="161"/>
        <v>3.3330151458819097</v>
      </c>
      <c r="Q1284" s="23">
        <f t="shared" ref="Q1284:Q1347" si="162">SUMIFS(D:D,$A:$A,$N1284,$B:$B,$O1284)+SUMIFS(E:E,$A:$A,$N1284,$B:$B,$O1284)</f>
        <v>15232</v>
      </c>
      <c r="R1284" s="23">
        <f t="shared" ref="R1284:R1347" si="163">SUMIFS(F:F,$A:$A,$N1284,$B:$B,$O1284)+SUMIFS(G:G,$A:$A,$N1284,$B:$B,$O1284)</f>
        <v>0</v>
      </c>
      <c r="S1284" s="23">
        <f t="shared" ref="S1284:S1347" si="164">SUMIFS(H:H,$A:$A,$N1284,$B:$B,$O1284)+SUMIFS(I:I,$A:$A,$N1284,$B:$B,$O1284)</f>
        <v>0</v>
      </c>
      <c r="T1284" s="23">
        <f t="shared" ref="T1284:T1347" si="165">SUMIFS(J:J,$A:$A,$N1284,$B:$B,$O1284)+SUMIFS(K:K,$A:$A,$N1284,$B:$B,$O1284)</f>
        <v>0</v>
      </c>
      <c r="U1284" s="24">
        <f t="shared" ref="U1284:U1347" si="166">SUM(Q1284:T1284)</f>
        <v>15232</v>
      </c>
      <c r="V1284" s="25">
        <f t="shared" ref="V1284:V1347" si="167">U1284*P1284</f>
        <v>50768.486702073249</v>
      </c>
      <c r="W1284" s="25">
        <f t="shared" ref="W1284:W1347" si="168">(R1284*1.1)*P1284</f>
        <v>0</v>
      </c>
    </row>
    <row r="1285" spans="1:23">
      <c r="A1285" s="539" t="s">
        <v>125</v>
      </c>
      <c r="B1285" s="539" t="s">
        <v>1613</v>
      </c>
      <c r="C1285" s="1" t="s">
        <v>1614</v>
      </c>
      <c r="D1285" s="449">
        <v>6528</v>
      </c>
      <c r="E1285">
        <v>0</v>
      </c>
      <c r="F1285">
        <v>0</v>
      </c>
      <c r="G1285">
        <v>0</v>
      </c>
      <c r="H1285" s="449">
        <v>96176</v>
      </c>
      <c r="I1285">
        <v>0</v>
      </c>
      <c r="J1285" s="449">
        <v>5472</v>
      </c>
      <c r="K1285">
        <v>0</v>
      </c>
      <c r="L1285" s="449">
        <v>108176</v>
      </c>
      <c r="N1285" s="20">
        <v>3664</v>
      </c>
      <c r="O1285" s="21">
        <v>14</v>
      </c>
      <c r="P1285" s="22">
        <f t="shared" si="161"/>
        <v>5.2111367875249366</v>
      </c>
      <c r="Q1285" s="23">
        <f t="shared" si="162"/>
        <v>64160</v>
      </c>
      <c r="R1285" s="23">
        <f t="shared" si="163"/>
        <v>0</v>
      </c>
      <c r="S1285" s="23">
        <f t="shared" si="164"/>
        <v>297600</v>
      </c>
      <c r="T1285" s="23">
        <f t="shared" si="165"/>
        <v>5876</v>
      </c>
      <c r="U1285" s="24">
        <f t="shared" si="166"/>
        <v>367636</v>
      </c>
      <c r="V1285" s="25">
        <f t="shared" si="167"/>
        <v>1915801.4840185177</v>
      </c>
      <c r="W1285" s="25">
        <f t="shared" si="168"/>
        <v>0</v>
      </c>
    </row>
    <row r="1286" spans="1:23">
      <c r="A1286" s="539" t="s">
        <v>125</v>
      </c>
      <c r="B1286" s="539" t="s">
        <v>1615</v>
      </c>
      <c r="C1286" s="1" t="s">
        <v>1616</v>
      </c>
      <c r="D1286">
        <v>0</v>
      </c>
      <c r="E1286" s="449">
        <v>2289904</v>
      </c>
      <c r="F1286">
        <v>0</v>
      </c>
      <c r="G1286">
        <v>0</v>
      </c>
      <c r="H1286">
        <v>0</v>
      </c>
      <c r="I1286">
        <v>0</v>
      </c>
      <c r="J1286" s="449">
        <v>1920</v>
      </c>
      <c r="K1286">
        <v>760</v>
      </c>
      <c r="L1286" s="449">
        <v>2292584</v>
      </c>
      <c r="N1286" s="20">
        <v>3664</v>
      </c>
      <c r="O1286" s="21">
        <v>15</v>
      </c>
      <c r="P1286" s="22">
        <f t="shared" si="161"/>
        <v>7.5192831089887324</v>
      </c>
      <c r="Q1286" s="23">
        <f t="shared" si="162"/>
        <v>0</v>
      </c>
      <c r="R1286" s="23">
        <f t="shared" si="163"/>
        <v>0</v>
      </c>
      <c r="S1286" s="23">
        <f t="shared" si="164"/>
        <v>0</v>
      </c>
      <c r="T1286" s="23">
        <f t="shared" si="165"/>
        <v>0</v>
      </c>
      <c r="U1286" s="24">
        <f t="shared" si="166"/>
        <v>0</v>
      </c>
      <c r="V1286" s="25">
        <f t="shared" si="167"/>
        <v>0</v>
      </c>
      <c r="W1286" s="25">
        <f t="shared" si="168"/>
        <v>0</v>
      </c>
    </row>
    <row r="1287" spans="1:23">
      <c r="A1287" s="539" t="s">
        <v>125</v>
      </c>
      <c r="B1287" s="539" t="s">
        <v>1617</v>
      </c>
      <c r="C1287" s="1" t="s">
        <v>1618</v>
      </c>
      <c r="D1287" s="449">
        <v>431040</v>
      </c>
      <c r="E1287" s="449">
        <v>218880</v>
      </c>
      <c r="F1287">
        <v>0</v>
      </c>
      <c r="G1287">
        <v>0</v>
      </c>
      <c r="H1287" s="449">
        <v>446096</v>
      </c>
      <c r="I1287" s="449">
        <v>26992</v>
      </c>
      <c r="J1287" s="449">
        <v>5915</v>
      </c>
      <c r="K1287" s="449">
        <v>5568</v>
      </c>
      <c r="L1287" s="449">
        <v>1134491</v>
      </c>
      <c r="N1287" s="20">
        <v>3664</v>
      </c>
      <c r="O1287" s="21">
        <v>16</v>
      </c>
      <c r="P1287" s="22">
        <f t="shared" si="161"/>
        <v>4.5338911157933826</v>
      </c>
      <c r="Q1287" s="23">
        <f t="shared" si="162"/>
        <v>0</v>
      </c>
      <c r="R1287" s="23">
        <f t="shared" si="163"/>
        <v>0</v>
      </c>
      <c r="S1287" s="23">
        <f t="shared" si="164"/>
        <v>256544</v>
      </c>
      <c r="T1287" s="23">
        <f t="shared" si="165"/>
        <v>28996</v>
      </c>
      <c r="U1287" s="24">
        <f t="shared" si="166"/>
        <v>285540</v>
      </c>
      <c r="V1287" s="25">
        <f t="shared" si="167"/>
        <v>1294607.2692036424</v>
      </c>
      <c r="W1287" s="25">
        <f t="shared" si="168"/>
        <v>0</v>
      </c>
    </row>
    <row r="1288" spans="1:23">
      <c r="A1288" s="539" t="s">
        <v>125</v>
      </c>
      <c r="B1288" s="539" t="s">
        <v>1619</v>
      </c>
      <c r="C1288" s="1" t="s">
        <v>1620</v>
      </c>
      <c r="D1288">
        <v>0</v>
      </c>
      <c r="E1288">
        <v>0</v>
      </c>
      <c r="F1288">
        <v>0</v>
      </c>
      <c r="G1288">
        <v>0</v>
      </c>
      <c r="H1288" s="449">
        <v>49248</v>
      </c>
      <c r="I1288">
        <v>0</v>
      </c>
      <c r="J1288">
        <v>0</v>
      </c>
      <c r="K1288">
        <v>0</v>
      </c>
      <c r="L1288" s="449">
        <v>49248</v>
      </c>
      <c r="N1288" s="20">
        <v>3664</v>
      </c>
      <c r="O1288" s="21">
        <v>17</v>
      </c>
      <c r="P1288" s="22">
        <f t="shared" si="161"/>
        <v>6.0316486731873162</v>
      </c>
      <c r="Q1288" s="23">
        <f t="shared" si="162"/>
        <v>0</v>
      </c>
      <c r="R1288" s="23">
        <f t="shared" si="163"/>
        <v>0</v>
      </c>
      <c r="S1288" s="23">
        <f t="shared" si="164"/>
        <v>33856</v>
      </c>
      <c r="T1288" s="23">
        <f t="shared" si="165"/>
        <v>0</v>
      </c>
      <c r="U1288" s="24">
        <f t="shared" si="166"/>
        <v>33856</v>
      </c>
      <c r="V1288" s="25">
        <f t="shared" si="167"/>
        <v>204207.49747942979</v>
      </c>
      <c r="W1288" s="25">
        <f t="shared" si="168"/>
        <v>0</v>
      </c>
    </row>
    <row r="1289" spans="1:23">
      <c r="A1289" s="539" t="s">
        <v>125</v>
      </c>
      <c r="B1289" s="539" t="s">
        <v>1621</v>
      </c>
      <c r="C1289" s="1" t="s">
        <v>1622</v>
      </c>
      <c r="D1289" s="449">
        <v>625904</v>
      </c>
      <c r="E1289">
        <v>0</v>
      </c>
      <c r="F1289">
        <v>0</v>
      </c>
      <c r="G1289">
        <v>0</v>
      </c>
      <c r="H1289" s="449">
        <v>55984</v>
      </c>
      <c r="I1289">
        <v>0</v>
      </c>
      <c r="J1289" s="449">
        <v>211584</v>
      </c>
      <c r="K1289">
        <v>0</v>
      </c>
      <c r="L1289" s="449">
        <v>893472</v>
      </c>
      <c r="N1289" s="20">
        <v>3664</v>
      </c>
      <c r="O1289" s="21">
        <v>18</v>
      </c>
      <c r="P1289" s="22">
        <f t="shared" si="161"/>
        <v>4.9772911053490789</v>
      </c>
      <c r="Q1289" s="23">
        <f t="shared" si="162"/>
        <v>0</v>
      </c>
      <c r="R1289" s="23">
        <f t="shared" si="163"/>
        <v>0</v>
      </c>
      <c r="S1289" s="23">
        <f t="shared" si="164"/>
        <v>85344</v>
      </c>
      <c r="T1289" s="23">
        <f t="shared" si="165"/>
        <v>0</v>
      </c>
      <c r="U1289" s="24">
        <f t="shared" si="166"/>
        <v>85344</v>
      </c>
      <c r="V1289" s="25">
        <f t="shared" si="167"/>
        <v>424781.93209491181</v>
      </c>
      <c r="W1289" s="25">
        <f t="shared" si="168"/>
        <v>0</v>
      </c>
    </row>
    <row r="1290" spans="1:23">
      <c r="A1290" s="539" t="s">
        <v>125</v>
      </c>
      <c r="B1290" s="539" t="s">
        <v>1623</v>
      </c>
      <c r="C1290" s="1" t="s">
        <v>1624</v>
      </c>
      <c r="D1290">
        <v>0</v>
      </c>
      <c r="E1290" s="449">
        <v>239264</v>
      </c>
      <c r="F1290">
        <v>0</v>
      </c>
      <c r="G1290">
        <v>0</v>
      </c>
      <c r="H1290">
        <v>0</v>
      </c>
      <c r="I1290" s="449">
        <v>429232</v>
      </c>
      <c r="J1290">
        <v>0</v>
      </c>
      <c r="K1290" s="449">
        <v>8117</v>
      </c>
      <c r="L1290" s="449">
        <v>676613</v>
      </c>
      <c r="N1290" s="20">
        <v>3664</v>
      </c>
      <c r="O1290" s="21">
        <v>19</v>
      </c>
      <c r="P1290" s="22">
        <f t="shared" si="161"/>
        <v>3.4255627120306693</v>
      </c>
      <c r="Q1290" s="23">
        <f t="shared" si="162"/>
        <v>119248</v>
      </c>
      <c r="R1290" s="23">
        <f t="shared" si="163"/>
        <v>27728</v>
      </c>
      <c r="S1290" s="23">
        <f t="shared" si="164"/>
        <v>0</v>
      </c>
      <c r="T1290" s="23">
        <f t="shared" si="165"/>
        <v>0</v>
      </c>
      <c r="U1290" s="24">
        <f t="shared" si="166"/>
        <v>146976</v>
      </c>
      <c r="V1290" s="25">
        <f t="shared" si="167"/>
        <v>503475.50516341964</v>
      </c>
      <c r="W1290" s="25">
        <f t="shared" si="168"/>
        <v>104482.40316710505</v>
      </c>
    </row>
    <row r="1291" spans="1:23">
      <c r="A1291" s="539" t="s">
        <v>125</v>
      </c>
      <c r="B1291" s="539" t="s">
        <v>1625</v>
      </c>
      <c r="C1291" s="1" t="s">
        <v>1626</v>
      </c>
      <c r="D1291">
        <v>0</v>
      </c>
      <c r="E1291">
        <v>0</v>
      </c>
      <c r="F1291">
        <v>0</v>
      </c>
      <c r="G1291">
        <v>0</v>
      </c>
      <c r="H1291" s="449">
        <v>12864</v>
      </c>
      <c r="I1291">
        <v>0</v>
      </c>
      <c r="J1291" s="449">
        <v>2688</v>
      </c>
      <c r="K1291">
        <v>0</v>
      </c>
      <c r="L1291" s="449">
        <v>15552</v>
      </c>
      <c r="N1291" s="20">
        <v>3664</v>
      </c>
      <c r="O1291" s="21">
        <v>20</v>
      </c>
      <c r="P1291" s="22">
        <f t="shared" si="161"/>
        <v>4.0878123452263502</v>
      </c>
      <c r="Q1291" s="23">
        <f t="shared" si="162"/>
        <v>0</v>
      </c>
      <c r="R1291" s="23">
        <f t="shared" si="163"/>
        <v>0</v>
      </c>
      <c r="S1291" s="23">
        <f t="shared" si="164"/>
        <v>71280</v>
      </c>
      <c r="T1291" s="23">
        <f t="shared" si="165"/>
        <v>0</v>
      </c>
      <c r="U1291" s="24">
        <f t="shared" si="166"/>
        <v>71280</v>
      </c>
      <c r="V1291" s="25">
        <f t="shared" si="167"/>
        <v>291379.26396773424</v>
      </c>
      <c r="W1291" s="25">
        <f t="shared" si="168"/>
        <v>0</v>
      </c>
    </row>
    <row r="1292" spans="1:23">
      <c r="A1292" s="539" t="s">
        <v>125</v>
      </c>
      <c r="B1292" s="539" t="s">
        <v>1627</v>
      </c>
      <c r="C1292" s="1" t="s">
        <v>1628</v>
      </c>
      <c r="D1292" s="449">
        <v>45792</v>
      </c>
      <c r="E1292" s="449">
        <v>48144</v>
      </c>
      <c r="F1292">
        <v>0</v>
      </c>
      <c r="G1292">
        <v>0</v>
      </c>
      <c r="H1292" s="449">
        <v>95296</v>
      </c>
      <c r="I1292">
        <v>0</v>
      </c>
      <c r="J1292">
        <v>0</v>
      </c>
      <c r="K1292">
        <v>0</v>
      </c>
      <c r="L1292" s="449">
        <v>189232</v>
      </c>
      <c r="N1292" s="20">
        <v>3664</v>
      </c>
      <c r="O1292" s="21">
        <v>21</v>
      </c>
      <c r="P1292" s="22">
        <f t="shared" si="161"/>
        <v>4.2128820567044682</v>
      </c>
      <c r="Q1292" s="23">
        <f t="shared" si="162"/>
        <v>0</v>
      </c>
      <c r="R1292" s="23">
        <f t="shared" si="163"/>
        <v>0</v>
      </c>
      <c r="S1292" s="23">
        <f t="shared" si="164"/>
        <v>0</v>
      </c>
      <c r="T1292" s="23">
        <f t="shared" si="165"/>
        <v>0</v>
      </c>
      <c r="U1292" s="24">
        <f t="shared" si="166"/>
        <v>0</v>
      </c>
      <c r="V1292" s="25">
        <f t="shared" si="167"/>
        <v>0</v>
      </c>
      <c r="W1292" s="25">
        <f t="shared" si="168"/>
        <v>0</v>
      </c>
    </row>
    <row r="1293" spans="1:23">
      <c r="A1293" s="539" t="s">
        <v>125</v>
      </c>
      <c r="B1293" s="539" t="s">
        <v>1629</v>
      </c>
      <c r="C1293" s="1" t="s">
        <v>1630</v>
      </c>
      <c r="D1293">
        <v>0</v>
      </c>
      <c r="E1293" s="449">
        <v>26080</v>
      </c>
      <c r="F1293">
        <v>0</v>
      </c>
      <c r="G1293">
        <v>0</v>
      </c>
      <c r="H1293">
        <v>0</v>
      </c>
      <c r="I1293">
        <v>896</v>
      </c>
      <c r="J1293">
        <v>0</v>
      </c>
      <c r="K1293">
        <v>0</v>
      </c>
      <c r="L1293" s="449">
        <v>26976</v>
      </c>
      <c r="N1293" s="20">
        <v>3664</v>
      </c>
      <c r="O1293" s="21">
        <v>22</v>
      </c>
      <c r="P1293" s="22">
        <f t="shared" si="161"/>
        <v>5.1226793529265615</v>
      </c>
      <c r="Q1293" s="23">
        <f t="shared" si="162"/>
        <v>0</v>
      </c>
      <c r="R1293" s="23">
        <f t="shared" si="163"/>
        <v>0</v>
      </c>
      <c r="S1293" s="23">
        <f t="shared" si="164"/>
        <v>10080</v>
      </c>
      <c r="T1293" s="23">
        <f t="shared" si="165"/>
        <v>0</v>
      </c>
      <c r="U1293" s="24">
        <f t="shared" si="166"/>
        <v>10080</v>
      </c>
      <c r="V1293" s="25">
        <f t="shared" si="167"/>
        <v>51636.607877499737</v>
      </c>
      <c r="W1293" s="25">
        <f t="shared" si="168"/>
        <v>0</v>
      </c>
    </row>
    <row r="1294" spans="1:23">
      <c r="A1294" s="539" t="s">
        <v>125</v>
      </c>
      <c r="B1294" s="539" t="s">
        <v>1631</v>
      </c>
      <c r="C1294" s="1" t="s">
        <v>1632</v>
      </c>
      <c r="D1294">
        <v>0</v>
      </c>
      <c r="E1294" s="449">
        <v>13440</v>
      </c>
      <c r="F1294">
        <v>0</v>
      </c>
      <c r="G1294">
        <v>0</v>
      </c>
      <c r="H1294">
        <v>0</v>
      </c>
      <c r="I1294" s="449">
        <v>168032</v>
      </c>
      <c r="J1294">
        <v>0</v>
      </c>
      <c r="K1294" s="449">
        <v>6964</v>
      </c>
      <c r="L1294" s="449">
        <v>188436</v>
      </c>
      <c r="N1294" s="20">
        <v>3664</v>
      </c>
      <c r="O1294" s="21">
        <v>23</v>
      </c>
      <c r="P1294" s="22">
        <f t="shared" si="161"/>
        <v>4.5024770871355324</v>
      </c>
      <c r="Q1294" s="23">
        <f t="shared" si="162"/>
        <v>74864</v>
      </c>
      <c r="R1294" s="23">
        <f t="shared" si="163"/>
        <v>0</v>
      </c>
      <c r="S1294" s="23">
        <f t="shared" si="164"/>
        <v>0</v>
      </c>
      <c r="T1294" s="23">
        <f t="shared" si="165"/>
        <v>0</v>
      </c>
      <c r="U1294" s="24">
        <f t="shared" si="166"/>
        <v>74864</v>
      </c>
      <c r="V1294" s="25">
        <f t="shared" si="167"/>
        <v>337073.44465131452</v>
      </c>
      <c r="W1294" s="25">
        <f t="shared" si="168"/>
        <v>0</v>
      </c>
    </row>
    <row r="1295" spans="1:23">
      <c r="A1295" s="539" t="s">
        <v>125</v>
      </c>
      <c r="B1295" s="539" t="s">
        <v>1633</v>
      </c>
      <c r="C1295" s="1" t="s">
        <v>1634</v>
      </c>
      <c r="D1295" s="449">
        <v>1987580</v>
      </c>
      <c r="E1295">
        <v>0</v>
      </c>
      <c r="F1295" s="449">
        <v>274088</v>
      </c>
      <c r="G1295">
        <v>0</v>
      </c>
      <c r="H1295" s="449">
        <v>6160</v>
      </c>
      <c r="I1295">
        <v>0</v>
      </c>
      <c r="J1295">
        <v>0</v>
      </c>
      <c r="K1295">
        <v>0</v>
      </c>
      <c r="L1295" s="449">
        <v>2267828</v>
      </c>
      <c r="N1295" s="20">
        <v>3664</v>
      </c>
      <c r="O1295" s="21">
        <v>24</v>
      </c>
      <c r="P1295" s="22">
        <f t="shared" si="161"/>
        <v>3.6391469413856306</v>
      </c>
      <c r="Q1295" s="23">
        <f t="shared" si="162"/>
        <v>12960</v>
      </c>
      <c r="R1295" s="23">
        <f t="shared" si="163"/>
        <v>0</v>
      </c>
      <c r="S1295" s="23">
        <f t="shared" si="164"/>
        <v>43152</v>
      </c>
      <c r="T1295" s="23">
        <f t="shared" si="165"/>
        <v>24304</v>
      </c>
      <c r="U1295" s="24">
        <f t="shared" si="166"/>
        <v>80416</v>
      </c>
      <c r="V1295" s="25">
        <f t="shared" si="167"/>
        <v>292645.64043846686</v>
      </c>
      <c r="W1295" s="25">
        <f t="shared" si="168"/>
        <v>0</v>
      </c>
    </row>
    <row r="1296" spans="1:23">
      <c r="A1296" s="539" t="s">
        <v>125</v>
      </c>
      <c r="B1296" s="539" t="s">
        <v>1635</v>
      </c>
      <c r="C1296" s="1" t="s">
        <v>1636</v>
      </c>
      <c r="D1296" s="449">
        <v>395936</v>
      </c>
      <c r="E1296">
        <v>0</v>
      </c>
      <c r="F1296">
        <v>0</v>
      </c>
      <c r="G1296">
        <v>0</v>
      </c>
      <c r="H1296" s="449">
        <v>32000</v>
      </c>
      <c r="I1296">
        <v>0</v>
      </c>
      <c r="J1296">
        <v>0</v>
      </c>
      <c r="K1296">
        <v>0</v>
      </c>
      <c r="L1296" s="449">
        <v>427936</v>
      </c>
      <c r="N1296" s="20">
        <v>3664</v>
      </c>
      <c r="O1296" s="21">
        <v>25</v>
      </c>
      <c r="P1296" s="22">
        <f t="shared" si="161"/>
        <v>3.0656727831116628</v>
      </c>
      <c r="Q1296" s="23">
        <f t="shared" si="162"/>
        <v>448464</v>
      </c>
      <c r="R1296" s="23">
        <f t="shared" si="163"/>
        <v>0</v>
      </c>
      <c r="S1296" s="23">
        <f t="shared" si="164"/>
        <v>0</v>
      </c>
      <c r="T1296" s="23">
        <f t="shared" si="165"/>
        <v>0</v>
      </c>
      <c r="U1296" s="24">
        <f t="shared" si="166"/>
        <v>448464</v>
      </c>
      <c r="V1296" s="25">
        <f t="shared" si="167"/>
        <v>1374843.8790053888</v>
      </c>
      <c r="W1296" s="25">
        <f t="shared" si="168"/>
        <v>0</v>
      </c>
    </row>
    <row r="1297" spans="1:23">
      <c r="A1297" s="539" t="s">
        <v>125</v>
      </c>
      <c r="B1297" s="539" t="s">
        <v>1637</v>
      </c>
      <c r="C1297" s="1" t="s">
        <v>1638</v>
      </c>
      <c r="D1297">
        <v>0</v>
      </c>
      <c r="E1297">
        <v>0</v>
      </c>
      <c r="F1297">
        <v>0</v>
      </c>
      <c r="G1297">
        <v>0</v>
      </c>
      <c r="H1297">
        <v>0</v>
      </c>
      <c r="I1297" s="449">
        <v>359504</v>
      </c>
      <c r="J1297">
        <v>0</v>
      </c>
      <c r="K1297" s="449">
        <v>1008</v>
      </c>
      <c r="L1297" s="449">
        <v>360512</v>
      </c>
      <c r="N1297" s="20">
        <v>3664</v>
      </c>
      <c r="O1297" s="21">
        <v>26</v>
      </c>
      <c r="P1297" s="22">
        <f t="shared" si="161"/>
        <v>3.9327220283406481</v>
      </c>
      <c r="Q1297" s="23">
        <f t="shared" si="162"/>
        <v>123864</v>
      </c>
      <c r="R1297" s="23">
        <f t="shared" si="163"/>
        <v>0</v>
      </c>
      <c r="S1297" s="23">
        <f t="shared" si="164"/>
        <v>5536</v>
      </c>
      <c r="T1297" s="23">
        <f t="shared" si="165"/>
        <v>0</v>
      </c>
      <c r="U1297" s="24">
        <f t="shared" si="166"/>
        <v>129400</v>
      </c>
      <c r="V1297" s="25">
        <f t="shared" si="167"/>
        <v>508894.23046727985</v>
      </c>
      <c r="W1297" s="25">
        <f t="shared" si="168"/>
        <v>0</v>
      </c>
    </row>
    <row r="1298" spans="1:23">
      <c r="A1298" s="539" t="s">
        <v>125</v>
      </c>
      <c r="B1298" s="539" t="s">
        <v>1639</v>
      </c>
      <c r="C1298" s="1" t="s">
        <v>1640</v>
      </c>
      <c r="D1298">
        <v>0</v>
      </c>
      <c r="E1298">
        <v>0</v>
      </c>
      <c r="F1298">
        <v>0</v>
      </c>
      <c r="G1298">
        <v>0</v>
      </c>
      <c r="H1298">
        <v>0</v>
      </c>
      <c r="I1298" s="449">
        <v>33248</v>
      </c>
      <c r="J1298">
        <v>0</v>
      </c>
      <c r="K1298">
        <v>0</v>
      </c>
      <c r="L1298" s="449">
        <v>33248</v>
      </c>
      <c r="N1298" s="20">
        <v>3664</v>
      </c>
      <c r="O1298" s="21">
        <v>27</v>
      </c>
      <c r="P1298" s="22">
        <f t="shared" si="161"/>
        <v>3.6262261406191016</v>
      </c>
      <c r="Q1298" s="23">
        <f t="shared" si="162"/>
        <v>0</v>
      </c>
      <c r="R1298" s="23">
        <f t="shared" si="163"/>
        <v>0</v>
      </c>
      <c r="S1298" s="23">
        <f t="shared" si="164"/>
        <v>0</v>
      </c>
      <c r="T1298" s="23">
        <f t="shared" si="165"/>
        <v>0</v>
      </c>
      <c r="U1298" s="24">
        <f t="shared" si="166"/>
        <v>0</v>
      </c>
      <c r="V1298" s="25">
        <f t="shared" si="167"/>
        <v>0</v>
      </c>
      <c r="W1298" s="25">
        <f t="shared" si="168"/>
        <v>0</v>
      </c>
    </row>
    <row r="1299" spans="1:23">
      <c r="A1299" s="539" t="s">
        <v>125</v>
      </c>
      <c r="B1299" s="539" t="s">
        <v>1641</v>
      </c>
      <c r="C1299" s="1" t="s">
        <v>1642</v>
      </c>
      <c r="D1299" s="449">
        <v>59136</v>
      </c>
      <c r="E1299">
        <v>960</v>
      </c>
      <c r="F1299">
        <v>0</v>
      </c>
      <c r="G1299">
        <v>0</v>
      </c>
      <c r="H1299" s="449">
        <v>12816</v>
      </c>
      <c r="I1299" s="449">
        <v>468144</v>
      </c>
      <c r="J1299" s="449">
        <v>24762</v>
      </c>
      <c r="K1299" s="449">
        <v>14744</v>
      </c>
      <c r="L1299" s="449">
        <v>580562</v>
      </c>
      <c r="N1299" s="20">
        <v>9549</v>
      </c>
      <c r="O1299" s="21">
        <v>1</v>
      </c>
      <c r="P1299" s="22">
        <f t="shared" si="161"/>
        <v>3.6541532066081914</v>
      </c>
      <c r="Q1299" s="23">
        <f t="shared" si="162"/>
        <v>10864</v>
      </c>
      <c r="R1299" s="23">
        <f t="shared" si="163"/>
        <v>0</v>
      </c>
      <c r="S1299" s="23">
        <f t="shared" si="164"/>
        <v>34032</v>
      </c>
      <c r="T1299" s="23">
        <f t="shared" si="165"/>
        <v>0</v>
      </c>
      <c r="U1299" s="24">
        <f t="shared" si="166"/>
        <v>44896</v>
      </c>
      <c r="V1299" s="25">
        <f t="shared" si="167"/>
        <v>164056.86236388137</v>
      </c>
      <c r="W1299" s="25">
        <f t="shared" si="168"/>
        <v>0</v>
      </c>
    </row>
    <row r="1300" spans="1:23">
      <c r="A1300" s="539" t="s">
        <v>125</v>
      </c>
      <c r="B1300" s="539" t="s">
        <v>1643</v>
      </c>
      <c r="C1300" s="1" t="s">
        <v>1644</v>
      </c>
      <c r="D1300">
        <v>0</v>
      </c>
      <c r="E1300">
        <v>0</v>
      </c>
      <c r="F1300">
        <v>0</v>
      </c>
      <c r="G1300">
        <v>0</v>
      </c>
      <c r="H1300">
        <v>0</v>
      </c>
      <c r="I1300" s="449">
        <v>37344</v>
      </c>
      <c r="J1300">
        <v>0</v>
      </c>
      <c r="K1300">
        <v>0</v>
      </c>
      <c r="L1300" s="449">
        <v>37344</v>
      </c>
      <c r="N1300" s="20">
        <v>9549</v>
      </c>
      <c r="O1300" s="21">
        <v>2</v>
      </c>
      <c r="P1300" s="22">
        <f t="shared" si="161"/>
        <v>3.8378796466654825</v>
      </c>
      <c r="Q1300" s="23">
        <f t="shared" si="162"/>
        <v>0</v>
      </c>
      <c r="R1300" s="23">
        <f t="shared" si="163"/>
        <v>0</v>
      </c>
      <c r="S1300" s="23">
        <f t="shared" si="164"/>
        <v>20272</v>
      </c>
      <c r="T1300" s="23">
        <f t="shared" si="165"/>
        <v>0</v>
      </c>
      <c r="U1300" s="24">
        <f t="shared" si="166"/>
        <v>20272</v>
      </c>
      <c r="V1300" s="25">
        <f t="shared" si="167"/>
        <v>77801.496197202665</v>
      </c>
      <c r="W1300" s="25">
        <f t="shared" si="168"/>
        <v>0</v>
      </c>
    </row>
    <row r="1301" spans="1:23">
      <c r="A1301" s="539" t="s">
        <v>125</v>
      </c>
      <c r="B1301" s="539" t="s">
        <v>1645</v>
      </c>
      <c r="C1301" s="1" t="s">
        <v>1646</v>
      </c>
      <c r="D1301">
        <v>0</v>
      </c>
      <c r="E1301">
        <v>0</v>
      </c>
      <c r="F1301">
        <v>0</v>
      </c>
      <c r="G1301">
        <v>0</v>
      </c>
      <c r="H1301">
        <v>0</v>
      </c>
      <c r="I1301" s="449">
        <v>27536</v>
      </c>
      <c r="J1301">
        <v>0</v>
      </c>
      <c r="K1301">
        <v>0</v>
      </c>
      <c r="L1301" s="449">
        <v>27536</v>
      </c>
      <c r="N1301" s="20">
        <v>9549</v>
      </c>
      <c r="O1301" s="21">
        <v>3</v>
      </c>
      <c r="P1301" s="22">
        <f t="shared" si="161"/>
        <v>3.4083433041107498</v>
      </c>
      <c r="Q1301" s="23">
        <f t="shared" si="162"/>
        <v>248507</v>
      </c>
      <c r="R1301" s="23">
        <f t="shared" si="163"/>
        <v>0</v>
      </c>
      <c r="S1301" s="23">
        <f t="shared" si="164"/>
        <v>480</v>
      </c>
      <c r="T1301" s="23">
        <f t="shared" si="165"/>
        <v>0</v>
      </c>
      <c r="U1301" s="24">
        <f t="shared" si="166"/>
        <v>248987</v>
      </c>
      <c r="V1301" s="25">
        <f t="shared" si="167"/>
        <v>848633.17426062329</v>
      </c>
      <c r="W1301" s="25">
        <f t="shared" si="168"/>
        <v>0</v>
      </c>
    </row>
    <row r="1302" spans="1:23">
      <c r="A1302" s="539" t="s">
        <v>125</v>
      </c>
      <c r="B1302" s="539" t="s">
        <v>1647</v>
      </c>
      <c r="C1302" s="1" t="s">
        <v>1648</v>
      </c>
      <c r="D1302">
        <v>0</v>
      </c>
      <c r="E1302" s="449">
        <v>1490932</v>
      </c>
      <c r="F1302">
        <v>0</v>
      </c>
      <c r="G1302" s="449">
        <v>182059</v>
      </c>
      <c r="H1302">
        <v>0</v>
      </c>
      <c r="I1302" s="449">
        <v>2352</v>
      </c>
      <c r="J1302">
        <v>0</v>
      </c>
      <c r="K1302">
        <v>100</v>
      </c>
      <c r="L1302" s="449">
        <v>1675443</v>
      </c>
      <c r="N1302" s="20">
        <v>9549</v>
      </c>
      <c r="O1302" s="21">
        <v>4</v>
      </c>
      <c r="P1302" s="22">
        <f t="shared" si="161"/>
        <v>3.1726845821455858</v>
      </c>
      <c r="Q1302" s="23">
        <f t="shared" si="162"/>
        <v>18400</v>
      </c>
      <c r="R1302" s="23">
        <f t="shared" si="163"/>
        <v>0</v>
      </c>
      <c r="S1302" s="23">
        <f t="shared" si="164"/>
        <v>7104</v>
      </c>
      <c r="T1302" s="23">
        <f t="shared" si="165"/>
        <v>0</v>
      </c>
      <c r="U1302" s="24">
        <f t="shared" si="166"/>
        <v>25504</v>
      </c>
      <c r="V1302" s="25">
        <f t="shared" si="167"/>
        <v>80916.14758304102</v>
      </c>
      <c r="W1302" s="25">
        <f t="shared" si="168"/>
        <v>0</v>
      </c>
    </row>
    <row r="1303" spans="1:23">
      <c r="A1303" s="539" t="s">
        <v>125</v>
      </c>
      <c r="B1303" s="539" t="s">
        <v>1649</v>
      </c>
      <c r="C1303" s="1" t="s">
        <v>1650</v>
      </c>
      <c r="D1303">
        <v>0</v>
      </c>
      <c r="E1303">
        <v>0</v>
      </c>
      <c r="F1303">
        <v>0</v>
      </c>
      <c r="G1303">
        <v>0</v>
      </c>
      <c r="H1303" s="449">
        <v>130288</v>
      </c>
      <c r="I1303">
        <v>0</v>
      </c>
      <c r="J1303">
        <v>336</v>
      </c>
      <c r="K1303">
        <v>0</v>
      </c>
      <c r="L1303" s="449">
        <v>130624</v>
      </c>
      <c r="N1303" s="20">
        <v>9549</v>
      </c>
      <c r="O1303" s="21">
        <v>5</v>
      </c>
      <c r="P1303" s="22">
        <f t="shared" si="161"/>
        <v>8.4268382369809416</v>
      </c>
      <c r="Q1303" s="23">
        <f t="shared" si="162"/>
        <v>0</v>
      </c>
      <c r="R1303" s="23">
        <f t="shared" si="163"/>
        <v>0</v>
      </c>
      <c r="S1303" s="23">
        <f t="shared" si="164"/>
        <v>0</v>
      </c>
      <c r="T1303" s="23">
        <f t="shared" si="165"/>
        <v>72</v>
      </c>
      <c r="U1303" s="24">
        <f t="shared" si="166"/>
        <v>72</v>
      </c>
      <c r="V1303" s="25">
        <f t="shared" si="167"/>
        <v>606.73235306262779</v>
      </c>
      <c r="W1303" s="25">
        <f t="shared" si="168"/>
        <v>0</v>
      </c>
    </row>
    <row r="1304" spans="1:23">
      <c r="A1304" s="539" t="s">
        <v>125</v>
      </c>
      <c r="B1304" s="539" t="s">
        <v>1651</v>
      </c>
      <c r="C1304" s="1" t="s">
        <v>1652</v>
      </c>
      <c r="D1304">
        <v>0</v>
      </c>
      <c r="E1304">
        <v>0</v>
      </c>
      <c r="F1304">
        <v>0</v>
      </c>
      <c r="G1304">
        <v>0</v>
      </c>
      <c r="H1304" s="449">
        <v>194368</v>
      </c>
      <c r="I1304">
        <v>0</v>
      </c>
      <c r="J1304" s="449">
        <v>1736</v>
      </c>
      <c r="K1304">
        <v>0</v>
      </c>
      <c r="L1304" s="449">
        <v>196104</v>
      </c>
      <c r="N1304" s="20">
        <v>9549</v>
      </c>
      <c r="O1304" s="21">
        <v>6</v>
      </c>
      <c r="P1304" s="22">
        <f t="shared" si="161"/>
        <v>3.0058195780826638</v>
      </c>
      <c r="Q1304" s="23">
        <f t="shared" si="162"/>
        <v>22224</v>
      </c>
      <c r="R1304" s="23">
        <f t="shared" si="163"/>
        <v>0</v>
      </c>
      <c r="S1304" s="23">
        <f t="shared" si="164"/>
        <v>0</v>
      </c>
      <c r="T1304" s="23">
        <f t="shared" si="165"/>
        <v>0</v>
      </c>
      <c r="U1304" s="24">
        <f t="shared" si="166"/>
        <v>22224</v>
      </c>
      <c r="V1304" s="25">
        <f t="shared" si="167"/>
        <v>66801.334303309122</v>
      </c>
      <c r="W1304" s="25">
        <f t="shared" si="168"/>
        <v>0</v>
      </c>
    </row>
    <row r="1305" spans="1:23">
      <c r="A1305" s="539" t="s">
        <v>125</v>
      </c>
      <c r="B1305" s="539" t="s">
        <v>1653</v>
      </c>
      <c r="C1305" s="1" t="s">
        <v>1654</v>
      </c>
      <c r="D1305">
        <v>0</v>
      </c>
      <c r="E1305">
        <v>0</v>
      </c>
      <c r="F1305">
        <v>0</v>
      </c>
      <c r="G1305">
        <v>0</v>
      </c>
      <c r="H1305" s="449">
        <v>78880</v>
      </c>
      <c r="I1305">
        <v>0</v>
      </c>
      <c r="J1305" s="449">
        <v>14144</v>
      </c>
      <c r="K1305">
        <v>0</v>
      </c>
      <c r="L1305" s="449">
        <v>93024</v>
      </c>
      <c r="N1305" s="20">
        <v>9549</v>
      </c>
      <c r="O1305" s="21">
        <v>7</v>
      </c>
      <c r="P1305" s="22">
        <f t="shared" si="161"/>
        <v>3.8714814806912399</v>
      </c>
      <c r="Q1305" s="23">
        <f t="shared" si="162"/>
        <v>0</v>
      </c>
      <c r="R1305" s="23">
        <f t="shared" si="163"/>
        <v>0</v>
      </c>
      <c r="S1305" s="23">
        <f t="shared" si="164"/>
        <v>4864</v>
      </c>
      <c r="T1305" s="23">
        <f t="shared" si="165"/>
        <v>0</v>
      </c>
      <c r="U1305" s="24">
        <f t="shared" si="166"/>
        <v>4864</v>
      </c>
      <c r="V1305" s="25">
        <f t="shared" si="167"/>
        <v>18830.885922082191</v>
      </c>
      <c r="W1305" s="25">
        <f t="shared" si="168"/>
        <v>0</v>
      </c>
    </row>
    <row r="1306" spans="1:23">
      <c r="A1306" s="539" t="s">
        <v>125</v>
      </c>
      <c r="B1306" s="539" t="s">
        <v>1655</v>
      </c>
      <c r="C1306" s="1" t="s">
        <v>1656</v>
      </c>
      <c r="D1306" s="449">
        <v>387760</v>
      </c>
      <c r="E1306">
        <v>768</v>
      </c>
      <c r="F1306">
        <v>0</v>
      </c>
      <c r="G1306">
        <v>0</v>
      </c>
      <c r="H1306">
        <v>0</v>
      </c>
      <c r="I1306">
        <v>0</v>
      </c>
      <c r="J1306">
        <v>624</v>
      </c>
      <c r="K1306">
        <v>0</v>
      </c>
      <c r="L1306" s="449">
        <v>389152</v>
      </c>
      <c r="N1306" s="20">
        <v>9549</v>
      </c>
      <c r="O1306" s="21">
        <v>8</v>
      </c>
      <c r="P1306" s="22">
        <f t="shared" si="161"/>
        <v>4.4579339449391542</v>
      </c>
      <c r="Q1306" s="23">
        <f t="shared" si="162"/>
        <v>0</v>
      </c>
      <c r="R1306" s="23">
        <f t="shared" si="163"/>
        <v>0</v>
      </c>
      <c r="S1306" s="23">
        <f t="shared" si="164"/>
        <v>20384</v>
      </c>
      <c r="T1306" s="23">
        <f t="shared" si="165"/>
        <v>0</v>
      </c>
      <c r="U1306" s="24">
        <f t="shared" si="166"/>
        <v>20384</v>
      </c>
      <c r="V1306" s="25">
        <f t="shared" si="167"/>
        <v>90870.525533639724</v>
      </c>
      <c r="W1306" s="25">
        <f t="shared" si="168"/>
        <v>0</v>
      </c>
    </row>
    <row r="1307" spans="1:23">
      <c r="A1307" s="539" t="s">
        <v>125</v>
      </c>
      <c r="B1307" s="539" t="s">
        <v>1657</v>
      </c>
      <c r="C1307" s="1" t="s">
        <v>1658</v>
      </c>
      <c r="D1307" s="449">
        <v>77376</v>
      </c>
      <c r="E1307">
        <v>0</v>
      </c>
      <c r="F1307">
        <v>0</v>
      </c>
      <c r="G1307">
        <v>0</v>
      </c>
      <c r="H1307" s="449">
        <v>118592</v>
      </c>
      <c r="I1307">
        <v>0</v>
      </c>
      <c r="J1307" s="449">
        <v>382906</v>
      </c>
      <c r="K1307">
        <v>0</v>
      </c>
      <c r="L1307" s="449">
        <v>578874</v>
      </c>
      <c r="N1307" s="20">
        <v>9549</v>
      </c>
      <c r="O1307" s="21">
        <v>9</v>
      </c>
      <c r="P1307" s="22">
        <f t="shared" si="161"/>
        <v>3.9211029892346732</v>
      </c>
      <c r="Q1307" s="23">
        <f t="shared" si="162"/>
        <v>8352</v>
      </c>
      <c r="R1307" s="23">
        <f t="shared" si="163"/>
        <v>0</v>
      </c>
      <c r="S1307" s="23">
        <f t="shared" si="164"/>
        <v>9680</v>
      </c>
      <c r="T1307" s="23">
        <f t="shared" si="165"/>
        <v>0</v>
      </c>
      <c r="U1307" s="24">
        <f t="shared" si="166"/>
        <v>18032</v>
      </c>
      <c r="V1307" s="25">
        <f t="shared" si="167"/>
        <v>70705.32910187963</v>
      </c>
      <c r="W1307" s="25">
        <f t="shared" si="168"/>
        <v>0</v>
      </c>
    </row>
    <row r="1308" spans="1:23">
      <c r="A1308" s="539" t="s">
        <v>125</v>
      </c>
      <c r="B1308" s="539" t="s">
        <v>1659</v>
      </c>
      <c r="C1308" s="1" t="s">
        <v>1660</v>
      </c>
      <c r="D1308" s="449">
        <v>3432096</v>
      </c>
      <c r="E1308">
        <v>0</v>
      </c>
      <c r="F1308">
        <v>0</v>
      </c>
      <c r="G1308">
        <v>0</v>
      </c>
      <c r="H1308" s="449">
        <v>19696</v>
      </c>
      <c r="I1308">
        <v>0</v>
      </c>
      <c r="J1308">
        <v>0</v>
      </c>
      <c r="K1308">
        <v>0</v>
      </c>
      <c r="L1308" s="449">
        <v>3451792</v>
      </c>
      <c r="N1308" s="20">
        <v>9549</v>
      </c>
      <c r="O1308" s="21">
        <v>10</v>
      </c>
      <c r="P1308" s="22">
        <f t="shared" si="161"/>
        <v>5.1680731319109743</v>
      </c>
      <c r="Q1308" s="23">
        <f t="shared" si="162"/>
        <v>0</v>
      </c>
      <c r="R1308" s="23">
        <f t="shared" si="163"/>
        <v>0</v>
      </c>
      <c r="S1308" s="23">
        <f t="shared" si="164"/>
        <v>0</v>
      </c>
      <c r="T1308" s="23">
        <f t="shared" si="165"/>
        <v>0</v>
      </c>
      <c r="U1308" s="24">
        <f t="shared" si="166"/>
        <v>0</v>
      </c>
      <c r="V1308" s="25">
        <f t="shared" si="167"/>
        <v>0</v>
      </c>
      <c r="W1308" s="25">
        <f t="shared" si="168"/>
        <v>0</v>
      </c>
    </row>
    <row r="1309" spans="1:23">
      <c r="A1309" s="539" t="s">
        <v>125</v>
      </c>
      <c r="B1309" s="539" t="s">
        <v>1661</v>
      </c>
      <c r="C1309" s="1" t="s">
        <v>1662</v>
      </c>
      <c r="D1309" s="449">
        <v>1015284</v>
      </c>
      <c r="E1309">
        <v>0</v>
      </c>
      <c r="F1309">
        <v>0</v>
      </c>
      <c r="G1309">
        <v>0</v>
      </c>
      <c r="H1309" s="449">
        <v>40320</v>
      </c>
      <c r="I1309">
        <v>0</v>
      </c>
      <c r="J1309" s="449">
        <v>4408</v>
      </c>
      <c r="K1309">
        <v>0</v>
      </c>
      <c r="L1309" s="449">
        <v>1060012</v>
      </c>
      <c r="N1309" s="20">
        <v>9549</v>
      </c>
      <c r="O1309" s="21">
        <v>11</v>
      </c>
      <c r="P1309" s="22">
        <f t="shared" si="161"/>
        <v>4.0960903250696923</v>
      </c>
      <c r="Q1309" s="23">
        <f t="shared" si="162"/>
        <v>0</v>
      </c>
      <c r="R1309" s="23">
        <f t="shared" si="163"/>
        <v>0</v>
      </c>
      <c r="S1309" s="23">
        <f t="shared" si="164"/>
        <v>14400</v>
      </c>
      <c r="T1309" s="23">
        <f t="shared" si="165"/>
        <v>1882</v>
      </c>
      <c r="U1309" s="24">
        <f t="shared" si="166"/>
        <v>16282</v>
      </c>
      <c r="V1309" s="25">
        <f t="shared" si="167"/>
        <v>66692.542672784723</v>
      </c>
      <c r="W1309" s="25">
        <f t="shared" si="168"/>
        <v>0</v>
      </c>
    </row>
    <row r="1310" spans="1:23">
      <c r="A1310" s="539" t="s">
        <v>125</v>
      </c>
      <c r="B1310" s="539" t="s">
        <v>1663</v>
      </c>
      <c r="C1310" s="1" t="s">
        <v>1664</v>
      </c>
      <c r="D1310">
        <v>0</v>
      </c>
      <c r="E1310">
        <v>0</v>
      </c>
      <c r="F1310">
        <v>0</v>
      </c>
      <c r="G1310">
        <v>0</v>
      </c>
      <c r="H1310">
        <v>0</v>
      </c>
      <c r="I1310">
        <v>0</v>
      </c>
      <c r="J1310">
        <v>0</v>
      </c>
      <c r="K1310">
        <v>0</v>
      </c>
      <c r="L1310">
        <v>0</v>
      </c>
      <c r="N1310" s="20">
        <v>9549</v>
      </c>
      <c r="O1310" s="21">
        <v>12</v>
      </c>
      <c r="P1310" s="22">
        <f t="shared" ref="P1310:P1352" si="169">P1283</f>
        <v>3.6748359098204313</v>
      </c>
      <c r="Q1310" s="23">
        <f t="shared" si="162"/>
        <v>79584</v>
      </c>
      <c r="R1310" s="23">
        <f t="shared" si="163"/>
        <v>5760</v>
      </c>
      <c r="S1310" s="23">
        <f t="shared" si="164"/>
        <v>0</v>
      </c>
      <c r="T1310" s="23">
        <f t="shared" si="165"/>
        <v>0</v>
      </c>
      <c r="U1310" s="24">
        <f t="shared" si="166"/>
        <v>85344</v>
      </c>
      <c r="V1310" s="25">
        <f t="shared" si="167"/>
        <v>313625.19588771492</v>
      </c>
      <c r="W1310" s="25">
        <f t="shared" si="168"/>
        <v>23283.760324622257</v>
      </c>
    </row>
    <row r="1311" spans="1:23">
      <c r="A1311" s="539" t="s">
        <v>125</v>
      </c>
      <c r="B1311" s="539" t="s">
        <v>1665</v>
      </c>
      <c r="C1311" s="1" t="s">
        <v>1666</v>
      </c>
      <c r="D1311" s="449">
        <v>8497072</v>
      </c>
      <c r="E1311" s="449">
        <v>4328372</v>
      </c>
      <c r="F1311" s="449">
        <v>274088</v>
      </c>
      <c r="G1311" s="449">
        <v>182059</v>
      </c>
      <c r="H1311" s="449">
        <v>1407792</v>
      </c>
      <c r="I1311" s="449">
        <v>1553280</v>
      </c>
      <c r="J1311" s="449">
        <v>656495</v>
      </c>
      <c r="K1311" s="449">
        <v>37261</v>
      </c>
      <c r="L1311" s="449">
        <v>16936419</v>
      </c>
      <c r="N1311" s="20">
        <v>9549</v>
      </c>
      <c r="O1311" s="21">
        <v>13</v>
      </c>
      <c r="P1311" s="22">
        <f t="shared" si="169"/>
        <v>3.3330151458819097</v>
      </c>
      <c r="Q1311" s="23">
        <f t="shared" si="162"/>
        <v>10688</v>
      </c>
      <c r="R1311" s="23">
        <f t="shared" si="163"/>
        <v>0</v>
      </c>
      <c r="S1311" s="23">
        <f t="shared" si="164"/>
        <v>0</v>
      </c>
      <c r="T1311" s="23">
        <f t="shared" si="165"/>
        <v>0</v>
      </c>
      <c r="U1311" s="24">
        <f t="shared" si="166"/>
        <v>10688</v>
      </c>
      <c r="V1311" s="25">
        <f t="shared" si="167"/>
        <v>35623.265879185848</v>
      </c>
      <c r="W1311" s="25">
        <f t="shared" si="168"/>
        <v>0</v>
      </c>
    </row>
    <row r="1312" spans="1:23">
      <c r="A1312" s="503"/>
      <c r="B1312" s="503"/>
      <c r="N1312" s="20">
        <v>9549</v>
      </c>
      <c r="O1312" s="21">
        <v>14</v>
      </c>
      <c r="P1312" s="22">
        <f t="shared" si="169"/>
        <v>5.2111367875249366</v>
      </c>
      <c r="Q1312" s="23">
        <f t="shared" si="162"/>
        <v>0</v>
      </c>
      <c r="R1312" s="23">
        <f t="shared" si="163"/>
        <v>0</v>
      </c>
      <c r="S1312" s="23">
        <f t="shared" si="164"/>
        <v>0</v>
      </c>
      <c r="T1312" s="23">
        <f t="shared" si="165"/>
        <v>0</v>
      </c>
      <c r="U1312" s="24">
        <f t="shared" si="166"/>
        <v>0</v>
      </c>
      <c r="V1312" s="25">
        <f t="shared" si="167"/>
        <v>0</v>
      </c>
      <c r="W1312" s="25">
        <f t="shared" si="168"/>
        <v>0</v>
      </c>
    </row>
    <row r="1313" spans="1:23">
      <c r="A1313" s="503"/>
      <c r="B1313" s="503"/>
      <c r="N1313" s="20">
        <v>9549</v>
      </c>
      <c r="O1313" s="21">
        <v>15</v>
      </c>
      <c r="P1313" s="22">
        <f t="shared" si="169"/>
        <v>7.5192831089887324</v>
      </c>
      <c r="Q1313" s="23">
        <f t="shared" si="162"/>
        <v>0</v>
      </c>
      <c r="R1313" s="23">
        <f t="shared" si="163"/>
        <v>0</v>
      </c>
      <c r="S1313" s="23">
        <f t="shared" si="164"/>
        <v>0</v>
      </c>
      <c r="T1313" s="23">
        <f t="shared" si="165"/>
        <v>0</v>
      </c>
      <c r="U1313" s="24">
        <f t="shared" si="166"/>
        <v>0</v>
      </c>
      <c r="V1313" s="25">
        <f t="shared" si="167"/>
        <v>0</v>
      </c>
      <c r="W1313" s="25">
        <f t="shared" si="168"/>
        <v>0</v>
      </c>
    </row>
    <row r="1314" spans="1:23">
      <c r="A1314" s="539" t="s">
        <v>1716</v>
      </c>
      <c r="B1314" s="503"/>
      <c r="N1314" s="20">
        <v>9549</v>
      </c>
      <c r="O1314" s="21">
        <v>16</v>
      </c>
      <c r="P1314" s="22">
        <f t="shared" si="169"/>
        <v>4.5338911157933826</v>
      </c>
      <c r="Q1314" s="23">
        <f t="shared" si="162"/>
        <v>2496</v>
      </c>
      <c r="R1314" s="23">
        <f t="shared" si="163"/>
        <v>0</v>
      </c>
      <c r="S1314" s="23">
        <f t="shared" si="164"/>
        <v>7824</v>
      </c>
      <c r="T1314" s="23">
        <f t="shared" si="165"/>
        <v>210</v>
      </c>
      <c r="U1314" s="24">
        <f t="shared" si="166"/>
        <v>10530</v>
      </c>
      <c r="V1314" s="25">
        <f t="shared" si="167"/>
        <v>47741.873449304316</v>
      </c>
      <c r="W1314" s="25">
        <f t="shared" si="168"/>
        <v>0</v>
      </c>
    </row>
    <row r="1315" spans="1:23">
      <c r="A1315" s="539" t="s">
        <v>1596</v>
      </c>
      <c r="B1315" s="539" t="s">
        <v>173</v>
      </c>
      <c r="C1315" s="1" t="s">
        <v>1668</v>
      </c>
      <c r="D1315" t="s">
        <v>1669</v>
      </c>
      <c r="E1315" t="s">
        <v>1670</v>
      </c>
      <c r="F1315" t="s">
        <v>1671</v>
      </c>
      <c r="G1315" t="s">
        <v>1672</v>
      </c>
      <c r="H1315" t="s">
        <v>1673</v>
      </c>
      <c r="I1315" t="s">
        <v>1674</v>
      </c>
      <c r="J1315" t="s">
        <v>1675</v>
      </c>
      <c r="K1315" t="s">
        <v>1676</v>
      </c>
      <c r="L1315" t="s">
        <v>44</v>
      </c>
      <c r="N1315" s="20">
        <v>9549</v>
      </c>
      <c r="O1315" s="21">
        <v>17</v>
      </c>
      <c r="P1315" s="22">
        <f t="shared" si="169"/>
        <v>6.0316486731873162</v>
      </c>
      <c r="Q1315" s="23">
        <f t="shared" si="162"/>
        <v>0</v>
      </c>
      <c r="R1315" s="23">
        <f t="shared" si="163"/>
        <v>0</v>
      </c>
      <c r="S1315" s="23">
        <f t="shared" si="164"/>
        <v>0</v>
      </c>
      <c r="T1315" s="23">
        <f t="shared" si="165"/>
        <v>0</v>
      </c>
      <c r="U1315" s="24">
        <f t="shared" si="166"/>
        <v>0</v>
      </c>
      <c r="V1315" s="25">
        <f t="shared" si="167"/>
        <v>0</v>
      </c>
      <c r="W1315" s="25">
        <f t="shared" si="168"/>
        <v>0</v>
      </c>
    </row>
    <row r="1316" spans="1:23">
      <c r="A1316" s="539" t="s">
        <v>127</v>
      </c>
      <c r="B1316" s="539" t="s">
        <v>1611</v>
      </c>
      <c r="C1316" s="1" t="s">
        <v>1612</v>
      </c>
      <c r="D1316" s="449">
        <v>8496</v>
      </c>
      <c r="E1316">
        <v>0</v>
      </c>
      <c r="F1316">
        <v>0</v>
      </c>
      <c r="G1316">
        <v>0</v>
      </c>
      <c r="H1316">
        <v>0</v>
      </c>
      <c r="I1316">
        <v>0</v>
      </c>
      <c r="J1316">
        <v>0</v>
      </c>
      <c r="K1316">
        <v>0</v>
      </c>
      <c r="L1316" s="449">
        <v>8496</v>
      </c>
      <c r="N1316" s="20">
        <v>9549</v>
      </c>
      <c r="O1316" s="21">
        <v>18</v>
      </c>
      <c r="P1316" s="22">
        <f t="shared" si="169"/>
        <v>4.9772911053490789</v>
      </c>
      <c r="Q1316" s="23">
        <f t="shared" si="162"/>
        <v>0</v>
      </c>
      <c r="R1316" s="23">
        <f t="shared" si="163"/>
        <v>0</v>
      </c>
      <c r="S1316" s="23">
        <f t="shared" si="164"/>
        <v>0</v>
      </c>
      <c r="T1316" s="23">
        <f t="shared" si="165"/>
        <v>0</v>
      </c>
      <c r="U1316" s="24">
        <f t="shared" si="166"/>
        <v>0</v>
      </c>
      <c r="V1316" s="25">
        <f t="shared" si="167"/>
        <v>0</v>
      </c>
      <c r="W1316" s="25">
        <f t="shared" si="168"/>
        <v>0</v>
      </c>
    </row>
    <row r="1317" spans="1:23">
      <c r="A1317" s="539" t="s">
        <v>127</v>
      </c>
      <c r="B1317" s="539" t="s">
        <v>1613</v>
      </c>
      <c r="C1317" s="1" t="s">
        <v>1614</v>
      </c>
      <c r="D1317">
        <v>0</v>
      </c>
      <c r="E1317">
        <v>0</v>
      </c>
      <c r="F1317">
        <v>0</v>
      </c>
      <c r="G1317">
        <v>0</v>
      </c>
      <c r="H1317">
        <v>0</v>
      </c>
      <c r="I1317">
        <v>0</v>
      </c>
      <c r="J1317">
        <v>0</v>
      </c>
      <c r="K1317">
        <v>0</v>
      </c>
      <c r="L1317">
        <v>0</v>
      </c>
      <c r="N1317" s="20">
        <v>9549</v>
      </c>
      <c r="O1317" s="21">
        <v>19</v>
      </c>
      <c r="P1317" s="22">
        <f t="shared" si="169"/>
        <v>3.4255627120306693</v>
      </c>
      <c r="Q1317" s="23">
        <f t="shared" si="162"/>
        <v>64792</v>
      </c>
      <c r="R1317" s="23">
        <f t="shared" si="163"/>
        <v>10432</v>
      </c>
      <c r="S1317" s="23">
        <f t="shared" si="164"/>
        <v>0</v>
      </c>
      <c r="T1317" s="23">
        <f t="shared" si="165"/>
        <v>0</v>
      </c>
      <c r="U1317" s="24">
        <f t="shared" si="166"/>
        <v>75224</v>
      </c>
      <c r="V1317" s="25">
        <f t="shared" si="167"/>
        <v>257684.52944979508</v>
      </c>
      <c r="W1317" s="25">
        <f t="shared" si="168"/>
        <v>39309.017233094339</v>
      </c>
    </row>
    <row r="1318" spans="1:23">
      <c r="A1318" s="539" t="s">
        <v>127</v>
      </c>
      <c r="B1318" s="539" t="s">
        <v>1615</v>
      </c>
      <c r="C1318" s="1" t="s">
        <v>1616</v>
      </c>
      <c r="D1318">
        <v>0</v>
      </c>
      <c r="E1318" s="449">
        <v>335936</v>
      </c>
      <c r="F1318">
        <v>0</v>
      </c>
      <c r="G1318">
        <v>0</v>
      </c>
      <c r="H1318">
        <v>0</v>
      </c>
      <c r="I1318">
        <v>0</v>
      </c>
      <c r="J1318">
        <v>0</v>
      </c>
      <c r="K1318">
        <v>0</v>
      </c>
      <c r="L1318" s="449">
        <v>335936</v>
      </c>
      <c r="N1318" s="20">
        <v>9549</v>
      </c>
      <c r="O1318" s="21">
        <v>20</v>
      </c>
      <c r="P1318" s="22">
        <f t="shared" si="169"/>
        <v>4.0878123452263502</v>
      </c>
      <c r="Q1318" s="23">
        <f t="shared" si="162"/>
        <v>0</v>
      </c>
      <c r="R1318" s="23">
        <f t="shared" si="163"/>
        <v>0</v>
      </c>
      <c r="S1318" s="23">
        <f t="shared" si="164"/>
        <v>0</v>
      </c>
      <c r="T1318" s="23">
        <f t="shared" si="165"/>
        <v>0</v>
      </c>
      <c r="U1318" s="24">
        <f t="shared" si="166"/>
        <v>0</v>
      </c>
      <c r="V1318" s="25">
        <f t="shared" si="167"/>
        <v>0</v>
      </c>
      <c r="W1318" s="25">
        <f t="shared" si="168"/>
        <v>0</v>
      </c>
    </row>
    <row r="1319" spans="1:23">
      <c r="A1319" s="539" t="s">
        <v>127</v>
      </c>
      <c r="B1319" s="539" t="s">
        <v>1617</v>
      </c>
      <c r="C1319" s="1" t="s">
        <v>1618</v>
      </c>
      <c r="D1319" s="449">
        <v>50304</v>
      </c>
      <c r="E1319" s="449">
        <v>18240</v>
      </c>
      <c r="F1319">
        <v>0</v>
      </c>
      <c r="G1319">
        <v>0</v>
      </c>
      <c r="H1319" s="449">
        <v>45760</v>
      </c>
      <c r="I1319" s="449">
        <v>12336</v>
      </c>
      <c r="J1319" s="449">
        <v>1360</v>
      </c>
      <c r="K1319" s="449">
        <v>1479</v>
      </c>
      <c r="L1319" s="449">
        <v>129479</v>
      </c>
      <c r="N1319" s="20">
        <v>9549</v>
      </c>
      <c r="O1319" s="21">
        <v>21</v>
      </c>
      <c r="P1319" s="22">
        <f t="shared" si="169"/>
        <v>4.2128820567044682</v>
      </c>
      <c r="Q1319" s="23">
        <f t="shared" si="162"/>
        <v>0</v>
      </c>
      <c r="R1319" s="23">
        <f t="shared" si="163"/>
        <v>0</v>
      </c>
      <c r="S1319" s="23">
        <f t="shared" si="164"/>
        <v>4752</v>
      </c>
      <c r="T1319" s="23">
        <f t="shared" si="165"/>
        <v>10308</v>
      </c>
      <c r="U1319" s="24">
        <f t="shared" si="166"/>
        <v>15060</v>
      </c>
      <c r="V1319" s="25">
        <f t="shared" si="167"/>
        <v>63446.003773969293</v>
      </c>
      <c r="W1319" s="25">
        <f t="shared" si="168"/>
        <v>0</v>
      </c>
    </row>
    <row r="1320" spans="1:23">
      <c r="A1320" s="539" t="s">
        <v>127</v>
      </c>
      <c r="B1320" s="539" t="s">
        <v>1619</v>
      </c>
      <c r="C1320" s="1" t="s">
        <v>1620</v>
      </c>
      <c r="D1320">
        <v>0</v>
      </c>
      <c r="E1320">
        <v>0</v>
      </c>
      <c r="F1320">
        <v>0</v>
      </c>
      <c r="G1320">
        <v>0</v>
      </c>
      <c r="H1320">
        <v>0</v>
      </c>
      <c r="I1320">
        <v>0</v>
      </c>
      <c r="J1320">
        <v>0</v>
      </c>
      <c r="K1320">
        <v>0</v>
      </c>
      <c r="L1320">
        <v>0</v>
      </c>
      <c r="N1320" s="20">
        <v>9549</v>
      </c>
      <c r="O1320" s="21">
        <v>22</v>
      </c>
      <c r="P1320" s="22">
        <f t="shared" si="169"/>
        <v>5.1226793529265615</v>
      </c>
      <c r="Q1320" s="23">
        <f t="shared" si="162"/>
        <v>0</v>
      </c>
      <c r="R1320" s="23">
        <f t="shared" si="163"/>
        <v>0</v>
      </c>
      <c r="S1320" s="23">
        <f t="shared" si="164"/>
        <v>3472</v>
      </c>
      <c r="T1320" s="23">
        <f t="shared" si="165"/>
        <v>0</v>
      </c>
      <c r="U1320" s="24">
        <f t="shared" si="166"/>
        <v>3472</v>
      </c>
      <c r="V1320" s="25">
        <f t="shared" si="167"/>
        <v>17785.942713361022</v>
      </c>
      <c r="W1320" s="25">
        <f t="shared" si="168"/>
        <v>0</v>
      </c>
    </row>
    <row r="1321" spans="1:23">
      <c r="A1321" s="539" t="s">
        <v>127</v>
      </c>
      <c r="B1321" s="539" t="s">
        <v>1621</v>
      </c>
      <c r="C1321" s="1" t="s">
        <v>1622</v>
      </c>
      <c r="D1321" s="449">
        <v>46608</v>
      </c>
      <c r="E1321">
        <v>0</v>
      </c>
      <c r="F1321">
        <v>0</v>
      </c>
      <c r="G1321">
        <v>0</v>
      </c>
      <c r="H1321">
        <v>0</v>
      </c>
      <c r="I1321">
        <v>0</v>
      </c>
      <c r="J1321">
        <v>0</v>
      </c>
      <c r="K1321">
        <v>0</v>
      </c>
      <c r="L1321" s="449">
        <v>46608</v>
      </c>
      <c r="N1321" s="20">
        <v>9549</v>
      </c>
      <c r="O1321" s="21">
        <v>23</v>
      </c>
      <c r="P1321" s="22">
        <f t="shared" si="169"/>
        <v>4.5024770871355324</v>
      </c>
      <c r="Q1321" s="23">
        <f t="shared" si="162"/>
        <v>31968</v>
      </c>
      <c r="R1321" s="23">
        <f t="shared" si="163"/>
        <v>0</v>
      </c>
      <c r="S1321" s="23">
        <f t="shared" si="164"/>
        <v>0</v>
      </c>
      <c r="T1321" s="23">
        <f t="shared" si="165"/>
        <v>0</v>
      </c>
      <c r="U1321" s="24">
        <f t="shared" si="166"/>
        <v>31968</v>
      </c>
      <c r="V1321" s="25">
        <f t="shared" si="167"/>
        <v>143935.18752154871</v>
      </c>
      <c r="W1321" s="25">
        <f t="shared" si="168"/>
        <v>0</v>
      </c>
    </row>
    <row r="1322" spans="1:23">
      <c r="A1322" s="539" t="s">
        <v>127</v>
      </c>
      <c r="B1322" s="539" t="s">
        <v>1623</v>
      </c>
      <c r="C1322" s="1" t="s">
        <v>1624</v>
      </c>
      <c r="D1322">
        <v>0</v>
      </c>
      <c r="E1322" s="449">
        <v>25488</v>
      </c>
      <c r="F1322">
        <v>0</v>
      </c>
      <c r="G1322">
        <v>0</v>
      </c>
      <c r="H1322">
        <v>0</v>
      </c>
      <c r="I1322" s="449">
        <v>30672</v>
      </c>
      <c r="J1322">
        <v>0</v>
      </c>
      <c r="K1322">
        <v>0</v>
      </c>
      <c r="L1322" s="449">
        <v>56160</v>
      </c>
      <c r="N1322" s="20">
        <v>9549</v>
      </c>
      <c r="O1322" s="21">
        <v>24</v>
      </c>
      <c r="P1322" s="22">
        <f t="shared" si="169"/>
        <v>3.6391469413856306</v>
      </c>
      <c r="Q1322" s="23">
        <f t="shared" si="162"/>
        <v>1536</v>
      </c>
      <c r="R1322" s="23">
        <f t="shared" si="163"/>
        <v>0</v>
      </c>
      <c r="S1322" s="23">
        <f t="shared" si="164"/>
        <v>0</v>
      </c>
      <c r="T1322" s="23">
        <f t="shared" si="165"/>
        <v>81816</v>
      </c>
      <c r="U1322" s="24">
        <f t="shared" si="166"/>
        <v>83352</v>
      </c>
      <c r="V1322" s="25">
        <f t="shared" si="167"/>
        <v>303330.17585837509</v>
      </c>
      <c r="W1322" s="25">
        <f t="shared" si="168"/>
        <v>0</v>
      </c>
    </row>
    <row r="1323" spans="1:23">
      <c r="A1323" s="539" t="s">
        <v>127</v>
      </c>
      <c r="B1323" s="539" t="s">
        <v>1625</v>
      </c>
      <c r="C1323" s="1" t="s">
        <v>1626</v>
      </c>
      <c r="D1323">
        <v>0</v>
      </c>
      <c r="E1323">
        <v>0</v>
      </c>
      <c r="F1323">
        <v>0</v>
      </c>
      <c r="G1323">
        <v>0</v>
      </c>
      <c r="H1323" s="449">
        <v>1360</v>
      </c>
      <c r="I1323">
        <v>0</v>
      </c>
      <c r="J1323">
        <v>0</v>
      </c>
      <c r="K1323">
        <v>0</v>
      </c>
      <c r="L1323" s="449">
        <v>1360</v>
      </c>
      <c r="N1323" s="20">
        <v>9549</v>
      </c>
      <c r="O1323" s="21">
        <v>25</v>
      </c>
      <c r="P1323" s="22">
        <f t="shared" si="169"/>
        <v>3.0656727831116628</v>
      </c>
      <c r="Q1323" s="23">
        <f t="shared" si="162"/>
        <v>117216</v>
      </c>
      <c r="R1323" s="23">
        <f t="shared" si="163"/>
        <v>0</v>
      </c>
      <c r="S1323" s="23">
        <f t="shared" si="164"/>
        <v>0</v>
      </c>
      <c r="T1323" s="23">
        <f t="shared" si="165"/>
        <v>0</v>
      </c>
      <c r="U1323" s="24">
        <f t="shared" si="166"/>
        <v>117216</v>
      </c>
      <c r="V1323" s="25">
        <f t="shared" si="167"/>
        <v>359345.90094521665</v>
      </c>
      <c r="W1323" s="25">
        <f t="shared" si="168"/>
        <v>0</v>
      </c>
    </row>
    <row r="1324" spans="1:23">
      <c r="A1324" s="539" t="s">
        <v>127</v>
      </c>
      <c r="B1324" s="539" t="s">
        <v>1627</v>
      </c>
      <c r="C1324" s="1" t="s">
        <v>1628</v>
      </c>
      <c r="D1324" s="449">
        <v>18384</v>
      </c>
      <c r="E1324" s="449">
        <v>29428</v>
      </c>
      <c r="F1324">
        <v>0</v>
      </c>
      <c r="G1324">
        <v>0</v>
      </c>
      <c r="H1324" s="449">
        <v>11584</v>
      </c>
      <c r="I1324">
        <v>0</v>
      </c>
      <c r="J1324">
        <v>0</v>
      </c>
      <c r="K1324">
        <v>0</v>
      </c>
      <c r="L1324" s="449">
        <v>59396</v>
      </c>
      <c r="N1324" s="20">
        <v>9549</v>
      </c>
      <c r="O1324" s="21">
        <v>26</v>
      </c>
      <c r="P1324" s="22">
        <f t="shared" si="169"/>
        <v>3.9327220283406481</v>
      </c>
      <c r="Q1324" s="23">
        <f t="shared" si="162"/>
        <v>22464</v>
      </c>
      <c r="R1324" s="23">
        <f t="shared" si="163"/>
        <v>0</v>
      </c>
      <c r="S1324" s="23">
        <f t="shared" si="164"/>
        <v>0</v>
      </c>
      <c r="T1324" s="23">
        <f t="shared" si="165"/>
        <v>0</v>
      </c>
      <c r="U1324" s="24">
        <f t="shared" si="166"/>
        <v>22464</v>
      </c>
      <c r="V1324" s="25">
        <f t="shared" si="167"/>
        <v>88344.667644644316</v>
      </c>
      <c r="W1324" s="25">
        <f t="shared" si="168"/>
        <v>0</v>
      </c>
    </row>
    <row r="1325" spans="1:23">
      <c r="A1325" s="539" t="s">
        <v>127</v>
      </c>
      <c r="B1325" s="539" t="s">
        <v>1629</v>
      </c>
      <c r="C1325" s="1" t="s">
        <v>1630</v>
      </c>
      <c r="D1325">
        <v>0</v>
      </c>
      <c r="E1325" s="449">
        <v>2992</v>
      </c>
      <c r="F1325">
        <v>0</v>
      </c>
      <c r="G1325">
        <v>0</v>
      </c>
      <c r="H1325">
        <v>0</v>
      </c>
      <c r="I1325">
        <v>0</v>
      </c>
      <c r="J1325">
        <v>0</v>
      </c>
      <c r="K1325">
        <v>0</v>
      </c>
      <c r="L1325" s="449">
        <v>2992</v>
      </c>
      <c r="N1325" s="20">
        <v>9549</v>
      </c>
      <c r="O1325" s="21">
        <v>27</v>
      </c>
      <c r="P1325" s="22">
        <f t="shared" si="169"/>
        <v>3.6262261406191016</v>
      </c>
      <c r="Q1325" s="23">
        <f t="shared" si="162"/>
        <v>0</v>
      </c>
      <c r="R1325" s="23">
        <f t="shared" si="163"/>
        <v>0</v>
      </c>
      <c r="S1325" s="23">
        <f t="shared" si="164"/>
        <v>0</v>
      </c>
      <c r="T1325" s="23">
        <f t="shared" si="165"/>
        <v>0</v>
      </c>
      <c r="U1325" s="24">
        <f t="shared" si="166"/>
        <v>0</v>
      </c>
      <c r="V1325" s="25">
        <f t="shared" si="167"/>
        <v>0</v>
      </c>
      <c r="W1325" s="25">
        <f t="shared" si="168"/>
        <v>0</v>
      </c>
    </row>
    <row r="1326" spans="1:23">
      <c r="A1326" s="539" t="s">
        <v>127</v>
      </c>
      <c r="B1326" s="539" t="s">
        <v>1631</v>
      </c>
      <c r="C1326" s="1" t="s">
        <v>1632</v>
      </c>
      <c r="D1326">
        <v>0</v>
      </c>
      <c r="E1326" s="449">
        <v>1440</v>
      </c>
      <c r="F1326">
        <v>0</v>
      </c>
      <c r="G1326">
        <v>0</v>
      </c>
      <c r="H1326">
        <v>0</v>
      </c>
      <c r="I1326" s="449">
        <v>37824</v>
      </c>
      <c r="J1326">
        <v>0</v>
      </c>
      <c r="K1326">
        <v>0</v>
      </c>
      <c r="L1326" s="449">
        <v>39264</v>
      </c>
      <c r="N1326" s="20">
        <v>3668</v>
      </c>
      <c r="O1326" s="21">
        <v>1</v>
      </c>
      <c r="P1326" s="22">
        <f t="shared" si="169"/>
        <v>3.6541532066081914</v>
      </c>
      <c r="Q1326" s="23">
        <f t="shared" si="162"/>
        <v>3584</v>
      </c>
      <c r="R1326" s="23">
        <f t="shared" si="163"/>
        <v>0</v>
      </c>
      <c r="S1326" s="23">
        <f t="shared" si="164"/>
        <v>0</v>
      </c>
      <c r="T1326" s="23">
        <f t="shared" si="165"/>
        <v>0</v>
      </c>
      <c r="U1326" s="24">
        <f t="shared" si="166"/>
        <v>3584</v>
      </c>
      <c r="V1326" s="25">
        <f t="shared" si="167"/>
        <v>13096.485092483757</v>
      </c>
      <c r="W1326" s="25">
        <f t="shared" si="168"/>
        <v>0</v>
      </c>
    </row>
    <row r="1327" spans="1:23">
      <c r="A1327" s="539" t="s">
        <v>127</v>
      </c>
      <c r="B1327" s="539" t="s">
        <v>1633</v>
      </c>
      <c r="C1327" s="1" t="s">
        <v>1634</v>
      </c>
      <c r="D1327" s="449">
        <v>254832</v>
      </c>
      <c r="E1327">
        <v>0</v>
      </c>
      <c r="F1327" s="449">
        <v>15892</v>
      </c>
      <c r="G1327">
        <v>0</v>
      </c>
      <c r="H1327">
        <v>0</v>
      </c>
      <c r="I1327">
        <v>0</v>
      </c>
      <c r="J1327">
        <v>0</v>
      </c>
      <c r="K1327">
        <v>0</v>
      </c>
      <c r="L1327" s="449">
        <v>270724</v>
      </c>
      <c r="N1327" s="20">
        <v>3668</v>
      </c>
      <c r="O1327" s="21">
        <v>2</v>
      </c>
      <c r="P1327" s="22">
        <f t="shared" si="169"/>
        <v>3.8378796466654825</v>
      </c>
      <c r="Q1327" s="23">
        <f t="shared" si="162"/>
        <v>0</v>
      </c>
      <c r="R1327" s="23">
        <f t="shared" si="163"/>
        <v>0</v>
      </c>
      <c r="S1327" s="23">
        <f t="shared" si="164"/>
        <v>38000</v>
      </c>
      <c r="T1327" s="23">
        <f t="shared" si="165"/>
        <v>0</v>
      </c>
      <c r="U1327" s="24">
        <f t="shared" si="166"/>
        <v>38000</v>
      </c>
      <c r="V1327" s="25">
        <f t="shared" si="167"/>
        <v>145839.42657328834</v>
      </c>
      <c r="W1327" s="25">
        <f t="shared" si="168"/>
        <v>0</v>
      </c>
    </row>
    <row r="1328" spans="1:23">
      <c r="A1328" s="539" t="s">
        <v>127</v>
      </c>
      <c r="B1328" s="539" t="s">
        <v>1635</v>
      </c>
      <c r="C1328" s="1" t="s">
        <v>1636</v>
      </c>
      <c r="D1328" s="449">
        <v>33280</v>
      </c>
      <c r="E1328">
        <v>0</v>
      </c>
      <c r="F1328">
        <v>0</v>
      </c>
      <c r="G1328">
        <v>0</v>
      </c>
      <c r="H1328">
        <v>0</v>
      </c>
      <c r="I1328">
        <v>0</v>
      </c>
      <c r="J1328">
        <v>0</v>
      </c>
      <c r="K1328">
        <v>0</v>
      </c>
      <c r="L1328" s="449">
        <v>33280</v>
      </c>
      <c r="N1328" s="20">
        <v>3668</v>
      </c>
      <c r="O1328" s="21">
        <v>3</v>
      </c>
      <c r="P1328" s="22">
        <f t="shared" si="169"/>
        <v>3.4083433041107498</v>
      </c>
      <c r="Q1328" s="23">
        <f t="shared" si="162"/>
        <v>321072</v>
      </c>
      <c r="R1328" s="23">
        <f t="shared" si="163"/>
        <v>0</v>
      </c>
      <c r="S1328" s="23">
        <f t="shared" si="164"/>
        <v>53488</v>
      </c>
      <c r="T1328" s="23">
        <f t="shared" si="165"/>
        <v>5576</v>
      </c>
      <c r="U1328" s="24">
        <f t="shared" si="166"/>
        <v>380136</v>
      </c>
      <c r="V1328" s="25">
        <f t="shared" si="167"/>
        <v>1295633.990251444</v>
      </c>
      <c r="W1328" s="25">
        <f t="shared" si="168"/>
        <v>0</v>
      </c>
    </row>
    <row r="1329" spans="1:23">
      <c r="A1329" s="539" t="s">
        <v>127</v>
      </c>
      <c r="B1329" s="539" t="s">
        <v>1637</v>
      </c>
      <c r="C1329" s="1" t="s">
        <v>1638</v>
      </c>
      <c r="D1329">
        <v>0</v>
      </c>
      <c r="E1329">
        <v>0</v>
      </c>
      <c r="F1329">
        <v>0</v>
      </c>
      <c r="G1329">
        <v>0</v>
      </c>
      <c r="H1329">
        <v>0</v>
      </c>
      <c r="I1329" s="449">
        <v>99472</v>
      </c>
      <c r="J1329">
        <v>0</v>
      </c>
      <c r="K1329" s="449">
        <v>3024</v>
      </c>
      <c r="L1329" s="449">
        <v>102496</v>
      </c>
      <c r="N1329" s="20">
        <v>3668</v>
      </c>
      <c r="O1329" s="21">
        <v>4</v>
      </c>
      <c r="P1329" s="22">
        <f t="shared" si="169"/>
        <v>3.1726845821455858</v>
      </c>
      <c r="Q1329" s="23">
        <f t="shared" si="162"/>
        <v>82704</v>
      </c>
      <c r="R1329" s="23">
        <f t="shared" si="163"/>
        <v>0</v>
      </c>
      <c r="S1329" s="23">
        <f t="shared" si="164"/>
        <v>27376</v>
      </c>
      <c r="T1329" s="23">
        <f t="shared" si="165"/>
        <v>231</v>
      </c>
      <c r="U1329" s="24">
        <f t="shared" si="166"/>
        <v>110311</v>
      </c>
      <c r="V1329" s="25">
        <f t="shared" si="167"/>
        <v>349982.00894106174</v>
      </c>
      <c r="W1329" s="25">
        <f t="shared" si="168"/>
        <v>0</v>
      </c>
    </row>
    <row r="1330" spans="1:23">
      <c r="A1330" s="539" t="s">
        <v>127</v>
      </c>
      <c r="B1330" s="539" t="s">
        <v>1639</v>
      </c>
      <c r="C1330" s="1" t="s">
        <v>1640</v>
      </c>
      <c r="D1330">
        <v>0</v>
      </c>
      <c r="E1330">
        <v>0</v>
      </c>
      <c r="F1330">
        <v>0</v>
      </c>
      <c r="G1330">
        <v>0</v>
      </c>
      <c r="H1330">
        <v>0</v>
      </c>
      <c r="I1330" s="449">
        <v>15472</v>
      </c>
      <c r="J1330">
        <v>0</v>
      </c>
      <c r="K1330">
        <v>0</v>
      </c>
      <c r="L1330" s="449">
        <v>15472</v>
      </c>
      <c r="N1330" s="20">
        <v>3668</v>
      </c>
      <c r="O1330" s="21">
        <v>5</v>
      </c>
      <c r="P1330" s="22">
        <f t="shared" si="169"/>
        <v>8.4268382369809416</v>
      </c>
      <c r="Q1330" s="23">
        <f t="shared" si="162"/>
        <v>0</v>
      </c>
      <c r="R1330" s="23">
        <f t="shared" si="163"/>
        <v>0</v>
      </c>
      <c r="S1330" s="23">
        <f t="shared" si="164"/>
        <v>0</v>
      </c>
      <c r="T1330" s="23">
        <f t="shared" si="165"/>
        <v>0</v>
      </c>
      <c r="U1330" s="24">
        <f t="shared" si="166"/>
        <v>0</v>
      </c>
      <c r="V1330" s="25">
        <f t="shared" si="167"/>
        <v>0</v>
      </c>
      <c r="W1330" s="25">
        <f t="shared" si="168"/>
        <v>0</v>
      </c>
    </row>
    <row r="1331" spans="1:23">
      <c r="A1331" s="539" t="s">
        <v>127</v>
      </c>
      <c r="B1331" s="539" t="s">
        <v>1641</v>
      </c>
      <c r="C1331" s="1" t="s">
        <v>1642</v>
      </c>
      <c r="D1331" s="449">
        <v>6096</v>
      </c>
      <c r="E1331" s="449">
        <v>1008</v>
      </c>
      <c r="F1331">
        <v>0</v>
      </c>
      <c r="G1331">
        <v>0</v>
      </c>
      <c r="H1331">
        <v>0</v>
      </c>
      <c r="I1331" s="449">
        <v>93120</v>
      </c>
      <c r="J1331">
        <v>0</v>
      </c>
      <c r="K1331" s="449">
        <v>32874</v>
      </c>
      <c r="L1331" s="449">
        <v>133098</v>
      </c>
      <c r="N1331" s="20">
        <v>3668</v>
      </c>
      <c r="O1331" s="21">
        <v>6</v>
      </c>
      <c r="P1331" s="22">
        <f t="shared" si="169"/>
        <v>3.0058195780826638</v>
      </c>
      <c r="Q1331" s="23">
        <f t="shared" si="162"/>
        <v>44400</v>
      </c>
      <c r="R1331" s="23">
        <f t="shared" si="163"/>
        <v>0</v>
      </c>
      <c r="S1331" s="23">
        <f t="shared" si="164"/>
        <v>0</v>
      </c>
      <c r="T1331" s="23">
        <f t="shared" si="165"/>
        <v>0</v>
      </c>
      <c r="U1331" s="24">
        <f t="shared" si="166"/>
        <v>44400</v>
      </c>
      <c r="V1331" s="25">
        <f t="shared" si="167"/>
        <v>133458.38926687028</v>
      </c>
      <c r="W1331" s="25">
        <f t="shared" si="168"/>
        <v>0</v>
      </c>
    </row>
    <row r="1332" spans="1:23">
      <c r="A1332" s="539" t="s">
        <v>127</v>
      </c>
      <c r="B1332" s="539" t="s">
        <v>1643</v>
      </c>
      <c r="C1332" s="1" t="s">
        <v>1644</v>
      </c>
      <c r="D1332">
        <v>0</v>
      </c>
      <c r="E1332">
        <v>0</v>
      </c>
      <c r="F1332">
        <v>0</v>
      </c>
      <c r="G1332">
        <v>0</v>
      </c>
      <c r="H1332">
        <v>0</v>
      </c>
      <c r="I1332" s="449">
        <v>29248</v>
      </c>
      <c r="J1332">
        <v>0</v>
      </c>
      <c r="K1332">
        <v>0</v>
      </c>
      <c r="L1332" s="449">
        <v>29248</v>
      </c>
      <c r="N1332" s="20">
        <v>3668</v>
      </c>
      <c r="O1332" s="21">
        <v>7</v>
      </c>
      <c r="P1332" s="22">
        <f t="shared" si="169"/>
        <v>3.8714814806912399</v>
      </c>
      <c r="Q1332" s="23">
        <f t="shared" si="162"/>
        <v>33424</v>
      </c>
      <c r="R1332" s="23">
        <f t="shared" si="163"/>
        <v>0</v>
      </c>
      <c r="S1332" s="23">
        <f t="shared" si="164"/>
        <v>10256</v>
      </c>
      <c r="T1332" s="23">
        <f t="shared" si="165"/>
        <v>0</v>
      </c>
      <c r="U1332" s="24">
        <f t="shared" si="166"/>
        <v>43680</v>
      </c>
      <c r="V1332" s="25">
        <f t="shared" si="167"/>
        <v>169106.31107659335</v>
      </c>
      <c r="W1332" s="25">
        <f t="shared" si="168"/>
        <v>0</v>
      </c>
    </row>
    <row r="1333" spans="1:23">
      <c r="A1333" s="539" t="s">
        <v>127</v>
      </c>
      <c r="B1333" s="539" t="s">
        <v>1645</v>
      </c>
      <c r="C1333" s="1" t="s">
        <v>1646</v>
      </c>
      <c r="D1333">
        <v>0</v>
      </c>
      <c r="E1333">
        <v>0</v>
      </c>
      <c r="F1333">
        <v>0</v>
      </c>
      <c r="G1333">
        <v>0</v>
      </c>
      <c r="H1333">
        <v>0</v>
      </c>
      <c r="I1333" s="449">
        <v>28064</v>
      </c>
      <c r="J1333">
        <v>0</v>
      </c>
      <c r="K1333">
        <v>0</v>
      </c>
      <c r="L1333" s="449">
        <v>28064</v>
      </c>
      <c r="N1333" s="20">
        <v>3668</v>
      </c>
      <c r="O1333" s="21">
        <v>8</v>
      </c>
      <c r="P1333" s="22">
        <f t="shared" si="169"/>
        <v>4.4579339449391542</v>
      </c>
      <c r="Q1333" s="23">
        <f t="shared" si="162"/>
        <v>0</v>
      </c>
      <c r="R1333" s="23">
        <f t="shared" si="163"/>
        <v>0</v>
      </c>
      <c r="S1333" s="23">
        <f t="shared" si="164"/>
        <v>17216</v>
      </c>
      <c r="T1333" s="23">
        <f t="shared" si="165"/>
        <v>1536</v>
      </c>
      <c r="U1333" s="24">
        <f t="shared" si="166"/>
        <v>18752</v>
      </c>
      <c r="V1333" s="25">
        <f t="shared" si="167"/>
        <v>83595.177335499015</v>
      </c>
      <c r="W1333" s="25">
        <f t="shared" si="168"/>
        <v>0</v>
      </c>
    </row>
    <row r="1334" spans="1:23">
      <c r="A1334" s="539" t="s">
        <v>127</v>
      </c>
      <c r="B1334" s="539" t="s">
        <v>1647</v>
      </c>
      <c r="C1334" s="1" t="s">
        <v>1648</v>
      </c>
      <c r="D1334">
        <v>0</v>
      </c>
      <c r="E1334" s="449">
        <v>133600</v>
      </c>
      <c r="F1334">
        <v>0</v>
      </c>
      <c r="G1334" s="449">
        <v>15248</v>
      </c>
      <c r="H1334">
        <v>0</v>
      </c>
      <c r="I1334" s="449">
        <v>2112</v>
      </c>
      <c r="J1334">
        <v>0</v>
      </c>
      <c r="K1334" s="449">
        <v>6568</v>
      </c>
      <c r="L1334" s="449">
        <v>157528</v>
      </c>
      <c r="N1334" s="20">
        <v>3668</v>
      </c>
      <c r="O1334" s="21">
        <v>9</v>
      </c>
      <c r="P1334" s="22">
        <f t="shared" si="169"/>
        <v>3.9211029892346732</v>
      </c>
      <c r="Q1334" s="23">
        <f t="shared" si="162"/>
        <v>24480</v>
      </c>
      <c r="R1334" s="23">
        <f t="shared" si="163"/>
        <v>0</v>
      </c>
      <c r="S1334" s="23">
        <f t="shared" si="164"/>
        <v>50976</v>
      </c>
      <c r="T1334" s="23">
        <f t="shared" si="165"/>
        <v>1224</v>
      </c>
      <c r="U1334" s="24">
        <f t="shared" si="166"/>
        <v>76680</v>
      </c>
      <c r="V1334" s="25">
        <f t="shared" si="167"/>
        <v>300670.17721451476</v>
      </c>
      <c r="W1334" s="25">
        <f t="shared" si="168"/>
        <v>0</v>
      </c>
    </row>
    <row r="1335" spans="1:23">
      <c r="A1335" s="539" t="s">
        <v>127</v>
      </c>
      <c r="B1335" s="539" t="s">
        <v>1649</v>
      </c>
      <c r="C1335" s="1" t="s">
        <v>1650</v>
      </c>
      <c r="D1335">
        <v>0</v>
      </c>
      <c r="E1335">
        <v>0</v>
      </c>
      <c r="F1335">
        <v>0</v>
      </c>
      <c r="G1335">
        <v>0</v>
      </c>
      <c r="H1335">
        <v>0</v>
      </c>
      <c r="I1335">
        <v>0</v>
      </c>
      <c r="J1335">
        <v>0</v>
      </c>
      <c r="K1335">
        <v>0</v>
      </c>
      <c r="L1335">
        <v>0</v>
      </c>
      <c r="N1335" s="20">
        <v>3668</v>
      </c>
      <c r="O1335" s="21">
        <v>10</v>
      </c>
      <c r="P1335" s="22">
        <f t="shared" si="169"/>
        <v>5.1680731319109743</v>
      </c>
      <c r="Q1335" s="23">
        <f t="shared" si="162"/>
        <v>1376</v>
      </c>
      <c r="R1335" s="23">
        <f t="shared" si="163"/>
        <v>0</v>
      </c>
      <c r="S1335" s="23">
        <f t="shared" si="164"/>
        <v>0</v>
      </c>
      <c r="T1335" s="23">
        <f t="shared" si="165"/>
        <v>0</v>
      </c>
      <c r="U1335" s="24">
        <f t="shared" si="166"/>
        <v>1376</v>
      </c>
      <c r="V1335" s="25">
        <f t="shared" si="167"/>
        <v>7111.2686295095009</v>
      </c>
      <c r="W1335" s="25">
        <f t="shared" si="168"/>
        <v>0</v>
      </c>
    </row>
    <row r="1336" spans="1:23">
      <c r="A1336" s="539" t="s">
        <v>127</v>
      </c>
      <c r="B1336" s="539" t="s">
        <v>1651</v>
      </c>
      <c r="C1336" s="1" t="s">
        <v>1652</v>
      </c>
      <c r="D1336">
        <v>0</v>
      </c>
      <c r="E1336">
        <v>0</v>
      </c>
      <c r="F1336">
        <v>0</v>
      </c>
      <c r="G1336">
        <v>0</v>
      </c>
      <c r="H1336">
        <v>0</v>
      </c>
      <c r="I1336">
        <v>0</v>
      </c>
      <c r="J1336" s="449">
        <v>6010</v>
      </c>
      <c r="K1336">
        <v>0</v>
      </c>
      <c r="L1336" s="449">
        <v>6010</v>
      </c>
      <c r="N1336" s="20">
        <v>3668</v>
      </c>
      <c r="O1336" s="21">
        <v>11</v>
      </c>
      <c r="P1336" s="22">
        <f t="shared" si="169"/>
        <v>4.0960903250696923</v>
      </c>
      <c r="Q1336" s="23">
        <f t="shared" si="162"/>
        <v>0</v>
      </c>
      <c r="R1336" s="23">
        <f t="shared" si="163"/>
        <v>0</v>
      </c>
      <c r="S1336" s="23">
        <f t="shared" si="164"/>
        <v>65568</v>
      </c>
      <c r="T1336" s="23">
        <f t="shared" si="165"/>
        <v>4436</v>
      </c>
      <c r="U1336" s="24">
        <f t="shared" si="166"/>
        <v>70004</v>
      </c>
      <c r="V1336" s="25">
        <f t="shared" si="167"/>
        <v>286742.70711617876</v>
      </c>
      <c r="W1336" s="25">
        <f t="shared" si="168"/>
        <v>0</v>
      </c>
    </row>
    <row r="1337" spans="1:23">
      <c r="A1337" s="539" t="s">
        <v>127</v>
      </c>
      <c r="B1337" s="539" t="s">
        <v>1653</v>
      </c>
      <c r="C1337" s="1" t="s">
        <v>1654</v>
      </c>
      <c r="D1337">
        <v>0</v>
      </c>
      <c r="E1337">
        <v>0</v>
      </c>
      <c r="F1337">
        <v>0</v>
      </c>
      <c r="G1337">
        <v>0</v>
      </c>
      <c r="H1337" s="449">
        <v>8736</v>
      </c>
      <c r="I1337">
        <v>0</v>
      </c>
      <c r="J1337">
        <v>128</v>
      </c>
      <c r="K1337">
        <v>0</v>
      </c>
      <c r="L1337" s="449">
        <v>8864</v>
      </c>
      <c r="N1337" s="20">
        <v>3668</v>
      </c>
      <c r="O1337" s="21">
        <v>12</v>
      </c>
      <c r="P1337" s="22">
        <f t="shared" si="169"/>
        <v>3.6748359098204313</v>
      </c>
      <c r="Q1337" s="23">
        <f t="shared" si="162"/>
        <v>239520</v>
      </c>
      <c r="R1337" s="23">
        <f t="shared" si="163"/>
        <v>17472</v>
      </c>
      <c r="S1337" s="23">
        <f t="shared" si="164"/>
        <v>240</v>
      </c>
      <c r="T1337" s="23">
        <f t="shared" si="165"/>
        <v>0</v>
      </c>
      <c r="U1337" s="24">
        <f t="shared" si="166"/>
        <v>257232</v>
      </c>
      <c r="V1337" s="25">
        <f t="shared" si="167"/>
        <v>945285.39075492916</v>
      </c>
      <c r="W1337" s="25">
        <f t="shared" si="168"/>
        <v>70627.406318020832</v>
      </c>
    </row>
    <row r="1338" spans="1:23">
      <c r="A1338" s="539" t="s">
        <v>127</v>
      </c>
      <c r="B1338" s="539" t="s">
        <v>1655</v>
      </c>
      <c r="C1338" s="1" t="s">
        <v>1656</v>
      </c>
      <c r="D1338" s="449">
        <v>11136</v>
      </c>
      <c r="E1338">
        <v>912</v>
      </c>
      <c r="F1338">
        <v>0</v>
      </c>
      <c r="G1338">
        <v>0</v>
      </c>
      <c r="H1338">
        <v>0</v>
      </c>
      <c r="I1338">
        <v>0</v>
      </c>
      <c r="J1338">
        <v>0</v>
      </c>
      <c r="K1338">
        <v>0</v>
      </c>
      <c r="L1338" s="449">
        <v>12048</v>
      </c>
      <c r="N1338" s="20">
        <v>3668</v>
      </c>
      <c r="O1338" s="21">
        <v>13</v>
      </c>
      <c r="P1338" s="22">
        <f t="shared" si="169"/>
        <v>3.3330151458819097</v>
      </c>
      <c r="Q1338" s="23">
        <f t="shared" si="162"/>
        <v>4032</v>
      </c>
      <c r="R1338" s="23">
        <f t="shared" si="163"/>
        <v>0</v>
      </c>
      <c r="S1338" s="23">
        <f t="shared" si="164"/>
        <v>0</v>
      </c>
      <c r="T1338" s="23">
        <f t="shared" si="165"/>
        <v>0</v>
      </c>
      <c r="U1338" s="24">
        <f t="shared" si="166"/>
        <v>4032</v>
      </c>
      <c r="V1338" s="25">
        <f t="shared" si="167"/>
        <v>13438.71706819586</v>
      </c>
      <c r="W1338" s="25">
        <f t="shared" si="168"/>
        <v>0</v>
      </c>
    </row>
    <row r="1339" spans="1:23">
      <c r="A1339" s="539" t="s">
        <v>127</v>
      </c>
      <c r="B1339" s="539" t="s">
        <v>1657</v>
      </c>
      <c r="C1339" s="1" t="s">
        <v>1658</v>
      </c>
      <c r="D1339" s="449">
        <v>13824</v>
      </c>
      <c r="E1339">
        <v>0</v>
      </c>
      <c r="F1339">
        <v>0</v>
      </c>
      <c r="G1339">
        <v>0</v>
      </c>
      <c r="H1339" s="449">
        <v>60736</v>
      </c>
      <c r="I1339">
        <v>0</v>
      </c>
      <c r="J1339">
        <v>0</v>
      </c>
      <c r="K1339">
        <v>0</v>
      </c>
      <c r="L1339" s="449">
        <v>74560</v>
      </c>
      <c r="N1339" s="20">
        <v>3668</v>
      </c>
      <c r="O1339" s="21">
        <v>14</v>
      </c>
      <c r="P1339" s="22">
        <f t="shared" si="169"/>
        <v>5.2111367875249366</v>
      </c>
      <c r="Q1339" s="23">
        <f t="shared" si="162"/>
        <v>0</v>
      </c>
      <c r="R1339" s="23">
        <f t="shared" si="163"/>
        <v>0</v>
      </c>
      <c r="S1339" s="23">
        <f t="shared" si="164"/>
        <v>75728</v>
      </c>
      <c r="T1339" s="23">
        <f t="shared" si="165"/>
        <v>7470</v>
      </c>
      <c r="U1339" s="24">
        <f t="shared" si="166"/>
        <v>83198</v>
      </c>
      <c r="V1339" s="25">
        <f t="shared" si="167"/>
        <v>433556.15844849969</v>
      </c>
      <c r="W1339" s="25">
        <f t="shared" si="168"/>
        <v>0</v>
      </c>
    </row>
    <row r="1340" spans="1:23">
      <c r="A1340" s="539" t="s">
        <v>127</v>
      </c>
      <c r="B1340" s="539" t="s">
        <v>1659</v>
      </c>
      <c r="C1340" s="1" t="s">
        <v>1660</v>
      </c>
      <c r="D1340" s="449">
        <v>399720</v>
      </c>
      <c r="E1340">
        <v>0</v>
      </c>
      <c r="F1340">
        <v>0</v>
      </c>
      <c r="G1340">
        <v>0</v>
      </c>
      <c r="H1340">
        <v>0</v>
      </c>
      <c r="I1340">
        <v>0</v>
      </c>
      <c r="J1340">
        <v>0</v>
      </c>
      <c r="K1340">
        <v>0</v>
      </c>
      <c r="L1340" s="449">
        <v>399720</v>
      </c>
      <c r="N1340" s="20">
        <v>3668</v>
      </c>
      <c r="O1340" s="21">
        <v>15</v>
      </c>
      <c r="P1340" s="22">
        <f t="shared" si="169"/>
        <v>7.5192831089887324</v>
      </c>
      <c r="Q1340" s="23">
        <f t="shared" si="162"/>
        <v>0</v>
      </c>
      <c r="R1340" s="23">
        <f t="shared" si="163"/>
        <v>0</v>
      </c>
      <c r="S1340" s="23">
        <f t="shared" si="164"/>
        <v>27744</v>
      </c>
      <c r="T1340" s="23">
        <f t="shared" si="165"/>
        <v>0</v>
      </c>
      <c r="U1340" s="24">
        <f t="shared" si="166"/>
        <v>27744</v>
      </c>
      <c r="V1340" s="25">
        <f t="shared" si="167"/>
        <v>208614.99057578339</v>
      </c>
      <c r="W1340" s="25">
        <f t="shared" si="168"/>
        <v>0</v>
      </c>
    </row>
    <row r="1341" spans="1:23">
      <c r="A1341" s="539" t="s">
        <v>127</v>
      </c>
      <c r="B1341" s="539" t="s">
        <v>1661</v>
      </c>
      <c r="C1341" s="1" t="s">
        <v>1662</v>
      </c>
      <c r="D1341" s="449">
        <v>118200</v>
      </c>
      <c r="E1341">
        <v>0</v>
      </c>
      <c r="F1341">
        <v>0</v>
      </c>
      <c r="G1341">
        <v>0</v>
      </c>
      <c r="H1341">
        <v>0</v>
      </c>
      <c r="I1341">
        <v>0</v>
      </c>
      <c r="J1341">
        <v>0</v>
      </c>
      <c r="K1341">
        <v>0</v>
      </c>
      <c r="L1341" s="449">
        <v>118200</v>
      </c>
      <c r="N1341" s="20">
        <v>3668</v>
      </c>
      <c r="O1341" s="21">
        <v>16</v>
      </c>
      <c r="P1341" s="22">
        <f t="shared" si="169"/>
        <v>4.5338911157933826</v>
      </c>
      <c r="Q1341" s="23">
        <f t="shared" si="162"/>
        <v>8976</v>
      </c>
      <c r="R1341" s="23">
        <f t="shared" si="163"/>
        <v>0</v>
      </c>
      <c r="S1341" s="23">
        <f t="shared" si="164"/>
        <v>221248</v>
      </c>
      <c r="T1341" s="23">
        <f t="shared" si="165"/>
        <v>11621</v>
      </c>
      <c r="U1341" s="24">
        <f t="shared" si="166"/>
        <v>241845</v>
      </c>
      <c r="V1341" s="25">
        <f t="shared" si="167"/>
        <v>1096498.8968990506</v>
      </c>
      <c r="W1341" s="25">
        <f t="shared" si="168"/>
        <v>0</v>
      </c>
    </row>
    <row r="1342" spans="1:23">
      <c r="A1342" s="539" t="s">
        <v>127</v>
      </c>
      <c r="B1342" s="539" t="s">
        <v>1663</v>
      </c>
      <c r="C1342" s="1" t="s">
        <v>1664</v>
      </c>
      <c r="D1342">
        <v>0</v>
      </c>
      <c r="E1342">
        <v>0</v>
      </c>
      <c r="F1342">
        <v>0</v>
      </c>
      <c r="G1342">
        <v>0</v>
      </c>
      <c r="H1342">
        <v>0</v>
      </c>
      <c r="I1342">
        <v>0</v>
      </c>
      <c r="J1342">
        <v>0</v>
      </c>
      <c r="K1342">
        <v>0</v>
      </c>
      <c r="L1342">
        <v>0</v>
      </c>
      <c r="N1342" s="20">
        <v>3668</v>
      </c>
      <c r="O1342" s="21">
        <v>17</v>
      </c>
      <c r="P1342" s="22">
        <f t="shared" si="169"/>
        <v>6.0316486731873162</v>
      </c>
      <c r="Q1342" s="23">
        <f t="shared" si="162"/>
        <v>0</v>
      </c>
      <c r="R1342" s="23">
        <f t="shared" si="163"/>
        <v>0</v>
      </c>
      <c r="S1342" s="23">
        <f t="shared" si="164"/>
        <v>0</v>
      </c>
      <c r="T1342" s="23">
        <f t="shared" si="165"/>
        <v>0</v>
      </c>
      <c r="U1342" s="24">
        <f t="shared" si="166"/>
        <v>0</v>
      </c>
      <c r="V1342" s="25">
        <f t="shared" si="167"/>
        <v>0</v>
      </c>
      <c r="W1342" s="25">
        <f t="shared" si="168"/>
        <v>0</v>
      </c>
    </row>
    <row r="1343" spans="1:23">
      <c r="A1343" s="539" t="s">
        <v>127</v>
      </c>
      <c r="B1343" s="539" t="s">
        <v>1665</v>
      </c>
      <c r="C1343" s="1" t="s">
        <v>1666</v>
      </c>
      <c r="D1343" s="449">
        <v>960880</v>
      </c>
      <c r="E1343" s="449">
        <v>549044</v>
      </c>
      <c r="F1343" s="449">
        <v>15892</v>
      </c>
      <c r="G1343" s="449">
        <v>15248</v>
      </c>
      <c r="H1343" s="449">
        <v>128176</v>
      </c>
      <c r="I1343" s="449">
        <v>348320</v>
      </c>
      <c r="J1343" s="449">
        <v>7498</v>
      </c>
      <c r="K1343" s="449">
        <v>43945</v>
      </c>
      <c r="L1343" s="449">
        <v>2069003</v>
      </c>
      <c r="N1343" s="20">
        <v>3668</v>
      </c>
      <c r="O1343" s="21">
        <v>18</v>
      </c>
      <c r="P1343" s="22">
        <f t="shared" si="169"/>
        <v>4.9772911053490789</v>
      </c>
      <c r="Q1343" s="23">
        <f t="shared" si="162"/>
        <v>0</v>
      </c>
      <c r="R1343" s="23">
        <f t="shared" si="163"/>
        <v>0</v>
      </c>
      <c r="S1343" s="23">
        <f t="shared" si="164"/>
        <v>30032</v>
      </c>
      <c r="T1343" s="23">
        <f t="shared" si="165"/>
        <v>0</v>
      </c>
      <c r="U1343" s="24">
        <f t="shared" si="166"/>
        <v>30032</v>
      </c>
      <c r="V1343" s="25">
        <f t="shared" si="167"/>
        <v>149478.00647584355</v>
      </c>
      <c r="W1343" s="25">
        <f t="shared" si="168"/>
        <v>0</v>
      </c>
    </row>
    <row r="1344" spans="1:23">
      <c r="A1344" s="503"/>
      <c r="B1344" s="503"/>
      <c r="N1344" s="20">
        <v>3668</v>
      </c>
      <c r="O1344" s="21">
        <v>19</v>
      </c>
      <c r="P1344" s="22">
        <f t="shared" si="169"/>
        <v>3.4255627120306693</v>
      </c>
      <c r="Q1344" s="23">
        <f t="shared" si="162"/>
        <v>165696</v>
      </c>
      <c r="R1344" s="23">
        <f t="shared" si="163"/>
        <v>54768</v>
      </c>
      <c r="S1344" s="23">
        <f t="shared" si="164"/>
        <v>0</v>
      </c>
      <c r="T1344" s="23">
        <f t="shared" si="165"/>
        <v>0</v>
      </c>
      <c r="U1344" s="24">
        <f t="shared" si="166"/>
        <v>220464</v>
      </c>
      <c r="V1344" s="25">
        <f t="shared" si="167"/>
        <v>755213.25774512952</v>
      </c>
      <c r="W1344" s="25">
        <f t="shared" si="168"/>
        <v>206372.34047374528</v>
      </c>
    </row>
    <row r="1345" spans="1:23">
      <c r="A1345" s="503"/>
      <c r="B1345" s="503"/>
      <c r="N1345" s="20">
        <v>3668</v>
      </c>
      <c r="O1345" s="21">
        <v>20</v>
      </c>
      <c r="P1345" s="22">
        <f t="shared" si="169"/>
        <v>4.0878123452263502</v>
      </c>
      <c r="Q1345" s="23">
        <f t="shared" si="162"/>
        <v>0</v>
      </c>
      <c r="R1345" s="23">
        <f t="shared" si="163"/>
        <v>0</v>
      </c>
      <c r="S1345" s="23">
        <f t="shared" si="164"/>
        <v>21872</v>
      </c>
      <c r="T1345" s="23">
        <f t="shared" si="165"/>
        <v>0</v>
      </c>
      <c r="U1345" s="24">
        <f t="shared" si="166"/>
        <v>21872</v>
      </c>
      <c r="V1345" s="25">
        <f t="shared" si="167"/>
        <v>89408.631614790735</v>
      </c>
      <c r="W1345" s="25">
        <f t="shared" si="168"/>
        <v>0</v>
      </c>
    </row>
    <row r="1346" spans="1:23">
      <c r="A1346" s="539" t="s">
        <v>1717</v>
      </c>
      <c r="B1346" s="503"/>
      <c r="N1346" s="20">
        <v>3668</v>
      </c>
      <c r="O1346" s="21">
        <v>21</v>
      </c>
      <c r="P1346" s="22">
        <f t="shared" si="169"/>
        <v>4.2128820567044682</v>
      </c>
      <c r="Q1346" s="23">
        <f t="shared" si="162"/>
        <v>0</v>
      </c>
      <c r="R1346" s="23">
        <f t="shared" si="163"/>
        <v>0</v>
      </c>
      <c r="S1346" s="23">
        <f t="shared" si="164"/>
        <v>0</v>
      </c>
      <c r="T1346" s="23">
        <f t="shared" si="165"/>
        <v>0</v>
      </c>
      <c r="U1346" s="24">
        <f t="shared" si="166"/>
        <v>0</v>
      </c>
      <c r="V1346" s="25">
        <f t="shared" si="167"/>
        <v>0</v>
      </c>
      <c r="W1346" s="25">
        <f t="shared" si="168"/>
        <v>0</v>
      </c>
    </row>
    <row r="1347" spans="1:23">
      <c r="A1347" s="539" t="s">
        <v>1596</v>
      </c>
      <c r="B1347" s="539" t="s">
        <v>173</v>
      </c>
      <c r="C1347" s="1" t="s">
        <v>1668</v>
      </c>
      <c r="D1347" t="s">
        <v>1669</v>
      </c>
      <c r="E1347" t="s">
        <v>1670</v>
      </c>
      <c r="F1347" t="s">
        <v>1671</v>
      </c>
      <c r="G1347" t="s">
        <v>1672</v>
      </c>
      <c r="H1347" t="s">
        <v>1673</v>
      </c>
      <c r="I1347" t="s">
        <v>1674</v>
      </c>
      <c r="J1347" t="s">
        <v>1675</v>
      </c>
      <c r="K1347" t="s">
        <v>1676</v>
      </c>
      <c r="L1347" t="s">
        <v>44</v>
      </c>
      <c r="N1347" s="20">
        <v>3668</v>
      </c>
      <c r="O1347" s="21">
        <v>22</v>
      </c>
      <c r="P1347" s="22">
        <f t="shared" si="169"/>
        <v>5.1226793529265615</v>
      </c>
      <c r="Q1347" s="23">
        <f t="shared" si="162"/>
        <v>0</v>
      </c>
      <c r="R1347" s="23">
        <f t="shared" si="163"/>
        <v>0</v>
      </c>
      <c r="S1347" s="23">
        <f t="shared" si="164"/>
        <v>1280</v>
      </c>
      <c r="T1347" s="23">
        <f t="shared" si="165"/>
        <v>0</v>
      </c>
      <c r="U1347" s="24">
        <f t="shared" si="166"/>
        <v>1280</v>
      </c>
      <c r="V1347" s="25">
        <f t="shared" si="167"/>
        <v>6557.0295717459985</v>
      </c>
      <c r="W1347" s="25">
        <f t="shared" si="168"/>
        <v>0</v>
      </c>
    </row>
    <row r="1348" spans="1:23">
      <c r="A1348" s="539" t="s">
        <v>129</v>
      </c>
      <c r="B1348" s="539" t="s">
        <v>1611</v>
      </c>
      <c r="C1348" s="1" t="s">
        <v>1612</v>
      </c>
      <c r="D1348" s="449">
        <v>2592</v>
      </c>
      <c r="E1348">
        <v>0</v>
      </c>
      <c r="F1348">
        <v>0</v>
      </c>
      <c r="G1348">
        <v>0</v>
      </c>
      <c r="H1348" s="449">
        <v>4992</v>
      </c>
      <c r="I1348">
        <v>0</v>
      </c>
      <c r="J1348">
        <v>0</v>
      </c>
      <c r="K1348">
        <v>0</v>
      </c>
      <c r="L1348" s="449">
        <v>7584</v>
      </c>
      <c r="N1348" s="20">
        <v>3668</v>
      </c>
      <c r="O1348" s="21">
        <v>23</v>
      </c>
      <c r="P1348" s="22">
        <f t="shared" si="169"/>
        <v>4.5024770871355324</v>
      </c>
      <c r="Q1348" s="23">
        <f t="shared" ref="Q1348:Q1352" si="170">SUMIFS(D:D,$A:$A,$N1348,$B:$B,$O1348)+SUMIFS(E:E,$A:$A,$N1348,$B:$B,$O1348)</f>
        <v>37968</v>
      </c>
      <c r="R1348" s="23">
        <f t="shared" ref="R1348:R1352" si="171">SUMIFS(F:F,$A:$A,$N1348,$B:$B,$O1348)+SUMIFS(G:G,$A:$A,$N1348,$B:$B,$O1348)</f>
        <v>0</v>
      </c>
      <c r="S1348" s="23">
        <f t="shared" ref="S1348:S1352" si="172">SUMIFS(H:H,$A:$A,$N1348,$B:$B,$O1348)+SUMIFS(I:I,$A:$A,$N1348,$B:$B,$O1348)</f>
        <v>0</v>
      </c>
      <c r="T1348" s="23">
        <f t="shared" ref="T1348:T1352" si="173">SUMIFS(J:J,$A:$A,$N1348,$B:$B,$O1348)+SUMIFS(K:K,$A:$A,$N1348,$B:$B,$O1348)</f>
        <v>0</v>
      </c>
      <c r="U1348" s="24">
        <f t="shared" ref="U1348:U1352" si="174">SUM(Q1348:T1348)</f>
        <v>37968</v>
      </c>
      <c r="V1348" s="25">
        <f t="shared" ref="V1348:V1352" si="175">U1348*P1348</f>
        <v>170950.05004436188</v>
      </c>
      <c r="W1348" s="25">
        <f t="shared" ref="W1348:W1352" si="176">(R1348*1.1)*P1348</f>
        <v>0</v>
      </c>
    </row>
    <row r="1349" spans="1:23">
      <c r="A1349" s="539" t="s">
        <v>129</v>
      </c>
      <c r="B1349" s="539" t="s">
        <v>1613</v>
      </c>
      <c r="C1349" s="1" t="s">
        <v>1614</v>
      </c>
      <c r="D1349">
        <v>0</v>
      </c>
      <c r="E1349">
        <v>0</v>
      </c>
      <c r="F1349">
        <v>0</v>
      </c>
      <c r="G1349">
        <v>0</v>
      </c>
      <c r="H1349" s="449">
        <v>122864</v>
      </c>
      <c r="I1349">
        <v>0</v>
      </c>
      <c r="J1349" s="449">
        <v>15216</v>
      </c>
      <c r="K1349">
        <v>0</v>
      </c>
      <c r="L1349" s="449">
        <v>138080</v>
      </c>
      <c r="N1349" s="20">
        <v>3668</v>
      </c>
      <c r="O1349" s="21">
        <v>24</v>
      </c>
      <c r="P1349" s="22">
        <f t="shared" si="169"/>
        <v>3.6391469413856306</v>
      </c>
      <c r="Q1349" s="23">
        <f t="shared" si="170"/>
        <v>7440</v>
      </c>
      <c r="R1349" s="23">
        <f t="shared" si="171"/>
        <v>0</v>
      </c>
      <c r="S1349" s="23">
        <f t="shared" si="172"/>
        <v>33584</v>
      </c>
      <c r="T1349" s="23">
        <f t="shared" si="173"/>
        <v>11296</v>
      </c>
      <c r="U1349" s="24">
        <f t="shared" si="174"/>
        <v>52320</v>
      </c>
      <c r="V1349" s="25">
        <f t="shared" si="175"/>
        <v>190400.16797329619</v>
      </c>
      <c r="W1349" s="25">
        <f t="shared" si="176"/>
        <v>0</v>
      </c>
    </row>
    <row r="1350" spans="1:23">
      <c r="A1350" s="539" t="s">
        <v>129</v>
      </c>
      <c r="B1350" s="539" t="s">
        <v>1615</v>
      </c>
      <c r="C1350" s="1" t="s">
        <v>1616</v>
      </c>
      <c r="D1350">
        <v>0</v>
      </c>
      <c r="E1350" s="449">
        <v>201536</v>
      </c>
      <c r="F1350">
        <v>0</v>
      </c>
      <c r="G1350">
        <v>0</v>
      </c>
      <c r="H1350">
        <v>0</v>
      </c>
      <c r="I1350">
        <v>0</v>
      </c>
      <c r="J1350">
        <v>0</v>
      </c>
      <c r="K1350">
        <v>0</v>
      </c>
      <c r="L1350" s="449">
        <v>201536</v>
      </c>
      <c r="N1350" s="20">
        <v>3668</v>
      </c>
      <c r="O1350" s="21">
        <v>25</v>
      </c>
      <c r="P1350" s="22">
        <f t="shared" si="169"/>
        <v>3.0656727831116628</v>
      </c>
      <c r="Q1350" s="23">
        <f t="shared" si="170"/>
        <v>428368</v>
      </c>
      <c r="R1350" s="23">
        <f t="shared" si="171"/>
        <v>0</v>
      </c>
      <c r="S1350" s="23">
        <f t="shared" si="172"/>
        <v>2160</v>
      </c>
      <c r="T1350" s="23">
        <f t="shared" si="173"/>
        <v>0</v>
      </c>
      <c r="U1350" s="24">
        <f t="shared" si="174"/>
        <v>430528</v>
      </c>
      <c r="V1350" s="25">
        <f t="shared" si="175"/>
        <v>1319857.9719674981</v>
      </c>
      <c r="W1350" s="25">
        <f t="shared" si="176"/>
        <v>0</v>
      </c>
    </row>
    <row r="1351" spans="1:23">
      <c r="A1351" s="539" t="s">
        <v>129</v>
      </c>
      <c r="B1351" s="539" t="s">
        <v>1617</v>
      </c>
      <c r="C1351" s="1" t="s">
        <v>1618</v>
      </c>
      <c r="D1351" s="449">
        <v>11712</v>
      </c>
      <c r="E1351" s="449">
        <v>15360</v>
      </c>
      <c r="F1351">
        <v>0</v>
      </c>
      <c r="G1351">
        <v>0</v>
      </c>
      <c r="H1351" s="449">
        <v>39856</v>
      </c>
      <c r="I1351" s="449">
        <v>3520</v>
      </c>
      <c r="J1351">
        <v>420</v>
      </c>
      <c r="K1351" s="449">
        <v>2688</v>
      </c>
      <c r="L1351" s="449">
        <v>73556</v>
      </c>
      <c r="N1351" s="20">
        <v>3668</v>
      </c>
      <c r="O1351" s="21">
        <v>26</v>
      </c>
      <c r="P1351" s="22">
        <f t="shared" si="169"/>
        <v>3.9327220283406481</v>
      </c>
      <c r="Q1351" s="23">
        <f t="shared" si="170"/>
        <v>86192</v>
      </c>
      <c r="R1351" s="23">
        <f t="shared" si="171"/>
        <v>0</v>
      </c>
      <c r="S1351" s="23">
        <f t="shared" si="172"/>
        <v>0</v>
      </c>
      <c r="T1351" s="23">
        <f t="shared" si="173"/>
        <v>0</v>
      </c>
      <c r="U1351" s="24">
        <f t="shared" si="174"/>
        <v>86192</v>
      </c>
      <c r="V1351" s="25">
        <f t="shared" si="175"/>
        <v>338969.17706673715</v>
      </c>
      <c r="W1351" s="25">
        <f t="shared" si="176"/>
        <v>0</v>
      </c>
    </row>
    <row r="1352" spans="1:23">
      <c r="A1352" s="539" t="s">
        <v>129</v>
      </c>
      <c r="B1352" s="539" t="s">
        <v>1619</v>
      </c>
      <c r="C1352" s="1" t="s">
        <v>1620</v>
      </c>
      <c r="D1352">
        <v>0</v>
      </c>
      <c r="E1352">
        <v>0</v>
      </c>
      <c r="F1352">
        <v>0</v>
      </c>
      <c r="G1352">
        <v>0</v>
      </c>
      <c r="H1352">
        <v>0</v>
      </c>
      <c r="I1352">
        <v>0</v>
      </c>
      <c r="J1352">
        <v>0</v>
      </c>
      <c r="K1352">
        <v>0</v>
      </c>
      <c r="L1352">
        <v>0</v>
      </c>
      <c r="N1352" s="20">
        <v>3668</v>
      </c>
      <c r="O1352" s="21">
        <v>27</v>
      </c>
      <c r="P1352" s="158">
        <f t="shared" si="169"/>
        <v>3.6262261406191016</v>
      </c>
      <c r="Q1352" s="23">
        <f t="shared" si="170"/>
        <v>0</v>
      </c>
      <c r="R1352" s="23">
        <f t="shared" si="171"/>
        <v>0</v>
      </c>
      <c r="S1352" s="23">
        <f t="shared" si="172"/>
        <v>0</v>
      </c>
      <c r="T1352" s="23">
        <f t="shared" si="173"/>
        <v>0</v>
      </c>
      <c r="U1352" s="159">
        <f t="shared" si="174"/>
        <v>0</v>
      </c>
      <c r="V1352" s="157">
        <f t="shared" si="175"/>
        <v>0</v>
      </c>
      <c r="W1352" s="157">
        <f t="shared" si="176"/>
        <v>0</v>
      </c>
    </row>
    <row r="1353" spans="1:23">
      <c r="A1353" s="539" t="s">
        <v>129</v>
      </c>
      <c r="B1353" s="539" t="s">
        <v>1621</v>
      </c>
      <c r="C1353" s="1" t="s">
        <v>1622</v>
      </c>
      <c r="D1353" s="449">
        <v>30752</v>
      </c>
      <c r="E1353">
        <v>0</v>
      </c>
      <c r="F1353">
        <v>0</v>
      </c>
      <c r="G1353">
        <v>0</v>
      </c>
      <c r="H1353">
        <v>0</v>
      </c>
      <c r="I1353">
        <v>0</v>
      </c>
      <c r="J1353">
        <v>0</v>
      </c>
      <c r="K1353">
        <v>0</v>
      </c>
      <c r="L1353" s="449">
        <v>30752</v>
      </c>
      <c r="N1353" s="26"/>
      <c r="O1353" s="27"/>
      <c r="P1353" s="160" t="s">
        <v>35</v>
      </c>
      <c r="Q1353" s="161">
        <f t="shared" ref="Q1353:W1353" si="177">SUM(Q3:Q1352)</f>
        <v>182622113</v>
      </c>
      <c r="R1353" s="161">
        <f t="shared" si="177"/>
        <v>9475884</v>
      </c>
      <c r="S1353" s="161">
        <f t="shared" si="177"/>
        <v>70198787</v>
      </c>
      <c r="T1353" s="161">
        <f t="shared" si="177"/>
        <v>10899013</v>
      </c>
      <c r="U1353" s="161">
        <f t="shared" si="177"/>
        <v>273195797</v>
      </c>
      <c r="V1353" s="162">
        <f>SUM(V3:V1352)</f>
        <v>991361170.40908098</v>
      </c>
      <c r="W1353" s="163">
        <f t="shared" si="177"/>
        <v>36893898.439514145</v>
      </c>
    </row>
    <row r="1354" spans="1:23">
      <c r="A1354" s="539" t="s">
        <v>129</v>
      </c>
      <c r="B1354" s="539" t="s">
        <v>1623</v>
      </c>
      <c r="C1354" s="1" t="s">
        <v>1624</v>
      </c>
      <c r="D1354">
        <v>0</v>
      </c>
      <c r="E1354" s="449">
        <v>1248</v>
      </c>
      <c r="F1354">
        <v>0</v>
      </c>
      <c r="G1354">
        <v>0</v>
      </c>
      <c r="H1354">
        <v>0</v>
      </c>
      <c r="I1354" s="449">
        <v>5280</v>
      </c>
      <c r="J1354">
        <v>0</v>
      </c>
      <c r="K1354">
        <v>60</v>
      </c>
      <c r="L1354" s="449">
        <v>6588</v>
      </c>
    </row>
    <row r="1355" spans="1:23">
      <c r="A1355" s="539" t="s">
        <v>129</v>
      </c>
      <c r="B1355" s="539" t="s">
        <v>1625</v>
      </c>
      <c r="C1355" s="1" t="s">
        <v>1626</v>
      </c>
      <c r="D1355">
        <v>0</v>
      </c>
      <c r="E1355">
        <v>0</v>
      </c>
      <c r="F1355">
        <v>0</v>
      </c>
      <c r="G1355">
        <v>0</v>
      </c>
      <c r="H1355" s="449">
        <v>19936</v>
      </c>
      <c r="I1355">
        <v>0</v>
      </c>
      <c r="J1355">
        <v>0</v>
      </c>
      <c r="K1355">
        <v>0</v>
      </c>
      <c r="L1355" s="449">
        <v>19936</v>
      </c>
    </row>
    <row r="1356" spans="1:23">
      <c r="A1356" s="539" t="s">
        <v>129</v>
      </c>
      <c r="B1356" s="539" t="s">
        <v>1627</v>
      </c>
      <c r="C1356" s="1" t="s">
        <v>1628</v>
      </c>
      <c r="D1356" s="449">
        <v>1824</v>
      </c>
      <c r="E1356" s="449">
        <v>6544</v>
      </c>
      <c r="F1356">
        <v>0</v>
      </c>
      <c r="G1356">
        <v>0</v>
      </c>
      <c r="H1356" s="449">
        <v>147392</v>
      </c>
      <c r="I1356">
        <v>0</v>
      </c>
      <c r="J1356" s="449">
        <v>6688</v>
      </c>
      <c r="K1356">
        <v>0</v>
      </c>
      <c r="L1356" s="449">
        <v>162448</v>
      </c>
    </row>
    <row r="1357" spans="1:23">
      <c r="A1357" s="539" t="s">
        <v>129</v>
      </c>
      <c r="B1357" s="539" t="s">
        <v>1629</v>
      </c>
      <c r="C1357" s="1" t="s">
        <v>1630</v>
      </c>
      <c r="D1357">
        <v>0</v>
      </c>
      <c r="E1357">
        <v>0</v>
      </c>
      <c r="F1357">
        <v>0</v>
      </c>
      <c r="G1357">
        <v>0</v>
      </c>
      <c r="H1357">
        <v>0</v>
      </c>
      <c r="I1357">
        <v>0</v>
      </c>
      <c r="J1357">
        <v>0</v>
      </c>
      <c r="K1357">
        <v>0</v>
      </c>
      <c r="L1357">
        <v>0</v>
      </c>
    </row>
    <row r="1358" spans="1:23">
      <c r="A1358" s="539" t="s">
        <v>129</v>
      </c>
      <c r="B1358" s="539" t="s">
        <v>1631</v>
      </c>
      <c r="C1358" s="1" t="s">
        <v>1632</v>
      </c>
      <c r="D1358">
        <v>0</v>
      </c>
      <c r="E1358">
        <v>0</v>
      </c>
      <c r="F1358">
        <v>0</v>
      </c>
      <c r="G1358">
        <v>0</v>
      </c>
      <c r="H1358">
        <v>0</v>
      </c>
      <c r="I1358" s="449">
        <v>87744</v>
      </c>
      <c r="J1358">
        <v>0</v>
      </c>
      <c r="K1358" s="449">
        <v>40701</v>
      </c>
      <c r="L1358" s="449">
        <v>128445</v>
      </c>
    </row>
    <row r="1359" spans="1:23">
      <c r="A1359" s="539" t="s">
        <v>129</v>
      </c>
      <c r="B1359" s="539" t="s">
        <v>1633</v>
      </c>
      <c r="C1359" s="1" t="s">
        <v>1634</v>
      </c>
      <c r="D1359" s="449">
        <v>130864</v>
      </c>
      <c r="E1359">
        <v>0</v>
      </c>
      <c r="F1359" s="449">
        <v>10056</v>
      </c>
      <c r="G1359">
        <v>0</v>
      </c>
      <c r="H1359">
        <v>0</v>
      </c>
      <c r="I1359">
        <v>0</v>
      </c>
      <c r="J1359">
        <v>0</v>
      </c>
      <c r="K1359">
        <v>0</v>
      </c>
      <c r="L1359" s="449">
        <v>140920</v>
      </c>
    </row>
    <row r="1360" spans="1:23">
      <c r="A1360" s="539" t="s">
        <v>129</v>
      </c>
      <c r="B1360" s="539" t="s">
        <v>1635</v>
      </c>
      <c r="C1360" s="1" t="s">
        <v>1636</v>
      </c>
      <c r="D1360" s="449">
        <v>32448</v>
      </c>
      <c r="E1360">
        <v>0</v>
      </c>
      <c r="F1360">
        <v>0</v>
      </c>
      <c r="G1360">
        <v>0</v>
      </c>
      <c r="H1360">
        <v>0</v>
      </c>
      <c r="I1360">
        <v>0</v>
      </c>
      <c r="J1360">
        <v>0</v>
      </c>
      <c r="K1360">
        <v>0</v>
      </c>
      <c r="L1360" s="449">
        <v>32448</v>
      </c>
    </row>
    <row r="1361" spans="1:12">
      <c r="A1361" s="539" t="s">
        <v>129</v>
      </c>
      <c r="B1361" s="539" t="s">
        <v>1637</v>
      </c>
      <c r="C1361" s="1" t="s">
        <v>1638</v>
      </c>
      <c r="D1361">
        <v>0</v>
      </c>
      <c r="E1361">
        <v>0</v>
      </c>
      <c r="F1361">
        <v>0</v>
      </c>
      <c r="G1361">
        <v>0</v>
      </c>
      <c r="H1361">
        <v>0</v>
      </c>
      <c r="I1361" s="449">
        <v>108624</v>
      </c>
      <c r="J1361">
        <v>0</v>
      </c>
      <c r="K1361" s="449">
        <v>5868</v>
      </c>
      <c r="L1361" s="449">
        <v>114492</v>
      </c>
    </row>
    <row r="1362" spans="1:12">
      <c r="A1362" s="539" t="s">
        <v>129</v>
      </c>
      <c r="B1362" s="539" t="s">
        <v>1639</v>
      </c>
      <c r="C1362" s="1" t="s">
        <v>1640</v>
      </c>
      <c r="D1362">
        <v>0</v>
      </c>
      <c r="E1362">
        <v>0</v>
      </c>
      <c r="F1362">
        <v>0</v>
      </c>
      <c r="G1362">
        <v>0</v>
      </c>
      <c r="H1362">
        <v>0</v>
      </c>
      <c r="I1362">
        <v>0</v>
      </c>
      <c r="J1362">
        <v>0</v>
      </c>
      <c r="K1362">
        <v>0</v>
      </c>
      <c r="L1362">
        <v>0</v>
      </c>
    </row>
    <row r="1363" spans="1:12">
      <c r="A1363" s="539" t="s">
        <v>129</v>
      </c>
      <c r="B1363" s="539" t="s">
        <v>1641</v>
      </c>
      <c r="C1363" s="1" t="s">
        <v>1642</v>
      </c>
      <c r="D1363" s="449">
        <v>1104</v>
      </c>
      <c r="E1363">
        <v>0</v>
      </c>
      <c r="F1363">
        <v>0</v>
      </c>
      <c r="G1363">
        <v>0</v>
      </c>
      <c r="H1363" s="449">
        <v>1664</v>
      </c>
      <c r="I1363" s="449">
        <v>38000</v>
      </c>
      <c r="J1363">
        <v>0</v>
      </c>
      <c r="K1363" s="449">
        <v>7435</v>
      </c>
      <c r="L1363" s="449">
        <v>48203</v>
      </c>
    </row>
    <row r="1364" spans="1:12">
      <c r="A1364" s="539" t="s">
        <v>129</v>
      </c>
      <c r="B1364" s="539" t="s">
        <v>1643</v>
      </c>
      <c r="C1364" s="1" t="s">
        <v>1644</v>
      </c>
      <c r="D1364">
        <v>0</v>
      </c>
      <c r="E1364">
        <v>0</v>
      </c>
      <c r="F1364">
        <v>0</v>
      </c>
      <c r="G1364">
        <v>0</v>
      </c>
      <c r="H1364">
        <v>0</v>
      </c>
      <c r="I1364">
        <v>0</v>
      </c>
      <c r="J1364">
        <v>0</v>
      </c>
      <c r="K1364">
        <v>0</v>
      </c>
      <c r="L1364">
        <v>0</v>
      </c>
    </row>
    <row r="1365" spans="1:12">
      <c r="A1365" s="539" t="s">
        <v>129</v>
      </c>
      <c r="B1365" s="539" t="s">
        <v>1645</v>
      </c>
      <c r="C1365" s="1" t="s">
        <v>1646</v>
      </c>
      <c r="D1365">
        <v>0</v>
      </c>
      <c r="E1365">
        <v>0</v>
      </c>
      <c r="F1365">
        <v>0</v>
      </c>
      <c r="G1365">
        <v>0</v>
      </c>
      <c r="H1365">
        <v>0</v>
      </c>
      <c r="I1365" s="449">
        <v>54736</v>
      </c>
      <c r="J1365">
        <v>0</v>
      </c>
      <c r="K1365">
        <v>0</v>
      </c>
      <c r="L1365" s="449">
        <v>54736</v>
      </c>
    </row>
    <row r="1366" spans="1:12">
      <c r="A1366" s="539" t="s">
        <v>129</v>
      </c>
      <c r="B1366" s="539" t="s">
        <v>1647</v>
      </c>
      <c r="C1366" s="1" t="s">
        <v>1648</v>
      </c>
      <c r="D1366">
        <v>0</v>
      </c>
      <c r="E1366" s="449">
        <v>103424</v>
      </c>
      <c r="F1366">
        <v>0</v>
      </c>
      <c r="G1366" s="449">
        <v>17216</v>
      </c>
      <c r="H1366">
        <v>0</v>
      </c>
      <c r="I1366">
        <v>448</v>
      </c>
      <c r="J1366">
        <v>0</v>
      </c>
      <c r="K1366">
        <v>0</v>
      </c>
      <c r="L1366" s="449">
        <v>121088</v>
      </c>
    </row>
    <row r="1367" spans="1:12">
      <c r="A1367" s="539" t="s">
        <v>129</v>
      </c>
      <c r="B1367" s="539" t="s">
        <v>1649</v>
      </c>
      <c r="C1367" s="1" t="s">
        <v>1650</v>
      </c>
      <c r="D1367">
        <v>0</v>
      </c>
      <c r="E1367">
        <v>0</v>
      </c>
      <c r="F1367">
        <v>0</v>
      </c>
      <c r="G1367">
        <v>0</v>
      </c>
      <c r="H1367" s="449">
        <v>37392</v>
      </c>
      <c r="I1367">
        <v>0</v>
      </c>
      <c r="J1367" s="449">
        <v>13824</v>
      </c>
      <c r="K1367">
        <v>0</v>
      </c>
      <c r="L1367" s="449">
        <v>51216</v>
      </c>
    </row>
    <row r="1368" spans="1:12">
      <c r="A1368" s="539" t="s">
        <v>129</v>
      </c>
      <c r="B1368" s="539" t="s">
        <v>1651</v>
      </c>
      <c r="C1368" s="1" t="s">
        <v>1652</v>
      </c>
      <c r="D1368">
        <v>0</v>
      </c>
      <c r="E1368">
        <v>0</v>
      </c>
      <c r="F1368">
        <v>0</v>
      </c>
      <c r="G1368">
        <v>0</v>
      </c>
      <c r="H1368" s="449">
        <v>30832</v>
      </c>
      <c r="I1368">
        <v>0</v>
      </c>
      <c r="J1368" s="449">
        <v>12252</v>
      </c>
      <c r="K1368">
        <v>0</v>
      </c>
      <c r="L1368" s="449">
        <v>43084</v>
      </c>
    </row>
    <row r="1369" spans="1:12">
      <c r="A1369" s="539" t="s">
        <v>129</v>
      </c>
      <c r="B1369" s="539" t="s">
        <v>1653</v>
      </c>
      <c r="C1369" s="1" t="s">
        <v>1654</v>
      </c>
      <c r="D1369">
        <v>0</v>
      </c>
      <c r="E1369">
        <v>0</v>
      </c>
      <c r="F1369">
        <v>0</v>
      </c>
      <c r="G1369">
        <v>0</v>
      </c>
      <c r="H1369">
        <v>0</v>
      </c>
      <c r="I1369">
        <v>0</v>
      </c>
      <c r="J1369">
        <v>0</v>
      </c>
      <c r="K1369">
        <v>0</v>
      </c>
      <c r="L1369">
        <v>0</v>
      </c>
    </row>
    <row r="1370" spans="1:12">
      <c r="A1370" s="539" t="s">
        <v>129</v>
      </c>
      <c r="B1370" s="539" t="s">
        <v>1655</v>
      </c>
      <c r="C1370" s="1" t="s">
        <v>1656</v>
      </c>
      <c r="D1370">
        <v>832</v>
      </c>
      <c r="E1370">
        <v>0</v>
      </c>
      <c r="F1370">
        <v>0</v>
      </c>
      <c r="G1370">
        <v>0</v>
      </c>
      <c r="H1370">
        <v>0</v>
      </c>
      <c r="I1370">
        <v>0</v>
      </c>
      <c r="J1370">
        <v>0</v>
      </c>
      <c r="K1370">
        <v>0</v>
      </c>
      <c r="L1370">
        <v>832</v>
      </c>
    </row>
    <row r="1371" spans="1:12">
      <c r="A1371" s="539" t="s">
        <v>129</v>
      </c>
      <c r="B1371" s="539" t="s">
        <v>1657</v>
      </c>
      <c r="C1371" s="1" t="s">
        <v>1658</v>
      </c>
      <c r="D1371" s="449">
        <v>8592</v>
      </c>
      <c r="E1371">
        <v>0</v>
      </c>
      <c r="F1371">
        <v>0</v>
      </c>
      <c r="G1371">
        <v>0</v>
      </c>
      <c r="H1371">
        <v>0</v>
      </c>
      <c r="I1371">
        <v>0</v>
      </c>
      <c r="J1371">
        <v>0</v>
      </c>
      <c r="K1371">
        <v>0</v>
      </c>
      <c r="L1371" s="449">
        <v>8592</v>
      </c>
    </row>
    <row r="1372" spans="1:12">
      <c r="A1372" s="539" t="s">
        <v>129</v>
      </c>
      <c r="B1372" s="539" t="s">
        <v>1659</v>
      </c>
      <c r="C1372" s="1" t="s">
        <v>1660</v>
      </c>
      <c r="D1372" s="449">
        <v>276960</v>
      </c>
      <c r="E1372">
        <v>0</v>
      </c>
      <c r="F1372">
        <v>0</v>
      </c>
      <c r="G1372">
        <v>0</v>
      </c>
      <c r="H1372">
        <v>0</v>
      </c>
      <c r="I1372">
        <v>0</v>
      </c>
      <c r="J1372">
        <v>0</v>
      </c>
      <c r="K1372">
        <v>0</v>
      </c>
      <c r="L1372" s="449">
        <v>276960</v>
      </c>
    </row>
    <row r="1373" spans="1:12">
      <c r="A1373" s="539" t="s">
        <v>129</v>
      </c>
      <c r="B1373" s="539" t="s">
        <v>1661</v>
      </c>
      <c r="C1373" s="1" t="s">
        <v>1662</v>
      </c>
      <c r="D1373" s="449">
        <v>64128</v>
      </c>
      <c r="E1373">
        <v>0</v>
      </c>
      <c r="F1373">
        <v>0</v>
      </c>
      <c r="G1373">
        <v>0</v>
      </c>
      <c r="H1373">
        <v>0</v>
      </c>
      <c r="I1373">
        <v>0</v>
      </c>
      <c r="J1373" s="449">
        <v>4438</v>
      </c>
      <c r="K1373">
        <v>0</v>
      </c>
      <c r="L1373" s="449">
        <v>68566</v>
      </c>
    </row>
    <row r="1374" spans="1:12">
      <c r="A1374" s="539" t="s">
        <v>129</v>
      </c>
      <c r="B1374" s="539" t="s">
        <v>1663</v>
      </c>
      <c r="C1374" s="1" t="s">
        <v>1664</v>
      </c>
      <c r="D1374">
        <v>0</v>
      </c>
      <c r="E1374">
        <v>0</v>
      </c>
      <c r="F1374">
        <v>0</v>
      </c>
      <c r="G1374">
        <v>0</v>
      </c>
      <c r="H1374">
        <v>0</v>
      </c>
      <c r="I1374">
        <v>0</v>
      </c>
      <c r="J1374">
        <v>0</v>
      </c>
      <c r="K1374">
        <v>0</v>
      </c>
      <c r="L1374">
        <v>0</v>
      </c>
    </row>
    <row r="1375" spans="1:12">
      <c r="A1375" s="539" t="s">
        <v>129</v>
      </c>
      <c r="B1375" s="539" t="s">
        <v>1665</v>
      </c>
      <c r="C1375" s="1" t="s">
        <v>1666</v>
      </c>
      <c r="D1375" s="449">
        <v>561808</v>
      </c>
      <c r="E1375" s="449">
        <v>328112</v>
      </c>
      <c r="F1375" s="449">
        <v>10056</v>
      </c>
      <c r="G1375" s="449">
        <v>17216</v>
      </c>
      <c r="H1375" s="449">
        <v>404928</v>
      </c>
      <c r="I1375" s="449">
        <v>298352</v>
      </c>
      <c r="J1375" s="449">
        <v>52838</v>
      </c>
      <c r="K1375" s="449">
        <v>56752</v>
      </c>
      <c r="L1375" s="449">
        <v>1730062</v>
      </c>
    </row>
    <row r="1376" spans="1:12">
      <c r="A1376" s="503"/>
      <c r="B1376" s="503"/>
    </row>
    <row r="1377" spans="1:12">
      <c r="A1377" s="503"/>
      <c r="B1377" s="503"/>
    </row>
    <row r="1378" spans="1:12">
      <c r="A1378" s="539" t="s">
        <v>1718</v>
      </c>
      <c r="B1378" s="503"/>
    </row>
    <row r="1379" spans="1:12">
      <c r="A1379" s="539" t="s">
        <v>1596</v>
      </c>
      <c r="B1379" s="539" t="s">
        <v>173</v>
      </c>
      <c r="C1379" s="1" t="s">
        <v>1668</v>
      </c>
      <c r="D1379" t="s">
        <v>1669</v>
      </c>
      <c r="E1379" t="s">
        <v>1670</v>
      </c>
      <c r="F1379" t="s">
        <v>1671</v>
      </c>
      <c r="G1379" t="s">
        <v>1672</v>
      </c>
      <c r="H1379" t="s">
        <v>1673</v>
      </c>
      <c r="I1379" t="s">
        <v>1674</v>
      </c>
      <c r="J1379" t="s">
        <v>1675</v>
      </c>
      <c r="K1379" t="s">
        <v>1676</v>
      </c>
      <c r="L1379" t="s">
        <v>44</v>
      </c>
    </row>
    <row r="1380" spans="1:12">
      <c r="A1380" s="539" t="s">
        <v>131</v>
      </c>
      <c r="B1380" s="539" t="s">
        <v>1611</v>
      </c>
      <c r="C1380" s="1" t="s">
        <v>1612</v>
      </c>
      <c r="D1380">
        <v>864</v>
      </c>
      <c r="E1380">
        <v>0</v>
      </c>
      <c r="F1380">
        <v>0</v>
      </c>
      <c r="G1380">
        <v>0</v>
      </c>
      <c r="H1380">
        <v>0</v>
      </c>
      <c r="I1380">
        <v>0</v>
      </c>
      <c r="J1380">
        <v>0</v>
      </c>
      <c r="K1380">
        <v>0</v>
      </c>
      <c r="L1380">
        <v>864</v>
      </c>
    </row>
    <row r="1381" spans="1:12">
      <c r="A1381" s="539" t="s">
        <v>131</v>
      </c>
      <c r="B1381" s="539" t="s">
        <v>1613</v>
      </c>
      <c r="C1381" s="1" t="s">
        <v>1614</v>
      </c>
      <c r="D1381" s="449">
        <v>13680</v>
      </c>
      <c r="E1381">
        <v>0</v>
      </c>
      <c r="F1381">
        <v>0</v>
      </c>
      <c r="G1381">
        <v>0</v>
      </c>
      <c r="H1381">
        <v>800</v>
      </c>
      <c r="I1381">
        <v>0</v>
      </c>
      <c r="J1381" s="449">
        <v>25720</v>
      </c>
      <c r="K1381">
        <v>0</v>
      </c>
      <c r="L1381" s="449">
        <v>40200</v>
      </c>
    </row>
    <row r="1382" spans="1:12">
      <c r="A1382" s="539" t="s">
        <v>131</v>
      </c>
      <c r="B1382" s="539" t="s">
        <v>1615</v>
      </c>
      <c r="C1382" s="1" t="s">
        <v>1616</v>
      </c>
      <c r="D1382">
        <v>0</v>
      </c>
      <c r="E1382" s="449">
        <v>343264</v>
      </c>
      <c r="F1382">
        <v>0</v>
      </c>
      <c r="G1382">
        <v>0</v>
      </c>
      <c r="H1382">
        <v>0</v>
      </c>
      <c r="I1382">
        <v>0</v>
      </c>
      <c r="J1382">
        <v>0</v>
      </c>
      <c r="K1382">
        <v>0</v>
      </c>
      <c r="L1382" s="449">
        <v>343264</v>
      </c>
    </row>
    <row r="1383" spans="1:12">
      <c r="A1383" s="539" t="s">
        <v>131</v>
      </c>
      <c r="B1383" s="539" t="s">
        <v>1617</v>
      </c>
      <c r="C1383" s="1" t="s">
        <v>1618</v>
      </c>
      <c r="D1383" s="449">
        <v>21408</v>
      </c>
      <c r="E1383" s="449">
        <v>15696</v>
      </c>
      <c r="F1383">
        <v>0</v>
      </c>
      <c r="G1383">
        <v>0</v>
      </c>
      <c r="H1383" s="449">
        <v>28864</v>
      </c>
      <c r="I1383" s="449">
        <v>13072</v>
      </c>
      <c r="J1383">
        <v>0</v>
      </c>
      <c r="K1383">
        <v>0</v>
      </c>
      <c r="L1383" s="449">
        <v>79040</v>
      </c>
    </row>
    <row r="1384" spans="1:12">
      <c r="A1384" s="539" t="s">
        <v>131</v>
      </c>
      <c r="B1384" s="539" t="s">
        <v>1619</v>
      </c>
      <c r="C1384" s="1" t="s">
        <v>1620</v>
      </c>
      <c r="D1384">
        <v>0</v>
      </c>
      <c r="E1384">
        <v>0</v>
      </c>
      <c r="F1384">
        <v>0</v>
      </c>
      <c r="G1384">
        <v>0</v>
      </c>
      <c r="H1384">
        <v>0</v>
      </c>
      <c r="I1384">
        <v>0</v>
      </c>
      <c r="J1384">
        <v>0</v>
      </c>
      <c r="K1384">
        <v>0</v>
      </c>
      <c r="L1384">
        <v>0</v>
      </c>
    </row>
    <row r="1385" spans="1:12">
      <c r="A1385" s="539" t="s">
        <v>131</v>
      </c>
      <c r="B1385" s="539" t="s">
        <v>1621</v>
      </c>
      <c r="C1385" s="1" t="s">
        <v>1622</v>
      </c>
      <c r="D1385" s="449">
        <v>148128</v>
      </c>
      <c r="E1385">
        <v>0</v>
      </c>
      <c r="F1385">
        <v>0</v>
      </c>
      <c r="G1385">
        <v>0</v>
      </c>
      <c r="H1385">
        <v>0</v>
      </c>
      <c r="I1385">
        <v>0</v>
      </c>
      <c r="J1385">
        <v>0</v>
      </c>
      <c r="K1385">
        <v>0</v>
      </c>
      <c r="L1385" s="449">
        <v>148128</v>
      </c>
    </row>
    <row r="1386" spans="1:12">
      <c r="A1386" s="539" t="s">
        <v>131</v>
      </c>
      <c r="B1386" s="539" t="s">
        <v>1623</v>
      </c>
      <c r="C1386" s="1" t="s">
        <v>1624</v>
      </c>
      <c r="D1386">
        <v>0</v>
      </c>
      <c r="E1386" s="449">
        <v>8032</v>
      </c>
      <c r="F1386">
        <v>0</v>
      </c>
      <c r="G1386">
        <v>0</v>
      </c>
      <c r="H1386">
        <v>0</v>
      </c>
      <c r="I1386" s="449">
        <v>19568</v>
      </c>
      <c r="J1386">
        <v>0</v>
      </c>
      <c r="K1386">
        <v>0</v>
      </c>
      <c r="L1386" s="449">
        <v>27600</v>
      </c>
    </row>
    <row r="1387" spans="1:12">
      <c r="A1387" s="539" t="s">
        <v>131</v>
      </c>
      <c r="B1387" s="539" t="s">
        <v>1625</v>
      </c>
      <c r="C1387" s="1" t="s">
        <v>1626</v>
      </c>
      <c r="D1387">
        <v>0</v>
      </c>
      <c r="E1387">
        <v>0</v>
      </c>
      <c r="F1387">
        <v>0</v>
      </c>
      <c r="G1387">
        <v>0</v>
      </c>
      <c r="H1387" s="449">
        <v>42256</v>
      </c>
      <c r="I1387">
        <v>0</v>
      </c>
      <c r="J1387" s="449">
        <v>15480</v>
      </c>
      <c r="K1387">
        <v>0</v>
      </c>
      <c r="L1387" s="449">
        <v>57736</v>
      </c>
    </row>
    <row r="1388" spans="1:12">
      <c r="A1388" s="539" t="s">
        <v>131</v>
      </c>
      <c r="B1388" s="539" t="s">
        <v>1627</v>
      </c>
      <c r="C1388" s="1" t="s">
        <v>1628</v>
      </c>
      <c r="D1388" s="449">
        <v>1104</v>
      </c>
      <c r="E1388" s="449">
        <v>9408</v>
      </c>
      <c r="F1388">
        <v>0</v>
      </c>
      <c r="G1388">
        <v>0</v>
      </c>
      <c r="H1388" s="449">
        <v>10912</v>
      </c>
      <c r="I1388">
        <v>0</v>
      </c>
      <c r="J1388">
        <v>0</v>
      </c>
      <c r="K1388">
        <v>636</v>
      </c>
      <c r="L1388" s="449">
        <v>22060</v>
      </c>
    </row>
    <row r="1389" spans="1:12">
      <c r="A1389" s="539" t="s">
        <v>131</v>
      </c>
      <c r="B1389" s="539" t="s">
        <v>1629</v>
      </c>
      <c r="C1389" s="1" t="s">
        <v>1630</v>
      </c>
      <c r="D1389">
        <v>0</v>
      </c>
      <c r="E1389" s="449">
        <v>1792</v>
      </c>
      <c r="F1389">
        <v>0</v>
      </c>
      <c r="G1389">
        <v>0</v>
      </c>
      <c r="H1389">
        <v>0</v>
      </c>
      <c r="I1389">
        <v>0</v>
      </c>
      <c r="J1389">
        <v>0</v>
      </c>
      <c r="K1389">
        <v>0</v>
      </c>
      <c r="L1389" s="449">
        <v>1792</v>
      </c>
    </row>
    <row r="1390" spans="1:12">
      <c r="A1390" s="539" t="s">
        <v>131</v>
      </c>
      <c r="B1390" s="539" t="s">
        <v>1631</v>
      </c>
      <c r="C1390" s="1" t="s">
        <v>1632</v>
      </c>
      <c r="D1390">
        <v>0</v>
      </c>
      <c r="E1390" s="449">
        <v>6720</v>
      </c>
      <c r="F1390">
        <v>0</v>
      </c>
      <c r="G1390">
        <v>0</v>
      </c>
      <c r="H1390">
        <v>0</v>
      </c>
      <c r="I1390" s="449">
        <v>51456</v>
      </c>
      <c r="J1390">
        <v>0</v>
      </c>
      <c r="K1390" s="449">
        <v>3420</v>
      </c>
      <c r="L1390" s="449">
        <v>61596</v>
      </c>
    </row>
    <row r="1391" spans="1:12">
      <c r="A1391" s="539" t="s">
        <v>131</v>
      </c>
      <c r="B1391" s="539" t="s">
        <v>1633</v>
      </c>
      <c r="C1391" s="1" t="s">
        <v>1634</v>
      </c>
      <c r="D1391" s="449">
        <v>258192</v>
      </c>
      <c r="E1391">
        <v>0</v>
      </c>
      <c r="F1391" s="449">
        <v>29976</v>
      </c>
      <c r="G1391">
        <v>0</v>
      </c>
      <c r="H1391">
        <v>0</v>
      </c>
      <c r="I1391">
        <v>0</v>
      </c>
      <c r="J1391">
        <v>0</v>
      </c>
      <c r="K1391">
        <v>0</v>
      </c>
      <c r="L1391" s="449">
        <v>288168</v>
      </c>
    </row>
    <row r="1392" spans="1:12">
      <c r="A1392" s="539" t="s">
        <v>131</v>
      </c>
      <c r="B1392" s="539" t="s">
        <v>1635</v>
      </c>
      <c r="C1392" s="1" t="s">
        <v>1636</v>
      </c>
      <c r="D1392" s="449">
        <v>212160</v>
      </c>
      <c r="E1392">
        <v>0</v>
      </c>
      <c r="F1392">
        <v>0</v>
      </c>
      <c r="G1392">
        <v>0</v>
      </c>
      <c r="H1392">
        <v>0</v>
      </c>
      <c r="I1392">
        <v>0</v>
      </c>
      <c r="J1392">
        <v>0</v>
      </c>
      <c r="K1392">
        <v>0</v>
      </c>
      <c r="L1392" s="449">
        <v>212160</v>
      </c>
    </row>
    <row r="1393" spans="1:12">
      <c r="A1393" s="539" t="s">
        <v>131</v>
      </c>
      <c r="B1393" s="539" t="s">
        <v>1637</v>
      </c>
      <c r="C1393" s="1" t="s">
        <v>1638</v>
      </c>
      <c r="D1393">
        <v>0</v>
      </c>
      <c r="E1393">
        <v>0</v>
      </c>
      <c r="F1393">
        <v>0</v>
      </c>
      <c r="G1393">
        <v>0</v>
      </c>
      <c r="H1393">
        <v>0</v>
      </c>
      <c r="I1393" s="449">
        <v>61760</v>
      </c>
      <c r="J1393">
        <v>0</v>
      </c>
      <c r="K1393" s="449">
        <v>3440</v>
      </c>
      <c r="L1393" s="449">
        <v>65200</v>
      </c>
    </row>
    <row r="1394" spans="1:12">
      <c r="A1394" s="539" t="s">
        <v>131</v>
      </c>
      <c r="B1394" s="539" t="s">
        <v>1639</v>
      </c>
      <c r="C1394" s="1" t="s">
        <v>1640</v>
      </c>
      <c r="D1394">
        <v>0</v>
      </c>
      <c r="E1394">
        <v>0</v>
      </c>
      <c r="F1394">
        <v>0</v>
      </c>
      <c r="G1394">
        <v>0</v>
      </c>
      <c r="H1394">
        <v>0</v>
      </c>
      <c r="I1394">
        <v>0</v>
      </c>
      <c r="J1394">
        <v>0</v>
      </c>
      <c r="K1394">
        <v>0</v>
      </c>
      <c r="L1394">
        <v>0</v>
      </c>
    </row>
    <row r="1395" spans="1:12">
      <c r="A1395" s="539" t="s">
        <v>131</v>
      </c>
      <c r="B1395" s="539" t="s">
        <v>1641</v>
      </c>
      <c r="C1395" s="1" t="s">
        <v>1642</v>
      </c>
      <c r="D1395" s="449">
        <v>1776</v>
      </c>
      <c r="E1395">
        <v>0</v>
      </c>
      <c r="F1395">
        <v>0</v>
      </c>
      <c r="G1395">
        <v>0</v>
      </c>
      <c r="H1395">
        <v>0</v>
      </c>
      <c r="I1395" s="449">
        <v>62112</v>
      </c>
      <c r="J1395">
        <v>0</v>
      </c>
      <c r="K1395" s="449">
        <v>17536</v>
      </c>
      <c r="L1395" s="449">
        <v>81424</v>
      </c>
    </row>
    <row r="1396" spans="1:12">
      <c r="A1396" s="539" t="s">
        <v>131</v>
      </c>
      <c r="B1396" s="539" t="s">
        <v>1643</v>
      </c>
      <c r="C1396" s="1" t="s">
        <v>1644</v>
      </c>
      <c r="D1396">
        <v>0</v>
      </c>
      <c r="E1396">
        <v>0</v>
      </c>
      <c r="F1396">
        <v>0</v>
      </c>
      <c r="G1396">
        <v>0</v>
      </c>
      <c r="H1396">
        <v>0</v>
      </c>
      <c r="I1396" s="449">
        <v>13248</v>
      </c>
      <c r="J1396">
        <v>0</v>
      </c>
      <c r="K1396">
        <v>0</v>
      </c>
      <c r="L1396" s="449">
        <v>13248</v>
      </c>
    </row>
    <row r="1397" spans="1:12">
      <c r="A1397" s="539" t="s">
        <v>131</v>
      </c>
      <c r="B1397" s="539" t="s">
        <v>1645</v>
      </c>
      <c r="C1397" s="1" t="s">
        <v>1646</v>
      </c>
      <c r="D1397">
        <v>0</v>
      </c>
      <c r="E1397">
        <v>0</v>
      </c>
      <c r="F1397">
        <v>0</v>
      </c>
      <c r="G1397">
        <v>0</v>
      </c>
      <c r="H1397">
        <v>0</v>
      </c>
      <c r="I1397" s="449">
        <v>24016</v>
      </c>
      <c r="J1397">
        <v>0</v>
      </c>
      <c r="K1397">
        <v>0</v>
      </c>
      <c r="L1397" s="449">
        <v>24016</v>
      </c>
    </row>
    <row r="1398" spans="1:12">
      <c r="A1398" s="539" t="s">
        <v>131</v>
      </c>
      <c r="B1398" s="539" t="s">
        <v>1647</v>
      </c>
      <c r="C1398" s="1" t="s">
        <v>1648</v>
      </c>
      <c r="D1398">
        <v>0</v>
      </c>
      <c r="E1398" s="449">
        <v>287824</v>
      </c>
      <c r="F1398">
        <v>0</v>
      </c>
      <c r="G1398" s="449">
        <v>26869</v>
      </c>
      <c r="H1398">
        <v>0</v>
      </c>
      <c r="I1398">
        <v>0</v>
      </c>
      <c r="J1398">
        <v>0</v>
      </c>
      <c r="K1398">
        <v>0</v>
      </c>
      <c r="L1398" s="449">
        <v>314693</v>
      </c>
    </row>
    <row r="1399" spans="1:12">
      <c r="A1399" s="539" t="s">
        <v>131</v>
      </c>
      <c r="B1399" s="539" t="s">
        <v>1649</v>
      </c>
      <c r="C1399" s="1" t="s">
        <v>1650</v>
      </c>
      <c r="D1399">
        <v>0</v>
      </c>
      <c r="E1399">
        <v>0</v>
      </c>
      <c r="F1399">
        <v>0</v>
      </c>
      <c r="G1399">
        <v>0</v>
      </c>
      <c r="H1399" s="449">
        <v>38608</v>
      </c>
      <c r="I1399">
        <v>0</v>
      </c>
      <c r="J1399">
        <v>0</v>
      </c>
      <c r="K1399">
        <v>0</v>
      </c>
      <c r="L1399" s="449">
        <v>38608</v>
      </c>
    </row>
    <row r="1400" spans="1:12">
      <c r="A1400" s="539" t="s">
        <v>131</v>
      </c>
      <c r="B1400" s="539" t="s">
        <v>1651</v>
      </c>
      <c r="C1400" s="1" t="s">
        <v>1652</v>
      </c>
      <c r="D1400">
        <v>0</v>
      </c>
      <c r="E1400">
        <v>0</v>
      </c>
      <c r="F1400">
        <v>0</v>
      </c>
      <c r="G1400">
        <v>0</v>
      </c>
      <c r="H1400">
        <v>0</v>
      </c>
      <c r="I1400">
        <v>0</v>
      </c>
      <c r="J1400">
        <v>900</v>
      </c>
      <c r="K1400">
        <v>0</v>
      </c>
      <c r="L1400">
        <v>900</v>
      </c>
    </row>
    <row r="1401" spans="1:12">
      <c r="A1401" s="539" t="s">
        <v>131</v>
      </c>
      <c r="B1401" s="539" t="s">
        <v>1653</v>
      </c>
      <c r="C1401" s="1" t="s">
        <v>1654</v>
      </c>
      <c r="D1401">
        <v>0</v>
      </c>
      <c r="E1401">
        <v>0</v>
      </c>
      <c r="F1401">
        <v>0</v>
      </c>
      <c r="G1401">
        <v>0</v>
      </c>
      <c r="H1401" s="449">
        <v>7200</v>
      </c>
      <c r="I1401">
        <v>0</v>
      </c>
      <c r="J1401">
        <v>0</v>
      </c>
      <c r="K1401">
        <v>0</v>
      </c>
      <c r="L1401" s="449">
        <v>7200</v>
      </c>
    </row>
    <row r="1402" spans="1:12">
      <c r="A1402" s="539" t="s">
        <v>131</v>
      </c>
      <c r="B1402" s="539" t="s">
        <v>1655</v>
      </c>
      <c r="C1402" s="1" t="s">
        <v>1656</v>
      </c>
      <c r="D1402" s="449">
        <v>3808</v>
      </c>
      <c r="E1402">
        <v>0</v>
      </c>
      <c r="F1402">
        <v>0</v>
      </c>
      <c r="G1402">
        <v>0</v>
      </c>
      <c r="H1402">
        <v>0</v>
      </c>
      <c r="I1402">
        <v>0</v>
      </c>
      <c r="J1402">
        <v>0</v>
      </c>
      <c r="K1402">
        <v>0</v>
      </c>
      <c r="L1402" s="449">
        <v>3808</v>
      </c>
    </row>
    <row r="1403" spans="1:12">
      <c r="A1403" s="539" t="s">
        <v>131</v>
      </c>
      <c r="B1403" s="539" t="s">
        <v>1657</v>
      </c>
      <c r="C1403" s="1" t="s">
        <v>1658</v>
      </c>
      <c r="D1403" s="449">
        <v>49648</v>
      </c>
      <c r="E1403">
        <v>0</v>
      </c>
      <c r="F1403">
        <v>0</v>
      </c>
      <c r="G1403">
        <v>0</v>
      </c>
      <c r="H1403">
        <v>0</v>
      </c>
      <c r="I1403">
        <v>0</v>
      </c>
      <c r="J1403" s="449">
        <v>34016</v>
      </c>
      <c r="K1403">
        <v>0</v>
      </c>
      <c r="L1403" s="449">
        <v>83664</v>
      </c>
    </row>
    <row r="1404" spans="1:12">
      <c r="A1404" s="539" t="s">
        <v>131</v>
      </c>
      <c r="B1404" s="539" t="s">
        <v>1659</v>
      </c>
      <c r="C1404" s="1" t="s">
        <v>1660</v>
      </c>
      <c r="D1404" s="449">
        <v>627888</v>
      </c>
      <c r="E1404">
        <v>0</v>
      </c>
      <c r="F1404">
        <v>0</v>
      </c>
      <c r="G1404">
        <v>0</v>
      </c>
      <c r="H1404">
        <v>0</v>
      </c>
      <c r="I1404">
        <v>0</v>
      </c>
      <c r="J1404">
        <v>0</v>
      </c>
      <c r="K1404">
        <v>0</v>
      </c>
      <c r="L1404" s="449">
        <v>627888</v>
      </c>
    </row>
    <row r="1405" spans="1:12">
      <c r="A1405" s="539" t="s">
        <v>131</v>
      </c>
      <c r="B1405" s="539" t="s">
        <v>1661</v>
      </c>
      <c r="C1405" s="1" t="s">
        <v>1662</v>
      </c>
      <c r="D1405" s="449">
        <v>225456</v>
      </c>
      <c r="E1405">
        <v>0</v>
      </c>
      <c r="F1405">
        <v>0</v>
      </c>
      <c r="G1405">
        <v>0</v>
      </c>
      <c r="H1405">
        <v>0</v>
      </c>
      <c r="I1405">
        <v>0</v>
      </c>
      <c r="J1405">
        <v>0</v>
      </c>
      <c r="K1405">
        <v>0</v>
      </c>
      <c r="L1405" s="449">
        <v>225456</v>
      </c>
    </row>
    <row r="1406" spans="1:12">
      <c r="A1406" s="539" t="s">
        <v>131</v>
      </c>
      <c r="B1406" s="539" t="s">
        <v>1663</v>
      </c>
      <c r="C1406" s="1" t="s">
        <v>1664</v>
      </c>
      <c r="D1406">
        <v>0</v>
      </c>
      <c r="E1406">
        <v>0</v>
      </c>
      <c r="F1406">
        <v>0</v>
      </c>
      <c r="G1406">
        <v>0</v>
      </c>
      <c r="H1406">
        <v>0</v>
      </c>
      <c r="I1406">
        <v>0</v>
      </c>
      <c r="J1406">
        <v>0</v>
      </c>
      <c r="K1406">
        <v>0</v>
      </c>
      <c r="L1406">
        <v>0</v>
      </c>
    </row>
    <row r="1407" spans="1:12">
      <c r="A1407" s="539" t="s">
        <v>131</v>
      </c>
      <c r="B1407" s="539" t="s">
        <v>1665</v>
      </c>
      <c r="C1407" s="1" t="s">
        <v>1666</v>
      </c>
      <c r="D1407" s="449">
        <v>1564112</v>
      </c>
      <c r="E1407" s="449">
        <v>672736</v>
      </c>
      <c r="F1407" s="449">
        <v>29976</v>
      </c>
      <c r="G1407" s="449">
        <v>26869</v>
      </c>
      <c r="H1407" s="449">
        <v>128640</v>
      </c>
      <c r="I1407" s="449">
        <v>245232</v>
      </c>
      <c r="J1407" s="449">
        <v>76116</v>
      </c>
      <c r="K1407" s="449">
        <v>25032</v>
      </c>
      <c r="L1407" s="449">
        <v>2768713</v>
      </c>
    </row>
    <row r="1408" spans="1:12">
      <c r="A1408" s="503"/>
      <c r="B1408" s="503"/>
    </row>
    <row r="1409" spans="1:12">
      <c r="A1409" s="503"/>
      <c r="B1409" s="503"/>
    </row>
    <row r="1410" spans="1:12">
      <c r="A1410" s="539" t="s">
        <v>1719</v>
      </c>
      <c r="B1410" s="503"/>
    </row>
    <row r="1411" spans="1:12">
      <c r="A1411" s="539" t="s">
        <v>1596</v>
      </c>
      <c r="B1411" s="539" t="s">
        <v>173</v>
      </c>
      <c r="C1411" s="1" t="s">
        <v>1668</v>
      </c>
      <c r="D1411" t="s">
        <v>1669</v>
      </c>
      <c r="E1411" t="s">
        <v>1670</v>
      </c>
      <c r="F1411" t="s">
        <v>1671</v>
      </c>
      <c r="G1411" t="s">
        <v>1672</v>
      </c>
      <c r="H1411" t="s">
        <v>1673</v>
      </c>
      <c r="I1411" t="s">
        <v>1674</v>
      </c>
      <c r="J1411" t="s">
        <v>1675</v>
      </c>
      <c r="K1411" t="s">
        <v>1676</v>
      </c>
      <c r="L1411" t="s">
        <v>44</v>
      </c>
    </row>
    <row r="1412" spans="1:12">
      <c r="A1412" s="539" t="s">
        <v>133</v>
      </c>
      <c r="B1412" s="539" t="s">
        <v>1611</v>
      </c>
      <c r="C1412" s="1" t="s">
        <v>1612</v>
      </c>
      <c r="D1412" s="449">
        <v>10768</v>
      </c>
      <c r="E1412">
        <v>0</v>
      </c>
      <c r="F1412">
        <v>0</v>
      </c>
      <c r="G1412">
        <v>0</v>
      </c>
      <c r="H1412" s="449">
        <v>19424</v>
      </c>
      <c r="I1412">
        <v>0</v>
      </c>
      <c r="J1412">
        <v>0</v>
      </c>
      <c r="K1412">
        <v>0</v>
      </c>
      <c r="L1412" s="449">
        <v>30192</v>
      </c>
    </row>
    <row r="1413" spans="1:12">
      <c r="A1413" s="539" t="s">
        <v>133</v>
      </c>
      <c r="B1413" s="539" t="s">
        <v>1613</v>
      </c>
      <c r="C1413" s="1" t="s">
        <v>1614</v>
      </c>
      <c r="D1413">
        <v>0</v>
      </c>
      <c r="E1413">
        <v>0</v>
      </c>
      <c r="F1413">
        <v>0</v>
      </c>
      <c r="G1413">
        <v>0</v>
      </c>
      <c r="H1413" s="449">
        <v>119072</v>
      </c>
      <c r="I1413">
        <v>0</v>
      </c>
      <c r="J1413">
        <v>768</v>
      </c>
      <c r="K1413">
        <v>0</v>
      </c>
      <c r="L1413" s="449">
        <v>119840</v>
      </c>
    </row>
    <row r="1414" spans="1:12">
      <c r="A1414" s="539" t="s">
        <v>133</v>
      </c>
      <c r="B1414" s="539" t="s">
        <v>1615</v>
      </c>
      <c r="C1414" s="1" t="s">
        <v>1616</v>
      </c>
      <c r="D1414">
        <v>0</v>
      </c>
      <c r="E1414" s="449">
        <v>336768</v>
      </c>
      <c r="F1414">
        <v>0</v>
      </c>
      <c r="G1414">
        <v>0</v>
      </c>
      <c r="H1414">
        <v>0</v>
      </c>
      <c r="I1414" s="449">
        <v>5856</v>
      </c>
      <c r="J1414">
        <v>0</v>
      </c>
      <c r="K1414" s="449">
        <v>2320</v>
      </c>
      <c r="L1414" s="449">
        <v>344944</v>
      </c>
    </row>
    <row r="1415" spans="1:12">
      <c r="A1415" s="539" t="s">
        <v>133</v>
      </c>
      <c r="B1415" s="539" t="s">
        <v>1617</v>
      </c>
      <c r="C1415" s="1" t="s">
        <v>1618</v>
      </c>
      <c r="D1415" s="449">
        <v>34928</v>
      </c>
      <c r="E1415" s="449">
        <v>51744</v>
      </c>
      <c r="F1415">
        <v>0</v>
      </c>
      <c r="G1415">
        <v>0</v>
      </c>
      <c r="H1415" s="449">
        <v>65824</v>
      </c>
      <c r="I1415" s="449">
        <v>5188</v>
      </c>
      <c r="J1415" s="449">
        <v>7728</v>
      </c>
      <c r="K1415">
        <v>0</v>
      </c>
      <c r="L1415" s="449">
        <v>165412</v>
      </c>
    </row>
    <row r="1416" spans="1:12">
      <c r="A1416" s="539" t="s">
        <v>133</v>
      </c>
      <c r="B1416" s="539" t="s">
        <v>1619</v>
      </c>
      <c r="C1416" s="1" t="s">
        <v>1620</v>
      </c>
      <c r="D1416">
        <v>0</v>
      </c>
      <c r="E1416">
        <v>0</v>
      </c>
      <c r="F1416">
        <v>0</v>
      </c>
      <c r="G1416">
        <v>0</v>
      </c>
      <c r="H1416">
        <v>0</v>
      </c>
      <c r="I1416">
        <v>0</v>
      </c>
      <c r="J1416">
        <v>0</v>
      </c>
      <c r="K1416">
        <v>0</v>
      </c>
      <c r="L1416">
        <v>0</v>
      </c>
    </row>
    <row r="1417" spans="1:12">
      <c r="A1417" s="539" t="s">
        <v>133</v>
      </c>
      <c r="B1417" s="539" t="s">
        <v>1621</v>
      </c>
      <c r="C1417" s="1" t="s">
        <v>1622</v>
      </c>
      <c r="D1417" s="449">
        <v>31536</v>
      </c>
      <c r="E1417">
        <v>0</v>
      </c>
      <c r="F1417">
        <v>0</v>
      </c>
      <c r="G1417">
        <v>0</v>
      </c>
      <c r="H1417">
        <v>0</v>
      </c>
      <c r="I1417">
        <v>0</v>
      </c>
      <c r="J1417">
        <v>0</v>
      </c>
      <c r="K1417">
        <v>0</v>
      </c>
      <c r="L1417" s="449">
        <v>31536</v>
      </c>
    </row>
    <row r="1418" spans="1:12">
      <c r="A1418" s="539" t="s">
        <v>133</v>
      </c>
      <c r="B1418" s="539" t="s">
        <v>1623</v>
      </c>
      <c r="C1418" s="1" t="s">
        <v>1624</v>
      </c>
      <c r="D1418">
        <v>0</v>
      </c>
      <c r="E1418" s="449">
        <v>5088</v>
      </c>
      <c r="F1418">
        <v>0</v>
      </c>
      <c r="G1418">
        <v>0</v>
      </c>
      <c r="H1418">
        <v>0</v>
      </c>
      <c r="I1418" s="449">
        <v>24896</v>
      </c>
      <c r="J1418">
        <v>0</v>
      </c>
      <c r="K1418" s="449">
        <v>1408</v>
      </c>
      <c r="L1418" s="449">
        <v>31392</v>
      </c>
    </row>
    <row r="1419" spans="1:12">
      <c r="A1419" s="539" t="s">
        <v>133</v>
      </c>
      <c r="B1419" s="539" t="s">
        <v>1625</v>
      </c>
      <c r="C1419" s="1" t="s">
        <v>1626</v>
      </c>
      <c r="D1419">
        <v>0</v>
      </c>
      <c r="E1419">
        <v>0</v>
      </c>
      <c r="F1419">
        <v>0</v>
      </c>
      <c r="G1419">
        <v>0</v>
      </c>
      <c r="H1419" s="449">
        <v>29120</v>
      </c>
      <c r="I1419">
        <v>0</v>
      </c>
      <c r="J1419" s="449">
        <v>4032</v>
      </c>
      <c r="K1419">
        <v>0</v>
      </c>
      <c r="L1419" s="449">
        <v>33152</v>
      </c>
    </row>
    <row r="1420" spans="1:12">
      <c r="A1420" s="539" t="s">
        <v>133</v>
      </c>
      <c r="B1420" s="539" t="s">
        <v>1627</v>
      </c>
      <c r="C1420" s="1" t="s">
        <v>1628</v>
      </c>
      <c r="D1420" s="449">
        <v>9456</v>
      </c>
      <c r="E1420" s="449">
        <v>18304</v>
      </c>
      <c r="F1420">
        <v>0</v>
      </c>
      <c r="G1420">
        <v>0</v>
      </c>
      <c r="H1420" s="449">
        <v>219936</v>
      </c>
      <c r="I1420">
        <v>0</v>
      </c>
      <c r="J1420">
        <v>0</v>
      </c>
      <c r="K1420">
        <v>0</v>
      </c>
      <c r="L1420" s="449">
        <v>247696</v>
      </c>
    </row>
    <row r="1421" spans="1:12">
      <c r="A1421" s="539" t="s">
        <v>133</v>
      </c>
      <c r="B1421" s="539" t="s">
        <v>1629</v>
      </c>
      <c r="C1421" s="1" t="s">
        <v>1630</v>
      </c>
      <c r="D1421">
        <v>0</v>
      </c>
      <c r="E1421">
        <v>0</v>
      </c>
      <c r="F1421">
        <v>0</v>
      </c>
      <c r="G1421">
        <v>0</v>
      </c>
      <c r="H1421">
        <v>0</v>
      </c>
      <c r="I1421">
        <v>0</v>
      </c>
      <c r="J1421">
        <v>0</v>
      </c>
      <c r="K1421">
        <v>0</v>
      </c>
      <c r="L1421">
        <v>0</v>
      </c>
    </row>
    <row r="1422" spans="1:12">
      <c r="A1422" s="539" t="s">
        <v>133</v>
      </c>
      <c r="B1422" s="539" t="s">
        <v>1631</v>
      </c>
      <c r="C1422" s="1" t="s">
        <v>1632</v>
      </c>
      <c r="D1422">
        <v>0</v>
      </c>
      <c r="E1422">
        <v>0</v>
      </c>
      <c r="F1422">
        <v>0</v>
      </c>
      <c r="G1422">
        <v>0</v>
      </c>
      <c r="H1422">
        <v>0</v>
      </c>
      <c r="I1422" s="449">
        <v>39872</v>
      </c>
      <c r="J1422">
        <v>0</v>
      </c>
      <c r="K1422">
        <v>0</v>
      </c>
      <c r="L1422" s="449">
        <v>39872</v>
      </c>
    </row>
    <row r="1423" spans="1:12">
      <c r="A1423" s="539" t="s">
        <v>133</v>
      </c>
      <c r="B1423" s="539" t="s">
        <v>1633</v>
      </c>
      <c r="C1423" s="1" t="s">
        <v>1634</v>
      </c>
      <c r="D1423" s="449">
        <v>277744</v>
      </c>
      <c r="E1423">
        <v>0</v>
      </c>
      <c r="F1423">
        <v>256</v>
      </c>
      <c r="G1423">
        <v>0</v>
      </c>
      <c r="H1423">
        <v>0</v>
      </c>
      <c r="I1423">
        <v>0</v>
      </c>
      <c r="J1423">
        <v>0</v>
      </c>
      <c r="K1423">
        <v>0</v>
      </c>
      <c r="L1423" s="449">
        <v>278000</v>
      </c>
    </row>
    <row r="1424" spans="1:12">
      <c r="A1424" s="539" t="s">
        <v>133</v>
      </c>
      <c r="B1424" s="539" t="s">
        <v>1635</v>
      </c>
      <c r="C1424" s="1" t="s">
        <v>1636</v>
      </c>
      <c r="D1424" s="449">
        <v>54432</v>
      </c>
      <c r="E1424">
        <v>0</v>
      </c>
      <c r="F1424">
        <v>0</v>
      </c>
      <c r="G1424">
        <v>0</v>
      </c>
      <c r="H1424">
        <v>0</v>
      </c>
      <c r="I1424">
        <v>0</v>
      </c>
      <c r="J1424">
        <v>0</v>
      </c>
      <c r="K1424">
        <v>0</v>
      </c>
      <c r="L1424" s="449">
        <v>54432</v>
      </c>
    </row>
    <row r="1425" spans="1:12">
      <c r="A1425" s="539" t="s">
        <v>133</v>
      </c>
      <c r="B1425" s="539" t="s">
        <v>1637</v>
      </c>
      <c r="C1425" s="1" t="s">
        <v>1638</v>
      </c>
      <c r="D1425">
        <v>0</v>
      </c>
      <c r="E1425" s="449">
        <v>22288</v>
      </c>
      <c r="F1425">
        <v>0</v>
      </c>
      <c r="G1425">
        <v>0</v>
      </c>
      <c r="H1425">
        <v>0</v>
      </c>
      <c r="I1425" s="449">
        <v>192864</v>
      </c>
      <c r="J1425">
        <v>0</v>
      </c>
      <c r="K1425" s="449">
        <v>2848</v>
      </c>
      <c r="L1425" s="449">
        <v>218000</v>
      </c>
    </row>
    <row r="1426" spans="1:12">
      <c r="A1426" s="539" t="s">
        <v>133</v>
      </c>
      <c r="B1426" s="539" t="s">
        <v>1639</v>
      </c>
      <c r="C1426" s="1" t="s">
        <v>1640</v>
      </c>
      <c r="D1426">
        <v>0</v>
      </c>
      <c r="E1426">
        <v>0</v>
      </c>
      <c r="F1426">
        <v>0</v>
      </c>
      <c r="G1426">
        <v>0</v>
      </c>
      <c r="H1426">
        <v>0</v>
      </c>
      <c r="I1426">
        <v>0</v>
      </c>
      <c r="J1426">
        <v>0</v>
      </c>
      <c r="K1426">
        <v>0</v>
      </c>
      <c r="L1426">
        <v>0</v>
      </c>
    </row>
    <row r="1427" spans="1:12">
      <c r="A1427" s="539" t="s">
        <v>133</v>
      </c>
      <c r="B1427" s="539" t="s">
        <v>1641</v>
      </c>
      <c r="C1427" s="1" t="s">
        <v>1642</v>
      </c>
      <c r="D1427" s="449">
        <v>5712</v>
      </c>
      <c r="E1427" s="449">
        <v>1200</v>
      </c>
      <c r="F1427">
        <v>0</v>
      </c>
      <c r="G1427">
        <v>0</v>
      </c>
      <c r="H1427">
        <v>0</v>
      </c>
      <c r="I1427" s="449">
        <v>138592</v>
      </c>
      <c r="J1427">
        <v>48</v>
      </c>
      <c r="K1427" s="449">
        <v>1599</v>
      </c>
      <c r="L1427" s="449">
        <v>147151</v>
      </c>
    </row>
    <row r="1428" spans="1:12">
      <c r="A1428" s="539" t="s">
        <v>133</v>
      </c>
      <c r="B1428" s="539" t="s">
        <v>1643</v>
      </c>
      <c r="C1428" s="1" t="s">
        <v>1644</v>
      </c>
      <c r="D1428">
        <v>0</v>
      </c>
      <c r="E1428">
        <v>0</v>
      </c>
      <c r="F1428">
        <v>0</v>
      </c>
      <c r="G1428">
        <v>0</v>
      </c>
      <c r="H1428">
        <v>0</v>
      </c>
      <c r="I1428">
        <v>0</v>
      </c>
      <c r="J1428">
        <v>0</v>
      </c>
      <c r="K1428">
        <v>0</v>
      </c>
      <c r="L1428">
        <v>0</v>
      </c>
    </row>
    <row r="1429" spans="1:12">
      <c r="A1429" s="539" t="s">
        <v>133</v>
      </c>
      <c r="B1429" s="539" t="s">
        <v>1645</v>
      </c>
      <c r="C1429" s="1" t="s">
        <v>1646</v>
      </c>
      <c r="D1429">
        <v>0</v>
      </c>
      <c r="E1429">
        <v>0</v>
      </c>
      <c r="F1429">
        <v>0</v>
      </c>
      <c r="G1429">
        <v>0</v>
      </c>
      <c r="H1429">
        <v>0</v>
      </c>
      <c r="I1429" s="449">
        <v>52928</v>
      </c>
      <c r="J1429">
        <v>0</v>
      </c>
      <c r="K1429">
        <v>0</v>
      </c>
      <c r="L1429" s="449">
        <v>52928</v>
      </c>
    </row>
    <row r="1430" spans="1:12">
      <c r="A1430" s="539" t="s">
        <v>133</v>
      </c>
      <c r="B1430" s="539" t="s">
        <v>1647</v>
      </c>
      <c r="C1430" s="1" t="s">
        <v>1648</v>
      </c>
      <c r="D1430">
        <v>0</v>
      </c>
      <c r="E1430" s="449">
        <v>147552</v>
      </c>
      <c r="F1430">
        <v>0</v>
      </c>
      <c r="G1430" s="449">
        <v>37504</v>
      </c>
      <c r="H1430">
        <v>0</v>
      </c>
      <c r="I1430">
        <v>0</v>
      </c>
      <c r="J1430">
        <v>0</v>
      </c>
      <c r="K1430">
        <v>0</v>
      </c>
      <c r="L1430" s="449">
        <v>185056</v>
      </c>
    </row>
    <row r="1431" spans="1:12">
      <c r="A1431" s="539" t="s">
        <v>133</v>
      </c>
      <c r="B1431" s="539" t="s">
        <v>1649</v>
      </c>
      <c r="C1431" s="1" t="s">
        <v>1650</v>
      </c>
      <c r="D1431">
        <v>0</v>
      </c>
      <c r="E1431">
        <v>0</v>
      </c>
      <c r="F1431">
        <v>0</v>
      </c>
      <c r="G1431">
        <v>0</v>
      </c>
      <c r="H1431" s="449">
        <v>17184</v>
      </c>
      <c r="I1431">
        <v>0</v>
      </c>
      <c r="J1431" s="449">
        <v>2112</v>
      </c>
      <c r="K1431">
        <v>0</v>
      </c>
      <c r="L1431" s="449">
        <v>19296</v>
      </c>
    </row>
    <row r="1432" spans="1:12">
      <c r="A1432" s="539" t="s">
        <v>133</v>
      </c>
      <c r="B1432" s="539" t="s">
        <v>1651</v>
      </c>
      <c r="C1432" s="1" t="s">
        <v>1652</v>
      </c>
      <c r="D1432">
        <v>0</v>
      </c>
      <c r="E1432">
        <v>0</v>
      </c>
      <c r="F1432">
        <v>0</v>
      </c>
      <c r="G1432">
        <v>0</v>
      </c>
      <c r="H1432">
        <v>0</v>
      </c>
      <c r="I1432">
        <v>0</v>
      </c>
      <c r="J1432" s="449">
        <v>2400</v>
      </c>
      <c r="K1432">
        <v>0</v>
      </c>
      <c r="L1432" s="449">
        <v>2400</v>
      </c>
    </row>
    <row r="1433" spans="1:12">
      <c r="A1433" s="539" t="s">
        <v>133</v>
      </c>
      <c r="B1433" s="539" t="s">
        <v>1653</v>
      </c>
      <c r="C1433" s="1" t="s">
        <v>1654</v>
      </c>
      <c r="D1433">
        <v>0</v>
      </c>
      <c r="E1433">
        <v>0</v>
      </c>
      <c r="F1433">
        <v>0</v>
      </c>
      <c r="G1433">
        <v>0</v>
      </c>
      <c r="H1433" s="449">
        <v>4224</v>
      </c>
      <c r="I1433">
        <v>0</v>
      </c>
      <c r="J1433">
        <v>0</v>
      </c>
      <c r="K1433">
        <v>0</v>
      </c>
      <c r="L1433" s="449">
        <v>4224</v>
      </c>
    </row>
    <row r="1434" spans="1:12">
      <c r="A1434" s="539" t="s">
        <v>133</v>
      </c>
      <c r="B1434" s="539" t="s">
        <v>1655</v>
      </c>
      <c r="C1434" s="1" t="s">
        <v>1656</v>
      </c>
      <c r="D1434" s="449">
        <v>61968</v>
      </c>
      <c r="E1434" s="449">
        <v>1392</v>
      </c>
      <c r="F1434">
        <v>0</v>
      </c>
      <c r="G1434">
        <v>0</v>
      </c>
      <c r="H1434">
        <v>0</v>
      </c>
      <c r="I1434">
        <v>0</v>
      </c>
      <c r="J1434">
        <v>0</v>
      </c>
      <c r="K1434">
        <v>0</v>
      </c>
      <c r="L1434" s="449">
        <v>63360</v>
      </c>
    </row>
    <row r="1435" spans="1:12">
      <c r="A1435" s="539" t="s">
        <v>133</v>
      </c>
      <c r="B1435" s="539" t="s">
        <v>1657</v>
      </c>
      <c r="C1435" s="1" t="s">
        <v>1658</v>
      </c>
      <c r="D1435" s="449">
        <v>14064</v>
      </c>
      <c r="E1435">
        <v>0</v>
      </c>
      <c r="F1435">
        <v>0</v>
      </c>
      <c r="G1435">
        <v>0</v>
      </c>
      <c r="H1435" s="449">
        <v>11536</v>
      </c>
      <c r="I1435">
        <v>0</v>
      </c>
      <c r="J1435" s="449">
        <v>378668</v>
      </c>
      <c r="K1435">
        <v>0</v>
      </c>
      <c r="L1435" s="449">
        <v>404268</v>
      </c>
    </row>
    <row r="1436" spans="1:12">
      <c r="A1436" s="539" t="s">
        <v>133</v>
      </c>
      <c r="B1436" s="539" t="s">
        <v>1659</v>
      </c>
      <c r="C1436" s="1" t="s">
        <v>1660</v>
      </c>
      <c r="D1436" s="449">
        <v>511616</v>
      </c>
      <c r="E1436">
        <v>0</v>
      </c>
      <c r="F1436">
        <v>0</v>
      </c>
      <c r="G1436">
        <v>0</v>
      </c>
      <c r="H1436">
        <v>144</v>
      </c>
      <c r="I1436">
        <v>0</v>
      </c>
      <c r="J1436">
        <v>0</v>
      </c>
      <c r="K1436">
        <v>0</v>
      </c>
      <c r="L1436" s="449">
        <v>511760</v>
      </c>
    </row>
    <row r="1437" spans="1:12">
      <c r="A1437" s="539" t="s">
        <v>133</v>
      </c>
      <c r="B1437" s="539" t="s">
        <v>1661</v>
      </c>
      <c r="C1437" s="1" t="s">
        <v>1662</v>
      </c>
      <c r="D1437" s="449">
        <v>122416</v>
      </c>
      <c r="E1437">
        <v>0</v>
      </c>
      <c r="F1437">
        <v>0</v>
      </c>
      <c r="G1437">
        <v>0</v>
      </c>
      <c r="H1437">
        <v>0</v>
      </c>
      <c r="I1437">
        <v>0</v>
      </c>
      <c r="J1437">
        <v>528</v>
      </c>
      <c r="K1437">
        <v>0</v>
      </c>
      <c r="L1437" s="449">
        <v>122944</v>
      </c>
    </row>
    <row r="1438" spans="1:12">
      <c r="A1438" s="539" t="s">
        <v>133</v>
      </c>
      <c r="B1438" s="539" t="s">
        <v>1663</v>
      </c>
      <c r="C1438" s="1" t="s">
        <v>1664</v>
      </c>
      <c r="D1438">
        <v>0</v>
      </c>
      <c r="E1438">
        <v>0</v>
      </c>
      <c r="F1438">
        <v>0</v>
      </c>
      <c r="G1438">
        <v>0</v>
      </c>
      <c r="H1438">
        <v>0</v>
      </c>
      <c r="I1438">
        <v>0</v>
      </c>
      <c r="J1438">
        <v>0</v>
      </c>
      <c r="K1438">
        <v>0</v>
      </c>
      <c r="L1438">
        <v>0</v>
      </c>
    </row>
    <row r="1439" spans="1:12">
      <c r="A1439" s="539" t="s">
        <v>133</v>
      </c>
      <c r="B1439" s="539" t="s">
        <v>1665</v>
      </c>
      <c r="C1439" s="1" t="s">
        <v>1666</v>
      </c>
      <c r="D1439" s="449">
        <v>1134640</v>
      </c>
      <c r="E1439" s="449">
        <v>584336</v>
      </c>
      <c r="F1439">
        <v>256</v>
      </c>
      <c r="G1439" s="449">
        <v>37504</v>
      </c>
      <c r="H1439" s="449">
        <v>486464</v>
      </c>
      <c r="I1439" s="449">
        <v>460196</v>
      </c>
      <c r="J1439" s="449">
        <v>396284</v>
      </c>
      <c r="K1439" s="449">
        <v>8175</v>
      </c>
      <c r="L1439" s="449">
        <v>3107855</v>
      </c>
    </row>
    <row r="1440" spans="1:12">
      <c r="A1440" s="503"/>
      <c r="B1440" s="503"/>
    </row>
    <row r="1441" spans="1:12">
      <c r="A1441" s="503"/>
      <c r="B1441" s="503"/>
    </row>
    <row r="1442" spans="1:12">
      <c r="A1442" s="539" t="s">
        <v>1720</v>
      </c>
      <c r="B1442" s="503"/>
    </row>
    <row r="1443" spans="1:12">
      <c r="A1443" s="539" t="s">
        <v>1596</v>
      </c>
      <c r="B1443" s="539" t="s">
        <v>173</v>
      </c>
      <c r="C1443" s="1" t="s">
        <v>1668</v>
      </c>
      <c r="D1443" t="s">
        <v>1669</v>
      </c>
      <c r="E1443" t="s">
        <v>1670</v>
      </c>
      <c r="F1443" t="s">
        <v>1671</v>
      </c>
      <c r="G1443" t="s">
        <v>1672</v>
      </c>
      <c r="H1443" t="s">
        <v>1673</v>
      </c>
      <c r="I1443" t="s">
        <v>1674</v>
      </c>
      <c r="J1443" t="s">
        <v>1675</v>
      </c>
      <c r="K1443" t="s">
        <v>1676</v>
      </c>
      <c r="L1443" t="s">
        <v>44</v>
      </c>
    </row>
    <row r="1444" spans="1:12">
      <c r="A1444" s="539" t="s">
        <v>135</v>
      </c>
      <c r="B1444" s="539" t="s">
        <v>1611</v>
      </c>
      <c r="C1444" s="1" t="s">
        <v>1612</v>
      </c>
      <c r="D1444" s="449">
        <v>2400</v>
      </c>
      <c r="E1444">
        <v>0</v>
      </c>
      <c r="F1444">
        <v>0</v>
      </c>
      <c r="G1444">
        <v>0</v>
      </c>
      <c r="H1444">
        <v>0</v>
      </c>
      <c r="I1444">
        <v>0</v>
      </c>
      <c r="J1444">
        <v>0</v>
      </c>
      <c r="K1444">
        <v>0</v>
      </c>
      <c r="L1444" s="449">
        <v>2400</v>
      </c>
    </row>
    <row r="1445" spans="1:12">
      <c r="A1445" s="539" t="s">
        <v>135</v>
      </c>
      <c r="B1445" s="539" t="s">
        <v>1613</v>
      </c>
      <c r="C1445" s="1" t="s">
        <v>1614</v>
      </c>
      <c r="D1445">
        <v>0</v>
      </c>
      <c r="E1445">
        <v>0</v>
      </c>
      <c r="F1445">
        <v>0</v>
      </c>
      <c r="G1445">
        <v>0</v>
      </c>
      <c r="H1445" s="449">
        <v>46864</v>
      </c>
      <c r="I1445">
        <v>0</v>
      </c>
      <c r="J1445">
        <v>552</v>
      </c>
      <c r="K1445">
        <v>0</v>
      </c>
      <c r="L1445" s="449">
        <v>47416</v>
      </c>
    </row>
    <row r="1446" spans="1:12">
      <c r="A1446" s="539" t="s">
        <v>135</v>
      </c>
      <c r="B1446" s="539" t="s">
        <v>1615</v>
      </c>
      <c r="C1446" s="1" t="s">
        <v>1616</v>
      </c>
      <c r="D1446">
        <v>0</v>
      </c>
      <c r="E1446" s="449">
        <v>863360</v>
      </c>
      <c r="F1446">
        <v>0</v>
      </c>
      <c r="G1446">
        <v>0</v>
      </c>
      <c r="H1446">
        <v>0</v>
      </c>
      <c r="I1446">
        <v>0</v>
      </c>
      <c r="J1446">
        <v>0</v>
      </c>
      <c r="K1446" s="449">
        <v>1940</v>
      </c>
      <c r="L1446" s="449">
        <v>865300</v>
      </c>
    </row>
    <row r="1447" spans="1:12">
      <c r="A1447" s="539" t="s">
        <v>135</v>
      </c>
      <c r="B1447" s="539" t="s">
        <v>1617</v>
      </c>
      <c r="C1447" s="1" t="s">
        <v>1618</v>
      </c>
      <c r="D1447" s="449">
        <v>82032</v>
      </c>
      <c r="E1447" s="449">
        <v>54272</v>
      </c>
      <c r="F1447">
        <v>0</v>
      </c>
      <c r="G1447">
        <v>0</v>
      </c>
      <c r="H1447" s="449">
        <v>105200</v>
      </c>
      <c r="I1447" s="449">
        <v>118048</v>
      </c>
      <c r="J1447" s="449">
        <v>1351</v>
      </c>
      <c r="K1447">
        <v>0</v>
      </c>
      <c r="L1447" s="449">
        <v>360903</v>
      </c>
    </row>
    <row r="1448" spans="1:12">
      <c r="A1448" s="539" t="s">
        <v>135</v>
      </c>
      <c r="B1448" s="539" t="s">
        <v>1619</v>
      </c>
      <c r="C1448" s="1" t="s">
        <v>1620</v>
      </c>
      <c r="D1448">
        <v>0</v>
      </c>
      <c r="E1448">
        <v>0</v>
      </c>
      <c r="F1448">
        <v>0</v>
      </c>
      <c r="G1448">
        <v>0</v>
      </c>
      <c r="H1448">
        <v>0</v>
      </c>
      <c r="I1448">
        <v>0</v>
      </c>
      <c r="J1448">
        <v>0</v>
      </c>
      <c r="K1448">
        <v>0</v>
      </c>
      <c r="L1448">
        <v>0</v>
      </c>
    </row>
    <row r="1449" spans="1:12">
      <c r="A1449" s="539" t="s">
        <v>135</v>
      </c>
      <c r="B1449" s="539" t="s">
        <v>1621</v>
      </c>
      <c r="C1449" s="1" t="s">
        <v>1622</v>
      </c>
      <c r="D1449" s="449">
        <v>161072</v>
      </c>
      <c r="E1449">
        <v>0</v>
      </c>
      <c r="F1449">
        <v>0</v>
      </c>
      <c r="G1449">
        <v>0</v>
      </c>
      <c r="H1449" s="449">
        <v>30720</v>
      </c>
      <c r="I1449">
        <v>0</v>
      </c>
      <c r="J1449">
        <v>0</v>
      </c>
      <c r="K1449">
        <v>0</v>
      </c>
      <c r="L1449" s="449">
        <v>191792</v>
      </c>
    </row>
    <row r="1450" spans="1:12">
      <c r="A1450" s="539" t="s">
        <v>135</v>
      </c>
      <c r="B1450" s="539" t="s">
        <v>1623</v>
      </c>
      <c r="C1450" s="1" t="s">
        <v>1624</v>
      </c>
      <c r="D1450">
        <v>0</v>
      </c>
      <c r="E1450" s="449">
        <v>50080</v>
      </c>
      <c r="F1450">
        <v>0</v>
      </c>
      <c r="G1450">
        <v>0</v>
      </c>
      <c r="H1450">
        <v>0</v>
      </c>
      <c r="I1450" s="449">
        <v>55904</v>
      </c>
      <c r="J1450">
        <v>0</v>
      </c>
      <c r="K1450">
        <v>760</v>
      </c>
      <c r="L1450" s="449">
        <v>106744</v>
      </c>
    </row>
    <row r="1451" spans="1:12">
      <c r="A1451" s="539" t="s">
        <v>135</v>
      </c>
      <c r="B1451" s="539" t="s">
        <v>1625</v>
      </c>
      <c r="C1451" s="1" t="s">
        <v>1626</v>
      </c>
      <c r="D1451">
        <v>0</v>
      </c>
      <c r="E1451">
        <v>0</v>
      </c>
      <c r="F1451">
        <v>0</v>
      </c>
      <c r="G1451">
        <v>0</v>
      </c>
      <c r="H1451" s="449">
        <v>6608</v>
      </c>
      <c r="I1451">
        <v>0</v>
      </c>
      <c r="J1451">
        <v>0</v>
      </c>
      <c r="K1451">
        <v>0</v>
      </c>
      <c r="L1451" s="449">
        <v>6608</v>
      </c>
    </row>
    <row r="1452" spans="1:12">
      <c r="A1452" s="539" t="s">
        <v>135</v>
      </c>
      <c r="B1452" s="539" t="s">
        <v>1627</v>
      </c>
      <c r="C1452" s="1" t="s">
        <v>1628</v>
      </c>
      <c r="D1452" s="449">
        <v>17184</v>
      </c>
      <c r="E1452" s="449">
        <v>18624</v>
      </c>
      <c r="F1452">
        <v>0</v>
      </c>
      <c r="G1452">
        <v>0</v>
      </c>
      <c r="H1452" s="449">
        <v>58784</v>
      </c>
      <c r="I1452">
        <v>0</v>
      </c>
      <c r="J1452">
        <v>0</v>
      </c>
      <c r="K1452">
        <v>0</v>
      </c>
      <c r="L1452" s="449">
        <v>94592</v>
      </c>
    </row>
    <row r="1453" spans="1:12">
      <c r="A1453" s="539" t="s">
        <v>135</v>
      </c>
      <c r="B1453" s="539" t="s">
        <v>1629</v>
      </c>
      <c r="C1453" s="1" t="s">
        <v>1630</v>
      </c>
      <c r="D1453">
        <v>0</v>
      </c>
      <c r="E1453" s="449">
        <v>5376</v>
      </c>
      <c r="F1453">
        <v>0</v>
      </c>
      <c r="G1453">
        <v>0</v>
      </c>
      <c r="H1453">
        <v>0</v>
      </c>
      <c r="I1453">
        <v>0</v>
      </c>
      <c r="J1453">
        <v>0</v>
      </c>
      <c r="K1453">
        <v>0</v>
      </c>
      <c r="L1453" s="449">
        <v>5376</v>
      </c>
    </row>
    <row r="1454" spans="1:12">
      <c r="A1454" s="539" t="s">
        <v>135</v>
      </c>
      <c r="B1454" s="539" t="s">
        <v>1631</v>
      </c>
      <c r="C1454" s="1" t="s">
        <v>1632</v>
      </c>
      <c r="D1454">
        <v>0</v>
      </c>
      <c r="E1454" s="449">
        <v>2880</v>
      </c>
      <c r="F1454">
        <v>0</v>
      </c>
      <c r="G1454">
        <v>0</v>
      </c>
      <c r="H1454">
        <v>0</v>
      </c>
      <c r="I1454" s="449">
        <v>130448</v>
      </c>
      <c r="J1454">
        <v>0</v>
      </c>
      <c r="K1454">
        <v>540</v>
      </c>
      <c r="L1454" s="449">
        <v>133868</v>
      </c>
    </row>
    <row r="1455" spans="1:12">
      <c r="A1455" s="539" t="s">
        <v>135</v>
      </c>
      <c r="B1455" s="539" t="s">
        <v>1633</v>
      </c>
      <c r="C1455" s="1" t="s">
        <v>1634</v>
      </c>
      <c r="D1455" s="449">
        <v>421712</v>
      </c>
      <c r="E1455">
        <v>0</v>
      </c>
      <c r="F1455" s="449">
        <v>52592</v>
      </c>
      <c r="G1455">
        <v>0</v>
      </c>
      <c r="H1455">
        <v>0</v>
      </c>
      <c r="I1455">
        <v>0</v>
      </c>
      <c r="J1455">
        <v>0</v>
      </c>
      <c r="K1455">
        <v>0</v>
      </c>
      <c r="L1455" s="449">
        <v>474304</v>
      </c>
    </row>
    <row r="1456" spans="1:12">
      <c r="A1456" s="539" t="s">
        <v>135</v>
      </c>
      <c r="B1456" s="539" t="s">
        <v>1635</v>
      </c>
      <c r="C1456" s="1" t="s">
        <v>1636</v>
      </c>
      <c r="D1456" s="449">
        <v>60608</v>
      </c>
      <c r="E1456">
        <v>0</v>
      </c>
      <c r="F1456">
        <v>0</v>
      </c>
      <c r="G1456">
        <v>0</v>
      </c>
      <c r="H1456" s="449">
        <v>18880</v>
      </c>
      <c r="I1456">
        <v>0</v>
      </c>
      <c r="J1456">
        <v>0</v>
      </c>
      <c r="K1456">
        <v>0</v>
      </c>
      <c r="L1456" s="449">
        <v>79488</v>
      </c>
    </row>
    <row r="1457" spans="1:12">
      <c r="A1457" s="539" t="s">
        <v>135</v>
      </c>
      <c r="B1457" s="539" t="s">
        <v>1637</v>
      </c>
      <c r="C1457" s="1" t="s">
        <v>1638</v>
      </c>
      <c r="D1457">
        <v>0</v>
      </c>
      <c r="E1457">
        <v>0</v>
      </c>
      <c r="F1457">
        <v>0</v>
      </c>
      <c r="G1457">
        <v>0</v>
      </c>
      <c r="H1457">
        <v>0</v>
      </c>
      <c r="I1457" s="449">
        <v>310080</v>
      </c>
      <c r="J1457">
        <v>0</v>
      </c>
      <c r="K1457" s="449">
        <v>8734</v>
      </c>
      <c r="L1457" s="449">
        <v>318814</v>
      </c>
    </row>
    <row r="1458" spans="1:12">
      <c r="A1458" s="539" t="s">
        <v>135</v>
      </c>
      <c r="B1458" s="539" t="s">
        <v>1639</v>
      </c>
      <c r="C1458" s="1" t="s">
        <v>1640</v>
      </c>
      <c r="D1458">
        <v>0</v>
      </c>
      <c r="E1458" s="449">
        <v>3792</v>
      </c>
      <c r="F1458">
        <v>0</v>
      </c>
      <c r="G1458">
        <v>0</v>
      </c>
      <c r="H1458">
        <v>0</v>
      </c>
      <c r="I1458" s="449">
        <v>46256</v>
      </c>
      <c r="J1458">
        <v>0</v>
      </c>
      <c r="K1458">
        <v>0</v>
      </c>
      <c r="L1458" s="449">
        <v>50048</v>
      </c>
    </row>
    <row r="1459" spans="1:12">
      <c r="A1459" s="539" t="s">
        <v>135</v>
      </c>
      <c r="B1459" s="539" t="s">
        <v>1641</v>
      </c>
      <c r="C1459" s="1" t="s">
        <v>1642</v>
      </c>
      <c r="D1459" s="449">
        <v>10080</v>
      </c>
      <c r="E1459">
        <v>0</v>
      </c>
      <c r="F1459">
        <v>0</v>
      </c>
      <c r="G1459">
        <v>0</v>
      </c>
      <c r="H1459" s="449">
        <v>14272</v>
      </c>
      <c r="I1459" s="449">
        <v>327952</v>
      </c>
      <c r="J1459">
        <v>0</v>
      </c>
      <c r="K1459" s="449">
        <v>25572</v>
      </c>
      <c r="L1459" s="449">
        <v>377876</v>
      </c>
    </row>
    <row r="1460" spans="1:12">
      <c r="A1460" s="539" t="s">
        <v>135</v>
      </c>
      <c r="B1460" s="539" t="s">
        <v>1643</v>
      </c>
      <c r="C1460" s="1" t="s">
        <v>1644</v>
      </c>
      <c r="D1460">
        <v>0</v>
      </c>
      <c r="E1460">
        <v>0</v>
      </c>
      <c r="F1460">
        <v>0</v>
      </c>
      <c r="G1460">
        <v>0</v>
      </c>
      <c r="H1460">
        <v>0</v>
      </c>
      <c r="I1460" s="449">
        <v>28032</v>
      </c>
      <c r="J1460">
        <v>0</v>
      </c>
      <c r="K1460">
        <v>0</v>
      </c>
      <c r="L1460" s="449">
        <v>28032</v>
      </c>
    </row>
    <row r="1461" spans="1:12">
      <c r="A1461" s="539" t="s">
        <v>135</v>
      </c>
      <c r="B1461" s="539" t="s">
        <v>1645</v>
      </c>
      <c r="C1461" s="1" t="s">
        <v>1646</v>
      </c>
      <c r="D1461">
        <v>0</v>
      </c>
      <c r="E1461">
        <v>0</v>
      </c>
      <c r="F1461">
        <v>0</v>
      </c>
      <c r="G1461">
        <v>0</v>
      </c>
      <c r="H1461">
        <v>0</v>
      </c>
      <c r="I1461" s="449">
        <v>144880</v>
      </c>
      <c r="J1461">
        <v>0</v>
      </c>
      <c r="K1461">
        <v>80</v>
      </c>
      <c r="L1461" s="449">
        <v>144960</v>
      </c>
    </row>
    <row r="1462" spans="1:12">
      <c r="A1462" s="539" t="s">
        <v>135</v>
      </c>
      <c r="B1462" s="539" t="s">
        <v>1647</v>
      </c>
      <c r="C1462" s="1" t="s">
        <v>1648</v>
      </c>
      <c r="D1462">
        <v>0</v>
      </c>
      <c r="E1462" s="449">
        <v>374784</v>
      </c>
      <c r="F1462">
        <v>0</v>
      </c>
      <c r="G1462" s="449">
        <v>87696</v>
      </c>
      <c r="H1462">
        <v>0</v>
      </c>
      <c r="I1462" s="449">
        <v>2736</v>
      </c>
      <c r="J1462">
        <v>0</v>
      </c>
      <c r="K1462">
        <v>0</v>
      </c>
      <c r="L1462" s="449">
        <v>465216</v>
      </c>
    </row>
    <row r="1463" spans="1:12">
      <c r="A1463" s="539" t="s">
        <v>135</v>
      </c>
      <c r="B1463" s="539" t="s">
        <v>1649</v>
      </c>
      <c r="C1463" s="1" t="s">
        <v>1650</v>
      </c>
      <c r="D1463">
        <v>0</v>
      </c>
      <c r="E1463">
        <v>0</v>
      </c>
      <c r="F1463">
        <v>0</v>
      </c>
      <c r="G1463">
        <v>0</v>
      </c>
      <c r="H1463" s="449">
        <v>50784</v>
      </c>
      <c r="I1463">
        <v>0</v>
      </c>
      <c r="J1463">
        <v>0</v>
      </c>
      <c r="K1463">
        <v>0</v>
      </c>
      <c r="L1463" s="449">
        <v>50784</v>
      </c>
    </row>
    <row r="1464" spans="1:12">
      <c r="A1464" s="539" t="s">
        <v>135</v>
      </c>
      <c r="B1464" s="539" t="s">
        <v>1651</v>
      </c>
      <c r="C1464" s="1" t="s">
        <v>1652</v>
      </c>
      <c r="D1464">
        <v>0</v>
      </c>
      <c r="E1464">
        <v>0</v>
      </c>
      <c r="F1464">
        <v>0</v>
      </c>
      <c r="G1464">
        <v>0</v>
      </c>
      <c r="H1464">
        <v>0</v>
      </c>
      <c r="I1464">
        <v>0</v>
      </c>
      <c r="J1464" s="449">
        <v>27840</v>
      </c>
      <c r="K1464">
        <v>0</v>
      </c>
      <c r="L1464" s="449">
        <v>27840</v>
      </c>
    </row>
    <row r="1465" spans="1:12">
      <c r="A1465" s="539" t="s">
        <v>135</v>
      </c>
      <c r="B1465" s="539" t="s">
        <v>1653</v>
      </c>
      <c r="C1465" s="1" t="s">
        <v>1654</v>
      </c>
      <c r="D1465">
        <v>0</v>
      </c>
      <c r="E1465">
        <v>0</v>
      </c>
      <c r="F1465">
        <v>0</v>
      </c>
      <c r="G1465">
        <v>0</v>
      </c>
      <c r="H1465" s="449">
        <v>8208</v>
      </c>
      <c r="I1465">
        <v>0</v>
      </c>
      <c r="J1465">
        <v>0</v>
      </c>
      <c r="K1465">
        <v>0</v>
      </c>
      <c r="L1465" s="449">
        <v>8208</v>
      </c>
    </row>
    <row r="1466" spans="1:12">
      <c r="A1466" s="539" t="s">
        <v>135</v>
      </c>
      <c r="B1466" s="539" t="s">
        <v>1655</v>
      </c>
      <c r="C1466" s="1" t="s">
        <v>1656</v>
      </c>
      <c r="D1466" s="449">
        <v>44528</v>
      </c>
      <c r="E1466">
        <v>816</v>
      </c>
      <c r="F1466">
        <v>0</v>
      </c>
      <c r="G1466">
        <v>0</v>
      </c>
      <c r="H1466" s="449">
        <v>8656</v>
      </c>
      <c r="I1466">
        <v>480</v>
      </c>
      <c r="J1466">
        <v>0</v>
      </c>
      <c r="K1466">
        <v>0</v>
      </c>
      <c r="L1466" s="449">
        <v>54480</v>
      </c>
    </row>
    <row r="1467" spans="1:12">
      <c r="A1467" s="539" t="s">
        <v>135</v>
      </c>
      <c r="B1467" s="539" t="s">
        <v>1657</v>
      </c>
      <c r="C1467" s="1" t="s">
        <v>1658</v>
      </c>
      <c r="D1467" s="449">
        <v>54608</v>
      </c>
      <c r="E1467">
        <v>0</v>
      </c>
      <c r="F1467">
        <v>0</v>
      </c>
      <c r="G1467">
        <v>0</v>
      </c>
      <c r="H1467" s="449">
        <v>35504</v>
      </c>
      <c r="I1467">
        <v>0</v>
      </c>
      <c r="J1467" s="449">
        <v>12851</v>
      </c>
      <c r="K1467">
        <v>0</v>
      </c>
      <c r="L1467" s="449">
        <v>102963</v>
      </c>
    </row>
    <row r="1468" spans="1:12">
      <c r="A1468" s="539" t="s">
        <v>135</v>
      </c>
      <c r="B1468" s="539" t="s">
        <v>1659</v>
      </c>
      <c r="C1468" s="1" t="s">
        <v>1660</v>
      </c>
      <c r="D1468" s="449">
        <v>867616</v>
      </c>
      <c r="E1468">
        <v>0</v>
      </c>
      <c r="F1468">
        <v>0</v>
      </c>
      <c r="G1468">
        <v>0</v>
      </c>
      <c r="H1468">
        <v>832</v>
      </c>
      <c r="I1468">
        <v>0</v>
      </c>
      <c r="J1468">
        <v>0</v>
      </c>
      <c r="K1468">
        <v>0</v>
      </c>
      <c r="L1468" s="449">
        <v>868448</v>
      </c>
    </row>
    <row r="1469" spans="1:12">
      <c r="A1469" s="539" t="s">
        <v>135</v>
      </c>
      <c r="B1469" s="539" t="s">
        <v>1661</v>
      </c>
      <c r="C1469" s="1" t="s">
        <v>1662</v>
      </c>
      <c r="D1469" s="449">
        <v>319328</v>
      </c>
      <c r="E1469">
        <v>0</v>
      </c>
      <c r="F1469">
        <v>0</v>
      </c>
      <c r="G1469">
        <v>0</v>
      </c>
      <c r="H1469" s="449">
        <v>29664</v>
      </c>
      <c r="I1469">
        <v>0</v>
      </c>
      <c r="J1469">
        <v>0</v>
      </c>
      <c r="K1469">
        <v>0</v>
      </c>
      <c r="L1469" s="449">
        <v>348992</v>
      </c>
    </row>
    <row r="1470" spans="1:12">
      <c r="A1470" s="539" t="s">
        <v>135</v>
      </c>
      <c r="B1470" s="539" t="s">
        <v>1663</v>
      </c>
      <c r="C1470" s="1" t="s">
        <v>1664</v>
      </c>
      <c r="D1470">
        <v>0</v>
      </c>
      <c r="E1470">
        <v>0</v>
      </c>
      <c r="F1470">
        <v>0</v>
      </c>
      <c r="G1470">
        <v>0</v>
      </c>
      <c r="H1470">
        <v>0</v>
      </c>
      <c r="I1470">
        <v>0</v>
      </c>
      <c r="J1470">
        <v>0</v>
      </c>
      <c r="K1470">
        <v>0</v>
      </c>
      <c r="L1470">
        <v>0</v>
      </c>
    </row>
    <row r="1471" spans="1:12">
      <c r="A1471" s="539" t="s">
        <v>135</v>
      </c>
      <c r="B1471" s="539" t="s">
        <v>1665</v>
      </c>
      <c r="C1471" s="1" t="s">
        <v>1666</v>
      </c>
      <c r="D1471" s="449">
        <v>2041168</v>
      </c>
      <c r="E1471" s="449">
        <v>1373984</v>
      </c>
      <c r="F1471" s="449">
        <v>52592</v>
      </c>
      <c r="G1471" s="449">
        <v>87696</v>
      </c>
      <c r="H1471" s="449">
        <v>414976</v>
      </c>
      <c r="I1471" s="449">
        <v>1164816</v>
      </c>
      <c r="J1471" s="449">
        <v>42594</v>
      </c>
      <c r="K1471" s="449">
        <v>37626</v>
      </c>
      <c r="L1471" s="449">
        <v>5215452</v>
      </c>
    </row>
    <row r="1472" spans="1:12">
      <c r="A1472" s="503"/>
      <c r="B1472" s="503"/>
    </row>
    <row r="1473" spans="1:12">
      <c r="A1473" s="503"/>
      <c r="B1473" s="503"/>
    </row>
    <row r="1474" spans="1:12">
      <c r="A1474" s="539" t="s">
        <v>1721</v>
      </c>
      <c r="B1474" s="503"/>
    </row>
    <row r="1475" spans="1:12">
      <c r="A1475" s="539" t="s">
        <v>1596</v>
      </c>
      <c r="B1475" s="539" t="s">
        <v>173</v>
      </c>
      <c r="C1475" s="1" t="s">
        <v>1668</v>
      </c>
      <c r="D1475" t="s">
        <v>1669</v>
      </c>
      <c r="E1475" t="s">
        <v>1670</v>
      </c>
      <c r="F1475" t="s">
        <v>1671</v>
      </c>
      <c r="G1475" t="s">
        <v>1672</v>
      </c>
      <c r="H1475" t="s">
        <v>1673</v>
      </c>
      <c r="I1475" t="s">
        <v>1674</v>
      </c>
      <c r="J1475" t="s">
        <v>1675</v>
      </c>
      <c r="K1475" t="s">
        <v>1676</v>
      </c>
      <c r="L1475" t="s">
        <v>44</v>
      </c>
    </row>
    <row r="1476" spans="1:12">
      <c r="A1476" s="539" t="s">
        <v>137</v>
      </c>
      <c r="B1476" s="539" t="s">
        <v>1611</v>
      </c>
      <c r="C1476" s="1" t="s">
        <v>1612</v>
      </c>
      <c r="D1476" s="449">
        <v>5344</v>
      </c>
      <c r="E1476">
        <v>0</v>
      </c>
      <c r="F1476">
        <v>0</v>
      </c>
      <c r="G1476">
        <v>0</v>
      </c>
      <c r="H1476" s="449">
        <v>7952</v>
      </c>
      <c r="I1476">
        <v>0</v>
      </c>
      <c r="J1476">
        <v>0</v>
      </c>
      <c r="K1476">
        <v>0</v>
      </c>
      <c r="L1476" s="449">
        <v>13296</v>
      </c>
    </row>
    <row r="1477" spans="1:12">
      <c r="A1477" s="539" t="s">
        <v>137</v>
      </c>
      <c r="B1477" s="539" t="s">
        <v>1613</v>
      </c>
      <c r="C1477" s="1" t="s">
        <v>1614</v>
      </c>
      <c r="D1477">
        <v>0</v>
      </c>
      <c r="E1477">
        <v>0</v>
      </c>
      <c r="F1477">
        <v>0</v>
      </c>
      <c r="G1477">
        <v>0</v>
      </c>
      <c r="H1477" s="449">
        <v>36192</v>
      </c>
      <c r="I1477">
        <v>0</v>
      </c>
      <c r="J1477">
        <v>0</v>
      </c>
      <c r="K1477">
        <v>0</v>
      </c>
      <c r="L1477" s="449">
        <v>36192</v>
      </c>
    </row>
    <row r="1478" spans="1:12">
      <c r="A1478" s="539" t="s">
        <v>137</v>
      </c>
      <c r="B1478" s="539" t="s">
        <v>1615</v>
      </c>
      <c r="C1478" s="1" t="s">
        <v>1616</v>
      </c>
      <c r="D1478">
        <v>0</v>
      </c>
      <c r="E1478" s="449">
        <v>91104</v>
      </c>
      <c r="F1478">
        <v>0</v>
      </c>
      <c r="G1478">
        <v>0</v>
      </c>
      <c r="H1478">
        <v>0</v>
      </c>
      <c r="I1478" s="449">
        <v>1600</v>
      </c>
      <c r="J1478">
        <v>0</v>
      </c>
      <c r="K1478">
        <v>0</v>
      </c>
      <c r="L1478" s="449">
        <v>92704</v>
      </c>
    </row>
    <row r="1479" spans="1:12">
      <c r="A1479" s="539" t="s">
        <v>137</v>
      </c>
      <c r="B1479" s="539" t="s">
        <v>1617</v>
      </c>
      <c r="C1479" s="1" t="s">
        <v>1618</v>
      </c>
      <c r="D1479" s="449">
        <v>4896</v>
      </c>
      <c r="E1479">
        <v>0</v>
      </c>
      <c r="F1479">
        <v>0</v>
      </c>
      <c r="G1479">
        <v>0</v>
      </c>
      <c r="H1479" s="449">
        <v>26144</v>
      </c>
      <c r="I1479" s="449">
        <v>3696</v>
      </c>
      <c r="J1479" s="449">
        <v>7890</v>
      </c>
      <c r="K1479" s="449">
        <v>9912</v>
      </c>
      <c r="L1479" s="449">
        <v>52538</v>
      </c>
    </row>
    <row r="1480" spans="1:12">
      <c r="A1480" s="539" t="s">
        <v>137</v>
      </c>
      <c r="B1480" s="539" t="s">
        <v>1619</v>
      </c>
      <c r="C1480" s="1" t="s">
        <v>1620</v>
      </c>
      <c r="D1480">
        <v>0</v>
      </c>
      <c r="E1480">
        <v>0</v>
      </c>
      <c r="F1480">
        <v>0</v>
      </c>
      <c r="G1480">
        <v>0</v>
      </c>
      <c r="H1480">
        <v>0</v>
      </c>
      <c r="I1480">
        <v>0</v>
      </c>
      <c r="J1480">
        <v>0</v>
      </c>
      <c r="K1480">
        <v>0</v>
      </c>
      <c r="L1480">
        <v>0</v>
      </c>
    </row>
    <row r="1481" spans="1:12">
      <c r="A1481" s="539" t="s">
        <v>137</v>
      </c>
      <c r="B1481" s="539" t="s">
        <v>1621</v>
      </c>
      <c r="C1481" s="1" t="s">
        <v>1622</v>
      </c>
      <c r="D1481" s="449">
        <v>15456</v>
      </c>
      <c r="E1481">
        <v>0</v>
      </c>
      <c r="F1481">
        <v>0</v>
      </c>
      <c r="G1481">
        <v>0</v>
      </c>
      <c r="H1481">
        <v>0</v>
      </c>
      <c r="I1481">
        <v>0</v>
      </c>
      <c r="J1481">
        <v>0</v>
      </c>
      <c r="K1481">
        <v>0</v>
      </c>
      <c r="L1481" s="449">
        <v>15456</v>
      </c>
    </row>
    <row r="1482" spans="1:12">
      <c r="A1482" s="539" t="s">
        <v>137</v>
      </c>
      <c r="B1482" s="539" t="s">
        <v>1623</v>
      </c>
      <c r="C1482" s="1" t="s">
        <v>1624</v>
      </c>
      <c r="D1482">
        <v>0</v>
      </c>
      <c r="E1482" s="449">
        <v>3136</v>
      </c>
      <c r="F1482">
        <v>0</v>
      </c>
      <c r="G1482">
        <v>0</v>
      </c>
      <c r="H1482">
        <v>0</v>
      </c>
      <c r="I1482" s="449">
        <v>11472</v>
      </c>
      <c r="J1482">
        <v>0</v>
      </c>
      <c r="K1482">
        <v>484</v>
      </c>
      <c r="L1482" s="449">
        <v>15092</v>
      </c>
    </row>
    <row r="1483" spans="1:12">
      <c r="A1483" s="539" t="s">
        <v>137</v>
      </c>
      <c r="B1483" s="539" t="s">
        <v>1625</v>
      </c>
      <c r="C1483" s="1" t="s">
        <v>1626</v>
      </c>
      <c r="D1483">
        <v>0</v>
      </c>
      <c r="E1483">
        <v>0</v>
      </c>
      <c r="F1483">
        <v>0</v>
      </c>
      <c r="G1483">
        <v>0</v>
      </c>
      <c r="H1483" s="449">
        <v>11312</v>
      </c>
      <c r="I1483">
        <v>0</v>
      </c>
      <c r="J1483">
        <v>0</v>
      </c>
      <c r="K1483">
        <v>0</v>
      </c>
      <c r="L1483" s="449">
        <v>11312</v>
      </c>
    </row>
    <row r="1484" spans="1:12">
      <c r="A1484" s="539" t="s">
        <v>137</v>
      </c>
      <c r="B1484" s="539" t="s">
        <v>1627</v>
      </c>
      <c r="C1484" s="1" t="s">
        <v>1628</v>
      </c>
      <c r="D1484" s="449">
        <v>2112</v>
      </c>
      <c r="E1484" s="449">
        <v>3584</v>
      </c>
      <c r="F1484">
        <v>0</v>
      </c>
      <c r="G1484">
        <v>0</v>
      </c>
      <c r="H1484" s="449">
        <v>66000</v>
      </c>
      <c r="I1484">
        <v>0</v>
      </c>
      <c r="J1484" s="449">
        <v>14258</v>
      </c>
      <c r="K1484">
        <v>0</v>
      </c>
      <c r="L1484" s="449">
        <v>85954</v>
      </c>
    </row>
    <row r="1485" spans="1:12">
      <c r="A1485" s="539" t="s">
        <v>137</v>
      </c>
      <c r="B1485" s="539" t="s">
        <v>1629</v>
      </c>
      <c r="C1485" s="1" t="s">
        <v>1630</v>
      </c>
      <c r="D1485">
        <v>0</v>
      </c>
      <c r="E1485">
        <v>0</v>
      </c>
      <c r="F1485">
        <v>0</v>
      </c>
      <c r="G1485">
        <v>0</v>
      </c>
      <c r="H1485">
        <v>0</v>
      </c>
      <c r="I1485">
        <v>0</v>
      </c>
      <c r="J1485">
        <v>0</v>
      </c>
      <c r="K1485">
        <v>0</v>
      </c>
      <c r="L1485">
        <v>0</v>
      </c>
    </row>
    <row r="1486" spans="1:12">
      <c r="A1486" s="539" t="s">
        <v>137</v>
      </c>
      <c r="B1486" s="539" t="s">
        <v>1631</v>
      </c>
      <c r="C1486" s="1" t="s">
        <v>1632</v>
      </c>
      <c r="D1486">
        <v>0</v>
      </c>
      <c r="E1486">
        <v>0</v>
      </c>
      <c r="F1486">
        <v>0</v>
      </c>
      <c r="G1486">
        <v>0</v>
      </c>
      <c r="H1486">
        <v>0</v>
      </c>
      <c r="I1486" s="449">
        <v>14592</v>
      </c>
      <c r="J1486">
        <v>0</v>
      </c>
      <c r="K1486">
        <v>384</v>
      </c>
      <c r="L1486" s="449">
        <v>14976</v>
      </c>
    </row>
    <row r="1487" spans="1:12">
      <c r="A1487" s="539" t="s">
        <v>137</v>
      </c>
      <c r="B1487" s="539" t="s">
        <v>1633</v>
      </c>
      <c r="C1487" s="1" t="s">
        <v>1634</v>
      </c>
      <c r="D1487" s="449">
        <v>77088</v>
      </c>
      <c r="E1487">
        <v>0</v>
      </c>
      <c r="F1487">
        <v>0</v>
      </c>
      <c r="G1487">
        <v>0</v>
      </c>
      <c r="H1487">
        <v>0</v>
      </c>
      <c r="I1487">
        <v>0</v>
      </c>
      <c r="J1487">
        <v>0</v>
      </c>
      <c r="K1487">
        <v>0</v>
      </c>
      <c r="L1487" s="449">
        <v>77088</v>
      </c>
    </row>
    <row r="1488" spans="1:12">
      <c r="A1488" s="539" t="s">
        <v>137</v>
      </c>
      <c r="B1488" s="539" t="s">
        <v>1635</v>
      </c>
      <c r="C1488" s="1" t="s">
        <v>1636</v>
      </c>
      <c r="D1488" s="449">
        <v>8592</v>
      </c>
      <c r="E1488">
        <v>0</v>
      </c>
      <c r="F1488">
        <v>0</v>
      </c>
      <c r="G1488">
        <v>0</v>
      </c>
      <c r="H1488">
        <v>0</v>
      </c>
      <c r="I1488">
        <v>0</v>
      </c>
      <c r="J1488">
        <v>0</v>
      </c>
      <c r="K1488">
        <v>0</v>
      </c>
      <c r="L1488" s="449">
        <v>8592</v>
      </c>
    </row>
    <row r="1489" spans="1:12">
      <c r="A1489" s="539" t="s">
        <v>137</v>
      </c>
      <c r="B1489" s="539" t="s">
        <v>1637</v>
      </c>
      <c r="C1489" s="1" t="s">
        <v>1638</v>
      </c>
      <c r="D1489">
        <v>0</v>
      </c>
      <c r="E1489">
        <v>0</v>
      </c>
      <c r="F1489">
        <v>0</v>
      </c>
      <c r="G1489">
        <v>0</v>
      </c>
      <c r="H1489">
        <v>0</v>
      </c>
      <c r="I1489" s="449">
        <v>104752</v>
      </c>
      <c r="J1489">
        <v>0</v>
      </c>
      <c r="K1489" s="449">
        <v>4688</v>
      </c>
      <c r="L1489" s="449">
        <v>109440</v>
      </c>
    </row>
    <row r="1490" spans="1:12">
      <c r="A1490" s="539" t="s">
        <v>137</v>
      </c>
      <c r="B1490" s="539" t="s">
        <v>1639</v>
      </c>
      <c r="C1490" s="1" t="s">
        <v>1640</v>
      </c>
      <c r="D1490">
        <v>0</v>
      </c>
      <c r="E1490">
        <v>0</v>
      </c>
      <c r="F1490">
        <v>0</v>
      </c>
      <c r="G1490">
        <v>0</v>
      </c>
      <c r="H1490">
        <v>0</v>
      </c>
      <c r="I1490">
        <v>0</v>
      </c>
      <c r="J1490">
        <v>0</v>
      </c>
      <c r="K1490">
        <v>0</v>
      </c>
      <c r="L1490">
        <v>0</v>
      </c>
    </row>
    <row r="1491" spans="1:12">
      <c r="A1491" s="539" t="s">
        <v>137</v>
      </c>
      <c r="B1491" s="539" t="s">
        <v>1641</v>
      </c>
      <c r="C1491" s="1" t="s">
        <v>1642</v>
      </c>
      <c r="D1491" s="449">
        <v>1008</v>
      </c>
      <c r="E1491">
        <v>0</v>
      </c>
      <c r="F1491">
        <v>0</v>
      </c>
      <c r="G1491">
        <v>0</v>
      </c>
      <c r="H1491">
        <v>0</v>
      </c>
      <c r="I1491" s="449">
        <v>34272</v>
      </c>
      <c r="J1491" s="449">
        <v>5750</v>
      </c>
      <c r="K1491" s="449">
        <v>58832</v>
      </c>
      <c r="L1491" s="449">
        <v>99862</v>
      </c>
    </row>
    <row r="1492" spans="1:12">
      <c r="A1492" s="539" t="s">
        <v>137</v>
      </c>
      <c r="B1492" s="539" t="s">
        <v>1643</v>
      </c>
      <c r="C1492" s="1" t="s">
        <v>1644</v>
      </c>
      <c r="D1492">
        <v>0</v>
      </c>
      <c r="E1492">
        <v>0</v>
      </c>
      <c r="F1492">
        <v>0</v>
      </c>
      <c r="G1492">
        <v>0</v>
      </c>
      <c r="H1492">
        <v>0</v>
      </c>
      <c r="I1492">
        <v>0</v>
      </c>
      <c r="J1492">
        <v>0</v>
      </c>
      <c r="K1492">
        <v>0</v>
      </c>
      <c r="L1492">
        <v>0</v>
      </c>
    </row>
    <row r="1493" spans="1:12">
      <c r="A1493" s="539" t="s">
        <v>137</v>
      </c>
      <c r="B1493" s="539" t="s">
        <v>1645</v>
      </c>
      <c r="C1493" s="1" t="s">
        <v>1646</v>
      </c>
      <c r="D1493">
        <v>0</v>
      </c>
      <c r="E1493">
        <v>0</v>
      </c>
      <c r="F1493">
        <v>0</v>
      </c>
      <c r="G1493">
        <v>0</v>
      </c>
      <c r="H1493">
        <v>0</v>
      </c>
      <c r="I1493" s="449">
        <v>75888</v>
      </c>
      <c r="J1493">
        <v>0</v>
      </c>
      <c r="K1493">
        <v>208</v>
      </c>
      <c r="L1493" s="449">
        <v>76096</v>
      </c>
    </row>
    <row r="1494" spans="1:12">
      <c r="A1494" s="539" t="s">
        <v>137</v>
      </c>
      <c r="B1494" s="539" t="s">
        <v>1647</v>
      </c>
      <c r="C1494" s="1" t="s">
        <v>1648</v>
      </c>
      <c r="D1494">
        <v>0</v>
      </c>
      <c r="E1494" s="449">
        <v>47728</v>
      </c>
      <c r="F1494">
        <v>0</v>
      </c>
      <c r="G1494" s="449">
        <v>2072</v>
      </c>
      <c r="H1494">
        <v>0</v>
      </c>
      <c r="I1494">
        <v>0</v>
      </c>
      <c r="J1494">
        <v>0</v>
      </c>
      <c r="K1494">
        <v>0</v>
      </c>
      <c r="L1494" s="449">
        <v>49800</v>
      </c>
    </row>
    <row r="1495" spans="1:12">
      <c r="A1495" s="539" t="s">
        <v>137</v>
      </c>
      <c r="B1495" s="539" t="s">
        <v>1649</v>
      </c>
      <c r="C1495" s="1" t="s">
        <v>1650</v>
      </c>
      <c r="D1495">
        <v>0</v>
      </c>
      <c r="E1495">
        <v>0</v>
      </c>
      <c r="F1495">
        <v>0</v>
      </c>
      <c r="G1495">
        <v>0</v>
      </c>
      <c r="H1495" s="449">
        <v>4944</v>
      </c>
      <c r="I1495">
        <v>0</v>
      </c>
      <c r="J1495">
        <v>0</v>
      </c>
      <c r="K1495">
        <v>0</v>
      </c>
      <c r="L1495" s="449">
        <v>4944</v>
      </c>
    </row>
    <row r="1496" spans="1:12">
      <c r="A1496" s="539" t="s">
        <v>137</v>
      </c>
      <c r="B1496" s="539" t="s">
        <v>1651</v>
      </c>
      <c r="C1496" s="1" t="s">
        <v>1652</v>
      </c>
      <c r="D1496">
        <v>0</v>
      </c>
      <c r="E1496">
        <v>0</v>
      </c>
      <c r="F1496">
        <v>0</v>
      </c>
      <c r="G1496">
        <v>0</v>
      </c>
      <c r="H1496">
        <v>0</v>
      </c>
      <c r="I1496">
        <v>0</v>
      </c>
      <c r="J1496" s="449">
        <v>7618</v>
      </c>
      <c r="K1496">
        <v>0</v>
      </c>
      <c r="L1496" s="449">
        <v>7618</v>
      </c>
    </row>
    <row r="1497" spans="1:12">
      <c r="A1497" s="539" t="s">
        <v>137</v>
      </c>
      <c r="B1497" s="539" t="s">
        <v>1653</v>
      </c>
      <c r="C1497" s="1" t="s">
        <v>1654</v>
      </c>
      <c r="D1497">
        <v>0</v>
      </c>
      <c r="E1497">
        <v>0</v>
      </c>
      <c r="F1497">
        <v>0</v>
      </c>
      <c r="G1497">
        <v>0</v>
      </c>
      <c r="H1497" s="449">
        <v>2112</v>
      </c>
      <c r="I1497">
        <v>0</v>
      </c>
      <c r="J1497">
        <v>0</v>
      </c>
      <c r="K1497">
        <v>0</v>
      </c>
      <c r="L1497" s="449">
        <v>2112</v>
      </c>
    </row>
    <row r="1498" spans="1:12">
      <c r="A1498" s="539" t="s">
        <v>137</v>
      </c>
      <c r="B1498" s="539" t="s">
        <v>1655</v>
      </c>
      <c r="C1498" s="1" t="s">
        <v>1656</v>
      </c>
      <c r="D1498" s="449">
        <v>12512</v>
      </c>
      <c r="E1498">
        <v>528</v>
      </c>
      <c r="F1498">
        <v>0</v>
      </c>
      <c r="G1498">
        <v>0</v>
      </c>
      <c r="H1498">
        <v>0</v>
      </c>
      <c r="I1498">
        <v>0</v>
      </c>
      <c r="J1498">
        <v>0</v>
      </c>
      <c r="K1498">
        <v>0</v>
      </c>
      <c r="L1498" s="449">
        <v>13040</v>
      </c>
    </row>
    <row r="1499" spans="1:12">
      <c r="A1499" s="539" t="s">
        <v>137</v>
      </c>
      <c r="B1499" s="539" t="s">
        <v>1657</v>
      </c>
      <c r="C1499" s="1" t="s">
        <v>1658</v>
      </c>
      <c r="D1499" s="449">
        <v>1872</v>
      </c>
      <c r="E1499">
        <v>0</v>
      </c>
      <c r="F1499">
        <v>0</v>
      </c>
      <c r="G1499">
        <v>0</v>
      </c>
      <c r="H1499">
        <v>0</v>
      </c>
      <c r="I1499">
        <v>0</v>
      </c>
      <c r="J1499" s="449">
        <v>75016</v>
      </c>
      <c r="K1499">
        <v>0</v>
      </c>
      <c r="L1499" s="449">
        <v>76888</v>
      </c>
    </row>
    <row r="1500" spans="1:12">
      <c r="A1500" s="539" t="s">
        <v>137</v>
      </c>
      <c r="B1500" s="539" t="s">
        <v>1659</v>
      </c>
      <c r="C1500" s="1" t="s">
        <v>1660</v>
      </c>
      <c r="D1500" s="449">
        <v>139984</v>
      </c>
      <c r="E1500">
        <v>0</v>
      </c>
      <c r="F1500">
        <v>0</v>
      </c>
      <c r="G1500">
        <v>0</v>
      </c>
      <c r="H1500">
        <v>0</v>
      </c>
      <c r="I1500">
        <v>0</v>
      </c>
      <c r="J1500">
        <v>0</v>
      </c>
      <c r="K1500">
        <v>0</v>
      </c>
      <c r="L1500" s="449">
        <v>139984</v>
      </c>
    </row>
    <row r="1501" spans="1:12">
      <c r="A1501" s="539" t="s">
        <v>137</v>
      </c>
      <c r="B1501" s="539" t="s">
        <v>1661</v>
      </c>
      <c r="C1501" s="1" t="s">
        <v>1662</v>
      </c>
      <c r="D1501" s="449">
        <v>31936</v>
      </c>
      <c r="E1501">
        <v>0</v>
      </c>
      <c r="F1501">
        <v>0</v>
      </c>
      <c r="G1501">
        <v>0</v>
      </c>
      <c r="H1501">
        <v>0</v>
      </c>
      <c r="I1501">
        <v>0</v>
      </c>
      <c r="J1501">
        <v>0</v>
      </c>
      <c r="K1501">
        <v>0</v>
      </c>
      <c r="L1501" s="449">
        <v>31936</v>
      </c>
    </row>
    <row r="1502" spans="1:12">
      <c r="A1502" s="539" t="s">
        <v>137</v>
      </c>
      <c r="B1502" s="539" t="s">
        <v>1663</v>
      </c>
      <c r="C1502" s="1" t="s">
        <v>1664</v>
      </c>
      <c r="D1502">
        <v>0</v>
      </c>
      <c r="E1502">
        <v>0</v>
      </c>
      <c r="F1502">
        <v>0</v>
      </c>
      <c r="G1502">
        <v>0</v>
      </c>
      <c r="H1502">
        <v>0</v>
      </c>
      <c r="I1502">
        <v>0</v>
      </c>
      <c r="J1502">
        <v>0</v>
      </c>
      <c r="K1502">
        <v>0</v>
      </c>
      <c r="L1502">
        <v>0</v>
      </c>
    </row>
    <row r="1503" spans="1:12">
      <c r="A1503" s="539" t="s">
        <v>137</v>
      </c>
      <c r="B1503" s="539" t="s">
        <v>1665</v>
      </c>
      <c r="C1503" s="1" t="s">
        <v>1666</v>
      </c>
      <c r="D1503" s="449">
        <v>300800</v>
      </c>
      <c r="E1503" s="449">
        <v>146080</v>
      </c>
      <c r="F1503">
        <v>0</v>
      </c>
      <c r="G1503" s="449">
        <v>2072</v>
      </c>
      <c r="H1503" s="449">
        <v>154656</v>
      </c>
      <c r="I1503" s="449">
        <v>246272</v>
      </c>
      <c r="J1503" s="449">
        <v>110532</v>
      </c>
      <c r="K1503" s="449">
        <v>74508</v>
      </c>
      <c r="L1503" s="449">
        <v>1034920</v>
      </c>
    </row>
    <row r="1504" spans="1:12">
      <c r="A1504" s="503"/>
      <c r="B1504" s="503"/>
    </row>
    <row r="1505" spans="1:12">
      <c r="A1505" s="503"/>
      <c r="B1505" s="503"/>
    </row>
    <row r="1506" spans="1:12">
      <c r="A1506" s="539" t="s">
        <v>1722</v>
      </c>
      <c r="B1506" s="503"/>
    </row>
    <row r="1507" spans="1:12">
      <c r="A1507" s="539" t="s">
        <v>1596</v>
      </c>
      <c r="B1507" s="539" t="s">
        <v>173</v>
      </c>
      <c r="C1507" s="1" t="s">
        <v>1668</v>
      </c>
      <c r="D1507" t="s">
        <v>1669</v>
      </c>
      <c r="E1507" t="s">
        <v>1670</v>
      </c>
      <c r="F1507" t="s">
        <v>1671</v>
      </c>
      <c r="G1507" t="s">
        <v>1672</v>
      </c>
      <c r="H1507" t="s">
        <v>1673</v>
      </c>
      <c r="I1507" t="s">
        <v>1674</v>
      </c>
      <c r="J1507" t="s">
        <v>1675</v>
      </c>
      <c r="K1507" t="s">
        <v>1676</v>
      </c>
      <c r="L1507" t="s">
        <v>44</v>
      </c>
    </row>
    <row r="1508" spans="1:12">
      <c r="A1508" s="539" t="s">
        <v>139</v>
      </c>
      <c r="B1508" s="539" t="s">
        <v>1611</v>
      </c>
      <c r="C1508" s="1" t="s">
        <v>1612</v>
      </c>
      <c r="D1508" s="449">
        <v>1632</v>
      </c>
      <c r="E1508">
        <v>0</v>
      </c>
      <c r="F1508">
        <v>0</v>
      </c>
      <c r="G1508">
        <v>0</v>
      </c>
      <c r="H1508">
        <v>0</v>
      </c>
      <c r="I1508">
        <v>0</v>
      </c>
      <c r="J1508">
        <v>0</v>
      </c>
      <c r="K1508">
        <v>0</v>
      </c>
      <c r="L1508" s="449">
        <v>1632</v>
      </c>
    </row>
    <row r="1509" spans="1:12">
      <c r="A1509" s="539" t="s">
        <v>139</v>
      </c>
      <c r="B1509" s="539" t="s">
        <v>1613</v>
      </c>
      <c r="C1509" s="1" t="s">
        <v>1614</v>
      </c>
      <c r="D1509">
        <v>0</v>
      </c>
      <c r="E1509">
        <v>0</v>
      </c>
      <c r="F1509">
        <v>0</v>
      </c>
      <c r="G1509">
        <v>0</v>
      </c>
      <c r="H1509" s="449">
        <v>27744</v>
      </c>
      <c r="I1509">
        <v>0</v>
      </c>
      <c r="J1509" s="449">
        <v>7584</v>
      </c>
      <c r="K1509">
        <v>0</v>
      </c>
      <c r="L1509" s="449">
        <v>35328</v>
      </c>
    </row>
    <row r="1510" spans="1:12">
      <c r="A1510" s="539" t="s">
        <v>139</v>
      </c>
      <c r="B1510" s="539" t="s">
        <v>1615</v>
      </c>
      <c r="C1510" s="1" t="s">
        <v>1616</v>
      </c>
      <c r="D1510">
        <v>0</v>
      </c>
      <c r="E1510" s="449">
        <v>126480</v>
      </c>
      <c r="F1510">
        <v>0</v>
      </c>
      <c r="G1510">
        <v>0</v>
      </c>
      <c r="H1510" s="449">
        <v>37024</v>
      </c>
      <c r="I1510">
        <v>0</v>
      </c>
      <c r="J1510">
        <v>0</v>
      </c>
      <c r="K1510">
        <v>0</v>
      </c>
      <c r="L1510" s="449">
        <v>163504</v>
      </c>
    </row>
    <row r="1511" spans="1:12">
      <c r="A1511" s="539" t="s">
        <v>139</v>
      </c>
      <c r="B1511" s="539" t="s">
        <v>1617</v>
      </c>
      <c r="C1511" s="1" t="s">
        <v>1618</v>
      </c>
      <c r="D1511" s="449">
        <v>8864</v>
      </c>
      <c r="E1511" s="449">
        <v>3840</v>
      </c>
      <c r="F1511">
        <v>0</v>
      </c>
      <c r="G1511">
        <v>0</v>
      </c>
      <c r="H1511" s="449">
        <v>13856</v>
      </c>
      <c r="I1511" s="449">
        <v>1824</v>
      </c>
      <c r="J1511">
        <v>0</v>
      </c>
      <c r="K1511" s="449">
        <v>1512</v>
      </c>
      <c r="L1511" s="449">
        <v>29896</v>
      </c>
    </row>
    <row r="1512" spans="1:12">
      <c r="A1512" s="539" t="s">
        <v>139</v>
      </c>
      <c r="B1512" s="539" t="s">
        <v>1619</v>
      </c>
      <c r="C1512" s="1" t="s">
        <v>1620</v>
      </c>
      <c r="D1512">
        <v>0</v>
      </c>
      <c r="E1512">
        <v>0</v>
      </c>
      <c r="F1512">
        <v>0</v>
      </c>
      <c r="G1512">
        <v>0</v>
      </c>
      <c r="H1512">
        <v>0</v>
      </c>
      <c r="I1512">
        <v>0</v>
      </c>
      <c r="J1512">
        <v>0</v>
      </c>
      <c r="K1512">
        <v>0</v>
      </c>
      <c r="L1512">
        <v>0</v>
      </c>
    </row>
    <row r="1513" spans="1:12">
      <c r="A1513" s="539" t="s">
        <v>139</v>
      </c>
      <c r="B1513" s="539" t="s">
        <v>1621</v>
      </c>
      <c r="C1513" s="1" t="s">
        <v>1622</v>
      </c>
      <c r="D1513" s="449">
        <v>23376</v>
      </c>
      <c r="E1513">
        <v>0</v>
      </c>
      <c r="F1513">
        <v>0</v>
      </c>
      <c r="G1513">
        <v>0</v>
      </c>
      <c r="H1513">
        <v>0</v>
      </c>
      <c r="I1513">
        <v>0</v>
      </c>
      <c r="J1513">
        <v>0</v>
      </c>
      <c r="K1513">
        <v>0</v>
      </c>
      <c r="L1513" s="449">
        <v>23376</v>
      </c>
    </row>
    <row r="1514" spans="1:12">
      <c r="A1514" s="539" t="s">
        <v>139</v>
      </c>
      <c r="B1514" s="539" t="s">
        <v>1623</v>
      </c>
      <c r="C1514" s="1" t="s">
        <v>1624</v>
      </c>
      <c r="D1514">
        <v>0</v>
      </c>
      <c r="E1514" s="449">
        <v>22304</v>
      </c>
      <c r="F1514">
        <v>0</v>
      </c>
      <c r="G1514">
        <v>0</v>
      </c>
      <c r="H1514">
        <v>0</v>
      </c>
      <c r="I1514" s="449">
        <v>16400</v>
      </c>
      <c r="J1514">
        <v>0</v>
      </c>
      <c r="K1514">
        <v>161</v>
      </c>
      <c r="L1514" s="449">
        <v>38865</v>
      </c>
    </row>
    <row r="1515" spans="1:12">
      <c r="A1515" s="539" t="s">
        <v>139</v>
      </c>
      <c r="B1515" s="539" t="s">
        <v>1625</v>
      </c>
      <c r="C1515" s="1" t="s">
        <v>1626</v>
      </c>
      <c r="D1515">
        <v>0</v>
      </c>
      <c r="E1515">
        <v>0</v>
      </c>
      <c r="F1515">
        <v>0</v>
      </c>
      <c r="G1515">
        <v>0</v>
      </c>
      <c r="H1515">
        <v>0</v>
      </c>
      <c r="I1515">
        <v>0</v>
      </c>
      <c r="J1515" s="449">
        <v>25961</v>
      </c>
      <c r="K1515">
        <v>0</v>
      </c>
      <c r="L1515" s="449">
        <v>25961</v>
      </c>
    </row>
    <row r="1516" spans="1:12">
      <c r="A1516" s="539" t="s">
        <v>139</v>
      </c>
      <c r="B1516" s="539" t="s">
        <v>1627</v>
      </c>
      <c r="C1516" s="1" t="s">
        <v>1628</v>
      </c>
      <c r="D1516" s="449">
        <v>6816</v>
      </c>
      <c r="E1516">
        <v>528</v>
      </c>
      <c r="F1516">
        <v>0</v>
      </c>
      <c r="G1516">
        <v>0</v>
      </c>
      <c r="H1516">
        <v>0</v>
      </c>
      <c r="I1516">
        <v>0</v>
      </c>
      <c r="J1516">
        <v>0</v>
      </c>
      <c r="K1516">
        <v>0</v>
      </c>
      <c r="L1516" s="449">
        <v>7344</v>
      </c>
    </row>
    <row r="1517" spans="1:12">
      <c r="A1517" s="539" t="s">
        <v>139</v>
      </c>
      <c r="B1517" s="539" t="s">
        <v>1629</v>
      </c>
      <c r="C1517" s="1" t="s">
        <v>1630</v>
      </c>
      <c r="D1517">
        <v>0</v>
      </c>
      <c r="E1517">
        <v>640</v>
      </c>
      <c r="F1517">
        <v>0</v>
      </c>
      <c r="G1517">
        <v>0</v>
      </c>
      <c r="H1517">
        <v>0</v>
      </c>
      <c r="I1517">
        <v>0</v>
      </c>
      <c r="J1517">
        <v>0</v>
      </c>
      <c r="K1517">
        <v>0</v>
      </c>
      <c r="L1517">
        <v>640</v>
      </c>
    </row>
    <row r="1518" spans="1:12">
      <c r="A1518" s="539" t="s">
        <v>139</v>
      </c>
      <c r="B1518" s="539" t="s">
        <v>1631</v>
      </c>
      <c r="C1518" s="1" t="s">
        <v>1632</v>
      </c>
      <c r="D1518">
        <v>0</v>
      </c>
      <c r="E1518">
        <v>256</v>
      </c>
      <c r="F1518">
        <v>0</v>
      </c>
      <c r="G1518">
        <v>0</v>
      </c>
      <c r="H1518">
        <v>0</v>
      </c>
      <c r="I1518" s="449">
        <v>69456</v>
      </c>
      <c r="J1518">
        <v>0</v>
      </c>
      <c r="K1518" s="449">
        <v>17924</v>
      </c>
      <c r="L1518" s="449">
        <v>87636</v>
      </c>
    </row>
    <row r="1519" spans="1:12">
      <c r="A1519" s="539" t="s">
        <v>139</v>
      </c>
      <c r="B1519" s="539" t="s">
        <v>1633</v>
      </c>
      <c r="C1519" s="1" t="s">
        <v>1634</v>
      </c>
      <c r="D1519" s="449">
        <v>117456</v>
      </c>
      <c r="E1519">
        <v>0</v>
      </c>
      <c r="F1519" s="449">
        <v>13600</v>
      </c>
      <c r="G1519">
        <v>0</v>
      </c>
      <c r="H1519">
        <v>0</v>
      </c>
      <c r="I1519">
        <v>0</v>
      </c>
      <c r="J1519">
        <v>0</v>
      </c>
      <c r="K1519">
        <v>0</v>
      </c>
      <c r="L1519" s="449">
        <v>131056</v>
      </c>
    </row>
    <row r="1520" spans="1:12">
      <c r="A1520" s="539" t="s">
        <v>139</v>
      </c>
      <c r="B1520" s="539" t="s">
        <v>1635</v>
      </c>
      <c r="C1520" s="1" t="s">
        <v>1636</v>
      </c>
      <c r="D1520" s="449">
        <v>11808</v>
      </c>
      <c r="E1520">
        <v>0</v>
      </c>
      <c r="F1520">
        <v>0</v>
      </c>
      <c r="G1520">
        <v>0</v>
      </c>
      <c r="H1520">
        <v>0</v>
      </c>
      <c r="I1520">
        <v>0</v>
      </c>
      <c r="J1520">
        <v>0</v>
      </c>
      <c r="K1520">
        <v>0</v>
      </c>
      <c r="L1520" s="449">
        <v>11808</v>
      </c>
    </row>
    <row r="1521" spans="1:12">
      <c r="A1521" s="539" t="s">
        <v>139</v>
      </c>
      <c r="B1521" s="539" t="s">
        <v>1637</v>
      </c>
      <c r="C1521" s="1" t="s">
        <v>1638</v>
      </c>
      <c r="D1521">
        <v>0</v>
      </c>
      <c r="E1521">
        <v>0</v>
      </c>
      <c r="F1521">
        <v>0</v>
      </c>
      <c r="G1521">
        <v>0</v>
      </c>
      <c r="H1521">
        <v>0</v>
      </c>
      <c r="I1521" s="449">
        <v>99856</v>
      </c>
      <c r="J1521">
        <v>0</v>
      </c>
      <c r="K1521" s="449">
        <v>4536</v>
      </c>
      <c r="L1521" s="449">
        <v>104392</v>
      </c>
    </row>
    <row r="1522" spans="1:12">
      <c r="A1522" s="539" t="s">
        <v>139</v>
      </c>
      <c r="B1522" s="539" t="s">
        <v>1639</v>
      </c>
      <c r="C1522" s="1" t="s">
        <v>1640</v>
      </c>
      <c r="D1522">
        <v>0</v>
      </c>
      <c r="E1522">
        <v>0</v>
      </c>
      <c r="F1522">
        <v>0</v>
      </c>
      <c r="G1522">
        <v>0</v>
      </c>
      <c r="H1522">
        <v>0</v>
      </c>
      <c r="I1522">
        <v>0</v>
      </c>
      <c r="J1522">
        <v>0</v>
      </c>
      <c r="K1522">
        <v>0</v>
      </c>
      <c r="L1522">
        <v>0</v>
      </c>
    </row>
    <row r="1523" spans="1:12">
      <c r="A1523" s="539" t="s">
        <v>139</v>
      </c>
      <c r="B1523" s="539" t="s">
        <v>1641</v>
      </c>
      <c r="C1523" s="1" t="s">
        <v>1642</v>
      </c>
      <c r="D1523">
        <v>0</v>
      </c>
      <c r="E1523">
        <v>624</v>
      </c>
      <c r="F1523">
        <v>0</v>
      </c>
      <c r="G1523">
        <v>0</v>
      </c>
      <c r="H1523">
        <v>0</v>
      </c>
      <c r="I1523" s="449">
        <v>57504</v>
      </c>
      <c r="J1523">
        <v>576</v>
      </c>
      <c r="K1523" s="449">
        <v>32891</v>
      </c>
      <c r="L1523" s="449">
        <v>91595</v>
      </c>
    </row>
    <row r="1524" spans="1:12">
      <c r="A1524" s="539" t="s">
        <v>139</v>
      </c>
      <c r="B1524" s="539" t="s">
        <v>1643</v>
      </c>
      <c r="C1524" s="1" t="s">
        <v>1644</v>
      </c>
      <c r="D1524">
        <v>0</v>
      </c>
      <c r="E1524">
        <v>0</v>
      </c>
      <c r="F1524">
        <v>0</v>
      </c>
      <c r="G1524">
        <v>0</v>
      </c>
      <c r="H1524">
        <v>0</v>
      </c>
      <c r="I1524" s="449">
        <v>27520</v>
      </c>
      <c r="J1524">
        <v>0</v>
      </c>
      <c r="K1524">
        <v>0</v>
      </c>
      <c r="L1524" s="449">
        <v>27520</v>
      </c>
    </row>
    <row r="1525" spans="1:12">
      <c r="A1525" s="539" t="s">
        <v>139</v>
      </c>
      <c r="B1525" s="539" t="s">
        <v>1645</v>
      </c>
      <c r="C1525" s="1" t="s">
        <v>1646</v>
      </c>
      <c r="D1525">
        <v>0</v>
      </c>
      <c r="E1525">
        <v>0</v>
      </c>
      <c r="F1525">
        <v>0</v>
      </c>
      <c r="G1525">
        <v>0</v>
      </c>
      <c r="H1525">
        <v>0</v>
      </c>
      <c r="I1525" s="449">
        <v>72096</v>
      </c>
      <c r="J1525">
        <v>0</v>
      </c>
      <c r="K1525">
        <v>0</v>
      </c>
      <c r="L1525" s="449">
        <v>72096</v>
      </c>
    </row>
    <row r="1526" spans="1:12">
      <c r="A1526" s="539" t="s">
        <v>139</v>
      </c>
      <c r="B1526" s="539" t="s">
        <v>1647</v>
      </c>
      <c r="C1526" s="1" t="s">
        <v>1648</v>
      </c>
      <c r="D1526">
        <v>0</v>
      </c>
      <c r="E1526" s="449">
        <v>69216</v>
      </c>
      <c r="F1526">
        <v>0</v>
      </c>
      <c r="G1526" s="449">
        <v>30000</v>
      </c>
      <c r="H1526">
        <v>0</v>
      </c>
      <c r="I1526">
        <v>0</v>
      </c>
      <c r="J1526">
        <v>0</v>
      </c>
      <c r="K1526">
        <v>0</v>
      </c>
      <c r="L1526" s="449">
        <v>99216</v>
      </c>
    </row>
    <row r="1527" spans="1:12">
      <c r="A1527" s="539" t="s">
        <v>139</v>
      </c>
      <c r="B1527" s="539" t="s">
        <v>1649</v>
      </c>
      <c r="C1527" s="1" t="s">
        <v>1650</v>
      </c>
      <c r="D1527">
        <v>0</v>
      </c>
      <c r="E1527">
        <v>0</v>
      </c>
      <c r="F1527">
        <v>0</v>
      </c>
      <c r="G1527">
        <v>0</v>
      </c>
      <c r="H1527">
        <v>0</v>
      </c>
      <c r="I1527">
        <v>0</v>
      </c>
      <c r="J1527">
        <v>0</v>
      </c>
      <c r="K1527">
        <v>0</v>
      </c>
      <c r="L1527">
        <v>0</v>
      </c>
    </row>
    <row r="1528" spans="1:12">
      <c r="A1528" s="539" t="s">
        <v>139</v>
      </c>
      <c r="B1528" s="539" t="s">
        <v>1651</v>
      </c>
      <c r="C1528" s="1" t="s">
        <v>1652</v>
      </c>
      <c r="D1528">
        <v>0</v>
      </c>
      <c r="E1528">
        <v>0</v>
      </c>
      <c r="F1528">
        <v>0</v>
      </c>
      <c r="G1528">
        <v>0</v>
      </c>
      <c r="H1528">
        <v>0</v>
      </c>
      <c r="I1528">
        <v>0</v>
      </c>
      <c r="J1528" s="449">
        <v>8960</v>
      </c>
      <c r="K1528">
        <v>0</v>
      </c>
      <c r="L1528" s="449">
        <v>8960</v>
      </c>
    </row>
    <row r="1529" spans="1:12">
      <c r="A1529" s="539" t="s">
        <v>139</v>
      </c>
      <c r="B1529" s="539" t="s">
        <v>1653</v>
      </c>
      <c r="C1529" s="1" t="s">
        <v>1654</v>
      </c>
      <c r="D1529">
        <v>0</v>
      </c>
      <c r="E1529">
        <v>0</v>
      </c>
      <c r="F1529">
        <v>0</v>
      </c>
      <c r="G1529">
        <v>0</v>
      </c>
      <c r="H1529" s="449">
        <v>1600</v>
      </c>
      <c r="I1529">
        <v>0</v>
      </c>
      <c r="J1529">
        <v>740</v>
      </c>
      <c r="K1529">
        <v>0</v>
      </c>
      <c r="L1529" s="449">
        <v>2340</v>
      </c>
    </row>
    <row r="1530" spans="1:12">
      <c r="A1530" s="539" t="s">
        <v>139</v>
      </c>
      <c r="B1530" s="539" t="s">
        <v>1655</v>
      </c>
      <c r="C1530" s="1" t="s">
        <v>1656</v>
      </c>
      <c r="D1530" s="449">
        <v>1696</v>
      </c>
      <c r="E1530">
        <v>624</v>
      </c>
      <c r="F1530">
        <v>0</v>
      </c>
      <c r="G1530">
        <v>0</v>
      </c>
      <c r="H1530">
        <v>0</v>
      </c>
      <c r="I1530">
        <v>0</v>
      </c>
      <c r="J1530">
        <v>0</v>
      </c>
      <c r="K1530">
        <v>0</v>
      </c>
      <c r="L1530" s="449">
        <v>2320</v>
      </c>
    </row>
    <row r="1531" spans="1:12">
      <c r="A1531" s="539" t="s">
        <v>139</v>
      </c>
      <c r="B1531" s="539" t="s">
        <v>1657</v>
      </c>
      <c r="C1531" s="1" t="s">
        <v>1658</v>
      </c>
      <c r="D1531" s="449">
        <v>3648</v>
      </c>
      <c r="E1531">
        <v>0</v>
      </c>
      <c r="F1531">
        <v>0</v>
      </c>
      <c r="G1531">
        <v>0</v>
      </c>
      <c r="H1531">
        <v>0</v>
      </c>
      <c r="I1531">
        <v>0</v>
      </c>
      <c r="J1531" s="449">
        <v>25370</v>
      </c>
      <c r="K1531">
        <v>0</v>
      </c>
      <c r="L1531" s="449">
        <v>29018</v>
      </c>
    </row>
    <row r="1532" spans="1:12">
      <c r="A1532" s="539" t="s">
        <v>139</v>
      </c>
      <c r="B1532" s="539" t="s">
        <v>1659</v>
      </c>
      <c r="C1532" s="1" t="s">
        <v>1660</v>
      </c>
      <c r="D1532" s="449">
        <v>224160</v>
      </c>
      <c r="E1532">
        <v>0</v>
      </c>
      <c r="F1532">
        <v>0</v>
      </c>
      <c r="G1532">
        <v>0</v>
      </c>
      <c r="H1532">
        <v>0</v>
      </c>
      <c r="I1532">
        <v>0</v>
      </c>
      <c r="J1532">
        <v>0</v>
      </c>
      <c r="K1532">
        <v>0</v>
      </c>
      <c r="L1532" s="449">
        <v>224160</v>
      </c>
    </row>
    <row r="1533" spans="1:12">
      <c r="A1533" s="539" t="s">
        <v>139</v>
      </c>
      <c r="B1533" s="539" t="s">
        <v>1661</v>
      </c>
      <c r="C1533" s="1" t="s">
        <v>1662</v>
      </c>
      <c r="D1533" s="449">
        <v>46224</v>
      </c>
      <c r="E1533">
        <v>0</v>
      </c>
      <c r="F1533">
        <v>0</v>
      </c>
      <c r="G1533">
        <v>0</v>
      </c>
      <c r="H1533">
        <v>0</v>
      </c>
      <c r="I1533">
        <v>0</v>
      </c>
      <c r="J1533">
        <v>0</v>
      </c>
      <c r="K1533">
        <v>0</v>
      </c>
      <c r="L1533" s="449">
        <v>46224</v>
      </c>
    </row>
    <row r="1534" spans="1:12">
      <c r="A1534" s="539" t="s">
        <v>139</v>
      </c>
      <c r="B1534" s="539" t="s">
        <v>1663</v>
      </c>
      <c r="C1534" s="1" t="s">
        <v>1664</v>
      </c>
      <c r="D1534">
        <v>0</v>
      </c>
      <c r="E1534">
        <v>0</v>
      </c>
      <c r="F1534">
        <v>0</v>
      </c>
      <c r="G1534">
        <v>0</v>
      </c>
      <c r="H1534">
        <v>0</v>
      </c>
      <c r="I1534">
        <v>0</v>
      </c>
      <c r="J1534">
        <v>0</v>
      </c>
      <c r="K1534">
        <v>0</v>
      </c>
      <c r="L1534">
        <v>0</v>
      </c>
    </row>
    <row r="1535" spans="1:12">
      <c r="A1535" s="539" t="s">
        <v>139</v>
      </c>
      <c r="B1535" s="539" t="s">
        <v>1665</v>
      </c>
      <c r="C1535" s="1" t="s">
        <v>1666</v>
      </c>
      <c r="D1535" s="449">
        <v>445680</v>
      </c>
      <c r="E1535" s="449">
        <v>224512</v>
      </c>
      <c r="F1535" s="449">
        <v>13600</v>
      </c>
      <c r="G1535" s="449">
        <v>30000</v>
      </c>
      <c r="H1535" s="449">
        <v>80224</v>
      </c>
      <c r="I1535" s="449">
        <v>344656</v>
      </c>
      <c r="J1535" s="449">
        <v>69191</v>
      </c>
      <c r="K1535" s="449">
        <v>57024</v>
      </c>
      <c r="L1535" s="449">
        <v>1264887</v>
      </c>
    </row>
    <row r="1536" spans="1:12">
      <c r="A1536" s="503"/>
      <c r="B1536" s="503"/>
    </row>
    <row r="1537" spans="1:12">
      <c r="A1537" s="503"/>
      <c r="B1537" s="503"/>
    </row>
    <row r="1538" spans="1:12">
      <c r="A1538" s="539" t="s">
        <v>1723</v>
      </c>
      <c r="B1538" s="503"/>
    </row>
    <row r="1539" spans="1:12">
      <c r="A1539" s="539" t="s">
        <v>1596</v>
      </c>
      <c r="B1539" s="539" t="s">
        <v>173</v>
      </c>
      <c r="C1539" s="1" t="s">
        <v>1668</v>
      </c>
      <c r="D1539" t="s">
        <v>1669</v>
      </c>
      <c r="E1539" t="s">
        <v>1670</v>
      </c>
      <c r="F1539" t="s">
        <v>1671</v>
      </c>
      <c r="G1539" t="s">
        <v>1672</v>
      </c>
      <c r="H1539" t="s">
        <v>1673</v>
      </c>
      <c r="I1539" t="s">
        <v>1674</v>
      </c>
      <c r="J1539" t="s">
        <v>1675</v>
      </c>
      <c r="K1539" t="s">
        <v>1676</v>
      </c>
      <c r="L1539" t="s">
        <v>44</v>
      </c>
    </row>
    <row r="1540" spans="1:12">
      <c r="A1540" s="539" t="s">
        <v>141</v>
      </c>
      <c r="B1540" s="539" t="s">
        <v>1611</v>
      </c>
      <c r="C1540" s="1" t="s">
        <v>1612</v>
      </c>
      <c r="D1540" s="449">
        <v>16720</v>
      </c>
      <c r="E1540">
        <v>0</v>
      </c>
      <c r="F1540">
        <v>0</v>
      </c>
      <c r="G1540">
        <v>0</v>
      </c>
      <c r="H1540" s="449">
        <v>8864</v>
      </c>
      <c r="I1540">
        <v>0</v>
      </c>
      <c r="J1540">
        <v>0</v>
      </c>
      <c r="K1540">
        <v>0</v>
      </c>
      <c r="L1540" s="449">
        <v>25584</v>
      </c>
    </row>
    <row r="1541" spans="1:12">
      <c r="A1541" s="539" t="s">
        <v>141</v>
      </c>
      <c r="B1541" s="539" t="s">
        <v>1613</v>
      </c>
      <c r="C1541" s="1" t="s">
        <v>1614</v>
      </c>
      <c r="D1541">
        <v>0</v>
      </c>
      <c r="E1541">
        <v>0</v>
      </c>
      <c r="F1541">
        <v>0</v>
      </c>
      <c r="G1541">
        <v>0</v>
      </c>
      <c r="H1541" s="449">
        <v>48240</v>
      </c>
      <c r="I1541">
        <v>0</v>
      </c>
      <c r="J1541" s="449">
        <v>16624</v>
      </c>
      <c r="K1541">
        <v>0</v>
      </c>
      <c r="L1541" s="449">
        <v>64864</v>
      </c>
    </row>
    <row r="1542" spans="1:12">
      <c r="A1542" s="539" t="s">
        <v>141</v>
      </c>
      <c r="B1542" s="539" t="s">
        <v>1615</v>
      </c>
      <c r="C1542" s="1" t="s">
        <v>1616</v>
      </c>
      <c r="D1542">
        <v>0</v>
      </c>
      <c r="E1542" s="449">
        <v>351504</v>
      </c>
      <c r="F1542">
        <v>0</v>
      </c>
      <c r="G1542">
        <v>0</v>
      </c>
      <c r="H1542">
        <v>0</v>
      </c>
      <c r="I1542">
        <v>0</v>
      </c>
      <c r="J1542">
        <v>0</v>
      </c>
      <c r="K1542">
        <v>0</v>
      </c>
      <c r="L1542" s="449">
        <v>351504</v>
      </c>
    </row>
    <row r="1543" spans="1:12">
      <c r="A1543" s="539" t="s">
        <v>141</v>
      </c>
      <c r="B1543" s="539" t="s">
        <v>1617</v>
      </c>
      <c r="C1543" s="1" t="s">
        <v>1618</v>
      </c>
      <c r="D1543" s="449">
        <v>47136</v>
      </c>
      <c r="E1543" s="449">
        <v>36960</v>
      </c>
      <c r="F1543">
        <v>0</v>
      </c>
      <c r="G1543">
        <v>0</v>
      </c>
      <c r="H1543" s="449">
        <v>46848</v>
      </c>
      <c r="I1543" s="449">
        <v>14912</v>
      </c>
      <c r="J1543" s="449">
        <v>2778</v>
      </c>
      <c r="K1543">
        <v>0</v>
      </c>
      <c r="L1543" s="449">
        <v>148634</v>
      </c>
    </row>
    <row r="1544" spans="1:12">
      <c r="A1544" s="539" t="s">
        <v>141</v>
      </c>
      <c r="B1544" s="539" t="s">
        <v>1619</v>
      </c>
      <c r="C1544" s="1" t="s">
        <v>1620</v>
      </c>
      <c r="D1544">
        <v>0</v>
      </c>
      <c r="E1544">
        <v>0</v>
      </c>
      <c r="F1544">
        <v>0</v>
      </c>
      <c r="G1544">
        <v>0</v>
      </c>
      <c r="H1544">
        <v>0</v>
      </c>
      <c r="I1544">
        <v>0</v>
      </c>
      <c r="J1544">
        <v>0</v>
      </c>
      <c r="K1544">
        <v>0</v>
      </c>
      <c r="L1544">
        <v>0</v>
      </c>
    </row>
    <row r="1545" spans="1:12">
      <c r="A1545" s="539" t="s">
        <v>141</v>
      </c>
      <c r="B1545" s="539" t="s">
        <v>1621</v>
      </c>
      <c r="C1545" s="1" t="s">
        <v>1622</v>
      </c>
      <c r="D1545" s="449">
        <v>55104</v>
      </c>
      <c r="E1545">
        <v>0</v>
      </c>
      <c r="F1545">
        <v>0</v>
      </c>
      <c r="G1545">
        <v>0</v>
      </c>
      <c r="H1545" s="449">
        <v>10028</v>
      </c>
      <c r="I1545">
        <v>0</v>
      </c>
      <c r="J1545">
        <v>0</v>
      </c>
      <c r="K1545">
        <v>0</v>
      </c>
      <c r="L1545" s="449">
        <v>65132</v>
      </c>
    </row>
    <row r="1546" spans="1:12">
      <c r="A1546" s="539" t="s">
        <v>141</v>
      </c>
      <c r="B1546" s="539" t="s">
        <v>1623</v>
      </c>
      <c r="C1546" s="1" t="s">
        <v>1624</v>
      </c>
      <c r="D1546">
        <v>0</v>
      </c>
      <c r="E1546" s="449">
        <v>5824</v>
      </c>
      <c r="F1546">
        <v>0</v>
      </c>
      <c r="G1546">
        <v>0</v>
      </c>
      <c r="H1546">
        <v>0</v>
      </c>
      <c r="I1546" s="449">
        <v>65568</v>
      </c>
      <c r="J1546">
        <v>0</v>
      </c>
      <c r="K1546">
        <v>108</v>
      </c>
      <c r="L1546" s="449">
        <v>71500</v>
      </c>
    </row>
    <row r="1547" spans="1:12">
      <c r="A1547" s="539" t="s">
        <v>141</v>
      </c>
      <c r="B1547" s="539" t="s">
        <v>1625</v>
      </c>
      <c r="C1547" s="1" t="s">
        <v>1626</v>
      </c>
      <c r="D1547">
        <v>0</v>
      </c>
      <c r="E1547">
        <v>0</v>
      </c>
      <c r="F1547">
        <v>0</v>
      </c>
      <c r="G1547">
        <v>0</v>
      </c>
      <c r="H1547">
        <v>0</v>
      </c>
      <c r="I1547">
        <v>0</v>
      </c>
      <c r="J1547">
        <v>0</v>
      </c>
      <c r="K1547">
        <v>0</v>
      </c>
      <c r="L1547">
        <v>0</v>
      </c>
    </row>
    <row r="1548" spans="1:12">
      <c r="A1548" s="539" t="s">
        <v>141</v>
      </c>
      <c r="B1548" s="539" t="s">
        <v>1627</v>
      </c>
      <c r="C1548" s="1" t="s">
        <v>1628</v>
      </c>
      <c r="D1548" s="449">
        <v>8112</v>
      </c>
      <c r="E1548" s="449">
        <v>45600</v>
      </c>
      <c r="F1548">
        <v>0</v>
      </c>
      <c r="G1548">
        <v>0</v>
      </c>
      <c r="H1548" s="449">
        <v>140544</v>
      </c>
      <c r="I1548">
        <v>0</v>
      </c>
      <c r="J1548">
        <v>328</v>
      </c>
      <c r="K1548">
        <v>0</v>
      </c>
      <c r="L1548" s="449">
        <v>194584</v>
      </c>
    </row>
    <row r="1549" spans="1:12">
      <c r="A1549" s="539" t="s">
        <v>141</v>
      </c>
      <c r="B1549" s="539" t="s">
        <v>1629</v>
      </c>
      <c r="C1549" s="1" t="s">
        <v>1630</v>
      </c>
      <c r="D1549">
        <v>0</v>
      </c>
      <c r="E1549">
        <v>768</v>
      </c>
      <c r="F1549">
        <v>0</v>
      </c>
      <c r="G1549">
        <v>0</v>
      </c>
      <c r="H1549">
        <v>0</v>
      </c>
      <c r="I1549">
        <v>0</v>
      </c>
      <c r="J1549">
        <v>0</v>
      </c>
      <c r="K1549">
        <v>0</v>
      </c>
      <c r="L1549">
        <v>768</v>
      </c>
    </row>
    <row r="1550" spans="1:12">
      <c r="A1550" s="539" t="s">
        <v>141</v>
      </c>
      <c r="B1550" s="539" t="s">
        <v>1631</v>
      </c>
      <c r="C1550" s="1" t="s">
        <v>1632</v>
      </c>
      <c r="D1550">
        <v>0</v>
      </c>
      <c r="E1550" s="449">
        <v>1536</v>
      </c>
      <c r="F1550">
        <v>0</v>
      </c>
      <c r="G1550">
        <v>0</v>
      </c>
      <c r="H1550">
        <v>0</v>
      </c>
      <c r="I1550" s="449">
        <v>5216</v>
      </c>
      <c r="J1550">
        <v>0</v>
      </c>
      <c r="K1550" s="449">
        <v>19802</v>
      </c>
      <c r="L1550" s="449">
        <v>26554</v>
      </c>
    </row>
    <row r="1551" spans="1:12">
      <c r="A1551" s="539" t="s">
        <v>141</v>
      </c>
      <c r="B1551" s="539" t="s">
        <v>1633</v>
      </c>
      <c r="C1551" s="1" t="s">
        <v>1634</v>
      </c>
      <c r="D1551" s="449">
        <v>219276</v>
      </c>
      <c r="E1551">
        <v>0</v>
      </c>
      <c r="F1551" s="449">
        <v>3120</v>
      </c>
      <c r="G1551">
        <v>0</v>
      </c>
      <c r="H1551">
        <v>0</v>
      </c>
      <c r="I1551">
        <v>0</v>
      </c>
      <c r="J1551">
        <v>0</v>
      </c>
      <c r="K1551">
        <v>0</v>
      </c>
      <c r="L1551" s="449">
        <v>222396</v>
      </c>
    </row>
    <row r="1552" spans="1:12">
      <c r="A1552" s="539" t="s">
        <v>141</v>
      </c>
      <c r="B1552" s="539" t="s">
        <v>1635</v>
      </c>
      <c r="C1552" s="1" t="s">
        <v>1636</v>
      </c>
      <c r="D1552" s="449">
        <v>15232</v>
      </c>
      <c r="E1552">
        <v>0</v>
      </c>
      <c r="F1552">
        <v>0</v>
      </c>
      <c r="G1552">
        <v>0</v>
      </c>
      <c r="H1552">
        <v>0</v>
      </c>
      <c r="I1552">
        <v>0</v>
      </c>
      <c r="J1552">
        <v>0</v>
      </c>
      <c r="K1552">
        <v>0</v>
      </c>
      <c r="L1552" s="449">
        <v>15232</v>
      </c>
    </row>
    <row r="1553" spans="1:12">
      <c r="A1553" s="539" t="s">
        <v>141</v>
      </c>
      <c r="B1553" s="539" t="s">
        <v>1637</v>
      </c>
      <c r="C1553" s="1" t="s">
        <v>1638</v>
      </c>
      <c r="D1553">
        <v>0</v>
      </c>
      <c r="E1553" s="449">
        <v>64160</v>
      </c>
      <c r="F1553">
        <v>0</v>
      </c>
      <c r="G1553">
        <v>0</v>
      </c>
      <c r="H1553">
        <v>0</v>
      </c>
      <c r="I1553" s="449">
        <v>297600</v>
      </c>
      <c r="J1553">
        <v>0</v>
      </c>
      <c r="K1553" s="449">
        <v>5876</v>
      </c>
      <c r="L1553" s="449">
        <v>367636</v>
      </c>
    </row>
    <row r="1554" spans="1:12">
      <c r="A1554" s="539" t="s">
        <v>141</v>
      </c>
      <c r="B1554" s="539" t="s">
        <v>1639</v>
      </c>
      <c r="C1554" s="1" t="s">
        <v>1640</v>
      </c>
      <c r="D1554">
        <v>0</v>
      </c>
      <c r="E1554">
        <v>0</v>
      </c>
      <c r="F1554">
        <v>0</v>
      </c>
      <c r="G1554">
        <v>0</v>
      </c>
      <c r="H1554">
        <v>0</v>
      </c>
      <c r="I1554">
        <v>0</v>
      </c>
      <c r="J1554">
        <v>0</v>
      </c>
      <c r="K1554">
        <v>0</v>
      </c>
      <c r="L1554">
        <v>0</v>
      </c>
    </row>
    <row r="1555" spans="1:12">
      <c r="A1555" s="539" t="s">
        <v>141</v>
      </c>
      <c r="B1555" s="539" t="s">
        <v>1641</v>
      </c>
      <c r="C1555" s="1" t="s">
        <v>1642</v>
      </c>
      <c r="D1555">
        <v>0</v>
      </c>
      <c r="E1555">
        <v>0</v>
      </c>
      <c r="F1555">
        <v>0</v>
      </c>
      <c r="G1555">
        <v>0</v>
      </c>
      <c r="H1555" s="449">
        <v>19664</v>
      </c>
      <c r="I1555" s="449">
        <v>236880</v>
      </c>
      <c r="J1555">
        <v>0</v>
      </c>
      <c r="K1555" s="449">
        <v>28996</v>
      </c>
      <c r="L1555" s="449">
        <v>285540</v>
      </c>
    </row>
    <row r="1556" spans="1:12">
      <c r="A1556" s="539" t="s">
        <v>141</v>
      </c>
      <c r="B1556" s="539" t="s">
        <v>1643</v>
      </c>
      <c r="C1556" s="1" t="s">
        <v>1644</v>
      </c>
      <c r="D1556">
        <v>0</v>
      </c>
      <c r="E1556">
        <v>0</v>
      </c>
      <c r="F1556">
        <v>0</v>
      </c>
      <c r="G1556">
        <v>0</v>
      </c>
      <c r="H1556">
        <v>0</v>
      </c>
      <c r="I1556" s="449">
        <v>33856</v>
      </c>
      <c r="J1556">
        <v>0</v>
      </c>
      <c r="K1556">
        <v>0</v>
      </c>
      <c r="L1556" s="449">
        <v>33856</v>
      </c>
    </row>
    <row r="1557" spans="1:12">
      <c r="A1557" s="539" t="s">
        <v>141</v>
      </c>
      <c r="B1557" s="539" t="s">
        <v>1645</v>
      </c>
      <c r="C1557" s="1" t="s">
        <v>1646</v>
      </c>
      <c r="D1557">
        <v>0</v>
      </c>
      <c r="E1557">
        <v>0</v>
      </c>
      <c r="F1557">
        <v>0</v>
      </c>
      <c r="G1557">
        <v>0</v>
      </c>
      <c r="H1557">
        <v>0</v>
      </c>
      <c r="I1557" s="449">
        <v>85344</v>
      </c>
      <c r="J1557">
        <v>0</v>
      </c>
      <c r="K1557">
        <v>0</v>
      </c>
      <c r="L1557" s="449">
        <v>85344</v>
      </c>
    </row>
    <row r="1558" spans="1:12">
      <c r="A1558" s="539" t="s">
        <v>141</v>
      </c>
      <c r="B1558" s="539" t="s">
        <v>1647</v>
      </c>
      <c r="C1558" s="1" t="s">
        <v>1648</v>
      </c>
      <c r="D1558">
        <v>0</v>
      </c>
      <c r="E1558" s="449">
        <v>119248</v>
      </c>
      <c r="F1558">
        <v>0</v>
      </c>
      <c r="G1558" s="449">
        <v>27728</v>
      </c>
      <c r="H1558">
        <v>0</v>
      </c>
      <c r="I1558">
        <v>0</v>
      </c>
      <c r="J1558">
        <v>0</v>
      </c>
      <c r="K1558">
        <v>0</v>
      </c>
      <c r="L1558" s="449">
        <v>146976</v>
      </c>
    </row>
    <row r="1559" spans="1:12">
      <c r="A1559" s="539" t="s">
        <v>141</v>
      </c>
      <c r="B1559" s="539" t="s">
        <v>1649</v>
      </c>
      <c r="C1559" s="1" t="s">
        <v>1650</v>
      </c>
      <c r="D1559">
        <v>0</v>
      </c>
      <c r="E1559">
        <v>0</v>
      </c>
      <c r="F1559">
        <v>0</v>
      </c>
      <c r="G1559">
        <v>0</v>
      </c>
      <c r="H1559" s="449">
        <v>71280</v>
      </c>
      <c r="I1559">
        <v>0</v>
      </c>
      <c r="J1559">
        <v>0</v>
      </c>
      <c r="K1559">
        <v>0</v>
      </c>
      <c r="L1559" s="449">
        <v>71280</v>
      </c>
    </row>
    <row r="1560" spans="1:12">
      <c r="A1560" s="539" t="s">
        <v>141</v>
      </c>
      <c r="B1560" s="539" t="s">
        <v>1651</v>
      </c>
      <c r="C1560" s="1" t="s">
        <v>1652</v>
      </c>
      <c r="D1560">
        <v>0</v>
      </c>
      <c r="E1560">
        <v>0</v>
      </c>
      <c r="F1560">
        <v>0</v>
      </c>
      <c r="G1560">
        <v>0</v>
      </c>
      <c r="H1560">
        <v>0</v>
      </c>
      <c r="I1560">
        <v>0</v>
      </c>
      <c r="J1560">
        <v>0</v>
      </c>
      <c r="K1560">
        <v>0</v>
      </c>
      <c r="L1560">
        <v>0</v>
      </c>
    </row>
    <row r="1561" spans="1:12">
      <c r="A1561" s="539" t="s">
        <v>141</v>
      </c>
      <c r="B1561" s="539" t="s">
        <v>1653</v>
      </c>
      <c r="C1561" s="1" t="s">
        <v>1654</v>
      </c>
      <c r="D1561">
        <v>0</v>
      </c>
      <c r="E1561">
        <v>0</v>
      </c>
      <c r="F1561">
        <v>0</v>
      </c>
      <c r="G1561">
        <v>0</v>
      </c>
      <c r="H1561" s="449">
        <v>10080</v>
      </c>
      <c r="I1561">
        <v>0</v>
      </c>
      <c r="J1561">
        <v>0</v>
      </c>
      <c r="K1561">
        <v>0</v>
      </c>
      <c r="L1561" s="449">
        <v>10080</v>
      </c>
    </row>
    <row r="1562" spans="1:12">
      <c r="A1562" s="539" t="s">
        <v>141</v>
      </c>
      <c r="B1562" s="539" t="s">
        <v>1655</v>
      </c>
      <c r="C1562" s="1" t="s">
        <v>1656</v>
      </c>
      <c r="D1562" s="449">
        <v>74432</v>
      </c>
      <c r="E1562">
        <v>432</v>
      </c>
      <c r="F1562">
        <v>0</v>
      </c>
      <c r="G1562">
        <v>0</v>
      </c>
      <c r="H1562">
        <v>0</v>
      </c>
      <c r="I1562">
        <v>0</v>
      </c>
      <c r="J1562">
        <v>0</v>
      </c>
      <c r="K1562">
        <v>0</v>
      </c>
      <c r="L1562" s="449">
        <v>74864</v>
      </c>
    </row>
    <row r="1563" spans="1:12">
      <c r="A1563" s="539" t="s">
        <v>141</v>
      </c>
      <c r="B1563" s="539" t="s">
        <v>1657</v>
      </c>
      <c r="C1563" s="1" t="s">
        <v>1658</v>
      </c>
      <c r="D1563" s="449">
        <v>12960</v>
      </c>
      <c r="E1563">
        <v>0</v>
      </c>
      <c r="F1563">
        <v>0</v>
      </c>
      <c r="G1563">
        <v>0</v>
      </c>
      <c r="H1563" s="449">
        <v>43152</v>
      </c>
      <c r="I1563">
        <v>0</v>
      </c>
      <c r="J1563" s="449">
        <v>24304</v>
      </c>
      <c r="K1563">
        <v>0</v>
      </c>
      <c r="L1563" s="449">
        <v>80416</v>
      </c>
    </row>
    <row r="1564" spans="1:12">
      <c r="A1564" s="539" t="s">
        <v>141</v>
      </c>
      <c r="B1564" s="539" t="s">
        <v>1659</v>
      </c>
      <c r="C1564" s="1" t="s">
        <v>1660</v>
      </c>
      <c r="D1564" s="449">
        <v>448464</v>
      </c>
      <c r="E1564">
        <v>0</v>
      </c>
      <c r="F1564">
        <v>0</v>
      </c>
      <c r="G1564">
        <v>0</v>
      </c>
      <c r="H1564">
        <v>0</v>
      </c>
      <c r="I1564">
        <v>0</v>
      </c>
      <c r="J1564">
        <v>0</v>
      </c>
      <c r="K1564">
        <v>0</v>
      </c>
      <c r="L1564" s="449">
        <v>448464</v>
      </c>
    </row>
    <row r="1565" spans="1:12">
      <c r="A1565" s="539" t="s">
        <v>141</v>
      </c>
      <c r="B1565" s="539" t="s">
        <v>1661</v>
      </c>
      <c r="C1565" s="1" t="s">
        <v>1662</v>
      </c>
      <c r="D1565" s="449">
        <v>123864</v>
      </c>
      <c r="E1565">
        <v>0</v>
      </c>
      <c r="F1565">
        <v>0</v>
      </c>
      <c r="G1565">
        <v>0</v>
      </c>
      <c r="H1565" s="449">
        <v>5536</v>
      </c>
      <c r="I1565">
        <v>0</v>
      </c>
      <c r="J1565">
        <v>0</v>
      </c>
      <c r="K1565">
        <v>0</v>
      </c>
      <c r="L1565" s="449">
        <v>129400</v>
      </c>
    </row>
    <row r="1566" spans="1:12">
      <c r="A1566" s="539" t="s">
        <v>141</v>
      </c>
      <c r="B1566" s="539" t="s">
        <v>1663</v>
      </c>
      <c r="C1566" s="1" t="s">
        <v>1664</v>
      </c>
      <c r="D1566">
        <v>0</v>
      </c>
      <c r="E1566">
        <v>0</v>
      </c>
      <c r="F1566">
        <v>0</v>
      </c>
      <c r="G1566">
        <v>0</v>
      </c>
      <c r="H1566">
        <v>0</v>
      </c>
      <c r="I1566">
        <v>0</v>
      </c>
      <c r="J1566">
        <v>0</v>
      </c>
      <c r="K1566">
        <v>0</v>
      </c>
      <c r="L1566">
        <v>0</v>
      </c>
    </row>
    <row r="1567" spans="1:12">
      <c r="A1567" s="539" t="s">
        <v>141</v>
      </c>
      <c r="B1567" s="539" t="s">
        <v>1665</v>
      </c>
      <c r="C1567" s="1" t="s">
        <v>1666</v>
      </c>
      <c r="D1567" s="449">
        <v>1021300</v>
      </c>
      <c r="E1567" s="449">
        <v>626032</v>
      </c>
      <c r="F1567" s="449">
        <v>3120</v>
      </c>
      <c r="G1567" s="449">
        <v>27728</v>
      </c>
      <c r="H1567" s="449">
        <v>404236</v>
      </c>
      <c r="I1567" s="449">
        <v>739376</v>
      </c>
      <c r="J1567" s="449">
        <v>44034</v>
      </c>
      <c r="K1567" s="449">
        <v>54782</v>
      </c>
      <c r="L1567" s="449">
        <v>2920608</v>
      </c>
    </row>
    <row r="1568" spans="1:12">
      <c r="A1568" s="503"/>
      <c r="B1568" s="503"/>
    </row>
    <row r="1569" spans="1:12">
      <c r="A1569" s="503"/>
      <c r="B1569" s="503"/>
    </row>
    <row r="1570" spans="1:12">
      <c r="A1570" s="539" t="s">
        <v>1724</v>
      </c>
      <c r="B1570" s="503"/>
    </row>
    <row r="1571" spans="1:12">
      <c r="A1571" s="539" t="s">
        <v>1596</v>
      </c>
      <c r="B1571" s="539" t="s">
        <v>173</v>
      </c>
      <c r="C1571" s="1" t="s">
        <v>1668</v>
      </c>
      <c r="D1571" t="s">
        <v>1669</v>
      </c>
      <c r="E1571" t="s">
        <v>1670</v>
      </c>
      <c r="F1571" t="s">
        <v>1671</v>
      </c>
      <c r="G1571" t="s">
        <v>1672</v>
      </c>
      <c r="H1571" t="s">
        <v>1673</v>
      </c>
      <c r="I1571" t="s">
        <v>1674</v>
      </c>
      <c r="J1571" t="s">
        <v>1675</v>
      </c>
      <c r="K1571" t="s">
        <v>1676</v>
      </c>
      <c r="L1571" t="s">
        <v>44</v>
      </c>
    </row>
    <row r="1572" spans="1:12">
      <c r="A1572" s="539" t="s">
        <v>143</v>
      </c>
      <c r="B1572" s="539" t="s">
        <v>1611</v>
      </c>
      <c r="C1572" s="1" t="s">
        <v>1612</v>
      </c>
      <c r="D1572" s="449">
        <v>10864</v>
      </c>
      <c r="E1572">
        <v>0</v>
      </c>
      <c r="F1572">
        <v>0</v>
      </c>
      <c r="G1572">
        <v>0</v>
      </c>
      <c r="H1572" s="449">
        <v>34032</v>
      </c>
      <c r="I1572">
        <v>0</v>
      </c>
      <c r="J1572">
        <v>0</v>
      </c>
      <c r="K1572">
        <v>0</v>
      </c>
      <c r="L1572" s="449">
        <v>44896</v>
      </c>
    </row>
    <row r="1573" spans="1:12">
      <c r="A1573" s="539" t="s">
        <v>143</v>
      </c>
      <c r="B1573" s="539" t="s">
        <v>1613</v>
      </c>
      <c r="C1573" s="1" t="s">
        <v>1614</v>
      </c>
      <c r="D1573">
        <v>0</v>
      </c>
      <c r="E1573">
        <v>0</v>
      </c>
      <c r="F1573">
        <v>0</v>
      </c>
      <c r="G1573">
        <v>0</v>
      </c>
      <c r="H1573" s="449">
        <v>20272</v>
      </c>
      <c r="I1573">
        <v>0</v>
      </c>
      <c r="J1573">
        <v>0</v>
      </c>
      <c r="K1573">
        <v>0</v>
      </c>
      <c r="L1573" s="449">
        <v>20272</v>
      </c>
    </row>
    <row r="1574" spans="1:12">
      <c r="A1574" s="539" t="s">
        <v>143</v>
      </c>
      <c r="B1574" s="539" t="s">
        <v>1615</v>
      </c>
      <c r="C1574" s="1" t="s">
        <v>1616</v>
      </c>
      <c r="D1574">
        <v>0</v>
      </c>
      <c r="E1574" s="449">
        <v>248507</v>
      </c>
      <c r="F1574">
        <v>0</v>
      </c>
      <c r="G1574">
        <v>0</v>
      </c>
      <c r="H1574">
        <v>0</v>
      </c>
      <c r="I1574">
        <v>480</v>
      </c>
      <c r="J1574">
        <v>0</v>
      </c>
      <c r="K1574">
        <v>0</v>
      </c>
      <c r="L1574" s="449">
        <v>248987</v>
      </c>
    </row>
    <row r="1575" spans="1:12">
      <c r="A1575" s="539" t="s">
        <v>143</v>
      </c>
      <c r="B1575" s="539" t="s">
        <v>1617</v>
      </c>
      <c r="C1575" s="1" t="s">
        <v>1618</v>
      </c>
      <c r="D1575" s="449">
        <v>11104</v>
      </c>
      <c r="E1575" s="449">
        <v>7296</v>
      </c>
      <c r="F1575">
        <v>0</v>
      </c>
      <c r="G1575">
        <v>0</v>
      </c>
      <c r="H1575" s="449">
        <v>7104</v>
      </c>
      <c r="I1575">
        <v>0</v>
      </c>
      <c r="J1575">
        <v>0</v>
      </c>
      <c r="K1575">
        <v>0</v>
      </c>
      <c r="L1575" s="449">
        <v>25504</v>
      </c>
    </row>
    <row r="1576" spans="1:12">
      <c r="A1576" s="539" t="s">
        <v>143</v>
      </c>
      <c r="B1576" s="539" t="s">
        <v>1619</v>
      </c>
      <c r="C1576" s="1" t="s">
        <v>1620</v>
      </c>
      <c r="D1576">
        <v>0</v>
      </c>
      <c r="E1576">
        <v>0</v>
      </c>
      <c r="F1576">
        <v>0</v>
      </c>
      <c r="G1576">
        <v>0</v>
      </c>
      <c r="H1576">
        <v>0</v>
      </c>
      <c r="I1576">
        <v>0</v>
      </c>
      <c r="J1576">
        <v>72</v>
      </c>
      <c r="K1576">
        <v>0</v>
      </c>
      <c r="L1576">
        <v>72</v>
      </c>
    </row>
    <row r="1577" spans="1:12">
      <c r="A1577" s="539" t="s">
        <v>143</v>
      </c>
      <c r="B1577" s="539" t="s">
        <v>1621</v>
      </c>
      <c r="C1577" s="1" t="s">
        <v>1622</v>
      </c>
      <c r="D1577" s="449">
        <v>22224</v>
      </c>
      <c r="E1577">
        <v>0</v>
      </c>
      <c r="F1577">
        <v>0</v>
      </c>
      <c r="G1577">
        <v>0</v>
      </c>
      <c r="H1577">
        <v>0</v>
      </c>
      <c r="I1577">
        <v>0</v>
      </c>
      <c r="J1577">
        <v>0</v>
      </c>
      <c r="K1577">
        <v>0</v>
      </c>
      <c r="L1577" s="449">
        <v>22224</v>
      </c>
    </row>
    <row r="1578" spans="1:12">
      <c r="A1578" s="539" t="s">
        <v>143</v>
      </c>
      <c r="B1578" s="539" t="s">
        <v>1623</v>
      </c>
      <c r="C1578" s="1" t="s">
        <v>1624</v>
      </c>
      <c r="D1578">
        <v>0</v>
      </c>
      <c r="E1578">
        <v>0</v>
      </c>
      <c r="F1578">
        <v>0</v>
      </c>
      <c r="G1578">
        <v>0</v>
      </c>
      <c r="H1578">
        <v>0</v>
      </c>
      <c r="I1578" s="449">
        <v>4864</v>
      </c>
      <c r="J1578">
        <v>0</v>
      </c>
      <c r="K1578">
        <v>0</v>
      </c>
      <c r="L1578" s="449">
        <v>4864</v>
      </c>
    </row>
    <row r="1579" spans="1:12">
      <c r="A1579" s="539" t="s">
        <v>143</v>
      </c>
      <c r="B1579" s="539" t="s">
        <v>1625</v>
      </c>
      <c r="C1579" s="1" t="s">
        <v>1626</v>
      </c>
      <c r="D1579">
        <v>0</v>
      </c>
      <c r="E1579">
        <v>0</v>
      </c>
      <c r="F1579">
        <v>0</v>
      </c>
      <c r="G1579">
        <v>0</v>
      </c>
      <c r="H1579" s="449">
        <v>20384</v>
      </c>
      <c r="I1579">
        <v>0</v>
      </c>
      <c r="J1579">
        <v>0</v>
      </c>
      <c r="K1579">
        <v>0</v>
      </c>
      <c r="L1579" s="449">
        <v>20384</v>
      </c>
    </row>
    <row r="1580" spans="1:12">
      <c r="A1580" s="539" t="s">
        <v>143</v>
      </c>
      <c r="B1580" s="539" t="s">
        <v>1627</v>
      </c>
      <c r="C1580" s="1" t="s">
        <v>1628</v>
      </c>
      <c r="D1580" s="449">
        <v>6240</v>
      </c>
      <c r="E1580" s="449">
        <v>2112</v>
      </c>
      <c r="F1580">
        <v>0</v>
      </c>
      <c r="G1580">
        <v>0</v>
      </c>
      <c r="H1580" s="449">
        <v>9680</v>
      </c>
      <c r="I1580">
        <v>0</v>
      </c>
      <c r="J1580">
        <v>0</v>
      </c>
      <c r="K1580">
        <v>0</v>
      </c>
      <c r="L1580" s="449">
        <v>18032</v>
      </c>
    </row>
    <row r="1581" spans="1:12">
      <c r="A1581" s="539" t="s">
        <v>143</v>
      </c>
      <c r="B1581" s="539" t="s">
        <v>1629</v>
      </c>
      <c r="C1581" s="1" t="s">
        <v>1630</v>
      </c>
      <c r="D1581">
        <v>0</v>
      </c>
      <c r="E1581">
        <v>0</v>
      </c>
      <c r="F1581">
        <v>0</v>
      </c>
      <c r="G1581">
        <v>0</v>
      </c>
      <c r="H1581">
        <v>0</v>
      </c>
      <c r="I1581">
        <v>0</v>
      </c>
      <c r="J1581">
        <v>0</v>
      </c>
      <c r="K1581">
        <v>0</v>
      </c>
      <c r="L1581">
        <v>0</v>
      </c>
    </row>
    <row r="1582" spans="1:12">
      <c r="A1582" s="539" t="s">
        <v>143</v>
      </c>
      <c r="B1582" s="539" t="s">
        <v>1631</v>
      </c>
      <c r="C1582" s="1" t="s">
        <v>1632</v>
      </c>
      <c r="D1582">
        <v>0</v>
      </c>
      <c r="E1582">
        <v>0</v>
      </c>
      <c r="F1582">
        <v>0</v>
      </c>
      <c r="G1582">
        <v>0</v>
      </c>
      <c r="H1582">
        <v>0</v>
      </c>
      <c r="I1582" s="449">
        <v>14400</v>
      </c>
      <c r="J1582">
        <v>0</v>
      </c>
      <c r="K1582" s="449">
        <v>1882</v>
      </c>
      <c r="L1582" s="449">
        <v>16282</v>
      </c>
    </row>
    <row r="1583" spans="1:12">
      <c r="A1583" s="539" t="s">
        <v>143</v>
      </c>
      <c r="B1583" s="539" t="s">
        <v>1633</v>
      </c>
      <c r="C1583" s="1" t="s">
        <v>1634</v>
      </c>
      <c r="D1583" s="449">
        <v>79584</v>
      </c>
      <c r="E1583">
        <v>0</v>
      </c>
      <c r="F1583" s="449">
        <v>5760</v>
      </c>
      <c r="G1583">
        <v>0</v>
      </c>
      <c r="H1583">
        <v>0</v>
      </c>
      <c r="I1583">
        <v>0</v>
      </c>
      <c r="J1583">
        <v>0</v>
      </c>
      <c r="K1583">
        <v>0</v>
      </c>
      <c r="L1583" s="449">
        <v>85344</v>
      </c>
    </row>
    <row r="1584" spans="1:12">
      <c r="A1584" s="539" t="s">
        <v>143</v>
      </c>
      <c r="B1584" s="539" t="s">
        <v>1635</v>
      </c>
      <c r="C1584" s="1" t="s">
        <v>1636</v>
      </c>
      <c r="D1584" s="449">
        <v>10688</v>
      </c>
      <c r="E1584">
        <v>0</v>
      </c>
      <c r="F1584">
        <v>0</v>
      </c>
      <c r="G1584">
        <v>0</v>
      </c>
      <c r="H1584">
        <v>0</v>
      </c>
      <c r="I1584">
        <v>0</v>
      </c>
      <c r="J1584">
        <v>0</v>
      </c>
      <c r="K1584">
        <v>0</v>
      </c>
      <c r="L1584" s="449">
        <v>10688</v>
      </c>
    </row>
    <row r="1585" spans="1:12">
      <c r="A1585" s="539" t="s">
        <v>143</v>
      </c>
      <c r="B1585" s="539" t="s">
        <v>1637</v>
      </c>
      <c r="C1585" s="1" t="s">
        <v>1638</v>
      </c>
      <c r="D1585">
        <v>0</v>
      </c>
      <c r="E1585">
        <v>0</v>
      </c>
      <c r="F1585">
        <v>0</v>
      </c>
      <c r="G1585">
        <v>0</v>
      </c>
      <c r="H1585">
        <v>0</v>
      </c>
      <c r="I1585">
        <v>0</v>
      </c>
      <c r="J1585">
        <v>0</v>
      </c>
      <c r="K1585">
        <v>0</v>
      </c>
      <c r="L1585">
        <v>0</v>
      </c>
    </row>
    <row r="1586" spans="1:12">
      <c r="A1586" s="539" t="s">
        <v>143</v>
      </c>
      <c r="B1586" s="539" t="s">
        <v>1639</v>
      </c>
      <c r="C1586" s="1" t="s">
        <v>1640</v>
      </c>
      <c r="D1586">
        <v>0</v>
      </c>
      <c r="E1586">
        <v>0</v>
      </c>
      <c r="F1586">
        <v>0</v>
      </c>
      <c r="G1586">
        <v>0</v>
      </c>
      <c r="H1586">
        <v>0</v>
      </c>
      <c r="I1586">
        <v>0</v>
      </c>
      <c r="J1586">
        <v>0</v>
      </c>
      <c r="K1586">
        <v>0</v>
      </c>
      <c r="L1586">
        <v>0</v>
      </c>
    </row>
    <row r="1587" spans="1:12">
      <c r="A1587" s="539" t="s">
        <v>143</v>
      </c>
      <c r="B1587" s="539" t="s">
        <v>1641</v>
      </c>
      <c r="C1587" s="1" t="s">
        <v>1642</v>
      </c>
      <c r="D1587" s="449">
        <v>2496</v>
      </c>
      <c r="E1587">
        <v>0</v>
      </c>
      <c r="F1587">
        <v>0</v>
      </c>
      <c r="G1587">
        <v>0</v>
      </c>
      <c r="H1587">
        <v>0</v>
      </c>
      <c r="I1587" s="449">
        <v>7824</v>
      </c>
      <c r="J1587">
        <v>0</v>
      </c>
      <c r="K1587">
        <v>210</v>
      </c>
      <c r="L1587" s="449">
        <v>10530</v>
      </c>
    </row>
    <row r="1588" spans="1:12">
      <c r="A1588" s="539" t="s">
        <v>143</v>
      </c>
      <c r="B1588" s="539" t="s">
        <v>1643</v>
      </c>
      <c r="C1588" s="1" t="s">
        <v>1644</v>
      </c>
      <c r="D1588">
        <v>0</v>
      </c>
      <c r="E1588">
        <v>0</v>
      </c>
      <c r="F1588">
        <v>0</v>
      </c>
      <c r="G1588">
        <v>0</v>
      </c>
      <c r="H1588">
        <v>0</v>
      </c>
      <c r="I1588">
        <v>0</v>
      </c>
      <c r="J1588">
        <v>0</v>
      </c>
      <c r="K1588">
        <v>0</v>
      </c>
      <c r="L1588">
        <v>0</v>
      </c>
    </row>
    <row r="1589" spans="1:12">
      <c r="A1589" s="539" t="s">
        <v>143</v>
      </c>
      <c r="B1589" s="539" t="s">
        <v>1645</v>
      </c>
      <c r="C1589" s="1" t="s">
        <v>1646</v>
      </c>
      <c r="D1589">
        <v>0</v>
      </c>
      <c r="E1589">
        <v>0</v>
      </c>
      <c r="F1589">
        <v>0</v>
      </c>
      <c r="G1589">
        <v>0</v>
      </c>
      <c r="H1589">
        <v>0</v>
      </c>
      <c r="I1589">
        <v>0</v>
      </c>
      <c r="J1589">
        <v>0</v>
      </c>
      <c r="K1589">
        <v>0</v>
      </c>
      <c r="L1589">
        <v>0</v>
      </c>
    </row>
    <row r="1590" spans="1:12">
      <c r="A1590" s="539" t="s">
        <v>143</v>
      </c>
      <c r="B1590" s="539" t="s">
        <v>1647</v>
      </c>
      <c r="C1590" s="1" t="s">
        <v>1648</v>
      </c>
      <c r="D1590">
        <v>0</v>
      </c>
      <c r="E1590" s="449">
        <v>64792</v>
      </c>
      <c r="F1590">
        <v>0</v>
      </c>
      <c r="G1590" s="449">
        <v>10432</v>
      </c>
      <c r="H1590">
        <v>0</v>
      </c>
      <c r="I1590">
        <v>0</v>
      </c>
      <c r="J1590">
        <v>0</v>
      </c>
      <c r="K1590">
        <v>0</v>
      </c>
      <c r="L1590" s="449">
        <v>75224</v>
      </c>
    </row>
    <row r="1591" spans="1:12">
      <c r="A1591" s="539" t="s">
        <v>143</v>
      </c>
      <c r="B1591" s="539" t="s">
        <v>1649</v>
      </c>
      <c r="C1591" s="1" t="s">
        <v>1650</v>
      </c>
      <c r="D1591">
        <v>0</v>
      </c>
      <c r="E1591">
        <v>0</v>
      </c>
      <c r="F1591">
        <v>0</v>
      </c>
      <c r="G1591">
        <v>0</v>
      </c>
      <c r="H1591">
        <v>0</v>
      </c>
      <c r="I1591">
        <v>0</v>
      </c>
      <c r="J1591">
        <v>0</v>
      </c>
      <c r="K1591">
        <v>0</v>
      </c>
      <c r="L1591">
        <v>0</v>
      </c>
    </row>
    <row r="1592" spans="1:12">
      <c r="A1592" s="539" t="s">
        <v>143</v>
      </c>
      <c r="B1592" s="539" t="s">
        <v>1651</v>
      </c>
      <c r="C1592" s="1" t="s">
        <v>1652</v>
      </c>
      <c r="D1592">
        <v>0</v>
      </c>
      <c r="E1592">
        <v>0</v>
      </c>
      <c r="F1592">
        <v>0</v>
      </c>
      <c r="G1592">
        <v>0</v>
      </c>
      <c r="H1592" s="449">
        <v>4752</v>
      </c>
      <c r="I1592">
        <v>0</v>
      </c>
      <c r="J1592" s="449">
        <v>10308</v>
      </c>
      <c r="K1592">
        <v>0</v>
      </c>
      <c r="L1592" s="449">
        <v>15060</v>
      </c>
    </row>
    <row r="1593" spans="1:12">
      <c r="A1593" s="539" t="s">
        <v>143</v>
      </c>
      <c r="B1593" s="539" t="s">
        <v>1653</v>
      </c>
      <c r="C1593" s="1" t="s">
        <v>1654</v>
      </c>
      <c r="D1593">
        <v>0</v>
      </c>
      <c r="E1593">
        <v>0</v>
      </c>
      <c r="F1593">
        <v>0</v>
      </c>
      <c r="G1593">
        <v>0</v>
      </c>
      <c r="H1593" s="449">
        <v>3472</v>
      </c>
      <c r="I1593">
        <v>0</v>
      </c>
      <c r="J1593">
        <v>0</v>
      </c>
      <c r="K1593">
        <v>0</v>
      </c>
      <c r="L1593" s="449">
        <v>3472</v>
      </c>
    </row>
    <row r="1594" spans="1:12">
      <c r="A1594" s="539" t="s">
        <v>143</v>
      </c>
      <c r="B1594" s="539" t="s">
        <v>1655</v>
      </c>
      <c r="C1594" s="1" t="s">
        <v>1656</v>
      </c>
      <c r="D1594" s="449">
        <v>31968</v>
      </c>
      <c r="E1594">
        <v>0</v>
      </c>
      <c r="F1594">
        <v>0</v>
      </c>
      <c r="G1594">
        <v>0</v>
      </c>
      <c r="H1594">
        <v>0</v>
      </c>
      <c r="I1594">
        <v>0</v>
      </c>
      <c r="J1594">
        <v>0</v>
      </c>
      <c r="K1594">
        <v>0</v>
      </c>
      <c r="L1594" s="449">
        <v>31968</v>
      </c>
    </row>
    <row r="1595" spans="1:12">
      <c r="A1595" s="539" t="s">
        <v>143</v>
      </c>
      <c r="B1595" s="539" t="s">
        <v>1657</v>
      </c>
      <c r="C1595" s="1" t="s">
        <v>1658</v>
      </c>
      <c r="D1595" s="449">
        <v>1536</v>
      </c>
      <c r="E1595">
        <v>0</v>
      </c>
      <c r="F1595">
        <v>0</v>
      </c>
      <c r="G1595">
        <v>0</v>
      </c>
      <c r="H1595">
        <v>0</v>
      </c>
      <c r="I1595">
        <v>0</v>
      </c>
      <c r="J1595" s="449">
        <v>81816</v>
      </c>
      <c r="K1595">
        <v>0</v>
      </c>
      <c r="L1595" s="449">
        <v>83352</v>
      </c>
    </row>
    <row r="1596" spans="1:12">
      <c r="A1596" s="539" t="s">
        <v>143</v>
      </c>
      <c r="B1596" s="539" t="s">
        <v>1659</v>
      </c>
      <c r="C1596" s="1" t="s">
        <v>1660</v>
      </c>
      <c r="D1596" s="449">
        <v>117216</v>
      </c>
      <c r="E1596">
        <v>0</v>
      </c>
      <c r="F1596">
        <v>0</v>
      </c>
      <c r="G1596">
        <v>0</v>
      </c>
      <c r="H1596">
        <v>0</v>
      </c>
      <c r="I1596">
        <v>0</v>
      </c>
      <c r="J1596">
        <v>0</v>
      </c>
      <c r="K1596">
        <v>0</v>
      </c>
      <c r="L1596" s="449">
        <v>117216</v>
      </c>
    </row>
    <row r="1597" spans="1:12">
      <c r="A1597" s="539" t="s">
        <v>143</v>
      </c>
      <c r="B1597" s="539" t="s">
        <v>1661</v>
      </c>
      <c r="C1597" s="1" t="s">
        <v>1662</v>
      </c>
      <c r="D1597" s="449">
        <v>22464</v>
      </c>
      <c r="E1597">
        <v>0</v>
      </c>
      <c r="F1597">
        <v>0</v>
      </c>
      <c r="G1597">
        <v>0</v>
      </c>
      <c r="H1597">
        <v>0</v>
      </c>
      <c r="I1597">
        <v>0</v>
      </c>
      <c r="J1597">
        <v>0</v>
      </c>
      <c r="K1597">
        <v>0</v>
      </c>
      <c r="L1597" s="449">
        <v>22464</v>
      </c>
    </row>
    <row r="1598" spans="1:12">
      <c r="A1598" s="539" t="s">
        <v>143</v>
      </c>
      <c r="B1598" s="539" t="s">
        <v>1663</v>
      </c>
      <c r="C1598" s="1" t="s">
        <v>1664</v>
      </c>
      <c r="D1598">
        <v>0</v>
      </c>
      <c r="E1598">
        <v>0</v>
      </c>
      <c r="F1598">
        <v>0</v>
      </c>
      <c r="G1598">
        <v>0</v>
      </c>
      <c r="H1598">
        <v>0</v>
      </c>
      <c r="I1598">
        <v>0</v>
      </c>
      <c r="J1598">
        <v>0</v>
      </c>
      <c r="K1598">
        <v>0</v>
      </c>
      <c r="L1598">
        <v>0</v>
      </c>
    </row>
    <row r="1599" spans="1:12">
      <c r="A1599" s="539" t="s">
        <v>143</v>
      </c>
      <c r="B1599" s="539" t="s">
        <v>1665</v>
      </c>
      <c r="C1599" s="1" t="s">
        <v>1666</v>
      </c>
      <c r="D1599" s="449">
        <v>316384</v>
      </c>
      <c r="E1599" s="449">
        <v>322707</v>
      </c>
      <c r="F1599" s="449">
        <v>5760</v>
      </c>
      <c r="G1599" s="449">
        <v>10432</v>
      </c>
      <c r="H1599" s="449">
        <v>99696</v>
      </c>
      <c r="I1599" s="449">
        <v>27568</v>
      </c>
      <c r="J1599" s="449">
        <v>92196</v>
      </c>
      <c r="K1599" s="449">
        <v>2092</v>
      </c>
      <c r="L1599" s="449">
        <v>876835</v>
      </c>
    </row>
    <row r="1600" spans="1:12">
      <c r="A1600" s="503"/>
      <c r="B1600" s="503"/>
    </row>
    <row r="1601" spans="1:12">
      <c r="A1601" s="503"/>
      <c r="B1601" s="503"/>
    </row>
    <row r="1602" spans="1:12">
      <c r="A1602" s="539" t="s">
        <v>1725</v>
      </c>
      <c r="B1602" s="503"/>
    </row>
    <row r="1603" spans="1:12">
      <c r="A1603" s="539" t="s">
        <v>1596</v>
      </c>
      <c r="B1603" s="539" t="s">
        <v>173</v>
      </c>
      <c r="C1603" s="1" t="s">
        <v>1668</v>
      </c>
      <c r="D1603" t="s">
        <v>1669</v>
      </c>
      <c r="E1603" t="s">
        <v>1670</v>
      </c>
      <c r="F1603" t="s">
        <v>1671</v>
      </c>
      <c r="G1603" t="s">
        <v>1672</v>
      </c>
      <c r="H1603" t="s">
        <v>1673</v>
      </c>
      <c r="I1603" t="s">
        <v>1674</v>
      </c>
      <c r="J1603" t="s">
        <v>1675</v>
      </c>
      <c r="K1603" t="s">
        <v>1676</v>
      </c>
      <c r="L1603" t="s">
        <v>44</v>
      </c>
    </row>
    <row r="1604" spans="1:12">
      <c r="A1604" s="539" t="s">
        <v>145</v>
      </c>
      <c r="B1604" s="539" t="s">
        <v>1611</v>
      </c>
      <c r="C1604" s="1" t="s">
        <v>1612</v>
      </c>
      <c r="D1604" s="449">
        <v>3584</v>
      </c>
      <c r="E1604">
        <v>0</v>
      </c>
      <c r="F1604">
        <v>0</v>
      </c>
      <c r="G1604">
        <v>0</v>
      </c>
      <c r="H1604">
        <v>0</v>
      </c>
      <c r="I1604">
        <v>0</v>
      </c>
      <c r="J1604">
        <v>0</v>
      </c>
      <c r="K1604">
        <v>0</v>
      </c>
      <c r="L1604" s="449">
        <v>3584</v>
      </c>
    </row>
    <row r="1605" spans="1:12">
      <c r="A1605" s="539" t="s">
        <v>145</v>
      </c>
      <c r="B1605" s="539" t="s">
        <v>1613</v>
      </c>
      <c r="C1605" s="1" t="s">
        <v>1614</v>
      </c>
      <c r="D1605">
        <v>0</v>
      </c>
      <c r="E1605">
        <v>0</v>
      </c>
      <c r="F1605">
        <v>0</v>
      </c>
      <c r="G1605">
        <v>0</v>
      </c>
      <c r="H1605" s="449">
        <v>38000</v>
      </c>
      <c r="I1605">
        <v>0</v>
      </c>
      <c r="J1605">
        <v>0</v>
      </c>
      <c r="K1605">
        <v>0</v>
      </c>
      <c r="L1605" s="449">
        <v>38000</v>
      </c>
    </row>
    <row r="1606" spans="1:12">
      <c r="A1606" s="539" t="s">
        <v>145</v>
      </c>
      <c r="B1606" s="539" t="s">
        <v>1615</v>
      </c>
      <c r="C1606" s="1" t="s">
        <v>1616</v>
      </c>
      <c r="D1606">
        <v>0</v>
      </c>
      <c r="E1606" s="449">
        <v>321072</v>
      </c>
      <c r="F1606">
        <v>0</v>
      </c>
      <c r="G1606">
        <v>0</v>
      </c>
      <c r="H1606" s="449">
        <v>53488</v>
      </c>
      <c r="I1606">
        <v>0</v>
      </c>
      <c r="J1606" s="449">
        <v>5576</v>
      </c>
      <c r="K1606">
        <v>0</v>
      </c>
      <c r="L1606" s="449">
        <v>380136</v>
      </c>
    </row>
    <row r="1607" spans="1:12">
      <c r="A1607" s="539" t="s">
        <v>145</v>
      </c>
      <c r="B1607" s="539" t="s">
        <v>1617</v>
      </c>
      <c r="C1607" s="1" t="s">
        <v>1618</v>
      </c>
      <c r="D1607" s="449">
        <v>61392</v>
      </c>
      <c r="E1607" s="449">
        <v>21312</v>
      </c>
      <c r="F1607">
        <v>0</v>
      </c>
      <c r="G1607">
        <v>0</v>
      </c>
      <c r="H1607" s="449">
        <v>13264</v>
      </c>
      <c r="I1607" s="449">
        <v>14112</v>
      </c>
      <c r="J1607">
        <v>0</v>
      </c>
      <c r="K1607">
        <v>231</v>
      </c>
      <c r="L1607" s="449">
        <v>110311</v>
      </c>
    </row>
    <row r="1608" spans="1:12">
      <c r="A1608" s="539" t="s">
        <v>145</v>
      </c>
      <c r="B1608" s="539" t="s">
        <v>1619</v>
      </c>
      <c r="C1608" s="1" t="s">
        <v>1620</v>
      </c>
      <c r="D1608">
        <v>0</v>
      </c>
      <c r="E1608">
        <v>0</v>
      </c>
      <c r="F1608">
        <v>0</v>
      </c>
      <c r="G1608">
        <v>0</v>
      </c>
      <c r="H1608">
        <v>0</v>
      </c>
      <c r="I1608">
        <v>0</v>
      </c>
      <c r="J1608">
        <v>0</v>
      </c>
      <c r="K1608">
        <v>0</v>
      </c>
      <c r="L1608">
        <v>0</v>
      </c>
    </row>
    <row r="1609" spans="1:12">
      <c r="A1609" s="539" t="s">
        <v>145</v>
      </c>
      <c r="B1609" s="539" t="s">
        <v>1621</v>
      </c>
      <c r="C1609" s="1" t="s">
        <v>1622</v>
      </c>
      <c r="D1609" s="449">
        <v>44400</v>
      </c>
      <c r="E1609">
        <v>0</v>
      </c>
      <c r="F1609">
        <v>0</v>
      </c>
      <c r="G1609">
        <v>0</v>
      </c>
      <c r="H1609">
        <v>0</v>
      </c>
      <c r="I1609">
        <v>0</v>
      </c>
      <c r="J1609">
        <v>0</v>
      </c>
      <c r="K1609">
        <v>0</v>
      </c>
      <c r="L1609" s="449">
        <v>44400</v>
      </c>
    </row>
    <row r="1610" spans="1:12">
      <c r="A1610" s="539" t="s">
        <v>145</v>
      </c>
      <c r="B1610" s="539" t="s">
        <v>1623</v>
      </c>
      <c r="C1610" s="1" t="s">
        <v>1624</v>
      </c>
      <c r="D1610">
        <v>0</v>
      </c>
      <c r="E1610" s="449">
        <v>33424</v>
      </c>
      <c r="F1610">
        <v>0</v>
      </c>
      <c r="G1610">
        <v>0</v>
      </c>
      <c r="H1610">
        <v>0</v>
      </c>
      <c r="I1610" s="449">
        <v>10256</v>
      </c>
      <c r="J1610">
        <v>0</v>
      </c>
      <c r="K1610">
        <v>0</v>
      </c>
      <c r="L1610" s="449">
        <v>43680</v>
      </c>
    </row>
    <row r="1611" spans="1:12">
      <c r="A1611" s="539" t="s">
        <v>145</v>
      </c>
      <c r="B1611" s="539" t="s">
        <v>1625</v>
      </c>
      <c r="C1611" s="1" t="s">
        <v>1626</v>
      </c>
      <c r="D1611">
        <v>0</v>
      </c>
      <c r="E1611">
        <v>0</v>
      </c>
      <c r="F1611">
        <v>0</v>
      </c>
      <c r="G1611">
        <v>0</v>
      </c>
      <c r="H1611" s="449">
        <v>17216</v>
      </c>
      <c r="I1611">
        <v>0</v>
      </c>
      <c r="J1611" s="449">
        <v>1536</v>
      </c>
      <c r="K1611">
        <v>0</v>
      </c>
      <c r="L1611" s="449">
        <v>18752</v>
      </c>
    </row>
    <row r="1612" spans="1:12">
      <c r="A1612" s="539" t="s">
        <v>145</v>
      </c>
      <c r="B1612" s="539" t="s">
        <v>1627</v>
      </c>
      <c r="C1612" s="1" t="s">
        <v>1628</v>
      </c>
      <c r="D1612" s="449">
        <v>18000</v>
      </c>
      <c r="E1612" s="449">
        <v>6480</v>
      </c>
      <c r="F1612">
        <v>0</v>
      </c>
      <c r="G1612">
        <v>0</v>
      </c>
      <c r="H1612" s="449">
        <v>50976</v>
      </c>
      <c r="I1612">
        <v>0</v>
      </c>
      <c r="J1612" s="449">
        <v>1224</v>
      </c>
      <c r="K1612">
        <v>0</v>
      </c>
      <c r="L1612" s="449">
        <v>76680</v>
      </c>
    </row>
    <row r="1613" spans="1:12">
      <c r="A1613" s="539" t="s">
        <v>145</v>
      </c>
      <c r="B1613" s="539" t="s">
        <v>1629</v>
      </c>
      <c r="C1613" s="1" t="s">
        <v>1630</v>
      </c>
      <c r="D1613">
        <v>0</v>
      </c>
      <c r="E1613" s="449">
        <v>1376</v>
      </c>
      <c r="F1613">
        <v>0</v>
      </c>
      <c r="G1613">
        <v>0</v>
      </c>
      <c r="H1613">
        <v>0</v>
      </c>
      <c r="I1613">
        <v>0</v>
      </c>
      <c r="J1613">
        <v>0</v>
      </c>
      <c r="K1613">
        <v>0</v>
      </c>
      <c r="L1613" s="449">
        <v>1376</v>
      </c>
    </row>
    <row r="1614" spans="1:12">
      <c r="A1614" s="539" t="s">
        <v>145</v>
      </c>
      <c r="B1614" s="539" t="s">
        <v>1631</v>
      </c>
      <c r="C1614" s="1" t="s">
        <v>1632</v>
      </c>
      <c r="D1614">
        <v>0</v>
      </c>
      <c r="E1614">
        <v>0</v>
      </c>
      <c r="F1614">
        <v>0</v>
      </c>
      <c r="G1614">
        <v>0</v>
      </c>
      <c r="H1614">
        <v>0</v>
      </c>
      <c r="I1614" s="449">
        <v>65568</v>
      </c>
      <c r="J1614">
        <v>0</v>
      </c>
      <c r="K1614" s="449">
        <v>4436</v>
      </c>
      <c r="L1614" s="449">
        <v>70004</v>
      </c>
    </row>
    <row r="1615" spans="1:12">
      <c r="A1615" s="539" t="s">
        <v>145</v>
      </c>
      <c r="B1615" s="539" t="s">
        <v>1633</v>
      </c>
      <c r="C1615" s="1" t="s">
        <v>1634</v>
      </c>
      <c r="D1615" s="449">
        <v>239520</v>
      </c>
      <c r="E1615">
        <v>0</v>
      </c>
      <c r="F1615" s="449">
        <v>17472</v>
      </c>
      <c r="G1615">
        <v>0</v>
      </c>
      <c r="H1615">
        <v>240</v>
      </c>
      <c r="I1615">
        <v>0</v>
      </c>
      <c r="J1615">
        <v>0</v>
      </c>
      <c r="K1615">
        <v>0</v>
      </c>
      <c r="L1615" s="449">
        <v>257232</v>
      </c>
    </row>
    <row r="1616" spans="1:12">
      <c r="A1616" s="539" t="s">
        <v>145</v>
      </c>
      <c r="B1616" s="539" t="s">
        <v>1635</v>
      </c>
      <c r="C1616" s="1" t="s">
        <v>1636</v>
      </c>
      <c r="D1616" s="449">
        <v>4032</v>
      </c>
      <c r="E1616">
        <v>0</v>
      </c>
      <c r="F1616">
        <v>0</v>
      </c>
      <c r="G1616">
        <v>0</v>
      </c>
      <c r="H1616">
        <v>0</v>
      </c>
      <c r="I1616">
        <v>0</v>
      </c>
      <c r="J1616">
        <v>0</v>
      </c>
      <c r="K1616">
        <v>0</v>
      </c>
      <c r="L1616" s="449">
        <v>4032</v>
      </c>
    </row>
    <row r="1617" spans="1:12">
      <c r="A1617" s="539" t="s">
        <v>145</v>
      </c>
      <c r="B1617" s="539" t="s">
        <v>1637</v>
      </c>
      <c r="C1617" s="1" t="s">
        <v>1638</v>
      </c>
      <c r="D1617">
        <v>0</v>
      </c>
      <c r="E1617">
        <v>0</v>
      </c>
      <c r="F1617">
        <v>0</v>
      </c>
      <c r="G1617">
        <v>0</v>
      </c>
      <c r="H1617">
        <v>0</v>
      </c>
      <c r="I1617" s="449">
        <v>75728</v>
      </c>
      <c r="J1617">
        <v>0</v>
      </c>
      <c r="K1617" s="449">
        <v>7470</v>
      </c>
      <c r="L1617" s="449">
        <v>83198</v>
      </c>
    </row>
    <row r="1618" spans="1:12">
      <c r="A1618" s="539" t="s">
        <v>145</v>
      </c>
      <c r="B1618" s="539" t="s">
        <v>1639</v>
      </c>
      <c r="C1618" s="1" t="s">
        <v>1640</v>
      </c>
      <c r="D1618">
        <v>0</v>
      </c>
      <c r="E1618">
        <v>0</v>
      </c>
      <c r="F1618">
        <v>0</v>
      </c>
      <c r="G1618">
        <v>0</v>
      </c>
      <c r="H1618">
        <v>0</v>
      </c>
      <c r="I1618" s="449">
        <v>27744</v>
      </c>
      <c r="J1618">
        <v>0</v>
      </c>
      <c r="K1618">
        <v>0</v>
      </c>
      <c r="L1618" s="449">
        <v>27744</v>
      </c>
    </row>
    <row r="1619" spans="1:12">
      <c r="A1619" s="539" t="s">
        <v>145</v>
      </c>
      <c r="B1619" s="539" t="s">
        <v>1641</v>
      </c>
      <c r="C1619" s="1" t="s">
        <v>1642</v>
      </c>
      <c r="D1619" s="449">
        <v>8976</v>
      </c>
      <c r="E1619">
        <v>0</v>
      </c>
      <c r="F1619">
        <v>0</v>
      </c>
      <c r="G1619">
        <v>0</v>
      </c>
      <c r="H1619" s="449">
        <v>2640</v>
      </c>
      <c r="I1619" s="449">
        <v>218608</v>
      </c>
      <c r="J1619">
        <v>0</v>
      </c>
      <c r="K1619" s="449">
        <v>11621</v>
      </c>
      <c r="L1619" s="449">
        <v>241845</v>
      </c>
    </row>
    <row r="1620" spans="1:12">
      <c r="A1620" s="539" t="s">
        <v>145</v>
      </c>
      <c r="B1620" s="539" t="s">
        <v>1643</v>
      </c>
      <c r="C1620" s="1" t="s">
        <v>1644</v>
      </c>
      <c r="D1620">
        <v>0</v>
      </c>
      <c r="E1620">
        <v>0</v>
      </c>
      <c r="F1620">
        <v>0</v>
      </c>
      <c r="G1620">
        <v>0</v>
      </c>
      <c r="H1620">
        <v>0</v>
      </c>
      <c r="I1620">
        <v>0</v>
      </c>
      <c r="J1620">
        <v>0</v>
      </c>
      <c r="K1620">
        <v>0</v>
      </c>
      <c r="L1620">
        <v>0</v>
      </c>
    </row>
    <row r="1621" spans="1:12">
      <c r="A1621" s="539" t="s">
        <v>145</v>
      </c>
      <c r="B1621" s="539" t="s">
        <v>1645</v>
      </c>
      <c r="C1621" s="1" t="s">
        <v>1646</v>
      </c>
      <c r="D1621">
        <v>0</v>
      </c>
      <c r="E1621">
        <v>0</v>
      </c>
      <c r="F1621">
        <v>0</v>
      </c>
      <c r="G1621">
        <v>0</v>
      </c>
      <c r="H1621">
        <v>0</v>
      </c>
      <c r="I1621" s="449">
        <v>30032</v>
      </c>
      <c r="J1621">
        <v>0</v>
      </c>
      <c r="K1621">
        <v>0</v>
      </c>
      <c r="L1621" s="449">
        <v>30032</v>
      </c>
    </row>
    <row r="1622" spans="1:12">
      <c r="A1622" s="539" t="s">
        <v>145</v>
      </c>
      <c r="B1622" s="539" t="s">
        <v>1647</v>
      </c>
      <c r="C1622" s="1" t="s">
        <v>1648</v>
      </c>
      <c r="D1622">
        <v>0</v>
      </c>
      <c r="E1622" s="449">
        <v>165696</v>
      </c>
      <c r="F1622">
        <v>0</v>
      </c>
      <c r="G1622" s="449">
        <v>54768</v>
      </c>
      <c r="H1622">
        <v>0</v>
      </c>
      <c r="I1622">
        <v>0</v>
      </c>
      <c r="J1622">
        <v>0</v>
      </c>
      <c r="K1622">
        <v>0</v>
      </c>
      <c r="L1622" s="449">
        <v>220464</v>
      </c>
    </row>
    <row r="1623" spans="1:12">
      <c r="A1623" s="539" t="s">
        <v>145</v>
      </c>
      <c r="B1623" s="539" t="s">
        <v>1649</v>
      </c>
      <c r="C1623" s="1" t="s">
        <v>1650</v>
      </c>
      <c r="D1623">
        <v>0</v>
      </c>
      <c r="E1623">
        <v>0</v>
      </c>
      <c r="F1623">
        <v>0</v>
      </c>
      <c r="G1623">
        <v>0</v>
      </c>
      <c r="H1623" s="449">
        <v>21872</v>
      </c>
      <c r="I1623">
        <v>0</v>
      </c>
      <c r="J1623">
        <v>0</v>
      </c>
      <c r="K1623">
        <v>0</v>
      </c>
      <c r="L1623" s="449">
        <v>21872</v>
      </c>
    </row>
    <row r="1624" spans="1:12">
      <c r="A1624" s="539" t="s">
        <v>145</v>
      </c>
      <c r="B1624" s="539" t="s">
        <v>1651</v>
      </c>
      <c r="C1624" s="1" t="s">
        <v>1652</v>
      </c>
      <c r="D1624">
        <v>0</v>
      </c>
      <c r="E1624">
        <v>0</v>
      </c>
      <c r="F1624">
        <v>0</v>
      </c>
      <c r="G1624">
        <v>0</v>
      </c>
      <c r="H1624">
        <v>0</v>
      </c>
      <c r="I1624">
        <v>0</v>
      </c>
      <c r="J1624">
        <v>0</v>
      </c>
      <c r="K1624">
        <v>0</v>
      </c>
      <c r="L1624">
        <v>0</v>
      </c>
    </row>
    <row r="1625" spans="1:12">
      <c r="A1625" s="539" t="s">
        <v>145</v>
      </c>
      <c r="B1625" s="539" t="s">
        <v>1653</v>
      </c>
      <c r="C1625" s="1" t="s">
        <v>1654</v>
      </c>
      <c r="D1625">
        <v>0</v>
      </c>
      <c r="E1625">
        <v>0</v>
      </c>
      <c r="F1625">
        <v>0</v>
      </c>
      <c r="G1625">
        <v>0</v>
      </c>
      <c r="H1625" s="449">
        <v>1280</v>
      </c>
      <c r="I1625">
        <v>0</v>
      </c>
      <c r="J1625">
        <v>0</v>
      </c>
      <c r="K1625">
        <v>0</v>
      </c>
      <c r="L1625" s="449">
        <v>1280</v>
      </c>
    </row>
    <row r="1626" spans="1:12">
      <c r="A1626" s="539" t="s">
        <v>145</v>
      </c>
      <c r="B1626" s="539" t="s">
        <v>1655</v>
      </c>
      <c r="C1626" s="1" t="s">
        <v>1656</v>
      </c>
      <c r="D1626" s="449">
        <v>37968</v>
      </c>
      <c r="E1626">
        <v>0</v>
      </c>
      <c r="F1626">
        <v>0</v>
      </c>
      <c r="G1626">
        <v>0</v>
      </c>
      <c r="H1626">
        <v>0</v>
      </c>
      <c r="I1626">
        <v>0</v>
      </c>
      <c r="J1626">
        <v>0</v>
      </c>
      <c r="K1626">
        <v>0</v>
      </c>
      <c r="L1626" s="449">
        <v>37968</v>
      </c>
    </row>
    <row r="1627" spans="1:12">
      <c r="A1627" s="539" t="s">
        <v>145</v>
      </c>
      <c r="B1627" s="539" t="s">
        <v>1657</v>
      </c>
      <c r="C1627" s="1" t="s">
        <v>1658</v>
      </c>
      <c r="D1627" s="449">
        <v>7440</v>
      </c>
      <c r="E1627">
        <v>0</v>
      </c>
      <c r="F1627">
        <v>0</v>
      </c>
      <c r="G1627">
        <v>0</v>
      </c>
      <c r="H1627" s="449">
        <v>33584</v>
      </c>
      <c r="I1627">
        <v>0</v>
      </c>
      <c r="J1627" s="449">
        <v>11296</v>
      </c>
      <c r="K1627">
        <v>0</v>
      </c>
      <c r="L1627" s="449">
        <v>52320</v>
      </c>
    </row>
    <row r="1628" spans="1:12">
      <c r="A1628" s="539" t="s">
        <v>145</v>
      </c>
      <c r="B1628" s="539" t="s">
        <v>1659</v>
      </c>
      <c r="C1628" s="1" t="s">
        <v>1660</v>
      </c>
      <c r="D1628" s="449">
        <v>428368</v>
      </c>
      <c r="E1628">
        <v>0</v>
      </c>
      <c r="F1628">
        <v>0</v>
      </c>
      <c r="G1628">
        <v>0</v>
      </c>
      <c r="H1628" s="449">
        <v>2160</v>
      </c>
      <c r="I1628">
        <v>0</v>
      </c>
      <c r="J1628">
        <v>0</v>
      </c>
      <c r="K1628">
        <v>0</v>
      </c>
      <c r="L1628" s="449">
        <v>430528</v>
      </c>
    </row>
    <row r="1629" spans="1:12">
      <c r="A1629" s="539" t="s">
        <v>145</v>
      </c>
      <c r="B1629" s="539" t="s">
        <v>1661</v>
      </c>
      <c r="C1629" s="1" t="s">
        <v>1662</v>
      </c>
      <c r="D1629" s="449">
        <v>86192</v>
      </c>
      <c r="E1629">
        <v>0</v>
      </c>
      <c r="F1629">
        <v>0</v>
      </c>
      <c r="G1629">
        <v>0</v>
      </c>
      <c r="H1629">
        <v>0</v>
      </c>
      <c r="I1629">
        <v>0</v>
      </c>
      <c r="J1629">
        <v>0</v>
      </c>
      <c r="K1629">
        <v>0</v>
      </c>
      <c r="L1629" s="449">
        <v>86192</v>
      </c>
    </row>
    <row r="1630" spans="1:12">
      <c r="A1630" s="539" t="s">
        <v>145</v>
      </c>
      <c r="B1630" s="539" t="s">
        <v>1663</v>
      </c>
      <c r="C1630" s="1" t="s">
        <v>1664</v>
      </c>
      <c r="D1630">
        <v>0</v>
      </c>
      <c r="E1630">
        <v>0</v>
      </c>
      <c r="F1630">
        <v>0</v>
      </c>
      <c r="G1630">
        <v>0</v>
      </c>
      <c r="H1630">
        <v>0</v>
      </c>
      <c r="I1630">
        <v>0</v>
      </c>
      <c r="J1630">
        <v>0</v>
      </c>
      <c r="K1630">
        <v>0</v>
      </c>
      <c r="L1630">
        <v>0</v>
      </c>
    </row>
    <row r="1631" spans="1:12">
      <c r="A1631" s="539" t="s">
        <v>145</v>
      </c>
      <c r="B1631" s="539" t="s">
        <v>1665</v>
      </c>
      <c r="C1631" s="1" t="s">
        <v>1666</v>
      </c>
      <c r="D1631" s="449">
        <v>939872</v>
      </c>
      <c r="E1631" s="449">
        <v>549360</v>
      </c>
      <c r="F1631" s="449">
        <v>17472</v>
      </c>
      <c r="G1631" s="449">
        <v>54768</v>
      </c>
      <c r="H1631" s="449">
        <v>234720</v>
      </c>
      <c r="I1631" s="449">
        <v>442048</v>
      </c>
      <c r="J1631" s="449">
        <v>19632</v>
      </c>
      <c r="K1631" s="449">
        <v>23758</v>
      </c>
      <c r="L1631" s="449">
        <v>2281630</v>
      </c>
    </row>
    <row r="1634" spans="1:1">
      <c r="A1634" s="1" t="s">
        <v>2344</v>
      </c>
    </row>
    <row r="1635" spans="1:1">
      <c r="A1635" s="1" t="s">
        <v>2345</v>
      </c>
    </row>
  </sheetData>
  <sheetProtection algorithmName="SHA-512" hashValue="VIYefCDDBW7QtXO5sdSisOvInDbfui2ycxgIo432+QbPjJgI/OIVP8k4ZpspWhD8x41lPqKtV+OktFnIbbH+kQ==" saltValue="3nzkAns9kxkwgVndv+QacQ==" spinCount="100000" sheet="1" objects="1" scenarios="1" formatColumns="0"/>
  <mergeCells count="26">
    <mergeCell ref="Z28:AA28"/>
    <mergeCell ref="Z17:AA17"/>
    <mergeCell ref="Z18:AA18"/>
    <mergeCell ref="Z19:AA19"/>
    <mergeCell ref="Z20:AA20"/>
    <mergeCell ref="Z21:AA21"/>
    <mergeCell ref="Z22:AA22"/>
    <mergeCell ref="Z23:AA23"/>
    <mergeCell ref="Z24:AA24"/>
    <mergeCell ref="Z25:AA25"/>
    <mergeCell ref="Z26:AA26"/>
    <mergeCell ref="Z27:AA27"/>
    <mergeCell ref="Z16:AA16"/>
    <mergeCell ref="Z3:AA3"/>
    <mergeCell ref="Z4:AA4"/>
    <mergeCell ref="Z5:AA5"/>
    <mergeCell ref="Z6:AA6"/>
    <mergeCell ref="Z7:AA7"/>
    <mergeCell ref="Z8:AA8"/>
    <mergeCell ref="Z9:AA9"/>
    <mergeCell ref="Z10:AA10"/>
    <mergeCell ref="Z11:AA11"/>
    <mergeCell ref="Z12:AA12"/>
    <mergeCell ref="Z13:AA13"/>
    <mergeCell ref="Z14:AA14"/>
    <mergeCell ref="Z15:AA15"/>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A333-0198-4CC9-ABA6-BF2545B8C306}">
  <sheetPr codeName="Sheet15">
    <tabColor theme="8" tint="-0.249977111117893"/>
  </sheetPr>
  <dimension ref="A1:H55"/>
  <sheetViews>
    <sheetView workbookViewId="0">
      <pane ySplit="4" topLeftCell="A5" activePane="bottomLeft" state="frozen"/>
      <selection sqref="A1:Q1"/>
      <selection pane="bottomLeft"/>
    </sheetView>
  </sheetViews>
  <sheetFormatPr defaultColWidth="15.5703125" defaultRowHeight="14.25"/>
  <cols>
    <col min="1" max="1" width="15.5703125" style="10"/>
    <col min="2" max="2" width="22.28515625" style="10" customWidth="1"/>
    <col min="3" max="3" width="18.28515625" style="10" customWidth="1"/>
    <col min="4" max="4" width="15.5703125" style="10"/>
    <col min="5" max="5" width="15.5703125" style="10" customWidth="1"/>
    <col min="6" max="6" width="16.140625" style="10" bestFit="1" customWidth="1"/>
    <col min="7" max="7" width="15.5703125" style="10" customWidth="1"/>
    <col min="8" max="8" width="16.140625" style="10" bestFit="1" customWidth="1"/>
    <col min="9" max="9" width="2.85546875" style="10" customWidth="1"/>
    <col min="10" max="16384" width="15.5703125" style="10"/>
  </cols>
  <sheetData>
    <row r="1" spans="1:8" ht="15">
      <c r="A1" s="221" t="s">
        <v>2308</v>
      </c>
      <c r="B1" s="18"/>
    </row>
    <row r="2" spans="1:8">
      <c r="A2" s="226" t="s">
        <v>2311</v>
      </c>
    </row>
    <row r="4" spans="1:8" ht="45">
      <c r="A4" s="34" t="s">
        <v>1596</v>
      </c>
      <c r="B4" s="34" t="s">
        <v>1848</v>
      </c>
      <c r="C4" s="36" t="s">
        <v>2312</v>
      </c>
      <c r="D4" s="36" t="s">
        <v>2313</v>
      </c>
      <c r="E4" s="36" t="s">
        <v>2314</v>
      </c>
      <c r="F4" s="36" t="s">
        <v>1607</v>
      </c>
      <c r="G4" s="36" t="s">
        <v>1608</v>
      </c>
      <c r="H4" s="36" t="s">
        <v>1609</v>
      </c>
    </row>
    <row r="5" spans="1:8">
      <c r="A5" s="94" t="s">
        <v>45</v>
      </c>
      <c r="B5" s="95" t="s">
        <v>46</v>
      </c>
      <c r="C5" s="130">
        <v>347195273</v>
      </c>
      <c r="D5" s="302">
        <v>0.10780000000000001</v>
      </c>
      <c r="E5" s="302">
        <v>0.1492</v>
      </c>
      <c r="F5" s="130">
        <f t="shared" ref="F5:F36" si="0">C5*(D5/E5)</f>
        <v>250855565.88069707</v>
      </c>
      <c r="G5" s="130">
        <f>F5/(D5*100)</f>
        <v>23270460.656836461</v>
      </c>
      <c r="H5" s="131">
        <f>G5*(Dash!B$19*100)</f>
        <v>116352303.28418231</v>
      </c>
    </row>
    <row r="6" spans="1:8">
      <c r="A6" s="99" t="s">
        <v>48</v>
      </c>
      <c r="B6" s="100" t="s">
        <v>49</v>
      </c>
      <c r="C6" s="137">
        <v>29949774</v>
      </c>
      <c r="D6" s="135">
        <v>0.14330000000000001</v>
      </c>
      <c r="E6" s="135">
        <v>0.1512</v>
      </c>
      <c r="F6" s="137">
        <f t="shared" si="0"/>
        <v>28384937.924603175</v>
      </c>
      <c r="G6" s="137">
        <f t="shared" ref="G6:G54" si="1">F6/(D6*100)</f>
        <v>1980805.1587301586</v>
      </c>
      <c r="H6" s="138">
        <f>G6*(Dash!B$19*100)</f>
        <v>9904025.7936507929</v>
      </c>
    </row>
    <row r="7" spans="1:8">
      <c r="A7" s="104" t="s">
        <v>50</v>
      </c>
      <c r="B7" s="3" t="s">
        <v>51</v>
      </c>
      <c r="C7" s="143">
        <v>40453987</v>
      </c>
      <c r="D7" s="10">
        <v>0.15890000000000001</v>
      </c>
      <c r="E7" s="10">
        <v>0.2203</v>
      </c>
      <c r="F7" s="143">
        <f t="shared" si="0"/>
        <v>29179021.944167048</v>
      </c>
      <c r="G7" s="143">
        <f t="shared" si="1"/>
        <v>1836313.5270086247</v>
      </c>
      <c r="H7" s="144">
        <f>G7*(Dash!B$19*100)</f>
        <v>9181567.6350431237</v>
      </c>
    </row>
    <row r="8" spans="1:8">
      <c r="A8" s="99" t="s">
        <v>53</v>
      </c>
      <c r="B8" s="100" t="s">
        <v>54</v>
      </c>
      <c r="C8" s="137">
        <v>9661448</v>
      </c>
      <c r="D8" s="135">
        <v>0.14549999999999999</v>
      </c>
      <c r="E8" s="135">
        <v>0.15909999999999999</v>
      </c>
      <c r="F8" s="137">
        <f t="shared" si="0"/>
        <v>8835579.4091766179</v>
      </c>
      <c r="G8" s="137">
        <f t="shared" si="1"/>
        <v>607256.31678189815</v>
      </c>
      <c r="H8" s="138">
        <f>G8*(Dash!B$19*100)</f>
        <v>3036281.5839094906</v>
      </c>
    </row>
    <row r="9" spans="1:8">
      <c r="A9" s="104" t="s">
        <v>55</v>
      </c>
      <c r="B9" s="3" t="s">
        <v>56</v>
      </c>
      <c r="C9" s="143">
        <v>364759204</v>
      </c>
      <c r="D9" s="10">
        <v>8.5400000000000004E-2</v>
      </c>
      <c r="E9" s="10">
        <v>9.8599999999999993E-2</v>
      </c>
      <c r="F9" s="143">
        <f t="shared" si="0"/>
        <v>315927343.01825559</v>
      </c>
      <c r="G9" s="143">
        <f t="shared" si="1"/>
        <v>36993834.077079102</v>
      </c>
      <c r="H9" s="144">
        <f>G9*(Dash!B$19*100)</f>
        <v>184969170.38539553</v>
      </c>
    </row>
    <row r="10" spans="1:8">
      <c r="A10" s="99" t="s">
        <v>57</v>
      </c>
      <c r="B10" s="100" t="s">
        <v>58</v>
      </c>
      <c r="C10" s="137">
        <v>2464702</v>
      </c>
      <c r="D10" s="135">
        <v>4.2099999999999999E-2</v>
      </c>
      <c r="E10" s="135">
        <v>4.2099999999999999E-2</v>
      </c>
      <c r="F10" s="137">
        <f t="shared" si="0"/>
        <v>2464702</v>
      </c>
      <c r="G10" s="137">
        <f t="shared" si="1"/>
        <v>585439.90498812357</v>
      </c>
      <c r="H10" s="138">
        <f>G10*(Dash!B$19*100)</f>
        <v>2927199.5249406178</v>
      </c>
    </row>
    <row r="11" spans="1:8">
      <c r="A11" s="104" t="s">
        <v>59</v>
      </c>
      <c r="B11" s="3" t="s">
        <v>60</v>
      </c>
      <c r="C11" s="143">
        <v>34298385</v>
      </c>
      <c r="D11" s="10">
        <v>0.23219999999999999</v>
      </c>
      <c r="E11" s="10">
        <v>0.26479999999999998</v>
      </c>
      <c r="F11" s="143">
        <f t="shared" si="0"/>
        <v>30075849.686555892</v>
      </c>
      <c r="G11" s="143">
        <f t="shared" si="1"/>
        <v>1295256.2311178248</v>
      </c>
      <c r="H11" s="144">
        <f>G11*(Dash!B$19*100)</f>
        <v>6476281.1555891242</v>
      </c>
    </row>
    <row r="12" spans="1:8">
      <c r="A12" s="99" t="s">
        <v>61</v>
      </c>
      <c r="B12" s="100" t="s">
        <v>62</v>
      </c>
      <c r="C12" s="137">
        <v>14141106</v>
      </c>
      <c r="D12" s="135">
        <v>8.2500000000000004E-2</v>
      </c>
      <c r="E12" s="135">
        <v>8.2500000000000004E-2</v>
      </c>
      <c r="F12" s="137">
        <f t="shared" si="0"/>
        <v>14141106</v>
      </c>
      <c r="G12" s="137">
        <f t="shared" si="1"/>
        <v>1714073.4545454546</v>
      </c>
      <c r="H12" s="138">
        <f>G12*(Dash!B$19*100)</f>
        <v>8570367.2727272734</v>
      </c>
    </row>
    <row r="13" spans="1:8">
      <c r="A13" s="104" t="s">
        <v>63</v>
      </c>
      <c r="B13" s="3" t="s">
        <v>64</v>
      </c>
      <c r="C13" s="143">
        <v>1645045</v>
      </c>
      <c r="D13" s="10">
        <v>0.218</v>
      </c>
      <c r="E13" s="10">
        <v>0.218</v>
      </c>
      <c r="F13" s="143">
        <f t="shared" si="0"/>
        <v>1645045</v>
      </c>
      <c r="G13" s="143">
        <f t="shared" si="1"/>
        <v>75460.779816513765</v>
      </c>
      <c r="H13" s="144">
        <f>G13*(Dash!B$19*100)</f>
        <v>377303.89908256882</v>
      </c>
    </row>
    <row r="14" spans="1:8">
      <c r="A14" s="99" t="s">
        <v>65</v>
      </c>
      <c r="B14" s="100" t="s">
        <v>66</v>
      </c>
      <c r="C14" s="137">
        <v>818383</v>
      </c>
      <c r="D14" s="135">
        <v>0.25490000000000002</v>
      </c>
      <c r="E14" s="135">
        <v>0.25490000000000002</v>
      </c>
      <c r="F14" s="137">
        <f t="shared" si="0"/>
        <v>818383</v>
      </c>
      <c r="G14" s="137">
        <f t="shared" si="1"/>
        <v>32106.041584935265</v>
      </c>
      <c r="H14" s="138">
        <f>G14*(Dash!B$19*100)</f>
        <v>160530.20792467633</v>
      </c>
    </row>
    <row r="15" spans="1:8">
      <c r="A15" s="104" t="s">
        <v>67</v>
      </c>
      <c r="B15" s="3" t="s">
        <v>68</v>
      </c>
      <c r="C15" s="143">
        <v>3925143</v>
      </c>
      <c r="D15" s="10">
        <v>0.1055</v>
      </c>
      <c r="E15" s="10">
        <v>0.12889999999999999</v>
      </c>
      <c r="F15" s="143">
        <f t="shared" si="0"/>
        <v>3212587.9480217225</v>
      </c>
      <c r="G15" s="143">
        <f t="shared" si="1"/>
        <v>304510.70597362303</v>
      </c>
      <c r="H15" s="144">
        <f>G15*(Dash!B$19*100)</f>
        <v>1522553.5298681152</v>
      </c>
    </row>
    <row r="16" spans="1:8">
      <c r="A16" s="99" t="s">
        <v>69</v>
      </c>
      <c r="B16" s="100" t="s">
        <v>70</v>
      </c>
      <c r="C16" s="137">
        <v>45879278</v>
      </c>
      <c r="D16" s="135">
        <v>0.14410000000000001</v>
      </c>
      <c r="E16" s="135">
        <v>0.26850000000000002</v>
      </c>
      <c r="F16" s="137">
        <f t="shared" si="0"/>
        <v>24622733.556052137</v>
      </c>
      <c r="G16" s="137">
        <f t="shared" si="1"/>
        <v>1708725.4376163869</v>
      </c>
      <c r="H16" s="138">
        <f>G16*(Dash!B$19*100)</f>
        <v>8543627.188081935</v>
      </c>
    </row>
    <row r="17" spans="1:8">
      <c r="A17" s="104" t="s">
        <v>71</v>
      </c>
      <c r="B17" s="3" t="s">
        <v>72</v>
      </c>
      <c r="C17" s="143">
        <v>160716648</v>
      </c>
      <c r="D17" s="10">
        <v>7.4999999999999997E-2</v>
      </c>
      <c r="E17" s="10">
        <v>8.1199999999999994E-2</v>
      </c>
      <c r="F17" s="143">
        <f t="shared" si="0"/>
        <v>148445179.80295566</v>
      </c>
      <c r="G17" s="143">
        <f t="shared" si="1"/>
        <v>19792690.640394088</v>
      </c>
      <c r="H17" s="144">
        <f>G17*(Dash!B$19*100)</f>
        <v>98963453.201970443</v>
      </c>
    </row>
    <row r="18" spans="1:8">
      <c r="A18" s="99" t="s">
        <v>73</v>
      </c>
      <c r="B18" s="100" t="s">
        <v>74</v>
      </c>
      <c r="C18" s="137">
        <v>420204150</v>
      </c>
      <c r="D18" s="135">
        <v>9.0300000000000005E-2</v>
      </c>
      <c r="E18" s="135">
        <v>0.11</v>
      </c>
      <c r="F18" s="137">
        <f t="shared" si="0"/>
        <v>344949406.77272725</v>
      </c>
      <c r="G18" s="137">
        <f t="shared" si="1"/>
        <v>38200377.272727266</v>
      </c>
      <c r="H18" s="138">
        <f>G18*(Dash!B$19*100)</f>
        <v>191001886.36363631</v>
      </c>
    </row>
    <row r="19" spans="1:8">
      <c r="A19" s="104" t="s">
        <v>75</v>
      </c>
      <c r="B19" s="3" t="s">
        <v>76</v>
      </c>
      <c r="C19" s="143">
        <v>86827091</v>
      </c>
      <c r="D19" s="10">
        <v>0.1794</v>
      </c>
      <c r="E19" s="10">
        <v>0.23699999999999999</v>
      </c>
      <c r="F19" s="143">
        <f t="shared" si="0"/>
        <v>65724810.655696206</v>
      </c>
      <c r="G19" s="143">
        <f t="shared" si="1"/>
        <v>3663590.3375527426</v>
      </c>
      <c r="H19" s="144">
        <f>G19*(Dash!B$19*100)</f>
        <v>18317951.687763713</v>
      </c>
    </row>
    <row r="20" spans="1:8">
      <c r="A20" s="99" t="s">
        <v>77</v>
      </c>
      <c r="B20" s="100" t="s">
        <v>78</v>
      </c>
      <c r="C20" s="137">
        <v>71062653</v>
      </c>
      <c r="D20" s="135">
        <v>0.1157</v>
      </c>
      <c r="E20" s="135">
        <v>0.1157</v>
      </c>
      <c r="F20" s="137">
        <f t="shared" si="0"/>
        <v>71062653</v>
      </c>
      <c r="G20" s="137">
        <f t="shared" si="1"/>
        <v>6141975.1944684526</v>
      </c>
      <c r="H20" s="138">
        <f>G20*(Dash!B$19*100)</f>
        <v>30709875.972342264</v>
      </c>
    </row>
    <row r="21" spans="1:8">
      <c r="A21" s="104" t="s">
        <v>79</v>
      </c>
      <c r="B21" s="3" t="s">
        <v>80</v>
      </c>
      <c r="C21" s="143">
        <v>2958964</v>
      </c>
      <c r="D21" s="10">
        <v>0.22</v>
      </c>
      <c r="E21" s="10">
        <v>0.22</v>
      </c>
      <c r="F21" s="143">
        <f t="shared" si="0"/>
        <v>2958964</v>
      </c>
      <c r="G21" s="143">
        <f t="shared" si="1"/>
        <v>134498.36363636365</v>
      </c>
      <c r="H21" s="144">
        <f>G21*(Dash!B$19*100)</f>
        <v>672491.81818181823</v>
      </c>
    </row>
    <row r="22" spans="1:8">
      <c r="A22" s="99" t="s">
        <v>81</v>
      </c>
      <c r="B22" s="100" t="s">
        <v>82</v>
      </c>
      <c r="C22" s="137">
        <v>17693816</v>
      </c>
      <c r="D22" s="135">
        <v>0.124</v>
      </c>
      <c r="E22" s="135">
        <v>0.124</v>
      </c>
      <c r="F22" s="137">
        <f t="shared" si="0"/>
        <v>17693816</v>
      </c>
      <c r="G22" s="137">
        <f t="shared" si="1"/>
        <v>1426920.6451612902</v>
      </c>
      <c r="H22" s="138">
        <f>G22*(Dash!B$19*100)</f>
        <v>7134603.2258064505</v>
      </c>
    </row>
    <row r="23" spans="1:8">
      <c r="A23" s="104" t="s">
        <v>83</v>
      </c>
      <c r="B23" s="3" t="s">
        <v>84</v>
      </c>
      <c r="C23" s="143">
        <v>28390130</v>
      </c>
      <c r="D23" s="10">
        <v>0.11940000000000001</v>
      </c>
      <c r="E23" s="10">
        <v>0.14599999999999999</v>
      </c>
      <c r="F23" s="143">
        <f t="shared" si="0"/>
        <v>23217681.657534249</v>
      </c>
      <c r="G23" s="143">
        <f t="shared" si="1"/>
        <v>1944529.4520547944</v>
      </c>
      <c r="H23" s="144">
        <f>G23*(Dash!B$19*100)</f>
        <v>9722647.2602739725</v>
      </c>
    </row>
    <row r="24" spans="1:8">
      <c r="A24" s="99" t="s">
        <v>85</v>
      </c>
      <c r="B24" s="100" t="s">
        <v>86</v>
      </c>
      <c r="C24" s="137">
        <v>2707109</v>
      </c>
      <c r="D24" s="135">
        <v>8.0500000000000002E-2</v>
      </c>
      <c r="E24" s="135">
        <v>8.0500000000000002E-2</v>
      </c>
      <c r="F24" s="137">
        <f t="shared" si="0"/>
        <v>2707109</v>
      </c>
      <c r="G24" s="137">
        <f t="shared" si="1"/>
        <v>336286.83229813661</v>
      </c>
      <c r="H24" s="138">
        <f>G24*(Dash!B$19*100)</f>
        <v>1681434.161490683</v>
      </c>
    </row>
    <row r="25" spans="1:8">
      <c r="A25" s="104" t="s">
        <v>87</v>
      </c>
      <c r="B25" s="3" t="s">
        <v>88</v>
      </c>
      <c r="C25" s="143">
        <v>244756726</v>
      </c>
      <c r="D25" s="10">
        <v>7.7499999999999999E-2</v>
      </c>
      <c r="E25" s="10">
        <v>9.2299999999999993E-2</v>
      </c>
      <c r="F25" s="143">
        <f t="shared" si="0"/>
        <v>205510793.77031422</v>
      </c>
      <c r="G25" s="143">
        <f t="shared" si="1"/>
        <v>26517521.776814736</v>
      </c>
      <c r="H25" s="144">
        <f>G25*(Dash!B$19*100)</f>
        <v>132587608.88407367</v>
      </c>
    </row>
    <row r="26" spans="1:8">
      <c r="A26" s="99" t="s">
        <v>89</v>
      </c>
      <c r="B26" s="100" t="s">
        <v>90</v>
      </c>
      <c r="C26" s="137">
        <v>16774986</v>
      </c>
      <c r="D26" s="135">
        <v>0.1406</v>
      </c>
      <c r="E26" s="135">
        <v>0.15479999999999999</v>
      </c>
      <c r="F26" s="137">
        <f t="shared" si="0"/>
        <v>15236195.294573644</v>
      </c>
      <c r="G26" s="137">
        <f t="shared" si="1"/>
        <v>1083655.4263565892</v>
      </c>
      <c r="H26" s="138">
        <f>G26*(Dash!B$19*100)</f>
        <v>5418277.1317829462</v>
      </c>
    </row>
    <row r="27" spans="1:8">
      <c r="A27" s="104" t="s">
        <v>91</v>
      </c>
      <c r="B27" s="3" t="s">
        <v>92</v>
      </c>
      <c r="C27" s="143">
        <v>8999326</v>
      </c>
      <c r="D27" s="10">
        <v>0.18</v>
      </c>
      <c r="E27" s="10">
        <v>0.18</v>
      </c>
      <c r="F27" s="143">
        <f t="shared" si="0"/>
        <v>8999326</v>
      </c>
      <c r="G27" s="143">
        <f t="shared" si="1"/>
        <v>499962.55555555556</v>
      </c>
      <c r="H27" s="144">
        <f>G27*(Dash!B$19*100)</f>
        <v>2499812.777777778</v>
      </c>
    </row>
    <row r="28" spans="1:8">
      <c r="A28" s="99" t="s">
        <v>93</v>
      </c>
      <c r="B28" s="100" t="s">
        <v>94</v>
      </c>
      <c r="C28" s="253">
        <v>54473503</v>
      </c>
      <c r="D28" s="135">
        <v>0.22090000000000001</v>
      </c>
      <c r="E28" s="135">
        <v>0.26769999999999999</v>
      </c>
      <c r="F28" s="137">
        <f t="shared" si="0"/>
        <v>44950305.613373183</v>
      </c>
      <c r="G28" s="137">
        <f t="shared" si="1"/>
        <v>2034871.2364587227</v>
      </c>
      <c r="H28" s="138">
        <f>G28*(Dash!B$19*100)</f>
        <v>10174356.182293614</v>
      </c>
    </row>
    <row r="29" spans="1:8">
      <c r="A29" s="104" t="s">
        <v>95</v>
      </c>
      <c r="B29" s="3" t="s">
        <v>96</v>
      </c>
      <c r="C29" s="143">
        <v>40993695</v>
      </c>
      <c r="D29" s="10">
        <v>0.19089999999999999</v>
      </c>
      <c r="E29" s="10">
        <v>0.22009999999999999</v>
      </c>
      <c r="F29" s="143">
        <f t="shared" si="0"/>
        <v>35555185.713312127</v>
      </c>
      <c r="G29" s="143">
        <f t="shared" si="1"/>
        <v>1862503.1803725578</v>
      </c>
      <c r="H29" s="144">
        <f>G29*(Dash!B$19*100)</f>
        <v>9312515.9018627889</v>
      </c>
    </row>
    <row r="30" spans="1:8">
      <c r="A30" s="99" t="s">
        <v>97</v>
      </c>
      <c r="B30" s="100" t="s">
        <v>98</v>
      </c>
      <c r="C30" s="137">
        <v>313157252</v>
      </c>
      <c r="D30" s="135">
        <v>7.5700000000000003E-2</v>
      </c>
      <c r="E30" s="135">
        <v>0.10349999999999999</v>
      </c>
      <c r="F30" s="137">
        <f t="shared" si="0"/>
        <v>229043516.68019328</v>
      </c>
      <c r="G30" s="137">
        <f t="shared" si="1"/>
        <v>30256739.323671501</v>
      </c>
      <c r="H30" s="138">
        <f>G30*(Dash!B$19*100)</f>
        <v>151283696.61835751</v>
      </c>
    </row>
    <row r="31" spans="1:8">
      <c r="A31" s="104" t="s">
        <v>99</v>
      </c>
      <c r="B31" s="3" t="s">
        <v>100</v>
      </c>
      <c r="C31" s="143">
        <v>36371318</v>
      </c>
      <c r="D31" s="10">
        <v>0.10979999999999999</v>
      </c>
      <c r="E31" s="10">
        <v>0.1285</v>
      </c>
      <c r="F31" s="143">
        <f t="shared" si="0"/>
        <v>31078371.333852138</v>
      </c>
      <c r="G31" s="143">
        <f t="shared" si="1"/>
        <v>2830452.7626459147</v>
      </c>
      <c r="H31" s="144">
        <f>G31*(Dash!B$19*100)</f>
        <v>14152263.813229574</v>
      </c>
    </row>
    <row r="32" spans="1:8">
      <c r="A32" s="99" t="s">
        <v>101</v>
      </c>
      <c r="B32" s="100" t="s">
        <v>102</v>
      </c>
      <c r="C32" s="137">
        <v>41111044</v>
      </c>
      <c r="D32" s="135">
        <v>7.1900000000000006E-2</v>
      </c>
      <c r="E32" s="135">
        <v>7.7399999999999997E-2</v>
      </c>
      <c r="F32" s="137">
        <f t="shared" si="0"/>
        <v>38189716.583979331</v>
      </c>
      <c r="G32" s="137">
        <f t="shared" si="1"/>
        <v>5311504.392764858</v>
      </c>
      <c r="H32" s="138">
        <f>G32*(Dash!B$19*100)</f>
        <v>26557521.963824291</v>
      </c>
    </row>
    <row r="33" spans="1:8">
      <c r="A33" s="104" t="s">
        <v>103</v>
      </c>
      <c r="B33" s="3" t="s">
        <v>104</v>
      </c>
      <c r="C33" s="143">
        <v>6578813</v>
      </c>
      <c r="D33" s="10">
        <v>9.6000000000000002E-2</v>
      </c>
      <c r="E33" s="10">
        <v>9.6000000000000002E-2</v>
      </c>
      <c r="F33" s="143">
        <f t="shared" si="0"/>
        <v>6578813</v>
      </c>
      <c r="G33" s="143">
        <f t="shared" si="1"/>
        <v>685293.02083333337</v>
      </c>
      <c r="H33" s="144">
        <f>G33*(Dash!B$19*100)</f>
        <v>3426465.104166667</v>
      </c>
    </row>
    <row r="34" spans="1:8">
      <c r="A34" s="99" t="s">
        <v>105</v>
      </c>
      <c r="B34" s="100" t="s">
        <v>106</v>
      </c>
      <c r="C34" s="137">
        <v>5065840</v>
      </c>
      <c r="D34" s="135">
        <v>6.4199999999999993E-2</v>
      </c>
      <c r="E34" s="135">
        <v>8.8599999999999998E-2</v>
      </c>
      <c r="F34" s="137">
        <f t="shared" si="0"/>
        <v>3670732.8216704288</v>
      </c>
      <c r="G34" s="137">
        <f t="shared" si="1"/>
        <v>571765.23702031607</v>
      </c>
      <c r="H34" s="138">
        <f>G34*(Dash!B$19*100)</f>
        <v>2858826.1851015803</v>
      </c>
    </row>
    <row r="35" spans="1:8">
      <c r="A35" s="104" t="s">
        <v>107</v>
      </c>
      <c r="B35" s="3" t="s">
        <v>108</v>
      </c>
      <c r="C35" s="143">
        <v>6378382</v>
      </c>
      <c r="D35" s="10">
        <v>7.6899999999999996E-2</v>
      </c>
      <c r="E35" s="10">
        <v>0.11</v>
      </c>
      <c r="F35" s="143">
        <f t="shared" si="0"/>
        <v>4459068.8709090911</v>
      </c>
      <c r="G35" s="143">
        <f t="shared" si="1"/>
        <v>579852.90909090918</v>
      </c>
      <c r="H35" s="144">
        <f>G35*(Dash!B$19*100)</f>
        <v>2899264.5454545459</v>
      </c>
    </row>
    <row r="36" spans="1:8">
      <c r="A36" s="99" t="s">
        <v>109</v>
      </c>
      <c r="B36" s="100" t="s">
        <v>110</v>
      </c>
      <c r="C36" s="137">
        <v>34011295</v>
      </c>
      <c r="D36" s="135">
        <v>0.14990000000000001</v>
      </c>
      <c r="E36" s="135">
        <v>0.17169999999999999</v>
      </c>
      <c r="F36" s="137">
        <f t="shared" si="0"/>
        <v>29693029.23995341</v>
      </c>
      <c r="G36" s="137">
        <f t="shared" si="1"/>
        <v>1980855.8532323823</v>
      </c>
      <c r="H36" s="138">
        <f>G36*(Dash!B$19*100)</f>
        <v>9904279.2661619112</v>
      </c>
    </row>
    <row r="37" spans="1:8">
      <c r="A37" s="104" t="s">
        <v>111</v>
      </c>
      <c r="B37" s="3" t="s">
        <v>112</v>
      </c>
      <c r="C37" s="143">
        <v>14194794</v>
      </c>
      <c r="D37" s="10">
        <v>0.16800000000000001</v>
      </c>
      <c r="E37" s="10">
        <v>0.1956</v>
      </c>
      <c r="F37" s="143">
        <f t="shared" ref="F37:F54" si="2">C37*(D37/E37)</f>
        <v>12191847.607361963</v>
      </c>
      <c r="G37" s="143">
        <f t="shared" si="1"/>
        <v>725705.21472392639</v>
      </c>
      <c r="H37" s="144">
        <f>G37*(Dash!B$19*100)</f>
        <v>3628526.0736196321</v>
      </c>
    </row>
    <row r="38" spans="1:8">
      <c r="A38" s="99" t="s">
        <v>113</v>
      </c>
      <c r="B38" s="100" t="s">
        <v>114</v>
      </c>
      <c r="C38" s="137">
        <v>4199918</v>
      </c>
      <c r="D38" s="135">
        <v>7.0999999999999994E-2</v>
      </c>
      <c r="E38" s="135">
        <v>7.0999999999999994E-2</v>
      </c>
      <c r="F38" s="137">
        <f t="shared" si="2"/>
        <v>4199918</v>
      </c>
      <c r="G38" s="137">
        <f t="shared" si="1"/>
        <v>591537.74647887331</v>
      </c>
      <c r="H38" s="138">
        <f>G38*(Dash!B$19*100)</f>
        <v>2957688.7323943665</v>
      </c>
    </row>
    <row r="39" spans="1:8">
      <c r="A39" s="104" t="s">
        <v>115</v>
      </c>
      <c r="B39" s="3" t="s">
        <v>116</v>
      </c>
      <c r="C39" s="143">
        <v>600964</v>
      </c>
      <c r="D39" s="10">
        <v>1.4800000000000001E-2</v>
      </c>
      <c r="E39" s="10">
        <v>0.28610000000000002</v>
      </c>
      <c r="F39" s="143">
        <f t="shared" si="2"/>
        <v>31087.966445298847</v>
      </c>
      <c r="G39" s="143">
        <f t="shared" si="1"/>
        <v>21005.382733310031</v>
      </c>
      <c r="H39" s="144">
        <f>G39*(Dash!B$19*100)</f>
        <v>105026.91366655016</v>
      </c>
    </row>
    <row r="40" spans="1:8">
      <c r="A40" s="99" t="s">
        <v>117</v>
      </c>
      <c r="B40" s="100" t="s">
        <v>118</v>
      </c>
      <c r="C40" s="137">
        <v>121551775</v>
      </c>
      <c r="D40" s="135">
        <v>9.9199999999999997E-2</v>
      </c>
      <c r="E40" s="135">
        <v>0.1462</v>
      </c>
      <c r="F40" s="137">
        <f t="shared" si="2"/>
        <v>82475622.982216135</v>
      </c>
      <c r="G40" s="137">
        <f t="shared" si="1"/>
        <v>8314074.8974008197</v>
      </c>
      <c r="H40" s="138">
        <f>G40*(Dash!B$19*100)</f>
        <v>41570374.487004101</v>
      </c>
    </row>
    <row r="41" spans="1:8">
      <c r="A41" s="104" t="s">
        <v>119</v>
      </c>
      <c r="B41" s="3" t="s">
        <v>120</v>
      </c>
      <c r="C41" s="143">
        <v>11522385</v>
      </c>
      <c r="D41" s="10">
        <v>0.30480000000000002</v>
      </c>
      <c r="E41" s="10">
        <v>0.30480000000000002</v>
      </c>
      <c r="F41" s="143">
        <f t="shared" si="2"/>
        <v>11522385</v>
      </c>
      <c r="G41" s="143">
        <f t="shared" si="1"/>
        <v>378031.00393700786</v>
      </c>
      <c r="H41" s="144">
        <f>G41*(Dash!B$19*100)</f>
        <v>1890155.0196850393</v>
      </c>
    </row>
    <row r="42" spans="1:8">
      <c r="A42" s="99" t="s">
        <v>121</v>
      </c>
      <c r="B42" s="100" t="s">
        <v>122</v>
      </c>
      <c r="C42" s="137">
        <v>84769807</v>
      </c>
      <c r="D42" s="135">
        <v>0.13350000000000001</v>
      </c>
      <c r="E42" s="135">
        <v>0.15620000000000001</v>
      </c>
      <c r="F42" s="137">
        <f t="shared" si="2"/>
        <v>72450507.263124198</v>
      </c>
      <c r="G42" s="137">
        <f t="shared" si="1"/>
        <v>5427004.2893725988</v>
      </c>
      <c r="H42" s="138">
        <f>G42*(Dash!B$19*100)</f>
        <v>27135021.446862996</v>
      </c>
    </row>
    <row r="43" spans="1:8">
      <c r="A43" s="104" t="s">
        <v>123</v>
      </c>
      <c r="B43" s="3" t="s">
        <v>124</v>
      </c>
      <c r="C43" s="143">
        <v>6336547</v>
      </c>
      <c r="D43" s="10">
        <v>0.12039999999999999</v>
      </c>
      <c r="E43" s="10">
        <v>0.12039999999999999</v>
      </c>
      <c r="F43" s="143">
        <f t="shared" si="2"/>
        <v>6336547</v>
      </c>
      <c r="G43" s="143">
        <f t="shared" si="1"/>
        <v>526291.27906976745</v>
      </c>
      <c r="H43" s="144">
        <f>G43*(Dash!B$19*100)</f>
        <v>2631456.3953488371</v>
      </c>
    </row>
    <row r="44" spans="1:8">
      <c r="A44" s="99" t="s">
        <v>125</v>
      </c>
      <c r="B44" s="100" t="s">
        <v>126</v>
      </c>
      <c r="C44" s="137">
        <v>316911350</v>
      </c>
      <c r="D44" s="135">
        <v>9.6199999999999994E-2</v>
      </c>
      <c r="E44" s="135">
        <v>0.11219999999999999</v>
      </c>
      <c r="F44" s="137">
        <f t="shared" si="2"/>
        <v>271719000.62388593</v>
      </c>
      <c r="G44" s="137">
        <f t="shared" si="1"/>
        <v>28245218.360071305</v>
      </c>
      <c r="H44" s="138">
        <f>G44*(Dash!B$19*100)</f>
        <v>141226091.80035654</v>
      </c>
    </row>
    <row r="45" spans="1:8">
      <c r="A45" s="104" t="s">
        <v>127</v>
      </c>
      <c r="B45" s="3" t="s">
        <v>128</v>
      </c>
      <c r="C45" s="143">
        <v>18917784</v>
      </c>
      <c r="D45" s="10">
        <v>0.13239999999999999</v>
      </c>
      <c r="E45" s="10">
        <v>0.20169999999999999</v>
      </c>
      <c r="F45" s="143">
        <f t="shared" si="2"/>
        <v>12418019.839365395</v>
      </c>
      <c r="G45" s="143">
        <f t="shared" si="1"/>
        <v>937916.9062964801</v>
      </c>
      <c r="H45" s="144">
        <f>G45*(Dash!B$19*100)</f>
        <v>4689584.5314824004</v>
      </c>
    </row>
    <row r="46" spans="1:8">
      <c r="A46" s="99" t="s">
        <v>129</v>
      </c>
      <c r="B46" s="100" t="s">
        <v>130</v>
      </c>
      <c r="C46" s="253">
        <v>8488416</v>
      </c>
      <c r="D46" s="135">
        <v>0.1096</v>
      </c>
      <c r="E46" s="135">
        <v>0.1096</v>
      </c>
      <c r="F46" s="137">
        <f t="shared" si="2"/>
        <v>8488416</v>
      </c>
      <c r="G46" s="137">
        <f t="shared" si="1"/>
        <v>774490.51094890502</v>
      </c>
      <c r="H46" s="138">
        <f>G46*(Dash!B$19*100)</f>
        <v>3872452.5547445249</v>
      </c>
    </row>
    <row r="47" spans="1:8">
      <c r="A47" s="104" t="s">
        <v>131</v>
      </c>
      <c r="B47" s="3" t="s">
        <v>132</v>
      </c>
      <c r="C47" s="143">
        <v>23864408</v>
      </c>
      <c r="D47" s="10">
        <v>9.7799999999999998E-2</v>
      </c>
      <c r="E47" s="10">
        <v>0.1205</v>
      </c>
      <c r="F47" s="143">
        <f t="shared" si="2"/>
        <v>19368789.231535271</v>
      </c>
      <c r="G47" s="143">
        <f t="shared" si="1"/>
        <v>1980448.7966804982</v>
      </c>
      <c r="H47" s="144">
        <f>G47*(Dash!B$19*100)</f>
        <v>9902243.9834024906</v>
      </c>
    </row>
    <row r="48" spans="1:8">
      <c r="A48" s="99" t="s">
        <v>133</v>
      </c>
      <c r="B48" s="100" t="s">
        <v>134</v>
      </c>
      <c r="C48" s="253">
        <v>25308803</v>
      </c>
      <c r="D48" s="135">
        <v>0.111</v>
      </c>
      <c r="E48" s="135">
        <v>0.111</v>
      </c>
      <c r="F48" s="137">
        <f t="shared" si="2"/>
        <v>25308803</v>
      </c>
      <c r="G48" s="137">
        <f t="shared" si="1"/>
        <v>2280072.3423423423</v>
      </c>
      <c r="H48" s="138">
        <f>G48*(Dash!B$19*100)</f>
        <v>11400361.711711712</v>
      </c>
    </row>
    <row r="49" spans="1:8">
      <c r="A49" s="104" t="s">
        <v>135</v>
      </c>
      <c r="B49" s="3" t="s">
        <v>136</v>
      </c>
      <c r="C49" s="143">
        <v>36478807</v>
      </c>
      <c r="D49" s="10">
        <v>0.14710000000000001</v>
      </c>
      <c r="E49" s="10">
        <v>0.188</v>
      </c>
      <c r="F49" s="143">
        <f t="shared" si="2"/>
        <v>28542726.115425531</v>
      </c>
      <c r="G49" s="143">
        <f t="shared" si="1"/>
        <v>1940362.0744680848</v>
      </c>
      <c r="H49" s="144">
        <f>G49*(Dash!B$19*100)</f>
        <v>9701810.372340424</v>
      </c>
    </row>
    <row r="50" spans="1:8">
      <c r="A50" s="99" t="s">
        <v>137</v>
      </c>
      <c r="B50" s="100" t="s">
        <v>138</v>
      </c>
      <c r="C50" s="253">
        <v>3291132</v>
      </c>
      <c r="D50" s="135">
        <v>0.19455500000000001</v>
      </c>
      <c r="E50" s="135">
        <v>0.19455500000000001</v>
      </c>
      <c r="F50" s="137">
        <f t="shared" si="2"/>
        <v>3291132</v>
      </c>
      <c r="G50" s="137">
        <f t="shared" si="1"/>
        <v>169162.03644213718</v>
      </c>
      <c r="H50" s="138">
        <f>G50*(Dash!B$19*100)</f>
        <v>845810.18221068592</v>
      </c>
    </row>
    <row r="51" spans="1:8">
      <c r="A51" s="104" t="s">
        <v>139</v>
      </c>
      <c r="B51" s="3" t="s">
        <v>140</v>
      </c>
      <c r="C51" s="143">
        <v>16604534</v>
      </c>
      <c r="D51" s="10">
        <v>0.1424</v>
      </c>
      <c r="E51" s="10">
        <v>0.17090000000000002</v>
      </c>
      <c r="F51" s="143">
        <f t="shared" si="2"/>
        <v>13835492.344060851</v>
      </c>
      <c r="G51" s="143">
        <f t="shared" si="1"/>
        <v>971593.56348741928</v>
      </c>
      <c r="H51" s="144">
        <f>G51*(Dash!B$19*100)</f>
        <v>4857967.8174370965</v>
      </c>
    </row>
    <row r="52" spans="1:8">
      <c r="A52" s="99" t="s">
        <v>141</v>
      </c>
      <c r="B52" s="100" t="s">
        <v>142</v>
      </c>
      <c r="C52" s="137">
        <v>25718639</v>
      </c>
      <c r="D52" s="135">
        <v>0.1061</v>
      </c>
      <c r="E52" s="135">
        <v>0.1061</v>
      </c>
      <c r="F52" s="137">
        <f t="shared" si="2"/>
        <v>25718639</v>
      </c>
      <c r="G52" s="137">
        <f t="shared" si="1"/>
        <v>2423999.905749293</v>
      </c>
      <c r="H52" s="138">
        <f>G52*(Dash!B$19*100)</f>
        <v>12119999.528746465</v>
      </c>
    </row>
    <row r="53" spans="1:8">
      <c r="A53" s="104" t="s">
        <v>143</v>
      </c>
      <c r="B53" s="3" t="s">
        <v>144</v>
      </c>
      <c r="C53" s="143">
        <v>8427210</v>
      </c>
      <c r="D53" s="10">
        <v>0.26500000000000001</v>
      </c>
      <c r="E53" s="10">
        <v>0.26500000000000001</v>
      </c>
      <c r="F53" s="143">
        <f t="shared" si="2"/>
        <v>8427210</v>
      </c>
      <c r="G53" s="143">
        <f t="shared" si="1"/>
        <v>318007.92452830187</v>
      </c>
      <c r="H53" s="144">
        <f>G53*(Dash!B$19*100)</f>
        <v>1590039.6226415094</v>
      </c>
    </row>
    <row r="54" spans="1:8">
      <c r="A54" s="106" t="s">
        <v>145</v>
      </c>
      <c r="B54" s="107" t="s">
        <v>146</v>
      </c>
      <c r="C54" s="150">
        <v>10151329</v>
      </c>
      <c r="D54" s="148">
        <v>0.12770000000000001</v>
      </c>
      <c r="E54" s="148">
        <v>0.12770000000000001</v>
      </c>
      <c r="F54" s="150">
        <f t="shared" si="2"/>
        <v>10151329</v>
      </c>
      <c r="G54" s="150">
        <f t="shared" si="1"/>
        <v>794935.7086922474</v>
      </c>
      <c r="H54" s="151">
        <f>G54*(Dash!B$19*100)</f>
        <v>3974678.5434612371</v>
      </c>
    </row>
    <row r="55" spans="1:8">
      <c r="A55" s="333"/>
      <c r="B55" s="334" t="s">
        <v>44</v>
      </c>
      <c r="C55" s="335">
        <f>SUM(C5:C54)</f>
        <v>3231763071</v>
      </c>
      <c r="D55" s="334" t="s">
        <v>26</v>
      </c>
      <c r="E55" s="334" t="s">
        <v>26</v>
      </c>
      <c r="F55" s="335">
        <f>SUM(F5:F54)</f>
        <v>2656365004.1519942</v>
      </c>
      <c r="G55" s="335">
        <f>SUM(G5:G54)</f>
        <v>273079946.64861298</v>
      </c>
      <c r="H55" s="335">
        <f>SUM(H5:H54)</f>
        <v>1365399733.2430644</v>
      </c>
    </row>
  </sheetData>
  <sheetProtection algorithmName="SHA-512" hashValue="K+4C2xegaG/GzjMdJshIDNptjkJAqvhf0CC1T24EYG0a/9Nl1JyZcaVziFHNmhviToPb9GXKtjEGZKq9gH4qtA==" saltValue="sa/fxVvsDV4I3VmJrAECiw==" spinCount="100000" sheet="1" objects="1" scenarios="1" formatColumns="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E8648-C0E0-4B54-A419-C6A8405901F4}">
  <sheetPr codeName="Sheet16">
    <tabColor theme="8" tint="-0.249977111117893"/>
  </sheetPr>
  <dimension ref="A1:I62"/>
  <sheetViews>
    <sheetView workbookViewId="0">
      <pane ySplit="4" topLeftCell="A35" activePane="bottomLeft" state="frozen"/>
      <selection sqref="A1:Q1"/>
      <selection pane="bottomLeft"/>
    </sheetView>
  </sheetViews>
  <sheetFormatPr defaultColWidth="15.5703125" defaultRowHeight="14.25"/>
  <cols>
    <col min="1" max="1" width="15.5703125" style="10"/>
    <col min="2" max="2" width="22.28515625" style="10" customWidth="1"/>
    <col min="3" max="3" width="16.85546875" style="10" customWidth="1"/>
    <col min="4" max="4" width="18.140625" style="10" customWidth="1"/>
    <col min="5" max="5" width="15.5703125" style="10"/>
    <col min="6" max="6" width="16.5703125" style="10" customWidth="1"/>
    <col min="7" max="7" width="17.28515625" style="10" customWidth="1"/>
    <col min="8" max="16384" width="15.5703125" style="10"/>
  </cols>
  <sheetData>
    <row r="1" spans="1:9" ht="15">
      <c r="A1" s="221" t="s">
        <v>2308</v>
      </c>
      <c r="B1" s="18"/>
    </row>
    <row r="2" spans="1:9">
      <c r="A2" s="226" t="s">
        <v>1870</v>
      </c>
    </row>
    <row r="3" spans="1:9" ht="13.9" customHeight="1"/>
    <row r="4" spans="1:9" ht="90">
      <c r="A4" s="34" t="s">
        <v>1596</v>
      </c>
      <c r="B4" s="34" t="s">
        <v>1848</v>
      </c>
      <c r="C4" s="36" t="s">
        <v>2346</v>
      </c>
      <c r="D4" s="36" t="s">
        <v>1772</v>
      </c>
      <c r="E4" s="36" t="s">
        <v>2347</v>
      </c>
      <c r="F4" s="36" t="s">
        <v>1773</v>
      </c>
      <c r="G4" s="36" t="s">
        <v>1610</v>
      </c>
    </row>
    <row r="5" spans="1:9">
      <c r="A5" s="94" t="s">
        <v>45</v>
      </c>
      <c r="B5" s="95" t="s">
        <v>46</v>
      </c>
      <c r="C5" s="154">
        <v>30527.773333333302</v>
      </c>
      <c r="D5" s="130">
        <f>C5*Dash!B$17</f>
        <v>113254932.68040957</v>
      </c>
      <c r="E5" s="154">
        <v>5524.4666666666699</v>
      </c>
      <c r="F5" s="130">
        <f>30*E5*Dash!B$18</f>
        <v>9115370.0000000056</v>
      </c>
      <c r="G5" s="131">
        <f t="shared" ref="G5:G36" si="0">SUM(D5,F5)</f>
        <v>122370302.68040957</v>
      </c>
      <c r="I5" s="306"/>
    </row>
    <row r="6" spans="1:9">
      <c r="A6" s="99" t="s">
        <v>48</v>
      </c>
      <c r="B6" s="100" t="s">
        <v>49</v>
      </c>
      <c r="C6" s="155">
        <v>2284.8355555555599</v>
      </c>
      <c r="D6" s="137">
        <f>C6*Dash!B$17</f>
        <v>8476507.4152231459</v>
      </c>
      <c r="E6" s="155">
        <v>1138.5999999999999</v>
      </c>
      <c r="F6" s="137">
        <f>30*E6*Dash!B$18</f>
        <v>1878690</v>
      </c>
      <c r="G6" s="138">
        <f t="shared" si="0"/>
        <v>10355197.415223146</v>
      </c>
      <c r="I6" s="306"/>
    </row>
    <row r="7" spans="1:9">
      <c r="A7" s="104" t="s">
        <v>50</v>
      </c>
      <c r="B7" s="3" t="s">
        <v>51</v>
      </c>
      <c r="C7" s="156">
        <v>5133.4188888888903</v>
      </c>
      <c r="D7" s="143">
        <f>C7*Dash!B$17</f>
        <v>19044461.721243173</v>
      </c>
      <c r="E7" s="156">
        <v>841.46666666666704</v>
      </c>
      <c r="F7" s="143">
        <f>30*E7*Dash!B$18</f>
        <v>1388420.0000000007</v>
      </c>
      <c r="G7" s="144">
        <f t="shared" si="0"/>
        <v>20432881.721243173</v>
      </c>
      <c r="I7" s="306"/>
    </row>
    <row r="8" spans="1:9">
      <c r="A8" s="99" t="s">
        <v>53</v>
      </c>
      <c r="B8" s="100" t="s">
        <v>54</v>
      </c>
      <c r="C8" s="155">
        <v>1973.5277777777801</v>
      </c>
      <c r="D8" s="137">
        <f>C8*Dash!B$17</f>
        <v>7321587.23712378</v>
      </c>
      <c r="E8" s="155">
        <v>641.06666666666695</v>
      </c>
      <c r="F8" s="137">
        <f>30*E8*Dash!B$18</f>
        <v>1057760.0000000005</v>
      </c>
      <c r="G8" s="138">
        <f t="shared" si="0"/>
        <v>8379347.23712378</v>
      </c>
      <c r="I8" s="306"/>
    </row>
    <row r="9" spans="1:9">
      <c r="A9" s="104" t="s">
        <v>55</v>
      </c>
      <c r="B9" s="3" t="s">
        <v>56</v>
      </c>
      <c r="C9" s="156">
        <v>20283.84</v>
      </c>
      <c r="D9" s="143">
        <f>C9*Dash!B$17</f>
        <v>75250982.39614597</v>
      </c>
      <c r="E9" s="156">
        <v>3642.4</v>
      </c>
      <c r="F9" s="143">
        <f>30*E9*Dash!B$18</f>
        <v>6009960</v>
      </c>
      <c r="G9" s="144">
        <f t="shared" si="0"/>
        <v>81260942.39614597</v>
      </c>
      <c r="I9" s="306"/>
    </row>
    <row r="10" spans="1:9">
      <c r="A10" s="99" t="s">
        <v>57</v>
      </c>
      <c r="B10" s="100" t="s">
        <v>58</v>
      </c>
      <c r="C10" s="155">
        <v>11914.902222222199</v>
      </c>
      <c r="D10" s="137">
        <f>C10*Dash!B$17</f>
        <v>44203074.830813259</v>
      </c>
      <c r="E10" s="155">
        <v>794.1</v>
      </c>
      <c r="F10" s="137">
        <f>30*E10*Dash!B$18</f>
        <v>1310265</v>
      </c>
      <c r="G10" s="138">
        <f t="shared" si="0"/>
        <v>45513339.830813259</v>
      </c>
      <c r="I10" s="306"/>
    </row>
    <row r="11" spans="1:9">
      <c r="A11" s="104" t="s">
        <v>59</v>
      </c>
      <c r="B11" s="3" t="s">
        <v>60</v>
      </c>
      <c r="C11" s="156">
        <v>1810.2211111111101</v>
      </c>
      <c r="D11" s="143">
        <f>C11*Dash!B$17</f>
        <v>6715736.1212351285</v>
      </c>
      <c r="E11" s="156">
        <v>533.20000000000005</v>
      </c>
      <c r="F11" s="143">
        <f>30*E11*Dash!B$18</f>
        <v>879780.00000000012</v>
      </c>
      <c r="G11" s="144">
        <f t="shared" si="0"/>
        <v>7595516.1212351285</v>
      </c>
      <c r="I11" s="306"/>
    </row>
    <row r="12" spans="1:9">
      <c r="A12" s="99" t="s">
        <v>61</v>
      </c>
      <c r="B12" s="100" t="s">
        <v>62</v>
      </c>
      <c r="C12" s="155">
        <v>4569.22</v>
      </c>
      <c r="D12" s="137">
        <f>C12*Dash!B$17</f>
        <v>16951341.254127331</v>
      </c>
      <c r="E12" s="155">
        <v>982.26666666666699</v>
      </c>
      <c r="F12" s="137">
        <f>30*E12*Dash!B$18</f>
        <v>1620740.0000000007</v>
      </c>
      <c r="G12" s="138">
        <f t="shared" si="0"/>
        <v>18572081.254127331</v>
      </c>
      <c r="I12" s="306"/>
    </row>
    <row r="13" spans="1:9">
      <c r="A13" s="104" t="s">
        <v>63</v>
      </c>
      <c r="B13" s="3" t="s">
        <v>64</v>
      </c>
      <c r="C13" s="156">
        <v>1459.1155555555599</v>
      </c>
      <c r="D13" s="143">
        <f>C13*Dash!B$17</f>
        <v>5413170.237245718</v>
      </c>
      <c r="E13" s="156">
        <v>550.5</v>
      </c>
      <c r="F13" s="143">
        <f>30*E13*Dash!B$18</f>
        <v>908325</v>
      </c>
      <c r="G13" s="144">
        <f t="shared" si="0"/>
        <v>6321495.237245718</v>
      </c>
      <c r="I13" s="306"/>
    </row>
    <row r="14" spans="1:9">
      <c r="A14" s="99" t="s">
        <v>65</v>
      </c>
      <c r="B14" s="100" t="s">
        <v>66</v>
      </c>
      <c r="C14" s="155">
        <v>687.15111111111105</v>
      </c>
      <c r="D14" s="137">
        <f>C14*Dash!B$17</f>
        <v>2549260.7004252826</v>
      </c>
      <c r="E14" s="155">
        <v>281.933333333333</v>
      </c>
      <c r="F14" s="137">
        <f>30*E14*Dash!B$18</f>
        <v>465189.99999999942</v>
      </c>
      <c r="G14" s="138">
        <f t="shared" si="0"/>
        <v>3014450.7004252821</v>
      </c>
      <c r="I14" s="306"/>
    </row>
    <row r="15" spans="1:9">
      <c r="A15" s="104" t="s">
        <v>67</v>
      </c>
      <c r="B15" s="3" t="s">
        <v>68</v>
      </c>
      <c r="C15" s="156">
        <v>1317.1088888888901</v>
      </c>
      <c r="D15" s="143">
        <f>C15*Dash!B$17</f>
        <v>4886339.9539527651</v>
      </c>
      <c r="E15" s="156">
        <v>992.86666666666702</v>
      </c>
      <c r="F15" s="143">
        <f>30*E15*Dash!B$18</f>
        <v>1638230.0000000007</v>
      </c>
      <c r="G15" s="144">
        <f t="shared" si="0"/>
        <v>6524569.953952766</v>
      </c>
      <c r="I15" s="306"/>
    </row>
    <row r="16" spans="1:9">
      <c r="A16" s="99" t="s">
        <v>69</v>
      </c>
      <c r="B16" s="100" t="s">
        <v>70</v>
      </c>
      <c r="C16" s="155">
        <v>2460.4966666666701</v>
      </c>
      <c r="D16" s="137">
        <f>C16*Dash!B$17</f>
        <v>9128192.2628609482</v>
      </c>
      <c r="E16" s="155">
        <v>733.86666666666702</v>
      </c>
      <c r="F16" s="137">
        <f>30*E16*Dash!B$18</f>
        <v>1210880.0000000007</v>
      </c>
      <c r="G16" s="138">
        <f t="shared" si="0"/>
        <v>10339072.262860948</v>
      </c>
      <c r="I16" s="306"/>
    </row>
    <row r="17" spans="1:9">
      <c r="A17" s="104" t="s">
        <v>71</v>
      </c>
      <c r="B17" s="3" t="s">
        <v>72</v>
      </c>
      <c r="C17" s="156">
        <v>20870.948444444399</v>
      </c>
      <c r="D17" s="143">
        <f>C17*Dash!B$17</f>
        <v>77429094.983186394</v>
      </c>
      <c r="E17" s="156">
        <v>4098.7</v>
      </c>
      <c r="F17" s="143">
        <f>30*E17*Dash!B$18</f>
        <v>6762855</v>
      </c>
      <c r="G17" s="144">
        <f t="shared" si="0"/>
        <v>84191949.983186394</v>
      </c>
      <c r="I17" s="306"/>
    </row>
    <row r="18" spans="1:9">
      <c r="A18" s="99" t="s">
        <v>73</v>
      </c>
      <c r="B18" s="100" t="s">
        <v>74</v>
      </c>
      <c r="C18" s="155">
        <v>37627.488888888904</v>
      </c>
      <c r="D18" s="137">
        <f>C18*Dash!B$17</f>
        <v>139594154.95236391</v>
      </c>
      <c r="E18" s="155">
        <v>8093.2333333333299</v>
      </c>
      <c r="F18" s="137">
        <f>30*E18*Dash!B$18</f>
        <v>13353834.999999994</v>
      </c>
      <c r="G18" s="138">
        <f t="shared" si="0"/>
        <v>152947989.95236391</v>
      </c>
      <c r="I18" s="306"/>
    </row>
    <row r="19" spans="1:9">
      <c r="A19" s="104" t="s">
        <v>75</v>
      </c>
      <c r="B19" s="3" t="s">
        <v>76</v>
      </c>
      <c r="C19" s="156">
        <v>5765.3166666666702</v>
      </c>
      <c r="D19" s="143">
        <f>C19*Dash!B$17</f>
        <v>21388738.17736388</v>
      </c>
      <c r="E19" s="156">
        <v>1182.0999999999999</v>
      </c>
      <c r="F19" s="143">
        <f>30*E19*Dash!B$18</f>
        <v>1950465</v>
      </c>
      <c r="G19" s="144">
        <f t="shared" si="0"/>
        <v>23339203.17736388</v>
      </c>
      <c r="I19" s="306"/>
    </row>
    <row r="20" spans="1:9">
      <c r="A20" s="99" t="s">
        <v>77</v>
      </c>
      <c r="B20" s="100" t="s">
        <v>78</v>
      </c>
      <c r="C20" s="155">
        <v>10789.45</v>
      </c>
      <c r="D20" s="137">
        <f>C20*Dash!B$17</f>
        <v>40027761.607964627</v>
      </c>
      <c r="E20" s="155">
        <v>4394.2</v>
      </c>
      <c r="F20" s="137">
        <f>30*E20*Dash!B$18</f>
        <v>7250430</v>
      </c>
      <c r="G20" s="138">
        <f t="shared" si="0"/>
        <v>47278191.607964627</v>
      </c>
      <c r="I20" s="306"/>
    </row>
    <row r="21" spans="1:9">
      <c r="A21" s="104" t="s">
        <v>79</v>
      </c>
      <c r="B21" s="3" t="s">
        <v>80</v>
      </c>
      <c r="C21" s="156">
        <v>650.668888888889</v>
      </c>
      <c r="D21" s="143">
        <f>C21*Dash!B$17</f>
        <v>2413915.3682684167</v>
      </c>
      <c r="E21" s="156">
        <v>549.46666666666704</v>
      </c>
      <c r="F21" s="143">
        <f>30*E21*Dash!B$18</f>
        <v>906620.00000000058</v>
      </c>
      <c r="G21" s="144">
        <f t="shared" si="0"/>
        <v>3320535.3682684172</v>
      </c>
      <c r="I21" s="306"/>
    </row>
    <row r="22" spans="1:9">
      <c r="A22" s="99" t="s">
        <v>81</v>
      </c>
      <c r="B22" s="100" t="s">
        <v>82</v>
      </c>
      <c r="C22" s="155">
        <v>1228.7066666666699</v>
      </c>
      <c r="D22" s="137">
        <f>C22*Dash!B$17</f>
        <v>4558376.704971089</v>
      </c>
      <c r="E22" s="155">
        <v>253.433333333333</v>
      </c>
      <c r="F22" s="137">
        <f>30*E22*Dash!B$18</f>
        <v>418164.99999999948</v>
      </c>
      <c r="G22" s="138">
        <f t="shared" si="0"/>
        <v>4976541.7049710881</v>
      </c>
      <c r="I22" s="306"/>
    </row>
    <row r="23" spans="1:9">
      <c r="A23" s="104" t="s">
        <v>83</v>
      </c>
      <c r="B23" s="3" t="s">
        <v>84</v>
      </c>
      <c r="C23" s="156">
        <v>2305.75555555556</v>
      </c>
      <c r="D23" s="143">
        <f>C23*Dash!B$17</f>
        <v>8554118.48648615</v>
      </c>
      <c r="E23" s="156">
        <v>439.933333333333</v>
      </c>
      <c r="F23" s="143">
        <f>30*E23*Dash!B$18</f>
        <v>725889.99999999942</v>
      </c>
      <c r="G23" s="144">
        <f t="shared" si="0"/>
        <v>9280008.48648615</v>
      </c>
      <c r="I23" s="306"/>
    </row>
    <row r="24" spans="1:9">
      <c r="A24" s="99" t="s">
        <v>85</v>
      </c>
      <c r="B24" s="100" t="s">
        <v>86</v>
      </c>
      <c r="C24" s="155">
        <v>1815.77555555556</v>
      </c>
      <c r="D24" s="137">
        <f>C24*Dash!B$17</f>
        <v>6736342.5449255966</v>
      </c>
      <c r="E24" s="155">
        <v>688.7</v>
      </c>
      <c r="F24" s="137">
        <f>30*E24*Dash!B$18</f>
        <v>1136355</v>
      </c>
      <c r="G24" s="138">
        <f t="shared" si="0"/>
        <v>7872697.5449255966</v>
      </c>
      <c r="I24" s="306"/>
    </row>
    <row r="25" spans="1:9">
      <c r="A25" s="104" t="s">
        <v>87</v>
      </c>
      <c r="B25" s="3" t="s">
        <v>88</v>
      </c>
      <c r="C25" s="156">
        <v>28926.654444444401</v>
      </c>
      <c r="D25" s="143">
        <f>C25*Dash!B$17</f>
        <v>107314944.52619836</v>
      </c>
      <c r="E25" s="156">
        <v>4786.7333333333299</v>
      </c>
      <c r="F25" s="143">
        <f>30*E25*Dash!B$18</f>
        <v>7898109.9999999935</v>
      </c>
      <c r="G25" s="144">
        <f t="shared" si="0"/>
        <v>115213054.52619836</v>
      </c>
      <c r="I25" s="306"/>
    </row>
    <row r="26" spans="1:9">
      <c r="A26" s="99" t="s">
        <v>89</v>
      </c>
      <c r="B26" s="100" t="s">
        <v>90</v>
      </c>
      <c r="C26" s="155">
        <v>1600.36666666667</v>
      </c>
      <c r="D26" s="137">
        <f>C26*Dash!B$17</f>
        <v>5937197.4863099093</v>
      </c>
      <c r="E26" s="155">
        <v>665.13333333333298</v>
      </c>
      <c r="F26" s="137">
        <f>30*E26*Dash!B$18</f>
        <v>1097469.9999999993</v>
      </c>
      <c r="G26" s="138">
        <f t="shared" si="0"/>
        <v>7034667.4863099083</v>
      </c>
      <c r="I26" s="306"/>
    </row>
    <row r="27" spans="1:9">
      <c r="A27" s="104" t="s">
        <v>91</v>
      </c>
      <c r="B27" s="3" t="s">
        <v>92</v>
      </c>
      <c r="C27" s="156">
        <v>2974.91</v>
      </c>
      <c r="D27" s="143">
        <f>C27*Dash!B$17</f>
        <v>11036613.384848164</v>
      </c>
      <c r="E27" s="156">
        <v>1063.3</v>
      </c>
      <c r="F27" s="143">
        <f>30*E27*Dash!B$18</f>
        <v>1754445</v>
      </c>
      <c r="G27" s="144">
        <f t="shared" si="0"/>
        <v>12791058.384848164</v>
      </c>
      <c r="I27" s="306"/>
    </row>
    <row r="28" spans="1:9">
      <c r="A28" s="99" t="s">
        <v>93</v>
      </c>
      <c r="B28" s="100" t="s">
        <v>94</v>
      </c>
      <c r="C28" s="155">
        <v>4383.4288888888896</v>
      </c>
      <c r="D28" s="137">
        <f>C28*Dash!B$17</f>
        <v>16262075.13727852</v>
      </c>
      <c r="E28" s="155">
        <v>2164.9666666666699</v>
      </c>
      <c r="F28" s="137">
        <f>30*E28*Dash!B$18</f>
        <v>3572195.0000000051</v>
      </c>
      <c r="G28" s="138">
        <f t="shared" si="0"/>
        <v>19834270.137278523</v>
      </c>
      <c r="I28" s="306"/>
    </row>
    <row r="29" spans="1:9">
      <c r="A29" s="104" t="s">
        <v>95</v>
      </c>
      <c r="B29" s="3" t="s">
        <v>96</v>
      </c>
      <c r="C29" s="156">
        <v>4123.3911111111101</v>
      </c>
      <c r="D29" s="143">
        <f>C29*Dash!B$17</f>
        <v>15297361.442145418</v>
      </c>
      <c r="E29" s="156">
        <v>1224.7333333333299</v>
      </c>
      <c r="F29" s="143">
        <f>30*E29*Dash!B$18</f>
        <v>2020809.9999999944</v>
      </c>
      <c r="G29" s="144">
        <f t="shared" si="0"/>
        <v>17318171.442145415</v>
      </c>
      <c r="I29" s="306"/>
    </row>
    <row r="30" spans="1:9">
      <c r="A30" s="99" t="s">
        <v>97</v>
      </c>
      <c r="B30" s="100" t="s">
        <v>98</v>
      </c>
      <c r="C30" s="155">
        <v>34077.2811111111</v>
      </c>
      <c r="D30" s="137">
        <f>C30*Dash!B$17</f>
        <v>126423245.35200135</v>
      </c>
      <c r="E30" s="155">
        <v>10822.2</v>
      </c>
      <c r="F30" s="137">
        <f>30*E30*Dash!B$18</f>
        <v>17856630</v>
      </c>
      <c r="G30" s="138">
        <f t="shared" si="0"/>
        <v>144279875.35200137</v>
      </c>
      <c r="I30" s="306"/>
    </row>
    <row r="31" spans="1:9">
      <c r="A31" s="104" t="s">
        <v>99</v>
      </c>
      <c r="B31" s="3" t="s">
        <v>100</v>
      </c>
      <c r="C31" s="156">
        <v>4514.0833333333303</v>
      </c>
      <c r="D31" s="143">
        <f>C31*Dash!B$17</f>
        <v>16746789.831284529</v>
      </c>
      <c r="E31" s="156">
        <v>602.83333333333303</v>
      </c>
      <c r="F31" s="143">
        <f>30*E31*Dash!B$18</f>
        <v>994674.99999999965</v>
      </c>
      <c r="G31" s="144">
        <f t="shared" si="0"/>
        <v>17741464.831284527</v>
      </c>
      <c r="I31" s="306"/>
    </row>
    <row r="32" spans="1:9">
      <c r="A32" s="99" t="s">
        <v>101</v>
      </c>
      <c r="B32" s="100" t="s">
        <v>102</v>
      </c>
      <c r="C32" s="155">
        <v>2486.87777777778</v>
      </c>
      <c r="D32" s="137">
        <f>C32*Dash!B$17</f>
        <v>9226063.5006449632</v>
      </c>
      <c r="E32" s="155">
        <v>811.53333333333296</v>
      </c>
      <c r="F32" s="137">
        <f>30*E32*Dash!B$18</f>
        <v>1339029.9999999993</v>
      </c>
      <c r="G32" s="138">
        <f t="shared" si="0"/>
        <v>10565093.500644963</v>
      </c>
      <c r="I32" s="306"/>
    </row>
    <row r="33" spans="1:9">
      <c r="A33" s="104" t="s">
        <v>103</v>
      </c>
      <c r="B33" s="3" t="s">
        <v>104</v>
      </c>
      <c r="C33" s="156">
        <v>3261.2288888888902</v>
      </c>
      <c r="D33" s="143">
        <f>C33*Dash!B$17</f>
        <v>12098827.327940891</v>
      </c>
      <c r="E33" s="156">
        <v>1108.5999999999999</v>
      </c>
      <c r="F33" s="143">
        <f>30*E33*Dash!B$18</f>
        <v>1829190</v>
      </c>
      <c r="G33" s="144">
        <f t="shared" si="0"/>
        <v>13928017.327940891</v>
      </c>
      <c r="I33" s="306"/>
    </row>
    <row r="34" spans="1:9">
      <c r="A34" s="99" t="s">
        <v>105</v>
      </c>
      <c r="B34" s="100" t="s">
        <v>106</v>
      </c>
      <c r="C34" s="155">
        <v>4350.2822222222203</v>
      </c>
      <c r="D34" s="137">
        <f>C34*Dash!B$17</f>
        <v>16139104.376819728</v>
      </c>
      <c r="E34" s="155">
        <v>790.6</v>
      </c>
      <c r="F34" s="137">
        <f>30*E34*Dash!B$18</f>
        <v>1304490</v>
      </c>
      <c r="G34" s="138">
        <f t="shared" si="0"/>
        <v>17443594.37681973</v>
      </c>
      <c r="I34" s="306"/>
    </row>
    <row r="35" spans="1:9">
      <c r="A35" s="104" t="s">
        <v>107</v>
      </c>
      <c r="B35" s="3" t="s">
        <v>108</v>
      </c>
      <c r="C35" s="156">
        <v>1589.15222222222</v>
      </c>
      <c r="D35" s="143">
        <f>C35*Dash!B$17</f>
        <v>5895593.0385587998</v>
      </c>
      <c r="E35" s="156">
        <v>499.33333333333297</v>
      </c>
      <c r="F35" s="143">
        <f>30*E35*Dash!B$18</f>
        <v>823899.99999999942</v>
      </c>
      <c r="G35" s="144">
        <f t="shared" si="0"/>
        <v>6719493.0385587988</v>
      </c>
      <c r="I35" s="306"/>
    </row>
    <row r="36" spans="1:9">
      <c r="A36" s="99" t="s">
        <v>109</v>
      </c>
      <c r="B36" s="100" t="s">
        <v>110</v>
      </c>
      <c r="C36" s="155">
        <v>3661.6855555555599</v>
      </c>
      <c r="D36" s="137">
        <f>C36*Dash!B$17</f>
        <v>13584480.81237741</v>
      </c>
      <c r="E36" s="155">
        <v>2033.7666666666701</v>
      </c>
      <c r="F36" s="137">
        <f>30*E36*Dash!B$18</f>
        <v>3355715.0000000056</v>
      </c>
      <c r="G36" s="138">
        <f t="shared" si="0"/>
        <v>16940195.812377416</v>
      </c>
      <c r="I36" s="306"/>
    </row>
    <row r="37" spans="1:9">
      <c r="A37" s="104" t="s">
        <v>111</v>
      </c>
      <c r="B37" s="3" t="s">
        <v>112</v>
      </c>
      <c r="C37" s="156">
        <v>1247.5222222222201</v>
      </c>
      <c r="D37" s="143">
        <f>C37*Dash!B$17</f>
        <v>4628180.501485182</v>
      </c>
      <c r="E37" s="156">
        <v>437.5</v>
      </c>
      <c r="F37" s="143">
        <f>30*E37*Dash!B$18</f>
        <v>721875</v>
      </c>
      <c r="G37" s="144">
        <f t="shared" ref="G37:G54" si="1">SUM(D37,F37)</f>
        <v>5350055.501485182</v>
      </c>
      <c r="I37" s="306"/>
    </row>
    <row r="38" spans="1:9">
      <c r="A38" s="99" t="s">
        <v>113</v>
      </c>
      <c r="B38" s="100" t="s">
        <v>114</v>
      </c>
      <c r="C38" s="155">
        <v>2090.5777777777798</v>
      </c>
      <c r="D38" s="137">
        <f>C38*Dash!B$17</f>
        <v>7755830.8265757216</v>
      </c>
      <c r="E38" s="155">
        <v>905.16666666666697</v>
      </c>
      <c r="F38" s="137">
        <f>30*E38*Dash!B$18</f>
        <v>1493525.0000000005</v>
      </c>
      <c r="G38" s="138">
        <f t="shared" si="1"/>
        <v>9249355.8265757225</v>
      </c>
      <c r="I38" s="306"/>
    </row>
    <row r="39" spans="1:9">
      <c r="A39" s="104" t="s">
        <v>115</v>
      </c>
      <c r="B39" s="3" t="s">
        <v>116</v>
      </c>
      <c r="C39" s="156">
        <v>967.29555555555601</v>
      </c>
      <c r="D39" s="143">
        <f>C39*Dash!B$17</f>
        <v>3588568.0829163208</v>
      </c>
      <c r="E39" s="156">
        <v>573.79999999999995</v>
      </c>
      <c r="F39" s="143">
        <f>30*E39*Dash!B$18</f>
        <v>946770</v>
      </c>
      <c r="G39" s="144">
        <f t="shared" si="1"/>
        <v>4535338.0829163212</v>
      </c>
      <c r="I39" s="306"/>
    </row>
    <row r="40" spans="1:9">
      <c r="A40" s="99" t="s">
        <v>117</v>
      </c>
      <c r="B40" s="100" t="s">
        <v>118</v>
      </c>
      <c r="C40" s="155">
        <v>17330.4777777778</v>
      </c>
      <c r="D40" s="137">
        <f>C40*Dash!B$17</f>
        <v>64294309.074236251</v>
      </c>
      <c r="E40" s="155">
        <v>3583.4666666666699</v>
      </c>
      <c r="F40" s="137">
        <f>30*E40*Dash!B$18</f>
        <v>5912720.0000000056</v>
      </c>
      <c r="G40" s="138">
        <f t="shared" si="1"/>
        <v>70207029.074236259</v>
      </c>
      <c r="I40" s="306"/>
    </row>
    <row r="41" spans="1:9">
      <c r="A41" s="104" t="s">
        <v>119</v>
      </c>
      <c r="B41" s="3" t="s">
        <v>120</v>
      </c>
      <c r="C41" s="156">
        <v>4857.4822222222201</v>
      </c>
      <c r="D41" s="143">
        <f>C41*Dash!B$17</f>
        <v>18020764.766140744</v>
      </c>
      <c r="E41" s="156">
        <v>1143.93333333333</v>
      </c>
      <c r="F41" s="143">
        <f>30*E41*Dash!B$18</f>
        <v>1887489.9999999944</v>
      </c>
      <c r="G41" s="144">
        <f t="shared" si="1"/>
        <v>19908254.766140737</v>
      </c>
      <c r="I41" s="306"/>
    </row>
    <row r="42" spans="1:9">
      <c r="A42" s="99" t="s">
        <v>121</v>
      </c>
      <c r="B42" s="100" t="s">
        <v>122</v>
      </c>
      <c r="C42" s="155">
        <v>11966.1122222222</v>
      </c>
      <c r="D42" s="137">
        <f>C42*Dash!B$17</f>
        <v>44393058.719884895</v>
      </c>
      <c r="E42" s="155">
        <v>6095.5666666666702</v>
      </c>
      <c r="F42" s="137">
        <f>30*E42*Dash!B$18</f>
        <v>10057685.000000006</v>
      </c>
      <c r="G42" s="138">
        <f t="shared" si="1"/>
        <v>54450743.719884902</v>
      </c>
      <c r="I42" s="306"/>
    </row>
    <row r="43" spans="1:9">
      <c r="A43" s="104" t="s">
        <v>123</v>
      </c>
      <c r="B43" s="3" t="s">
        <v>124</v>
      </c>
      <c r="C43" s="156">
        <v>2536.1377777777798</v>
      </c>
      <c r="D43" s="143">
        <f>C43*Dash!B$17</f>
        <v>9408813.0881409273</v>
      </c>
      <c r="E43" s="156">
        <v>1519</v>
      </c>
      <c r="F43" s="143">
        <f>30*E43*Dash!B$18</f>
        <v>2506350</v>
      </c>
      <c r="G43" s="144">
        <f t="shared" si="1"/>
        <v>11915163.088140927</v>
      </c>
      <c r="I43" s="306"/>
    </row>
    <row r="44" spans="1:9">
      <c r="A44" s="99" t="s">
        <v>125</v>
      </c>
      <c r="B44" s="100" t="s">
        <v>126</v>
      </c>
      <c r="C44" s="155">
        <v>23848.61</v>
      </c>
      <c r="D44" s="137">
        <f>C44*Dash!B$17</f>
        <v>88475916.359158367</v>
      </c>
      <c r="E44" s="155">
        <v>4851.9333333333298</v>
      </c>
      <c r="F44" s="137">
        <f>30*E44*Dash!B$18</f>
        <v>8005689.9999999935</v>
      </c>
      <c r="G44" s="138">
        <f t="shared" si="1"/>
        <v>96481606.359158367</v>
      </c>
      <c r="I44" s="306"/>
    </row>
    <row r="45" spans="1:9">
      <c r="A45" s="104" t="s">
        <v>127</v>
      </c>
      <c r="B45" s="3" t="s">
        <v>128</v>
      </c>
      <c r="C45" s="156">
        <v>2670.44333333333</v>
      </c>
      <c r="D45" s="143">
        <f>C45*Dash!B$17</f>
        <v>9907073.0328464322</v>
      </c>
      <c r="E45" s="156">
        <v>598.46666666666704</v>
      </c>
      <c r="F45" s="143">
        <f>30*E45*Dash!B$18</f>
        <v>987470.00000000058</v>
      </c>
      <c r="G45" s="144">
        <f t="shared" si="1"/>
        <v>10894543.032846432</v>
      </c>
      <c r="I45" s="306"/>
    </row>
    <row r="46" spans="1:9">
      <c r="A46" s="99" t="s">
        <v>129</v>
      </c>
      <c r="B46" s="100" t="s">
        <v>130</v>
      </c>
      <c r="C46" s="155">
        <v>1413.30555555556</v>
      </c>
      <c r="D46" s="137">
        <f>C46*Dash!B$17</f>
        <v>5243219.79869131</v>
      </c>
      <c r="E46" s="155">
        <v>832.6</v>
      </c>
      <c r="F46" s="137">
        <f>30*E46*Dash!B$18</f>
        <v>1373790</v>
      </c>
      <c r="G46" s="138">
        <f t="shared" si="1"/>
        <v>6617009.79869131</v>
      </c>
      <c r="I46" s="306"/>
    </row>
    <row r="47" spans="1:9">
      <c r="A47" s="104" t="s">
        <v>131</v>
      </c>
      <c r="B47" s="3" t="s">
        <v>132</v>
      </c>
      <c r="C47" s="156">
        <v>2525.4933333333302</v>
      </c>
      <c r="D47" s="143">
        <f>C47*Dash!B$17</f>
        <v>9369323.2823888585</v>
      </c>
      <c r="E47" s="156">
        <v>2265.9333333333302</v>
      </c>
      <c r="F47" s="143">
        <f>30*E47*Dash!B$18</f>
        <v>3738789.9999999953</v>
      </c>
      <c r="G47" s="144">
        <f t="shared" si="1"/>
        <v>13108113.282388855</v>
      </c>
      <c r="I47" s="306"/>
    </row>
    <row r="48" spans="1:9">
      <c r="A48" s="99" t="s">
        <v>133</v>
      </c>
      <c r="B48" s="100" t="s">
        <v>134</v>
      </c>
      <c r="C48" s="155">
        <v>3084.1033333333298</v>
      </c>
      <c r="D48" s="137">
        <f>C48*Dash!B$17</f>
        <v>11441709.540430289</v>
      </c>
      <c r="E48" s="155">
        <v>1244.5</v>
      </c>
      <c r="F48" s="137">
        <f>30*E48*Dash!B$18</f>
        <v>2053425</v>
      </c>
      <c r="G48" s="138">
        <f t="shared" si="1"/>
        <v>13495134.540430289</v>
      </c>
      <c r="I48" s="306"/>
    </row>
    <row r="49" spans="1:9">
      <c r="A49" s="104" t="s">
        <v>135</v>
      </c>
      <c r="B49" s="3" t="s">
        <v>136</v>
      </c>
      <c r="C49" s="156">
        <v>7001.9144444444401</v>
      </c>
      <c r="D49" s="143">
        <f>C49*Dash!B$17</f>
        <v>25976390.101588693</v>
      </c>
      <c r="E49" s="156">
        <v>1229</v>
      </c>
      <c r="F49" s="143">
        <f>30*E49*Dash!B$18</f>
        <v>2027850</v>
      </c>
      <c r="G49" s="144">
        <f t="shared" si="1"/>
        <v>28004240.101588693</v>
      </c>
      <c r="I49" s="306"/>
    </row>
    <row r="50" spans="1:9">
      <c r="A50" s="99" t="s">
        <v>137</v>
      </c>
      <c r="B50" s="100" t="s">
        <v>138</v>
      </c>
      <c r="C50" s="155">
        <v>1290.14888888889</v>
      </c>
      <c r="D50" s="137">
        <f>C50*Dash!B$17</f>
        <v>4786321.097296427</v>
      </c>
      <c r="E50" s="155">
        <v>246.86666666666699</v>
      </c>
      <c r="F50" s="137">
        <f>30*E50*Dash!B$18</f>
        <v>407330.00000000052</v>
      </c>
      <c r="G50" s="138">
        <f t="shared" si="1"/>
        <v>5193651.0972964279</v>
      </c>
      <c r="I50" s="306"/>
    </row>
    <row r="51" spans="1:9">
      <c r="A51" s="104" t="s">
        <v>139</v>
      </c>
      <c r="B51" s="3" t="s">
        <v>140</v>
      </c>
      <c r="C51" s="156">
        <v>1621.8188888888899</v>
      </c>
      <c r="D51" s="143">
        <f>C51*Dash!B$17</f>
        <v>6016783.0478605069</v>
      </c>
      <c r="E51" s="156">
        <v>263.13333333333298</v>
      </c>
      <c r="F51" s="143">
        <f>30*E51*Dash!B$18</f>
        <v>434169.99999999942</v>
      </c>
      <c r="G51" s="144">
        <f t="shared" si="1"/>
        <v>6450953.047860506</v>
      </c>
      <c r="I51" s="306"/>
    </row>
    <row r="52" spans="1:9">
      <c r="A52" s="99" t="s">
        <v>141</v>
      </c>
      <c r="B52" s="100" t="s">
        <v>142</v>
      </c>
      <c r="C52" s="155">
        <v>3092.5011111111098</v>
      </c>
      <c r="D52" s="137">
        <f>C52*Dash!B$17</f>
        <v>11472864.441460986</v>
      </c>
      <c r="E52" s="155">
        <v>778.9</v>
      </c>
      <c r="F52" s="137">
        <f>30*E52*Dash!B$18</f>
        <v>1285185</v>
      </c>
      <c r="G52" s="138">
        <f t="shared" si="1"/>
        <v>12758049.441460986</v>
      </c>
      <c r="I52" s="306"/>
    </row>
    <row r="53" spans="1:9">
      <c r="A53" s="104" t="s">
        <v>143</v>
      </c>
      <c r="B53" s="3" t="s">
        <v>144</v>
      </c>
      <c r="C53" s="156">
        <v>1044.2977777777801</v>
      </c>
      <c r="D53" s="143">
        <f>C53*Dash!B$17</f>
        <v>3874238.4919172153</v>
      </c>
      <c r="E53" s="156">
        <v>291.33333333333297</v>
      </c>
      <c r="F53" s="143">
        <f>30*E53*Dash!B$18</f>
        <v>480699.99999999942</v>
      </c>
      <c r="G53" s="144">
        <f t="shared" si="1"/>
        <v>4354938.4919172144</v>
      </c>
      <c r="I53" s="306"/>
    </row>
    <row r="54" spans="1:9">
      <c r="A54" s="99" t="s">
        <v>145</v>
      </c>
      <c r="B54" s="100" t="s">
        <v>146</v>
      </c>
      <c r="C54" s="155">
        <v>3558.1255555555599</v>
      </c>
      <c r="D54" s="137">
        <f>C54*Dash!B$17</f>
        <v>13200283.750236077</v>
      </c>
      <c r="E54" s="155">
        <v>329.566666666667</v>
      </c>
      <c r="F54" s="137">
        <f>30*E54*Dash!B$18</f>
        <v>543785.00000000058</v>
      </c>
      <c r="G54" s="138">
        <f t="shared" si="1"/>
        <v>13744068.750236077</v>
      </c>
      <c r="I54" s="306"/>
    </row>
    <row r="55" spans="1:9">
      <c r="A55" s="334"/>
      <c r="B55" s="334" t="s">
        <v>44</v>
      </c>
      <c r="C55" s="336">
        <f>SUM(C5:C54)</f>
        <v>353571.43177777785</v>
      </c>
      <c r="D55" s="336">
        <f>SUM(D5:D54)</f>
        <v>1311714033.8559999</v>
      </c>
      <c r="E55" s="336">
        <f>SUM(E5:E54)</f>
        <v>90120.9</v>
      </c>
      <c r="F55" s="336">
        <f>SUM(F5:F54)</f>
        <v>148699485</v>
      </c>
      <c r="G55" s="339">
        <f>SUM(G5:G54)</f>
        <v>1460413518.8559995</v>
      </c>
    </row>
    <row r="57" spans="1:9">
      <c r="A57" s="248" t="s">
        <v>1938</v>
      </c>
    </row>
    <row r="58" spans="1:9">
      <c r="A58" s="248" t="s">
        <v>1854</v>
      </c>
    </row>
    <row r="62" spans="1:9">
      <c r="B62" s="4"/>
    </row>
  </sheetData>
  <sheetProtection algorithmName="SHA-512" hashValue="DgZTh5u0EL5r5PaWfeeIgYxqeHJE1NFlpG+6lhf4vMa6Jr6YRdlOidmgnhlhgZdMV3TARQUBqPs1Pv2nrSC/Tw==" saltValue="csaHIHtOLFvSUlhGyQhUBQ==" spinCount="100000" sheet="1" objects="1" scenarios="1" formatColumns="0"/>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tabColor theme="9" tint="-0.249977111117893"/>
    <outlinePr summaryRight="0"/>
    <pageSetUpPr fitToPage="1"/>
  </sheetPr>
  <dimension ref="A1:V324"/>
  <sheetViews>
    <sheetView showGridLines="0" zoomScaleNormal="100" workbookViewId="0">
      <pane xSplit="2" ySplit="5" topLeftCell="C6" activePane="bottomRight" state="frozen"/>
      <selection sqref="A1:Q1"/>
      <selection pane="topRight" sqref="A1:Q1"/>
      <selection pane="bottomLeft" sqref="A1:Q1"/>
      <selection pane="bottomRight"/>
    </sheetView>
  </sheetViews>
  <sheetFormatPr defaultColWidth="9.140625" defaultRowHeight="12.75" outlineLevelRow="1"/>
  <cols>
    <col min="1" max="1" width="7.28515625" style="3" customWidth="1"/>
    <col min="2" max="2" width="20.140625" style="3" bestFit="1" customWidth="1"/>
    <col min="3" max="3" width="16.28515625" style="3" bestFit="1" customWidth="1"/>
    <col min="4" max="4" width="14.28515625" style="3" bestFit="1" customWidth="1"/>
    <col min="5" max="5" width="15.7109375" style="3" customWidth="1"/>
    <col min="6" max="6" width="14.28515625" style="3" bestFit="1" customWidth="1"/>
    <col min="7" max="8" width="15.28515625" style="3" bestFit="1" customWidth="1"/>
    <col min="9" max="10" width="16" style="3" bestFit="1" customWidth="1"/>
    <col min="11" max="12" width="16" style="3" customWidth="1"/>
    <col min="13" max="17" width="15.28515625" style="3" bestFit="1" customWidth="1"/>
    <col min="18" max="18" width="17.85546875" style="3" bestFit="1" customWidth="1"/>
    <col min="19" max="19" width="11.85546875" style="3" bestFit="1" customWidth="1"/>
    <col min="20" max="20" width="14.28515625" style="3" bestFit="1" customWidth="1"/>
    <col min="21" max="21" width="12.7109375" style="3" customWidth="1"/>
    <col min="22" max="22" width="9.140625" style="3"/>
    <col min="23" max="23" width="13.28515625" style="3" bestFit="1" customWidth="1"/>
    <col min="24" max="16384" width="9.140625" style="3"/>
  </cols>
  <sheetData>
    <row r="1" spans="1:21">
      <c r="A1" s="227" t="s">
        <v>2308</v>
      </c>
      <c r="E1" s="193" t="s">
        <v>1726</v>
      </c>
      <c r="F1" s="194">
        <v>2026</v>
      </c>
    </row>
    <row r="2" spans="1:21">
      <c r="A2" s="228"/>
    </row>
    <row r="3" spans="1:21" ht="22.9" customHeight="1">
      <c r="A3" s="692" t="s">
        <v>1727</v>
      </c>
      <c r="B3" s="692"/>
      <c r="C3" s="692"/>
      <c r="D3" s="692"/>
      <c r="E3" s="692"/>
      <c r="F3" s="692"/>
      <c r="G3" s="692"/>
      <c r="H3" s="692"/>
      <c r="I3" s="692"/>
      <c r="J3" s="692"/>
      <c r="K3" s="692"/>
      <c r="L3" s="692"/>
      <c r="M3" s="692"/>
      <c r="N3" s="692"/>
      <c r="O3" s="692"/>
      <c r="P3" s="692"/>
      <c r="Q3" s="692"/>
      <c r="R3" s="692"/>
      <c r="S3" s="692"/>
      <c r="T3" s="692"/>
      <c r="U3" s="692"/>
    </row>
    <row r="4" spans="1:21" ht="96" customHeight="1">
      <c r="A4" s="688" t="s">
        <v>41</v>
      </c>
      <c r="B4" s="689"/>
      <c r="C4" s="59" t="s">
        <v>1728</v>
      </c>
      <c r="D4" s="35" t="s">
        <v>11</v>
      </c>
      <c r="E4" s="35" t="s">
        <v>13</v>
      </c>
      <c r="F4" s="35" t="s">
        <v>29</v>
      </c>
      <c r="G4" s="35" t="s">
        <v>18</v>
      </c>
      <c r="H4" s="35" t="s">
        <v>1729</v>
      </c>
      <c r="I4" s="35" t="s">
        <v>33</v>
      </c>
      <c r="J4" s="35" t="s">
        <v>1730</v>
      </c>
      <c r="K4" s="35" t="s">
        <v>1974</v>
      </c>
      <c r="L4" s="35" t="s">
        <v>1979</v>
      </c>
      <c r="M4" s="35" t="s">
        <v>27</v>
      </c>
      <c r="N4" s="35" t="s">
        <v>1731</v>
      </c>
      <c r="O4" s="35" t="s">
        <v>30</v>
      </c>
      <c r="P4" s="35" t="s">
        <v>1732</v>
      </c>
      <c r="Q4" s="35" t="s">
        <v>32</v>
      </c>
      <c r="R4" s="35" t="s">
        <v>1733</v>
      </c>
      <c r="S4" s="35" t="s">
        <v>1904</v>
      </c>
      <c r="T4" s="35" t="s">
        <v>1903</v>
      </c>
      <c r="U4" s="35" t="s">
        <v>1905</v>
      </c>
    </row>
    <row r="5" spans="1:21" s="2" customFormat="1" ht="13.5" thickBot="1">
      <c r="A5" s="690" t="s">
        <v>1734</v>
      </c>
      <c r="B5" s="691"/>
      <c r="C5" s="84"/>
      <c r="D5" s="85">
        <f>Dash!B24</f>
        <v>3500</v>
      </c>
      <c r="E5" s="85">
        <f>Dash!B25</f>
        <v>3500</v>
      </c>
      <c r="F5" s="85">
        <f>Dash!B26</f>
        <v>3500</v>
      </c>
      <c r="G5" s="85">
        <f>Dash!B27</f>
        <v>1000</v>
      </c>
      <c r="H5" s="85">
        <f>Dash!C27</f>
        <v>1250</v>
      </c>
      <c r="I5" s="85">
        <f>Dash!B28</f>
        <v>1000</v>
      </c>
      <c r="J5" s="85">
        <f>Dash!C28</f>
        <v>1250</v>
      </c>
      <c r="K5" s="85">
        <f>Dash!B29</f>
        <v>1750</v>
      </c>
      <c r="L5" s="85">
        <f>Dash!C29</f>
        <v>3500</v>
      </c>
      <c r="M5" s="85">
        <f>Dash!B30</f>
        <v>1750</v>
      </c>
      <c r="N5" s="85">
        <f>Dash!C30</f>
        <v>3500</v>
      </c>
      <c r="O5" s="85">
        <f>Dash!B32</f>
        <v>3500</v>
      </c>
      <c r="P5" s="85">
        <f>Dash!C32</f>
        <v>4500</v>
      </c>
      <c r="Q5" s="85">
        <f>Dash!B34</f>
        <v>3500</v>
      </c>
      <c r="R5" s="85">
        <f>Dash!C34</f>
        <v>4500</v>
      </c>
      <c r="S5" s="85">
        <f>Dash!B31</f>
        <v>437</v>
      </c>
      <c r="T5" s="85">
        <f>Dash!B33</f>
        <v>875</v>
      </c>
      <c r="U5" s="85">
        <f>Dash!B35</f>
        <v>875</v>
      </c>
    </row>
    <row r="6" spans="1:21">
      <c r="A6" s="82" t="s">
        <v>45</v>
      </c>
      <c r="B6" s="82" t="s">
        <v>46</v>
      </c>
      <c r="C6" s="83">
        <f>SUM(D6:U6)</f>
        <v>89323090.549583346</v>
      </c>
      <c r="D6" s="83">
        <f>D$5*D59</f>
        <v>12729500</v>
      </c>
      <c r="E6" s="83">
        <f t="shared" ref="E6:T21" si="0">E$5*E59</f>
        <v>21732375</v>
      </c>
      <c r="F6" s="83">
        <f t="shared" si="0"/>
        <v>71681.458333333328</v>
      </c>
      <c r="G6" s="83">
        <f t="shared" si="0"/>
        <v>55148.333333333336</v>
      </c>
      <c r="H6" s="83">
        <f t="shared" si="0"/>
        <v>591250</v>
      </c>
      <c r="I6" s="83">
        <f t="shared" si="0"/>
        <v>364621.45833333337</v>
      </c>
      <c r="J6" s="83">
        <f t="shared" si="0"/>
        <v>1032517.7083333334</v>
      </c>
      <c r="K6" s="83">
        <f t="shared" si="0"/>
        <v>2732893.6979166665</v>
      </c>
      <c r="L6" s="83">
        <f t="shared" si="0"/>
        <v>6505958.229166666</v>
      </c>
      <c r="M6" s="83">
        <f t="shared" si="0"/>
        <v>4580.625</v>
      </c>
      <c r="N6" s="83">
        <f t="shared" si="0"/>
        <v>88871.562499999985</v>
      </c>
      <c r="O6" s="83">
        <f t="shared" si="0"/>
        <v>33400727.5</v>
      </c>
      <c r="P6" s="83">
        <f t="shared" si="0"/>
        <v>9197019.375</v>
      </c>
      <c r="Q6" s="83">
        <f t="shared" si="0"/>
        <v>0</v>
      </c>
      <c r="R6" s="83">
        <f t="shared" si="0"/>
        <v>345479.99999999994</v>
      </c>
      <c r="S6" s="83">
        <f t="shared" si="0"/>
        <v>27423.934999999998</v>
      </c>
      <c r="T6" s="83">
        <f t="shared" si="0"/>
        <v>443041.66666666663</v>
      </c>
      <c r="U6" s="83">
        <f>IFERROR(U$5*U59, 0)</f>
        <v>0</v>
      </c>
    </row>
    <row r="7" spans="1:21">
      <c r="A7" s="4" t="s">
        <v>48</v>
      </c>
      <c r="B7" s="4" t="s">
        <v>49</v>
      </c>
      <c r="C7" s="83">
        <f t="shared" ref="C7:C55" si="1">SUM(D7:U7)</f>
        <v>10913717.619166667</v>
      </c>
      <c r="D7" s="5">
        <f t="shared" ref="D7:Q55" si="2">D$5*D60</f>
        <v>2416067.5</v>
      </c>
      <c r="E7" s="5">
        <f t="shared" si="2"/>
        <v>1862700.0000000002</v>
      </c>
      <c r="F7" s="5">
        <f t="shared" si="2"/>
        <v>0</v>
      </c>
      <c r="G7" s="5">
        <f t="shared" si="2"/>
        <v>0</v>
      </c>
      <c r="H7" s="5">
        <f t="shared" si="2"/>
        <v>18150.000000000004</v>
      </c>
      <c r="I7" s="5">
        <f t="shared" si="2"/>
        <v>13750</v>
      </c>
      <c r="J7" s="5">
        <f t="shared" si="2"/>
        <v>123229.16666666666</v>
      </c>
      <c r="K7" s="5">
        <f t="shared" si="2"/>
        <v>669847.5</v>
      </c>
      <c r="L7" s="5">
        <f t="shared" si="2"/>
        <v>1711020.2083333333</v>
      </c>
      <c r="M7" s="5">
        <f t="shared" si="2"/>
        <v>0</v>
      </c>
      <c r="N7" s="5">
        <f t="shared" si="2"/>
        <v>0</v>
      </c>
      <c r="O7" s="5">
        <f t="shared" si="2"/>
        <v>2697285.9375000005</v>
      </c>
      <c r="P7" s="5">
        <f t="shared" si="2"/>
        <v>1342457.8125</v>
      </c>
      <c r="Q7" s="5">
        <f t="shared" si="2"/>
        <v>0</v>
      </c>
      <c r="R7" s="5">
        <f t="shared" si="0"/>
        <v>0</v>
      </c>
      <c r="S7" s="83">
        <f t="shared" ref="S7:T7" si="3">S$5*S60</f>
        <v>12049.910833333333</v>
      </c>
      <c r="T7" s="83">
        <f t="shared" si="3"/>
        <v>47159.583333333336</v>
      </c>
      <c r="U7" s="83">
        <f t="shared" ref="U7:U55" si="4">IFERROR(U$5*U60, 0)</f>
        <v>0</v>
      </c>
    </row>
    <row r="8" spans="1:21">
      <c r="A8" s="4" t="s">
        <v>50</v>
      </c>
      <c r="B8" s="4" t="s">
        <v>51</v>
      </c>
      <c r="C8" s="83">
        <f t="shared" si="1"/>
        <v>18263980.416666668</v>
      </c>
      <c r="D8" s="5">
        <f t="shared" si="2"/>
        <v>2079000</v>
      </c>
      <c r="E8" s="5">
        <f t="shared" si="0"/>
        <v>3724000</v>
      </c>
      <c r="F8" s="5">
        <f t="shared" si="0"/>
        <v>0</v>
      </c>
      <c r="G8" s="5">
        <f t="shared" si="0"/>
        <v>1000</v>
      </c>
      <c r="H8" s="5">
        <f t="shared" si="0"/>
        <v>0</v>
      </c>
      <c r="I8" s="5">
        <f t="shared" si="0"/>
        <v>166750</v>
      </c>
      <c r="J8" s="5">
        <f t="shared" si="0"/>
        <v>333980.20833333331</v>
      </c>
      <c r="K8" s="5">
        <f t="shared" si="0"/>
        <v>479613.75</v>
      </c>
      <c r="L8" s="5">
        <f t="shared" si="0"/>
        <v>3898547.916666666</v>
      </c>
      <c r="M8" s="5">
        <f t="shared" si="0"/>
        <v>4996.25</v>
      </c>
      <c r="N8" s="5">
        <f t="shared" si="0"/>
        <v>0</v>
      </c>
      <c r="O8" s="5">
        <f t="shared" si="0"/>
        <v>3327616.25</v>
      </c>
      <c r="P8" s="5">
        <f t="shared" si="0"/>
        <v>4123524.375</v>
      </c>
      <c r="Q8" s="5">
        <f t="shared" si="0"/>
        <v>0</v>
      </c>
      <c r="R8" s="5">
        <f t="shared" si="0"/>
        <v>0</v>
      </c>
      <c r="S8" s="83">
        <f t="shared" ref="S8:T8" si="5">S$5*S61</f>
        <v>24035</v>
      </c>
      <c r="T8" s="83">
        <f t="shared" si="5"/>
        <v>100916.66666666666</v>
      </c>
      <c r="U8" s="83">
        <f t="shared" si="4"/>
        <v>0</v>
      </c>
    </row>
    <row r="9" spans="1:21">
      <c r="A9" s="4" t="s">
        <v>53</v>
      </c>
      <c r="B9" s="4" t="s">
        <v>54</v>
      </c>
      <c r="C9" s="83">
        <f t="shared" si="1"/>
        <v>9252240.4166666679</v>
      </c>
      <c r="D9" s="5">
        <f t="shared" si="2"/>
        <v>1781033.3333333333</v>
      </c>
      <c r="E9" s="5">
        <f t="shared" si="0"/>
        <v>1793572.8124999998</v>
      </c>
      <c r="F9" s="5">
        <f t="shared" si="0"/>
        <v>0</v>
      </c>
      <c r="G9" s="5">
        <f t="shared" si="0"/>
        <v>8000</v>
      </c>
      <c r="H9" s="5">
        <f t="shared" si="0"/>
        <v>437083.33333333337</v>
      </c>
      <c r="I9" s="5">
        <f t="shared" si="0"/>
        <v>5000</v>
      </c>
      <c r="J9" s="5">
        <f t="shared" si="0"/>
        <v>150095.3125</v>
      </c>
      <c r="K9" s="5">
        <f t="shared" si="0"/>
        <v>202063.75000000003</v>
      </c>
      <c r="L9" s="5">
        <f t="shared" si="0"/>
        <v>1856116.3541666665</v>
      </c>
      <c r="M9" s="5">
        <f t="shared" si="0"/>
        <v>0</v>
      </c>
      <c r="N9" s="5">
        <f t="shared" si="0"/>
        <v>0</v>
      </c>
      <c r="O9" s="5">
        <f t="shared" si="0"/>
        <v>1441192.0833333333</v>
      </c>
      <c r="P9" s="5">
        <f t="shared" si="0"/>
        <v>1539593.4375000002</v>
      </c>
      <c r="Q9" s="5">
        <f t="shared" si="0"/>
        <v>0</v>
      </c>
      <c r="R9" s="5">
        <f t="shared" si="0"/>
        <v>0</v>
      </c>
      <c r="S9" s="83">
        <f t="shared" ref="S9:T9" si="6">S$5*S62</f>
        <v>8740</v>
      </c>
      <c r="T9" s="83">
        <f t="shared" si="6"/>
        <v>29750</v>
      </c>
      <c r="U9" s="83">
        <f t="shared" si="4"/>
        <v>0</v>
      </c>
    </row>
    <row r="10" spans="1:21">
      <c r="A10" s="4" t="s">
        <v>55</v>
      </c>
      <c r="B10" s="4" t="s">
        <v>56</v>
      </c>
      <c r="C10" s="83">
        <f t="shared" si="1"/>
        <v>56819017.750000007</v>
      </c>
      <c r="D10" s="5">
        <f t="shared" si="2"/>
        <v>8246000</v>
      </c>
      <c r="E10" s="5">
        <f t="shared" si="0"/>
        <v>13144418.4375</v>
      </c>
      <c r="F10" s="5">
        <f t="shared" si="0"/>
        <v>603172.49999999988</v>
      </c>
      <c r="G10" s="5">
        <f t="shared" si="0"/>
        <v>5000</v>
      </c>
      <c r="H10" s="5">
        <f t="shared" si="0"/>
        <v>241250</v>
      </c>
      <c r="I10" s="5">
        <f t="shared" si="0"/>
        <v>786219.58333333314</v>
      </c>
      <c r="J10" s="5">
        <f t="shared" si="0"/>
        <v>2058646.875</v>
      </c>
      <c r="K10" s="5">
        <f t="shared" si="0"/>
        <v>2249100.7291666665</v>
      </c>
      <c r="L10" s="5">
        <f t="shared" si="0"/>
        <v>4046980.0000000009</v>
      </c>
      <c r="M10" s="5">
        <f t="shared" si="0"/>
        <v>55287.604166666672</v>
      </c>
      <c r="N10" s="5">
        <f t="shared" si="0"/>
        <v>486231.66666666663</v>
      </c>
      <c r="O10" s="5">
        <f t="shared" si="0"/>
        <v>16629724.270833332</v>
      </c>
      <c r="P10" s="5">
        <f t="shared" si="0"/>
        <v>7422772.5000000019</v>
      </c>
      <c r="Q10" s="5">
        <f t="shared" si="0"/>
        <v>16639.583333333332</v>
      </c>
      <c r="R10" s="5">
        <f t="shared" si="0"/>
        <v>606375</v>
      </c>
      <c r="S10" s="83">
        <f t="shared" ref="S10:T10" si="7">S$5*S63</f>
        <v>26365.666666666668</v>
      </c>
      <c r="T10" s="83">
        <f t="shared" si="7"/>
        <v>194833.33333333331</v>
      </c>
      <c r="U10" s="83">
        <f t="shared" si="4"/>
        <v>0</v>
      </c>
    </row>
    <row r="11" spans="1:21">
      <c r="A11" s="4" t="s">
        <v>57</v>
      </c>
      <c r="B11" s="4" t="s">
        <v>58</v>
      </c>
      <c r="C11" s="83">
        <f>SUM(D11:U11)</f>
        <v>30590404.389583334</v>
      </c>
      <c r="D11" s="5">
        <f t="shared" si="2"/>
        <v>1551666.6666666665</v>
      </c>
      <c r="E11" s="5">
        <f t="shared" si="0"/>
        <v>14370197.916666666</v>
      </c>
      <c r="F11" s="5">
        <f t="shared" si="0"/>
        <v>3825650.9374999995</v>
      </c>
      <c r="G11" s="5">
        <f t="shared" si="0"/>
        <v>43738.333333333321</v>
      </c>
      <c r="H11" s="5">
        <f t="shared" si="0"/>
        <v>425497.91666666663</v>
      </c>
      <c r="I11" s="5">
        <f t="shared" si="0"/>
        <v>52635.000000000015</v>
      </c>
      <c r="J11" s="5">
        <f t="shared" si="0"/>
        <v>193435.15624999997</v>
      </c>
      <c r="K11" s="5">
        <f t="shared" si="0"/>
        <v>188601.875</v>
      </c>
      <c r="L11" s="5">
        <f t="shared" si="0"/>
        <v>1053299.4791666665</v>
      </c>
      <c r="M11" s="5">
        <f t="shared" si="0"/>
        <v>1750</v>
      </c>
      <c r="N11" s="5">
        <f t="shared" si="0"/>
        <v>0</v>
      </c>
      <c r="O11" s="5">
        <f t="shared" si="0"/>
        <v>6558619.375</v>
      </c>
      <c r="P11" s="5">
        <f t="shared" si="0"/>
        <v>2272222.5</v>
      </c>
      <c r="Q11" s="5">
        <f t="shared" si="0"/>
        <v>0</v>
      </c>
      <c r="R11" s="5">
        <f t="shared" si="0"/>
        <v>0</v>
      </c>
      <c r="S11" s="83">
        <f t="shared" ref="S11:T11" si="8">S$5*S64</f>
        <v>7589.2333333333318</v>
      </c>
      <c r="T11" s="83">
        <f t="shared" si="8"/>
        <v>45500</v>
      </c>
      <c r="U11" s="83">
        <f t="shared" si="4"/>
        <v>0</v>
      </c>
    </row>
    <row r="12" spans="1:21">
      <c r="A12" s="4" t="s">
        <v>59</v>
      </c>
      <c r="B12" s="4" t="s">
        <v>60</v>
      </c>
      <c r="C12" s="83">
        <f t="shared" si="1"/>
        <v>7048643.885416666</v>
      </c>
      <c r="D12" s="5">
        <f t="shared" si="2"/>
        <v>1454299.5833333333</v>
      </c>
      <c r="E12" s="5">
        <f t="shared" si="0"/>
        <v>967050</v>
      </c>
      <c r="F12" s="5">
        <f t="shared" si="0"/>
        <v>0</v>
      </c>
      <c r="G12" s="5">
        <f t="shared" si="0"/>
        <v>1000</v>
      </c>
      <c r="H12" s="5">
        <f t="shared" si="0"/>
        <v>75000</v>
      </c>
      <c r="I12" s="5">
        <f t="shared" si="0"/>
        <v>6195.0000000000009</v>
      </c>
      <c r="J12" s="5">
        <f t="shared" si="0"/>
        <v>44867.447916666664</v>
      </c>
      <c r="K12" s="5">
        <f t="shared" si="0"/>
        <v>498844.06250000006</v>
      </c>
      <c r="L12" s="5">
        <f t="shared" si="0"/>
        <v>822527.70833333337</v>
      </c>
      <c r="M12" s="5">
        <f t="shared" si="0"/>
        <v>0</v>
      </c>
      <c r="N12" s="5">
        <f t="shared" si="0"/>
        <v>0</v>
      </c>
      <c r="O12" s="5">
        <f t="shared" si="0"/>
        <v>1772715.0000000002</v>
      </c>
      <c r="P12" s="5">
        <f t="shared" si="0"/>
        <v>786200.62499999988</v>
      </c>
      <c r="Q12" s="5">
        <f t="shared" si="0"/>
        <v>341929.58333333331</v>
      </c>
      <c r="R12" s="5">
        <f t="shared" si="0"/>
        <v>147226.875</v>
      </c>
      <c r="S12" s="83">
        <f t="shared" ref="S12:T12" si="9">S$5*S65</f>
        <v>21413</v>
      </c>
      <c r="T12" s="83">
        <f t="shared" si="9"/>
        <v>106750</v>
      </c>
      <c r="U12" s="83">
        <f t="shared" si="4"/>
        <v>2625</v>
      </c>
    </row>
    <row r="13" spans="1:21">
      <c r="A13" s="4" t="s">
        <v>61</v>
      </c>
      <c r="B13" s="4" t="s">
        <v>62</v>
      </c>
      <c r="C13" s="83">
        <f t="shared" si="1"/>
        <v>15106794.250000002</v>
      </c>
      <c r="D13" s="5">
        <f t="shared" si="2"/>
        <v>1970500</v>
      </c>
      <c r="E13" s="5">
        <f t="shared" si="0"/>
        <v>3378375</v>
      </c>
      <c r="F13" s="5">
        <f t="shared" si="0"/>
        <v>0</v>
      </c>
      <c r="G13" s="5">
        <f t="shared" si="0"/>
        <v>62000</v>
      </c>
      <c r="H13" s="5">
        <f t="shared" si="0"/>
        <v>158076.04166666666</v>
      </c>
      <c r="I13" s="5">
        <f t="shared" si="0"/>
        <v>7532.5</v>
      </c>
      <c r="J13" s="5">
        <f t="shared" si="0"/>
        <v>28737.500000000004</v>
      </c>
      <c r="K13" s="5">
        <f t="shared" si="0"/>
        <v>593365.20833333337</v>
      </c>
      <c r="L13" s="5">
        <f t="shared" si="0"/>
        <v>2599975</v>
      </c>
      <c r="M13" s="5">
        <f t="shared" si="0"/>
        <v>0</v>
      </c>
      <c r="N13" s="5">
        <f t="shared" si="0"/>
        <v>0</v>
      </c>
      <c r="O13" s="5">
        <f t="shared" si="0"/>
        <v>4562086.666666667</v>
      </c>
      <c r="P13" s="5">
        <f t="shared" si="0"/>
        <v>1685205</v>
      </c>
      <c r="Q13" s="5">
        <f t="shared" si="0"/>
        <v>0</v>
      </c>
      <c r="R13" s="5">
        <f t="shared" si="0"/>
        <v>0</v>
      </c>
      <c r="S13" s="83">
        <f t="shared" ref="S13:T13" si="10">S$5*S66</f>
        <v>14858</v>
      </c>
      <c r="T13" s="83">
        <f t="shared" si="10"/>
        <v>46083.333333333328</v>
      </c>
      <c r="U13" s="83">
        <f t="shared" si="4"/>
        <v>0</v>
      </c>
    </row>
    <row r="14" spans="1:21">
      <c r="A14" s="4" t="s">
        <v>63</v>
      </c>
      <c r="B14" s="4" t="s">
        <v>64</v>
      </c>
      <c r="C14" s="83">
        <f t="shared" si="1"/>
        <v>6412566.416666667</v>
      </c>
      <c r="D14" s="5">
        <f t="shared" si="2"/>
        <v>1491000</v>
      </c>
      <c r="E14" s="5">
        <f t="shared" si="0"/>
        <v>1400201.25</v>
      </c>
      <c r="F14" s="5">
        <f t="shared" si="0"/>
        <v>0</v>
      </c>
      <c r="G14" s="5">
        <f t="shared" si="0"/>
        <v>35180.833333333336</v>
      </c>
      <c r="H14" s="5">
        <f t="shared" si="0"/>
        <v>239187.5</v>
      </c>
      <c r="I14" s="5">
        <f t="shared" si="0"/>
        <v>4400</v>
      </c>
      <c r="J14" s="5">
        <f t="shared" si="0"/>
        <v>24221.875</v>
      </c>
      <c r="K14" s="5">
        <f t="shared" si="0"/>
        <v>59819.375000000007</v>
      </c>
      <c r="L14" s="5">
        <f t="shared" si="0"/>
        <v>889385.72916666651</v>
      </c>
      <c r="M14" s="5">
        <f t="shared" si="0"/>
        <v>0</v>
      </c>
      <c r="N14" s="5">
        <f t="shared" si="0"/>
        <v>0</v>
      </c>
      <c r="O14" s="5">
        <f t="shared" si="0"/>
        <v>1539591.6666666667</v>
      </c>
      <c r="P14" s="5">
        <f t="shared" si="0"/>
        <v>698626.87499999988</v>
      </c>
      <c r="Q14" s="5">
        <f t="shared" si="0"/>
        <v>0</v>
      </c>
      <c r="R14" s="5">
        <f t="shared" si="0"/>
        <v>0</v>
      </c>
      <c r="S14" s="83">
        <f t="shared" ref="S14:T14" si="11">S$5*S67</f>
        <v>3496</v>
      </c>
      <c r="T14" s="83">
        <f t="shared" si="11"/>
        <v>27455.312499999996</v>
      </c>
      <c r="U14" s="83">
        <f t="shared" si="4"/>
        <v>0</v>
      </c>
    </row>
    <row r="15" spans="1:21">
      <c r="A15" s="4" t="s">
        <v>65</v>
      </c>
      <c r="B15" s="4" t="s">
        <v>66</v>
      </c>
      <c r="C15" s="83">
        <f t="shared" si="1"/>
        <v>3132407.5729166665</v>
      </c>
      <c r="D15" s="5">
        <f t="shared" si="2"/>
        <v>796891.66666666663</v>
      </c>
      <c r="E15" s="5">
        <f t="shared" si="0"/>
        <v>633535</v>
      </c>
      <c r="F15" s="5">
        <f t="shared" si="0"/>
        <v>0</v>
      </c>
      <c r="G15" s="5">
        <f t="shared" si="0"/>
        <v>0</v>
      </c>
      <c r="H15" s="5">
        <f t="shared" si="0"/>
        <v>81250</v>
      </c>
      <c r="I15" s="5">
        <f t="shared" si="0"/>
        <v>4000</v>
      </c>
      <c r="J15" s="5">
        <f t="shared" si="0"/>
        <v>0</v>
      </c>
      <c r="K15" s="5">
        <f t="shared" si="0"/>
        <v>84299.322916666672</v>
      </c>
      <c r="L15" s="5">
        <f t="shared" si="0"/>
        <v>688277.91666666663</v>
      </c>
      <c r="M15" s="5">
        <f t="shared" si="0"/>
        <v>0</v>
      </c>
      <c r="N15" s="5">
        <f t="shared" si="0"/>
        <v>0</v>
      </c>
      <c r="O15" s="5">
        <f t="shared" si="0"/>
        <v>638750</v>
      </c>
      <c r="P15" s="5">
        <f t="shared" si="0"/>
        <v>198307.5</v>
      </c>
      <c r="Q15" s="5">
        <f t="shared" si="0"/>
        <v>0</v>
      </c>
      <c r="R15" s="5">
        <f t="shared" si="0"/>
        <v>0</v>
      </c>
      <c r="S15" s="83">
        <f t="shared" ref="S15:T15" si="12">S$5*S68</f>
        <v>2622</v>
      </c>
      <c r="T15" s="83">
        <f t="shared" si="12"/>
        <v>4474.166666666667</v>
      </c>
      <c r="U15" s="83">
        <f t="shared" si="4"/>
        <v>0</v>
      </c>
    </row>
    <row r="16" spans="1:21">
      <c r="A16" s="4" t="s">
        <v>67</v>
      </c>
      <c r="B16" s="4" t="s">
        <v>68</v>
      </c>
      <c r="C16" s="83">
        <f t="shared" si="1"/>
        <v>7617491.0095833326</v>
      </c>
      <c r="D16" s="5">
        <f t="shared" si="2"/>
        <v>1957199.9999999998</v>
      </c>
      <c r="E16" s="5">
        <f t="shared" si="0"/>
        <v>1437625</v>
      </c>
      <c r="F16" s="5">
        <f t="shared" si="0"/>
        <v>0</v>
      </c>
      <c r="G16" s="5">
        <f t="shared" si="0"/>
        <v>7000</v>
      </c>
      <c r="H16" s="5">
        <f t="shared" si="0"/>
        <v>221068.75</v>
      </c>
      <c r="I16" s="5">
        <f t="shared" si="0"/>
        <v>183510.83333333328</v>
      </c>
      <c r="J16" s="5">
        <f t="shared" si="0"/>
        <v>493541.92708333337</v>
      </c>
      <c r="K16" s="5">
        <f t="shared" si="0"/>
        <v>385441.14583333326</v>
      </c>
      <c r="L16" s="5">
        <f t="shared" si="0"/>
        <v>766535.00000000012</v>
      </c>
      <c r="M16" s="5">
        <f t="shared" si="0"/>
        <v>0</v>
      </c>
      <c r="N16" s="5">
        <f t="shared" si="0"/>
        <v>0</v>
      </c>
      <c r="O16" s="5">
        <f t="shared" si="0"/>
        <v>1350104.5833333333</v>
      </c>
      <c r="P16" s="5">
        <f t="shared" si="0"/>
        <v>808582.50000000012</v>
      </c>
      <c r="Q16" s="5">
        <f t="shared" si="0"/>
        <v>0</v>
      </c>
      <c r="R16" s="5">
        <f t="shared" si="0"/>
        <v>0</v>
      </c>
      <c r="S16" s="83">
        <f t="shared" ref="S16:T16" si="13">S$5*S69</f>
        <v>528.7700000000001</v>
      </c>
      <c r="T16" s="83">
        <f t="shared" si="13"/>
        <v>6352.5000000000018</v>
      </c>
      <c r="U16" s="83">
        <f t="shared" si="4"/>
        <v>0</v>
      </c>
    </row>
    <row r="17" spans="1:21">
      <c r="A17" s="4" t="s">
        <v>69</v>
      </c>
      <c r="B17" s="4" t="s">
        <v>70</v>
      </c>
      <c r="C17" s="83">
        <f t="shared" si="1"/>
        <v>8153328.6333333328</v>
      </c>
      <c r="D17" s="5">
        <f t="shared" si="2"/>
        <v>1706833.3333333335</v>
      </c>
      <c r="E17" s="5">
        <f t="shared" si="0"/>
        <v>1422161.5625</v>
      </c>
      <c r="F17" s="5">
        <f t="shared" si="0"/>
        <v>0</v>
      </c>
      <c r="G17" s="5">
        <f t="shared" si="0"/>
        <v>107444.16666666666</v>
      </c>
      <c r="H17" s="5">
        <f t="shared" si="0"/>
        <v>146712.50000000003</v>
      </c>
      <c r="I17" s="5">
        <f t="shared" si="0"/>
        <v>0</v>
      </c>
      <c r="J17" s="5">
        <f t="shared" si="0"/>
        <v>17015.625000000004</v>
      </c>
      <c r="K17" s="5">
        <f t="shared" si="0"/>
        <v>228690.00000000006</v>
      </c>
      <c r="L17" s="5">
        <f t="shared" si="0"/>
        <v>1219568.4374999998</v>
      </c>
      <c r="M17" s="5">
        <f t="shared" si="0"/>
        <v>0</v>
      </c>
      <c r="N17" s="5">
        <f t="shared" si="0"/>
        <v>0</v>
      </c>
      <c r="O17" s="5">
        <f t="shared" si="0"/>
        <v>2139603.2291666665</v>
      </c>
      <c r="P17" s="5">
        <f t="shared" si="0"/>
        <v>954531.56249999988</v>
      </c>
      <c r="Q17" s="5">
        <f t="shared" si="0"/>
        <v>0</v>
      </c>
      <c r="R17" s="5">
        <f t="shared" si="0"/>
        <v>129622.5</v>
      </c>
      <c r="S17" s="83">
        <f t="shared" ref="S17:T17" si="14">S$5*S70</f>
        <v>7931.5500000000011</v>
      </c>
      <c r="T17" s="83">
        <f t="shared" si="14"/>
        <v>73214.166666666672</v>
      </c>
      <c r="U17" s="83">
        <f t="shared" si="4"/>
        <v>0</v>
      </c>
    </row>
    <row r="18" spans="1:21">
      <c r="A18" s="4" t="s">
        <v>71</v>
      </c>
      <c r="B18" s="4" t="s">
        <v>72</v>
      </c>
      <c r="C18" s="83">
        <f t="shared" si="1"/>
        <v>60162055.895833336</v>
      </c>
      <c r="D18" s="5">
        <f t="shared" si="2"/>
        <v>10759000</v>
      </c>
      <c r="E18" s="5">
        <f t="shared" si="0"/>
        <v>14830014.062500002</v>
      </c>
      <c r="F18" s="5">
        <f t="shared" si="0"/>
        <v>3500</v>
      </c>
      <c r="G18" s="5">
        <f t="shared" si="0"/>
        <v>0</v>
      </c>
      <c r="H18" s="5">
        <f t="shared" si="0"/>
        <v>29713.541666666664</v>
      </c>
      <c r="I18" s="5">
        <f t="shared" si="0"/>
        <v>684574.99999999988</v>
      </c>
      <c r="J18" s="5">
        <f t="shared" si="0"/>
        <v>1421237.5000000002</v>
      </c>
      <c r="K18" s="5">
        <f t="shared" si="0"/>
        <v>3709352.5</v>
      </c>
      <c r="L18" s="5">
        <f t="shared" si="0"/>
        <v>7021000.729166666</v>
      </c>
      <c r="M18" s="5">
        <f t="shared" si="0"/>
        <v>0</v>
      </c>
      <c r="N18" s="5">
        <f t="shared" si="0"/>
        <v>64848.437500000007</v>
      </c>
      <c r="O18" s="5">
        <f t="shared" si="0"/>
        <v>15097538.020833334</v>
      </c>
      <c r="P18" s="5">
        <f t="shared" si="0"/>
        <v>4862347.4999999991</v>
      </c>
      <c r="Q18" s="5">
        <f t="shared" si="0"/>
        <v>44926.875</v>
      </c>
      <c r="R18" s="5">
        <f t="shared" si="0"/>
        <v>1224689.0625</v>
      </c>
      <c r="S18" s="83">
        <f t="shared" ref="S18:T18" si="15">S$5*S71</f>
        <v>36271</v>
      </c>
      <c r="T18" s="83">
        <f t="shared" si="15"/>
        <v>373041.66666666663</v>
      </c>
      <c r="U18" s="83">
        <f t="shared" si="4"/>
        <v>0</v>
      </c>
    </row>
    <row r="19" spans="1:21">
      <c r="A19" s="4" t="s">
        <v>73</v>
      </c>
      <c r="B19" s="4" t="s">
        <v>74</v>
      </c>
      <c r="C19" s="83">
        <f t="shared" si="1"/>
        <v>105852718.14791669</v>
      </c>
      <c r="D19" s="5">
        <f t="shared" si="2"/>
        <v>16220265.833333334</v>
      </c>
      <c r="E19" s="5">
        <f t="shared" si="0"/>
        <v>24971080.3125</v>
      </c>
      <c r="F19" s="5">
        <f t="shared" si="0"/>
        <v>6168.7500000000009</v>
      </c>
      <c r="G19" s="5">
        <f t="shared" si="0"/>
        <v>368923.33333333337</v>
      </c>
      <c r="H19" s="5">
        <f t="shared" si="0"/>
        <v>1212312.5</v>
      </c>
      <c r="I19" s="5">
        <f t="shared" si="0"/>
        <v>220849.58333333331</v>
      </c>
      <c r="J19" s="5">
        <f t="shared" si="0"/>
        <v>1372949.21875</v>
      </c>
      <c r="K19" s="5">
        <f t="shared" si="0"/>
        <v>5118399.9999999991</v>
      </c>
      <c r="L19" s="5">
        <f t="shared" si="0"/>
        <v>13190511.25</v>
      </c>
      <c r="M19" s="5">
        <f t="shared" si="0"/>
        <v>2625</v>
      </c>
      <c r="N19" s="5">
        <f t="shared" si="0"/>
        <v>269263.75</v>
      </c>
      <c r="O19" s="5">
        <f t="shared" si="0"/>
        <v>31527965.729166672</v>
      </c>
      <c r="P19" s="5">
        <f t="shared" si="0"/>
        <v>9422339.0625</v>
      </c>
      <c r="Q19" s="5">
        <f t="shared" si="0"/>
        <v>0</v>
      </c>
      <c r="R19" s="5">
        <f t="shared" si="0"/>
        <v>1009125</v>
      </c>
      <c r="S19" s="83">
        <f t="shared" ref="S19:T19" si="16">S$5*S72</f>
        <v>112188.82499999998</v>
      </c>
      <c r="T19" s="83">
        <f t="shared" si="16"/>
        <v>827750</v>
      </c>
      <c r="U19" s="83">
        <f t="shared" si="4"/>
        <v>0</v>
      </c>
    </row>
    <row r="20" spans="1:21">
      <c r="A20" s="4" t="s">
        <v>75</v>
      </c>
      <c r="B20" s="4" t="s">
        <v>76</v>
      </c>
      <c r="C20" s="83">
        <f t="shared" si="1"/>
        <v>19302237.958333332</v>
      </c>
      <c r="D20" s="5">
        <f t="shared" si="2"/>
        <v>2940000</v>
      </c>
      <c r="E20" s="5">
        <f t="shared" si="0"/>
        <v>2907625</v>
      </c>
      <c r="F20" s="5">
        <f t="shared" si="0"/>
        <v>4375</v>
      </c>
      <c r="G20" s="5">
        <f t="shared" si="0"/>
        <v>436432.49999999994</v>
      </c>
      <c r="H20" s="5">
        <f t="shared" si="0"/>
        <v>3711250</v>
      </c>
      <c r="I20" s="5">
        <f t="shared" si="0"/>
        <v>28085.625000000004</v>
      </c>
      <c r="J20" s="5">
        <f t="shared" si="0"/>
        <v>130442.44791666666</v>
      </c>
      <c r="K20" s="5">
        <f t="shared" si="0"/>
        <v>860737.13541666651</v>
      </c>
      <c r="L20" s="5">
        <f t="shared" si="0"/>
        <v>1608664.1666666667</v>
      </c>
      <c r="M20" s="5">
        <f t="shared" si="0"/>
        <v>2495.9374999999995</v>
      </c>
      <c r="N20" s="5">
        <f t="shared" si="0"/>
        <v>6352.5000000000018</v>
      </c>
      <c r="O20" s="5">
        <f t="shared" si="0"/>
        <v>2341575.8333333335</v>
      </c>
      <c r="P20" s="5">
        <f t="shared" si="0"/>
        <v>4158453.75</v>
      </c>
      <c r="Q20" s="5">
        <f t="shared" si="0"/>
        <v>0</v>
      </c>
      <c r="R20" s="5">
        <f t="shared" si="0"/>
        <v>111376.875</v>
      </c>
      <c r="S20" s="83">
        <f t="shared" ref="S20:T20" si="17">S$5*S73</f>
        <v>10387.854166666666</v>
      </c>
      <c r="T20" s="83">
        <f t="shared" si="17"/>
        <v>43983.333333333336</v>
      </c>
      <c r="U20" s="83">
        <f t="shared" si="4"/>
        <v>0</v>
      </c>
    </row>
    <row r="21" spans="1:21">
      <c r="A21" s="4" t="s">
        <v>77</v>
      </c>
      <c r="B21" s="4" t="s">
        <v>78</v>
      </c>
      <c r="C21" s="83">
        <f t="shared" si="1"/>
        <v>43112338.969166666</v>
      </c>
      <c r="D21" s="5">
        <f t="shared" si="2"/>
        <v>9355500</v>
      </c>
      <c r="E21" s="5">
        <f t="shared" si="0"/>
        <v>11393808.125</v>
      </c>
      <c r="F21" s="5">
        <f t="shared" si="0"/>
        <v>0</v>
      </c>
      <c r="G21" s="5">
        <f t="shared" si="0"/>
        <v>238370.00000000003</v>
      </c>
      <c r="H21" s="5">
        <f t="shared" si="0"/>
        <v>594270.83333333337</v>
      </c>
      <c r="I21" s="5">
        <f t="shared" si="0"/>
        <v>0</v>
      </c>
      <c r="J21" s="5">
        <f t="shared" si="0"/>
        <v>0</v>
      </c>
      <c r="K21" s="5">
        <f t="shared" si="0"/>
        <v>929455.62499999988</v>
      </c>
      <c r="L21" s="5">
        <f t="shared" si="0"/>
        <v>3063929.1666666665</v>
      </c>
      <c r="M21" s="5">
        <f t="shared" si="0"/>
        <v>7756.8750000000018</v>
      </c>
      <c r="N21" s="5">
        <f t="shared" si="0"/>
        <v>0</v>
      </c>
      <c r="O21" s="5">
        <f t="shared" si="0"/>
        <v>11355887.083333334</v>
      </c>
      <c r="P21" s="5">
        <f t="shared" si="0"/>
        <v>6130487.8124999991</v>
      </c>
      <c r="Q21" s="5">
        <f t="shared" si="0"/>
        <v>0</v>
      </c>
      <c r="R21" s="5">
        <f t="shared" si="0"/>
        <v>0</v>
      </c>
      <c r="S21" s="83">
        <f t="shared" ref="S21:T21" si="18">S$5*S74</f>
        <v>5817.1983333333328</v>
      </c>
      <c r="T21" s="83">
        <f t="shared" si="18"/>
        <v>37056.25</v>
      </c>
      <c r="U21" s="83">
        <f t="shared" si="4"/>
        <v>0</v>
      </c>
    </row>
    <row r="22" spans="1:21">
      <c r="A22" s="4" t="s">
        <v>79</v>
      </c>
      <c r="B22" s="4" t="s">
        <v>80</v>
      </c>
      <c r="C22" s="83">
        <f t="shared" si="1"/>
        <v>4003907.8725000001</v>
      </c>
      <c r="D22" s="5">
        <f t="shared" si="2"/>
        <v>1494500</v>
      </c>
      <c r="E22" s="5">
        <f t="shared" ref="E22:T37" si="19">E$5*E75</f>
        <v>597073.75</v>
      </c>
      <c r="F22" s="5">
        <f t="shared" si="19"/>
        <v>0</v>
      </c>
      <c r="G22" s="5">
        <f t="shared" si="19"/>
        <v>16000</v>
      </c>
      <c r="H22" s="5">
        <f t="shared" si="19"/>
        <v>247216.66666666663</v>
      </c>
      <c r="I22" s="5">
        <f t="shared" si="19"/>
        <v>64342.291666666672</v>
      </c>
      <c r="J22" s="5">
        <f t="shared" si="19"/>
        <v>68638.28125</v>
      </c>
      <c r="K22" s="5">
        <f t="shared" si="19"/>
        <v>142610.78125</v>
      </c>
      <c r="L22" s="5">
        <f t="shared" si="19"/>
        <v>670188.75</v>
      </c>
      <c r="M22" s="5">
        <f t="shared" si="19"/>
        <v>0</v>
      </c>
      <c r="N22" s="5">
        <f t="shared" si="19"/>
        <v>0</v>
      </c>
      <c r="O22" s="5">
        <f t="shared" si="19"/>
        <v>608836.66666666674</v>
      </c>
      <c r="P22" s="5">
        <f t="shared" si="19"/>
        <v>90796.875</v>
      </c>
      <c r="Q22" s="5">
        <f t="shared" si="19"/>
        <v>0</v>
      </c>
      <c r="R22" s="5">
        <f t="shared" si="19"/>
        <v>0</v>
      </c>
      <c r="S22" s="83">
        <f t="shared" si="19"/>
        <v>1586.3100000000004</v>
      </c>
      <c r="T22" s="83">
        <f t="shared" si="19"/>
        <v>2117.5000000000005</v>
      </c>
      <c r="U22" s="83">
        <f t="shared" si="4"/>
        <v>0</v>
      </c>
    </row>
    <row r="23" spans="1:21">
      <c r="A23" s="4" t="s">
        <v>81</v>
      </c>
      <c r="B23" s="4" t="s">
        <v>82</v>
      </c>
      <c r="C23" s="83">
        <f t="shared" si="1"/>
        <v>5123659.5949999997</v>
      </c>
      <c r="D23" s="5">
        <f t="shared" si="2"/>
        <v>592369.16666666663</v>
      </c>
      <c r="E23" s="5">
        <f t="shared" si="19"/>
        <v>760193.4375</v>
      </c>
      <c r="F23" s="5">
        <f t="shared" si="19"/>
        <v>0</v>
      </c>
      <c r="G23" s="5">
        <f t="shared" si="19"/>
        <v>0</v>
      </c>
      <c r="H23" s="5">
        <f t="shared" si="19"/>
        <v>1250</v>
      </c>
      <c r="I23" s="5">
        <f t="shared" si="19"/>
        <v>14000</v>
      </c>
      <c r="J23" s="5">
        <f t="shared" si="19"/>
        <v>144517.70833333331</v>
      </c>
      <c r="K23" s="5">
        <f t="shared" si="19"/>
        <v>52937.500000000007</v>
      </c>
      <c r="L23" s="5">
        <f t="shared" si="19"/>
        <v>1218002.9166666667</v>
      </c>
      <c r="M23" s="5">
        <f t="shared" si="19"/>
        <v>0</v>
      </c>
      <c r="N23" s="5">
        <f t="shared" si="19"/>
        <v>327958.75</v>
      </c>
      <c r="O23" s="5">
        <f t="shared" si="19"/>
        <v>779101.45833333326</v>
      </c>
      <c r="P23" s="5">
        <f t="shared" si="19"/>
        <v>948784.6875</v>
      </c>
      <c r="Q23" s="5">
        <f t="shared" si="19"/>
        <v>0</v>
      </c>
      <c r="R23" s="5">
        <f t="shared" si="19"/>
        <v>264963.75</v>
      </c>
      <c r="S23" s="83">
        <f t="shared" si="19"/>
        <v>5816.4700000000012</v>
      </c>
      <c r="T23" s="83">
        <f t="shared" si="19"/>
        <v>13763.750000000002</v>
      </c>
      <c r="U23" s="83">
        <f t="shared" si="4"/>
        <v>0</v>
      </c>
    </row>
    <row r="24" spans="1:21">
      <c r="A24" s="4" t="s">
        <v>83</v>
      </c>
      <c r="B24" s="4" t="s">
        <v>84</v>
      </c>
      <c r="C24" s="83">
        <f t="shared" si="1"/>
        <v>9338041.7695833333</v>
      </c>
      <c r="D24" s="5">
        <f t="shared" si="2"/>
        <v>1560792.9166666665</v>
      </c>
      <c r="E24" s="5">
        <f t="shared" si="19"/>
        <v>1054392.5</v>
      </c>
      <c r="F24" s="5">
        <f t="shared" si="19"/>
        <v>0</v>
      </c>
      <c r="G24" s="5">
        <f t="shared" si="19"/>
        <v>0</v>
      </c>
      <c r="H24" s="5">
        <f t="shared" si="19"/>
        <v>89237.500000000015</v>
      </c>
      <c r="I24" s="5">
        <f t="shared" si="19"/>
        <v>48967.916666666664</v>
      </c>
      <c r="J24" s="5">
        <f t="shared" si="19"/>
        <v>325256.25000000006</v>
      </c>
      <c r="K24" s="5">
        <f t="shared" si="19"/>
        <v>441198.69791666669</v>
      </c>
      <c r="L24" s="5">
        <f t="shared" si="19"/>
        <v>1695505</v>
      </c>
      <c r="M24" s="5">
        <f t="shared" si="19"/>
        <v>0</v>
      </c>
      <c r="N24" s="5">
        <f t="shared" si="19"/>
        <v>0</v>
      </c>
      <c r="O24" s="5">
        <f t="shared" si="19"/>
        <v>1544739.5833333335</v>
      </c>
      <c r="P24" s="5">
        <f t="shared" si="19"/>
        <v>2092999.6874999998</v>
      </c>
      <c r="Q24" s="5">
        <f t="shared" si="19"/>
        <v>0</v>
      </c>
      <c r="R24" s="5">
        <f t="shared" si="19"/>
        <v>430204.68750000006</v>
      </c>
      <c r="S24" s="83">
        <f t="shared" si="19"/>
        <v>20622.030000000006</v>
      </c>
      <c r="T24" s="83">
        <f t="shared" si="19"/>
        <v>34125</v>
      </c>
      <c r="U24" s="83">
        <f t="shared" si="4"/>
        <v>0</v>
      </c>
    </row>
    <row r="25" spans="1:21">
      <c r="A25" s="4" t="s">
        <v>85</v>
      </c>
      <c r="B25" s="4" t="s">
        <v>86</v>
      </c>
      <c r="C25" s="83">
        <f t="shared" si="1"/>
        <v>7951727.6283333329</v>
      </c>
      <c r="D25" s="5">
        <f t="shared" si="2"/>
        <v>2049833.3333333333</v>
      </c>
      <c r="E25" s="5">
        <f t="shared" si="19"/>
        <v>1879325.0000000002</v>
      </c>
      <c r="F25" s="5">
        <f t="shared" si="19"/>
        <v>0</v>
      </c>
      <c r="G25" s="5">
        <f t="shared" si="19"/>
        <v>0</v>
      </c>
      <c r="H25" s="5">
        <f t="shared" si="19"/>
        <v>132500</v>
      </c>
      <c r="I25" s="5">
        <f t="shared" si="19"/>
        <v>5142.5000000000018</v>
      </c>
      <c r="J25" s="5">
        <f t="shared" si="19"/>
        <v>160453.12499999997</v>
      </c>
      <c r="K25" s="5">
        <f t="shared" si="19"/>
        <v>83597.5</v>
      </c>
      <c r="L25" s="5">
        <f t="shared" si="19"/>
        <v>1335555.5208333333</v>
      </c>
      <c r="M25" s="5">
        <f t="shared" si="19"/>
        <v>0</v>
      </c>
      <c r="N25" s="5">
        <f t="shared" si="19"/>
        <v>0</v>
      </c>
      <c r="O25" s="5">
        <f t="shared" si="19"/>
        <v>1283032.9166666667</v>
      </c>
      <c r="P25" s="5">
        <f t="shared" si="19"/>
        <v>991926.5625</v>
      </c>
      <c r="Q25" s="5">
        <f t="shared" si="19"/>
        <v>0</v>
      </c>
      <c r="R25" s="5">
        <f t="shared" si="19"/>
        <v>0</v>
      </c>
      <c r="S25" s="83">
        <f t="shared" si="19"/>
        <v>4986.1699999999992</v>
      </c>
      <c r="T25" s="83">
        <f t="shared" si="19"/>
        <v>25375</v>
      </c>
      <c r="U25" s="83">
        <f t="shared" si="4"/>
        <v>0</v>
      </c>
    </row>
    <row r="26" spans="1:21">
      <c r="A26" s="4" t="s">
        <v>87</v>
      </c>
      <c r="B26" s="4" t="s">
        <v>88</v>
      </c>
      <c r="C26" s="83">
        <f t="shared" si="1"/>
        <v>68202496.135416672</v>
      </c>
      <c r="D26" s="5">
        <f t="shared" si="2"/>
        <v>9919000</v>
      </c>
      <c r="E26" s="5">
        <f t="shared" si="19"/>
        <v>18874625</v>
      </c>
      <c r="F26" s="5">
        <f t="shared" si="19"/>
        <v>246429.89583333331</v>
      </c>
      <c r="G26" s="5">
        <f t="shared" si="19"/>
        <v>237160.00000000006</v>
      </c>
      <c r="H26" s="5">
        <f t="shared" si="19"/>
        <v>997186.45833333326</v>
      </c>
      <c r="I26" s="5">
        <f t="shared" si="19"/>
        <v>43150.625000000007</v>
      </c>
      <c r="J26" s="5">
        <f t="shared" si="19"/>
        <v>1724750</v>
      </c>
      <c r="K26" s="5">
        <f t="shared" si="19"/>
        <v>1733112.5000000002</v>
      </c>
      <c r="L26" s="5">
        <f t="shared" si="19"/>
        <v>7615392.6041666651</v>
      </c>
      <c r="M26" s="5">
        <f t="shared" si="19"/>
        <v>10399.739583333332</v>
      </c>
      <c r="N26" s="5">
        <f t="shared" si="19"/>
        <v>65458.750000000015</v>
      </c>
      <c r="O26" s="5">
        <f t="shared" si="19"/>
        <v>20036059.166666664</v>
      </c>
      <c r="P26" s="5">
        <f t="shared" si="19"/>
        <v>6349911.5625</v>
      </c>
      <c r="Q26" s="5">
        <f t="shared" si="19"/>
        <v>0</v>
      </c>
      <c r="R26" s="5">
        <f t="shared" si="19"/>
        <v>0</v>
      </c>
      <c r="S26" s="83">
        <f t="shared" si="19"/>
        <v>46030.666666666664</v>
      </c>
      <c r="T26" s="83">
        <f t="shared" si="19"/>
        <v>303829.16666666669</v>
      </c>
      <c r="U26" s="83">
        <f t="shared" si="4"/>
        <v>0</v>
      </c>
    </row>
    <row r="27" spans="1:21">
      <c r="A27" s="4" t="s">
        <v>89</v>
      </c>
      <c r="B27" s="4" t="s">
        <v>90</v>
      </c>
      <c r="C27" s="83">
        <f t="shared" si="1"/>
        <v>7626461.0204166677</v>
      </c>
      <c r="D27" s="5">
        <f t="shared" si="2"/>
        <v>1723860.833333333</v>
      </c>
      <c r="E27" s="5">
        <f t="shared" si="19"/>
        <v>1183743.75</v>
      </c>
      <c r="F27" s="5">
        <f t="shared" si="19"/>
        <v>0</v>
      </c>
      <c r="G27" s="5">
        <f t="shared" si="19"/>
        <v>79869.999999999985</v>
      </c>
      <c r="H27" s="5">
        <f t="shared" si="19"/>
        <v>1066250</v>
      </c>
      <c r="I27" s="5">
        <f t="shared" si="19"/>
        <v>1188.5416666666665</v>
      </c>
      <c r="J27" s="5">
        <f t="shared" si="19"/>
        <v>0</v>
      </c>
      <c r="K27" s="5">
        <f t="shared" si="19"/>
        <v>60524.114583333336</v>
      </c>
      <c r="L27" s="5">
        <f t="shared" si="19"/>
        <v>872725.72916666663</v>
      </c>
      <c r="M27" s="5">
        <f t="shared" si="19"/>
        <v>0</v>
      </c>
      <c r="N27" s="5">
        <f t="shared" si="19"/>
        <v>5250</v>
      </c>
      <c r="O27" s="5">
        <f t="shared" si="19"/>
        <v>1335255.8333333335</v>
      </c>
      <c r="P27" s="5">
        <f t="shared" si="19"/>
        <v>1260091.875</v>
      </c>
      <c r="Q27" s="5">
        <f t="shared" si="19"/>
        <v>0</v>
      </c>
      <c r="R27" s="5">
        <f t="shared" si="19"/>
        <v>0</v>
      </c>
      <c r="S27" s="83">
        <f t="shared" si="19"/>
        <v>4570.6558333333332</v>
      </c>
      <c r="T27" s="83">
        <f t="shared" si="19"/>
        <v>33129.687500000007</v>
      </c>
      <c r="U27" s="83">
        <f t="shared" si="4"/>
        <v>0</v>
      </c>
    </row>
    <row r="28" spans="1:21">
      <c r="A28" s="4" t="s">
        <v>91</v>
      </c>
      <c r="B28" s="4" t="s">
        <v>92</v>
      </c>
      <c r="C28" s="83">
        <f t="shared" si="1"/>
        <v>11526526.041666666</v>
      </c>
      <c r="D28" s="5">
        <f t="shared" si="2"/>
        <v>2877000</v>
      </c>
      <c r="E28" s="5">
        <f t="shared" si="19"/>
        <v>2051971.2499999998</v>
      </c>
      <c r="F28" s="5">
        <f t="shared" si="19"/>
        <v>0</v>
      </c>
      <c r="G28" s="5">
        <f t="shared" si="19"/>
        <v>59290.000000000015</v>
      </c>
      <c r="H28" s="5">
        <f t="shared" si="19"/>
        <v>810700.00000000012</v>
      </c>
      <c r="I28" s="5">
        <f t="shared" si="19"/>
        <v>0</v>
      </c>
      <c r="J28" s="5">
        <f t="shared" si="19"/>
        <v>79506.25</v>
      </c>
      <c r="K28" s="5">
        <f t="shared" si="19"/>
        <v>703233.12500000012</v>
      </c>
      <c r="L28" s="5">
        <f t="shared" si="19"/>
        <v>1073867.0833333333</v>
      </c>
      <c r="M28" s="5">
        <f t="shared" si="19"/>
        <v>0</v>
      </c>
      <c r="N28" s="5">
        <f t="shared" si="19"/>
        <v>0</v>
      </c>
      <c r="O28" s="5">
        <f t="shared" si="19"/>
        <v>2690975</v>
      </c>
      <c r="P28" s="5">
        <f t="shared" si="19"/>
        <v>1121036.2500000002</v>
      </c>
      <c r="Q28" s="5">
        <f t="shared" si="19"/>
        <v>0</v>
      </c>
      <c r="R28" s="5">
        <f t="shared" si="19"/>
        <v>0</v>
      </c>
      <c r="S28" s="83">
        <f t="shared" si="19"/>
        <v>11653.333333333334</v>
      </c>
      <c r="T28" s="83">
        <f t="shared" si="19"/>
        <v>47293.750000000007</v>
      </c>
      <c r="U28" s="83">
        <f t="shared" si="4"/>
        <v>0</v>
      </c>
    </row>
    <row r="29" spans="1:21">
      <c r="A29" s="4" t="s">
        <v>93</v>
      </c>
      <c r="B29" s="4" t="s">
        <v>94</v>
      </c>
      <c r="C29" s="83">
        <f t="shared" si="1"/>
        <v>22914597.521666672</v>
      </c>
      <c r="D29" s="5">
        <f t="shared" si="2"/>
        <v>6265000</v>
      </c>
      <c r="E29" s="5">
        <f t="shared" si="19"/>
        <v>5277363.4375</v>
      </c>
      <c r="F29" s="5">
        <f t="shared" si="19"/>
        <v>0</v>
      </c>
      <c r="G29" s="5">
        <f t="shared" si="19"/>
        <v>38033.333333333328</v>
      </c>
      <c r="H29" s="5">
        <f t="shared" si="19"/>
        <v>510000</v>
      </c>
      <c r="I29" s="5">
        <f t="shared" si="19"/>
        <v>71016.874999999985</v>
      </c>
      <c r="J29" s="5">
        <f t="shared" si="19"/>
        <v>180662.50000000003</v>
      </c>
      <c r="K29" s="5">
        <f t="shared" si="19"/>
        <v>937815.52083333337</v>
      </c>
      <c r="L29" s="5">
        <f t="shared" si="19"/>
        <v>2683120.416666667</v>
      </c>
      <c r="M29" s="5">
        <f t="shared" si="19"/>
        <v>0</v>
      </c>
      <c r="N29" s="5">
        <f t="shared" si="19"/>
        <v>0</v>
      </c>
      <c r="O29" s="5">
        <f t="shared" si="19"/>
        <v>5409047.291666667</v>
      </c>
      <c r="P29" s="5">
        <f t="shared" si="19"/>
        <v>984697.50000000012</v>
      </c>
      <c r="Q29" s="5">
        <f t="shared" si="19"/>
        <v>54250</v>
      </c>
      <c r="R29" s="5">
        <f t="shared" si="19"/>
        <v>466996.875</v>
      </c>
      <c r="S29" s="83">
        <f t="shared" si="19"/>
        <v>11634.396666666666</v>
      </c>
      <c r="T29" s="83">
        <f t="shared" si="19"/>
        <v>24959.375000000004</v>
      </c>
      <c r="U29" s="83">
        <f t="shared" si="4"/>
        <v>0</v>
      </c>
    </row>
    <row r="30" spans="1:21">
      <c r="A30" s="4" t="s">
        <v>95</v>
      </c>
      <c r="B30" s="4" t="s">
        <v>96</v>
      </c>
      <c r="C30" s="83">
        <f t="shared" si="1"/>
        <v>20108342.186666667</v>
      </c>
      <c r="D30" s="5">
        <f t="shared" si="2"/>
        <v>3055500</v>
      </c>
      <c r="E30" s="5">
        <f t="shared" si="19"/>
        <v>2059489.6875</v>
      </c>
      <c r="F30" s="5">
        <f t="shared" si="19"/>
        <v>0</v>
      </c>
      <c r="G30" s="5">
        <f t="shared" si="19"/>
        <v>69000</v>
      </c>
      <c r="H30" s="5">
        <f t="shared" si="19"/>
        <v>539597.91666666663</v>
      </c>
      <c r="I30" s="5">
        <f t="shared" si="19"/>
        <v>6500</v>
      </c>
      <c r="J30" s="5">
        <f t="shared" si="19"/>
        <v>9309.375</v>
      </c>
      <c r="K30" s="5">
        <f t="shared" si="19"/>
        <v>4871809.6875</v>
      </c>
      <c r="L30" s="5">
        <f t="shared" si="19"/>
        <v>3015710.1041666665</v>
      </c>
      <c r="M30" s="5">
        <f t="shared" si="19"/>
        <v>0</v>
      </c>
      <c r="N30" s="5">
        <f t="shared" si="19"/>
        <v>0</v>
      </c>
      <c r="O30" s="5">
        <f t="shared" si="19"/>
        <v>4309958.333333334</v>
      </c>
      <c r="P30" s="5">
        <f t="shared" si="19"/>
        <v>2045771.2499999998</v>
      </c>
      <c r="Q30" s="5">
        <f t="shared" si="19"/>
        <v>0</v>
      </c>
      <c r="R30" s="5">
        <f t="shared" si="19"/>
        <v>0</v>
      </c>
      <c r="S30" s="83">
        <f t="shared" si="19"/>
        <v>19529.165833333333</v>
      </c>
      <c r="T30" s="83">
        <f t="shared" si="19"/>
        <v>106166.66666666666</v>
      </c>
      <c r="U30" s="83">
        <f t="shared" si="4"/>
        <v>0</v>
      </c>
    </row>
    <row r="31" spans="1:21">
      <c r="A31" s="4" t="s">
        <v>97</v>
      </c>
      <c r="B31" s="4" t="s">
        <v>98</v>
      </c>
      <c r="C31" s="83">
        <f t="shared" si="1"/>
        <v>112439005.59375001</v>
      </c>
      <c r="D31" s="5">
        <f t="shared" si="2"/>
        <v>28619500</v>
      </c>
      <c r="E31" s="5">
        <f t="shared" si="19"/>
        <v>29785380.624999996</v>
      </c>
      <c r="F31" s="5">
        <f t="shared" si="19"/>
        <v>0</v>
      </c>
      <c r="G31" s="5">
        <f t="shared" si="19"/>
        <v>0</v>
      </c>
      <c r="H31" s="5">
        <f t="shared" si="19"/>
        <v>723750</v>
      </c>
      <c r="I31" s="5">
        <f t="shared" si="19"/>
        <v>17545</v>
      </c>
      <c r="J31" s="5">
        <f t="shared" si="19"/>
        <v>399300</v>
      </c>
      <c r="K31" s="5">
        <f t="shared" si="19"/>
        <v>2404934.21875</v>
      </c>
      <c r="L31" s="5">
        <f t="shared" si="19"/>
        <v>5943577.5</v>
      </c>
      <c r="M31" s="5">
        <f t="shared" si="19"/>
        <v>136444.58333333331</v>
      </c>
      <c r="N31" s="5">
        <f t="shared" si="19"/>
        <v>268922.5</v>
      </c>
      <c r="O31" s="5">
        <f t="shared" si="19"/>
        <v>33781041.875000007</v>
      </c>
      <c r="P31" s="5">
        <f t="shared" si="19"/>
        <v>8074215.9375</v>
      </c>
      <c r="Q31" s="5">
        <f t="shared" si="19"/>
        <v>485043.85416666674</v>
      </c>
      <c r="R31" s="5">
        <f t="shared" si="19"/>
        <v>1246387.5</v>
      </c>
      <c r="S31" s="83">
        <f t="shared" si="19"/>
        <v>33212</v>
      </c>
      <c r="T31" s="83">
        <f t="shared" si="19"/>
        <v>519750</v>
      </c>
      <c r="U31" s="83">
        <f t="shared" si="4"/>
        <v>0</v>
      </c>
    </row>
    <row r="32" spans="1:21">
      <c r="A32" s="4" t="s">
        <v>99</v>
      </c>
      <c r="B32" s="4" t="s">
        <v>100</v>
      </c>
      <c r="C32" s="83">
        <f t="shared" si="1"/>
        <v>13816376.583333334</v>
      </c>
      <c r="D32" s="5">
        <f t="shared" si="2"/>
        <v>1547000</v>
      </c>
      <c r="E32" s="5">
        <f t="shared" si="19"/>
        <v>3073146.5625</v>
      </c>
      <c r="F32" s="5">
        <f t="shared" si="19"/>
        <v>0</v>
      </c>
      <c r="G32" s="5">
        <f t="shared" si="19"/>
        <v>26623.333333333332</v>
      </c>
      <c r="H32" s="5">
        <f t="shared" si="19"/>
        <v>283145.83333333331</v>
      </c>
      <c r="I32" s="5">
        <f t="shared" si="19"/>
        <v>42396.25</v>
      </c>
      <c r="J32" s="5">
        <f t="shared" si="19"/>
        <v>623131.25000000012</v>
      </c>
      <c r="K32" s="5">
        <f t="shared" si="19"/>
        <v>337583.75000000006</v>
      </c>
      <c r="L32" s="5">
        <f t="shared" si="19"/>
        <v>1462172.3958333333</v>
      </c>
      <c r="M32" s="5">
        <f t="shared" si="19"/>
        <v>0</v>
      </c>
      <c r="N32" s="5">
        <f t="shared" si="19"/>
        <v>56805</v>
      </c>
      <c r="O32" s="5">
        <f t="shared" si="19"/>
        <v>3771425.0000000005</v>
      </c>
      <c r="P32" s="5">
        <f t="shared" si="19"/>
        <v>2543371.8749999995</v>
      </c>
      <c r="Q32" s="5">
        <f t="shared" si="19"/>
        <v>0</v>
      </c>
      <c r="R32" s="5">
        <f t="shared" si="19"/>
        <v>0</v>
      </c>
      <c r="S32" s="83">
        <f t="shared" si="19"/>
        <v>6992</v>
      </c>
      <c r="T32" s="83">
        <f t="shared" si="19"/>
        <v>42583.333333333328</v>
      </c>
      <c r="U32" s="83">
        <f t="shared" si="4"/>
        <v>0</v>
      </c>
    </row>
    <row r="33" spans="1:21">
      <c r="A33" s="4" t="s">
        <v>101</v>
      </c>
      <c r="B33" s="4" t="s">
        <v>102</v>
      </c>
      <c r="C33" s="83">
        <f t="shared" si="1"/>
        <v>10156155.624999998</v>
      </c>
      <c r="D33" s="5">
        <f t="shared" si="2"/>
        <v>2291333.333333333</v>
      </c>
      <c r="E33" s="5">
        <f t="shared" si="19"/>
        <v>1740707.5</v>
      </c>
      <c r="F33" s="5">
        <f t="shared" si="19"/>
        <v>58808.750000000007</v>
      </c>
      <c r="G33" s="5">
        <f t="shared" si="19"/>
        <v>87476.666666666642</v>
      </c>
      <c r="H33" s="5">
        <f t="shared" si="19"/>
        <v>566934.375</v>
      </c>
      <c r="I33" s="5">
        <f t="shared" si="19"/>
        <v>0</v>
      </c>
      <c r="J33" s="5">
        <f t="shared" si="19"/>
        <v>31006.250000000004</v>
      </c>
      <c r="K33" s="5">
        <f t="shared" si="19"/>
        <v>491607.08333333337</v>
      </c>
      <c r="L33" s="5">
        <f t="shared" si="19"/>
        <v>2049451.25</v>
      </c>
      <c r="M33" s="5">
        <f t="shared" si="19"/>
        <v>0</v>
      </c>
      <c r="N33" s="5">
        <f t="shared" si="19"/>
        <v>0</v>
      </c>
      <c r="O33" s="5">
        <f t="shared" si="19"/>
        <v>1513181.25</v>
      </c>
      <c r="P33" s="5">
        <f t="shared" si="19"/>
        <v>941250</v>
      </c>
      <c r="Q33" s="5">
        <f t="shared" si="19"/>
        <v>80500</v>
      </c>
      <c r="R33" s="5">
        <f t="shared" si="19"/>
        <v>213937.5</v>
      </c>
      <c r="S33" s="83">
        <f t="shared" si="19"/>
        <v>15295</v>
      </c>
      <c r="T33" s="83">
        <f t="shared" si="19"/>
        <v>72916.666666666657</v>
      </c>
      <c r="U33" s="83">
        <f t="shared" si="4"/>
        <v>1750</v>
      </c>
    </row>
    <row r="34" spans="1:21">
      <c r="A34" s="4" t="s">
        <v>103</v>
      </c>
      <c r="B34" s="4" t="s">
        <v>104</v>
      </c>
      <c r="C34" s="83">
        <f t="shared" si="1"/>
        <v>13038750.979166668</v>
      </c>
      <c r="D34" s="5">
        <f t="shared" si="2"/>
        <v>2947000</v>
      </c>
      <c r="E34" s="5">
        <f t="shared" si="19"/>
        <v>3412150</v>
      </c>
      <c r="F34" s="5">
        <f t="shared" si="19"/>
        <v>4331.9791666666661</v>
      </c>
      <c r="G34" s="5">
        <f t="shared" si="19"/>
        <v>0</v>
      </c>
      <c r="H34" s="5">
        <f t="shared" si="19"/>
        <v>211750</v>
      </c>
      <c r="I34" s="5">
        <f t="shared" si="19"/>
        <v>0</v>
      </c>
      <c r="J34" s="5">
        <f t="shared" si="19"/>
        <v>0</v>
      </c>
      <c r="K34" s="5">
        <f t="shared" si="19"/>
        <v>408667.29166666669</v>
      </c>
      <c r="L34" s="5">
        <f t="shared" si="19"/>
        <v>1450131.6666666667</v>
      </c>
      <c r="M34" s="5">
        <f t="shared" si="19"/>
        <v>0</v>
      </c>
      <c r="N34" s="5">
        <f t="shared" si="19"/>
        <v>0</v>
      </c>
      <c r="O34" s="5">
        <f t="shared" si="19"/>
        <v>2439304.5833333335</v>
      </c>
      <c r="P34" s="5">
        <f t="shared" si="19"/>
        <v>2014686.5625000002</v>
      </c>
      <c r="Q34" s="5">
        <f t="shared" si="19"/>
        <v>0</v>
      </c>
      <c r="R34" s="5">
        <f t="shared" si="19"/>
        <v>91993.125</v>
      </c>
      <c r="S34" s="83">
        <f t="shared" si="19"/>
        <v>9614</v>
      </c>
      <c r="T34" s="83">
        <f t="shared" si="19"/>
        <v>49121.770833333328</v>
      </c>
      <c r="U34" s="83">
        <f t="shared" si="4"/>
        <v>0</v>
      </c>
    </row>
    <row r="35" spans="1:21">
      <c r="A35" s="4" t="s">
        <v>105</v>
      </c>
      <c r="B35" s="4" t="s">
        <v>106</v>
      </c>
      <c r="C35" s="83">
        <f t="shared" si="1"/>
        <v>12872302.06875</v>
      </c>
      <c r="D35" s="5">
        <f t="shared" si="2"/>
        <v>2170000</v>
      </c>
      <c r="E35" s="5">
        <f t="shared" si="19"/>
        <v>3266375</v>
      </c>
      <c r="F35" s="5">
        <f t="shared" si="19"/>
        <v>0</v>
      </c>
      <c r="G35" s="5">
        <f t="shared" si="19"/>
        <v>0</v>
      </c>
      <c r="H35" s="5">
        <f t="shared" si="19"/>
        <v>214775.00000000003</v>
      </c>
      <c r="I35" s="5">
        <f t="shared" si="19"/>
        <v>68222.291666666657</v>
      </c>
      <c r="J35" s="5">
        <f t="shared" si="19"/>
        <v>158373.17708333334</v>
      </c>
      <c r="K35" s="5">
        <f t="shared" si="19"/>
        <v>486042.08333333326</v>
      </c>
      <c r="L35" s="5">
        <f t="shared" si="19"/>
        <v>1232700</v>
      </c>
      <c r="M35" s="5">
        <f t="shared" si="19"/>
        <v>0</v>
      </c>
      <c r="N35" s="5">
        <f t="shared" si="19"/>
        <v>0</v>
      </c>
      <c r="O35" s="5">
        <f t="shared" si="19"/>
        <v>3799833.3333333335</v>
      </c>
      <c r="P35" s="5">
        <f t="shared" si="19"/>
        <v>1339068.75</v>
      </c>
      <c r="Q35" s="5">
        <f t="shared" si="19"/>
        <v>0</v>
      </c>
      <c r="R35" s="5">
        <f t="shared" si="19"/>
        <v>0</v>
      </c>
      <c r="S35" s="83">
        <f t="shared" si="19"/>
        <v>9162.4333333333325</v>
      </c>
      <c r="T35" s="83">
        <f t="shared" si="19"/>
        <v>127750</v>
      </c>
      <c r="U35" s="83">
        <f t="shared" si="4"/>
        <v>0</v>
      </c>
    </row>
    <row r="36" spans="1:21">
      <c r="A36" s="4" t="s">
        <v>107</v>
      </c>
      <c r="B36" s="4" t="s">
        <v>108</v>
      </c>
      <c r="C36" s="83">
        <f t="shared" si="1"/>
        <v>6821497.833333334</v>
      </c>
      <c r="D36" s="5">
        <f t="shared" si="2"/>
        <v>1154787.083333333</v>
      </c>
      <c r="E36" s="5">
        <f t="shared" si="19"/>
        <v>1375500</v>
      </c>
      <c r="F36" s="5">
        <f t="shared" si="19"/>
        <v>0</v>
      </c>
      <c r="G36" s="5">
        <f t="shared" si="19"/>
        <v>0</v>
      </c>
      <c r="H36" s="5">
        <f t="shared" si="19"/>
        <v>112911.45833333333</v>
      </c>
      <c r="I36" s="5">
        <f t="shared" si="19"/>
        <v>2000</v>
      </c>
      <c r="J36" s="5">
        <f t="shared" si="19"/>
        <v>44956.250000000007</v>
      </c>
      <c r="K36" s="5">
        <f t="shared" si="19"/>
        <v>279574.16666666663</v>
      </c>
      <c r="L36" s="5">
        <f t="shared" si="19"/>
        <v>1392497.6041666667</v>
      </c>
      <c r="M36" s="5">
        <f t="shared" si="19"/>
        <v>0</v>
      </c>
      <c r="N36" s="5">
        <f t="shared" si="19"/>
        <v>0</v>
      </c>
      <c r="O36" s="5">
        <f t="shared" si="19"/>
        <v>1463758.3333333335</v>
      </c>
      <c r="P36" s="5">
        <f t="shared" si="19"/>
        <v>968067.18749999988</v>
      </c>
      <c r="Q36" s="5">
        <f t="shared" si="19"/>
        <v>0</v>
      </c>
      <c r="R36" s="5">
        <f t="shared" si="19"/>
        <v>0</v>
      </c>
      <c r="S36" s="83">
        <f t="shared" si="19"/>
        <v>6445.75</v>
      </c>
      <c r="T36" s="83">
        <f t="shared" si="19"/>
        <v>21000</v>
      </c>
      <c r="U36" s="83">
        <f t="shared" si="4"/>
        <v>0</v>
      </c>
    </row>
    <row r="37" spans="1:21">
      <c r="A37" s="4" t="s">
        <v>109</v>
      </c>
      <c r="B37" s="4" t="s">
        <v>110</v>
      </c>
      <c r="C37" s="83">
        <f t="shared" si="1"/>
        <v>18240756.604166668</v>
      </c>
      <c r="D37" s="5">
        <f t="shared" si="2"/>
        <v>4301500</v>
      </c>
      <c r="E37" s="5">
        <f t="shared" si="19"/>
        <v>2987790.3125</v>
      </c>
      <c r="F37" s="5">
        <f t="shared" si="19"/>
        <v>0</v>
      </c>
      <c r="G37" s="5">
        <f t="shared" si="19"/>
        <v>4000</v>
      </c>
      <c r="H37" s="5">
        <f t="shared" si="19"/>
        <v>152500</v>
      </c>
      <c r="I37" s="5">
        <f t="shared" si="19"/>
        <v>0</v>
      </c>
      <c r="J37" s="5">
        <f t="shared" si="19"/>
        <v>527880.20833333326</v>
      </c>
      <c r="K37" s="5">
        <f t="shared" si="19"/>
        <v>777651.87500000012</v>
      </c>
      <c r="L37" s="5">
        <f t="shared" si="19"/>
        <v>2383960.8333333335</v>
      </c>
      <c r="M37" s="5">
        <f t="shared" si="19"/>
        <v>0</v>
      </c>
      <c r="N37" s="5">
        <f t="shared" si="19"/>
        <v>0</v>
      </c>
      <c r="O37" s="5">
        <f t="shared" si="19"/>
        <v>3231751.2500000005</v>
      </c>
      <c r="P37" s="5">
        <f t="shared" si="19"/>
        <v>3100570.3125</v>
      </c>
      <c r="Q37" s="5">
        <f t="shared" si="19"/>
        <v>26468.750000000004</v>
      </c>
      <c r="R37" s="5">
        <f t="shared" ref="E37:T52" si="20">R$5*R90</f>
        <v>554654.0625</v>
      </c>
      <c r="S37" s="83">
        <f t="shared" si="20"/>
        <v>29279</v>
      </c>
      <c r="T37" s="83">
        <f t="shared" si="20"/>
        <v>162750</v>
      </c>
      <c r="U37" s="83">
        <f t="shared" si="4"/>
        <v>0</v>
      </c>
    </row>
    <row r="38" spans="1:21">
      <c r="A38" s="4" t="s">
        <v>111</v>
      </c>
      <c r="B38" s="4" t="s">
        <v>112</v>
      </c>
      <c r="C38" s="83">
        <f t="shared" si="1"/>
        <v>6242369.114583333</v>
      </c>
      <c r="D38" s="5">
        <f t="shared" si="2"/>
        <v>1104868.3333333333</v>
      </c>
      <c r="E38" s="5">
        <f t="shared" si="20"/>
        <v>866250</v>
      </c>
      <c r="F38" s="5">
        <f t="shared" si="20"/>
        <v>0</v>
      </c>
      <c r="G38" s="5">
        <f t="shared" si="20"/>
        <v>0</v>
      </c>
      <c r="H38" s="5">
        <f t="shared" si="20"/>
        <v>854561.45833333326</v>
      </c>
      <c r="I38" s="5">
        <f t="shared" si="20"/>
        <v>51925.416666666672</v>
      </c>
      <c r="J38" s="5">
        <f t="shared" si="20"/>
        <v>179363.80208333331</v>
      </c>
      <c r="K38" s="5">
        <f t="shared" si="20"/>
        <v>129675.00000000001</v>
      </c>
      <c r="L38" s="5">
        <f t="shared" si="20"/>
        <v>1101805.1041666665</v>
      </c>
      <c r="M38" s="5">
        <f t="shared" si="20"/>
        <v>0</v>
      </c>
      <c r="N38" s="5">
        <f t="shared" si="20"/>
        <v>0</v>
      </c>
      <c r="O38" s="5">
        <f t="shared" si="20"/>
        <v>1075165</v>
      </c>
      <c r="P38" s="5">
        <f t="shared" si="20"/>
        <v>857759.99999999988</v>
      </c>
      <c r="Q38" s="5">
        <f t="shared" si="20"/>
        <v>0</v>
      </c>
      <c r="R38" s="5">
        <f t="shared" si="20"/>
        <v>0</v>
      </c>
      <c r="S38" s="83">
        <f t="shared" si="20"/>
        <v>4370</v>
      </c>
      <c r="T38" s="83">
        <f t="shared" si="20"/>
        <v>16625</v>
      </c>
      <c r="U38" s="83">
        <f t="shared" si="4"/>
        <v>0</v>
      </c>
    </row>
    <row r="39" spans="1:21">
      <c r="A39" s="4" t="s">
        <v>113</v>
      </c>
      <c r="B39" s="4" t="s">
        <v>114</v>
      </c>
      <c r="C39" s="83">
        <f t="shared" si="1"/>
        <v>8833706.010416666</v>
      </c>
      <c r="D39" s="5">
        <f t="shared" si="2"/>
        <v>2432208.333333333</v>
      </c>
      <c r="E39" s="5">
        <f t="shared" si="20"/>
        <v>1682625</v>
      </c>
      <c r="F39" s="5">
        <f t="shared" si="20"/>
        <v>0</v>
      </c>
      <c r="G39" s="5">
        <f t="shared" si="20"/>
        <v>4000</v>
      </c>
      <c r="H39" s="5">
        <f t="shared" si="20"/>
        <v>229900.00000000006</v>
      </c>
      <c r="I39" s="5">
        <f t="shared" si="20"/>
        <v>15213.333333333332</v>
      </c>
      <c r="J39" s="5">
        <f t="shared" si="20"/>
        <v>375282.03125</v>
      </c>
      <c r="K39" s="5">
        <f t="shared" si="20"/>
        <v>41291.250000000007</v>
      </c>
      <c r="L39" s="5">
        <f t="shared" si="20"/>
        <v>981332.91666666663</v>
      </c>
      <c r="M39" s="5">
        <f t="shared" si="20"/>
        <v>0</v>
      </c>
      <c r="N39" s="5">
        <f t="shared" si="20"/>
        <v>0</v>
      </c>
      <c r="O39" s="5">
        <f t="shared" si="20"/>
        <v>1500035.8333333333</v>
      </c>
      <c r="P39" s="5">
        <f t="shared" si="20"/>
        <v>1544260.3125000002</v>
      </c>
      <c r="Q39" s="5">
        <f t="shared" si="20"/>
        <v>0</v>
      </c>
      <c r="R39" s="5">
        <f t="shared" si="20"/>
        <v>0</v>
      </c>
      <c r="S39" s="83">
        <f t="shared" si="20"/>
        <v>4807</v>
      </c>
      <c r="T39" s="83">
        <f t="shared" si="20"/>
        <v>22750</v>
      </c>
      <c r="U39" s="83">
        <f t="shared" si="4"/>
        <v>0</v>
      </c>
    </row>
    <row r="40" spans="1:21">
      <c r="A40" s="4" t="s">
        <v>115</v>
      </c>
      <c r="B40" s="4" t="s">
        <v>116</v>
      </c>
      <c r="C40" s="83">
        <f t="shared" si="1"/>
        <v>4584496.081666667</v>
      </c>
      <c r="D40" s="5">
        <f t="shared" si="2"/>
        <v>1367773.75</v>
      </c>
      <c r="E40" s="5">
        <f t="shared" si="20"/>
        <v>1120875.0000000002</v>
      </c>
      <c r="F40" s="5">
        <f t="shared" si="20"/>
        <v>0</v>
      </c>
      <c r="G40" s="5">
        <f t="shared" si="20"/>
        <v>3000</v>
      </c>
      <c r="H40" s="5">
        <f t="shared" si="20"/>
        <v>15000</v>
      </c>
      <c r="I40" s="5">
        <f t="shared" si="20"/>
        <v>10000</v>
      </c>
      <c r="J40" s="5">
        <f t="shared" si="20"/>
        <v>22500</v>
      </c>
      <c r="K40" s="5">
        <f t="shared" si="20"/>
        <v>164937.5</v>
      </c>
      <c r="L40" s="5">
        <f t="shared" si="20"/>
        <v>709778.12500000012</v>
      </c>
      <c r="M40" s="5">
        <f t="shared" si="20"/>
        <v>0</v>
      </c>
      <c r="N40" s="5">
        <f t="shared" si="20"/>
        <v>0</v>
      </c>
      <c r="O40" s="5">
        <f t="shared" si="20"/>
        <v>911376.66666666686</v>
      </c>
      <c r="P40" s="5">
        <f t="shared" si="20"/>
        <v>249727.5</v>
      </c>
      <c r="Q40" s="5">
        <f t="shared" si="20"/>
        <v>0</v>
      </c>
      <c r="R40" s="5">
        <f t="shared" si="20"/>
        <v>0</v>
      </c>
      <c r="S40" s="83">
        <f t="shared" si="20"/>
        <v>1057.5400000000002</v>
      </c>
      <c r="T40" s="83">
        <f t="shared" si="20"/>
        <v>8470.0000000000018</v>
      </c>
      <c r="U40" s="83">
        <f t="shared" si="4"/>
        <v>0</v>
      </c>
    </row>
    <row r="41" spans="1:21">
      <c r="A41" s="4" t="s">
        <v>117</v>
      </c>
      <c r="B41" s="4" t="s">
        <v>118</v>
      </c>
      <c r="C41" s="83">
        <f t="shared" si="1"/>
        <v>55062819.166666664</v>
      </c>
      <c r="D41" s="5">
        <f t="shared" si="2"/>
        <v>7570500</v>
      </c>
      <c r="E41" s="5">
        <f t="shared" si="20"/>
        <v>10612483.4375</v>
      </c>
      <c r="F41" s="5">
        <f t="shared" si="20"/>
        <v>0</v>
      </c>
      <c r="G41" s="5">
        <f t="shared" si="20"/>
        <v>48000</v>
      </c>
      <c r="H41" s="5">
        <f t="shared" si="20"/>
        <v>323283.33333333326</v>
      </c>
      <c r="I41" s="5">
        <f t="shared" si="20"/>
        <v>38000</v>
      </c>
      <c r="J41" s="5">
        <f t="shared" si="20"/>
        <v>113633.33333333336</v>
      </c>
      <c r="K41" s="5">
        <f t="shared" si="20"/>
        <v>1892918.1250000005</v>
      </c>
      <c r="L41" s="5">
        <f t="shared" si="20"/>
        <v>8405635</v>
      </c>
      <c r="M41" s="5">
        <f t="shared" si="20"/>
        <v>0</v>
      </c>
      <c r="N41" s="5">
        <f t="shared" si="20"/>
        <v>307832.29166666669</v>
      </c>
      <c r="O41" s="5">
        <f t="shared" si="20"/>
        <v>17041331.5625</v>
      </c>
      <c r="P41" s="5">
        <f t="shared" si="20"/>
        <v>8039746.8749999991</v>
      </c>
      <c r="Q41" s="5">
        <f t="shared" si="20"/>
        <v>0</v>
      </c>
      <c r="R41" s="5">
        <f t="shared" si="20"/>
        <v>196846.875</v>
      </c>
      <c r="S41" s="83">
        <f t="shared" si="20"/>
        <v>32775</v>
      </c>
      <c r="T41" s="83">
        <f t="shared" si="20"/>
        <v>439833.33333333337</v>
      </c>
      <c r="U41" s="83">
        <f t="shared" si="4"/>
        <v>0</v>
      </c>
    </row>
    <row r="42" spans="1:21">
      <c r="A42" s="4" t="s">
        <v>119</v>
      </c>
      <c r="B42" s="4" t="s">
        <v>120</v>
      </c>
      <c r="C42" s="83">
        <f t="shared" si="1"/>
        <v>14972303.028333332</v>
      </c>
      <c r="D42" s="5">
        <f t="shared" si="2"/>
        <v>2567833.333333333</v>
      </c>
      <c r="E42" s="5">
        <f t="shared" si="20"/>
        <v>3400131.875</v>
      </c>
      <c r="F42" s="5">
        <f t="shared" si="20"/>
        <v>71032.500000000015</v>
      </c>
      <c r="G42" s="5">
        <f t="shared" si="20"/>
        <v>0</v>
      </c>
      <c r="H42" s="5">
        <f t="shared" si="20"/>
        <v>385000</v>
      </c>
      <c r="I42" s="5">
        <f t="shared" si="20"/>
        <v>58391.458333333336</v>
      </c>
      <c r="J42" s="5">
        <f t="shared" si="20"/>
        <v>1250</v>
      </c>
      <c r="K42" s="5">
        <f t="shared" si="20"/>
        <v>859836.25000000012</v>
      </c>
      <c r="L42" s="5">
        <f t="shared" si="20"/>
        <v>1931496.1458333333</v>
      </c>
      <c r="M42" s="5">
        <f t="shared" si="20"/>
        <v>0</v>
      </c>
      <c r="N42" s="5">
        <f t="shared" si="20"/>
        <v>0</v>
      </c>
      <c r="O42" s="5">
        <f t="shared" si="20"/>
        <v>3382376.6666666665</v>
      </c>
      <c r="P42" s="5">
        <f t="shared" si="20"/>
        <v>2251952.8125</v>
      </c>
      <c r="Q42" s="5">
        <f t="shared" si="20"/>
        <v>0</v>
      </c>
      <c r="R42" s="5">
        <f t="shared" si="20"/>
        <v>0</v>
      </c>
      <c r="S42" s="83">
        <f t="shared" si="20"/>
        <v>8460.3200000000015</v>
      </c>
      <c r="T42" s="83">
        <f t="shared" si="20"/>
        <v>54541.666666666672</v>
      </c>
      <c r="U42" s="83">
        <f t="shared" si="4"/>
        <v>0</v>
      </c>
    </row>
    <row r="43" spans="1:21">
      <c r="A43" s="4" t="s">
        <v>121</v>
      </c>
      <c r="B43" s="4" t="s">
        <v>122</v>
      </c>
      <c r="C43" s="83">
        <f t="shared" si="1"/>
        <v>56032176.473333344</v>
      </c>
      <c r="D43" s="5">
        <f t="shared" si="2"/>
        <v>13884500</v>
      </c>
      <c r="E43" s="5">
        <f t="shared" si="20"/>
        <v>12255845</v>
      </c>
      <c r="F43" s="5">
        <f t="shared" si="20"/>
        <v>4991.8750000000009</v>
      </c>
      <c r="G43" s="5">
        <f t="shared" si="20"/>
        <v>39930.000000000007</v>
      </c>
      <c r="H43" s="5">
        <f t="shared" si="20"/>
        <v>342500</v>
      </c>
      <c r="I43" s="5">
        <f t="shared" si="20"/>
        <v>617491.45833333326</v>
      </c>
      <c r="J43" s="5">
        <f t="shared" si="20"/>
        <v>556673.95833333326</v>
      </c>
      <c r="K43" s="5">
        <f t="shared" si="20"/>
        <v>2335089.166666667</v>
      </c>
      <c r="L43" s="5">
        <f t="shared" si="20"/>
        <v>4500921.2500000009</v>
      </c>
      <c r="M43" s="5">
        <f t="shared" si="20"/>
        <v>0</v>
      </c>
      <c r="N43" s="5">
        <f t="shared" si="20"/>
        <v>5250</v>
      </c>
      <c r="O43" s="5">
        <f t="shared" si="20"/>
        <v>11561695.833333334</v>
      </c>
      <c r="P43" s="5">
        <f t="shared" si="20"/>
        <v>6680761.8749999991</v>
      </c>
      <c r="Q43" s="5">
        <f t="shared" si="20"/>
        <v>545256.25000000012</v>
      </c>
      <c r="R43" s="5">
        <f t="shared" si="20"/>
        <v>2596131.5624999995</v>
      </c>
      <c r="S43" s="83">
        <f t="shared" si="20"/>
        <v>12049.910833333333</v>
      </c>
      <c r="T43" s="83">
        <f t="shared" si="20"/>
        <v>59208.333333333336</v>
      </c>
      <c r="U43" s="83">
        <f t="shared" si="4"/>
        <v>33880.000000000007</v>
      </c>
    </row>
    <row r="44" spans="1:21">
      <c r="A44" s="4" t="s">
        <v>123</v>
      </c>
      <c r="B44" s="4" t="s">
        <v>124</v>
      </c>
      <c r="C44" s="83">
        <f t="shared" si="1"/>
        <v>12397713.791666668</v>
      </c>
      <c r="D44" s="5">
        <f t="shared" si="2"/>
        <v>3384491.25</v>
      </c>
      <c r="E44" s="5">
        <f t="shared" si="20"/>
        <v>2941785</v>
      </c>
      <c r="F44" s="5">
        <f t="shared" si="20"/>
        <v>0</v>
      </c>
      <c r="G44" s="5">
        <f t="shared" si="20"/>
        <v>10459.166666666666</v>
      </c>
      <c r="H44" s="5">
        <f t="shared" si="20"/>
        <v>570212.50000000012</v>
      </c>
      <c r="I44" s="5">
        <f t="shared" si="20"/>
        <v>30000</v>
      </c>
      <c r="J44" s="5">
        <f t="shared" si="20"/>
        <v>197500</v>
      </c>
      <c r="K44" s="5">
        <f t="shared" si="20"/>
        <v>490021.87500000006</v>
      </c>
      <c r="L44" s="5">
        <f t="shared" si="20"/>
        <v>1871049.6875000002</v>
      </c>
      <c r="M44" s="5">
        <f t="shared" si="20"/>
        <v>0</v>
      </c>
      <c r="N44" s="5">
        <f t="shared" si="20"/>
        <v>0</v>
      </c>
      <c r="O44" s="5">
        <f t="shared" si="20"/>
        <v>2438875.8333333335</v>
      </c>
      <c r="P44" s="5">
        <f t="shared" si="20"/>
        <v>423854.0625</v>
      </c>
      <c r="Q44" s="5">
        <f t="shared" si="20"/>
        <v>0</v>
      </c>
      <c r="R44" s="5">
        <f t="shared" si="20"/>
        <v>0</v>
      </c>
      <c r="S44" s="83">
        <f t="shared" si="20"/>
        <v>16169</v>
      </c>
      <c r="T44" s="83">
        <f t="shared" si="20"/>
        <v>23295.416666666664</v>
      </c>
      <c r="U44" s="83">
        <f t="shared" si="4"/>
        <v>0</v>
      </c>
    </row>
    <row r="45" spans="1:21">
      <c r="A45" s="4" t="s">
        <v>125</v>
      </c>
      <c r="B45" s="4" t="s">
        <v>126</v>
      </c>
      <c r="C45" s="83">
        <f t="shared" si="1"/>
        <v>62877558.205833338</v>
      </c>
      <c r="D45" s="5">
        <f t="shared" si="2"/>
        <v>9770763.3333333321</v>
      </c>
      <c r="E45" s="5">
        <f t="shared" si="20"/>
        <v>16501625</v>
      </c>
      <c r="F45" s="5">
        <f t="shared" si="20"/>
        <v>5206.9791666666661</v>
      </c>
      <c r="G45" s="5">
        <f t="shared" si="20"/>
        <v>42787.5</v>
      </c>
      <c r="H45" s="5">
        <f t="shared" si="20"/>
        <v>143687.50000000003</v>
      </c>
      <c r="I45" s="5">
        <f t="shared" si="20"/>
        <v>19315.833333333332</v>
      </c>
      <c r="J45" s="5">
        <f t="shared" si="20"/>
        <v>74159.375</v>
      </c>
      <c r="K45" s="5">
        <f t="shared" si="20"/>
        <v>1992418.7500000005</v>
      </c>
      <c r="L45" s="5">
        <f t="shared" si="20"/>
        <v>4704549.0625</v>
      </c>
      <c r="M45" s="5">
        <f t="shared" si="20"/>
        <v>27160.000000000004</v>
      </c>
      <c r="N45" s="5">
        <f t="shared" si="20"/>
        <v>67926.25</v>
      </c>
      <c r="O45" s="5">
        <f t="shared" si="20"/>
        <v>22727042.916666668</v>
      </c>
      <c r="P45" s="5">
        <f t="shared" si="20"/>
        <v>6214658.4375000009</v>
      </c>
      <c r="Q45" s="5">
        <f t="shared" si="20"/>
        <v>0</v>
      </c>
      <c r="R45" s="5">
        <f t="shared" si="20"/>
        <v>0</v>
      </c>
      <c r="S45" s="83">
        <f t="shared" si="20"/>
        <v>27423.934999999998</v>
      </c>
      <c r="T45" s="83">
        <f t="shared" si="20"/>
        <v>558833.33333333326</v>
      </c>
      <c r="U45" s="83">
        <f t="shared" si="4"/>
        <v>0</v>
      </c>
    </row>
    <row r="46" spans="1:21">
      <c r="A46" s="4" t="s">
        <v>127</v>
      </c>
      <c r="B46" s="4" t="s">
        <v>128</v>
      </c>
      <c r="C46" s="83">
        <f t="shared" si="1"/>
        <v>8183015.177083333</v>
      </c>
      <c r="D46" s="5">
        <f t="shared" si="2"/>
        <v>1338166.6666666665</v>
      </c>
      <c r="E46" s="5">
        <f t="shared" si="20"/>
        <v>1884400</v>
      </c>
      <c r="F46" s="5">
        <f t="shared" si="20"/>
        <v>0</v>
      </c>
      <c r="G46" s="5">
        <f t="shared" si="20"/>
        <v>0</v>
      </c>
      <c r="H46" s="5">
        <f t="shared" si="20"/>
        <v>204187.50000000003</v>
      </c>
      <c r="I46" s="5">
        <f t="shared" si="20"/>
        <v>0</v>
      </c>
      <c r="J46" s="5">
        <f t="shared" si="20"/>
        <v>223773.17708333334</v>
      </c>
      <c r="K46" s="5">
        <f t="shared" si="20"/>
        <v>23821.875000000007</v>
      </c>
      <c r="L46" s="5">
        <f t="shared" si="20"/>
        <v>706952.60416666651</v>
      </c>
      <c r="M46" s="5">
        <f t="shared" si="20"/>
        <v>0</v>
      </c>
      <c r="N46" s="5">
        <f t="shared" si="20"/>
        <v>63330.3125</v>
      </c>
      <c r="O46" s="5">
        <f t="shared" si="20"/>
        <v>2266492.0833333335</v>
      </c>
      <c r="P46" s="5">
        <f t="shared" si="20"/>
        <v>1432420.3124999998</v>
      </c>
      <c r="Q46" s="5">
        <f t="shared" si="20"/>
        <v>0</v>
      </c>
      <c r="R46" s="5">
        <f t="shared" si="20"/>
        <v>0</v>
      </c>
      <c r="S46" s="83">
        <f t="shared" si="20"/>
        <v>11362</v>
      </c>
      <c r="T46" s="83">
        <f t="shared" si="20"/>
        <v>28108.645833333328</v>
      </c>
      <c r="U46" s="83">
        <f t="shared" si="4"/>
        <v>0</v>
      </c>
    </row>
    <row r="47" spans="1:21">
      <c r="A47" s="4" t="s">
        <v>129</v>
      </c>
      <c r="B47" s="4" t="s">
        <v>130</v>
      </c>
      <c r="C47" s="83">
        <f t="shared" si="1"/>
        <v>10888094.1975</v>
      </c>
      <c r="D47" s="5">
        <f t="shared" si="2"/>
        <v>2272967.0833333335</v>
      </c>
      <c r="E47" s="5">
        <f t="shared" si="20"/>
        <v>1424535</v>
      </c>
      <c r="F47" s="5">
        <f t="shared" si="20"/>
        <v>0</v>
      </c>
      <c r="G47" s="5">
        <f t="shared" si="20"/>
        <v>2000</v>
      </c>
      <c r="H47" s="5">
        <f t="shared" si="20"/>
        <v>135000</v>
      </c>
      <c r="I47" s="5">
        <f t="shared" si="20"/>
        <v>95321.041666666657</v>
      </c>
      <c r="J47" s="5">
        <f t="shared" si="20"/>
        <v>347896.875</v>
      </c>
      <c r="K47" s="5">
        <f t="shared" si="20"/>
        <v>501567.50000000012</v>
      </c>
      <c r="L47" s="5">
        <f t="shared" si="20"/>
        <v>2736098.75</v>
      </c>
      <c r="M47" s="5">
        <f t="shared" si="20"/>
        <v>0</v>
      </c>
      <c r="N47" s="5">
        <f t="shared" si="20"/>
        <v>0</v>
      </c>
      <c r="O47" s="5">
        <f t="shared" si="20"/>
        <v>2084002.8125000002</v>
      </c>
      <c r="P47" s="5">
        <f t="shared" si="20"/>
        <v>1270105.3124999998</v>
      </c>
      <c r="Q47" s="5">
        <f t="shared" si="20"/>
        <v>0</v>
      </c>
      <c r="R47" s="5">
        <f t="shared" si="20"/>
        <v>0</v>
      </c>
      <c r="S47" s="83">
        <f t="shared" si="20"/>
        <v>4570.6558333333332</v>
      </c>
      <c r="T47" s="83">
        <f t="shared" si="20"/>
        <v>14029.166666666664</v>
      </c>
      <c r="U47" s="83">
        <f t="shared" si="4"/>
        <v>0</v>
      </c>
    </row>
    <row r="48" spans="1:21">
      <c r="A48" s="4" t="s">
        <v>131</v>
      </c>
      <c r="B48" s="4" t="s">
        <v>132</v>
      </c>
      <c r="C48" s="83">
        <f t="shared" si="1"/>
        <v>17152654.833333336</v>
      </c>
      <c r="D48" s="5">
        <f t="shared" si="2"/>
        <v>5561500</v>
      </c>
      <c r="E48" s="5">
        <f t="shared" si="20"/>
        <v>4292467.8124999991</v>
      </c>
      <c r="F48" s="5">
        <f t="shared" si="20"/>
        <v>0</v>
      </c>
      <c r="G48" s="5">
        <f t="shared" si="20"/>
        <v>18000</v>
      </c>
      <c r="H48" s="5">
        <f t="shared" si="20"/>
        <v>40000</v>
      </c>
      <c r="I48" s="5">
        <f t="shared" si="20"/>
        <v>21500</v>
      </c>
      <c r="J48" s="5">
        <f t="shared" si="20"/>
        <v>93700.000000000015</v>
      </c>
      <c r="K48" s="5">
        <f t="shared" si="20"/>
        <v>68639.375000000015</v>
      </c>
      <c r="L48" s="5">
        <f t="shared" si="20"/>
        <v>787036.24999999988</v>
      </c>
      <c r="M48" s="5">
        <f t="shared" si="20"/>
        <v>0</v>
      </c>
      <c r="N48" s="5">
        <f t="shared" si="20"/>
        <v>0</v>
      </c>
      <c r="O48" s="5">
        <f t="shared" si="20"/>
        <v>4294360.729166667</v>
      </c>
      <c r="P48" s="5">
        <f t="shared" si="20"/>
        <v>1950660</v>
      </c>
      <c r="Q48" s="5">
        <f t="shared" si="20"/>
        <v>0</v>
      </c>
      <c r="R48" s="5">
        <f t="shared" si="20"/>
        <v>0</v>
      </c>
      <c r="S48" s="83">
        <f t="shared" si="20"/>
        <v>874</v>
      </c>
      <c r="T48" s="83">
        <f t="shared" si="20"/>
        <v>23916.666666666664</v>
      </c>
      <c r="U48" s="83">
        <f t="shared" si="4"/>
        <v>0</v>
      </c>
    </row>
    <row r="49" spans="1:21">
      <c r="A49" s="4" t="s">
        <v>133</v>
      </c>
      <c r="B49" s="4" t="s">
        <v>134</v>
      </c>
      <c r="C49" s="83">
        <f t="shared" si="1"/>
        <v>15366578.264166666</v>
      </c>
      <c r="D49" s="5">
        <f t="shared" si="2"/>
        <v>3078322.916666667</v>
      </c>
      <c r="E49" s="5">
        <f t="shared" si="20"/>
        <v>2912564.375</v>
      </c>
      <c r="F49" s="5">
        <f t="shared" si="20"/>
        <v>0</v>
      </c>
      <c r="G49" s="5">
        <f t="shared" si="20"/>
        <v>15000</v>
      </c>
      <c r="H49" s="5">
        <f t="shared" si="20"/>
        <v>55861.458333333328</v>
      </c>
      <c r="I49" s="5">
        <f t="shared" si="20"/>
        <v>14373.958333333332</v>
      </c>
      <c r="J49" s="5">
        <f t="shared" si="20"/>
        <v>1590752.0833333333</v>
      </c>
      <c r="K49" s="5">
        <f t="shared" si="20"/>
        <v>279195.00000000006</v>
      </c>
      <c r="L49" s="5">
        <f t="shared" si="20"/>
        <v>2116983.7500000005</v>
      </c>
      <c r="M49" s="5">
        <f t="shared" si="20"/>
        <v>0</v>
      </c>
      <c r="N49" s="5">
        <f t="shared" si="20"/>
        <v>0</v>
      </c>
      <c r="O49" s="5">
        <f t="shared" si="20"/>
        <v>3711339.4791666665</v>
      </c>
      <c r="P49" s="5">
        <f t="shared" si="20"/>
        <v>1272155.625</v>
      </c>
      <c r="Q49" s="5">
        <f t="shared" si="20"/>
        <v>0</v>
      </c>
      <c r="R49" s="5">
        <f t="shared" si="20"/>
        <v>268976.25</v>
      </c>
      <c r="S49" s="83">
        <f t="shared" si="20"/>
        <v>10803.368333333332</v>
      </c>
      <c r="T49" s="83">
        <f t="shared" si="20"/>
        <v>40250</v>
      </c>
      <c r="U49" s="83">
        <f t="shared" si="4"/>
        <v>0</v>
      </c>
    </row>
    <row r="50" spans="1:21">
      <c r="A50" s="4" t="s">
        <v>135</v>
      </c>
      <c r="B50" s="4" t="s">
        <v>136</v>
      </c>
      <c r="C50" s="83">
        <f t="shared" si="1"/>
        <v>20442671.937499996</v>
      </c>
      <c r="D50" s="5">
        <f t="shared" si="2"/>
        <v>2837800.0000000005</v>
      </c>
      <c r="E50" s="5">
        <f t="shared" si="20"/>
        <v>4719750</v>
      </c>
      <c r="F50" s="5">
        <f t="shared" si="20"/>
        <v>10815.729166666666</v>
      </c>
      <c r="G50" s="5">
        <f t="shared" si="20"/>
        <v>18150.000000000004</v>
      </c>
      <c r="H50" s="5">
        <f t="shared" si="20"/>
        <v>818262.50000000012</v>
      </c>
      <c r="I50" s="5">
        <f t="shared" si="20"/>
        <v>16877.291666666664</v>
      </c>
      <c r="J50" s="5">
        <f t="shared" si="20"/>
        <v>0</v>
      </c>
      <c r="K50" s="5">
        <f t="shared" si="20"/>
        <v>303470.41666666674</v>
      </c>
      <c r="L50" s="5">
        <f t="shared" si="20"/>
        <v>2187067.6041666665</v>
      </c>
      <c r="M50" s="5">
        <f t="shared" si="20"/>
        <v>0</v>
      </c>
      <c r="N50" s="5">
        <f t="shared" si="20"/>
        <v>5250</v>
      </c>
      <c r="O50" s="5">
        <f t="shared" si="20"/>
        <v>4714605</v>
      </c>
      <c r="P50" s="5">
        <f t="shared" si="20"/>
        <v>4508306.25</v>
      </c>
      <c r="Q50" s="5">
        <f t="shared" si="20"/>
        <v>0</v>
      </c>
      <c r="R50" s="5">
        <f t="shared" si="20"/>
        <v>215117.81249999997</v>
      </c>
      <c r="S50" s="83">
        <f t="shared" si="20"/>
        <v>7866</v>
      </c>
      <c r="T50" s="83">
        <f t="shared" si="20"/>
        <v>79333.333333333343</v>
      </c>
      <c r="U50" s="83">
        <f t="shared" si="4"/>
        <v>0</v>
      </c>
    </row>
    <row r="51" spans="1:21">
      <c r="A51" s="4" t="s">
        <v>137</v>
      </c>
      <c r="B51" s="4" t="s">
        <v>138</v>
      </c>
      <c r="C51" s="83">
        <f t="shared" si="1"/>
        <v>5113155.9804166676</v>
      </c>
      <c r="D51" s="5">
        <f t="shared" si="2"/>
        <v>783475.00000000023</v>
      </c>
      <c r="E51" s="5">
        <f t="shared" si="20"/>
        <v>903875</v>
      </c>
      <c r="F51" s="5">
        <f t="shared" si="20"/>
        <v>0</v>
      </c>
      <c r="G51" s="5">
        <f t="shared" si="20"/>
        <v>0</v>
      </c>
      <c r="H51" s="5">
        <f t="shared" si="20"/>
        <v>281684.37499999994</v>
      </c>
      <c r="I51" s="5">
        <f t="shared" si="20"/>
        <v>3630.0000000000009</v>
      </c>
      <c r="J51" s="5">
        <f t="shared" si="20"/>
        <v>518501.30208333326</v>
      </c>
      <c r="K51" s="5">
        <f t="shared" si="20"/>
        <v>37056.250000000007</v>
      </c>
      <c r="L51" s="5">
        <f t="shared" si="20"/>
        <v>1016133.8541666666</v>
      </c>
      <c r="M51" s="5">
        <f t="shared" si="20"/>
        <v>0</v>
      </c>
      <c r="N51" s="5">
        <f t="shared" si="20"/>
        <v>0</v>
      </c>
      <c r="O51" s="5">
        <f t="shared" si="20"/>
        <v>734639.79166666663</v>
      </c>
      <c r="P51" s="5">
        <f t="shared" si="20"/>
        <v>803801.25</v>
      </c>
      <c r="Q51" s="5">
        <f t="shared" si="20"/>
        <v>0</v>
      </c>
      <c r="R51" s="5">
        <f t="shared" si="20"/>
        <v>0</v>
      </c>
      <c r="S51" s="83">
        <f t="shared" si="20"/>
        <v>7063.7408333333315</v>
      </c>
      <c r="T51" s="83">
        <f t="shared" si="20"/>
        <v>23295.416666666664</v>
      </c>
      <c r="U51" s="83">
        <f t="shared" si="4"/>
        <v>0</v>
      </c>
    </row>
    <row r="52" spans="1:21">
      <c r="A52" s="4" t="s">
        <v>139</v>
      </c>
      <c r="B52" s="4" t="s">
        <v>140</v>
      </c>
      <c r="C52" s="83">
        <f t="shared" si="1"/>
        <v>5189619.333333334</v>
      </c>
      <c r="D52" s="5">
        <f t="shared" si="2"/>
        <v>636416.66666666674</v>
      </c>
      <c r="E52" s="5">
        <f t="shared" si="20"/>
        <v>934014.375</v>
      </c>
      <c r="F52" s="5">
        <f t="shared" si="20"/>
        <v>0</v>
      </c>
      <c r="G52" s="5">
        <f t="shared" si="20"/>
        <v>47190.000000000015</v>
      </c>
      <c r="H52" s="5">
        <f t="shared" si="20"/>
        <v>424309.375</v>
      </c>
      <c r="I52" s="5">
        <f t="shared" si="20"/>
        <v>25410.000000000007</v>
      </c>
      <c r="J52" s="5">
        <f t="shared" si="20"/>
        <v>137654.16666666666</v>
      </c>
      <c r="K52" s="5">
        <f t="shared" si="20"/>
        <v>264958.75</v>
      </c>
      <c r="L52" s="5">
        <f t="shared" si="20"/>
        <v>744563.75</v>
      </c>
      <c r="M52" s="5">
        <f t="shared" si="20"/>
        <v>0</v>
      </c>
      <c r="N52" s="5">
        <f t="shared" si="20"/>
        <v>0</v>
      </c>
      <c r="O52" s="5">
        <f t="shared" si="20"/>
        <v>1008875</v>
      </c>
      <c r="P52" s="5">
        <f t="shared" si="20"/>
        <v>913736.25</v>
      </c>
      <c r="Q52" s="5">
        <f t="shared" si="20"/>
        <v>0</v>
      </c>
      <c r="R52" s="5">
        <f t="shared" si="20"/>
        <v>0</v>
      </c>
      <c r="S52" s="83">
        <f t="shared" si="20"/>
        <v>7866</v>
      </c>
      <c r="T52" s="83">
        <f t="shared" si="20"/>
        <v>44625</v>
      </c>
      <c r="U52" s="83">
        <f t="shared" si="4"/>
        <v>0</v>
      </c>
    </row>
    <row r="53" spans="1:21">
      <c r="A53" s="4" t="s">
        <v>141</v>
      </c>
      <c r="B53" s="4" t="s">
        <v>142</v>
      </c>
      <c r="C53" s="83">
        <f t="shared" si="1"/>
        <v>10693300.712916667</v>
      </c>
      <c r="D53" s="5">
        <f t="shared" si="2"/>
        <v>1935733.333333333</v>
      </c>
      <c r="E53" s="5">
        <f t="shared" ref="E53:T55" si="21">E$5*E106</f>
        <v>2038802.5000000005</v>
      </c>
      <c r="F53" s="5">
        <f t="shared" si="21"/>
        <v>0</v>
      </c>
      <c r="G53" s="5">
        <f t="shared" si="21"/>
        <v>43560</v>
      </c>
      <c r="H53" s="5">
        <f t="shared" si="21"/>
        <v>225822.91666666666</v>
      </c>
      <c r="I53" s="5">
        <f t="shared" si="21"/>
        <v>44926.874999999993</v>
      </c>
      <c r="J53" s="5">
        <f t="shared" si="21"/>
        <v>43484.375</v>
      </c>
      <c r="K53" s="5">
        <f t="shared" si="21"/>
        <v>206066.51041666666</v>
      </c>
      <c r="L53" s="5">
        <f t="shared" si="21"/>
        <v>949160.62500000012</v>
      </c>
      <c r="M53" s="5">
        <f t="shared" si="21"/>
        <v>0</v>
      </c>
      <c r="N53" s="5">
        <f t="shared" si="21"/>
        <v>0</v>
      </c>
      <c r="O53" s="5">
        <f t="shared" si="21"/>
        <v>2384746.8749999995</v>
      </c>
      <c r="P53" s="5">
        <f t="shared" si="21"/>
        <v>2323596.5625</v>
      </c>
      <c r="Q53" s="5">
        <f t="shared" si="21"/>
        <v>28000</v>
      </c>
      <c r="R53" s="5">
        <f t="shared" si="21"/>
        <v>428073.75</v>
      </c>
      <c r="S53" s="83">
        <f t="shared" si="21"/>
        <v>3701.3900000000012</v>
      </c>
      <c r="T53" s="83">
        <f t="shared" si="21"/>
        <v>37625</v>
      </c>
      <c r="U53" s="83">
        <f t="shared" si="4"/>
        <v>0</v>
      </c>
    </row>
    <row r="54" spans="1:21">
      <c r="A54" s="4" t="s">
        <v>143</v>
      </c>
      <c r="B54" s="4" t="s">
        <v>144</v>
      </c>
      <c r="C54" s="432">
        <f t="shared" si="1"/>
        <v>3018401.9191666665</v>
      </c>
      <c r="D54" s="433">
        <f t="shared" si="2"/>
        <v>633500</v>
      </c>
      <c r="E54" s="433">
        <f t="shared" si="21"/>
        <v>596592.5</v>
      </c>
      <c r="F54" s="433">
        <f t="shared" si="21"/>
        <v>0</v>
      </c>
      <c r="G54" s="433">
        <f t="shared" si="21"/>
        <v>0</v>
      </c>
      <c r="H54" s="433">
        <f t="shared" si="21"/>
        <v>16250</v>
      </c>
      <c r="I54" s="433">
        <f t="shared" si="21"/>
        <v>73000</v>
      </c>
      <c r="J54" s="433">
        <f t="shared" si="21"/>
        <v>412517.70833333331</v>
      </c>
      <c r="K54" s="433">
        <f t="shared" si="21"/>
        <v>156396.77083333331</v>
      </c>
      <c r="L54" s="433">
        <f t="shared" si="21"/>
        <v>282234.16666666669</v>
      </c>
      <c r="M54" s="433">
        <f t="shared" si="21"/>
        <v>0</v>
      </c>
      <c r="N54" s="433">
        <f t="shared" si="21"/>
        <v>0</v>
      </c>
      <c r="O54" s="433">
        <f t="shared" si="21"/>
        <v>660276.45833333349</v>
      </c>
      <c r="P54" s="433">
        <f t="shared" si="21"/>
        <v>182835.9375</v>
      </c>
      <c r="Q54" s="433">
        <f t="shared" si="21"/>
        <v>0</v>
      </c>
      <c r="R54" s="433">
        <f t="shared" si="21"/>
        <v>0</v>
      </c>
      <c r="S54" s="432">
        <f t="shared" si="21"/>
        <v>3739.6274999999996</v>
      </c>
      <c r="T54" s="432">
        <f t="shared" si="21"/>
        <v>1058.7500000000002</v>
      </c>
      <c r="U54" s="432">
        <f t="shared" si="4"/>
        <v>0</v>
      </c>
    </row>
    <row r="55" spans="1:21">
      <c r="A55" s="4" t="s">
        <v>145</v>
      </c>
      <c r="B55" s="4" t="s">
        <v>146</v>
      </c>
      <c r="C55" s="83">
        <f t="shared" si="1"/>
        <v>10525192.604166668</v>
      </c>
      <c r="D55" s="5">
        <f t="shared" si="2"/>
        <v>854000</v>
      </c>
      <c r="E55" s="5">
        <f t="shared" si="21"/>
        <v>2625102.8125000005</v>
      </c>
      <c r="F55" s="5">
        <f t="shared" si="21"/>
        <v>0</v>
      </c>
      <c r="G55" s="5">
        <f t="shared" si="21"/>
        <v>3803.333333333333</v>
      </c>
      <c r="H55" s="5">
        <f t="shared" si="21"/>
        <v>178475.00000000003</v>
      </c>
      <c r="I55" s="5">
        <f t="shared" si="21"/>
        <v>12360.833333333332</v>
      </c>
      <c r="J55" s="5">
        <f t="shared" si="21"/>
        <v>517013.02083333331</v>
      </c>
      <c r="K55" s="5">
        <f t="shared" si="21"/>
        <v>380383.64583333331</v>
      </c>
      <c r="L55" s="5">
        <f t="shared" si="21"/>
        <v>1083085.9375</v>
      </c>
      <c r="M55" s="5">
        <f t="shared" si="21"/>
        <v>0</v>
      </c>
      <c r="N55" s="5">
        <f t="shared" si="21"/>
        <v>0</v>
      </c>
      <c r="O55" s="5">
        <f t="shared" si="21"/>
        <v>3825138.333333333</v>
      </c>
      <c r="P55" s="5">
        <f t="shared" si="21"/>
        <v>981964.68750000012</v>
      </c>
      <c r="Q55" s="5">
        <f t="shared" si="21"/>
        <v>0</v>
      </c>
      <c r="R55" s="5">
        <f t="shared" si="21"/>
        <v>0</v>
      </c>
      <c r="S55" s="83">
        <f t="shared" si="21"/>
        <v>8740</v>
      </c>
      <c r="T55" s="83">
        <f t="shared" si="21"/>
        <v>55125</v>
      </c>
      <c r="U55" s="83">
        <f t="shared" si="4"/>
        <v>0</v>
      </c>
    </row>
    <row r="56" spans="1:21" s="2" customFormat="1">
      <c r="A56" s="15"/>
      <c r="B56" s="15" t="s">
        <v>147</v>
      </c>
      <c r="C56" s="81">
        <f>SUM(D56:U56)</f>
        <v>1162819465.7716668</v>
      </c>
      <c r="D56" s="16">
        <f>SUM(D6:D55)</f>
        <v>212038554.58333337</v>
      </c>
      <c r="E56" s="16">
        <f>SUM(E6:E55)</f>
        <v>271061691.97916669</v>
      </c>
      <c r="F56" s="16">
        <f t="shared" ref="F56:U56" si="22">SUM(F6:F55)</f>
        <v>4916166.354166667</v>
      </c>
      <c r="G56" s="16">
        <f t="shared" si="22"/>
        <v>2282570.8333333335</v>
      </c>
      <c r="H56" s="16">
        <f t="shared" ref="H56" si="23">SUM(H6:H55)</f>
        <v>20085776.041666672</v>
      </c>
      <c r="I56" s="16">
        <f t="shared" si="22"/>
        <v>4060334.3749999995</v>
      </c>
      <c r="J56" s="16">
        <f t="shared" ref="J56" si="24">SUM(J6:J55)</f>
        <v>17308313.802083336</v>
      </c>
      <c r="K56" s="16">
        <f t="shared" si="22"/>
        <v>43331169.583333328</v>
      </c>
      <c r="L56" s="16">
        <f t="shared" ref="L56" si="25">SUM(L6:L55)</f>
        <v>123852741.25000003</v>
      </c>
      <c r="M56" s="16">
        <f t="shared" si="22"/>
        <v>253496.61458333331</v>
      </c>
      <c r="N56" s="16">
        <f t="shared" ref="N56" si="26">SUM(N6:N55)</f>
        <v>2089551.7708333333</v>
      </c>
      <c r="O56" s="16">
        <f t="shared" si="22"/>
        <v>310700661.97916675</v>
      </c>
      <c r="P56" s="16">
        <f t="shared" ref="P56" si="27">SUM(P6:P55)</f>
        <v>132372223.125</v>
      </c>
      <c r="Q56" s="16">
        <f t="shared" si="22"/>
        <v>1623014.8958333335</v>
      </c>
      <c r="R56" s="16">
        <f t="shared" si="22"/>
        <v>10548179.0625</v>
      </c>
      <c r="S56" s="16">
        <f t="shared" si="22"/>
        <v>731846.81333333324</v>
      </c>
      <c r="T56" s="16">
        <f t="shared" si="22"/>
        <v>5524917.708333334</v>
      </c>
      <c r="U56" s="16">
        <f t="shared" si="22"/>
        <v>38255.000000000007</v>
      </c>
    </row>
    <row r="57" spans="1:21">
      <c r="C57" s="53"/>
      <c r="D57" s="54"/>
      <c r="E57" s="8"/>
    </row>
    <row r="58" spans="1:21">
      <c r="A58" s="687" t="s">
        <v>1735</v>
      </c>
      <c r="B58" s="687"/>
      <c r="C58" s="687"/>
      <c r="D58" s="687"/>
      <c r="E58" s="687"/>
      <c r="F58" s="687"/>
      <c r="G58" s="687"/>
      <c r="H58" s="687"/>
      <c r="I58" s="687"/>
      <c r="J58" s="687"/>
      <c r="K58" s="687"/>
      <c r="L58" s="687"/>
      <c r="M58" s="687"/>
      <c r="N58" s="687"/>
      <c r="O58" s="687"/>
      <c r="P58" s="687"/>
      <c r="Q58" s="687"/>
      <c r="R58" s="687"/>
      <c r="S58" s="687"/>
      <c r="T58" s="687"/>
      <c r="U58" s="687"/>
    </row>
    <row r="59" spans="1:21" outlineLevel="1">
      <c r="A59" s="4" t="str">
        <f t="shared" ref="A59:B78" si="28">A6</f>
        <v>003607</v>
      </c>
      <c r="B59" s="4" t="str">
        <f t="shared" si="28"/>
        <v>Alamo</v>
      </c>
      <c r="C59" s="55">
        <f t="shared" ref="C59:C90" si="29">SUM(D59:U59)</f>
        <v>27266.731249999997</v>
      </c>
      <c r="D59" s="55">
        <f>MAX(D112, D165)</f>
        <v>3637</v>
      </c>
      <c r="E59" s="55">
        <f>MAX(E112, E165)</f>
        <v>6209.25</v>
      </c>
      <c r="F59" s="55">
        <f t="shared" ref="E59:T74" si="30">MAX(F112, F165)</f>
        <v>20.480416666666667</v>
      </c>
      <c r="G59" s="55">
        <f t="shared" si="30"/>
        <v>55.148333333333333</v>
      </c>
      <c r="H59" s="55">
        <f t="shared" si="30"/>
        <v>473</v>
      </c>
      <c r="I59" s="55">
        <f t="shared" si="30"/>
        <v>364.62145833333335</v>
      </c>
      <c r="J59" s="55">
        <f t="shared" si="30"/>
        <v>826.01416666666671</v>
      </c>
      <c r="K59" s="55">
        <f t="shared" si="30"/>
        <v>1561.6535416666666</v>
      </c>
      <c r="L59" s="55">
        <f t="shared" si="30"/>
        <v>1858.8452083333332</v>
      </c>
      <c r="M59" s="55">
        <f t="shared" si="30"/>
        <v>2.6175000000000002</v>
      </c>
      <c r="N59" s="55">
        <f t="shared" si="30"/>
        <v>25.391874999999995</v>
      </c>
      <c r="O59" s="55">
        <f t="shared" si="30"/>
        <v>9543.0650000000005</v>
      </c>
      <c r="P59" s="55">
        <f t="shared" si="30"/>
        <v>2043.7820833333333</v>
      </c>
      <c r="Q59" s="55">
        <f t="shared" si="30"/>
        <v>0</v>
      </c>
      <c r="R59" s="55">
        <f t="shared" si="30"/>
        <v>76.773333333333326</v>
      </c>
      <c r="S59" s="55">
        <f t="shared" si="30"/>
        <v>62.754999999999995</v>
      </c>
      <c r="T59" s="55">
        <f t="shared" si="30"/>
        <v>506.33333333333331</v>
      </c>
      <c r="U59" s="55">
        <f t="shared" ref="U59:U108" si="31">MAX(U112, U165)</f>
        <v>0</v>
      </c>
    </row>
    <row r="60" spans="1:21" outlineLevel="1">
      <c r="A60" s="4" t="str">
        <f t="shared" si="28"/>
        <v>003539</v>
      </c>
      <c r="B60" s="4" t="str">
        <f t="shared" si="28"/>
        <v>Alvin</v>
      </c>
      <c r="C60" s="55">
        <f t="shared" si="29"/>
        <v>3371.439166666667</v>
      </c>
      <c r="D60" s="55">
        <f t="shared" ref="D60:Q108" si="32">MAX(D113, D166)</f>
        <v>690.30499999999995</v>
      </c>
      <c r="E60" s="55">
        <f t="shared" si="32"/>
        <v>532.20000000000005</v>
      </c>
      <c r="F60" s="55">
        <f t="shared" si="32"/>
        <v>0</v>
      </c>
      <c r="G60" s="55">
        <f t="shared" si="32"/>
        <v>0</v>
      </c>
      <c r="H60" s="55">
        <f t="shared" si="32"/>
        <v>14.520000000000003</v>
      </c>
      <c r="I60" s="55">
        <f t="shared" si="32"/>
        <v>13.75</v>
      </c>
      <c r="J60" s="55">
        <f t="shared" si="32"/>
        <v>98.583333333333329</v>
      </c>
      <c r="K60" s="55">
        <f t="shared" si="32"/>
        <v>382.77</v>
      </c>
      <c r="L60" s="55">
        <f t="shared" si="32"/>
        <v>488.86291666666665</v>
      </c>
      <c r="M60" s="55">
        <f t="shared" si="32"/>
        <v>0</v>
      </c>
      <c r="N60" s="55">
        <f t="shared" si="32"/>
        <v>0</v>
      </c>
      <c r="O60" s="55">
        <f t="shared" si="32"/>
        <v>770.65312500000016</v>
      </c>
      <c r="P60" s="55">
        <f t="shared" si="32"/>
        <v>298.32395833333334</v>
      </c>
      <c r="Q60" s="55">
        <f t="shared" si="32"/>
        <v>0</v>
      </c>
      <c r="R60" s="55">
        <f t="shared" si="30"/>
        <v>0</v>
      </c>
      <c r="S60" s="55">
        <f t="shared" ref="S60:T60" si="33">MAX(S113, S166)</f>
        <v>27.574166666666667</v>
      </c>
      <c r="T60" s="55">
        <f t="shared" si="33"/>
        <v>53.896666666666668</v>
      </c>
      <c r="U60" s="55">
        <f t="shared" si="31"/>
        <v>0</v>
      </c>
    </row>
    <row r="61" spans="1:21" outlineLevel="1">
      <c r="A61" s="4" t="str">
        <f t="shared" si="28"/>
        <v>003540</v>
      </c>
      <c r="B61" s="4" t="str">
        <f t="shared" si="28"/>
        <v>Amarillo</v>
      </c>
      <c r="C61" s="55">
        <f t="shared" si="29"/>
        <v>5521.1445833333328</v>
      </c>
      <c r="D61" s="55">
        <f t="shared" si="32"/>
        <v>594</v>
      </c>
      <c r="E61" s="55">
        <f t="shared" si="30"/>
        <v>1064</v>
      </c>
      <c r="F61" s="55">
        <f t="shared" si="30"/>
        <v>0</v>
      </c>
      <c r="G61" s="55">
        <f t="shared" si="30"/>
        <v>1</v>
      </c>
      <c r="H61" s="55">
        <f t="shared" si="30"/>
        <v>0</v>
      </c>
      <c r="I61" s="55">
        <f t="shared" si="30"/>
        <v>166.75</v>
      </c>
      <c r="J61" s="55">
        <f t="shared" si="30"/>
        <v>267.18416666666667</v>
      </c>
      <c r="K61" s="55">
        <f t="shared" si="30"/>
        <v>274.065</v>
      </c>
      <c r="L61" s="55">
        <f t="shared" si="30"/>
        <v>1113.8708333333332</v>
      </c>
      <c r="M61" s="55">
        <f t="shared" si="30"/>
        <v>2.855</v>
      </c>
      <c r="N61" s="55">
        <f t="shared" si="30"/>
        <v>0</v>
      </c>
      <c r="O61" s="55">
        <f t="shared" si="30"/>
        <v>950.74750000000006</v>
      </c>
      <c r="P61" s="55">
        <f t="shared" si="30"/>
        <v>916.33875</v>
      </c>
      <c r="Q61" s="55">
        <f t="shared" si="30"/>
        <v>0</v>
      </c>
      <c r="R61" s="55">
        <f t="shared" si="30"/>
        <v>0</v>
      </c>
      <c r="S61" s="55">
        <f t="shared" ref="S61:T61" si="34">MAX(S114, S167)</f>
        <v>55</v>
      </c>
      <c r="T61" s="55">
        <f t="shared" si="34"/>
        <v>115.33333333333333</v>
      </c>
      <c r="U61" s="55">
        <f t="shared" si="31"/>
        <v>0</v>
      </c>
    </row>
    <row r="62" spans="1:21" outlineLevel="1">
      <c r="A62" s="4" t="str">
        <f t="shared" si="28"/>
        <v>006661</v>
      </c>
      <c r="B62" s="4" t="str">
        <f t="shared" si="28"/>
        <v>Angelina</v>
      </c>
      <c r="C62" s="55">
        <f t="shared" si="29"/>
        <v>2957.743958333333</v>
      </c>
      <c r="D62" s="55">
        <f t="shared" si="32"/>
        <v>508.86666666666662</v>
      </c>
      <c r="E62" s="55">
        <f t="shared" si="30"/>
        <v>512.44937499999992</v>
      </c>
      <c r="F62" s="55">
        <f t="shared" si="30"/>
        <v>0</v>
      </c>
      <c r="G62" s="55">
        <f t="shared" si="30"/>
        <v>8</v>
      </c>
      <c r="H62" s="55">
        <f t="shared" si="30"/>
        <v>349.66666666666669</v>
      </c>
      <c r="I62" s="55">
        <f t="shared" si="30"/>
        <v>5</v>
      </c>
      <c r="J62" s="55">
        <f t="shared" si="30"/>
        <v>120.07625</v>
      </c>
      <c r="K62" s="55">
        <f t="shared" si="30"/>
        <v>115.46500000000002</v>
      </c>
      <c r="L62" s="55">
        <f t="shared" si="30"/>
        <v>530.31895833333328</v>
      </c>
      <c r="M62" s="55">
        <f t="shared" si="30"/>
        <v>0</v>
      </c>
      <c r="N62" s="55">
        <f t="shared" si="30"/>
        <v>0</v>
      </c>
      <c r="O62" s="55">
        <f t="shared" si="30"/>
        <v>411.76916666666665</v>
      </c>
      <c r="P62" s="55">
        <f t="shared" si="30"/>
        <v>342.13187500000004</v>
      </c>
      <c r="Q62" s="55">
        <f t="shared" si="30"/>
        <v>0</v>
      </c>
      <c r="R62" s="55">
        <f t="shared" si="30"/>
        <v>0</v>
      </c>
      <c r="S62" s="55">
        <f t="shared" ref="S62:T62" si="35">MAX(S115, S168)</f>
        <v>20</v>
      </c>
      <c r="T62" s="55">
        <f t="shared" si="35"/>
        <v>34</v>
      </c>
      <c r="U62" s="55">
        <f t="shared" si="31"/>
        <v>0</v>
      </c>
    </row>
    <row r="63" spans="1:21" outlineLevel="1">
      <c r="A63" s="4" t="str">
        <f t="shared" si="28"/>
        <v>012015</v>
      </c>
      <c r="B63" s="4" t="str">
        <f t="shared" si="28"/>
        <v>Austin</v>
      </c>
      <c r="C63" s="55">
        <f t="shared" si="29"/>
        <v>18350.375833333335</v>
      </c>
      <c r="D63" s="55">
        <f t="shared" si="32"/>
        <v>2356</v>
      </c>
      <c r="E63" s="55">
        <f t="shared" si="30"/>
        <v>3755.5481250000003</v>
      </c>
      <c r="F63" s="55">
        <f t="shared" si="30"/>
        <v>172.33499999999998</v>
      </c>
      <c r="G63" s="55">
        <f t="shared" si="30"/>
        <v>5</v>
      </c>
      <c r="H63" s="55">
        <f t="shared" si="30"/>
        <v>193</v>
      </c>
      <c r="I63" s="55">
        <f t="shared" si="30"/>
        <v>786.21958333333316</v>
      </c>
      <c r="J63" s="55">
        <f t="shared" si="30"/>
        <v>1646.9175</v>
      </c>
      <c r="K63" s="55">
        <f t="shared" si="30"/>
        <v>1285.2004166666666</v>
      </c>
      <c r="L63" s="55">
        <f t="shared" si="30"/>
        <v>1156.2800000000002</v>
      </c>
      <c r="M63" s="55">
        <f t="shared" si="30"/>
        <v>31.592916666666667</v>
      </c>
      <c r="N63" s="55">
        <f t="shared" si="30"/>
        <v>138.92333333333332</v>
      </c>
      <c r="O63" s="55">
        <f t="shared" si="30"/>
        <v>4751.3497916666665</v>
      </c>
      <c r="P63" s="55">
        <f t="shared" si="30"/>
        <v>1649.5050000000003</v>
      </c>
      <c r="Q63" s="55">
        <f t="shared" si="30"/>
        <v>4.7541666666666664</v>
      </c>
      <c r="R63" s="55">
        <f t="shared" si="30"/>
        <v>134.75</v>
      </c>
      <c r="S63" s="55">
        <f t="shared" ref="S63:T63" si="36">MAX(S116, S169)</f>
        <v>60.333333333333336</v>
      </c>
      <c r="T63" s="55">
        <f t="shared" si="36"/>
        <v>222.66666666666666</v>
      </c>
      <c r="U63" s="55">
        <f t="shared" si="31"/>
        <v>0</v>
      </c>
    </row>
    <row r="64" spans="1:21" outlineLevel="1">
      <c r="A64" s="4" t="str">
        <f t="shared" si="28"/>
        <v>003549</v>
      </c>
      <c r="B64" s="4" t="str">
        <f t="shared" si="28"/>
        <v>Blinn</v>
      </c>
      <c r="C64" s="55">
        <f t="shared" si="29"/>
        <v>9091.5785416666677</v>
      </c>
      <c r="D64" s="55">
        <f t="shared" si="32"/>
        <v>443.33333333333331</v>
      </c>
      <c r="E64" s="55">
        <f t="shared" si="30"/>
        <v>4105.770833333333</v>
      </c>
      <c r="F64" s="55">
        <f t="shared" si="30"/>
        <v>1093.0431249999999</v>
      </c>
      <c r="G64" s="55">
        <f t="shared" si="30"/>
        <v>43.738333333333323</v>
      </c>
      <c r="H64" s="55">
        <f t="shared" si="30"/>
        <v>340.39833333333331</v>
      </c>
      <c r="I64" s="55">
        <f t="shared" si="30"/>
        <v>52.635000000000012</v>
      </c>
      <c r="J64" s="55">
        <f t="shared" si="30"/>
        <v>154.74812499999999</v>
      </c>
      <c r="K64" s="55">
        <f t="shared" si="30"/>
        <v>107.77250000000001</v>
      </c>
      <c r="L64" s="55">
        <f t="shared" si="30"/>
        <v>300.94270833333331</v>
      </c>
      <c r="M64" s="55">
        <f t="shared" si="30"/>
        <v>1</v>
      </c>
      <c r="N64" s="55">
        <f t="shared" si="30"/>
        <v>0</v>
      </c>
      <c r="O64" s="55">
        <f t="shared" si="30"/>
        <v>1873.8912499999999</v>
      </c>
      <c r="P64" s="55">
        <f t="shared" si="30"/>
        <v>504.93833333333333</v>
      </c>
      <c r="Q64" s="55">
        <f t="shared" si="30"/>
        <v>0</v>
      </c>
      <c r="R64" s="55">
        <f t="shared" si="30"/>
        <v>0</v>
      </c>
      <c r="S64" s="55">
        <f t="shared" ref="S64:T64" si="37">MAX(S117, S170)</f>
        <v>17.366666666666664</v>
      </c>
      <c r="T64" s="55">
        <f t="shared" si="37"/>
        <v>52</v>
      </c>
      <c r="U64" s="55">
        <f t="shared" si="31"/>
        <v>0</v>
      </c>
    </row>
    <row r="65" spans="1:21" outlineLevel="1">
      <c r="A65" s="4" t="str">
        <f t="shared" si="28"/>
        <v>007857</v>
      </c>
      <c r="B65" s="4" t="str">
        <f t="shared" si="28"/>
        <v>Brazosport</v>
      </c>
      <c r="C65" s="55">
        <f t="shared" si="29"/>
        <v>2300.577291666667</v>
      </c>
      <c r="D65" s="55">
        <f t="shared" si="32"/>
        <v>415.51416666666665</v>
      </c>
      <c r="E65" s="55">
        <f t="shared" si="30"/>
        <v>276.3</v>
      </c>
      <c r="F65" s="55">
        <f t="shared" si="30"/>
        <v>0</v>
      </c>
      <c r="G65" s="55">
        <f t="shared" si="30"/>
        <v>1</v>
      </c>
      <c r="H65" s="55">
        <f t="shared" si="30"/>
        <v>60</v>
      </c>
      <c r="I65" s="55">
        <f t="shared" si="30"/>
        <v>6.1950000000000012</v>
      </c>
      <c r="J65" s="55">
        <f t="shared" si="30"/>
        <v>35.89395833333333</v>
      </c>
      <c r="K65" s="55">
        <f t="shared" si="30"/>
        <v>285.05375000000004</v>
      </c>
      <c r="L65" s="55">
        <f t="shared" si="30"/>
        <v>235.00791666666669</v>
      </c>
      <c r="M65" s="55">
        <f t="shared" si="30"/>
        <v>0</v>
      </c>
      <c r="N65" s="55">
        <f t="shared" si="30"/>
        <v>0</v>
      </c>
      <c r="O65" s="55">
        <f t="shared" si="30"/>
        <v>506.49000000000007</v>
      </c>
      <c r="P65" s="55">
        <f t="shared" si="30"/>
        <v>174.71124999999998</v>
      </c>
      <c r="Q65" s="55">
        <f t="shared" si="30"/>
        <v>97.694166666666661</v>
      </c>
      <c r="R65" s="55">
        <f t="shared" si="30"/>
        <v>32.717083333333335</v>
      </c>
      <c r="S65" s="55">
        <f t="shared" ref="S65:T65" si="38">MAX(S118, S171)</f>
        <v>49</v>
      </c>
      <c r="T65" s="55">
        <f t="shared" si="38"/>
        <v>122</v>
      </c>
      <c r="U65" s="55">
        <f t="shared" si="31"/>
        <v>3</v>
      </c>
    </row>
    <row r="66" spans="1:21" outlineLevel="1">
      <c r="A66" s="4" t="str">
        <f t="shared" si="28"/>
        <v>004003</v>
      </c>
      <c r="B66" s="4" t="str">
        <f t="shared" si="28"/>
        <v>Central Texas</v>
      </c>
      <c r="C66" s="55">
        <f t="shared" si="29"/>
        <v>4593.7591666666667</v>
      </c>
      <c r="D66" s="55">
        <f t="shared" si="32"/>
        <v>563</v>
      </c>
      <c r="E66" s="55">
        <f t="shared" si="30"/>
        <v>965.25</v>
      </c>
      <c r="F66" s="55">
        <f t="shared" si="30"/>
        <v>0</v>
      </c>
      <c r="G66" s="55">
        <f t="shared" si="30"/>
        <v>62</v>
      </c>
      <c r="H66" s="55">
        <f t="shared" si="30"/>
        <v>126.46083333333333</v>
      </c>
      <c r="I66" s="55">
        <f t="shared" si="30"/>
        <v>7.5324999999999998</v>
      </c>
      <c r="J66" s="55">
        <f t="shared" si="30"/>
        <v>22.990000000000002</v>
      </c>
      <c r="K66" s="55">
        <f t="shared" si="30"/>
        <v>339.06583333333339</v>
      </c>
      <c r="L66" s="55">
        <f t="shared" si="30"/>
        <v>742.85</v>
      </c>
      <c r="M66" s="55">
        <f t="shared" si="30"/>
        <v>0</v>
      </c>
      <c r="N66" s="55">
        <f t="shared" si="30"/>
        <v>0</v>
      </c>
      <c r="O66" s="55">
        <f t="shared" si="30"/>
        <v>1303.4533333333334</v>
      </c>
      <c r="P66" s="55">
        <f t="shared" si="30"/>
        <v>374.49</v>
      </c>
      <c r="Q66" s="55">
        <f t="shared" si="30"/>
        <v>0</v>
      </c>
      <c r="R66" s="55">
        <f t="shared" si="30"/>
        <v>0</v>
      </c>
      <c r="S66" s="55">
        <f t="shared" ref="S66:T66" si="39">MAX(S119, S172)</f>
        <v>34</v>
      </c>
      <c r="T66" s="55">
        <f t="shared" si="39"/>
        <v>52.666666666666664</v>
      </c>
      <c r="U66" s="55">
        <f t="shared" si="31"/>
        <v>0</v>
      </c>
    </row>
    <row r="67" spans="1:21" outlineLevel="1">
      <c r="A67" s="4" t="str">
        <f t="shared" si="28"/>
        <v>003553</v>
      </c>
      <c r="B67" s="4" t="str">
        <f t="shared" si="28"/>
        <v>Cisco</v>
      </c>
      <c r="C67" s="55">
        <f t="shared" si="29"/>
        <v>1999.1697916666672</v>
      </c>
      <c r="D67" s="55">
        <f t="shared" si="32"/>
        <v>426</v>
      </c>
      <c r="E67" s="55">
        <f t="shared" si="30"/>
        <v>400.0575</v>
      </c>
      <c r="F67" s="55">
        <f t="shared" si="30"/>
        <v>0</v>
      </c>
      <c r="G67" s="55">
        <f t="shared" si="30"/>
        <v>35.180833333333332</v>
      </c>
      <c r="H67" s="55">
        <f t="shared" si="30"/>
        <v>191.35</v>
      </c>
      <c r="I67" s="55">
        <f t="shared" si="30"/>
        <v>4.4000000000000004</v>
      </c>
      <c r="J67" s="55">
        <f t="shared" si="30"/>
        <v>19.377500000000001</v>
      </c>
      <c r="K67" s="55">
        <f t="shared" si="30"/>
        <v>34.182500000000005</v>
      </c>
      <c r="L67" s="55">
        <f t="shared" si="30"/>
        <v>254.1102083333333</v>
      </c>
      <c r="M67" s="55">
        <f t="shared" si="30"/>
        <v>0</v>
      </c>
      <c r="N67" s="55">
        <f t="shared" si="30"/>
        <v>0</v>
      </c>
      <c r="O67" s="55">
        <f t="shared" si="30"/>
        <v>439.88333333333338</v>
      </c>
      <c r="P67" s="55">
        <f t="shared" si="30"/>
        <v>155.25041666666664</v>
      </c>
      <c r="Q67" s="55">
        <f t="shared" si="30"/>
        <v>0</v>
      </c>
      <c r="R67" s="55">
        <f t="shared" si="30"/>
        <v>0</v>
      </c>
      <c r="S67" s="55">
        <f t="shared" ref="S67:T67" si="40">MAX(S120, S173)</f>
        <v>8</v>
      </c>
      <c r="T67" s="55">
        <f t="shared" si="40"/>
        <v>31.377499999999998</v>
      </c>
      <c r="U67" s="55">
        <f t="shared" si="31"/>
        <v>0</v>
      </c>
    </row>
    <row r="68" spans="1:21" outlineLevel="1">
      <c r="A68" s="4" t="str">
        <f t="shared" si="28"/>
        <v>003554</v>
      </c>
      <c r="B68" s="4" t="str">
        <f t="shared" si="28"/>
        <v>Clarendon</v>
      </c>
      <c r="C68" s="55">
        <f t="shared" si="29"/>
        <v>960.19687499999998</v>
      </c>
      <c r="D68" s="55">
        <f t="shared" si="32"/>
        <v>227.68333333333331</v>
      </c>
      <c r="E68" s="55">
        <f t="shared" si="30"/>
        <v>181.01</v>
      </c>
      <c r="F68" s="55">
        <f t="shared" si="30"/>
        <v>0</v>
      </c>
      <c r="G68" s="55">
        <f t="shared" si="30"/>
        <v>0</v>
      </c>
      <c r="H68" s="55">
        <f t="shared" si="30"/>
        <v>65</v>
      </c>
      <c r="I68" s="55">
        <f t="shared" si="30"/>
        <v>4</v>
      </c>
      <c r="J68" s="55">
        <f t="shared" si="30"/>
        <v>0</v>
      </c>
      <c r="K68" s="55">
        <f t="shared" si="30"/>
        <v>48.171041666666667</v>
      </c>
      <c r="L68" s="55">
        <f t="shared" si="30"/>
        <v>196.65083333333334</v>
      </c>
      <c r="M68" s="55">
        <f t="shared" si="30"/>
        <v>0</v>
      </c>
      <c r="N68" s="55">
        <f t="shared" si="30"/>
        <v>0</v>
      </c>
      <c r="O68" s="55">
        <f t="shared" si="30"/>
        <v>182.5</v>
      </c>
      <c r="P68" s="55">
        <f t="shared" si="30"/>
        <v>44.068333333333335</v>
      </c>
      <c r="Q68" s="55">
        <f t="shared" si="30"/>
        <v>0</v>
      </c>
      <c r="R68" s="55">
        <f t="shared" si="30"/>
        <v>0</v>
      </c>
      <c r="S68" s="55">
        <f t="shared" ref="S68:T68" si="41">MAX(S121, S174)</f>
        <v>6</v>
      </c>
      <c r="T68" s="55">
        <f t="shared" si="41"/>
        <v>5.1133333333333333</v>
      </c>
      <c r="U68" s="55">
        <f t="shared" si="31"/>
        <v>0</v>
      </c>
    </row>
    <row r="69" spans="1:21" outlineLevel="1">
      <c r="A69" s="4" t="str">
        <f t="shared" si="28"/>
        <v>003546</v>
      </c>
      <c r="B69" s="4" t="str">
        <f t="shared" si="28"/>
        <v>Coastal Bend</v>
      </c>
      <c r="C69" s="55">
        <f t="shared" si="29"/>
        <v>2745.3106250000001</v>
      </c>
      <c r="D69" s="55">
        <f t="shared" si="32"/>
        <v>559.19999999999993</v>
      </c>
      <c r="E69" s="55">
        <f t="shared" si="30"/>
        <v>410.75</v>
      </c>
      <c r="F69" s="55">
        <f t="shared" si="30"/>
        <v>0</v>
      </c>
      <c r="G69" s="55">
        <f t="shared" si="30"/>
        <v>7</v>
      </c>
      <c r="H69" s="55">
        <f t="shared" si="30"/>
        <v>176.85499999999999</v>
      </c>
      <c r="I69" s="55">
        <f t="shared" si="30"/>
        <v>183.5108333333333</v>
      </c>
      <c r="J69" s="55">
        <f t="shared" si="30"/>
        <v>394.83354166666669</v>
      </c>
      <c r="K69" s="55">
        <f t="shared" si="30"/>
        <v>220.2520833333333</v>
      </c>
      <c r="L69" s="55">
        <f t="shared" si="30"/>
        <v>219.01000000000002</v>
      </c>
      <c r="M69" s="55">
        <f t="shared" si="30"/>
        <v>0</v>
      </c>
      <c r="N69" s="55">
        <f t="shared" si="30"/>
        <v>0</v>
      </c>
      <c r="O69" s="55">
        <f t="shared" si="30"/>
        <v>385.74416666666667</v>
      </c>
      <c r="P69" s="55">
        <f t="shared" si="30"/>
        <v>179.68500000000003</v>
      </c>
      <c r="Q69" s="55">
        <f t="shared" si="30"/>
        <v>0</v>
      </c>
      <c r="R69" s="55">
        <f t="shared" si="30"/>
        <v>0</v>
      </c>
      <c r="S69" s="55">
        <f t="shared" ref="S69:T69" si="42">MAX(S122, S175)</f>
        <v>1.2100000000000002</v>
      </c>
      <c r="T69" s="55">
        <f t="shared" si="42"/>
        <v>7.2600000000000016</v>
      </c>
      <c r="U69" s="55">
        <f t="shared" si="31"/>
        <v>0</v>
      </c>
    </row>
    <row r="70" spans="1:21" outlineLevel="1">
      <c r="A70" s="4" t="str">
        <f t="shared" si="28"/>
        <v>007096</v>
      </c>
      <c r="B70" s="4" t="str">
        <f t="shared" si="28"/>
        <v>College of the Mainland</v>
      </c>
      <c r="C70" s="55">
        <f t="shared" si="29"/>
        <v>2565.6149999999998</v>
      </c>
      <c r="D70" s="55">
        <f t="shared" si="32"/>
        <v>487.66666666666669</v>
      </c>
      <c r="E70" s="55">
        <f t="shared" si="30"/>
        <v>406.33187499999997</v>
      </c>
      <c r="F70" s="55">
        <f t="shared" si="30"/>
        <v>0</v>
      </c>
      <c r="G70" s="55">
        <f t="shared" si="30"/>
        <v>107.44416666666666</v>
      </c>
      <c r="H70" s="55">
        <f t="shared" si="30"/>
        <v>117.37000000000002</v>
      </c>
      <c r="I70" s="55">
        <f t="shared" si="30"/>
        <v>0</v>
      </c>
      <c r="J70" s="55">
        <f t="shared" si="30"/>
        <v>13.612500000000004</v>
      </c>
      <c r="K70" s="55">
        <f t="shared" si="30"/>
        <v>130.68000000000004</v>
      </c>
      <c r="L70" s="55">
        <f t="shared" si="30"/>
        <v>348.44812499999995</v>
      </c>
      <c r="M70" s="55">
        <f t="shared" si="30"/>
        <v>0</v>
      </c>
      <c r="N70" s="55">
        <f t="shared" si="30"/>
        <v>0</v>
      </c>
      <c r="O70" s="55">
        <f t="shared" si="30"/>
        <v>611.31520833333332</v>
      </c>
      <c r="P70" s="55">
        <f t="shared" si="30"/>
        <v>212.11812499999996</v>
      </c>
      <c r="Q70" s="55">
        <f t="shared" si="30"/>
        <v>0</v>
      </c>
      <c r="R70" s="55">
        <f t="shared" si="30"/>
        <v>28.805</v>
      </c>
      <c r="S70" s="55">
        <f t="shared" ref="S70:T70" si="43">MAX(S123, S176)</f>
        <v>18.150000000000002</v>
      </c>
      <c r="T70" s="55">
        <f t="shared" si="43"/>
        <v>83.673333333333332</v>
      </c>
      <c r="U70" s="55">
        <f t="shared" si="31"/>
        <v>0</v>
      </c>
    </row>
    <row r="71" spans="1:21" outlineLevel="1">
      <c r="A71" s="4" t="str">
        <f t="shared" si="28"/>
        <v>023614</v>
      </c>
      <c r="B71" s="4" t="str">
        <f t="shared" si="28"/>
        <v>Collin</v>
      </c>
      <c r="C71" s="55">
        <f t="shared" si="29"/>
        <v>19490.067708333336</v>
      </c>
      <c r="D71" s="55">
        <f t="shared" si="32"/>
        <v>3074</v>
      </c>
      <c r="E71" s="55">
        <f t="shared" si="30"/>
        <v>4237.1468750000004</v>
      </c>
      <c r="F71" s="55">
        <f t="shared" si="30"/>
        <v>1</v>
      </c>
      <c r="G71" s="55">
        <f t="shared" si="30"/>
        <v>0</v>
      </c>
      <c r="H71" s="55">
        <f t="shared" si="30"/>
        <v>23.770833333333332</v>
      </c>
      <c r="I71" s="55">
        <f t="shared" si="30"/>
        <v>684.57499999999993</v>
      </c>
      <c r="J71" s="55">
        <f t="shared" si="30"/>
        <v>1136.9900000000002</v>
      </c>
      <c r="K71" s="55">
        <f t="shared" si="30"/>
        <v>2119.63</v>
      </c>
      <c r="L71" s="55">
        <f t="shared" si="30"/>
        <v>2006.0002083333331</v>
      </c>
      <c r="M71" s="55">
        <f t="shared" si="30"/>
        <v>0</v>
      </c>
      <c r="N71" s="55">
        <f t="shared" si="30"/>
        <v>18.528125000000003</v>
      </c>
      <c r="O71" s="55">
        <f t="shared" si="30"/>
        <v>4313.5822916666666</v>
      </c>
      <c r="P71" s="55">
        <f t="shared" si="30"/>
        <v>1080.5216666666665</v>
      </c>
      <c r="Q71" s="55">
        <f t="shared" si="30"/>
        <v>12.83625</v>
      </c>
      <c r="R71" s="55">
        <f t="shared" si="30"/>
        <v>272.15312499999999</v>
      </c>
      <c r="S71" s="55">
        <f t="shared" ref="S71:T71" si="44">MAX(S124, S177)</f>
        <v>83</v>
      </c>
      <c r="T71" s="55">
        <f t="shared" si="44"/>
        <v>426.33333333333331</v>
      </c>
      <c r="U71" s="55">
        <f t="shared" si="31"/>
        <v>0</v>
      </c>
    </row>
    <row r="72" spans="1:21" outlineLevel="1">
      <c r="A72" s="4" t="str">
        <f t="shared" si="28"/>
        <v>009331</v>
      </c>
      <c r="B72" s="4" t="str">
        <f t="shared" si="28"/>
        <v>Dallas</v>
      </c>
      <c r="C72" s="55">
        <f t="shared" si="29"/>
        <v>33729.469166666669</v>
      </c>
      <c r="D72" s="55">
        <f t="shared" si="32"/>
        <v>4634.3616666666667</v>
      </c>
      <c r="E72" s="55">
        <f t="shared" si="30"/>
        <v>7134.5943749999997</v>
      </c>
      <c r="F72" s="55">
        <f t="shared" si="30"/>
        <v>1.7625000000000002</v>
      </c>
      <c r="G72" s="55">
        <f t="shared" si="30"/>
        <v>368.92333333333335</v>
      </c>
      <c r="H72" s="55">
        <f t="shared" si="30"/>
        <v>969.85</v>
      </c>
      <c r="I72" s="55">
        <f t="shared" si="30"/>
        <v>220.8495833333333</v>
      </c>
      <c r="J72" s="55">
        <f t="shared" si="30"/>
        <v>1098.359375</v>
      </c>
      <c r="K72" s="55">
        <f t="shared" si="30"/>
        <v>2924.7999999999997</v>
      </c>
      <c r="L72" s="55">
        <f t="shared" si="30"/>
        <v>3768.7175000000002</v>
      </c>
      <c r="M72" s="55">
        <f t="shared" si="30"/>
        <v>1.5</v>
      </c>
      <c r="N72" s="55">
        <f t="shared" si="30"/>
        <v>76.932500000000005</v>
      </c>
      <c r="O72" s="55">
        <f t="shared" si="30"/>
        <v>9007.9902083333345</v>
      </c>
      <c r="P72" s="55">
        <f t="shared" si="30"/>
        <v>2093.8531250000001</v>
      </c>
      <c r="Q72" s="55">
        <f t="shared" si="30"/>
        <v>0</v>
      </c>
      <c r="R72" s="55">
        <f t="shared" si="30"/>
        <v>224.25</v>
      </c>
      <c r="S72" s="55">
        <f t="shared" ref="S72:T72" si="45">MAX(S125, S178)</f>
        <v>256.72499999999997</v>
      </c>
      <c r="T72" s="55">
        <f t="shared" si="45"/>
        <v>946</v>
      </c>
      <c r="U72" s="55">
        <f t="shared" si="31"/>
        <v>0</v>
      </c>
    </row>
    <row r="73" spans="1:21" outlineLevel="1">
      <c r="A73" s="4" t="str">
        <f t="shared" si="28"/>
        <v>003563</v>
      </c>
      <c r="B73" s="4" t="str">
        <f t="shared" si="28"/>
        <v>Del Mar</v>
      </c>
      <c r="C73" s="55">
        <f t="shared" si="29"/>
        <v>7856.4918749999988</v>
      </c>
      <c r="D73" s="55">
        <f t="shared" si="32"/>
        <v>840</v>
      </c>
      <c r="E73" s="55">
        <f t="shared" si="30"/>
        <v>830.75</v>
      </c>
      <c r="F73" s="55">
        <f t="shared" si="30"/>
        <v>1.25</v>
      </c>
      <c r="G73" s="55">
        <f t="shared" si="30"/>
        <v>436.43249999999995</v>
      </c>
      <c r="H73" s="55">
        <f t="shared" si="30"/>
        <v>2969</v>
      </c>
      <c r="I73" s="55">
        <f t="shared" si="30"/>
        <v>28.085625000000004</v>
      </c>
      <c r="J73" s="55">
        <f t="shared" si="30"/>
        <v>104.35395833333332</v>
      </c>
      <c r="K73" s="55">
        <f t="shared" si="30"/>
        <v>491.84979166666659</v>
      </c>
      <c r="L73" s="55">
        <f t="shared" si="30"/>
        <v>459.61833333333334</v>
      </c>
      <c r="M73" s="55">
        <f t="shared" si="30"/>
        <v>1.4262499999999998</v>
      </c>
      <c r="N73" s="55">
        <f t="shared" si="30"/>
        <v>1.8150000000000004</v>
      </c>
      <c r="O73" s="55">
        <f t="shared" si="30"/>
        <v>669.02166666666665</v>
      </c>
      <c r="P73" s="55">
        <f t="shared" si="30"/>
        <v>924.1008333333333</v>
      </c>
      <c r="Q73" s="55">
        <f t="shared" si="30"/>
        <v>0</v>
      </c>
      <c r="R73" s="55">
        <f t="shared" si="30"/>
        <v>24.750416666666666</v>
      </c>
      <c r="S73" s="55">
        <f t="shared" ref="S73:T73" si="46">MAX(S126, S179)</f>
        <v>23.770833333333332</v>
      </c>
      <c r="T73" s="55">
        <f t="shared" si="46"/>
        <v>50.266666666666673</v>
      </c>
      <c r="U73" s="55">
        <f t="shared" si="31"/>
        <v>0</v>
      </c>
    </row>
    <row r="74" spans="1:21" outlineLevel="1">
      <c r="A74" s="4" t="str">
        <f t="shared" si="28"/>
        <v>010387</v>
      </c>
      <c r="B74" s="4" t="str">
        <f t="shared" si="28"/>
        <v>El Paso</v>
      </c>
      <c r="C74" s="55">
        <f t="shared" si="29"/>
        <v>12715.650208333334</v>
      </c>
      <c r="D74" s="55">
        <f t="shared" si="32"/>
        <v>2673</v>
      </c>
      <c r="E74" s="55">
        <f t="shared" si="30"/>
        <v>3255.3737499999997</v>
      </c>
      <c r="F74" s="55">
        <f t="shared" si="30"/>
        <v>0</v>
      </c>
      <c r="G74" s="55">
        <f t="shared" si="30"/>
        <v>238.37000000000003</v>
      </c>
      <c r="H74" s="55">
        <f t="shared" si="30"/>
        <v>475.41666666666669</v>
      </c>
      <c r="I74" s="55">
        <f t="shared" si="30"/>
        <v>0</v>
      </c>
      <c r="J74" s="55">
        <f t="shared" si="30"/>
        <v>0</v>
      </c>
      <c r="K74" s="55">
        <f t="shared" si="30"/>
        <v>531.11749999999995</v>
      </c>
      <c r="L74" s="55">
        <f t="shared" si="30"/>
        <v>875.4083333333333</v>
      </c>
      <c r="M74" s="55">
        <f t="shared" si="30"/>
        <v>4.432500000000001</v>
      </c>
      <c r="N74" s="55">
        <f t="shared" si="30"/>
        <v>0</v>
      </c>
      <c r="O74" s="55">
        <f t="shared" si="30"/>
        <v>3244.5391666666669</v>
      </c>
      <c r="P74" s="55">
        <f t="shared" si="30"/>
        <v>1362.3306249999998</v>
      </c>
      <c r="Q74" s="55">
        <f t="shared" si="30"/>
        <v>0</v>
      </c>
      <c r="R74" s="55">
        <f t="shared" si="30"/>
        <v>0</v>
      </c>
      <c r="S74" s="55">
        <f t="shared" ref="S74:T74" si="47">MAX(S127, S180)</f>
        <v>13.311666666666666</v>
      </c>
      <c r="T74" s="55">
        <f t="shared" si="47"/>
        <v>42.35</v>
      </c>
      <c r="U74" s="55">
        <f t="shared" si="31"/>
        <v>0</v>
      </c>
    </row>
    <row r="75" spans="1:21" outlineLevel="1">
      <c r="A75" s="4" t="str">
        <f t="shared" si="28"/>
        <v>003568</v>
      </c>
      <c r="B75" s="4" t="str">
        <f t="shared" si="28"/>
        <v>Frank Phillips</v>
      </c>
      <c r="C75" s="55">
        <f t="shared" si="29"/>
        <v>1403.7735416666669</v>
      </c>
      <c r="D75" s="55">
        <f t="shared" si="32"/>
        <v>427</v>
      </c>
      <c r="E75" s="55">
        <f t="shared" ref="E75:T90" si="48">MAX(E128, E181)</f>
        <v>170.5925</v>
      </c>
      <c r="F75" s="55">
        <f t="shared" si="48"/>
        <v>0</v>
      </c>
      <c r="G75" s="55">
        <f t="shared" si="48"/>
        <v>16</v>
      </c>
      <c r="H75" s="55">
        <f t="shared" si="48"/>
        <v>197.77333333333331</v>
      </c>
      <c r="I75" s="55">
        <f t="shared" si="48"/>
        <v>64.342291666666668</v>
      </c>
      <c r="J75" s="55">
        <f t="shared" si="48"/>
        <v>54.910625000000003</v>
      </c>
      <c r="K75" s="55">
        <f t="shared" si="48"/>
        <v>81.491874999999993</v>
      </c>
      <c r="L75" s="55">
        <f t="shared" si="48"/>
        <v>191.48250000000002</v>
      </c>
      <c r="M75" s="55">
        <f t="shared" si="48"/>
        <v>0</v>
      </c>
      <c r="N75" s="55">
        <f t="shared" si="48"/>
        <v>0</v>
      </c>
      <c r="O75" s="55">
        <f t="shared" si="48"/>
        <v>173.95333333333335</v>
      </c>
      <c r="P75" s="55">
        <f t="shared" si="48"/>
        <v>20.177083333333332</v>
      </c>
      <c r="Q75" s="55">
        <f t="shared" si="48"/>
        <v>0</v>
      </c>
      <c r="R75" s="55">
        <f t="shared" si="48"/>
        <v>0</v>
      </c>
      <c r="S75" s="55">
        <f t="shared" si="48"/>
        <v>3.6300000000000008</v>
      </c>
      <c r="T75" s="55">
        <f t="shared" si="48"/>
        <v>2.4200000000000004</v>
      </c>
      <c r="U75" s="55">
        <f t="shared" si="31"/>
        <v>0</v>
      </c>
    </row>
    <row r="76" spans="1:21" outlineLevel="1">
      <c r="A76" s="4" t="str">
        <f t="shared" si="28"/>
        <v>006662</v>
      </c>
      <c r="B76" s="4" t="str">
        <f t="shared" si="28"/>
        <v>Galveston</v>
      </c>
      <c r="C76" s="55">
        <f t="shared" si="29"/>
        <v>1510.37625</v>
      </c>
      <c r="D76" s="55">
        <f t="shared" si="32"/>
        <v>169.24833333333333</v>
      </c>
      <c r="E76" s="55">
        <f t="shared" si="48"/>
        <v>217.198125</v>
      </c>
      <c r="F76" s="55">
        <f t="shared" si="48"/>
        <v>0</v>
      </c>
      <c r="G76" s="55">
        <f t="shared" si="48"/>
        <v>0</v>
      </c>
      <c r="H76" s="55">
        <f t="shared" si="48"/>
        <v>1</v>
      </c>
      <c r="I76" s="55">
        <f t="shared" si="48"/>
        <v>14</v>
      </c>
      <c r="J76" s="55">
        <f t="shared" si="48"/>
        <v>115.61416666666666</v>
      </c>
      <c r="K76" s="55">
        <f t="shared" si="48"/>
        <v>30.250000000000004</v>
      </c>
      <c r="L76" s="55">
        <f t="shared" si="48"/>
        <v>348.00083333333333</v>
      </c>
      <c r="M76" s="55">
        <f t="shared" si="48"/>
        <v>0</v>
      </c>
      <c r="N76" s="55">
        <f t="shared" si="48"/>
        <v>93.702500000000001</v>
      </c>
      <c r="O76" s="55">
        <f t="shared" si="48"/>
        <v>222.60041666666666</v>
      </c>
      <c r="P76" s="55">
        <f t="shared" si="48"/>
        <v>210.84104166666665</v>
      </c>
      <c r="Q76" s="55">
        <f t="shared" si="48"/>
        <v>0</v>
      </c>
      <c r="R76" s="55">
        <f t="shared" si="48"/>
        <v>58.880833333333328</v>
      </c>
      <c r="S76" s="55">
        <f t="shared" si="48"/>
        <v>13.310000000000002</v>
      </c>
      <c r="T76" s="55">
        <f t="shared" si="48"/>
        <v>15.730000000000002</v>
      </c>
      <c r="U76" s="55">
        <f t="shared" si="31"/>
        <v>0</v>
      </c>
    </row>
    <row r="77" spans="1:21" outlineLevel="1">
      <c r="A77" s="4" t="str">
        <f t="shared" si="28"/>
        <v>003570</v>
      </c>
      <c r="B77" s="4" t="str">
        <f t="shared" si="28"/>
        <v>Grayson</v>
      </c>
      <c r="C77" s="55">
        <f t="shared" si="29"/>
        <v>2952.5585416666668</v>
      </c>
      <c r="D77" s="55">
        <f t="shared" si="32"/>
        <v>445.94083333333327</v>
      </c>
      <c r="E77" s="55">
        <f t="shared" si="48"/>
        <v>301.255</v>
      </c>
      <c r="F77" s="55">
        <f t="shared" si="48"/>
        <v>0</v>
      </c>
      <c r="G77" s="55">
        <f t="shared" si="48"/>
        <v>0</v>
      </c>
      <c r="H77" s="55">
        <f t="shared" si="48"/>
        <v>71.390000000000015</v>
      </c>
      <c r="I77" s="55">
        <f t="shared" si="48"/>
        <v>48.967916666666667</v>
      </c>
      <c r="J77" s="55">
        <f t="shared" si="48"/>
        <v>260.20500000000004</v>
      </c>
      <c r="K77" s="55">
        <f t="shared" si="48"/>
        <v>252.11354166666669</v>
      </c>
      <c r="L77" s="55">
        <f t="shared" si="48"/>
        <v>484.43</v>
      </c>
      <c r="M77" s="55">
        <f t="shared" si="48"/>
        <v>0</v>
      </c>
      <c r="N77" s="55">
        <f t="shared" si="48"/>
        <v>0</v>
      </c>
      <c r="O77" s="55">
        <f t="shared" si="48"/>
        <v>441.35416666666669</v>
      </c>
      <c r="P77" s="55">
        <f t="shared" si="48"/>
        <v>465.11104166666661</v>
      </c>
      <c r="Q77" s="55">
        <f t="shared" si="48"/>
        <v>0</v>
      </c>
      <c r="R77" s="55">
        <f t="shared" si="48"/>
        <v>95.601041666666674</v>
      </c>
      <c r="S77" s="55">
        <f t="shared" si="48"/>
        <v>47.190000000000012</v>
      </c>
      <c r="T77" s="55">
        <f t="shared" si="48"/>
        <v>39</v>
      </c>
      <c r="U77" s="55">
        <f t="shared" si="31"/>
        <v>0</v>
      </c>
    </row>
    <row r="78" spans="1:21" outlineLevel="1">
      <c r="A78" s="4" t="str">
        <f t="shared" si="28"/>
        <v>003573</v>
      </c>
      <c r="B78" s="4" t="str">
        <f t="shared" si="28"/>
        <v>Hill</v>
      </c>
      <c r="C78" s="55">
        <f t="shared" si="29"/>
        <v>2418.8979166666663</v>
      </c>
      <c r="D78" s="55">
        <f t="shared" si="32"/>
        <v>585.66666666666663</v>
      </c>
      <c r="E78" s="55">
        <f t="shared" si="48"/>
        <v>536.95000000000005</v>
      </c>
      <c r="F78" s="55">
        <f t="shared" si="48"/>
        <v>0</v>
      </c>
      <c r="G78" s="55">
        <f t="shared" si="48"/>
        <v>0</v>
      </c>
      <c r="H78" s="55">
        <f t="shared" si="48"/>
        <v>106</v>
      </c>
      <c r="I78" s="55">
        <f t="shared" si="48"/>
        <v>5.1425000000000018</v>
      </c>
      <c r="J78" s="55">
        <f t="shared" si="48"/>
        <v>128.36249999999998</v>
      </c>
      <c r="K78" s="55">
        <f t="shared" si="48"/>
        <v>47.77</v>
      </c>
      <c r="L78" s="55">
        <f t="shared" si="48"/>
        <v>381.58729166666666</v>
      </c>
      <c r="M78" s="55">
        <f t="shared" si="48"/>
        <v>0</v>
      </c>
      <c r="N78" s="55">
        <f t="shared" si="48"/>
        <v>0</v>
      </c>
      <c r="O78" s="55">
        <f t="shared" si="48"/>
        <v>366.58083333333337</v>
      </c>
      <c r="P78" s="55">
        <f t="shared" si="48"/>
        <v>220.42812499999999</v>
      </c>
      <c r="Q78" s="55">
        <f t="shared" si="48"/>
        <v>0</v>
      </c>
      <c r="R78" s="55">
        <f t="shared" si="48"/>
        <v>0</v>
      </c>
      <c r="S78" s="55">
        <f t="shared" si="48"/>
        <v>11.409999999999998</v>
      </c>
      <c r="T78" s="55">
        <f t="shared" si="48"/>
        <v>29</v>
      </c>
      <c r="U78" s="55">
        <f t="shared" si="31"/>
        <v>0</v>
      </c>
    </row>
    <row r="79" spans="1:21" outlineLevel="1">
      <c r="A79" s="4" t="str">
        <f t="shared" ref="A79:B98" si="49">A26</f>
        <v>010633</v>
      </c>
      <c r="B79" s="4" t="str">
        <f t="shared" si="49"/>
        <v>Houston</v>
      </c>
      <c r="C79" s="55">
        <f t="shared" si="29"/>
        <v>21534.086458333328</v>
      </c>
      <c r="D79" s="55">
        <f t="shared" si="32"/>
        <v>2834</v>
      </c>
      <c r="E79" s="55">
        <f t="shared" si="48"/>
        <v>5392.75</v>
      </c>
      <c r="F79" s="55">
        <f t="shared" si="48"/>
        <v>70.408541666666665</v>
      </c>
      <c r="G79" s="55">
        <f t="shared" si="48"/>
        <v>237.16000000000005</v>
      </c>
      <c r="H79" s="55">
        <f t="shared" si="48"/>
        <v>797.74916666666661</v>
      </c>
      <c r="I79" s="55">
        <f t="shared" si="48"/>
        <v>43.150625000000005</v>
      </c>
      <c r="J79" s="55">
        <f t="shared" si="48"/>
        <v>1379.8</v>
      </c>
      <c r="K79" s="55">
        <f t="shared" si="48"/>
        <v>990.35000000000014</v>
      </c>
      <c r="L79" s="55">
        <f t="shared" si="48"/>
        <v>2175.826458333333</v>
      </c>
      <c r="M79" s="55">
        <f t="shared" si="48"/>
        <v>5.942708333333333</v>
      </c>
      <c r="N79" s="55">
        <f t="shared" si="48"/>
        <v>18.702500000000004</v>
      </c>
      <c r="O79" s="55">
        <f t="shared" si="48"/>
        <v>5724.5883333333331</v>
      </c>
      <c r="P79" s="55">
        <f t="shared" si="48"/>
        <v>1411.0914583333333</v>
      </c>
      <c r="Q79" s="55">
        <f t="shared" si="48"/>
        <v>0</v>
      </c>
      <c r="R79" s="55">
        <f t="shared" si="48"/>
        <v>0</v>
      </c>
      <c r="S79" s="55">
        <f t="shared" si="48"/>
        <v>105.33333333333333</v>
      </c>
      <c r="T79" s="55">
        <f t="shared" si="48"/>
        <v>347.23333333333335</v>
      </c>
      <c r="U79" s="55">
        <f t="shared" si="31"/>
        <v>0</v>
      </c>
    </row>
    <row r="80" spans="1:21" outlineLevel="1">
      <c r="A80" s="4" t="str">
        <f t="shared" si="49"/>
        <v>003574</v>
      </c>
      <c r="B80" s="4" t="str">
        <f t="shared" si="49"/>
        <v>Howard</v>
      </c>
      <c r="C80" s="55">
        <f t="shared" si="29"/>
        <v>2760.0818750000003</v>
      </c>
      <c r="D80" s="55">
        <f t="shared" si="32"/>
        <v>492.53166666666658</v>
      </c>
      <c r="E80" s="55">
        <f t="shared" si="48"/>
        <v>338.21249999999998</v>
      </c>
      <c r="F80" s="55">
        <f t="shared" si="48"/>
        <v>0</v>
      </c>
      <c r="G80" s="55">
        <f t="shared" si="48"/>
        <v>79.86999999999999</v>
      </c>
      <c r="H80" s="55">
        <f t="shared" si="48"/>
        <v>853</v>
      </c>
      <c r="I80" s="55">
        <f t="shared" si="48"/>
        <v>1.1885416666666666</v>
      </c>
      <c r="J80" s="55">
        <f t="shared" si="48"/>
        <v>0</v>
      </c>
      <c r="K80" s="55">
        <f t="shared" si="48"/>
        <v>34.585208333333334</v>
      </c>
      <c r="L80" s="55">
        <f t="shared" si="48"/>
        <v>249.35020833333331</v>
      </c>
      <c r="M80" s="55">
        <f t="shared" si="48"/>
        <v>0</v>
      </c>
      <c r="N80" s="55">
        <f t="shared" si="48"/>
        <v>1.5</v>
      </c>
      <c r="O80" s="55">
        <f t="shared" si="48"/>
        <v>381.50166666666672</v>
      </c>
      <c r="P80" s="55">
        <f t="shared" si="48"/>
        <v>280.02041666666668</v>
      </c>
      <c r="Q80" s="55">
        <f t="shared" si="48"/>
        <v>0</v>
      </c>
      <c r="R80" s="55">
        <f t="shared" si="48"/>
        <v>0</v>
      </c>
      <c r="S80" s="55">
        <f t="shared" si="48"/>
        <v>10.459166666666667</v>
      </c>
      <c r="T80" s="55">
        <f t="shared" si="48"/>
        <v>37.862500000000004</v>
      </c>
      <c r="U80" s="55">
        <f t="shared" si="31"/>
        <v>0</v>
      </c>
    </row>
    <row r="81" spans="1:21" outlineLevel="1">
      <c r="A81" s="4" t="str">
        <f t="shared" si="49"/>
        <v>003580</v>
      </c>
      <c r="B81" s="4" t="str">
        <f t="shared" si="49"/>
        <v>Kilgore</v>
      </c>
      <c r="C81" s="55">
        <f t="shared" si="29"/>
        <v>3987.085</v>
      </c>
      <c r="D81" s="55">
        <f t="shared" si="32"/>
        <v>822</v>
      </c>
      <c r="E81" s="55">
        <f t="shared" si="48"/>
        <v>586.27749999999992</v>
      </c>
      <c r="F81" s="55">
        <f t="shared" si="48"/>
        <v>0</v>
      </c>
      <c r="G81" s="55">
        <f t="shared" si="48"/>
        <v>59.290000000000013</v>
      </c>
      <c r="H81" s="55">
        <f t="shared" si="48"/>
        <v>648.56000000000006</v>
      </c>
      <c r="I81" s="55">
        <f t="shared" si="48"/>
        <v>0</v>
      </c>
      <c r="J81" s="55">
        <f t="shared" si="48"/>
        <v>63.605000000000004</v>
      </c>
      <c r="K81" s="55">
        <f t="shared" si="48"/>
        <v>401.84750000000008</v>
      </c>
      <c r="L81" s="55">
        <f t="shared" si="48"/>
        <v>306.81916666666666</v>
      </c>
      <c r="M81" s="55">
        <f t="shared" si="48"/>
        <v>0</v>
      </c>
      <c r="N81" s="55">
        <f t="shared" si="48"/>
        <v>0</v>
      </c>
      <c r="O81" s="55">
        <f t="shared" si="48"/>
        <v>768.85</v>
      </c>
      <c r="P81" s="55">
        <f t="shared" si="48"/>
        <v>249.1191666666667</v>
      </c>
      <c r="Q81" s="55">
        <f t="shared" si="48"/>
        <v>0</v>
      </c>
      <c r="R81" s="55">
        <f t="shared" si="48"/>
        <v>0</v>
      </c>
      <c r="S81" s="55">
        <f t="shared" si="48"/>
        <v>26.666666666666668</v>
      </c>
      <c r="T81" s="55">
        <f t="shared" si="48"/>
        <v>54.050000000000004</v>
      </c>
      <c r="U81" s="55">
        <f t="shared" si="31"/>
        <v>0</v>
      </c>
    </row>
    <row r="82" spans="1:21" outlineLevel="1">
      <c r="A82" s="4" t="str">
        <f t="shared" si="49"/>
        <v>003582</v>
      </c>
      <c r="B82" s="4" t="str">
        <f t="shared" si="49"/>
        <v>Laredo</v>
      </c>
      <c r="C82" s="55">
        <f t="shared" si="29"/>
        <v>7200.5879166666655</v>
      </c>
      <c r="D82" s="55">
        <f t="shared" si="32"/>
        <v>1790</v>
      </c>
      <c r="E82" s="55">
        <f t="shared" si="48"/>
        <v>1507.818125</v>
      </c>
      <c r="F82" s="55">
        <f t="shared" si="48"/>
        <v>0</v>
      </c>
      <c r="G82" s="55">
        <f t="shared" si="48"/>
        <v>38.033333333333331</v>
      </c>
      <c r="H82" s="55">
        <f t="shared" si="48"/>
        <v>408</v>
      </c>
      <c r="I82" s="55">
        <f t="shared" si="48"/>
        <v>71.016874999999985</v>
      </c>
      <c r="J82" s="55">
        <f t="shared" si="48"/>
        <v>144.53000000000003</v>
      </c>
      <c r="K82" s="55">
        <f t="shared" si="48"/>
        <v>535.89458333333334</v>
      </c>
      <c r="L82" s="55">
        <f t="shared" si="48"/>
        <v>766.60583333333341</v>
      </c>
      <c r="M82" s="55">
        <f t="shared" si="48"/>
        <v>0</v>
      </c>
      <c r="N82" s="55">
        <f t="shared" si="48"/>
        <v>0</v>
      </c>
      <c r="O82" s="55">
        <f t="shared" si="48"/>
        <v>1545.4420833333334</v>
      </c>
      <c r="P82" s="55">
        <f t="shared" si="48"/>
        <v>218.82166666666669</v>
      </c>
      <c r="Q82" s="55">
        <f t="shared" si="48"/>
        <v>15.5</v>
      </c>
      <c r="R82" s="55">
        <f t="shared" si="48"/>
        <v>103.77708333333334</v>
      </c>
      <c r="S82" s="55">
        <f t="shared" si="48"/>
        <v>26.623333333333331</v>
      </c>
      <c r="T82" s="55">
        <f t="shared" si="48"/>
        <v>28.525000000000002</v>
      </c>
      <c r="U82" s="55">
        <f t="shared" si="31"/>
        <v>0</v>
      </c>
    </row>
    <row r="83" spans="1:21" outlineLevel="1">
      <c r="A83" s="4" t="str">
        <f t="shared" si="49"/>
        <v>003583</v>
      </c>
      <c r="B83" s="4" t="str">
        <f t="shared" si="49"/>
        <v>Lee</v>
      </c>
      <c r="C83" s="55">
        <f t="shared" si="29"/>
        <v>7473.6291666666666</v>
      </c>
      <c r="D83" s="55">
        <f t="shared" si="32"/>
        <v>873</v>
      </c>
      <c r="E83" s="55">
        <f t="shared" si="48"/>
        <v>588.42562499999997</v>
      </c>
      <c r="F83" s="55">
        <f t="shared" si="48"/>
        <v>0</v>
      </c>
      <c r="G83" s="55">
        <f t="shared" si="48"/>
        <v>69</v>
      </c>
      <c r="H83" s="55">
        <f t="shared" si="48"/>
        <v>431.67833333333328</v>
      </c>
      <c r="I83" s="55">
        <f t="shared" si="48"/>
        <v>6.5</v>
      </c>
      <c r="J83" s="55">
        <f t="shared" si="48"/>
        <v>7.4475000000000007</v>
      </c>
      <c r="K83" s="55">
        <f t="shared" si="48"/>
        <v>2783.8912500000001</v>
      </c>
      <c r="L83" s="55">
        <f t="shared" si="48"/>
        <v>861.63145833333328</v>
      </c>
      <c r="M83" s="55">
        <f t="shared" si="48"/>
        <v>0</v>
      </c>
      <c r="N83" s="55">
        <f t="shared" si="48"/>
        <v>0</v>
      </c>
      <c r="O83" s="55">
        <f t="shared" si="48"/>
        <v>1231.4166666666667</v>
      </c>
      <c r="P83" s="55">
        <f t="shared" si="48"/>
        <v>454.61583333333328</v>
      </c>
      <c r="Q83" s="55">
        <f t="shared" si="48"/>
        <v>0</v>
      </c>
      <c r="R83" s="55">
        <f t="shared" si="48"/>
        <v>0</v>
      </c>
      <c r="S83" s="55">
        <f t="shared" si="48"/>
        <v>44.689166666666665</v>
      </c>
      <c r="T83" s="55">
        <f t="shared" si="48"/>
        <v>121.33333333333333</v>
      </c>
      <c r="U83" s="55">
        <f t="shared" si="31"/>
        <v>0</v>
      </c>
    </row>
    <row r="84" spans="1:21" outlineLevel="1">
      <c r="A84" s="4" t="str">
        <f t="shared" si="49"/>
        <v>011145</v>
      </c>
      <c r="B84" s="4" t="str">
        <f t="shared" si="49"/>
        <v>Lone Star</v>
      </c>
      <c r="C84" s="55">
        <f t="shared" si="29"/>
        <v>33361.865625000006</v>
      </c>
      <c r="D84" s="55">
        <f t="shared" si="32"/>
        <v>8177</v>
      </c>
      <c r="E84" s="55">
        <f t="shared" si="48"/>
        <v>8510.1087499999994</v>
      </c>
      <c r="F84" s="55">
        <f t="shared" si="48"/>
        <v>0</v>
      </c>
      <c r="G84" s="55">
        <f t="shared" si="48"/>
        <v>0</v>
      </c>
      <c r="H84" s="55">
        <f t="shared" si="48"/>
        <v>579</v>
      </c>
      <c r="I84" s="55">
        <f t="shared" si="48"/>
        <v>17.545000000000002</v>
      </c>
      <c r="J84" s="55">
        <f t="shared" si="48"/>
        <v>319.44</v>
      </c>
      <c r="K84" s="55">
        <f t="shared" si="48"/>
        <v>1374.2481250000001</v>
      </c>
      <c r="L84" s="55">
        <f t="shared" si="48"/>
        <v>1698.165</v>
      </c>
      <c r="M84" s="55">
        <f t="shared" si="48"/>
        <v>77.96833333333332</v>
      </c>
      <c r="N84" s="55">
        <f t="shared" si="48"/>
        <v>76.835000000000008</v>
      </c>
      <c r="O84" s="55">
        <f t="shared" si="48"/>
        <v>9651.7262500000015</v>
      </c>
      <c r="P84" s="55">
        <f t="shared" si="48"/>
        <v>1794.2702083333334</v>
      </c>
      <c r="Q84" s="55">
        <f t="shared" si="48"/>
        <v>138.58395833333336</v>
      </c>
      <c r="R84" s="55">
        <f t="shared" si="48"/>
        <v>276.97500000000002</v>
      </c>
      <c r="S84" s="55">
        <f t="shared" si="48"/>
        <v>76</v>
      </c>
      <c r="T84" s="55">
        <f t="shared" si="48"/>
        <v>594</v>
      </c>
      <c r="U84" s="55">
        <f t="shared" si="31"/>
        <v>0</v>
      </c>
    </row>
    <row r="85" spans="1:21" outlineLevel="1">
      <c r="A85" s="4" t="str">
        <f t="shared" si="49"/>
        <v>003590</v>
      </c>
      <c r="B85" s="4" t="str">
        <f t="shared" si="49"/>
        <v>McLennan</v>
      </c>
      <c r="C85" s="55">
        <f t="shared" si="29"/>
        <v>4448.3920833333332</v>
      </c>
      <c r="D85" s="55">
        <f t="shared" si="32"/>
        <v>442</v>
      </c>
      <c r="E85" s="55">
        <f t="shared" si="48"/>
        <v>878.041875</v>
      </c>
      <c r="F85" s="55">
        <f t="shared" si="48"/>
        <v>0</v>
      </c>
      <c r="G85" s="55">
        <f t="shared" si="48"/>
        <v>26.623333333333331</v>
      </c>
      <c r="H85" s="55">
        <f t="shared" si="48"/>
        <v>226.51666666666665</v>
      </c>
      <c r="I85" s="55">
        <f t="shared" si="48"/>
        <v>42.396250000000002</v>
      </c>
      <c r="J85" s="55">
        <f t="shared" si="48"/>
        <v>498.50500000000005</v>
      </c>
      <c r="K85" s="55">
        <f t="shared" si="48"/>
        <v>192.90500000000003</v>
      </c>
      <c r="L85" s="55">
        <f t="shared" si="48"/>
        <v>417.76354166666664</v>
      </c>
      <c r="M85" s="55">
        <f t="shared" si="48"/>
        <v>0</v>
      </c>
      <c r="N85" s="55">
        <f t="shared" si="48"/>
        <v>16.23</v>
      </c>
      <c r="O85" s="55">
        <f t="shared" si="48"/>
        <v>1077.5500000000002</v>
      </c>
      <c r="P85" s="55">
        <f t="shared" si="48"/>
        <v>565.19374999999991</v>
      </c>
      <c r="Q85" s="55">
        <f t="shared" si="48"/>
        <v>0</v>
      </c>
      <c r="R85" s="55">
        <f t="shared" si="48"/>
        <v>0</v>
      </c>
      <c r="S85" s="55">
        <f t="shared" si="48"/>
        <v>16</v>
      </c>
      <c r="T85" s="55">
        <f t="shared" si="48"/>
        <v>48.666666666666664</v>
      </c>
      <c r="U85" s="55">
        <f t="shared" si="31"/>
        <v>0</v>
      </c>
    </row>
    <row r="86" spans="1:21" outlineLevel="1">
      <c r="A86" s="4" t="str">
        <f t="shared" si="49"/>
        <v>009797</v>
      </c>
      <c r="B86" s="4" t="str">
        <f t="shared" si="49"/>
        <v>Midland</v>
      </c>
      <c r="C86" s="55">
        <f t="shared" si="29"/>
        <v>3433.4983333333334</v>
      </c>
      <c r="D86" s="55">
        <f t="shared" si="32"/>
        <v>654.66666666666663</v>
      </c>
      <c r="E86" s="55">
        <f t="shared" si="48"/>
        <v>497.34500000000003</v>
      </c>
      <c r="F86" s="55">
        <f t="shared" si="48"/>
        <v>16.802500000000002</v>
      </c>
      <c r="G86" s="55">
        <f t="shared" si="48"/>
        <v>87.476666666666645</v>
      </c>
      <c r="H86" s="55">
        <f t="shared" si="48"/>
        <v>453.54749999999996</v>
      </c>
      <c r="I86" s="55">
        <f t="shared" si="48"/>
        <v>0</v>
      </c>
      <c r="J86" s="55">
        <f t="shared" si="48"/>
        <v>24.805000000000003</v>
      </c>
      <c r="K86" s="55">
        <f t="shared" si="48"/>
        <v>280.91833333333335</v>
      </c>
      <c r="L86" s="55">
        <f t="shared" si="48"/>
        <v>585.5575</v>
      </c>
      <c r="M86" s="55">
        <f t="shared" si="48"/>
        <v>0</v>
      </c>
      <c r="N86" s="55">
        <f t="shared" si="48"/>
        <v>0</v>
      </c>
      <c r="O86" s="55">
        <f t="shared" si="48"/>
        <v>432.33749999999998</v>
      </c>
      <c r="P86" s="55">
        <f t="shared" si="48"/>
        <v>209.16666666666666</v>
      </c>
      <c r="Q86" s="55">
        <f t="shared" si="48"/>
        <v>23</v>
      </c>
      <c r="R86" s="55">
        <f t="shared" si="48"/>
        <v>47.541666666666664</v>
      </c>
      <c r="S86" s="55">
        <f t="shared" si="48"/>
        <v>35</v>
      </c>
      <c r="T86" s="55">
        <f t="shared" si="48"/>
        <v>83.333333333333329</v>
      </c>
      <c r="U86" s="55">
        <f t="shared" si="31"/>
        <v>2</v>
      </c>
    </row>
    <row r="87" spans="1:21" outlineLevel="1">
      <c r="A87" s="4" t="str">
        <f t="shared" si="49"/>
        <v>003593</v>
      </c>
      <c r="B87" s="4" t="str">
        <f t="shared" si="49"/>
        <v>Navarro</v>
      </c>
      <c r="C87" s="55">
        <f t="shared" si="29"/>
        <v>3878.619583333334</v>
      </c>
      <c r="D87" s="55">
        <f t="shared" si="32"/>
        <v>842</v>
      </c>
      <c r="E87" s="55">
        <f t="shared" si="48"/>
        <v>974.9</v>
      </c>
      <c r="F87" s="55">
        <f t="shared" si="48"/>
        <v>1.2377083333333332</v>
      </c>
      <c r="G87" s="55">
        <f t="shared" si="48"/>
        <v>0</v>
      </c>
      <c r="H87" s="55">
        <f t="shared" si="48"/>
        <v>169.4</v>
      </c>
      <c r="I87" s="55">
        <f t="shared" si="48"/>
        <v>0</v>
      </c>
      <c r="J87" s="55">
        <f t="shared" si="48"/>
        <v>0</v>
      </c>
      <c r="K87" s="55">
        <f t="shared" si="48"/>
        <v>233.52416666666667</v>
      </c>
      <c r="L87" s="55">
        <f t="shared" si="48"/>
        <v>414.32333333333332</v>
      </c>
      <c r="M87" s="55">
        <f t="shared" si="48"/>
        <v>0</v>
      </c>
      <c r="N87" s="55">
        <f t="shared" si="48"/>
        <v>0</v>
      </c>
      <c r="O87" s="55">
        <f t="shared" si="48"/>
        <v>696.94416666666666</v>
      </c>
      <c r="P87" s="55">
        <f t="shared" si="48"/>
        <v>447.70812500000005</v>
      </c>
      <c r="Q87" s="55">
        <f t="shared" si="48"/>
        <v>0</v>
      </c>
      <c r="R87" s="55">
        <f t="shared" si="48"/>
        <v>20.442916666666665</v>
      </c>
      <c r="S87" s="55">
        <f t="shared" si="48"/>
        <v>22</v>
      </c>
      <c r="T87" s="55">
        <f t="shared" si="48"/>
        <v>56.139166666666661</v>
      </c>
      <c r="U87" s="55">
        <f t="shared" si="31"/>
        <v>0</v>
      </c>
    </row>
    <row r="88" spans="1:21" outlineLevel="1">
      <c r="A88" s="4" t="str">
        <f t="shared" si="49"/>
        <v>003558</v>
      </c>
      <c r="B88" s="4" t="str">
        <f t="shared" si="49"/>
        <v>North Central</v>
      </c>
      <c r="C88" s="55">
        <f t="shared" si="29"/>
        <v>4100.1333333333332</v>
      </c>
      <c r="D88" s="55">
        <f t="shared" si="32"/>
        <v>620</v>
      </c>
      <c r="E88" s="55">
        <f t="shared" si="48"/>
        <v>933.25</v>
      </c>
      <c r="F88" s="55">
        <f t="shared" si="48"/>
        <v>0</v>
      </c>
      <c r="G88" s="55">
        <f t="shared" si="48"/>
        <v>0</v>
      </c>
      <c r="H88" s="55">
        <f t="shared" si="48"/>
        <v>171.82000000000002</v>
      </c>
      <c r="I88" s="55">
        <f t="shared" si="48"/>
        <v>68.222291666666663</v>
      </c>
      <c r="J88" s="55">
        <f t="shared" si="48"/>
        <v>126.69854166666669</v>
      </c>
      <c r="K88" s="55">
        <f t="shared" si="48"/>
        <v>277.73833333333329</v>
      </c>
      <c r="L88" s="55">
        <f t="shared" si="48"/>
        <v>352.2</v>
      </c>
      <c r="M88" s="55">
        <f t="shared" si="48"/>
        <v>0</v>
      </c>
      <c r="N88" s="55">
        <f t="shared" si="48"/>
        <v>0</v>
      </c>
      <c r="O88" s="55">
        <f t="shared" si="48"/>
        <v>1085.6666666666667</v>
      </c>
      <c r="P88" s="55">
        <f t="shared" si="48"/>
        <v>297.57083333333333</v>
      </c>
      <c r="Q88" s="55">
        <f t="shared" si="48"/>
        <v>0</v>
      </c>
      <c r="R88" s="55">
        <f t="shared" si="48"/>
        <v>0</v>
      </c>
      <c r="S88" s="55">
        <f t="shared" si="48"/>
        <v>20.966666666666665</v>
      </c>
      <c r="T88" s="55">
        <f t="shared" si="48"/>
        <v>146</v>
      </c>
      <c r="U88" s="55">
        <f t="shared" si="31"/>
        <v>0</v>
      </c>
    </row>
    <row r="89" spans="1:21" outlineLevel="1">
      <c r="A89" s="4" t="str">
        <f t="shared" si="49"/>
        <v>023154</v>
      </c>
      <c r="B89" s="4" t="str">
        <f t="shared" si="49"/>
        <v>Northeast Texas</v>
      </c>
      <c r="C89" s="55">
        <f t="shared" si="29"/>
        <v>2080.9391666666666</v>
      </c>
      <c r="D89" s="55">
        <f t="shared" si="32"/>
        <v>329.93916666666661</v>
      </c>
      <c r="E89" s="55">
        <f t="shared" si="48"/>
        <v>393</v>
      </c>
      <c r="F89" s="55">
        <f t="shared" si="48"/>
        <v>0</v>
      </c>
      <c r="G89" s="55">
        <f t="shared" si="48"/>
        <v>0</v>
      </c>
      <c r="H89" s="55">
        <f t="shared" si="48"/>
        <v>90.329166666666666</v>
      </c>
      <c r="I89" s="55">
        <f t="shared" si="48"/>
        <v>2</v>
      </c>
      <c r="J89" s="55">
        <f t="shared" si="48"/>
        <v>35.965000000000003</v>
      </c>
      <c r="K89" s="55">
        <f t="shared" si="48"/>
        <v>159.75666666666666</v>
      </c>
      <c r="L89" s="55">
        <f t="shared" si="48"/>
        <v>397.85645833333336</v>
      </c>
      <c r="M89" s="55">
        <f t="shared" si="48"/>
        <v>0</v>
      </c>
      <c r="N89" s="55">
        <f t="shared" si="48"/>
        <v>0</v>
      </c>
      <c r="O89" s="55">
        <f t="shared" si="48"/>
        <v>418.2166666666667</v>
      </c>
      <c r="P89" s="55">
        <f t="shared" si="48"/>
        <v>215.12604166666665</v>
      </c>
      <c r="Q89" s="55">
        <f t="shared" si="48"/>
        <v>0</v>
      </c>
      <c r="R89" s="55">
        <f t="shared" si="48"/>
        <v>0</v>
      </c>
      <c r="S89" s="55">
        <f t="shared" si="48"/>
        <v>14.75</v>
      </c>
      <c r="T89" s="55">
        <f t="shared" si="48"/>
        <v>24</v>
      </c>
      <c r="U89" s="55">
        <f t="shared" si="31"/>
        <v>0</v>
      </c>
    </row>
    <row r="90" spans="1:21" outlineLevel="1">
      <c r="A90" s="4" t="str">
        <f t="shared" si="49"/>
        <v>003596</v>
      </c>
      <c r="B90" s="4" t="str">
        <f t="shared" si="49"/>
        <v>Odessa</v>
      </c>
      <c r="C90" s="55">
        <f t="shared" si="29"/>
        <v>5752.6547916666668</v>
      </c>
      <c r="D90" s="55">
        <f t="shared" si="32"/>
        <v>1229</v>
      </c>
      <c r="E90" s="55">
        <f t="shared" si="48"/>
        <v>853.65437499999996</v>
      </c>
      <c r="F90" s="55">
        <f t="shared" si="48"/>
        <v>0</v>
      </c>
      <c r="G90" s="55">
        <f t="shared" si="48"/>
        <v>4</v>
      </c>
      <c r="H90" s="55">
        <f t="shared" si="48"/>
        <v>122</v>
      </c>
      <c r="I90" s="55">
        <f t="shared" si="48"/>
        <v>0</v>
      </c>
      <c r="J90" s="55">
        <f t="shared" si="48"/>
        <v>422.30416666666662</v>
      </c>
      <c r="K90" s="55">
        <f t="shared" si="48"/>
        <v>444.37250000000006</v>
      </c>
      <c r="L90" s="55">
        <f t="shared" si="48"/>
        <v>681.13166666666666</v>
      </c>
      <c r="M90" s="55">
        <f t="shared" si="48"/>
        <v>0</v>
      </c>
      <c r="N90" s="55">
        <f t="shared" si="48"/>
        <v>0</v>
      </c>
      <c r="O90" s="55">
        <f t="shared" si="48"/>
        <v>923.35750000000007</v>
      </c>
      <c r="P90" s="55">
        <f t="shared" si="48"/>
        <v>689.015625</v>
      </c>
      <c r="Q90" s="55">
        <f t="shared" si="48"/>
        <v>7.5625000000000009</v>
      </c>
      <c r="R90" s="55">
        <f t="shared" ref="E90:T105" si="50">MAX(R143, R196)</f>
        <v>123.25645833333333</v>
      </c>
      <c r="S90" s="55">
        <f t="shared" si="50"/>
        <v>67</v>
      </c>
      <c r="T90" s="55">
        <f t="shared" si="50"/>
        <v>186</v>
      </c>
      <c r="U90" s="55">
        <f t="shared" si="31"/>
        <v>0</v>
      </c>
    </row>
    <row r="91" spans="1:21" outlineLevel="1">
      <c r="A91" s="4" t="str">
        <f t="shared" si="49"/>
        <v>003600</v>
      </c>
      <c r="B91" s="4" t="str">
        <f t="shared" si="49"/>
        <v>Panola</v>
      </c>
      <c r="C91" s="55">
        <f t="shared" ref="C91:C109" si="51">SUM(D91:U91)</f>
        <v>2357.947083333333</v>
      </c>
      <c r="D91" s="55">
        <f t="shared" si="32"/>
        <v>315.67666666666668</v>
      </c>
      <c r="E91" s="55">
        <f t="shared" si="50"/>
        <v>247.5</v>
      </c>
      <c r="F91" s="55">
        <f t="shared" si="50"/>
        <v>0</v>
      </c>
      <c r="G91" s="55">
        <f t="shared" si="50"/>
        <v>0</v>
      </c>
      <c r="H91" s="55">
        <f t="shared" si="50"/>
        <v>683.64916666666659</v>
      </c>
      <c r="I91" s="55">
        <f t="shared" si="50"/>
        <v>51.925416666666671</v>
      </c>
      <c r="J91" s="55">
        <f t="shared" si="50"/>
        <v>143.49104166666666</v>
      </c>
      <c r="K91" s="55">
        <f t="shared" si="50"/>
        <v>74.100000000000009</v>
      </c>
      <c r="L91" s="55">
        <f t="shared" si="50"/>
        <v>314.8014583333333</v>
      </c>
      <c r="M91" s="55">
        <f t="shared" si="50"/>
        <v>0</v>
      </c>
      <c r="N91" s="55">
        <f t="shared" si="50"/>
        <v>0</v>
      </c>
      <c r="O91" s="55">
        <f t="shared" si="50"/>
        <v>307.19</v>
      </c>
      <c r="P91" s="55">
        <f t="shared" si="50"/>
        <v>190.61333333333332</v>
      </c>
      <c r="Q91" s="55">
        <f t="shared" si="50"/>
        <v>0</v>
      </c>
      <c r="R91" s="55">
        <f t="shared" si="50"/>
        <v>0</v>
      </c>
      <c r="S91" s="55">
        <f t="shared" si="50"/>
        <v>10</v>
      </c>
      <c r="T91" s="55">
        <f t="shared" si="50"/>
        <v>19</v>
      </c>
      <c r="U91" s="55">
        <f t="shared" si="31"/>
        <v>0</v>
      </c>
    </row>
    <row r="92" spans="1:21" outlineLevel="1">
      <c r="A92" s="4" t="str">
        <f t="shared" si="49"/>
        <v>003601</v>
      </c>
      <c r="B92" s="4" t="str">
        <f t="shared" si="49"/>
        <v>Paris</v>
      </c>
      <c r="C92" s="55">
        <f t="shared" si="51"/>
        <v>2791.7520833333333</v>
      </c>
      <c r="D92" s="55">
        <f t="shared" si="32"/>
        <v>694.91666666666663</v>
      </c>
      <c r="E92" s="55">
        <f t="shared" si="50"/>
        <v>480.75</v>
      </c>
      <c r="F92" s="55">
        <f t="shared" si="50"/>
        <v>0</v>
      </c>
      <c r="G92" s="55">
        <f t="shared" si="50"/>
        <v>4</v>
      </c>
      <c r="H92" s="55">
        <f t="shared" si="50"/>
        <v>183.92000000000004</v>
      </c>
      <c r="I92" s="55">
        <f t="shared" si="50"/>
        <v>15.213333333333333</v>
      </c>
      <c r="J92" s="55">
        <f t="shared" si="50"/>
        <v>300.22562499999998</v>
      </c>
      <c r="K92" s="55">
        <f t="shared" si="50"/>
        <v>23.595000000000006</v>
      </c>
      <c r="L92" s="55">
        <f t="shared" si="50"/>
        <v>280.38083333333333</v>
      </c>
      <c r="M92" s="55">
        <f t="shared" si="50"/>
        <v>0</v>
      </c>
      <c r="N92" s="55">
        <f t="shared" si="50"/>
        <v>0</v>
      </c>
      <c r="O92" s="55">
        <f t="shared" si="50"/>
        <v>428.58166666666665</v>
      </c>
      <c r="P92" s="55">
        <f t="shared" si="50"/>
        <v>343.16895833333336</v>
      </c>
      <c r="Q92" s="55">
        <f t="shared" si="50"/>
        <v>0</v>
      </c>
      <c r="R92" s="55">
        <f t="shared" si="50"/>
        <v>0</v>
      </c>
      <c r="S92" s="55">
        <f t="shared" si="50"/>
        <v>11</v>
      </c>
      <c r="T92" s="55">
        <f t="shared" si="50"/>
        <v>26</v>
      </c>
      <c r="U92" s="55">
        <f t="shared" si="31"/>
        <v>0</v>
      </c>
    </row>
    <row r="93" spans="1:21" outlineLevel="1">
      <c r="A93" s="4" t="str">
        <f t="shared" si="49"/>
        <v>003603</v>
      </c>
      <c r="B93" s="4" t="str">
        <f t="shared" si="49"/>
        <v>Ranger</v>
      </c>
      <c r="C93" s="55">
        <f t="shared" si="51"/>
        <v>1379.0745833333335</v>
      </c>
      <c r="D93" s="55">
        <f t="shared" si="32"/>
        <v>390.79250000000002</v>
      </c>
      <c r="E93" s="55">
        <f t="shared" si="50"/>
        <v>320.25000000000006</v>
      </c>
      <c r="F93" s="55">
        <f t="shared" si="50"/>
        <v>0</v>
      </c>
      <c r="G93" s="55">
        <f t="shared" si="50"/>
        <v>3</v>
      </c>
      <c r="H93" s="55">
        <f t="shared" si="50"/>
        <v>12</v>
      </c>
      <c r="I93" s="55">
        <f t="shared" si="50"/>
        <v>10</v>
      </c>
      <c r="J93" s="55">
        <f t="shared" si="50"/>
        <v>18</v>
      </c>
      <c r="K93" s="55">
        <f t="shared" si="50"/>
        <v>94.25</v>
      </c>
      <c r="L93" s="55">
        <f t="shared" si="50"/>
        <v>202.79375000000002</v>
      </c>
      <c r="M93" s="55">
        <f t="shared" si="50"/>
        <v>0</v>
      </c>
      <c r="N93" s="55">
        <f t="shared" si="50"/>
        <v>0</v>
      </c>
      <c r="O93" s="55">
        <f t="shared" si="50"/>
        <v>260.39333333333337</v>
      </c>
      <c r="P93" s="55">
        <f t="shared" si="50"/>
        <v>55.494999999999997</v>
      </c>
      <c r="Q93" s="55">
        <f t="shared" si="50"/>
        <v>0</v>
      </c>
      <c r="R93" s="55">
        <f t="shared" si="50"/>
        <v>0</v>
      </c>
      <c r="S93" s="55">
        <f t="shared" si="50"/>
        <v>2.4200000000000004</v>
      </c>
      <c r="T93" s="55">
        <f t="shared" si="50"/>
        <v>9.6800000000000015</v>
      </c>
      <c r="U93" s="55">
        <f t="shared" si="31"/>
        <v>0</v>
      </c>
    </row>
    <row r="94" spans="1:21" outlineLevel="1">
      <c r="A94" s="4" t="str">
        <f t="shared" si="49"/>
        <v>029137</v>
      </c>
      <c r="B94" s="4" t="str">
        <f t="shared" si="49"/>
        <v>San Jacinto</v>
      </c>
      <c r="C94" s="55">
        <f t="shared" si="51"/>
        <v>16478.873749999999</v>
      </c>
      <c r="D94" s="55">
        <f t="shared" si="32"/>
        <v>2163</v>
      </c>
      <c r="E94" s="55">
        <f t="shared" si="50"/>
        <v>3032.1381249999999</v>
      </c>
      <c r="F94" s="55">
        <f t="shared" si="50"/>
        <v>0</v>
      </c>
      <c r="G94" s="55">
        <f t="shared" si="50"/>
        <v>48</v>
      </c>
      <c r="H94" s="55">
        <f t="shared" si="50"/>
        <v>258.62666666666661</v>
      </c>
      <c r="I94" s="55">
        <f t="shared" si="50"/>
        <v>38</v>
      </c>
      <c r="J94" s="55">
        <f t="shared" si="50"/>
        <v>90.90666666666668</v>
      </c>
      <c r="K94" s="55">
        <f t="shared" si="50"/>
        <v>1081.6675000000002</v>
      </c>
      <c r="L94" s="55">
        <f t="shared" si="50"/>
        <v>2401.61</v>
      </c>
      <c r="M94" s="55">
        <f t="shared" si="50"/>
        <v>0</v>
      </c>
      <c r="N94" s="55">
        <f t="shared" si="50"/>
        <v>87.952083333333334</v>
      </c>
      <c r="O94" s="55">
        <f t="shared" si="50"/>
        <v>4868.9518749999997</v>
      </c>
      <c r="P94" s="55">
        <f t="shared" si="50"/>
        <v>1786.6104166666664</v>
      </c>
      <c r="Q94" s="55">
        <f t="shared" si="50"/>
        <v>0</v>
      </c>
      <c r="R94" s="55">
        <f t="shared" si="50"/>
        <v>43.743749999999999</v>
      </c>
      <c r="S94" s="55">
        <f t="shared" si="50"/>
        <v>75</v>
      </c>
      <c r="T94" s="55">
        <f t="shared" si="50"/>
        <v>502.66666666666669</v>
      </c>
      <c r="U94" s="55">
        <f t="shared" si="31"/>
        <v>0</v>
      </c>
    </row>
    <row r="95" spans="1:21" outlineLevel="1">
      <c r="A95" s="4" t="str">
        <f t="shared" si="49"/>
        <v>003611</v>
      </c>
      <c r="B95" s="4" t="str">
        <f t="shared" si="49"/>
        <v>South Plains</v>
      </c>
      <c r="C95" s="55">
        <f t="shared" si="51"/>
        <v>4684.5310416666662</v>
      </c>
      <c r="D95" s="55">
        <f t="shared" si="32"/>
        <v>733.66666666666663</v>
      </c>
      <c r="E95" s="55">
        <f t="shared" si="50"/>
        <v>971.46624999999995</v>
      </c>
      <c r="F95" s="55">
        <f t="shared" si="50"/>
        <v>20.295000000000005</v>
      </c>
      <c r="G95" s="55">
        <f t="shared" si="50"/>
        <v>0</v>
      </c>
      <c r="H95" s="55">
        <f t="shared" si="50"/>
        <v>308</v>
      </c>
      <c r="I95" s="55">
        <f t="shared" si="50"/>
        <v>58.391458333333333</v>
      </c>
      <c r="J95" s="55">
        <f t="shared" si="50"/>
        <v>1</v>
      </c>
      <c r="K95" s="55">
        <f t="shared" si="50"/>
        <v>491.33500000000004</v>
      </c>
      <c r="L95" s="55">
        <f t="shared" si="50"/>
        <v>551.85604166666667</v>
      </c>
      <c r="M95" s="55">
        <f t="shared" si="50"/>
        <v>0</v>
      </c>
      <c r="N95" s="55">
        <f t="shared" si="50"/>
        <v>0</v>
      </c>
      <c r="O95" s="55">
        <f t="shared" si="50"/>
        <v>966.39333333333332</v>
      </c>
      <c r="P95" s="55">
        <f t="shared" si="50"/>
        <v>500.43395833333329</v>
      </c>
      <c r="Q95" s="55">
        <f t="shared" si="50"/>
        <v>0</v>
      </c>
      <c r="R95" s="55">
        <f t="shared" si="50"/>
        <v>0</v>
      </c>
      <c r="S95" s="55">
        <f t="shared" si="50"/>
        <v>19.360000000000003</v>
      </c>
      <c r="T95" s="55">
        <f t="shared" si="50"/>
        <v>62.333333333333336</v>
      </c>
      <c r="U95" s="55">
        <f t="shared" si="31"/>
        <v>0</v>
      </c>
    </row>
    <row r="96" spans="1:21" outlineLevel="1">
      <c r="A96" s="4" t="str">
        <f t="shared" si="49"/>
        <v>031034</v>
      </c>
      <c r="B96" s="4" t="str">
        <f t="shared" si="49"/>
        <v>South Texas</v>
      </c>
      <c r="C96" s="55">
        <f t="shared" si="51"/>
        <v>17123.292916666669</v>
      </c>
      <c r="D96" s="55">
        <f t="shared" si="32"/>
        <v>3967</v>
      </c>
      <c r="E96" s="55">
        <f t="shared" si="50"/>
        <v>3501.67</v>
      </c>
      <c r="F96" s="55">
        <f t="shared" si="50"/>
        <v>1.4262500000000002</v>
      </c>
      <c r="G96" s="55">
        <f t="shared" si="50"/>
        <v>39.930000000000007</v>
      </c>
      <c r="H96" s="55">
        <f t="shared" si="50"/>
        <v>274</v>
      </c>
      <c r="I96" s="55">
        <f t="shared" si="50"/>
        <v>617.4914583333333</v>
      </c>
      <c r="J96" s="55">
        <f t="shared" si="50"/>
        <v>445.33916666666664</v>
      </c>
      <c r="K96" s="55">
        <f t="shared" si="50"/>
        <v>1334.3366666666668</v>
      </c>
      <c r="L96" s="55">
        <f t="shared" si="50"/>
        <v>1285.9775000000002</v>
      </c>
      <c r="M96" s="55">
        <f t="shared" si="50"/>
        <v>0</v>
      </c>
      <c r="N96" s="55">
        <f t="shared" si="50"/>
        <v>1.5</v>
      </c>
      <c r="O96" s="55">
        <f t="shared" si="50"/>
        <v>3303.3416666666667</v>
      </c>
      <c r="P96" s="55">
        <f t="shared" si="50"/>
        <v>1484.6137499999998</v>
      </c>
      <c r="Q96" s="55">
        <f t="shared" si="50"/>
        <v>155.78750000000002</v>
      </c>
      <c r="R96" s="55">
        <f t="shared" si="50"/>
        <v>576.91812499999992</v>
      </c>
      <c r="S96" s="55">
        <f t="shared" si="50"/>
        <v>27.574166666666667</v>
      </c>
      <c r="T96" s="55">
        <f t="shared" si="50"/>
        <v>67.666666666666671</v>
      </c>
      <c r="U96" s="55">
        <f t="shared" si="31"/>
        <v>38.720000000000006</v>
      </c>
    </row>
    <row r="97" spans="1:22" outlineLevel="1">
      <c r="A97" s="4" t="str">
        <f t="shared" si="49"/>
        <v>003614</v>
      </c>
      <c r="B97" s="4" t="str">
        <f t="shared" si="49"/>
        <v>Southwest Texas</v>
      </c>
      <c r="C97" s="55">
        <f t="shared" si="51"/>
        <v>4131.3695833333331</v>
      </c>
      <c r="D97" s="55">
        <f t="shared" si="32"/>
        <v>966.99749999999995</v>
      </c>
      <c r="E97" s="55">
        <f t="shared" si="50"/>
        <v>840.51</v>
      </c>
      <c r="F97" s="55">
        <f t="shared" si="50"/>
        <v>0</v>
      </c>
      <c r="G97" s="55">
        <f t="shared" si="50"/>
        <v>10.459166666666667</v>
      </c>
      <c r="H97" s="55">
        <f t="shared" si="50"/>
        <v>456.17000000000007</v>
      </c>
      <c r="I97" s="55">
        <f t="shared" si="50"/>
        <v>30</v>
      </c>
      <c r="J97" s="55">
        <f t="shared" si="50"/>
        <v>158</v>
      </c>
      <c r="K97" s="55">
        <f t="shared" si="50"/>
        <v>280.01250000000005</v>
      </c>
      <c r="L97" s="55">
        <f t="shared" si="50"/>
        <v>534.58562500000005</v>
      </c>
      <c r="M97" s="55">
        <f t="shared" si="50"/>
        <v>0</v>
      </c>
      <c r="N97" s="55">
        <f t="shared" si="50"/>
        <v>0</v>
      </c>
      <c r="O97" s="55">
        <f t="shared" si="50"/>
        <v>696.82166666666672</v>
      </c>
      <c r="P97" s="55">
        <f t="shared" si="50"/>
        <v>94.189791666666665</v>
      </c>
      <c r="Q97" s="55">
        <f t="shared" si="50"/>
        <v>0</v>
      </c>
      <c r="R97" s="55">
        <f t="shared" si="50"/>
        <v>0</v>
      </c>
      <c r="S97" s="55">
        <f t="shared" si="50"/>
        <v>37</v>
      </c>
      <c r="T97" s="55">
        <f t="shared" si="50"/>
        <v>26.623333333333331</v>
      </c>
      <c r="U97" s="55">
        <f t="shared" si="31"/>
        <v>0</v>
      </c>
    </row>
    <row r="98" spans="1:22" outlineLevel="1">
      <c r="A98" s="4" t="str">
        <f t="shared" si="49"/>
        <v>003626</v>
      </c>
      <c r="B98" s="4" t="str">
        <f t="shared" si="49"/>
        <v>Tarrant</v>
      </c>
      <c r="C98" s="55">
        <f t="shared" si="51"/>
        <v>18837.772291666668</v>
      </c>
      <c r="D98" s="55">
        <f t="shared" si="32"/>
        <v>2791.6466666666661</v>
      </c>
      <c r="E98" s="55">
        <f t="shared" si="50"/>
        <v>4714.75</v>
      </c>
      <c r="F98" s="55">
        <f t="shared" si="50"/>
        <v>1.4877083333333332</v>
      </c>
      <c r="G98" s="55">
        <f t="shared" si="50"/>
        <v>42.787500000000001</v>
      </c>
      <c r="H98" s="55">
        <f t="shared" si="50"/>
        <v>114.95000000000003</v>
      </c>
      <c r="I98" s="55">
        <f t="shared" si="50"/>
        <v>19.315833333333334</v>
      </c>
      <c r="J98" s="55">
        <f t="shared" si="50"/>
        <v>59.327500000000001</v>
      </c>
      <c r="K98" s="55">
        <f t="shared" si="50"/>
        <v>1138.5250000000003</v>
      </c>
      <c r="L98" s="55">
        <f t="shared" si="50"/>
        <v>1344.1568749999999</v>
      </c>
      <c r="M98" s="55">
        <f t="shared" si="50"/>
        <v>15.520000000000001</v>
      </c>
      <c r="N98" s="55">
        <f t="shared" si="50"/>
        <v>19.407499999999999</v>
      </c>
      <c r="O98" s="55">
        <f t="shared" si="50"/>
        <v>6493.440833333334</v>
      </c>
      <c r="P98" s="55">
        <f t="shared" si="50"/>
        <v>1381.0352083333335</v>
      </c>
      <c r="Q98" s="55">
        <f t="shared" si="50"/>
        <v>0</v>
      </c>
      <c r="R98" s="55">
        <f t="shared" si="50"/>
        <v>0</v>
      </c>
      <c r="S98" s="55">
        <f t="shared" si="50"/>
        <v>62.754999999999995</v>
      </c>
      <c r="T98" s="55">
        <f t="shared" si="50"/>
        <v>638.66666666666663</v>
      </c>
      <c r="U98" s="55">
        <f t="shared" si="31"/>
        <v>0</v>
      </c>
    </row>
    <row r="99" spans="1:22" outlineLevel="1">
      <c r="A99" s="4" t="str">
        <f t="shared" ref="A99:B108" si="52">A46</f>
        <v>003627</v>
      </c>
      <c r="B99" s="4" t="str">
        <f t="shared" si="52"/>
        <v>Temple</v>
      </c>
      <c r="C99" s="55">
        <f t="shared" si="51"/>
        <v>2520.8041666666668</v>
      </c>
      <c r="D99" s="55">
        <f t="shared" si="32"/>
        <v>382.33333333333331</v>
      </c>
      <c r="E99" s="55">
        <f t="shared" si="50"/>
        <v>538.4</v>
      </c>
      <c r="F99" s="55">
        <f t="shared" si="50"/>
        <v>0</v>
      </c>
      <c r="G99" s="55">
        <f t="shared" si="50"/>
        <v>0</v>
      </c>
      <c r="H99" s="55">
        <f t="shared" si="50"/>
        <v>163.35000000000002</v>
      </c>
      <c r="I99" s="55">
        <f t="shared" si="50"/>
        <v>0</v>
      </c>
      <c r="J99" s="55">
        <f t="shared" si="50"/>
        <v>179.01854166666666</v>
      </c>
      <c r="K99" s="55">
        <f t="shared" si="50"/>
        <v>13.612500000000004</v>
      </c>
      <c r="L99" s="55">
        <f t="shared" si="50"/>
        <v>201.9864583333333</v>
      </c>
      <c r="M99" s="55">
        <f t="shared" si="50"/>
        <v>0</v>
      </c>
      <c r="N99" s="55">
        <f t="shared" si="50"/>
        <v>18.094374999999999</v>
      </c>
      <c r="O99" s="55">
        <f t="shared" si="50"/>
        <v>647.56916666666666</v>
      </c>
      <c r="P99" s="55">
        <f t="shared" si="50"/>
        <v>318.31562499999995</v>
      </c>
      <c r="Q99" s="55">
        <f t="shared" si="50"/>
        <v>0</v>
      </c>
      <c r="R99" s="55">
        <f t="shared" si="50"/>
        <v>0</v>
      </c>
      <c r="S99" s="55">
        <f t="shared" si="50"/>
        <v>26</v>
      </c>
      <c r="T99" s="55">
        <f t="shared" si="50"/>
        <v>32.12416666666666</v>
      </c>
      <c r="U99" s="55">
        <f t="shared" si="31"/>
        <v>0</v>
      </c>
    </row>
    <row r="100" spans="1:22" outlineLevel="1">
      <c r="A100" s="4" t="str">
        <f t="shared" si="52"/>
        <v>003628</v>
      </c>
      <c r="B100" s="4" t="str">
        <f t="shared" si="52"/>
        <v>Texarkana</v>
      </c>
      <c r="C100" s="55">
        <f t="shared" si="51"/>
        <v>3512.5877083333335</v>
      </c>
      <c r="D100" s="55">
        <f t="shared" si="32"/>
        <v>649.41916666666668</v>
      </c>
      <c r="E100" s="55">
        <f t="shared" si="50"/>
        <v>407.01</v>
      </c>
      <c r="F100" s="55">
        <f t="shared" si="50"/>
        <v>0</v>
      </c>
      <c r="G100" s="55">
        <f t="shared" si="50"/>
        <v>2</v>
      </c>
      <c r="H100" s="55">
        <f t="shared" si="50"/>
        <v>108</v>
      </c>
      <c r="I100" s="55">
        <f t="shared" si="50"/>
        <v>95.321041666666659</v>
      </c>
      <c r="J100" s="55">
        <f t="shared" si="50"/>
        <v>278.3175</v>
      </c>
      <c r="K100" s="55">
        <f t="shared" si="50"/>
        <v>286.61000000000007</v>
      </c>
      <c r="L100" s="55">
        <f t="shared" si="50"/>
        <v>781.74249999999995</v>
      </c>
      <c r="M100" s="55">
        <f t="shared" si="50"/>
        <v>0</v>
      </c>
      <c r="N100" s="55">
        <f t="shared" si="50"/>
        <v>0</v>
      </c>
      <c r="O100" s="55">
        <f t="shared" si="50"/>
        <v>595.42937500000005</v>
      </c>
      <c r="P100" s="55">
        <f t="shared" si="50"/>
        <v>282.24562499999996</v>
      </c>
      <c r="Q100" s="55">
        <f t="shared" si="50"/>
        <v>0</v>
      </c>
      <c r="R100" s="55">
        <f t="shared" si="50"/>
        <v>0</v>
      </c>
      <c r="S100" s="55">
        <f t="shared" si="50"/>
        <v>10.459166666666667</v>
      </c>
      <c r="T100" s="55">
        <f t="shared" si="50"/>
        <v>16.033333333333331</v>
      </c>
      <c r="U100" s="55">
        <f t="shared" si="31"/>
        <v>0</v>
      </c>
    </row>
    <row r="101" spans="1:22" outlineLevel="1">
      <c r="A101" s="4" t="str">
        <f t="shared" si="52"/>
        <v>003643</v>
      </c>
      <c r="B101" s="4" t="str">
        <f t="shared" si="52"/>
        <v>Texas Southmost</v>
      </c>
      <c r="C101" s="55">
        <f t="shared" si="51"/>
        <v>4915.7429166666652</v>
      </c>
      <c r="D101" s="55">
        <f t="shared" si="32"/>
        <v>1589</v>
      </c>
      <c r="E101" s="55">
        <f t="shared" si="50"/>
        <v>1226.4193749999997</v>
      </c>
      <c r="F101" s="55">
        <f t="shared" si="50"/>
        <v>0</v>
      </c>
      <c r="G101" s="55">
        <f t="shared" si="50"/>
        <v>18</v>
      </c>
      <c r="H101" s="55">
        <f t="shared" si="50"/>
        <v>32</v>
      </c>
      <c r="I101" s="55">
        <f t="shared" si="50"/>
        <v>21.5</v>
      </c>
      <c r="J101" s="55">
        <f t="shared" si="50"/>
        <v>74.960000000000008</v>
      </c>
      <c r="K101" s="55">
        <f t="shared" si="50"/>
        <v>39.222500000000011</v>
      </c>
      <c r="L101" s="55">
        <f t="shared" si="50"/>
        <v>224.86749999999998</v>
      </c>
      <c r="M101" s="55">
        <f t="shared" si="50"/>
        <v>0</v>
      </c>
      <c r="N101" s="55">
        <f t="shared" si="50"/>
        <v>0</v>
      </c>
      <c r="O101" s="55">
        <f t="shared" si="50"/>
        <v>1226.9602083333334</v>
      </c>
      <c r="P101" s="55">
        <f t="shared" si="50"/>
        <v>433.48</v>
      </c>
      <c r="Q101" s="55">
        <f t="shared" si="50"/>
        <v>0</v>
      </c>
      <c r="R101" s="55">
        <f t="shared" si="50"/>
        <v>0</v>
      </c>
      <c r="S101" s="55">
        <f t="shared" si="50"/>
        <v>2</v>
      </c>
      <c r="T101" s="55">
        <f t="shared" si="50"/>
        <v>27.333333333333332</v>
      </c>
      <c r="U101" s="55">
        <f t="shared" si="31"/>
        <v>0</v>
      </c>
    </row>
    <row r="102" spans="1:22" outlineLevel="1">
      <c r="A102" s="4" t="str">
        <f t="shared" si="52"/>
        <v>003572</v>
      </c>
      <c r="B102" s="4" t="str">
        <f t="shared" si="52"/>
        <v>Trinity Valley</v>
      </c>
      <c r="C102" s="55">
        <f t="shared" si="51"/>
        <v>5296.3175000000001</v>
      </c>
      <c r="D102" s="55">
        <f t="shared" si="32"/>
        <v>879.52083333333337</v>
      </c>
      <c r="E102" s="55">
        <f t="shared" si="50"/>
        <v>832.16125</v>
      </c>
      <c r="F102" s="55">
        <f t="shared" si="50"/>
        <v>0</v>
      </c>
      <c r="G102" s="55">
        <f t="shared" si="50"/>
        <v>15</v>
      </c>
      <c r="H102" s="55">
        <f t="shared" si="50"/>
        <v>44.689166666666665</v>
      </c>
      <c r="I102" s="55">
        <f t="shared" si="50"/>
        <v>14.373958333333333</v>
      </c>
      <c r="J102" s="55">
        <f t="shared" si="50"/>
        <v>1272.6016666666667</v>
      </c>
      <c r="K102" s="55">
        <f t="shared" si="50"/>
        <v>159.54000000000002</v>
      </c>
      <c r="L102" s="55">
        <f t="shared" si="50"/>
        <v>604.85250000000008</v>
      </c>
      <c r="M102" s="55">
        <f t="shared" si="50"/>
        <v>0</v>
      </c>
      <c r="N102" s="55">
        <f t="shared" si="50"/>
        <v>0</v>
      </c>
      <c r="O102" s="55">
        <f t="shared" si="50"/>
        <v>1060.3827083333333</v>
      </c>
      <c r="P102" s="55">
        <f t="shared" si="50"/>
        <v>282.70125000000002</v>
      </c>
      <c r="Q102" s="55">
        <f t="shared" si="50"/>
        <v>0</v>
      </c>
      <c r="R102" s="55">
        <f t="shared" si="50"/>
        <v>59.772500000000001</v>
      </c>
      <c r="S102" s="55">
        <f t="shared" si="50"/>
        <v>24.721666666666664</v>
      </c>
      <c r="T102" s="55">
        <f t="shared" si="50"/>
        <v>46</v>
      </c>
      <c r="U102" s="55">
        <f t="shared" si="31"/>
        <v>0</v>
      </c>
    </row>
    <row r="103" spans="1:22" outlineLevel="1">
      <c r="A103" s="4" t="str">
        <f t="shared" si="52"/>
        <v>003648</v>
      </c>
      <c r="B103" s="4" t="str">
        <f t="shared" si="52"/>
        <v>Tyler</v>
      </c>
      <c r="C103" s="55">
        <f t="shared" si="51"/>
        <v>6157.1620833333345</v>
      </c>
      <c r="D103" s="55">
        <f t="shared" si="32"/>
        <v>810.80000000000007</v>
      </c>
      <c r="E103" s="55">
        <f t="shared" si="50"/>
        <v>1348.5</v>
      </c>
      <c r="F103" s="55">
        <f t="shared" si="50"/>
        <v>3.090208333333333</v>
      </c>
      <c r="G103" s="55">
        <f t="shared" si="50"/>
        <v>18.150000000000002</v>
      </c>
      <c r="H103" s="55">
        <f t="shared" si="50"/>
        <v>654.61000000000013</v>
      </c>
      <c r="I103" s="55">
        <f t="shared" si="50"/>
        <v>16.877291666666665</v>
      </c>
      <c r="J103" s="55">
        <f t="shared" si="50"/>
        <v>0</v>
      </c>
      <c r="K103" s="55">
        <f t="shared" si="50"/>
        <v>173.41166666666672</v>
      </c>
      <c r="L103" s="55">
        <f t="shared" si="50"/>
        <v>624.87645833333329</v>
      </c>
      <c r="M103" s="55">
        <f t="shared" si="50"/>
        <v>0</v>
      </c>
      <c r="N103" s="55">
        <f t="shared" si="50"/>
        <v>1.5</v>
      </c>
      <c r="O103" s="55">
        <f t="shared" si="50"/>
        <v>1347.03</v>
      </c>
      <c r="P103" s="55">
        <f t="shared" si="50"/>
        <v>1001.8458333333333</v>
      </c>
      <c r="Q103" s="55">
        <f t="shared" si="50"/>
        <v>0</v>
      </c>
      <c r="R103" s="55">
        <f t="shared" si="50"/>
        <v>47.803958333333327</v>
      </c>
      <c r="S103" s="55">
        <f t="shared" si="50"/>
        <v>18</v>
      </c>
      <c r="T103" s="55">
        <f t="shared" si="50"/>
        <v>90.666666666666671</v>
      </c>
      <c r="U103" s="55">
        <f t="shared" si="31"/>
        <v>0</v>
      </c>
    </row>
    <row r="104" spans="1:22" outlineLevel="1">
      <c r="A104" s="4" t="str">
        <f t="shared" si="52"/>
        <v>010060</v>
      </c>
      <c r="B104" s="4" t="str">
        <f t="shared" si="52"/>
        <v>Vernon</v>
      </c>
      <c r="C104" s="55">
        <f t="shared" si="51"/>
        <v>1868.684583333333</v>
      </c>
      <c r="D104" s="55">
        <f t="shared" si="32"/>
        <v>223.85000000000005</v>
      </c>
      <c r="E104" s="55">
        <f t="shared" si="50"/>
        <v>258.25</v>
      </c>
      <c r="F104" s="55">
        <f t="shared" si="50"/>
        <v>0</v>
      </c>
      <c r="G104" s="55">
        <f t="shared" si="50"/>
        <v>0</v>
      </c>
      <c r="H104" s="55">
        <f t="shared" si="50"/>
        <v>225.34749999999997</v>
      </c>
      <c r="I104" s="55">
        <f t="shared" si="50"/>
        <v>3.6300000000000008</v>
      </c>
      <c r="J104" s="55">
        <f t="shared" si="50"/>
        <v>414.80104166666661</v>
      </c>
      <c r="K104" s="55">
        <f t="shared" si="50"/>
        <v>21.175000000000004</v>
      </c>
      <c r="L104" s="55">
        <f t="shared" si="50"/>
        <v>290.32395833333334</v>
      </c>
      <c r="M104" s="55">
        <f t="shared" si="50"/>
        <v>0</v>
      </c>
      <c r="N104" s="55">
        <f t="shared" si="50"/>
        <v>0</v>
      </c>
      <c r="O104" s="55">
        <f t="shared" si="50"/>
        <v>209.89708333333331</v>
      </c>
      <c r="P104" s="55">
        <f t="shared" si="50"/>
        <v>178.6225</v>
      </c>
      <c r="Q104" s="55">
        <f t="shared" si="50"/>
        <v>0</v>
      </c>
      <c r="R104" s="55">
        <f t="shared" si="50"/>
        <v>0</v>
      </c>
      <c r="S104" s="55">
        <f t="shared" si="50"/>
        <v>16.164166666666663</v>
      </c>
      <c r="T104" s="55">
        <f t="shared" si="50"/>
        <v>26.623333333333331</v>
      </c>
      <c r="U104" s="55">
        <f t="shared" si="31"/>
        <v>0</v>
      </c>
    </row>
    <row r="105" spans="1:22" outlineLevel="1">
      <c r="A105" s="4" t="str">
        <f t="shared" si="52"/>
        <v>003662</v>
      </c>
      <c r="B105" s="4" t="str">
        <f t="shared" si="52"/>
        <v>Victoria</v>
      </c>
      <c r="C105" s="55">
        <f t="shared" si="51"/>
        <v>1895.3054166666666</v>
      </c>
      <c r="D105" s="55">
        <f t="shared" si="32"/>
        <v>181.83333333333334</v>
      </c>
      <c r="E105" s="55">
        <f t="shared" si="50"/>
        <v>266.86124999999998</v>
      </c>
      <c r="F105" s="55">
        <f t="shared" si="50"/>
        <v>0</v>
      </c>
      <c r="G105" s="55">
        <f t="shared" si="50"/>
        <v>47.190000000000012</v>
      </c>
      <c r="H105" s="55">
        <f t="shared" si="50"/>
        <v>339.44749999999999</v>
      </c>
      <c r="I105" s="55">
        <f t="shared" si="50"/>
        <v>25.410000000000007</v>
      </c>
      <c r="J105" s="55">
        <f t="shared" si="50"/>
        <v>110.12333333333333</v>
      </c>
      <c r="K105" s="55">
        <f t="shared" si="50"/>
        <v>151.405</v>
      </c>
      <c r="L105" s="55">
        <f t="shared" si="50"/>
        <v>212.73250000000002</v>
      </c>
      <c r="M105" s="55">
        <f t="shared" si="50"/>
        <v>0</v>
      </c>
      <c r="N105" s="55">
        <f t="shared" si="50"/>
        <v>0</v>
      </c>
      <c r="O105" s="55">
        <f t="shared" si="50"/>
        <v>288.25</v>
      </c>
      <c r="P105" s="55">
        <f t="shared" si="50"/>
        <v>203.05250000000001</v>
      </c>
      <c r="Q105" s="55">
        <f t="shared" si="50"/>
        <v>0</v>
      </c>
      <c r="R105" s="55">
        <f t="shared" si="50"/>
        <v>0</v>
      </c>
      <c r="S105" s="55">
        <f t="shared" si="50"/>
        <v>18</v>
      </c>
      <c r="T105" s="55">
        <f t="shared" si="50"/>
        <v>51</v>
      </c>
      <c r="U105" s="55">
        <f t="shared" si="31"/>
        <v>0</v>
      </c>
    </row>
    <row r="106" spans="1:22" outlineLevel="1">
      <c r="A106" s="4" t="str">
        <f t="shared" si="52"/>
        <v>003664</v>
      </c>
      <c r="B106" s="4" t="str">
        <f t="shared" si="52"/>
        <v>Weatherford</v>
      </c>
      <c r="C106" s="55">
        <f t="shared" si="51"/>
        <v>3180.763958333333</v>
      </c>
      <c r="D106" s="55">
        <f t="shared" si="32"/>
        <v>553.06666666666661</v>
      </c>
      <c r="E106" s="55">
        <f t="shared" ref="E106:T108" si="53">MAX(E159, E212)</f>
        <v>582.5150000000001</v>
      </c>
      <c r="F106" s="55">
        <f t="shared" si="53"/>
        <v>0</v>
      </c>
      <c r="G106" s="55">
        <f t="shared" si="53"/>
        <v>43.56</v>
      </c>
      <c r="H106" s="55">
        <f t="shared" si="53"/>
        <v>180.65833333333333</v>
      </c>
      <c r="I106" s="55">
        <f t="shared" si="53"/>
        <v>44.926874999999995</v>
      </c>
      <c r="J106" s="55">
        <f t="shared" si="53"/>
        <v>34.787500000000001</v>
      </c>
      <c r="K106" s="55">
        <f t="shared" si="53"/>
        <v>117.75229166666666</v>
      </c>
      <c r="L106" s="55">
        <f t="shared" si="53"/>
        <v>271.18875000000003</v>
      </c>
      <c r="M106" s="55">
        <f t="shared" si="53"/>
        <v>0</v>
      </c>
      <c r="N106" s="55">
        <f t="shared" si="53"/>
        <v>0</v>
      </c>
      <c r="O106" s="55">
        <f t="shared" si="53"/>
        <v>681.35624999999993</v>
      </c>
      <c r="P106" s="55">
        <f t="shared" si="53"/>
        <v>516.35479166666664</v>
      </c>
      <c r="Q106" s="55">
        <f t="shared" si="53"/>
        <v>8</v>
      </c>
      <c r="R106" s="55">
        <f t="shared" si="53"/>
        <v>95.127499999999998</v>
      </c>
      <c r="S106" s="55">
        <f t="shared" si="53"/>
        <v>8.4700000000000024</v>
      </c>
      <c r="T106" s="55">
        <f t="shared" si="53"/>
        <v>43</v>
      </c>
      <c r="U106" s="55">
        <f t="shared" si="31"/>
        <v>0</v>
      </c>
    </row>
    <row r="107" spans="1:22" outlineLevel="1">
      <c r="A107" s="4" t="str">
        <f t="shared" si="52"/>
        <v>009549</v>
      </c>
      <c r="B107" s="4" t="str">
        <f t="shared" si="52"/>
        <v>Western Texas</v>
      </c>
      <c r="C107" s="55">
        <f t="shared" si="51"/>
        <v>1176.5252083333332</v>
      </c>
      <c r="D107" s="55">
        <f t="shared" si="32"/>
        <v>181</v>
      </c>
      <c r="E107" s="55">
        <f t="shared" si="53"/>
        <v>170.45500000000001</v>
      </c>
      <c r="F107" s="55">
        <f t="shared" si="53"/>
        <v>0</v>
      </c>
      <c r="G107" s="55">
        <f t="shared" si="53"/>
        <v>0</v>
      </c>
      <c r="H107" s="55">
        <f t="shared" si="53"/>
        <v>13</v>
      </c>
      <c r="I107" s="55">
        <f t="shared" si="53"/>
        <v>73</v>
      </c>
      <c r="J107" s="55">
        <f t="shared" si="53"/>
        <v>330.01416666666665</v>
      </c>
      <c r="K107" s="55">
        <f t="shared" si="53"/>
        <v>89.369583333333324</v>
      </c>
      <c r="L107" s="55">
        <f t="shared" si="53"/>
        <v>80.638333333333335</v>
      </c>
      <c r="M107" s="55">
        <f t="shared" si="53"/>
        <v>0</v>
      </c>
      <c r="N107" s="55">
        <f t="shared" si="53"/>
        <v>0</v>
      </c>
      <c r="O107" s="55">
        <f t="shared" si="53"/>
        <v>188.6504166666667</v>
      </c>
      <c r="P107" s="55">
        <f t="shared" si="53"/>
        <v>40.630208333333336</v>
      </c>
      <c r="Q107" s="55">
        <f t="shared" si="53"/>
        <v>0</v>
      </c>
      <c r="R107" s="55">
        <f t="shared" si="53"/>
        <v>0</v>
      </c>
      <c r="S107" s="55">
        <f t="shared" si="53"/>
        <v>8.5574999999999992</v>
      </c>
      <c r="T107" s="55">
        <f t="shared" si="53"/>
        <v>1.2100000000000002</v>
      </c>
      <c r="U107" s="55">
        <f t="shared" si="31"/>
        <v>0</v>
      </c>
    </row>
    <row r="108" spans="1:22" outlineLevel="1">
      <c r="A108" s="4" t="str">
        <f t="shared" si="52"/>
        <v>003668</v>
      </c>
      <c r="B108" s="4" t="str">
        <f t="shared" si="52"/>
        <v>Wharton</v>
      </c>
      <c r="C108" s="55">
        <f t="shared" si="51"/>
        <v>3487.5102083333331</v>
      </c>
      <c r="D108" s="55">
        <f t="shared" si="32"/>
        <v>244</v>
      </c>
      <c r="E108" s="55">
        <f t="shared" si="53"/>
        <v>750.02937500000007</v>
      </c>
      <c r="F108" s="55">
        <f t="shared" si="53"/>
        <v>0</v>
      </c>
      <c r="G108" s="55">
        <f t="shared" si="53"/>
        <v>3.8033333333333332</v>
      </c>
      <c r="H108" s="55">
        <f t="shared" si="53"/>
        <v>142.78000000000003</v>
      </c>
      <c r="I108" s="55">
        <f t="shared" si="53"/>
        <v>12.360833333333332</v>
      </c>
      <c r="J108" s="55">
        <f t="shared" si="53"/>
        <v>413.61041666666665</v>
      </c>
      <c r="K108" s="55">
        <f t="shared" si="53"/>
        <v>217.36208333333332</v>
      </c>
      <c r="L108" s="55">
        <f t="shared" si="53"/>
        <v>309.453125</v>
      </c>
      <c r="M108" s="55">
        <f t="shared" si="53"/>
        <v>0</v>
      </c>
      <c r="N108" s="55">
        <f t="shared" si="53"/>
        <v>0</v>
      </c>
      <c r="O108" s="55">
        <f t="shared" si="53"/>
        <v>1092.8966666666665</v>
      </c>
      <c r="P108" s="55">
        <f t="shared" si="53"/>
        <v>218.21437500000002</v>
      </c>
      <c r="Q108" s="55">
        <f t="shared" si="53"/>
        <v>0</v>
      </c>
      <c r="R108" s="55">
        <f t="shared" si="53"/>
        <v>0</v>
      </c>
      <c r="S108" s="55">
        <f t="shared" si="53"/>
        <v>20</v>
      </c>
      <c r="T108" s="55">
        <f t="shared" si="53"/>
        <v>63</v>
      </c>
      <c r="U108" s="55">
        <f t="shared" si="31"/>
        <v>0</v>
      </c>
    </row>
    <row r="109" spans="1:22">
      <c r="A109" s="4"/>
      <c r="B109" s="4" t="str">
        <f>B56</f>
        <v>Statewide</v>
      </c>
      <c r="C109" s="55">
        <f t="shared" si="51"/>
        <v>365608.51770833327</v>
      </c>
      <c r="D109" s="55">
        <f>SUM(D59:D108)</f>
        <v>60582.444166666661</v>
      </c>
      <c r="E109" s="55">
        <f>SUM(E59:E108)</f>
        <v>77446.197708333304</v>
      </c>
      <c r="F109" s="55">
        <f t="shared" ref="F109:U109" si="54">SUM(F59:F108)</f>
        <v>1404.6189583333332</v>
      </c>
      <c r="G109" s="55">
        <f t="shared" si="54"/>
        <v>2282.5708333333328</v>
      </c>
      <c r="H109" s="55">
        <f t="shared" ref="H109" si="55">SUM(H59:H108)</f>
        <v>16068.620833333336</v>
      </c>
      <c r="I109" s="55">
        <f t="shared" si="54"/>
        <v>4060.3343749999995</v>
      </c>
      <c r="J109" s="55">
        <f t="shared" ref="J109" si="56">SUM(J59:J108)</f>
        <v>13846.651041666661</v>
      </c>
      <c r="K109" s="55">
        <f t="shared" ref="K109:L109" si="57">SUM(K59:K108)</f>
        <v>24760.668333333339</v>
      </c>
      <c r="L109" s="55">
        <f t="shared" si="57"/>
        <v>35386.497500000005</v>
      </c>
      <c r="M109" s="55">
        <f t="shared" si="54"/>
        <v>144.85520833333334</v>
      </c>
      <c r="N109" s="55">
        <f t="shared" ref="N109" si="58">SUM(N59:N108)</f>
        <v>597.01479166666672</v>
      </c>
      <c r="O109" s="55">
        <f t="shared" si="54"/>
        <v>88771.617708333331</v>
      </c>
      <c r="P109" s="55">
        <f t="shared" ref="P109" si="59">SUM(P59:P108)</f>
        <v>29416.049583333341</v>
      </c>
      <c r="Q109" s="55">
        <f t="shared" si="54"/>
        <v>463.71854166666674</v>
      </c>
      <c r="R109" s="55">
        <f t="shared" si="54"/>
        <v>2344.039791666667</v>
      </c>
      <c r="S109" s="55">
        <f t="shared" si="54"/>
        <v>1674.7066666666665</v>
      </c>
      <c r="T109" s="55">
        <f t="shared" si="54"/>
        <v>6314.1916666666684</v>
      </c>
      <c r="U109" s="55">
        <f t="shared" si="54"/>
        <v>43.720000000000006</v>
      </c>
    </row>
    <row r="110" spans="1:22">
      <c r="Q110" s="520"/>
    </row>
    <row r="111" spans="1:22">
      <c r="A111" s="687" t="s">
        <v>1736</v>
      </c>
      <c r="B111" s="687"/>
      <c r="C111" s="687"/>
      <c r="D111" s="687"/>
      <c r="E111" s="687"/>
      <c r="F111" s="687"/>
      <c r="G111" s="687"/>
      <c r="H111" s="687"/>
      <c r="I111" s="687"/>
      <c r="J111" s="687"/>
      <c r="K111" s="687"/>
      <c r="L111" s="687"/>
      <c r="M111" s="687"/>
      <c r="N111" s="687"/>
      <c r="O111" s="687"/>
      <c r="P111" s="687"/>
      <c r="Q111" s="687"/>
      <c r="R111" s="687"/>
      <c r="S111" s="687"/>
      <c r="T111" s="687"/>
      <c r="U111" s="687"/>
    </row>
    <row r="112" spans="1:22" outlineLevel="1">
      <c r="A112" s="4" t="str">
        <f t="shared" ref="A112:B131" si="60">A6</f>
        <v>003607</v>
      </c>
      <c r="B112" s="4" t="str">
        <f t="shared" si="60"/>
        <v>Alamo</v>
      </c>
      <c r="C112" s="55">
        <f t="shared" ref="C112:C143" si="61">SUM(D112:U112)</f>
        <v>26867.081666666669</v>
      </c>
      <c r="D112" s="55">
        <f>AVERAGE(D165,D218,D271)</f>
        <v>3637</v>
      </c>
      <c r="E112" s="55">
        <f t="shared" ref="E112:U112" si="62">AVERAGE(E165,E218,E271)</f>
        <v>5904.916666666667</v>
      </c>
      <c r="F112" s="55">
        <f t="shared" si="62"/>
        <v>20.480416666666667</v>
      </c>
      <c r="G112" s="55">
        <f t="shared" si="62"/>
        <v>55.148333333333333</v>
      </c>
      <c r="H112" s="55">
        <f t="shared" ref="H112" si="63">AVERAGE(H165,H218,H271)</f>
        <v>467.33333333333331</v>
      </c>
      <c r="I112" s="55">
        <f t="shared" si="62"/>
        <v>364.62145833333335</v>
      </c>
      <c r="J112" s="55">
        <f t="shared" ref="J112" si="64">AVERAGE(J165,J218,J271)</f>
        <v>826.01416666666671</v>
      </c>
      <c r="K112" s="55">
        <f>IFERROR(AVERAGE(K165,K218,K271),"")</f>
        <v>1561.6535416666666</v>
      </c>
      <c r="L112" s="55">
        <f>IFERROR(AVERAGE(L165,L218,L271),"")</f>
        <v>1858.8452083333332</v>
      </c>
      <c r="M112" s="55">
        <f t="shared" si="62"/>
        <v>2.1724999999999999</v>
      </c>
      <c r="N112" s="55">
        <f t="shared" ref="N112" si="65">AVERAGE(N165,N218,N271)</f>
        <v>18.763958333333331</v>
      </c>
      <c r="O112" s="55">
        <f t="shared" si="62"/>
        <v>9460.4883333333328</v>
      </c>
      <c r="P112" s="55">
        <f t="shared" ref="P112" si="66">AVERAGE(P165,P218,P271)</f>
        <v>2043.7820833333333</v>
      </c>
      <c r="Q112" s="55">
        <f t="shared" si="62"/>
        <v>0</v>
      </c>
      <c r="R112" s="55">
        <f t="shared" si="62"/>
        <v>76.773333333333326</v>
      </c>
      <c r="S112" s="55">
        <f t="shared" si="62"/>
        <v>62.754999999999995</v>
      </c>
      <c r="T112" s="55">
        <f t="shared" si="62"/>
        <v>506.33333333333331</v>
      </c>
      <c r="U112" s="55">
        <f t="shared" si="62"/>
        <v>0</v>
      </c>
      <c r="V112" s="8"/>
    </row>
    <row r="113" spans="1:22" outlineLevel="1">
      <c r="A113" s="4" t="str">
        <f t="shared" si="60"/>
        <v>003539</v>
      </c>
      <c r="B113" s="4" t="str">
        <f t="shared" si="60"/>
        <v>Alvin</v>
      </c>
      <c r="C113" s="55">
        <f t="shared" si="61"/>
        <v>3325.6375000000003</v>
      </c>
      <c r="D113" s="55">
        <f t="shared" ref="D113:S128" si="67">AVERAGE(D166,D219,D272)</f>
        <v>690.30499999999995</v>
      </c>
      <c r="E113" s="55">
        <f t="shared" si="67"/>
        <v>517.02499999999998</v>
      </c>
      <c r="F113" s="55">
        <f t="shared" si="67"/>
        <v>0</v>
      </c>
      <c r="G113" s="55">
        <f t="shared" si="67"/>
        <v>0</v>
      </c>
      <c r="H113" s="55">
        <f t="shared" ref="H113" si="68">AVERAGE(H166,H219,H272)</f>
        <v>13.240000000000002</v>
      </c>
      <c r="I113" s="55">
        <f t="shared" si="67"/>
        <v>9.1666666666666661</v>
      </c>
      <c r="J113" s="55">
        <f t="shared" ref="J113" si="69">AVERAGE(J166,J219,J272)</f>
        <v>98.583333333333329</v>
      </c>
      <c r="K113" s="55">
        <f t="shared" ref="K113:L161" si="70">IFERROR(AVERAGE(K166,K219,K272),"")</f>
        <v>358.00666666666666</v>
      </c>
      <c r="L113" s="55">
        <f t="shared" si="70"/>
        <v>488.86291666666665</v>
      </c>
      <c r="M113" s="55">
        <f t="shared" si="67"/>
        <v>0</v>
      </c>
      <c r="N113" s="55">
        <f t="shared" ref="N113" si="71">AVERAGE(N166,N219,N272)</f>
        <v>0</v>
      </c>
      <c r="O113" s="55">
        <f t="shared" si="67"/>
        <v>770.65312500000016</v>
      </c>
      <c r="P113" s="55">
        <f t="shared" ref="P113" si="72">AVERAGE(P166,P219,P272)</f>
        <v>298.32395833333334</v>
      </c>
      <c r="Q113" s="55">
        <f t="shared" si="67"/>
        <v>0</v>
      </c>
      <c r="R113" s="55">
        <f t="shared" si="67"/>
        <v>0</v>
      </c>
      <c r="S113" s="55">
        <f t="shared" si="67"/>
        <v>27.574166666666667</v>
      </c>
      <c r="T113" s="55">
        <f t="shared" ref="T113:U113" si="73">AVERAGE(T166,T219,T272)</f>
        <v>53.896666666666668</v>
      </c>
      <c r="U113" s="55">
        <f t="shared" si="73"/>
        <v>0</v>
      </c>
      <c r="V113" s="8"/>
    </row>
    <row r="114" spans="1:22" outlineLevel="1">
      <c r="A114" s="4" t="str">
        <f t="shared" si="60"/>
        <v>003540</v>
      </c>
      <c r="B114" s="4" t="str">
        <f t="shared" si="60"/>
        <v>Amarillo</v>
      </c>
      <c r="C114" s="55">
        <f t="shared" si="61"/>
        <v>5418.1895833333328</v>
      </c>
      <c r="D114" s="55">
        <f t="shared" si="67"/>
        <v>593.33333333333337</v>
      </c>
      <c r="E114" s="55">
        <f t="shared" si="67"/>
        <v>1041.675</v>
      </c>
      <c r="F114" s="55">
        <f t="shared" si="67"/>
        <v>0</v>
      </c>
      <c r="G114" s="55">
        <f t="shared" si="67"/>
        <v>0.66666666666666663</v>
      </c>
      <c r="H114" s="55">
        <f t="shared" ref="H114" si="74">AVERAGE(H167,H220,H273)</f>
        <v>0</v>
      </c>
      <c r="I114" s="55">
        <f t="shared" si="67"/>
        <v>107.83333333333333</v>
      </c>
      <c r="J114" s="55">
        <f t="shared" ref="J114" si="75">AVERAGE(J167,J220,J273)</f>
        <v>267.18416666666667</v>
      </c>
      <c r="K114" s="55">
        <f t="shared" si="70"/>
        <v>253.405</v>
      </c>
      <c r="L114" s="55">
        <f t="shared" si="70"/>
        <v>1113.8708333333332</v>
      </c>
      <c r="M114" s="55">
        <f t="shared" si="67"/>
        <v>2.8016666666666663</v>
      </c>
      <c r="N114" s="55">
        <f t="shared" ref="N114" si="76">AVERAGE(N167,N220,N273)</f>
        <v>0</v>
      </c>
      <c r="O114" s="55">
        <f t="shared" si="67"/>
        <v>950.74750000000006</v>
      </c>
      <c r="P114" s="55">
        <f t="shared" ref="P114" si="77">AVERAGE(P167,P220,P273)</f>
        <v>916.33875</v>
      </c>
      <c r="Q114" s="55">
        <f t="shared" si="67"/>
        <v>0</v>
      </c>
      <c r="R114" s="55">
        <f t="shared" si="67"/>
        <v>0</v>
      </c>
      <c r="S114" s="55">
        <f t="shared" si="67"/>
        <v>55</v>
      </c>
      <c r="T114" s="55">
        <f t="shared" ref="T114:U114" si="78">AVERAGE(T167,T220,T273)</f>
        <v>115.33333333333333</v>
      </c>
      <c r="U114" s="55">
        <f t="shared" si="78"/>
        <v>0</v>
      </c>
      <c r="V114" s="8"/>
    </row>
    <row r="115" spans="1:22" outlineLevel="1">
      <c r="A115" s="4" t="str">
        <f t="shared" si="60"/>
        <v>006661</v>
      </c>
      <c r="B115" s="4" t="str">
        <f t="shared" si="60"/>
        <v>Angelina</v>
      </c>
      <c r="C115" s="55">
        <f t="shared" si="61"/>
        <v>2944.2810416666666</v>
      </c>
      <c r="D115" s="55">
        <f t="shared" si="67"/>
        <v>508.86666666666662</v>
      </c>
      <c r="E115" s="55">
        <f t="shared" si="67"/>
        <v>504.48729166666664</v>
      </c>
      <c r="F115" s="55">
        <f t="shared" si="67"/>
        <v>0</v>
      </c>
      <c r="G115" s="55">
        <f t="shared" si="67"/>
        <v>5.333333333333333</v>
      </c>
      <c r="H115" s="55">
        <f t="shared" ref="H115" si="79">AVERAGE(H168,H221,H274)</f>
        <v>349.66666666666669</v>
      </c>
      <c r="I115" s="55">
        <f t="shared" si="67"/>
        <v>3.3333333333333335</v>
      </c>
      <c r="J115" s="55">
        <f t="shared" ref="J115" si="80">AVERAGE(J168,J221,J274)</f>
        <v>118.90875</v>
      </c>
      <c r="K115" s="55">
        <f t="shared" si="70"/>
        <v>115.46500000000002</v>
      </c>
      <c r="L115" s="55">
        <f t="shared" si="70"/>
        <v>530.31895833333328</v>
      </c>
      <c r="M115" s="55">
        <f t="shared" si="67"/>
        <v>0</v>
      </c>
      <c r="N115" s="55">
        <f t="shared" ref="N115" si="81">AVERAGE(N168,N221,N274)</f>
        <v>0</v>
      </c>
      <c r="O115" s="55">
        <f t="shared" si="67"/>
        <v>411.76916666666665</v>
      </c>
      <c r="P115" s="55">
        <f t="shared" ref="P115" si="82">AVERAGE(P168,P221,P274)</f>
        <v>342.13187500000004</v>
      </c>
      <c r="Q115" s="55">
        <f t="shared" si="67"/>
        <v>0</v>
      </c>
      <c r="R115" s="55">
        <f t="shared" si="67"/>
        <v>0</v>
      </c>
      <c r="S115" s="55">
        <f t="shared" si="67"/>
        <v>20</v>
      </c>
      <c r="T115" s="55">
        <f t="shared" ref="T115:U115" si="83">AVERAGE(T168,T221,T274)</f>
        <v>34</v>
      </c>
      <c r="U115" s="55">
        <f t="shared" si="83"/>
        <v>0</v>
      </c>
      <c r="V115" s="8"/>
    </row>
    <row r="116" spans="1:22" outlineLevel="1">
      <c r="A116" s="4" t="str">
        <f t="shared" si="60"/>
        <v>012015</v>
      </c>
      <c r="B116" s="4" t="str">
        <f t="shared" si="60"/>
        <v>Austin</v>
      </c>
      <c r="C116" s="55">
        <f t="shared" si="61"/>
        <v>17823.310416666667</v>
      </c>
      <c r="D116" s="55">
        <f t="shared" si="67"/>
        <v>2356</v>
      </c>
      <c r="E116" s="55">
        <f t="shared" si="67"/>
        <v>3547.5660416666669</v>
      </c>
      <c r="F116" s="55">
        <f t="shared" si="67"/>
        <v>167.89499999999998</v>
      </c>
      <c r="G116" s="55">
        <f t="shared" si="67"/>
        <v>3.3333333333333335</v>
      </c>
      <c r="H116" s="55">
        <f t="shared" ref="H116" si="84">AVERAGE(H169,H222,H275)</f>
        <v>188.66666666666666</v>
      </c>
      <c r="I116" s="55">
        <f t="shared" si="67"/>
        <v>786.21958333333316</v>
      </c>
      <c r="J116" s="55">
        <f t="shared" ref="J116" si="85">AVERAGE(J169,J222,J275)</f>
        <v>1518.6891666666668</v>
      </c>
      <c r="K116" s="55">
        <f t="shared" si="70"/>
        <v>1285.2004166666666</v>
      </c>
      <c r="L116" s="55">
        <f t="shared" si="70"/>
        <v>1099.1100000000001</v>
      </c>
      <c r="M116" s="55">
        <f t="shared" si="67"/>
        <v>31.592916666666667</v>
      </c>
      <c r="N116" s="55">
        <f t="shared" ref="N116" si="86">AVERAGE(N169,N222,N275)</f>
        <v>138.92333333333332</v>
      </c>
      <c r="O116" s="55">
        <f t="shared" si="67"/>
        <v>4751.3497916666665</v>
      </c>
      <c r="P116" s="55">
        <f t="shared" ref="P116" si="87">AVERAGE(P169,P222,P275)</f>
        <v>1529.66</v>
      </c>
      <c r="Q116" s="55">
        <f t="shared" si="67"/>
        <v>4.7541666666666664</v>
      </c>
      <c r="R116" s="55">
        <f t="shared" si="67"/>
        <v>131.35</v>
      </c>
      <c r="S116" s="55">
        <f t="shared" si="67"/>
        <v>60.333333333333336</v>
      </c>
      <c r="T116" s="55">
        <f t="shared" ref="T116:U116" si="88">AVERAGE(T169,T222,T275)</f>
        <v>222.66666666666666</v>
      </c>
      <c r="U116" s="55">
        <f t="shared" si="88"/>
        <v>0</v>
      </c>
      <c r="V116" s="8"/>
    </row>
    <row r="117" spans="1:22" outlineLevel="1">
      <c r="A117" s="4" t="str">
        <f t="shared" si="60"/>
        <v>003549</v>
      </c>
      <c r="B117" s="4" t="str">
        <f t="shared" si="60"/>
        <v>Blinn</v>
      </c>
      <c r="C117" s="55">
        <f t="shared" si="61"/>
        <v>9056.5906250000007</v>
      </c>
      <c r="D117" s="55">
        <f t="shared" si="67"/>
        <v>443.33333333333331</v>
      </c>
      <c r="E117" s="55">
        <f t="shared" si="67"/>
        <v>4105.770833333333</v>
      </c>
      <c r="F117" s="55">
        <f t="shared" si="67"/>
        <v>1072.2268750000001</v>
      </c>
      <c r="G117" s="55">
        <f t="shared" si="67"/>
        <v>43.738333333333323</v>
      </c>
      <c r="H117" s="55">
        <f t="shared" ref="H117" si="89">AVERAGE(H170,H223,H276)</f>
        <v>340.39833333333331</v>
      </c>
      <c r="I117" s="55">
        <f t="shared" si="67"/>
        <v>47.995000000000005</v>
      </c>
      <c r="J117" s="55">
        <f t="shared" ref="J117" si="90">AVERAGE(J170,J223,J276)</f>
        <v>154.74812499999999</v>
      </c>
      <c r="K117" s="55">
        <f t="shared" si="70"/>
        <v>98.574166666666656</v>
      </c>
      <c r="L117" s="55">
        <f t="shared" si="70"/>
        <v>300.94270833333331</v>
      </c>
      <c r="M117" s="55">
        <f t="shared" si="67"/>
        <v>0.66666666666666663</v>
      </c>
      <c r="N117" s="55">
        <f t="shared" ref="N117" si="91">AVERAGE(N170,N223,N276)</f>
        <v>0</v>
      </c>
      <c r="O117" s="55">
        <f t="shared" si="67"/>
        <v>1873.8912499999999</v>
      </c>
      <c r="P117" s="55">
        <f t="shared" ref="P117" si="92">AVERAGE(P170,P223,P276)</f>
        <v>504.93833333333333</v>
      </c>
      <c r="Q117" s="55">
        <f t="shared" si="67"/>
        <v>0</v>
      </c>
      <c r="R117" s="55">
        <f t="shared" si="67"/>
        <v>0</v>
      </c>
      <c r="S117" s="55">
        <f t="shared" si="67"/>
        <v>17.366666666666664</v>
      </c>
      <c r="T117" s="55">
        <f t="shared" ref="T117:U117" si="93">AVERAGE(T170,T223,T276)</f>
        <v>52</v>
      </c>
      <c r="U117" s="55">
        <f t="shared" si="93"/>
        <v>0</v>
      </c>
      <c r="V117" s="8"/>
    </row>
    <row r="118" spans="1:22" outlineLevel="1">
      <c r="A118" s="4" t="str">
        <f t="shared" si="60"/>
        <v>007857</v>
      </c>
      <c r="B118" s="4" t="str">
        <f t="shared" si="60"/>
        <v>Brazosport</v>
      </c>
      <c r="C118" s="55">
        <f t="shared" si="61"/>
        <v>2243.5264583333333</v>
      </c>
      <c r="D118" s="55">
        <f t="shared" si="67"/>
        <v>415.51416666666665</v>
      </c>
      <c r="E118" s="55">
        <f t="shared" si="67"/>
        <v>261.5916666666667</v>
      </c>
      <c r="F118" s="55">
        <f t="shared" si="67"/>
        <v>0</v>
      </c>
      <c r="G118" s="55">
        <f t="shared" si="67"/>
        <v>0.66666666666666663</v>
      </c>
      <c r="H118" s="55">
        <f t="shared" ref="H118" si="94">AVERAGE(H171,H224,H277)</f>
        <v>57.800000000000004</v>
      </c>
      <c r="I118" s="55">
        <f t="shared" si="67"/>
        <v>5.4650000000000007</v>
      </c>
      <c r="J118" s="55">
        <f t="shared" ref="J118" si="95">AVERAGE(J171,J224,J277)</f>
        <v>35.89395833333333</v>
      </c>
      <c r="K118" s="55">
        <f t="shared" si="70"/>
        <v>275.11791666666664</v>
      </c>
      <c r="L118" s="55">
        <f t="shared" si="70"/>
        <v>235.00791666666669</v>
      </c>
      <c r="M118" s="55">
        <f t="shared" si="67"/>
        <v>0</v>
      </c>
      <c r="N118" s="55">
        <f t="shared" ref="N118" si="96">AVERAGE(N171,N224,N277)</f>
        <v>0</v>
      </c>
      <c r="O118" s="55">
        <f t="shared" si="67"/>
        <v>477.68000000000006</v>
      </c>
      <c r="P118" s="55">
        <f t="shared" ref="P118" si="97">AVERAGE(P171,P224,P277)</f>
        <v>174.71124999999998</v>
      </c>
      <c r="Q118" s="55">
        <f t="shared" si="67"/>
        <v>97.694166666666661</v>
      </c>
      <c r="R118" s="55">
        <f t="shared" si="67"/>
        <v>32.717083333333335</v>
      </c>
      <c r="S118" s="55">
        <f t="shared" si="67"/>
        <v>48.666666666666664</v>
      </c>
      <c r="T118" s="55">
        <f t="shared" ref="T118:U118" si="98">AVERAGE(T171,T224,T277)</f>
        <v>122</v>
      </c>
      <c r="U118" s="55">
        <f t="shared" si="98"/>
        <v>3</v>
      </c>
      <c r="V118" s="8"/>
    </row>
    <row r="119" spans="1:22" outlineLevel="1">
      <c r="A119" s="4" t="str">
        <f t="shared" si="60"/>
        <v>004003</v>
      </c>
      <c r="B119" s="4" t="str">
        <f t="shared" si="60"/>
        <v>Central Texas</v>
      </c>
      <c r="C119" s="55">
        <f t="shared" si="61"/>
        <v>4500.9991666666674</v>
      </c>
      <c r="D119" s="55">
        <f t="shared" si="67"/>
        <v>543.26666666666677</v>
      </c>
      <c r="E119" s="55">
        <f t="shared" si="67"/>
        <v>916.25</v>
      </c>
      <c r="F119" s="55">
        <f t="shared" si="67"/>
        <v>0</v>
      </c>
      <c r="G119" s="55">
        <f t="shared" si="67"/>
        <v>41.333333333333336</v>
      </c>
      <c r="H119" s="55">
        <f t="shared" ref="H119" si="99">AVERAGE(H172,H225,H278)</f>
        <v>126.46083333333333</v>
      </c>
      <c r="I119" s="55">
        <f t="shared" si="67"/>
        <v>7.5324999999999998</v>
      </c>
      <c r="J119" s="55">
        <f t="shared" ref="J119" si="100">AVERAGE(J172,J225,J278)</f>
        <v>20.963333333333335</v>
      </c>
      <c r="K119" s="55">
        <f t="shared" si="70"/>
        <v>339.06583333333339</v>
      </c>
      <c r="L119" s="55">
        <f t="shared" si="70"/>
        <v>742.85</v>
      </c>
      <c r="M119" s="55">
        <f t="shared" si="67"/>
        <v>0</v>
      </c>
      <c r="N119" s="55">
        <f t="shared" ref="N119" si="101">AVERAGE(N172,N225,N278)</f>
        <v>0</v>
      </c>
      <c r="O119" s="55">
        <f t="shared" si="67"/>
        <v>1303.4533333333334</v>
      </c>
      <c r="P119" s="55">
        <f t="shared" ref="P119" si="102">AVERAGE(P172,P225,P278)</f>
        <v>374.49</v>
      </c>
      <c r="Q119" s="55">
        <f t="shared" si="67"/>
        <v>0</v>
      </c>
      <c r="R119" s="55">
        <f t="shared" si="67"/>
        <v>0</v>
      </c>
      <c r="S119" s="55">
        <f t="shared" si="67"/>
        <v>32.666666666666664</v>
      </c>
      <c r="T119" s="55">
        <f t="shared" ref="T119:U119" si="103">AVERAGE(T172,T225,T278)</f>
        <v>52.666666666666664</v>
      </c>
      <c r="U119" s="55">
        <f t="shared" si="103"/>
        <v>0</v>
      </c>
      <c r="V119" s="8"/>
    </row>
    <row r="120" spans="1:22" outlineLevel="1">
      <c r="A120" s="4" t="str">
        <f t="shared" si="60"/>
        <v>003553</v>
      </c>
      <c r="B120" s="4" t="str">
        <f t="shared" si="60"/>
        <v>Cisco</v>
      </c>
      <c r="C120" s="55">
        <f t="shared" si="61"/>
        <v>1913.3997916666667</v>
      </c>
      <c r="D120" s="55">
        <f t="shared" si="67"/>
        <v>421.66666666666669</v>
      </c>
      <c r="E120" s="55">
        <f t="shared" si="67"/>
        <v>323.57750000000004</v>
      </c>
      <c r="F120" s="55">
        <f t="shared" si="67"/>
        <v>0</v>
      </c>
      <c r="G120" s="55">
        <f t="shared" si="67"/>
        <v>35.180833333333332</v>
      </c>
      <c r="H120" s="55">
        <f t="shared" ref="H120" si="104">AVERAGE(H173,H226,H279)</f>
        <v>191.35</v>
      </c>
      <c r="I120" s="55">
        <f t="shared" si="67"/>
        <v>2.8000000000000003</v>
      </c>
      <c r="J120" s="55">
        <f t="shared" ref="J120" si="105">AVERAGE(J173,J226,J279)</f>
        <v>19.034166666666668</v>
      </c>
      <c r="K120" s="55">
        <f t="shared" si="70"/>
        <v>31.169166666666669</v>
      </c>
      <c r="L120" s="55">
        <f t="shared" si="70"/>
        <v>254.1102083333333</v>
      </c>
      <c r="M120" s="55">
        <f t="shared" si="67"/>
        <v>0</v>
      </c>
      <c r="N120" s="55">
        <f t="shared" ref="N120" si="106">AVERAGE(N173,N226,N279)</f>
        <v>0</v>
      </c>
      <c r="O120" s="55">
        <f t="shared" si="67"/>
        <v>439.88333333333338</v>
      </c>
      <c r="P120" s="55">
        <f t="shared" ref="P120" si="107">AVERAGE(P173,P226,P279)</f>
        <v>155.25041666666664</v>
      </c>
      <c r="Q120" s="55">
        <f t="shared" si="67"/>
        <v>0</v>
      </c>
      <c r="R120" s="55">
        <f t="shared" si="67"/>
        <v>0</v>
      </c>
      <c r="S120" s="55">
        <f t="shared" si="67"/>
        <v>8</v>
      </c>
      <c r="T120" s="55">
        <f t="shared" ref="T120:U120" si="108">AVERAGE(T173,T226,T279)</f>
        <v>31.377499999999998</v>
      </c>
      <c r="U120" s="55">
        <f t="shared" si="108"/>
        <v>0</v>
      </c>
      <c r="V120" s="8"/>
    </row>
    <row r="121" spans="1:22" outlineLevel="1">
      <c r="A121" s="4" t="str">
        <f t="shared" si="60"/>
        <v>003554</v>
      </c>
      <c r="B121" s="4" t="str">
        <f t="shared" si="60"/>
        <v>Clarendon</v>
      </c>
      <c r="C121" s="55">
        <f t="shared" si="61"/>
        <v>937.95687500000008</v>
      </c>
      <c r="D121" s="55">
        <f t="shared" si="67"/>
        <v>227.68333333333331</v>
      </c>
      <c r="E121" s="55">
        <f t="shared" si="67"/>
        <v>168.595</v>
      </c>
      <c r="F121" s="55">
        <f t="shared" si="67"/>
        <v>0</v>
      </c>
      <c r="G121" s="55">
        <f t="shared" si="67"/>
        <v>0</v>
      </c>
      <c r="H121" s="55">
        <f t="shared" ref="H121" si="109">AVERAGE(H174,H227,H280)</f>
        <v>65</v>
      </c>
      <c r="I121" s="55">
        <f t="shared" si="67"/>
        <v>2.6666666666666665</v>
      </c>
      <c r="J121" s="55">
        <f t="shared" ref="J121" si="110">AVERAGE(J174,J227,J280)</f>
        <v>0</v>
      </c>
      <c r="K121" s="55">
        <f t="shared" si="70"/>
        <v>48.171041666666667</v>
      </c>
      <c r="L121" s="55">
        <f t="shared" si="70"/>
        <v>196.65083333333334</v>
      </c>
      <c r="M121" s="55">
        <f t="shared" si="67"/>
        <v>0</v>
      </c>
      <c r="N121" s="55">
        <f t="shared" ref="N121" si="111">AVERAGE(N174,N227,N280)</f>
        <v>0</v>
      </c>
      <c r="O121" s="55">
        <f t="shared" si="67"/>
        <v>174.50833333333333</v>
      </c>
      <c r="P121" s="55">
        <f t="shared" ref="P121" si="112">AVERAGE(P174,P227,P280)</f>
        <v>44.068333333333335</v>
      </c>
      <c r="Q121" s="55">
        <f t="shared" si="67"/>
        <v>0</v>
      </c>
      <c r="R121" s="55">
        <f t="shared" si="67"/>
        <v>0</v>
      </c>
      <c r="S121" s="55">
        <f t="shared" si="67"/>
        <v>5.5</v>
      </c>
      <c r="T121" s="55">
        <f t="shared" ref="T121:U121" si="113">AVERAGE(T174,T227,T280)</f>
        <v>5.1133333333333333</v>
      </c>
      <c r="U121" s="55">
        <f t="shared" si="113"/>
        <v>0</v>
      </c>
      <c r="V121" s="8"/>
    </row>
    <row r="122" spans="1:22" outlineLevel="1">
      <c r="A122" s="4" t="str">
        <f t="shared" si="60"/>
        <v>003546</v>
      </c>
      <c r="B122" s="4" t="str">
        <f t="shared" si="60"/>
        <v>Coastal Bend</v>
      </c>
      <c r="C122" s="55">
        <f t="shared" si="61"/>
        <v>2688.5089583333333</v>
      </c>
      <c r="D122" s="55">
        <f t="shared" si="67"/>
        <v>559.19999999999993</v>
      </c>
      <c r="E122" s="55">
        <f t="shared" si="67"/>
        <v>386.75</v>
      </c>
      <c r="F122" s="55">
        <f t="shared" si="67"/>
        <v>0</v>
      </c>
      <c r="G122" s="55">
        <f t="shared" si="67"/>
        <v>4.666666666666667</v>
      </c>
      <c r="H122" s="55">
        <f t="shared" ref="H122" si="114">AVERAGE(H175,H228,H281)</f>
        <v>176.85499999999999</v>
      </c>
      <c r="I122" s="55">
        <f t="shared" si="67"/>
        <v>183.5108333333333</v>
      </c>
      <c r="J122" s="55">
        <f t="shared" ref="J122" si="115">AVERAGE(J175,J228,J281)</f>
        <v>394.83354166666669</v>
      </c>
      <c r="K122" s="55">
        <f t="shared" si="70"/>
        <v>220.2520833333333</v>
      </c>
      <c r="L122" s="55">
        <f t="shared" si="70"/>
        <v>201.10333333333335</v>
      </c>
      <c r="M122" s="55">
        <f t="shared" si="67"/>
        <v>0</v>
      </c>
      <c r="N122" s="55">
        <f t="shared" ref="N122" si="116">AVERAGE(N175,N228,N281)</f>
        <v>0</v>
      </c>
      <c r="O122" s="55">
        <f t="shared" si="67"/>
        <v>385.74416666666667</v>
      </c>
      <c r="P122" s="55">
        <f t="shared" ref="P122" si="117">AVERAGE(P175,P228,P281)</f>
        <v>167.87</v>
      </c>
      <c r="Q122" s="55">
        <f t="shared" si="67"/>
        <v>0</v>
      </c>
      <c r="R122" s="55">
        <f t="shared" si="67"/>
        <v>0</v>
      </c>
      <c r="S122" s="55">
        <f t="shared" si="67"/>
        <v>1.1033333333333335</v>
      </c>
      <c r="T122" s="55">
        <f t="shared" ref="T122:U122" si="118">AVERAGE(T175,T228,T281)</f>
        <v>6.620000000000001</v>
      </c>
      <c r="U122" s="55">
        <f t="shared" si="118"/>
        <v>0</v>
      </c>
      <c r="V122" s="8"/>
    </row>
    <row r="123" spans="1:22" outlineLevel="1">
      <c r="A123" s="4" t="str">
        <f t="shared" si="60"/>
        <v>007096</v>
      </c>
      <c r="B123" s="4" t="str">
        <f t="shared" si="60"/>
        <v>College of the Mainland</v>
      </c>
      <c r="C123" s="55">
        <f t="shared" si="61"/>
        <v>2541.07375</v>
      </c>
      <c r="D123" s="55">
        <f t="shared" si="67"/>
        <v>487.66666666666669</v>
      </c>
      <c r="E123" s="55">
        <f t="shared" si="67"/>
        <v>400.66895833333336</v>
      </c>
      <c r="F123" s="55">
        <f t="shared" si="67"/>
        <v>0</v>
      </c>
      <c r="G123" s="55">
        <f t="shared" si="67"/>
        <v>107.44416666666666</v>
      </c>
      <c r="H123" s="55">
        <f t="shared" ref="H123" si="119">AVERAGE(H176,H229,H282)</f>
        <v>107.02333333333335</v>
      </c>
      <c r="I123" s="55">
        <f t="shared" si="67"/>
        <v>0</v>
      </c>
      <c r="J123" s="55">
        <f t="shared" ref="J123" si="120">AVERAGE(J176,J229,J282)</f>
        <v>13.112500000000002</v>
      </c>
      <c r="K123" s="55">
        <f t="shared" si="70"/>
        <v>124.58499999999999</v>
      </c>
      <c r="L123" s="55">
        <f t="shared" si="70"/>
        <v>348.44812499999995</v>
      </c>
      <c r="M123" s="55">
        <f t="shared" si="67"/>
        <v>0</v>
      </c>
      <c r="N123" s="55">
        <f t="shared" ref="N123" si="121">AVERAGE(N176,N229,N282)</f>
        <v>0</v>
      </c>
      <c r="O123" s="55">
        <f t="shared" si="67"/>
        <v>611.31520833333332</v>
      </c>
      <c r="P123" s="55">
        <f t="shared" ref="P123" si="122">AVERAGE(P176,P229,P282)</f>
        <v>212.11812499999996</v>
      </c>
      <c r="Q123" s="55">
        <f t="shared" si="67"/>
        <v>0</v>
      </c>
      <c r="R123" s="55">
        <f t="shared" si="67"/>
        <v>28.468333333333334</v>
      </c>
      <c r="S123" s="55">
        <f t="shared" si="67"/>
        <v>16.55</v>
      </c>
      <c r="T123" s="55">
        <f t="shared" ref="T123:U123" si="123">AVERAGE(T176,T229,T282)</f>
        <v>83.673333333333332</v>
      </c>
      <c r="U123" s="55">
        <f t="shared" si="123"/>
        <v>0</v>
      </c>
      <c r="V123" s="8"/>
    </row>
    <row r="124" spans="1:22" outlineLevel="1">
      <c r="A124" s="4" t="str">
        <f t="shared" si="60"/>
        <v>023614</v>
      </c>
      <c r="B124" s="4" t="str">
        <f t="shared" si="60"/>
        <v>Collin</v>
      </c>
      <c r="C124" s="55">
        <f t="shared" si="61"/>
        <v>19288.280624999999</v>
      </c>
      <c r="D124" s="55">
        <f t="shared" si="67"/>
        <v>3074</v>
      </c>
      <c r="E124" s="55">
        <f t="shared" si="67"/>
        <v>4122.640625</v>
      </c>
      <c r="F124" s="55">
        <f t="shared" si="67"/>
        <v>0.66666666666666663</v>
      </c>
      <c r="G124" s="55">
        <f t="shared" si="67"/>
        <v>0</v>
      </c>
      <c r="H124" s="55">
        <f t="shared" ref="H124" si="124">AVERAGE(H177,H230,H283)</f>
        <v>23.770833333333332</v>
      </c>
      <c r="I124" s="55">
        <f t="shared" si="67"/>
        <v>684.57499999999993</v>
      </c>
      <c r="J124" s="55">
        <f t="shared" ref="J124" si="125">AVERAGE(J177,J230,J283)</f>
        <v>1056.4133333333334</v>
      </c>
      <c r="K124" s="55">
        <f t="shared" si="70"/>
        <v>2119.63</v>
      </c>
      <c r="L124" s="55">
        <f t="shared" si="70"/>
        <v>2006.0002083333331</v>
      </c>
      <c r="M124" s="55">
        <f t="shared" si="67"/>
        <v>0</v>
      </c>
      <c r="N124" s="55">
        <f t="shared" ref="N124" si="126">AVERAGE(N177,N230,N283)</f>
        <v>18.513541666666669</v>
      </c>
      <c r="O124" s="55">
        <f t="shared" si="67"/>
        <v>4313.5822916666666</v>
      </c>
      <c r="P124" s="55">
        <f t="shared" ref="P124" si="127">AVERAGE(P177,P230,P283)</f>
        <v>1080.5216666666665</v>
      </c>
      <c r="Q124" s="55">
        <f t="shared" si="67"/>
        <v>12.83625</v>
      </c>
      <c r="R124" s="55">
        <f t="shared" si="67"/>
        <v>265.796875</v>
      </c>
      <c r="S124" s="55">
        <f t="shared" si="67"/>
        <v>83</v>
      </c>
      <c r="T124" s="55">
        <f t="shared" ref="T124:U124" si="128">AVERAGE(T177,T230,T283)</f>
        <v>426.33333333333331</v>
      </c>
      <c r="U124" s="55">
        <f t="shared" si="128"/>
        <v>0</v>
      </c>
      <c r="V124" s="8"/>
    </row>
    <row r="125" spans="1:22" outlineLevel="1">
      <c r="A125" s="4" t="str">
        <f t="shared" si="60"/>
        <v>009331</v>
      </c>
      <c r="B125" s="4" t="str">
        <f t="shared" si="60"/>
        <v>Dallas</v>
      </c>
      <c r="C125" s="55">
        <f t="shared" si="61"/>
        <v>33471.759583333333</v>
      </c>
      <c r="D125" s="55">
        <f t="shared" si="67"/>
        <v>4634.3616666666667</v>
      </c>
      <c r="E125" s="55">
        <f t="shared" si="67"/>
        <v>6880.4731249999995</v>
      </c>
      <c r="F125" s="55">
        <f t="shared" si="67"/>
        <v>1.5458333333333334</v>
      </c>
      <c r="G125" s="55">
        <f t="shared" si="67"/>
        <v>368.92333333333335</v>
      </c>
      <c r="H125" s="55">
        <f t="shared" ref="H125" si="129">AVERAGE(H178,H231,H284)</f>
        <v>969.85</v>
      </c>
      <c r="I125" s="55">
        <f t="shared" si="67"/>
        <v>220.8495833333333</v>
      </c>
      <c r="J125" s="55">
        <f t="shared" ref="J125" si="130">AVERAGE(J178,J231,J284)</f>
        <v>1098.359375</v>
      </c>
      <c r="K125" s="55">
        <f t="shared" si="70"/>
        <v>2924.7999999999997</v>
      </c>
      <c r="L125" s="55">
        <f t="shared" si="70"/>
        <v>3768.7175000000002</v>
      </c>
      <c r="M125" s="55">
        <f t="shared" si="67"/>
        <v>1</v>
      </c>
      <c r="N125" s="55">
        <f t="shared" ref="N125" si="131">AVERAGE(N178,N231,N284)</f>
        <v>75.085833333333326</v>
      </c>
      <c r="O125" s="55">
        <f t="shared" si="67"/>
        <v>9007.9902083333345</v>
      </c>
      <c r="P125" s="55">
        <f t="shared" ref="P125" si="132">AVERAGE(P178,P231,P284)</f>
        <v>2093.8531250000001</v>
      </c>
      <c r="Q125" s="55">
        <f t="shared" si="67"/>
        <v>0</v>
      </c>
      <c r="R125" s="55">
        <f t="shared" si="67"/>
        <v>223.22499999999999</v>
      </c>
      <c r="S125" s="55">
        <f t="shared" si="67"/>
        <v>256.72499999999997</v>
      </c>
      <c r="T125" s="55">
        <f t="shared" ref="T125:U125" si="133">AVERAGE(T178,T231,T284)</f>
        <v>946</v>
      </c>
      <c r="U125" s="55">
        <f t="shared" si="133"/>
        <v>0</v>
      </c>
      <c r="V125" s="8"/>
    </row>
    <row r="126" spans="1:22" outlineLevel="1">
      <c r="A126" s="4" t="str">
        <f t="shared" si="60"/>
        <v>003563</v>
      </c>
      <c r="B126" s="4" t="str">
        <f t="shared" si="60"/>
        <v>Del Mar</v>
      </c>
      <c r="C126" s="55">
        <f t="shared" si="61"/>
        <v>7736.7706249999983</v>
      </c>
      <c r="D126" s="55">
        <f t="shared" si="67"/>
        <v>839.33333333333337</v>
      </c>
      <c r="E126" s="55">
        <f t="shared" si="67"/>
        <v>815.58333333333337</v>
      </c>
      <c r="F126" s="55">
        <f t="shared" si="67"/>
        <v>0.83333333333333337</v>
      </c>
      <c r="G126" s="55">
        <f t="shared" si="67"/>
        <v>436.43249999999995</v>
      </c>
      <c r="H126" s="55">
        <f t="shared" ref="H126" si="134">AVERAGE(H179,H232,H285)</f>
        <v>2867.7666666666664</v>
      </c>
      <c r="I126" s="55">
        <f t="shared" si="67"/>
        <v>26.007708333333337</v>
      </c>
      <c r="J126" s="55">
        <f t="shared" ref="J126" si="135">AVERAGE(J179,J232,J285)</f>
        <v>104.35395833333332</v>
      </c>
      <c r="K126" s="55">
        <f t="shared" si="70"/>
        <v>491.84979166666659</v>
      </c>
      <c r="L126" s="55">
        <f t="shared" si="70"/>
        <v>459.61833333333334</v>
      </c>
      <c r="M126" s="55">
        <f t="shared" si="67"/>
        <v>1.4262499999999998</v>
      </c>
      <c r="N126" s="55">
        <f t="shared" ref="N126" si="136">AVERAGE(N179,N232,N285)</f>
        <v>1.6550000000000002</v>
      </c>
      <c r="O126" s="55">
        <f t="shared" si="67"/>
        <v>669.02166666666665</v>
      </c>
      <c r="P126" s="55">
        <f t="shared" ref="P126" si="137">AVERAGE(P179,P232,P285)</f>
        <v>924.1008333333333</v>
      </c>
      <c r="Q126" s="55">
        <f t="shared" si="67"/>
        <v>0</v>
      </c>
      <c r="R126" s="55">
        <f t="shared" si="67"/>
        <v>24.750416666666666</v>
      </c>
      <c r="S126" s="55">
        <f t="shared" si="67"/>
        <v>23.770833333333332</v>
      </c>
      <c r="T126" s="55">
        <f t="shared" ref="T126:U126" si="138">AVERAGE(T179,T232,T285)</f>
        <v>50.266666666666673</v>
      </c>
      <c r="U126" s="55">
        <f t="shared" si="138"/>
        <v>0</v>
      </c>
      <c r="V126" s="8"/>
    </row>
    <row r="127" spans="1:22" outlineLevel="1">
      <c r="A127" s="4" t="str">
        <f t="shared" si="60"/>
        <v>010387</v>
      </c>
      <c r="B127" s="4" t="str">
        <f t="shared" si="60"/>
        <v>El Paso</v>
      </c>
      <c r="C127" s="55">
        <f t="shared" si="61"/>
        <v>12637.045208333335</v>
      </c>
      <c r="D127" s="55">
        <f t="shared" si="67"/>
        <v>2673</v>
      </c>
      <c r="E127" s="55">
        <f t="shared" si="67"/>
        <v>3198.5287499999999</v>
      </c>
      <c r="F127" s="55">
        <f t="shared" si="67"/>
        <v>0</v>
      </c>
      <c r="G127" s="55">
        <f t="shared" si="67"/>
        <v>217.35666666666668</v>
      </c>
      <c r="H127" s="55">
        <f t="shared" ref="H127" si="139">AVERAGE(H180,H233,H286)</f>
        <v>475.41666666666669</v>
      </c>
      <c r="I127" s="55">
        <f t="shared" si="67"/>
        <v>0</v>
      </c>
      <c r="J127" s="55">
        <f t="shared" ref="J127" si="140">AVERAGE(J180,J233,J286)</f>
        <v>0</v>
      </c>
      <c r="K127" s="55">
        <f t="shared" si="70"/>
        <v>531.11749999999995</v>
      </c>
      <c r="L127" s="55">
        <f t="shared" si="70"/>
        <v>875.4083333333333</v>
      </c>
      <c r="M127" s="55">
        <f t="shared" si="67"/>
        <v>3.9191666666666669</v>
      </c>
      <c r="N127" s="55">
        <f t="shared" ref="N127" si="141">AVERAGE(N180,N233,N286)</f>
        <v>0</v>
      </c>
      <c r="O127" s="55">
        <f t="shared" si="67"/>
        <v>3244.5391666666669</v>
      </c>
      <c r="P127" s="55">
        <f t="shared" ref="P127" si="142">AVERAGE(P180,P233,P286)</f>
        <v>1362.3306249999998</v>
      </c>
      <c r="Q127" s="55">
        <f t="shared" si="67"/>
        <v>0</v>
      </c>
      <c r="R127" s="55">
        <f t="shared" si="67"/>
        <v>0</v>
      </c>
      <c r="S127" s="55">
        <f t="shared" si="67"/>
        <v>13.311666666666666</v>
      </c>
      <c r="T127" s="55">
        <f t="shared" ref="T127:U127" si="143">AVERAGE(T180,T233,T286)</f>
        <v>42.116666666666667</v>
      </c>
      <c r="U127" s="55">
        <f t="shared" si="143"/>
        <v>0</v>
      </c>
      <c r="V127" s="8"/>
    </row>
    <row r="128" spans="1:22" outlineLevel="1">
      <c r="A128" s="4" t="str">
        <f t="shared" si="60"/>
        <v>003568</v>
      </c>
      <c r="B128" s="4" t="str">
        <f t="shared" si="60"/>
        <v>Frank Phillips</v>
      </c>
      <c r="C128" s="55">
        <f t="shared" si="61"/>
        <v>1377.5652083333332</v>
      </c>
      <c r="D128" s="55">
        <f t="shared" si="67"/>
        <v>425.66666666666669</v>
      </c>
      <c r="E128" s="55">
        <f t="shared" si="67"/>
        <v>166.53916666666669</v>
      </c>
      <c r="F128" s="55">
        <f t="shared" si="67"/>
        <v>0</v>
      </c>
      <c r="G128" s="55">
        <f t="shared" si="67"/>
        <v>10.666666666666666</v>
      </c>
      <c r="H128" s="55">
        <f t="shared" ref="H128" si="144">AVERAGE(H181,H234,H287)</f>
        <v>197.77333333333331</v>
      </c>
      <c r="I128" s="55">
        <f t="shared" si="67"/>
        <v>64.342291666666668</v>
      </c>
      <c r="J128" s="55">
        <f t="shared" ref="J128" si="145">AVERAGE(J181,J234,J287)</f>
        <v>54.910625000000003</v>
      </c>
      <c r="K128" s="55">
        <f t="shared" si="70"/>
        <v>81.491874999999993</v>
      </c>
      <c r="L128" s="55">
        <f t="shared" si="70"/>
        <v>176.5275</v>
      </c>
      <c r="M128" s="55">
        <f t="shared" si="67"/>
        <v>0</v>
      </c>
      <c r="N128" s="55">
        <f t="shared" ref="N128" si="146">AVERAGE(N181,N234,N287)</f>
        <v>0</v>
      </c>
      <c r="O128" s="55">
        <f t="shared" si="67"/>
        <v>173.95333333333335</v>
      </c>
      <c r="P128" s="55">
        <f t="shared" ref="P128" si="147">AVERAGE(P181,P234,P287)</f>
        <v>20.177083333333332</v>
      </c>
      <c r="Q128" s="55">
        <f t="shared" si="67"/>
        <v>0</v>
      </c>
      <c r="R128" s="55">
        <f t="shared" si="67"/>
        <v>0</v>
      </c>
      <c r="S128" s="55">
        <f t="shared" si="67"/>
        <v>3.3100000000000005</v>
      </c>
      <c r="T128" s="55">
        <f t="shared" ref="T128:U128" si="148">AVERAGE(T181,T234,T287)</f>
        <v>2.206666666666667</v>
      </c>
      <c r="U128" s="55">
        <f t="shared" si="148"/>
        <v>0</v>
      </c>
      <c r="V128" s="8"/>
    </row>
    <row r="129" spans="1:22" outlineLevel="1">
      <c r="A129" s="4" t="str">
        <f t="shared" si="60"/>
        <v>006662</v>
      </c>
      <c r="B129" s="4" t="str">
        <f t="shared" si="60"/>
        <v>Galveston</v>
      </c>
      <c r="C129" s="55">
        <f t="shared" si="61"/>
        <v>1488.4991666666667</v>
      </c>
      <c r="D129" s="55">
        <f t="shared" ref="D129:S144" si="149">AVERAGE(D182,D235,D288)</f>
        <v>169.24833333333333</v>
      </c>
      <c r="E129" s="55">
        <f t="shared" si="149"/>
        <v>206.51604166666667</v>
      </c>
      <c r="F129" s="55">
        <f t="shared" si="149"/>
        <v>0</v>
      </c>
      <c r="G129" s="55">
        <f t="shared" si="149"/>
        <v>0</v>
      </c>
      <c r="H129" s="55">
        <f t="shared" ref="H129" si="150">AVERAGE(H182,H235,H288)</f>
        <v>0.66666666666666663</v>
      </c>
      <c r="I129" s="55">
        <f t="shared" si="149"/>
        <v>11</v>
      </c>
      <c r="J129" s="55">
        <f t="shared" ref="J129" si="151">AVERAGE(J182,J235,J288)</f>
        <v>115.61416666666666</v>
      </c>
      <c r="K129" s="55">
        <f t="shared" si="70"/>
        <v>27.583333333333332</v>
      </c>
      <c r="L129" s="55">
        <f t="shared" si="70"/>
        <v>348.00083333333333</v>
      </c>
      <c r="M129" s="55">
        <f t="shared" si="149"/>
        <v>0</v>
      </c>
      <c r="N129" s="55">
        <f t="shared" ref="N129" si="152">AVERAGE(N182,N235,N288)</f>
        <v>91.067499999999995</v>
      </c>
      <c r="O129" s="55">
        <f t="shared" si="149"/>
        <v>222.60041666666666</v>
      </c>
      <c r="P129" s="55">
        <f t="shared" ref="P129" si="153">AVERAGE(P182,P235,P288)</f>
        <v>210.84104166666665</v>
      </c>
      <c r="Q129" s="55">
        <f t="shared" si="149"/>
        <v>0</v>
      </c>
      <c r="R129" s="55">
        <f t="shared" si="149"/>
        <v>58.880833333333328</v>
      </c>
      <c r="S129" s="55">
        <f t="shared" si="149"/>
        <v>12.136666666666668</v>
      </c>
      <c r="T129" s="55">
        <f t="shared" ref="T129:U129" si="154">AVERAGE(T182,T235,T288)</f>
        <v>14.343333333333334</v>
      </c>
      <c r="U129" s="55">
        <f t="shared" si="154"/>
        <v>0</v>
      </c>
      <c r="V129" s="8"/>
    </row>
    <row r="130" spans="1:22" outlineLevel="1">
      <c r="A130" s="4" t="str">
        <f t="shared" si="60"/>
        <v>003570</v>
      </c>
      <c r="B130" s="4" t="str">
        <f t="shared" si="60"/>
        <v>Grayson</v>
      </c>
      <c r="C130" s="55">
        <f t="shared" si="61"/>
        <v>2912.6485416666669</v>
      </c>
      <c r="D130" s="55">
        <f t="shared" si="149"/>
        <v>445.94083333333327</v>
      </c>
      <c r="E130" s="55">
        <f t="shared" si="149"/>
        <v>278.58499999999998</v>
      </c>
      <c r="F130" s="55">
        <f t="shared" si="149"/>
        <v>0</v>
      </c>
      <c r="G130" s="55">
        <f t="shared" si="149"/>
        <v>0</v>
      </c>
      <c r="H130" s="55">
        <f t="shared" ref="H130" si="155">AVERAGE(H183,H236,H289)</f>
        <v>65.096666666666678</v>
      </c>
      <c r="I130" s="55">
        <f t="shared" si="149"/>
        <v>48.967916666666667</v>
      </c>
      <c r="J130" s="55">
        <f t="shared" ref="J130" si="156">AVERAGE(J183,J236,J289)</f>
        <v>253.41833333333338</v>
      </c>
      <c r="K130" s="55">
        <f t="shared" si="70"/>
        <v>252.11354166666669</v>
      </c>
      <c r="L130" s="55">
        <f t="shared" si="70"/>
        <v>484.43</v>
      </c>
      <c r="M130" s="55">
        <f t="shared" si="149"/>
        <v>0</v>
      </c>
      <c r="N130" s="55">
        <f t="shared" ref="N130" si="157">AVERAGE(N183,N236,N289)</f>
        <v>0</v>
      </c>
      <c r="O130" s="55">
        <f t="shared" si="149"/>
        <v>441.35416666666669</v>
      </c>
      <c r="P130" s="55">
        <f t="shared" ref="P130" si="158">AVERAGE(P183,P236,P289)</f>
        <v>465.11104166666661</v>
      </c>
      <c r="Q130" s="55">
        <f t="shared" si="149"/>
        <v>0</v>
      </c>
      <c r="R130" s="55">
        <f t="shared" si="149"/>
        <v>95.601041666666674</v>
      </c>
      <c r="S130" s="55">
        <f t="shared" si="149"/>
        <v>43.030000000000008</v>
      </c>
      <c r="T130" s="55">
        <f t="shared" ref="T130:U130" si="159">AVERAGE(T183,T236,T289)</f>
        <v>39</v>
      </c>
      <c r="U130" s="55">
        <f t="shared" si="159"/>
        <v>0</v>
      </c>
      <c r="V130" s="8"/>
    </row>
    <row r="131" spans="1:22" outlineLevel="1">
      <c r="A131" s="4" t="str">
        <f t="shared" si="60"/>
        <v>003573</v>
      </c>
      <c r="B131" s="4" t="str">
        <f t="shared" si="60"/>
        <v>Hill</v>
      </c>
      <c r="C131" s="55">
        <f t="shared" si="61"/>
        <v>2378.19875</v>
      </c>
      <c r="D131" s="55">
        <f t="shared" si="149"/>
        <v>585.66666666666663</v>
      </c>
      <c r="E131" s="55">
        <f t="shared" si="149"/>
        <v>500.17083333333335</v>
      </c>
      <c r="F131" s="55">
        <f t="shared" si="149"/>
        <v>0</v>
      </c>
      <c r="G131" s="55">
        <f t="shared" si="149"/>
        <v>0</v>
      </c>
      <c r="H131" s="55">
        <f t="shared" ref="H131" si="160">AVERAGE(H184,H237,H290)</f>
        <v>102.53333333333335</v>
      </c>
      <c r="I131" s="55">
        <f t="shared" si="149"/>
        <v>4.6891666666666678</v>
      </c>
      <c r="J131" s="55">
        <f t="shared" ref="J131" si="161">AVERAGE(J184,J237,J290)</f>
        <v>128.36249999999998</v>
      </c>
      <c r="K131" s="55">
        <f t="shared" si="70"/>
        <v>47.77</v>
      </c>
      <c r="L131" s="55">
        <f t="shared" si="70"/>
        <v>381.58729166666666</v>
      </c>
      <c r="M131" s="55">
        <f t="shared" si="149"/>
        <v>0</v>
      </c>
      <c r="N131" s="55">
        <f t="shared" ref="N131" si="162">AVERAGE(N184,N237,N290)</f>
        <v>0</v>
      </c>
      <c r="O131" s="55">
        <f t="shared" si="149"/>
        <v>366.58083333333337</v>
      </c>
      <c r="P131" s="55">
        <f t="shared" ref="P131" si="163">AVERAGE(P184,P237,P290)</f>
        <v>220.42812499999999</v>
      </c>
      <c r="Q131" s="55">
        <f t="shared" si="149"/>
        <v>0</v>
      </c>
      <c r="R131" s="55">
        <f t="shared" si="149"/>
        <v>0</v>
      </c>
      <c r="S131" s="55">
        <f t="shared" si="149"/>
        <v>11.409999999999998</v>
      </c>
      <c r="T131" s="55">
        <f t="shared" ref="T131:U131" si="164">AVERAGE(T184,T237,T290)</f>
        <v>29</v>
      </c>
      <c r="U131" s="55">
        <f t="shared" si="164"/>
        <v>0</v>
      </c>
      <c r="V131" s="8"/>
    </row>
    <row r="132" spans="1:22" outlineLevel="1">
      <c r="A132" s="4" t="str">
        <f t="shared" ref="A132:B151" si="165">A26</f>
        <v>010633</v>
      </c>
      <c r="B132" s="4" t="str">
        <f t="shared" si="165"/>
        <v>Houston</v>
      </c>
      <c r="C132" s="55">
        <f t="shared" si="61"/>
        <v>21252.290208333328</v>
      </c>
      <c r="D132" s="55">
        <f t="shared" si="149"/>
        <v>2811.6666666666665</v>
      </c>
      <c r="E132" s="55">
        <f t="shared" si="149"/>
        <v>5195.9666666666672</v>
      </c>
      <c r="F132" s="55">
        <f t="shared" si="149"/>
        <v>70.408541666666665</v>
      </c>
      <c r="G132" s="55">
        <f t="shared" si="149"/>
        <v>216.25333333333336</v>
      </c>
      <c r="H132" s="55">
        <f t="shared" ref="H132" si="166">AVERAGE(H185,H238,H291)</f>
        <v>797.74916666666661</v>
      </c>
      <c r="I132" s="55">
        <f t="shared" si="149"/>
        <v>40.146041666666669</v>
      </c>
      <c r="J132" s="55">
        <f t="shared" ref="J132" si="167">AVERAGE(J185,J238,J291)</f>
        <v>1379.8</v>
      </c>
      <c r="K132" s="55">
        <f t="shared" si="70"/>
        <v>953.29166666666663</v>
      </c>
      <c r="L132" s="55">
        <f t="shared" si="70"/>
        <v>2175.826458333333</v>
      </c>
      <c r="M132" s="55">
        <f t="shared" si="149"/>
        <v>5.942708333333333</v>
      </c>
      <c r="N132" s="55">
        <f t="shared" ref="N132" si="168">AVERAGE(N185,N238,N291)</f>
        <v>16.992500000000003</v>
      </c>
      <c r="O132" s="55">
        <f t="shared" si="149"/>
        <v>5724.5883333333331</v>
      </c>
      <c r="P132" s="55">
        <f t="shared" ref="P132" si="169">AVERAGE(P185,P238,P291)</f>
        <v>1411.0914583333333</v>
      </c>
      <c r="Q132" s="55">
        <f t="shared" si="149"/>
        <v>0</v>
      </c>
      <c r="R132" s="55">
        <f t="shared" si="149"/>
        <v>0</v>
      </c>
      <c r="S132" s="55">
        <f t="shared" si="149"/>
        <v>105.33333333333333</v>
      </c>
      <c r="T132" s="55">
        <f t="shared" ref="T132:U132" si="170">AVERAGE(T185,T238,T291)</f>
        <v>347.23333333333335</v>
      </c>
      <c r="U132" s="55">
        <f t="shared" si="170"/>
        <v>0</v>
      </c>
      <c r="V132" s="8"/>
    </row>
    <row r="133" spans="1:22" outlineLevel="1">
      <c r="A133" s="4" t="str">
        <f t="shared" si="165"/>
        <v>003574</v>
      </c>
      <c r="B133" s="4" t="str">
        <f t="shared" si="165"/>
        <v>Howard</v>
      </c>
      <c r="C133" s="55">
        <f t="shared" si="61"/>
        <v>2707.1652083333333</v>
      </c>
      <c r="D133" s="55">
        <f t="shared" si="149"/>
        <v>492.53166666666658</v>
      </c>
      <c r="E133" s="55">
        <f t="shared" si="149"/>
        <v>326.66249999999997</v>
      </c>
      <c r="F133" s="55">
        <f t="shared" si="149"/>
        <v>0</v>
      </c>
      <c r="G133" s="55">
        <f t="shared" si="149"/>
        <v>79.86999999999999</v>
      </c>
      <c r="H133" s="55">
        <f t="shared" ref="H133" si="171">AVERAGE(H186,H239,H292)</f>
        <v>812.13333333333333</v>
      </c>
      <c r="I133" s="55">
        <f t="shared" si="149"/>
        <v>1.1885416666666666</v>
      </c>
      <c r="J133" s="55">
        <f t="shared" ref="J133" si="172">AVERAGE(J186,J239,J292)</f>
        <v>0</v>
      </c>
      <c r="K133" s="55">
        <f t="shared" si="70"/>
        <v>34.585208333333334</v>
      </c>
      <c r="L133" s="55">
        <f t="shared" si="70"/>
        <v>249.35020833333331</v>
      </c>
      <c r="M133" s="55">
        <f t="shared" si="149"/>
        <v>0</v>
      </c>
      <c r="N133" s="55">
        <f t="shared" ref="N133" si="173">AVERAGE(N186,N239,N292)</f>
        <v>1</v>
      </c>
      <c r="O133" s="55">
        <f t="shared" si="149"/>
        <v>381.50166666666672</v>
      </c>
      <c r="P133" s="55">
        <f t="shared" ref="P133" si="174">AVERAGE(P186,P239,P292)</f>
        <v>280.02041666666668</v>
      </c>
      <c r="Q133" s="55">
        <f t="shared" si="149"/>
        <v>0</v>
      </c>
      <c r="R133" s="55">
        <f t="shared" si="149"/>
        <v>0</v>
      </c>
      <c r="S133" s="55">
        <f t="shared" si="149"/>
        <v>10.459166666666667</v>
      </c>
      <c r="T133" s="55">
        <f t="shared" ref="T133:U133" si="175">AVERAGE(T186,T239,T292)</f>
        <v>37.862500000000004</v>
      </c>
      <c r="U133" s="55">
        <f t="shared" si="175"/>
        <v>0</v>
      </c>
      <c r="V133" s="8"/>
    </row>
    <row r="134" spans="1:22" outlineLevel="1">
      <c r="A134" s="4" t="str">
        <f t="shared" si="165"/>
        <v>003580</v>
      </c>
      <c r="B134" s="4" t="str">
        <f t="shared" si="165"/>
        <v>Kilgore</v>
      </c>
      <c r="C134" s="55">
        <f t="shared" si="61"/>
        <v>3848.9691666666668</v>
      </c>
      <c r="D134" s="55">
        <f t="shared" si="149"/>
        <v>808.33333333333337</v>
      </c>
      <c r="E134" s="55">
        <f t="shared" si="149"/>
        <v>560.3216666666666</v>
      </c>
      <c r="F134" s="55">
        <f t="shared" si="149"/>
        <v>0</v>
      </c>
      <c r="G134" s="55">
        <f t="shared" si="149"/>
        <v>54.06333333333334</v>
      </c>
      <c r="H134" s="55">
        <f t="shared" ref="H134" si="176">AVERAGE(H187,H240,H293)</f>
        <v>591.38666666666666</v>
      </c>
      <c r="I134" s="55">
        <f t="shared" si="149"/>
        <v>0</v>
      </c>
      <c r="J134" s="55">
        <f t="shared" ref="J134" si="177">AVERAGE(J187,J240,J293)</f>
        <v>58.985000000000007</v>
      </c>
      <c r="K134" s="55">
        <f t="shared" si="70"/>
        <v>370.37416666666667</v>
      </c>
      <c r="L134" s="55">
        <f t="shared" si="70"/>
        <v>306.81916666666666</v>
      </c>
      <c r="M134" s="55">
        <f t="shared" si="149"/>
        <v>0</v>
      </c>
      <c r="N134" s="55">
        <f t="shared" ref="N134" si="178">AVERAGE(N187,N240,N293)</f>
        <v>0</v>
      </c>
      <c r="O134" s="55">
        <f t="shared" si="149"/>
        <v>768.85</v>
      </c>
      <c r="P134" s="55">
        <f t="shared" ref="P134" si="179">AVERAGE(P187,P240,P293)</f>
        <v>249.1191666666667</v>
      </c>
      <c r="Q134" s="55">
        <f t="shared" si="149"/>
        <v>0</v>
      </c>
      <c r="R134" s="55">
        <f t="shared" si="149"/>
        <v>0</v>
      </c>
      <c r="S134" s="55">
        <f t="shared" si="149"/>
        <v>26.666666666666668</v>
      </c>
      <c r="T134" s="55">
        <f t="shared" ref="T134:U134" si="180">AVERAGE(T187,T240,T293)</f>
        <v>54.050000000000004</v>
      </c>
      <c r="U134" s="55">
        <f t="shared" si="180"/>
        <v>0</v>
      </c>
      <c r="V134" s="8"/>
    </row>
    <row r="135" spans="1:22" outlineLevel="1">
      <c r="A135" s="4" t="str">
        <f t="shared" si="165"/>
        <v>003582</v>
      </c>
      <c r="B135" s="4" t="str">
        <f t="shared" si="165"/>
        <v>Laredo</v>
      </c>
      <c r="C135" s="55">
        <f t="shared" si="61"/>
        <v>7109.1433333333325</v>
      </c>
      <c r="D135" s="55">
        <f t="shared" si="149"/>
        <v>1750.6666666666667</v>
      </c>
      <c r="E135" s="55">
        <f t="shared" si="149"/>
        <v>1477.5602083333333</v>
      </c>
      <c r="F135" s="55">
        <f t="shared" si="149"/>
        <v>0</v>
      </c>
      <c r="G135" s="55">
        <f t="shared" si="149"/>
        <v>38.033333333333331</v>
      </c>
      <c r="H135" s="55">
        <f t="shared" ref="H135" si="181">AVERAGE(H188,H241,H294)</f>
        <v>397.33333333333331</v>
      </c>
      <c r="I135" s="55">
        <f t="shared" si="149"/>
        <v>71.016874999999985</v>
      </c>
      <c r="J135" s="55">
        <f t="shared" ref="J135" si="182">AVERAGE(J188,J241,J294)</f>
        <v>138.51000000000002</v>
      </c>
      <c r="K135" s="55">
        <f t="shared" si="70"/>
        <v>535.89458333333334</v>
      </c>
      <c r="L135" s="55">
        <f t="shared" si="70"/>
        <v>766.60583333333341</v>
      </c>
      <c r="M135" s="55">
        <f t="shared" si="149"/>
        <v>0</v>
      </c>
      <c r="N135" s="55">
        <f t="shared" ref="N135" si="183">AVERAGE(N188,N241,N294)</f>
        <v>0</v>
      </c>
      <c r="O135" s="55">
        <f t="shared" si="149"/>
        <v>1545.4420833333334</v>
      </c>
      <c r="P135" s="55">
        <f t="shared" ref="P135" si="184">AVERAGE(P188,P241,P294)</f>
        <v>218.82166666666669</v>
      </c>
      <c r="Q135" s="55">
        <f t="shared" si="149"/>
        <v>10.333333333333334</v>
      </c>
      <c r="R135" s="55">
        <f t="shared" si="149"/>
        <v>103.77708333333334</v>
      </c>
      <c r="S135" s="55">
        <f t="shared" si="149"/>
        <v>26.623333333333331</v>
      </c>
      <c r="T135" s="55">
        <f t="shared" ref="T135:U135" si="185">AVERAGE(T188,T241,T294)</f>
        <v>28.525000000000002</v>
      </c>
      <c r="U135" s="55">
        <f t="shared" si="185"/>
        <v>0</v>
      </c>
      <c r="V135" s="8"/>
    </row>
    <row r="136" spans="1:22" outlineLevel="1">
      <c r="A136" s="4" t="str">
        <f t="shared" si="165"/>
        <v>003583</v>
      </c>
      <c r="B136" s="4" t="str">
        <f t="shared" si="165"/>
        <v>Lee</v>
      </c>
      <c r="C136" s="55">
        <f t="shared" si="61"/>
        <v>7439.3429166666665</v>
      </c>
      <c r="D136" s="55">
        <f t="shared" si="149"/>
        <v>873</v>
      </c>
      <c r="E136" s="55">
        <f t="shared" si="149"/>
        <v>579.66270833333328</v>
      </c>
      <c r="F136" s="55">
        <f t="shared" si="149"/>
        <v>0</v>
      </c>
      <c r="G136" s="55">
        <f t="shared" si="149"/>
        <v>46</v>
      </c>
      <c r="H136" s="55">
        <f t="shared" ref="H136" si="186">AVERAGE(H189,H242,H295)</f>
        <v>431.67833333333328</v>
      </c>
      <c r="I136" s="55">
        <f t="shared" si="149"/>
        <v>4.333333333333333</v>
      </c>
      <c r="J136" s="55">
        <f t="shared" ref="J136" si="187">AVERAGE(J189,J242,J295)</f>
        <v>7.0908333333333333</v>
      </c>
      <c r="K136" s="55">
        <f t="shared" si="70"/>
        <v>2783.8912500000001</v>
      </c>
      <c r="L136" s="55">
        <f t="shared" si="70"/>
        <v>861.63145833333328</v>
      </c>
      <c r="M136" s="55">
        <f t="shared" si="149"/>
        <v>0</v>
      </c>
      <c r="N136" s="55">
        <f t="shared" ref="N136" si="188">AVERAGE(N189,N242,N295)</f>
        <v>0</v>
      </c>
      <c r="O136" s="55">
        <f t="shared" si="149"/>
        <v>1231.4166666666667</v>
      </c>
      <c r="P136" s="55">
        <f t="shared" ref="P136" si="189">AVERAGE(P189,P242,P295)</f>
        <v>454.61583333333328</v>
      </c>
      <c r="Q136" s="55">
        <f t="shared" si="149"/>
        <v>0</v>
      </c>
      <c r="R136" s="55">
        <f t="shared" si="149"/>
        <v>0</v>
      </c>
      <c r="S136" s="55">
        <f t="shared" si="149"/>
        <v>44.689166666666665</v>
      </c>
      <c r="T136" s="55">
        <f t="shared" ref="T136:U136" si="190">AVERAGE(T189,T242,T295)</f>
        <v>121.33333333333333</v>
      </c>
      <c r="U136" s="55">
        <f t="shared" si="190"/>
        <v>0</v>
      </c>
      <c r="V136" s="8"/>
    </row>
    <row r="137" spans="1:22" outlineLevel="1">
      <c r="A137" s="4" t="str">
        <f t="shared" si="165"/>
        <v>011145</v>
      </c>
      <c r="B137" s="4" t="str">
        <f t="shared" si="165"/>
        <v>Lone Star</v>
      </c>
      <c r="C137" s="55">
        <f t="shared" si="61"/>
        <v>33084.383125000008</v>
      </c>
      <c r="D137" s="55">
        <f t="shared" si="149"/>
        <v>8177</v>
      </c>
      <c r="E137" s="55">
        <f t="shared" si="149"/>
        <v>8293.4945833333331</v>
      </c>
      <c r="F137" s="55">
        <f t="shared" si="149"/>
        <v>0</v>
      </c>
      <c r="G137" s="55">
        <f t="shared" si="149"/>
        <v>0</v>
      </c>
      <c r="H137" s="55">
        <f t="shared" ref="H137" si="191">AVERAGE(H190,H243,H296)</f>
        <v>579</v>
      </c>
      <c r="I137" s="55">
        <f t="shared" si="149"/>
        <v>15.998333333333335</v>
      </c>
      <c r="J137" s="55">
        <f t="shared" ref="J137" si="192">AVERAGE(J190,J243,J296)</f>
        <v>291.28000000000003</v>
      </c>
      <c r="K137" s="55">
        <f t="shared" si="70"/>
        <v>1374.2481250000001</v>
      </c>
      <c r="L137" s="55">
        <f t="shared" si="70"/>
        <v>1698.165</v>
      </c>
      <c r="M137" s="55">
        <f t="shared" si="149"/>
        <v>77.96833333333332</v>
      </c>
      <c r="N137" s="55">
        <f t="shared" ref="N137" si="193">AVERAGE(N190,N243,N296)</f>
        <v>70.061666666666667</v>
      </c>
      <c r="O137" s="55">
        <f t="shared" si="149"/>
        <v>9642.9379166666677</v>
      </c>
      <c r="P137" s="55">
        <f t="shared" ref="P137" si="194">AVERAGE(P190,P243,P296)</f>
        <v>1794.2702083333334</v>
      </c>
      <c r="Q137" s="55">
        <f t="shared" si="149"/>
        <v>138.58395833333336</v>
      </c>
      <c r="R137" s="55">
        <f t="shared" si="149"/>
        <v>262.04166666666669</v>
      </c>
      <c r="S137" s="55">
        <f t="shared" si="149"/>
        <v>75.333333333333329</v>
      </c>
      <c r="T137" s="55">
        <f t="shared" ref="T137:U137" si="195">AVERAGE(T190,T243,T296)</f>
        <v>594</v>
      </c>
      <c r="U137" s="55">
        <f t="shared" si="195"/>
        <v>0</v>
      </c>
      <c r="V137" s="8"/>
    </row>
    <row r="138" spans="1:22" outlineLevel="1">
      <c r="A138" s="4" t="str">
        <f t="shared" si="165"/>
        <v>003590</v>
      </c>
      <c r="B138" s="4" t="str">
        <f t="shared" si="165"/>
        <v>McLennan</v>
      </c>
      <c r="C138" s="55">
        <f t="shared" si="61"/>
        <v>4342.1374999999998</v>
      </c>
      <c r="D138" s="55">
        <f t="shared" si="149"/>
        <v>439</v>
      </c>
      <c r="E138" s="55">
        <f t="shared" si="149"/>
        <v>820.68479166666668</v>
      </c>
      <c r="F138" s="55">
        <f t="shared" si="149"/>
        <v>0</v>
      </c>
      <c r="G138" s="55">
        <f t="shared" si="149"/>
        <v>26.623333333333331</v>
      </c>
      <c r="H138" s="55">
        <f t="shared" ref="H138" si="196">AVERAGE(H191,H244,H297)</f>
        <v>226.51666666666665</v>
      </c>
      <c r="I138" s="55">
        <f t="shared" si="149"/>
        <v>42.396250000000002</v>
      </c>
      <c r="J138" s="55">
        <f t="shared" ref="J138" si="197">AVERAGE(J191,J244,J297)</f>
        <v>462.43083333333334</v>
      </c>
      <c r="K138" s="55">
        <f t="shared" si="70"/>
        <v>184.55166666666665</v>
      </c>
      <c r="L138" s="55">
        <f t="shared" si="70"/>
        <v>417.76354166666664</v>
      </c>
      <c r="M138" s="55">
        <f t="shared" si="149"/>
        <v>0</v>
      </c>
      <c r="N138" s="55">
        <f t="shared" ref="N138" si="198">AVERAGE(N191,N244,N297)</f>
        <v>14.76</v>
      </c>
      <c r="O138" s="55">
        <f t="shared" si="149"/>
        <v>1077.5500000000002</v>
      </c>
      <c r="P138" s="55">
        <f t="shared" ref="P138" si="199">AVERAGE(P191,P244,P297)</f>
        <v>565.19374999999991</v>
      </c>
      <c r="Q138" s="55">
        <f t="shared" si="149"/>
        <v>0</v>
      </c>
      <c r="R138" s="55">
        <f t="shared" si="149"/>
        <v>0</v>
      </c>
      <c r="S138" s="55">
        <f t="shared" si="149"/>
        <v>16</v>
      </c>
      <c r="T138" s="55">
        <f t="shared" ref="T138:U138" si="200">AVERAGE(T191,T244,T297)</f>
        <v>48.666666666666664</v>
      </c>
      <c r="U138" s="55">
        <f t="shared" si="200"/>
        <v>0</v>
      </c>
      <c r="V138" s="8"/>
    </row>
    <row r="139" spans="1:22" outlineLevel="1">
      <c r="A139" s="4" t="str">
        <f t="shared" si="165"/>
        <v>009797</v>
      </c>
      <c r="B139" s="4" t="str">
        <f t="shared" si="165"/>
        <v>Midland</v>
      </c>
      <c r="C139" s="55">
        <f t="shared" si="61"/>
        <v>3396.038333333333</v>
      </c>
      <c r="D139" s="55">
        <f t="shared" si="149"/>
        <v>654.66666666666663</v>
      </c>
      <c r="E139" s="55">
        <f t="shared" si="149"/>
        <v>478.53999999999996</v>
      </c>
      <c r="F139" s="55">
        <f t="shared" si="149"/>
        <v>16.275833333333335</v>
      </c>
      <c r="G139" s="55">
        <f t="shared" si="149"/>
        <v>87.476666666666645</v>
      </c>
      <c r="H139" s="55">
        <f t="shared" ref="H139" si="201">AVERAGE(H192,H245,H298)</f>
        <v>453.54749999999996</v>
      </c>
      <c r="I139" s="55">
        <f t="shared" si="149"/>
        <v>0</v>
      </c>
      <c r="J139" s="55">
        <f t="shared" ref="J139" si="202">AVERAGE(J192,J245,J298)</f>
        <v>22.618333333333336</v>
      </c>
      <c r="K139" s="55">
        <f t="shared" si="70"/>
        <v>280.91833333333335</v>
      </c>
      <c r="L139" s="55">
        <f t="shared" si="70"/>
        <v>585.5575</v>
      </c>
      <c r="M139" s="55">
        <f t="shared" si="149"/>
        <v>0</v>
      </c>
      <c r="N139" s="55">
        <f t="shared" ref="N139" si="203">AVERAGE(N192,N245,N298)</f>
        <v>0</v>
      </c>
      <c r="O139" s="55">
        <f t="shared" si="149"/>
        <v>426.72916666666669</v>
      </c>
      <c r="P139" s="55">
        <f t="shared" ref="P139" si="204">AVERAGE(P192,P245,P298)</f>
        <v>209.16666666666666</v>
      </c>
      <c r="Q139" s="55">
        <f t="shared" si="149"/>
        <v>15.333333333333334</v>
      </c>
      <c r="R139" s="55">
        <f t="shared" si="149"/>
        <v>47.541666666666664</v>
      </c>
      <c r="S139" s="55">
        <f t="shared" si="149"/>
        <v>33</v>
      </c>
      <c r="T139" s="55">
        <f t="shared" ref="T139:U139" si="205">AVERAGE(T192,T245,T298)</f>
        <v>83.333333333333329</v>
      </c>
      <c r="U139" s="55">
        <f t="shared" si="205"/>
        <v>1.3333333333333333</v>
      </c>
      <c r="V139" s="8"/>
    </row>
    <row r="140" spans="1:22" outlineLevel="1">
      <c r="A140" s="4" t="str">
        <f t="shared" si="165"/>
        <v>003593</v>
      </c>
      <c r="B140" s="4" t="str">
        <f t="shared" si="165"/>
        <v>Navarro</v>
      </c>
      <c r="C140" s="55">
        <f t="shared" si="61"/>
        <v>3811.1029166666672</v>
      </c>
      <c r="D140" s="55">
        <f t="shared" si="149"/>
        <v>842</v>
      </c>
      <c r="E140" s="55">
        <f t="shared" si="149"/>
        <v>922.98333333333323</v>
      </c>
      <c r="F140" s="55">
        <f t="shared" si="149"/>
        <v>1.2377083333333332</v>
      </c>
      <c r="G140" s="55">
        <f t="shared" si="149"/>
        <v>0</v>
      </c>
      <c r="H140" s="55">
        <f t="shared" ref="H140" si="206">AVERAGE(H193,H246,H299)</f>
        <v>154.46666666666667</v>
      </c>
      <c r="I140" s="55">
        <f t="shared" si="149"/>
        <v>0</v>
      </c>
      <c r="J140" s="55">
        <f t="shared" ref="J140" si="207">AVERAGE(J193,J246,J299)</f>
        <v>0</v>
      </c>
      <c r="K140" s="55">
        <f t="shared" si="70"/>
        <v>233.52416666666667</v>
      </c>
      <c r="L140" s="55">
        <f t="shared" si="70"/>
        <v>414.32333333333332</v>
      </c>
      <c r="M140" s="55">
        <f t="shared" si="149"/>
        <v>0</v>
      </c>
      <c r="N140" s="55">
        <f t="shared" ref="N140" si="208">AVERAGE(N193,N246,N299)</f>
        <v>0</v>
      </c>
      <c r="O140" s="55">
        <f t="shared" si="149"/>
        <v>696.94416666666666</v>
      </c>
      <c r="P140" s="55">
        <f t="shared" ref="P140" si="209">AVERAGE(P193,P246,P299)</f>
        <v>447.70812500000005</v>
      </c>
      <c r="Q140" s="55">
        <f t="shared" si="149"/>
        <v>0</v>
      </c>
      <c r="R140" s="55">
        <f t="shared" si="149"/>
        <v>20.442916666666665</v>
      </c>
      <c r="S140" s="55">
        <f t="shared" si="149"/>
        <v>21.333333333333332</v>
      </c>
      <c r="T140" s="55">
        <f t="shared" ref="T140:U140" si="210">AVERAGE(T193,T246,T299)</f>
        <v>56.139166666666661</v>
      </c>
      <c r="U140" s="55">
        <f t="shared" si="210"/>
        <v>0</v>
      </c>
      <c r="V140" s="8"/>
    </row>
    <row r="141" spans="1:22" outlineLevel="1">
      <c r="A141" s="4" t="str">
        <f t="shared" si="165"/>
        <v>003558</v>
      </c>
      <c r="B141" s="4" t="str">
        <f t="shared" si="165"/>
        <v>North Central</v>
      </c>
      <c r="C141" s="55">
        <f t="shared" si="61"/>
        <v>4057.3199999999997</v>
      </c>
      <c r="D141" s="55">
        <f t="shared" si="149"/>
        <v>609</v>
      </c>
      <c r="E141" s="55">
        <f t="shared" si="149"/>
        <v>917.91666666666663</v>
      </c>
      <c r="F141" s="55">
        <f t="shared" si="149"/>
        <v>0</v>
      </c>
      <c r="G141" s="55">
        <f t="shared" si="149"/>
        <v>0</v>
      </c>
      <c r="H141" s="55">
        <f t="shared" ref="H141" si="211">AVERAGE(H194,H247,H300)</f>
        <v>156.67333333333335</v>
      </c>
      <c r="I141" s="55">
        <f t="shared" si="149"/>
        <v>68.222291666666663</v>
      </c>
      <c r="J141" s="55">
        <f t="shared" ref="J141" si="212">AVERAGE(J194,J247,J300)</f>
        <v>126.69854166666669</v>
      </c>
      <c r="K141" s="55">
        <f t="shared" si="70"/>
        <v>277.73833333333329</v>
      </c>
      <c r="L141" s="55">
        <f t="shared" si="70"/>
        <v>352.2</v>
      </c>
      <c r="M141" s="55">
        <f t="shared" si="149"/>
        <v>0</v>
      </c>
      <c r="N141" s="55">
        <f t="shared" ref="N141" si="213">AVERAGE(N194,N247,N300)</f>
        <v>0</v>
      </c>
      <c r="O141" s="55">
        <f t="shared" si="149"/>
        <v>1085.6666666666667</v>
      </c>
      <c r="P141" s="55">
        <f t="shared" ref="P141" si="214">AVERAGE(P194,P247,P300)</f>
        <v>297.57083333333333</v>
      </c>
      <c r="Q141" s="55">
        <f t="shared" si="149"/>
        <v>0</v>
      </c>
      <c r="R141" s="55">
        <f t="shared" si="149"/>
        <v>0</v>
      </c>
      <c r="S141" s="55">
        <f t="shared" si="149"/>
        <v>20.966666666666665</v>
      </c>
      <c r="T141" s="55">
        <f t="shared" ref="T141:U141" si="215">AVERAGE(T194,T247,T300)</f>
        <v>144.66666666666666</v>
      </c>
      <c r="U141" s="55">
        <f t="shared" si="215"/>
        <v>0</v>
      </c>
      <c r="V141" s="8"/>
    </row>
    <row r="142" spans="1:22" outlineLevel="1">
      <c r="A142" s="4" t="str">
        <f t="shared" si="165"/>
        <v>023154</v>
      </c>
      <c r="B142" s="4" t="str">
        <f t="shared" si="165"/>
        <v>Northeast Texas</v>
      </c>
      <c r="C142" s="55">
        <f t="shared" si="61"/>
        <v>2067.2624999999998</v>
      </c>
      <c r="D142" s="55">
        <f t="shared" si="149"/>
        <v>329.93916666666661</v>
      </c>
      <c r="E142" s="55">
        <f t="shared" si="149"/>
        <v>380.75</v>
      </c>
      <c r="F142" s="55">
        <f t="shared" si="149"/>
        <v>0</v>
      </c>
      <c r="G142" s="55">
        <f t="shared" si="149"/>
        <v>0</v>
      </c>
      <c r="H142" s="55">
        <f t="shared" ref="H142" si="216">AVERAGE(H195,H248,H301)</f>
        <v>90.329166666666666</v>
      </c>
      <c r="I142" s="55">
        <f t="shared" si="149"/>
        <v>1.3333333333333333</v>
      </c>
      <c r="J142" s="55">
        <f t="shared" ref="J142" si="217">AVERAGE(J195,J248,J301)</f>
        <v>35.205000000000005</v>
      </c>
      <c r="K142" s="55">
        <f t="shared" si="70"/>
        <v>159.75666666666666</v>
      </c>
      <c r="L142" s="55">
        <f t="shared" si="70"/>
        <v>397.85645833333336</v>
      </c>
      <c r="M142" s="55">
        <f t="shared" si="149"/>
        <v>0</v>
      </c>
      <c r="N142" s="55">
        <f t="shared" ref="N142" si="218">AVERAGE(N195,N248,N301)</f>
        <v>0</v>
      </c>
      <c r="O142" s="55">
        <f t="shared" si="149"/>
        <v>418.2166666666667</v>
      </c>
      <c r="P142" s="55">
        <f t="shared" ref="P142" si="219">AVERAGE(P195,P248,P301)</f>
        <v>215.12604166666665</v>
      </c>
      <c r="Q142" s="55">
        <f t="shared" si="149"/>
        <v>0</v>
      </c>
      <c r="R142" s="55">
        <f t="shared" si="149"/>
        <v>0</v>
      </c>
      <c r="S142" s="55">
        <f t="shared" si="149"/>
        <v>14.75</v>
      </c>
      <c r="T142" s="55">
        <f t="shared" ref="T142:U142" si="220">AVERAGE(T195,T248,T301)</f>
        <v>24</v>
      </c>
      <c r="U142" s="55">
        <f t="shared" si="220"/>
        <v>0</v>
      </c>
      <c r="V142" s="8"/>
    </row>
    <row r="143" spans="1:22" outlineLevel="1">
      <c r="A143" s="4" t="str">
        <f t="shared" si="165"/>
        <v>003596</v>
      </c>
      <c r="B143" s="4" t="str">
        <f t="shared" si="165"/>
        <v>Odessa</v>
      </c>
      <c r="C143" s="55">
        <f t="shared" si="61"/>
        <v>5695.3035416666671</v>
      </c>
      <c r="D143" s="55">
        <f t="shared" si="149"/>
        <v>1223.3333333333333</v>
      </c>
      <c r="E143" s="55">
        <f t="shared" si="149"/>
        <v>840.6014583333332</v>
      </c>
      <c r="F143" s="55">
        <f t="shared" si="149"/>
        <v>0</v>
      </c>
      <c r="G143" s="55">
        <f t="shared" si="149"/>
        <v>2.6666666666666665</v>
      </c>
      <c r="H143" s="55">
        <f t="shared" ref="H143" si="221">AVERAGE(H196,H249,H302)</f>
        <v>111.36666666666667</v>
      </c>
      <c r="I143" s="55">
        <f t="shared" si="149"/>
        <v>0</v>
      </c>
      <c r="J143" s="55">
        <f t="shared" ref="J143" si="222">AVERAGE(J196,J249,J302)</f>
        <v>422.30416666666662</v>
      </c>
      <c r="K143" s="55">
        <f t="shared" si="70"/>
        <v>419.37416666666672</v>
      </c>
      <c r="L143" s="55">
        <f t="shared" si="70"/>
        <v>681.13166666666666</v>
      </c>
      <c r="M143" s="55">
        <f t="shared" si="149"/>
        <v>0</v>
      </c>
      <c r="N143" s="55">
        <f t="shared" ref="N143" si="223">AVERAGE(N196,N249,N302)</f>
        <v>0</v>
      </c>
      <c r="O143" s="55">
        <f t="shared" si="149"/>
        <v>923.35750000000007</v>
      </c>
      <c r="P143" s="55">
        <f t="shared" ref="P143" si="224">AVERAGE(P196,P249,P302)</f>
        <v>689.015625</v>
      </c>
      <c r="Q143" s="55">
        <f t="shared" si="149"/>
        <v>6.895833333333333</v>
      </c>
      <c r="R143" s="55">
        <f t="shared" si="149"/>
        <v>123.25645833333333</v>
      </c>
      <c r="S143" s="55">
        <f t="shared" si="149"/>
        <v>66</v>
      </c>
      <c r="T143" s="55">
        <f t="shared" ref="T143:U143" si="225">AVERAGE(T196,T249,T302)</f>
        <v>186</v>
      </c>
      <c r="U143" s="55">
        <f t="shared" si="225"/>
        <v>0</v>
      </c>
      <c r="V143" s="8"/>
    </row>
    <row r="144" spans="1:22" outlineLevel="1">
      <c r="A144" s="4" t="str">
        <f t="shared" si="165"/>
        <v>003600</v>
      </c>
      <c r="B144" s="4" t="str">
        <f t="shared" si="165"/>
        <v>Panola</v>
      </c>
      <c r="C144" s="55">
        <f t="shared" ref="C144:C162" si="226">SUM(D144:U144)</f>
        <v>2342.3287499999997</v>
      </c>
      <c r="D144" s="55">
        <f t="shared" si="149"/>
        <v>315.67666666666668</v>
      </c>
      <c r="E144" s="55">
        <f t="shared" si="149"/>
        <v>233.48333333333335</v>
      </c>
      <c r="F144" s="55">
        <f t="shared" si="149"/>
        <v>0</v>
      </c>
      <c r="G144" s="55">
        <f t="shared" si="149"/>
        <v>0</v>
      </c>
      <c r="H144" s="55">
        <f t="shared" ref="H144" si="227">AVERAGE(H197,H250,H303)</f>
        <v>683.64916666666659</v>
      </c>
      <c r="I144" s="55">
        <f t="shared" si="149"/>
        <v>51.925416666666671</v>
      </c>
      <c r="J144" s="55">
        <f t="shared" ref="J144" si="228">AVERAGE(J197,J250,J303)</f>
        <v>143.49104166666666</v>
      </c>
      <c r="K144" s="55">
        <f t="shared" si="70"/>
        <v>74.100000000000009</v>
      </c>
      <c r="L144" s="55">
        <f t="shared" si="70"/>
        <v>314.8014583333333</v>
      </c>
      <c r="M144" s="55">
        <f t="shared" si="149"/>
        <v>0</v>
      </c>
      <c r="N144" s="55">
        <f t="shared" ref="N144" si="229">AVERAGE(N197,N250,N303)</f>
        <v>0</v>
      </c>
      <c r="O144" s="55">
        <f t="shared" si="149"/>
        <v>305.95499999999998</v>
      </c>
      <c r="P144" s="55">
        <f t="shared" ref="P144" si="230">AVERAGE(P197,P250,P303)</f>
        <v>190.61333333333332</v>
      </c>
      <c r="Q144" s="55">
        <f t="shared" si="149"/>
        <v>0</v>
      </c>
      <c r="R144" s="55">
        <f t="shared" si="149"/>
        <v>0</v>
      </c>
      <c r="S144" s="55">
        <f t="shared" si="149"/>
        <v>9.6333333333333329</v>
      </c>
      <c r="T144" s="55">
        <f t="shared" ref="T144:U144" si="231">AVERAGE(T197,T250,T303)</f>
        <v>19</v>
      </c>
      <c r="U144" s="55">
        <f t="shared" si="231"/>
        <v>0</v>
      </c>
      <c r="V144" s="8"/>
    </row>
    <row r="145" spans="1:22" outlineLevel="1">
      <c r="A145" s="4" t="str">
        <f t="shared" si="165"/>
        <v>003601</v>
      </c>
      <c r="B145" s="4" t="str">
        <f t="shared" si="165"/>
        <v>Paris</v>
      </c>
      <c r="C145" s="55">
        <f t="shared" si="226"/>
        <v>2751.5962500000001</v>
      </c>
      <c r="D145" s="55">
        <f t="shared" ref="D145:S160" si="232">AVERAGE(D198,D251,D304)</f>
        <v>694.91666666666663</v>
      </c>
      <c r="E145" s="55">
        <f t="shared" si="232"/>
        <v>460.75416666666666</v>
      </c>
      <c r="F145" s="55">
        <f t="shared" si="232"/>
        <v>0</v>
      </c>
      <c r="G145" s="55">
        <f t="shared" si="232"/>
        <v>2.6666666666666665</v>
      </c>
      <c r="H145" s="55">
        <f t="shared" ref="H145" si="233">AVERAGE(H198,H251,H304)</f>
        <v>167.70666666666668</v>
      </c>
      <c r="I145" s="55">
        <f t="shared" si="232"/>
        <v>15.213333333333333</v>
      </c>
      <c r="J145" s="55">
        <f t="shared" ref="J145" si="234">AVERAGE(J198,J251,J304)</f>
        <v>300.22562499999998</v>
      </c>
      <c r="K145" s="55">
        <f t="shared" si="70"/>
        <v>21.515000000000004</v>
      </c>
      <c r="L145" s="55">
        <f t="shared" si="70"/>
        <v>280.38083333333333</v>
      </c>
      <c r="M145" s="55">
        <f t="shared" si="232"/>
        <v>0</v>
      </c>
      <c r="N145" s="55">
        <f t="shared" ref="N145" si="235">AVERAGE(N198,N251,N304)</f>
        <v>0</v>
      </c>
      <c r="O145" s="55">
        <f t="shared" si="232"/>
        <v>428.58166666666665</v>
      </c>
      <c r="P145" s="55">
        <f t="shared" ref="P145" si="236">AVERAGE(P198,P251,P304)</f>
        <v>343.16895833333336</v>
      </c>
      <c r="Q145" s="55">
        <f t="shared" si="232"/>
        <v>0</v>
      </c>
      <c r="R145" s="55">
        <f t="shared" si="232"/>
        <v>0</v>
      </c>
      <c r="S145" s="55">
        <f t="shared" si="232"/>
        <v>11</v>
      </c>
      <c r="T145" s="55">
        <f t="shared" ref="T145:U145" si="237">AVERAGE(T198,T251,T304)</f>
        <v>25.466666666666669</v>
      </c>
      <c r="U145" s="55">
        <f t="shared" si="237"/>
        <v>0</v>
      </c>
      <c r="V145" s="8"/>
    </row>
    <row r="146" spans="1:22" outlineLevel="1">
      <c r="A146" s="4" t="str">
        <f t="shared" si="165"/>
        <v>003603</v>
      </c>
      <c r="B146" s="4" t="str">
        <f t="shared" si="165"/>
        <v>Ranger</v>
      </c>
      <c r="C146" s="55">
        <f t="shared" si="226"/>
        <v>1311.7945833333333</v>
      </c>
      <c r="D146" s="55">
        <f t="shared" si="232"/>
        <v>390.79250000000002</v>
      </c>
      <c r="E146" s="55">
        <f t="shared" si="232"/>
        <v>297.14166666666671</v>
      </c>
      <c r="F146" s="55">
        <f t="shared" si="232"/>
        <v>0</v>
      </c>
      <c r="G146" s="55">
        <f t="shared" si="232"/>
        <v>2</v>
      </c>
      <c r="H146" s="55">
        <f t="shared" ref="H146" si="238">AVERAGE(H199,H252,H305)</f>
        <v>8</v>
      </c>
      <c r="I146" s="55">
        <f t="shared" si="232"/>
        <v>6.666666666666667</v>
      </c>
      <c r="J146" s="55">
        <f t="shared" ref="J146" si="239">AVERAGE(J199,J252,J305)</f>
        <v>12</v>
      </c>
      <c r="K146" s="55">
        <f t="shared" si="70"/>
        <v>66.25</v>
      </c>
      <c r="L146" s="55">
        <f t="shared" si="70"/>
        <v>202.79375000000002</v>
      </c>
      <c r="M146" s="55">
        <f t="shared" si="232"/>
        <v>0</v>
      </c>
      <c r="N146" s="55">
        <f t="shared" ref="N146" si="240">AVERAGE(N199,N252,N305)</f>
        <v>0</v>
      </c>
      <c r="O146" s="55">
        <f t="shared" si="232"/>
        <v>260.39333333333337</v>
      </c>
      <c r="P146" s="55">
        <f t="shared" ref="P146" si="241">AVERAGE(P199,P252,P305)</f>
        <v>54.723333333333329</v>
      </c>
      <c r="Q146" s="55">
        <f t="shared" si="232"/>
        <v>0</v>
      </c>
      <c r="R146" s="55">
        <f t="shared" si="232"/>
        <v>0</v>
      </c>
      <c r="S146" s="55">
        <f t="shared" si="232"/>
        <v>2.206666666666667</v>
      </c>
      <c r="T146" s="55">
        <f t="shared" ref="T146:U146" si="242">AVERAGE(T199,T252,T305)</f>
        <v>8.826666666666668</v>
      </c>
      <c r="U146" s="55">
        <f t="shared" si="242"/>
        <v>0</v>
      </c>
      <c r="V146" s="8"/>
    </row>
    <row r="147" spans="1:22" outlineLevel="1">
      <c r="A147" s="4" t="str">
        <f t="shared" si="165"/>
        <v>029137</v>
      </c>
      <c r="B147" s="4" t="str">
        <f t="shared" si="165"/>
        <v>San Jacinto</v>
      </c>
      <c r="C147" s="55">
        <f t="shared" si="226"/>
        <v>16406.002500000002</v>
      </c>
      <c r="D147" s="55">
        <f t="shared" si="232"/>
        <v>2163</v>
      </c>
      <c r="E147" s="55">
        <f t="shared" si="232"/>
        <v>2989.6002083333333</v>
      </c>
      <c r="F147" s="55">
        <f t="shared" si="232"/>
        <v>0</v>
      </c>
      <c r="G147" s="55">
        <f t="shared" si="232"/>
        <v>32</v>
      </c>
      <c r="H147" s="55">
        <f t="shared" ref="H147" si="243">AVERAGE(H200,H253,H306)</f>
        <v>258.62666666666661</v>
      </c>
      <c r="I147" s="55">
        <f t="shared" si="232"/>
        <v>25.333333333333332</v>
      </c>
      <c r="J147" s="55">
        <f t="shared" ref="J147" si="244">AVERAGE(J200,J253,J306)</f>
        <v>90.90666666666668</v>
      </c>
      <c r="K147" s="55">
        <f t="shared" si="70"/>
        <v>1081.6675000000002</v>
      </c>
      <c r="L147" s="55">
        <f t="shared" si="70"/>
        <v>2401.61</v>
      </c>
      <c r="M147" s="55">
        <f t="shared" si="232"/>
        <v>0</v>
      </c>
      <c r="N147" s="55">
        <f t="shared" ref="N147" si="245">AVERAGE(N200,N253,N306)</f>
        <v>87.952083333333334</v>
      </c>
      <c r="O147" s="55">
        <f t="shared" si="232"/>
        <v>4868.9518749999997</v>
      </c>
      <c r="P147" s="55">
        <f t="shared" ref="P147" si="246">AVERAGE(P200,P253,P306)</f>
        <v>1786.6104166666664</v>
      </c>
      <c r="Q147" s="55">
        <f t="shared" si="232"/>
        <v>0</v>
      </c>
      <c r="R147" s="55">
        <f t="shared" si="232"/>
        <v>43.743749999999999</v>
      </c>
      <c r="S147" s="55">
        <f t="shared" si="232"/>
        <v>73.333333333333329</v>
      </c>
      <c r="T147" s="55">
        <f t="shared" ref="T147:U147" si="247">AVERAGE(T200,T253,T306)</f>
        <v>502.66666666666669</v>
      </c>
      <c r="U147" s="55">
        <f t="shared" si="247"/>
        <v>0</v>
      </c>
      <c r="V147" s="8"/>
    </row>
    <row r="148" spans="1:22" outlineLevel="1">
      <c r="A148" s="4" t="str">
        <f t="shared" si="165"/>
        <v>003611</v>
      </c>
      <c r="B148" s="4" t="str">
        <f t="shared" si="165"/>
        <v>South Plains</v>
      </c>
      <c r="C148" s="55">
        <f t="shared" si="226"/>
        <v>4595.1335416666661</v>
      </c>
      <c r="D148" s="55">
        <f t="shared" si="232"/>
        <v>733.66666666666663</v>
      </c>
      <c r="E148" s="55">
        <f t="shared" si="232"/>
        <v>887.65541666666661</v>
      </c>
      <c r="F148" s="55">
        <f t="shared" si="232"/>
        <v>18.748333333333335</v>
      </c>
      <c r="G148" s="55">
        <f t="shared" si="232"/>
        <v>0</v>
      </c>
      <c r="H148" s="55">
        <f t="shared" ref="H148" si="248">AVERAGE(H201,H254,H307)</f>
        <v>306</v>
      </c>
      <c r="I148" s="55">
        <f t="shared" si="232"/>
        <v>58.391458333333333</v>
      </c>
      <c r="J148" s="55">
        <f t="shared" ref="J148" si="249">AVERAGE(J201,J254,J307)</f>
        <v>0.66666666666666663</v>
      </c>
      <c r="K148" s="55">
        <f t="shared" si="70"/>
        <v>491.33500000000004</v>
      </c>
      <c r="L148" s="55">
        <f t="shared" si="70"/>
        <v>551.85604166666667</v>
      </c>
      <c r="M148" s="55">
        <f t="shared" si="232"/>
        <v>0</v>
      </c>
      <c r="N148" s="55">
        <f t="shared" ref="N148" si="250">AVERAGE(N201,N254,N307)</f>
        <v>0</v>
      </c>
      <c r="O148" s="55">
        <f t="shared" si="232"/>
        <v>966.39333333333332</v>
      </c>
      <c r="P148" s="55">
        <f t="shared" ref="P148" si="251">AVERAGE(P201,P254,P307)</f>
        <v>500.43395833333329</v>
      </c>
      <c r="Q148" s="55">
        <f t="shared" si="232"/>
        <v>0</v>
      </c>
      <c r="R148" s="55">
        <f t="shared" si="232"/>
        <v>0</v>
      </c>
      <c r="S148" s="55">
        <f t="shared" si="232"/>
        <v>17.653333333333336</v>
      </c>
      <c r="T148" s="55">
        <f t="shared" ref="T148:U148" si="252">AVERAGE(T201,T254,T307)</f>
        <v>62.333333333333336</v>
      </c>
      <c r="U148" s="55">
        <f t="shared" si="252"/>
        <v>0</v>
      </c>
      <c r="V148" s="8"/>
    </row>
    <row r="149" spans="1:22" outlineLevel="1">
      <c r="A149" s="4" t="str">
        <f t="shared" si="165"/>
        <v>031034</v>
      </c>
      <c r="B149" s="4" t="str">
        <f t="shared" si="165"/>
        <v>South Texas</v>
      </c>
      <c r="C149" s="55">
        <f t="shared" si="226"/>
        <v>16819.444583333334</v>
      </c>
      <c r="D149" s="55">
        <f t="shared" si="232"/>
        <v>3915</v>
      </c>
      <c r="E149" s="55">
        <f t="shared" si="232"/>
        <v>3377.7150000000001</v>
      </c>
      <c r="F149" s="55">
        <f t="shared" si="232"/>
        <v>1.4262500000000002</v>
      </c>
      <c r="G149" s="55">
        <f t="shared" si="232"/>
        <v>36.410000000000004</v>
      </c>
      <c r="H149" s="55">
        <f t="shared" ref="H149" si="253">AVERAGE(H202,H255,H308)</f>
        <v>250.93333333333331</v>
      </c>
      <c r="I149" s="55">
        <f t="shared" si="232"/>
        <v>617.4914583333333</v>
      </c>
      <c r="J149" s="55">
        <f t="shared" ref="J149" si="254">AVERAGE(J202,J255,J308)</f>
        <v>445.33916666666664</v>
      </c>
      <c r="K149" s="55">
        <f t="shared" si="70"/>
        <v>1334.3366666666668</v>
      </c>
      <c r="L149" s="55">
        <f t="shared" si="70"/>
        <v>1201.9841666666669</v>
      </c>
      <c r="M149" s="55">
        <f t="shared" si="232"/>
        <v>0</v>
      </c>
      <c r="N149" s="55">
        <f t="shared" ref="N149" si="255">AVERAGE(N202,N255,N308)</f>
        <v>1.3333333333333333</v>
      </c>
      <c r="O149" s="55">
        <f t="shared" si="232"/>
        <v>3303.3416666666667</v>
      </c>
      <c r="P149" s="55">
        <f t="shared" ref="P149" si="256">AVERAGE(P202,P255,P308)</f>
        <v>1484.6137499999998</v>
      </c>
      <c r="Q149" s="55">
        <f t="shared" si="232"/>
        <v>142.05416666666667</v>
      </c>
      <c r="R149" s="55">
        <f t="shared" si="232"/>
        <v>576.91812499999992</v>
      </c>
      <c r="S149" s="55">
        <f t="shared" si="232"/>
        <v>27.574166666666667</v>
      </c>
      <c r="T149" s="55">
        <f t="shared" ref="T149:U149" si="257">AVERAGE(T202,T255,T308)</f>
        <v>67.666666666666671</v>
      </c>
      <c r="U149" s="55">
        <f t="shared" si="257"/>
        <v>35.306666666666672</v>
      </c>
      <c r="V149" s="8"/>
    </row>
    <row r="150" spans="1:22" outlineLevel="1">
      <c r="A150" s="4" t="str">
        <f t="shared" si="165"/>
        <v>003614</v>
      </c>
      <c r="B150" s="4" t="str">
        <f t="shared" si="165"/>
        <v>Southwest Texas</v>
      </c>
      <c r="C150" s="55">
        <f t="shared" si="226"/>
        <v>3951.9745833333341</v>
      </c>
      <c r="D150" s="55">
        <f t="shared" si="232"/>
        <v>966.99749999999995</v>
      </c>
      <c r="E150" s="55">
        <f t="shared" si="232"/>
        <v>790.06166666666661</v>
      </c>
      <c r="F150" s="55">
        <f t="shared" si="232"/>
        <v>0</v>
      </c>
      <c r="G150" s="55">
        <f t="shared" si="232"/>
        <v>10.459166666666667</v>
      </c>
      <c r="H150" s="55">
        <f t="shared" ref="H150" si="258">AVERAGE(H203,H256,H309)</f>
        <v>415.95666666666671</v>
      </c>
      <c r="I150" s="55">
        <f t="shared" si="232"/>
        <v>20</v>
      </c>
      <c r="J150" s="55">
        <f t="shared" ref="J150" si="259">AVERAGE(J203,J256,J309)</f>
        <v>105.33333333333333</v>
      </c>
      <c r="K150" s="55">
        <f t="shared" si="70"/>
        <v>256.61250000000001</v>
      </c>
      <c r="L150" s="55">
        <f t="shared" si="70"/>
        <v>534.58562500000005</v>
      </c>
      <c r="M150" s="55">
        <f t="shared" si="232"/>
        <v>0</v>
      </c>
      <c r="N150" s="55">
        <f t="shared" ref="N150" si="260">AVERAGE(N203,N256,N309)</f>
        <v>0</v>
      </c>
      <c r="O150" s="55">
        <f t="shared" si="232"/>
        <v>696.82166666666672</v>
      </c>
      <c r="P150" s="55">
        <f t="shared" ref="P150" si="261">AVERAGE(P203,P256,P309)</f>
        <v>94.189791666666665</v>
      </c>
      <c r="Q150" s="55">
        <f t="shared" si="232"/>
        <v>0</v>
      </c>
      <c r="R150" s="55">
        <f t="shared" si="232"/>
        <v>0</v>
      </c>
      <c r="S150" s="55">
        <f t="shared" si="232"/>
        <v>34.333333333333336</v>
      </c>
      <c r="T150" s="55">
        <f t="shared" ref="T150:U150" si="262">AVERAGE(T203,T256,T309)</f>
        <v>26.623333333333331</v>
      </c>
      <c r="U150" s="55">
        <f t="shared" si="262"/>
        <v>0</v>
      </c>
      <c r="V150" s="8"/>
    </row>
    <row r="151" spans="1:22" outlineLevel="1">
      <c r="A151" s="4" t="str">
        <f t="shared" si="165"/>
        <v>003626</v>
      </c>
      <c r="B151" s="4" t="str">
        <f t="shared" si="165"/>
        <v>Tarrant</v>
      </c>
      <c r="C151" s="55">
        <f t="shared" si="226"/>
        <v>18604.410625000004</v>
      </c>
      <c r="D151" s="55">
        <f t="shared" si="232"/>
        <v>2791.6466666666661</v>
      </c>
      <c r="E151" s="55">
        <f t="shared" si="232"/>
        <v>4497.3416666666662</v>
      </c>
      <c r="F151" s="55">
        <f t="shared" si="232"/>
        <v>1.4877083333333332</v>
      </c>
      <c r="G151" s="55">
        <f t="shared" si="232"/>
        <v>42.787500000000001</v>
      </c>
      <c r="H151" s="55">
        <f t="shared" ref="H151" si="263">AVERAGE(H204,H257,H310)</f>
        <v>104.81666666666668</v>
      </c>
      <c r="I151" s="55">
        <f t="shared" si="232"/>
        <v>19.315833333333334</v>
      </c>
      <c r="J151" s="55">
        <f t="shared" ref="J151" si="264">AVERAGE(J204,J257,J310)</f>
        <v>55.534166666666664</v>
      </c>
      <c r="K151" s="55">
        <f t="shared" si="70"/>
        <v>1138.5250000000003</v>
      </c>
      <c r="L151" s="55">
        <f t="shared" si="70"/>
        <v>1344.1568749999999</v>
      </c>
      <c r="M151" s="55">
        <f t="shared" si="232"/>
        <v>14.073333333333332</v>
      </c>
      <c r="N151" s="55">
        <f t="shared" ref="N151" si="265">AVERAGE(N204,N257,N310)</f>
        <v>18.827500000000001</v>
      </c>
      <c r="O151" s="55">
        <f t="shared" si="232"/>
        <v>6493.440833333334</v>
      </c>
      <c r="P151" s="55">
        <f t="shared" ref="P151" si="266">AVERAGE(P204,P257,P310)</f>
        <v>1381.0352083333335</v>
      </c>
      <c r="Q151" s="55">
        <f t="shared" si="232"/>
        <v>0</v>
      </c>
      <c r="R151" s="55">
        <f t="shared" si="232"/>
        <v>0</v>
      </c>
      <c r="S151" s="55">
        <f t="shared" si="232"/>
        <v>62.754999999999995</v>
      </c>
      <c r="T151" s="55">
        <f t="shared" ref="T151:U151" si="267">AVERAGE(T204,T257,T310)</f>
        <v>638.66666666666663</v>
      </c>
      <c r="U151" s="55">
        <f t="shared" si="267"/>
        <v>0</v>
      </c>
      <c r="V151" s="8"/>
    </row>
    <row r="152" spans="1:22" outlineLevel="1">
      <c r="A152" s="4" t="str">
        <f t="shared" ref="A152:B161" si="268">A46</f>
        <v>003627</v>
      </c>
      <c r="B152" s="4" t="str">
        <f t="shared" si="268"/>
        <v>Temple</v>
      </c>
      <c r="C152" s="55">
        <f t="shared" si="226"/>
        <v>2457.2958333333327</v>
      </c>
      <c r="D152" s="55">
        <f t="shared" si="232"/>
        <v>382.33333333333331</v>
      </c>
      <c r="E152" s="55">
        <f t="shared" si="232"/>
        <v>491.79166666666669</v>
      </c>
      <c r="F152" s="55">
        <f t="shared" si="232"/>
        <v>0</v>
      </c>
      <c r="G152" s="55">
        <f t="shared" si="232"/>
        <v>0</v>
      </c>
      <c r="H152" s="55">
        <f t="shared" ref="H152" si="269">AVERAGE(H205,H258,H311)</f>
        <v>148.95000000000002</v>
      </c>
      <c r="I152" s="55">
        <f t="shared" si="232"/>
        <v>0</v>
      </c>
      <c r="J152" s="55">
        <f t="shared" ref="J152" si="270">AVERAGE(J205,J258,J311)</f>
        <v>179.01854166666666</v>
      </c>
      <c r="K152" s="55">
        <f t="shared" si="70"/>
        <v>13.112500000000002</v>
      </c>
      <c r="L152" s="55">
        <f t="shared" si="70"/>
        <v>201.9864583333333</v>
      </c>
      <c r="M152" s="55">
        <f t="shared" si="232"/>
        <v>0</v>
      </c>
      <c r="N152" s="55">
        <f t="shared" ref="N152" si="271">AVERAGE(N205,N258,N311)</f>
        <v>18.094374999999999</v>
      </c>
      <c r="O152" s="55">
        <f t="shared" si="232"/>
        <v>647.56916666666666</v>
      </c>
      <c r="P152" s="55">
        <f t="shared" ref="P152" si="272">AVERAGE(P205,P258,P311)</f>
        <v>318.31562499999995</v>
      </c>
      <c r="Q152" s="55">
        <f t="shared" si="232"/>
        <v>0</v>
      </c>
      <c r="R152" s="55">
        <f t="shared" si="232"/>
        <v>0</v>
      </c>
      <c r="S152" s="55">
        <f t="shared" si="232"/>
        <v>24</v>
      </c>
      <c r="T152" s="55">
        <f t="shared" ref="T152:U152" si="273">AVERAGE(T205,T258,T311)</f>
        <v>32.12416666666666</v>
      </c>
      <c r="U152" s="55">
        <f t="shared" si="273"/>
        <v>0</v>
      </c>
      <c r="V152" s="8"/>
    </row>
    <row r="153" spans="1:22" outlineLevel="1">
      <c r="A153" s="4" t="str">
        <f t="shared" si="268"/>
        <v>003628</v>
      </c>
      <c r="B153" s="4" t="str">
        <f t="shared" si="268"/>
        <v>Texarkana</v>
      </c>
      <c r="C153" s="55">
        <f t="shared" si="226"/>
        <v>3484.4893750000001</v>
      </c>
      <c r="D153" s="55">
        <f t="shared" si="232"/>
        <v>649.41916666666668</v>
      </c>
      <c r="E153" s="55">
        <f t="shared" si="232"/>
        <v>383.67833333333334</v>
      </c>
      <c r="F153" s="55">
        <f t="shared" si="232"/>
        <v>0</v>
      </c>
      <c r="G153" s="55">
        <f t="shared" si="232"/>
        <v>1.3333333333333333</v>
      </c>
      <c r="H153" s="55">
        <f t="shared" ref="H153" si="274">AVERAGE(H206,H259,H312)</f>
        <v>103.89999999999999</v>
      </c>
      <c r="I153" s="55">
        <f t="shared" si="232"/>
        <v>95.321041666666659</v>
      </c>
      <c r="J153" s="55">
        <f t="shared" ref="J153" si="275">AVERAGE(J206,J259,J312)</f>
        <v>278.3175</v>
      </c>
      <c r="K153" s="55">
        <f t="shared" si="70"/>
        <v>286.61000000000007</v>
      </c>
      <c r="L153" s="55">
        <f t="shared" si="70"/>
        <v>781.74249999999995</v>
      </c>
      <c r="M153" s="55">
        <f t="shared" si="232"/>
        <v>0</v>
      </c>
      <c r="N153" s="55">
        <f t="shared" ref="N153" si="276">AVERAGE(N206,N259,N312)</f>
        <v>0</v>
      </c>
      <c r="O153" s="55">
        <f t="shared" si="232"/>
        <v>595.42937500000005</v>
      </c>
      <c r="P153" s="55">
        <f t="shared" ref="P153" si="277">AVERAGE(P206,P259,P312)</f>
        <v>282.24562499999996</v>
      </c>
      <c r="Q153" s="55">
        <f t="shared" si="232"/>
        <v>0</v>
      </c>
      <c r="R153" s="55">
        <f t="shared" si="232"/>
        <v>0</v>
      </c>
      <c r="S153" s="55">
        <f t="shared" si="232"/>
        <v>10.459166666666667</v>
      </c>
      <c r="T153" s="55">
        <f t="shared" ref="T153:U153" si="278">AVERAGE(T206,T259,T312)</f>
        <v>16.033333333333331</v>
      </c>
      <c r="U153" s="55">
        <f t="shared" si="278"/>
        <v>0</v>
      </c>
      <c r="V153" s="8"/>
    </row>
    <row r="154" spans="1:22" outlineLevel="1">
      <c r="A154" s="4" t="str">
        <f t="shared" si="268"/>
        <v>003643</v>
      </c>
      <c r="B154" s="4" t="str">
        <f t="shared" si="268"/>
        <v>Texas Southmost</v>
      </c>
      <c r="C154" s="55">
        <f t="shared" si="226"/>
        <v>4813.7499999999991</v>
      </c>
      <c r="D154" s="55">
        <f t="shared" si="232"/>
        <v>1539.6666666666667</v>
      </c>
      <c r="E154" s="55">
        <f t="shared" si="232"/>
        <v>1203.1147916666666</v>
      </c>
      <c r="F154" s="55">
        <f t="shared" si="232"/>
        <v>0</v>
      </c>
      <c r="G154" s="55">
        <f t="shared" si="232"/>
        <v>12</v>
      </c>
      <c r="H154" s="55">
        <f t="shared" ref="H154" si="279">AVERAGE(H207,H260,H313)</f>
        <v>21.333333333333332</v>
      </c>
      <c r="I154" s="55">
        <f t="shared" si="232"/>
        <v>14.833333333333334</v>
      </c>
      <c r="J154" s="55">
        <f t="shared" ref="J154" si="280">AVERAGE(J207,J260,J313)</f>
        <v>71.361666666666665</v>
      </c>
      <c r="K154" s="55">
        <f t="shared" si="70"/>
        <v>36.799166666666672</v>
      </c>
      <c r="L154" s="55">
        <f t="shared" si="70"/>
        <v>224.86749999999998</v>
      </c>
      <c r="M154" s="55">
        <f t="shared" si="232"/>
        <v>0</v>
      </c>
      <c r="N154" s="55">
        <f t="shared" ref="N154" si="281">AVERAGE(N207,N260,N313)</f>
        <v>0</v>
      </c>
      <c r="O154" s="55">
        <f t="shared" si="232"/>
        <v>1226.9602083333334</v>
      </c>
      <c r="P154" s="55">
        <f t="shared" ref="P154" si="282">AVERAGE(P207,P260,P313)</f>
        <v>433.48</v>
      </c>
      <c r="Q154" s="55">
        <f t="shared" si="232"/>
        <v>0</v>
      </c>
      <c r="R154" s="55">
        <f t="shared" si="232"/>
        <v>0</v>
      </c>
      <c r="S154" s="55">
        <f t="shared" si="232"/>
        <v>2</v>
      </c>
      <c r="T154" s="55">
        <f t="shared" ref="T154:U154" si="283">AVERAGE(T207,T260,T313)</f>
        <v>27.333333333333332</v>
      </c>
      <c r="U154" s="55">
        <f t="shared" si="283"/>
        <v>0</v>
      </c>
      <c r="V154" s="8"/>
    </row>
    <row r="155" spans="1:22" outlineLevel="1">
      <c r="A155" s="4" t="str">
        <f t="shared" si="268"/>
        <v>003572</v>
      </c>
      <c r="B155" s="4" t="str">
        <f t="shared" si="268"/>
        <v>Trinity Valley</v>
      </c>
      <c r="C155" s="55">
        <f t="shared" si="226"/>
        <v>5230.7683333333334</v>
      </c>
      <c r="D155" s="55">
        <f t="shared" si="232"/>
        <v>879.52083333333337</v>
      </c>
      <c r="E155" s="55">
        <f t="shared" si="232"/>
        <v>786.29541666666671</v>
      </c>
      <c r="F155" s="55">
        <f t="shared" si="232"/>
        <v>0</v>
      </c>
      <c r="G155" s="55">
        <f t="shared" si="232"/>
        <v>10</v>
      </c>
      <c r="H155" s="55">
        <f t="shared" ref="H155" si="284">AVERAGE(H208,H261,H314)</f>
        <v>44.689166666666665</v>
      </c>
      <c r="I155" s="55">
        <f t="shared" si="232"/>
        <v>14.373958333333333</v>
      </c>
      <c r="J155" s="55">
        <f t="shared" ref="J155" si="285">AVERAGE(J208,J261,J314)</f>
        <v>1272.6016666666667</v>
      </c>
      <c r="K155" s="55">
        <f t="shared" si="70"/>
        <v>146.63000000000002</v>
      </c>
      <c r="L155" s="55">
        <f t="shared" si="70"/>
        <v>604.85250000000008</v>
      </c>
      <c r="M155" s="55">
        <f t="shared" si="232"/>
        <v>0</v>
      </c>
      <c r="N155" s="55">
        <f t="shared" ref="N155" si="286">AVERAGE(N208,N261,N314)</f>
        <v>0</v>
      </c>
      <c r="O155" s="55">
        <f t="shared" si="232"/>
        <v>1060.3827083333333</v>
      </c>
      <c r="P155" s="55">
        <f t="shared" ref="P155" si="287">AVERAGE(P208,P261,P314)</f>
        <v>282.70125000000002</v>
      </c>
      <c r="Q155" s="55">
        <f t="shared" si="232"/>
        <v>0</v>
      </c>
      <c r="R155" s="55">
        <f t="shared" si="232"/>
        <v>58.999166666666667</v>
      </c>
      <c r="S155" s="55">
        <f t="shared" si="232"/>
        <v>24.721666666666664</v>
      </c>
      <c r="T155" s="55">
        <f t="shared" ref="T155:U155" si="288">AVERAGE(T208,T261,T314)</f>
        <v>45</v>
      </c>
      <c r="U155" s="55">
        <f t="shared" si="288"/>
        <v>0</v>
      </c>
      <c r="V155" s="8"/>
    </row>
    <row r="156" spans="1:22" outlineLevel="1">
      <c r="A156" s="4" t="str">
        <f t="shared" si="268"/>
        <v>003648</v>
      </c>
      <c r="B156" s="4" t="str">
        <f t="shared" si="268"/>
        <v>Tyler</v>
      </c>
      <c r="C156" s="55">
        <f t="shared" si="226"/>
        <v>6071.2762500000008</v>
      </c>
      <c r="D156" s="55">
        <f t="shared" si="232"/>
        <v>810.80000000000007</v>
      </c>
      <c r="E156" s="55">
        <f t="shared" si="232"/>
        <v>1322.4208333333333</v>
      </c>
      <c r="F156" s="55">
        <f t="shared" si="232"/>
        <v>3.090208333333333</v>
      </c>
      <c r="G156" s="55">
        <f t="shared" si="232"/>
        <v>16.55</v>
      </c>
      <c r="H156" s="55">
        <f t="shared" ref="H156" si="289">AVERAGE(H209,H262,H315)</f>
        <v>596.90333333333331</v>
      </c>
      <c r="I156" s="55">
        <f t="shared" si="232"/>
        <v>16.877291666666665</v>
      </c>
      <c r="J156" s="55">
        <f t="shared" ref="J156" si="290">AVERAGE(J209,J262,J315)</f>
        <v>0</v>
      </c>
      <c r="K156" s="55">
        <f t="shared" si="70"/>
        <v>173.41166666666672</v>
      </c>
      <c r="L156" s="55">
        <f t="shared" si="70"/>
        <v>624.87645833333329</v>
      </c>
      <c r="M156" s="55">
        <f t="shared" si="232"/>
        <v>0</v>
      </c>
      <c r="N156" s="55">
        <f t="shared" ref="N156" si="291">AVERAGE(N209,N262,N315)</f>
        <v>1</v>
      </c>
      <c r="O156" s="55">
        <f t="shared" si="232"/>
        <v>1347.03</v>
      </c>
      <c r="P156" s="55">
        <f t="shared" ref="P156" si="292">AVERAGE(P209,P262,P315)</f>
        <v>1001.8458333333333</v>
      </c>
      <c r="Q156" s="55">
        <f t="shared" si="232"/>
        <v>0</v>
      </c>
      <c r="R156" s="55">
        <f t="shared" si="232"/>
        <v>47.803958333333327</v>
      </c>
      <c r="S156" s="55">
        <f t="shared" si="232"/>
        <v>18</v>
      </c>
      <c r="T156" s="55">
        <f t="shared" ref="T156:U156" si="293">AVERAGE(T209,T262,T315)</f>
        <v>90.666666666666671</v>
      </c>
      <c r="U156" s="55">
        <f t="shared" si="293"/>
        <v>0</v>
      </c>
      <c r="V156" s="8"/>
    </row>
    <row r="157" spans="1:22" outlineLevel="1">
      <c r="A157" s="4" t="str">
        <f t="shared" si="268"/>
        <v>010060</v>
      </c>
      <c r="B157" s="4" t="str">
        <f t="shared" si="268"/>
        <v>Vernon</v>
      </c>
      <c r="C157" s="55">
        <f t="shared" si="226"/>
        <v>1820.5412499999998</v>
      </c>
      <c r="D157" s="55">
        <f t="shared" si="232"/>
        <v>204.1166666666667</v>
      </c>
      <c r="E157" s="55">
        <f t="shared" si="232"/>
        <v>239.95000000000002</v>
      </c>
      <c r="F157" s="55">
        <f t="shared" si="232"/>
        <v>0</v>
      </c>
      <c r="G157" s="55">
        <f t="shared" si="232"/>
        <v>0</v>
      </c>
      <c r="H157" s="55">
        <f t="shared" ref="H157" si="294">AVERAGE(H210,H263,H316)</f>
        <v>225.34749999999997</v>
      </c>
      <c r="I157" s="55">
        <f t="shared" si="232"/>
        <v>3.31</v>
      </c>
      <c r="J157" s="55">
        <f t="shared" ref="J157" si="295">AVERAGE(J210,J263,J316)</f>
        <v>414.80104166666661</v>
      </c>
      <c r="K157" s="55">
        <f t="shared" si="70"/>
        <v>20.183333333333337</v>
      </c>
      <c r="L157" s="55">
        <f t="shared" si="70"/>
        <v>290.32395833333334</v>
      </c>
      <c r="M157" s="55">
        <f t="shared" si="232"/>
        <v>0</v>
      </c>
      <c r="N157" s="55">
        <f t="shared" ref="N157" si="296">AVERAGE(N210,N263,N316)</f>
        <v>0</v>
      </c>
      <c r="O157" s="55">
        <f t="shared" si="232"/>
        <v>209.89708333333331</v>
      </c>
      <c r="P157" s="55">
        <f t="shared" ref="P157" si="297">AVERAGE(P210,P263,P316)</f>
        <v>169.82416666666666</v>
      </c>
      <c r="Q157" s="55">
        <f t="shared" si="232"/>
        <v>0</v>
      </c>
      <c r="R157" s="55">
        <f t="shared" si="232"/>
        <v>0</v>
      </c>
      <c r="S157" s="55">
        <f t="shared" si="232"/>
        <v>16.164166666666663</v>
      </c>
      <c r="T157" s="55">
        <f t="shared" ref="T157:U157" si="298">AVERAGE(T210,T263,T316)</f>
        <v>26.623333333333331</v>
      </c>
      <c r="U157" s="55">
        <f t="shared" si="298"/>
        <v>0</v>
      </c>
      <c r="V157" s="8"/>
    </row>
    <row r="158" spans="1:22" outlineLevel="1">
      <c r="A158" s="4" t="str">
        <f t="shared" si="268"/>
        <v>003662</v>
      </c>
      <c r="B158" s="4" t="str">
        <f t="shared" si="268"/>
        <v>Victoria</v>
      </c>
      <c r="C158" s="55">
        <f t="shared" si="226"/>
        <v>1883.1179166666668</v>
      </c>
      <c r="D158" s="55">
        <f t="shared" si="232"/>
        <v>181.83333333333334</v>
      </c>
      <c r="E158" s="55">
        <f t="shared" si="232"/>
        <v>264.38708333333335</v>
      </c>
      <c r="F158" s="55">
        <f t="shared" si="232"/>
        <v>0</v>
      </c>
      <c r="G158" s="55">
        <f t="shared" si="232"/>
        <v>43.030000000000008</v>
      </c>
      <c r="H158" s="55">
        <f t="shared" ref="H158" si="299">AVERAGE(H211,H264,H317)</f>
        <v>339.44749999999999</v>
      </c>
      <c r="I158" s="55">
        <f t="shared" si="232"/>
        <v>23.17</v>
      </c>
      <c r="J158" s="55">
        <f t="shared" ref="J158" si="300">AVERAGE(J211,J264,J317)</f>
        <v>110.12333333333333</v>
      </c>
      <c r="K158" s="55">
        <f t="shared" si="70"/>
        <v>151.405</v>
      </c>
      <c r="L158" s="55">
        <f t="shared" si="70"/>
        <v>211.08583333333334</v>
      </c>
      <c r="M158" s="55">
        <f t="shared" si="232"/>
        <v>0</v>
      </c>
      <c r="N158" s="55">
        <f t="shared" ref="N158" si="301">AVERAGE(N211,N264,N317)</f>
        <v>0</v>
      </c>
      <c r="O158" s="55">
        <f t="shared" si="232"/>
        <v>288.25</v>
      </c>
      <c r="P158" s="55">
        <f t="shared" ref="P158" si="302">AVERAGE(P211,P264,P317)</f>
        <v>203.05250000000001</v>
      </c>
      <c r="Q158" s="55">
        <f t="shared" si="232"/>
        <v>0</v>
      </c>
      <c r="R158" s="55">
        <f t="shared" si="232"/>
        <v>0</v>
      </c>
      <c r="S158" s="55">
        <f t="shared" si="232"/>
        <v>17.666666666666668</v>
      </c>
      <c r="T158" s="55">
        <f t="shared" ref="T158:U158" si="303">AVERAGE(T211,T264,T317)</f>
        <v>49.666666666666664</v>
      </c>
      <c r="U158" s="55">
        <f t="shared" si="303"/>
        <v>0</v>
      </c>
      <c r="V158" s="8"/>
    </row>
    <row r="159" spans="1:22" outlineLevel="1">
      <c r="A159" s="4" t="str">
        <f t="shared" si="268"/>
        <v>003664</v>
      </c>
      <c r="B159" s="4" t="str">
        <f t="shared" si="268"/>
        <v>Weatherford</v>
      </c>
      <c r="C159" s="55">
        <f t="shared" si="226"/>
        <v>3120.3956249999997</v>
      </c>
      <c r="D159" s="55">
        <f t="shared" si="232"/>
        <v>553.06666666666661</v>
      </c>
      <c r="E159" s="55">
        <f t="shared" si="232"/>
        <v>533.91750000000002</v>
      </c>
      <c r="F159" s="55">
        <f t="shared" si="232"/>
        <v>0</v>
      </c>
      <c r="G159" s="55">
        <f t="shared" si="232"/>
        <v>39.72</v>
      </c>
      <c r="H159" s="55">
        <f t="shared" ref="H159" si="304">AVERAGE(H212,H265,H318)</f>
        <v>180.65833333333333</v>
      </c>
      <c r="I159" s="55">
        <f t="shared" si="232"/>
        <v>44.926874999999995</v>
      </c>
      <c r="J159" s="55">
        <f t="shared" ref="J159" si="305">AVERAGE(J212,J265,J318)</f>
        <v>31.720833333333331</v>
      </c>
      <c r="K159" s="55">
        <f t="shared" si="70"/>
        <v>117.75229166666666</v>
      </c>
      <c r="L159" s="55">
        <f t="shared" si="70"/>
        <v>270.07125000000002</v>
      </c>
      <c r="M159" s="55">
        <f t="shared" si="232"/>
        <v>0</v>
      </c>
      <c r="N159" s="55">
        <f t="shared" ref="N159" si="306">AVERAGE(N212,N265,N318)</f>
        <v>0</v>
      </c>
      <c r="O159" s="55">
        <f t="shared" si="232"/>
        <v>681.35624999999993</v>
      </c>
      <c r="P159" s="55">
        <f t="shared" ref="P159" si="307">AVERAGE(P212,P265,P318)</f>
        <v>516.35479166666664</v>
      </c>
      <c r="Q159" s="55">
        <f t="shared" si="232"/>
        <v>5.333333333333333</v>
      </c>
      <c r="R159" s="55">
        <f t="shared" si="232"/>
        <v>95.127499999999998</v>
      </c>
      <c r="S159" s="55">
        <f t="shared" si="232"/>
        <v>7.7233333333333336</v>
      </c>
      <c r="T159" s="55">
        <f t="shared" ref="T159:U159" si="308">AVERAGE(T212,T265,T318)</f>
        <v>42.666666666666664</v>
      </c>
      <c r="U159" s="55">
        <f t="shared" si="308"/>
        <v>0</v>
      </c>
      <c r="V159" s="8"/>
    </row>
    <row r="160" spans="1:22" outlineLevel="1">
      <c r="A160" s="4" t="str">
        <f t="shared" si="268"/>
        <v>009549</v>
      </c>
      <c r="B160" s="4" t="str">
        <f t="shared" si="268"/>
        <v>Western Texas</v>
      </c>
      <c r="C160" s="55">
        <f t="shared" si="226"/>
        <v>1128.1818749999998</v>
      </c>
      <c r="D160" s="55">
        <f t="shared" si="232"/>
        <v>179.66666666666666</v>
      </c>
      <c r="E160" s="55">
        <f t="shared" si="232"/>
        <v>152.21833333333333</v>
      </c>
      <c r="F160" s="55">
        <f t="shared" si="232"/>
        <v>0</v>
      </c>
      <c r="G160" s="55">
        <f t="shared" si="232"/>
        <v>0</v>
      </c>
      <c r="H160" s="55">
        <f t="shared" ref="H160" si="309">AVERAGE(H213,H266,H319)</f>
        <v>8.6666666666666661</v>
      </c>
      <c r="I160" s="55">
        <f t="shared" si="232"/>
        <v>48.666666666666664</v>
      </c>
      <c r="J160" s="55">
        <f t="shared" ref="J160" si="310">AVERAGE(J213,J266,J319)</f>
        <v>330.01416666666665</v>
      </c>
      <c r="K160" s="55">
        <f t="shared" si="70"/>
        <v>89.369583333333324</v>
      </c>
      <c r="L160" s="55">
        <f t="shared" si="70"/>
        <v>80.638333333333335</v>
      </c>
      <c r="M160" s="55">
        <f t="shared" si="232"/>
        <v>0</v>
      </c>
      <c r="N160" s="55">
        <f t="shared" ref="N160" si="311">AVERAGE(N213,N266,N319)</f>
        <v>0</v>
      </c>
      <c r="O160" s="55">
        <f t="shared" si="232"/>
        <v>188.6504166666667</v>
      </c>
      <c r="P160" s="55">
        <f t="shared" ref="P160" si="312">AVERAGE(P213,P266,P319)</f>
        <v>40.630208333333336</v>
      </c>
      <c r="Q160" s="55">
        <f t="shared" si="232"/>
        <v>0</v>
      </c>
      <c r="R160" s="55">
        <f t="shared" si="232"/>
        <v>0</v>
      </c>
      <c r="S160" s="55">
        <f t="shared" si="232"/>
        <v>8.5574999999999992</v>
      </c>
      <c r="T160" s="55">
        <f t="shared" ref="T160:U160" si="313">AVERAGE(T213,T266,T319)</f>
        <v>1.1033333333333335</v>
      </c>
      <c r="U160" s="55">
        <f t="shared" si="313"/>
        <v>0</v>
      </c>
      <c r="V160" s="8"/>
    </row>
    <row r="161" spans="1:22" outlineLevel="1">
      <c r="A161" s="4" t="str">
        <f t="shared" si="268"/>
        <v>003668</v>
      </c>
      <c r="B161" s="4" t="str">
        <f t="shared" si="268"/>
        <v>Wharton</v>
      </c>
      <c r="C161" s="55">
        <f t="shared" si="226"/>
        <v>3460.391458333333</v>
      </c>
      <c r="D161" s="55">
        <f t="shared" ref="D161:U161" si="314">AVERAGE(D214,D267,D320)</f>
        <v>243</v>
      </c>
      <c r="E161" s="55">
        <f t="shared" si="314"/>
        <v>737.49729166666668</v>
      </c>
      <c r="F161" s="55">
        <f t="shared" si="314"/>
        <v>0</v>
      </c>
      <c r="G161" s="55">
        <f t="shared" si="314"/>
        <v>3.8033333333333332</v>
      </c>
      <c r="H161" s="55">
        <f t="shared" ref="H161" si="315">AVERAGE(H214,H267,H320)</f>
        <v>130.19333333333336</v>
      </c>
      <c r="I161" s="55">
        <f t="shared" si="314"/>
        <v>12.360833333333332</v>
      </c>
      <c r="J161" s="55">
        <f t="shared" ref="J161" si="316">AVERAGE(J214,J267,J320)</f>
        <v>413.61041666666665</v>
      </c>
      <c r="K161" s="55">
        <f t="shared" si="70"/>
        <v>217.36208333333332</v>
      </c>
      <c r="L161" s="55">
        <f t="shared" si="70"/>
        <v>309.453125</v>
      </c>
      <c r="M161" s="55">
        <f t="shared" si="314"/>
        <v>0</v>
      </c>
      <c r="N161" s="55">
        <f t="shared" ref="N161" si="317">AVERAGE(N214,N267,N320)</f>
        <v>0</v>
      </c>
      <c r="O161" s="55">
        <f t="shared" si="314"/>
        <v>1092.8966666666665</v>
      </c>
      <c r="P161" s="55">
        <f t="shared" ref="P161" si="318">AVERAGE(P214,P267,P320)</f>
        <v>218.21437500000002</v>
      </c>
      <c r="Q161" s="55">
        <f t="shared" si="314"/>
        <v>0</v>
      </c>
      <c r="R161" s="55">
        <f t="shared" si="314"/>
        <v>0</v>
      </c>
      <c r="S161" s="55">
        <f t="shared" si="314"/>
        <v>19.666666666666668</v>
      </c>
      <c r="T161" s="55">
        <f t="shared" si="314"/>
        <v>62.333333333333336</v>
      </c>
      <c r="U161" s="55">
        <f t="shared" si="314"/>
        <v>0</v>
      </c>
      <c r="V161" s="8"/>
    </row>
    <row r="162" spans="1:22">
      <c r="A162" s="4"/>
      <c r="B162" s="4" t="str">
        <f>B56</f>
        <v>Statewide</v>
      </c>
      <c r="C162" s="55">
        <f t="shared" si="226"/>
        <v>360614.67562500009</v>
      </c>
      <c r="D162" s="55">
        <f>SUM(D112:D161)</f>
        <v>60337.310833333329</v>
      </c>
      <c r="E162" s="55">
        <f>SUM(E112:E161)</f>
        <v>74692.079791666663</v>
      </c>
      <c r="F162" s="55">
        <f t="shared" ref="F162:U162" si="319">SUM(F112:F161)</f>
        <v>1376.3227083333331</v>
      </c>
      <c r="G162" s="55">
        <f t="shared" si="319"/>
        <v>2134.6374999999998</v>
      </c>
      <c r="H162" s="55">
        <f t="shared" ref="H162" si="320">SUM(H112:H161)</f>
        <v>15584.627500000004</v>
      </c>
      <c r="I162" s="55">
        <f t="shared" si="319"/>
        <v>3914.3885416666662</v>
      </c>
      <c r="J162" s="55">
        <f t="shared" ref="J162" si="321">SUM(J112:J161)</f>
        <v>13479.386041666663</v>
      </c>
      <c r="K162" s="55">
        <f t="shared" ref="K162:L162" si="322">SUM(K112:K161)</f>
        <v>24512.147500000006</v>
      </c>
      <c r="L162" s="55">
        <f t="shared" si="322"/>
        <v>35209.708333333336</v>
      </c>
      <c r="M162" s="55">
        <f t="shared" si="319"/>
        <v>141.56354166666665</v>
      </c>
      <c r="N162" s="55">
        <f t="shared" ref="N162" si="323">SUM(N112:N161)</f>
        <v>574.03062499999999</v>
      </c>
      <c r="O162" s="55">
        <f t="shared" si="319"/>
        <v>88636.607708333322</v>
      </c>
      <c r="P162" s="55">
        <f t="shared" ref="P162" si="324">SUM(P112:P161)</f>
        <v>29274.819583333338</v>
      </c>
      <c r="Q162" s="55">
        <f t="shared" si="319"/>
        <v>433.81854166666665</v>
      </c>
      <c r="R162" s="55">
        <f t="shared" si="319"/>
        <v>2317.2152083333331</v>
      </c>
      <c r="S162" s="55">
        <f t="shared" si="319"/>
        <v>1650.8133333333333</v>
      </c>
      <c r="T162" s="55">
        <f t="shared" si="319"/>
        <v>6305.5583333333352</v>
      </c>
      <c r="U162" s="55">
        <f t="shared" si="319"/>
        <v>39.640000000000008</v>
      </c>
      <c r="V162" s="8"/>
    </row>
    <row r="164" spans="1:22">
      <c r="A164" s="687" t="s">
        <v>2336</v>
      </c>
      <c r="B164" s="687"/>
      <c r="C164" s="687"/>
      <c r="D164" s="687"/>
      <c r="E164" s="687"/>
      <c r="F164" s="687"/>
      <c r="G164" s="687"/>
      <c r="H164" s="687"/>
      <c r="I164" s="687"/>
      <c r="J164" s="687"/>
      <c r="K164" s="687"/>
      <c r="L164" s="687"/>
      <c r="M164" s="687"/>
      <c r="N164" s="687"/>
      <c r="O164" s="687"/>
      <c r="P164" s="687"/>
      <c r="Q164" s="687"/>
      <c r="R164" s="687"/>
      <c r="S164" s="687"/>
      <c r="T164" s="687"/>
      <c r="U164" s="687"/>
    </row>
    <row r="165" spans="1:22" outlineLevel="1">
      <c r="A165" s="4" t="str">
        <f t="shared" ref="A165:B180" si="325">A112</f>
        <v>003607</v>
      </c>
      <c r="B165" s="4" t="str">
        <f t="shared" si="325"/>
        <v>Alamo</v>
      </c>
      <c r="C165" s="55">
        <f t="shared" ref="C165:C196" si="326">SUM(D165:U165)</f>
        <v>26101.769999999997</v>
      </c>
      <c r="D165" s="56">
        <f>Outcomes!C$7*Outcomes!C9</f>
        <v>3618</v>
      </c>
      <c r="E165" s="56">
        <f>SUMPRODUCT(Outcomes!D$7:G$7, Outcomes!D9:G9)</f>
        <v>6209.25</v>
      </c>
      <c r="F165" s="56">
        <f>SUMPRODUCT(Outcomes!H$7:K$7, Outcomes!H9:K9)</f>
        <v>20.466250000000002</v>
      </c>
      <c r="G165" s="56">
        <f>Outcomes!L$7*Outcomes!L9</f>
        <v>52.344999999999992</v>
      </c>
      <c r="H165" s="56">
        <f>Outcomes!M$7*Outcomes!M9</f>
        <v>473</v>
      </c>
      <c r="I165" s="56">
        <f>SUMPRODUCT(Outcomes!N$7:Q$7, Outcomes!N9:Q9)</f>
        <v>307.52687499999996</v>
      </c>
      <c r="J165" s="56">
        <f>SUMPRODUCT(Outcomes!R$7:U$7, Outcomes!R9:U9)</f>
        <v>719.2924999999999</v>
      </c>
      <c r="K165" s="56">
        <f>SUMPRODUCT(Outcomes!V$7:Y$7, Outcomes!V9:Y9)</f>
        <v>1096.1356249999999</v>
      </c>
      <c r="L165" s="56">
        <f>SUMPRODUCT(Outcomes!Z$7:AC$7, Outcomes!Z9:AC9)</f>
        <v>1538.0856249999997</v>
      </c>
      <c r="M165" s="56">
        <f>SUMPRODUCT(Outcomes!AD$7:AG$7, Outcomes!AD9:AG9)</f>
        <v>2.6175000000000002</v>
      </c>
      <c r="N165" s="56">
        <f>SUMPRODUCT(Outcomes!AH$7:AK$7, Outcomes!AH9:AK9)</f>
        <v>25.391874999999995</v>
      </c>
      <c r="O165" s="56">
        <f>SUMPRODUCT(Outcomes!AL$7:AO$7, Outcomes!AL9:AO9)</f>
        <v>9543.0650000000005</v>
      </c>
      <c r="P165" s="56">
        <f>SUMPRODUCT(Outcomes!AP$7:AS$7, Outcomes!AP9:AS9)</f>
        <v>1862.3087499999997</v>
      </c>
      <c r="Q165" s="56">
        <f>SUMPRODUCT(Outcomes!AT$7:AW$7, Outcomes!AT9:AW9)</f>
        <v>0</v>
      </c>
      <c r="R165" s="56">
        <f>SUMPRODUCT(Outcomes!AX$7:BA$7, Outcomes!AX9:BA9)</f>
        <v>75.72</v>
      </c>
      <c r="S165" s="56">
        <f>Outcomes!BB$7*Outcomes!BB9</f>
        <v>59.564999999999991</v>
      </c>
      <c r="T165" s="56">
        <f>Outcomes!BC$7*Outcomes!BC9</f>
        <v>499</v>
      </c>
      <c r="U165" s="56">
        <f>Outcomes!BD$7*Outcomes!BD9</f>
        <v>0</v>
      </c>
    </row>
    <row r="166" spans="1:22" outlineLevel="1">
      <c r="A166" s="4" t="str">
        <f t="shared" si="325"/>
        <v>003539</v>
      </c>
      <c r="B166" s="4" t="str">
        <f t="shared" si="325"/>
        <v>Alvin</v>
      </c>
      <c r="C166" s="55">
        <f t="shared" si="326"/>
        <v>3255.2249999999999</v>
      </c>
      <c r="D166" s="56">
        <f>Outcomes!C$7*Outcomes!C10</f>
        <v>655.21499999999992</v>
      </c>
      <c r="E166" s="56">
        <f>SUMPRODUCT(Outcomes!D$7:G$7, Outcomes!D10:G10)</f>
        <v>532.20000000000005</v>
      </c>
      <c r="F166" s="56">
        <f>SUMPRODUCT(Outcomes!H$7:K$7, Outcomes!H10:K10)</f>
        <v>0</v>
      </c>
      <c r="G166" s="56">
        <f>Outcomes!L$7*Outcomes!L10</f>
        <v>0</v>
      </c>
      <c r="H166" s="56">
        <f>Outcomes!M$7*Outcomes!M10</f>
        <v>14.520000000000003</v>
      </c>
      <c r="I166" s="56">
        <f>SUMPRODUCT(Outcomes!N$7:Q$7, Outcomes!N10:Q10)</f>
        <v>13.75</v>
      </c>
      <c r="J166" s="56">
        <f>SUMPRODUCT(Outcomes!R$7:U$7, Outcomes!R10:U10)</f>
        <v>98</v>
      </c>
      <c r="K166" s="56">
        <f>SUMPRODUCT(Outcomes!V$7:Y$7, Outcomes!V10:Y10)</f>
        <v>382.77</v>
      </c>
      <c r="L166" s="56">
        <f>SUMPRODUCT(Outcomes!Z$7:AC$7, Outcomes!Z10:AC10)</f>
        <v>468.98874999999998</v>
      </c>
      <c r="M166" s="56">
        <f>SUMPRODUCT(Outcomes!AD$7:AG$7, Outcomes!AD10:AG10)</f>
        <v>0</v>
      </c>
      <c r="N166" s="56">
        <f>SUMPRODUCT(Outcomes!AH$7:AK$7, Outcomes!AH10:AK10)</f>
        <v>0</v>
      </c>
      <c r="O166" s="56">
        <f>SUMPRODUCT(Outcomes!AL$7:AO$7, Outcomes!AL10:AO10)</f>
        <v>729.90937500000007</v>
      </c>
      <c r="P166" s="56">
        <f>SUMPRODUCT(Outcomes!AP$7:AS$7, Outcomes!AP10:AS10)</f>
        <v>283.15937499999995</v>
      </c>
      <c r="Q166" s="56">
        <f>SUMPRODUCT(Outcomes!AT$7:AW$7, Outcomes!AT10:AW10)</f>
        <v>0</v>
      </c>
      <c r="R166" s="56">
        <f>SUMPRODUCT(Outcomes!AX$7:BA$7, Outcomes!AX10:BA10)</f>
        <v>0</v>
      </c>
      <c r="S166" s="56">
        <f>Outcomes!BB$7*Outcomes!BB10</f>
        <v>26.172499999999996</v>
      </c>
      <c r="T166" s="56">
        <f>Outcomes!BC$7*Outcomes!BC10</f>
        <v>50.539999999999992</v>
      </c>
      <c r="U166" s="56">
        <f>Outcomes!BD$7*Outcomes!BD10</f>
        <v>0</v>
      </c>
    </row>
    <row r="167" spans="1:22" outlineLevel="1">
      <c r="A167" s="4" t="str">
        <f t="shared" si="325"/>
        <v>003540</v>
      </c>
      <c r="B167" s="4" t="str">
        <f t="shared" si="325"/>
        <v>Amarillo</v>
      </c>
      <c r="C167" s="55">
        <f t="shared" si="326"/>
        <v>5173.2062499999993</v>
      </c>
      <c r="D167" s="56">
        <f>Outcomes!C$7*Outcomes!C11</f>
        <v>594</v>
      </c>
      <c r="E167" s="56">
        <f>SUMPRODUCT(Outcomes!D$7:G$7, Outcomes!D11:G11)</f>
        <v>1064</v>
      </c>
      <c r="F167" s="56">
        <f>SUMPRODUCT(Outcomes!H$7:K$7, Outcomes!H11:K11)</f>
        <v>0</v>
      </c>
      <c r="G167" s="56">
        <f>Outcomes!L$7*Outcomes!L11</f>
        <v>1</v>
      </c>
      <c r="H167" s="56">
        <f>Outcomes!M$7*Outcomes!M11</f>
        <v>0</v>
      </c>
      <c r="I167" s="56">
        <f>SUMPRODUCT(Outcomes!N$7:Q$7, Outcomes!N11:Q11)</f>
        <v>166.75</v>
      </c>
      <c r="J167" s="56">
        <f>SUMPRODUCT(Outcomes!R$7:U$7, Outcomes!R11:U11)</f>
        <v>253.60249999999996</v>
      </c>
      <c r="K167" s="56">
        <f>SUMPRODUCT(Outcomes!V$7:Y$7, Outcomes!V11:Y11)</f>
        <v>274.065</v>
      </c>
      <c r="L167" s="56">
        <f>SUMPRODUCT(Outcomes!Z$7:AC$7, Outcomes!Z11:AC11)</f>
        <v>943.11249999999984</v>
      </c>
      <c r="M167" s="56">
        <f>SUMPRODUCT(Outcomes!AD$7:AG$7, Outcomes!AD11:AG11)</f>
        <v>2.855</v>
      </c>
      <c r="N167" s="56">
        <f>SUMPRODUCT(Outcomes!AH$7:AK$7, Outcomes!AH11:AK11)</f>
        <v>0</v>
      </c>
      <c r="O167" s="56">
        <f>SUMPRODUCT(Outcomes!AL$7:AO$7, Outcomes!AL11:AO11)</f>
        <v>843.06750000000011</v>
      </c>
      <c r="P167" s="56">
        <f>SUMPRODUCT(Outcomes!AP$7:AS$7, Outcomes!AP11:AS11)</f>
        <v>867.75374999999997</v>
      </c>
      <c r="Q167" s="56">
        <f>SUMPRODUCT(Outcomes!AT$7:AW$7, Outcomes!AT11:AW11)</f>
        <v>0</v>
      </c>
      <c r="R167" s="56">
        <f>SUMPRODUCT(Outcomes!AX$7:BA$7, Outcomes!AX11:BA11)</f>
        <v>0</v>
      </c>
      <c r="S167" s="56">
        <f>Outcomes!BB$7*Outcomes!BB11</f>
        <v>55</v>
      </c>
      <c r="T167" s="56">
        <f>Outcomes!BC$7*Outcomes!BC11</f>
        <v>108</v>
      </c>
      <c r="U167" s="56">
        <f>Outcomes!BD$7*Outcomes!BD11</f>
        <v>0</v>
      </c>
    </row>
    <row r="168" spans="1:22" outlineLevel="1">
      <c r="A168" s="4" t="str">
        <f t="shared" si="325"/>
        <v>006661</v>
      </c>
      <c r="B168" s="4" t="str">
        <f t="shared" si="325"/>
        <v>Angelina</v>
      </c>
      <c r="C168" s="55">
        <f t="shared" si="326"/>
        <v>2857.4556250000001</v>
      </c>
      <c r="D168" s="56">
        <f>Outcomes!C$7*Outcomes!C12</f>
        <v>497</v>
      </c>
      <c r="E168" s="56">
        <f>SUMPRODUCT(Outcomes!D$7:G$7, Outcomes!D12:G12)</f>
        <v>512.44937499999992</v>
      </c>
      <c r="F168" s="56">
        <f>SUMPRODUCT(Outcomes!H$7:K$7, Outcomes!H12:K12)</f>
        <v>0</v>
      </c>
      <c r="G168" s="56">
        <f>Outcomes!L$7*Outcomes!L12</f>
        <v>8</v>
      </c>
      <c r="H168" s="56">
        <f>Outcomes!M$7*Outcomes!M12</f>
        <v>347</v>
      </c>
      <c r="I168" s="56">
        <f>SUMPRODUCT(Outcomes!N$7:Q$7, Outcomes!N12:Q12)</f>
        <v>5</v>
      </c>
      <c r="J168" s="56">
        <f>SUMPRODUCT(Outcomes!R$7:U$7, Outcomes!R12:U12)</f>
        <v>120.07625</v>
      </c>
      <c r="K168" s="56">
        <f>SUMPRODUCT(Outcomes!V$7:Y$7, Outcomes!V12:Y12)</f>
        <v>114.34500000000001</v>
      </c>
      <c r="L168" s="56">
        <f>SUMPRODUCT(Outcomes!Z$7:AC$7, Outcomes!Z12:AC12)</f>
        <v>467.26937499999997</v>
      </c>
      <c r="M168" s="56">
        <f>SUMPRODUCT(Outcomes!AD$7:AG$7, Outcomes!AD12:AG12)</f>
        <v>0</v>
      </c>
      <c r="N168" s="56">
        <f>SUMPRODUCT(Outcomes!AH$7:AK$7, Outcomes!AH12:AK12)</f>
        <v>0</v>
      </c>
      <c r="O168" s="56">
        <f>SUMPRODUCT(Outcomes!AL$7:AO$7, Outcomes!AL12:AO12)</f>
        <v>393.60750000000002</v>
      </c>
      <c r="P168" s="56">
        <f>SUMPRODUCT(Outcomes!AP$7:AS$7, Outcomes!AP12:AS12)</f>
        <v>339.708125</v>
      </c>
      <c r="Q168" s="56">
        <f>SUMPRODUCT(Outcomes!AT$7:AW$7, Outcomes!AT12:AW12)</f>
        <v>0</v>
      </c>
      <c r="R168" s="56">
        <f>SUMPRODUCT(Outcomes!AX$7:BA$7, Outcomes!AX12:BA12)</f>
        <v>0</v>
      </c>
      <c r="S168" s="56">
        <f>Outcomes!BB$7*Outcomes!BB12</f>
        <v>20</v>
      </c>
      <c r="T168" s="56">
        <f>Outcomes!BC$7*Outcomes!BC12</f>
        <v>33</v>
      </c>
      <c r="U168" s="56">
        <f>Outcomes!BD$7*Outcomes!BD12</f>
        <v>0</v>
      </c>
    </row>
    <row r="169" spans="1:22" outlineLevel="1">
      <c r="A169" s="4" t="str">
        <f t="shared" si="325"/>
        <v>012015</v>
      </c>
      <c r="B169" s="4" t="str">
        <f t="shared" si="325"/>
        <v>Austin</v>
      </c>
      <c r="C169" s="55">
        <f t="shared" si="326"/>
        <v>17424.556250000001</v>
      </c>
      <c r="D169" s="56">
        <f>Outcomes!C$7*Outcomes!C13</f>
        <v>2321</v>
      </c>
      <c r="E169" s="56">
        <f>SUMPRODUCT(Outcomes!D$7:G$7, Outcomes!D13:G13)</f>
        <v>3755.5481250000003</v>
      </c>
      <c r="F169" s="56">
        <f>SUMPRODUCT(Outcomes!H$7:K$7, Outcomes!H13:K13)</f>
        <v>172.33499999999998</v>
      </c>
      <c r="G169" s="56">
        <f>Outcomes!L$7*Outcomes!L13</f>
        <v>5</v>
      </c>
      <c r="H169" s="56">
        <f>Outcomes!M$7*Outcomes!M13</f>
        <v>193</v>
      </c>
      <c r="I169" s="56">
        <f>SUMPRODUCT(Outcomes!N$7:Q$7, Outcomes!N13:Q13)</f>
        <v>738.69624999999996</v>
      </c>
      <c r="J169" s="56">
        <f>SUMPRODUCT(Outcomes!R$7:U$7, Outcomes!R13:U13)</f>
        <v>1646.9175</v>
      </c>
      <c r="K169" s="56">
        <f>SUMPRODUCT(Outcomes!V$7:Y$7, Outcomes!V13:Y13)</f>
        <v>1165.0387499999997</v>
      </c>
      <c r="L169" s="56">
        <f>SUMPRODUCT(Outcomes!Z$7:AC$7, Outcomes!Z13:AC13)</f>
        <v>1156.2800000000002</v>
      </c>
      <c r="M169" s="56">
        <f>SUMPRODUCT(Outcomes!AD$7:AG$7, Outcomes!AD13:AG13)</f>
        <v>31.353750000000002</v>
      </c>
      <c r="N169" s="56">
        <f>SUMPRODUCT(Outcomes!AH$7:AK$7, Outcomes!AH13:AK13)</f>
        <v>129.82</v>
      </c>
      <c r="O169" s="56">
        <f>SUMPRODUCT(Outcomes!AL$7:AO$7, Outcomes!AL13:AO13)</f>
        <v>4060.7993750000001</v>
      </c>
      <c r="P169" s="56">
        <f>SUMPRODUCT(Outcomes!AP$7:AS$7, Outcomes!AP13:AS13)</f>
        <v>1649.5050000000003</v>
      </c>
      <c r="Q169" s="56">
        <f>SUMPRODUCT(Outcomes!AT$7:AW$7, Outcomes!AT13:AW13)</f>
        <v>4.5124999999999993</v>
      </c>
      <c r="R169" s="56">
        <f>SUMPRODUCT(Outcomes!AX$7:BA$7, Outcomes!AX13:BA13)</f>
        <v>134.75</v>
      </c>
      <c r="S169" s="56">
        <f>Outcomes!BB$7*Outcomes!BB13</f>
        <v>58</v>
      </c>
      <c r="T169" s="56">
        <f>Outcomes!BC$7*Outcomes!BC13</f>
        <v>202</v>
      </c>
      <c r="U169" s="56">
        <f>Outcomes!BD$7*Outcomes!BD13</f>
        <v>0</v>
      </c>
    </row>
    <row r="170" spans="1:22" outlineLevel="1">
      <c r="A170" s="4" t="str">
        <f t="shared" si="325"/>
        <v>003549</v>
      </c>
      <c r="B170" s="4" t="str">
        <f t="shared" si="325"/>
        <v>Blinn</v>
      </c>
      <c r="C170" s="55">
        <f t="shared" si="326"/>
        <v>8666.9968750000007</v>
      </c>
      <c r="D170" s="56">
        <f>Outcomes!C$7*Outcomes!C14</f>
        <v>440</v>
      </c>
      <c r="E170" s="56">
        <f>SUMPRODUCT(Outcomes!D$7:G$7, Outcomes!D14:G14)</f>
        <v>4092</v>
      </c>
      <c r="F170" s="56">
        <f>SUMPRODUCT(Outcomes!H$7:K$7, Outcomes!H14:K14)</f>
        <v>1093.0431249999999</v>
      </c>
      <c r="G170" s="56">
        <f>Outcomes!L$7*Outcomes!L14</f>
        <v>41.514999999999993</v>
      </c>
      <c r="H170" s="56">
        <f>Outcomes!M$7*Outcomes!M14</f>
        <v>323.09499999999997</v>
      </c>
      <c r="I170" s="56">
        <f>SUMPRODUCT(Outcomes!N$7:Q$7, Outcomes!N14:Q14)</f>
        <v>52.635000000000012</v>
      </c>
      <c r="J170" s="56">
        <f>SUMPRODUCT(Outcomes!R$7:U$7, Outcomes!R14:U14)</f>
        <v>146.88187499999998</v>
      </c>
      <c r="K170" s="56">
        <f>SUMPRODUCT(Outcomes!V$7:Y$7, Outcomes!V14:Y14)</f>
        <v>107.77250000000001</v>
      </c>
      <c r="L170" s="56">
        <f>SUMPRODUCT(Outcomes!Z$7:AC$7, Outcomes!Z14:AC14)</f>
        <v>276.390625</v>
      </c>
      <c r="M170" s="56">
        <f>SUMPRODUCT(Outcomes!AD$7:AG$7, Outcomes!AD14:AG14)</f>
        <v>1</v>
      </c>
      <c r="N170" s="56">
        <f>SUMPRODUCT(Outcomes!AH$7:AK$7, Outcomes!AH14:AK14)</f>
        <v>0</v>
      </c>
      <c r="O170" s="56">
        <f>SUMPRODUCT(Outcomes!AL$7:AO$7, Outcomes!AL14:AO14)</f>
        <v>1587.12375</v>
      </c>
      <c r="P170" s="56">
        <f>SUMPRODUCT(Outcomes!AP$7:AS$7, Outcomes!AP14:AS14)</f>
        <v>441.53999999999996</v>
      </c>
      <c r="Q170" s="56">
        <f>SUMPRODUCT(Outcomes!AT$7:AW$7, Outcomes!AT14:AW14)</f>
        <v>0</v>
      </c>
      <c r="R170" s="56">
        <f>SUMPRODUCT(Outcomes!AX$7:BA$7, Outcomes!AX14:BA14)</f>
        <v>0</v>
      </c>
      <c r="S170" s="56">
        <f>Outcomes!BB$7*Outcomes!BB14</f>
        <v>17</v>
      </c>
      <c r="T170" s="56">
        <f>Outcomes!BC$7*Outcomes!BC14</f>
        <v>47</v>
      </c>
      <c r="U170" s="56">
        <f>Outcomes!BD$7*Outcomes!BD14</f>
        <v>0</v>
      </c>
    </row>
    <row r="171" spans="1:22" outlineLevel="1">
      <c r="A171" s="4" t="str">
        <f t="shared" si="325"/>
        <v>007857</v>
      </c>
      <c r="B171" s="4" t="str">
        <f t="shared" si="325"/>
        <v>Brazosport</v>
      </c>
      <c r="C171" s="55">
        <f t="shared" si="326"/>
        <v>2261.1668749999999</v>
      </c>
      <c r="D171" s="56">
        <f>Outcomes!C$7*Outcomes!C15</f>
        <v>394.39249999999998</v>
      </c>
      <c r="E171" s="56">
        <f>SUMPRODUCT(Outcomes!D$7:G$7, Outcomes!D15:G15)</f>
        <v>276.3</v>
      </c>
      <c r="F171" s="56">
        <f>SUMPRODUCT(Outcomes!H$7:K$7, Outcomes!H15:K15)</f>
        <v>0</v>
      </c>
      <c r="G171" s="56">
        <f>Outcomes!L$7*Outcomes!L15</f>
        <v>1</v>
      </c>
      <c r="H171" s="56">
        <f>Outcomes!M$7*Outcomes!M15</f>
        <v>60</v>
      </c>
      <c r="I171" s="56">
        <f>SUMPRODUCT(Outcomes!N$7:Q$7, Outcomes!N15:Q15)</f>
        <v>6.1950000000000012</v>
      </c>
      <c r="J171" s="56">
        <f>SUMPRODUCT(Outcomes!R$7:U$7, Outcomes!R15:U15)</f>
        <v>34.069374999999994</v>
      </c>
      <c r="K171" s="56">
        <f>SUMPRODUCT(Outcomes!V$7:Y$7, Outcomes!V15:Y15)</f>
        <v>285.05375000000004</v>
      </c>
      <c r="L171" s="56">
        <f>SUMPRODUCT(Outcomes!Z$7:AC$7, Outcomes!Z15:AC15)</f>
        <v>226.77375000000001</v>
      </c>
      <c r="M171" s="56">
        <f>SUMPRODUCT(Outcomes!AD$7:AG$7, Outcomes!AD15:AG15)</f>
        <v>0</v>
      </c>
      <c r="N171" s="56">
        <f>SUMPRODUCT(Outcomes!AH$7:AK$7, Outcomes!AH15:AK15)</f>
        <v>0</v>
      </c>
      <c r="O171" s="56">
        <f>SUMPRODUCT(Outcomes!AL$7:AO$7, Outcomes!AL15:AO15)</f>
        <v>506.49000000000007</v>
      </c>
      <c r="P171" s="56">
        <f>SUMPRODUCT(Outcomes!AP$7:AS$7, Outcomes!AP15:AS15)</f>
        <v>167.70875000000001</v>
      </c>
      <c r="Q171" s="56">
        <f>SUMPRODUCT(Outcomes!AT$7:AW$7, Outcomes!AT15:AW15)</f>
        <v>97.157499999999999</v>
      </c>
      <c r="R171" s="56">
        <f>SUMPRODUCT(Outcomes!AX$7:BA$7, Outcomes!AX15:BA15)</f>
        <v>32.026249999999997</v>
      </c>
      <c r="S171" s="56">
        <f>Outcomes!BB$7*Outcomes!BB15</f>
        <v>49</v>
      </c>
      <c r="T171" s="56">
        <f>Outcomes!BC$7*Outcomes!BC15</f>
        <v>122</v>
      </c>
      <c r="U171" s="56">
        <f>Outcomes!BD$7*Outcomes!BD15</f>
        <v>3</v>
      </c>
    </row>
    <row r="172" spans="1:22" outlineLevel="1">
      <c r="A172" s="4" t="str">
        <f t="shared" si="325"/>
        <v>004003</v>
      </c>
      <c r="B172" s="4" t="str">
        <f t="shared" si="325"/>
        <v>Central Texas</v>
      </c>
      <c r="C172" s="55">
        <f t="shared" si="326"/>
        <v>4357.6850000000004</v>
      </c>
      <c r="D172" s="56">
        <f>Outcomes!C$7*Outcomes!C16</f>
        <v>563</v>
      </c>
      <c r="E172" s="56">
        <f>SUMPRODUCT(Outcomes!D$7:G$7, Outcomes!D16:G16)</f>
        <v>965.25</v>
      </c>
      <c r="F172" s="56">
        <f>SUMPRODUCT(Outcomes!H$7:K$7, Outcomes!H16:K16)</f>
        <v>0</v>
      </c>
      <c r="G172" s="56">
        <f>Outcomes!L$7*Outcomes!L16</f>
        <v>62</v>
      </c>
      <c r="H172" s="56">
        <f>Outcomes!M$7*Outcomes!M16</f>
        <v>120.03249999999998</v>
      </c>
      <c r="I172" s="56">
        <f>SUMPRODUCT(Outcomes!N$7:Q$7, Outcomes!N16:Q16)</f>
        <v>7.3224999999999998</v>
      </c>
      <c r="J172" s="56">
        <f>SUMPRODUCT(Outcomes!R$7:U$7, Outcomes!R16:U16)</f>
        <v>22.990000000000002</v>
      </c>
      <c r="K172" s="56">
        <f>SUMPRODUCT(Outcomes!V$7:Y$7, Outcomes!V16:Y16)</f>
        <v>277.99750000000006</v>
      </c>
      <c r="L172" s="56">
        <f>SUMPRODUCT(Outcomes!Z$7:AC$7, Outcomes!Z16:AC16)</f>
        <v>622.72499999999991</v>
      </c>
      <c r="M172" s="56">
        <f>SUMPRODUCT(Outcomes!AD$7:AG$7, Outcomes!AD16:AG16)</f>
        <v>0</v>
      </c>
      <c r="N172" s="56">
        <f>SUMPRODUCT(Outcomes!AH$7:AK$7, Outcomes!AH16:AK16)</f>
        <v>0</v>
      </c>
      <c r="O172" s="56">
        <f>SUMPRODUCT(Outcomes!AL$7:AO$7, Outcomes!AL16:AO16)</f>
        <v>1276.6850000000002</v>
      </c>
      <c r="P172" s="56">
        <f>SUMPRODUCT(Outcomes!AP$7:AS$7, Outcomes!AP16:AS16)</f>
        <v>354.68249999999995</v>
      </c>
      <c r="Q172" s="56">
        <f>SUMPRODUCT(Outcomes!AT$7:AW$7, Outcomes!AT16:AW16)</f>
        <v>0</v>
      </c>
      <c r="R172" s="56">
        <f>SUMPRODUCT(Outcomes!AX$7:BA$7, Outcomes!AX16:BA16)</f>
        <v>0</v>
      </c>
      <c r="S172" s="56">
        <f>Outcomes!BB$7*Outcomes!BB16</f>
        <v>34</v>
      </c>
      <c r="T172" s="56">
        <f>Outcomes!BC$7*Outcomes!BC16</f>
        <v>51</v>
      </c>
      <c r="U172" s="56">
        <f>Outcomes!BD$7*Outcomes!BD16</f>
        <v>0</v>
      </c>
    </row>
    <row r="173" spans="1:22" outlineLevel="1">
      <c r="A173" s="4" t="str">
        <f t="shared" si="325"/>
        <v>003553</v>
      </c>
      <c r="B173" s="4" t="str">
        <f t="shared" si="325"/>
        <v>Cisco</v>
      </c>
      <c r="C173" s="55">
        <f t="shared" si="326"/>
        <v>1954.1618750000002</v>
      </c>
      <c r="D173" s="56">
        <f>Outcomes!C$7*Outcomes!C17</f>
        <v>426</v>
      </c>
      <c r="E173" s="56">
        <f>SUMPRODUCT(Outcomes!D$7:G$7, Outcomes!D17:G17)</f>
        <v>400.0575</v>
      </c>
      <c r="F173" s="56">
        <f>SUMPRODUCT(Outcomes!H$7:K$7, Outcomes!H17:K17)</f>
        <v>0</v>
      </c>
      <c r="G173" s="56">
        <f>Outcomes!L$7*Outcomes!L17</f>
        <v>33.392499999999998</v>
      </c>
      <c r="H173" s="56">
        <f>Outcomes!M$7*Outcomes!M17</f>
        <v>186</v>
      </c>
      <c r="I173" s="56">
        <f>SUMPRODUCT(Outcomes!N$7:Q$7, Outcomes!N17:Q17)</f>
        <v>4.4000000000000004</v>
      </c>
      <c r="J173" s="56">
        <f>SUMPRODUCT(Outcomes!R$7:U$7, Outcomes!R17:U17)</f>
        <v>19.377500000000001</v>
      </c>
      <c r="K173" s="56">
        <f>SUMPRODUCT(Outcomes!V$7:Y$7, Outcomes!V17:Y17)</f>
        <v>34.182500000000005</v>
      </c>
      <c r="L173" s="56">
        <f>SUMPRODUCT(Outcomes!Z$7:AC$7, Outcomes!Z17:AC17)</f>
        <v>241.19312499999998</v>
      </c>
      <c r="M173" s="56">
        <f>SUMPRODUCT(Outcomes!AD$7:AG$7, Outcomes!AD17:AG17)</f>
        <v>0</v>
      </c>
      <c r="N173" s="56">
        <f>SUMPRODUCT(Outcomes!AH$7:AK$7, Outcomes!AH17:AK17)</f>
        <v>0</v>
      </c>
      <c r="O173" s="56">
        <f>SUMPRODUCT(Outcomes!AL$7:AO$7, Outcomes!AL17:AO17)</f>
        <v>423</v>
      </c>
      <c r="P173" s="56">
        <f>SUMPRODUCT(Outcomes!AP$7:AS$7, Outcomes!AP17:AS17)</f>
        <v>148.77624999999998</v>
      </c>
      <c r="Q173" s="56">
        <f>SUMPRODUCT(Outcomes!AT$7:AW$7, Outcomes!AT17:AW17)</f>
        <v>0</v>
      </c>
      <c r="R173" s="56">
        <f>SUMPRODUCT(Outcomes!AX$7:BA$7, Outcomes!AX17:BA17)</f>
        <v>0</v>
      </c>
      <c r="S173" s="56">
        <f>Outcomes!BB$7*Outcomes!BB17</f>
        <v>8</v>
      </c>
      <c r="T173" s="56">
        <f>Outcomes!BC$7*Outcomes!BC17</f>
        <v>29.782499999999995</v>
      </c>
      <c r="U173" s="56">
        <f>Outcomes!BD$7*Outcomes!BD17</f>
        <v>0</v>
      </c>
    </row>
    <row r="174" spans="1:22" outlineLevel="1">
      <c r="A174" s="4" t="str">
        <f t="shared" si="325"/>
        <v>003554</v>
      </c>
      <c r="B174" s="4" t="str">
        <f t="shared" si="325"/>
        <v>Clarendon</v>
      </c>
      <c r="C174" s="55">
        <f t="shared" si="326"/>
        <v>926.59562500000004</v>
      </c>
      <c r="D174" s="56">
        <f>Outcomes!C$7*Outcomes!C18</f>
        <v>217</v>
      </c>
      <c r="E174" s="56">
        <f>SUMPRODUCT(Outcomes!D$7:G$7, Outcomes!D18:G18)</f>
        <v>181.01</v>
      </c>
      <c r="F174" s="56">
        <f>SUMPRODUCT(Outcomes!H$7:K$7, Outcomes!H18:K18)</f>
        <v>0</v>
      </c>
      <c r="G174" s="56">
        <f>Outcomes!L$7*Outcomes!L18</f>
        <v>0</v>
      </c>
      <c r="H174" s="56">
        <f>Outcomes!M$7*Outcomes!M18</f>
        <v>65</v>
      </c>
      <c r="I174" s="56">
        <f>SUMPRODUCT(Outcomes!N$7:Q$7, Outcomes!N18:Q18)</f>
        <v>4</v>
      </c>
      <c r="J174" s="56">
        <f>SUMPRODUCT(Outcomes!R$7:U$7, Outcomes!R18:U18)</f>
        <v>0</v>
      </c>
      <c r="K174" s="56">
        <f>SUMPRODUCT(Outcomes!V$7:Y$7, Outcomes!V18:Y18)</f>
        <v>33.288124999999994</v>
      </c>
      <c r="L174" s="56">
        <f>SUMPRODUCT(Outcomes!Z$7:AC$7, Outcomes!Z18:AC18)</f>
        <v>190.0025</v>
      </c>
      <c r="M174" s="56">
        <f>SUMPRODUCT(Outcomes!AD$7:AG$7, Outcomes!AD18:AG18)</f>
        <v>0</v>
      </c>
      <c r="N174" s="56">
        <f>SUMPRODUCT(Outcomes!AH$7:AK$7, Outcomes!AH18:AK18)</f>
        <v>0</v>
      </c>
      <c r="O174" s="56">
        <f>SUMPRODUCT(Outcomes!AL$7:AO$7, Outcomes!AL18:AO18)</f>
        <v>182.5</v>
      </c>
      <c r="P174" s="56">
        <f>SUMPRODUCT(Outcomes!AP$7:AS$7, Outcomes!AP18:AS18)</f>
        <v>42.955000000000005</v>
      </c>
      <c r="Q174" s="56">
        <f>SUMPRODUCT(Outcomes!AT$7:AW$7, Outcomes!AT18:AW18)</f>
        <v>0</v>
      </c>
      <c r="R174" s="56">
        <f>SUMPRODUCT(Outcomes!AX$7:BA$7, Outcomes!AX18:BA18)</f>
        <v>0</v>
      </c>
      <c r="S174" s="56">
        <f>Outcomes!BB$7*Outcomes!BB18</f>
        <v>6</v>
      </c>
      <c r="T174" s="56">
        <f>Outcomes!BC$7*Outcomes!BC18</f>
        <v>4.8400000000000007</v>
      </c>
      <c r="U174" s="56">
        <f>Outcomes!BD$7*Outcomes!BD18</f>
        <v>0</v>
      </c>
    </row>
    <row r="175" spans="1:22" outlineLevel="1">
      <c r="A175" s="4" t="str">
        <f t="shared" si="325"/>
        <v>003546</v>
      </c>
      <c r="B175" s="4" t="str">
        <f t="shared" si="325"/>
        <v>Coastal Bend</v>
      </c>
      <c r="C175" s="55">
        <f t="shared" si="326"/>
        <v>2657.3643750000001</v>
      </c>
      <c r="D175" s="56">
        <f>Outcomes!C$7*Outcomes!C19</f>
        <v>531</v>
      </c>
      <c r="E175" s="56">
        <f>SUMPRODUCT(Outcomes!D$7:G$7, Outcomes!D19:G19)</f>
        <v>410.75</v>
      </c>
      <c r="F175" s="56">
        <f>SUMPRODUCT(Outcomes!H$7:K$7, Outcomes!H19:K19)</f>
        <v>0</v>
      </c>
      <c r="G175" s="56">
        <f>Outcomes!L$7*Outcomes!L19</f>
        <v>7</v>
      </c>
      <c r="H175" s="56">
        <f>Outcomes!M$7*Outcomes!M19</f>
        <v>167.86499999999998</v>
      </c>
      <c r="I175" s="56">
        <f>SUMPRODUCT(Outcomes!N$7:Q$7, Outcomes!N19:Q19)</f>
        <v>174.18249999999995</v>
      </c>
      <c r="J175" s="56">
        <f>SUMPRODUCT(Outcomes!R$7:U$7, Outcomes!R19:U19)</f>
        <v>374.763125</v>
      </c>
      <c r="K175" s="56">
        <f>SUMPRODUCT(Outcomes!V$7:Y$7, Outcomes!V19:Y19)</f>
        <v>199.03124999999994</v>
      </c>
      <c r="L175" s="56">
        <f>SUMPRODUCT(Outcomes!Z$7:AC$7, Outcomes!Z19:AC19)</f>
        <v>219.01000000000002</v>
      </c>
      <c r="M175" s="56">
        <f>SUMPRODUCT(Outcomes!AD$7:AG$7, Outcomes!AD19:AG19)</f>
        <v>0</v>
      </c>
      <c r="N175" s="56">
        <f>SUMPRODUCT(Outcomes!AH$7:AK$7, Outcomes!AH19:AK19)</f>
        <v>0</v>
      </c>
      <c r="O175" s="56">
        <f>SUMPRODUCT(Outcomes!AL$7:AO$7, Outcomes!AL19:AO19)</f>
        <v>385.60750000000002</v>
      </c>
      <c r="P175" s="56">
        <f>SUMPRODUCT(Outcomes!AP$7:AS$7, Outcomes!AP19:AS19)</f>
        <v>179.68500000000003</v>
      </c>
      <c r="Q175" s="56">
        <f>SUMPRODUCT(Outcomes!AT$7:AW$7, Outcomes!AT19:AW19)</f>
        <v>0</v>
      </c>
      <c r="R175" s="56">
        <f>SUMPRODUCT(Outcomes!AX$7:BA$7, Outcomes!AX19:BA19)</f>
        <v>0</v>
      </c>
      <c r="S175" s="56">
        <f>Outcomes!BB$7*Outcomes!BB19</f>
        <v>1.2100000000000002</v>
      </c>
      <c r="T175" s="56">
        <f>Outcomes!BC$7*Outcomes!BC19</f>
        <v>7.2600000000000016</v>
      </c>
      <c r="U175" s="56">
        <f>Outcomes!BD$7*Outcomes!BD19</f>
        <v>0</v>
      </c>
    </row>
    <row r="176" spans="1:22" outlineLevel="1">
      <c r="A176" s="4" t="str">
        <f t="shared" si="325"/>
        <v>007096</v>
      </c>
      <c r="B176" s="4" t="str">
        <f t="shared" si="325"/>
        <v>College of the Mainland</v>
      </c>
      <c r="C176" s="55">
        <f t="shared" si="326"/>
        <v>2509.7212500000001</v>
      </c>
      <c r="D176" s="56">
        <f>Outcomes!C$7*Outcomes!C20</f>
        <v>484</v>
      </c>
      <c r="E176" s="56">
        <f>SUMPRODUCT(Outcomes!D$7:G$7, Outcomes!D20:G20)</f>
        <v>406.33187499999997</v>
      </c>
      <c r="F176" s="56">
        <f>SUMPRODUCT(Outcomes!H$7:K$7, Outcomes!H20:K20)</f>
        <v>0</v>
      </c>
      <c r="G176" s="56">
        <f>Outcomes!L$7*Outcomes!L20</f>
        <v>101.98249999999999</v>
      </c>
      <c r="H176" s="56">
        <f>Outcomes!M$7*Outcomes!M20</f>
        <v>117.37000000000002</v>
      </c>
      <c r="I176" s="56">
        <f>SUMPRODUCT(Outcomes!N$7:Q$7, Outcomes!N20:Q20)</f>
        <v>0</v>
      </c>
      <c r="J176" s="56">
        <f>SUMPRODUCT(Outcomes!R$7:U$7, Outcomes!R20:U20)</f>
        <v>13.612500000000004</v>
      </c>
      <c r="K176" s="56">
        <f>SUMPRODUCT(Outcomes!V$7:Y$7, Outcomes!V20:Y20)</f>
        <v>130.68000000000004</v>
      </c>
      <c r="L176" s="56">
        <f>SUMPRODUCT(Outcomes!Z$7:AC$7, Outcomes!Z20:AC20)</f>
        <v>322.86937499999993</v>
      </c>
      <c r="M176" s="56">
        <f>SUMPRODUCT(Outcomes!AD$7:AG$7, Outcomes!AD20:AG20)</f>
        <v>0</v>
      </c>
      <c r="N176" s="56">
        <f>SUMPRODUCT(Outcomes!AH$7:AK$7, Outcomes!AH20:AK20)</f>
        <v>0</v>
      </c>
      <c r="O176" s="56">
        <f>SUMPRODUCT(Outcomes!AL$7:AO$7, Outcomes!AL20:AO20)</f>
        <v>605.48312499999997</v>
      </c>
      <c r="P176" s="56">
        <f>SUMPRODUCT(Outcomes!AP$7:AS$7, Outcomes!AP20:AS20)</f>
        <v>201.01687499999997</v>
      </c>
      <c r="Q176" s="56">
        <f>SUMPRODUCT(Outcomes!AT$7:AW$7, Outcomes!AT20:AW20)</f>
        <v>0</v>
      </c>
      <c r="R176" s="56">
        <f>SUMPRODUCT(Outcomes!AX$7:BA$7, Outcomes!AX20:BA20)</f>
        <v>28.805</v>
      </c>
      <c r="S176" s="56">
        <f>Outcomes!BB$7*Outcomes!BB20</f>
        <v>18.150000000000002</v>
      </c>
      <c r="T176" s="56">
        <f>Outcomes!BC$7*Outcomes!BC20</f>
        <v>79.419999999999987</v>
      </c>
      <c r="U176" s="56">
        <f>Outcomes!BD$7*Outcomes!BD20</f>
        <v>0</v>
      </c>
    </row>
    <row r="177" spans="1:21" outlineLevel="1">
      <c r="A177" s="4" t="str">
        <f t="shared" si="325"/>
        <v>023614</v>
      </c>
      <c r="B177" s="4" t="str">
        <f t="shared" si="325"/>
        <v>Collin</v>
      </c>
      <c r="C177" s="55">
        <f t="shared" si="326"/>
        <v>18716.104375000003</v>
      </c>
      <c r="D177" s="56">
        <f>Outcomes!C$7*Outcomes!C21</f>
        <v>3074</v>
      </c>
      <c r="E177" s="56">
        <f>SUMPRODUCT(Outcomes!D$7:G$7, Outcomes!D21:G21)</f>
        <v>4237.1468750000004</v>
      </c>
      <c r="F177" s="56">
        <f>SUMPRODUCT(Outcomes!H$7:K$7, Outcomes!H21:K21)</f>
        <v>1</v>
      </c>
      <c r="G177" s="56">
        <f>Outcomes!L$7*Outcomes!L21</f>
        <v>0</v>
      </c>
      <c r="H177" s="56">
        <f>Outcomes!M$7*Outcomes!M21</f>
        <v>22.5625</v>
      </c>
      <c r="I177" s="56">
        <f>SUMPRODUCT(Outcomes!N$7:Q$7, Outcomes!N21:Q21)</f>
        <v>648.61249999999995</v>
      </c>
      <c r="J177" s="56">
        <f>SUMPRODUCT(Outcomes!R$7:U$7, Outcomes!R21:U21)</f>
        <v>1136.9900000000002</v>
      </c>
      <c r="K177" s="56">
        <f>SUMPRODUCT(Outcomes!V$7:Y$7, Outcomes!V21:Y21)</f>
        <v>2063.0650000000005</v>
      </c>
      <c r="L177" s="56">
        <f>SUMPRODUCT(Outcomes!Z$7:AC$7, Outcomes!Z21:AC21)</f>
        <v>1554.7381250000001</v>
      </c>
      <c r="M177" s="56">
        <f>SUMPRODUCT(Outcomes!AD$7:AG$7, Outcomes!AD21:AG21)</f>
        <v>0</v>
      </c>
      <c r="N177" s="56">
        <f>SUMPRODUCT(Outcomes!AH$7:AK$7, Outcomes!AH21:AK21)</f>
        <v>18.528125000000003</v>
      </c>
      <c r="O177" s="56">
        <f>SUMPRODUCT(Outcomes!AL$7:AO$7, Outcomes!AL21:AO21)</f>
        <v>4140.8343750000004</v>
      </c>
      <c r="P177" s="56">
        <f>SUMPRODUCT(Outcomes!AP$7:AS$7, Outcomes!AP21:AS21)</f>
        <v>1028.29</v>
      </c>
      <c r="Q177" s="56">
        <f>SUMPRODUCT(Outcomes!AT$7:AW$7, Outcomes!AT21:AW21)</f>
        <v>12.18375</v>
      </c>
      <c r="R177" s="56">
        <f>SUMPRODUCT(Outcomes!AX$7:BA$7, Outcomes!AX21:BA21)</f>
        <v>272.15312499999999</v>
      </c>
      <c r="S177" s="56">
        <f>Outcomes!BB$7*Outcomes!BB21</f>
        <v>83</v>
      </c>
      <c r="T177" s="56">
        <f>Outcomes!BC$7*Outcomes!BC21</f>
        <v>423</v>
      </c>
      <c r="U177" s="56">
        <f>Outcomes!BD$7*Outcomes!BD21</f>
        <v>0</v>
      </c>
    </row>
    <row r="178" spans="1:21" outlineLevel="1">
      <c r="A178" s="4" t="str">
        <f t="shared" si="325"/>
        <v>009331</v>
      </c>
      <c r="B178" s="4" t="str">
        <f t="shared" si="325"/>
        <v>Dallas</v>
      </c>
      <c r="C178" s="55">
        <f t="shared" si="326"/>
        <v>31980.103749999998</v>
      </c>
      <c r="D178" s="56">
        <f>Outcomes!C$7*Outcomes!C22</f>
        <v>4398.7849999999999</v>
      </c>
      <c r="E178" s="56">
        <f>SUMPRODUCT(Outcomes!D$7:G$7, Outcomes!D22:G22)</f>
        <v>7134.5943749999997</v>
      </c>
      <c r="F178" s="56">
        <f>SUMPRODUCT(Outcomes!H$7:K$7, Outcomes!H22:K22)</f>
        <v>1.7625000000000002</v>
      </c>
      <c r="G178" s="56">
        <f>Outcomes!L$7*Outcomes!L22</f>
        <v>350.16999999999996</v>
      </c>
      <c r="H178" s="56">
        <f>Outcomes!M$7*Outcomes!M22</f>
        <v>920.55</v>
      </c>
      <c r="I178" s="56">
        <f>SUMPRODUCT(Outcomes!N$7:Q$7, Outcomes!N22:Q22)</f>
        <v>175.53625</v>
      </c>
      <c r="J178" s="56">
        <f>SUMPRODUCT(Outcomes!R$7:U$7, Outcomes!R22:U22)</f>
        <v>930.703125</v>
      </c>
      <c r="K178" s="56">
        <f>SUMPRODUCT(Outcomes!V$7:Y$7, Outcomes!V22:Y22)</f>
        <v>2396.7750000000001</v>
      </c>
      <c r="L178" s="56">
        <f>SUMPRODUCT(Outcomes!Z$7:AC$7, Outcomes!Z22:AC22)</f>
        <v>3349.1774999999998</v>
      </c>
      <c r="M178" s="56">
        <f>SUMPRODUCT(Outcomes!AD$7:AG$7, Outcomes!AD22:AG22)</f>
        <v>1.5</v>
      </c>
      <c r="N178" s="56">
        <f>SUMPRODUCT(Outcomes!AH$7:AK$7, Outcomes!AH22:AK22)</f>
        <v>76.932500000000005</v>
      </c>
      <c r="O178" s="56">
        <f>SUMPRODUCT(Outcomes!AL$7:AO$7, Outcomes!AL22:AO22)</f>
        <v>8891.7956250000007</v>
      </c>
      <c r="P178" s="56">
        <f>SUMPRODUCT(Outcomes!AP$7:AS$7, Outcomes!AP22:AS22)</f>
        <v>1939.8968749999999</v>
      </c>
      <c r="Q178" s="56">
        <f>SUMPRODUCT(Outcomes!AT$7:AW$7, Outcomes!AT22:AW22)</f>
        <v>0</v>
      </c>
      <c r="R178" s="56">
        <f>SUMPRODUCT(Outcomes!AX$7:BA$7, Outcomes!AX22:BA22)</f>
        <v>224.25</v>
      </c>
      <c r="S178" s="56">
        <f>Outcomes!BB$7*Outcomes!BB22</f>
        <v>243.67499999999998</v>
      </c>
      <c r="T178" s="56">
        <f>Outcomes!BC$7*Outcomes!BC22</f>
        <v>944</v>
      </c>
      <c r="U178" s="56">
        <f>Outcomes!BD$7*Outcomes!BD22</f>
        <v>0</v>
      </c>
    </row>
    <row r="179" spans="1:21" outlineLevel="1">
      <c r="A179" s="4" t="str">
        <f t="shared" si="325"/>
        <v>003563</v>
      </c>
      <c r="B179" s="4" t="str">
        <f t="shared" si="325"/>
        <v>Del Mar</v>
      </c>
      <c r="C179" s="55">
        <f t="shared" si="326"/>
        <v>7555.7868749999989</v>
      </c>
      <c r="D179" s="56">
        <f>Outcomes!C$7*Outcomes!C23</f>
        <v>840</v>
      </c>
      <c r="E179" s="56">
        <f>SUMPRODUCT(Outcomes!D$7:G$7, Outcomes!D23:G23)</f>
        <v>830.75</v>
      </c>
      <c r="F179" s="56">
        <f>SUMPRODUCT(Outcomes!H$7:K$7, Outcomes!H23:K23)</f>
        <v>1.25</v>
      </c>
      <c r="G179" s="56">
        <f>Outcomes!L$7*Outcomes!L23</f>
        <v>414.24749999999995</v>
      </c>
      <c r="H179" s="56">
        <f>Outcomes!M$7*Outcomes!M23</f>
        <v>2969</v>
      </c>
      <c r="I179" s="56">
        <f>SUMPRODUCT(Outcomes!N$7:Q$7, Outcomes!N23:Q23)</f>
        <v>28.085625000000004</v>
      </c>
      <c r="J179" s="56">
        <f>SUMPRODUCT(Outcomes!R$7:U$7, Outcomes!R23:U23)</f>
        <v>99.049374999999998</v>
      </c>
      <c r="K179" s="56">
        <f>SUMPRODUCT(Outcomes!V$7:Y$7, Outcomes!V23:Y23)</f>
        <v>433.34937499999995</v>
      </c>
      <c r="L179" s="56">
        <f>SUMPRODUCT(Outcomes!Z$7:AC$7, Outcomes!Z23:AC23)</f>
        <v>427.11750000000001</v>
      </c>
      <c r="M179" s="56">
        <f>SUMPRODUCT(Outcomes!AD$7:AG$7, Outcomes!AD23:AG23)</f>
        <v>1.35375</v>
      </c>
      <c r="N179" s="56">
        <f>SUMPRODUCT(Outcomes!AH$7:AK$7, Outcomes!AH23:AK23)</f>
        <v>1.8150000000000004</v>
      </c>
      <c r="O179" s="56">
        <f>SUMPRODUCT(Outcomes!AL$7:AO$7, Outcomes!AL23:AO23)</f>
        <v>579.59000000000015</v>
      </c>
      <c r="P179" s="56">
        <f>SUMPRODUCT(Outcomes!AP$7:AS$7, Outcomes!AP23:AS23)</f>
        <v>833.16499999999996</v>
      </c>
      <c r="Q179" s="56">
        <f>SUMPRODUCT(Outcomes!AT$7:AW$7, Outcomes!AT23:AW23)</f>
        <v>0</v>
      </c>
      <c r="R179" s="56">
        <f>SUMPRODUCT(Outcomes!AX$7:BA$7, Outcomes!AX23:BA23)</f>
        <v>24.451250000000002</v>
      </c>
      <c r="S179" s="56">
        <f>Outcomes!BB$7*Outcomes!BB23</f>
        <v>22.5625</v>
      </c>
      <c r="T179" s="56">
        <f>Outcomes!BC$7*Outcomes!BC23</f>
        <v>50</v>
      </c>
      <c r="U179" s="56">
        <f>Outcomes!BD$7*Outcomes!BD23</f>
        <v>0</v>
      </c>
    </row>
    <row r="180" spans="1:21" outlineLevel="1">
      <c r="A180" s="4" t="str">
        <f t="shared" si="325"/>
        <v>010387</v>
      </c>
      <c r="B180" s="4" t="str">
        <f t="shared" si="325"/>
        <v>El Paso</v>
      </c>
      <c r="C180" s="55">
        <f t="shared" si="326"/>
        <v>12184.085625</v>
      </c>
      <c r="D180" s="56">
        <f>Outcomes!C$7*Outcomes!C24</f>
        <v>2673</v>
      </c>
      <c r="E180" s="56">
        <f>SUMPRODUCT(Outcomes!D$7:G$7, Outcomes!D24:G24)</f>
        <v>3255.3737499999997</v>
      </c>
      <c r="F180" s="56">
        <f>SUMPRODUCT(Outcomes!H$7:K$7, Outcomes!H24:K24)</f>
        <v>0</v>
      </c>
      <c r="G180" s="56">
        <f>Outcomes!L$7*Outcomes!L24</f>
        <v>238.37000000000003</v>
      </c>
      <c r="H180" s="56">
        <f>Outcomes!M$7*Outcomes!M24</f>
        <v>451.25</v>
      </c>
      <c r="I180" s="56">
        <f>SUMPRODUCT(Outcomes!N$7:Q$7, Outcomes!N24:Q24)</f>
        <v>0</v>
      </c>
      <c r="J180" s="56">
        <f>SUMPRODUCT(Outcomes!R$7:U$7, Outcomes!R24:U24)</f>
        <v>0</v>
      </c>
      <c r="K180" s="56">
        <f>SUMPRODUCT(Outcomes!V$7:Y$7, Outcomes!V24:Y24)</f>
        <v>500.60249999999996</v>
      </c>
      <c r="L180" s="56">
        <f>SUMPRODUCT(Outcomes!Z$7:AC$7, Outcomes!Z24:AC24)</f>
        <v>822.75</v>
      </c>
      <c r="M180" s="56">
        <f>SUMPRODUCT(Outcomes!AD$7:AG$7, Outcomes!AD24:AG24)</f>
        <v>4.432500000000001</v>
      </c>
      <c r="N180" s="56">
        <f>SUMPRODUCT(Outcomes!AH$7:AK$7, Outcomes!AH24:AK24)</f>
        <v>0</v>
      </c>
      <c r="O180" s="56">
        <f>SUMPRODUCT(Outcomes!AL$7:AO$7, Outcomes!AL24:AO24)</f>
        <v>2891.1675</v>
      </c>
      <c r="P180" s="56">
        <f>SUMPRODUCT(Outcomes!AP$7:AS$7, Outcomes!AP24:AS24)</f>
        <v>1292.1543749999998</v>
      </c>
      <c r="Q180" s="56">
        <f>SUMPRODUCT(Outcomes!AT$7:AW$7, Outcomes!AT24:AW24)</f>
        <v>0</v>
      </c>
      <c r="R180" s="56">
        <f>SUMPRODUCT(Outcomes!AX$7:BA$7, Outcomes!AX24:BA24)</f>
        <v>0</v>
      </c>
      <c r="S180" s="56">
        <f>Outcomes!BB$7*Outcomes!BB24</f>
        <v>12.634999999999998</v>
      </c>
      <c r="T180" s="56">
        <f>Outcomes!BC$7*Outcomes!BC24</f>
        <v>42.35</v>
      </c>
      <c r="U180" s="56">
        <f>Outcomes!BD$7*Outcomes!BD24</f>
        <v>0</v>
      </c>
    </row>
    <row r="181" spans="1:21" outlineLevel="1">
      <c r="A181" s="4" t="str">
        <f t="shared" ref="A181:B196" si="327">A128</f>
        <v>003568</v>
      </c>
      <c r="B181" s="4" t="str">
        <f t="shared" si="327"/>
        <v>Frank Phillips</v>
      </c>
      <c r="C181" s="55">
        <f t="shared" si="326"/>
        <v>1381.1956250000001</v>
      </c>
      <c r="D181" s="56">
        <f>Outcomes!C$7*Outcomes!C25</f>
        <v>427</v>
      </c>
      <c r="E181" s="56">
        <f>SUMPRODUCT(Outcomes!D$7:G$7, Outcomes!D25:G25)</f>
        <v>170.5925</v>
      </c>
      <c r="F181" s="56">
        <f>SUMPRODUCT(Outcomes!H$7:K$7, Outcomes!H25:K25)</f>
        <v>0</v>
      </c>
      <c r="G181" s="56">
        <f>Outcomes!L$7*Outcomes!L25</f>
        <v>16</v>
      </c>
      <c r="H181" s="56">
        <f>Outcomes!M$7*Outcomes!M25</f>
        <v>187.72</v>
      </c>
      <c r="I181" s="56">
        <f>SUMPRODUCT(Outcomes!N$7:Q$7, Outcomes!N25:Q25)</f>
        <v>62.314374999999991</v>
      </c>
      <c r="J181" s="56">
        <f>SUMPRODUCT(Outcomes!R$7:U$7, Outcomes!R25:U25)</f>
        <v>52.119374999999991</v>
      </c>
      <c r="K181" s="56">
        <f>SUMPRODUCT(Outcomes!V$7:Y$7, Outcomes!V25:Y25)</f>
        <v>76.650624999999991</v>
      </c>
      <c r="L181" s="56">
        <f>SUMPRODUCT(Outcomes!Z$7:AC$7, Outcomes!Z25:AC25)</f>
        <v>191.48250000000002</v>
      </c>
      <c r="M181" s="56">
        <f>SUMPRODUCT(Outcomes!AD$7:AG$7, Outcomes!AD25:AG25)</f>
        <v>0</v>
      </c>
      <c r="N181" s="56">
        <f>SUMPRODUCT(Outcomes!AH$7:AK$7, Outcomes!AH25:AK25)</f>
        <v>0</v>
      </c>
      <c r="O181" s="56">
        <f>SUMPRODUCT(Outcomes!AL$7:AO$7, Outcomes!AL25:AO25)</f>
        <v>173.01</v>
      </c>
      <c r="P181" s="56">
        <f>SUMPRODUCT(Outcomes!AP$7:AS$7, Outcomes!AP25:AS25)</f>
        <v>18.256250000000001</v>
      </c>
      <c r="Q181" s="56">
        <f>SUMPRODUCT(Outcomes!AT$7:AW$7, Outcomes!AT25:AW25)</f>
        <v>0</v>
      </c>
      <c r="R181" s="56">
        <f>SUMPRODUCT(Outcomes!AX$7:BA$7, Outcomes!AX25:BA25)</f>
        <v>0</v>
      </c>
      <c r="S181" s="56">
        <f>Outcomes!BB$7*Outcomes!BB25</f>
        <v>3.6300000000000008</v>
      </c>
      <c r="T181" s="56">
        <f>Outcomes!BC$7*Outcomes!BC25</f>
        <v>2.4200000000000004</v>
      </c>
      <c r="U181" s="56">
        <f>Outcomes!BD$7*Outcomes!BD25</f>
        <v>0</v>
      </c>
    </row>
    <row r="182" spans="1:21" outlineLevel="1">
      <c r="A182" s="4" t="str">
        <f t="shared" si="327"/>
        <v>006662</v>
      </c>
      <c r="B182" s="4" t="str">
        <f t="shared" si="327"/>
        <v>Galveston</v>
      </c>
      <c r="C182" s="55">
        <f t="shared" si="326"/>
        <v>1410.9849999999997</v>
      </c>
      <c r="D182" s="56">
        <f>Outcomes!C$7*Outcomes!C26</f>
        <v>160.64499999999998</v>
      </c>
      <c r="E182" s="56">
        <f>SUMPRODUCT(Outcomes!D$7:G$7, Outcomes!D26:G26)</f>
        <v>217.198125</v>
      </c>
      <c r="F182" s="56">
        <f>SUMPRODUCT(Outcomes!H$7:K$7, Outcomes!H26:K26)</f>
        <v>0</v>
      </c>
      <c r="G182" s="56">
        <f>Outcomes!L$7*Outcomes!L26</f>
        <v>0</v>
      </c>
      <c r="H182" s="56">
        <f>Outcomes!M$7*Outcomes!M26</f>
        <v>1</v>
      </c>
      <c r="I182" s="56">
        <f>SUMPRODUCT(Outcomes!N$7:Q$7, Outcomes!N26:Q26)</f>
        <v>14</v>
      </c>
      <c r="J182" s="56">
        <f>SUMPRODUCT(Outcomes!R$7:U$7, Outcomes!R26:U26)</f>
        <v>97.767499999999984</v>
      </c>
      <c r="K182" s="56">
        <f>SUMPRODUCT(Outcomes!V$7:Y$7, Outcomes!V26:Y26)</f>
        <v>30.250000000000004</v>
      </c>
      <c r="L182" s="56">
        <f>SUMPRODUCT(Outcomes!Z$7:AC$7, Outcomes!Z26:AC26)</f>
        <v>295.08999999999997</v>
      </c>
      <c r="M182" s="56">
        <f>SUMPRODUCT(Outcomes!AD$7:AG$7, Outcomes!AD26:AG26)</f>
        <v>0</v>
      </c>
      <c r="N182" s="56">
        <f>SUMPRODUCT(Outcomes!AH$7:AK$7, Outcomes!AH26:AK26)</f>
        <v>93.702500000000001</v>
      </c>
      <c r="O182" s="56">
        <f>SUMPRODUCT(Outcomes!AL$7:AO$7, Outcomes!AL26:AO26)</f>
        <v>214.06375</v>
      </c>
      <c r="P182" s="56">
        <f>SUMPRODUCT(Outcomes!AP$7:AS$7, Outcomes!AP26:AS26)</f>
        <v>200.41062499999998</v>
      </c>
      <c r="Q182" s="56">
        <f>SUMPRODUCT(Outcomes!AT$7:AW$7, Outcomes!AT26:AW26)</f>
        <v>0</v>
      </c>
      <c r="R182" s="56">
        <f>SUMPRODUCT(Outcomes!AX$7:BA$7, Outcomes!AX26:BA26)</f>
        <v>57.817499999999995</v>
      </c>
      <c r="S182" s="56">
        <f>Outcomes!BB$7*Outcomes!BB26</f>
        <v>13.310000000000002</v>
      </c>
      <c r="T182" s="56">
        <f>Outcomes!BC$7*Outcomes!BC26</f>
        <v>15.730000000000002</v>
      </c>
      <c r="U182" s="56">
        <f>Outcomes!BD$7*Outcomes!BD26</f>
        <v>0</v>
      </c>
    </row>
    <row r="183" spans="1:21" outlineLevel="1">
      <c r="A183" s="4" t="str">
        <f t="shared" si="327"/>
        <v>003570</v>
      </c>
      <c r="B183" s="4" t="str">
        <f t="shared" si="327"/>
        <v>Grayson</v>
      </c>
      <c r="C183" s="55">
        <f t="shared" si="326"/>
        <v>2750.3456249999999</v>
      </c>
      <c r="D183" s="56">
        <f>Outcomes!C$7*Outcomes!C27</f>
        <v>423.27249999999992</v>
      </c>
      <c r="E183" s="56">
        <f>SUMPRODUCT(Outcomes!D$7:G$7, Outcomes!D27:G27)</f>
        <v>301.255</v>
      </c>
      <c r="F183" s="56">
        <f>SUMPRODUCT(Outcomes!H$7:K$7, Outcomes!H27:K27)</f>
        <v>0</v>
      </c>
      <c r="G183" s="56">
        <f>Outcomes!L$7*Outcomes!L27</f>
        <v>0</v>
      </c>
      <c r="H183" s="56">
        <f>Outcomes!M$7*Outcomes!M27</f>
        <v>71.390000000000015</v>
      </c>
      <c r="I183" s="56">
        <f>SUMPRODUCT(Outcomes!N$7:Q$7, Outcomes!N27:Q27)</f>
        <v>46.478749999999998</v>
      </c>
      <c r="J183" s="56">
        <f>SUMPRODUCT(Outcomes!R$7:U$7, Outcomes!R27:U27)</f>
        <v>260.20500000000004</v>
      </c>
      <c r="K183" s="56">
        <f>SUMPRODUCT(Outcomes!V$7:Y$7, Outcomes!V27:Y27)</f>
        <v>197.890625</v>
      </c>
      <c r="L183" s="56">
        <f>SUMPRODUCT(Outcomes!Z$7:AC$7, Outcomes!Z27:AC27)</f>
        <v>432.76499999999993</v>
      </c>
      <c r="M183" s="56">
        <f>SUMPRODUCT(Outcomes!AD$7:AG$7, Outcomes!AD27:AG27)</f>
        <v>0</v>
      </c>
      <c r="N183" s="56">
        <f>SUMPRODUCT(Outcomes!AH$7:AK$7, Outcomes!AH27:AK27)</f>
        <v>0</v>
      </c>
      <c r="O183" s="56">
        <f>SUMPRODUCT(Outcomes!AL$7:AO$7, Outcomes!AL27:AO27)</f>
        <v>403.28750000000002</v>
      </c>
      <c r="P183" s="56">
        <f>SUMPRODUCT(Outcomes!AP$7:AS$7, Outcomes!AP27:AS27)</f>
        <v>434.44562499999995</v>
      </c>
      <c r="Q183" s="56">
        <f>SUMPRODUCT(Outcomes!AT$7:AW$7, Outcomes!AT27:AW27)</f>
        <v>0</v>
      </c>
      <c r="R183" s="56">
        <f>SUMPRODUCT(Outcomes!AX$7:BA$7, Outcomes!AX27:BA27)</f>
        <v>94.165625000000006</v>
      </c>
      <c r="S183" s="56">
        <f>Outcomes!BB$7*Outcomes!BB27</f>
        <v>47.190000000000012</v>
      </c>
      <c r="T183" s="56">
        <f>Outcomes!BC$7*Outcomes!BC27</f>
        <v>38</v>
      </c>
      <c r="U183" s="56">
        <f>Outcomes!BD$7*Outcomes!BD27</f>
        <v>0</v>
      </c>
    </row>
    <row r="184" spans="1:21" outlineLevel="1">
      <c r="A184" s="4" t="str">
        <f t="shared" si="327"/>
        <v>003573</v>
      </c>
      <c r="B184" s="4" t="str">
        <f t="shared" si="327"/>
        <v>Hill</v>
      </c>
      <c r="C184" s="55">
        <f t="shared" si="326"/>
        <v>2309.32125</v>
      </c>
      <c r="D184" s="56">
        <f>Outcomes!C$7*Outcomes!C28</f>
        <v>579</v>
      </c>
      <c r="E184" s="56">
        <f>SUMPRODUCT(Outcomes!D$7:G$7, Outcomes!D28:G28)</f>
        <v>536.95000000000005</v>
      </c>
      <c r="F184" s="56">
        <f>SUMPRODUCT(Outcomes!H$7:K$7, Outcomes!H28:K28)</f>
        <v>0</v>
      </c>
      <c r="G184" s="56">
        <f>Outcomes!L$7*Outcomes!L28</f>
        <v>0</v>
      </c>
      <c r="H184" s="56">
        <f>Outcomes!M$7*Outcomes!M28</f>
        <v>106</v>
      </c>
      <c r="I184" s="56">
        <f>SUMPRODUCT(Outcomes!N$7:Q$7, Outcomes!N28:Q28)</f>
        <v>5.1425000000000018</v>
      </c>
      <c r="J184" s="56">
        <f>SUMPRODUCT(Outcomes!R$7:U$7, Outcomes!R28:U28)</f>
        <v>121.83749999999998</v>
      </c>
      <c r="K184" s="56">
        <f>SUMPRODUCT(Outcomes!V$7:Y$7, Outcomes!V28:Y28)</f>
        <v>43.56</v>
      </c>
      <c r="L184" s="56">
        <f>SUMPRODUCT(Outcomes!Z$7:AC$7, Outcomes!Z28:AC28)</f>
        <v>311.13687499999997</v>
      </c>
      <c r="M184" s="56">
        <f>SUMPRODUCT(Outcomes!AD$7:AG$7, Outcomes!AD28:AG28)</f>
        <v>0</v>
      </c>
      <c r="N184" s="56">
        <f>SUMPRODUCT(Outcomes!AH$7:AK$7, Outcomes!AH28:AK28)</f>
        <v>0</v>
      </c>
      <c r="O184" s="56">
        <f>SUMPRODUCT(Outcomes!AL$7:AO$7, Outcomes!AL28:AO28)</f>
        <v>359.41750000000008</v>
      </c>
      <c r="P184" s="56">
        <f>SUMPRODUCT(Outcomes!AP$7:AS$7, Outcomes!AP28:AS28)</f>
        <v>206.44687499999998</v>
      </c>
      <c r="Q184" s="56">
        <f>SUMPRODUCT(Outcomes!AT$7:AW$7, Outcomes!AT28:AW28)</f>
        <v>0</v>
      </c>
      <c r="R184" s="56">
        <f>SUMPRODUCT(Outcomes!AX$7:BA$7, Outcomes!AX28:BA28)</f>
        <v>0</v>
      </c>
      <c r="S184" s="56">
        <f>Outcomes!BB$7*Outcomes!BB28</f>
        <v>10.829999999999998</v>
      </c>
      <c r="T184" s="56">
        <f>Outcomes!BC$7*Outcomes!BC28</f>
        <v>29</v>
      </c>
      <c r="U184" s="56">
        <f>Outcomes!BD$7*Outcomes!BD28</f>
        <v>0</v>
      </c>
    </row>
    <row r="185" spans="1:21" outlineLevel="1">
      <c r="A185" s="4" t="str">
        <f t="shared" si="327"/>
        <v>010633</v>
      </c>
      <c r="B185" s="4" t="str">
        <f t="shared" si="327"/>
        <v>Houston</v>
      </c>
      <c r="C185" s="55">
        <f t="shared" si="326"/>
        <v>20276.545624999999</v>
      </c>
      <c r="D185" s="56">
        <f>Outcomes!C$7*Outcomes!C29</f>
        <v>2834</v>
      </c>
      <c r="E185" s="56">
        <f>SUMPRODUCT(Outcomes!D$7:G$7, Outcomes!D29:G29)</f>
        <v>5392.75</v>
      </c>
      <c r="F185" s="56">
        <f>SUMPRODUCT(Outcomes!H$7:K$7, Outcomes!H29:K29)</f>
        <v>70.238124999999997</v>
      </c>
      <c r="G185" s="56">
        <f>Outcomes!L$7*Outcomes!L29</f>
        <v>237.16000000000005</v>
      </c>
      <c r="H185" s="56">
        <f>Outcomes!M$7*Outcomes!M29</f>
        <v>757.19749999999988</v>
      </c>
      <c r="I185" s="56">
        <f>SUMPRODUCT(Outcomes!N$7:Q$7, Outcomes!N29:Q29)</f>
        <v>43.150625000000005</v>
      </c>
      <c r="J185" s="56">
        <f>SUMPRODUCT(Outcomes!R$7:U$7, Outcomes!R29:U29)</f>
        <v>1343.25</v>
      </c>
      <c r="K185" s="56">
        <f>SUMPRODUCT(Outcomes!V$7:Y$7, Outcomes!V29:Y29)</f>
        <v>990.35000000000014</v>
      </c>
      <c r="L185" s="56">
        <f>SUMPRODUCT(Outcomes!Z$7:AC$7, Outcomes!Z29:AC29)</f>
        <v>2051.2043749999998</v>
      </c>
      <c r="M185" s="56">
        <f>SUMPRODUCT(Outcomes!AD$7:AG$7, Outcomes!AD29:AG29)</f>
        <v>5.640625</v>
      </c>
      <c r="N185" s="56">
        <f>SUMPRODUCT(Outcomes!AH$7:AK$7, Outcomes!AH29:AK29)</f>
        <v>18.702500000000004</v>
      </c>
      <c r="O185" s="56">
        <f>SUMPRODUCT(Outcomes!AL$7:AO$7, Outcomes!AL29:AO29)</f>
        <v>4796.0150000000003</v>
      </c>
      <c r="P185" s="56">
        <f>SUMPRODUCT(Outcomes!AP$7:AS$7, Outcomes!AP29:AS29)</f>
        <v>1303.8868749999999</v>
      </c>
      <c r="Q185" s="56">
        <f>SUMPRODUCT(Outcomes!AT$7:AW$7, Outcomes!AT29:AW29)</f>
        <v>0</v>
      </c>
      <c r="R185" s="56">
        <f>SUMPRODUCT(Outcomes!AX$7:BA$7, Outcomes!AX29:BA29)</f>
        <v>0</v>
      </c>
      <c r="S185" s="56">
        <f>Outcomes!BB$7*Outcomes!BB29</f>
        <v>105</v>
      </c>
      <c r="T185" s="56">
        <f>Outcomes!BC$7*Outcomes!BC29</f>
        <v>328</v>
      </c>
      <c r="U185" s="56">
        <f>Outcomes!BD$7*Outcomes!BD29</f>
        <v>0</v>
      </c>
    </row>
    <row r="186" spans="1:21" outlineLevel="1">
      <c r="A186" s="4" t="str">
        <f t="shared" si="327"/>
        <v>003574</v>
      </c>
      <c r="B186" s="4" t="str">
        <f t="shared" si="327"/>
        <v>Howard</v>
      </c>
      <c r="C186" s="55">
        <f t="shared" si="326"/>
        <v>2681.4456249999998</v>
      </c>
      <c r="D186" s="56">
        <f>Outcomes!C$7*Outcomes!C30</f>
        <v>467.49499999999995</v>
      </c>
      <c r="E186" s="56">
        <f>SUMPRODUCT(Outcomes!D$7:G$7, Outcomes!D30:G30)</f>
        <v>338.21249999999998</v>
      </c>
      <c r="F186" s="56">
        <f>SUMPRODUCT(Outcomes!H$7:K$7, Outcomes!H30:K30)</f>
        <v>0</v>
      </c>
      <c r="G186" s="56">
        <f>Outcomes!L$7*Outcomes!L30</f>
        <v>75.809999999999988</v>
      </c>
      <c r="H186" s="56">
        <f>Outcomes!M$7*Outcomes!M30</f>
        <v>853</v>
      </c>
      <c r="I186" s="56">
        <f>SUMPRODUCT(Outcomes!N$7:Q$7, Outcomes!N30:Q30)</f>
        <v>1.128125</v>
      </c>
      <c r="J186" s="56">
        <f>SUMPRODUCT(Outcomes!R$7:U$7, Outcomes!R30:U30)</f>
        <v>0</v>
      </c>
      <c r="K186" s="56">
        <f>SUMPRODUCT(Outcomes!V$7:Y$7, Outcomes!V30:Y30)</f>
        <v>33.593125000000001</v>
      </c>
      <c r="L186" s="56">
        <f>SUMPRODUCT(Outcomes!Z$7:AC$7, Outcomes!Z30:AC30)</f>
        <v>248.800625</v>
      </c>
      <c r="M186" s="56">
        <f>SUMPRODUCT(Outcomes!AD$7:AG$7, Outcomes!AD30:AG30)</f>
        <v>0</v>
      </c>
      <c r="N186" s="56">
        <f>SUMPRODUCT(Outcomes!AH$7:AK$7, Outcomes!AH30:AK30)</f>
        <v>1.5</v>
      </c>
      <c r="O186" s="56">
        <f>SUMPRODUCT(Outcomes!AL$7:AO$7, Outcomes!AL30:AO30)</f>
        <v>354.60500000000002</v>
      </c>
      <c r="P186" s="56">
        <f>SUMPRODUCT(Outcomes!AP$7:AS$7, Outcomes!AP30:AS30)</f>
        <v>265.78625</v>
      </c>
      <c r="Q186" s="56">
        <f>SUMPRODUCT(Outcomes!AT$7:AW$7, Outcomes!AT30:AW30)</f>
        <v>0</v>
      </c>
      <c r="R186" s="56">
        <f>SUMPRODUCT(Outcomes!AX$7:BA$7, Outcomes!AX30:BA30)</f>
        <v>0</v>
      </c>
      <c r="S186" s="56">
        <f>Outcomes!BB$7*Outcomes!BB30</f>
        <v>9.9274999999999984</v>
      </c>
      <c r="T186" s="56">
        <f>Outcomes!BC$7*Outcomes!BC30</f>
        <v>31.587499999999999</v>
      </c>
      <c r="U186" s="56">
        <f>Outcomes!BD$7*Outcomes!BD30</f>
        <v>0</v>
      </c>
    </row>
    <row r="187" spans="1:21" outlineLevel="1">
      <c r="A187" s="4" t="str">
        <f t="shared" si="327"/>
        <v>003580</v>
      </c>
      <c r="B187" s="4" t="str">
        <f t="shared" si="327"/>
        <v>Kilgore</v>
      </c>
      <c r="C187" s="55">
        <f t="shared" si="326"/>
        <v>3954.4324999999999</v>
      </c>
      <c r="D187" s="56">
        <f>Outcomes!C$7*Outcomes!C31</f>
        <v>822</v>
      </c>
      <c r="E187" s="56">
        <f>SUMPRODUCT(Outcomes!D$7:G$7, Outcomes!D31:G31)</f>
        <v>586.27749999999992</v>
      </c>
      <c r="F187" s="56">
        <f>SUMPRODUCT(Outcomes!H$7:K$7, Outcomes!H31:K31)</f>
        <v>0</v>
      </c>
      <c r="G187" s="56">
        <f>Outcomes!L$7*Outcomes!L31</f>
        <v>59.290000000000013</v>
      </c>
      <c r="H187" s="56">
        <f>Outcomes!M$7*Outcomes!M31</f>
        <v>648.56000000000006</v>
      </c>
      <c r="I187" s="56">
        <f>SUMPRODUCT(Outcomes!N$7:Q$7, Outcomes!N31:Q31)</f>
        <v>0</v>
      </c>
      <c r="J187" s="56">
        <f>SUMPRODUCT(Outcomes!R$7:U$7, Outcomes!R31:U31)</f>
        <v>63.605000000000004</v>
      </c>
      <c r="K187" s="56">
        <f>SUMPRODUCT(Outcomes!V$7:Y$7, Outcomes!V31:Y31)</f>
        <v>401.84750000000008</v>
      </c>
      <c r="L187" s="56">
        <f>SUMPRODUCT(Outcomes!Z$7:AC$7, Outcomes!Z31:AC31)</f>
        <v>290.04499999999996</v>
      </c>
      <c r="M187" s="56">
        <f>SUMPRODUCT(Outcomes!AD$7:AG$7, Outcomes!AD31:AG31)</f>
        <v>0</v>
      </c>
      <c r="N187" s="56">
        <f>SUMPRODUCT(Outcomes!AH$7:AK$7, Outcomes!AH31:AK31)</f>
        <v>0</v>
      </c>
      <c r="O187" s="56">
        <f>SUMPRODUCT(Outcomes!AL$7:AO$7, Outcomes!AL31:AO31)</f>
        <v>758</v>
      </c>
      <c r="P187" s="56">
        <f>SUMPRODUCT(Outcomes!AP$7:AS$7, Outcomes!AP31:AS31)</f>
        <v>247.8075</v>
      </c>
      <c r="Q187" s="56">
        <f>SUMPRODUCT(Outcomes!AT$7:AW$7, Outcomes!AT31:AW31)</f>
        <v>0</v>
      </c>
      <c r="R187" s="56">
        <f>SUMPRODUCT(Outcomes!AX$7:BA$7, Outcomes!AX31:BA31)</f>
        <v>0</v>
      </c>
      <c r="S187" s="56">
        <f>Outcomes!BB$7*Outcomes!BB31</f>
        <v>26</v>
      </c>
      <c r="T187" s="56">
        <f>Outcomes!BC$7*Outcomes!BC31</f>
        <v>51</v>
      </c>
      <c r="U187" s="56">
        <f>Outcomes!BD$7*Outcomes!BD31</f>
        <v>0</v>
      </c>
    </row>
    <row r="188" spans="1:21" outlineLevel="1">
      <c r="A188" s="4" t="str">
        <f t="shared" si="327"/>
        <v>003582</v>
      </c>
      <c r="B188" s="4" t="str">
        <f t="shared" si="327"/>
        <v>Laredo</v>
      </c>
      <c r="C188" s="55">
        <f t="shared" si="326"/>
        <v>6855.4925000000003</v>
      </c>
      <c r="D188" s="56">
        <f>Outcomes!C$7*Outcomes!C32</f>
        <v>1790</v>
      </c>
      <c r="E188" s="56">
        <f>SUMPRODUCT(Outcomes!D$7:G$7, Outcomes!D32:G32)</f>
        <v>1507.818125</v>
      </c>
      <c r="F188" s="56">
        <f>SUMPRODUCT(Outcomes!H$7:K$7, Outcomes!H32:K32)</f>
        <v>0</v>
      </c>
      <c r="G188" s="56">
        <f>Outcomes!L$7*Outcomes!L32</f>
        <v>36.1</v>
      </c>
      <c r="H188" s="56">
        <f>Outcomes!M$7*Outcomes!M32</f>
        <v>408</v>
      </c>
      <c r="I188" s="56">
        <f>SUMPRODUCT(Outcomes!N$7:Q$7, Outcomes!N32:Q32)</f>
        <v>62.613124999999989</v>
      </c>
      <c r="J188" s="56">
        <f>SUMPRODUCT(Outcomes!R$7:U$7, Outcomes!R32:U32)</f>
        <v>144.53000000000003</v>
      </c>
      <c r="K188" s="56">
        <f>SUMPRODUCT(Outcomes!V$7:Y$7, Outcomes!V32:Y32)</f>
        <v>398.38374999999996</v>
      </c>
      <c r="L188" s="56">
        <f>SUMPRODUCT(Outcomes!Z$7:AC$7, Outcomes!Z32:AC32)</f>
        <v>615.50499999999988</v>
      </c>
      <c r="M188" s="56">
        <f>SUMPRODUCT(Outcomes!AD$7:AG$7, Outcomes!AD32:AG32)</f>
        <v>0</v>
      </c>
      <c r="N188" s="56">
        <f>SUMPRODUCT(Outcomes!AH$7:AK$7, Outcomes!AH32:AK32)</f>
        <v>0</v>
      </c>
      <c r="O188" s="56">
        <f>SUMPRODUCT(Outcomes!AL$7:AO$7, Outcomes!AL32:AO32)</f>
        <v>1506.7012500000001</v>
      </c>
      <c r="P188" s="56">
        <f>SUMPRODUCT(Outcomes!AP$7:AS$7, Outcomes!AP32:AS32)</f>
        <v>218.04000000000002</v>
      </c>
      <c r="Q188" s="56">
        <f>SUMPRODUCT(Outcomes!AT$7:AW$7, Outcomes!AT32:AW32)</f>
        <v>15.5</v>
      </c>
      <c r="R188" s="56">
        <f>SUMPRODUCT(Outcomes!AX$7:BA$7, Outcomes!AX32:BA32)</f>
        <v>99.956249999999997</v>
      </c>
      <c r="S188" s="56">
        <f>Outcomes!BB$7*Outcomes!BB32</f>
        <v>25.269999999999996</v>
      </c>
      <c r="T188" s="56">
        <f>Outcomes!BC$7*Outcomes!BC32</f>
        <v>27.074999999999999</v>
      </c>
      <c r="U188" s="56">
        <f>Outcomes!BD$7*Outcomes!BD32</f>
        <v>0</v>
      </c>
    </row>
    <row r="189" spans="1:21" outlineLevel="1">
      <c r="A189" s="4" t="str">
        <f t="shared" si="327"/>
        <v>003583</v>
      </c>
      <c r="B189" s="4" t="str">
        <f t="shared" si="327"/>
        <v>Lee</v>
      </c>
      <c r="C189" s="55">
        <f t="shared" si="326"/>
        <v>6076.0162499999997</v>
      </c>
      <c r="D189" s="56">
        <f>Outcomes!C$7*Outcomes!C33</f>
        <v>873</v>
      </c>
      <c r="E189" s="56">
        <f>SUMPRODUCT(Outcomes!D$7:G$7, Outcomes!D33:G33)</f>
        <v>588.42562499999997</v>
      </c>
      <c r="F189" s="56">
        <f>SUMPRODUCT(Outcomes!H$7:K$7, Outcomes!H33:K33)</f>
        <v>0</v>
      </c>
      <c r="G189" s="56">
        <f>Outcomes!L$7*Outcomes!L33</f>
        <v>69</v>
      </c>
      <c r="H189" s="56">
        <f>Outcomes!M$7*Outcomes!M33</f>
        <v>409.73499999999996</v>
      </c>
      <c r="I189" s="56">
        <f>SUMPRODUCT(Outcomes!N$7:Q$7, Outcomes!N33:Q33)</f>
        <v>6.5</v>
      </c>
      <c r="J189" s="56">
        <f>SUMPRODUCT(Outcomes!R$7:U$7, Outcomes!R33:U33)</f>
        <v>7.4475000000000007</v>
      </c>
      <c r="K189" s="56">
        <f>SUMPRODUCT(Outcomes!V$7:Y$7, Outcomes!V33:Y33)</f>
        <v>1609.69875</v>
      </c>
      <c r="L189" s="56">
        <f>SUMPRODUCT(Outcomes!Z$7:AC$7, Outcomes!Z33:AC33)</f>
        <v>816.20687499999997</v>
      </c>
      <c r="M189" s="56">
        <f>SUMPRODUCT(Outcomes!AD$7:AG$7, Outcomes!AD33:AG33)</f>
        <v>0</v>
      </c>
      <c r="N189" s="56">
        <f>SUMPRODUCT(Outcomes!AH$7:AK$7, Outcomes!AH33:AK33)</f>
        <v>0</v>
      </c>
      <c r="O189" s="56">
        <f>SUMPRODUCT(Outcomes!AL$7:AO$7, Outcomes!AL33:AO33)</f>
        <v>1105.5</v>
      </c>
      <c r="P189" s="56">
        <f>SUMPRODUCT(Outcomes!AP$7:AS$7, Outcomes!AP33:AS33)</f>
        <v>427.08499999999998</v>
      </c>
      <c r="Q189" s="56">
        <f>SUMPRODUCT(Outcomes!AT$7:AW$7, Outcomes!AT33:AW33)</f>
        <v>0</v>
      </c>
      <c r="R189" s="56">
        <f>SUMPRODUCT(Outcomes!AX$7:BA$7, Outcomes!AX33:BA33)</f>
        <v>0</v>
      </c>
      <c r="S189" s="56">
        <f>Outcomes!BB$7*Outcomes!BB33</f>
        <v>42.417499999999997</v>
      </c>
      <c r="T189" s="56">
        <f>Outcomes!BC$7*Outcomes!BC33</f>
        <v>121</v>
      </c>
      <c r="U189" s="56">
        <f>Outcomes!BD$7*Outcomes!BD33</f>
        <v>0</v>
      </c>
    </row>
    <row r="190" spans="1:21" outlineLevel="1">
      <c r="A190" s="4" t="str">
        <f t="shared" si="327"/>
        <v>011145</v>
      </c>
      <c r="B190" s="4" t="str">
        <f t="shared" si="327"/>
        <v>Lone Star</v>
      </c>
      <c r="C190" s="55">
        <f t="shared" si="326"/>
        <v>33173.061874999999</v>
      </c>
      <c r="D190" s="56">
        <f>Outcomes!C$7*Outcomes!C34</f>
        <v>8177</v>
      </c>
      <c r="E190" s="56">
        <f>SUMPRODUCT(Outcomes!D$7:G$7, Outcomes!D34:G34)</f>
        <v>8510.1087499999994</v>
      </c>
      <c r="F190" s="56">
        <f>SUMPRODUCT(Outcomes!H$7:K$7, Outcomes!H34:K34)</f>
        <v>0</v>
      </c>
      <c r="G190" s="56">
        <f>Outcomes!L$7*Outcomes!L34</f>
        <v>0</v>
      </c>
      <c r="H190" s="56">
        <f>Outcomes!M$7*Outcomes!M34</f>
        <v>579</v>
      </c>
      <c r="I190" s="56">
        <f>SUMPRODUCT(Outcomes!N$7:Q$7, Outcomes!N34:Q34)</f>
        <v>17.545000000000002</v>
      </c>
      <c r="J190" s="56">
        <f>SUMPRODUCT(Outcomes!R$7:U$7, Outcomes!R34:U34)</f>
        <v>319.44</v>
      </c>
      <c r="K190" s="56">
        <f>SUMPRODUCT(Outcomes!V$7:Y$7, Outcomes!V34:Y34)</f>
        <v>1284.0318749999999</v>
      </c>
      <c r="L190" s="56">
        <f>SUMPRODUCT(Outcomes!Z$7:AC$7, Outcomes!Z34:AC34)</f>
        <v>1686.8700000000001</v>
      </c>
      <c r="M190" s="56">
        <f>SUMPRODUCT(Outcomes!AD$7:AG$7, Outcomes!AD34:AG34)</f>
        <v>74.004999999999995</v>
      </c>
      <c r="N190" s="56">
        <f>SUMPRODUCT(Outcomes!AH$7:AK$7, Outcomes!AH34:AK34)</f>
        <v>76.835000000000008</v>
      </c>
      <c r="O190" s="56">
        <f>SUMPRODUCT(Outcomes!AL$7:AO$7, Outcomes!AL34:AO34)</f>
        <v>9651.7262500000015</v>
      </c>
      <c r="P190" s="56">
        <f>SUMPRODUCT(Outcomes!AP$7:AS$7, Outcomes!AP34:AS34)</f>
        <v>1721.985625</v>
      </c>
      <c r="Q190" s="56">
        <f>SUMPRODUCT(Outcomes!AT$7:AW$7, Outcomes!AT34:AW34)</f>
        <v>131.53937500000001</v>
      </c>
      <c r="R190" s="56">
        <f>SUMPRODUCT(Outcomes!AX$7:BA$7, Outcomes!AX34:BA34)</f>
        <v>276.97500000000002</v>
      </c>
      <c r="S190" s="56">
        <f>Outcomes!BB$7*Outcomes!BB34</f>
        <v>76</v>
      </c>
      <c r="T190" s="56">
        <f>Outcomes!BC$7*Outcomes!BC34</f>
        <v>590</v>
      </c>
      <c r="U190" s="56">
        <f>Outcomes!BD$7*Outcomes!BD34</f>
        <v>0</v>
      </c>
    </row>
    <row r="191" spans="1:21" outlineLevel="1">
      <c r="A191" s="4" t="str">
        <f t="shared" si="327"/>
        <v>003590</v>
      </c>
      <c r="B191" s="4" t="str">
        <f t="shared" si="327"/>
        <v>McLennan</v>
      </c>
      <c r="C191" s="55">
        <f t="shared" si="326"/>
        <v>4309.0249999999996</v>
      </c>
      <c r="D191" s="56">
        <f>Outcomes!C$7*Outcomes!C35</f>
        <v>442</v>
      </c>
      <c r="E191" s="56">
        <f>SUMPRODUCT(Outcomes!D$7:G$7, Outcomes!D35:G35)</f>
        <v>878.041875</v>
      </c>
      <c r="F191" s="56">
        <f>SUMPRODUCT(Outcomes!H$7:K$7, Outcomes!H35:K35)</f>
        <v>0</v>
      </c>
      <c r="G191" s="56">
        <f>Outcomes!L$7*Outcomes!L35</f>
        <v>25.269999999999996</v>
      </c>
      <c r="H191" s="56">
        <f>Outcomes!M$7*Outcomes!M35</f>
        <v>217.54999999999998</v>
      </c>
      <c r="I191" s="56">
        <f>SUMPRODUCT(Outcomes!N$7:Q$7, Outcomes!N35:Q35)</f>
        <v>39.051249999999996</v>
      </c>
      <c r="J191" s="56">
        <f>SUMPRODUCT(Outcomes!R$7:U$7, Outcomes!R35:U35)</f>
        <v>498.50500000000005</v>
      </c>
      <c r="K191" s="56">
        <f>SUMPRODUCT(Outcomes!V$7:Y$7, Outcomes!V35:Y35)</f>
        <v>192.90500000000003</v>
      </c>
      <c r="L191" s="56">
        <f>SUMPRODUCT(Outcomes!Z$7:AC$7, Outcomes!Z35:AC35)</f>
        <v>380.17812499999997</v>
      </c>
      <c r="M191" s="56">
        <f>SUMPRODUCT(Outcomes!AD$7:AG$7, Outcomes!AD35:AG35)</f>
        <v>0</v>
      </c>
      <c r="N191" s="56">
        <f>SUMPRODUCT(Outcomes!AH$7:AK$7, Outcomes!AH35:AK35)</f>
        <v>16.23</v>
      </c>
      <c r="O191" s="56">
        <f>SUMPRODUCT(Outcomes!AL$7:AO$7, Outcomes!AL35:AO35)</f>
        <v>1034.1000000000001</v>
      </c>
      <c r="P191" s="56">
        <f>SUMPRODUCT(Outcomes!AP$7:AS$7, Outcomes!AP35:AS35)</f>
        <v>521.19374999999991</v>
      </c>
      <c r="Q191" s="56">
        <f>SUMPRODUCT(Outcomes!AT$7:AW$7, Outcomes!AT35:AW35)</f>
        <v>0</v>
      </c>
      <c r="R191" s="56">
        <f>SUMPRODUCT(Outcomes!AX$7:BA$7, Outcomes!AX35:BA35)</f>
        <v>0</v>
      </c>
      <c r="S191" s="56">
        <f>Outcomes!BB$7*Outcomes!BB35</f>
        <v>16</v>
      </c>
      <c r="T191" s="56">
        <f>Outcomes!BC$7*Outcomes!BC35</f>
        <v>48</v>
      </c>
      <c r="U191" s="56">
        <f>Outcomes!BD$7*Outcomes!BD35</f>
        <v>0</v>
      </c>
    </row>
    <row r="192" spans="1:21" outlineLevel="1">
      <c r="A192" s="4" t="str">
        <f t="shared" si="327"/>
        <v>009797</v>
      </c>
      <c r="B192" s="4" t="str">
        <f t="shared" si="327"/>
        <v>Midland</v>
      </c>
      <c r="C192" s="55">
        <f t="shared" si="326"/>
        <v>3351.2400000000002</v>
      </c>
      <c r="D192" s="56">
        <f>Outcomes!C$7*Outcomes!C36</f>
        <v>652</v>
      </c>
      <c r="E192" s="56">
        <f>SUMPRODUCT(Outcomes!D$7:G$7, Outcomes!D36:G36)</f>
        <v>497.34500000000003</v>
      </c>
      <c r="F192" s="56">
        <f>SUMPRODUCT(Outcomes!H$7:K$7, Outcomes!H36:K36)</f>
        <v>16.802500000000002</v>
      </c>
      <c r="G192" s="56">
        <f>Outcomes!L$7*Outcomes!L36</f>
        <v>83.029999999999987</v>
      </c>
      <c r="H192" s="56">
        <f>Outcomes!M$7*Outcomes!M36</f>
        <v>430.49249999999995</v>
      </c>
      <c r="I192" s="56">
        <f>SUMPRODUCT(Outcomes!N$7:Q$7, Outcomes!N36:Q36)</f>
        <v>0</v>
      </c>
      <c r="J192" s="56">
        <f>SUMPRODUCT(Outcomes!R$7:U$7, Outcomes!R36:U36)</f>
        <v>24.805000000000003</v>
      </c>
      <c r="K192" s="56">
        <f>SUMPRODUCT(Outcomes!V$7:Y$7, Outcomes!V36:Y36)</f>
        <v>270.15500000000003</v>
      </c>
      <c r="L192" s="56">
        <f>SUMPRODUCT(Outcomes!Z$7:AC$7, Outcomes!Z36:AC36)</f>
        <v>551.89750000000004</v>
      </c>
      <c r="M192" s="56">
        <f>SUMPRODUCT(Outcomes!AD$7:AG$7, Outcomes!AD36:AG36)</f>
        <v>0</v>
      </c>
      <c r="N192" s="56">
        <f>SUMPRODUCT(Outcomes!AH$7:AK$7, Outcomes!AH36:AK36)</f>
        <v>0</v>
      </c>
      <c r="O192" s="56">
        <f>SUMPRODUCT(Outcomes!AL$7:AO$7, Outcomes!AL36:AO36)</f>
        <v>432.33749999999998</v>
      </c>
      <c r="P192" s="56">
        <f>SUMPRODUCT(Outcomes!AP$7:AS$7, Outcomes!AP36:AS36)</f>
        <v>205.25</v>
      </c>
      <c r="Q192" s="56">
        <f>SUMPRODUCT(Outcomes!AT$7:AW$7, Outcomes!AT36:AW36)</f>
        <v>23</v>
      </c>
      <c r="R192" s="56">
        <f>SUMPRODUCT(Outcomes!AX$7:BA$7, Outcomes!AX36:BA36)</f>
        <v>45.125</v>
      </c>
      <c r="S192" s="56">
        <f>Outcomes!BB$7*Outcomes!BB36</f>
        <v>35</v>
      </c>
      <c r="T192" s="56">
        <f>Outcomes!BC$7*Outcomes!BC36</f>
        <v>82</v>
      </c>
      <c r="U192" s="56">
        <f>Outcomes!BD$7*Outcomes!BD36</f>
        <v>2</v>
      </c>
    </row>
    <row r="193" spans="1:21" outlineLevel="1">
      <c r="A193" s="4" t="str">
        <f t="shared" si="327"/>
        <v>003593</v>
      </c>
      <c r="B193" s="4" t="str">
        <f t="shared" si="327"/>
        <v>Navarro</v>
      </c>
      <c r="C193" s="55">
        <f t="shared" si="326"/>
        <v>3749.6837500000001</v>
      </c>
      <c r="D193" s="56">
        <f>Outcomes!C$7*Outcomes!C37</f>
        <v>841</v>
      </c>
      <c r="E193" s="56">
        <f>SUMPRODUCT(Outcomes!D$7:G$7, Outcomes!D37:G37)</f>
        <v>974.9</v>
      </c>
      <c r="F193" s="56">
        <f>SUMPRODUCT(Outcomes!H$7:K$7, Outcomes!H37:K37)</f>
        <v>1.225625</v>
      </c>
      <c r="G193" s="56">
        <f>Outcomes!L$7*Outcomes!L37</f>
        <v>0</v>
      </c>
      <c r="H193" s="56">
        <f>Outcomes!M$7*Outcomes!M37</f>
        <v>169.4</v>
      </c>
      <c r="I193" s="56">
        <f>SUMPRODUCT(Outcomes!N$7:Q$7, Outcomes!N37:Q37)</f>
        <v>0</v>
      </c>
      <c r="J193" s="56">
        <f>SUMPRODUCT(Outcomes!R$7:U$7, Outcomes!R37:U37)</f>
        <v>0</v>
      </c>
      <c r="K193" s="56">
        <f>SUMPRODUCT(Outcomes!V$7:Y$7, Outcomes!V37:Y37)</f>
        <v>195.33500000000001</v>
      </c>
      <c r="L193" s="56">
        <f>SUMPRODUCT(Outcomes!Z$7:AC$7, Outcomes!Z37:AC37)</f>
        <v>409.17</v>
      </c>
      <c r="M193" s="56">
        <f>SUMPRODUCT(Outcomes!AD$7:AG$7, Outcomes!AD37:AG37)</f>
        <v>0</v>
      </c>
      <c r="N193" s="56">
        <f>SUMPRODUCT(Outcomes!AH$7:AK$7, Outcomes!AH37:AK37)</f>
        <v>0</v>
      </c>
      <c r="O193" s="56">
        <f>SUMPRODUCT(Outcomes!AL$7:AO$7, Outcomes!AL37:AO37)</f>
        <v>659.90749999999991</v>
      </c>
      <c r="P193" s="56">
        <f>SUMPRODUCT(Outcomes!AP$7:AS$7, Outcomes!AP37:AS37)</f>
        <v>414.92437500000005</v>
      </c>
      <c r="Q193" s="56">
        <f>SUMPRODUCT(Outcomes!AT$7:AW$7, Outcomes!AT37:AW37)</f>
        <v>0</v>
      </c>
      <c r="R193" s="56">
        <f>SUMPRODUCT(Outcomes!AX$7:BA$7, Outcomes!AX37:BA37)</f>
        <v>19.403749999999999</v>
      </c>
      <c r="S193" s="56">
        <f>Outcomes!BB$7*Outcomes!BB37</f>
        <v>22</v>
      </c>
      <c r="T193" s="56">
        <f>Outcomes!BC$7*Outcomes!BC37</f>
        <v>42.417499999999997</v>
      </c>
      <c r="U193" s="56">
        <f>Outcomes!BD$7*Outcomes!BD37</f>
        <v>0</v>
      </c>
    </row>
    <row r="194" spans="1:21" outlineLevel="1">
      <c r="A194" s="4" t="str">
        <f t="shared" si="327"/>
        <v>003558</v>
      </c>
      <c r="B194" s="4" t="str">
        <f t="shared" si="327"/>
        <v>North Central</v>
      </c>
      <c r="C194" s="55">
        <f t="shared" si="326"/>
        <v>4023.4849999999997</v>
      </c>
      <c r="D194" s="56">
        <f>Outcomes!C$7*Outcomes!C38</f>
        <v>620</v>
      </c>
      <c r="E194" s="56">
        <f>SUMPRODUCT(Outcomes!D$7:G$7, Outcomes!D38:G38)</f>
        <v>933.25</v>
      </c>
      <c r="F194" s="56">
        <f>SUMPRODUCT(Outcomes!H$7:K$7, Outcomes!H38:K38)</f>
        <v>0</v>
      </c>
      <c r="G194" s="56">
        <f>Outcomes!L$7*Outcomes!L38</f>
        <v>0</v>
      </c>
      <c r="H194" s="56">
        <f>Outcomes!M$7*Outcomes!M38</f>
        <v>171.82000000000002</v>
      </c>
      <c r="I194" s="56">
        <f>SUMPRODUCT(Outcomes!N$7:Q$7, Outcomes!N38:Q38)</f>
        <v>64.754374999999996</v>
      </c>
      <c r="J194" s="56">
        <f>SUMPRODUCT(Outcomes!R$7:U$7, Outcomes!R38:U38)</f>
        <v>120.25812500000001</v>
      </c>
      <c r="K194" s="56">
        <f>SUMPRODUCT(Outcomes!V$7:Y$7, Outcomes!V38:Y38)</f>
        <v>239.51499999999996</v>
      </c>
      <c r="L194" s="56">
        <f>SUMPRODUCT(Outcomes!Z$7:AC$7, Outcomes!Z38:AC38)</f>
        <v>328.5</v>
      </c>
      <c r="M194" s="56">
        <f>SUMPRODUCT(Outcomes!AD$7:AG$7, Outcomes!AD38:AG38)</f>
        <v>0</v>
      </c>
      <c r="N194" s="56">
        <f>SUMPRODUCT(Outcomes!AH$7:AK$7, Outcomes!AH38:AK38)</f>
        <v>0</v>
      </c>
      <c r="O194" s="56">
        <f>SUMPRODUCT(Outcomes!AL$7:AO$7, Outcomes!AL38:AO38)</f>
        <v>1084.5</v>
      </c>
      <c r="P194" s="56">
        <f>SUMPRODUCT(Outcomes!AP$7:AS$7, Outcomes!AP38:AS38)</f>
        <v>294.88749999999999</v>
      </c>
      <c r="Q194" s="56">
        <f>SUMPRODUCT(Outcomes!AT$7:AW$7, Outcomes!AT38:AW38)</f>
        <v>0</v>
      </c>
      <c r="R194" s="56">
        <f>SUMPRODUCT(Outcomes!AX$7:BA$7, Outcomes!AX38:BA38)</f>
        <v>0</v>
      </c>
      <c r="S194" s="56">
        <f>Outcomes!BB$7*Outcomes!BB38</f>
        <v>20</v>
      </c>
      <c r="T194" s="56">
        <f>Outcomes!BC$7*Outcomes!BC38</f>
        <v>146</v>
      </c>
      <c r="U194" s="56">
        <f>Outcomes!BD$7*Outcomes!BD38</f>
        <v>0</v>
      </c>
    </row>
    <row r="195" spans="1:21" outlineLevel="1">
      <c r="A195" s="4" t="str">
        <f t="shared" si="327"/>
        <v>023154</v>
      </c>
      <c r="B195" s="4" t="str">
        <f t="shared" si="327"/>
        <v>Northeast Texas</v>
      </c>
      <c r="C195" s="55">
        <f t="shared" si="326"/>
        <v>1975.35</v>
      </c>
      <c r="D195" s="56">
        <f>Outcomes!C$7*Outcomes!C39</f>
        <v>313.16749999999996</v>
      </c>
      <c r="E195" s="56">
        <f>SUMPRODUCT(Outcomes!D$7:G$7, Outcomes!D39:G39)</f>
        <v>393</v>
      </c>
      <c r="F195" s="56">
        <f>SUMPRODUCT(Outcomes!H$7:K$7, Outcomes!H39:K39)</f>
        <v>0</v>
      </c>
      <c r="G195" s="56">
        <f>Outcomes!L$7*Outcomes!L39</f>
        <v>0</v>
      </c>
      <c r="H195" s="56">
        <f>Outcomes!M$7*Outcomes!M39</f>
        <v>85.737499999999997</v>
      </c>
      <c r="I195" s="56">
        <f>SUMPRODUCT(Outcomes!N$7:Q$7, Outcomes!N39:Q39)</f>
        <v>2</v>
      </c>
      <c r="J195" s="56">
        <f>SUMPRODUCT(Outcomes!R$7:U$7, Outcomes!R39:U39)</f>
        <v>35.965000000000003</v>
      </c>
      <c r="K195" s="56">
        <f>SUMPRODUCT(Outcomes!V$7:Y$7, Outcomes!V39:Y39)</f>
        <v>141.32000000000002</v>
      </c>
      <c r="L195" s="56">
        <f>SUMPRODUCT(Outcomes!Z$7:AC$7, Outcomes!Z39:AC39)</f>
        <v>358.96937499999996</v>
      </c>
      <c r="M195" s="56">
        <f>SUMPRODUCT(Outcomes!AD$7:AG$7, Outcomes!AD39:AG39)</f>
        <v>0</v>
      </c>
      <c r="N195" s="56">
        <f>SUMPRODUCT(Outcomes!AH$7:AK$7, Outcomes!AH39:AK39)</f>
        <v>0</v>
      </c>
      <c r="O195" s="56">
        <f>SUMPRODUCT(Outcomes!AL$7:AO$7, Outcomes!AL39:AO39)</f>
        <v>403.75</v>
      </c>
      <c r="P195" s="56">
        <f>SUMPRODUCT(Outcomes!AP$7:AS$7, Outcomes!AP39:AS39)</f>
        <v>204.19062499999998</v>
      </c>
      <c r="Q195" s="56">
        <f>SUMPRODUCT(Outcomes!AT$7:AW$7, Outcomes!AT39:AW39)</f>
        <v>0</v>
      </c>
      <c r="R195" s="56">
        <f>SUMPRODUCT(Outcomes!AX$7:BA$7, Outcomes!AX39:BA39)</f>
        <v>0</v>
      </c>
      <c r="S195" s="56">
        <f>Outcomes!BB$7*Outcomes!BB39</f>
        <v>14.25</v>
      </c>
      <c r="T195" s="56">
        <f>Outcomes!BC$7*Outcomes!BC39</f>
        <v>23</v>
      </c>
      <c r="U195" s="56">
        <f>Outcomes!BD$7*Outcomes!BD39</f>
        <v>0</v>
      </c>
    </row>
    <row r="196" spans="1:21" outlineLevel="1">
      <c r="A196" s="4" t="str">
        <f t="shared" si="327"/>
        <v>003596</v>
      </c>
      <c r="B196" s="4" t="str">
        <f t="shared" si="327"/>
        <v>Odessa</v>
      </c>
      <c r="C196" s="55">
        <f t="shared" si="326"/>
        <v>5532.623125000001</v>
      </c>
      <c r="D196" s="56">
        <f>Outcomes!C$7*Outcomes!C40</f>
        <v>1229</v>
      </c>
      <c r="E196" s="56">
        <f>SUMPRODUCT(Outcomes!D$7:G$7, Outcomes!D40:G40)</f>
        <v>853.65437499999996</v>
      </c>
      <c r="F196" s="56">
        <f>SUMPRODUCT(Outcomes!H$7:K$7, Outcomes!H40:K40)</f>
        <v>0</v>
      </c>
      <c r="G196" s="56">
        <f>Outcomes!L$7*Outcomes!L40</f>
        <v>4</v>
      </c>
      <c r="H196" s="56">
        <f>Outcomes!M$7*Outcomes!M40</f>
        <v>122</v>
      </c>
      <c r="I196" s="56">
        <f>SUMPRODUCT(Outcomes!N$7:Q$7, Outcomes!N40:Q40)</f>
        <v>0</v>
      </c>
      <c r="J196" s="56">
        <f>SUMPRODUCT(Outcomes!R$7:U$7, Outcomes!R40:U40)</f>
        <v>401.97499999999997</v>
      </c>
      <c r="K196" s="56">
        <f>SUMPRODUCT(Outcomes!V$7:Y$7, Outcomes!V40:Y40)</f>
        <v>444.37250000000006</v>
      </c>
      <c r="L196" s="56">
        <f>SUMPRODUCT(Outcomes!Z$7:AC$7, Outcomes!Z40:AC40)</f>
        <v>626.91999999999996</v>
      </c>
      <c r="M196" s="56">
        <f>SUMPRODUCT(Outcomes!AD$7:AG$7, Outcomes!AD40:AG40)</f>
        <v>0</v>
      </c>
      <c r="N196" s="56">
        <f>SUMPRODUCT(Outcomes!AH$7:AK$7, Outcomes!AH40:AK40)</f>
        <v>0</v>
      </c>
      <c r="O196" s="56">
        <f>SUMPRODUCT(Outcomes!AL$7:AO$7, Outcomes!AL40:AO40)</f>
        <v>847.1975000000001</v>
      </c>
      <c r="P196" s="56">
        <f>SUMPRODUCT(Outcomes!AP$7:AS$7, Outcomes!AP40:AS40)</f>
        <v>639.64687499999991</v>
      </c>
      <c r="Q196" s="56">
        <f>SUMPRODUCT(Outcomes!AT$7:AW$7, Outcomes!AT40:AW40)</f>
        <v>7.5625000000000009</v>
      </c>
      <c r="R196" s="56">
        <f>SUMPRODUCT(Outcomes!AX$7:BA$7, Outcomes!AX40:BA40)</f>
        <v>115.29437499999999</v>
      </c>
      <c r="S196" s="56">
        <f>Outcomes!BB$7*Outcomes!BB40</f>
        <v>67</v>
      </c>
      <c r="T196" s="56">
        <f>Outcomes!BC$7*Outcomes!BC40</f>
        <v>174</v>
      </c>
      <c r="U196" s="56">
        <f>Outcomes!BD$7*Outcomes!BD40</f>
        <v>0</v>
      </c>
    </row>
    <row r="197" spans="1:21" outlineLevel="1">
      <c r="A197" s="4" t="str">
        <f t="shared" ref="A197:B212" si="328">A144</f>
        <v>003600</v>
      </c>
      <c r="B197" s="4" t="str">
        <f t="shared" si="328"/>
        <v>Panola</v>
      </c>
      <c r="C197" s="55">
        <f t="shared" ref="C197:C215" si="329">SUM(D197:U197)</f>
        <v>2172.6737499999995</v>
      </c>
      <c r="D197" s="56">
        <f>Outcomes!C$7*Outcomes!C41</f>
        <v>299.62999999999994</v>
      </c>
      <c r="E197" s="56">
        <f>SUMPRODUCT(Outcomes!D$7:G$7, Outcomes!D41:G41)</f>
        <v>247.5</v>
      </c>
      <c r="F197" s="56">
        <f>SUMPRODUCT(Outcomes!H$7:K$7, Outcomes!H41:K41)</f>
        <v>0</v>
      </c>
      <c r="G197" s="56">
        <f>Outcomes!L$7*Outcomes!L41</f>
        <v>0</v>
      </c>
      <c r="H197" s="56">
        <f>Outcomes!M$7*Outcomes!M41</f>
        <v>648.89749999999992</v>
      </c>
      <c r="I197" s="56">
        <f>SUMPRODUCT(Outcomes!N$7:Q$7, Outcomes!N41:Q41)</f>
        <v>43.726250000000007</v>
      </c>
      <c r="J197" s="56">
        <f>SUMPRODUCT(Outcomes!R$7:U$7, Outcomes!R41:U41)</f>
        <v>112.13562499999998</v>
      </c>
      <c r="K197" s="56">
        <f>SUMPRODUCT(Outcomes!V$7:Y$7, Outcomes!V41:Y41)</f>
        <v>45.375000000000014</v>
      </c>
      <c r="L197" s="56">
        <f>SUMPRODUCT(Outcomes!Z$7:AC$7, Outcomes!Z41:AC41)</f>
        <v>261.71687499999996</v>
      </c>
      <c r="M197" s="56">
        <f>SUMPRODUCT(Outcomes!AD$7:AG$7, Outcomes!AD41:AG41)</f>
        <v>0</v>
      </c>
      <c r="N197" s="56">
        <f>SUMPRODUCT(Outcomes!AH$7:AK$7, Outcomes!AH41:AK41)</f>
        <v>0</v>
      </c>
      <c r="O197" s="56">
        <f>SUMPRODUCT(Outcomes!AL$7:AO$7, Outcomes!AL41:AO41)</f>
        <v>307.19</v>
      </c>
      <c r="P197" s="56">
        <f>SUMPRODUCT(Outcomes!AP$7:AS$7, Outcomes!AP41:AS41)</f>
        <v>177.5025</v>
      </c>
      <c r="Q197" s="56">
        <f>SUMPRODUCT(Outcomes!AT$7:AW$7, Outcomes!AT41:AW41)</f>
        <v>0</v>
      </c>
      <c r="R197" s="56">
        <f>SUMPRODUCT(Outcomes!AX$7:BA$7, Outcomes!AX41:BA41)</f>
        <v>0</v>
      </c>
      <c r="S197" s="56">
        <f>Outcomes!BB$7*Outcomes!BB41</f>
        <v>10</v>
      </c>
      <c r="T197" s="56">
        <f>Outcomes!BC$7*Outcomes!BC41</f>
        <v>19</v>
      </c>
      <c r="U197" s="56">
        <f>Outcomes!BD$7*Outcomes!BD41</f>
        <v>0</v>
      </c>
    </row>
    <row r="198" spans="1:21" outlineLevel="1">
      <c r="A198" s="4" t="str">
        <f t="shared" si="328"/>
        <v>003601</v>
      </c>
      <c r="B198" s="4" t="str">
        <f t="shared" si="328"/>
        <v>Paris</v>
      </c>
      <c r="C198" s="55">
        <f t="shared" si="329"/>
        <v>2694.1262500000003</v>
      </c>
      <c r="D198" s="56">
        <f>Outcomes!C$7*Outcomes!C42</f>
        <v>671</v>
      </c>
      <c r="E198" s="56">
        <f>SUMPRODUCT(Outcomes!D$7:G$7, Outcomes!D42:G42)</f>
        <v>480.75</v>
      </c>
      <c r="F198" s="56">
        <f>SUMPRODUCT(Outcomes!H$7:K$7, Outcomes!H42:K42)</f>
        <v>0</v>
      </c>
      <c r="G198" s="56">
        <f>Outcomes!L$7*Outcomes!L42</f>
        <v>4</v>
      </c>
      <c r="H198" s="56">
        <f>Outcomes!M$7*Outcomes!M42</f>
        <v>183.92000000000004</v>
      </c>
      <c r="I198" s="56">
        <f>SUMPRODUCT(Outcomes!N$7:Q$7, Outcomes!N42:Q42)</f>
        <v>14.44</v>
      </c>
      <c r="J198" s="56">
        <f>SUMPRODUCT(Outcomes!R$7:U$7, Outcomes!R42:U42)</f>
        <v>284.96437499999996</v>
      </c>
      <c r="K198" s="56">
        <f>SUMPRODUCT(Outcomes!V$7:Y$7, Outcomes!V42:Y42)</f>
        <v>23.595000000000006</v>
      </c>
      <c r="L198" s="56">
        <f>SUMPRODUCT(Outcomes!Z$7:AC$7, Outcomes!Z42:AC42)</f>
        <v>269.54250000000002</v>
      </c>
      <c r="M198" s="56">
        <f>SUMPRODUCT(Outcomes!AD$7:AG$7, Outcomes!AD42:AG42)</f>
        <v>0</v>
      </c>
      <c r="N198" s="56">
        <f>SUMPRODUCT(Outcomes!AH$7:AK$7, Outcomes!AH42:AK42)</f>
        <v>0</v>
      </c>
      <c r="O198" s="56">
        <f>SUMPRODUCT(Outcomes!AL$7:AO$7, Outcomes!AL42:AO42)</f>
        <v>398.87</v>
      </c>
      <c r="P198" s="56">
        <f>SUMPRODUCT(Outcomes!AP$7:AS$7, Outcomes!AP42:AS42)</f>
        <v>326.044375</v>
      </c>
      <c r="Q198" s="56">
        <f>SUMPRODUCT(Outcomes!AT$7:AW$7, Outcomes!AT42:AW42)</f>
        <v>0</v>
      </c>
      <c r="R198" s="56">
        <f>SUMPRODUCT(Outcomes!AX$7:BA$7, Outcomes!AX42:BA42)</f>
        <v>0</v>
      </c>
      <c r="S198" s="56">
        <f>Outcomes!BB$7*Outcomes!BB42</f>
        <v>11</v>
      </c>
      <c r="T198" s="56">
        <f>Outcomes!BC$7*Outcomes!BC42</f>
        <v>26</v>
      </c>
      <c r="U198" s="56">
        <f>Outcomes!BD$7*Outcomes!BD42</f>
        <v>0</v>
      </c>
    </row>
    <row r="199" spans="1:21" outlineLevel="1">
      <c r="A199" s="4" t="str">
        <f t="shared" si="328"/>
        <v>003603</v>
      </c>
      <c r="B199" s="4" t="str">
        <f t="shared" si="328"/>
        <v>Ranger</v>
      </c>
      <c r="C199" s="55">
        <f t="shared" si="329"/>
        <v>1311.33375</v>
      </c>
      <c r="D199" s="56">
        <f>Outcomes!C$7*Outcomes!C43</f>
        <v>370.92749999999995</v>
      </c>
      <c r="E199" s="56">
        <f>SUMPRODUCT(Outcomes!D$7:G$7, Outcomes!D43:G43)</f>
        <v>320.25000000000006</v>
      </c>
      <c r="F199" s="56">
        <f>SUMPRODUCT(Outcomes!H$7:K$7, Outcomes!H43:K43)</f>
        <v>0</v>
      </c>
      <c r="G199" s="56">
        <f>Outcomes!L$7*Outcomes!L43</f>
        <v>3</v>
      </c>
      <c r="H199" s="56">
        <f>Outcomes!M$7*Outcomes!M43</f>
        <v>12</v>
      </c>
      <c r="I199" s="56">
        <f>SUMPRODUCT(Outcomes!N$7:Q$7, Outcomes!N43:Q43)</f>
        <v>10</v>
      </c>
      <c r="J199" s="56">
        <f>SUMPRODUCT(Outcomes!R$7:U$7, Outcomes!R43:U43)</f>
        <v>18</v>
      </c>
      <c r="K199" s="56">
        <f>SUMPRODUCT(Outcomes!V$7:Y$7, Outcomes!V43:Y43)</f>
        <v>94.25</v>
      </c>
      <c r="L199" s="56">
        <f>SUMPRODUCT(Outcomes!Z$7:AC$7, Outcomes!Z43:AC43)</f>
        <v>192.40625</v>
      </c>
      <c r="M199" s="56">
        <f>SUMPRODUCT(Outcomes!AD$7:AG$7, Outcomes!AD43:AG43)</f>
        <v>0</v>
      </c>
      <c r="N199" s="56">
        <f>SUMPRODUCT(Outcomes!AH$7:AK$7, Outcomes!AH43:AK43)</f>
        <v>0</v>
      </c>
      <c r="O199" s="56">
        <f>SUMPRODUCT(Outcomes!AL$7:AO$7, Outcomes!AL43:AO43)</f>
        <v>222.905</v>
      </c>
      <c r="P199" s="56">
        <f>SUMPRODUCT(Outcomes!AP$7:AS$7, Outcomes!AP43:AS43)</f>
        <v>55.494999999999997</v>
      </c>
      <c r="Q199" s="56">
        <f>SUMPRODUCT(Outcomes!AT$7:AW$7, Outcomes!AT43:AW43)</f>
        <v>0</v>
      </c>
      <c r="R199" s="56">
        <f>SUMPRODUCT(Outcomes!AX$7:BA$7, Outcomes!AX43:BA43)</f>
        <v>0</v>
      </c>
      <c r="S199" s="56">
        <f>Outcomes!BB$7*Outcomes!BB43</f>
        <v>2.4200000000000004</v>
      </c>
      <c r="T199" s="56">
        <f>Outcomes!BC$7*Outcomes!BC43</f>
        <v>9.6800000000000015</v>
      </c>
      <c r="U199" s="56">
        <f>Outcomes!BD$7*Outcomes!BD43</f>
        <v>0</v>
      </c>
    </row>
    <row r="200" spans="1:21" outlineLevel="1">
      <c r="A200" s="4" t="str">
        <f t="shared" si="328"/>
        <v>029137</v>
      </c>
      <c r="B200" s="4" t="str">
        <f t="shared" si="328"/>
        <v>San Jacinto</v>
      </c>
      <c r="C200" s="55">
        <f t="shared" si="329"/>
        <v>15846.932500000001</v>
      </c>
      <c r="D200" s="56">
        <f>Outcomes!C$7*Outcomes!C44</f>
        <v>2163</v>
      </c>
      <c r="E200" s="56">
        <f>SUMPRODUCT(Outcomes!D$7:G$7, Outcomes!D44:G44)</f>
        <v>3032.1381249999999</v>
      </c>
      <c r="F200" s="56">
        <f>SUMPRODUCT(Outcomes!H$7:K$7, Outcomes!H44:K44)</f>
        <v>0</v>
      </c>
      <c r="G200" s="56">
        <f>Outcomes!L$7*Outcomes!L44</f>
        <v>48</v>
      </c>
      <c r="H200" s="56">
        <f>Outcomes!M$7*Outcomes!M44</f>
        <v>245.47999999999996</v>
      </c>
      <c r="I200" s="56">
        <f>SUMPRODUCT(Outcomes!N$7:Q$7, Outcomes!N44:Q44)</f>
        <v>38</v>
      </c>
      <c r="J200" s="56">
        <f>SUMPRODUCT(Outcomes!R$7:U$7, Outcomes!R44:U44)</f>
        <v>87.62</v>
      </c>
      <c r="K200" s="56">
        <f>SUMPRODUCT(Outcomes!V$7:Y$7, Outcomes!V44:Y44)</f>
        <v>1032.6525000000001</v>
      </c>
      <c r="L200" s="56">
        <f>SUMPRODUCT(Outcomes!Z$7:AC$7, Outcomes!Z44:AC44)</f>
        <v>2090.2424999999998</v>
      </c>
      <c r="M200" s="56">
        <f>SUMPRODUCT(Outcomes!AD$7:AG$7, Outcomes!AD44:AG44)</f>
        <v>0</v>
      </c>
      <c r="N200" s="56">
        <f>SUMPRODUCT(Outcomes!AH$7:AK$7, Outcomes!AH44:AK44)</f>
        <v>83.481249999999989</v>
      </c>
      <c r="O200" s="56">
        <f>SUMPRODUCT(Outcomes!AL$7:AO$7, Outcomes!AL44:AO44)</f>
        <v>4697.5181249999996</v>
      </c>
      <c r="P200" s="56">
        <f>SUMPRODUCT(Outcomes!AP$7:AS$7, Outcomes!AP44:AS44)</f>
        <v>1710.2937499999998</v>
      </c>
      <c r="Q200" s="56">
        <f>SUMPRODUCT(Outcomes!AT$7:AW$7, Outcomes!AT44:AW44)</f>
        <v>0</v>
      </c>
      <c r="R200" s="56">
        <f>SUMPRODUCT(Outcomes!AX$7:BA$7, Outcomes!AX44:BA44)</f>
        <v>43.506250000000001</v>
      </c>
      <c r="S200" s="56">
        <f>Outcomes!BB$7*Outcomes!BB44</f>
        <v>75</v>
      </c>
      <c r="T200" s="56">
        <f>Outcomes!BC$7*Outcomes!BC44</f>
        <v>500</v>
      </c>
      <c r="U200" s="56">
        <f>Outcomes!BD$7*Outcomes!BD44</f>
        <v>0</v>
      </c>
    </row>
    <row r="201" spans="1:21" outlineLevel="1">
      <c r="A201" s="4" t="str">
        <f t="shared" si="328"/>
        <v>003611</v>
      </c>
      <c r="B201" s="4" t="str">
        <f t="shared" si="328"/>
        <v>South Plains</v>
      </c>
      <c r="C201" s="55">
        <f t="shared" si="329"/>
        <v>4521.8381249999993</v>
      </c>
      <c r="D201" s="56">
        <f>Outcomes!C$7*Outcomes!C45</f>
        <v>727</v>
      </c>
      <c r="E201" s="56">
        <f>SUMPRODUCT(Outcomes!D$7:G$7, Outcomes!D45:G45)</f>
        <v>971.46624999999995</v>
      </c>
      <c r="F201" s="56">
        <f>SUMPRODUCT(Outcomes!H$7:K$7, Outcomes!H45:K45)</f>
        <v>20.295000000000005</v>
      </c>
      <c r="G201" s="56">
        <f>Outcomes!L$7*Outcomes!L45</f>
        <v>0</v>
      </c>
      <c r="H201" s="56">
        <f>Outcomes!M$7*Outcomes!M45</f>
        <v>308</v>
      </c>
      <c r="I201" s="56">
        <f>SUMPRODUCT(Outcomes!N$7:Q$7, Outcomes!N45:Q45)</f>
        <v>55.911875000000002</v>
      </c>
      <c r="J201" s="56">
        <f>SUMPRODUCT(Outcomes!R$7:U$7, Outcomes!R45:U45)</f>
        <v>1</v>
      </c>
      <c r="K201" s="56">
        <f>SUMPRODUCT(Outcomes!V$7:Y$7, Outcomes!V45:Y45)</f>
        <v>486.60500000000002</v>
      </c>
      <c r="L201" s="56">
        <f>SUMPRODUCT(Outcomes!Z$7:AC$7, Outcomes!Z45:AC45)</f>
        <v>489.34312499999999</v>
      </c>
      <c r="M201" s="56">
        <f>SUMPRODUCT(Outcomes!AD$7:AG$7, Outcomes!AD45:AG45)</f>
        <v>0</v>
      </c>
      <c r="N201" s="56">
        <f>SUMPRODUCT(Outcomes!AH$7:AK$7, Outcomes!AH45:AK45)</f>
        <v>0</v>
      </c>
      <c r="O201" s="56">
        <f>SUMPRODUCT(Outcomes!AL$7:AO$7, Outcomes!AL45:AO45)</f>
        <v>917.54250000000002</v>
      </c>
      <c r="P201" s="56">
        <f>SUMPRODUCT(Outcomes!AP$7:AS$7, Outcomes!AP45:AS45)</f>
        <v>467.31437499999993</v>
      </c>
      <c r="Q201" s="56">
        <f>SUMPRODUCT(Outcomes!AT$7:AW$7, Outcomes!AT45:AW45)</f>
        <v>0</v>
      </c>
      <c r="R201" s="56">
        <f>SUMPRODUCT(Outcomes!AX$7:BA$7, Outcomes!AX45:BA45)</f>
        <v>0</v>
      </c>
      <c r="S201" s="56">
        <f>Outcomes!BB$7*Outcomes!BB45</f>
        <v>19.360000000000003</v>
      </c>
      <c r="T201" s="56">
        <f>Outcomes!BC$7*Outcomes!BC45</f>
        <v>58</v>
      </c>
      <c r="U201" s="56">
        <f>Outcomes!BD$7*Outcomes!BD45</f>
        <v>0</v>
      </c>
    </row>
    <row r="202" spans="1:21" outlineLevel="1">
      <c r="A202" s="4" t="str">
        <f t="shared" si="328"/>
        <v>031034</v>
      </c>
      <c r="B202" s="4" t="str">
        <f t="shared" si="328"/>
        <v>South Texas</v>
      </c>
      <c r="C202" s="55">
        <f t="shared" si="329"/>
        <v>16487.521250000005</v>
      </c>
      <c r="D202" s="56">
        <f>Outcomes!C$7*Outcomes!C46</f>
        <v>3967</v>
      </c>
      <c r="E202" s="56">
        <f>SUMPRODUCT(Outcomes!D$7:G$7, Outcomes!D46:G46)</f>
        <v>3501.67</v>
      </c>
      <c r="F202" s="56">
        <f>SUMPRODUCT(Outcomes!H$7:K$7, Outcomes!H46:K46)</f>
        <v>1.35375</v>
      </c>
      <c r="G202" s="56">
        <f>Outcomes!L$7*Outcomes!L46</f>
        <v>39.930000000000007</v>
      </c>
      <c r="H202" s="56">
        <f>Outcomes!M$7*Outcomes!M46</f>
        <v>274</v>
      </c>
      <c r="I202" s="56">
        <f>SUMPRODUCT(Outcomes!N$7:Q$7, Outcomes!N46:Q46)</f>
        <v>587.71187499999996</v>
      </c>
      <c r="J202" s="56">
        <f>SUMPRODUCT(Outcomes!R$7:U$7, Outcomes!R46:U46)</f>
        <v>421.46749999999992</v>
      </c>
      <c r="K202" s="56">
        <f>SUMPRODUCT(Outcomes!V$7:Y$7, Outcomes!V46:Y46)</f>
        <v>1163.3225</v>
      </c>
      <c r="L202" s="56">
        <f>SUMPRODUCT(Outcomes!Z$7:AC$7, Outcomes!Z46:AC46)</f>
        <v>1285.9775000000002</v>
      </c>
      <c r="M202" s="56">
        <f>SUMPRODUCT(Outcomes!AD$7:AG$7, Outcomes!AD46:AG46)</f>
        <v>0</v>
      </c>
      <c r="N202" s="56">
        <f>SUMPRODUCT(Outcomes!AH$7:AK$7, Outcomes!AH46:AK46)</f>
        <v>1.5</v>
      </c>
      <c r="O202" s="56">
        <f>SUMPRODUCT(Outcomes!AL$7:AO$7, Outcomes!AL46:AO46)</f>
        <v>3006.25</v>
      </c>
      <c r="P202" s="56">
        <f>SUMPRODUCT(Outcomes!AP$7:AS$7, Outcomes!AP46:AS46)</f>
        <v>1408.0662499999999</v>
      </c>
      <c r="Q202" s="56">
        <f>SUMPRODUCT(Outcomes!AT$7:AW$7, Outcomes!AT46:AW46)</f>
        <v>155.78750000000002</v>
      </c>
      <c r="R202" s="56">
        <f>SUMPRODUCT(Outcomes!AX$7:BA$7, Outcomes!AX46:BA46)</f>
        <v>547.59187499999985</v>
      </c>
      <c r="S202" s="56">
        <f>Outcomes!BB$7*Outcomes!BB46</f>
        <v>26.172499999999996</v>
      </c>
      <c r="T202" s="56">
        <f>Outcomes!BC$7*Outcomes!BC46</f>
        <v>61</v>
      </c>
      <c r="U202" s="56">
        <f>Outcomes!BD$7*Outcomes!BD46</f>
        <v>38.720000000000006</v>
      </c>
    </row>
    <row r="203" spans="1:21" outlineLevel="1">
      <c r="A203" s="4" t="str">
        <f t="shared" si="328"/>
        <v>003614</v>
      </c>
      <c r="B203" s="4" t="str">
        <f t="shared" si="328"/>
        <v>Southwest Texas</v>
      </c>
      <c r="C203" s="55">
        <f t="shared" si="329"/>
        <v>4022.7987499999995</v>
      </c>
      <c r="D203" s="56">
        <f>Outcomes!C$7*Outcomes!C47</f>
        <v>917.84249999999997</v>
      </c>
      <c r="E203" s="56">
        <f>SUMPRODUCT(Outcomes!D$7:G$7, Outcomes!D47:G47)</f>
        <v>840.51</v>
      </c>
      <c r="F203" s="56">
        <f>SUMPRODUCT(Outcomes!H$7:K$7, Outcomes!H47:K47)</f>
        <v>0</v>
      </c>
      <c r="G203" s="56">
        <f>Outcomes!L$7*Outcomes!L47</f>
        <v>9.9274999999999984</v>
      </c>
      <c r="H203" s="56">
        <f>Outcomes!M$7*Outcomes!M47</f>
        <v>456.17000000000007</v>
      </c>
      <c r="I203" s="56">
        <f>SUMPRODUCT(Outcomes!N$7:Q$7, Outcomes!N47:Q47)</f>
        <v>30</v>
      </c>
      <c r="J203" s="56">
        <f>SUMPRODUCT(Outcomes!R$7:U$7, Outcomes!R47:U47)</f>
        <v>158</v>
      </c>
      <c r="K203" s="56">
        <f>SUMPRODUCT(Outcomes!V$7:Y$7, Outcomes!V47:Y47)</f>
        <v>280.01250000000005</v>
      </c>
      <c r="L203" s="56">
        <f>SUMPRODUCT(Outcomes!Z$7:AC$7, Outcomes!Z47:AC47)</f>
        <v>509.31937499999998</v>
      </c>
      <c r="M203" s="56">
        <f>SUMPRODUCT(Outcomes!AD$7:AG$7, Outcomes!AD47:AG47)</f>
        <v>0</v>
      </c>
      <c r="N203" s="56">
        <f>SUMPRODUCT(Outcomes!AH$7:AK$7, Outcomes!AH47:AK47)</f>
        <v>0</v>
      </c>
      <c r="O203" s="56">
        <f>SUMPRODUCT(Outcomes!AL$7:AO$7, Outcomes!AL47:AO47)</f>
        <v>669.29</v>
      </c>
      <c r="P203" s="56">
        <f>SUMPRODUCT(Outcomes!AP$7:AS$7, Outcomes!AP47:AS47)</f>
        <v>89.456874999999997</v>
      </c>
      <c r="Q203" s="56">
        <f>SUMPRODUCT(Outcomes!AT$7:AW$7, Outcomes!AT47:AW47)</f>
        <v>0</v>
      </c>
      <c r="R203" s="56">
        <f>SUMPRODUCT(Outcomes!AX$7:BA$7, Outcomes!AX47:BA47)</f>
        <v>0</v>
      </c>
      <c r="S203" s="56">
        <f>Outcomes!BB$7*Outcomes!BB47</f>
        <v>37</v>
      </c>
      <c r="T203" s="56">
        <f>Outcomes!BC$7*Outcomes!BC47</f>
        <v>25.269999999999996</v>
      </c>
      <c r="U203" s="56">
        <f>Outcomes!BD$7*Outcomes!BD47</f>
        <v>0</v>
      </c>
    </row>
    <row r="204" spans="1:21" outlineLevel="1">
      <c r="A204" s="4" t="str">
        <f t="shared" si="328"/>
        <v>003626</v>
      </c>
      <c r="B204" s="4" t="str">
        <f t="shared" si="328"/>
        <v>Tarrant</v>
      </c>
      <c r="C204" s="55">
        <f t="shared" si="329"/>
        <v>18482.019374999996</v>
      </c>
      <c r="D204" s="56">
        <f>Outcomes!C$7*Outcomes!C48</f>
        <v>2649.74</v>
      </c>
      <c r="E204" s="56">
        <f>SUMPRODUCT(Outcomes!D$7:G$7, Outcomes!D48:G48)</f>
        <v>4714.75</v>
      </c>
      <c r="F204" s="56">
        <f>SUMPRODUCT(Outcomes!H$7:K$7, Outcomes!H48:K48)</f>
        <v>1.475625</v>
      </c>
      <c r="G204" s="56">
        <f>Outcomes!L$7*Outcomes!L48</f>
        <v>40.612499999999997</v>
      </c>
      <c r="H204" s="56">
        <f>Outcomes!M$7*Outcomes!M48</f>
        <v>114.95000000000003</v>
      </c>
      <c r="I204" s="56">
        <f>SUMPRODUCT(Outcomes!N$7:Q$7, Outcomes!N48:Q48)</f>
        <v>18.397500000000001</v>
      </c>
      <c r="J204" s="56">
        <f>SUMPRODUCT(Outcomes!R$7:U$7, Outcomes!R48:U48)</f>
        <v>59.327500000000001</v>
      </c>
      <c r="K204" s="56">
        <f>SUMPRODUCT(Outcomes!V$7:Y$7, Outcomes!V48:Y48)</f>
        <v>1131.1250000000002</v>
      </c>
      <c r="L204" s="56">
        <f>SUMPRODUCT(Outcomes!Z$7:AC$7, Outcomes!Z48:AC48)</f>
        <v>1226.870625</v>
      </c>
      <c r="M204" s="56">
        <f>SUMPRODUCT(Outcomes!AD$7:AG$7, Outcomes!AD48:AG48)</f>
        <v>15.520000000000001</v>
      </c>
      <c r="N204" s="56">
        <f>SUMPRODUCT(Outcomes!AH$7:AK$7, Outcomes!AH48:AK48)</f>
        <v>19.407499999999999</v>
      </c>
      <c r="O204" s="56">
        <f>SUMPRODUCT(Outcomes!AL$7:AO$7, Outcomes!AL48:AO48)</f>
        <v>6466.8225000000002</v>
      </c>
      <c r="P204" s="56">
        <f>SUMPRODUCT(Outcomes!AP$7:AS$7, Outcomes!AP48:AS48)</f>
        <v>1327.4556250000001</v>
      </c>
      <c r="Q204" s="56">
        <f>SUMPRODUCT(Outcomes!AT$7:AW$7, Outcomes!AT48:AW48)</f>
        <v>0</v>
      </c>
      <c r="R204" s="56">
        <f>SUMPRODUCT(Outcomes!AX$7:BA$7, Outcomes!AX48:BA48)</f>
        <v>0</v>
      </c>
      <c r="S204" s="56">
        <f>Outcomes!BB$7*Outcomes!BB48</f>
        <v>59.564999999999991</v>
      </c>
      <c r="T204" s="56">
        <f>Outcomes!BC$7*Outcomes!BC48</f>
        <v>636</v>
      </c>
      <c r="U204" s="56">
        <f>Outcomes!BD$7*Outcomes!BD48</f>
        <v>0</v>
      </c>
    </row>
    <row r="205" spans="1:21" outlineLevel="1">
      <c r="A205" s="4" t="str">
        <f t="shared" si="328"/>
        <v>003627</v>
      </c>
      <c r="B205" s="4" t="str">
        <f t="shared" si="328"/>
        <v>Temple</v>
      </c>
      <c r="C205" s="55">
        <f t="shared" si="329"/>
        <v>2383.625</v>
      </c>
      <c r="D205" s="56">
        <f>Outcomes!C$7*Outcomes!C49</f>
        <v>367</v>
      </c>
      <c r="E205" s="56">
        <f>SUMPRODUCT(Outcomes!D$7:G$7, Outcomes!D49:G49)</f>
        <v>538.4</v>
      </c>
      <c r="F205" s="56">
        <f>SUMPRODUCT(Outcomes!H$7:K$7, Outcomes!H49:K49)</f>
        <v>0</v>
      </c>
      <c r="G205" s="56">
        <f>Outcomes!L$7*Outcomes!L49</f>
        <v>0</v>
      </c>
      <c r="H205" s="56">
        <f>Outcomes!M$7*Outcomes!M49</f>
        <v>163.35000000000002</v>
      </c>
      <c r="I205" s="56">
        <f>SUMPRODUCT(Outcomes!N$7:Q$7, Outcomes!N49:Q49)</f>
        <v>0</v>
      </c>
      <c r="J205" s="56">
        <f>SUMPRODUCT(Outcomes!R$7:U$7, Outcomes!R49:U49)</f>
        <v>168.99312499999999</v>
      </c>
      <c r="K205" s="56">
        <f>SUMPRODUCT(Outcomes!V$7:Y$7, Outcomes!V49:Y49)</f>
        <v>13.612500000000004</v>
      </c>
      <c r="L205" s="56">
        <f>SUMPRODUCT(Outcomes!Z$7:AC$7, Outcomes!Z49:AC49)</f>
        <v>192.37187499999999</v>
      </c>
      <c r="M205" s="56">
        <f>SUMPRODUCT(Outcomes!AD$7:AG$7, Outcomes!AD49:AG49)</f>
        <v>0</v>
      </c>
      <c r="N205" s="56">
        <f>SUMPRODUCT(Outcomes!AH$7:AK$7, Outcomes!AH49:AK49)</f>
        <v>16.470624999999998</v>
      </c>
      <c r="O205" s="56">
        <f>SUMPRODUCT(Outcomes!AL$7:AO$7, Outcomes!AL49:AO49)</f>
        <v>570.04500000000007</v>
      </c>
      <c r="P205" s="56">
        <f>SUMPRODUCT(Outcomes!AP$7:AS$7, Outcomes!AP49:AS49)</f>
        <v>301.20937499999997</v>
      </c>
      <c r="Q205" s="56">
        <f>SUMPRODUCT(Outcomes!AT$7:AW$7, Outcomes!AT49:AW49)</f>
        <v>0</v>
      </c>
      <c r="R205" s="56">
        <f>SUMPRODUCT(Outcomes!AX$7:BA$7, Outcomes!AX49:BA49)</f>
        <v>0</v>
      </c>
      <c r="S205" s="56">
        <f>Outcomes!BB$7*Outcomes!BB49</f>
        <v>26</v>
      </c>
      <c r="T205" s="56">
        <f>Outcomes!BC$7*Outcomes!BC49</f>
        <v>26.172499999999996</v>
      </c>
      <c r="U205" s="56">
        <f>Outcomes!BD$7*Outcomes!BD49</f>
        <v>0</v>
      </c>
    </row>
    <row r="206" spans="1:21" outlineLevel="1">
      <c r="A206" s="4" t="str">
        <f t="shared" si="328"/>
        <v>003628</v>
      </c>
      <c r="B206" s="4" t="str">
        <f t="shared" si="328"/>
        <v>Texarkana</v>
      </c>
      <c r="C206" s="55">
        <f t="shared" si="329"/>
        <v>3200.6306249999998</v>
      </c>
      <c r="D206" s="56">
        <f>Outcomes!C$7*Outcomes!C50</f>
        <v>616.40750000000003</v>
      </c>
      <c r="E206" s="56">
        <f>SUMPRODUCT(Outcomes!D$7:G$7, Outcomes!D50:G50)</f>
        <v>407.01</v>
      </c>
      <c r="F206" s="56">
        <f>SUMPRODUCT(Outcomes!H$7:K$7, Outcomes!H50:K50)</f>
        <v>0</v>
      </c>
      <c r="G206" s="56">
        <f>Outcomes!L$7*Outcomes!L50</f>
        <v>2</v>
      </c>
      <c r="H206" s="56">
        <f>Outcomes!M$7*Outcomes!M50</f>
        <v>108</v>
      </c>
      <c r="I206" s="56">
        <f>SUMPRODUCT(Outcomes!N$7:Q$7, Outcomes!N50:Q50)</f>
        <v>90.475624999999994</v>
      </c>
      <c r="J206" s="56">
        <f>SUMPRODUCT(Outcomes!R$7:U$7, Outcomes!R50:U50)</f>
        <v>262.6275</v>
      </c>
      <c r="K206" s="56">
        <f>SUMPRODUCT(Outcomes!V$7:Y$7, Outcomes!V50:Y50)</f>
        <v>276.03000000000003</v>
      </c>
      <c r="L206" s="56">
        <f>SUMPRODUCT(Outcomes!Z$7:AC$7, Outcomes!Z50:AC50)</f>
        <v>668.75250000000005</v>
      </c>
      <c r="M206" s="56">
        <f>SUMPRODUCT(Outcomes!AD$7:AG$7, Outcomes!AD50:AG50)</f>
        <v>0</v>
      </c>
      <c r="N206" s="56">
        <f>SUMPRODUCT(Outcomes!AH$7:AK$7, Outcomes!AH50:AK50)</f>
        <v>0</v>
      </c>
      <c r="O206" s="56">
        <f>SUMPRODUCT(Outcomes!AL$7:AO$7, Outcomes!AL50:AO50)</f>
        <v>493.92562500000003</v>
      </c>
      <c r="P206" s="56">
        <f>SUMPRODUCT(Outcomes!AP$7:AS$7, Outcomes!AP50:AS50)</f>
        <v>252.47437499999998</v>
      </c>
      <c r="Q206" s="56">
        <f>SUMPRODUCT(Outcomes!AT$7:AW$7, Outcomes!AT50:AW50)</f>
        <v>0</v>
      </c>
      <c r="R206" s="56">
        <f>SUMPRODUCT(Outcomes!AX$7:BA$7, Outcomes!AX50:BA50)</f>
        <v>0</v>
      </c>
      <c r="S206" s="56">
        <f>Outcomes!BB$7*Outcomes!BB50</f>
        <v>9.9274999999999984</v>
      </c>
      <c r="T206" s="56">
        <f>Outcomes!BC$7*Outcomes!BC50</f>
        <v>13</v>
      </c>
      <c r="U206" s="56">
        <f>Outcomes!BD$7*Outcomes!BD50</f>
        <v>0</v>
      </c>
    </row>
    <row r="207" spans="1:21" outlineLevel="1">
      <c r="A207" s="4" t="str">
        <f t="shared" si="328"/>
        <v>003643</v>
      </c>
      <c r="B207" s="4" t="str">
        <f t="shared" si="328"/>
        <v>Texas Southmost</v>
      </c>
      <c r="C207" s="55">
        <f t="shared" si="329"/>
        <v>4874.2749999999987</v>
      </c>
      <c r="D207" s="56">
        <f>Outcomes!C$7*Outcomes!C51</f>
        <v>1589</v>
      </c>
      <c r="E207" s="56">
        <f>SUMPRODUCT(Outcomes!D$7:G$7, Outcomes!D51:G51)</f>
        <v>1226.4193749999997</v>
      </c>
      <c r="F207" s="56">
        <f>SUMPRODUCT(Outcomes!H$7:K$7, Outcomes!H51:K51)</f>
        <v>0</v>
      </c>
      <c r="G207" s="56">
        <f>Outcomes!L$7*Outcomes!L51</f>
        <v>18</v>
      </c>
      <c r="H207" s="56">
        <f>Outcomes!M$7*Outcomes!M51</f>
        <v>32</v>
      </c>
      <c r="I207" s="56">
        <f>SUMPRODUCT(Outcomes!N$7:Q$7, Outcomes!N51:Q51)</f>
        <v>21.5</v>
      </c>
      <c r="J207" s="56">
        <f>SUMPRODUCT(Outcomes!R$7:U$7, Outcomes!R51:U51)</f>
        <v>74.960000000000008</v>
      </c>
      <c r="K207" s="56">
        <f>SUMPRODUCT(Outcomes!V$7:Y$7, Outcomes!V51:Y51)</f>
        <v>39.222500000000011</v>
      </c>
      <c r="L207" s="56">
        <f>SUMPRODUCT(Outcomes!Z$7:AC$7, Outcomes!Z51:AC51)</f>
        <v>214.63999999999996</v>
      </c>
      <c r="M207" s="56">
        <f>SUMPRODUCT(Outcomes!AD$7:AG$7, Outcomes!AD51:AG51)</f>
        <v>0</v>
      </c>
      <c r="N207" s="56">
        <f>SUMPRODUCT(Outcomes!AH$7:AK$7, Outcomes!AH51:AK51)</f>
        <v>0</v>
      </c>
      <c r="O207" s="56">
        <f>SUMPRODUCT(Outcomes!AL$7:AO$7, Outcomes!AL51:AO51)</f>
        <v>1198.3431250000001</v>
      </c>
      <c r="P207" s="56">
        <f>SUMPRODUCT(Outcomes!AP$7:AS$7, Outcomes!AP51:AS51)</f>
        <v>432.19</v>
      </c>
      <c r="Q207" s="56">
        <f>SUMPRODUCT(Outcomes!AT$7:AW$7, Outcomes!AT51:AW51)</f>
        <v>0</v>
      </c>
      <c r="R207" s="56">
        <f>SUMPRODUCT(Outcomes!AX$7:BA$7, Outcomes!AX51:BA51)</f>
        <v>0</v>
      </c>
      <c r="S207" s="56">
        <f>Outcomes!BB$7*Outcomes!BB51</f>
        <v>2</v>
      </c>
      <c r="T207" s="56">
        <f>Outcomes!BC$7*Outcomes!BC51</f>
        <v>26</v>
      </c>
      <c r="U207" s="56">
        <f>Outcomes!BD$7*Outcomes!BD51</f>
        <v>0</v>
      </c>
    </row>
    <row r="208" spans="1:21" outlineLevel="1">
      <c r="A208" s="4" t="str">
        <f t="shared" si="328"/>
        <v>003572</v>
      </c>
      <c r="B208" s="4" t="str">
        <f t="shared" si="328"/>
        <v>Trinity Valley</v>
      </c>
      <c r="C208" s="55">
        <f t="shared" si="329"/>
        <v>5150.8550000000005</v>
      </c>
      <c r="D208" s="56">
        <f>Outcomes!C$7*Outcomes!C52</f>
        <v>834.8125</v>
      </c>
      <c r="E208" s="56">
        <f>SUMPRODUCT(Outcomes!D$7:G$7, Outcomes!D52:G52)</f>
        <v>832.16125</v>
      </c>
      <c r="F208" s="56">
        <f>SUMPRODUCT(Outcomes!H$7:K$7, Outcomes!H52:K52)</f>
        <v>0</v>
      </c>
      <c r="G208" s="56">
        <f>Outcomes!L$7*Outcomes!L52</f>
        <v>15</v>
      </c>
      <c r="H208" s="56">
        <f>Outcomes!M$7*Outcomes!M52</f>
        <v>42.417499999999997</v>
      </c>
      <c r="I208" s="56">
        <f>SUMPRODUCT(Outcomes!N$7:Q$7, Outcomes!N52:Q52)</f>
        <v>12.409374999999999</v>
      </c>
      <c r="J208" s="56">
        <f>SUMPRODUCT(Outcomes!R$7:U$7, Outcomes!R52:U52)</f>
        <v>1209.1924999999999</v>
      </c>
      <c r="K208" s="56">
        <f>SUMPRODUCT(Outcomes!V$7:Y$7, Outcomes!V52:Y52)</f>
        <v>159.54000000000002</v>
      </c>
      <c r="L208" s="56">
        <f>SUMPRODUCT(Outcomes!Z$7:AC$7, Outcomes!Z52:AC52)</f>
        <v>594.47</v>
      </c>
      <c r="M208" s="56">
        <f>SUMPRODUCT(Outcomes!AD$7:AG$7, Outcomes!AD52:AG52)</f>
        <v>0</v>
      </c>
      <c r="N208" s="56">
        <f>SUMPRODUCT(Outcomes!AH$7:AK$7, Outcomes!AH52:AK52)</f>
        <v>0</v>
      </c>
      <c r="O208" s="56">
        <f>SUMPRODUCT(Outcomes!AL$7:AO$7, Outcomes!AL52:AO52)</f>
        <v>1041.9356250000001</v>
      </c>
      <c r="P208" s="56">
        <f>SUMPRODUCT(Outcomes!AP$7:AS$7, Outcomes!AP52:AS52)</f>
        <v>279.67875000000004</v>
      </c>
      <c r="Q208" s="56">
        <f>SUMPRODUCT(Outcomes!AT$7:AW$7, Outcomes!AT52:AW52)</f>
        <v>0</v>
      </c>
      <c r="R208" s="56">
        <f>SUMPRODUCT(Outcomes!AX$7:BA$7, Outcomes!AX52:BA52)</f>
        <v>59.772500000000001</v>
      </c>
      <c r="S208" s="56">
        <f>Outcomes!BB$7*Outcomes!BB52</f>
        <v>23.465</v>
      </c>
      <c r="T208" s="56">
        <f>Outcomes!BC$7*Outcomes!BC52</f>
        <v>46</v>
      </c>
      <c r="U208" s="56">
        <f>Outcomes!BD$7*Outcomes!BD52</f>
        <v>0</v>
      </c>
    </row>
    <row r="209" spans="1:21" outlineLevel="1">
      <c r="A209" s="4" t="str">
        <f t="shared" si="328"/>
        <v>003648</v>
      </c>
      <c r="B209" s="4" t="str">
        <f t="shared" si="328"/>
        <v>Tyler</v>
      </c>
      <c r="C209" s="55">
        <f t="shared" si="329"/>
        <v>5869.3537500000002</v>
      </c>
      <c r="D209" s="56">
        <f>Outcomes!C$7*Outcomes!C53</f>
        <v>771</v>
      </c>
      <c r="E209" s="56">
        <f>SUMPRODUCT(Outcomes!D$7:G$7, Outcomes!D53:G53)</f>
        <v>1348.5</v>
      </c>
      <c r="F209" s="56">
        <f>SUMPRODUCT(Outcomes!H$7:K$7, Outcomes!H53:K53)</f>
        <v>2.9331249999999995</v>
      </c>
      <c r="G209" s="56">
        <f>Outcomes!L$7*Outcomes!L53</f>
        <v>18.150000000000002</v>
      </c>
      <c r="H209" s="56">
        <f>Outcomes!M$7*Outcomes!M53</f>
        <v>654.61000000000013</v>
      </c>
      <c r="I209" s="56">
        <f>SUMPRODUCT(Outcomes!N$7:Q$7, Outcomes!N53:Q53)</f>
        <v>16.019374999999997</v>
      </c>
      <c r="J209" s="56">
        <f>SUMPRODUCT(Outcomes!R$7:U$7, Outcomes!R53:U53)</f>
        <v>0</v>
      </c>
      <c r="K209" s="56">
        <f>SUMPRODUCT(Outcomes!V$7:Y$7, Outcomes!V53:Y53)</f>
        <v>158.51000000000002</v>
      </c>
      <c r="L209" s="56">
        <f>SUMPRODUCT(Outcomes!Z$7:AC$7, Outcomes!Z53:AC53)</f>
        <v>542.86687499999994</v>
      </c>
      <c r="M209" s="56">
        <f>SUMPRODUCT(Outcomes!AD$7:AG$7, Outcomes!AD53:AG53)</f>
        <v>0</v>
      </c>
      <c r="N209" s="56">
        <f>SUMPRODUCT(Outcomes!AH$7:AK$7, Outcomes!AH53:AK53)</f>
        <v>1.5</v>
      </c>
      <c r="O209" s="56">
        <f>SUMPRODUCT(Outcomes!AL$7:AO$7, Outcomes!AL53:AO53)</f>
        <v>1253.0900000000001</v>
      </c>
      <c r="P209" s="56">
        <f>SUMPRODUCT(Outcomes!AP$7:AS$7, Outcomes!AP53:AS53)</f>
        <v>948.77499999999986</v>
      </c>
      <c r="Q209" s="56">
        <f>SUMPRODUCT(Outcomes!AT$7:AW$7, Outcomes!AT53:AW53)</f>
        <v>0</v>
      </c>
      <c r="R209" s="56">
        <f>SUMPRODUCT(Outcomes!AX$7:BA$7, Outcomes!AX53:BA53)</f>
        <v>45.399374999999992</v>
      </c>
      <c r="S209" s="56">
        <f>Outcomes!BB$7*Outcomes!BB53</f>
        <v>18</v>
      </c>
      <c r="T209" s="56">
        <f>Outcomes!BC$7*Outcomes!BC53</f>
        <v>90</v>
      </c>
      <c r="U209" s="56">
        <f>Outcomes!BD$7*Outcomes!BD53</f>
        <v>0</v>
      </c>
    </row>
    <row r="210" spans="1:21" outlineLevel="1">
      <c r="A210" s="4" t="str">
        <f t="shared" si="328"/>
        <v>010060</v>
      </c>
      <c r="B210" s="4" t="str">
        <f t="shared" si="328"/>
        <v>Vernon</v>
      </c>
      <c r="C210" s="55">
        <f t="shared" si="329"/>
        <v>1804.1987499999998</v>
      </c>
      <c r="D210" s="56">
        <f>Outcomes!C$7*Outcomes!C54</f>
        <v>223.85000000000005</v>
      </c>
      <c r="E210" s="56">
        <f>SUMPRODUCT(Outcomes!D$7:G$7, Outcomes!D54:G54)</f>
        <v>258.25</v>
      </c>
      <c r="F210" s="56">
        <f>SUMPRODUCT(Outcomes!H$7:K$7, Outcomes!H54:K54)</f>
        <v>0</v>
      </c>
      <c r="G210" s="56">
        <f>Outcomes!L$7*Outcomes!L54</f>
        <v>0</v>
      </c>
      <c r="H210" s="56">
        <f>Outcomes!M$7*Outcomes!M54</f>
        <v>213.89249999999996</v>
      </c>
      <c r="I210" s="56">
        <f>SUMPRODUCT(Outcomes!N$7:Q$7, Outcomes!N54:Q54)</f>
        <v>3.6300000000000008</v>
      </c>
      <c r="J210" s="56">
        <f>SUMPRODUCT(Outcomes!R$7:U$7, Outcomes!R54:U54)</f>
        <v>393.71562499999999</v>
      </c>
      <c r="K210" s="56">
        <f>SUMPRODUCT(Outcomes!V$7:Y$7, Outcomes!V54:Y54)</f>
        <v>21.175000000000004</v>
      </c>
      <c r="L210" s="56">
        <f>SUMPRODUCT(Outcomes!Z$7:AC$7, Outcomes!Z54:AC54)</f>
        <v>272.80937499999999</v>
      </c>
      <c r="M210" s="56">
        <f>SUMPRODUCT(Outcomes!AD$7:AG$7, Outcomes!AD54:AG54)</f>
        <v>0</v>
      </c>
      <c r="N210" s="56">
        <f>SUMPRODUCT(Outcomes!AH$7:AK$7, Outcomes!AH54:AK54)</f>
        <v>0</v>
      </c>
      <c r="O210" s="56">
        <f>SUMPRODUCT(Outcomes!AL$7:AO$7, Outcomes!AL54:AO54)</f>
        <v>197.64124999999999</v>
      </c>
      <c r="P210" s="56">
        <f>SUMPRODUCT(Outcomes!AP$7:AS$7, Outcomes!AP54:AS54)</f>
        <v>178.6225</v>
      </c>
      <c r="Q210" s="56">
        <f>SUMPRODUCT(Outcomes!AT$7:AW$7, Outcomes!AT54:AW54)</f>
        <v>0</v>
      </c>
      <c r="R210" s="56">
        <f>SUMPRODUCT(Outcomes!AX$7:BA$7, Outcomes!AX54:BA54)</f>
        <v>0</v>
      </c>
      <c r="S210" s="56">
        <f>Outcomes!BB$7*Outcomes!BB54</f>
        <v>15.342499999999998</v>
      </c>
      <c r="T210" s="56">
        <f>Outcomes!BC$7*Outcomes!BC54</f>
        <v>25.269999999999996</v>
      </c>
      <c r="U210" s="56">
        <f>Outcomes!BD$7*Outcomes!BD54</f>
        <v>0</v>
      </c>
    </row>
    <row r="211" spans="1:21" outlineLevel="1">
      <c r="A211" s="4" t="str">
        <f t="shared" si="328"/>
        <v>003662</v>
      </c>
      <c r="B211" s="4" t="str">
        <f t="shared" si="328"/>
        <v>Victoria</v>
      </c>
      <c r="C211" s="55">
        <f t="shared" si="329"/>
        <v>1831.55375</v>
      </c>
      <c r="D211" s="56">
        <f>Outcomes!C$7*Outcomes!C55</f>
        <v>175</v>
      </c>
      <c r="E211" s="56">
        <f>SUMPRODUCT(Outcomes!D$7:G$7, Outcomes!D55:G55)</f>
        <v>266.86124999999998</v>
      </c>
      <c r="F211" s="56">
        <f>SUMPRODUCT(Outcomes!H$7:K$7, Outcomes!H55:K55)</f>
        <v>0</v>
      </c>
      <c r="G211" s="56">
        <f>Outcomes!L$7*Outcomes!L55</f>
        <v>47.190000000000012</v>
      </c>
      <c r="H211" s="56">
        <f>Outcomes!M$7*Outcomes!M55</f>
        <v>322.19249999999994</v>
      </c>
      <c r="I211" s="56">
        <f>SUMPRODUCT(Outcomes!N$7:Q$7, Outcomes!N55:Q55)</f>
        <v>25.410000000000007</v>
      </c>
      <c r="J211" s="56">
        <f>SUMPRODUCT(Outcomes!R$7:U$7, Outcomes!R55:U55)</f>
        <v>92.957499999999996</v>
      </c>
      <c r="K211" s="56">
        <f>SUMPRODUCT(Outcomes!V$7:Y$7, Outcomes!V55:Y55)</f>
        <v>132.91499999999999</v>
      </c>
      <c r="L211" s="56">
        <f>SUMPRODUCT(Outcomes!Z$7:AC$7, Outcomes!Z55:AC55)</f>
        <v>212.73250000000002</v>
      </c>
      <c r="M211" s="56">
        <f>SUMPRODUCT(Outcomes!AD$7:AG$7, Outcomes!AD55:AG55)</f>
        <v>0</v>
      </c>
      <c r="N211" s="56">
        <f>SUMPRODUCT(Outcomes!AH$7:AK$7, Outcomes!AH55:AK55)</f>
        <v>0</v>
      </c>
      <c r="O211" s="56">
        <f>SUMPRODUCT(Outcomes!AL$7:AO$7, Outcomes!AL55:AO55)</f>
        <v>285</v>
      </c>
      <c r="P211" s="56">
        <f>SUMPRODUCT(Outcomes!AP$7:AS$7, Outcomes!AP55:AS55)</f>
        <v>202.29500000000002</v>
      </c>
      <c r="Q211" s="56">
        <f>SUMPRODUCT(Outcomes!AT$7:AW$7, Outcomes!AT55:AW55)</f>
        <v>0</v>
      </c>
      <c r="R211" s="56">
        <f>SUMPRODUCT(Outcomes!AX$7:BA$7, Outcomes!AX55:BA55)</f>
        <v>0</v>
      </c>
      <c r="S211" s="56">
        <f>Outcomes!BB$7*Outcomes!BB55</f>
        <v>18</v>
      </c>
      <c r="T211" s="56">
        <f>Outcomes!BC$7*Outcomes!BC55</f>
        <v>51</v>
      </c>
      <c r="U211" s="56">
        <f>Outcomes!BD$7*Outcomes!BD55</f>
        <v>0</v>
      </c>
    </row>
    <row r="212" spans="1:21" outlineLevel="1">
      <c r="A212" s="4" t="str">
        <f t="shared" si="328"/>
        <v>003664</v>
      </c>
      <c r="B212" s="4" t="str">
        <f t="shared" si="328"/>
        <v>Weatherford</v>
      </c>
      <c r="C212" s="55">
        <f t="shared" si="329"/>
        <v>3060.9118749999993</v>
      </c>
      <c r="D212" s="56">
        <f>Outcomes!C$7*Outcomes!C56</f>
        <v>536</v>
      </c>
      <c r="E212" s="56">
        <f>SUMPRODUCT(Outcomes!D$7:G$7, Outcomes!D56:G56)</f>
        <v>582.5150000000001</v>
      </c>
      <c r="F212" s="56">
        <f>SUMPRODUCT(Outcomes!H$7:K$7, Outcomes!H56:K56)</f>
        <v>0</v>
      </c>
      <c r="G212" s="56">
        <f>Outcomes!L$7*Outcomes!L56</f>
        <v>43.56</v>
      </c>
      <c r="H212" s="56">
        <f>Outcomes!M$7*Outcomes!M56</f>
        <v>171.47499999999999</v>
      </c>
      <c r="I212" s="56">
        <f>SUMPRODUCT(Outcomes!N$7:Q$7, Outcomes!N56:Q56)</f>
        <v>42.643124999999998</v>
      </c>
      <c r="J212" s="56">
        <f>SUMPRODUCT(Outcomes!R$7:U$7, Outcomes!R56:U56)</f>
        <v>34.787500000000001</v>
      </c>
      <c r="K212" s="56">
        <f>SUMPRODUCT(Outcomes!V$7:Y$7, Outcomes!V56:Y56)</f>
        <v>111.11937499999998</v>
      </c>
      <c r="L212" s="56">
        <f>SUMPRODUCT(Outcomes!Z$7:AC$7, Outcomes!Z56:AC56)</f>
        <v>271.18875000000003</v>
      </c>
      <c r="M212" s="56">
        <f>SUMPRODUCT(Outcomes!AD$7:AG$7, Outcomes!AD56:AG56)</f>
        <v>0</v>
      </c>
      <c r="N212" s="56">
        <f>SUMPRODUCT(Outcomes!AH$7:AK$7, Outcomes!AH56:AK56)</f>
        <v>0</v>
      </c>
      <c r="O212" s="56">
        <f>SUMPRODUCT(Outcomes!AL$7:AO$7, Outcomes!AL56:AO56)</f>
        <v>634.86874999999998</v>
      </c>
      <c r="P212" s="56">
        <f>SUMPRODUCT(Outcomes!AP$7:AS$7, Outcomes!AP56:AS56)</f>
        <v>479.00187499999998</v>
      </c>
      <c r="Q212" s="56">
        <f>SUMPRODUCT(Outcomes!AT$7:AW$7, Outcomes!AT56:AW56)</f>
        <v>8</v>
      </c>
      <c r="R212" s="56">
        <f>SUMPRODUCT(Outcomes!AX$7:BA$7, Outcomes!AX56:BA56)</f>
        <v>94.282499999999999</v>
      </c>
      <c r="S212" s="56">
        <f>Outcomes!BB$7*Outcomes!BB56</f>
        <v>8.4700000000000024</v>
      </c>
      <c r="T212" s="56">
        <f>Outcomes!BC$7*Outcomes!BC56</f>
        <v>43</v>
      </c>
      <c r="U212" s="56">
        <f>Outcomes!BD$7*Outcomes!BD56</f>
        <v>0</v>
      </c>
    </row>
    <row r="213" spans="1:21" outlineLevel="1">
      <c r="A213" s="4" t="str">
        <f t="shared" ref="A213:B214" si="330">A160</f>
        <v>009549</v>
      </c>
      <c r="B213" s="4" t="str">
        <f t="shared" si="330"/>
        <v>Western Texas</v>
      </c>
      <c r="C213" s="55">
        <f t="shared" si="329"/>
        <v>1128.3206250000001</v>
      </c>
      <c r="D213" s="56">
        <f>Outcomes!C$7*Outcomes!C57</f>
        <v>181</v>
      </c>
      <c r="E213" s="56">
        <f>SUMPRODUCT(Outcomes!D$7:G$7, Outcomes!D57:G57)</f>
        <v>170.45500000000001</v>
      </c>
      <c r="F213" s="56">
        <f>SUMPRODUCT(Outcomes!H$7:K$7, Outcomes!H57:K57)</f>
        <v>0</v>
      </c>
      <c r="G213" s="56">
        <f>Outcomes!L$7*Outcomes!L57</f>
        <v>0</v>
      </c>
      <c r="H213" s="56">
        <f>Outcomes!M$7*Outcomes!M57</f>
        <v>13</v>
      </c>
      <c r="I213" s="56">
        <f>SUMPRODUCT(Outcomes!N$7:Q$7, Outcomes!N57:Q57)</f>
        <v>73</v>
      </c>
      <c r="J213" s="56">
        <f>SUMPRODUCT(Outcomes!R$7:U$7, Outcomes!R57:U57)</f>
        <v>313.3175</v>
      </c>
      <c r="K213" s="56">
        <f>SUMPRODUCT(Outcomes!V$7:Y$7, Outcomes!V57:Y57)</f>
        <v>89.233749999999986</v>
      </c>
      <c r="L213" s="56">
        <f>SUMPRODUCT(Outcomes!Z$7:AC$7, Outcomes!Z57:AC57)</f>
        <v>79.177499999999995</v>
      </c>
      <c r="M213" s="56">
        <f>SUMPRODUCT(Outcomes!AD$7:AG$7, Outcomes!AD57:AG57)</f>
        <v>0</v>
      </c>
      <c r="N213" s="56">
        <f>SUMPRODUCT(Outcomes!AH$7:AK$7, Outcomes!AH57:AK57)</f>
        <v>0</v>
      </c>
      <c r="O213" s="56">
        <f>SUMPRODUCT(Outcomes!AL$7:AO$7, Outcomes!AL57:AO57)</f>
        <v>160.75125000000006</v>
      </c>
      <c r="P213" s="56">
        <f>SUMPRODUCT(Outcomes!AP$7:AS$7, Outcomes!AP57:AS57)</f>
        <v>39.053125000000001</v>
      </c>
      <c r="Q213" s="56">
        <f>SUMPRODUCT(Outcomes!AT$7:AW$7, Outcomes!AT57:AW57)</f>
        <v>0</v>
      </c>
      <c r="R213" s="56">
        <f>SUMPRODUCT(Outcomes!AX$7:BA$7, Outcomes!AX57:BA57)</f>
        <v>0</v>
      </c>
      <c r="S213" s="56">
        <f>Outcomes!BB$7*Outcomes!BB57</f>
        <v>8.1224999999999987</v>
      </c>
      <c r="T213" s="56">
        <f>Outcomes!BC$7*Outcomes!BC57</f>
        <v>1.2100000000000002</v>
      </c>
      <c r="U213" s="56">
        <f>Outcomes!BD$7*Outcomes!BD57</f>
        <v>0</v>
      </c>
    </row>
    <row r="214" spans="1:21" outlineLevel="1">
      <c r="A214" s="4" t="str">
        <f t="shared" si="330"/>
        <v>003668</v>
      </c>
      <c r="B214" s="4" t="str">
        <f t="shared" si="330"/>
        <v>Wharton</v>
      </c>
      <c r="C214" s="55">
        <f t="shared" si="329"/>
        <v>3250.211875</v>
      </c>
      <c r="D214" s="56">
        <f>Outcomes!C$7*Outcomes!C58</f>
        <v>244</v>
      </c>
      <c r="E214" s="56">
        <f>SUMPRODUCT(Outcomes!D$7:G$7, Outcomes!D58:G58)</f>
        <v>750.02937500000007</v>
      </c>
      <c r="F214" s="56">
        <f>SUMPRODUCT(Outcomes!H$7:K$7, Outcomes!H58:K58)</f>
        <v>0</v>
      </c>
      <c r="G214" s="56">
        <f>Outcomes!L$7*Outcomes!L58</f>
        <v>3.61</v>
      </c>
      <c r="H214" s="56">
        <f>Outcomes!M$7*Outcomes!M58</f>
        <v>142.78000000000003</v>
      </c>
      <c r="I214" s="56">
        <f>SUMPRODUCT(Outcomes!N$7:Q$7, Outcomes!N58:Q58)</f>
        <v>11.7325</v>
      </c>
      <c r="J214" s="56">
        <f>SUMPRODUCT(Outcomes!R$7:U$7, Outcomes!R58:U58)</f>
        <v>295.56874999999997</v>
      </c>
      <c r="K214" s="56">
        <f>SUMPRODUCT(Outcomes!V$7:Y$7, Outcomes!V58:Y58)</f>
        <v>202.61124999999996</v>
      </c>
      <c r="L214" s="56">
        <f>SUMPRODUCT(Outcomes!Z$7:AC$7, Outcomes!Z58:AC58)</f>
        <v>274.13437499999998</v>
      </c>
      <c r="M214" s="56">
        <f>SUMPRODUCT(Outcomes!AD$7:AG$7, Outcomes!AD58:AG58)</f>
        <v>0</v>
      </c>
      <c r="N214" s="56">
        <f>SUMPRODUCT(Outcomes!AH$7:AK$7, Outcomes!AH58:AK58)</f>
        <v>0</v>
      </c>
      <c r="O214" s="56">
        <f>SUMPRODUCT(Outcomes!AL$7:AO$7, Outcomes!AL58:AO58)</f>
        <v>1031.2024999999999</v>
      </c>
      <c r="P214" s="56">
        <f>SUMPRODUCT(Outcomes!AP$7:AS$7, Outcomes!AP58:AS58)</f>
        <v>211.543125</v>
      </c>
      <c r="Q214" s="56">
        <f>SUMPRODUCT(Outcomes!AT$7:AW$7, Outcomes!AT58:AW58)</f>
        <v>0</v>
      </c>
      <c r="R214" s="56">
        <f>SUMPRODUCT(Outcomes!AX$7:BA$7, Outcomes!AX58:BA58)</f>
        <v>0</v>
      </c>
      <c r="S214" s="56">
        <f>Outcomes!BB$7*Outcomes!BB58</f>
        <v>20</v>
      </c>
      <c r="T214" s="56">
        <f>Outcomes!BC$7*Outcomes!BC58</f>
        <v>63</v>
      </c>
      <c r="U214" s="56">
        <f>Outcomes!BD$7*Outcomes!BD58</f>
        <v>0</v>
      </c>
    </row>
    <row r="215" spans="1:21">
      <c r="A215" s="4"/>
      <c r="B215" s="4" t="str">
        <f>B162</f>
        <v>Statewide</v>
      </c>
      <c r="C215" s="55">
        <f t="shared" si="329"/>
        <v>350485.41437499993</v>
      </c>
      <c r="D215" s="55">
        <f>SUM(D165:D214)</f>
        <v>59681.182499999995</v>
      </c>
      <c r="E215" s="55">
        <f>SUM(E165:E214)</f>
        <v>77432.426874999976</v>
      </c>
      <c r="F215" s="55">
        <f t="shared" ref="F215:U215" si="331">SUM(F165:F214)</f>
        <v>1404.1806250000002</v>
      </c>
      <c r="G215" s="55">
        <f t="shared" si="331"/>
        <v>2214.6625000000004</v>
      </c>
      <c r="H215" s="55">
        <f t="shared" ref="H215" si="332">SUM(H165:H214)</f>
        <v>15755.9825</v>
      </c>
      <c r="I215" s="55">
        <f t="shared" si="331"/>
        <v>3792.3781250000006</v>
      </c>
      <c r="J215" s="55">
        <f t="shared" ref="J215" si="333">SUM(J165:J214)</f>
        <v>13096.670625000002</v>
      </c>
      <c r="K215" s="55">
        <f t="shared" si="331"/>
        <v>21504.917499999992</v>
      </c>
      <c r="L215" s="55">
        <f t="shared" ref="L215" si="334">SUM(L165:L214)</f>
        <v>32069.787499999995</v>
      </c>
      <c r="M215" s="55">
        <f t="shared" si="331"/>
        <v>140.27812499999999</v>
      </c>
      <c r="N215" s="55">
        <f t="shared" ref="N215" si="335">SUM(N165:N214)</f>
        <v>581.8168750000001</v>
      </c>
      <c r="O215" s="55">
        <f t="shared" si="331"/>
        <v>84378.03562499999</v>
      </c>
      <c r="P215" s="55">
        <f t="shared" ref="P215" si="336">SUM(P165:P214)</f>
        <v>27843.021249999994</v>
      </c>
      <c r="Q215" s="55">
        <f t="shared" si="331"/>
        <v>455.24312500000002</v>
      </c>
      <c r="R215" s="55">
        <f t="shared" si="331"/>
        <v>2291.4456249999998</v>
      </c>
      <c r="S215" s="55">
        <f t="shared" si="331"/>
        <v>1637.6399999999999</v>
      </c>
      <c r="T215" s="55">
        <f t="shared" si="331"/>
        <v>6162.0250000000005</v>
      </c>
      <c r="U215" s="55">
        <f t="shared" si="331"/>
        <v>43.720000000000006</v>
      </c>
    </row>
    <row r="216" spans="1:21">
      <c r="D216" s="540"/>
      <c r="E216" s="540"/>
      <c r="F216" s="540"/>
      <c r="G216" s="541"/>
      <c r="H216" s="541"/>
      <c r="I216" s="541"/>
      <c r="J216" s="541"/>
      <c r="K216" s="541"/>
      <c r="L216" s="541"/>
      <c r="M216" s="540"/>
      <c r="N216" s="540"/>
      <c r="O216" s="540"/>
    </row>
    <row r="217" spans="1:21">
      <c r="A217" s="687" t="s">
        <v>1929</v>
      </c>
      <c r="B217" s="687"/>
      <c r="C217" s="687"/>
      <c r="D217" s="687"/>
      <c r="E217" s="687"/>
      <c r="F217" s="687"/>
      <c r="G217" s="687"/>
      <c r="H217" s="687"/>
      <c r="I217" s="687"/>
      <c r="J217" s="687"/>
      <c r="K217" s="687"/>
      <c r="L217" s="687"/>
      <c r="M217" s="687"/>
      <c r="N217" s="687"/>
      <c r="O217" s="687"/>
      <c r="P217" s="687"/>
      <c r="Q217" s="687"/>
      <c r="R217" s="687"/>
      <c r="S217" s="687"/>
      <c r="T217" s="687"/>
      <c r="U217" s="687"/>
    </row>
    <row r="218" spans="1:21" outlineLevel="1">
      <c r="A218" s="4" t="str">
        <f t="shared" ref="A218:B233" si="337">A165</f>
        <v>003607</v>
      </c>
      <c r="B218" s="4" t="str">
        <f t="shared" si="337"/>
        <v>Alamo</v>
      </c>
      <c r="C218" s="55">
        <f t="shared" ref="C218:C249" si="338">SUM(D218:U218)</f>
        <v>27480.724999999995</v>
      </c>
      <c r="D218" s="56">
        <f>Outcomes!C$7*Outcomes!C62</f>
        <v>3618</v>
      </c>
      <c r="E218" s="56">
        <f>SUMPRODUCT(Outcomes!D$7:G$7, Outcomes!D62:G62)</f>
        <v>5776</v>
      </c>
      <c r="F218" s="56">
        <f>SUMPRODUCT(Outcomes!H$7:K$7, Outcomes!H62:K62)</f>
        <v>20.475000000000001</v>
      </c>
      <c r="G218" s="56">
        <f>Outcomes!L$7*Outcomes!L62</f>
        <v>55.099999999999994</v>
      </c>
      <c r="H218" s="56">
        <f>Outcomes!M$7*Outcomes!M62</f>
        <v>473</v>
      </c>
      <c r="I218" s="56">
        <f>SUMPRODUCT(Outcomes!N$7:Q$7, Outcomes!N62:Q62)</f>
        <v>383.08750000000003</v>
      </c>
      <c r="J218" s="56">
        <f>SUMPRODUCT(Outcomes!R$7:U$7, Outcomes!R62:U62)</f>
        <v>921.25</v>
      </c>
      <c r="K218" s="56">
        <f>SUMPRODUCT(Outcomes!V$7:Y$7, Outcomes!V62:Y62)</f>
        <v>1764.325</v>
      </c>
      <c r="L218" s="56">
        <f>SUMPRODUCT(Outcomes!Z$7:AC$7, Outcomes!Z62:AC62)</f>
        <v>1967.4499999999998</v>
      </c>
      <c r="M218" s="56">
        <f>SUMPRODUCT(Outcomes!AD$7:AG$7, Outcomes!AD62:AG62)</f>
        <v>2.1500000000000004</v>
      </c>
      <c r="N218" s="56">
        <f>SUMPRODUCT(Outcomes!AH$7:AK$7, Outcomes!AH62:AK62)</f>
        <v>15.149999999999999</v>
      </c>
      <c r="O218" s="56">
        <f>SUMPRODUCT(Outcomes!AL$7:AO$7, Outcomes!AL62:AO62)</f>
        <v>9755.65</v>
      </c>
      <c r="P218" s="56">
        <f>SUMPRODUCT(Outcomes!AP$7:AS$7, Outcomes!AP62:AS62)</f>
        <v>2079.7874999999999</v>
      </c>
      <c r="Q218" s="56">
        <f>SUMPRODUCT(Outcomes!AT$7:AW$7, Outcomes!AT62:AW62)</f>
        <v>0</v>
      </c>
      <c r="R218" s="56">
        <f>SUMPRODUCT(Outcomes!AX$7:BA$7, Outcomes!AX62:BA62)</f>
        <v>76.599999999999994</v>
      </c>
      <c r="S218" s="56">
        <f>Outcomes!BB$7*Outcomes!BB62</f>
        <v>62.699999999999996</v>
      </c>
      <c r="T218" s="56">
        <f>Outcomes!BC$7*Outcomes!BC62</f>
        <v>510</v>
      </c>
      <c r="U218" s="56">
        <f>Outcomes!BD$7*Outcomes!BD62</f>
        <v>0</v>
      </c>
    </row>
    <row r="219" spans="1:21" outlineLevel="1">
      <c r="A219" s="4" t="str">
        <f t="shared" si="337"/>
        <v>003539</v>
      </c>
      <c r="B219" s="4" t="str">
        <f t="shared" si="337"/>
        <v>Alvin</v>
      </c>
      <c r="C219" s="55">
        <f t="shared" si="338"/>
        <v>3372.6875000000005</v>
      </c>
      <c r="D219" s="56">
        <f>Outcomes!C$7*Outcomes!C63</f>
        <v>689.69999999999993</v>
      </c>
      <c r="E219" s="56">
        <f>SUMPRODUCT(Outcomes!D$7:G$7, Outcomes!D63:G63)</f>
        <v>515.375</v>
      </c>
      <c r="F219" s="56">
        <f>SUMPRODUCT(Outcomes!H$7:K$7, Outcomes!H63:K63)</f>
        <v>0</v>
      </c>
      <c r="G219" s="56">
        <f>Outcomes!L$7*Outcomes!L63</f>
        <v>0</v>
      </c>
      <c r="H219" s="56">
        <f>Outcomes!M$7*Outcomes!M63</f>
        <v>13.200000000000001</v>
      </c>
      <c r="I219" s="56">
        <f>SUMPRODUCT(Outcomes!N$7:Q$7, Outcomes!N63:Q63)</f>
        <v>13.75</v>
      </c>
      <c r="J219" s="56">
        <f>SUMPRODUCT(Outcomes!R$7:U$7, Outcomes!R63:U63)</f>
        <v>98.25</v>
      </c>
      <c r="K219" s="56">
        <f>SUMPRODUCT(Outcomes!V$7:Y$7, Outcomes!V63:Y63)</f>
        <v>360.75</v>
      </c>
      <c r="L219" s="56">
        <f>SUMPRODUCT(Outcomes!Z$7:AC$7, Outcomes!Z63:AC63)</f>
        <v>491.6</v>
      </c>
      <c r="M219" s="56">
        <f>SUMPRODUCT(Outcomes!AD$7:AG$7, Outcomes!AD63:AG63)</f>
        <v>0</v>
      </c>
      <c r="N219" s="56">
        <f>SUMPRODUCT(Outcomes!AH$7:AK$7, Outcomes!AH63:AK63)</f>
        <v>0</v>
      </c>
      <c r="O219" s="56">
        <f>SUMPRODUCT(Outcomes!AL$7:AO$7, Outcomes!AL63:AO63)</f>
        <v>810.30000000000007</v>
      </c>
      <c r="P219" s="56">
        <f>SUMPRODUCT(Outcomes!AP$7:AS$7, Outcomes!AP63:AS63)</f>
        <v>298.0625</v>
      </c>
      <c r="Q219" s="56">
        <f>SUMPRODUCT(Outcomes!AT$7:AW$7, Outcomes!AT63:AW63)</f>
        <v>0</v>
      </c>
      <c r="R219" s="56">
        <f>SUMPRODUCT(Outcomes!AX$7:BA$7, Outcomes!AX63:BA63)</f>
        <v>0</v>
      </c>
      <c r="S219" s="56">
        <f>Outcomes!BB$7*Outcomes!BB63</f>
        <v>27.549999999999997</v>
      </c>
      <c r="T219" s="56">
        <f>Outcomes!BC$7*Outcomes!BC63</f>
        <v>54.15</v>
      </c>
      <c r="U219" s="56">
        <f>Outcomes!BD$7*Outcomes!BD63</f>
        <v>0</v>
      </c>
    </row>
    <row r="220" spans="1:21" outlineLevel="1">
      <c r="A220" s="4" t="str">
        <f t="shared" si="337"/>
        <v>003540</v>
      </c>
      <c r="B220" s="4" t="str">
        <f t="shared" si="337"/>
        <v>Amarillo</v>
      </c>
      <c r="C220" s="55">
        <f t="shared" si="338"/>
        <v>5623.3625000000002</v>
      </c>
      <c r="D220" s="56">
        <f>Outcomes!C$7*Outcomes!C64</f>
        <v>593</v>
      </c>
      <c r="E220" s="56">
        <f>SUMPRODUCT(Outcomes!D$7:G$7, Outcomes!D64:G64)</f>
        <v>1035.7750000000001</v>
      </c>
      <c r="F220" s="56">
        <f>SUMPRODUCT(Outcomes!H$7:K$7, Outcomes!H64:K64)</f>
        <v>0</v>
      </c>
      <c r="G220" s="56">
        <f>Outcomes!L$7*Outcomes!L64</f>
        <v>1</v>
      </c>
      <c r="H220" s="56">
        <f>Outcomes!M$7*Outcomes!M64</f>
        <v>0</v>
      </c>
      <c r="I220" s="56">
        <f>SUMPRODUCT(Outcomes!N$7:Q$7, Outcomes!N64:Q64)</f>
        <v>156.75</v>
      </c>
      <c r="J220" s="56">
        <f>SUMPRODUCT(Outcomes!R$7:U$7, Outcomes!R64:U64)</f>
        <v>266.95</v>
      </c>
      <c r="K220" s="56">
        <f>SUMPRODUCT(Outcomes!V$7:Y$7, Outcomes!V64:Y64)</f>
        <v>254.65000000000003</v>
      </c>
      <c r="L220" s="56">
        <f>SUMPRODUCT(Outcomes!Z$7:AC$7, Outcomes!Z64:AC64)</f>
        <v>1168.5</v>
      </c>
      <c r="M220" s="56">
        <f>SUMPRODUCT(Outcomes!AD$7:AG$7, Outcomes!AD64:AG64)</f>
        <v>2.8</v>
      </c>
      <c r="N220" s="56">
        <f>SUMPRODUCT(Outcomes!AH$7:AK$7, Outcomes!AH64:AK64)</f>
        <v>0</v>
      </c>
      <c r="O220" s="56">
        <f>SUMPRODUCT(Outcomes!AL$7:AO$7, Outcomes!AL64:AO64)</f>
        <v>1052.425</v>
      </c>
      <c r="P220" s="56">
        <f>SUMPRODUCT(Outcomes!AP$7:AS$7, Outcomes!AP64:AS64)</f>
        <v>916.51250000000005</v>
      </c>
      <c r="Q220" s="56">
        <f>SUMPRODUCT(Outcomes!AT$7:AW$7, Outcomes!AT64:AW64)</f>
        <v>0</v>
      </c>
      <c r="R220" s="56">
        <f>SUMPRODUCT(Outcomes!AX$7:BA$7, Outcomes!AX64:BA64)</f>
        <v>0</v>
      </c>
      <c r="S220" s="56">
        <f>Outcomes!BB$7*Outcomes!BB64</f>
        <v>55</v>
      </c>
      <c r="T220" s="56">
        <f>Outcomes!BC$7*Outcomes!BC64</f>
        <v>120</v>
      </c>
      <c r="U220" s="56">
        <f>Outcomes!BD$7*Outcomes!BD64</f>
        <v>0</v>
      </c>
    </row>
    <row r="221" spans="1:21" outlineLevel="1">
      <c r="A221" s="4" t="str">
        <f t="shared" si="337"/>
        <v>006661</v>
      </c>
      <c r="B221" s="4" t="str">
        <f t="shared" si="337"/>
        <v>Angelina</v>
      </c>
      <c r="C221" s="55">
        <f t="shared" si="338"/>
        <v>2972.3874999999998</v>
      </c>
      <c r="D221" s="56">
        <f>Outcomes!C$7*Outcomes!C65</f>
        <v>501.59999999999997</v>
      </c>
      <c r="E221" s="56">
        <f>SUMPRODUCT(Outcomes!D$7:G$7, Outcomes!D65:G65)</f>
        <v>497.26250000000005</v>
      </c>
      <c r="F221" s="56">
        <f>SUMPRODUCT(Outcomes!H$7:K$7, Outcomes!H65:K65)</f>
        <v>0</v>
      </c>
      <c r="G221" s="56">
        <f>Outcomes!L$7*Outcomes!L65</f>
        <v>8</v>
      </c>
      <c r="H221" s="56">
        <f>Outcomes!M$7*Outcomes!M65</f>
        <v>347</v>
      </c>
      <c r="I221" s="56">
        <f>SUMPRODUCT(Outcomes!N$7:Q$7, Outcomes!N65:Q65)</f>
        <v>5</v>
      </c>
      <c r="J221" s="56">
        <f>SUMPRODUCT(Outcomes!R$7:U$7, Outcomes!R65:U65)</f>
        <v>121.39999999999999</v>
      </c>
      <c r="K221" s="56">
        <f>SUMPRODUCT(Outcomes!V$7:Y$7, Outcomes!V65:Y65)</f>
        <v>121.55000000000003</v>
      </c>
      <c r="L221" s="56">
        <f>SUMPRODUCT(Outcomes!Z$7:AC$7, Outcomes!Z65:AC65)</f>
        <v>547.4375</v>
      </c>
      <c r="M221" s="56">
        <f>SUMPRODUCT(Outcomes!AD$7:AG$7, Outcomes!AD65:AG65)</f>
        <v>0</v>
      </c>
      <c r="N221" s="56">
        <f>SUMPRODUCT(Outcomes!AH$7:AK$7, Outcomes!AH65:AK65)</f>
        <v>0</v>
      </c>
      <c r="O221" s="56">
        <f>SUMPRODUCT(Outcomes!AL$7:AO$7, Outcomes!AL65:AO65)</f>
        <v>430.2</v>
      </c>
      <c r="P221" s="56">
        <f>SUMPRODUCT(Outcomes!AP$7:AS$7, Outcomes!AP65:AS65)</f>
        <v>337.9375</v>
      </c>
      <c r="Q221" s="56">
        <f>SUMPRODUCT(Outcomes!AT$7:AW$7, Outcomes!AT65:AW65)</f>
        <v>0</v>
      </c>
      <c r="R221" s="56">
        <f>SUMPRODUCT(Outcomes!AX$7:BA$7, Outcomes!AX65:BA65)</f>
        <v>0</v>
      </c>
      <c r="S221" s="56">
        <f>Outcomes!BB$7*Outcomes!BB65</f>
        <v>20</v>
      </c>
      <c r="T221" s="56">
        <f>Outcomes!BC$7*Outcomes!BC65</f>
        <v>35</v>
      </c>
      <c r="U221" s="56">
        <f>Outcomes!BD$7*Outcomes!BD65</f>
        <v>0</v>
      </c>
    </row>
    <row r="222" spans="1:21" outlineLevel="1">
      <c r="A222" s="4" t="str">
        <f t="shared" si="337"/>
        <v>012015</v>
      </c>
      <c r="B222" s="4" t="str">
        <f t="shared" si="337"/>
        <v>Austin</v>
      </c>
      <c r="C222" s="55">
        <f t="shared" si="338"/>
        <v>18038.624999999996</v>
      </c>
      <c r="D222" s="56">
        <f>Outcomes!C$7*Outcomes!C66</f>
        <v>2321</v>
      </c>
      <c r="E222" s="56">
        <f>SUMPRODUCT(Outcomes!D$7:G$7, Outcomes!D66:G66)</f>
        <v>3450.4</v>
      </c>
      <c r="F222" s="56">
        <f>SUMPRODUCT(Outcomes!H$7:K$7, Outcomes!H66:K66)</f>
        <v>167.85</v>
      </c>
      <c r="G222" s="56">
        <f>Outcomes!L$7*Outcomes!L66</f>
        <v>5</v>
      </c>
      <c r="H222" s="56">
        <f>Outcomes!M$7*Outcomes!M66</f>
        <v>193</v>
      </c>
      <c r="I222" s="56">
        <f>SUMPRODUCT(Outcomes!N$7:Q$7, Outcomes!N66:Q66)</f>
        <v>789.21249999999986</v>
      </c>
      <c r="J222" s="56">
        <f>SUMPRODUCT(Outcomes!R$7:U$7, Outcomes!R66:U66)</f>
        <v>1521.4</v>
      </c>
      <c r="K222" s="56">
        <f>SUMPRODUCT(Outcomes!V$7:Y$7, Outcomes!V66:Y66)</f>
        <v>1310.8125</v>
      </c>
      <c r="L222" s="56">
        <f>SUMPRODUCT(Outcomes!Z$7:AC$7, Outcomes!Z66:AC66)</f>
        <v>1120.8000000000002</v>
      </c>
      <c r="M222" s="56">
        <f>SUMPRODUCT(Outcomes!AD$7:AG$7, Outcomes!AD66:AG66)</f>
        <v>31.425000000000001</v>
      </c>
      <c r="N222" s="56">
        <f>SUMPRODUCT(Outcomes!AH$7:AK$7, Outcomes!AH66:AK66)</f>
        <v>148.44999999999999</v>
      </c>
      <c r="O222" s="56">
        <f>SUMPRODUCT(Outcomes!AL$7:AO$7, Outcomes!AL66:AO66)</f>
        <v>5009</v>
      </c>
      <c r="P222" s="56">
        <f>SUMPRODUCT(Outcomes!AP$7:AS$7, Outcomes!AP66:AS66)</f>
        <v>1539.7250000000001</v>
      </c>
      <c r="Q222" s="56">
        <f>SUMPRODUCT(Outcomes!AT$7:AW$7, Outcomes!AT66:AW66)</f>
        <v>4.75</v>
      </c>
      <c r="R222" s="56">
        <f>SUMPRODUCT(Outcomes!AX$7:BA$7, Outcomes!AX66:BA66)</f>
        <v>132.80000000000001</v>
      </c>
      <c r="S222" s="56">
        <f>Outcomes!BB$7*Outcomes!BB66</f>
        <v>60</v>
      </c>
      <c r="T222" s="56">
        <f>Outcomes!BC$7*Outcomes!BC66</f>
        <v>233</v>
      </c>
      <c r="U222" s="56">
        <f>Outcomes!BD$7*Outcomes!BD66</f>
        <v>0</v>
      </c>
    </row>
    <row r="223" spans="1:21" outlineLevel="1">
      <c r="A223" s="4" t="str">
        <f t="shared" si="337"/>
        <v>003549</v>
      </c>
      <c r="B223" s="4" t="str">
        <f t="shared" si="337"/>
        <v>Blinn</v>
      </c>
      <c r="C223" s="55">
        <f t="shared" si="338"/>
        <v>9185.2749999999996</v>
      </c>
      <c r="D223" s="56">
        <f>Outcomes!C$7*Outcomes!C67</f>
        <v>440</v>
      </c>
      <c r="E223" s="56">
        <f>SUMPRODUCT(Outcomes!D$7:G$7, Outcomes!D67:G67)</f>
        <v>4095.8125</v>
      </c>
      <c r="F223" s="56">
        <f>SUMPRODUCT(Outcomes!H$7:K$7, Outcomes!H67:K67)</f>
        <v>1089.1375</v>
      </c>
      <c r="G223" s="56">
        <f>Outcomes!L$7*Outcomes!L67</f>
        <v>43.699999999999996</v>
      </c>
      <c r="H223" s="56">
        <f>Outcomes!M$7*Outcomes!M67</f>
        <v>340.09999999999997</v>
      </c>
      <c r="I223" s="56">
        <f>SUMPRODUCT(Outcomes!N$7:Q$7, Outcomes!N67:Q67)</f>
        <v>47.850000000000009</v>
      </c>
      <c r="J223" s="56">
        <f>SUMPRODUCT(Outcomes!R$7:U$7, Outcomes!R67:U67)</f>
        <v>154.61249999999998</v>
      </c>
      <c r="K223" s="56">
        <f>SUMPRODUCT(Outcomes!V$7:Y$7, Outcomes!V67:Y67)</f>
        <v>98.449999999999989</v>
      </c>
      <c r="L223" s="56">
        <f>SUMPRODUCT(Outcomes!Z$7:AC$7, Outcomes!Z67:AC67)</f>
        <v>305.18749999999994</v>
      </c>
      <c r="M223" s="56">
        <f>SUMPRODUCT(Outcomes!AD$7:AG$7, Outcomes!AD67:AG67)</f>
        <v>1</v>
      </c>
      <c r="N223" s="56">
        <f>SUMPRODUCT(Outcomes!AH$7:AK$7, Outcomes!AH67:AK67)</f>
        <v>0</v>
      </c>
      <c r="O223" s="56">
        <f>SUMPRODUCT(Outcomes!AL$7:AO$7, Outcomes!AL67:AO67)</f>
        <v>1970.0499999999997</v>
      </c>
      <c r="P223" s="56">
        <f>SUMPRODUCT(Outcomes!AP$7:AS$7, Outcomes!AP67:AS67)</f>
        <v>528.27499999999998</v>
      </c>
      <c r="Q223" s="56">
        <f>SUMPRODUCT(Outcomes!AT$7:AW$7, Outcomes!AT67:AW67)</f>
        <v>0</v>
      </c>
      <c r="R223" s="56">
        <f>SUMPRODUCT(Outcomes!AX$7:BA$7, Outcomes!AX67:BA67)</f>
        <v>0</v>
      </c>
      <c r="S223" s="56">
        <f>Outcomes!BB$7*Outcomes!BB67</f>
        <v>17.099999999999998</v>
      </c>
      <c r="T223" s="56">
        <f>Outcomes!BC$7*Outcomes!BC67</f>
        <v>54</v>
      </c>
      <c r="U223" s="56">
        <f>Outcomes!BD$7*Outcomes!BD67</f>
        <v>0</v>
      </c>
    </row>
    <row r="224" spans="1:21" outlineLevel="1">
      <c r="A224" s="4" t="str">
        <f t="shared" si="337"/>
        <v>007857</v>
      </c>
      <c r="B224" s="4" t="str">
        <f t="shared" si="337"/>
        <v>Brazosport</v>
      </c>
      <c r="C224" s="55">
        <f t="shared" si="338"/>
        <v>2260.6624999999999</v>
      </c>
      <c r="D224" s="56">
        <f>Outcomes!C$7*Outcomes!C68</f>
        <v>415.15</v>
      </c>
      <c r="E224" s="56">
        <f>SUMPRODUCT(Outcomes!D$7:G$7, Outcomes!D68:G68)</f>
        <v>257.72500000000002</v>
      </c>
      <c r="F224" s="56">
        <f>SUMPRODUCT(Outcomes!H$7:K$7, Outcomes!H68:K68)</f>
        <v>0</v>
      </c>
      <c r="G224" s="56">
        <f>Outcomes!L$7*Outcomes!L68</f>
        <v>1</v>
      </c>
      <c r="H224" s="56">
        <f>Outcomes!M$7*Outcomes!M68</f>
        <v>59.400000000000006</v>
      </c>
      <c r="I224" s="56">
        <f>SUMPRODUCT(Outcomes!N$7:Q$7, Outcomes!N68:Q68)</f>
        <v>5.7000000000000011</v>
      </c>
      <c r="J224" s="56">
        <f>SUMPRODUCT(Outcomes!R$7:U$7, Outcomes!R68:U68)</f>
        <v>35.862499999999997</v>
      </c>
      <c r="K224" s="56">
        <f>SUMPRODUCT(Outcomes!V$7:Y$7, Outcomes!V68:Y68)</f>
        <v>281.55</v>
      </c>
      <c r="L224" s="56">
        <f>SUMPRODUCT(Outcomes!Z$7:AC$7, Outcomes!Z68:AC68)</f>
        <v>242.25</v>
      </c>
      <c r="M224" s="56">
        <f>SUMPRODUCT(Outcomes!AD$7:AG$7, Outcomes!AD68:AG68)</f>
        <v>0</v>
      </c>
      <c r="N224" s="56">
        <f>SUMPRODUCT(Outcomes!AH$7:AK$7, Outcomes!AH68:AK68)</f>
        <v>0</v>
      </c>
      <c r="O224" s="56">
        <f>SUMPRODUCT(Outcomes!AL$7:AO$7, Outcomes!AL68:AO68)</f>
        <v>483.05000000000007</v>
      </c>
      <c r="P224" s="56">
        <f>SUMPRODUCT(Outcomes!AP$7:AS$7, Outcomes!AP68:AS68)</f>
        <v>174.92499999999998</v>
      </c>
      <c r="Q224" s="56">
        <f>SUMPRODUCT(Outcomes!AT$7:AW$7, Outcomes!AT68:AW68)</f>
        <v>97.674999999999997</v>
      </c>
      <c r="R224" s="56">
        <f>SUMPRODUCT(Outcomes!AX$7:BA$7, Outcomes!AX68:BA68)</f>
        <v>32.375</v>
      </c>
      <c r="S224" s="56">
        <f>Outcomes!BB$7*Outcomes!BB68</f>
        <v>49</v>
      </c>
      <c r="T224" s="56">
        <f>Outcomes!BC$7*Outcomes!BC68</f>
        <v>122</v>
      </c>
      <c r="U224" s="56">
        <f>Outcomes!BD$7*Outcomes!BD68</f>
        <v>3</v>
      </c>
    </row>
    <row r="225" spans="1:21" outlineLevel="1">
      <c r="A225" s="4" t="str">
        <f t="shared" si="337"/>
        <v>004003</v>
      </c>
      <c r="B225" s="4" t="str">
        <f t="shared" si="337"/>
        <v>Central Texas</v>
      </c>
      <c r="C225" s="55">
        <f t="shared" si="338"/>
        <v>4674.0625000000009</v>
      </c>
      <c r="D225" s="56">
        <f>Outcomes!C$7*Outcomes!C69</f>
        <v>558.80000000000007</v>
      </c>
      <c r="E225" s="56">
        <f>SUMPRODUCT(Outcomes!D$7:G$7, Outcomes!D69:G69)</f>
        <v>899</v>
      </c>
      <c r="F225" s="56">
        <f>SUMPRODUCT(Outcomes!H$7:K$7, Outcomes!H69:K69)</f>
        <v>0</v>
      </c>
      <c r="G225" s="56">
        <f>Outcomes!L$7*Outcomes!L69</f>
        <v>62</v>
      </c>
      <c r="H225" s="56">
        <f>Outcomes!M$7*Outcomes!M69</f>
        <v>126.35</v>
      </c>
      <c r="I225" s="56">
        <f>SUMPRODUCT(Outcomes!N$7:Q$7, Outcomes!N69:Q69)</f>
        <v>7.5250000000000004</v>
      </c>
      <c r="J225" s="56">
        <f>SUMPRODUCT(Outcomes!R$7:U$7, Outcomes!R69:U69)</f>
        <v>20.900000000000002</v>
      </c>
      <c r="K225" s="56">
        <f>SUMPRODUCT(Outcomes!V$7:Y$7, Outcomes!V69:Y69)</f>
        <v>387.20000000000005</v>
      </c>
      <c r="L225" s="56">
        <f>SUMPRODUCT(Outcomes!Z$7:AC$7, Outcomes!Z69:AC69)</f>
        <v>782.32500000000005</v>
      </c>
      <c r="M225" s="56">
        <f>SUMPRODUCT(Outcomes!AD$7:AG$7, Outcomes!AD69:AG69)</f>
        <v>0</v>
      </c>
      <c r="N225" s="56">
        <f>SUMPRODUCT(Outcomes!AH$7:AK$7, Outcomes!AH69:AK69)</f>
        <v>0</v>
      </c>
      <c r="O225" s="56">
        <f>SUMPRODUCT(Outcomes!AL$7:AO$7, Outcomes!AL69:AO69)</f>
        <v>1369.425</v>
      </c>
      <c r="P225" s="56">
        <f>SUMPRODUCT(Outcomes!AP$7:AS$7, Outcomes!AP69:AS69)</f>
        <v>374.53750000000002</v>
      </c>
      <c r="Q225" s="56">
        <f>SUMPRODUCT(Outcomes!AT$7:AW$7, Outcomes!AT69:AW69)</f>
        <v>0</v>
      </c>
      <c r="R225" s="56">
        <f>SUMPRODUCT(Outcomes!AX$7:BA$7, Outcomes!AX69:BA69)</f>
        <v>0</v>
      </c>
      <c r="S225" s="56">
        <f>Outcomes!BB$7*Outcomes!BB69</f>
        <v>33</v>
      </c>
      <c r="T225" s="56">
        <f>Outcomes!BC$7*Outcomes!BC69</f>
        <v>53</v>
      </c>
      <c r="U225" s="56">
        <f>Outcomes!BD$7*Outcomes!BD69</f>
        <v>0</v>
      </c>
    </row>
    <row r="226" spans="1:21" outlineLevel="1">
      <c r="A226" s="4" t="str">
        <f t="shared" si="337"/>
        <v>003553</v>
      </c>
      <c r="B226" s="4" t="str">
        <f t="shared" si="337"/>
        <v>Cisco</v>
      </c>
      <c r="C226" s="55">
        <f t="shared" si="338"/>
        <v>1895.0374999999999</v>
      </c>
      <c r="D226" s="56">
        <f>Outcomes!C$7*Outcomes!C70</f>
        <v>422</v>
      </c>
      <c r="E226" s="56">
        <f>SUMPRODUCT(Outcomes!D$7:G$7, Outcomes!D70:G70)</f>
        <v>286.92500000000001</v>
      </c>
      <c r="F226" s="56">
        <f>SUMPRODUCT(Outcomes!H$7:K$7, Outcomes!H70:K70)</f>
        <v>0</v>
      </c>
      <c r="G226" s="56">
        <f>Outcomes!L$7*Outcomes!L70</f>
        <v>35.15</v>
      </c>
      <c r="H226" s="56">
        <f>Outcomes!M$7*Outcomes!M70</f>
        <v>189.04999999999998</v>
      </c>
      <c r="I226" s="56">
        <f>SUMPRODUCT(Outcomes!N$7:Q$7, Outcomes!N70:Q70)</f>
        <v>4</v>
      </c>
      <c r="J226" s="56">
        <f>SUMPRODUCT(Outcomes!R$7:U$7, Outcomes!R70:U70)</f>
        <v>18.974999999999998</v>
      </c>
      <c r="K226" s="56">
        <f>SUMPRODUCT(Outcomes!V$7:Y$7, Outcomes!V70:Y70)</f>
        <v>31.075000000000003</v>
      </c>
      <c r="L226" s="56">
        <f>SUMPRODUCT(Outcomes!Z$7:AC$7, Outcomes!Z70:AC70)</f>
        <v>253.88749999999999</v>
      </c>
      <c r="M226" s="56">
        <f>SUMPRODUCT(Outcomes!AD$7:AG$7, Outcomes!AD70:AG70)</f>
        <v>0</v>
      </c>
      <c r="N226" s="56">
        <f>SUMPRODUCT(Outcomes!AH$7:AK$7, Outcomes!AH70:AK70)</f>
        <v>0</v>
      </c>
      <c r="O226" s="56">
        <f>SUMPRODUCT(Outcomes!AL$7:AO$7, Outcomes!AL70:AO70)</f>
        <v>459.65</v>
      </c>
      <c r="P226" s="56">
        <f>SUMPRODUCT(Outcomes!AP$7:AS$7, Outcomes!AP70:AS70)</f>
        <v>154.97499999999997</v>
      </c>
      <c r="Q226" s="56">
        <f>SUMPRODUCT(Outcomes!AT$7:AW$7, Outcomes!AT70:AW70)</f>
        <v>0</v>
      </c>
      <c r="R226" s="56">
        <f>SUMPRODUCT(Outcomes!AX$7:BA$7, Outcomes!AX70:BA70)</f>
        <v>0</v>
      </c>
      <c r="S226" s="56">
        <f>Outcomes!BB$7*Outcomes!BB70</f>
        <v>8</v>
      </c>
      <c r="T226" s="56">
        <f>Outcomes!BC$7*Outcomes!BC70</f>
        <v>31.349999999999998</v>
      </c>
      <c r="U226" s="56">
        <f>Outcomes!BD$7*Outcomes!BD70</f>
        <v>0</v>
      </c>
    </row>
    <row r="227" spans="1:21" outlineLevel="1">
      <c r="A227" s="4" t="str">
        <f t="shared" si="337"/>
        <v>003554</v>
      </c>
      <c r="B227" s="4" t="str">
        <f t="shared" si="337"/>
        <v>Clarendon</v>
      </c>
      <c r="C227" s="55">
        <f t="shared" si="338"/>
        <v>943.02499999999998</v>
      </c>
      <c r="D227" s="56">
        <f>Outcomes!C$7*Outcomes!C71</f>
        <v>227.04999999999998</v>
      </c>
      <c r="E227" s="56">
        <f>SUMPRODUCT(Outcomes!D$7:G$7, Outcomes!D71:G71)</f>
        <v>168.52500000000001</v>
      </c>
      <c r="F227" s="56">
        <f>SUMPRODUCT(Outcomes!H$7:K$7, Outcomes!H71:K71)</f>
        <v>0</v>
      </c>
      <c r="G227" s="56">
        <f>Outcomes!L$7*Outcomes!L71</f>
        <v>0</v>
      </c>
      <c r="H227" s="56">
        <f>Outcomes!M$7*Outcomes!M71</f>
        <v>66</v>
      </c>
      <c r="I227" s="56">
        <f>SUMPRODUCT(Outcomes!N$7:Q$7, Outcomes!N71:Q71)</f>
        <v>4</v>
      </c>
      <c r="J227" s="56">
        <f>SUMPRODUCT(Outcomes!R$7:U$7, Outcomes!R71:U71)</f>
        <v>0</v>
      </c>
      <c r="K227" s="56">
        <f>SUMPRODUCT(Outcomes!V$7:Y$7, Outcomes!V71:Y71)</f>
        <v>54.225000000000001</v>
      </c>
      <c r="L227" s="56">
        <f>SUMPRODUCT(Outcomes!Z$7:AC$7, Outcomes!Z71:AC71)</f>
        <v>197.95</v>
      </c>
      <c r="M227" s="56">
        <f>SUMPRODUCT(Outcomes!AD$7:AG$7, Outcomes!AD71:AG71)</f>
        <v>0</v>
      </c>
      <c r="N227" s="56">
        <f>SUMPRODUCT(Outcomes!AH$7:AK$7, Outcomes!AH71:AK71)</f>
        <v>0</v>
      </c>
      <c r="O227" s="56">
        <f>SUMPRODUCT(Outcomes!AL$7:AO$7, Outcomes!AL71:AO71)</f>
        <v>167.52499999999998</v>
      </c>
      <c r="P227" s="56">
        <f>SUMPRODUCT(Outcomes!AP$7:AS$7, Outcomes!AP71:AS71)</f>
        <v>46.75</v>
      </c>
      <c r="Q227" s="56">
        <f>SUMPRODUCT(Outcomes!AT$7:AW$7, Outcomes!AT71:AW71)</f>
        <v>0</v>
      </c>
      <c r="R227" s="56">
        <f>SUMPRODUCT(Outcomes!AX$7:BA$7, Outcomes!AX71:BA71)</f>
        <v>0</v>
      </c>
      <c r="S227" s="56">
        <f>Outcomes!BB$7*Outcomes!BB71</f>
        <v>5.5</v>
      </c>
      <c r="T227" s="56">
        <f>Outcomes!BC$7*Outcomes!BC71</f>
        <v>5.5</v>
      </c>
      <c r="U227" s="56">
        <f>Outcomes!BD$7*Outcomes!BD71</f>
        <v>0</v>
      </c>
    </row>
    <row r="228" spans="1:21" outlineLevel="1">
      <c r="A228" s="4" t="str">
        <f t="shared" si="337"/>
        <v>003546</v>
      </c>
      <c r="B228" s="4" t="str">
        <f t="shared" si="337"/>
        <v>Coastal Bend</v>
      </c>
      <c r="C228" s="55">
        <f t="shared" si="338"/>
        <v>2705.1624999999999</v>
      </c>
      <c r="D228" s="56">
        <f>Outcomes!C$7*Outcomes!C72</f>
        <v>558.6</v>
      </c>
      <c r="E228" s="56">
        <f>SUMPRODUCT(Outcomes!D$7:G$7, Outcomes!D72:G72)</f>
        <v>377.75</v>
      </c>
      <c r="F228" s="56">
        <f>SUMPRODUCT(Outcomes!H$7:K$7, Outcomes!H72:K72)</f>
        <v>0</v>
      </c>
      <c r="G228" s="56">
        <f>Outcomes!L$7*Outcomes!L72</f>
        <v>7</v>
      </c>
      <c r="H228" s="56">
        <f>Outcomes!M$7*Outcomes!M72</f>
        <v>176.7</v>
      </c>
      <c r="I228" s="56">
        <f>SUMPRODUCT(Outcomes!N$7:Q$7, Outcomes!N72:Q72)</f>
        <v>183.35</v>
      </c>
      <c r="J228" s="56">
        <f>SUMPRODUCT(Outcomes!R$7:U$7, Outcomes!R72:U72)</f>
        <v>394.48750000000001</v>
      </c>
      <c r="K228" s="56">
        <f>SUMPRODUCT(Outcomes!V$7:Y$7, Outcomes!V72:Y72)</f>
        <v>241.22500000000002</v>
      </c>
      <c r="L228" s="56">
        <f>SUMPRODUCT(Outcomes!Z$7:AC$7, Outcomes!Z72:AC72)</f>
        <v>201.3</v>
      </c>
      <c r="M228" s="56">
        <f>SUMPRODUCT(Outcomes!AD$7:AG$7, Outcomes!AD72:AG72)</f>
        <v>0</v>
      </c>
      <c r="N228" s="56">
        <f>SUMPRODUCT(Outcomes!AH$7:AK$7, Outcomes!AH72:AK72)</f>
        <v>0</v>
      </c>
      <c r="O228" s="56">
        <f>SUMPRODUCT(Outcomes!AL$7:AO$7, Outcomes!AL72:AO72)</f>
        <v>387.375</v>
      </c>
      <c r="P228" s="56">
        <f>SUMPRODUCT(Outcomes!AP$7:AS$7, Outcomes!AP72:AS72)</f>
        <v>169.67500000000001</v>
      </c>
      <c r="Q228" s="56">
        <f>SUMPRODUCT(Outcomes!AT$7:AW$7, Outcomes!AT72:AW72)</f>
        <v>0</v>
      </c>
      <c r="R228" s="56">
        <f>SUMPRODUCT(Outcomes!AX$7:BA$7, Outcomes!AX72:BA72)</f>
        <v>0</v>
      </c>
      <c r="S228" s="56">
        <f>Outcomes!BB$7*Outcomes!BB72</f>
        <v>1.1000000000000001</v>
      </c>
      <c r="T228" s="56">
        <f>Outcomes!BC$7*Outcomes!BC72</f>
        <v>6.6000000000000005</v>
      </c>
      <c r="U228" s="56">
        <f>Outcomes!BD$7*Outcomes!BD72</f>
        <v>0</v>
      </c>
    </row>
    <row r="229" spans="1:21" outlineLevel="1">
      <c r="A229" s="4" t="str">
        <f t="shared" si="337"/>
        <v>007096</v>
      </c>
      <c r="B229" s="4" t="str">
        <f t="shared" si="337"/>
        <v>College of the Mainland</v>
      </c>
      <c r="C229" s="55">
        <f t="shared" si="338"/>
        <v>2552.2499999999995</v>
      </c>
      <c r="D229" s="56">
        <f>Outcomes!C$7*Outcomes!C73</f>
        <v>484</v>
      </c>
      <c r="E229" s="56">
        <f>SUMPRODUCT(Outcomes!D$7:G$7, Outcomes!D73:G73)</f>
        <v>397.67500000000001</v>
      </c>
      <c r="F229" s="56">
        <f>SUMPRODUCT(Outcomes!H$7:K$7, Outcomes!H73:K73)</f>
        <v>0</v>
      </c>
      <c r="G229" s="56">
        <f>Outcomes!L$7*Outcomes!L73</f>
        <v>107.35</v>
      </c>
      <c r="H229" s="56">
        <f>Outcomes!M$7*Outcomes!M73</f>
        <v>106.7</v>
      </c>
      <c r="I229" s="56">
        <f>SUMPRODUCT(Outcomes!N$7:Q$7, Outcomes!N73:Q73)</f>
        <v>0</v>
      </c>
      <c r="J229" s="56">
        <f>SUMPRODUCT(Outcomes!R$7:U$7, Outcomes!R73:U73)</f>
        <v>13.475</v>
      </c>
      <c r="K229" s="56">
        <f>SUMPRODUCT(Outcomes!V$7:Y$7, Outcomes!V73:Y73)</f>
        <v>127.32499999999999</v>
      </c>
      <c r="L229" s="56">
        <f>SUMPRODUCT(Outcomes!Z$7:AC$7, Outcomes!Z73:AC73)</f>
        <v>351.97499999999997</v>
      </c>
      <c r="M229" s="56">
        <f>SUMPRODUCT(Outcomes!AD$7:AG$7, Outcomes!AD73:AG73)</f>
        <v>0</v>
      </c>
      <c r="N229" s="56">
        <f>SUMPRODUCT(Outcomes!AH$7:AK$7, Outcomes!AH73:AK73)</f>
        <v>0</v>
      </c>
      <c r="O229" s="56">
        <f>SUMPRODUCT(Outcomes!AL$7:AO$7, Outcomes!AL73:AO73)</f>
        <v>622.96249999999998</v>
      </c>
      <c r="P229" s="56">
        <f>SUMPRODUCT(Outcomes!AP$7:AS$7, Outcomes!AP73:AS73)</f>
        <v>212.08749999999998</v>
      </c>
      <c r="Q229" s="56">
        <f>SUMPRODUCT(Outcomes!AT$7:AW$7, Outcomes!AT73:AW73)</f>
        <v>0</v>
      </c>
      <c r="R229" s="56">
        <f>SUMPRODUCT(Outcomes!AX$7:BA$7, Outcomes!AX73:BA73)</f>
        <v>28.6</v>
      </c>
      <c r="S229" s="56">
        <f>Outcomes!BB$7*Outcomes!BB73</f>
        <v>16.5</v>
      </c>
      <c r="T229" s="56">
        <f>Outcomes!BC$7*Outcomes!BC73</f>
        <v>83.6</v>
      </c>
      <c r="U229" s="56">
        <f>Outcomes!BD$7*Outcomes!BD73</f>
        <v>0</v>
      </c>
    </row>
    <row r="230" spans="1:21" outlineLevel="1">
      <c r="A230" s="4" t="str">
        <f t="shared" si="337"/>
        <v>023614</v>
      </c>
      <c r="B230" s="4" t="str">
        <f t="shared" si="337"/>
        <v>Collin</v>
      </c>
      <c r="C230" s="55">
        <f t="shared" si="338"/>
        <v>19757.237500000003</v>
      </c>
      <c r="D230" s="56">
        <f>Outcomes!C$7*Outcomes!C74</f>
        <v>3074</v>
      </c>
      <c r="E230" s="56">
        <f>SUMPRODUCT(Outcomes!D$7:G$7, Outcomes!D74:G74)</f>
        <v>4067.0250000000001</v>
      </c>
      <c r="F230" s="56">
        <f>SUMPRODUCT(Outcomes!H$7:K$7, Outcomes!H74:K74)</f>
        <v>1</v>
      </c>
      <c r="G230" s="56">
        <f>Outcomes!L$7*Outcomes!L74</f>
        <v>0</v>
      </c>
      <c r="H230" s="56">
        <f>Outcomes!M$7*Outcomes!M74</f>
        <v>23.75</v>
      </c>
      <c r="I230" s="56">
        <f>SUMPRODUCT(Outcomes!N$7:Q$7, Outcomes!N74:Q74)</f>
        <v>685.11249999999995</v>
      </c>
      <c r="J230" s="56">
        <f>SUMPRODUCT(Outcomes!R$7:U$7, Outcomes!R74:U74)</f>
        <v>1057.5</v>
      </c>
      <c r="K230" s="56">
        <f>SUMPRODUCT(Outcomes!V$7:Y$7, Outcomes!V74:Y74)</f>
        <v>2245.5749999999998</v>
      </c>
      <c r="L230" s="56">
        <f>SUMPRODUCT(Outcomes!Z$7:AC$7, Outcomes!Z74:AC74)</f>
        <v>2185.0124999999998</v>
      </c>
      <c r="M230" s="56">
        <f>SUMPRODUCT(Outcomes!AD$7:AG$7, Outcomes!AD74:AG74)</f>
        <v>0</v>
      </c>
      <c r="N230" s="56">
        <f>SUMPRODUCT(Outcomes!AH$7:AK$7, Outcomes!AH74:AK74)</f>
        <v>18.512500000000003</v>
      </c>
      <c r="O230" s="56">
        <f>SUMPRODUCT(Outcomes!AL$7:AO$7, Outcomes!AL74:AO74)</f>
        <v>4522.1624999999995</v>
      </c>
      <c r="P230" s="56">
        <f>SUMPRODUCT(Outcomes!AP$7:AS$7, Outcomes!AP74:AS74)</f>
        <v>1080.7749999999999</v>
      </c>
      <c r="Q230" s="56">
        <f>SUMPRODUCT(Outcomes!AT$7:AW$7, Outcomes!AT74:AW74)</f>
        <v>12.824999999999999</v>
      </c>
      <c r="R230" s="56">
        <f>SUMPRODUCT(Outcomes!AX$7:BA$7, Outcomes!AX74:BA74)</f>
        <v>267.98750000000001</v>
      </c>
      <c r="S230" s="56">
        <f>Outcomes!BB$7*Outcomes!BB74</f>
        <v>83</v>
      </c>
      <c r="T230" s="56">
        <f>Outcomes!BC$7*Outcomes!BC74</f>
        <v>433</v>
      </c>
      <c r="U230" s="56">
        <f>Outcomes!BD$7*Outcomes!BD74</f>
        <v>0</v>
      </c>
    </row>
    <row r="231" spans="1:21" outlineLevel="1">
      <c r="A231" s="4" t="str">
        <f t="shared" si="337"/>
        <v>009331</v>
      </c>
      <c r="B231" s="4" t="str">
        <f t="shared" si="337"/>
        <v>Dallas</v>
      </c>
      <c r="C231" s="55">
        <f t="shared" si="338"/>
        <v>34101.425000000003</v>
      </c>
      <c r="D231" s="56">
        <f>Outcomes!C$7*Outcomes!C75</f>
        <v>4630.3</v>
      </c>
      <c r="E231" s="56">
        <f>SUMPRODUCT(Outcomes!D$7:G$7, Outcomes!D75:G75)</f>
        <v>6772.8249999999998</v>
      </c>
      <c r="F231" s="56">
        <f>SUMPRODUCT(Outcomes!H$7:K$7, Outcomes!H75:K75)</f>
        <v>1.625</v>
      </c>
      <c r="G231" s="56">
        <f>Outcomes!L$7*Outcomes!L75</f>
        <v>368.59999999999997</v>
      </c>
      <c r="H231" s="56">
        <f>Outcomes!M$7*Outcomes!M75</f>
        <v>969</v>
      </c>
      <c r="I231" s="56">
        <f>SUMPRODUCT(Outcomes!N$7:Q$7, Outcomes!N75:Q75)</f>
        <v>237.26249999999999</v>
      </c>
      <c r="J231" s="56">
        <f>SUMPRODUCT(Outcomes!R$7:U$7, Outcomes!R75:U75)</f>
        <v>1151.875</v>
      </c>
      <c r="K231" s="56">
        <f>SUMPRODUCT(Outcomes!V$7:Y$7, Outcomes!V75:Y75)</f>
        <v>3130.625</v>
      </c>
      <c r="L231" s="56">
        <f>SUMPRODUCT(Outcomes!Z$7:AC$7, Outcomes!Z75:AC75)</f>
        <v>3876.4749999999999</v>
      </c>
      <c r="M231" s="56">
        <f>SUMPRODUCT(Outcomes!AD$7:AG$7, Outcomes!AD75:AG75)</f>
        <v>1.5</v>
      </c>
      <c r="N231" s="56">
        <f>SUMPRODUCT(Outcomes!AH$7:AK$7, Outcomes!AH75:AK75)</f>
        <v>76.575000000000003</v>
      </c>
      <c r="O231" s="56">
        <f>SUMPRODUCT(Outcomes!AL$7:AO$7, Outcomes!AL75:AO75)</f>
        <v>9328.1750000000011</v>
      </c>
      <c r="P231" s="56">
        <f>SUMPRODUCT(Outcomes!AP$7:AS$7, Outcomes!AP75:AS75)</f>
        <v>2123.4124999999999</v>
      </c>
      <c r="Q231" s="56">
        <f>SUMPRODUCT(Outcomes!AT$7:AW$7, Outcomes!AT75:AW75)</f>
        <v>0</v>
      </c>
      <c r="R231" s="56">
        <f>SUMPRODUCT(Outcomes!AX$7:BA$7, Outcomes!AX75:BA75)</f>
        <v>223.67500000000001</v>
      </c>
      <c r="S231" s="56">
        <f>Outcomes!BB$7*Outcomes!BB75</f>
        <v>256.5</v>
      </c>
      <c r="T231" s="56">
        <f>Outcomes!BC$7*Outcomes!BC75</f>
        <v>953</v>
      </c>
      <c r="U231" s="56">
        <f>Outcomes!BD$7*Outcomes!BD75</f>
        <v>0</v>
      </c>
    </row>
    <row r="232" spans="1:21" outlineLevel="1">
      <c r="A232" s="4" t="str">
        <f t="shared" si="337"/>
        <v>003563</v>
      </c>
      <c r="B232" s="4" t="str">
        <f t="shared" si="337"/>
        <v>Del Mar</v>
      </c>
      <c r="C232" s="55">
        <f t="shared" si="338"/>
        <v>7946.2750000000005</v>
      </c>
      <c r="D232" s="56">
        <f>Outcomes!C$7*Outcomes!C76</f>
        <v>840</v>
      </c>
      <c r="E232" s="56">
        <f>SUMPRODUCT(Outcomes!D$7:G$7, Outcomes!D76:G76)</f>
        <v>814.75</v>
      </c>
      <c r="F232" s="56">
        <f>SUMPRODUCT(Outcomes!H$7:K$7, Outcomes!H76:K76)</f>
        <v>1.25</v>
      </c>
      <c r="G232" s="56">
        <f>Outcomes!L$7*Outcomes!L76</f>
        <v>436.04999999999995</v>
      </c>
      <c r="H232" s="56">
        <f>Outcomes!M$7*Outcomes!M76</f>
        <v>2951.3</v>
      </c>
      <c r="I232" s="56">
        <f>SUMPRODUCT(Outcomes!N$7:Q$7, Outcomes!N76:Q76)</f>
        <v>25.9375</v>
      </c>
      <c r="J232" s="56">
        <f>SUMPRODUCT(Outcomes!R$7:U$7, Outcomes!R76:U76)</f>
        <v>104.26249999999999</v>
      </c>
      <c r="K232" s="56">
        <f>SUMPRODUCT(Outcomes!V$7:Y$7, Outcomes!V76:Y76)</f>
        <v>511.19999999999993</v>
      </c>
      <c r="L232" s="56">
        <f>SUMPRODUCT(Outcomes!Z$7:AC$7, Outcomes!Z76:AC76)</f>
        <v>463.98749999999995</v>
      </c>
      <c r="M232" s="56">
        <f>SUMPRODUCT(Outcomes!AD$7:AG$7, Outcomes!AD76:AG76)</f>
        <v>1.4249999999999998</v>
      </c>
      <c r="N232" s="56">
        <f>SUMPRODUCT(Outcomes!AH$7:AK$7, Outcomes!AH76:AK76)</f>
        <v>1.6500000000000001</v>
      </c>
      <c r="O232" s="56">
        <f>SUMPRODUCT(Outcomes!AL$7:AO$7, Outcomes!AL76:AO76)</f>
        <v>747.72500000000002</v>
      </c>
      <c r="P232" s="56">
        <f>SUMPRODUCT(Outcomes!AP$7:AS$7, Outcomes!AP76:AS76)</f>
        <v>945.63749999999993</v>
      </c>
      <c r="Q232" s="56">
        <f>SUMPRODUCT(Outcomes!AT$7:AW$7, Outcomes!AT76:AW76)</f>
        <v>0</v>
      </c>
      <c r="R232" s="56">
        <f>SUMPRODUCT(Outcomes!AX$7:BA$7, Outcomes!AX76:BA76)</f>
        <v>24.55</v>
      </c>
      <c r="S232" s="56">
        <f>Outcomes!BB$7*Outcomes!BB76</f>
        <v>23.75</v>
      </c>
      <c r="T232" s="56">
        <f>Outcomes!BC$7*Outcomes!BC76</f>
        <v>52.800000000000004</v>
      </c>
      <c r="U232" s="56">
        <f>Outcomes!BD$7*Outcomes!BD76</f>
        <v>0</v>
      </c>
    </row>
    <row r="233" spans="1:21" outlineLevel="1">
      <c r="A233" s="4" t="str">
        <f t="shared" si="337"/>
        <v>010387</v>
      </c>
      <c r="B233" s="4" t="str">
        <f t="shared" si="337"/>
        <v>El Paso</v>
      </c>
      <c r="C233" s="55">
        <f t="shared" si="338"/>
        <v>12949.55</v>
      </c>
      <c r="D233" s="56">
        <f>Outcomes!C$7*Outcomes!C77</f>
        <v>2673</v>
      </c>
      <c r="E233" s="56">
        <f>SUMPRODUCT(Outcomes!D$7:G$7, Outcomes!D77:G77)</f>
        <v>3181.4625000000001</v>
      </c>
      <c r="F233" s="56">
        <f>SUMPRODUCT(Outcomes!H$7:K$7, Outcomes!H77:K77)</f>
        <v>0</v>
      </c>
      <c r="G233" s="56">
        <f>Outcomes!L$7*Outcomes!L77</f>
        <v>216.70000000000002</v>
      </c>
      <c r="H233" s="56">
        <f>Outcomes!M$7*Outcomes!M77</f>
        <v>475</v>
      </c>
      <c r="I233" s="56">
        <f>SUMPRODUCT(Outcomes!N$7:Q$7, Outcomes!N77:Q77)</f>
        <v>0</v>
      </c>
      <c r="J233" s="56">
        <f>SUMPRODUCT(Outcomes!R$7:U$7, Outcomes!R77:U77)</f>
        <v>0</v>
      </c>
      <c r="K233" s="56">
        <f>SUMPRODUCT(Outcomes!V$7:Y$7, Outcomes!V77:Y77)</f>
        <v>536.25</v>
      </c>
      <c r="L233" s="56">
        <f>SUMPRODUCT(Outcomes!Z$7:AC$7, Outcomes!Z77:AC77)</f>
        <v>882.47500000000002</v>
      </c>
      <c r="M233" s="56">
        <f>SUMPRODUCT(Outcomes!AD$7:AG$7, Outcomes!AD77:AG77)</f>
        <v>4.0750000000000002</v>
      </c>
      <c r="N233" s="56">
        <f>SUMPRODUCT(Outcomes!AH$7:AK$7, Outcomes!AH77:AK77)</f>
        <v>0</v>
      </c>
      <c r="O233" s="56">
        <f>SUMPRODUCT(Outcomes!AL$7:AO$7, Outcomes!AL77:AO77)</f>
        <v>3561.7000000000003</v>
      </c>
      <c r="P233" s="56">
        <f>SUMPRODUCT(Outcomes!AP$7:AS$7, Outcomes!AP77:AS77)</f>
        <v>1361.5874999999999</v>
      </c>
      <c r="Q233" s="56">
        <f>SUMPRODUCT(Outcomes!AT$7:AW$7, Outcomes!AT77:AW77)</f>
        <v>0</v>
      </c>
      <c r="R233" s="56">
        <f>SUMPRODUCT(Outcomes!AX$7:BA$7, Outcomes!AX77:BA77)</f>
        <v>0</v>
      </c>
      <c r="S233" s="56">
        <f>Outcomes!BB$7*Outcomes!BB77</f>
        <v>13.299999999999999</v>
      </c>
      <c r="T233" s="56">
        <f>Outcomes!BC$7*Outcomes!BC77</f>
        <v>44</v>
      </c>
      <c r="U233" s="56">
        <f>Outcomes!BD$7*Outcomes!BD77</f>
        <v>0</v>
      </c>
    </row>
    <row r="234" spans="1:21" outlineLevel="1">
      <c r="A234" s="4" t="str">
        <f t="shared" ref="A234:B249" si="339">A181</f>
        <v>003568</v>
      </c>
      <c r="B234" s="4" t="str">
        <f t="shared" si="339"/>
        <v>Frank Phillips</v>
      </c>
      <c r="C234" s="55">
        <f t="shared" si="338"/>
        <v>1382</v>
      </c>
      <c r="D234" s="56">
        <f>Outcomes!C$7*Outcomes!C78</f>
        <v>427</v>
      </c>
      <c r="E234" s="56">
        <f>SUMPRODUCT(Outcomes!D$7:G$7, Outcomes!D78:G78)</f>
        <v>160.52500000000003</v>
      </c>
      <c r="F234" s="56">
        <f>SUMPRODUCT(Outcomes!H$7:K$7, Outcomes!H78:K78)</f>
        <v>0</v>
      </c>
      <c r="G234" s="56">
        <f>Outcomes!L$7*Outcomes!L78</f>
        <v>16</v>
      </c>
      <c r="H234" s="56">
        <f>Outcomes!M$7*Outcomes!M78</f>
        <v>197.6</v>
      </c>
      <c r="I234" s="56">
        <f>SUMPRODUCT(Outcomes!N$7:Q$7, Outcomes!N78:Q78)</f>
        <v>64.462500000000006</v>
      </c>
      <c r="J234" s="56">
        <f>SUMPRODUCT(Outcomes!R$7:U$7, Outcomes!R78:U78)</f>
        <v>54.862499999999997</v>
      </c>
      <c r="K234" s="56">
        <f>SUMPRODUCT(Outcomes!V$7:Y$7, Outcomes!V78:Y78)</f>
        <v>81.825000000000003</v>
      </c>
      <c r="L234" s="56">
        <f>SUMPRODUCT(Outcomes!Z$7:AC$7, Outcomes!Z78:AC78)</f>
        <v>177.10000000000002</v>
      </c>
      <c r="M234" s="56">
        <f>SUMPRODUCT(Outcomes!AD$7:AG$7, Outcomes!AD78:AG78)</f>
        <v>0</v>
      </c>
      <c r="N234" s="56">
        <f>SUMPRODUCT(Outcomes!AH$7:AK$7, Outcomes!AH78:AK78)</f>
        <v>0</v>
      </c>
      <c r="O234" s="56">
        <f>SUMPRODUCT(Outcomes!AL$7:AO$7, Outcomes!AL78:AO78)</f>
        <v>175.35</v>
      </c>
      <c r="P234" s="56">
        <f>SUMPRODUCT(Outcomes!AP$7:AS$7, Outcomes!AP78:AS78)</f>
        <v>21.774999999999999</v>
      </c>
      <c r="Q234" s="56">
        <f>SUMPRODUCT(Outcomes!AT$7:AW$7, Outcomes!AT78:AW78)</f>
        <v>0</v>
      </c>
      <c r="R234" s="56">
        <f>SUMPRODUCT(Outcomes!AX$7:BA$7, Outcomes!AX78:BA78)</f>
        <v>0</v>
      </c>
      <c r="S234" s="56">
        <f>Outcomes!BB$7*Outcomes!BB78</f>
        <v>3.3000000000000003</v>
      </c>
      <c r="T234" s="56">
        <f>Outcomes!BC$7*Outcomes!BC78</f>
        <v>2.2000000000000002</v>
      </c>
      <c r="U234" s="56">
        <f>Outcomes!BD$7*Outcomes!BD78</f>
        <v>0</v>
      </c>
    </row>
    <row r="235" spans="1:21" outlineLevel="1">
      <c r="A235" s="4" t="str">
        <f t="shared" si="339"/>
        <v>006662</v>
      </c>
      <c r="B235" s="4" t="str">
        <f t="shared" si="339"/>
        <v>Galveston</v>
      </c>
      <c r="C235" s="55">
        <f t="shared" si="338"/>
        <v>1532.5124999999998</v>
      </c>
      <c r="D235" s="56">
        <f>Outcomes!C$7*Outcomes!C79</f>
        <v>169.1</v>
      </c>
      <c r="E235" s="56">
        <f>SUMPRODUCT(Outcomes!D$7:G$7, Outcomes!D79:G79)</f>
        <v>199.85000000000002</v>
      </c>
      <c r="F235" s="56">
        <f>SUMPRODUCT(Outcomes!H$7:K$7, Outcomes!H79:K79)</f>
        <v>0</v>
      </c>
      <c r="G235" s="56">
        <f>Outcomes!L$7*Outcomes!L79</f>
        <v>0</v>
      </c>
      <c r="H235" s="56">
        <f>Outcomes!M$7*Outcomes!M79</f>
        <v>1</v>
      </c>
      <c r="I235" s="56">
        <f>SUMPRODUCT(Outcomes!N$7:Q$7, Outcomes!N79:Q79)</f>
        <v>19</v>
      </c>
      <c r="J235" s="56">
        <f>SUMPRODUCT(Outcomes!R$7:U$7, Outcomes!R79:U79)</f>
        <v>125.825</v>
      </c>
      <c r="K235" s="56">
        <f>SUMPRODUCT(Outcomes!V$7:Y$7, Outcomes!V79:Y79)</f>
        <v>27.500000000000004</v>
      </c>
      <c r="L235" s="56">
        <f>SUMPRODUCT(Outcomes!Z$7:AC$7, Outcomes!Z79:AC79)</f>
        <v>367.66249999999997</v>
      </c>
      <c r="M235" s="56">
        <f>SUMPRODUCT(Outcomes!AD$7:AG$7, Outcomes!AD79:AG79)</f>
        <v>0</v>
      </c>
      <c r="N235" s="56">
        <f>SUMPRODUCT(Outcomes!AH$7:AK$7, Outcomes!AH79:AK79)</f>
        <v>91</v>
      </c>
      <c r="O235" s="56">
        <f>SUMPRODUCT(Outcomes!AL$7:AO$7, Outcomes!AL79:AO79)</f>
        <v>233.98749999999998</v>
      </c>
      <c r="P235" s="56">
        <f>SUMPRODUCT(Outcomes!AP$7:AS$7, Outcomes!AP79:AS79)</f>
        <v>212.86250000000001</v>
      </c>
      <c r="Q235" s="56">
        <f>SUMPRODUCT(Outcomes!AT$7:AW$7, Outcomes!AT79:AW79)</f>
        <v>0</v>
      </c>
      <c r="R235" s="56">
        <f>SUMPRODUCT(Outcomes!AX$7:BA$7, Outcomes!AX79:BA79)</f>
        <v>58.324999999999996</v>
      </c>
      <c r="S235" s="56">
        <f>Outcomes!BB$7*Outcomes!BB79</f>
        <v>12.100000000000001</v>
      </c>
      <c r="T235" s="56">
        <f>Outcomes!BC$7*Outcomes!BC79</f>
        <v>14.3</v>
      </c>
      <c r="U235" s="56">
        <f>Outcomes!BD$7*Outcomes!BD79</f>
        <v>0</v>
      </c>
    </row>
    <row r="236" spans="1:21" outlineLevel="1">
      <c r="A236" s="4" t="str">
        <f t="shared" si="339"/>
        <v>003570</v>
      </c>
      <c r="B236" s="4" t="str">
        <f t="shared" si="339"/>
        <v>Grayson</v>
      </c>
      <c r="C236" s="55">
        <f t="shared" si="338"/>
        <v>2970.6</v>
      </c>
      <c r="D236" s="56">
        <f>Outcomes!C$7*Outcomes!C80</f>
        <v>445.54999999999995</v>
      </c>
      <c r="E236" s="56">
        <f>SUMPRODUCT(Outcomes!D$7:G$7, Outcomes!D80:G80)</f>
        <v>271.5</v>
      </c>
      <c r="F236" s="56">
        <f>SUMPRODUCT(Outcomes!H$7:K$7, Outcomes!H80:K80)</f>
        <v>0</v>
      </c>
      <c r="G236" s="56">
        <f>Outcomes!L$7*Outcomes!L80</f>
        <v>0</v>
      </c>
      <c r="H236" s="56">
        <f>Outcomes!M$7*Outcomes!M80</f>
        <v>64.900000000000006</v>
      </c>
      <c r="I236" s="56">
        <f>SUMPRODUCT(Outcomes!N$7:Q$7, Outcomes!N80:Q80)</f>
        <v>48.924999999999997</v>
      </c>
      <c r="J236" s="56">
        <f>SUMPRODUCT(Outcomes!R$7:U$7, Outcomes!R80:U80)</f>
        <v>259.05</v>
      </c>
      <c r="K236" s="56">
        <f>SUMPRODUCT(Outcomes!V$7:Y$7, Outcomes!V80:Y80)</f>
        <v>275.95</v>
      </c>
      <c r="L236" s="56">
        <f>SUMPRODUCT(Outcomes!Z$7:AC$7, Outcomes!Z80:AC80)</f>
        <v>498.27499999999998</v>
      </c>
      <c r="M236" s="56">
        <f>SUMPRODUCT(Outcomes!AD$7:AG$7, Outcomes!AD80:AG80)</f>
        <v>0</v>
      </c>
      <c r="N236" s="56">
        <f>SUMPRODUCT(Outcomes!AH$7:AK$7, Outcomes!AH80:AK80)</f>
        <v>0</v>
      </c>
      <c r="O236" s="56">
        <f>SUMPRODUCT(Outcomes!AL$7:AO$7, Outcomes!AL80:AO80)</f>
        <v>459.02499999999998</v>
      </c>
      <c r="P236" s="56">
        <f>SUMPRODUCT(Outcomes!AP$7:AS$7, Outcomes!AP80:AS80)</f>
        <v>469.13749999999999</v>
      </c>
      <c r="Q236" s="56">
        <f>SUMPRODUCT(Outcomes!AT$7:AW$7, Outcomes!AT80:AW80)</f>
        <v>0</v>
      </c>
      <c r="R236" s="56">
        <f>SUMPRODUCT(Outcomes!AX$7:BA$7, Outcomes!AX80:BA80)</f>
        <v>95.387500000000003</v>
      </c>
      <c r="S236" s="56">
        <f>Outcomes!BB$7*Outcomes!BB80</f>
        <v>42.900000000000006</v>
      </c>
      <c r="T236" s="56">
        <f>Outcomes!BC$7*Outcomes!BC80</f>
        <v>40</v>
      </c>
      <c r="U236" s="56">
        <f>Outcomes!BD$7*Outcomes!BD80</f>
        <v>0</v>
      </c>
    </row>
    <row r="237" spans="1:21" outlineLevel="1">
      <c r="A237" s="4" t="str">
        <f t="shared" si="339"/>
        <v>003573</v>
      </c>
      <c r="B237" s="4" t="str">
        <f t="shared" si="339"/>
        <v>Hill</v>
      </c>
      <c r="C237" s="55">
        <f t="shared" si="338"/>
        <v>2407.5250000000001</v>
      </c>
      <c r="D237" s="56">
        <f>Outcomes!C$7*Outcomes!C81</f>
        <v>579</v>
      </c>
      <c r="E237" s="56">
        <f>SUMPRODUCT(Outcomes!D$7:G$7, Outcomes!D81:G81)</f>
        <v>485.0625</v>
      </c>
      <c r="F237" s="56">
        <f>SUMPRODUCT(Outcomes!H$7:K$7, Outcomes!H81:K81)</f>
        <v>0</v>
      </c>
      <c r="G237" s="56">
        <f>Outcomes!L$7*Outcomes!L81</f>
        <v>0</v>
      </c>
      <c r="H237" s="56">
        <f>Outcomes!M$7*Outcomes!M81</f>
        <v>105.60000000000001</v>
      </c>
      <c r="I237" s="56">
        <f>SUMPRODUCT(Outcomes!N$7:Q$7, Outcomes!N81:Q81)</f>
        <v>4.6750000000000007</v>
      </c>
      <c r="J237" s="56">
        <f>SUMPRODUCT(Outcomes!R$7:U$7, Outcomes!R81:U81)</f>
        <v>128.24999999999997</v>
      </c>
      <c r="K237" s="56">
        <f>SUMPRODUCT(Outcomes!V$7:Y$7, Outcomes!V81:Y81)</f>
        <v>52.25</v>
      </c>
      <c r="L237" s="56">
        <f>SUMPRODUCT(Outcomes!Z$7:AC$7, Outcomes!Z81:AC81)</f>
        <v>406.12499999999994</v>
      </c>
      <c r="M237" s="56">
        <f>SUMPRODUCT(Outcomes!AD$7:AG$7, Outcomes!AD81:AG81)</f>
        <v>0</v>
      </c>
      <c r="N237" s="56">
        <f>SUMPRODUCT(Outcomes!AH$7:AK$7, Outcomes!AH81:AK81)</f>
        <v>0</v>
      </c>
      <c r="O237" s="56">
        <f>SUMPRODUCT(Outcomes!AL$7:AO$7, Outcomes!AL81:AO81)</f>
        <v>384.57500000000005</v>
      </c>
      <c r="P237" s="56">
        <f>SUMPRODUCT(Outcomes!AP$7:AS$7, Outcomes!AP81:AS81)</f>
        <v>221.58750000000001</v>
      </c>
      <c r="Q237" s="56">
        <f>SUMPRODUCT(Outcomes!AT$7:AW$7, Outcomes!AT81:AW81)</f>
        <v>0</v>
      </c>
      <c r="R237" s="56">
        <f>SUMPRODUCT(Outcomes!AX$7:BA$7, Outcomes!AX81:BA81)</f>
        <v>0</v>
      </c>
      <c r="S237" s="56">
        <f>Outcomes!BB$7*Outcomes!BB81</f>
        <v>11.399999999999999</v>
      </c>
      <c r="T237" s="56">
        <f>Outcomes!BC$7*Outcomes!BC81</f>
        <v>29</v>
      </c>
      <c r="U237" s="56">
        <f>Outcomes!BD$7*Outcomes!BD81</f>
        <v>0</v>
      </c>
    </row>
    <row r="238" spans="1:21" outlineLevel="1">
      <c r="A238" s="4" t="str">
        <f t="shared" si="339"/>
        <v>010633</v>
      </c>
      <c r="B238" s="4" t="str">
        <f t="shared" si="339"/>
        <v>Houston</v>
      </c>
      <c r="C238" s="55">
        <f t="shared" si="338"/>
        <v>21878.825000000001</v>
      </c>
      <c r="D238" s="56">
        <f>Outcomes!C$7*Outcomes!C82</f>
        <v>2813</v>
      </c>
      <c r="E238" s="56">
        <f>SUMPRODUCT(Outcomes!D$7:G$7, Outcomes!D82:G82)</f>
        <v>5146.4000000000005</v>
      </c>
      <c r="F238" s="56">
        <f>SUMPRODUCT(Outcomes!H$7:K$7, Outcomes!H82:K82)</f>
        <v>70.487499999999997</v>
      </c>
      <c r="G238" s="56">
        <f>Outcomes!L$7*Outcomes!L82</f>
        <v>215.60000000000002</v>
      </c>
      <c r="H238" s="56">
        <f>Outcomes!M$7*Outcomes!M82</f>
        <v>797.05</v>
      </c>
      <c r="I238" s="56">
        <f>SUMPRODUCT(Outcomes!N$7:Q$7, Outcomes!N82:Q82)</f>
        <v>40.037500000000001</v>
      </c>
      <c r="J238" s="56">
        <f>SUMPRODUCT(Outcomes!R$7:U$7, Outcomes!R82:U82)</f>
        <v>1383.6499999999999</v>
      </c>
      <c r="K238" s="56">
        <f>SUMPRODUCT(Outcomes!V$7:Y$7, Outcomes!V82:Y82)</f>
        <v>979.27500000000009</v>
      </c>
      <c r="L238" s="56">
        <f>SUMPRODUCT(Outcomes!Z$7:AC$7, Outcomes!Z82:AC82)</f>
        <v>2187.2749999999996</v>
      </c>
      <c r="M238" s="56">
        <f>SUMPRODUCT(Outcomes!AD$7:AG$7, Outcomes!AD82:AG82)</f>
        <v>5.9375</v>
      </c>
      <c r="N238" s="56">
        <f>SUMPRODUCT(Outcomes!AH$7:AK$7, Outcomes!AH82:AK82)</f>
        <v>17.025000000000002</v>
      </c>
      <c r="O238" s="56">
        <f>SUMPRODUCT(Outcomes!AL$7:AO$7, Outcomes!AL82:AO82)</f>
        <v>6344.25</v>
      </c>
      <c r="P238" s="56">
        <f>SUMPRODUCT(Outcomes!AP$7:AS$7, Outcomes!AP82:AS82)</f>
        <v>1427.1374999999998</v>
      </c>
      <c r="Q238" s="56">
        <f>SUMPRODUCT(Outcomes!AT$7:AW$7, Outcomes!AT82:AW82)</f>
        <v>0</v>
      </c>
      <c r="R238" s="56">
        <f>SUMPRODUCT(Outcomes!AX$7:BA$7, Outcomes!AX82:BA82)</f>
        <v>0</v>
      </c>
      <c r="S238" s="56">
        <f>Outcomes!BB$7*Outcomes!BB82</f>
        <v>104</v>
      </c>
      <c r="T238" s="56">
        <f>Outcomes!BC$7*Outcomes!BC82</f>
        <v>347.7</v>
      </c>
      <c r="U238" s="56">
        <f>Outcomes!BD$7*Outcomes!BD82</f>
        <v>0</v>
      </c>
    </row>
    <row r="239" spans="1:21" outlineLevel="1">
      <c r="A239" s="4" t="str">
        <f t="shared" si="339"/>
        <v>003574</v>
      </c>
      <c r="B239" s="4" t="str">
        <f t="shared" si="339"/>
        <v>Howard</v>
      </c>
      <c r="C239" s="55">
        <f t="shared" si="338"/>
        <v>2758.0499999999997</v>
      </c>
      <c r="D239" s="56">
        <f>Outcomes!C$7*Outcomes!C83</f>
        <v>492.09999999999997</v>
      </c>
      <c r="E239" s="56">
        <f>SUMPRODUCT(Outcomes!D$7:G$7, Outcomes!D83:G83)</f>
        <v>323.27499999999998</v>
      </c>
      <c r="F239" s="56">
        <f>SUMPRODUCT(Outcomes!H$7:K$7, Outcomes!H83:K83)</f>
        <v>0</v>
      </c>
      <c r="G239" s="56">
        <f>Outcomes!L$7*Outcomes!L83</f>
        <v>79.8</v>
      </c>
      <c r="H239" s="56">
        <f>Outcomes!M$7*Outcomes!M83</f>
        <v>829.40000000000009</v>
      </c>
      <c r="I239" s="56">
        <f>SUMPRODUCT(Outcomes!N$7:Q$7, Outcomes!N83:Q83)</f>
        <v>1.1875</v>
      </c>
      <c r="J239" s="56">
        <f>SUMPRODUCT(Outcomes!R$7:U$7, Outcomes!R83:U83)</f>
        <v>0</v>
      </c>
      <c r="K239" s="56">
        <f>SUMPRODUCT(Outcomes!V$7:Y$7, Outcomes!V83:Y83)</f>
        <v>34.412499999999994</v>
      </c>
      <c r="L239" s="56">
        <f>SUMPRODUCT(Outcomes!Z$7:AC$7, Outcomes!Z83:AC83)</f>
        <v>254.75</v>
      </c>
      <c r="M239" s="56">
        <f>SUMPRODUCT(Outcomes!AD$7:AG$7, Outcomes!AD83:AG83)</f>
        <v>0</v>
      </c>
      <c r="N239" s="56">
        <f>SUMPRODUCT(Outcomes!AH$7:AK$7, Outcomes!AH83:AK83)</f>
        <v>1.5</v>
      </c>
      <c r="O239" s="56">
        <f>SUMPRODUCT(Outcomes!AL$7:AO$7, Outcomes!AL83:AO83)</f>
        <v>411.40000000000003</v>
      </c>
      <c r="P239" s="56">
        <f>SUMPRODUCT(Outcomes!AP$7:AS$7, Outcomes!AP83:AS83)</f>
        <v>279.77499999999998</v>
      </c>
      <c r="Q239" s="56">
        <f>SUMPRODUCT(Outcomes!AT$7:AW$7, Outcomes!AT83:AW83)</f>
        <v>0</v>
      </c>
      <c r="R239" s="56">
        <f>SUMPRODUCT(Outcomes!AX$7:BA$7, Outcomes!AX83:BA83)</f>
        <v>0</v>
      </c>
      <c r="S239" s="56">
        <f>Outcomes!BB$7*Outcomes!BB83</f>
        <v>10.45</v>
      </c>
      <c r="T239" s="56">
        <f>Outcomes!BC$7*Outcomes!BC83</f>
        <v>40</v>
      </c>
      <c r="U239" s="56">
        <f>Outcomes!BD$7*Outcomes!BD83</f>
        <v>0</v>
      </c>
    </row>
    <row r="240" spans="1:21" outlineLevel="1">
      <c r="A240" s="4" t="str">
        <f t="shared" si="339"/>
        <v>003580</v>
      </c>
      <c r="B240" s="4" t="str">
        <f t="shared" si="339"/>
        <v>Kilgore</v>
      </c>
      <c r="C240" s="55">
        <f t="shared" si="338"/>
        <v>3851.7249999999999</v>
      </c>
      <c r="D240" s="56">
        <f>Outcomes!C$7*Outcomes!C84</f>
        <v>809</v>
      </c>
      <c r="E240" s="56">
        <f>SUMPRODUCT(Outcomes!D$7:G$7, Outcomes!D84:G84)</f>
        <v>546.1875</v>
      </c>
      <c r="F240" s="56">
        <f>SUMPRODUCT(Outcomes!H$7:K$7, Outcomes!H84:K84)</f>
        <v>0</v>
      </c>
      <c r="G240" s="56">
        <f>Outcomes!L$7*Outcomes!L84</f>
        <v>53.900000000000006</v>
      </c>
      <c r="H240" s="56">
        <f>Outcomes!M$7*Outcomes!M84</f>
        <v>589.6</v>
      </c>
      <c r="I240" s="56">
        <f>SUMPRODUCT(Outcomes!N$7:Q$7, Outcomes!N84:Q84)</f>
        <v>0</v>
      </c>
      <c r="J240" s="56">
        <f>SUMPRODUCT(Outcomes!R$7:U$7, Outcomes!R84:U84)</f>
        <v>59.35</v>
      </c>
      <c r="K240" s="56">
        <f>SUMPRODUCT(Outcomes!V$7:Y$7, Outcomes!V84:Y84)</f>
        <v>371.52499999999998</v>
      </c>
      <c r="L240" s="56">
        <f>SUMPRODUCT(Outcomes!Z$7:AC$7, Outcomes!Z84:AC84)</f>
        <v>308.66249999999997</v>
      </c>
      <c r="M240" s="56">
        <f>SUMPRODUCT(Outcomes!AD$7:AG$7, Outcomes!AD84:AG84)</f>
        <v>0</v>
      </c>
      <c r="N240" s="56">
        <f>SUMPRODUCT(Outcomes!AH$7:AK$7, Outcomes!AH84:AK84)</f>
        <v>0</v>
      </c>
      <c r="O240" s="56">
        <f>SUMPRODUCT(Outcomes!AL$7:AO$7, Outcomes!AL84:AO84)</f>
        <v>785.55</v>
      </c>
      <c r="P240" s="56">
        <f>SUMPRODUCT(Outcomes!AP$7:AS$7, Outcomes!AP84:AS84)</f>
        <v>246.8</v>
      </c>
      <c r="Q240" s="56">
        <f>SUMPRODUCT(Outcomes!AT$7:AW$7, Outcomes!AT84:AW84)</f>
        <v>0</v>
      </c>
      <c r="R240" s="56">
        <f>SUMPRODUCT(Outcomes!AX$7:BA$7, Outcomes!AX84:BA84)</f>
        <v>0</v>
      </c>
      <c r="S240" s="56">
        <f>Outcomes!BB$7*Outcomes!BB84</f>
        <v>27</v>
      </c>
      <c r="T240" s="56">
        <f>Outcomes!BC$7*Outcomes!BC84</f>
        <v>54.15</v>
      </c>
      <c r="U240" s="56">
        <f>Outcomes!BD$7*Outcomes!BD84</f>
        <v>0</v>
      </c>
    </row>
    <row r="241" spans="1:21" outlineLevel="1">
      <c r="A241" s="4" t="str">
        <f t="shared" si="339"/>
        <v>003582</v>
      </c>
      <c r="B241" s="4" t="str">
        <f t="shared" si="339"/>
        <v>Laredo</v>
      </c>
      <c r="C241" s="55">
        <f t="shared" si="338"/>
        <v>7253.6875000000009</v>
      </c>
      <c r="D241" s="56">
        <f>Outcomes!C$7*Outcomes!C85</f>
        <v>1790</v>
      </c>
      <c r="E241" s="56">
        <f>SUMPRODUCT(Outcomes!D$7:G$7, Outcomes!D85:G85)</f>
        <v>1468.6125</v>
      </c>
      <c r="F241" s="56">
        <f>SUMPRODUCT(Outcomes!H$7:K$7, Outcomes!H85:K85)</f>
        <v>0</v>
      </c>
      <c r="G241" s="56">
        <f>Outcomes!L$7*Outcomes!L85</f>
        <v>38</v>
      </c>
      <c r="H241" s="56">
        <f>Outcomes!M$7*Outcomes!M85</f>
        <v>408</v>
      </c>
      <c r="I241" s="56">
        <f>SUMPRODUCT(Outcomes!N$7:Q$7, Outcomes!N85:Q85)</f>
        <v>73.687499999999986</v>
      </c>
      <c r="J241" s="56">
        <f>SUMPRODUCT(Outcomes!R$7:U$7, Outcomes!R85:U85)</f>
        <v>140</v>
      </c>
      <c r="K241" s="56">
        <f>SUMPRODUCT(Outcomes!V$7:Y$7, Outcomes!V85:Y85)</f>
        <v>591.29999999999995</v>
      </c>
      <c r="L241" s="56">
        <f>SUMPRODUCT(Outcomes!Z$7:AC$7, Outcomes!Z85:AC85)</f>
        <v>820.5625</v>
      </c>
      <c r="M241" s="56">
        <f>SUMPRODUCT(Outcomes!AD$7:AG$7, Outcomes!AD85:AG85)</f>
        <v>0</v>
      </c>
      <c r="N241" s="56">
        <f>SUMPRODUCT(Outcomes!AH$7:AK$7, Outcomes!AH85:AK85)</f>
        <v>0</v>
      </c>
      <c r="O241" s="56">
        <f>SUMPRODUCT(Outcomes!AL$7:AO$7, Outcomes!AL85:AO85)</f>
        <v>1533.125</v>
      </c>
      <c r="P241" s="56">
        <f>SUMPRODUCT(Outcomes!AP$7:AS$7, Outcomes!AP85:AS85)</f>
        <v>215.92500000000001</v>
      </c>
      <c r="Q241" s="56">
        <f>SUMPRODUCT(Outcomes!AT$7:AW$7, Outcomes!AT85:AW85)</f>
        <v>15.5</v>
      </c>
      <c r="R241" s="56">
        <f>SUMPRODUCT(Outcomes!AX$7:BA$7, Outcomes!AX85:BA85)</f>
        <v>103.875</v>
      </c>
      <c r="S241" s="56">
        <f>Outcomes!BB$7*Outcomes!BB85</f>
        <v>26.599999999999998</v>
      </c>
      <c r="T241" s="56">
        <f>Outcomes!BC$7*Outcomes!BC85</f>
        <v>28.5</v>
      </c>
      <c r="U241" s="56">
        <f>Outcomes!BD$7*Outcomes!BD85</f>
        <v>0</v>
      </c>
    </row>
    <row r="242" spans="1:21" outlineLevel="1">
      <c r="A242" s="4" t="str">
        <f t="shared" si="339"/>
        <v>003583</v>
      </c>
      <c r="B242" s="4" t="str">
        <f t="shared" si="339"/>
        <v>Lee</v>
      </c>
      <c r="C242" s="55">
        <f t="shared" si="338"/>
        <v>8154.2624999999998</v>
      </c>
      <c r="D242" s="56">
        <f>Outcomes!C$7*Outcomes!C86</f>
        <v>873</v>
      </c>
      <c r="E242" s="56">
        <f>SUMPRODUCT(Outcomes!D$7:G$7, Outcomes!D86:G86)</f>
        <v>569.8125</v>
      </c>
      <c r="F242" s="56">
        <f>SUMPRODUCT(Outcomes!H$7:K$7, Outcomes!H86:K86)</f>
        <v>0</v>
      </c>
      <c r="G242" s="56">
        <f>Outcomes!L$7*Outcomes!L86</f>
        <v>69</v>
      </c>
      <c r="H242" s="56">
        <f>Outcomes!M$7*Outcomes!M86</f>
        <v>431.29999999999995</v>
      </c>
      <c r="I242" s="56">
        <f>SUMPRODUCT(Outcomes!N$7:Q$7, Outcomes!N86:Q86)</f>
        <v>6.5</v>
      </c>
      <c r="J242" s="56">
        <f>SUMPRODUCT(Outcomes!R$7:U$7, Outcomes!R86:U86)</f>
        <v>7.0750000000000011</v>
      </c>
      <c r="K242" s="56">
        <f>SUMPRODUCT(Outcomes!V$7:Y$7, Outcomes!V86:Y86)</f>
        <v>3365.9749999999999</v>
      </c>
      <c r="L242" s="56">
        <f>SUMPRODUCT(Outcomes!Z$7:AC$7, Outcomes!Z86:AC86)</f>
        <v>875.4375</v>
      </c>
      <c r="M242" s="56">
        <f>SUMPRODUCT(Outcomes!AD$7:AG$7, Outcomes!AD86:AG86)</f>
        <v>0</v>
      </c>
      <c r="N242" s="56">
        <f>SUMPRODUCT(Outcomes!AH$7:AK$7, Outcomes!AH86:AK86)</f>
        <v>0</v>
      </c>
      <c r="O242" s="56">
        <f>SUMPRODUCT(Outcomes!AL$7:AO$7, Outcomes!AL86:AO86)</f>
        <v>1328.5</v>
      </c>
      <c r="P242" s="56">
        <f>SUMPRODUCT(Outcomes!AP$7:AS$7, Outcomes!AP86:AS86)</f>
        <v>458.01249999999999</v>
      </c>
      <c r="Q242" s="56">
        <f>SUMPRODUCT(Outcomes!AT$7:AW$7, Outcomes!AT86:AW86)</f>
        <v>0</v>
      </c>
      <c r="R242" s="56">
        <f>SUMPRODUCT(Outcomes!AX$7:BA$7, Outcomes!AX86:BA86)</f>
        <v>0</v>
      </c>
      <c r="S242" s="56">
        <f>Outcomes!BB$7*Outcomes!BB86</f>
        <v>44.65</v>
      </c>
      <c r="T242" s="56">
        <f>Outcomes!BC$7*Outcomes!BC86</f>
        <v>125</v>
      </c>
      <c r="U242" s="56">
        <f>Outcomes!BD$7*Outcomes!BD86</f>
        <v>0</v>
      </c>
    </row>
    <row r="243" spans="1:21" outlineLevel="1">
      <c r="A243" s="4" t="str">
        <f t="shared" si="339"/>
        <v>011145</v>
      </c>
      <c r="B243" s="4" t="str">
        <f t="shared" si="339"/>
        <v>Lone Star</v>
      </c>
      <c r="C243" s="55">
        <f t="shared" si="338"/>
        <v>33190.337500000009</v>
      </c>
      <c r="D243" s="56">
        <f>Outcomes!C$7*Outcomes!C87</f>
        <v>8177</v>
      </c>
      <c r="E243" s="56">
        <f>SUMPRODUCT(Outcomes!D$7:G$7, Outcomes!D87:G87)</f>
        <v>8212.375</v>
      </c>
      <c r="F243" s="56">
        <f>SUMPRODUCT(Outcomes!H$7:K$7, Outcomes!H87:K87)</f>
        <v>0</v>
      </c>
      <c r="G243" s="56">
        <f>Outcomes!L$7*Outcomes!L87</f>
        <v>0</v>
      </c>
      <c r="H243" s="56">
        <f>Outcomes!M$7*Outcomes!M87</f>
        <v>579</v>
      </c>
      <c r="I243" s="56">
        <f>SUMPRODUCT(Outcomes!N$7:Q$7, Outcomes!N87:Q87)</f>
        <v>15.950000000000001</v>
      </c>
      <c r="J243" s="56">
        <f>SUMPRODUCT(Outcomes!R$7:U$7, Outcomes!R87:U87)</f>
        <v>290.40000000000003</v>
      </c>
      <c r="K243" s="56">
        <f>SUMPRODUCT(Outcomes!V$7:Y$7, Outcomes!V87:Y87)</f>
        <v>1382.9624999999999</v>
      </c>
      <c r="L243" s="56">
        <f>SUMPRODUCT(Outcomes!Z$7:AC$7, Outcomes!Z87:AC87)</f>
        <v>1772.375</v>
      </c>
      <c r="M243" s="56">
        <f>SUMPRODUCT(Outcomes!AD$7:AG$7, Outcomes!AD87:AG87)</f>
        <v>77.899999999999991</v>
      </c>
      <c r="N243" s="56">
        <f>SUMPRODUCT(Outcomes!AH$7:AK$7, Outcomes!AH87:AK87)</f>
        <v>69.850000000000009</v>
      </c>
      <c r="O243" s="56">
        <f>SUMPRODUCT(Outcomes!AL$7:AO$7, Outcomes!AL87:AO87)</f>
        <v>9729.0874999999996</v>
      </c>
      <c r="P243" s="56">
        <f>SUMPRODUCT(Outcomes!AP$7:AS$7, Outcomes!AP87:AS87)</f>
        <v>1807.3249999999998</v>
      </c>
      <c r="Q243" s="56">
        <f>SUMPRODUCT(Outcomes!AT$7:AW$7, Outcomes!AT87:AW87)</f>
        <v>138.46250000000001</v>
      </c>
      <c r="R243" s="56">
        <f>SUMPRODUCT(Outcomes!AX$7:BA$7, Outcomes!AX87:BA87)</f>
        <v>265.65000000000003</v>
      </c>
      <c r="S243" s="56">
        <f>Outcomes!BB$7*Outcomes!BB87</f>
        <v>76</v>
      </c>
      <c r="T243" s="56">
        <f>Outcomes!BC$7*Outcomes!BC87</f>
        <v>596</v>
      </c>
      <c r="U243" s="56">
        <f>Outcomes!BD$7*Outcomes!BD87</f>
        <v>0</v>
      </c>
    </row>
    <row r="244" spans="1:21" outlineLevel="1">
      <c r="A244" s="4" t="str">
        <f t="shared" si="339"/>
        <v>003590</v>
      </c>
      <c r="B244" s="4" t="str">
        <f t="shared" si="339"/>
        <v>McLennan</v>
      </c>
      <c r="C244" s="55">
        <f t="shared" si="338"/>
        <v>4410.1374999999998</v>
      </c>
      <c r="D244" s="56">
        <f>Outcomes!C$7*Outcomes!C88</f>
        <v>442</v>
      </c>
      <c r="E244" s="56">
        <f>SUMPRODUCT(Outcomes!D$7:G$7, Outcomes!D88:G88)</f>
        <v>792.51250000000005</v>
      </c>
      <c r="F244" s="56">
        <f>SUMPRODUCT(Outcomes!H$7:K$7, Outcomes!H88:K88)</f>
        <v>0</v>
      </c>
      <c r="G244" s="56">
        <f>Outcomes!L$7*Outcomes!L88</f>
        <v>26.599999999999998</v>
      </c>
      <c r="H244" s="56">
        <f>Outcomes!M$7*Outcomes!M88</f>
        <v>229</v>
      </c>
      <c r="I244" s="56">
        <f>SUMPRODUCT(Outcomes!N$7:Q$7, Outcomes!N88:Q88)</f>
        <v>43.137499999999996</v>
      </c>
      <c r="J244" s="56">
        <f>SUMPRODUCT(Outcomes!R$7:U$7, Outcomes!R88:U88)</f>
        <v>463.53750000000002</v>
      </c>
      <c r="K244" s="56">
        <f>SUMPRODUCT(Outcomes!V$7:Y$7, Outcomes!V88:Y88)</f>
        <v>188.5</v>
      </c>
      <c r="L244" s="56">
        <f>SUMPRODUCT(Outcomes!Z$7:AC$7, Outcomes!Z88:AC88)</f>
        <v>425.36249999999995</v>
      </c>
      <c r="M244" s="56">
        <f>SUMPRODUCT(Outcomes!AD$7:AG$7, Outcomes!AD88:AG88)</f>
        <v>0</v>
      </c>
      <c r="N244" s="56">
        <f>SUMPRODUCT(Outcomes!AH$7:AK$7, Outcomes!AH88:AK88)</f>
        <v>14.8</v>
      </c>
      <c r="O244" s="56">
        <f>SUMPRODUCT(Outcomes!AL$7:AO$7, Outcomes!AL88:AO88)</f>
        <v>1147.5500000000002</v>
      </c>
      <c r="P244" s="56">
        <f>SUMPRODUCT(Outcomes!AP$7:AS$7, Outcomes!AP88:AS88)</f>
        <v>572.13749999999993</v>
      </c>
      <c r="Q244" s="56">
        <f>SUMPRODUCT(Outcomes!AT$7:AW$7, Outcomes!AT88:AW88)</f>
        <v>0</v>
      </c>
      <c r="R244" s="56">
        <f>SUMPRODUCT(Outcomes!AX$7:BA$7, Outcomes!AX88:BA88)</f>
        <v>0</v>
      </c>
      <c r="S244" s="56">
        <f>Outcomes!BB$7*Outcomes!BB88</f>
        <v>16</v>
      </c>
      <c r="T244" s="56">
        <f>Outcomes!BC$7*Outcomes!BC88</f>
        <v>49</v>
      </c>
      <c r="U244" s="56">
        <f>Outcomes!BD$7*Outcomes!BD88</f>
        <v>0</v>
      </c>
    </row>
    <row r="245" spans="1:21" outlineLevel="1">
      <c r="A245" s="4" t="str">
        <f t="shared" si="339"/>
        <v>009797</v>
      </c>
      <c r="B245" s="4" t="str">
        <f t="shared" si="339"/>
        <v>Midland</v>
      </c>
      <c r="C245" s="55">
        <f t="shared" si="338"/>
        <v>3429.875</v>
      </c>
      <c r="D245" s="56">
        <f>Outcomes!C$7*Outcomes!C89</f>
        <v>652</v>
      </c>
      <c r="E245" s="56">
        <f>SUMPRODUCT(Outcomes!D$7:G$7, Outcomes!D89:G89)</f>
        <v>471.52499999999998</v>
      </c>
      <c r="F245" s="56">
        <f>SUMPRODUCT(Outcomes!H$7:K$7, Outcomes!H89:K89)</f>
        <v>16.774999999999999</v>
      </c>
      <c r="G245" s="56">
        <f>Outcomes!L$7*Outcomes!L89</f>
        <v>87.399999999999991</v>
      </c>
      <c r="H245" s="56">
        <f>Outcomes!M$7*Outcomes!M89</f>
        <v>453.15</v>
      </c>
      <c r="I245" s="56">
        <f>SUMPRODUCT(Outcomes!N$7:Q$7, Outcomes!N89:Q89)</f>
        <v>0</v>
      </c>
      <c r="J245" s="56">
        <f>SUMPRODUCT(Outcomes!R$7:U$7, Outcomes!R89:U89)</f>
        <v>22.55</v>
      </c>
      <c r="K245" s="56">
        <f>SUMPRODUCT(Outcomes!V$7:Y$7, Outcomes!V89:Y89)</f>
        <v>298.84999999999997</v>
      </c>
      <c r="L245" s="56">
        <f>SUMPRODUCT(Outcomes!Z$7:AC$7, Outcomes!Z89:AC89)</f>
        <v>599.02499999999998</v>
      </c>
      <c r="M245" s="56">
        <f>SUMPRODUCT(Outcomes!AD$7:AG$7, Outcomes!AD89:AG89)</f>
        <v>0</v>
      </c>
      <c r="N245" s="56">
        <f>SUMPRODUCT(Outcomes!AH$7:AK$7, Outcomes!AH89:AK89)</f>
        <v>0</v>
      </c>
      <c r="O245" s="56">
        <f>SUMPRODUCT(Outcomes!AL$7:AO$7, Outcomes!AL89:AO89)</f>
        <v>431.35</v>
      </c>
      <c r="P245" s="56">
        <f>SUMPRODUCT(Outcomes!AP$7:AS$7, Outcomes!AP89:AS89)</f>
        <v>209.75</v>
      </c>
      <c r="Q245" s="56">
        <f>SUMPRODUCT(Outcomes!AT$7:AW$7, Outcomes!AT89:AW89)</f>
        <v>23</v>
      </c>
      <c r="R245" s="56">
        <f>SUMPRODUCT(Outcomes!AX$7:BA$7, Outcomes!AX89:BA89)</f>
        <v>47.5</v>
      </c>
      <c r="S245" s="56">
        <f>Outcomes!BB$7*Outcomes!BB89</f>
        <v>33</v>
      </c>
      <c r="T245" s="56">
        <f>Outcomes!BC$7*Outcomes!BC89</f>
        <v>82</v>
      </c>
      <c r="U245" s="56">
        <f>Outcomes!BD$7*Outcomes!BD89</f>
        <v>2</v>
      </c>
    </row>
    <row r="246" spans="1:21" outlineLevel="1">
      <c r="A246" s="4" t="str">
        <f t="shared" si="339"/>
        <v>003593</v>
      </c>
      <c r="B246" s="4" t="str">
        <f t="shared" si="339"/>
        <v>Navarro</v>
      </c>
      <c r="C246" s="55">
        <f t="shared" si="338"/>
        <v>3872.875</v>
      </c>
      <c r="D246" s="56">
        <f>Outcomes!C$7*Outcomes!C90</f>
        <v>834</v>
      </c>
      <c r="E246" s="56">
        <f>SUMPRODUCT(Outcomes!D$7:G$7, Outcomes!D90:G90)</f>
        <v>901.05</v>
      </c>
      <c r="F246" s="56">
        <f>SUMPRODUCT(Outcomes!H$7:K$7, Outcomes!H90:K90)</f>
        <v>1.2375</v>
      </c>
      <c r="G246" s="56">
        <f>Outcomes!L$7*Outcomes!L90</f>
        <v>0</v>
      </c>
      <c r="H246" s="56">
        <f>Outcomes!M$7*Outcomes!M90</f>
        <v>154</v>
      </c>
      <c r="I246" s="56">
        <f>SUMPRODUCT(Outcomes!N$7:Q$7, Outcomes!N90:Q90)</f>
        <v>0</v>
      </c>
      <c r="J246" s="56">
        <f>SUMPRODUCT(Outcomes!R$7:U$7, Outcomes!R90:U90)</f>
        <v>0</v>
      </c>
      <c r="K246" s="56">
        <f>SUMPRODUCT(Outcomes!V$7:Y$7, Outcomes!V90:Y90)</f>
        <v>246.48749999999998</v>
      </c>
      <c r="L246" s="56">
        <f>SUMPRODUCT(Outcomes!Z$7:AC$7, Outcomes!Z90:AC90)</f>
        <v>434.8</v>
      </c>
      <c r="M246" s="56">
        <f>SUMPRODUCT(Outcomes!AD$7:AG$7, Outcomes!AD90:AG90)</f>
        <v>0</v>
      </c>
      <c r="N246" s="56">
        <f>SUMPRODUCT(Outcomes!AH$7:AK$7, Outcomes!AH90:AK90)</f>
        <v>0</v>
      </c>
      <c r="O246" s="56">
        <f>SUMPRODUCT(Outcomes!AL$7:AO$7, Outcomes!AL90:AO90)</f>
        <v>744.67499999999995</v>
      </c>
      <c r="P246" s="56">
        <f>SUMPRODUCT(Outcomes!AP$7:AS$7, Outcomes!AP90:AS90)</f>
        <v>452.2</v>
      </c>
      <c r="Q246" s="56">
        <f>SUMPRODUCT(Outcomes!AT$7:AW$7, Outcomes!AT90:AW90)</f>
        <v>0</v>
      </c>
      <c r="R246" s="56">
        <f>SUMPRODUCT(Outcomes!AX$7:BA$7, Outcomes!AX90:BA90)</f>
        <v>20.424999999999997</v>
      </c>
      <c r="S246" s="56">
        <f>Outcomes!BB$7*Outcomes!BB90</f>
        <v>22</v>
      </c>
      <c r="T246" s="56">
        <f>Outcomes!BC$7*Outcomes!BC90</f>
        <v>62</v>
      </c>
      <c r="U246" s="56">
        <f>Outcomes!BD$7*Outcomes!BD90</f>
        <v>0</v>
      </c>
    </row>
    <row r="247" spans="1:21" outlineLevel="1">
      <c r="A247" s="4" t="str">
        <f t="shared" si="339"/>
        <v>003558</v>
      </c>
      <c r="B247" s="4" t="str">
        <f t="shared" si="339"/>
        <v>North Central</v>
      </c>
      <c r="C247" s="55">
        <f t="shared" si="338"/>
        <v>4089.2249999999999</v>
      </c>
      <c r="D247" s="56">
        <f>Outcomes!C$7*Outcomes!C91</f>
        <v>620</v>
      </c>
      <c r="E247" s="56">
        <f>SUMPRODUCT(Outcomes!D$7:G$7, Outcomes!D91:G91)</f>
        <v>911.25</v>
      </c>
      <c r="F247" s="56">
        <f>SUMPRODUCT(Outcomes!H$7:K$7, Outcomes!H91:K91)</f>
        <v>0</v>
      </c>
      <c r="G247" s="56">
        <f>Outcomes!L$7*Outcomes!L91</f>
        <v>0</v>
      </c>
      <c r="H247" s="56">
        <f>Outcomes!M$7*Outcomes!M91</f>
        <v>156.20000000000002</v>
      </c>
      <c r="I247" s="56">
        <f>SUMPRODUCT(Outcomes!N$7:Q$7, Outcomes!N91:Q91)</f>
        <v>68.162500000000009</v>
      </c>
      <c r="J247" s="56">
        <f>SUMPRODUCT(Outcomes!R$7:U$7, Outcomes!R91:U91)</f>
        <v>126.58750000000001</v>
      </c>
      <c r="K247" s="56">
        <f>SUMPRODUCT(Outcomes!V$7:Y$7, Outcomes!V91:Y91)</f>
        <v>290.2</v>
      </c>
      <c r="L247" s="56">
        <f>SUMPRODUCT(Outcomes!Z$7:AC$7, Outcomes!Z91:AC91)</f>
        <v>356.84999999999997</v>
      </c>
      <c r="M247" s="56">
        <f>SUMPRODUCT(Outcomes!AD$7:AG$7, Outcomes!AD91:AG91)</f>
        <v>0</v>
      </c>
      <c r="N247" s="56">
        <f>SUMPRODUCT(Outcomes!AH$7:AK$7, Outcomes!AH91:AK91)</f>
        <v>0</v>
      </c>
      <c r="O247" s="56">
        <f>SUMPRODUCT(Outcomes!AL$7:AO$7, Outcomes!AL91:AO91)</f>
        <v>1087.5</v>
      </c>
      <c r="P247" s="56">
        <f>SUMPRODUCT(Outcomes!AP$7:AS$7, Outcomes!AP91:AS91)</f>
        <v>307.57499999999999</v>
      </c>
      <c r="Q247" s="56">
        <f>SUMPRODUCT(Outcomes!AT$7:AW$7, Outcomes!AT91:AW91)</f>
        <v>0</v>
      </c>
      <c r="R247" s="56">
        <f>SUMPRODUCT(Outcomes!AX$7:BA$7, Outcomes!AX91:BA91)</f>
        <v>0</v>
      </c>
      <c r="S247" s="56">
        <f>Outcomes!BB$7*Outcomes!BB91</f>
        <v>20.9</v>
      </c>
      <c r="T247" s="56">
        <f>Outcomes!BC$7*Outcomes!BC91</f>
        <v>144</v>
      </c>
      <c r="U247" s="56">
        <f>Outcomes!BD$7*Outcomes!BD91</f>
        <v>0</v>
      </c>
    </row>
    <row r="248" spans="1:21" outlineLevel="1">
      <c r="A248" s="4" t="str">
        <f t="shared" si="339"/>
        <v>023154</v>
      </c>
      <c r="B248" s="4" t="str">
        <f t="shared" si="339"/>
        <v>Northeast Texas</v>
      </c>
      <c r="C248" s="55">
        <f t="shared" si="338"/>
        <v>2094.4375</v>
      </c>
      <c r="D248" s="56">
        <f>Outcomes!C$7*Outcomes!C92</f>
        <v>329.65</v>
      </c>
      <c r="E248" s="56">
        <f>SUMPRODUCT(Outcomes!D$7:G$7, Outcomes!D92:G92)</f>
        <v>377</v>
      </c>
      <c r="F248" s="56">
        <f>SUMPRODUCT(Outcomes!H$7:K$7, Outcomes!H92:K92)</f>
        <v>0</v>
      </c>
      <c r="G248" s="56">
        <f>Outcomes!L$7*Outcomes!L92</f>
        <v>0</v>
      </c>
      <c r="H248" s="56">
        <f>Outcomes!M$7*Outcomes!M92</f>
        <v>90.25</v>
      </c>
      <c r="I248" s="56">
        <f>SUMPRODUCT(Outcomes!N$7:Q$7, Outcomes!N92:Q92)</f>
        <v>2</v>
      </c>
      <c r="J248" s="56">
        <f>SUMPRODUCT(Outcomes!R$7:U$7, Outcomes!R92:U92)</f>
        <v>34.65</v>
      </c>
      <c r="K248" s="56">
        <f>SUMPRODUCT(Outcomes!V$7:Y$7, Outcomes!V92:Y92)</f>
        <v>174.45</v>
      </c>
      <c r="L248" s="56">
        <f>SUMPRODUCT(Outcomes!Z$7:AC$7, Outcomes!Z92:AC92)</f>
        <v>406.59999999999997</v>
      </c>
      <c r="M248" s="56">
        <f>SUMPRODUCT(Outcomes!AD$7:AG$7, Outcomes!AD92:AG92)</f>
        <v>0</v>
      </c>
      <c r="N248" s="56">
        <f>SUMPRODUCT(Outcomes!AH$7:AK$7, Outcomes!AH92:AK92)</f>
        <v>0</v>
      </c>
      <c r="O248" s="56">
        <f>SUMPRODUCT(Outcomes!AL$7:AO$7, Outcomes!AL92:AO92)</f>
        <v>425.9</v>
      </c>
      <c r="P248" s="56">
        <f>SUMPRODUCT(Outcomes!AP$7:AS$7, Outcomes!AP92:AS92)</f>
        <v>214.9375</v>
      </c>
      <c r="Q248" s="56">
        <f>SUMPRODUCT(Outcomes!AT$7:AW$7, Outcomes!AT92:AW92)</f>
        <v>0</v>
      </c>
      <c r="R248" s="56">
        <f>SUMPRODUCT(Outcomes!AX$7:BA$7, Outcomes!AX92:BA92)</f>
        <v>0</v>
      </c>
      <c r="S248" s="56">
        <f>Outcomes!BB$7*Outcomes!BB92</f>
        <v>15</v>
      </c>
      <c r="T248" s="56">
        <f>Outcomes!BC$7*Outcomes!BC92</f>
        <v>24</v>
      </c>
      <c r="U248" s="56">
        <f>Outcomes!BD$7*Outcomes!BD92</f>
        <v>0</v>
      </c>
    </row>
    <row r="249" spans="1:21" outlineLevel="1">
      <c r="A249" s="4" t="str">
        <f t="shared" si="339"/>
        <v>003596</v>
      </c>
      <c r="B249" s="4" t="str">
        <f t="shared" si="339"/>
        <v>Odessa</v>
      </c>
      <c r="C249" s="55">
        <f t="shared" si="338"/>
        <v>5800.5375000000004</v>
      </c>
      <c r="D249" s="56">
        <f>Outcomes!C$7*Outcomes!C93</f>
        <v>1229</v>
      </c>
      <c r="E249" s="56">
        <f>SUMPRODUCT(Outcomes!D$7:G$7, Outcomes!D93:G93)</f>
        <v>834.15</v>
      </c>
      <c r="F249" s="56">
        <f>SUMPRODUCT(Outcomes!H$7:K$7, Outcomes!H93:K93)</f>
        <v>0</v>
      </c>
      <c r="G249" s="56">
        <f>Outcomes!L$7*Outcomes!L93</f>
        <v>4</v>
      </c>
      <c r="H249" s="56">
        <f>Outcomes!M$7*Outcomes!M93</f>
        <v>111.10000000000001</v>
      </c>
      <c r="I249" s="56">
        <f>SUMPRODUCT(Outcomes!N$7:Q$7, Outcomes!N93:Q93)</f>
        <v>0</v>
      </c>
      <c r="J249" s="56">
        <f>SUMPRODUCT(Outcomes!R$7:U$7, Outcomes!R93:U93)</f>
        <v>421.6875</v>
      </c>
      <c r="K249" s="56">
        <f>SUMPRODUCT(Outcomes!V$7:Y$7, Outcomes!V93:Y93)</f>
        <v>426.25000000000006</v>
      </c>
      <c r="L249" s="56">
        <f>SUMPRODUCT(Outcomes!Z$7:AC$7, Outcomes!Z93:AC93)</f>
        <v>692.47499999999991</v>
      </c>
      <c r="M249" s="56">
        <f>SUMPRODUCT(Outcomes!AD$7:AG$7, Outcomes!AD93:AG93)</f>
        <v>0</v>
      </c>
      <c r="N249" s="56">
        <f>SUMPRODUCT(Outcomes!AH$7:AK$7, Outcomes!AH93:AK93)</f>
        <v>0</v>
      </c>
      <c r="O249" s="56">
        <f>SUMPRODUCT(Outcomes!AL$7:AO$7, Outcomes!AL93:AO93)</f>
        <v>1000.625</v>
      </c>
      <c r="P249" s="56">
        <f>SUMPRODUCT(Outcomes!AP$7:AS$7, Outcomes!AP93:AS93)</f>
        <v>695.40000000000009</v>
      </c>
      <c r="Q249" s="56">
        <f>SUMPRODUCT(Outcomes!AT$7:AW$7, Outcomes!AT93:AW93)</f>
        <v>6.875</v>
      </c>
      <c r="R249" s="56">
        <f>SUMPRODUCT(Outcomes!AX$7:BA$7, Outcomes!AX93:BA93)</f>
        <v>123.97499999999999</v>
      </c>
      <c r="S249" s="56">
        <f>Outcomes!BB$7*Outcomes!BB93</f>
        <v>67</v>
      </c>
      <c r="T249" s="56">
        <f>Outcomes!BC$7*Outcomes!BC93</f>
        <v>188</v>
      </c>
      <c r="U249" s="56">
        <f>Outcomes!BD$7*Outcomes!BD93</f>
        <v>0</v>
      </c>
    </row>
    <row r="250" spans="1:21" outlineLevel="1">
      <c r="A250" s="4" t="str">
        <f t="shared" ref="A250:B265" si="340">A197</f>
        <v>003600</v>
      </c>
      <c r="B250" s="4" t="str">
        <f t="shared" si="340"/>
        <v>Panola</v>
      </c>
      <c r="C250" s="55">
        <f t="shared" ref="C250:C268" si="341">SUM(D250:U250)</f>
        <v>2395.0625</v>
      </c>
      <c r="D250" s="56">
        <f>Outcomes!C$7*Outcomes!C94</f>
        <v>315.39999999999998</v>
      </c>
      <c r="E250" s="56">
        <f>SUMPRODUCT(Outcomes!D$7:G$7, Outcomes!D94:G94)</f>
        <v>226.45000000000002</v>
      </c>
      <c r="F250" s="56">
        <f>SUMPRODUCT(Outcomes!H$7:K$7, Outcomes!H94:K94)</f>
        <v>0</v>
      </c>
      <c r="G250" s="56">
        <f>Outcomes!L$7*Outcomes!L94</f>
        <v>0</v>
      </c>
      <c r="H250" s="56">
        <f>Outcomes!M$7*Outcomes!M94</f>
        <v>683.05</v>
      </c>
      <c r="I250" s="56">
        <f>SUMPRODUCT(Outcomes!N$7:Q$7, Outcomes!N94:Q94)</f>
        <v>57.05</v>
      </c>
      <c r="J250" s="56">
        <f>SUMPRODUCT(Outcomes!R$7:U$7, Outcomes!R94:U94)</f>
        <v>155.08749999999998</v>
      </c>
      <c r="K250" s="56">
        <f>SUMPRODUCT(Outcomes!V$7:Y$7, Outcomes!V94:Y94)</f>
        <v>92.675000000000026</v>
      </c>
      <c r="L250" s="56">
        <f>SUMPRODUCT(Outcomes!Z$7:AC$7, Outcomes!Z94:AC94)</f>
        <v>332.9375</v>
      </c>
      <c r="M250" s="56">
        <f>SUMPRODUCT(Outcomes!AD$7:AG$7, Outcomes!AD94:AG94)</f>
        <v>0</v>
      </c>
      <c r="N250" s="56">
        <f>SUMPRODUCT(Outcomes!AH$7:AK$7, Outcomes!AH94:AK94)</f>
        <v>0</v>
      </c>
      <c r="O250" s="56">
        <f>SUMPRODUCT(Outcomes!AL$7:AO$7, Outcomes!AL94:AO94)</f>
        <v>310.92499999999995</v>
      </c>
      <c r="P250" s="56">
        <f>SUMPRODUCT(Outcomes!AP$7:AS$7, Outcomes!AP94:AS94)</f>
        <v>192.58749999999998</v>
      </c>
      <c r="Q250" s="56">
        <f>SUMPRODUCT(Outcomes!AT$7:AW$7, Outcomes!AT94:AW94)</f>
        <v>0</v>
      </c>
      <c r="R250" s="56">
        <f>SUMPRODUCT(Outcomes!AX$7:BA$7, Outcomes!AX94:BA94)</f>
        <v>0</v>
      </c>
      <c r="S250" s="56">
        <f>Outcomes!BB$7*Outcomes!BB94</f>
        <v>9.9</v>
      </c>
      <c r="T250" s="56">
        <f>Outcomes!BC$7*Outcomes!BC94</f>
        <v>19</v>
      </c>
      <c r="U250" s="56">
        <f>Outcomes!BD$7*Outcomes!BD94</f>
        <v>0</v>
      </c>
    </row>
    <row r="251" spans="1:21" outlineLevel="1">
      <c r="A251" s="4" t="str">
        <f t="shared" si="340"/>
        <v>003601</v>
      </c>
      <c r="B251" s="4" t="str">
        <f t="shared" si="340"/>
        <v>Paris</v>
      </c>
      <c r="C251" s="55">
        <f t="shared" si="341"/>
        <v>2774.6625000000004</v>
      </c>
      <c r="D251" s="56">
        <f>Outcomes!C$7*Outcomes!C95</f>
        <v>688.75</v>
      </c>
      <c r="E251" s="56">
        <f>SUMPRODUCT(Outcomes!D$7:G$7, Outcomes!D95:G95)</f>
        <v>454.51249999999999</v>
      </c>
      <c r="F251" s="56">
        <f>SUMPRODUCT(Outcomes!H$7:K$7, Outcomes!H95:K95)</f>
        <v>0</v>
      </c>
      <c r="G251" s="56">
        <f>Outcomes!L$7*Outcomes!L95</f>
        <v>4</v>
      </c>
      <c r="H251" s="56">
        <f>Outcomes!M$7*Outcomes!M95</f>
        <v>167.20000000000002</v>
      </c>
      <c r="I251" s="56">
        <f>SUMPRODUCT(Outcomes!N$7:Q$7, Outcomes!N95:Q95)</f>
        <v>15.2</v>
      </c>
      <c r="J251" s="56">
        <f>SUMPRODUCT(Outcomes!R$7:U$7, Outcomes!R95:U95)</f>
        <v>299.96249999999998</v>
      </c>
      <c r="K251" s="56">
        <f>SUMPRODUCT(Outcomes!V$7:Y$7, Outcomes!V95:Y95)</f>
        <v>21.450000000000003</v>
      </c>
      <c r="L251" s="56">
        <f>SUMPRODUCT(Outcomes!Z$7:AC$7, Outcomes!Z95:AC95)</f>
        <v>283.60000000000002</v>
      </c>
      <c r="M251" s="56">
        <f>SUMPRODUCT(Outcomes!AD$7:AG$7, Outcomes!AD95:AG95)</f>
        <v>0</v>
      </c>
      <c r="N251" s="56">
        <f>SUMPRODUCT(Outcomes!AH$7:AK$7, Outcomes!AH95:AK95)</f>
        <v>0</v>
      </c>
      <c r="O251" s="56">
        <f>SUMPRODUCT(Outcomes!AL$7:AO$7, Outcomes!AL95:AO95)</f>
        <v>459.875</v>
      </c>
      <c r="P251" s="56">
        <f>SUMPRODUCT(Outcomes!AP$7:AS$7, Outcomes!AP95:AS95)</f>
        <v>342.71250000000003</v>
      </c>
      <c r="Q251" s="56">
        <f>SUMPRODUCT(Outcomes!AT$7:AW$7, Outcomes!AT95:AW95)</f>
        <v>0</v>
      </c>
      <c r="R251" s="56">
        <f>SUMPRODUCT(Outcomes!AX$7:BA$7, Outcomes!AX95:BA95)</f>
        <v>0</v>
      </c>
      <c r="S251" s="56">
        <f>Outcomes!BB$7*Outcomes!BB95</f>
        <v>11</v>
      </c>
      <c r="T251" s="56">
        <f>Outcomes!BC$7*Outcomes!BC95</f>
        <v>26.400000000000002</v>
      </c>
      <c r="U251" s="56">
        <f>Outcomes!BD$7*Outcomes!BD95</f>
        <v>0</v>
      </c>
    </row>
    <row r="252" spans="1:21" outlineLevel="1">
      <c r="A252" s="4" t="str">
        <f t="shared" si="340"/>
        <v>003603</v>
      </c>
      <c r="B252" s="4" t="str">
        <f t="shared" si="340"/>
        <v>Ranger</v>
      </c>
      <c r="C252" s="55">
        <f t="shared" si="341"/>
        <v>1384.8</v>
      </c>
      <c r="D252" s="56">
        <f>Outcomes!C$7*Outcomes!C96</f>
        <v>390.45</v>
      </c>
      <c r="E252" s="56">
        <f>SUMPRODUCT(Outcomes!D$7:G$7, Outcomes!D96:G96)</f>
        <v>284.92500000000001</v>
      </c>
      <c r="F252" s="56">
        <f>SUMPRODUCT(Outcomes!H$7:K$7, Outcomes!H96:K96)</f>
        <v>0</v>
      </c>
      <c r="G252" s="56">
        <f>Outcomes!L$7*Outcomes!L96</f>
        <v>3</v>
      </c>
      <c r="H252" s="56">
        <f>Outcomes!M$7*Outcomes!M96</f>
        <v>12</v>
      </c>
      <c r="I252" s="56">
        <f>SUMPRODUCT(Outcomes!N$7:Q$7, Outcomes!N96:Q96)</f>
        <v>10</v>
      </c>
      <c r="J252" s="56">
        <f>SUMPRODUCT(Outcomes!R$7:U$7, Outcomes!R96:U96)</f>
        <v>18</v>
      </c>
      <c r="K252" s="56">
        <f>SUMPRODUCT(Outcomes!V$7:Y$7, Outcomes!V96:Y96)</f>
        <v>104.5</v>
      </c>
      <c r="L252" s="56">
        <f>SUMPRODUCT(Outcomes!Z$7:AC$7, Outcomes!Z96:AC96)</f>
        <v>203.47499999999999</v>
      </c>
      <c r="M252" s="56">
        <f>SUMPRODUCT(Outcomes!AD$7:AG$7, Outcomes!AD96:AG96)</f>
        <v>0</v>
      </c>
      <c r="N252" s="56">
        <f>SUMPRODUCT(Outcomes!AH$7:AK$7, Outcomes!AH96:AK96)</f>
        <v>0</v>
      </c>
      <c r="O252" s="56">
        <f>SUMPRODUCT(Outcomes!AL$7:AO$7, Outcomes!AL96:AO96)</f>
        <v>290.52500000000003</v>
      </c>
      <c r="P252" s="56">
        <f>SUMPRODUCT(Outcomes!AP$7:AS$7, Outcomes!AP96:AS96)</f>
        <v>56.924999999999997</v>
      </c>
      <c r="Q252" s="56">
        <f>SUMPRODUCT(Outcomes!AT$7:AW$7, Outcomes!AT96:AW96)</f>
        <v>0</v>
      </c>
      <c r="R252" s="56">
        <f>SUMPRODUCT(Outcomes!AX$7:BA$7, Outcomes!AX96:BA96)</f>
        <v>0</v>
      </c>
      <c r="S252" s="56">
        <f>Outcomes!BB$7*Outcomes!BB96</f>
        <v>2.2000000000000002</v>
      </c>
      <c r="T252" s="56">
        <f>Outcomes!BC$7*Outcomes!BC96</f>
        <v>8.8000000000000007</v>
      </c>
      <c r="U252" s="56">
        <f>Outcomes!BD$7*Outcomes!BD96</f>
        <v>0</v>
      </c>
    </row>
    <row r="253" spans="1:21" outlineLevel="1">
      <c r="A253" s="4" t="str">
        <f t="shared" si="340"/>
        <v>029137</v>
      </c>
      <c r="B253" s="4" t="str">
        <f t="shared" si="340"/>
        <v>San Jacinto</v>
      </c>
      <c r="C253" s="55">
        <f t="shared" si="341"/>
        <v>16700.575000000001</v>
      </c>
      <c r="D253" s="56">
        <f>Outcomes!C$7*Outcomes!C97</f>
        <v>2163</v>
      </c>
      <c r="E253" s="56">
        <f>SUMPRODUCT(Outcomes!D$7:G$7, Outcomes!D97:G97)</f>
        <v>2963.6625000000004</v>
      </c>
      <c r="F253" s="56">
        <f>SUMPRODUCT(Outcomes!H$7:K$7, Outcomes!H97:K97)</f>
        <v>0</v>
      </c>
      <c r="G253" s="56">
        <f>Outcomes!L$7*Outcomes!L97</f>
        <v>48</v>
      </c>
      <c r="H253" s="56">
        <f>Outcomes!M$7*Outcomes!M97</f>
        <v>258.39999999999998</v>
      </c>
      <c r="I253" s="56">
        <f>SUMPRODUCT(Outcomes!N$7:Q$7, Outcomes!N97:Q97)</f>
        <v>38</v>
      </c>
      <c r="J253" s="56">
        <f>SUMPRODUCT(Outcomes!R$7:U$7, Outcomes!R97:U97)</f>
        <v>90.85</v>
      </c>
      <c r="K253" s="56">
        <f>SUMPRODUCT(Outcomes!V$7:Y$7, Outcomes!V97:Y97)</f>
        <v>1158.8500000000001</v>
      </c>
      <c r="L253" s="56">
        <f>SUMPRODUCT(Outcomes!Z$7:AC$7, Outcomes!Z97:AC97)</f>
        <v>2511.8375000000001</v>
      </c>
      <c r="M253" s="56">
        <f>SUMPRODUCT(Outcomes!AD$7:AG$7, Outcomes!AD97:AG97)</f>
        <v>0</v>
      </c>
      <c r="N253" s="56">
        <f>SUMPRODUCT(Outcomes!AH$7:AK$7, Outcomes!AH97:AK97)</f>
        <v>87.874999999999986</v>
      </c>
      <c r="O253" s="56">
        <f>SUMPRODUCT(Outcomes!AL$7:AO$7, Outcomes!AL97:AO97)</f>
        <v>4963.3374999999996</v>
      </c>
      <c r="P253" s="56">
        <f>SUMPRODUCT(Outcomes!AP$7:AS$7, Outcomes!AP97:AS97)</f>
        <v>1795.2874999999999</v>
      </c>
      <c r="Q253" s="56">
        <f>SUMPRODUCT(Outcomes!AT$7:AW$7, Outcomes!AT97:AW97)</f>
        <v>0</v>
      </c>
      <c r="R253" s="56">
        <f>SUMPRODUCT(Outcomes!AX$7:BA$7, Outcomes!AX97:BA97)</f>
        <v>43.475000000000001</v>
      </c>
      <c r="S253" s="56">
        <f>Outcomes!BB$7*Outcomes!BB97</f>
        <v>75</v>
      </c>
      <c r="T253" s="56">
        <f>Outcomes!BC$7*Outcomes!BC97</f>
        <v>503</v>
      </c>
      <c r="U253" s="56">
        <f>Outcomes!BD$7*Outcomes!BD97</f>
        <v>0</v>
      </c>
    </row>
    <row r="254" spans="1:21" outlineLevel="1">
      <c r="A254" s="4" t="str">
        <f t="shared" si="340"/>
        <v>003611</v>
      </c>
      <c r="B254" s="4" t="str">
        <f t="shared" si="340"/>
        <v>South Plains</v>
      </c>
      <c r="C254" s="55">
        <f t="shared" si="341"/>
        <v>4647.3125</v>
      </c>
      <c r="D254" s="56">
        <f>Outcomes!C$7*Outcomes!C98</f>
        <v>727</v>
      </c>
      <c r="E254" s="56">
        <f>SUMPRODUCT(Outcomes!D$7:G$7, Outcomes!D98:G98)</f>
        <v>847.75</v>
      </c>
      <c r="F254" s="56">
        <f>SUMPRODUCT(Outcomes!H$7:K$7, Outcomes!H98:K98)</f>
        <v>18.700000000000003</v>
      </c>
      <c r="G254" s="56">
        <f>Outcomes!L$7*Outcomes!L98</f>
        <v>0</v>
      </c>
      <c r="H254" s="56">
        <f>Outcomes!M$7*Outcomes!M98</f>
        <v>312</v>
      </c>
      <c r="I254" s="56">
        <f>SUMPRODUCT(Outcomes!N$7:Q$7, Outcomes!N98:Q98)</f>
        <v>58.512500000000003</v>
      </c>
      <c r="J254" s="56">
        <f>SUMPRODUCT(Outcomes!R$7:U$7, Outcomes!R98:U98)</f>
        <v>1</v>
      </c>
      <c r="K254" s="56">
        <f>SUMPRODUCT(Outcomes!V$7:Y$7, Outcomes!V98:Y98)</f>
        <v>513.9</v>
      </c>
      <c r="L254" s="56">
        <f>SUMPRODUCT(Outcomes!Z$7:AC$7, Outcomes!Z98:AC98)</f>
        <v>569.72500000000002</v>
      </c>
      <c r="M254" s="56">
        <f>SUMPRODUCT(Outcomes!AD$7:AG$7, Outcomes!AD98:AG98)</f>
        <v>0</v>
      </c>
      <c r="N254" s="56">
        <f>SUMPRODUCT(Outcomes!AH$7:AK$7, Outcomes!AH98:AK98)</f>
        <v>0</v>
      </c>
      <c r="O254" s="56">
        <f>SUMPRODUCT(Outcomes!AL$7:AO$7, Outcomes!AL98:AO98)</f>
        <v>1010.3874999999999</v>
      </c>
      <c r="P254" s="56">
        <f>SUMPRODUCT(Outcomes!AP$7:AS$7, Outcomes!AP98:AS98)</f>
        <v>503.73750000000001</v>
      </c>
      <c r="Q254" s="56">
        <f>SUMPRODUCT(Outcomes!AT$7:AW$7, Outcomes!AT98:AW98)</f>
        <v>0</v>
      </c>
      <c r="R254" s="56">
        <f>SUMPRODUCT(Outcomes!AX$7:BA$7, Outcomes!AX98:BA98)</f>
        <v>0</v>
      </c>
      <c r="S254" s="56">
        <f>Outcomes!BB$7*Outcomes!BB98</f>
        <v>17.600000000000001</v>
      </c>
      <c r="T254" s="56">
        <f>Outcomes!BC$7*Outcomes!BC98</f>
        <v>67</v>
      </c>
      <c r="U254" s="56">
        <f>Outcomes!BD$7*Outcomes!BD98</f>
        <v>0</v>
      </c>
    </row>
    <row r="255" spans="1:21" outlineLevel="1">
      <c r="A255" s="4" t="str">
        <f t="shared" si="340"/>
        <v>031034</v>
      </c>
      <c r="B255" s="4" t="str">
        <f t="shared" si="340"/>
        <v>South Texas</v>
      </c>
      <c r="C255" s="55">
        <f t="shared" si="341"/>
        <v>17145.5625</v>
      </c>
      <c r="D255" s="56">
        <f>Outcomes!C$7*Outcomes!C99</f>
        <v>3918</v>
      </c>
      <c r="E255" s="56">
        <f>SUMPRODUCT(Outcomes!D$7:G$7, Outcomes!D99:G99)</f>
        <v>3405.7249999999999</v>
      </c>
      <c r="F255" s="56">
        <f>SUMPRODUCT(Outcomes!H$7:K$7, Outcomes!H99:K99)</f>
        <v>1.425</v>
      </c>
      <c r="G255" s="56">
        <f>Outcomes!L$7*Outcomes!L99</f>
        <v>36.300000000000004</v>
      </c>
      <c r="H255" s="56">
        <f>Outcomes!M$7*Outcomes!M99</f>
        <v>250.8</v>
      </c>
      <c r="I255" s="56">
        <f>SUMPRODUCT(Outcomes!N$7:Q$7, Outcomes!N99:Q99)</f>
        <v>625.01250000000005</v>
      </c>
      <c r="J255" s="56">
        <f>SUMPRODUCT(Outcomes!R$7:U$7, Outcomes!R99:U99)</f>
        <v>445.54999999999995</v>
      </c>
      <c r="K255" s="56">
        <f>SUMPRODUCT(Outcomes!V$7:Y$7, Outcomes!V99:Y99)</f>
        <v>1383.4375000000002</v>
      </c>
      <c r="L255" s="56">
        <f>SUMPRODUCT(Outcomes!Z$7:AC$7, Outcomes!Z99:AC99)</f>
        <v>1215.2250000000001</v>
      </c>
      <c r="M255" s="56">
        <f>SUMPRODUCT(Outcomes!AD$7:AG$7, Outcomes!AD99:AG99)</f>
        <v>0</v>
      </c>
      <c r="N255" s="56">
        <f>SUMPRODUCT(Outcomes!AH$7:AK$7, Outcomes!AH99:AK99)</f>
        <v>1.5</v>
      </c>
      <c r="O255" s="56">
        <f>SUMPRODUCT(Outcomes!AL$7:AO$7, Outcomes!AL99:AO99)</f>
        <v>3519.5250000000001</v>
      </c>
      <c r="P255" s="56">
        <f>SUMPRODUCT(Outcomes!AP$7:AS$7, Outcomes!AP99:AS99)</f>
        <v>1490.2750000000001</v>
      </c>
      <c r="Q255" s="56">
        <f>SUMPRODUCT(Outcomes!AT$7:AW$7, Outcomes!AT99:AW99)</f>
        <v>141.62500000000003</v>
      </c>
      <c r="R255" s="56">
        <f>SUMPRODUCT(Outcomes!AX$7:BA$7, Outcomes!AX99:BA99)</f>
        <v>576.41249999999991</v>
      </c>
      <c r="S255" s="56">
        <f>Outcomes!BB$7*Outcomes!BB99</f>
        <v>27.549999999999997</v>
      </c>
      <c r="T255" s="56">
        <f>Outcomes!BC$7*Outcomes!BC99</f>
        <v>72</v>
      </c>
      <c r="U255" s="56">
        <f>Outcomes!BD$7*Outcomes!BD99</f>
        <v>35.200000000000003</v>
      </c>
    </row>
    <row r="256" spans="1:21" outlineLevel="1">
      <c r="A256" s="4" t="str">
        <f t="shared" si="340"/>
        <v>003614</v>
      </c>
      <c r="B256" s="4" t="str">
        <f t="shared" si="340"/>
        <v>Southwest Texas</v>
      </c>
      <c r="C256" s="55">
        <f t="shared" si="341"/>
        <v>4035.625</v>
      </c>
      <c r="D256" s="56">
        <f>Outcomes!C$7*Outcomes!C100</f>
        <v>966.15</v>
      </c>
      <c r="E256" s="56">
        <f>SUMPRODUCT(Outcomes!D$7:G$7, Outcomes!D100:G100)</f>
        <v>791.92499999999995</v>
      </c>
      <c r="F256" s="56">
        <f>SUMPRODUCT(Outcomes!H$7:K$7, Outcomes!H100:K100)</f>
        <v>0</v>
      </c>
      <c r="G256" s="56">
        <f>Outcomes!L$7*Outcomes!L100</f>
        <v>10.45</v>
      </c>
      <c r="H256" s="56">
        <f>Outcomes!M$7*Outcomes!M100</f>
        <v>414.70000000000005</v>
      </c>
      <c r="I256" s="56">
        <f>SUMPRODUCT(Outcomes!N$7:Q$7, Outcomes!N100:Q100)</f>
        <v>30</v>
      </c>
      <c r="J256" s="56">
        <f>SUMPRODUCT(Outcomes!R$7:U$7, Outcomes!R100:U100)</f>
        <v>158</v>
      </c>
      <c r="K256" s="56">
        <f>SUMPRODUCT(Outcomes!V$7:Y$7, Outcomes!V100:Y100)</f>
        <v>256.57499999999999</v>
      </c>
      <c r="L256" s="56">
        <f>SUMPRODUCT(Outcomes!Z$7:AC$7, Outcomes!Z100:AC100)</f>
        <v>533.1875</v>
      </c>
      <c r="M256" s="56">
        <f>SUMPRODUCT(Outcomes!AD$7:AG$7, Outcomes!AD100:AG100)</f>
        <v>0</v>
      </c>
      <c r="N256" s="56">
        <f>SUMPRODUCT(Outcomes!AH$7:AK$7, Outcomes!AH100:AK100)</f>
        <v>0</v>
      </c>
      <c r="O256" s="56">
        <f>SUMPRODUCT(Outcomes!AL$7:AO$7, Outcomes!AL100:AO100)</f>
        <v>719.92500000000007</v>
      </c>
      <c r="P256" s="56">
        <f>SUMPRODUCT(Outcomes!AP$7:AS$7, Outcomes!AP100:AS100)</f>
        <v>94.112499999999997</v>
      </c>
      <c r="Q256" s="56">
        <f>SUMPRODUCT(Outcomes!AT$7:AW$7, Outcomes!AT100:AW100)</f>
        <v>0</v>
      </c>
      <c r="R256" s="56">
        <f>SUMPRODUCT(Outcomes!AX$7:BA$7, Outcomes!AX100:BA100)</f>
        <v>0</v>
      </c>
      <c r="S256" s="56">
        <f>Outcomes!BB$7*Outcomes!BB100</f>
        <v>34</v>
      </c>
      <c r="T256" s="56">
        <f>Outcomes!BC$7*Outcomes!BC100</f>
        <v>26.599999999999998</v>
      </c>
      <c r="U256" s="56">
        <f>Outcomes!BD$7*Outcomes!BD100</f>
        <v>0</v>
      </c>
    </row>
    <row r="257" spans="1:21" outlineLevel="1">
      <c r="A257" s="4" t="str">
        <f t="shared" si="340"/>
        <v>003626</v>
      </c>
      <c r="B257" s="4" t="str">
        <f t="shared" si="340"/>
        <v>Tarrant</v>
      </c>
      <c r="C257" s="55">
        <f t="shared" si="341"/>
        <v>18721.712500000005</v>
      </c>
      <c r="D257" s="56">
        <f>Outcomes!C$7*Outcomes!C101</f>
        <v>2789.2</v>
      </c>
      <c r="E257" s="56">
        <f>SUMPRODUCT(Outcomes!D$7:G$7, Outcomes!D101:G101)</f>
        <v>4389.5249999999996</v>
      </c>
      <c r="F257" s="56">
        <f>SUMPRODUCT(Outcomes!H$7:K$7, Outcomes!H101:K101)</f>
        <v>1.4875</v>
      </c>
      <c r="G257" s="56">
        <f>Outcomes!L$7*Outcomes!L101</f>
        <v>42.75</v>
      </c>
      <c r="H257" s="56">
        <f>Outcomes!M$7*Outcomes!M101</f>
        <v>104.50000000000001</v>
      </c>
      <c r="I257" s="56">
        <f>SUMPRODUCT(Outcomes!N$7:Q$7, Outcomes!N101:Q101)</f>
        <v>19.299999999999997</v>
      </c>
      <c r="J257" s="56">
        <f>SUMPRODUCT(Outcomes!R$7:U$7, Outcomes!R101:U101)</f>
        <v>55.524999999999999</v>
      </c>
      <c r="K257" s="56">
        <f>SUMPRODUCT(Outcomes!V$7:Y$7, Outcomes!V101:Y101)</f>
        <v>1191.9500000000003</v>
      </c>
      <c r="L257" s="56">
        <f>SUMPRODUCT(Outcomes!Z$7:AC$7, Outcomes!Z101:AC101)</f>
        <v>1392.6</v>
      </c>
      <c r="M257" s="56">
        <f>SUMPRODUCT(Outcomes!AD$7:AG$7, Outcomes!AD101:AG101)</f>
        <v>14.200000000000001</v>
      </c>
      <c r="N257" s="56">
        <f>SUMPRODUCT(Outcomes!AH$7:AK$7, Outcomes!AH101:AK101)</f>
        <v>19.324999999999999</v>
      </c>
      <c r="O257" s="56">
        <f>SUMPRODUCT(Outcomes!AL$7:AO$7, Outcomes!AL101:AO101)</f>
        <v>6625</v>
      </c>
      <c r="P257" s="56">
        <f>SUMPRODUCT(Outcomes!AP$7:AS$7, Outcomes!AP101:AS101)</f>
        <v>1373.6499999999999</v>
      </c>
      <c r="Q257" s="56">
        <f>SUMPRODUCT(Outcomes!AT$7:AW$7, Outcomes!AT101:AW101)</f>
        <v>0</v>
      </c>
      <c r="R257" s="56">
        <f>SUMPRODUCT(Outcomes!AX$7:BA$7, Outcomes!AX101:BA101)</f>
        <v>0</v>
      </c>
      <c r="S257" s="56">
        <f>Outcomes!BB$7*Outcomes!BB101</f>
        <v>62.699999999999996</v>
      </c>
      <c r="T257" s="56">
        <f>Outcomes!BC$7*Outcomes!BC101</f>
        <v>640</v>
      </c>
      <c r="U257" s="56">
        <f>Outcomes!BD$7*Outcomes!BD101</f>
        <v>0</v>
      </c>
    </row>
    <row r="258" spans="1:21" outlineLevel="1">
      <c r="A258" s="4" t="str">
        <f t="shared" si="340"/>
        <v>003627</v>
      </c>
      <c r="B258" s="4" t="str">
        <f t="shared" si="340"/>
        <v>Temple</v>
      </c>
      <c r="C258" s="55">
        <f t="shared" si="341"/>
        <v>2483.5124999999998</v>
      </c>
      <c r="D258" s="56">
        <f>Outcomes!C$7*Outcomes!C102</f>
        <v>380</v>
      </c>
      <c r="E258" s="56">
        <f>SUMPRODUCT(Outcomes!D$7:G$7, Outcomes!D102:G102)</f>
        <v>488.72500000000008</v>
      </c>
      <c r="F258" s="56">
        <f>SUMPRODUCT(Outcomes!H$7:K$7, Outcomes!H102:K102)</f>
        <v>0</v>
      </c>
      <c r="G258" s="56">
        <f>Outcomes!L$7*Outcomes!L102</f>
        <v>0</v>
      </c>
      <c r="H258" s="56">
        <f>Outcomes!M$7*Outcomes!M102</f>
        <v>148.5</v>
      </c>
      <c r="I258" s="56">
        <f>SUMPRODUCT(Outcomes!N$7:Q$7, Outcomes!N102:Q102)</f>
        <v>0</v>
      </c>
      <c r="J258" s="56">
        <f>SUMPRODUCT(Outcomes!R$7:U$7, Outcomes!R102:U102)</f>
        <v>179.3125</v>
      </c>
      <c r="K258" s="56">
        <f>SUMPRODUCT(Outcomes!V$7:Y$7, Outcomes!V102:Y102)</f>
        <v>13.475</v>
      </c>
      <c r="L258" s="56">
        <f>SUMPRODUCT(Outcomes!Z$7:AC$7, Outcomes!Z102:AC102)</f>
        <v>202.33749999999998</v>
      </c>
      <c r="M258" s="56">
        <f>SUMPRODUCT(Outcomes!AD$7:AG$7, Outcomes!AD102:AG102)</f>
        <v>0</v>
      </c>
      <c r="N258" s="56">
        <f>SUMPRODUCT(Outcomes!AH$7:AK$7, Outcomes!AH102:AK102)</f>
        <v>19.5625</v>
      </c>
      <c r="O258" s="56">
        <f>SUMPRODUCT(Outcomes!AL$7:AO$7, Outcomes!AL102:AO102)</f>
        <v>674.91250000000002</v>
      </c>
      <c r="P258" s="56">
        <f>SUMPRODUCT(Outcomes!AP$7:AS$7, Outcomes!AP102:AS102)</f>
        <v>318.48749999999995</v>
      </c>
      <c r="Q258" s="56">
        <f>SUMPRODUCT(Outcomes!AT$7:AW$7, Outcomes!AT102:AW102)</f>
        <v>0</v>
      </c>
      <c r="R258" s="56">
        <f>SUMPRODUCT(Outcomes!AX$7:BA$7, Outcomes!AX102:BA102)</f>
        <v>0</v>
      </c>
      <c r="S258" s="56">
        <f>Outcomes!BB$7*Outcomes!BB102</f>
        <v>24</v>
      </c>
      <c r="T258" s="56">
        <f>Outcomes!BC$7*Outcomes!BC102</f>
        <v>34.199999999999996</v>
      </c>
      <c r="U258" s="56">
        <f>Outcomes!BD$7*Outcomes!BD102</f>
        <v>0</v>
      </c>
    </row>
    <row r="259" spans="1:21" outlineLevel="1">
      <c r="A259" s="4" t="str">
        <f t="shared" si="340"/>
        <v>003628</v>
      </c>
      <c r="B259" s="4" t="str">
        <f t="shared" si="340"/>
        <v>Texarkana</v>
      </c>
      <c r="C259" s="55">
        <f t="shared" si="341"/>
        <v>3589.3374999999992</v>
      </c>
      <c r="D259" s="56">
        <f>Outcomes!C$7*Outcomes!C103</f>
        <v>648.85</v>
      </c>
      <c r="E259" s="56">
        <f>SUMPRODUCT(Outcomes!D$7:G$7, Outcomes!D103:G103)</f>
        <v>383.77500000000003</v>
      </c>
      <c r="F259" s="56">
        <f>SUMPRODUCT(Outcomes!H$7:K$7, Outcomes!H103:K103)</f>
        <v>0</v>
      </c>
      <c r="G259" s="56">
        <f>Outcomes!L$7*Outcomes!L103</f>
        <v>2</v>
      </c>
      <c r="H259" s="56">
        <f>Outcomes!M$7*Outcomes!M103</f>
        <v>106.7</v>
      </c>
      <c r="I259" s="56">
        <f>SUMPRODUCT(Outcomes!N$7:Q$7, Outcomes!N103:Q103)</f>
        <v>95.237499999999983</v>
      </c>
      <c r="J259" s="56">
        <f>SUMPRODUCT(Outcomes!R$7:U$7, Outcomes!R103:U103)</f>
        <v>278.82499999999999</v>
      </c>
      <c r="K259" s="56">
        <f>SUMPRODUCT(Outcomes!V$7:Y$7, Outcomes!V103:Y103)</f>
        <v>305.80000000000007</v>
      </c>
      <c r="L259" s="56">
        <f>SUMPRODUCT(Outcomes!Z$7:AC$7, Outcomes!Z103:AC103)</f>
        <v>821.47499999999991</v>
      </c>
      <c r="M259" s="56">
        <f>SUMPRODUCT(Outcomes!AD$7:AG$7, Outcomes!AD103:AG103)</f>
        <v>0</v>
      </c>
      <c r="N259" s="56">
        <f>SUMPRODUCT(Outcomes!AH$7:AK$7, Outcomes!AH103:AK103)</f>
        <v>0</v>
      </c>
      <c r="O259" s="56">
        <f>SUMPRODUCT(Outcomes!AL$7:AO$7, Outcomes!AL103:AO103)</f>
        <v>629.61249999999995</v>
      </c>
      <c r="P259" s="56">
        <f>SUMPRODUCT(Outcomes!AP$7:AS$7, Outcomes!AP103:AS103)</f>
        <v>289.51249999999999</v>
      </c>
      <c r="Q259" s="56">
        <f>SUMPRODUCT(Outcomes!AT$7:AW$7, Outcomes!AT103:AW103)</f>
        <v>0</v>
      </c>
      <c r="R259" s="56">
        <f>SUMPRODUCT(Outcomes!AX$7:BA$7, Outcomes!AX103:BA103)</f>
        <v>0</v>
      </c>
      <c r="S259" s="56">
        <f>Outcomes!BB$7*Outcomes!BB103</f>
        <v>10.45</v>
      </c>
      <c r="T259" s="56">
        <f>Outcomes!BC$7*Outcomes!BC103</f>
        <v>17.099999999999998</v>
      </c>
      <c r="U259" s="56">
        <f>Outcomes!BD$7*Outcomes!BD103</f>
        <v>0</v>
      </c>
    </row>
    <row r="260" spans="1:21" outlineLevel="1">
      <c r="A260" s="4" t="str">
        <f t="shared" si="340"/>
        <v>003643</v>
      </c>
      <c r="B260" s="4" t="str">
        <f t="shared" si="340"/>
        <v>Texas Southmost</v>
      </c>
      <c r="C260" s="55">
        <f t="shared" si="341"/>
        <v>4873.2250000000004</v>
      </c>
      <c r="D260" s="56">
        <f>Outcomes!C$7*Outcomes!C104</f>
        <v>1542</v>
      </c>
      <c r="E260" s="56">
        <f>SUMPRODUCT(Outcomes!D$7:G$7, Outcomes!D104:G104)</f>
        <v>1201.175</v>
      </c>
      <c r="F260" s="56">
        <f>SUMPRODUCT(Outcomes!H$7:K$7, Outcomes!H104:K104)</f>
        <v>0</v>
      </c>
      <c r="G260" s="56">
        <f>Outcomes!L$7*Outcomes!L104</f>
        <v>18</v>
      </c>
      <c r="H260" s="56">
        <f>Outcomes!M$7*Outcomes!M104</f>
        <v>32</v>
      </c>
      <c r="I260" s="56">
        <f>SUMPRODUCT(Outcomes!N$7:Q$7, Outcomes!N104:Q104)</f>
        <v>23</v>
      </c>
      <c r="J260" s="56">
        <f>SUMPRODUCT(Outcomes!R$7:U$7, Outcomes!R104:U104)</f>
        <v>72.875</v>
      </c>
      <c r="K260" s="56">
        <f>SUMPRODUCT(Outcomes!V$7:Y$7, Outcomes!V104:Y104)</f>
        <v>36.675000000000004</v>
      </c>
      <c r="L260" s="56">
        <f>SUMPRODUCT(Outcomes!Z$7:AC$7, Outcomes!Z104:AC104)</f>
        <v>224.21249999999998</v>
      </c>
      <c r="M260" s="56">
        <f>SUMPRODUCT(Outcomes!AD$7:AG$7, Outcomes!AD104:AG104)</f>
        <v>0</v>
      </c>
      <c r="N260" s="56">
        <f>SUMPRODUCT(Outcomes!AH$7:AK$7, Outcomes!AH104:AK104)</f>
        <v>0</v>
      </c>
      <c r="O260" s="56">
        <f>SUMPRODUCT(Outcomes!AL$7:AO$7, Outcomes!AL104:AO104)</f>
        <v>1256.2875000000001</v>
      </c>
      <c r="P260" s="56">
        <f>SUMPRODUCT(Outcomes!AP$7:AS$7, Outcomes!AP104:AS104)</f>
        <v>437</v>
      </c>
      <c r="Q260" s="56">
        <f>SUMPRODUCT(Outcomes!AT$7:AW$7, Outcomes!AT104:AW104)</f>
        <v>0</v>
      </c>
      <c r="R260" s="56">
        <f>SUMPRODUCT(Outcomes!AX$7:BA$7, Outcomes!AX104:BA104)</f>
        <v>0</v>
      </c>
      <c r="S260" s="56">
        <f>Outcomes!BB$7*Outcomes!BB104</f>
        <v>2</v>
      </c>
      <c r="T260" s="56">
        <f>Outcomes!BC$7*Outcomes!BC104</f>
        <v>28</v>
      </c>
      <c r="U260" s="56">
        <f>Outcomes!BD$7*Outcomes!BD104</f>
        <v>0</v>
      </c>
    </row>
    <row r="261" spans="1:21" outlineLevel="1">
      <c r="A261" s="4" t="str">
        <f t="shared" si="340"/>
        <v>003572</v>
      </c>
      <c r="B261" s="4" t="str">
        <f t="shared" si="340"/>
        <v>Trinity Valley</v>
      </c>
      <c r="C261" s="55">
        <f t="shared" si="341"/>
        <v>5215.7</v>
      </c>
      <c r="D261" s="56">
        <f>Outcomes!C$7*Outcomes!C105</f>
        <v>878.75</v>
      </c>
      <c r="E261" s="56">
        <f>SUMPRODUCT(Outcomes!D$7:G$7, Outcomes!D105:G105)</f>
        <v>761.97500000000002</v>
      </c>
      <c r="F261" s="56">
        <f>SUMPRODUCT(Outcomes!H$7:K$7, Outcomes!H105:K105)</f>
        <v>0</v>
      </c>
      <c r="G261" s="56">
        <f>Outcomes!L$7*Outcomes!L105</f>
        <v>15</v>
      </c>
      <c r="H261" s="56">
        <f>Outcomes!M$7*Outcomes!M105</f>
        <v>44.65</v>
      </c>
      <c r="I261" s="56">
        <f>SUMPRODUCT(Outcomes!N$7:Q$7, Outcomes!N105:Q105)</f>
        <v>14.962499999999999</v>
      </c>
      <c r="J261" s="56">
        <f>SUMPRODUCT(Outcomes!R$7:U$7, Outcomes!R105:U105)</f>
        <v>1270.8625</v>
      </c>
      <c r="K261" s="56">
        <f>SUMPRODUCT(Outcomes!V$7:Y$7, Outcomes!V105:Y105)</f>
        <v>146.85000000000002</v>
      </c>
      <c r="L261" s="56">
        <f>SUMPRODUCT(Outcomes!Z$7:AC$7, Outcomes!Z105:AC105)</f>
        <v>604.83750000000009</v>
      </c>
      <c r="M261" s="56">
        <f>SUMPRODUCT(Outcomes!AD$7:AG$7, Outcomes!AD105:AG105)</f>
        <v>0</v>
      </c>
      <c r="N261" s="56">
        <f>SUMPRODUCT(Outcomes!AH$7:AK$7, Outcomes!AH105:AK105)</f>
        <v>0</v>
      </c>
      <c r="O261" s="56">
        <f>SUMPRODUCT(Outcomes!AL$7:AO$7, Outcomes!AL105:AO105)</f>
        <v>1066.9624999999999</v>
      </c>
      <c r="P261" s="56">
        <f>SUMPRODUCT(Outcomes!AP$7:AS$7, Outcomes!AP105:AS105)</f>
        <v>281.17500000000001</v>
      </c>
      <c r="Q261" s="56">
        <f>SUMPRODUCT(Outcomes!AT$7:AW$7, Outcomes!AT105:AW105)</f>
        <v>0</v>
      </c>
      <c r="R261" s="56">
        <f>SUMPRODUCT(Outcomes!AX$7:BA$7, Outcomes!AX105:BA105)</f>
        <v>58.974999999999994</v>
      </c>
      <c r="S261" s="56">
        <f>Outcomes!BB$7*Outcomes!BB105</f>
        <v>24.7</v>
      </c>
      <c r="T261" s="56">
        <f>Outcomes!BC$7*Outcomes!BC105</f>
        <v>46</v>
      </c>
      <c r="U261" s="56">
        <f>Outcomes!BD$7*Outcomes!BD105</f>
        <v>0</v>
      </c>
    </row>
    <row r="262" spans="1:21" outlineLevel="1">
      <c r="A262" s="4" t="str">
        <f t="shared" si="340"/>
        <v>003648</v>
      </c>
      <c r="B262" s="4" t="str">
        <f t="shared" si="340"/>
        <v>Tyler</v>
      </c>
      <c r="C262" s="55">
        <f t="shared" si="341"/>
        <v>6212.9749999999995</v>
      </c>
      <c r="D262" s="56">
        <f>Outcomes!C$7*Outcomes!C106</f>
        <v>809.4</v>
      </c>
      <c r="E262" s="56">
        <f>SUMPRODUCT(Outcomes!D$7:G$7, Outcomes!D106:G106)</f>
        <v>1313.2625</v>
      </c>
      <c r="F262" s="56">
        <f>SUMPRODUCT(Outcomes!H$7:K$7, Outcomes!H106:K106)</f>
        <v>3.0874999999999995</v>
      </c>
      <c r="G262" s="56">
        <f>Outcomes!L$7*Outcomes!L106</f>
        <v>16.5</v>
      </c>
      <c r="H262" s="56">
        <f>Outcomes!M$7*Outcomes!M106</f>
        <v>595.1</v>
      </c>
      <c r="I262" s="56">
        <f>SUMPRODUCT(Outcomes!N$7:Q$7, Outcomes!N106:Q106)</f>
        <v>16.862499999999997</v>
      </c>
      <c r="J262" s="56">
        <f>SUMPRODUCT(Outcomes!R$7:U$7, Outcomes!R106:U106)</f>
        <v>0</v>
      </c>
      <c r="K262" s="56">
        <f>SUMPRODUCT(Outcomes!V$7:Y$7, Outcomes!V106:Y106)</f>
        <v>189.47500000000005</v>
      </c>
      <c r="L262" s="56">
        <f>SUMPRODUCT(Outcomes!Z$7:AC$7, Outcomes!Z106:AC106)</f>
        <v>651.01249999999993</v>
      </c>
      <c r="M262" s="56">
        <f>SUMPRODUCT(Outcomes!AD$7:AG$7, Outcomes!AD106:AG106)</f>
        <v>0</v>
      </c>
      <c r="N262" s="56">
        <f>SUMPRODUCT(Outcomes!AH$7:AK$7, Outcomes!AH106:AK106)</f>
        <v>1.5</v>
      </c>
      <c r="O262" s="56">
        <f>SUMPRODUCT(Outcomes!AL$7:AO$7, Outcomes!AL106:AO106)</f>
        <v>1460</v>
      </c>
      <c r="P262" s="56">
        <f>SUMPRODUCT(Outcomes!AP$7:AS$7, Outcomes!AP106:AS106)</f>
        <v>1002.0124999999999</v>
      </c>
      <c r="Q262" s="56">
        <f>SUMPRODUCT(Outcomes!AT$7:AW$7, Outcomes!AT106:AW106)</f>
        <v>0</v>
      </c>
      <c r="R262" s="56">
        <f>SUMPRODUCT(Outcomes!AX$7:BA$7, Outcomes!AX106:BA106)</f>
        <v>47.762499999999996</v>
      </c>
      <c r="S262" s="56">
        <f>Outcomes!BB$7*Outcomes!BB106</f>
        <v>18</v>
      </c>
      <c r="T262" s="56">
        <f>Outcomes!BC$7*Outcomes!BC106</f>
        <v>89</v>
      </c>
      <c r="U262" s="56">
        <f>Outcomes!BD$7*Outcomes!BD106</f>
        <v>0</v>
      </c>
    </row>
    <row r="263" spans="1:21" outlineLevel="1">
      <c r="A263" s="4" t="str">
        <f t="shared" si="340"/>
        <v>010060</v>
      </c>
      <c r="B263" s="4" t="str">
        <f t="shared" si="340"/>
        <v>Vernon</v>
      </c>
      <c r="C263" s="55">
        <f t="shared" si="341"/>
        <v>1821.425</v>
      </c>
      <c r="D263" s="56">
        <f>Outcomes!C$7*Outcomes!C107</f>
        <v>203.50000000000003</v>
      </c>
      <c r="E263" s="56">
        <f>SUMPRODUCT(Outcomes!D$7:G$7, Outcomes!D107:G107)</f>
        <v>235.6</v>
      </c>
      <c r="F263" s="56">
        <f>SUMPRODUCT(Outcomes!H$7:K$7, Outcomes!H107:K107)</f>
        <v>0</v>
      </c>
      <c r="G263" s="56">
        <f>Outcomes!L$7*Outcomes!L107</f>
        <v>0</v>
      </c>
      <c r="H263" s="56">
        <f>Outcomes!M$7*Outcomes!M107</f>
        <v>225.14999999999998</v>
      </c>
      <c r="I263" s="56">
        <f>SUMPRODUCT(Outcomes!N$7:Q$7, Outcomes!N107:Q107)</f>
        <v>3.3</v>
      </c>
      <c r="J263" s="56">
        <f>SUMPRODUCT(Outcomes!R$7:U$7, Outcomes!R107:U107)</f>
        <v>414.43749999999994</v>
      </c>
      <c r="K263" s="56">
        <f>SUMPRODUCT(Outcomes!V$7:Y$7, Outcomes!V107:Y107)</f>
        <v>20.625000000000004</v>
      </c>
      <c r="L263" s="56">
        <f>SUMPRODUCT(Outcomes!Z$7:AC$7, Outcomes!Z107:AC107)</f>
        <v>291.41250000000002</v>
      </c>
      <c r="M263" s="56">
        <f>SUMPRODUCT(Outcomes!AD$7:AG$7, Outcomes!AD107:AG107)</f>
        <v>0</v>
      </c>
      <c r="N263" s="56">
        <f>SUMPRODUCT(Outcomes!AH$7:AK$7, Outcomes!AH107:AK107)</f>
        <v>0</v>
      </c>
      <c r="O263" s="56">
        <f>SUMPRODUCT(Outcomes!AL$7:AO$7, Outcomes!AL107:AO107)</f>
        <v>212.3</v>
      </c>
      <c r="P263" s="56">
        <f>SUMPRODUCT(Outcomes!AP$7:AS$7, Outcomes!AP107:AS107)</f>
        <v>172.35</v>
      </c>
      <c r="Q263" s="56">
        <f>SUMPRODUCT(Outcomes!AT$7:AW$7, Outcomes!AT107:AW107)</f>
        <v>0</v>
      </c>
      <c r="R263" s="56">
        <f>SUMPRODUCT(Outcomes!AX$7:BA$7, Outcomes!AX107:BA107)</f>
        <v>0</v>
      </c>
      <c r="S263" s="56">
        <f>Outcomes!BB$7*Outcomes!BB107</f>
        <v>16.149999999999999</v>
      </c>
      <c r="T263" s="56">
        <f>Outcomes!BC$7*Outcomes!BC107</f>
        <v>26.599999999999998</v>
      </c>
      <c r="U263" s="56">
        <f>Outcomes!BD$7*Outcomes!BD107</f>
        <v>0</v>
      </c>
    </row>
    <row r="264" spans="1:21" outlineLevel="1">
      <c r="A264" s="4" t="str">
        <f t="shared" si="340"/>
        <v>003662</v>
      </c>
      <c r="B264" s="4" t="str">
        <f t="shared" si="340"/>
        <v>Victoria</v>
      </c>
      <c r="C264" s="55">
        <f t="shared" si="341"/>
        <v>1907.8000000000002</v>
      </c>
      <c r="D264" s="56">
        <f>Outcomes!C$7*Outcomes!C108</f>
        <v>180.5</v>
      </c>
      <c r="E264" s="56">
        <f>SUMPRODUCT(Outcomes!D$7:G$7, Outcomes!D108:G108)</f>
        <v>264.3</v>
      </c>
      <c r="F264" s="56">
        <f>SUMPRODUCT(Outcomes!H$7:K$7, Outcomes!H108:K108)</f>
        <v>0</v>
      </c>
      <c r="G264" s="56">
        <f>Outcomes!L$7*Outcomes!L108</f>
        <v>42.900000000000006</v>
      </c>
      <c r="H264" s="56">
        <f>Outcomes!M$7*Outcomes!M108</f>
        <v>339.15</v>
      </c>
      <c r="I264" s="56">
        <f>SUMPRODUCT(Outcomes!N$7:Q$7, Outcomes!N108:Q108)</f>
        <v>23.1</v>
      </c>
      <c r="J264" s="56">
        <f>SUMPRODUCT(Outcomes!R$7:U$7, Outcomes!R108:U108)</f>
        <v>115.66249999999999</v>
      </c>
      <c r="K264" s="56">
        <f>SUMPRODUCT(Outcomes!V$7:Y$7, Outcomes!V108:Y108)</f>
        <v>157.79999999999998</v>
      </c>
      <c r="L264" s="56">
        <f>SUMPRODUCT(Outcomes!Z$7:AC$7, Outcomes!Z108:AC108)</f>
        <v>220.27500000000001</v>
      </c>
      <c r="M264" s="56">
        <f>SUMPRODUCT(Outcomes!AD$7:AG$7, Outcomes!AD108:AG108)</f>
        <v>0</v>
      </c>
      <c r="N264" s="56">
        <f>SUMPRODUCT(Outcomes!AH$7:AK$7, Outcomes!AH108:AK108)</f>
        <v>0</v>
      </c>
      <c r="O264" s="56">
        <f>SUMPRODUCT(Outcomes!AL$7:AO$7, Outcomes!AL108:AO108)</f>
        <v>292.75</v>
      </c>
      <c r="P264" s="56">
        <f>SUMPRODUCT(Outcomes!AP$7:AS$7, Outcomes!AP108:AS108)</f>
        <v>202.36249999999998</v>
      </c>
      <c r="Q264" s="56">
        <f>SUMPRODUCT(Outcomes!AT$7:AW$7, Outcomes!AT108:AW108)</f>
        <v>0</v>
      </c>
      <c r="R264" s="56">
        <f>SUMPRODUCT(Outcomes!AX$7:BA$7, Outcomes!AX108:BA108)</f>
        <v>0</v>
      </c>
      <c r="S264" s="56">
        <f>Outcomes!BB$7*Outcomes!BB108</f>
        <v>18</v>
      </c>
      <c r="T264" s="56">
        <f>Outcomes!BC$7*Outcomes!BC108</f>
        <v>51</v>
      </c>
      <c r="U264" s="56">
        <f>Outcomes!BD$7*Outcomes!BD108</f>
        <v>0</v>
      </c>
    </row>
    <row r="265" spans="1:21" outlineLevel="1">
      <c r="A265" s="4" t="str">
        <f t="shared" si="340"/>
        <v>003664</v>
      </c>
      <c r="B265" s="4" t="str">
        <f t="shared" si="340"/>
        <v>Weatherford</v>
      </c>
      <c r="C265" s="55">
        <f t="shared" si="341"/>
        <v>3111.0250000000001</v>
      </c>
      <c r="D265" s="56">
        <f>Outcomes!C$7*Outcomes!C109</f>
        <v>547.19999999999993</v>
      </c>
      <c r="E265" s="56">
        <f>SUMPRODUCT(Outcomes!D$7:G$7, Outcomes!D109:G109)</f>
        <v>512.48749999999995</v>
      </c>
      <c r="F265" s="56">
        <f>SUMPRODUCT(Outcomes!H$7:K$7, Outcomes!H109:K109)</f>
        <v>0</v>
      </c>
      <c r="G265" s="56">
        <f>Outcomes!L$7*Outcomes!L109</f>
        <v>39.6</v>
      </c>
      <c r="H265" s="56">
        <f>Outcomes!M$7*Outcomes!M109</f>
        <v>180.5</v>
      </c>
      <c r="I265" s="56">
        <f>SUMPRODUCT(Outcomes!N$7:Q$7, Outcomes!N109:Q109)</f>
        <v>44.887500000000003</v>
      </c>
      <c r="J265" s="56">
        <f>SUMPRODUCT(Outcomes!R$7:U$7, Outcomes!R109:U109)</f>
        <v>31.625</v>
      </c>
      <c r="K265" s="56">
        <f>SUMPRODUCT(Outcomes!V$7:Y$7, Outcomes!V109:Y109)</f>
        <v>118.38749999999999</v>
      </c>
      <c r="L265" s="56">
        <f>SUMPRODUCT(Outcomes!Z$7:AC$7, Outcomes!Z109:AC109)</f>
        <v>273.02500000000003</v>
      </c>
      <c r="M265" s="56">
        <f>SUMPRODUCT(Outcomes!AD$7:AG$7, Outcomes!AD109:AG109)</f>
        <v>0</v>
      </c>
      <c r="N265" s="56">
        <f>SUMPRODUCT(Outcomes!AH$7:AK$7, Outcomes!AH109:AK109)</f>
        <v>0</v>
      </c>
      <c r="O265" s="56">
        <f>SUMPRODUCT(Outcomes!AL$7:AO$7, Outcomes!AL109:AO109)</f>
        <v>687.7</v>
      </c>
      <c r="P265" s="56">
        <f>SUMPRODUCT(Outcomes!AP$7:AS$7, Outcomes!AP109:AS109)</f>
        <v>521.3125</v>
      </c>
      <c r="Q265" s="56">
        <f>SUMPRODUCT(Outcomes!AT$7:AW$7, Outcomes!AT109:AW109)</f>
        <v>8</v>
      </c>
      <c r="R265" s="56">
        <f>SUMPRODUCT(Outcomes!AX$7:BA$7, Outcomes!AX109:BA109)</f>
        <v>94.600000000000009</v>
      </c>
      <c r="S265" s="56">
        <f>Outcomes!BB$7*Outcomes!BB109</f>
        <v>7.7000000000000011</v>
      </c>
      <c r="T265" s="56">
        <f>Outcomes!BC$7*Outcomes!BC109</f>
        <v>44</v>
      </c>
      <c r="U265" s="56">
        <f>Outcomes!BD$7*Outcomes!BD109</f>
        <v>0</v>
      </c>
    </row>
    <row r="266" spans="1:21" outlineLevel="1">
      <c r="A266" s="4" t="str">
        <f t="shared" ref="A266:B267" si="342">A213</f>
        <v>009549</v>
      </c>
      <c r="B266" s="4" t="str">
        <f t="shared" si="342"/>
        <v>Western Texas</v>
      </c>
      <c r="C266" s="55">
        <f t="shared" si="341"/>
        <v>1177.2249999999999</v>
      </c>
      <c r="D266" s="56">
        <f>Outcomes!C$7*Outcomes!C110</f>
        <v>180</v>
      </c>
      <c r="E266" s="56">
        <f>SUMPRODUCT(Outcomes!D$7:G$7, Outcomes!D110:G110)</f>
        <v>147.19999999999999</v>
      </c>
      <c r="F266" s="56">
        <f>SUMPRODUCT(Outcomes!H$7:K$7, Outcomes!H110:K110)</f>
        <v>0</v>
      </c>
      <c r="G266" s="56">
        <f>Outcomes!L$7*Outcomes!L110</f>
        <v>0</v>
      </c>
      <c r="H266" s="56">
        <f>Outcomes!M$7*Outcomes!M110</f>
        <v>13</v>
      </c>
      <c r="I266" s="56">
        <f>SUMPRODUCT(Outcomes!N$7:Q$7, Outcomes!N110:Q110)</f>
        <v>73</v>
      </c>
      <c r="J266" s="56">
        <f>SUMPRODUCT(Outcomes!R$7:U$7, Outcomes!R110:U110)</f>
        <v>329.72499999999997</v>
      </c>
      <c r="K266" s="56">
        <f>SUMPRODUCT(Outcomes!V$7:Y$7, Outcomes!V110:Y110)</f>
        <v>91.875</v>
      </c>
      <c r="L266" s="56">
        <f>SUMPRODUCT(Outcomes!Z$7:AC$7, Outcomes!Z110:AC110)</f>
        <v>80.987500000000011</v>
      </c>
      <c r="M266" s="56">
        <f>SUMPRODUCT(Outcomes!AD$7:AG$7, Outcomes!AD110:AG110)</f>
        <v>0</v>
      </c>
      <c r="N266" s="56">
        <f>SUMPRODUCT(Outcomes!AH$7:AK$7, Outcomes!AH110:AK110)</f>
        <v>0</v>
      </c>
      <c r="O266" s="56">
        <f>SUMPRODUCT(Outcomes!AL$7:AO$7, Outcomes!AL110:AO110)</f>
        <v>211.20000000000002</v>
      </c>
      <c r="P266" s="56">
        <f>SUMPRODUCT(Outcomes!AP$7:AS$7, Outcomes!AP110:AS110)</f>
        <v>40.587499999999999</v>
      </c>
      <c r="Q266" s="56">
        <f>SUMPRODUCT(Outcomes!AT$7:AW$7, Outcomes!AT110:AW110)</f>
        <v>0</v>
      </c>
      <c r="R266" s="56">
        <f>SUMPRODUCT(Outcomes!AX$7:BA$7, Outcomes!AX110:BA110)</f>
        <v>0</v>
      </c>
      <c r="S266" s="56">
        <f>Outcomes!BB$7*Outcomes!BB110</f>
        <v>8.5499999999999989</v>
      </c>
      <c r="T266" s="56">
        <f>Outcomes!BC$7*Outcomes!BC110</f>
        <v>1.1000000000000001</v>
      </c>
      <c r="U266" s="56">
        <f>Outcomes!BD$7*Outcomes!BD110</f>
        <v>0</v>
      </c>
    </row>
    <row r="267" spans="1:21" outlineLevel="1">
      <c r="A267" s="4" t="str">
        <f t="shared" si="342"/>
        <v>003668</v>
      </c>
      <c r="B267" s="4" t="str">
        <f t="shared" si="342"/>
        <v>Wharton</v>
      </c>
      <c r="C267" s="55">
        <f t="shared" si="341"/>
        <v>3533.9625000000001</v>
      </c>
      <c r="D267" s="56">
        <f>Outcomes!C$7*Outcomes!C111</f>
        <v>243</v>
      </c>
      <c r="E267" s="56">
        <f>SUMPRODUCT(Outcomes!D$7:G$7, Outcomes!D111:G111)</f>
        <v>728.96249999999998</v>
      </c>
      <c r="F267" s="56">
        <f>SUMPRODUCT(Outcomes!H$7:K$7, Outcomes!H111:K111)</f>
        <v>0</v>
      </c>
      <c r="G267" s="56">
        <f>Outcomes!L$7*Outcomes!L111</f>
        <v>3.8</v>
      </c>
      <c r="H267" s="56">
        <f>Outcomes!M$7*Outcomes!M111</f>
        <v>129.80000000000001</v>
      </c>
      <c r="I267" s="56">
        <f>SUMPRODUCT(Outcomes!N$7:Q$7, Outcomes!N111:Q111)</f>
        <v>12.349999999999998</v>
      </c>
      <c r="J267" s="56">
        <f>SUMPRODUCT(Outcomes!R$7:U$7, Outcomes!R111:U111)</f>
        <v>460.51249999999999</v>
      </c>
      <c r="K267" s="56">
        <f>SUMPRODUCT(Outcomes!V$7:Y$7, Outcomes!V111:Y111)</f>
        <v>218.97499999999999</v>
      </c>
      <c r="L267" s="56">
        <f>SUMPRODUCT(Outcomes!Z$7:AC$7, Outcomes!Z111:AC111)</f>
        <v>318.72500000000002</v>
      </c>
      <c r="M267" s="56">
        <f>SUMPRODUCT(Outcomes!AD$7:AG$7, Outcomes!AD111:AG111)</f>
        <v>0</v>
      </c>
      <c r="N267" s="56">
        <f>SUMPRODUCT(Outcomes!AH$7:AK$7, Outcomes!AH111:AK111)</f>
        <v>0</v>
      </c>
      <c r="O267" s="56">
        <f>SUMPRODUCT(Outcomes!AL$7:AO$7, Outcomes!AL111:AO111)</f>
        <v>1101.7375</v>
      </c>
      <c r="P267" s="56">
        <f>SUMPRODUCT(Outcomes!AP$7:AS$7, Outcomes!AP111:AS111)</f>
        <v>232.1</v>
      </c>
      <c r="Q267" s="56">
        <f>SUMPRODUCT(Outcomes!AT$7:AW$7, Outcomes!AT111:AW111)</f>
        <v>0</v>
      </c>
      <c r="R267" s="56">
        <f>SUMPRODUCT(Outcomes!AX$7:BA$7, Outcomes!AX111:BA111)</f>
        <v>0</v>
      </c>
      <c r="S267" s="56">
        <f>Outcomes!BB$7*Outcomes!BB111</f>
        <v>20</v>
      </c>
      <c r="T267" s="56">
        <f>Outcomes!BC$7*Outcomes!BC111</f>
        <v>64</v>
      </c>
      <c r="U267" s="56">
        <f>Outcomes!BD$7*Outcomes!BD111</f>
        <v>0</v>
      </c>
    </row>
    <row r="268" spans="1:21">
      <c r="A268" s="4"/>
      <c r="B268" s="4" t="str">
        <f>B215</f>
        <v>Statewide</v>
      </c>
      <c r="C268" s="55">
        <f t="shared" si="341"/>
        <v>367265.86250000005</v>
      </c>
      <c r="D268" s="55">
        <f>SUM(D218:D267)</f>
        <v>60298.749999999993</v>
      </c>
      <c r="E268" s="55">
        <f>SUM(E218:E267)</f>
        <v>73667.312500000015</v>
      </c>
      <c r="F268" s="55">
        <f t="shared" ref="F268:U268" si="343">SUM(F218:F267)</f>
        <v>1394.5375000000001</v>
      </c>
      <c r="G268" s="55">
        <f t="shared" si="343"/>
        <v>2219.25</v>
      </c>
      <c r="H268" s="55">
        <f t="shared" ref="H268" si="344">SUM(H218:H267)</f>
        <v>15723.9</v>
      </c>
      <c r="I268" s="55">
        <f t="shared" si="343"/>
        <v>4096.0375000000004</v>
      </c>
      <c r="J268" s="55">
        <f t="shared" ref="J268" si="345">SUM(J218:J267)</f>
        <v>13776.487499999999</v>
      </c>
      <c r="K268" s="55">
        <f t="shared" si="343"/>
        <v>26267.774999999994</v>
      </c>
      <c r="L268" s="55">
        <f t="shared" ref="L268" si="346">SUM(L218:L267)</f>
        <v>36352.837499999987</v>
      </c>
      <c r="M268" s="55">
        <f t="shared" si="343"/>
        <v>142.41249999999997</v>
      </c>
      <c r="N268" s="55">
        <f t="shared" ref="N268" si="347">SUM(N218:N267)</f>
        <v>584.27499999999998</v>
      </c>
      <c r="O268" s="55">
        <f t="shared" si="343"/>
        <v>92392.787499999991</v>
      </c>
      <c r="P268" s="55">
        <f t="shared" ref="P268" si="348">SUM(P218:P267)</f>
        <v>29503.1875</v>
      </c>
      <c r="Q268" s="55">
        <f t="shared" si="343"/>
        <v>448.71249999999998</v>
      </c>
      <c r="R268" s="55">
        <f t="shared" si="343"/>
        <v>2322.9499999999994</v>
      </c>
      <c r="S268" s="55">
        <f t="shared" si="343"/>
        <v>1653.8000000000004</v>
      </c>
      <c r="T268" s="55">
        <f t="shared" si="343"/>
        <v>6380.6500000000015</v>
      </c>
      <c r="U268" s="55">
        <f t="shared" si="343"/>
        <v>40.200000000000003</v>
      </c>
    </row>
    <row r="270" spans="1:21">
      <c r="A270" s="687" t="s">
        <v>2337</v>
      </c>
      <c r="B270" s="687"/>
      <c r="C270" s="687"/>
      <c r="D270" s="687"/>
      <c r="E270" s="687"/>
      <c r="F270" s="687"/>
      <c r="G270" s="687"/>
      <c r="H270" s="687"/>
      <c r="I270" s="687"/>
      <c r="J270" s="687"/>
      <c r="K270" s="687"/>
      <c r="L270" s="687"/>
      <c r="M270" s="687"/>
      <c r="N270" s="687"/>
      <c r="O270" s="687"/>
      <c r="P270" s="687"/>
      <c r="Q270" s="687"/>
      <c r="R270" s="687"/>
      <c r="S270" s="687"/>
      <c r="T270" s="687"/>
      <c r="U270" s="687"/>
    </row>
    <row r="271" spans="1:21" outlineLevel="1">
      <c r="A271" s="4" t="str">
        <f t="shared" ref="A271:B286" si="349">A218</f>
        <v>003607</v>
      </c>
      <c r="B271" s="4" t="str">
        <f t="shared" si="349"/>
        <v>Alamo</v>
      </c>
      <c r="C271" s="55">
        <f t="shared" ref="C271:C302" si="350">SUM(D271:U271)</f>
        <v>27018.75</v>
      </c>
      <c r="D271" s="56">
        <f>Outcomes!C$7*Outcomes!C115</f>
        <v>3675</v>
      </c>
      <c r="E271" s="56">
        <f>SUMPRODUCT(Outcomes!D$7:G$7, Outcomes!D115:G115)</f>
        <v>5729.5</v>
      </c>
      <c r="F271" s="56">
        <f>SUMPRODUCT(Outcomes!H$7:K$7, Outcomes!H115:K115)</f>
        <v>20.5</v>
      </c>
      <c r="G271" s="56">
        <f>Outcomes!L$7*Outcomes!L115</f>
        <v>58</v>
      </c>
      <c r="H271" s="56">
        <f>Outcomes!M$7*Outcomes!M115</f>
        <v>456</v>
      </c>
      <c r="I271" s="56">
        <f>SUMPRODUCT(Outcomes!N$7:Q$7, Outcomes!N115:Q115)</f>
        <v>403.25</v>
      </c>
      <c r="J271" s="56">
        <f>SUMPRODUCT(Outcomes!R$7:U$7, Outcomes!R115:U115)</f>
        <v>837.5</v>
      </c>
      <c r="K271" s="56">
        <f>SUMPRODUCT(Outcomes!V$7:Y$7, Outcomes!V115:Y115)</f>
        <v>1824.5</v>
      </c>
      <c r="L271" s="56">
        <f>SUMPRODUCT(Outcomes!Z$7:AC$7, Outcomes!Z115:AC115)</f>
        <v>2071</v>
      </c>
      <c r="M271" s="56">
        <f>SUMPRODUCT(Outcomes!AD$7:AG$7, Outcomes!AD115:AG115)</f>
        <v>1.75</v>
      </c>
      <c r="N271" s="56">
        <f>SUMPRODUCT(Outcomes!AH$7:AK$7, Outcomes!AH115:AK115)</f>
        <v>15.75</v>
      </c>
      <c r="O271" s="56">
        <f>SUMPRODUCT(Outcomes!AL$7:AO$7, Outcomes!AL115:AO115)</f>
        <v>9082.75</v>
      </c>
      <c r="P271" s="56">
        <f>SUMPRODUCT(Outcomes!AP$7:AS$7, Outcomes!AP115:AS115)</f>
        <v>2189.25</v>
      </c>
      <c r="Q271" s="56">
        <f>SUMPRODUCT(Outcomes!AT$7:AW$7, Outcomes!AT115:AW115)</f>
        <v>0</v>
      </c>
      <c r="R271" s="56">
        <f>SUMPRODUCT(Outcomes!AX$7:BA$7, Outcomes!AX115:BA115)</f>
        <v>78</v>
      </c>
      <c r="S271" s="56">
        <f>Outcomes!BB$7*Outcomes!BB115</f>
        <v>66</v>
      </c>
      <c r="T271" s="56">
        <f>Outcomes!BC$7*Outcomes!BC115</f>
        <v>510</v>
      </c>
      <c r="U271" s="56">
        <f>Outcomes!BD$7*Outcomes!BD115</f>
        <v>0</v>
      </c>
    </row>
    <row r="272" spans="1:21" outlineLevel="1">
      <c r="A272" s="4" t="str">
        <f t="shared" si="349"/>
        <v>003539</v>
      </c>
      <c r="B272" s="4" t="str">
        <f t="shared" si="349"/>
        <v>Alvin</v>
      </c>
      <c r="C272" s="55">
        <f t="shared" si="350"/>
        <v>3349</v>
      </c>
      <c r="D272" s="56">
        <f>Outcomes!C$7*Outcomes!C116</f>
        <v>726</v>
      </c>
      <c r="E272" s="56">
        <f>SUMPRODUCT(Outcomes!D$7:G$7, Outcomes!D116:G116)</f>
        <v>503.5</v>
      </c>
      <c r="F272" s="56">
        <f>SUMPRODUCT(Outcomes!H$7:K$7, Outcomes!H116:K116)</f>
        <v>0</v>
      </c>
      <c r="G272" s="56">
        <f>Outcomes!L$7*Outcomes!L116</f>
        <v>0</v>
      </c>
      <c r="H272" s="56">
        <f>Outcomes!M$7*Outcomes!M116</f>
        <v>12</v>
      </c>
      <c r="I272" s="56">
        <f>SUMPRODUCT(Outcomes!N$7:Q$7, Outcomes!N116:Q116)</f>
        <v>0</v>
      </c>
      <c r="J272" s="56">
        <f>SUMPRODUCT(Outcomes!R$7:U$7, Outcomes!R116:U116)</f>
        <v>99.5</v>
      </c>
      <c r="K272" s="56">
        <f>SUMPRODUCT(Outcomes!V$7:Y$7, Outcomes!V116:Y116)</f>
        <v>330.5</v>
      </c>
      <c r="L272" s="56">
        <f>SUMPRODUCT(Outcomes!Z$7:AC$7, Outcomes!Z116:AC116)</f>
        <v>506</v>
      </c>
      <c r="M272" s="56">
        <f>SUMPRODUCT(Outcomes!AD$7:AG$7, Outcomes!AD116:AG116)</f>
        <v>0</v>
      </c>
      <c r="N272" s="56">
        <f>SUMPRODUCT(Outcomes!AH$7:AK$7, Outcomes!AH116:AK116)</f>
        <v>0</v>
      </c>
      <c r="O272" s="56">
        <f>SUMPRODUCT(Outcomes!AL$7:AO$7, Outcomes!AL116:AO116)</f>
        <v>771.75</v>
      </c>
      <c r="P272" s="56">
        <f>SUMPRODUCT(Outcomes!AP$7:AS$7, Outcomes!AP116:AS116)</f>
        <v>313.75</v>
      </c>
      <c r="Q272" s="56">
        <f>SUMPRODUCT(Outcomes!AT$7:AW$7, Outcomes!AT116:AW116)</f>
        <v>0</v>
      </c>
      <c r="R272" s="56">
        <f>SUMPRODUCT(Outcomes!AX$7:BA$7, Outcomes!AX116:BA116)</f>
        <v>0</v>
      </c>
      <c r="S272" s="56">
        <f>Outcomes!BB$7*Outcomes!BB116</f>
        <v>29</v>
      </c>
      <c r="T272" s="56">
        <f>Outcomes!BC$7*Outcomes!BC116</f>
        <v>57</v>
      </c>
      <c r="U272" s="56">
        <f>Outcomes!BD$7*Outcomes!BD116</f>
        <v>0</v>
      </c>
    </row>
    <row r="273" spans="1:21" outlineLevel="1">
      <c r="A273" s="4" t="str">
        <f t="shared" si="349"/>
        <v>003540</v>
      </c>
      <c r="B273" s="4" t="str">
        <f t="shared" si="349"/>
        <v>Amarillo</v>
      </c>
      <c r="C273" s="55">
        <f t="shared" si="350"/>
        <v>5458</v>
      </c>
      <c r="D273" s="56">
        <f>Outcomes!C$7*Outcomes!C117</f>
        <v>593</v>
      </c>
      <c r="E273" s="56">
        <f>SUMPRODUCT(Outcomes!D$7:G$7, Outcomes!D117:G117)</f>
        <v>1025.25</v>
      </c>
      <c r="F273" s="56">
        <f>SUMPRODUCT(Outcomes!H$7:K$7, Outcomes!H117:K117)</f>
        <v>0</v>
      </c>
      <c r="G273" s="56">
        <f>Outcomes!L$7*Outcomes!L117</f>
        <v>0</v>
      </c>
      <c r="H273" s="56">
        <f>Outcomes!M$7*Outcomes!M117</f>
        <v>0</v>
      </c>
      <c r="I273" s="56">
        <f>SUMPRODUCT(Outcomes!N$7:Q$7, Outcomes!N117:Q117)</f>
        <v>0</v>
      </c>
      <c r="J273" s="56">
        <f>SUMPRODUCT(Outcomes!R$7:U$7, Outcomes!R117:U117)</f>
        <v>281</v>
      </c>
      <c r="K273" s="56">
        <f>SUMPRODUCT(Outcomes!V$7:Y$7, Outcomes!V117:Y117)</f>
        <v>231.5</v>
      </c>
      <c r="L273" s="56">
        <f>SUMPRODUCT(Outcomes!Z$7:AC$7, Outcomes!Z117:AC117)</f>
        <v>1230</v>
      </c>
      <c r="M273" s="56">
        <f>SUMPRODUCT(Outcomes!AD$7:AG$7, Outcomes!AD117:AG117)</f>
        <v>2.75</v>
      </c>
      <c r="N273" s="56">
        <f>SUMPRODUCT(Outcomes!AH$7:AK$7, Outcomes!AH117:AK117)</f>
        <v>0</v>
      </c>
      <c r="O273" s="56">
        <f>SUMPRODUCT(Outcomes!AL$7:AO$7, Outcomes!AL117:AO117)</f>
        <v>956.75</v>
      </c>
      <c r="P273" s="56">
        <f>SUMPRODUCT(Outcomes!AP$7:AS$7, Outcomes!AP117:AS117)</f>
        <v>964.75</v>
      </c>
      <c r="Q273" s="56">
        <f>SUMPRODUCT(Outcomes!AT$7:AW$7, Outcomes!AT117:AW117)</f>
        <v>0</v>
      </c>
      <c r="R273" s="56">
        <f>SUMPRODUCT(Outcomes!AX$7:BA$7, Outcomes!AX117:BA117)</f>
        <v>0</v>
      </c>
      <c r="S273" s="56">
        <f>Outcomes!BB$7*Outcomes!BB117</f>
        <v>55</v>
      </c>
      <c r="T273" s="56">
        <f>Outcomes!BC$7*Outcomes!BC117</f>
        <v>118</v>
      </c>
      <c r="U273" s="56">
        <f>Outcomes!BD$7*Outcomes!BD117</f>
        <v>0</v>
      </c>
    </row>
    <row r="274" spans="1:21" outlineLevel="1">
      <c r="A274" s="4" t="str">
        <f t="shared" si="349"/>
        <v>006661</v>
      </c>
      <c r="B274" s="4" t="str">
        <f t="shared" si="349"/>
        <v>Angelina</v>
      </c>
      <c r="C274" s="55">
        <f t="shared" si="350"/>
        <v>3003</v>
      </c>
      <c r="D274" s="56">
        <f>Outcomes!C$7*Outcomes!C118</f>
        <v>528</v>
      </c>
      <c r="E274" s="56">
        <f>SUMPRODUCT(Outcomes!D$7:G$7, Outcomes!D118:G118)</f>
        <v>503.75</v>
      </c>
      <c r="F274" s="56">
        <f>SUMPRODUCT(Outcomes!H$7:K$7, Outcomes!H118:K118)</f>
        <v>0</v>
      </c>
      <c r="G274" s="56">
        <f>Outcomes!L$7*Outcomes!L118</f>
        <v>0</v>
      </c>
      <c r="H274" s="56">
        <f>Outcomes!M$7*Outcomes!M118</f>
        <v>355</v>
      </c>
      <c r="I274" s="56">
        <f>SUMPRODUCT(Outcomes!N$7:Q$7, Outcomes!N118:Q118)</f>
        <v>0</v>
      </c>
      <c r="J274" s="56">
        <f>SUMPRODUCT(Outcomes!R$7:U$7, Outcomes!R118:U118)</f>
        <v>115.25</v>
      </c>
      <c r="K274" s="56">
        <f>SUMPRODUCT(Outcomes!V$7:Y$7, Outcomes!V118:Y118)</f>
        <v>110.5</v>
      </c>
      <c r="L274" s="56">
        <f>SUMPRODUCT(Outcomes!Z$7:AC$7, Outcomes!Z118:AC118)</f>
        <v>576.25</v>
      </c>
      <c r="M274" s="56">
        <f>SUMPRODUCT(Outcomes!AD$7:AG$7, Outcomes!AD118:AG118)</f>
        <v>0</v>
      </c>
      <c r="N274" s="56">
        <f>SUMPRODUCT(Outcomes!AH$7:AK$7, Outcomes!AH118:AK118)</f>
        <v>0</v>
      </c>
      <c r="O274" s="56">
        <f>SUMPRODUCT(Outcomes!AL$7:AO$7, Outcomes!AL118:AO118)</f>
        <v>411.5</v>
      </c>
      <c r="P274" s="56">
        <f>SUMPRODUCT(Outcomes!AP$7:AS$7, Outcomes!AP118:AS118)</f>
        <v>348.75</v>
      </c>
      <c r="Q274" s="56">
        <f>SUMPRODUCT(Outcomes!AT$7:AW$7, Outcomes!AT118:AW118)</f>
        <v>0</v>
      </c>
      <c r="R274" s="56">
        <f>SUMPRODUCT(Outcomes!AX$7:BA$7, Outcomes!AX118:BA118)</f>
        <v>0</v>
      </c>
      <c r="S274" s="56">
        <f>Outcomes!BB$7*Outcomes!BB118</f>
        <v>20</v>
      </c>
      <c r="T274" s="56">
        <f>Outcomes!BC$7*Outcomes!BC118</f>
        <v>34</v>
      </c>
      <c r="U274" s="56">
        <f>Outcomes!BD$7*Outcomes!BD118</f>
        <v>0</v>
      </c>
    </row>
    <row r="275" spans="1:21" outlineLevel="1">
      <c r="A275" s="4" t="str">
        <f t="shared" si="349"/>
        <v>012015</v>
      </c>
      <c r="B275" s="4" t="str">
        <f t="shared" si="349"/>
        <v>Austin</v>
      </c>
      <c r="C275" s="55">
        <f t="shared" si="350"/>
        <v>18006.75</v>
      </c>
      <c r="D275" s="56">
        <f>Outcomes!C$7*Outcomes!C119</f>
        <v>2426</v>
      </c>
      <c r="E275" s="56">
        <f>SUMPRODUCT(Outcomes!D$7:G$7, Outcomes!D119:G119)</f>
        <v>3436.75</v>
      </c>
      <c r="F275" s="56">
        <f>SUMPRODUCT(Outcomes!H$7:K$7, Outcomes!H119:K119)</f>
        <v>163.5</v>
      </c>
      <c r="G275" s="56">
        <f>Outcomes!L$7*Outcomes!L119</f>
        <v>0</v>
      </c>
      <c r="H275" s="56">
        <f>Outcomes!M$7*Outcomes!M119</f>
        <v>180</v>
      </c>
      <c r="I275" s="56">
        <f>SUMPRODUCT(Outcomes!N$7:Q$7, Outcomes!N119:Q119)</f>
        <v>830.75</v>
      </c>
      <c r="J275" s="56">
        <f>SUMPRODUCT(Outcomes!R$7:U$7, Outcomes!R119:U119)</f>
        <v>1387.75</v>
      </c>
      <c r="K275" s="56">
        <f>SUMPRODUCT(Outcomes!V$7:Y$7, Outcomes!V119:Y119)</f>
        <v>1379.75</v>
      </c>
      <c r="L275" s="56">
        <f>SUMPRODUCT(Outcomes!Z$7:AC$7, Outcomes!Z119:AC119)</f>
        <v>1020.25</v>
      </c>
      <c r="M275" s="56">
        <f>SUMPRODUCT(Outcomes!AD$7:AG$7, Outcomes!AD119:AG119)</f>
        <v>32</v>
      </c>
      <c r="N275" s="56">
        <f>SUMPRODUCT(Outcomes!AH$7:AK$7, Outcomes!AH119:AK119)</f>
        <v>138.5</v>
      </c>
      <c r="O275" s="56">
        <f>SUMPRODUCT(Outcomes!AL$7:AO$7, Outcomes!AL119:AO119)</f>
        <v>5184.25</v>
      </c>
      <c r="P275" s="56">
        <f>SUMPRODUCT(Outcomes!AP$7:AS$7, Outcomes!AP119:AS119)</f>
        <v>1399.75</v>
      </c>
      <c r="Q275" s="56">
        <f>SUMPRODUCT(Outcomes!AT$7:AW$7, Outcomes!AT119:AW119)</f>
        <v>5</v>
      </c>
      <c r="R275" s="56">
        <f>SUMPRODUCT(Outcomes!AX$7:BA$7, Outcomes!AX119:BA119)</f>
        <v>126.5</v>
      </c>
      <c r="S275" s="56">
        <f>Outcomes!BB$7*Outcomes!BB119</f>
        <v>63</v>
      </c>
      <c r="T275" s="56">
        <f>Outcomes!BC$7*Outcomes!BC119</f>
        <v>233</v>
      </c>
      <c r="U275" s="56">
        <f>Outcomes!BD$7*Outcomes!BD119</f>
        <v>0</v>
      </c>
    </row>
    <row r="276" spans="1:21" outlineLevel="1">
      <c r="A276" s="4" t="str">
        <f t="shared" si="349"/>
        <v>003549</v>
      </c>
      <c r="B276" s="4" t="str">
        <f t="shared" si="349"/>
        <v>Blinn</v>
      </c>
      <c r="C276" s="55">
        <f t="shared" si="350"/>
        <v>9317.5</v>
      </c>
      <c r="D276" s="56">
        <f>Outcomes!C$7*Outcomes!C120</f>
        <v>450</v>
      </c>
      <c r="E276" s="56">
        <f>SUMPRODUCT(Outcomes!D$7:G$7, Outcomes!D120:G120)</f>
        <v>4129.5</v>
      </c>
      <c r="F276" s="56">
        <f>SUMPRODUCT(Outcomes!H$7:K$7, Outcomes!H120:K120)</f>
        <v>1034.5</v>
      </c>
      <c r="G276" s="56">
        <f>Outcomes!L$7*Outcomes!L120</f>
        <v>46</v>
      </c>
      <c r="H276" s="56">
        <f>Outcomes!M$7*Outcomes!M120</f>
        <v>358</v>
      </c>
      <c r="I276" s="56">
        <f>SUMPRODUCT(Outcomes!N$7:Q$7, Outcomes!N120:Q120)</f>
        <v>43.5</v>
      </c>
      <c r="J276" s="56">
        <f>SUMPRODUCT(Outcomes!R$7:U$7, Outcomes!R120:U120)</f>
        <v>162.75</v>
      </c>
      <c r="K276" s="56">
        <f>SUMPRODUCT(Outcomes!V$7:Y$7, Outcomes!V120:Y120)</f>
        <v>89.5</v>
      </c>
      <c r="L276" s="56">
        <f>SUMPRODUCT(Outcomes!Z$7:AC$7, Outcomes!Z120:AC120)</f>
        <v>321.25</v>
      </c>
      <c r="M276" s="56">
        <f>SUMPRODUCT(Outcomes!AD$7:AG$7, Outcomes!AD120:AG120)</f>
        <v>0</v>
      </c>
      <c r="N276" s="56">
        <f>SUMPRODUCT(Outcomes!AH$7:AK$7, Outcomes!AH120:AK120)</f>
        <v>0</v>
      </c>
      <c r="O276" s="56">
        <f>SUMPRODUCT(Outcomes!AL$7:AO$7, Outcomes!AL120:AO120)</f>
        <v>2064.5</v>
      </c>
      <c r="P276" s="56">
        <f>SUMPRODUCT(Outcomes!AP$7:AS$7, Outcomes!AP120:AS120)</f>
        <v>545</v>
      </c>
      <c r="Q276" s="56">
        <f>SUMPRODUCT(Outcomes!AT$7:AW$7, Outcomes!AT120:AW120)</f>
        <v>0</v>
      </c>
      <c r="R276" s="56">
        <f>SUMPRODUCT(Outcomes!AX$7:BA$7, Outcomes!AX120:BA120)</f>
        <v>0</v>
      </c>
      <c r="S276" s="56">
        <f>Outcomes!BB$7*Outcomes!BB120</f>
        <v>18</v>
      </c>
      <c r="T276" s="56">
        <f>Outcomes!BC$7*Outcomes!BC120</f>
        <v>55</v>
      </c>
      <c r="U276" s="56">
        <f>Outcomes!BD$7*Outcomes!BD120</f>
        <v>0</v>
      </c>
    </row>
    <row r="277" spans="1:21" outlineLevel="1">
      <c r="A277" s="4" t="str">
        <f t="shared" si="349"/>
        <v>007857</v>
      </c>
      <c r="B277" s="4" t="str">
        <f t="shared" si="349"/>
        <v>Brazosport</v>
      </c>
      <c r="C277" s="55">
        <f t="shared" si="350"/>
        <v>2208.75</v>
      </c>
      <c r="D277" s="56">
        <f>Outcomes!C$7*Outcomes!C121</f>
        <v>437</v>
      </c>
      <c r="E277" s="56">
        <f>SUMPRODUCT(Outcomes!D$7:G$7, Outcomes!D121:G121)</f>
        <v>250.75</v>
      </c>
      <c r="F277" s="56">
        <f>SUMPRODUCT(Outcomes!H$7:K$7, Outcomes!H121:K121)</f>
        <v>0</v>
      </c>
      <c r="G277" s="56">
        <f>Outcomes!L$7*Outcomes!L121</f>
        <v>0</v>
      </c>
      <c r="H277" s="56">
        <f>Outcomes!M$7*Outcomes!M121</f>
        <v>54</v>
      </c>
      <c r="I277" s="56">
        <f>SUMPRODUCT(Outcomes!N$7:Q$7, Outcomes!N121:Q121)</f>
        <v>4.5</v>
      </c>
      <c r="J277" s="56">
        <f>SUMPRODUCT(Outcomes!R$7:U$7, Outcomes!R121:U121)</f>
        <v>37.75</v>
      </c>
      <c r="K277" s="56">
        <f>SUMPRODUCT(Outcomes!V$7:Y$7, Outcomes!V121:Y121)</f>
        <v>258.75</v>
      </c>
      <c r="L277" s="56">
        <f>SUMPRODUCT(Outcomes!Z$7:AC$7, Outcomes!Z121:AC121)</f>
        <v>236</v>
      </c>
      <c r="M277" s="56">
        <f>SUMPRODUCT(Outcomes!AD$7:AG$7, Outcomes!AD121:AG121)</f>
        <v>0</v>
      </c>
      <c r="N277" s="56">
        <f>SUMPRODUCT(Outcomes!AH$7:AK$7, Outcomes!AH121:AK121)</f>
        <v>0</v>
      </c>
      <c r="O277" s="56">
        <f>SUMPRODUCT(Outcomes!AL$7:AO$7, Outcomes!AL121:AO121)</f>
        <v>443.5</v>
      </c>
      <c r="P277" s="56">
        <f>SUMPRODUCT(Outcomes!AP$7:AS$7, Outcomes!AP121:AS121)</f>
        <v>181.5</v>
      </c>
      <c r="Q277" s="56">
        <f>SUMPRODUCT(Outcomes!AT$7:AW$7, Outcomes!AT121:AW121)</f>
        <v>98.25</v>
      </c>
      <c r="R277" s="56">
        <f>SUMPRODUCT(Outcomes!AX$7:BA$7, Outcomes!AX121:BA121)</f>
        <v>33.75</v>
      </c>
      <c r="S277" s="56">
        <f>Outcomes!BB$7*Outcomes!BB121</f>
        <v>48</v>
      </c>
      <c r="T277" s="56">
        <f>Outcomes!BC$7*Outcomes!BC121</f>
        <v>122</v>
      </c>
      <c r="U277" s="56">
        <f>Outcomes!BD$7*Outcomes!BD121</f>
        <v>3</v>
      </c>
    </row>
    <row r="278" spans="1:21" outlineLevel="1">
      <c r="A278" s="4" t="str">
        <f t="shared" si="349"/>
        <v>004003</v>
      </c>
      <c r="B278" s="4" t="str">
        <f t="shared" si="349"/>
        <v>Central Texas</v>
      </c>
      <c r="C278" s="55">
        <f t="shared" si="350"/>
        <v>4471.25</v>
      </c>
      <c r="D278" s="56">
        <f>Outcomes!C$7*Outcomes!C122</f>
        <v>508</v>
      </c>
      <c r="E278" s="56">
        <f>SUMPRODUCT(Outcomes!D$7:G$7, Outcomes!D122:G122)</f>
        <v>884.5</v>
      </c>
      <c r="F278" s="56">
        <f>SUMPRODUCT(Outcomes!H$7:K$7, Outcomes!H122:K122)</f>
        <v>0</v>
      </c>
      <c r="G278" s="56">
        <f>Outcomes!L$7*Outcomes!L122</f>
        <v>0</v>
      </c>
      <c r="H278" s="56">
        <f>Outcomes!M$7*Outcomes!M122</f>
        <v>133</v>
      </c>
      <c r="I278" s="56">
        <f>SUMPRODUCT(Outcomes!N$7:Q$7, Outcomes!N122:Q122)</f>
        <v>7.75</v>
      </c>
      <c r="J278" s="56">
        <f>SUMPRODUCT(Outcomes!R$7:U$7, Outcomes!R122:U122)</f>
        <v>19</v>
      </c>
      <c r="K278" s="56">
        <f>SUMPRODUCT(Outcomes!V$7:Y$7, Outcomes!V122:Y122)</f>
        <v>352</v>
      </c>
      <c r="L278" s="56">
        <f>SUMPRODUCT(Outcomes!Z$7:AC$7, Outcomes!Z122:AC122)</f>
        <v>823.5</v>
      </c>
      <c r="M278" s="56">
        <f>SUMPRODUCT(Outcomes!AD$7:AG$7, Outcomes!AD122:AG122)</f>
        <v>0</v>
      </c>
      <c r="N278" s="56">
        <f>SUMPRODUCT(Outcomes!AH$7:AK$7, Outcomes!AH122:AK122)</f>
        <v>0</v>
      </c>
      <c r="O278" s="56">
        <f>SUMPRODUCT(Outcomes!AL$7:AO$7, Outcomes!AL122:AO122)</f>
        <v>1264.25</v>
      </c>
      <c r="P278" s="56">
        <f>SUMPRODUCT(Outcomes!AP$7:AS$7, Outcomes!AP122:AS122)</f>
        <v>394.25</v>
      </c>
      <c r="Q278" s="56">
        <f>SUMPRODUCT(Outcomes!AT$7:AW$7, Outcomes!AT122:AW122)</f>
        <v>0</v>
      </c>
      <c r="R278" s="56">
        <f>SUMPRODUCT(Outcomes!AX$7:BA$7, Outcomes!AX122:BA122)</f>
        <v>0</v>
      </c>
      <c r="S278" s="56">
        <f>Outcomes!BB$7*Outcomes!BB122</f>
        <v>31</v>
      </c>
      <c r="T278" s="56">
        <f>Outcomes!BC$7*Outcomes!BC122</f>
        <v>54</v>
      </c>
      <c r="U278" s="56">
        <f>Outcomes!BD$7*Outcomes!BD122</f>
        <v>0</v>
      </c>
    </row>
    <row r="279" spans="1:21" outlineLevel="1">
      <c r="A279" s="4" t="str">
        <f t="shared" si="349"/>
        <v>003553</v>
      </c>
      <c r="B279" s="4" t="str">
        <f t="shared" si="349"/>
        <v>Cisco</v>
      </c>
      <c r="C279" s="55">
        <f t="shared" si="350"/>
        <v>1891</v>
      </c>
      <c r="D279" s="56">
        <f>Outcomes!C$7*Outcomes!C123</f>
        <v>417</v>
      </c>
      <c r="E279" s="56">
        <f>SUMPRODUCT(Outcomes!D$7:G$7, Outcomes!D123:G123)</f>
        <v>283.75</v>
      </c>
      <c r="F279" s="56">
        <f>SUMPRODUCT(Outcomes!H$7:K$7, Outcomes!H123:K123)</f>
        <v>0</v>
      </c>
      <c r="G279" s="56">
        <f>Outcomes!L$7*Outcomes!L123</f>
        <v>37</v>
      </c>
      <c r="H279" s="56">
        <f>Outcomes!M$7*Outcomes!M123</f>
        <v>199</v>
      </c>
      <c r="I279" s="56">
        <f>SUMPRODUCT(Outcomes!N$7:Q$7, Outcomes!N123:Q123)</f>
        <v>0</v>
      </c>
      <c r="J279" s="56">
        <f>SUMPRODUCT(Outcomes!R$7:U$7, Outcomes!R123:U123)</f>
        <v>18.75</v>
      </c>
      <c r="K279" s="56">
        <f>SUMPRODUCT(Outcomes!V$7:Y$7, Outcomes!V123:Y123)</f>
        <v>28.25</v>
      </c>
      <c r="L279" s="56">
        <f>SUMPRODUCT(Outcomes!Z$7:AC$7, Outcomes!Z123:AC123)</f>
        <v>267.25</v>
      </c>
      <c r="M279" s="56">
        <f>SUMPRODUCT(Outcomes!AD$7:AG$7, Outcomes!AD123:AG123)</f>
        <v>0</v>
      </c>
      <c r="N279" s="56">
        <f>SUMPRODUCT(Outcomes!AH$7:AK$7, Outcomes!AH123:AK123)</f>
        <v>0</v>
      </c>
      <c r="O279" s="56">
        <f>SUMPRODUCT(Outcomes!AL$7:AO$7, Outcomes!AL123:AO123)</f>
        <v>437</v>
      </c>
      <c r="P279" s="56">
        <f>SUMPRODUCT(Outcomes!AP$7:AS$7, Outcomes!AP123:AS123)</f>
        <v>162</v>
      </c>
      <c r="Q279" s="56">
        <f>SUMPRODUCT(Outcomes!AT$7:AW$7, Outcomes!AT123:AW123)</f>
        <v>0</v>
      </c>
      <c r="R279" s="56">
        <f>SUMPRODUCT(Outcomes!AX$7:BA$7, Outcomes!AX123:BA123)</f>
        <v>0</v>
      </c>
      <c r="S279" s="56">
        <f>Outcomes!BB$7*Outcomes!BB123</f>
        <v>8</v>
      </c>
      <c r="T279" s="56">
        <f>Outcomes!BC$7*Outcomes!BC123</f>
        <v>33</v>
      </c>
      <c r="U279" s="56">
        <f>Outcomes!BD$7*Outcomes!BD123</f>
        <v>0</v>
      </c>
    </row>
    <row r="280" spans="1:21" outlineLevel="1">
      <c r="A280" s="4" t="str">
        <f t="shared" si="349"/>
        <v>003554</v>
      </c>
      <c r="B280" s="4" t="str">
        <f t="shared" si="349"/>
        <v>Clarendon</v>
      </c>
      <c r="C280" s="55">
        <f t="shared" si="350"/>
        <v>944.25</v>
      </c>
      <c r="D280" s="56">
        <f>Outcomes!C$7*Outcomes!C124</f>
        <v>239</v>
      </c>
      <c r="E280" s="56">
        <f>SUMPRODUCT(Outcomes!D$7:G$7, Outcomes!D124:G124)</f>
        <v>156.25</v>
      </c>
      <c r="F280" s="56">
        <f>SUMPRODUCT(Outcomes!H$7:K$7, Outcomes!H124:K124)</f>
        <v>0</v>
      </c>
      <c r="G280" s="56">
        <f>Outcomes!L$7*Outcomes!L124</f>
        <v>0</v>
      </c>
      <c r="H280" s="56">
        <f>Outcomes!M$7*Outcomes!M124</f>
        <v>64</v>
      </c>
      <c r="I280" s="56">
        <f>SUMPRODUCT(Outcomes!N$7:Q$7, Outcomes!N124:Q124)</f>
        <v>0</v>
      </c>
      <c r="J280" s="56">
        <f>SUMPRODUCT(Outcomes!R$7:U$7, Outcomes!R124:U124)</f>
        <v>0</v>
      </c>
      <c r="K280" s="56">
        <f>SUMPRODUCT(Outcomes!V$7:Y$7, Outcomes!V124:Y124)</f>
        <v>57</v>
      </c>
      <c r="L280" s="56">
        <f>SUMPRODUCT(Outcomes!Z$7:AC$7, Outcomes!Z124:AC124)</f>
        <v>202</v>
      </c>
      <c r="M280" s="56">
        <f>SUMPRODUCT(Outcomes!AD$7:AG$7, Outcomes!AD124:AG124)</f>
        <v>0</v>
      </c>
      <c r="N280" s="56">
        <f>SUMPRODUCT(Outcomes!AH$7:AK$7, Outcomes!AH124:AK124)</f>
        <v>0</v>
      </c>
      <c r="O280" s="56">
        <f>SUMPRODUCT(Outcomes!AL$7:AO$7, Outcomes!AL124:AO124)</f>
        <v>173.5</v>
      </c>
      <c r="P280" s="56">
        <f>SUMPRODUCT(Outcomes!AP$7:AS$7, Outcomes!AP124:AS124)</f>
        <v>42.5</v>
      </c>
      <c r="Q280" s="56">
        <f>SUMPRODUCT(Outcomes!AT$7:AW$7, Outcomes!AT124:AW124)</f>
        <v>0</v>
      </c>
      <c r="R280" s="56">
        <f>SUMPRODUCT(Outcomes!AX$7:BA$7, Outcomes!AX124:BA124)</f>
        <v>0</v>
      </c>
      <c r="S280" s="56">
        <f>Outcomes!BB$7*Outcomes!BB124</f>
        <v>5</v>
      </c>
      <c r="T280" s="56">
        <f>Outcomes!BC$7*Outcomes!BC124</f>
        <v>5</v>
      </c>
      <c r="U280" s="56">
        <f>Outcomes!BD$7*Outcomes!BD124</f>
        <v>0</v>
      </c>
    </row>
    <row r="281" spans="1:21" outlineLevel="1">
      <c r="A281" s="4" t="str">
        <f t="shared" si="349"/>
        <v>003546</v>
      </c>
      <c r="B281" s="4" t="str">
        <f t="shared" si="349"/>
        <v>Coastal Bend</v>
      </c>
      <c r="C281" s="55">
        <f t="shared" si="350"/>
        <v>2703</v>
      </c>
      <c r="D281" s="56">
        <f>Outcomes!C$7*Outcomes!C125</f>
        <v>588</v>
      </c>
      <c r="E281" s="56">
        <f>SUMPRODUCT(Outcomes!D$7:G$7, Outcomes!D125:G125)</f>
        <v>371.75</v>
      </c>
      <c r="F281" s="56">
        <f>SUMPRODUCT(Outcomes!H$7:K$7, Outcomes!H125:K125)</f>
        <v>0</v>
      </c>
      <c r="G281" s="56">
        <f>Outcomes!L$7*Outcomes!L125</f>
        <v>0</v>
      </c>
      <c r="H281" s="56">
        <f>Outcomes!M$7*Outcomes!M125</f>
        <v>186</v>
      </c>
      <c r="I281" s="56">
        <f>SUMPRODUCT(Outcomes!N$7:Q$7, Outcomes!N125:Q125)</f>
        <v>193</v>
      </c>
      <c r="J281" s="56">
        <f>SUMPRODUCT(Outcomes!R$7:U$7, Outcomes!R125:U125)</f>
        <v>415.25</v>
      </c>
      <c r="K281" s="56">
        <f>SUMPRODUCT(Outcomes!V$7:Y$7, Outcomes!V125:Y125)</f>
        <v>220.5</v>
      </c>
      <c r="L281" s="56">
        <f>SUMPRODUCT(Outcomes!Z$7:AC$7, Outcomes!Z125:AC125)</f>
        <v>183</v>
      </c>
      <c r="M281" s="56">
        <f>SUMPRODUCT(Outcomes!AD$7:AG$7, Outcomes!AD125:AG125)</f>
        <v>0</v>
      </c>
      <c r="N281" s="56">
        <f>SUMPRODUCT(Outcomes!AH$7:AK$7, Outcomes!AH125:AK125)</f>
        <v>0</v>
      </c>
      <c r="O281" s="56">
        <f>SUMPRODUCT(Outcomes!AL$7:AO$7, Outcomes!AL125:AO125)</f>
        <v>384.25</v>
      </c>
      <c r="P281" s="56">
        <f>SUMPRODUCT(Outcomes!AP$7:AS$7, Outcomes!AP125:AS125)</f>
        <v>154.25</v>
      </c>
      <c r="Q281" s="56">
        <f>SUMPRODUCT(Outcomes!AT$7:AW$7, Outcomes!AT125:AW125)</f>
        <v>0</v>
      </c>
      <c r="R281" s="56">
        <f>SUMPRODUCT(Outcomes!AX$7:BA$7, Outcomes!AX125:BA125)</f>
        <v>0</v>
      </c>
      <c r="S281" s="56">
        <f>Outcomes!BB$7*Outcomes!BB125</f>
        <v>1</v>
      </c>
      <c r="T281" s="56">
        <f>Outcomes!BC$7*Outcomes!BC125</f>
        <v>6</v>
      </c>
      <c r="U281" s="56">
        <f>Outcomes!BD$7*Outcomes!BD125</f>
        <v>0</v>
      </c>
    </row>
    <row r="282" spans="1:21" outlineLevel="1">
      <c r="A282" s="4" t="str">
        <f t="shared" si="349"/>
        <v>007096</v>
      </c>
      <c r="B282" s="4" t="str">
        <f t="shared" si="349"/>
        <v>College of the Mainland</v>
      </c>
      <c r="C282" s="55">
        <f t="shared" si="350"/>
        <v>2561.25</v>
      </c>
      <c r="D282" s="56">
        <f>Outcomes!C$7*Outcomes!C126</f>
        <v>495</v>
      </c>
      <c r="E282" s="56">
        <f>SUMPRODUCT(Outcomes!D$7:G$7, Outcomes!D126:G126)</f>
        <v>398</v>
      </c>
      <c r="F282" s="56">
        <f>SUMPRODUCT(Outcomes!H$7:K$7, Outcomes!H126:K126)</f>
        <v>0</v>
      </c>
      <c r="G282" s="56">
        <f>Outcomes!L$7*Outcomes!L126</f>
        <v>113</v>
      </c>
      <c r="H282" s="56">
        <f>Outcomes!M$7*Outcomes!M126</f>
        <v>97</v>
      </c>
      <c r="I282" s="56">
        <f>SUMPRODUCT(Outcomes!N$7:Q$7, Outcomes!N126:Q126)</f>
        <v>0</v>
      </c>
      <c r="J282" s="56">
        <f>SUMPRODUCT(Outcomes!R$7:U$7, Outcomes!R126:U126)</f>
        <v>12.25</v>
      </c>
      <c r="K282" s="56">
        <f>SUMPRODUCT(Outcomes!V$7:Y$7, Outcomes!V126:Y126)</f>
        <v>115.75</v>
      </c>
      <c r="L282" s="56">
        <f>SUMPRODUCT(Outcomes!Z$7:AC$7, Outcomes!Z126:AC126)</f>
        <v>370.5</v>
      </c>
      <c r="M282" s="56">
        <f>SUMPRODUCT(Outcomes!AD$7:AG$7, Outcomes!AD126:AG126)</f>
        <v>0</v>
      </c>
      <c r="N282" s="56">
        <f>SUMPRODUCT(Outcomes!AH$7:AK$7, Outcomes!AH126:AK126)</f>
        <v>0</v>
      </c>
      <c r="O282" s="56">
        <f>SUMPRODUCT(Outcomes!AL$7:AO$7, Outcomes!AL126:AO126)</f>
        <v>605.5</v>
      </c>
      <c r="P282" s="56">
        <f>SUMPRODUCT(Outcomes!AP$7:AS$7, Outcomes!AP126:AS126)</f>
        <v>223.25</v>
      </c>
      <c r="Q282" s="56">
        <f>SUMPRODUCT(Outcomes!AT$7:AW$7, Outcomes!AT126:AW126)</f>
        <v>0</v>
      </c>
      <c r="R282" s="56">
        <f>SUMPRODUCT(Outcomes!AX$7:BA$7, Outcomes!AX126:BA126)</f>
        <v>28</v>
      </c>
      <c r="S282" s="56">
        <f>Outcomes!BB$7*Outcomes!BB126</f>
        <v>15</v>
      </c>
      <c r="T282" s="56">
        <f>Outcomes!BC$7*Outcomes!BC126</f>
        <v>88</v>
      </c>
      <c r="U282" s="56">
        <f>Outcomes!BD$7*Outcomes!BD126</f>
        <v>0</v>
      </c>
    </row>
    <row r="283" spans="1:21" outlineLevel="1">
      <c r="A283" s="4" t="str">
        <f t="shared" si="349"/>
        <v>023614</v>
      </c>
      <c r="B283" s="4" t="str">
        <f t="shared" si="349"/>
        <v>Collin</v>
      </c>
      <c r="C283" s="55">
        <f t="shared" si="350"/>
        <v>19391.5</v>
      </c>
      <c r="D283" s="56">
        <f>Outcomes!C$7*Outcomes!C127</f>
        <v>3074</v>
      </c>
      <c r="E283" s="56">
        <f>SUMPRODUCT(Outcomes!D$7:G$7, Outcomes!D127:G127)</f>
        <v>4063.75</v>
      </c>
      <c r="F283" s="56">
        <f>SUMPRODUCT(Outcomes!H$7:K$7, Outcomes!H127:K127)</f>
        <v>0</v>
      </c>
      <c r="G283" s="56">
        <f>Outcomes!L$7*Outcomes!L127</f>
        <v>0</v>
      </c>
      <c r="H283" s="56">
        <f>Outcomes!M$7*Outcomes!M127</f>
        <v>25</v>
      </c>
      <c r="I283" s="56">
        <f>SUMPRODUCT(Outcomes!N$7:Q$7, Outcomes!N127:Q127)</f>
        <v>720</v>
      </c>
      <c r="J283" s="56">
        <f>SUMPRODUCT(Outcomes!R$7:U$7, Outcomes!R127:U127)</f>
        <v>974.75</v>
      </c>
      <c r="K283" s="56">
        <f>SUMPRODUCT(Outcomes!V$7:Y$7, Outcomes!V127:Y127)</f>
        <v>2050.25</v>
      </c>
      <c r="L283" s="56">
        <f>SUMPRODUCT(Outcomes!Z$7:AC$7, Outcomes!Z127:AC127)</f>
        <v>2278.25</v>
      </c>
      <c r="M283" s="56">
        <f>SUMPRODUCT(Outcomes!AD$7:AG$7, Outcomes!AD127:AG127)</f>
        <v>0</v>
      </c>
      <c r="N283" s="56">
        <f>SUMPRODUCT(Outcomes!AH$7:AK$7, Outcomes!AH127:AK127)</f>
        <v>18.5</v>
      </c>
      <c r="O283" s="56">
        <f>SUMPRODUCT(Outcomes!AL$7:AO$7, Outcomes!AL127:AO127)</f>
        <v>4277.75</v>
      </c>
      <c r="P283" s="56">
        <f>SUMPRODUCT(Outcomes!AP$7:AS$7, Outcomes!AP127:AS127)</f>
        <v>1132.5</v>
      </c>
      <c r="Q283" s="56">
        <f>SUMPRODUCT(Outcomes!AT$7:AW$7, Outcomes!AT127:AW127)</f>
        <v>13.5</v>
      </c>
      <c r="R283" s="56">
        <f>SUMPRODUCT(Outcomes!AX$7:BA$7, Outcomes!AX127:BA127)</f>
        <v>257.25</v>
      </c>
      <c r="S283" s="56">
        <f>Outcomes!BB$7*Outcomes!BB127</f>
        <v>83</v>
      </c>
      <c r="T283" s="56">
        <f>Outcomes!BC$7*Outcomes!BC127</f>
        <v>423</v>
      </c>
      <c r="U283" s="56">
        <f>Outcomes!BD$7*Outcomes!BD127</f>
        <v>0</v>
      </c>
    </row>
    <row r="284" spans="1:21" outlineLevel="1">
      <c r="A284" s="4" t="str">
        <f t="shared" si="349"/>
        <v>009331</v>
      </c>
      <c r="B284" s="4" t="str">
        <f t="shared" si="349"/>
        <v>Dallas</v>
      </c>
      <c r="C284" s="55">
        <f t="shared" si="350"/>
        <v>34333.75</v>
      </c>
      <c r="D284" s="56">
        <f>Outcomes!C$7*Outcomes!C128</f>
        <v>4874</v>
      </c>
      <c r="E284" s="56">
        <f>SUMPRODUCT(Outcomes!D$7:G$7, Outcomes!D128:G128)</f>
        <v>6734</v>
      </c>
      <c r="F284" s="56">
        <f>SUMPRODUCT(Outcomes!H$7:K$7, Outcomes!H128:K128)</f>
        <v>1.25</v>
      </c>
      <c r="G284" s="56">
        <f>Outcomes!L$7*Outcomes!L128</f>
        <v>388</v>
      </c>
      <c r="H284" s="56">
        <f>Outcomes!M$7*Outcomes!M128</f>
        <v>1020</v>
      </c>
      <c r="I284" s="56">
        <f>SUMPRODUCT(Outcomes!N$7:Q$7, Outcomes!N128:Q128)</f>
        <v>249.75</v>
      </c>
      <c r="J284" s="56">
        <f>SUMPRODUCT(Outcomes!R$7:U$7, Outcomes!R128:U128)</f>
        <v>1212.5</v>
      </c>
      <c r="K284" s="56">
        <f>SUMPRODUCT(Outcomes!V$7:Y$7, Outcomes!V128:Y128)</f>
        <v>3247</v>
      </c>
      <c r="L284" s="56">
        <f>SUMPRODUCT(Outcomes!Z$7:AC$7, Outcomes!Z128:AC128)</f>
        <v>4080.5</v>
      </c>
      <c r="M284" s="56">
        <f>SUMPRODUCT(Outcomes!AD$7:AG$7, Outcomes!AD128:AG128)</f>
        <v>0</v>
      </c>
      <c r="N284" s="56">
        <f>SUMPRODUCT(Outcomes!AH$7:AK$7, Outcomes!AH128:AK128)</f>
        <v>71.75</v>
      </c>
      <c r="O284" s="56">
        <f>SUMPRODUCT(Outcomes!AL$7:AO$7, Outcomes!AL128:AO128)</f>
        <v>8804</v>
      </c>
      <c r="P284" s="56">
        <f>SUMPRODUCT(Outcomes!AP$7:AS$7, Outcomes!AP128:AS128)</f>
        <v>2218.25</v>
      </c>
      <c r="Q284" s="56">
        <f>SUMPRODUCT(Outcomes!AT$7:AW$7, Outcomes!AT128:AW128)</f>
        <v>0</v>
      </c>
      <c r="R284" s="56">
        <f>SUMPRODUCT(Outcomes!AX$7:BA$7, Outcomes!AX128:BA128)</f>
        <v>221.75</v>
      </c>
      <c r="S284" s="56">
        <f>Outcomes!BB$7*Outcomes!BB128</f>
        <v>270</v>
      </c>
      <c r="T284" s="56">
        <f>Outcomes!BC$7*Outcomes!BC128</f>
        <v>941</v>
      </c>
      <c r="U284" s="56">
        <f>Outcomes!BD$7*Outcomes!BD128</f>
        <v>0</v>
      </c>
    </row>
    <row r="285" spans="1:21" outlineLevel="1">
      <c r="A285" s="4" t="str">
        <f t="shared" si="349"/>
        <v>003563</v>
      </c>
      <c r="B285" s="4" t="str">
        <f t="shared" si="349"/>
        <v>Del Mar</v>
      </c>
      <c r="C285" s="55">
        <f t="shared" si="350"/>
        <v>7708.25</v>
      </c>
      <c r="D285" s="56">
        <f>Outcomes!C$7*Outcomes!C129</f>
        <v>838</v>
      </c>
      <c r="E285" s="56">
        <f>SUMPRODUCT(Outcomes!D$7:G$7, Outcomes!D129:G129)</f>
        <v>801.25</v>
      </c>
      <c r="F285" s="56">
        <f>SUMPRODUCT(Outcomes!H$7:K$7, Outcomes!H129:K129)</f>
        <v>0</v>
      </c>
      <c r="G285" s="56">
        <f>Outcomes!L$7*Outcomes!L129</f>
        <v>459</v>
      </c>
      <c r="H285" s="56">
        <f>Outcomes!M$7*Outcomes!M129</f>
        <v>2683</v>
      </c>
      <c r="I285" s="56">
        <f>SUMPRODUCT(Outcomes!N$7:Q$7, Outcomes!N129:Q129)</f>
        <v>24</v>
      </c>
      <c r="J285" s="56">
        <f>SUMPRODUCT(Outcomes!R$7:U$7, Outcomes!R129:U129)</f>
        <v>109.75</v>
      </c>
      <c r="K285" s="56">
        <f>SUMPRODUCT(Outcomes!V$7:Y$7, Outcomes!V129:Y129)</f>
        <v>531</v>
      </c>
      <c r="L285" s="56">
        <f>SUMPRODUCT(Outcomes!Z$7:AC$7, Outcomes!Z129:AC129)</f>
        <v>487.75</v>
      </c>
      <c r="M285" s="56">
        <f>SUMPRODUCT(Outcomes!AD$7:AG$7, Outcomes!AD129:AG129)</f>
        <v>1.5</v>
      </c>
      <c r="N285" s="56">
        <f>SUMPRODUCT(Outcomes!AH$7:AK$7, Outcomes!AH129:AK129)</f>
        <v>1.5</v>
      </c>
      <c r="O285" s="56">
        <f>SUMPRODUCT(Outcomes!AL$7:AO$7, Outcomes!AL129:AO129)</f>
        <v>679.75</v>
      </c>
      <c r="P285" s="56">
        <f>SUMPRODUCT(Outcomes!AP$7:AS$7, Outcomes!AP129:AS129)</f>
        <v>993.5</v>
      </c>
      <c r="Q285" s="56">
        <f>SUMPRODUCT(Outcomes!AT$7:AW$7, Outcomes!AT129:AW129)</f>
        <v>0</v>
      </c>
      <c r="R285" s="56">
        <f>SUMPRODUCT(Outcomes!AX$7:BA$7, Outcomes!AX129:BA129)</f>
        <v>25.25</v>
      </c>
      <c r="S285" s="56">
        <f>Outcomes!BB$7*Outcomes!BB129</f>
        <v>25</v>
      </c>
      <c r="T285" s="56">
        <f>Outcomes!BC$7*Outcomes!BC129</f>
        <v>48</v>
      </c>
      <c r="U285" s="56">
        <f>Outcomes!BD$7*Outcomes!BD129</f>
        <v>0</v>
      </c>
    </row>
    <row r="286" spans="1:21" outlineLevel="1">
      <c r="A286" s="4" t="str">
        <f t="shared" si="349"/>
        <v>010387</v>
      </c>
      <c r="B286" s="4" t="str">
        <f t="shared" si="349"/>
        <v>El Paso</v>
      </c>
      <c r="C286" s="55">
        <f t="shared" si="350"/>
        <v>12777.5</v>
      </c>
      <c r="D286" s="56">
        <f>Outcomes!C$7*Outcomes!C130</f>
        <v>2673</v>
      </c>
      <c r="E286" s="56">
        <f>SUMPRODUCT(Outcomes!D$7:G$7, Outcomes!D130:G130)</f>
        <v>3158.75</v>
      </c>
      <c r="F286" s="56">
        <f>SUMPRODUCT(Outcomes!H$7:K$7, Outcomes!H130:K130)</f>
        <v>0</v>
      </c>
      <c r="G286" s="56">
        <f>Outcomes!L$7*Outcomes!L130</f>
        <v>197</v>
      </c>
      <c r="H286" s="56">
        <f>Outcomes!M$7*Outcomes!M130</f>
        <v>500</v>
      </c>
      <c r="I286" s="56">
        <f>SUMPRODUCT(Outcomes!N$7:Q$7, Outcomes!N130:Q130)</f>
        <v>0</v>
      </c>
      <c r="J286" s="56">
        <f>SUMPRODUCT(Outcomes!R$7:U$7, Outcomes!R130:U130)</f>
        <v>0</v>
      </c>
      <c r="K286" s="56">
        <f>SUMPRODUCT(Outcomes!V$7:Y$7, Outcomes!V130:Y130)</f>
        <v>556.5</v>
      </c>
      <c r="L286" s="56">
        <f>SUMPRODUCT(Outcomes!Z$7:AC$7, Outcomes!Z130:AC130)</f>
        <v>921</v>
      </c>
      <c r="M286" s="56">
        <f>SUMPRODUCT(Outcomes!AD$7:AG$7, Outcomes!AD130:AG130)</f>
        <v>3.25</v>
      </c>
      <c r="N286" s="56">
        <f>SUMPRODUCT(Outcomes!AH$7:AK$7, Outcomes!AH130:AK130)</f>
        <v>0</v>
      </c>
      <c r="O286" s="56">
        <f>SUMPRODUCT(Outcomes!AL$7:AO$7, Outcomes!AL130:AO130)</f>
        <v>3280.75</v>
      </c>
      <c r="P286" s="56">
        <f>SUMPRODUCT(Outcomes!AP$7:AS$7, Outcomes!AP130:AS130)</f>
        <v>1433.25</v>
      </c>
      <c r="Q286" s="56">
        <f>SUMPRODUCT(Outcomes!AT$7:AW$7, Outcomes!AT130:AW130)</f>
        <v>0</v>
      </c>
      <c r="R286" s="56">
        <f>SUMPRODUCT(Outcomes!AX$7:BA$7, Outcomes!AX130:BA130)</f>
        <v>0</v>
      </c>
      <c r="S286" s="56">
        <f>Outcomes!BB$7*Outcomes!BB130</f>
        <v>14</v>
      </c>
      <c r="T286" s="56">
        <f>Outcomes!BC$7*Outcomes!BC130</f>
        <v>40</v>
      </c>
      <c r="U286" s="56">
        <f>Outcomes!BD$7*Outcomes!BD130</f>
        <v>0</v>
      </c>
    </row>
    <row r="287" spans="1:21" outlineLevel="1">
      <c r="A287" s="4" t="str">
        <f t="shared" ref="A287:B302" si="351">A234</f>
        <v>003568</v>
      </c>
      <c r="B287" s="4" t="str">
        <f t="shared" si="351"/>
        <v>Frank Phillips</v>
      </c>
      <c r="C287" s="55">
        <f t="shared" si="350"/>
        <v>1369.5</v>
      </c>
      <c r="D287" s="56">
        <f>Outcomes!C$7*Outcomes!C131</f>
        <v>423</v>
      </c>
      <c r="E287" s="56">
        <f>SUMPRODUCT(Outcomes!D$7:G$7, Outcomes!D131:G131)</f>
        <v>168.5</v>
      </c>
      <c r="F287" s="56">
        <f>SUMPRODUCT(Outcomes!H$7:K$7, Outcomes!H131:K131)</f>
        <v>0</v>
      </c>
      <c r="G287" s="56">
        <f>Outcomes!L$7*Outcomes!L131</f>
        <v>0</v>
      </c>
      <c r="H287" s="56">
        <f>Outcomes!M$7*Outcomes!M131</f>
        <v>208</v>
      </c>
      <c r="I287" s="56">
        <f>SUMPRODUCT(Outcomes!N$7:Q$7, Outcomes!N131:Q131)</f>
        <v>66.25</v>
      </c>
      <c r="J287" s="56">
        <f>SUMPRODUCT(Outcomes!R$7:U$7, Outcomes!R131:U131)</f>
        <v>57.75</v>
      </c>
      <c r="K287" s="56">
        <f>SUMPRODUCT(Outcomes!V$7:Y$7, Outcomes!V131:Y131)</f>
        <v>86</v>
      </c>
      <c r="L287" s="56">
        <f>SUMPRODUCT(Outcomes!Z$7:AC$7, Outcomes!Z131:AC131)</f>
        <v>161</v>
      </c>
      <c r="M287" s="56">
        <f>SUMPRODUCT(Outcomes!AD$7:AG$7, Outcomes!AD131:AG131)</f>
        <v>0</v>
      </c>
      <c r="N287" s="56">
        <f>SUMPRODUCT(Outcomes!AH$7:AK$7, Outcomes!AH131:AK131)</f>
        <v>0</v>
      </c>
      <c r="O287" s="56">
        <f>SUMPRODUCT(Outcomes!AL$7:AO$7, Outcomes!AL131:AO131)</f>
        <v>173.5</v>
      </c>
      <c r="P287" s="56">
        <f>SUMPRODUCT(Outcomes!AP$7:AS$7, Outcomes!AP131:AS131)</f>
        <v>20.5</v>
      </c>
      <c r="Q287" s="56">
        <f>SUMPRODUCT(Outcomes!AT$7:AW$7, Outcomes!AT131:AW131)</f>
        <v>0</v>
      </c>
      <c r="R287" s="56">
        <f>SUMPRODUCT(Outcomes!AX$7:BA$7, Outcomes!AX131:BA131)</f>
        <v>0</v>
      </c>
      <c r="S287" s="56">
        <f>Outcomes!BB$7*Outcomes!BB131</f>
        <v>3</v>
      </c>
      <c r="T287" s="56">
        <f>Outcomes!BC$7*Outcomes!BC131</f>
        <v>2</v>
      </c>
      <c r="U287" s="56">
        <f>Outcomes!BD$7*Outcomes!BD131</f>
        <v>0</v>
      </c>
    </row>
    <row r="288" spans="1:21" outlineLevel="1">
      <c r="A288" s="4" t="str">
        <f t="shared" si="351"/>
        <v>006662</v>
      </c>
      <c r="B288" s="4" t="str">
        <f t="shared" si="351"/>
        <v>Galveston</v>
      </c>
      <c r="C288" s="55">
        <f t="shared" si="350"/>
        <v>1522</v>
      </c>
      <c r="D288" s="56">
        <f>Outcomes!C$7*Outcomes!C132</f>
        <v>178</v>
      </c>
      <c r="E288" s="56">
        <f>SUMPRODUCT(Outcomes!D$7:G$7, Outcomes!D132:G132)</f>
        <v>202.5</v>
      </c>
      <c r="F288" s="56">
        <f>SUMPRODUCT(Outcomes!H$7:K$7, Outcomes!H132:K132)</f>
        <v>0</v>
      </c>
      <c r="G288" s="56">
        <f>Outcomes!L$7*Outcomes!L132</f>
        <v>0</v>
      </c>
      <c r="H288" s="56">
        <f>Outcomes!M$7*Outcomes!M132</f>
        <v>0</v>
      </c>
      <c r="I288" s="56">
        <f>SUMPRODUCT(Outcomes!N$7:Q$7, Outcomes!N132:Q132)</f>
        <v>0</v>
      </c>
      <c r="J288" s="56">
        <f>SUMPRODUCT(Outcomes!R$7:U$7, Outcomes!R132:U132)</f>
        <v>123.25</v>
      </c>
      <c r="K288" s="56">
        <f>SUMPRODUCT(Outcomes!V$7:Y$7, Outcomes!V132:Y132)</f>
        <v>25</v>
      </c>
      <c r="L288" s="56">
        <f>SUMPRODUCT(Outcomes!Z$7:AC$7, Outcomes!Z132:AC132)</f>
        <v>381.25</v>
      </c>
      <c r="M288" s="56">
        <f>SUMPRODUCT(Outcomes!AD$7:AG$7, Outcomes!AD132:AG132)</f>
        <v>0</v>
      </c>
      <c r="N288" s="56">
        <f>SUMPRODUCT(Outcomes!AH$7:AK$7, Outcomes!AH132:AK132)</f>
        <v>88.5</v>
      </c>
      <c r="O288" s="56">
        <f>SUMPRODUCT(Outcomes!AL$7:AO$7, Outcomes!AL132:AO132)</f>
        <v>219.75</v>
      </c>
      <c r="P288" s="56">
        <f>SUMPRODUCT(Outcomes!AP$7:AS$7, Outcomes!AP132:AS132)</f>
        <v>219.25</v>
      </c>
      <c r="Q288" s="56">
        <f>SUMPRODUCT(Outcomes!AT$7:AW$7, Outcomes!AT132:AW132)</f>
        <v>0</v>
      </c>
      <c r="R288" s="56">
        <f>SUMPRODUCT(Outcomes!AX$7:BA$7, Outcomes!AX132:BA132)</f>
        <v>60.5</v>
      </c>
      <c r="S288" s="56">
        <f>Outcomes!BB$7*Outcomes!BB132</f>
        <v>11</v>
      </c>
      <c r="T288" s="56">
        <f>Outcomes!BC$7*Outcomes!BC132</f>
        <v>13</v>
      </c>
      <c r="U288" s="56">
        <f>Outcomes!BD$7*Outcomes!BD132</f>
        <v>0</v>
      </c>
    </row>
    <row r="289" spans="1:21" outlineLevel="1">
      <c r="A289" s="4" t="str">
        <f t="shared" si="351"/>
        <v>003570</v>
      </c>
      <c r="B289" s="4" t="str">
        <f t="shared" si="351"/>
        <v>Grayson</v>
      </c>
      <c r="C289" s="55">
        <f t="shared" si="350"/>
        <v>3017</v>
      </c>
      <c r="D289" s="56">
        <f>Outcomes!C$7*Outcomes!C133</f>
        <v>469</v>
      </c>
      <c r="E289" s="56">
        <f>SUMPRODUCT(Outcomes!D$7:G$7, Outcomes!D133:G133)</f>
        <v>263</v>
      </c>
      <c r="F289" s="56">
        <f>SUMPRODUCT(Outcomes!H$7:K$7, Outcomes!H133:K133)</f>
        <v>0</v>
      </c>
      <c r="G289" s="56">
        <f>Outcomes!L$7*Outcomes!L133</f>
        <v>0</v>
      </c>
      <c r="H289" s="56">
        <f>Outcomes!M$7*Outcomes!M133</f>
        <v>59</v>
      </c>
      <c r="I289" s="56">
        <f>SUMPRODUCT(Outcomes!N$7:Q$7, Outcomes!N133:Q133)</f>
        <v>51.5</v>
      </c>
      <c r="J289" s="56">
        <f>SUMPRODUCT(Outcomes!R$7:U$7, Outcomes!R133:U133)</f>
        <v>241</v>
      </c>
      <c r="K289" s="56">
        <f>SUMPRODUCT(Outcomes!V$7:Y$7, Outcomes!V133:Y133)</f>
        <v>282.5</v>
      </c>
      <c r="L289" s="56">
        <f>SUMPRODUCT(Outcomes!Z$7:AC$7, Outcomes!Z133:AC133)</f>
        <v>522.25</v>
      </c>
      <c r="M289" s="56">
        <f>SUMPRODUCT(Outcomes!AD$7:AG$7, Outcomes!AD133:AG133)</f>
        <v>0</v>
      </c>
      <c r="N289" s="56">
        <f>SUMPRODUCT(Outcomes!AH$7:AK$7, Outcomes!AH133:AK133)</f>
        <v>0</v>
      </c>
      <c r="O289" s="56">
        <f>SUMPRODUCT(Outcomes!AL$7:AO$7, Outcomes!AL133:AO133)</f>
        <v>461.75</v>
      </c>
      <c r="P289" s="56">
        <f>SUMPRODUCT(Outcomes!AP$7:AS$7, Outcomes!AP133:AS133)</f>
        <v>491.75</v>
      </c>
      <c r="Q289" s="56">
        <f>SUMPRODUCT(Outcomes!AT$7:AW$7, Outcomes!AT133:AW133)</f>
        <v>0</v>
      </c>
      <c r="R289" s="56">
        <f>SUMPRODUCT(Outcomes!AX$7:BA$7, Outcomes!AX133:BA133)</f>
        <v>97.25</v>
      </c>
      <c r="S289" s="56">
        <f>Outcomes!BB$7*Outcomes!BB133</f>
        <v>39</v>
      </c>
      <c r="T289" s="56">
        <f>Outcomes!BC$7*Outcomes!BC133</f>
        <v>39</v>
      </c>
      <c r="U289" s="56">
        <f>Outcomes!BD$7*Outcomes!BD133</f>
        <v>0</v>
      </c>
    </row>
    <row r="290" spans="1:21" outlineLevel="1">
      <c r="A290" s="4" t="str">
        <f t="shared" si="351"/>
        <v>003573</v>
      </c>
      <c r="B290" s="4" t="str">
        <f t="shared" si="351"/>
        <v>Hill</v>
      </c>
      <c r="C290" s="55">
        <f t="shared" si="350"/>
        <v>2417.75</v>
      </c>
      <c r="D290" s="56">
        <f>Outcomes!C$7*Outcomes!C134</f>
        <v>599</v>
      </c>
      <c r="E290" s="56">
        <f>SUMPRODUCT(Outcomes!D$7:G$7, Outcomes!D134:G134)</f>
        <v>478.5</v>
      </c>
      <c r="F290" s="56">
        <f>SUMPRODUCT(Outcomes!H$7:K$7, Outcomes!H134:K134)</f>
        <v>0</v>
      </c>
      <c r="G290" s="56">
        <f>Outcomes!L$7*Outcomes!L134</f>
        <v>0</v>
      </c>
      <c r="H290" s="56">
        <f>Outcomes!M$7*Outcomes!M134</f>
        <v>96</v>
      </c>
      <c r="I290" s="56">
        <f>SUMPRODUCT(Outcomes!N$7:Q$7, Outcomes!N134:Q134)</f>
        <v>4.25</v>
      </c>
      <c r="J290" s="56">
        <f>SUMPRODUCT(Outcomes!R$7:U$7, Outcomes!R134:U134)</f>
        <v>135</v>
      </c>
      <c r="K290" s="56">
        <f>SUMPRODUCT(Outcomes!V$7:Y$7, Outcomes!V134:Y134)</f>
        <v>47.5</v>
      </c>
      <c r="L290" s="56">
        <f>SUMPRODUCT(Outcomes!Z$7:AC$7, Outcomes!Z134:AC134)</f>
        <v>427.5</v>
      </c>
      <c r="M290" s="56">
        <f>SUMPRODUCT(Outcomes!AD$7:AG$7, Outcomes!AD134:AG134)</f>
        <v>0</v>
      </c>
      <c r="N290" s="56">
        <f>SUMPRODUCT(Outcomes!AH$7:AK$7, Outcomes!AH134:AK134)</f>
        <v>0</v>
      </c>
      <c r="O290" s="56">
        <f>SUMPRODUCT(Outcomes!AL$7:AO$7, Outcomes!AL134:AO134)</f>
        <v>355.75</v>
      </c>
      <c r="P290" s="56">
        <f>SUMPRODUCT(Outcomes!AP$7:AS$7, Outcomes!AP134:AS134)</f>
        <v>233.25</v>
      </c>
      <c r="Q290" s="56">
        <f>SUMPRODUCT(Outcomes!AT$7:AW$7, Outcomes!AT134:AW134)</f>
        <v>0</v>
      </c>
      <c r="R290" s="56">
        <f>SUMPRODUCT(Outcomes!AX$7:BA$7, Outcomes!AX134:BA134)</f>
        <v>0</v>
      </c>
      <c r="S290" s="56">
        <f>Outcomes!BB$7*Outcomes!BB134</f>
        <v>12</v>
      </c>
      <c r="T290" s="56">
        <f>Outcomes!BC$7*Outcomes!BC134</f>
        <v>29</v>
      </c>
      <c r="U290" s="56">
        <f>Outcomes!BD$7*Outcomes!BD134</f>
        <v>0</v>
      </c>
    </row>
    <row r="291" spans="1:21" outlineLevel="1">
      <c r="A291" s="4" t="str">
        <f t="shared" si="351"/>
        <v>010633</v>
      </c>
      <c r="B291" s="4" t="str">
        <f t="shared" si="351"/>
        <v>Houston</v>
      </c>
      <c r="C291" s="55">
        <f t="shared" si="350"/>
        <v>21601.5</v>
      </c>
      <c r="D291" s="56">
        <f>Outcomes!C$7*Outcomes!C135</f>
        <v>2788</v>
      </c>
      <c r="E291" s="56">
        <f>SUMPRODUCT(Outcomes!D$7:G$7, Outcomes!D135:G135)</f>
        <v>5048.75</v>
      </c>
      <c r="F291" s="56">
        <f>SUMPRODUCT(Outcomes!H$7:K$7, Outcomes!H135:K135)</f>
        <v>70.5</v>
      </c>
      <c r="G291" s="56">
        <f>Outcomes!L$7*Outcomes!L135</f>
        <v>196</v>
      </c>
      <c r="H291" s="56">
        <f>Outcomes!M$7*Outcomes!M135</f>
        <v>839</v>
      </c>
      <c r="I291" s="56">
        <f>SUMPRODUCT(Outcomes!N$7:Q$7, Outcomes!N135:Q135)</f>
        <v>37.25</v>
      </c>
      <c r="J291" s="56">
        <f>SUMPRODUCT(Outcomes!R$7:U$7, Outcomes!R135:U135)</f>
        <v>1412.5</v>
      </c>
      <c r="K291" s="56">
        <f>SUMPRODUCT(Outcomes!V$7:Y$7, Outcomes!V135:Y135)</f>
        <v>890.25</v>
      </c>
      <c r="L291" s="56">
        <f>SUMPRODUCT(Outcomes!Z$7:AC$7, Outcomes!Z135:AC135)</f>
        <v>2289</v>
      </c>
      <c r="M291" s="56">
        <f>SUMPRODUCT(Outcomes!AD$7:AG$7, Outcomes!AD135:AG135)</f>
        <v>6.25</v>
      </c>
      <c r="N291" s="56">
        <f>SUMPRODUCT(Outcomes!AH$7:AK$7, Outcomes!AH135:AK135)</f>
        <v>15.25</v>
      </c>
      <c r="O291" s="56">
        <f>SUMPRODUCT(Outcomes!AL$7:AO$7, Outcomes!AL135:AO135)</f>
        <v>6033.5</v>
      </c>
      <c r="P291" s="56">
        <f>SUMPRODUCT(Outcomes!AP$7:AS$7, Outcomes!AP135:AS135)</f>
        <v>1502.25</v>
      </c>
      <c r="Q291" s="56">
        <f>SUMPRODUCT(Outcomes!AT$7:AW$7, Outcomes!AT135:AW135)</f>
        <v>0</v>
      </c>
      <c r="R291" s="56">
        <f>SUMPRODUCT(Outcomes!AX$7:BA$7, Outcomes!AX135:BA135)</f>
        <v>0</v>
      </c>
      <c r="S291" s="56">
        <f>Outcomes!BB$7*Outcomes!BB135</f>
        <v>107</v>
      </c>
      <c r="T291" s="56">
        <f>Outcomes!BC$7*Outcomes!BC135</f>
        <v>366</v>
      </c>
      <c r="U291" s="56">
        <f>Outcomes!BD$7*Outcomes!BD135</f>
        <v>0</v>
      </c>
    </row>
    <row r="292" spans="1:21" outlineLevel="1">
      <c r="A292" s="4" t="str">
        <f t="shared" si="351"/>
        <v>003574</v>
      </c>
      <c r="B292" s="4" t="str">
        <f t="shared" si="351"/>
        <v>Howard</v>
      </c>
      <c r="C292" s="55">
        <f t="shared" si="350"/>
        <v>2682</v>
      </c>
      <c r="D292" s="56">
        <f>Outcomes!C$7*Outcomes!C136</f>
        <v>518</v>
      </c>
      <c r="E292" s="56">
        <f>SUMPRODUCT(Outcomes!D$7:G$7, Outcomes!D136:G136)</f>
        <v>318.5</v>
      </c>
      <c r="F292" s="56">
        <f>SUMPRODUCT(Outcomes!H$7:K$7, Outcomes!H136:K136)</f>
        <v>0</v>
      </c>
      <c r="G292" s="56">
        <f>Outcomes!L$7*Outcomes!L136</f>
        <v>84</v>
      </c>
      <c r="H292" s="56">
        <f>Outcomes!M$7*Outcomes!M136</f>
        <v>754</v>
      </c>
      <c r="I292" s="56">
        <f>SUMPRODUCT(Outcomes!N$7:Q$7, Outcomes!N136:Q136)</f>
        <v>1.25</v>
      </c>
      <c r="J292" s="56">
        <f>SUMPRODUCT(Outcomes!R$7:U$7, Outcomes!R136:U136)</f>
        <v>0</v>
      </c>
      <c r="K292" s="56">
        <f>SUMPRODUCT(Outcomes!V$7:Y$7, Outcomes!V136:Y136)</f>
        <v>35.75</v>
      </c>
      <c r="L292" s="56">
        <f>SUMPRODUCT(Outcomes!Z$7:AC$7, Outcomes!Z136:AC136)</f>
        <v>244.5</v>
      </c>
      <c r="M292" s="56">
        <f>SUMPRODUCT(Outcomes!AD$7:AG$7, Outcomes!AD136:AG136)</f>
        <v>0</v>
      </c>
      <c r="N292" s="56">
        <f>SUMPRODUCT(Outcomes!AH$7:AK$7, Outcomes!AH136:AK136)</f>
        <v>0</v>
      </c>
      <c r="O292" s="56">
        <f>SUMPRODUCT(Outcomes!AL$7:AO$7, Outcomes!AL136:AO136)</f>
        <v>378.5</v>
      </c>
      <c r="P292" s="56">
        <f>SUMPRODUCT(Outcomes!AP$7:AS$7, Outcomes!AP136:AS136)</f>
        <v>294.5</v>
      </c>
      <c r="Q292" s="56">
        <f>SUMPRODUCT(Outcomes!AT$7:AW$7, Outcomes!AT136:AW136)</f>
        <v>0</v>
      </c>
      <c r="R292" s="56">
        <f>SUMPRODUCT(Outcomes!AX$7:BA$7, Outcomes!AX136:BA136)</f>
        <v>0</v>
      </c>
      <c r="S292" s="56">
        <f>Outcomes!BB$7*Outcomes!BB136</f>
        <v>11</v>
      </c>
      <c r="T292" s="56">
        <f>Outcomes!BC$7*Outcomes!BC136</f>
        <v>42</v>
      </c>
      <c r="U292" s="56">
        <f>Outcomes!BD$7*Outcomes!BD136</f>
        <v>0</v>
      </c>
    </row>
    <row r="293" spans="1:21" outlineLevel="1">
      <c r="A293" s="4" t="str">
        <f t="shared" si="351"/>
        <v>003580</v>
      </c>
      <c r="B293" s="4" t="str">
        <f t="shared" si="351"/>
        <v>Kilgore</v>
      </c>
      <c r="C293" s="55">
        <f t="shared" si="350"/>
        <v>3740.75</v>
      </c>
      <c r="D293" s="56">
        <f>Outcomes!C$7*Outcomes!C137</f>
        <v>794</v>
      </c>
      <c r="E293" s="56">
        <f>SUMPRODUCT(Outcomes!D$7:G$7, Outcomes!D137:G137)</f>
        <v>548.5</v>
      </c>
      <c r="F293" s="56">
        <f>SUMPRODUCT(Outcomes!H$7:K$7, Outcomes!H137:K137)</f>
        <v>0</v>
      </c>
      <c r="G293" s="56">
        <f>Outcomes!L$7*Outcomes!L137</f>
        <v>49</v>
      </c>
      <c r="H293" s="56">
        <f>Outcomes!M$7*Outcomes!M137</f>
        <v>536</v>
      </c>
      <c r="I293" s="56">
        <f>SUMPRODUCT(Outcomes!N$7:Q$7, Outcomes!N137:Q137)</f>
        <v>0</v>
      </c>
      <c r="J293" s="56">
        <f>SUMPRODUCT(Outcomes!R$7:U$7, Outcomes!R137:U137)</f>
        <v>54</v>
      </c>
      <c r="K293" s="56">
        <f>SUMPRODUCT(Outcomes!V$7:Y$7, Outcomes!V137:Y137)</f>
        <v>337.75</v>
      </c>
      <c r="L293" s="56">
        <f>SUMPRODUCT(Outcomes!Z$7:AC$7, Outcomes!Z137:AC137)</f>
        <v>321.75</v>
      </c>
      <c r="M293" s="56">
        <f>SUMPRODUCT(Outcomes!AD$7:AG$7, Outcomes!AD137:AG137)</f>
        <v>0</v>
      </c>
      <c r="N293" s="56">
        <f>SUMPRODUCT(Outcomes!AH$7:AK$7, Outcomes!AH137:AK137)</f>
        <v>0</v>
      </c>
      <c r="O293" s="56">
        <f>SUMPRODUCT(Outcomes!AL$7:AO$7, Outcomes!AL137:AO137)</f>
        <v>763</v>
      </c>
      <c r="P293" s="56">
        <f>SUMPRODUCT(Outcomes!AP$7:AS$7, Outcomes!AP137:AS137)</f>
        <v>252.75</v>
      </c>
      <c r="Q293" s="56">
        <f>SUMPRODUCT(Outcomes!AT$7:AW$7, Outcomes!AT137:AW137)</f>
        <v>0</v>
      </c>
      <c r="R293" s="56">
        <f>SUMPRODUCT(Outcomes!AX$7:BA$7, Outcomes!AX137:BA137)</f>
        <v>0</v>
      </c>
      <c r="S293" s="56">
        <f>Outcomes!BB$7*Outcomes!BB137</f>
        <v>27</v>
      </c>
      <c r="T293" s="56">
        <f>Outcomes!BC$7*Outcomes!BC137</f>
        <v>57</v>
      </c>
      <c r="U293" s="56">
        <f>Outcomes!BD$7*Outcomes!BD137</f>
        <v>0</v>
      </c>
    </row>
    <row r="294" spans="1:21" outlineLevel="1">
      <c r="A294" s="4" t="str">
        <f t="shared" si="351"/>
        <v>003582</v>
      </c>
      <c r="B294" s="4" t="str">
        <f t="shared" si="351"/>
        <v>Laredo</v>
      </c>
      <c r="C294" s="55">
        <f t="shared" si="350"/>
        <v>7218.25</v>
      </c>
      <c r="D294" s="56">
        <f>Outcomes!C$7*Outcomes!C138</f>
        <v>1672</v>
      </c>
      <c r="E294" s="56">
        <f>SUMPRODUCT(Outcomes!D$7:G$7, Outcomes!D138:G138)</f>
        <v>1456.25</v>
      </c>
      <c r="F294" s="56">
        <f>SUMPRODUCT(Outcomes!H$7:K$7, Outcomes!H138:K138)</f>
        <v>0</v>
      </c>
      <c r="G294" s="56">
        <f>Outcomes!L$7*Outcomes!L138</f>
        <v>40</v>
      </c>
      <c r="H294" s="56">
        <f>Outcomes!M$7*Outcomes!M138</f>
        <v>376</v>
      </c>
      <c r="I294" s="56">
        <f>SUMPRODUCT(Outcomes!N$7:Q$7, Outcomes!N138:Q138)</f>
        <v>76.75</v>
      </c>
      <c r="J294" s="56">
        <f>SUMPRODUCT(Outcomes!R$7:U$7, Outcomes!R138:U138)</f>
        <v>131</v>
      </c>
      <c r="K294" s="56">
        <f>SUMPRODUCT(Outcomes!V$7:Y$7, Outcomes!V138:Y138)</f>
        <v>618</v>
      </c>
      <c r="L294" s="56">
        <f>SUMPRODUCT(Outcomes!Z$7:AC$7, Outcomes!Z138:AC138)</f>
        <v>863.75</v>
      </c>
      <c r="M294" s="56">
        <f>SUMPRODUCT(Outcomes!AD$7:AG$7, Outcomes!AD138:AG138)</f>
        <v>0</v>
      </c>
      <c r="N294" s="56">
        <f>SUMPRODUCT(Outcomes!AH$7:AK$7, Outcomes!AH138:AK138)</f>
        <v>0</v>
      </c>
      <c r="O294" s="56">
        <f>SUMPRODUCT(Outcomes!AL$7:AO$7, Outcomes!AL138:AO138)</f>
        <v>1596.5</v>
      </c>
      <c r="P294" s="56">
        <f>SUMPRODUCT(Outcomes!AP$7:AS$7, Outcomes!AP138:AS138)</f>
        <v>222.5</v>
      </c>
      <c r="Q294" s="56">
        <f>SUMPRODUCT(Outcomes!AT$7:AW$7, Outcomes!AT138:AW138)</f>
        <v>0</v>
      </c>
      <c r="R294" s="56">
        <f>SUMPRODUCT(Outcomes!AX$7:BA$7, Outcomes!AX138:BA138)</f>
        <v>107.5</v>
      </c>
      <c r="S294" s="56">
        <f>Outcomes!BB$7*Outcomes!BB138</f>
        <v>28</v>
      </c>
      <c r="T294" s="56">
        <f>Outcomes!BC$7*Outcomes!BC138</f>
        <v>30</v>
      </c>
      <c r="U294" s="56">
        <f>Outcomes!BD$7*Outcomes!BD138</f>
        <v>0</v>
      </c>
    </row>
    <row r="295" spans="1:21" outlineLevel="1">
      <c r="A295" s="4" t="str">
        <f t="shared" si="351"/>
        <v>003583</v>
      </c>
      <c r="B295" s="4" t="str">
        <f t="shared" si="351"/>
        <v>Lee</v>
      </c>
      <c r="C295" s="55">
        <f t="shared" si="350"/>
        <v>8087.75</v>
      </c>
      <c r="D295" s="56">
        <f>Outcomes!C$7*Outcomes!C139</f>
        <v>873</v>
      </c>
      <c r="E295" s="56">
        <f>SUMPRODUCT(Outcomes!D$7:G$7, Outcomes!D139:G139)</f>
        <v>580.75</v>
      </c>
      <c r="F295" s="56">
        <f>SUMPRODUCT(Outcomes!H$7:K$7, Outcomes!H139:K139)</f>
        <v>0</v>
      </c>
      <c r="G295" s="56">
        <f>Outcomes!L$7*Outcomes!L139</f>
        <v>0</v>
      </c>
      <c r="H295" s="56">
        <f>Outcomes!M$7*Outcomes!M139</f>
        <v>454</v>
      </c>
      <c r="I295" s="56">
        <f>SUMPRODUCT(Outcomes!N$7:Q$7, Outcomes!N139:Q139)</f>
        <v>0</v>
      </c>
      <c r="J295" s="56">
        <f>SUMPRODUCT(Outcomes!R$7:U$7, Outcomes!R139:U139)</f>
        <v>6.75</v>
      </c>
      <c r="K295" s="56">
        <f>SUMPRODUCT(Outcomes!V$7:Y$7, Outcomes!V139:Y139)</f>
        <v>3376</v>
      </c>
      <c r="L295" s="56">
        <f>SUMPRODUCT(Outcomes!Z$7:AC$7, Outcomes!Z139:AC139)</f>
        <v>893.25</v>
      </c>
      <c r="M295" s="56">
        <f>SUMPRODUCT(Outcomes!AD$7:AG$7, Outcomes!AD139:AG139)</f>
        <v>0</v>
      </c>
      <c r="N295" s="56">
        <f>SUMPRODUCT(Outcomes!AH$7:AK$7, Outcomes!AH139:AK139)</f>
        <v>0</v>
      </c>
      <c r="O295" s="56">
        <f>SUMPRODUCT(Outcomes!AL$7:AO$7, Outcomes!AL139:AO139)</f>
        <v>1260.25</v>
      </c>
      <c r="P295" s="56">
        <f>SUMPRODUCT(Outcomes!AP$7:AS$7, Outcomes!AP139:AS139)</f>
        <v>478.75</v>
      </c>
      <c r="Q295" s="56">
        <f>SUMPRODUCT(Outcomes!AT$7:AW$7, Outcomes!AT139:AW139)</f>
        <v>0</v>
      </c>
      <c r="R295" s="56">
        <f>SUMPRODUCT(Outcomes!AX$7:BA$7, Outcomes!AX139:BA139)</f>
        <v>0</v>
      </c>
      <c r="S295" s="56">
        <f>Outcomes!BB$7*Outcomes!BB139</f>
        <v>47</v>
      </c>
      <c r="T295" s="56">
        <f>Outcomes!BC$7*Outcomes!BC139</f>
        <v>118</v>
      </c>
      <c r="U295" s="56">
        <f>Outcomes!BD$7*Outcomes!BD139</f>
        <v>0</v>
      </c>
    </row>
    <row r="296" spans="1:21" outlineLevel="1">
      <c r="A296" s="4" t="str">
        <f t="shared" si="351"/>
        <v>011145</v>
      </c>
      <c r="B296" s="4" t="str">
        <f t="shared" si="351"/>
        <v>Lone Star</v>
      </c>
      <c r="C296" s="55">
        <f t="shared" si="350"/>
        <v>32889.75</v>
      </c>
      <c r="D296" s="56">
        <f>Outcomes!C$7*Outcomes!C140</f>
        <v>8177</v>
      </c>
      <c r="E296" s="56">
        <f>SUMPRODUCT(Outcomes!D$7:G$7, Outcomes!D140:G140)</f>
        <v>8158</v>
      </c>
      <c r="F296" s="56">
        <f>SUMPRODUCT(Outcomes!H$7:K$7, Outcomes!H140:K140)</f>
        <v>0</v>
      </c>
      <c r="G296" s="56">
        <f>Outcomes!L$7*Outcomes!L140</f>
        <v>0</v>
      </c>
      <c r="H296" s="56">
        <f>Outcomes!M$7*Outcomes!M140</f>
        <v>579</v>
      </c>
      <c r="I296" s="56">
        <f>SUMPRODUCT(Outcomes!N$7:Q$7, Outcomes!N140:Q140)</f>
        <v>14.5</v>
      </c>
      <c r="J296" s="56">
        <f>SUMPRODUCT(Outcomes!R$7:U$7, Outcomes!R140:U140)</f>
        <v>264</v>
      </c>
      <c r="K296" s="56">
        <f>SUMPRODUCT(Outcomes!V$7:Y$7, Outcomes!V140:Y140)</f>
        <v>1455.75</v>
      </c>
      <c r="L296" s="56">
        <f>SUMPRODUCT(Outcomes!Z$7:AC$7, Outcomes!Z140:AC140)</f>
        <v>1635.25</v>
      </c>
      <c r="M296" s="56">
        <f>SUMPRODUCT(Outcomes!AD$7:AG$7, Outcomes!AD140:AG140)</f>
        <v>82</v>
      </c>
      <c r="N296" s="56">
        <f>SUMPRODUCT(Outcomes!AH$7:AK$7, Outcomes!AH140:AK140)</f>
        <v>63.5</v>
      </c>
      <c r="O296" s="56">
        <f>SUMPRODUCT(Outcomes!AL$7:AO$7, Outcomes!AL140:AO140)</f>
        <v>9548</v>
      </c>
      <c r="P296" s="56">
        <f>SUMPRODUCT(Outcomes!AP$7:AS$7, Outcomes!AP140:AS140)</f>
        <v>1853.5</v>
      </c>
      <c r="Q296" s="56">
        <f>SUMPRODUCT(Outcomes!AT$7:AW$7, Outcomes!AT140:AW140)</f>
        <v>145.75</v>
      </c>
      <c r="R296" s="56">
        <f>SUMPRODUCT(Outcomes!AX$7:BA$7, Outcomes!AX140:BA140)</f>
        <v>243.5</v>
      </c>
      <c r="S296" s="56">
        <f>Outcomes!BB$7*Outcomes!BB140</f>
        <v>74</v>
      </c>
      <c r="T296" s="56">
        <f>Outcomes!BC$7*Outcomes!BC140</f>
        <v>596</v>
      </c>
      <c r="U296" s="56">
        <f>Outcomes!BD$7*Outcomes!BD140</f>
        <v>0</v>
      </c>
    </row>
    <row r="297" spans="1:21" outlineLevel="1">
      <c r="A297" s="4" t="str">
        <f t="shared" si="351"/>
        <v>003590</v>
      </c>
      <c r="B297" s="4" t="str">
        <f t="shared" si="351"/>
        <v>McLennan</v>
      </c>
      <c r="C297" s="55">
        <f t="shared" si="350"/>
        <v>4307.25</v>
      </c>
      <c r="D297" s="56">
        <f>Outcomes!C$7*Outcomes!C141</f>
        <v>433</v>
      </c>
      <c r="E297" s="56">
        <f>SUMPRODUCT(Outcomes!D$7:G$7, Outcomes!D141:G141)</f>
        <v>791.5</v>
      </c>
      <c r="F297" s="56">
        <f>SUMPRODUCT(Outcomes!H$7:K$7, Outcomes!H141:K141)</f>
        <v>0</v>
      </c>
      <c r="G297" s="56">
        <f>Outcomes!L$7*Outcomes!L141</f>
        <v>28</v>
      </c>
      <c r="H297" s="56">
        <f>Outcomes!M$7*Outcomes!M141</f>
        <v>233</v>
      </c>
      <c r="I297" s="56">
        <f>SUMPRODUCT(Outcomes!N$7:Q$7, Outcomes!N141:Q141)</f>
        <v>45</v>
      </c>
      <c r="J297" s="56">
        <f>SUMPRODUCT(Outcomes!R$7:U$7, Outcomes!R141:U141)</f>
        <v>425.25</v>
      </c>
      <c r="K297" s="56">
        <f>SUMPRODUCT(Outcomes!V$7:Y$7, Outcomes!V141:Y141)</f>
        <v>172.25</v>
      </c>
      <c r="L297" s="56">
        <f>SUMPRODUCT(Outcomes!Z$7:AC$7, Outcomes!Z141:AC141)</f>
        <v>447.75</v>
      </c>
      <c r="M297" s="56">
        <f>SUMPRODUCT(Outcomes!AD$7:AG$7, Outcomes!AD141:AG141)</f>
        <v>0</v>
      </c>
      <c r="N297" s="56">
        <f>SUMPRODUCT(Outcomes!AH$7:AK$7, Outcomes!AH141:AK141)</f>
        <v>13.25</v>
      </c>
      <c r="O297" s="56">
        <f>SUMPRODUCT(Outcomes!AL$7:AO$7, Outcomes!AL141:AO141)</f>
        <v>1051</v>
      </c>
      <c r="P297" s="56">
        <f>SUMPRODUCT(Outcomes!AP$7:AS$7, Outcomes!AP141:AS141)</f>
        <v>602.25</v>
      </c>
      <c r="Q297" s="56">
        <f>SUMPRODUCT(Outcomes!AT$7:AW$7, Outcomes!AT141:AW141)</f>
        <v>0</v>
      </c>
      <c r="R297" s="56">
        <f>SUMPRODUCT(Outcomes!AX$7:BA$7, Outcomes!AX141:BA141)</f>
        <v>0</v>
      </c>
      <c r="S297" s="56">
        <f>Outcomes!BB$7*Outcomes!BB141</f>
        <v>16</v>
      </c>
      <c r="T297" s="56">
        <f>Outcomes!BC$7*Outcomes!BC141</f>
        <v>49</v>
      </c>
      <c r="U297" s="56">
        <f>Outcomes!BD$7*Outcomes!BD141</f>
        <v>0</v>
      </c>
    </row>
    <row r="298" spans="1:21" outlineLevel="1">
      <c r="A298" s="4" t="str">
        <f t="shared" si="351"/>
        <v>009797</v>
      </c>
      <c r="B298" s="4" t="str">
        <f t="shared" si="351"/>
        <v>Midland</v>
      </c>
      <c r="C298" s="55">
        <f t="shared" si="350"/>
        <v>3407</v>
      </c>
      <c r="D298" s="56">
        <f>Outcomes!C$7*Outcomes!C142</f>
        <v>660</v>
      </c>
      <c r="E298" s="56">
        <f>SUMPRODUCT(Outcomes!D$7:G$7, Outcomes!D142:G142)</f>
        <v>466.75</v>
      </c>
      <c r="F298" s="56">
        <f>SUMPRODUCT(Outcomes!H$7:K$7, Outcomes!H142:K142)</f>
        <v>15.25</v>
      </c>
      <c r="G298" s="56">
        <f>Outcomes!L$7*Outcomes!L142</f>
        <v>92</v>
      </c>
      <c r="H298" s="56">
        <f>Outcomes!M$7*Outcomes!M142</f>
        <v>477</v>
      </c>
      <c r="I298" s="56">
        <f>SUMPRODUCT(Outcomes!N$7:Q$7, Outcomes!N142:Q142)</f>
        <v>0</v>
      </c>
      <c r="J298" s="56">
        <f>SUMPRODUCT(Outcomes!R$7:U$7, Outcomes!R142:U142)</f>
        <v>20.5</v>
      </c>
      <c r="K298" s="56">
        <f>SUMPRODUCT(Outcomes!V$7:Y$7, Outcomes!V142:Y142)</f>
        <v>273.75</v>
      </c>
      <c r="L298" s="56">
        <f>SUMPRODUCT(Outcomes!Z$7:AC$7, Outcomes!Z142:AC142)</f>
        <v>605.75</v>
      </c>
      <c r="M298" s="56">
        <f>SUMPRODUCT(Outcomes!AD$7:AG$7, Outcomes!AD142:AG142)</f>
        <v>0</v>
      </c>
      <c r="N298" s="56">
        <f>SUMPRODUCT(Outcomes!AH$7:AK$7, Outcomes!AH142:AK142)</f>
        <v>0</v>
      </c>
      <c r="O298" s="56">
        <f>SUMPRODUCT(Outcomes!AL$7:AO$7, Outcomes!AL142:AO142)</f>
        <v>416.5</v>
      </c>
      <c r="P298" s="56">
        <f>SUMPRODUCT(Outcomes!AP$7:AS$7, Outcomes!AP142:AS142)</f>
        <v>212.5</v>
      </c>
      <c r="Q298" s="56">
        <f>SUMPRODUCT(Outcomes!AT$7:AW$7, Outcomes!AT142:AW142)</f>
        <v>0</v>
      </c>
      <c r="R298" s="56">
        <f>SUMPRODUCT(Outcomes!AX$7:BA$7, Outcomes!AX142:BA142)</f>
        <v>50</v>
      </c>
      <c r="S298" s="56">
        <f>Outcomes!BB$7*Outcomes!BB142</f>
        <v>31</v>
      </c>
      <c r="T298" s="56">
        <f>Outcomes!BC$7*Outcomes!BC142</f>
        <v>86</v>
      </c>
      <c r="U298" s="56">
        <f>Outcomes!BD$7*Outcomes!BD142</f>
        <v>0</v>
      </c>
    </row>
    <row r="299" spans="1:21" outlineLevel="1">
      <c r="A299" s="4" t="str">
        <f t="shared" si="351"/>
        <v>003593</v>
      </c>
      <c r="B299" s="4" t="str">
        <f t="shared" si="351"/>
        <v>Navarro</v>
      </c>
      <c r="C299" s="55">
        <f t="shared" si="350"/>
        <v>3810.75</v>
      </c>
      <c r="D299" s="56">
        <f>Outcomes!C$7*Outcomes!C143</f>
        <v>851</v>
      </c>
      <c r="E299" s="56">
        <f>SUMPRODUCT(Outcomes!D$7:G$7, Outcomes!D143:G143)</f>
        <v>893</v>
      </c>
      <c r="F299" s="56">
        <f>SUMPRODUCT(Outcomes!H$7:K$7, Outcomes!H143:K143)</f>
        <v>1.25</v>
      </c>
      <c r="G299" s="56">
        <f>Outcomes!L$7*Outcomes!L143</f>
        <v>0</v>
      </c>
      <c r="H299" s="56">
        <f>Outcomes!M$7*Outcomes!M143</f>
        <v>140</v>
      </c>
      <c r="I299" s="56">
        <f>SUMPRODUCT(Outcomes!N$7:Q$7, Outcomes!N143:Q143)</f>
        <v>0</v>
      </c>
      <c r="J299" s="56">
        <f>SUMPRODUCT(Outcomes!R$7:U$7, Outcomes!R143:U143)</f>
        <v>0</v>
      </c>
      <c r="K299" s="56">
        <f>SUMPRODUCT(Outcomes!V$7:Y$7, Outcomes!V143:Y143)</f>
        <v>258.75</v>
      </c>
      <c r="L299" s="56">
        <f>SUMPRODUCT(Outcomes!Z$7:AC$7, Outcomes!Z143:AC143)</f>
        <v>399</v>
      </c>
      <c r="M299" s="56">
        <f>SUMPRODUCT(Outcomes!AD$7:AG$7, Outcomes!AD143:AG143)</f>
        <v>0</v>
      </c>
      <c r="N299" s="56">
        <f>SUMPRODUCT(Outcomes!AH$7:AK$7, Outcomes!AH143:AK143)</f>
        <v>0</v>
      </c>
      <c r="O299" s="56">
        <f>SUMPRODUCT(Outcomes!AL$7:AO$7, Outcomes!AL143:AO143)</f>
        <v>686.25</v>
      </c>
      <c r="P299" s="56">
        <f>SUMPRODUCT(Outcomes!AP$7:AS$7, Outcomes!AP143:AS143)</f>
        <v>476</v>
      </c>
      <c r="Q299" s="56">
        <f>SUMPRODUCT(Outcomes!AT$7:AW$7, Outcomes!AT143:AW143)</f>
        <v>0</v>
      </c>
      <c r="R299" s="56">
        <f>SUMPRODUCT(Outcomes!AX$7:BA$7, Outcomes!AX143:BA143)</f>
        <v>21.5</v>
      </c>
      <c r="S299" s="56">
        <f>Outcomes!BB$7*Outcomes!BB143</f>
        <v>20</v>
      </c>
      <c r="T299" s="56">
        <f>Outcomes!BC$7*Outcomes!BC143</f>
        <v>64</v>
      </c>
      <c r="U299" s="56">
        <f>Outcomes!BD$7*Outcomes!BD143</f>
        <v>0</v>
      </c>
    </row>
    <row r="300" spans="1:21" outlineLevel="1">
      <c r="A300" s="4" t="str">
        <f t="shared" si="351"/>
        <v>003558</v>
      </c>
      <c r="B300" s="4" t="str">
        <f t="shared" si="351"/>
        <v>North Central</v>
      </c>
      <c r="C300" s="55">
        <f t="shared" si="350"/>
        <v>4059.25</v>
      </c>
      <c r="D300" s="56">
        <f>Outcomes!C$7*Outcomes!C144</f>
        <v>587</v>
      </c>
      <c r="E300" s="56">
        <f>SUMPRODUCT(Outcomes!D$7:G$7, Outcomes!D144:G144)</f>
        <v>909.25</v>
      </c>
      <c r="F300" s="56">
        <f>SUMPRODUCT(Outcomes!H$7:K$7, Outcomes!H144:K144)</f>
        <v>0</v>
      </c>
      <c r="G300" s="56">
        <f>Outcomes!L$7*Outcomes!L144</f>
        <v>0</v>
      </c>
      <c r="H300" s="56">
        <f>Outcomes!M$7*Outcomes!M144</f>
        <v>142</v>
      </c>
      <c r="I300" s="56">
        <f>SUMPRODUCT(Outcomes!N$7:Q$7, Outcomes!N144:Q144)</f>
        <v>71.75</v>
      </c>
      <c r="J300" s="56">
        <f>SUMPRODUCT(Outcomes!R$7:U$7, Outcomes!R144:U144)</f>
        <v>133.25</v>
      </c>
      <c r="K300" s="56">
        <f>SUMPRODUCT(Outcomes!V$7:Y$7, Outcomes!V144:Y144)</f>
        <v>303.5</v>
      </c>
      <c r="L300" s="56">
        <f>SUMPRODUCT(Outcomes!Z$7:AC$7, Outcomes!Z144:AC144)</f>
        <v>371.25</v>
      </c>
      <c r="M300" s="56">
        <f>SUMPRODUCT(Outcomes!AD$7:AG$7, Outcomes!AD144:AG144)</f>
        <v>0</v>
      </c>
      <c r="N300" s="56">
        <f>SUMPRODUCT(Outcomes!AH$7:AK$7, Outcomes!AH144:AK144)</f>
        <v>0</v>
      </c>
      <c r="O300" s="56">
        <f>SUMPRODUCT(Outcomes!AL$7:AO$7, Outcomes!AL144:AO144)</f>
        <v>1085</v>
      </c>
      <c r="P300" s="56">
        <f>SUMPRODUCT(Outcomes!AP$7:AS$7, Outcomes!AP144:AS144)</f>
        <v>290.25</v>
      </c>
      <c r="Q300" s="56">
        <f>SUMPRODUCT(Outcomes!AT$7:AW$7, Outcomes!AT144:AW144)</f>
        <v>0</v>
      </c>
      <c r="R300" s="56">
        <f>SUMPRODUCT(Outcomes!AX$7:BA$7, Outcomes!AX144:BA144)</f>
        <v>0</v>
      </c>
      <c r="S300" s="56">
        <f>Outcomes!BB$7*Outcomes!BB144</f>
        <v>22</v>
      </c>
      <c r="T300" s="56">
        <f>Outcomes!BC$7*Outcomes!BC144</f>
        <v>144</v>
      </c>
      <c r="U300" s="56">
        <f>Outcomes!BD$7*Outcomes!BD144</f>
        <v>0</v>
      </c>
    </row>
    <row r="301" spans="1:21" outlineLevel="1">
      <c r="A301" s="4" t="str">
        <f t="shared" si="351"/>
        <v>023154</v>
      </c>
      <c r="B301" s="4" t="str">
        <f t="shared" si="351"/>
        <v>Northeast Texas</v>
      </c>
      <c r="C301" s="55">
        <f t="shared" si="350"/>
        <v>2132</v>
      </c>
      <c r="D301" s="56">
        <f>Outcomes!C$7*Outcomes!C145</f>
        <v>347</v>
      </c>
      <c r="E301" s="56">
        <f>SUMPRODUCT(Outcomes!D$7:G$7, Outcomes!D145:G145)</f>
        <v>372.25</v>
      </c>
      <c r="F301" s="56">
        <f>SUMPRODUCT(Outcomes!H$7:K$7, Outcomes!H145:K145)</f>
        <v>0</v>
      </c>
      <c r="G301" s="56">
        <f>Outcomes!L$7*Outcomes!L145</f>
        <v>0</v>
      </c>
      <c r="H301" s="56">
        <f>Outcomes!M$7*Outcomes!M145</f>
        <v>95</v>
      </c>
      <c r="I301" s="56">
        <f>SUMPRODUCT(Outcomes!N$7:Q$7, Outcomes!N145:Q145)</f>
        <v>0</v>
      </c>
      <c r="J301" s="56">
        <f>SUMPRODUCT(Outcomes!R$7:U$7, Outcomes!R145:U145)</f>
        <v>35</v>
      </c>
      <c r="K301" s="56">
        <f>SUMPRODUCT(Outcomes!V$7:Y$7, Outcomes!V145:Y145)</f>
        <v>163.5</v>
      </c>
      <c r="L301" s="56">
        <f>SUMPRODUCT(Outcomes!Z$7:AC$7, Outcomes!Z145:AC145)</f>
        <v>428</v>
      </c>
      <c r="M301" s="56">
        <f>SUMPRODUCT(Outcomes!AD$7:AG$7, Outcomes!AD145:AG145)</f>
        <v>0</v>
      </c>
      <c r="N301" s="56">
        <f>SUMPRODUCT(Outcomes!AH$7:AK$7, Outcomes!AH145:AK145)</f>
        <v>0</v>
      </c>
      <c r="O301" s="56">
        <f>SUMPRODUCT(Outcomes!AL$7:AO$7, Outcomes!AL145:AO145)</f>
        <v>425</v>
      </c>
      <c r="P301" s="56">
        <f>SUMPRODUCT(Outcomes!AP$7:AS$7, Outcomes!AP145:AS145)</f>
        <v>226.25</v>
      </c>
      <c r="Q301" s="56">
        <f>SUMPRODUCT(Outcomes!AT$7:AW$7, Outcomes!AT145:AW145)</f>
        <v>0</v>
      </c>
      <c r="R301" s="56">
        <f>SUMPRODUCT(Outcomes!AX$7:BA$7, Outcomes!AX145:BA145)</f>
        <v>0</v>
      </c>
      <c r="S301" s="56">
        <f>Outcomes!BB$7*Outcomes!BB145</f>
        <v>15</v>
      </c>
      <c r="T301" s="56">
        <f>Outcomes!BC$7*Outcomes!BC145</f>
        <v>25</v>
      </c>
      <c r="U301" s="56">
        <f>Outcomes!BD$7*Outcomes!BD145</f>
        <v>0</v>
      </c>
    </row>
    <row r="302" spans="1:21" outlineLevel="1">
      <c r="A302" s="4" t="str">
        <f t="shared" si="351"/>
        <v>003596</v>
      </c>
      <c r="B302" s="4" t="str">
        <f t="shared" si="351"/>
        <v>Odessa</v>
      </c>
      <c r="C302" s="55">
        <f t="shared" si="350"/>
        <v>5752.75</v>
      </c>
      <c r="D302" s="56">
        <f>Outcomes!C$7*Outcomes!C146</f>
        <v>1212</v>
      </c>
      <c r="E302" s="56">
        <f>SUMPRODUCT(Outcomes!D$7:G$7, Outcomes!D146:G146)</f>
        <v>834</v>
      </c>
      <c r="F302" s="56">
        <f>SUMPRODUCT(Outcomes!H$7:K$7, Outcomes!H146:K146)</f>
        <v>0</v>
      </c>
      <c r="G302" s="56">
        <f>Outcomes!L$7*Outcomes!L146</f>
        <v>0</v>
      </c>
      <c r="H302" s="56">
        <f>Outcomes!M$7*Outcomes!M146</f>
        <v>101</v>
      </c>
      <c r="I302" s="56">
        <f>SUMPRODUCT(Outcomes!N$7:Q$7, Outcomes!N146:Q146)</f>
        <v>0</v>
      </c>
      <c r="J302" s="56">
        <f>SUMPRODUCT(Outcomes!R$7:U$7, Outcomes!R146:U146)</f>
        <v>443.25</v>
      </c>
      <c r="K302" s="56">
        <f>SUMPRODUCT(Outcomes!V$7:Y$7, Outcomes!V146:Y146)</f>
        <v>387.5</v>
      </c>
      <c r="L302" s="56">
        <f>SUMPRODUCT(Outcomes!Z$7:AC$7, Outcomes!Z146:AC146)</f>
        <v>724</v>
      </c>
      <c r="M302" s="56">
        <f>SUMPRODUCT(Outcomes!AD$7:AG$7, Outcomes!AD146:AG146)</f>
        <v>0</v>
      </c>
      <c r="N302" s="56">
        <f>SUMPRODUCT(Outcomes!AH$7:AK$7, Outcomes!AH146:AK146)</f>
        <v>0</v>
      </c>
      <c r="O302" s="56">
        <f>SUMPRODUCT(Outcomes!AL$7:AO$7, Outcomes!AL146:AO146)</f>
        <v>922.25</v>
      </c>
      <c r="P302" s="56">
        <f>SUMPRODUCT(Outcomes!AP$7:AS$7, Outcomes!AP146:AS146)</f>
        <v>732</v>
      </c>
      <c r="Q302" s="56">
        <f>SUMPRODUCT(Outcomes!AT$7:AW$7, Outcomes!AT146:AW146)</f>
        <v>6.25</v>
      </c>
      <c r="R302" s="56">
        <f>SUMPRODUCT(Outcomes!AX$7:BA$7, Outcomes!AX146:BA146)</f>
        <v>130.5</v>
      </c>
      <c r="S302" s="56">
        <f>Outcomes!BB$7*Outcomes!BB146</f>
        <v>64</v>
      </c>
      <c r="T302" s="56">
        <f>Outcomes!BC$7*Outcomes!BC146</f>
        <v>196</v>
      </c>
      <c r="U302" s="56">
        <f>Outcomes!BD$7*Outcomes!BD146</f>
        <v>0</v>
      </c>
    </row>
    <row r="303" spans="1:21" outlineLevel="1">
      <c r="A303" s="4" t="str">
        <f t="shared" ref="A303:B318" si="352">A250</f>
        <v>003600</v>
      </c>
      <c r="B303" s="4" t="str">
        <f t="shared" si="352"/>
        <v>Panola</v>
      </c>
      <c r="C303" s="55">
        <f t="shared" ref="C303:C321" si="353">SUM(D303:U303)</f>
        <v>2459.25</v>
      </c>
      <c r="D303" s="56">
        <f>Outcomes!C$7*Outcomes!C147</f>
        <v>332</v>
      </c>
      <c r="E303" s="56">
        <f>SUMPRODUCT(Outcomes!D$7:G$7, Outcomes!D147:G147)</f>
        <v>226.5</v>
      </c>
      <c r="F303" s="56">
        <f>SUMPRODUCT(Outcomes!H$7:K$7, Outcomes!H147:K147)</f>
        <v>0</v>
      </c>
      <c r="G303" s="56">
        <f>Outcomes!L$7*Outcomes!L147</f>
        <v>0</v>
      </c>
      <c r="H303" s="56">
        <f>Outcomes!M$7*Outcomes!M147</f>
        <v>719</v>
      </c>
      <c r="I303" s="56">
        <f>SUMPRODUCT(Outcomes!N$7:Q$7, Outcomes!N147:Q147)</f>
        <v>55</v>
      </c>
      <c r="J303" s="56">
        <f>SUMPRODUCT(Outcomes!R$7:U$7, Outcomes!R147:U147)</f>
        <v>163.25</v>
      </c>
      <c r="K303" s="56">
        <f>SUMPRODUCT(Outcomes!V$7:Y$7, Outcomes!V147:Y147)</f>
        <v>84.25</v>
      </c>
      <c r="L303" s="56">
        <f>SUMPRODUCT(Outcomes!Z$7:AC$7, Outcomes!Z147:AC147)</f>
        <v>349.75</v>
      </c>
      <c r="M303" s="56">
        <f>SUMPRODUCT(Outcomes!AD$7:AG$7, Outcomes!AD147:AG147)</f>
        <v>0</v>
      </c>
      <c r="N303" s="56">
        <f>SUMPRODUCT(Outcomes!AH$7:AK$7, Outcomes!AH147:AK147)</f>
        <v>0</v>
      </c>
      <c r="O303" s="56">
        <f>SUMPRODUCT(Outcomes!AL$7:AO$7, Outcomes!AL147:AO147)</f>
        <v>299.75</v>
      </c>
      <c r="P303" s="56">
        <f>SUMPRODUCT(Outcomes!AP$7:AS$7, Outcomes!AP147:AS147)</f>
        <v>201.75</v>
      </c>
      <c r="Q303" s="56">
        <f>SUMPRODUCT(Outcomes!AT$7:AW$7, Outcomes!AT147:AW147)</f>
        <v>0</v>
      </c>
      <c r="R303" s="56">
        <f>SUMPRODUCT(Outcomes!AX$7:BA$7, Outcomes!AX147:BA147)</f>
        <v>0</v>
      </c>
      <c r="S303" s="56">
        <f>Outcomes!BB$7*Outcomes!BB147</f>
        <v>9</v>
      </c>
      <c r="T303" s="56">
        <f>Outcomes!BC$7*Outcomes!BC147</f>
        <v>19</v>
      </c>
      <c r="U303" s="56">
        <f>Outcomes!BD$7*Outcomes!BD147</f>
        <v>0</v>
      </c>
    </row>
    <row r="304" spans="1:21" outlineLevel="1">
      <c r="A304" s="4" t="str">
        <f t="shared" si="352"/>
        <v>003601</v>
      </c>
      <c r="B304" s="4" t="str">
        <f t="shared" si="352"/>
        <v>Paris</v>
      </c>
      <c r="C304" s="55">
        <f t="shared" si="353"/>
        <v>2786</v>
      </c>
      <c r="D304" s="56">
        <f>Outcomes!C$7*Outcomes!C148</f>
        <v>725</v>
      </c>
      <c r="E304" s="56">
        <f>SUMPRODUCT(Outcomes!D$7:G$7, Outcomes!D148:G148)</f>
        <v>447</v>
      </c>
      <c r="F304" s="56">
        <f>SUMPRODUCT(Outcomes!H$7:K$7, Outcomes!H148:K148)</f>
        <v>0</v>
      </c>
      <c r="G304" s="56">
        <f>Outcomes!L$7*Outcomes!L148</f>
        <v>0</v>
      </c>
      <c r="H304" s="56">
        <f>Outcomes!M$7*Outcomes!M148</f>
        <v>152</v>
      </c>
      <c r="I304" s="56">
        <f>SUMPRODUCT(Outcomes!N$7:Q$7, Outcomes!N148:Q148)</f>
        <v>16</v>
      </c>
      <c r="J304" s="56">
        <f>SUMPRODUCT(Outcomes!R$7:U$7, Outcomes!R148:U148)</f>
        <v>315.75</v>
      </c>
      <c r="K304" s="56">
        <f>SUMPRODUCT(Outcomes!V$7:Y$7, Outcomes!V148:Y148)</f>
        <v>19.5</v>
      </c>
      <c r="L304" s="56">
        <f>SUMPRODUCT(Outcomes!Z$7:AC$7, Outcomes!Z148:AC148)</f>
        <v>288</v>
      </c>
      <c r="M304" s="56">
        <f>SUMPRODUCT(Outcomes!AD$7:AG$7, Outcomes!AD148:AG148)</f>
        <v>0</v>
      </c>
      <c r="N304" s="56">
        <f>SUMPRODUCT(Outcomes!AH$7:AK$7, Outcomes!AH148:AK148)</f>
        <v>0</v>
      </c>
      <c r="O304" s="56">
        <f>SUMPRODUCT(Outcomes!AL$7:AO$7, Outcomes!AL148:AO148)</f>
        <v>427</v>
      </c>
      <c r="P304" s="56">
        <f>SUMPRODUCT(Outcomes!AP$7:AS$7, Outcomes!AP148:AS148)</f>
        <v>360.75</v>
      </c>
      <c r="Q304" s="56">
        <f>SUMPRODUCT(Outcomes!AT$7:AW$7, Outcomes!AT148:AW148)</f>
        <v>0</v>
      </c>
      <c r="R304" s="56">
        <f>SUMPRODUCT(Outcomes!AX$7:BA$7, Outcomes!AX148:BA148)</f>
        <v>0</v>
      </c>
      <c r="S304" s="56">
        <f>Outcomes!BB$7*Outcomes!BB148</f>
        <v>11</v>
      </c>
      <c r="T304" s="56">
        <f>Outcomes!BC$7*Outcomes!BC148</f>
        <v>24</v>
      </c>
      <c r="U304" s="56">
        <f>Outcomes!BD$7*Outcomes!BD148</f>
        <v>0</v>
      </c>
    </row>
    <row r="305" spans="1:21" outlineLevel="1">
      <c r="A305" s="4" t="str">
        <f t="shared" si="352"/>
        <v>003603</v>
      </c>
      <c r="B305" s="4" t="str">
        <f t="shared" si="352"/>
        <v>Ranger</v>
      </c>
      <c r="C305" s="55">
        <f t="shared" si="353"/>
        <v>1239.25</v>
      </c>
      <c r="D305" s="56">
        <f>Outcomes!C$7*Outcomes!C149</f>
        <v>411</v>
      </c>
      <c r="E305" s="56">
        <f>SUMPRODUCT(Outcomes!D$7:G$7, Outcomes!D149:G149)</f>
        <v>286.25</v>
      </c>
      <c r="F305" s="56">
        <f>SUMPRODUCT(Outcomes!H$7:K$7, Outcomes!H149:K149)</f>
        <v>0</v>
      </c>
      <c r="G305" s="56">
        <f>Outcomes!L$7*Outcomes!L149</f>
        <v>0</v>
      </c>
      <c r="H305" s="56">
        <f>Outcomes!M$7*Outcomes!M149</f>
        <v>0</v>
      </c>
      <c r="I305" s="56">
        <f>SUMPRODUCT(Outcomes!N$7:Q$7, Outcomes!N149:Q149)</f>
        <v>0</v>
      </c>
      <c r="J305" s="56">
        <f>SUMPRODUCT(Outcomes!R$7:U$7, Outcomes!R149:U149)</f>
        <v>0</v>
      </c>
      <c r="K305" s="56">
        <f>SUMPRODUCT(Outcomes!V$7:Y$7, Outcomes!V149:Y149)</f>
        <v>0</v>
      </c>
      <c r="L305" s="56">
        <f>SUMPRODUCT(Outcomes!Z$7:AC$7, Outcomes!Z149:AC149)</f>
        <v>212.5</v>
      </c>
      <c r="M305" s="56">
        <f>SUMPRODUCT(Outcomes!AD$7:AG$7, Outcomes!AD149:AG149)</f>
        <v>0</v>
      </c>
      <c r="N305" s="56">
        <f>SUMPRODUCT(Outcomes!AH$7:AK$7, Outcomes!AH149:AK149)</f>
        <v>0</v>
      </c>
      <c r="O305" s="56">
        <f>SUMPRODUCT(Outcomes!AL$7:AO$7, Outcomes!AL149:AO149)</f>
        <v>267.75</v>
      </c>
      <c r="P305" s="56">
        <f>SUMPRODUCT(Outcomes!AP$7:AS$7, Outcomes!AP149:AS149)</f>
        <v>51.75</v>
      </c>
      <c r="Q305" s="56">
        <f>SUMPRODUCT(Outcomes!AT$7:AW$7, Outcomes!AT149:AW149)</f>
        <v>0</v>
      </c>
      <c r="R305" s="56">
        <f>SUMPRODUCT(Outcomes!AX$7:BA$7, Outcomes!AX149:BA149)</f>
        <v>0</v>
      </c>
      <c r="S305" s="56">
        <f>Outcomes!BB$7*Outcomes!BB149</f>
        <v>2</v>
      </c>
      <c r="T305" s="56">
        <f>Outcomes!BC$7*Outcomes!BC149</f>
        <v>8</v>
      </c>
      <c r="U305" s="56">
        <f>Outcomes!BD$7*Outcomes!BD149</f>
        <v>0</v>
      </c>
    </row>
    <row r="306" spans="1:21" outlineLevel="1">
      <c r="A306" s="4" t="str">
        <f t="shared" si="352"/>
        <v>029137</v>
      </c>
      <c r="B306" s="4" t="str">
        <f t="shared" si="352"/>
        <v>San Jacinto</v>
      </c>
      <c r="C306" s="55">
        <f t="shared" si="353"/>
        <v>16670.5</v>
      </c>
      <c r="D306" s="56">
        <f>Outcomes!C$7*Outcomes!C150</f>
        <v>2163</v>
      </c>
      <c r="E306" s="56">
        <f>SUMPRODUCT(Outcomes!D$7:G$7, Outcomes!D150:G150)</f>
        <v>2973</v>
      </c>
      <c r="F306" s="56">
        <f>SUMPRODUCT(Outcomes!H$7:K$7, Outcomes!H150:K150)</f>
        <v>0</v>
      </c>
      <c r="G306" s="56">
        <f>Outcomes!L$7*Outcomes!L150</f>
        <v>0</v>
      </c>
      <c r="H306" s="56">
        <f>Outcomes!M$7*Outcomes!M150</f>
        <v>272</v>
      </c>
      <c r="I306" s="56">
        <f>SUMPRODUCT(Outcomes!N$7:Q$7, Outcomes!N150:Q150)</f>
        <v>0</v>
      </c>
      <c r="J306" s="56">
        <f>SUMPRODUCT(Outcomes!R$7:U$7, Outcomes!R150:U150)</f>
        <v>94.25</v>
      </c>
      <c r="K306" s="56">
        <f>SUMPRODUCT(Outcomes!V$7:Y$7, Outcomes!V150:Y150)</f>
        <v>1053.5</v>
      </c>
      <c r="L306" s="56">
        <f>SUMPRODUCT(Outcomes!Z$7:AC$7, Outcomes!Z150:AC150)</f>
        <v>2602.75</v>
      </c>
      <c r="M306" s="56">
        <f>SUMPRODUCT(Outcomes!AD$7:AG$7, Outcomes!AD150:AG150)</f>
        <v>0</v>
      </c>
      <c r="N306" s="56">
        <f>SUMPRODUCT(Outcomes!AH$7:AK$7, Outcomes!AH150:AK150)</f>
        <v>92.5</v>
      </c>
      <c r="O306" s="56">
        <f>SUMPRODUCT(Outcomes!AL$7:AO$7, Outcomes!AL150:AO150)</f>
        <v>4946</v>
      </c>
      <c r="P306" s="56">
        <f>SUMPRODUCT(Outcomes!AP$7:AS$7, Outcomes!AP150:AS150)</f>
        <v>1854.25</v>
      </c>
      <c r="Q306" s="56">
        <f>SUMPRODUCT(Outcomes!AT$7:AW$7, Outcomes!AT150:AW150)</f>
        <v>0</v>
      </c>
      <c r="R306" s="56">
        <f>SUMPRODUCT(Outcomes!AX$7:BA$7, Outcomes!AX150:BA150)</f>
        <v>44.25</v>
      </c>
      <c r="S306" s="56">
        <f>Outcomes!BB$7*Outcomes!BB150</f>
        <v>70</v>
      </c>
      <c r="T306" s="56">
        <f>Outcomes!BC$7*Outcomes!BC150</f>
        <v>505</v>
      </c>
      <c r="U306" s="56">
        <f>Outcomes!BD$7*Outcomes!BD150</f>
        <v>0</v>
      </c>
    </row>
    <row r="307" spans="1:21" outlineLevel="1">
      <c r="A307" s="4" t="str">
        <f t="shared" si="352"/>
        <v>003611</v>
      </c>
      <c r="B307" s="4" t="str">
        <f t="shared" si="352"/>
        <v>South Plains</v>
      </c>
      <c r="C307" s="55">
        <f t="shared" si="353"/>
        <v>4616.25</v>
      </c>
      <c r="D307" s="56">
        <f>Outcomes!C$7*Outcomes!C151</f>
        <v>747</v>
      </c>
      <c r="E307" s="56">
        <f>SUMPRODUCT(Outcomes!D$7:G$7, Outcomes!D151:G151)</f>
        <v>843.75</v>
      </c>
      <c r="F307" s="56">
        <f>SUMPRODUCT(Outcomes!H$7:K$7, Outcomes!H151:K151)</f>
        <v>17.25</v>
      </c>
      <c r="G307" s="56">
        <f>Outcomes!L$7*Outcomes!L151</f>
        <v>0</v>
      </c>
      <c r="H307" s="56">
        <f>Outcomes!M$7*Outcomes!M151</f>
        <v>298</v>
      </c>
      <c r="I307" s="56">
        <f>SUMPRODUCT(Outcomes!N$7:Q$7, Outcomes!N151:Q151)</f>
        <v>60.75</v>
      </c>
      <c r="J307" s="56">
        <f>SUMPRODUCT(Outcomes!R$7:U$7, Outcomes!R151:U151)</f>
        <v>0</v>
      </c>
      <c r="K307" s="56">
        <f>SUMPRODUCT(Outcomes!V$7:Y$7, Outcomes!V151:Y151)</f>
        <v>473.5</v>
      </c>
      <c r="L307" s="56">
        <f>SUMPRODUCT(Outcomes!Z$7:AC$7, Outcomes!Z151:AC151)</f>
        <v>596.5</v>
      </c>
      <c r="M307" s="56">
        <f>SUMPRODUCT(Outcomes!AD$7:AG$7, Outcomes!AD151:AG151)</f>
        <v>0</v>
      </c>
      <c r="N307" s="56">
        <f>SUMPRODUCT(Outcomes!AH$7:AK$7, Outcomes!AH151:AK151)</f>
        <v>0</v>
      </c>
      <c r="O307" s="56">
        <f>SUMPRODUCT(Outcomes!AL$7:AO$7, Outcomes!AL151:AO151)</f>
        <v>971.25</v>
      </c>
      <c r="P307" s="56">
        <f>SUMPRODUCT(Outcomes!AP$7:AS$7, Outcomes!AP151:AS151)</f>
        <v>530.25</v>
      </c>
      <c r="Q307" s="56">
        <f>SUMPRODUCT(Outcomes!AT$7:AW$7, Outcomes!AT151:AW151)</f>
        <v>0</v>
      </c>
      <c r="R307" s="56">
        <f>SUMPRODUCT(Outcomes!AX$7:BA$7, Outcomes!AX151:BA151)</f>
        <v>0</v>
      </c>
      <c r="S307" s="56">
        <f>Outcomes!BB$7*Outcomes!BB151</f>
        <v>16</v>
      </c>
      <c r="T307" s="56">
        <f>Outcomes!BC$7*Outcomes!BC151</f>
        <v>62</v>
      </c>
      <c r="U307" s="56">
        <f>Outcomes!BD$7*Outcomes!BD151</f>
        <v>0</v>
      </c>
    </row>
    <row r="308" spans="1:21" outlineLevel="1">
      <c r="A308" s="4" t="str">
        <f t="shared" si="352"/>
        <v>031034</v>
      </c>
      <c r="B308" s="4" t="str">
        <f t="shared" si="352"/>
        <v>South Texas</v>
      </c>
      <c r="C308" s="55">
        <f t="shared" si="353"/>
        <v>16825.25</v>
      </c>
      <c r="D308" s="56">
        <f>Outcomes!C$7*Outcomes!C152</f>
        <v>3860</v>
      </c>
      <c r="E308" s="56">
        <f>SUMPRODUCT(Outcomes!D$7:G$7, Outcomes!D152:G152)</f>
        <v>3225.75</v>
      </c>
      <c r="F308" s="56">
        <f>SUMPRODUCT(Outcomes!H$7:K$7, Outcomes!H152:K152)</f>
        <v>1.5</v>
      </c>
      <c r="G308" s="56">
        <f>Outcomes!L$7*Outcomes!L152</f>
        <v>33</v>
      </c>
      <c r="H308" s="56">
        <f>Outcomes!M$7*Outcomes!M152</f>
        <v>228</v>
      </c>
      <c r="I308" s="56">
        <f>SUMPRODUCT(Outcomes!N$7:Q$7, Outcomes!N152:Q152)</f>
        <v>639.75</v>
      </c>
      <c r="J308" s="56">
        <f>SUMPRODUCT(Outcomes!R$7:U$7, Outcomes!R152:U152)</f>
        <v>469</v>
      </c>
      <c r="K308" s="56">
        <f>SUMPRODUCT(Outcomes!V$7:Y$7, Outcomes!V152:Y152)</f>
        <v>1456.25</v>
      </c>
      <c r="L308" s="56">
        <f>SUMPRODUCT(Outcomes!Z$7:AC$7, Outcomes!Z152:AC152)</f>
        <v>1104.75</v>
      </c>
      <c r="M308" s="56">
        <f>SUMPRODUCT(Outcomes!AD$7:AG$7, Outcomes!AD152:AG152)</f>
        <v>0</v>
      </c>
      <c r="N308" s="56">
        <f>SUMPRODUCT(Outcomes!AH$7:AK$7, Outcomes!AH152:AK152)</f>
        <v>1</v>
      </c>
      <c r="O308" s="56">
        <f>SUMPRODUCT(Outcomes!AL$7:AO$7, Outcomes!AL152:AO152)</f>
        <v>3384.25</v>
      </c>
      <c r="P308" s="56">
        <f>SUMPRODUCT(Outcomes!AP$7:AS$7, Outcomes!AP152:AS152)</f>
        <v>1555.5</v>
      </c>
      <c r="Q308" s="56">
        <f>SUMPRODUCT(Outcomes!AT$7:AW$7, Outcomes!AT152:AW152)</f>
        <v>128.75</v>
      </c>
      <c r="R308" s="56">
        <f>SUMPRODUCT(Outcomes!AX$7:BA$7, Outcomes!AX152:BA152)</f>
        <v>606.75</v>
      </c>
      <c r="S308" s="56">
        <f>Outcomes!BB$7*Outcomes!BB152</f>
        <v>29</v>
      </c>
      <c r="T308" s="56">
        <f>Outcomes!BC$7*Outcomes!BC152</f>
        <v>70</v>
      </c>
      <c r="U308" s="56">
        <f>Outcomes!BD$7*Outcomes!BD152</f>
        <v>32</v>
      </c>
    </row>
    <row r="309" spans="1:21" outlineLevel="1">
      <c r="A309" s="4" t="str">
        <f t="shared" si="352"/>
        <v>003614</v>
      </c>
      <c r="B309" s="4" t="str">
        <f t="shared" si="352"/>
        <v>Southwest Texas</v>
      </c>
      <c r="C309" s="55">
        <f t="shared" si="353"/>
        <v>3797.5</v>
      </c>
      <c r="D309" s="56">
        <f>Outcomes!C$7*Outcomes!C153</f>
        <v>1017</v>
      </c>
      <c r="E309" s="56">
        <f>SUMPRODUCT(Outcomes!D$7:G$7, Outcomes!D153:G153)</f>
        <v>737.75</v>
      </c>
      <c r="F309" s="56">
        <f>SUMPRODUCT(Outcomes!H$7:K$7, Outcomes!H153:K153)</f>
        <v>0</v>
      </c>
      <c r="G309" s="56">
        <f>Outcomes!L$7*Outcomes!L153</f>
        <v>11</v>
      </c>
      <c r="H309" s="56">
        <f>Outcomes!M$7*Outcomes!M153</f>
        <v>377</v>
      </c>
      <c r="I309" s="56">
        <f>SUMPRODUCT(Outcomes!N$7:Q$7, Outcomes!N153:Q153)</f>
        <v>0</v>
      </c>
      <c r="J309" s="56">
        <f>SUMPRODUCT(Outcomes!R$7:U$7, Outcomes!R153:U153)</f>
        <v>0</v>
      </c>
      <c r="K309" s="56">
        <f>SUMPRODUCT(Outcomes!V$7:Y$7, Outcomes!V153:Y153)</f>
        <v>233.25</v>
      </c>
      <c r="L309" s="56">
        <f>SUMPRODUCT(Outcomes!Z$7:AC$7, Outcomes!Z153:AC153)</f>
        <v>561.25</v>
      </c>
      <c r="M309" s="56">
        <f>SUMPRODUCT(Outcomes!AD$7:AG$7, Outcomes!AD153:AG153)</f>
        <v>0</v>
      </c>
      <c r="N309" s="56">
        <f>SUMPRODUCT(Outcomes!AH$7:AK$7, Outcomes!AH153:AK153)</f>
        <v>0</v>
      </c>
      <c r="O309" s="56">
        <f>SUMPRODUCT(Outcomes!AL$7:AO$7, Outcomes!AL153:AO153)</f>
        <v>701.25</v>
      </c>
      <c r="P309" s="56">
        <f>SUMPRODUCT(Outcomes!AP$7:AS$7, Outcomes!AP153:AS153)</f>
        <v>99</v>
      </c>
      <c r="Q309" s="56">
        <f>SUMPRODUCT(Outcomes!AT$7:AW$7, Outcomes!AT153:AW153)</f>
        <v>0</v>
      </c>
      <c r="R309" s="56">
        <f>SUMPRODUCT(Outcomes!AX$7:BA$7, Outcomes!AX153:BA153)</f>
        <v>0</v>
      </c>
      <c r="S309" s="56">
        <f>Outcomes!BB$7*Outcomes!BB153</f>
        <v>32</v>
      </c>
      <c r="T309" s="56">
        <f>Outcomes!BC$7*Outcomes!BC153</f>
        <v>28</v>
      </c>
      <c r="U309" s="56">
        <f>Outcomes!BD$7*Outcomes!BD153</f>
        <v>0</v>
      </c>
    </row>
    <row r="310" spans="1:21" outlineLevel="1">
      <c r="A310" s="4" t="str">
        <f t="shared" si="352"/>
        <v>003626</v>
      </c>
      <c r="B310" s="4" t="str">
        <f t="shared" si="352"/>
        <v>Tarrant</v>
      </c>
      <c r="C310" s="55">
        <f t="shared" si="353"/>
        <v>18609.5</v>
      </c>
      <c r="D310" s="56">
        <f>Outcomes!C$7*Outcomes!C154</f>
        <v>2936</v>
      </c>
      <c r="E310" s="56">
        <f>SUMPRODUCT(Outcomes!D$7:G$7, Outcomes!D154:G154)</f>
        <v>4387.75</v>
      </c>
      <c r="F310" s="56">
        <f>SUMPRODUCT(Outcomes!H$7:K$7, Outcomes!H154:K154)</f>
        <v>1.5</v>
      </c>
      <c r="G310" s="56">
        <f>Outcomes!L$7*Outcomes!L154</f>
        <v>45</v>
      </c>
      <c r="H310" s="56">
        <f>Outcomes!M$7*Outcomes!M154</f>
        <v>95</v>
      </c>
      <c r="I310" s="56">
        <f>SUMPRODUCT(Outcomes!N$7:Q$7, Outcomes!N154:Q154)</f>
        <v>20.25</v>
      </c>
      <c r="J310" s="56">
        <f>SUMPRODUCT(Outcomes!R$7:U$7, Outcomes!R154:U154)</f>
        <v>51.75</v>
      </c>
      <c r="K310" s="56">
        <f>SUMPRODUCT(Outcomes!V$7:Y$7, Outcomes!V154:Y154)</f>
        <v>1092.5</v>
      </c>
      <c r="L310" s="56">
        <f>SUMPRODUCT(Outcomes!Z$7:AC$7, Outcomes!Z154:AC154)</f>
        <v>1413</v>
      </c>
      <c r="M310" s="56">
        <f>SUMPRODUCT(Outcomes!AD$7:AG$7, Outcomes!AD154:AG154)</f>
        <v>12.5</v>
      </c>
      <c r="N310" s="56">
        <f>SUMPRODUCT(Outcomes!AH$7:AK$7, Outcomes!AH154:AK154)</f>
        <v>17.75</v>
      </c>
      <c r="O310" s="56">
        <f>SUMPRODUCT(Outcomes!AL$7:AO$7, Outcomes!AL154:AO154)</f>
        <v>6388.5</v>
      </c>
      <c r="P310" s="56">
        <f>SUMPRODUCT(Outcomes!AP$7:AS$7, Outcomes!AP154:AS154)</f>
        <v>1442</v>
      </c>
      <c r="Q310" s="56">
        <f>SUMPRODUCT(Outcomes!AT$7:AW$7, Outcomes!AT154:AW154)</f>
        <v>0</v>
      </c>
      <c r="R310" s="56">
        <f>SUMPRODUCT(Outcomes!AX$7:BA$7, Outcomes!AX154:BA154)</f>
        <v>0</v>
      </c>
      <c r="S310" s="56">
        <f>Outcomes!BB$7*Outcomes!BB154</f>
        <v>66</v>
      </c>
      <c r="T310" s="56">
        <f>Outcomes!BC$7*Outcomes!BC154</f>
        <v>640</v>
      </c>
      <c r="U310" s="56">
        <f>Outcomes!BD$7*Outcomes!BD154</f>
        <v>0</v>
      </c>
    </row>
    <row r="311" spans="1:21" outlineLevel="1">
      <c r="A311" s="4" t="str">
        <f t="shared" si="352"/>
        <v>003627</v>
      </c>
      <c r="B311" s="4" t="str">
        <f t="shared" si="352"/>
        <v>Temple</v>
      </c>
      <c r="C311" s="55">
        <f t="shared" si="353"/>
        <v>2504.75</v>
      </c>
      <c r="D311" s="56">
        <f>Outcomes!C$7*Outcomes!C155</f>
        <v>400</v>
      </c>
      <c r="E311" s="56">
        <f>SUMPRODUCT(Outcomes!D$7:G$7, Outcomes!D155:G155)</f>
        <v>448.25</v>
      </c>
      <c r="F311" s="56">
        <f>SUMPRODUCT(Outcomes!H$7:K$7, Outcomes!H155:K155)</f>
        <v>0</v>
      </c>
      <c r="G311" s="56">
        <f>Outcomes!L$7*Outcomes!L155</f>
        <v>0</v>
      </c>
      <c r="H311" s="56">
        <f>Outcomes!M$7*Outcomes!M155</f>
        <v>135</v>
      </c>
      <c r="I311" s="56">
        <f>SUMPRODUCT(Outcomes!N$7:Q$7, Outcomes!N155:Q155)</f>
        <v>0</v>
      </c>
      <c r="J311" s="56">
        <f>SUMPRODUCT(Outcomes!R$7:U$7, Outcomes!R155:U155)</f>
        <v>188.75</v>
      </c>
      <c r="K311" s="56">
        <f>SUMPRODUCT(Outcomes!V$7:Y$7, Outcomes!V155:Y155)</f>
        <v>12.25</v>
      </c>
      <c r="L311" s="56">
        <f>SUMPRODUCT(Outcomes!Z$7:AC$7, Outcomes!Z155:AC155)</f>
        <v>211.25</v>
      </c>
      <c r="M311" s="56">
        <f>SUMPRODUCT(Outcomes!AD$7:AG$7, Outcomes!AD155:AG155)</f>
        <v>0</v>
      </c>
      <c r="N311" s="56">
        <f>SUMPRODUCT(Outcomes!AH$7:AK$7, Outcomes!AH155:AK155)</f>
        <v>18.25</v>
      </c>
      <c r="O311" s="56">
        <f>SUMPRODUCT(Outcomes!AL$7:AO$7, Outcomes!AL155:AO155)</f>
        <v>697.75</v>
      </c>
      <c r="P311" s="56">
        <f>SUMPRODUCT(Outcomes!AP$7:AS$7, Outcomes!AP155:AS155)</f>
        <v>335.25</v>
      </c>
      <c r="Q311" s="56">
        <f>SUMPRODUCT(Outcomes!AT$7:AW$7, Outcomes!AT155:AW155)</f>
        <v>0</v>
      </c>
      <c r="R311" s="56">
        <f>SUMPRODUCT(Outcomes!AX$7:BA$7, Outcomes!AX155:BA155)</f>
        <v>0</v>
      </c>
      <c r="S311" s="56">
        <f>Outcomes!BB$7*Outcomes!BB155</f>
        <v>22</v>
      </c>
      <c r="T311" s="56">
        <f>Outcomes!BC$7*Outcomes!BC155</f>
        <v>36</v>
      </c>
      <c r="U311" s="56">
        <f>Outcomes!BD$7*Outcomes!BD155</f>
        <v>0</v>
      </c>
    </row>
    <row r="312" spans="1:21" outlineLevel="1">
      <c r="A312" s="4" t="str">
        <f t="shared" si="352"/>
        <v>003628</v>
      </c>
      <c r="B312" s="4" t="str">
        <f t="shared" si="352"/>
        <v>Texarkana</v>
      </c>
      <c r="C312" s="55">
        <f t="shared" si="353"/>
        <v>3663.5</v>
      </c>
      <c r="D312" s="56">
        <f>Outcomes!C$7*Outcomes!C156</f>
        <v>683</v>
      </c>
      <c r="E312" s="56">
        <f>SUMPRODUCT(Outcomes!D$7:G$7, Outcomes!D156:G156)</f>
        <v>360.25</v>
      </c>
      <c r="F312" s="56">
        <f>SUMPRODUCT(Outcomes!H$7:K$7, Outcomes!H156:K156)</f>
        <v>0</v>
      </c>
      <c r="G312" s="56">
        <f>Outcomes!L$7*Outcomes!L156</f>
        <v>0</v>
      </c>
      <c r="H312" s="56">
        <f>Outcomes!M$7*Outcomes!M156</f>
        <v>97</v>
      </c>
      <c r="I312" s="56">
        <f>SUMPRODUCT(Outcomes!N$7:Q$7, Outcomes!N156:Q156)</f>
        <v>100.25</v>
      </c>
      <c r="J312" s="56">
        <f>SUMPRODUCT(Outcomes!R$7:U$7, Outcomes!R156:U156)</f>
        <v>293.5</v>
      </c>
      <c r="K312" s="56">
        <f>SUMPRODUCT(Outcomes!V$7:Y$7, Outcomes!V156:Y156)</f>
        <v>278</v>
      </c>
      <c r="L312" s="56">
        <f>SUMPRODUCT(Outcomes!Z$7:AC$7, Outcomes!Z156:AC156)</f>
        <v>855</v>
      </c>
      <c r="M312" s="56">
        <f>SUMPRODUCT(Outcomes!AD$7:AG$7, Outcomes!AD156:AG156)</f>
        <v>0</v>
      </c>
      <c r="N312" s="56">
        <f>SUMPRODUCT(Outcomes!AH$7:AK$7, Outcomes!AH156:AK156)</f>
        <v>0</v>
      </c>
      <c r="O312" s="56">
        <f>SUMPRODUCT(Outcomes!AL$7:AO$7, Outcomes!AL156:AO156)</f>
        <v>662.75</v>
      </c>
      <c r="P312" s="56">
        <f>SUMPRODUCT(Outcomes!AP$7:AS$7, Outcomes!AP156:AS156)</f>
        <v>304.75</v>
      </c>
      <c r="Q312" s="56">
        <f>SUMPRODUCT(Outcomes!AT$7:AW$7, Outcomes!AT156:AW156)</f>
        <v>0</v>
      </c>
      <c r="R312" s="56">
        <f>SUMPRODUCT(Outcomes!AX$7:BA$7, Outcomes!AX156:BA156)</f>
        <v>0</v>
      </c>
      <c r="S312" s="56">
        <f>Outcomes!BB$7*Outcomes!BB156</f>
        <v>11</v>
      </c>
      <c r="T312" s="56">
        <f>Outcomes!BC$7*Outcomes!BC156</f>
        <v>18</v>
      </c>
      <c r="U312" s="56">
        <f>Outcomes!BD$7*Outcomes!BD156</f>
        <v>0</v>
      </c>
    </row>
    <row r="313" spans="1:21" outlineLevel="1">
      <c r="A313" s="4" t="str">
        <f t="shared" si="352"/>
        <v>003643</v>
      </c>
      <c r="B313" s="4" t="str">
        <f t="shared" si="352"/>
        <v>Texas Southmost</v>
      </c>
      <c r="C313" s="55">
        <f t="shared" si="353"/>
        <v>4693.75</v>
      </c>
      <c r="D313" s="56">
        <f>Outcomes!C$7*Outcomes!C157</f>
        <v>1488</v>
      </c>
      <c r="E313" s="56">
        <f>SUMPRODUCT(Outcomes!D$7:G$7, Outcomes!D157:G157)</f>
        <v>1181.75</v>
      </c>
      <c r="F313" s="56">
        <f>SUMPRODUCT(Outcomes!H$7:K$7, Outcomes!H157:K157)</f>
        <v>0</v>
      </c>
      <c r="G313" s="56">
        <f>Outcomes!L$7*Outcomes!L157</f>
        <v>0</v>
      </c>
      <c r="H313" s="56">
        <f>Outcomes!M$7*Outcomes!M157</f>
        <v>0</v>
      </c>
      <c r="I313" s="56">
        <f>SUMPRODUCT(Outcomes!N$7:Q$7, Outcomes!N157:Q157)</f>
        <v>0</v>
      </c>
      <c r="J313" s="56">
        <f>SUMPRODUCT(Outcomes!R$7:U$7, Outcomes!R157:U157)</f>
        <v>66.25</v>
      </c>
      <c r="K313" s="56">
        <f>SUMPRODUCT(Outcomes!V$7:Y$7, Outcomes!V157:Y157)</f>
        <v>34.5</v>
      </c>
      <c r="L313" s="56">
        <f>SUMPRODUCT(Outcomes!Z$7:AC$7, Outcomes!Z157:AC157)</f>
        <v>235.75</v>
      </c>
      <c r="M313" s="56">
        <f>SUMPRODUCT(Outcomes!AD$7:AG$7, Outcomes!AD157:AG157)</f>
        <v>0</v>
      </c>
      <c r="N313" s="56">
        <f>SUMPRODUCT(Outcomes!AH$7:AK$7, Outcomes!AH157:AK157)</f>
        <v>0</v>
      </c>
      <c r="O313" s="56">
        <f>SUMPRODUCT(Outcomes!AL$7:AO$7, Outcomes!AL157:AO157)</f>
        <v>1226.25</v>
      </c>
      <c r="P313" s="56">
        <f>SUMPRODUCT(Outcomes!AP$7:AS$7, Outcomes!AP157:AS157)</f>
        <v>431.25</v>
      </c>
      <c r="Q313" s="56">
        <f>SUMPRODUCT(Outcomes!AT$7:AW$7, Outcomes!AT157:AW157)</f>
        <v>0</v>
      </c>
      <c r="R313" s="56">
        <f>SUMPRODUCT(Outcomes!AX$7:BA$7, Outcomes!AX157:BA157)</f>
        <v>0</v>
      </c>
      <c r="S313" s="56">
        <f>Outcomes!BB$7*Outcomes!BB157</f>
        <v>2</v>
      </c>
      <c r="T313" s="56">
        <f>Outcomes!BC$7*Outcomes!BC157</f>
        <v>28</v>
      </c>
      <c r="U313" s="56">
        <f>Outcomes!BD$7*Outcomes!BD157</f>
        <v>0</v>
      </c>
    </row>
    <row r="314" spans="1:21" outlineLevel="1">
      <c r="A314" s="4" t="str">
        <f t="shared" si="352"/>
        <v>003572</v>
      </c>
      <c r="B314" s="4" t="str">
        <f t="shared" si="352"/>
        <v>Trinity Valley</v>
      </c>
      <c r="C314" s="55">
        <f t="shared" si="353"/>
        <v>5325.75</v>
      </c>
      <c r="D314" s="56">
        <f>Outcomes!C$7*Outcomes!C158</f>
        <v>925</v>
      </c>
      <c r="E314" s="56">
        <f>SUMPRODUCT(Outcomes!D$7:G$7, Outcomes!D158:G158)</f>
        <v>764.75</v>
      </c>
      <c r="F314" s="56">
        <f>SUMPRODUCT(Outcomes!H$7:K$7, Outcomes!H158:K158)</f>
        <v>0</v>
      </c>
      <c r="G314" s="56">
        <f>Outcomes!L$7*Outcomes!L158</f>
        <v>0</v>
      </c>
      <c r="H314" s="56">
        <f>Outcomes!M$7*Outcomes!M158</f>
        <v>47</v>
      </c>
      <c r="I314" s="56">
        <f>SUMPRODUCT(Outcomes!N$7:Q$7, Outcomes!N158:Q158)</f>
        <v>15.75</v>
      </c>
      <c r="J314" s="56">
        <f>SUMPRODUCT(Outcomes!R$7:U$7, Outcomes!R158:U158)</f>
        <v>1337.75</v>
      </c>
      <c r="K314" s="56">
        <f>SUMPRODUCT(Outcomes!V$7:Y$7, Outcomes!V158:Y158)</f>
        <v>133.5</v>
      </c>
      <c r="L314" s="56">
        <f>SUMPRODUCT(Outcomes!Z$7:AC$7, Outcomes!Z158:AC158)</f>
        <v>615.25</v>
      </c>
      <c r="M314" s="56">
        <f>SUMPRODUCT(Outcomes!AD$7:AG$7, Outcomes!AD158:AG158)</f>
        <v>0</v>
      </c>
      <c r="N314" s="56">
        <f>SUMPRODUCT(Outcomes!AH$7:AK$7, Outcomes!AH158:AK158)</f>
        <v>0</v>
      </c>
      <c r="O314" s="56">
        <f>SUMPRODUCT(Outcomes!AL$7:AO$7, Outcomes!AL158:AO158)</f>
        <v>1072.25</v>
      </c>
      <c r="P314" s="56">
        <f>SUMPRODUCT(Outcomes!AP$7:AS$7, Outcomes!AP158:AS158)</f>
        <v>287.25</v>
      </c>
      <c r="Q314" s="56">
        <f>SUMPRODUCT(Outcomes!AT$7:AW$7, Outcomes!AT158:AW158)</f>
        <v>0</v>
      </c>
      <c r="R314" s="56">
        <f>SUMPRODUCT(Outcomes!AX$7:BA$7, Outcomes!AX158:BA158)</f>
        <v>58.25</v>
      </c>
      <c r="S314" s="56">
        <f>Outcomes!BB$7*Outcomes!BB158</f>
        <v>26</v>
      </c>
      <c r="T314" s="56">
        <f>Outcomes!BC$7*Outcomes!BC158</f>
        <v>43</v>
      </c>
      <c r="U314" s="56">
        <f>Outcomes!BD$7*Outcomes!BD158</f>
        <v>0</v>
      </c>
    </row>
    <row r="315" spans="1:21" outlineLevel="1">
      <c r="A315" s="4" t="str">
        <f t="shared" si="352"/>
        <v>003648</v>
      </c>
      <c r="B315" s="4" t="str">
        <f t="shared" si="352"/>
        <v>Tyler</v>
      </c>
      <c r="C315" s="55">
        <f t="shared" si="353"/>
        <v>6131.5</v>
      </c>
      <c r="D315" s="56">
        <f>Outcomes!C$7*Outcomes!C159</f>
        <v>852</v>
      </c>
      <c r="E315" s="56">
        <f>SUMPRODUCT(Outcomes!D$7:G$7, Outcomes!D159:G159)</f>
        <v>1305.5</v>
      </c>
      <c r="F315" s="56">
        <f>SUMPRODUCT(Outcomes!H$7:K$7, Outcomes!H159:K159)</f>
        <v>3.25</v>
      </c>
      <c r="G315" s="56">
        <f>Outcomes!L$7*Outcomes!L159</f>
        <v>15</v>
      </c>
      <c r="H315" s="56">
        <f>Outcomes!M$7*Outcomes!M159</f>
        <v>541</v>
      </c>
      <c r="I315" s="56">
        <f>SUMPRODUCT(Outcomes!N$7:Q$7, Outcomes!N159:Q159)</f>
        <v>17.75</v>
      </c>
      <c r="J315" s="56">
        <f>SUMPRODUCT(Outcomes!R$7:U$7, Outcomes!R159:U159)</f>
        <v>0</v>
      </c>
      <c r="K315" s="56">
        <f>SUMPRODUCT(Outcomes!V$7:Y$7, Outcomes!V159:Y159)</f>
        <v>172.25</v>
      </c>
      <c r="L315" s="56">
        <f>SUMPRODUCT(Outcomes!Z$7:AC$7, Outcomes!Z159:AC159)</f>
        <v>680.75</v>
      </c>
      <c r="M315" s="56">
        <f>SUMPRODUCT(Outcomes!AD$7:AG$7, Outcomes!AD159:AG159)</f>
        <v>0</v>
      </c>
      <c r="N315" s="56">
        <f>SUMPRODUCT(Outcomes!AH$7:AK$7, Outcomes!AH159:AK159)</f>
        <v>0</v>
      </c>
      <c r="O315" s="56">
        <f>SUMPRODUCT(Outcomes!AL$7:AO$7, Outcomes!AL159:AO159)</f>
        <v>1328</v>
      </c>
      <c r="P315" s="56">
        <f>SUMPRODUCT(Outcomes!AP$7:AS$7, Outcomes!AP159:AS159)</f>
        <v>1054.75</v>
      </c>
      <c r="Q315" s="56">
        <f>SUMPRODUCT(Outcomes!AT$7:AW$7, Outcomes!AT159:AW159)</f>
        <v>0</v>
      </c>
      <c r="R315" s="56">
        <f>SUMPRODUCT(Outcomes!AX$7:BA$7, Outcomes!AX159:BA159)</f>
        <v>50.25</v>
      </c>
      <c r="S315" s="56">
        <f>Outcomes!BB$7*Outcomes!BB159</f>
        <v>18</v>
      </c>
      <c r="T315" s="56">
        <f>Outcomes!BC$7*Outcomes!BC159</f>
        <v>93</v>
      </c>
      <c r="U315" s="56">
        <f>Outcomes!BD$7*Outcomes!BD159</f>
        <v>0</v>
      </c>
    </row>
    <row r="316" spans="1:21" outlineLevel="1">
      <c r="A316" s="4" t="str">
        <f t="shared" si="352"/>
        <v>010060</v>
      </c>
      <c r="B316" s="4" t="str">
        <f t="shared" si="352"/>
        <v>Vernon</v>
      </c>
      <c r="C316" s="55">
        <f t="shared" si="353"/>
        <v>1836</v>
      </c>
      <c r="D316" s="56">
        <f>Outcomes!C$7*Outcomes!C160</f>
        <v>185</v>
      </c>
      <c r="E316" s="56">
        <f>SUMPRODUCT(Outcomes!D$7:G$7, Outcomes!D160:G160)</f>
        <v>226</v>
      </c>
      <c r="F316" s="56">
        <f>SUMPRODUCT(Outcomes!H$7:K$7, Outcomes!H160:K160)</f>
        <v>0</v>
      </c>
      <c r="G316" s="56">
        <f>Outcomes!L$7*Outcomes!L160</f>
        <v>0</v>
      </c>
      <c r="H316" s="56">
        <f>Outcomes!M$7*Outcomes!M160</f>
        <v>237</v>
      </c>
      <c r="I316" s="56">
        <f>SUMPRODUCT(Outcomes!N$7:Q$7, Outcomes!N160:Q160)</f>
        <v>3</v>
      </c>
      <c r="J316" s="56">
        <f>SUMPRODUCT(Outcomes!R$7:U$7, Outcomes!R160:U160)</f>
        <v>436.25</v>
      </c>
      <c r="K316" s="56">
        <f>SUMPRODUCT(Outcomes!V$7:Y$7, Outcomes!V160:Y160)</f>
        <v>18.75</v>
      </c>
      <c r="L316" s="56">
        <f>SUMPRODUCT(Outcomes!Z$7:AC$7, Outcomes!Z160:AC160)</f>
        <v>306.75</v>
      </c>
      <c r="M316" s="56">
        <f>SUMPRODUCT(Outcomes!AD$7:AG$7, Outcomes!AD160:AG160)</f>
        <v>0</v>
      </c>
      <c r="N316" s="56">
        <f>SUMPRODUCT(Outcomes!AH$7:AK$7, Outcomes!AH160:AK160)</f>
        <v>0</v>
      </c>
      <c r="O316" s="56">
        <f>SUMPRODUCT(Outcomes!AL$7:AO$7, Outcomes!AL160:AO160)</f>
        <v>219.75</v>
      </c>
      <c r="P316" s="56">
        <f>SUMPRODUCT(Outcomes!AP$7:AS$7, Outcomes!AP160:AS160)</f>
        <v>158.5</v>
      </c>
      <c r="Q316" s="56">
        <f>SUMPRODUCT(Outcomes!AT$7:AW$7, Outcomes!AT160:AW160)</f>
        <v>0</v>
      </c>
      <c r="R316" s="56">
        <f>SUMPRODUCT(Outcomes!AX$7:BA$7, Outcomes!AX160:BA160)</f>
        <v>0</v>
      </c>
      <c r="S316" s="56">
        <f>Outcomes!BB$7*Outcomes!BB160</f>
        <v>17</v>
      </c>
      <c r="T316" s="56">
        <f>Outcomes!BC$7*Outcomes!BC160</f>
        <v>28</v>
      </c>
      <c r="U316" s="56">
        <f>Outcomes!BD$7*Outcomes!BD160</f>
        <v>0</v>
      </c>
    </row>
    <row r="317" spans="1:21" outlineLevel="1">
      <c r="A317" s="4" t="str">
        <f t="shared" si="352"/>
        <v>003662</v>
      </c>
      <c r="B317" s="4" t="str">
        <f t="shared" si="352"/>
        <v>Victoria</v>
      </c>
      <c r="C317" s="55">
        <f t="shared" si="353"/>
        <v>1910</v>
      </c>
      <c r="D317" s="56">
        <f>Outcomes!C$7*Outcomes!C161</f>
        <v>190</v>
      </c>
      <c r="E317" s="56">
        <f>SUMPRODUCT(Outcomes!D$7:G$7, Outcomes!D161:G161)</f>
        <v>262</v>
      </c>
      <c r="F317" s="56">
        <f>SUMPRODUCT(Outcomes!H$7:K$7, Outcomes!H161:K161)</f>
        <v>0</v>
      </c>
      <c r="G317" s="56">
        <f>Outcomes!L$7*Outcomes!L161</f>
        <v>39</v>
      </c>
      <c r="H317" s="56">
        <f>Outcomes!M$7*Outcomes!M161</f>
        <v>357</v>
      </c>
      <c r="I317" s="56">
        <f>SUMPRODUCT(Outcomes!N$7:Q$7, Outcomes!N161:Q161)</f>
        <v>21</v>
      </c>
      <c r="J317" s="56">
        <f>SUMPRODUCT(Outcomes!R$7:U$7, Outcomes!R161:U161)</f>
        <v>121.75</v>
      </c>
      <c r="K317" s="56">
        <f>SUMPRODUCT(Outcomes!V$7:Y$7, Outcomes!V161:Y161)</f>
        <v>163.5</v>
      </c>
      <c r="L317" s="56">
        <f>SUMPRODUCT(Outcomes!Z$7:AC$7, Outcomes!Z161:AC161)</f>
        <v>200.25</v>
      </c>
      <c r="M317" s="56">
        <f>SUMPRODUCT(Outcomes!AD$7:AG$7, Outcomes!AD161:AG161)</f>
        <v>0</v>
      </c>
      <c r="N317" s="56">
        <f>SUMPRODUCT(Outcomes!AH$7:AK$7, Outcomes!AH161:AK161)</f>
        <v>0</v>
      </c>
      <c r="O317" s="56">
        <f>SUMPRODUCT(Outcomes!AL$7:AO$7, Outcomes!AL161:AO161)</f>
        <v>287</v>
      </c>
      <c r="P317" s="56">
        <f>SUMPRODUCT(Outcomes!AP$7:AS$7, Outcomes!AP161:AS161)</f>
        <v>204.5</v>
      </c>
      <c r="Q317" s="56">
        <f>SUMPRODUCT(Outcomes!AT$7:AW$7, Outcomes!AT161:AW161)</f>
        <v>0</v>
      </c>
      <c r="R317" s="56">
        <f>SUMPRODUCT(Outcomes!AX$7:BA$7, Outcomes!AX161:BA161)</f>
        <v>0</v>
      </c>
      <c r="S317" s="56">
        <f>Outcomes!BB$7*Outcomes!BB161</f>
        <v>17</v>
      </c>
      <c r="T317" s="56">
        <f>Outcomes!BC$7*Outcomes!BC161</f>
        <v>47</v>
      </c>
      <c r="U317" s="56">
        <f>Outcomes!BD$7*Outcomes!BD161</f>
        <v>0</v>
      </c>
    </row>
    <row r="318" spans="1:21" outlineLevel="1">
      <c r="A318" s="4" t="str">
        <f t="shared" si="352"/>
        <v>003664</v>
      </c>
      <c r="B318" s="4" t="str">
        <f t="shared" si="352"/>
        <v>Weatherford</v>
      </c>
      <c r="C318" s="55">
        <f t="shared" si="353"/>
        <v>3189.25</v>
      </c>
      <c r="D318" s="56">
        <f>Outcomes!C$7*Outcomes!C162</f>
        <v>576</v>
      </c>
      <c r="E318" s="56">
        <f>SUMPRODUCT(Outcomes!D$7:G$7, Outcomes!D162:G162)</f>
        <v>506.75</v>
      </c>
      <c r="F318" s="56">
        <f>SUMPRODUCT(Outcomes!H$7:K$7, Outcomes!H162:K162)</f>
        <v>0</v>
      </c>
      <c r="G318" s="56">
        <f>Outcomes!L$7*Outcomes!L162</f>
        <v>36</v>
      </c>
      <c r="H318" s="56">
        <f>Outcomes!M$7*Outcomes!M162</f>
        <v>190</v>
      </c>
      <c r="I318" s="56">
        <f>SUMPRODUCT(Outcomes!N$7:Q$7, Outcomes!N162:Q162)</f>
        <v>47.25</v>
      </c>
      <c r="J318" s="56">
        <f>SUMPRODUCT(Outcomes!R$7:U$7, Outcomes!R162:U162)</f>
        <v>28.75</v>
      </c>
      <c r="K318" s="56">
        <f>SUMPRODUCT(Outcomes!V$7:Y$7, Outcomes!V162:Y162)</f>
        <v>123.75</v>
      </c>
      <c r="L318" s="56">
        <f>SUMPRODUCT(Outcomes!Z$7:AC$7, Outcomes!Z162:AC162)</f>
        <v>266</v>
      </c>
      <c r="M318" s="56">
        <f>SUMPRODUCT(Outcomes!AD$7:AG$7, Outcomes!AD162:AG162)</f>
        <v>0</v>
      </c>
      <c r="N318" s="56">
        <f>SUMPRODUCT(Outcomes!AH$7:AK$7, Outcomes!AH162:AK162)</f>
        <v>0</v>
      </c>
      <c r="O318" s="56">
        <f>SUMPRODUCT(Outcomes!AL$7:AO$7, Outcomes!AL162:AO162)</f>
        <v>721.5</v>
      </c>
      <c r="P318" s="56">
        <f>SUMPRODUCT(Outcomes!AP$7:AS$7, Outcomes!AP162:AS162)</f>
        <v>548.75</v>
      </c>
      <c r="Q318" s="56">
        <f>SUMPRODUCT(Outcomes!AT$7:AW$7, Outcomes!AT162:AW162)</f>
        <v>0</v>
      </c>
      <c r="R318" s="56">
        <f>SUMPRODUCT(Outcomes!AX$7:BA$7, Outcomes!AX162:BA162)</f>
        <v>96.5</v>
      </c>
      <c r="S318" s="56">
        <f>Outcomes!BB$7*Outcomes!BB162</f>
        <v>7</v>
      </c>
      <c r="T318" s="56">
        <f>Outcomes!BC$7*Outcomes!BC162</f>
        <v>41</v>
      </c>
      <c r="U318" s="56">
        <f>Outcomes!BD$7*Outcomes!BD162</f>
        <v>0</v>
      </c>
    </row>
    <row r="319" spans="1:21" outlineLevel="1">
      <c r="A319" s="4" t="str">
        <f t="shared" ref="A319:B320" si="354">A266</f>
        <v>009549</v>
      </c>
      <c r="B319" s="4" t="str">
        <f t="shared" si="354"/>
        <v>Western Texas</v>
      </c>
      <c r="C319" s="55">
        <f t="shared" si="353"/>
        <v>1079</v>
      </c>
      <c r="D319" s="56">
        <f>Outcomes!C$7*Outcomes!C163</f>
        <v>178</v>
      </c>
      <c r="E319" s="56">
        <f>SUMPRODUCT(Outcomes!D$7:G$7, Outcomes!D163:G163)</f>
        <v>139</v>
      </c>
      <c r="F319" s="56">
        <f>SUMPRODUCT(Outcomes!H$7:K$7, Outcomes!H163:K163)</f>
        <v>0</v>
      </c>
      <c r="G319" s="56">
        <f>Outcomes!L$7*Outcomes!L163</f>
        <v>0</v>
      </c>
      <c r="H319" s="56">
        <f>Outcomes!M$7*Outcomes!M163</f>
        <v>0</v>
      </c>
      <c r="I319" s="56">
        <f>SUMPRODUCT(Outcomes!N$7:Q$7, Outcomes!N163:Q163)</f>
        <v>0</v>
      </c>
      <c r="J319" s="56">
        <f>SUMPRODUCT(Outcomes!R$7:U$7, Outcomes!R163:U163)</f>
        <v>347</v>
      </c>
      <c r="K319" s="56">
        <f>SUMPRODUCT(Outcomes!V$7:Y$7, Outcomes!V163:Y163)</f>
        <v>87</v>
      </c>
      <c r="L319" s="56">
        <f>SUMPRODUCT(Outcomes!Z$7:AC$7, Outcomes!Z163:AC163)</f>
        <v>81.75</v>
      </c>
      <c r="M319" s="56">
        <f>SUMPRODUCT(Outcomes!AD$7:AG$7, Outcomes!AD163:AG163)</f>
        <v>0</v>
      </c>
      <c r="N319" s="56">
        <f>SUMPRODUCT(Outcomes!AH$7:AK$7, Outcomes!AH163:AK163)</f>
        <v>0</v>
      </c>
      <c r="O319" s="56">
        <f>SUMPRODUCT(Outcomes!AL$7:AO$7, Outcomes!AL163:AO163)</f>
        <v>194</v>
      </c>
      <c r="P319" s="56">
        <f>SUMPRODUCT(Outcomes!AP$7:AS$7, Outcomes!AP163:AS163)</f>
        <v>42.25</v>
      </c>
      <c r="Q319" s="56">
        <f>SUMPRODUCT(Outcomes!AT$7:AW$7, Outcomes!AT163:AW163)</f>
        <v>0</v>
      </c>
      <c r="R319" s="56">
        <f>SUMPRODUCT(Outcomes!AX$7:BA$7, Outcomes!AX163:BA163)</f>
        <v>0</v>
      </c>
      <c r="S319" s="56">
        <f>Outcomes!BB$7*Outcomes!BB163</f>
        <v>9</v>
      </c>
      <c r="T319" s="56">
        <f>Outcomes!BC$7*Outcomes!BC163</f>
        <v>1</v>
      </c>
      <c r="U319" s="56">
        <f>Outcomes!BD$7*Outcomes!BD163</f>
        <v>0</v>
      </c>
    </row>
    <row r="320" spans="1:21" outlineLevel="1">
      <c r="A320" s="4" t="str">
        <f t="shared" si="354"/>
        <v>003668</v>
      </c>
      <c r="B320" s="4" t="str">
        <f t="shared" si="354"/>
        <v>Wharton</v>
      </c>
      <c r="C320" s="55">
        <f t="shared" si="353"/>
        <v>3597</v>
      </c>
      <c r="D320" s="56">
        <f>Outcomes!C$7*Outcomes!C164</f>
        <v>242</v>
      </c>
      <c r="E320" s="56">
        <f>SUMPRODUCT(Outcomes!D$7:G$7, Outcomes!D164:G164)</f>
        <v>733.5</v>
      </c>
      <c r="F320" s="56">
        <f>SUMPRODUCT(Outcomes!H$7:K$7, Outcomes!H164:K164)</f>
        <v>0</v>
      </c>
      <c r="G320" s="56">
        <f>Outcomes!L$7*Outcomes!L164</f>
        <v>4</v>
      </c>
      <c r="H320" s="56">
        <f>Outcomes!M$7*Outcomes!M164</f>
        <v>118</v>
      </c>
      <c r="I320" s="56">
        <f>SUMPRODUCT(Outcomes!N$7:Q$7, Outcomes!N164:Q164)</f>
        <v>13</v>
      </c>
      <c r="J320" s="56">
        <f>SUMPRODUCT(Outcomes!R$7:U$7, Outcomes!R164:U164)</f>
        <v>484.75</v>
      </c>
      <c r="K320" s="56">
        <f>SUMPRODUCT(Outcomes!V$7:Y$7, Outcomes!V164:Y164)</f>
        <v>230.5</v>
      </c>
      <c r="L320" s="56">
        <f>SUMPRODUCT(Outcomes!Z$7:AC$7, Outcomes!Z164:AC164)</f>
        <v>335.5</v>
      </c>
      <c r="M320" s="56">
        <f>SUMPRODUCT(Outcomes!AD$7:AG$7, Outcomes!AD164:AG164)</f>
        <v>0</v>
      </c>
      <c r="N320" s="56">
        <f>SUMPRODUCT(Outcomes!AH$7:AK$7, Outcomes!AH164:AK164)</f>
        <v>0</v>
      </c>
      <c r="O320" s="56">
        <f>SUMPRODUCT(Outcomes!AL$7:AO$7, Outcomes!AL164:AO164)</f>
        <v>1145.75</v>
      </c>
      <c r="P320" s="56">
        <f>SUMPRODUCT(Outcomes!AP$7:AS$7, Outcomes!AP164:AS164)</f>
        <v>211</v>
      </c>
      <c r="Q320" s="56">
        <f>SUMPRODUCT(Outcomes!AT$7:AW$7, Outcomes!AT164:AW164)</f>
        <v>0</v>
      </c>
      <c r="R320" s="56">
        <f>SUMPRODUCT(Outcomes!AX$7:BA$7, Outcomes!AX164:BA164)</f>
        <v>0</v>
      </c>
      <c r="S320" s="56">
        <f>Outcomes!BB$7*Outcomes!BB164</f>
        <v>19</v>
      </c>
      <c r="T320" s="56">
        <f>Outcomes!BC$7*Outcomes!BC164</f>
        <v>60</v>
      </c>
      <c r="U320" s="56">
        <f>Outcomes!BD$7*Outcomes!BD164</f>
        <v>0</v>
      </c>
    </row>
    <row r="321" spans="1:21">
      <c r="A321" s="4"/>
      <c r="B321" s="4" t="str">
        <f>B268</f>
        <v>Statewide</v>
      </c>
      <c r="C321" s="55">
        <f t="shared" si="353"/>
        <v>364092.75</v>
      </c>
      <c r="D321" s="55">
        <f>SUM(D271:D320)</f>
        <v>61032</v>
      </c>
      <c r="E321" s="55">
        <f>SUM(E271:E320)</f>
        <v>72976.5</v>
      </c>
      <c r="F321" s="55">
        <f t="shared" ref="F321:U321" si="355">SUM(F271:F320)</f>
        <v>1330.25</v>
      </c>
      <c r="G321" s="55">
        <f t="shared" si="355"/>
        <v>1970</v>
      </c>
      <c r="H321" s="55">
        <f t="shared" ref="H321" si="356">SUM(H271:H320)</f>
        <v>15274</v>
      </c>
      <c r="I321" s="55">
        <f t="shared" si="355"/>
        <v>3854.75</v>
      </c>
      <c r="J321" s="55">
        <f t="shared" ref="J321" si="357">SUM(J271:J320)</f>
        <v>13565</v>
      </c>
      <c r="K321" s="55">
        <f t="shared" si="355"/>
        <v>25763.75</v>
      </c>
      <c r="L321" s="55">
        <f t="shared" ref="L321" si="358">SUM(L271:L320)</f>
        <v>37206.5</v>
      </c>
      <c r="M321" s="55">
        <f t="shared" si="355"/>
        <v>142</v>
      </c>
      <c r="N321" s="55">
        <f t="shared" ref="N321" si="359">SUM(N271:N320)</f>
        <v>556</v>
      </c>
      <c r="O321" s="55">
        <f t="shared" si="355"/>
        <v>89139</v>
      </c>
      <c r="P321" s="55">
        <f t="shared" ref="P321" si="360">SUM(P271:P320)</f>
        <v>30478.25</v>
      </c>
      <c r="Q321" s="55">
        <f t="shared" si="355"/>
        <v>397.5</v>
      </c>
      <c r="R321" s="55">
        <f t="shared" si="355"/>
        <v>2337.25</v>
      </c>
      <c r="S321" s="55">
        <f t="shared" si="355"/>
        <v>1661</v>
      </c>
      <c r="T321" s="55">
        <f t="shared" si="355"/>
        <v>6374</v>
      </c>
      <c r="U321" s="55">
        <f t="shared" si="355"/>
        <v>35</v>
      </c>
    </row>
    <row r="323" spans="1:21">
      <c r="A323" s="686"/>
      <c r="B323" s="686"/>
      <c r="C323" s="686"/>
      <c r="D323" s="686"/>
      <c r="E323" s="686"/>
      <c r="F323" s="686"/>
      <c r="G323" s="686"/>
      <c r="H323" s="686"/>
      <c r="I323" s="686"/>
      <c r="J323" s="686"/>
      <c r="K323" s="686"/>
      <c r="L323" s="686"/>
      <c r="M323" s="686"/>
      <c r="N323" s="686"/>
      <c r="O323" s="686"/>
      <c r="P323" s="686"/>
      <c r="Q323" s="686"/>
      <c r="R323" s="686"/>
    </row>
    <row r="324" spans="1:21" ht="39.75" customHeight="1">
      <c r="A324" s="686"/>
      <c r="B324" s="686"/>
      <c r="C324" s="686"/>
      <c r="D324" s="686"/>
      <c r="E324" s="686"/>
      <c r="F324" s="686"/>
      <c r="G324" s="686"/>
      <c r="H324" s="686"/>
      <c r="I324" s="686"/>
      <c r="J324" s="686"/>
      <c r="K324" s="686"/>
      <c r="L324" s="686"/>
      <c r="M324" s="686"/>
      <c r="N324" s="686"/>
      <c r="O324" s="686"/>
      <c r="P324" s="686"/>
      <c r="Q324" s="686"/>
      <c r="R324" s="686"/>
    </row>
  </sheetData>
  <sheetProtection algorithmName="SHA-512" hashValue="TJ/mGV1DcdYlGX2/VUgOZLlpKhollAKKSc87T9LH4TjwyOHA6tzWmAd7xRmcV3qBVgbWB+ilfCl2MYn6CNZr1g==" saltValue="ZnJeLIUHkHoVoycr45gQXw==" spinCount="100000" sheet="1" objects="1" scenarios="1" formatColumns="0"/>
  <mergeCells count="10">
    <mergeCell ref="A4:B4"/>
    <mergeCell ref="A5:B5"/>
    <mergeCell ref="A3:U3"/>
    <mergeCell ref="A111:U111"/>
    <mergeCell ref="A58:U58"/>
    <mergeCell ref="A323:R323"/>
    <mergeCell ref="A324:R324"/>
    <mergeCell ref="A164:U164"/>
    <mergeCell ref="A217:U217"/>
    <mergeCell ref="A270:U270"/>
  </mergeCells>
  <pageMargins left="0.17" right="0.17" top="0.3" bottom="0.3" header="0.3" footer="0.3"/>
  <pageSetup scale="43" fitToHeight="0" orientation="landscape" r:id="rId1"/>
  <rowBreaks count="5" manualBreakCount="5">
    <brk id="57" max="16383" man="1"/>
    <brk id="110" max="16383" man="1"/>
    <brk id="163" max="16383" man="1"/>
    <brk id="216" max="16383" man="1"/>
    <brk id="269" max="16383" man="1"/>
  </rowBreaks>
  <ignoredErrors>
    <ignoredError sqref="K112:K161"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75110-FAF5-4A7E-B1D1-157B1350151B}">
  <sheetPr>
    <tabColor theme="9" tint="-0.249977111117893"/>
  </sheetPr>
  <dimension ref="A1:BE62"/>
  <sheetViews>
    <sheetView topLeftCell="A2" zoomScaleNormal="100" workbookViewId="0">
      <pane xSplit="1" ySplit="6" topLeftCell="B8" activePane="bottomRight" state="frozen"/>
      <selection sqref="A1:Q1"/>
      <selection pane="topRight" sqref="A1:Q1"/>
      <selection pane="bottomLeft" sqref="A1:Q1"/>
      <selection pane="bottomRight" activeCell="A2" sqref="A2"/>
    </sheetView>
  </sheetViews>
  <sheetFormatPr defaultColWidth="11.42578125" defaultRowHeight="14.25"/>
  <cols>
    <col min="1" max="1" width="12.140625" style="13" customWidth="1"/>
    <col min="2" max="2" width="22.85546875" style="10" bestFit="1" customWidth="1"/>
    <col min="3" max="3" width="14.140625" style="10" bestFit="1" customWidth="1"/>
    <col min="4" max="4" width="13.85546875" style="10" customWidth="1"/>
    <col min="5" max="5" width="15.42578125" style="10" customWidth="1"/>
    <col min="6" max="6" width="15" style="10" customWidth="1"/>
    <col min="7" max="7" width="13.28515625" style="10" bestFit="1" customWidth="1"/>
    <col min="8" max="8" width="12.7109375" style="10" bestFit="1" customWidth="1"/>
    <col min="9" max="9" width="15.7109375" style="10" customWidth="1"/>
    <col min="10" max="10" width="15.140625" style="10" customWidth="1"/>
    <col min="11" max="11" width="11.85546875" style="10" customWidth="1"/>
    <col min="12" max="12" width="13" style="10" bestFit="1" customWidth="1"/>
    <col min="13" max="13" width="15" style="10" bestFit="1" customWidth="1"/>
    <col min="14" max="14" width="15.5703125" style="10" customWidth="1"/>
    <col min="15" max="17" width="13.85546875" style="10" customWidth="1"/>
    <col min="18" max="18" width="13.28515625" style="10" bestFit="1" customWidth="1"/>
    <col min="19" max="21" width="13.85546875" style="10" customWidth="1"/>
    <col min="22" max="22" width="13.140625" style="10" bestFit="1" customWidth="1"/>
    <col min="23" max="24" width="13.7109375" style="10" bestFit="1" customWidth="1"/>
    <col min="25" max="25" width="11.7109375" style="10" bestFit="1" customWidth="1"/>
    <col min="26" max="26" width="13.28515625" style="10" bestFit="1" customWidth="1"/>
    <col min="27" max="28" width="13.7109375" style="10" bestFit="1" customWidth="1"/>
    <col min="29" max="29" width="12.85546875" style="10" bestFit="1" customWidth="1"/>
    <col min="30" max="30" width="11.7109375" style="10" bestFit="1" customWidth="1"/>
    <col min="31" max="32" width="13.7109375" style="10" bestFit="1" customWidth="1"/>
    <col min="33" max="33" width="11.7109375" style="10" bestFit="1" customWidth="1"/>
    <col min="34" max="34" width="14.85546875" style="10" customWidth="1"/>
    <col min="35" max="36" width="13.7109375" style="10" bestFit="1" customWidth="1"/>
    <col min="37" max="37" width="12.28515625" style="10" bestFit="1" customWidth="1"/>
    <col min="38" max="38" width="13.5703125" style="10" bestFit="1" customWidth="1"/>
    <col min="39" max="40" width="13.7109375" style="10" bestFit="1" customWidth="1"/>
    <col min="41" max="42" width="12.28515625" style="10" bestFit="1" customWidth="1"/>
    <col min="43" max="44" width="13.7109375" style="10" bestFit="1" customWidth="1"/>
    <col min="45" max="45" width="12.28515625" style="10" bestFit="1" customWidth="1"/>
    <col min="46" max="46" width="11.7109375" style="10" customWidth="1"/>
    <col min="47" max="48" width="13.7109375" style="10" bestFit="1" customWidth="1"/>
    <col min="49" max="49" width="11.85546875" style="10" customWidth="1"/>
    <col min="50" max="50" width="11" style="10" bestFit="1" customWidth="1"/>
    <col min="51" max="52" width="13.7109375" style="10" bestFit="1" customWidth="1"/>
    <col min="53" max="53" width="11" style="10" bestFit="1" customWidth="1"/>
    <col min="54" max="54" width="12" style="10" customWidth="1"/>
    <col min="55" max="55" width="10.7109375" style="10" bestFit="1" customWidth="1"/>
    <col min="56" max="56" width="11.85546875" style="10" customWidth="1"/>
    <col min="57" max="16384" width="11.42578125" style="10"/>
  </cols>
  <sheetData>
    <row r="1" spans="1:57" s="18" customFormat="1" ht="15">
      <c r="A1" s="17" t="s">
        <v>1595</v>
      </c>
      <c r="C1" s="19"/>
      <c r="D1" s="19"/>
      <c r="E1" s="19"/>
      <c r="F1" s="19"/>
      <c r="G1" s="19"/>
      <c r="H1" s="19"/>
      <c r="I1" s="19"/>
      <c r="J1" s="19"/>
      <c r="K1" s="19"/>
    </row>
    <row r="2" spans="1:57" s="18" customFormat="1">
      <c r="A2" s="227" t="s">
        <v>2308</v>
      </c>
      <c r="C2" s="19"/>
      <c r="D2" s="19"/>
      <c r="E2" s="19"/>
      <c r="F2" s="19"/>
      <c r="G2" s="19"/>
      <c r="H2" s="19"/>
      <c r="I2" s="19"/>
      <c r="J2" s="19"/>
      <c r="K2" s="19"/>
    </row>
    <row r="3" spans="1:57" s="18" customFormat="1">
      <c r="A3" s="228" t="s">
        <v>1964</v>
      </c>
      <c r="C3" s="19"/>
      <c r="D3" s="19"/>
      <c r="E3" s="19"/>
      <c r="F3" s="19"/>
      <c r="G3" s="19"/>
      <c r="H3" s="19"/>
      <c r="I3" s="19"/>
      <c r="J3" s="19"/>
      <c r="K3" s="19"/>
    </row>
    <row r="4" spans="1:57" s="3" customFormat="1" ht="12.75">
      <c r="A4" s="228" t="s">
        <v>2339</v>
      </c>
      <c r="L4" s="316"/>
    </row>
    <row r="5" spans="1:57" s="18" customFormat="1" ht="90">
      <c r="A5" s="60"/>
      <c r="B5" s="60"/>
      <c r="C5" s="62" t="s">
        <v>11</v>
      </c>
      <c r="D5" s="61" t="s">
        <v>13</v>
      </c>
      <c r="E5" s="61" t="s">
        <v>13</v>
      </c>
      <c r="F5" s="61" t="s">
        <v>13</v>
      </c>
      <c r="G5" s="61" t="s">
        <v>13</v>
      </c>
      <c r="H5" s="62" t="s">
        <v>29</v>
      </c>
      <c r="I5" s="62" t="s">
        <v>29</v>
      </c>
      <c r="J5" s="62" t="s">
        <v>29</v>
      </c>
      <c r="K5" s="62" t="s">
        <v>29</v>
      </c>
      <c r="L5" s="61" t="s">
        <v>18</v>
      </c>
      <c r="M5" s="61" t="s">
        <v>1729</v>
      </c>
      <c r="N5" s="62" t="s">
        <v>33</v>
      </c>
      <c r="O5" s="62" t="s">
        <v>33</v>
      </c>
      <c r="P5" s="62" t="s">
        <v>33</v>
      </c>
      <c r="Q5" s="62" t="s">
        <v>33</v>
      </c>
      <c r="R5" s="62" t="s">
        <v>1730</v>
      </c>
      <c r="S5" s="62" t="s">
        <v>33</v>
      </c>
      <c r="T5" s="62" t="s">
        <v>33</v>
      </c>
      <c r="U5" s="62" t="s">
        <v>33</v>
      </c>
      <c r="V5" s="61" t="s">
        <v>1976</v>
      </c>
      <c r="W5" s="61" t="s">
        <v>1974</v>
      </c>
      <c r="X5" s="61" t="s">
        <v>1976</v>
      </c>
      <c r="Y5" s="61" t="s">
        <v>1974</v>
      </c>
      <c r="Z5" s="62" t="s">
        <v>1979</v>
      </c>
      <c r="AA5" s="62" t="s">
        <v>1979</v>
      </c>
      <c r="AB5" s="62" t="s">
        <v>1979</v>
      </c>
      <c r="AC5" s="62" t="s">
        <v>1979</v>
      </c>
      <c r="AD5" s="61" t="s">
        <v>27</v>
      </c>
      <c r="AE5" s="61" t="s">
        <v>27</v>
      </c>
      <c r="AF5" s="61" t="s">
        <v>27</v>
      </c>
      <c r="AG5" s="61" t="s">
        <v>27</v>
      </c>
      <c r="AH5" s="62" t="s">
        <v>1731</v>
      </c>
      <c r="AI5" s="62" t="s">
        <v>1731</v>
      </c>
      <c r="AJ5" s="62" t="s">
        <v>1731</v>
      </c>
      <c r="AK5" s="62" t="s">
        <v>1731</v>
      </c>
      <c r="AL5" s="61" t="s">
        <v>30</v>
      </c>
      <c r="AM5" s="61" t="s">
        <v>30</v>
      </c>
      <c r="AN5" s="61" t="s">
        <v>30</v>
      </c>
      <c r="AO5" s="61" t="s">
        <v>30</v>
      </c>
      <c r="AP5" s="62" t="s">
        <v>1732</v>
      </c>
      <c r="AQ5" s="62" t="s">
        <v>1732</v>
      </c>
      <c r="AR5" s="62" t="s">
        <v>1732</v>
      </c>
      <c r="AS5" s="62" t="s">
        <v>1732</v>
      </c>
      <c r="AT5" s="61" t="s">
        <v>32</v>
      </c>
      <c r="AU5" s="61" t="s">
        <v>32</v>
      </c>
      <c r="AV5" s="61" t="s">
        <v>32</v>
      </c>
      <c r="AW5" s="61" t="s">
        <v>32</v>
      </c>
      <c r="AX5" s="62" t="s">
        <v>1733</v>
      </c>
      <c r="AY5" s="62" t="s">
        <v>1733</v>
      </c>
      <c r="AZ5" s="62" t="s">
        <v>1733</v>
      </c>
      <c r="BA5" s="62" t="s">
        <v>1733</v>
      </c>
      <c r="BB5" s="61" t="s">
        <v>1904</v>
      </c>
      <c r="BC5" s="61" t="s">
        <v>1903</v>
      </c>
      <c r="BD5" s="61" t="s">
        <v>1905</v>
      </c>
    </row>
    <row r="6" spans="1:57" ht="45">
      <c r="B6" s="73" t="s">
        <v>1737</v>
      </c>
      <c r="C6" s="35" t="s">
        <v>44</v>
      </c>
      <c r="D6" s="35" t="s">
        <v>44</v>
      </c>
      <c r="E6" s="35" t="s">
        <v>37</v>
      </c>
      <c r="F6" s="35" t="s">
        <v>38</v>
      </c>
      <c r="G6" s="35" t="s">
        <v>39</v>
      </c>
      <c r="H6" s="35" t="s">
        <v>44</v>
      </c>
      <c r="I6" s="35" t="s">
        <v>37</v>
      </c>
      <c r="J6" s="35" t="s">
        <v>38</v>
      </c>
      <c r="K6" s="35" t="s">
        <v>39</v>
      </c>
      <c r="L6" s="35" t="s">
        <v>44</v>
      </c>
      <c r="M6" s="35" t="s">
        <v>44</v>
      </c>
      <c r="N6" s="35" t="s">
        <v>44</v>
      </c>
      <c r="O6" s="35" t="s">
        <v>37</v>
      </c>
      <c r="P6" s="35" t="s">
        <v>38</v>
      </c>
      <c r="Q6" s="35" t="s">
        <v>39</v>
      </c>
      <c r="R6" s="35" t="s">
        <v>44</v>
      </c>
      <c r="S6" s="35" t="s">
        <v>37</v>
      </c>
      <c r="T6" s="35" t="s">
        <v>38</v>
      </c>
      <c r="U6" s="35" t="s">
        <v>39</v>
      </c>
      <c r="V6" s="35" t="s">
        <v>44</v>
      </c>
      <c r="W6" s="35" t="s">
        <v>37</v>
      </c>
      <c r="X6" s="35" t="s">
        <v>38</v>
      </c>
      <c r="Y6" s="35" t="s">
        <v>39</v>
      </c>
      <c r="Z6" s="35" t="s">
        <v>44</v>
      </c>
      <c r="AA6" s="35" t="s">
        <v>37</v>
      </c>
      <c r="AB6" s="35" t="s">
        <v>38</v>
      </c>
      <c r="AC6" s="35" t="s">
        <v>39</v>
      </c>
      <c r="AD6" s="35" t="s">
        <v>44</v>
      </c>
      <c r="AE6" s="35" t="s">
        <v>37</v>
      </c>
      <c r="AF6" s="35" t="s">
        <v>38</v>
      </c>
      <c r="AG6" s="35" t="s">
        <v>39</v>
      </c>
      <c r="AH6" s="35" t="s">
        <v>44</v>
      </c>
      <c r="AI6" s="35" t="s">
        <v>37</v>
      </c>
      <c r="AJ6" s="35" t="s">
        <v>38</v>
      </c>
      <c r="AK6" s="35" t="s">
        <v>39</v>
      </c>
      <c r="AL6" s="35" t="s">
        <v>44</v>
      </c>
      <c r="AM6" s="35" t="s">
        <v>37</v>
      </c>
      <c r="AN6" s="35" t="s">
        <v>38</v>
      </c>
      <c r="AO6" s="35" t="s">
        <v>39</v>
      </c>
      <c r="AP6" s="35" t="s">
        <v>44</v>
      </c>
      <c r="AQ6" s="35" t="s">
        <v>37</v>
      </c>
      <c r="AR6" s="35" t="s">
        <v>38</v>
      </c>
      <c r="AS6" s="35" t="s">
        <v>39</v>
      </c>
      <c r="AT6" s="35" t="s">
        <v>44</v>
      </c>
      <c r="AU6" s="35" t="s">
        <v>37</v>
      </c>
      <c r="AV6" s="35" t="s">
        <v>38</v>
      </c>
      <c r="AW6" s="35" t="s">
        <v>39</v>
      </c>
      <c r="AX6" s="35" t="s">
        <v>44</v>
      </c>
      <c r="AY6" s="35" t="s">
        <v>37</v>
      </c>
      <c r="AZ6" s="35" t="s">
        <v>38</v>
      </c>
      <c r="BA6" s="35" t="s">
        <v>39</v>
      </c>
      <c r="BB6" s="35" t="s">
        <v>44</v>
      </c>
      <c r="BC6" s="35" t="s">
        <v>44</v>
      </c>
      <c r="BD6" s="35" t="s">
        <v>44</v>
      </c>
    </row>
    <row r="7" spans="1:57" s="74" customFormat="1" ht="15">
      <c r="A7" s="73"/>
      <c r="B7" s="73" t="s">
        <v>1738</v>
      </c>
      <c r="C7" s="75">
        <v>1</v>
      </c>
      <c r="D7" s="75">
        <v>1</v>
      </c>
      <c r="E7" s="75">
        <f>Dash!$B$37</f>
        <v>0.25</v>
      </c>
      <c r="F7" s="75">
        <f>Dash!$B$38</f>
        <v>0.25</v>
      </c>
      <c r="G7" s="75">
        <f>Dash!$B$39</f>
        <v>0.5</v>
      </c>
      <c r="H7" s="75">
        <v>1</v>
      </c>
      <c r="I7" s="75">
        <f>Dash!$B$37</f>
        <v>0.25</v>
      </c>
      <c r="J7" s="75">
        <f>Dash!$B$38</f>
        <v>0.25</v>
      </c>
      <c r="K7" s="75">
        <f>Dash!$B$39</f>
        <v>0.5</v>
      </c>
      <c r="L7" s="75">
        <v>1</v>
      </c>
      <c r="M7" s="75">
        <v>1</v>
      </c>
      <c r="N7" s="75">
        <v>1</v>
      </c>
      <c r="O7" s="75">
        <f>Dash!$B$37</f>
        <v>0.25</v>
      </c>
      <c r="P7" s="75">
        <f>Dash!$B$38</f>
        <v>0.25</v>
      </c>
      <c r="Q7" s="75">
        <f>Dash!$B$39</f>
        <v>0.5</v>
      </c>
      <c r="R7" s="75">
        <v>1</v>
      </c>
      <c r="S7" s="75">
        <f>Dash!$B$37</f>
        <v>0.25</v>
      </c>
      <c r="T7" s="75">
        <f>Dash!$B$38</f>
        <v>0.25</v>
      </c>
      <c r="U7" s="75">
        <f>Dash!$B$39</f>
        <v>0.5</v>
      </c>
      <c r="V7" s="75">
        <v>1</v>
      </c>
      <c r="W7" s="75">
        <f>Dash!$B$37</f>
        <v>0.25</v>
      </c>
      <c r="X7" s="75">
        <f>Dash!$B$38</f>
        <v>0.25</v>
      </c>
      <c r="Y7" s="75">
        <f>Dash!$B$39</f>
        <v>0.5</v>
      </c>
      <c r="Z7" s="75">
        <v>1</v>
      </c>
      <c r="AA7" s="75">
        <f>Dash!$B$37</f>
        <v>0.25</v>
      </c>
      <c r="AB7" s="75">
        <f>Dash!$B$38</f>
        <v>0.25</v>
      </c>
      <c r="AC7" s="75">
        <f>Dash!$B$39</f>
        <v>0.5</v>
      </c>
      <c r="AD7" s="75">
        <v>1</v>
      </c>
      <c r="AE7" s="75">
        <f>Dash!$B$37</f>
        <v>0.25</v>
      </c>
      <c r="AF7" s="75">
        <f>Dash!$B$38</f>
        <v>0.25</v>
      </c>
      <c r="AG7" s="75">
        <f>Dash!$B$39</f>
        <v>0.5</v>
      </c>
      <c r="AH7" s="75">
        <v>1</v>
      </c>
      <c r="AI7" s="75">
        <f>Dash!$B$37</f>
        <v>0.25</v>
      </c>
      <c r="AJ7" s="75">
        <f>Dash!$B$38</f>
        <v>0.25</v>
      </c>
      <c r="AK7" s="75">
        <f>Dash!$B$39</f>
        <v>0.5</v>
      </c>
      <c r="AL7" s="75">
        <v>1</v>
      </c>
      <c r="AM7" s="75">
        <f>Dash!$B$37</f>
        <v>0.25</v>
      </c>
      <c r="AN7" s="75">
        <f>Dash!$B$38</f>
        <v>0.25</v>
      </c>
      <c r="AO7" s="75">
        <f>Dash!$B$39</f>
        <v>0.5</v>
      </c>
      <c r="AP7" s="75">
        <v>1</v>
      </c>
      <c r="AQ7" s="75">
        <f>Dash!$B$37</f>
        <v>0.25</v>
      </c>
      <c r="AR7" s="75">
        <f>Dash!$B$38</f>
        <v>0.25</v>
      </c>
      <c r="AS7" s="75">
        <f>Dash!$B$39</f>
        <v>0.5</v>
      </c>
      <c r="AT7" s="75">
        <v>1</v>
      </c>
      <c r="AU7" s="75">
        <f>Dash!$B$37</f>
        <v>0.25</v>
      </c>
      <c r="AV7" s="75">
        <f>Dash!$B$38</f>
        <v>0.25</v>
      </c>
      <c r="AW7" s="75">
        <f>Dash!$B$39</f>
        <v>0.5</v>
      </c>
      <c r="AX7" s="75">
        <v>1</v>
      </c>
      <c r="AY7" s="75">
        <f>Dash!$B$37</f>
        <v>0.25</v>
      </c>
      <c r="AZ7" s="75">
        <f>Dash!$B$38</f>
        <v>0.25</v>
      </c>
      <c r="BA7" s="75">
        <f>Dash!$B$39</f>
        <v>0.5</v>
      </c>
      <c r="BB7" s="75">
        <v>1</v>
      </c>
      <c r="BC7" s="75">
        <v>1</v>
      </c>
      <c r="BD7" s="75">
        <v>1</v>
      </c>
      <c r="BE7" s="436" t="s">
        <v>2100</v>
      </c>
    </row>
    <row r="8" spans="1:57" s="64" customFormat="1" ht="15">
      <c r="A8" s="64" t="s">
        <v>2338</v>
      </c>
      <c r="C8" s="65"/>
      <c r="D8" s="65"/>
      <c r="E8" s="65"/>
      <c r="F8" s="65"/>
      <c r="G8" s="65"/>
      <c r="H8" s="65"/>
      <c r="I8" s="65"/>
      <c r="J8" s="65"/>
      <c r="K8" s="65"/>
      <c r="L8" s="66"/>
      <c r="M8" s="66"/>
      <c r="N8" s="66"/>
      <c r="O8" s="66"/>
      <c r="P8" s="66"/>
      <c r="Q8" s="66"/>
      <c r="R8" s="66"/>
      <c r="S8" s="66"/>
      <c r="T8" s="66"/>
      <c r="U8" s="66"/>
      <c r="W8" s="67"/>
      <c r="X8" s="67"/>
      <c r="Y8" s="67"/>
      <c r="Z8" s="67"/>
      <c r="AA8" s="67"/>
      <c r="AB8" s="67"/>
      <c r="AC8" s="67"/>
      <c r="AD8" s="67"/>
      <c r="AE8" s="67"/>
      <c r="AF8" s="66"/>
      <c r="AG8" s="66"/>
      <c r="AH8" s="66"/>
      <c r="AI8" s="66"/>
      <c r="AJ8" s="66"/>
      <c r="AK8" s="66"/>
      <c r="AL8" s="66"/>
      <c r="AM8" s="66"/>
      <c r="AN8" s="66"/>
      <c r="AO8" s="66"/>
      <c r="AP8" s="66"/>
      <c r="AQ8" s="66"/>
      <c r="AR8" s="66"/>
      <c r="AS8" s="66"/>
      <c r="AT8" s="66"/>
      <c r="AU8" s="66"/>
      <c r="AV8" s="68"/>
      <c r="AW8" s="68"/>
      <c r="AX8" s="68"/>
      <c r="AY8" s="68"/>
      <c r="AZ8" s="68"/>
      <c r="BA8" s="68"/>
    </row>
    <row r="9" spans="1:57">
      <c r="A9" s="13" t="s">
        <v>45</v>
      </c>
      <c r="B9" s="10" t="s">
        <v>46</v>
      </c>
      <c r="C9" s="345">
        <f>Performance!D6</f>
        <v>12729500</v>
      </c>
      <c r="D9" s="345">
        <f>Performance!E$5*IF(Performance!E165&gt;Performance!E112,Outcomes!D9,AVERAGE(Outcomes!D9,Outcomes!D62,Outcomes!D115))*Outcomes!D$7</f>
        <v>16128000</v>
      </c>
      <c r="E9" s="345">
        <f>Performance!E$5*IF(Performance!E165&gt;Performance!E112,Outcomes!E9,AVERAGE(Outcomes!E9,Outcomes!E62,Outcomes!E115))*Outcomes!E$7</f>
        <v>1894375</v>
      </c>
      <c r="F9" s="345">
        <f>Performance!E$5*IF(Performance!E165&gt;Performance!E112,Outcomes!F9,AVERAGE(Outcomes!F9,Outcomes!F62,Outcomes!F115))*Outcomes!F$7</f>
        <v>1821750</v>
      </c>
      <c r="G9" s="345">
        <f>Performance!E$5*IF(Performance!E165&gt;Performance!E112,Outcomes!G9,AVERAGE(Outcomes!G9,Outcomes!G62,Outcomes!G115))*Outcomes!G$7</f>
        <v>1888250</v>
      </c>
      <c r="H9" s="345">
        <f>Performance!F$5*IF(Performance!F165&gt;Performance!F112,Outcomes!H9,AVERAGE(Outcomes!H9,Outcomes!H62,Outcomes!H115))*Outcomes!H$7</f>
        <v>59500</v>
      </c>
      <c r="I9" s="345">
        <f>Performance!F$5*IF(Performance!F165&gt;Performance!F112,Outcomes!I9,AVERAGE(Outcomes!I9,Outcomes!I62,Outcomes!I115))*Outcomes!I$7</f>
        <v>8319.7916666666661</v>
      </c>
      <c r="J9" s="345">
        <f>Performance!F$5*IF(Performance!F165&gt;Performance!F112,Outcomes!J9,AVERAGE(Outcomes!J9,Outcomes!J62,Outcomes!J115))*Outcomes!J$7</f>
        <v>3861.6666666666674</v>
      </c>
      <c r="K9" s="345">
        <f>Performance!F$5*IF(Performance!F165&gt;Performance!F112,Outcomes!K9,AVERAGE(Outcomes!K9,Outcomes!K62,Outcomes!K115))*Outcomes!K$7</f>
        <v>0</v>
      </c>
      <c r="L9" s="345">
        <f>Performance!G$5*IF(Performance!G165&gt;Performance!G112,Outcomes!L9,AVERAGE(Outcomes!L9,Outcomes!L62,Outcomes!L115))*Outcomes!L$7</f>
        <v>55148.333333333336</v>
      </c>
      <c r="M9" s="345">
        <f>Performance!H$5*IF(Performance!H165&gt;Performance!H112,Outcomes!M9,AVERAGE(Outcomes!M9,Outcomes!M62,Outcomes!M115))*Outcomes!M$7</f>
        <v>591250</v>
      </c>
      <c r="N9" s="345">
        <f>Performance!I$5*IF(Performance!I165&gt;Performance!I112,Outcomes!N9,AVERAGE(Outcomes!N9,Outcomes!N62,Outcomes!N115))*Outcomes!N$7</f>
        <v>257702.5</v>
      </c>
      <c r="O9" s="345">
        <f>Performance!I$5*IF(Performance!I165&gt;Performance!I112,Outcomes!O9,AVERAGE(Outcomes!O9,Outcomes!O62,Outcomes!O115))*Outcomes!O$7</f>
        <v>34227.291666666664</v>
      </c>
      <c r="P9" s="345">
        <f>Performance!I$5*IF(Performance!I165&gt;Performance!I112,Outcomes!P9,AVERAGE(Outcomes!P9,Outcomes!P62,Outcomes!P115))*Outcomes!P$7</f>
        <v>31335.833333333328</v>
      </c>
      <c r="Q9" s="345">
        <f>Performance!I$5*IF(Performance!I165&gt;Performance!I112,Outcomes!Q9,AVERAGE(Outcomes!Q9,Outcomes!Q62,Outcomes!Q115))*Outcomes!Q$7</f>
        <v>41355.833333333328</v>
      </c>
      <c r="R9" s="345">
        <f>Performance!J$5*IF(Performance!J165&gt;Performance!J112,Outcomes!R9,AVERAGE(Outcomes!R9,Outcomes!R62,Outcomes!R115))*Outcomes!R$7</f>
        <v>712073.95833333337</v>
      </c>
      <c r="S9" s="345">
        <f>Performance!J$5*IF(Performance!J165&gt;Performance!J112,Outcomes!S9,AVERAGE(Outcomes!S9,Outcomes!S62,Outcomes!S115))*Outcomes!S$7</f>
        <v>80721.09375</v>
      </c>
      <c r="T9" s="345">
        <f>Performance!J$5*IF(Performance!J165&gt;Performance!J112,Outcomes!T9,AVERAGE(Outcomes!T9,Outcomes!T62,Outcomes!T115))*Outcomes!T$7</f>
        <v>77344.010416666657</v>
      </c>
      <c r="U9" s="345">
        <f>Performance!J$5*IF(Performance!J165&gt;Performance!J112,Outcomes!U9,AVERAGE(Outcomes!U9,Outcomes!U62,Outcomes!U115))*Outcomes!U$7</f>
        <v>162378.64583333334</v>
      </c>
      <c r="V9" s="345">
        <f>Performance!K$5*IF(Performance!K165&gt;Performance!K112,Outcomes!V9,AVERAGE(Outcomes!V9,Outcomes!V62,Outcomes!V115))*Outcomes!V$7</f>
        <v>1885693.5416666667</v>
      </c>
      <c r="W9" s="345">
        <f>Performance!K$5*IF(Performance!K165&gt;Performance!K112,Outcomes!W9,AVERAGE(Outcomes!W9,Outcomes!W62,Outcomes!W115))*Outcomes!W$7</f>
        <v>261085.78125000003</v>
      </c>
      <c r="X9" s="345">
        <f>Performance!K$5*IF(Performance!K165&gt;Performance!K112, Outcomes!X9, AVERAGE(Outcomes!X9,Outcomes!X62,Outcomes!X115))*Outcomes!X$7</f>
        <v>239722.29166666663</v>
      </c>
      <c r="Y9" s="345">
        <f>Performance!K$5*IF(Performance!K165&gt;Performance!K112,Outcomes!Y9,AVERAGE(Outcomes!Y9,Outcomes!Y62,Outcomes!Y115))*Outcomes!Y$7</f>
        <v>346392.08333333337</v>
      </c>
      <c r="Z9" s="345">
        <f>Performance!L$5*IF(Performance!L165&gt;Performance!L112,Outcomes!Z9,AVERAGE(Outcomes!Z9,Outcomes!Z62,Outcomes!Z115))*Outcomes!Z$7</f>
        <v>4252960.8333333321</v>
      </c>
      <c r="AA9" s="345">
        <f>Performance!L$5*IF(Performance!L165&gt;Performance!L112,Outcomes!AA9,AVERAGE(Outcomes!AA9,Outcomes!AA62,Outcomes!AA115))*Outcomes!AA$7</f>
        <v>554200.9375</v>
      </c>
      <c r="AB9" s="345">
        <f>Performance!L$5*IF(Performance!L165&gt;Performance!L112,Outcomes!AB9,AVERAGE(Outcomes!AB9,Outcomes!AB62,Outcomes!AB115))*Outcomes!AB$7</f>
        <v>566027.29166666663</v>
      </c>
      <c r="AC9" s="345">
        <f>Performance!L$5*IF(Performance!L165&gt;Performance!L112,Outcomes!AC9,AVERAGE(Outcomes!AC9,Outcomes!AC62,Outcomes!AC115))*Outcomes!AC$7</f>
        <v>1132769.1666666665</v>
      </c>
      <c r="AD9" s="345">
        <f>Performance!M$5*IF(Performance!M165&gt;Performance!M112,Outcomes!AD9,AVERAGE(Outcomes!AD9,Outcomes!AD62,Outcomes!AD115))*Outcomes!AD$7</f>
        <v>2117.5000000000005</v>
      </c>
      <c r="AE9" s="345">
        <f>Performance!M$5*IF(Performance!M165&gt;Performance!M112,Outcomes!AE9,AVERAGE(Outcomes!AE9,Outcomes!AE62,Outcomes!AE115))*Outcomes!AE$7</f>
        <v>875</v>
      </c>
      <c r="AF9" s="345">
        <f>Performance!M$5*IF(Performance!M165&gt;Performance!M112,Outcomes!AF9,AVERAGE(Outcomes!AF9,Outcomes!AF62,Outcomes!AF115))*Outcomes!AF$7</f>
        <v>529.37500000000011</v>
      </c>
      <c r="AG9" s="345">
        <f>Performance!M$5*IF(Performance!M165&gt;Performance!M112,Outcomes!AG9,AVERAGE(Outcomes!AG9,Outcomes!AG62,Outcomes!AG115))*Outcomes!AG$7</f>
        <v>1058.7500000000002</v>
      </c>
      <c r="AH9" s="345">
        <f>Performance!N$5*IF(Performance!N165&gt;Performance!N112,Outcomes!AH9,AVERAGE(Outcomes!AH9,Outcomes!AH62,Outcomes!AH115))*Outcomes!AH$7</f>
        <v>56857.499999999993</v>
      </c>
      <c r="AI9" s="345">
        <f>Performance!N$5*IF(Performance!N165&gt;Performance!N112,Outcomes!AI9,AVERAGE(Outcomes!AI9,Outcomes!AI62,Outcomes!AI115))*Outcomes!AI$7</f>
        <v>4375</v>
      </c>
      <c r="AJ9" s="345">
        <f>Performance!N$5*IF(Performance!N165&gt;Performance!N112,Outcomes!AJ9,AVERAGE(Outcomes!AJ9,Outcomes!AJ62,Outcomes!AJ115))*Outcomes!AJ$7</f>
        <v>5527.8124999999991</v>
      </c>
      <c r="AK9" s="345">
        <f>Performance!N$5*IF(Performance!N165&gt;Performance!N112,Outcomes!AK9,AVERAGE(Outcomes!AK9,Outcomes!AK62,Outcomes!AK115))*Outcomes!AK$7</f>
        <v>22111.249999999996</v>
      </c>
      <c r="AL9" s="345">
        <f>Performance!O$5*IF(Performance!O165&gt;Performance!O112,Outcomes!AL9,AVERAGE(Outcomes!AL9,Outcomes!AL62,Outcomes!AL115))*Outcomes!AL$7</f>
        <v>24150000</v>
      </c>
      <c r="AM9" s="345">
        <f>Performance!O$5*IF(Performance!O165&gt;Performance!O112,Outcomes!AM9,AVERAGE(Outcomes!AM9,Outcomes!AM62,Outcomes!AM115))*Outcomes!AM$7</f>
        <v>2847250</v>
      </c>
      <c r="AN9" s="345">
        <f>Performance!O$5*IF(Performance!O165&gt;Performance!O112,Outcomes!AN9,AVERAGE(Outcomes!AN9,Outcomes!AN62,Outcomes!AN115))*Outcomes!AN$7</f>
        <v>3009125</v>
      </c>
      <c r="AO9" s="345">
        <f>Performance!O$5*IF(Performance!O165&gt;Performance!O112,Outcomes!AO9,AVERAGE(Outcomes!AO9,Outcomes!AO62,Outcomes!AO115))*Outcomes!AO$7</f>
        <v>3394352.5000000005</v>
      </c>
      <c r="AP9" s="345">
        <f>Performance!P$5*IF(Performance!P165&gt;Performance!P112,Outcomes!AP9,AVERAGE(Outcomes!AP9,Outcomes!AP62,Outcomes!AP115))*Outcomes!AP$7</f>
        <v>5979442.5</v>
      </c>
      <c r="AQ9" s="345">
        <f>Performance!P$5*IF(Performance!P165&gt;Performance!P112,Outcomes!AQ9,AVERAGE(Outcomes!AQ9,Outcomes!AQ62,Outcomes!AQ115))*Outcomes!AQ$7</f>
        <v>685917.1875</v>
      </c>
      <c r="AR9" s="345">
        <f>Performance!P$5*IF(Performance!P165&gt;Performance!P112,Outcomes!AR9,AVERAGE(Outcomes!AR9,Outcomes!AR62,Outcomes!AR115))*Outcomes!AR$7</f>
        <v>883579.6875</v>
      </c>
      <c r="AS9" s="345">
        <f>Performance!P$5*IF(Performance!P165&gt;Performance!P112,Outcomes!AS9,AVERAGE(Outcomes!AS9,Outcomes!AS62,Outcomes!AS115))*Outcomes!AS$7</f>
        <v>1648079.9999999998</v>
      </c>
      <c r="AT9" s="345">
        <f>Performance!Q$5*IF(Performance!Q165&gt;Performance!Q112,Outcomes!AT9,AVERAGE(Outcomes!AT9,Outcomes!AT62,Outcomes!AT115))*Outcomes!AT$7</f>
        <v>0</v>
      </c>
      <c r="AU9" s="345">
        <f>Performance!Q$5*IF(Performance!Q165&gt;Performance!Q112,Outcomes!AU9,AVERAGE(Outcomes!AU9,Outcomes!AU62,Outcomes!AU115))*Outcomes!AU$7</f>
        <v>0</v>
      </c>
      <c r="AV9" s="345">
        <f>Performance!Q$5*IF(Performance!Q165&gt;Performance!Q112,Outcomes!AV9,AVERAGE(Outcomes!AV9,Outcomes!AV62,Outcomes!AV115))*Outcomes!AV$7</f>
        <v>0</v>
      </c>
      <c r="AW9" s="345">
        <f>Performance!Q$5*IF(Performance!Q165&gt;Performance!Q112,Outcomes!AW9,AVERAGE(Outcomes!AW9,Outcomes!AW62,Outcomes!AW115))*Outcomes!AW$7</f>
        <v>0</v>
      </c>
      <c r="AX9" s="345">
        <f>Performance!R$5*IF(Performance!R165&gt;Performance!R112,Outcomes!AX9,AVERAGE(Outcomes!AX9,Outcomes!AX62,Outcomes!AX115))*Outcomes!AX$7</f>
        <v>225000</v>
      </c>
      <c r="AY9" s="345">
        <f>Performance!R$5*IF(Performance!R165&gt;Performance!R112,Outcomes!AY9,AVERAGE(Outcomes!AY9,Outcomes!AY62,Outcomes!AY115))*Outcomes!AY$7</f>
        <v>9627.1875</v>
      </c>
      <c r="AZ9" s="345">
        <f>Performance!R$5*IF(Performance!R165&gt;Performance!R112,Outcomes!AZ9,AVERAGE(Outcomes!AZ9,Outcomes!AZ62,Outcomes!AZ115))*Outcomes!AZ$7</f>
        <v>24602.812499999993</v>
      </c>
      <c r="BA9" s="345">
        <f>Performance!R$5*IF(Performance!R165&gt;Performance!R112,Outcomes!BA9,AVERAGE(Outcomes!BA9,Outcomes!BA62,Outcomes!BA115))*Outcomes!BA$7</f>
        <v>86250</v>
      </c>
      <c r="BB9" s="345">
        <f>Performance!S6</f>
        <v>27423.934999999998</v>
      </c>
      <c r="BC9" s="345">
        <f>Performance!T6</f>
        <v>443041.66666666663</v>
      </c>
      <c r="BD9" s="345">
        <f>Performance!U6</f>
        <v>0</v>
      </c>
      <c r="BE9" s="306">
        <f>SUM(C9:BD9)-Performance!C6</f>
        <v>0</v>
      </c>
    </row>
    <row r="10" spans="1:57">
      <c r="A10" s="13" t="s">
        <v>48</v>
      </c>
      <c r="B10" s="10" t="s">
        <v>49</v>
      </c>
      <c r="C10" s="345">
        <f>Performance!D7</f>
        <v>2416067.5</v>
      </c>
      <c r="D10" s="345">
        <f>Performance!E$5*IF(Performance!E166&gt;Performance!E113,Outcomes!D10,AVERAGE(Outcomes!D10,Outcomes!D63,Outcomes!D116))*Outcomes!D$7</f>
        <v>1501500</v>
      </c>
      <c r="E10" s="345">
        <f>Performance!E$5*IF(Performance!E166&gt;Performance!E113,Outcomes!E10,AVERAGE(Outcomes!E10,Outcomes!E63,Outcomes!E116))*Outcomes!E$7</f>
        <v>172151.87499999997</v>
      </c>
      <c r="F10" s="345">
        <f>Performance!E$5*IF(Performance!E166&gt;Performance!E113,Outcomes!F10,AVERAGE(Outcomes!F10,Outcomes!F63,Outcomes!F116))*Outcomes!F$7</f>
        <v>80548.125</v>
      </c>
      <c r="G10" s="345">
        <f>Performance!E$5*IF(Performance!E166&gt;Performance!E113,Outcomes!G10,AVERAGE(Outcomes!G10,Outcomes!G63,Outcomes!G116))*Outcomes!G$7</f>
        <v>108500</v>
      </c>
      <c r="H10" s="345">
        <f>Performance!F$5*IF(Performance!F166&gt;Performance!F113,Outcomes!H10,AVERAGE(Outcomes!H10,Outcomes!H63,Outcomes!H116))*Outcomes!H$7</f>
        <v>0</v>
      </c>
      <c r="I10" s="345">
        <f>Performance!F$5*IF(Performance!F166&gt;Performance!F113,Outcomes!I10,AVERAGE(Outcomes!I10,Outcomes!I63,Outcomes!I116))*Outcomes!I$7</f>
        <v>0</v>
      </c>
      <c r="J10" s="345">
        <f>Performance!F$5*IF(Performance!F166&gt;Performance!F113,Outcomes!J10,AVERAGE(Outcomes!J10,Outcomes!J63,Outcomes!J116))*Outcomes!J$7</f>
        <v>0</v>
      </c>
      <c r="K10" s="345">
        <f>Performance!F$5*IF(Performance!F166&gt;Performance!F113,Outcomes!K10,AVERAGE(Outcomes!K10,Outcomes!K63,Outcomes!K116))*Outcomes!K$7</f>
        <v>0</v>
      </c>
      <c r="L10" s="345">
        <f>Performance!G$5*IF(Performance!G166&gt;Performance!G113,Outcomes!L10,AVERAGE(Outcomes!L10,Outcomes!L63,Outcomes!L116))*Outcomes!L$7</f>
        <v>0</v>
      </c>
      <c r="M10" s="345">
        <f>Performance!H$5*IF(Performance!H166&gt;Performance!H113,Outcomes!M10,AVERAGE(Outcomes!M10,Outcomes!M63,Outcomes!M116))*Outcomes!M$7</f>
        <v>18150.000000000004</v>
      </c>
      <c r="N10" s="345">
        <f>Performance!I$5*IF(Performance!I166&gt;Performance!I113,Outcomes!N10,AVERAGE(Outcomes!N10,Outcomes!N63,Outcomes!N116))*Outcomes!N$7</f>
        <v>13000</v>
      </c>
      <c r="O10" s="345">
        <f>Performance!I$5*IF(Performance!I166&gt;Performance!I113,Outcomes!O10,AVERAGE(Outcomes!O10,Outcomes!O63,Outcomes!O116))*Outcomes!O$7</f>
        <v>250</v>
      </c>
      <c r="P10" s="345">
        <f>Performance!I$5*IF(Performance!I166&gt;Performance!I113,Outcomes!P10,AVERAGE(Outcomes!P10,Outcomes!P63,Outcomes!P116))*Outcomes!P$7</f>
        <v>0</v>
      </c>
      <c r="Q10" s="345">
        <f>Performance!I$5*IF(Performance!I166&gt;Performance!I113,Outcomes!Q10,AVERAGE(Outcomes!Q10,Outcomes!Q63,Outcomes!Q116))*Outcomes!Q$7</f>
        <v>500</v>
      </c>
      <c r="R10" s="345">
        <f>Performance!J$5*IF(Performance!J166&gt;Performance!J113,Outcomes!R10,AVERAGE(Outcomes!R10,Outcomes!R63,Outcomes!R116))*Outcomes!R$7</f>
        <v>86833.333333333314</v>
      </c>
      <c r="S10" s="345">
        <f>Performance!J$5*IF(Performance!J166&gt;Performance!J113,Outcomes!S10,AVERAGE(Outcomes!S10,Outcomes!S63,Outcomes!S116))*Outcomes!S$7</f>
        <v>3125</v>
      </c>
      <c r="T10" s="345">
        <f>Performance!J$5*IF(Performance!J166&gt;Performance!J113,Outcomes!T10,AVERAGE(Outcomes!T10,Outcomes!T63,Outcomes!T116))*Outcomes!T$7</f>
        <v>1875</v>
      </c>
      <c r="U10" s="345">
        <f>Performance!J$5*IF(Performance!J166&gt;Performance!J113,Outcomes!U10,AVERAGE(Outcomes!U10,Outcomes!U63,Outcomes!U116))*Outcomes!U$7</f>
        <v>31395.833333333328</v>
      </c>
      <c r="V10" s="345">
        <f>Performance!K$5*IF(Performance!K166&gt;Performance!K113,Outcomes!V10,AVERAGE(Outcomes!V10,Outcomes!V63,Outcomes!V116))*Outcomes!V$7</f>
        <v>456750</v>
      </c>
      <c r="W10" s="345">
        <f>Performance!K$5*IF(Performance!K166&gt;Performance!K113,Outcomes!W10,AVERAGE(Outcomes!W10,Outcomes!W63,Outcomes!W116))*Outcomes!W$7</f>
        <v>59937.5</v>
      </c>
      <c r="X10" s="345">
        <f>Performance!K$5*IF(Performance!K166&gt;Performance!K113, Outcomes!X10, AVERAGE(Outcomes!X10,Outcomes!X63,Outcomes!X116))*Outcomes!X$7</f>
        <v>25410.000000000007</v>
      </c>
      <c r="Y10" s="345">
        <f>Performance!K$5*IF(Performance!K166&gt;Performance!K113,Outcomes!Y10,AVERAGE(Outcomes!Y10,Outcomes!Y63,Outcomes!Y116))*Outcomes!Y$7</f>
        <v>127750</v>
      </c>
      <c r="Z10" s="345">
        <f>Performance!L$5*IF(Performance!L166&gt;Performance!L113,Outcomes!Z10,AVERAGE(Outcomes!Z10,Outcomes!Z63,Outcomes!Z116))*Outcomes!Z$7</f>
        <v>1142697.4999999998</v>
      </c>
      <c r="AA10" s="345">
        <f>Performance!L$5*IF(Performance!L166&gt;Performance!L113,Outcomes!AA10,AVERAGE(Outcomes!AA10,Outcomes!AA63,Outcomes!AA116))*Outcomes!AA$7</f>
        <v>138677.29166666666</v>
      </c>
      <c r="AB10" s="345">
        <f>Performance!L$5*IF(Performance!L166&gt;Performance!L113,Outcomes!AB10,AVERAGE(Outcomes!AB10,Outcomes!AB63,Outcomes!AB116))*Outcomes!AB$7</f>
        <v>107062.08333333333</v>
      </c>
      <c r="AC10" s="345">
        <f>Performance!L$5*IF(Performance!L166&gt;Performance!L113,Outcomes!AC10,AVERAGE(Outcomes!AC10,Outcomes!AC63,Outcomes!AC116))*Outcomes!AC$7</f>
        <v>322583.33333333337</v>
      </c>
      <c r="AD10" s="345">
        <f>Performance!M$5*IF(Performance!M166&gt;Performance!M113,Outcomes!AD10,AVERAGE(Outcomes!AD10,Outcomes!AD63,Outcomes!AD116))*Outcomes!AD$7</f>
        <v>0</v>
      </c>
      <c r="AE10" s="345">
        <f>Performance!M$5*IF(Performance!M166&gt;Performance!M113,Outcomes!AE10,AVERAGE(Outcomes!AE10,Outcomes!AE63,Outcomes!AE116))*Outcomes!AE$7</f>
        <v>0</v>
      </c>
      <c r="AF10" s="345">
        <f>Performance!M$5*IF(Performance!M166&gt;Performance!M113,Outcomes!AF10,AVERAGE(Outcomes!AF10,Outcomes!AF63,Outcomes!AF116))*Outcomes!AF$7</f>
        <v>0</v>
      </c>
      <c r="AG10" s="345">
        <f>Performance!M$5*IF(Performance!M166&gt;Performance!M113,Outcomes!AG10,AVERAGE(Outcomes!AG10,Outcomes!AG63,Outcomes!AG116))*Outcomes!AG$7</f>
        <v>0</v>
      </c>
      <c r="AH10" s="345">
        <f>Performance!N$5*IF(Performance!N166&gt;Performance!N113,Outcomes!AH10,AVERAGE(Outcomes!AH10,Outcomes!AH63,Outcomes!AH116))*Outcomes!AH$7</f>
        <v>0</v>
      </c>
      <c r="AI10" s="345">
        <f>Performance!N$5*IF(Performance!N166&gt;Performance!N113,Outcomes!AI10,AVERAGE(Outcomes!AI10,Outcomes!AI63,Outcomes!AI116))*Outcomes!AI$7</f>
        <v>0</v>
      </c>
      <c r="AJ10" s="345">
        <f>Performance!N$5*IF(Performance!N166&gt;Performance!N113,Outcomes!AJ10,AVERAGE(Outcomes!AJ10,Outcomes!AJ63,Outcomes!AJ116))*Outcomes!AJ$7</f>
        <v>0</v>
      </c>
      <c r="AK10" s="345">
        <f>Performance!N$5*IF(Performance!N166&gt;Performance!N113,Outcomes!AK10,AVERAGE(Outcomes!AK10,Outcomes!AK63,Outcomes!AK116))*Outcomes!AK$7</f>
        <v>0</v>
      </c>
      <c r="AL10" s="345">
        <f>Performance!O$5*IF(Performance!O166&gt;Performance!O113,Outcomes!AL10,AVERAGE(Outcomes!AL10,Outcomes!AL63,Outcomes!AL116))*Outcomes!AL$7</f>
        <v>2116333.333333333</v>
      </c>
      <c r="AM10" s="345">
        <f>Performance!O$5*IF(Performance!O166&gt;Performance!O113,Outcomes!AM10,AVERAGE(Outcomes!AM10,Outcomes!AM63,Outcomes!AM116))*Outcomes!AM$7</f>
        <v>245203.4375</v>
      </c>
      <c r="AN10" s="345">
        <f>Performance!O$5*IF(Performance!O166&gt;Performance!O113,Outcomes!AN10,AVERAGE(Outcomes!AN10,Outcomes!AN63,Outcomes!AN116))*Outcomes!AN$7</f>
        <v>114304.16666666669</v>
      </c>
      <c r="AO10" s="345">
        <f>Performance!O$5*IF(Performance!O166&gt;Performance!O113,Outcomes!AO10,AVERAGE(Outcomes!AO10,Outcomes!AO63,Outcomes!AO116))*Outcomes!AO$7</f>
        <v>221445</v>
      </c>
      <c r="AP10" s="345">
        <f>Performance!P$5*IF(Performance!P166&gt;Performance!P113,Outcomes!AP10,AVERAGE(Outcomes!AP10,Outcomes!AP63,Outcomes!AP116))*Outcomes!AP$7</f>
        <v>889979.99999999988</v>
      </c>
      <c r="AQ10" s="345">
        <f>Performance!P$5*IF(Performance!P166&gt;Performance!P113,Outcomes!AQ10,AVERAGE(Outcomes!AQ10,Outcomes!AQ63,Outcomes!AQ116))*Outcomes!AQ$7</f>
        <v>68460</v>
      </c>
      <c r="AR10" s="345">
        <f>Performance!P$5*IF(Performance!P166&gt;Performance!P113,Outcomes!AR10,AVERAGE(Outcomes!AR10,Outcomes!AR63,Outcomes!AR116))*Outcomes!AR$7</f>
        <v>97341.562499999985</v>
      </c>
      <c r="AS10" s="345">
        <f>Performance!P$5*IF(Performance!P166&gt;Performance!P113,Outcomes!AS10,AVERAGE(Outcomes!AS10,Outcomes!AS63,Outcomes!AS116))*Outcomes!AS$7</f>
        <v>286676.25</v>
      </c>
      <c r="AT10" s="345">
        <f>Performance!Q$5*IF(Performance!Q166&gt;Performance!Q113,Outcomes!AT10,AVERAGE(Outcomes!AT10,Outcomes!AT63,Outcomes!AT116))*Outcomes!AT$7</f>
        <v>0</v>
      </c>
      <c r="AU10" s="345">
        <f>Performance!Q$5*IF(Performance!Q166&gt;Performance!Q113,Outcomes!AU10,AVERAGE(Outcomes!AU10,Outcomes!AU63,Outcomes!AU116))*Outcomes!AU$7</f>
        <v>0</v>
      </c>
      <c r="AV10" s="345">
        <f>Performance!Q$5*IF(Performance!Q166&gt;Performance!Q113,Outcomes!AV10,AVERAGE(Outcomes!AV10,Outcomes!AV63,Outcomes!AV116))*Outcomes!AV$7</f>
        <v>0</v>
      </c>
      <c r="AW10" s="345">
        <f>Performance!Q$5*IF(Performance!Q166&gt;Performance!Q113,Outcomes!AW10,AVERAGE(Outcomes!AW10,Outcomes!AW63,Outcomes!AW116))*Outcomes!AW$7</f>
        <v>0</v>
      </c>
      <c r="AX10" s="345">
        <f>Performance!R$5*IF(Performance!R166&gt;Performance!R113,Outcomes!AX10,AVERAGE(Outcomes!AX10,Outcomes!AX63,Outcomes!AX116))*Outcomes!AX$7</f>
        <v>0</v>
      </c>
      <c r="AY10" s="345">
        <f>Performance!R$5*IF(Performance!R166&gt;Performance!R113,Outcomes!AY10,AVERAGE(Outcomes!AY10,Outcomes!AY63,Outcomes!AY116))*Outcomes!AY$7</f>
        <v>0</v>
      </c>
      <c r="AZ10" s="345">
        <f>Performance!R$5*IF(Performance!R166&gt;Performance!R113,Outcomes!AZ10,AVERAGE(Outcomes!AZ10,Outcomes!AZ63,Outcomes!AZ116))*Outcomes!AZ$7</f>
        <v>0</v>
      </c>
      <c r="BA10" s="345">
        <f>Performance!R$5*IF(Performance!R166&gt;Performance!R113,Outcomes!BA10,AVERAGE(Outcomes!BA10,Outcomes!BA63,Outcomes!BA116))*Outcomes!BA$7</f>
        <v>0</v>
      </c>
      <c r="BB10" s="345">
        <f>Performance!S7</f>
        <v>12049.910833333333</v>
      </c>
      <c r="BC10" s="345">
        <f>Performance!T7</f>
        <v>47159.583333333336</v>
      </c>
      <c r="BD10" s="345">
        <f>Performance!U7</f>
        <v>0</v>
      </c>
      <c r="BE10" s="306">
        <f>SUM(C10:BD10)-Performance!C7</f>
        <v>0</v>
      </c>
    </row>
    <row r="11" spans="1:57">
      <c r="A11" s="13" t="s">
        <v>50</v>
      </c>
      <c r="B11" s="10" t="s">
        <v>51</v>
      </c>
      <c r="C11" s="345">
        <f>Performance!D8</f>
        <v>2079000</v>
      </c>
      <c r="D11" s="345">
        <f>Performance!E$5*IF(Performance!E167&gt;Performance!E114,Outcomes!D11,AVERAGE(Outcomes!D11,Outcomes!D64,Outcomes!D117))*Outcomes!D$7</f>
        <v>2730000</v>
      </c>
      <c r="E11" s="345">
        <f>Performance!E$5*IF(Performance!E167&gt;Performance!E114,Outcomes!E11,AVERAGE(Outcomes!E11,Outcomes!E64,Outcomes!E117))*Outcomes!E$7</f>
        <v>308000</v>
      </c>
      <c r="F11" s="345">
        <f>Performance!E$5*IF(Performance!E167&gt;Performance!E114,Outcomes!F11,AVERAGE(Outcomes!F11,Outcomes!F64,Outcomes!F117))*Outcomes!F$7</f>
        <v>339500</v>
      </c>
      <c r="G11" s="345">
        <f>Performance!E$5*IF(Performance!E167&gt;Performance!E114,Outcomes!G11,AVERAGE(Outcomes!G11,Outcomes!G64,Outcomes!G117))*Outcomes!G$7</f>
        <v>346500</v>
      </c>
      <c r="H11" s="345">
        <f>Performance!F$5*IF(Performance!F167&gt;Performance!F114,Outcomes!H11,AVERAGE(Outcomes!H11,Outcomes!H64,Outcomes!H117))*Outcomes!H$7</f>
        <v>0</v>
      </c>
      <c r="I11" s="345">
        <f>Performance!F$5*IF(Performance!F167&gt;Performance!F114,Outcomes!I11,AVERAGE(Outcomes!I11,Outcomes!I64,Outcomes!I117))*Outcomes!I$7</f>
        <v>0</v>
      </c>
      <c r="J11" s="345">
        <f>Performance!F$5*IF(Performance!F167&gt;Performance!F114,Outcomes!J11,AVERAGE(Outcomes!J11,Outcomes!J64,Outcomes!J117))*Outcomes!J$7</f>
        <v>0</v>
      </c>
      <c r="K11" s="345">
        <f>Performance!F$5*IF(Performance!F167&gt;Performance!F114,Outcomes!K11,AVERAGE(Outcomes!K11,Outcomes!K64,Outcomes!K117))*Outcomes!K$7</f>
        <v>0</v>
      </c>
      <c r="L11" s="345">
        <f>Performance!G$5*IF(Performance!G167&gt;Performance!G114,Outcomes!L11,AVERAGE(Outcomes!L11,Outcomes!L64,Outcomes!L117))*Outcomes!L$7</f>
        <v>1000</v>
      </c>
      <c r="M11" s="345">
        <f>Performance!H$5*IF(Performance!H167&gt;Performance!H114,Outcomes!M11,AVERAGE(Outcomes!M11,Outcomes!M64,Outcomes!M117))*Outcomes!M$7</f>
        <v>0</v>
      </c>
      <c r="N11" s="345">
        <f>Performance!I$5*IF(Performance!I167&gt;Performance!I114,Outcomes!N11,AVERAGE(Outcomes!N11,Outcomes!N64,Outcomes!N117))*Outcomes!N$7</f>
        <v>134000</v>
      </c>
      <c r="O11" s="345">
        <f>Performance!I$5*IF(Performance!I167&gt;Performance!I114,Outcomes!O11,AVERAGE(Outcomes!O11,Outcomes!O64,Outcomes!O117))*Outcomes!O$7</f>
        <v>6250</v>
      </c>
      <c r="P11" s="345">
        <f>Performance!I$5*IF(Performance!I167&gt;Performance!I114,Outcomes!P11,AVERAGE(Outcomes!P11,Outcomes!P64,Outcomes!P117))*Outcomes!P$7</f>
        <v>10000</v>
      </c>
      <c r="Q11" s="345">
        <f>Performance!I$5*IF(Performance!I167&gt;Performance!I114,Outcomes!Q11,AVERAGE(Outcomes!Q11,Outcomes!Q64,Outcomes!Q117))*Outcomes!Q$7</f>
        <v>16500</v>
      </c>
      <c r="R11" s="345">
        <f>Performance!J$5*IF(Performance!J167&gt;Performance!J114,Outcomes!R11,AVERAGE(Outcomes!R11,Outcomes!R64,Outcomes!R117))*Outcomes!R$7</f>
        <v>236519.79166666663</v>
      </c>
      <c r="S11" s="345">
        <f>Performance!J$5*IF(Performance!J167&gt;Performance!J114,Outcomes!S11,AVERAGE(Outcomes!S11,Outcomes!S64,Outcomes!S117))*Outcomes!S$7</f>
        <v>15451.041666666664</v>
      </c>
      <c r="T11" s="345">
        <f>Performance!J$5*IF(Performance!J167&gt;Performance!J114,Outcomes!T11,AVERAGE(Outcomes!T11,Outcomes!T64,Outcomes!T117))*Outcomes!T$7</f>
        <v>20205.208333333328</v>
      </c>
      <c r="U11" s="345">
        <f>Performance!J$5*IF(Performance!J167&gt;Performance!J114,Outcomes!U11,AVERAGE(Outcomes!U11,Outcomes!U64,Outcomes!U117))*Outcomes!U$7</f>
        <v>61804.166666666657</v>
      </c>
      <c r="V11" s="345">
        <f>Performance!K$5*IF(Performance!K167&gt;Performance!K114,Outcomes!V11,AVERAGE(Outcomes!V11,Outcomes!V64,Outcomes!V117))*Outcomes!V$7</f>
        <v>328212.5</v>
      </c>
      <c r="W11" s="345">
        <f>Performance!K$5*IF(Performance!K167&gt;Performance!K114,Outcomes!W11,AVERAGE(Outcomes!W11,Outcomes!W64,Outcomes!W117))*Outcomes!W$7</f>
        <v>37585.625000000007</v>
      </c>
      <c r="X11" s="345">
        <f>Performance!K$5*IF(Performance!K167&gt;Performance!K114, Outcomes!X11, AVERAGE(Outcomes!X11,Outcomes!X64,Outcomes!X117))*Outcomes!X$7</f>
        <v>48173.125000000007</v>
      </c>
      <c r="Y11" s="345">
        <f>Performance!K$5*IF(Performance!K167&gt;Performance!K114,Outcomes!Y11,AVERAGE(Outcomes!Y11,Outcomes!Y64,Outcomes!Y117))*Outcomes!Y$7</f>
        <v>65642.500000000015</v>
      </c>
      <c r="Z11" s="345">
        <f>Performance!L$5*IF(Performance!L167&gt;Performance!L114,Outcomes!Z11,AVERAGE(Outcomes!Z11,Outcomes!Z64,Outcomes!Z117))*Outcomes!Z$7</f>
        <v>2599213.75</v>
      </c>
      <c r="AA11" s="345">
        <f>Performance!L$5*IF(Performance!L167&gt;Performance!L114,Outcomes!AA11,AVERAGE(Outcomes!AA11,Outcomes!AA64,Outcomes!AA117))*Outcomes!AA$7</f>
        <v>269448.22916666669</v>
      </c>
      <c r="AB11" s="345">
        <f>Performance!L$5*IF(Performance!L167&gt;Performance!L114,Outcomes!AB11,AVERAGE(Outcomes!AB11,Outcomes!AB64,Outcomes!AB117))*Outcomes!AB$7</f>
        <v>386179.0625</v>
      </c>
      <c r="AC11" s="345">
        <f>Performance!L$5*IF(Performance!L167&gt;Performance!L114,Outcomes!AC11,AVERAGE(Outcomes!AC11,Outcomes!AC64,Outcomes!AC117))*Outcomes!AC$7</f>
        <v>643706.875</v>
      </c>
      <c r="AD11" s="345">
        <f>Performance!M$5*IF(Performance!M167&gt;Performance!M114,Outcomes!AD11,AVERAGE(Outcomes!AD11,Outcomes!AD64,Outcomes!AD117))*Outcomes!AD$7</f>
        <v>3500</v>
      </c>
      <c r="AE11" s="345">
        <f>Performance!M$5*IF(Performance!M167&gt;Performance!M114,Outcomes!AE11,AVERAGE(Outcomes!AE11,Outcomes!AE64,Outcomes!AE117))*Outcomes!AE$7</f>
        <v>0</v>
      </c>
      <c r="AF11" s="345">
        <f>Performance!M$5*IF(Performance!M167&gt;Performance!M114,Outcomes!AF11,AVERAGE(Outcomes!AF11,Outcomes!AF64,Outcomes!AF117))*Outcomes!AF$7</f>
        <v>437.5</v>
      </c>
      <c r="AG11" s="345">
        <f>Performance!M$5*IF(Performance!M167&gt;Performance!M114,Outcomes!AG11,AVERAGE(Outcomes!AG11,Outcomes!AG64,Outcomes!AG117))*Outcomes!AG$7</f>
        <v>1058.7500000000002</v>
      </c>
      <c r="AH11" s="345">
        <f>Performance!N$5*IF(Performance!N167&gt;Performance!N114,Outcomes!AH11,AVERAGE(Outcomes!AH11,Outcomes!AH64,Outcomes!AH117))*Outcomes!AH$7</f>
        <v>0</v>
      </c>
      <c r="AI11" s="345">
        <f>Performance!N$5*IF(Performance!N167&gt;Performance!N114,Outcomes!AI11,AVERAGE(Outcomes!AI11,Outcomes!AI64,Outcomes!AI117))*Outcomes!AI$7</f>
        <v>0</v>
      </c>
      <c r="AJ11" s="345">
        <f>Performance!N$5*IF(Performance!N167&gt;Performance!N114,Outcomes!AJ11,AVERAGE(Outcomes!AJ11,Outcomes!AJ64,Outcomes!AJ117))*Outcomes!AJ$7</f>
        <v>0</v>
      </c>
      <c r="AK11" s="345">
        <f>Performance!N$5*IF(Performance!N167&gt;Performance!N114,Outcomes!AK11,AVERAGE(Outcomes!AK11,Outcomes!AK64,Outcomes!AK117))*Outcomes!AK$7</f>
        <v>0</v>
      </c>
      <c r="AL11" s="345">
        <f>Performance!O$5*IF(Performance!O167&gt;Performance!O114,Outcomes!AL11,AVERAGE(Outcomes!AL11,Outcomes!AL64,Outcomes!AL117))*Outcomes!AL$7</f>
        <v>2395668.333333334</v>
      </c>
      <c r="AM11" s="345">
        <f>Performance!O$5*IF(Performance!O167&gt;Performance!O114,Outcomes!AM11,AVERAGE(Outcomes!AM11,Outcomes!AM64,Outcomes!AM117))*Outcomes!AM$7</f>
        <v>246225.00000000003</v>
      </c>
      <c r="AN11" s="345">
        <f>Performance!O$5*IF(Performance!O167&gt;Performance!O114,Outcomes!AN11,AVERAGE(Outcomes!AN11,Outcomes!AN64,Outcomes!AN117))*Outcomes!AN$7</f>
        <v>330653.75000000006</v>
      </c>
      <c r="AO11" s="345">
        <f>Performance!O$5*IF(Performance!O167&gt;Performance!O114,Outcomes!AO11,AVERAGE(Outcomes!AO11,Outcomes!AO64,Outcomes!AO117))*Outcomes!AO$7</f>
        <v>355069.16666666669</v>
      </c>
      <c r="AP11" s="345">
        <f>Performance!P$5*IF(Performance!P167&gt;Performance!P114,Outcomes!AP11,AVERAGE(Outcomes!AP11,Outcomes!AP64,Outcomes!AP117))*Outcomes!AP$7</f>
        <v>2812710</v>
      </c>
      <c r="AQ11" s="345">
        <f>Performance!P$5*IF(Performance!P167&gt;Performance!P114,Outcomes!AQ11,AVERAGE(Outcomes!AQ11,Outcomes!AQ64,Outcomes!AQ117))*Outcomes!AQ$7</f>
        <v>158313.75</v>
      </c>
      <c r="AR11" s="345">
        <f>Performance!P$5*IF(Performance!P167&gt;Performance!P114,Outcomes!AR11,AVERAGE(Outcomes!AR11,Outcomes!AR64,Outcomes!AR117))*Outcomes!AR$7</f>
        <v>469254.37499999994</v>
      </c>
      <c r="AS11" s="345">
        <f>Performance!P$5*IF(Performance!P167&gt;Performance!P114,Outcomes!AS11,AVERAGE(Outcomes!AS11,Outcomes!AS64,Outcomes!AS117))*Outcomes!AS$7</f>
        <v>683246.24999999988</v>
      </c>
      <c r="AT11" s="345">
        <f>Performance!Q$5*IF(Performance!Q167&gt;Performance!Q114,Outcomes!AT11,AVERAGE(Outcomes!AT11,Outcomes!AT64,Outcomes!AT117))*Outcomes!AT$7</f>
        <v>0</v>
      </c>
      <c r="AU11" s="345">
        <f>Performance!Q$5*IF(Performance!Q167&gt;Performance!Q114,Outcomes!AU11,AVERAGE(Outcomes!AU11,Outcomes!AU64,Outcomes!AU117))*Outcomes!AU$7</f>
        <v>0</v>
      </c>
      <c r="AV11" s="345">
        <f>Performance!Q$5*IF(Performance!Q167&gt;Performance!Q114,Outcomes!AV11,AVERAGE(Outcomes!AV11,Outcomes!AV64,Outcomes!AV117))*Outcomes!AV$7</f>
        <v>0</v>
      </c>
      <c r="AW11" s="345">
        <f>Performance!Q$5*IF(Performance!Q167&gt;Performance!Q114,Outcomes!AW11,AVERAGE(Outcomes!AW11,Outcomes!AW64,Outcomes!AW117))*Outcomes!AW$7</f>
        <v>0</v>
      </c>
      <c r="AX11" s="345">
        <f>Performance!R$5*IF(Performance!R167&gt;Performance!R114,Outcomes!AX11,AVERAGE(Outcomes!AX11,Outcomes!AX64,Outcomes!AX117))*Outcomes!AX$7</f>
        <v>0</v>
      </c>
      <c r="AY11" s="345">
        <f>Performance!R$5*IF(Performance!R167&gt;Performance!R114,Outcomes!AY11,AVERAGE(Outcomes!AY11,Outcomes!AY64,Outcomes!AY117))*Outcomes!AY$7</f>
        <v>0</v>
      </c>
      <c r="AZ11" s="345">
        <f>Performance!R$5*IF(Performance!R167&gt;Performance!R114,Outcomes!AZ11,AVERAGE(Outcomes!AZ11,Outcomes!AZ64,Outcomes!AZ117))*Outcomes!AZ$7</f>
        <v>0</v>
      </c>
      <c r="BA11" s="345">
        <f>Performance!R$5*IF(Performance!R167&gt;Performance!R114,Outcomes!BA11,AVERAGE(Outcomes!BA11,Outcomes!BA64,Outcomes!BA117))*Outcomes!BA$7</f>
        <v>0</v>
      </c>
      <c r="BB11" s="345">
        <f>Performance!S8</f>
        <v>24035</v>
      </c>
      <c r="BC11" s="345">
        <f>Performance!T8</f>
        <v>100916.66666666666</v>
      </c>
      <c r="BD11" s="345">
        <f>Performance!U8</f>
        <v>0</v>
      </c>
      <c r="BE11" s="306">
        <f>SUM(C11:BD11)-Performance!C8</f>
        <v>0</v>
      </c>
    </row>
    <row r="12" spans="1:57">
      <c r="A12" s="13" t="s">
        <v>53</v>
      </c>
      <c r="B12" s="10" t="s">
        <v>54</v>
      </c>
      <c r="C12" s="345">
        <f>Performance!D9</f>
        <v>1781033.3333333333</v>
      </c>
      <c r="D12" s="345">
        <f>Performance!E$5*IF(Performance!E168&gt;Performance!E115,Outcomes!D12,AVERAGE(Outcomes!D12,Outcomes!D65,Outcomes!D118))*Outcomes!D$7</f>
        <v>1323000</v>
      </c>
      <c r="E12" s="345">
        <f>Performance!E$5*IF(Performance!E168&gt;Performance!E115,Outcomes!E12,AVERAGE(Outcomes!E12,Outcomes!E65,Outcomes!E118))*Outcomes!E$7</f>
        <v>220322.8125</v>
      </c>
      <c r="F12" s="345">
        <f>Performance!E$5*IF(Performance!E168&gt;Performance!E115,Outcomes!F12,AVERAGE(Outcomes!F12,Outcomes!F65,Outcomes!F118))*Outcomes!F$7</f>
        <v>141750</v>
      </c>
      <c r="G12" s="345">
        <f>Performance!E$5*IF(Performance!E168&gt;Performance!E115,Outcomes!G12,AVERAGE(Outcomes!G12,Outcomes!G65,Outcomes!G118))*Outcomes!G$7</f>
        <v>108500</v>
      </c>
      <c r="H12" s="345">
        <f>Performance!F$5*IF(Performance!F168&gt;Performance!F115,Outcomes!H12,AVERAGE(Outcomes!H12,Outcomes!H65,Outcomes!H118))*Outcomes!H$7</f>
        <v>0</v>
      </c>
      <c r="I12" s="345">
        <f>Performance!F$5*IF(Performance!F168&gt;Performance!F115,Outcomes!I12,AVERAGE(Outcomes!I12,Outcomes!I65,Outcomes!I118))*Outcomes!I$7</f>
        <v>0</v>
      </c>
      <c r="J12" s="345">
        <f>Performance!F$5*IF(Performance!F168&gt;Performance!F115,Outcomes!J12,AVERAGE(Outcomes!J12,Outcomes!J65,Outcomes!J118))*Outcomes!J$7</f>
        <v>0</v>
      </c>
      <c r="K12" s="345">
        <f>Performance!F$5*IF(Performance!F168&gt;Performance!F115,Outcomes!K12,AVERAGE(Outcomes!K12,Outcomes!K65,Outcomes!K118))*Outcomes!K$7</f>
        <v>0</v>
      </c>
      <c r="L12" s="345">
        <f>Performance!G$5*IF(Performance!G168&gt;Performance!G115,Outcomes!L12,AVERAGE(Outcomes!L12,Outcomes!L65,Outcomes!L118))*Outcomes!L$7</f>
        <v>8000</v>
      </c>
      <c r="M12" s="345">
        <f>Performance!H$5*IF(Performance!H168&gt;Performance!H115,Outcomes!M12,AVERAGE(Outcomes!M12,Outcomes!M65,Outcomes!M118))*Outcomes!M$7</f>
        <v>437083.33333333337</v>
      </c>
      <c r="N12" s="345">
        <f>Performance!I$5*IF(Performance!I168&gt;Performance!I115,Outcomes!N12,AVERAGE(Outcomes!N12,Outcomes!N65,Outcomes!N118))*Outcomes!N$7</f>
        <v>2000</v>
      </c>
      <c r="O12" s="345">
        <f>Performance!I$5*IF(Performance!I168&gt;Performance!I115,Outcomes!O12,AVERAGE(Outcomes!O12,Outcomes!O65,Outcomes!O118))*Outcomes!O$7</f>
        <v>250</v>
      </c>
      <c r="P12" s="345">
        <f>Performance!I$5*IF(Performance!I168&gt;Performance!I115,Outcomes!P12,AVERAGE(Outcomes!P12,Outcomes!P65,Outcomes!P118))*Outcomes!P$7</f>
        <v>250</v>
      </c>
      <c r="Q12" s="345">
        <f>Performance!I$5*IF(Performance!I168&gt;Performance!I115,Outcomes!Q12,AVERAGE(Outcomes!Q12,Outcomes!Q65,Outcomes!Q118))*Outcomes!Q$7</f>
        <v>2500</v>
      </c>
      <c r="R12" s="345">
        <f>Performance!J$5*IF(Performance!J168&gt;Performance!J115,Outcomes!R12,AVERAGE(Outcomes!R12,Outcomes!R65,Outcomes!R118))*Outcomes!R$7</f>
        <v>115000</v>
      </c>
      <c r="S12" s="345">
        <f>Performance!J$5*IF(Performance!J168&gt;Performance!J115,Outcomes!S12,AVERAGE(Outcomes!S12,Outcomes!S65,Outcomes!S118))*Outcomes!S$7</f>
        <v>3403.125</v>
      </c>
      <c r="T12" s="345">
        <f>Performance!J$5*IF(Performance!J168&gt;Performance!J115,Outcomes!T12,AVERAGE(Outcomes!T12,Outcomes!T65,Outcomes!T118))*Outcomes!T$7</f>
        <v>1692.1874999999998</v>
      </c>
      <c r="U12" s="345">
        <f>Performance!J$5*IF(Performance!J168&gt;Performance!J115,Outcomes!U12,AVERAGE(Outcomes!U12,Outcomes!U65,Outcomes!U118))*Outcomes!U$7</f>
        <v>30000</v>
      </c>
      <c r="V12" s="345">
        <f>Performance!K$5*IF(Performance!K168&gt;Performance!K115,Outcomes!V12,AVERAGE(Outcomes!V12,Outcomes!V65,Outcomes!V118))*Outcomes!V$7</f>
        <v>154239.16666666669</v>
      </c>
      <c r="W12" s="345">
        <f>Performance!K$5*IF(Performance!K168&gt;Performance!K115,Outcomes!W12,AVERAGE(Outcomes!W12,Outcomes!W65,Outcomes!W118))*Outcomes!W$7</f>
        <v>12197.500000000002</v>
      </c>
      <c r="X12" s="345">
        <f>Performance!K$5*IF(Performance!K168&gt;Performance!K115, Outcomes!X12, AVERAGE(Outcomes!X12,Outcomes!X65,Outcomes!X118))*Outcomes!X$7</f>
        <v>14128.333333333334</v>
      </c>
      <c r="Y12" s="345">
        <f>Performance!K$5*IF(Performance!K168&gt;Performance!K115,Outcomes!Y12,AVERAGE(Outcomes!Y12,Outcomes!Y65,Outcomes!Y118))*Outcomes!Y$7</f>
        <v>21498.750000000004</v>
      </c>
      <c r="Z12" s="345">
        <f>Performance!L$5*IF(Performance!L168&gt;Performance!L115,Outcomes!Z12,AVERAGE(Outcomes!Z12,Outcomes!Z65,Outcomes!Z118))*Outcomes!Z$7</f>
        <v>1255770.8333333335</v>
      </c>
      <c r="AA12" s="345">
        <f>Performance!L$5*IF(Performance!L168&gt;Performance!L115,Outcomes!AA12,AVERAGE(Outcomes!AA12,Outcomes!AA65,Outcomes!AA118))*Outcomes!AA$7</f>
        <v>133812.29166666666</v>
      </c>
      <c r="AB12" s="345">
        <f>Performance!L$5*IF(Performance!L168&gt;Performance!L115,Outcomes!AB12,AVERAGE(Outcomes!AB12,Outcomes!AB65,Outcomes!AB118))*Outcomes!AB$7</f>
        <v>173169.0625</v>
      </c>
      <c r="AC12" s="345">
        <f>Performance!L$5*IF(Performance!L168&gt;Performance!L115,Outcomes!AC12,AVERAGE(Outcomes!AC12,Outcomes!AC65,Outcomes!AC118))*Outcomes!AC$7</f>
        <v>293364.16666666663</v>
      </c>
      <c r="AD12" s="345">
        <f>Performance!M$5*IF(Performance!M168&gt;Performance!M115,Outcomes!AD12,AVERAGE(Outcomes!AD12,Outcomes!AD65,Outcomes!AD118))*Outcomes!AD$7</f>
        <v>0</v>
      </c>
      <c r="AE12" s="345">
        <f>Performance!M$5*IF(Performance!M168&gt;Performance!M115,Outcomes!AE12,AVERAGE(Outcomes!AE12,Outcomes!AE65,Outcomes!AE118))*Outcomes!AE$7</f>
        <v>0</v>
      </c>
      <c r="AF12" s="345">
        <f>Performance!M$5*IF(Performance!M168&gt;Performance!M115,Outcomes!AF12,AVERAGE(Outcomes!AF12,Outcomes!AF65,Outcomes!AF118))*Outcomes!AF$7</f>
        <v>0</v>
      </c>
      <c r="AG12" s="345">
        <f>Performance!M$5*IF(Performance!M168&gt;Performance!M115,Outcomes!AG12,AVERAGE(Outcomes!AG12,Outcomes!AG65,Outcomes!AG118))*Outcomes!AG$7</f>
        <v>0</v>
      </c>
      <c r="AH12" s="345">
        <f>Performance!N$5*IF(Performance!N168&gt;Performance!N115,Outcomes!AH12,AVERAGE(Outcomes!AH12,Outcomes!AH65,Outcomes!AH118))*Outcomes!AH$7</f>
        <v>0</v>
      </c>
      <c r="AI12" s="345">
        <f>Performance!N$5*IF(Performance!N168&gt;Performance!N115,Outcomes!AI12,AVERAGE(Outcomes!AI12,Outcomes!AI65,Outcomes!AI118))*Outcomes!AI$7</f>
        <v>0</v>
      </c>
      <c r="AJ12" s="345">
        <f>Performance!N$5*IF(Performance!N168&gt;Performance!N115,Outcomes!AJ12,AVERAGE(Outcomes!AJ12,Outcomes!AJ65,Outcomes!AJ118))*Outcomes!AJ$7</f>
        <v>0</v>
      </c>
      <c r="AK12" s="345">
        <f>Performance!N$5*IF(Performance!N168&gt;Performance!N115,Outcomes!AK12,AVERAGE(Outcomes!AK12,Outcomes!AK65,Outcomes!AK118))*Outcomes!AK$7</f>
        <v>0</v>
      </c>
      <c r="AL12" s="345">
        <f>Performance!O$5*IF(Performance!O168&gt;Performance!O115,Outcomes!AL12,AVERAGE(Outcomes!AL12,Outcomes!AL65,Outcomes!AL118))*Outcomes!AL$7</f>
        <v>1083833.3333333335</v>
      </c>
      <c r="AM12" s="345">
        <f>Performance!O$5*IF(Performance!O168&gt;Performance!O115,Outcomes!AM12,AVERAGE(Outcomes!AM12,Outcomes!AM65,Outcomes!AM118))*Outcomes!AM$7</f>
        <v>159250</v>
      </c>
      <c r="AN12" s="345">
        <f>Performance!O$5*IF(Performance!O168&gt;Performance!O115,Outcomes!AN12,AVERAGE(Outcomes!AN12,Outcomes!AN65,Outcomes!AN118))*Outcomes!AN$7</f>
        <v>116162.08333333336</v>
      </c>
      <c r="AO12" s="345">
        <f>Performance!O$5*IF(Performance!O168&gt;Performance!O115,Outcomes!AO12,AVERAGE(Outcomes!AO12,Outcomes!AO65,Outcomes!AO118))*Outcomes!AO$7</f>
        <v>81946.666666666686</v>
      </c>
      <c r="AP12" s="345">
        <f>Performance!P$5*IF(Performance!P168&gt;Performance!P115,Outcomes!AP12,AVERAGE(Outcomes!AP12,Outcomes!AP65,Outcomes!AP118))*Outcomes!AP$7</f>
        <v>1021500</v>
      </c>
      <c r="AQ12" s="345">
        <f>Performance!P$5*IF(Performance!P168&gt;Performance!P115,Outcomes!AQ12,AVERAGE(Outcomes!AQ12,Outcomes!AQ65,Outcomes!AQ118))*Outcomes!AQ$7</f>
        <v>147616.875</v>
      </c>
      <c r="AR12" s="345">
        <f>Performance!P$5*IF(Performance!P168&gt;Performance!P115,Outcomes!AR12,AVERAGE(Outcomes!AR12,Outcomes!AR65,Outcomes!AR118))*Outcomes!AR$7</f>
        <v>174359.06249999997</v>
      </c>
      <c r="AS12" s="345">
        <f>Performance!P$5*IF(Performance!P168&gt;Performance!P115,Outcomes!AS12,AVERAGE(Outcomes!AS12,Outcomes!AS65,Outcomes!AS118))*Outcomes!AS$7</f>
        <v>196117.50000000003</v>
      </c>
      <c r="AT12" s="345">
        <f>Performance!Q$5*IF(Performance!Q168&gt;Performance!Q115,Outcomes!AT12,AVERAGE(Outcomes!AT12,Outcomes!AT65,Outcomes!AT118))*Outcomes!AT$7</f>
        <v>0</v>
      </c>
      <c r="AU12" s="345">
        <f>Performance!Q$5*IF(Performance!Q168&gt;Performance!Q115,Outcomes!AU12,AVERAGE(Outcomes!AU12,Outcomes!AU65,Outcomes!AU118))*Outcomes!AU$7</f>
        <v>0</v>
      </c>
      <c r="AV12" s="345">
        <f>Performance!Q$5*IF(Performance!Q168&gt;Performance!Q115,Outcomes!AV12,AVERAGE(Outcomes!AV12,Outcomes!AV65,Outcomes!AV118))*Outcomes!AV$7</f>
        <v>0</v>
      </c>
      <c r="AW12" s="345">
        <f>Performance!Q$5*IF(Performance!Q168&gt;Performance!Q115,Outcomes!AW12,AVERAGE(Outcomes!AW12,Outcomes!AW65,Outcomes!AW118))*Outcomes!AW$7</f>
        <v>0</v>
      </c>
      <c r="AX12" s="345">
        <f>Performance!R$5*IF(Performance!R168&gt;Performance!R115,Outcomes!AX12,AVERAGE(Outcomes!AX12,Outcomes!AX65,Outcomes!AX118))*Outcomes!AX$7</f>
        <v>0</v>
      </c>
      <c r="AY12" s="345">
        <f>Performance!R$5*IF(Performance!R168&gt;Performance!R115,Outcomes!AY12,AVERAGE(Outcomes!AY12,Outcomes!AY65,Outcomes!AY118))*Outcomes!AY$7</f>
        <v>0</v>
      </c>
      <c r="AZ12" s="345">
        <f>Performance!R$5*IF(Performance!R168&gt;Performance!R115,Outcomes!AZ12,AVERAGE(Outcomes!AZ12,Outcomes!AZ65,Outcomes!AZ118))*Outcomes!AZ$7</f>
        <v>0</v>
      </c>
      <c r="BA12" s="345">
        <f>Performance!R$5*IF(Performance!R168&gt;Performance!R115,Outcomes!BA12,AVERAGE(Outcomes!BA12,Outcomes!BA65,Outcomes!BA118))*Outcomes!BA$7</f>
        <v>0</v>
      </c>
      <c r="BB12" s="345">
        <f>Performance!S9</f>
        <v>8740</v>
      </c>
      <c r="BC12" s="345">
        <f>Performance!T9</f>
        <v>29750</v>
      </c>
      <c r="BD12" s="345">
        <f>Performance!U9</f>
        <v>0</v>
      </c>
      <c r="BE12" s="306">
        <f>SUM(C12:BD12)-Performance!C9</f>
        <v>0</v>
      </c>
    </row>
    <row r="13" spans="1:57">
      <c r="A13" s="13" t="s">
        <v>55</v>
      </c>
      <c r="B13" s="10" t="s">
        <v>56</v>
      </c>
      <c r="C13" s="345">
        <f>Performance!D10</f>
        <v>8246000</v>
      </c>
      <c r="D13" s="345">
        <f>Performance!E$5*IF(Performance!E169&gt;Performance!E116,Outcomes!D13,AVERAGE(Outcomes!D13,Outcomes!D66,Outcomes!D119))*Outcomes!D$7</f>
        <v>10349500</v>
      </c>
      <c r="E13" s="345">
        <f>Performance!E$5*IF(Performance!E169&gt;Performance!E116,Outcomes!E13,AVERAGE(Outcomes!E13,Outcomes!E66,Outcomes!E119))*Outcomes!E$7</f>
        <v>1115828.4374999998</v>
      </c>
      <c r="F13" s="345">
        <f>Performance!E$5*IF(Performance!E169&gt;Performance!E116,Outcomes!F13,AVERAGE(Outcomes!F13,Outcomes!F66,Outcomes!F119))*Outcomes!F$7</f>
        <v>751625</v>
      </c>
      <c r="G13" s="345">
        <f>Performance!E$5*IF(Performance!E169&gt;Performance!E116,Outcomes!G13,AVERAGE(Outcomes!G13,Outcomes!G66,Outcomes!G119))*Outcomes!G$7</f>
        <v>927465</v>
      </c>
      <c r="H13" s="345">
        <f>Performance!F$5*IF(Performance!F169&gt;Performance!F116,Outcomes!H13,AVERAGE(Outcomes!H13,Outcomes!H66,Outcomes!H119))*Outcomes!H$7</f>
        <v>546000</v>
      </c>
      <c r="I13" s="345">
        <f>Performance!F$5*IF(Performance!F169&gt;Performance!F116,Outcomes!I13,AVERAGE(Outcomes!I13,Outcomes!I66,Outcomes!I119))*Outcomes!I$7</f>
        <v>25410.000000000007</v>
      </c>
      <c r="J13" s="345">
        <f>Performance!F$5*IF(Performance!F169&gt;Performance!F116,Outcomes!J13,AVERAGE(Outcomes!J13,Outcomes!J66,Outcomes!J119))*Outcomes!J$7</f>
        <v>31762.500000000004</v>
      </c>
      <c r="K13" s="345">
        <f>Performance!F$5*IF(Performance!F169&gt;Performance!F116,Outcomes!K13,AVERAGE(Outcomes!K13,Outcomes!K66,Outcomes!K119))*Outcomes!K$7</f>
        <v>0</v>
      </c>
      <c r="L13" s="345">
        <f>Performance!G$5*IF(Performance!G169&gt;Performance!G116,Outcomes!L13,AVERAGE(Outcomes!L13,Outcomes!L66,Outcomes!L119))*Outcomes!L$7</f>
        <v>5000</v>
      </c>
      <c r="M13" s="345">
        <f>Performance!H$5*IF(Performance!H169&gt;Performance!H116,Outcomes!M13,AVERAGE(Outcomes!M13,Outcomes!M66,Outcomes!M119))*Outcomes!M$7</f>
        <v>241250</v>
      </c>
      <c r="N13" s="345">
        <f>Performance!I$5*IF(Performance!I169&gt;Performance!I116,Outcomes!N13,AVERAGE(Outcomes!N13,Outcomes!N66,Outcomes!N119))*Outcomes!N$7</f>
        <v>573798.33333333326</v>
      </c>
      <c r="O13" s="345">
        <f>Performance!I$5*IF(Performance!I169&gt;Performance!I116,Outcomes!O13,AVERAGE(Outcomes!O13,Outcomes!O66,Outcomes!O119))*Outcomes!O$7</f>
        <v>58963.75</v>
      </c>
      <c r="P13" s="345">
        <f>Performance!I$5*IF(Performance!I169&gt;Performance!I116,Outcomes!P13,AVERAGE(Outcomes!P13,Outcomes!P66,Outcomes!P119))*Outcomes!P$7</f>
        <v>29650.416666666661</v>
      </c>
      <c r="Q13" s="345">
        <f>Performance!I$5*IF(Performance!I169&gt;Performance!I116,Outcomes!Q13,AVERAGE(Outcomes!Q13,Outcomes!Q66,Outcomes!Q119))*Outcomes!Q$7</f>
        <v>123807.08333333333</v>
      </c>
      <c r="R13" s="345">
        <f>Performance!J$5*IF(Performance!J169&gt;Performance!J116,Outcomes!R13,AVERAGE(Outcomes!R13,Outcomes!R66,Outcomes!R119))*Outcomes!R$7</f>
        <v>1429312.5</v>
      </c>
      <c r="S13" s="345">
        <f>Performance!J$5*IF(Performance!J169&gt;Performance!J116,Outcomes!S13,AVERAGE(Outcomes!S13,Outcomes!S66,Outcomes!S119))*Outcomes!S$7</f>
        <v>93396.875000000015</v>
      </c>
      <c r="T13" s="345">
        <f>Performance!J$5*IF(Performance!J169&gt;Performance!J116,Outcomes!T13,AVERAGE(Outcomes!T13,Outcomes!T66,Outcomes!T119))*Outcomes!T$7</f>
        <v>91562.5</v>
      </c>
      <c r="U13" s="345">
        <f>Performance!J$5*IF(Performance!J169&gt;Performance!J116,Outcomes!U13,AVERAGE(Outcomes!U13,Outcomes!U66,Outcomes!U119))*Outcomes!U$7</f>
        <v>444375</v>
      </c>
      <c r="V13" s="345">
        <f>Performance!K$5*IF(Performance!K169&gt;Performance!K116,Outcomes!V13,AVERAGE(Outcomes!V13,Outcomes!V66,Outcomes!V119))*Outcomes!V$7</f>
        <v>1567034.5833333333</v>
      </c>
      <c r="W13" s="345">
        <f>Performance!K$5*IF(Performance!K169&gt;Performance!K116,Outcomes!W13,AVERAGE(Outcomes!W13,Outcomes!W66,Outcomes!W119))*Outcomes!W$7</f>
        <v>146270.83333333331</v>
      </c>
      <c r="X13" s="345">
        <f>Performance!K$5*IF(Performance!K169&gt;Performance!K116, Outcomes!X13, AVERAGE(Outcomes!X13,Outcomes!X66,Outcomes!X119))*Outcomes!X$7</f>
        <v>92895.833333333343</v>
      </c>
      <c r="Y13" s="345">
        <f>Performance!K$5*IF(Performance!K169&gt;Performance!K116,Outcomes!Y13,AVERAGE(Outcomes!Y13,Outcomes!Y66,Outcomes!Y119))*Outcomes!Y$7</f>
        <v>442899.47916666669</v>
      </c>
      <c r="Z13" s="345">
        <f>Performance!L$5*IF(Performance!L169&gt;Performance!L116,Outcomes!Z13,AVERAGE(Outcomes!Z13,Outcomes!Z66,Outcomes!Z119))*Outcomes!Z$7</f>
        <v>2761220.0000000005</v>
      </c>
      <c r="AA13" s="345">
        <f>Performance!L$5*IF(Performance!L169&gt;Performance!L116,Outcomes!AA13,AVERAGE(Outcomes!AA13,Outcomes!AA66,Outcomes!AA119))*Outcomes!AA$7</f>
        <v>245875</v>
      </c>
      <c r="AB13" s="345">
        <f>Performance!L$5*IF(Performance!L169&gt;Performance!L116,Outcomes!AB13,AVERAGE(Outcomes!AB13,Outcomes!AB66,Outcomes!AB119))*Outcomes!AB$7</f>
        <v>231000</v>
      </c>
      <c r="AC13" s="345">
        <f>Performance!L$5*IF(Performance!L169&gt;Performance!L116,Outcomes!AC13,AVERAGE(Outcomes!AC13,Outcomes!AC66,Outcomes!AC119))*Outcomes!AC$7</f>
        <v>808885.00000000012</v>
      </c>
      <c r="AD13" s="345">
        <f>Performance!M$5*IF(Performance!M169&gt;Performance!M116,Outcomes!AD13,AVERAGE(Outcomes!AD13,Outcomes!AD66,Outcomes!AD119))*Outcomes!AD$7</f>
        <v>37333.333333333328</v>
      </c>
      <c r="AE13" s="345">
        <f>Performance!M$5*IF(Performance!M169&gt;Performance!M116,Outcomes!AE13,AVERAGE(Outcomes!AE13,Outcomes!AE66,Outcomes!AE119))*Outcomes!AE$7</f>
        <v>831.97916666666663</v>
      </c>
      <c r="AF13" s="345">
        <f>Performance!M$5*IF(Performance!M169&gt;Performance!M116,Outcomes!AF13,AVERAGE(Outcomes!AF13,Outcomes!AF66,Outcomes!AF119))*Outcomes!AF$7</f>
        <v>1663.9583333333333</v>
      </c>
      <c r="AG13" s="345">
        <f>Performance!M$5*IF(Performance!M169&gt;Performance!M116,Outcomes!AG13,AVERAGE(Outcomes!AG13,Outcomes!AG66,Outcomes!AG119))*Outcomes!AG$7</f>
        <v>15458.333333333334</v>
      </c>
      <c r="AH13" s="345">
        <f>Performance!N$5*IF(Performance!N169&gt;Performance!N116,Outcomes!AH13,AVERAGE(Outcomes!AH13,Outcomes!AH66,Outcomes!AH119))*Outcomes!AH$7</f>
        <v>324333.33333333337</v>
      </c>
      <c r="AI13" s="345">
        <f>Performance!N$5*IF(Performance!N169&gt;Performance!N116,Outcomes!AI13,AVERAGE(Outcomes!AI13,Outcomes!AI66,Outcomes!AI119))*Outcomes!AI$7</f>
        <v>3861.6666666666674</v>
      </c>
      <c r="AJ13" s="345">
        <f>Performance!N$5*IF(Performance!N169&gt;Performance!N116,Outcomes!AJ13,AVERAGE(Outcomes!AJ13,Outcomes!AJ66,Outcomes!AJ119))*Outcomes!AJ$7</f>
        <v>13311.666666666666</v>
      </c>
      <c r="AK13" s="345">
        <f>Performance!N$5*IF(Performance!N169&gt;Performance!N116,Outcomes!AK13,AVERAGE(Outcomes!AK13,Outcomes!AK66,Outcomes!AK119))*Outcomes!AK$7</f>
        <v>144725</v>
      </c>
      <c r="AL13" s="345">
        <f>Performance!O$5*IF(Performance!O169&gt;Performance!O116,Outcomes!AL13,AVERAGE(Outcomes!AL13,Outcomes!AL66,Outcomes!AL119))*Outcomes!AL$7</f>
        <v>12644275</v>
      </c>
      <c r="AM13" s="345">
        <f>Performance!O$5*IF(Performance!O169&gt;Performance!O116,Outcomes!AM13,AVERAGE(Outcomes!AM13,Outcomes!AM66,Outcomes!AM119))*Outcomes!AM$7</f>
        <v>1131490.9375</v>
      </c>
      <c r="AN13" s="345">
        <f>Performance!O$5*IF(Performance!O169&gt;Performance!O116,Outcomes!AN13,AVERAGE(Outcomes!AN13,Outcomes!AN66,Outcomes!AN119))*Outcomes!AN$7</f>
        <v>1006541.6666666666</v>
      </c>
      <c r="AO13" s="345">
        <f>Performance!O$5*IF(Performance!O169&gt;Performance!O116,Outcomes!AO13,AVERAGE(Outcomes!AO13,Outcomes!AO66,Outcomes!AO119))*Outcomes!AO$7</f>
        <v>1847416.6666666667</v>
      </c>
      <c r="AP13" s="345">
        <f>Performance!P$5*IF(Performance!P169&gt;Performance!P116,Outcomes!AP13,AVERAGE(Outcomes!AP13,Outcomes!AP66,Outcomes!AP119))*Outcomes!AP$7</f>
        <v>5091075.0000000009</v>
      </c>
      <c r="AQ13" s="345">
        <f>Performance!P$5*IF(Performance!P169&gt;Performance!P116,Outcomes!AQ13,AVERAGE(Outcomes!AQ13,Outcomes!AQ66,Outcomes!AQ119))*Outcomes!AQ$7</f>
        <v>220522.50000000003</v>
      </c>
      <c r="AR13" s="345">
        <f>Performance!P$5*IF(Performance!P169&gt;Performance!P116,Outcomes!AR13,AVERAGE(Outcomes!AR13,Outcomes!AR66,Outcomes!AR119))*Outcomes!AR$7</f>
        <v>532125</v>
      </c>
      <c r="AS13" s="345">
        <f>Performance!P$5*IF(Performance!P169&gt;Performance!P116,Outcomes!AS13,AVERAGE(Outcomes!AS13,Outcomes!AS66,Outcomes!AS119))*Outcomes!AS$7</f>
        <v>1579050.0000000002</v>
      </c>
      <c r="AT13" s="345">
        <f>Performance!Q$5*IF(Performance!Q169&gt;Performance!Q116,Outcomes!AT13,AVERAGE(Outcomes!AT13,Outcomes!AT66,Outcomes!AT119))*Outcomes!AT$7</f>
        <v>9983.7499999999982</v>
      </c>
      <c r="AU13" s="345">
        <f>Performance!Q$5*IF(Performance!Q169&gt;Performance!Q116,Outcomes!AU13,AVERAGE(Outcomes!AU13,Outcomes!AU66,Outcomes!AU119))*Outcomes!AU$7</f>
        <v>0</v>
      </c>
      <c r="AV13" s="345">
        <f>Performance!Q$5*IF(Performance!Q169&gt;Performance!Q116,Outcomes!AV13,AVERAGE(Outcomes!AV13,Outcomes!AV66,Outcomes!AV119))*Outcomes!AV$7</f>
        <v>1663.9583333333333</v>
      </c>
      <c r="AW13" s="345">
        <f>Performance!Q$5*IF(Performance!Q169&gt;Performance!Q116,Outcomes!AW13,AVERAGE(Outcomes!AW13,Outcomes!AW66,Outcomes!AW119))*Outcomes!AW$7</f>
        <v>4991.8749999999991</v>
      </c>
      <c r="AX13" s="345">
        <f>Performance!R$5*IF(Performance!R169&gt;Performance!R116,Outcomes!AX13,AVERAGE(Outcomes!AX13,Outcomes!AX66,Outcomes!AX119))*Outcomes!AX$7</f>
        <v>405000</v>
      </c>
      <c r="AY13" s="345">
        <f>Performance!R$5*IF(Performance!R169&gt;Performance!R116,Outcomes!AY13,AVERAGE(Outcomes!AY13,Outcomes!AY66,Outcomes!AY119))*Outcomes!AY$7</f>
        <v>2250</v>
      </c>
      <c r="AZ13" s="345">
        <f>Performance!R$5*IF(Performance!R169&gt;Performance!R116,Outcomes!AZ13,AVERAGE(Outcomes!AZ13,Outcomes!AZ66,Outcomes!AZ119))*Outcomes!AZ$7</f>
        <v>39375</v>
      </c>
      <c r="BA13" s="345">
        <f>Performance!R$5*IF(Performance!R169&gt;Performance!R116,Outcomes!BA13,AVERAGE(Outcomes!BA13,Outcomes!BA66,Outcomes!BA119))*Outcomes!BA$7</f>
        <v>159750</v>
      </c>
      <c r="BB13" s="345">
        <f>Performance!S10</f>
        <v>26365.666666666668</v>
      </c>
      <c r="BC13" s="345">
        <f>Performance!T10</f>
        <v>194833.33333333331</v>
      </c>
      <c r="BD13" s="345">
        <f>Performance!U10</f>
        <v>0</v>
      </c>
      <c r="BE13" s="306">
        <f>SUM(C13:BD13)-Performance!C10</f>
        <v>0</v>
      </c>
    </row>
    <row r="14" spans="1:57">
      <c r="A14" s="13" t="s">
        <v>57</v>
      </c>
      <c r="B14" s="10" t="s">
        <v>58</v>
      </c>
      <c r="C14" s="345">
        <f>Performance!D11</f>
        <v>1551666.6666666665</v>
      </c>
      <c r="D14" s="345">
        <f>Performance!E$5*IF(Performance!E170&gt;Performance!E117,Outcomes!D14,AVERAGE(Outcomes!D14,Outcomes!D67,Outcomes!D120))*Outcomes!D$7</f>
        <v>12831000</v>
      </c>
      <c r="E14" s="345">
        <f>Performance!E$5*IF(Performance!E170&gt;Performance!E117,Outcomes!E14,AVERAGE(Outcomes!E14,Outcomes!E67,Outcomes!E120))*Outcomes!E$7</f>
        <v>704652.08333333326</v>
      </c>
      <c r="F14" s="345">
        <f>Performance!E$5*IF(Performance!E170&gt;Performance!E117,Outcomes!F14,AVERAGE(Outcomes!F14,Outcomes!F67,Outcomes!F120))*Outcomes!F$7</f>
        <v>616262.50000000012</v>
      </c>
      <c r="G14" s="345">
        <f>Performance!E$5*IF(Performance!E170&gt;Performance!E117,Outcomes!G14,AVERAGE(Outcomes!G14,Outcomes!G67,Outcomes!G120))*Outcomes!G$7</f>
        <v>218283.33333333337</v>
      </c>
      <c r="H14" s="345">
        <f>Performance!F$5*IF(Performance!F170&gt;Performance!F117,Outcomes!H14,AVERAGE(Outcomes!H14,Outcomes!H67,Outcomes!H120))*Outcomes!H$7</f>
        <v>3640000</v>
      </c>
      <c r="I14" s="345">
        <f>Performance!F$5*IF(Performance!F170&gt;Performance!F117,Outcomes!I14,AVERAGE(Outcomes!I14,Outcomes!I67,Outcomes!I120))*Outcomes!I$7</f>
        <v>22900.937499999996</v>
      </c>
      <c r="J14" s="345">
        <f>Performance!F$5*IF(Performance!F170&gt;Performance!F117,Outcomes!J14,AVERAGE(Outcomes!J14,Outcomes!J67,Outcomes!J120))*Outcomes!J$7</f>
        <v>161000</v>
      </c>
      <c r="K14" s="345">
        <f>Performance!F$5*IF(Performance!F170&gt;Performance!F117,Outcomes!K14,AVERAGE(Outcomes!K14,Outcomes!K67,Outcomes!K120))*Outcomes!K$7</f>
        <v>1750</v>
      </c>
      <c r="L14" s="345">
        <f>Performance!G$5*IF(Performance!G170&gt;Performance!G117,Outcomes!L14,AVERAGE(Outcomes!L14,Outcomes!L67,Outcomes!L120))*Outcomes!L$7</f>
        <v>43738.333333333321</v>
      </c>
      <c r="M14" s="345">
        <f>Performance!H$5*IF(Performance!H170&gt;Performance!H117,Outcomes!M14,AVERAGE(Outcomes!M14,Outcomes!M67,Outcomes!M120))*Outcomes!M$7</f>
        <v>425497.91666666663</v>
      </c>
      <c r="N14" s="345">
        <f>Performance!I$5*IF(Performance!I170&gt;Performance!I117,Outcomes!N14,AVERAGE(Outcomes!N14,Outcomes!N67,Outcomes!N120))*Outcomes!N$7</f>
        <v>38720.000000000007</v>
      </c>
      <c r="O14" s="345">
        <f>Performance!I$5*IF(Performance!I170&gt;Performance!I117,Outcomes!O14,AVERAGE(Outcomes!O14,Outcomes!O67,Outcomes!O120))*Outcomes!O$7</f>
        <v>2722.5</v>
      </c>
      <c r="P14" s="345">
        <f>Performance!I$5*IF(Performance!I170&gt;Performance!I117,Outcomes!P14,AVERAGE(Outcomes!P14,Outcomes!P67,Outcomes!P120))*Outcomes!P$7</f>
        <v>4537.5000000000009</v>
      </c>
      <c r="Q14" s="345">
        <f>Performance!I$5*IF(Performance!I170&gt;Performance!I117,Outcomes!Q14,AVERAGE(Outcomes!Q14,Outcomes!Q67,Outcomes!Q120))*Outcomes!Q$7</f>
        <v>6655.0000000000009</v>
      </c>
      <c r="R14" s="345">
        <f>Performance!J$5*IF(Performance!J170&gt;Performance!J117,Outcomes!R14,AVERAGE(Outcomes!R14,Outcomes!R67,Outcomes!R120))*Outcomes!R$7</f>
        <v>142625</v>
      </c>
      <c r="S14" s="345">
        <f>Performance!J$5*IF(Performance!J170&gt;Performance!J117,Outcomes!S14,AVERAGE(Outcomes!S14,Outcomes!S67,Outcomes!S120))*Outcomes!S$7</f>
        <v>12479.687499999998</v>
      </c>
      <c r="T14" s="345">
        <f>Performance!J$5*IF(Performance!J170&gt;Performance!J117,Outcomes!T14,AVERAGE(Outcomes!T14,Outcomes!T67,Outcomes!T120))*Outcomes!T$7</f>
        <v>16936.71875</v>
      </c>
      <c r="U14" s="345">
        <f>Performance!J$5*IF(Performance!J170&gt;Performance!J117,Outcomes!U14,AVERAGE(Outcomes!U14,Outcomes!U67,Outcomes!U120))*Outcomes!U$7</f>
        <v>21393.749999999996</v>
      </c>
      <c r="V14" s="345">
        <f>Performance!K$5*IF(Performance!K170&gt;Performance!K117,Outcomes!V14,AVERAGE(Outcomes!V14,Outcomes!V67,Outcomes!V120))*Outcomes!V$7</f>
        <v>137637.5</v>
      </c>
      <c r="W14" s="345">
        <f>Performance!K$5*IF(Performance!K170&gt;Performance!K117,Outcomes!W14,AVERAGE(Outcomes!W14,Outcomes!W67,Outcomes!W120))*Outcomes!W$7</f>
        <v>14293.125000000004</v>
      </c>
      <c r="X14" s="345">
        <f>Performance!K$5*IF(Performance!K170&gt;Performance!K117, Outcomes!X14, AVERAGE(Outcomes!X14,Outcomes!X67,Outcomes!X120))*Outcomes!X$7</f>
        <v>14437.5</v>
      </c>
      <c r="Y14" s="345">
        <f>Performance!K$5*IF(Performance!K170&gt;Performance!K117,Outcomes!Y14,AVERAGE(Outcomes!Y14,Outcomes!Y67,Outcomes!Y120))*Outcomes!Y$7</f>
        <v>22233.750000000004</v>
      </c>
      <c r="Z14" s="345">
        <f>Performance!L$5*IF(Performance!L170&gt;Performance!L117,Outcomes!Z14,AVERAGE(Outcomes!Z14,Outcomes!Z67,Outcomes!Z120))*Outcomes!Z$7</f>
        <v>788170.83333333337</v>
      </c>
      <c r="AA14" s="345">
        <f>Performance!L$5*IF(Performance!L170&gt;Performance!L117,Outcomes!AA14,AVERAGE(Outcomes!AA14,Outcomes!AA67,Outcomes!AA120))*Outcomes!AA$7</f>
        <v>57406.5625</v>
      </c>
      <c r="AB14" s="345">
        <f>Performance!L$5*IF(Performance!L170&gt;Performance!L117,Outcomes!AB14,AVERAGE(Outcomes!AB14,Outcomes!AB67,Outcomes!AB120))*Outcomes!AB$7</f>
        <v>62788.541666666657</v>
      </c>
      <c r="AC14" s="345">
        <f>Performance!L$5*IF(Performance!L170&gt;Performance!L117,Outcomes!AC14,AVERAGE(Outcomes!AC14,Outcomes!AC67,Outcomes!AC120))*Outcomes!AC$7</f>
        <v>144933.54166666666</v>
      </c>
      <c r="AD14" s="345">
        <f>Performance!M$5*IF(Performance!M170&gt;Performance!M117,Outcomes!AD14,AVERAGE(Outcomes!AD14,Outcomes!AD67,Outcomes!AD120))*Outcomes!AD$7</f>
        <v>1750</v>
      </c>
      <c r="AE14" s="345">
        <f>Performance!M$5*IF(Performance!M170&gt;Performance!M117,Outcomes!AE14,AVERAGE(Outcomes!AE14,Outcomes!AE67,Outcomes!AE120))*Outcomes!AE$7</f>
        <v>0</v>
      </c>
      <c r="AF14" s="345">
        <f>Performance!M$5*IF(Performance!M170&gt;Performance!M117,Outcomes!AF14,AVERAGE(Outcomes!AF14,Outcomes!AF67,Outcomes!AF120))*Outcomes!AF$7</f>
        <v>0</v>
      </c>
      <c r="AG14" s="345">
        <f>Performance!M$5*IF(Performance!M170&gt;Performance!M117,Outcomes!AG14,AVERAGE(Outcomes!AG14,Outcomes!AG67,Outcomes!AG120))*Outcomes!AG$7</f>
        <v>0</v>
      </c>
      <c r="AH14" s="345">
        <f>Performance!N$5*IF(Performance!N170&gt;Performance!N117,Outcomes!AH14,AVERAGE(Outcomes!AH14,Outcomes!AH67,Outcomes!AH120))*Outcomes!AH$7</f>
        <v>0</v>
      </c>
      <c r="AI14" s="345">
        <f>Performance!N$5*IF(Performance!N170&gt;Performance!N117,Outcomes!AI14,AVERAGE(Outcomes!AI14,Outcomes!AI67,Outcomes!AI120))*Outcomes!AI$7</f>
        <v>0</v>
      </c>
      <c r="AJ14" s="345">
        <f>Performance!N$5*IF(Performance!N170&gt;Performance!N117,Outcomes!AJ14,AVERAGE(Outcomes!AJ14,Outcomes!AJ67,Outcomes!AJ120))*Outcomes!AJ$7</f>
        <v>0</v>
      </c>
      <c r="AK14" s="345">
        <f>Performance!N$5*IF(Performance!N170&gt;Performance!N117,Outcomes!AK14,AVERAGE(Outcomes!AK14,Outcomes!AK67,Outcomes!AK120))*Outcomes!AK$7</f>
        <v>0</v>
      </c>
      <c r="AL14" s="345">
        <f>Performance!O$5*IF(Performance!O170&gt;Performance!O117,Outcomes!AL14,AVERAGE(Outcomes!AL14,Outcomes!AL67,Outcomes!AL120))*Outcomes!AL$7</f>
        <v>5567741.666666667</v>
      </c>
      <c r="AM14" s="345">
        <f>Performance!O$5*IF(Performance!O170&gt;Performance!O117,Outcomes!AM14,AVERAGE(Outcomes!AM14,Outcomes!AM67,Outcomes!AM120))*Outcomes!AM$7</f>
        <v>386803.95833333331</v>
      </c>
      <c r="AN14" s="345">
        <f>Performance!O$5*IF(Performance!O170&gt;Performance!O117,Outcomes!AN14,AVERAGE(Outcomes!AN14,Outcomes!AN67,Outcomes!AN120))*Outcomes!AN$7</f>
        <v>398635.41666666663</v>
      </c>
      <c r="AO14" s="345">
        <f>Performance!O$5*IF(Performance!O170&gt;Performance!O117,Outcomes!AO14,AVERAGE(Outcomes!AO14,Outcomes!AO67,Outcomes!AO120))*Outcomes!AO$7</f>
        <v>205438.33333333337</v>
      </c>
      <c r="AP14" s="345">
        <f>Performance!P$5*IF(Performance!P170&gt;Performance!P117,Outcomes!AP14,AVERAGE(Outcomes!AP14,Outcomes!AP67,Outcomes!AP120))*Outcomes!AP$7</f>
        <v>1765500</v>
      </c>
      <c r="AQ14" s="345">
        <f>Performance!P$5*IF(Performance!P170&gt;Performance!P117,Outcomes!AQ14,AVERAGE(Outcomes!AQ14,Outcomes!AQ67,Outcomes!AQ120))*Outcomes!AQ$7</f>
        <v>96205.3125</v>
      </c>
      <c r="AR14" s="345">
        <f>Performance!P$5*IF(Performance!P170&gt;Performance!P117,Outcomes!AR14,AVERAGE(Outcomes!AR14,Outcomes!AR67,Outcomes!AR120))*Outcomes!AR$7</f>
        <v>168267.1875</v>
      </c>
      <c r="AS14" s="345">
        <f>Performance!P$5*IF(Performance!P170&gt;Performance!P117,Outcomes!AS14,AVERAGE(Outcomes!AS14,Outcomes!AS67,Outcomes!AS120))*Outcomes!AS$7</f>
        <v>242250</v>
      </c>
      <c r="AT14" s="345">
        <f>Performance!Q$5*IF(Performance!Q170&gt;Performance!Q117,Outcomes!AT14,AVERAGE(Outcomes!AT14,Outcomes!AT67,Outcomes!AT120))*Outcomes!AT$7</f>
        <v>0</v>
      </c>
      <c r="AU14" s="345">
        <f>Performance!Q$5*IF(Performance!Q170&gt;Performance!Q117,Outcomes!AU14,AVERAGE(Outcomes!AU14,Outcomes!AU67,Outcomes!AU120))*Outcomes!AU$7</f>
        <v>0</v>
      </c>
      <c r="AV14" s="345">
        <f>Performance!Q$5*IF(Performance!Q170&gt;Performance!Q117,Outcomes!AV14,AVERAGE(Outcomes!AV14,Outcomes!AV67,Outcomes!AV120))*Outcomes!AV$7</f>
        <v>0</v>
      </c>
      <c r="AW14" s="345">
        <f>Performance!Q$5*IF(Performance!Q170&gt;Performance!Q117,Outcomes!AW14,AVERAGE(Outcomes!AW14,Outcomes!AW67,Outcomes!AW120))*Outcomes!AW$7</f>
        <v>0</v>
      </c>
      <c r="AX14" s="345">
        <f>Performance!R$5*IF(Performance!R170&gt;Performance!R117,Outcomes!AX14,AVERAGE(Outcomes!AX14,Outcomes!AX67,Outcomes!AX120))*Outcomes!AX$7</f>
        <v>0</v>
      </c>
      <c r="AY14" s="345">
        <f>Performance!R$5*IF(Performance!R170&gt;Performance!R117,Outcomes!AY14,AVERAGE(Outcomes!AY14,Outcomes!AY67,Outcomes!AY120))*Outcomes!AY$7</f>
        <v>0</v>
      </c>
      <c r="AZ14" s="345">
        <f>Performance!R$5*IF(Performance!R170&gt;Performance!R117,Outcomes!AZ14,AVERAGE(Outcomes!AZ14,Outcomes!AZ67,Outcomes!AZ120))*Outcomes!AZ$7</f>
        <v>0</v>
      </c>
      <c r="BA14" s="345">
        <f>Performance!R$5*IF(Performance!R170&gt;Performance!R117,Outcomes!BA14,AVERAGE(Outcomes!BA14,Outcomes!BA67,Outcomes!BA120))*Outcomes!BA$7</f>
        <v>0</v>
      </c>
      <c r="BB14" s="345">
        <f>Performance!S11</f>
        <v>7589.2333333333318</v>
      </c>
      <c r="BC14" s="345">
        <f>Performance!T11</f>
        <v>45500</v>
      </c>
      <c r="BD14" s="345">
        <f>Performance!U11</f>
        <v>0</v>
      </c>
      <c r="BE14" s="306">
        <f>SUM(C14:BD14)-Performance!C11</f>
        <v>0</v>
      </c>
    </row>
    <row r="15" spans="1:57">
      <c r="A15" s="13" t="s">
        <v>59</v>
      </c>
      <c r="B15" s="10" t="s">
        <v>60</v>
      </c>
      <c r="C15" s="345">
        <f>Performance!D12</f>
        <v>1454299.5833333333</v>
      </c>
      <c r="D15" s="345">
        <f>Performance!E$5*IF(Performance!E171&gt;Performance!E118,Outcomes!D15,AVERAGE(Outcomes!D15,Outcomes!D68,Outcomes!D121))*Outcomes!D$7</f>
        <v>794500</v>
      </c>
      <c r="E15" s="345">
        <f>Performance!E$5*IF(Performance!E171&gt;Performance!E118,Outcomes!E15,AVERAGE(Outcomes!E15,Outcomes!E68,Outcomes!E121))*Outcomes!E$7</f>
        <v>83641.250000000015</v>
      </c>
      <c r="F15" s="345">
        <f>Performance!E$5*IF(Performance!E171&gt;Performance!E118,Outcomes!F15,AVERAGE(Outcomes!F15,Outcomes!F68,Outcomes!F121))*Outcomes!F$7</f>
        <v>43408.750000000007</v>
      </c>
      <c r="G15" s="345">
        <f>Performance!E$5*IF(Performance!E171&gt;Performance!E118,Outcomes!G15,AVERAGE(Outcomes!G15,Outcomes!G68,Outcomes!G121))*Outcomes!G$7</f>
        <v>45500</v>
      </c>
      <c r="H15" s="345">
        <f>Performance!F$5*IF(Performance!F171&gt;Performance!F118,Outcomes!H15,AVERAGE(Outcomes!H15,Outcomes!H68,Outcomes!H121))*Outcomes!H$7</f>
        <v>0</v>
      </c>
      <c r="I15" s="345">
        <f>Performance!F$5*IF(Performance!F171&gt;Performance!F118,Outcomes!I15,AVERAGE(Outcomes!I15,Outcomes!I68,Outcomes!I121))*Outcomes!I$7</f>
        <v>0</v>
      </c>
      <c r="J15" s="345">
        <f>Performance!F$5*IF(Performance!F171&gt;Performance!F118,Outcomes!J15,AVERAGE(Outcomes!J15,Outcomes!J68,Outcomes!J121))*Outcomes!J$7</f>
        <v>0</v>
      </c>
      <c r="K15" s="345">
        <f>Performance!F$5*IF(Performance!F171&gt;Performance!F118,Outcomes!K15,AVERAGE(Outcomes!K15,Outcomes!K68,Outcomes!K121))*Outcomes!K$7</f>
        <v>0</v>
      </c>
      <c r="L15" s="345">
        <f>Performance!G$5*IF(Performance!G171&gt;Performance!G118,Outcomes!L15,AVERAGE(Outcomes!L15,Outcomes!L68,Outcomes!L121))*Outcomes!L$7</f>
        <v>1000</v>
      </c>
      <c r="M15" s="345">
        <f>Performance!H$5*IF(Performance!H171&gt;Performance!H118,Outcomes!M15,AVERAGE(Outcomes!M15,Outcomes!M68,Outcomes!M121))*Outcomes!M$7</f>
        <v>75000</v>
      </c>
      <c r="N15" s="345">
        <f>Performance!I$5*IF(Performance!I171&gt;Performance!I118,Outcomes!N15,AVERAGE(Outcomes!N15,Outcomes!N68,Outcomes!N121))*Outcomes!N$7</f>
        <v>3630.0000000000009</v>
      </c>
      <c r="O15" s="345">
        <f>Performance!I$5*IF(Performance!I171&gt;Performance!I118,Outcomes!O15,AVERAGE(Outcomes!O15,Outcomes!O68,Outcomes!O121))*Outcomes!O$7</f>
        <v>605.00000000000011</v>
      </c>
      <c r="P15" s="345">
        <f>Performance!I$5*IF(Performance!I171&gt;Performance!I118,Outcomes!P15,AVERAGE(Outcomes!P15,Outcomes!P68,Outcomes!P121))*Outcomes!P$7</f>
        <v>750</v>
      </c>
      <c r="Q15" s="345">
        <f>Performance!I$5*IF(Performance!I171&gt;Performance!I118,Outcomes!Q15,AVERAGE(Outcomes!Q15,Outcomes!Q68,Outcomes!Q121))*Outcomes!Q$7</f>
        <v>1210.0000000000002</v>
      </c>
      <c r="R15" s="345">
        <f>Performance!J$5*IF(Performance!J171&gt;Performance!J118,Outcomes!R15,AVERAGE(Outcomes!R15,Outcomes!R68,Outcomes!R121))*Outcomes!R$7</f>
        <v>29713.541666666664</v>
      </c>
      <c r="S15" s="345">
        <f>Performance!J$5*IF(Performance!J171&gt;Performance!J118,Outcomes!S15,AVERAGE(Outcomes!S15,Outcomes!S68,Outcomes!S121))*Outcomes!S$7</f>
        <v>4457.03125</v>
      </c>
      <c r="T15" s="345">
        <f>Performance!J$5*IF(Performance!J171&gt;Performance!J118,Outcomes!T15,AVERAGE(Outcomes!T15,Outcomes!T68,Outcomes!T121))*Outcomes!T$7</f>
        <v>2377.0833333333335</v>
      </c>
      <c r="U15" s="345">
        <f>Performance!J$5*IF(Performance!J171&gt;Performance!J118,Outcomes!U15,AVERAGE(Outcomes!U15,Outcomes!U68,Outcomes!U121))*Outcomes!U$7</f>
        <v>8319.7916666666661</v>
      </c>
      <c r="V15" s="345">
        <f>Performance!K$5*IF(Performance!K171&gt;Performance!K118,Outcomes!V15,AVERAGE(Outcomes!V15,Outcomes!V68,Outcomes!V121))*Outcomes!V$7</f>
        <v>359975.00000000006</v>
      </c>
      <c r="W15" s="345">
        <f>Performance!K$5*IF(Performance!K171&gt;Performance!K118,Outcomes!W15,AVERAGE(Outcomes!W15,Outcomes!W68,Outcomes!W121))*Outcomes!W$7</f>
        <v>30797.8125</v>
      </c>
      <c r="X15" s="345">
        <f>Performance!K$5*IF(Performance!K171&gt;Performance!K118, Outcomes!X15, AVERAGE(Outcomes!X15,Outcomes!X68,Outcomes!X121))*Outcomes!X$7</f>
        <v>22312.5</v>
      </c>
      <c r="Y15" s="345">
        <f>Performance!K$5*IF(Performance!K171&gt;Performance!K118,Outcomes!Y15,AVERAGE(Outcomes!Y15,Outcomes!Y68,Outcomes!Y121))*Outcomes!Y$7</f>
        <v>85758.750000000015</v>
      </c>
      <c r="Z15" s="345">
        <f>Performance!L$5*IF(Performance!L171&gt;Performance!L118,Outcomes!Z15,AVERAGE(Outcomes!Z15,Outcomes!Z68,Outcomes!Z121))*Outcomes!Z$7</f>
        <v>586833.33333333326</v>
      </c>
      <c r="AA15" s="345">
        <f>Performance!L$5*IF(Performance!L171&gt;Performance!L118,Outcomes!AA15,AVERAGE(Outcomes!AA15,Outcomes!AA68,Outcomes!AA121))*Outcomes!AA$7</f>
        <v>56880.104166666664</v>
      </c>
      <c r="AB15" s="345">
        <f>Performance!L$5*IF(Performance!L171&gt;Performance!L118,Outcomes!AB15,AVERAGE(Outcomes!AB15,Outcomes!AB68,Outcomes!AB121))*Outcomes!AB$7</f>
        <v>38050.104166666657</v>
      </c>
      <c r="AC15" s="345">
        <f>Performance!L$5*IF(Performance!L171&gt;Performance!L118,Outcomes!AC15,AVERAGE(Outcomes!AC15,Outcomes!AC68,Outcomes!AC121))*Outcomes!AC$7</f>
        <v>140764.16666666666</v>
      </c>
      <c r="AD15" s="345">
        <f>Performance!M$5*IF(Performance!M171&gt;Performance!M118,Outcomes!AD15,AVERAGE(Outcomes!AD15,Outcomes!AD68,Outcomes!AD121))*Outcomes!AD$7</f>
        <v>0</v>
      </c>
      <c r="AE15" s="345">
        <f>Performance!M$5*IF(Performance!M171&gt;Performance!M118,Outcomes!AE15,AVERAGE(Outcomes!AE15,Outcomes!AE68,Outcomes!AE121))*Outcomes!AE$7</f>
        <v>0</v>
      </c>
      <c r="AF15" s="345">
        <f>Performance!M$5*IF(Performance!M171&gt;Performance!M118,Outcomes!AF15,AVERAGE(Outcomes!AF15,Outcomes!AF68,Outcomes!AF121))*Outcomes!AF$7</f>
        <v>0</v>
      </c>
      <c r="AG15" s="345">
        <f>Performance!M$5*IF(Performance!M171&gt;Performance!M118,Outcomes!AG15,AVERAGE(Outcomes!AG15,Outcomes!AG68,Outcomes!AG121))*Outcomes!AG$7</f>
        <v>0</v>
      </c>
      <c r="AH15" s="345">
        <f>Performance!N$5*IF(Performance!N171&gt;Performance!N118,Outcomes!AH15,AVERAGE(Outcomes!AH15,Outcomes!AH68,Outcomes!AH121))*Outcomes!AH$7</f>
        <v>0</v>
      </c>
      <c r="AI15" s="345">
        <f>Performance!N$5*IF(Performance!N171&gt;Performance!N118,Outcomes!AI15,AVERAGE(Outcomes!AI15,Outcomes!AI68,Outcomes!AI121))*Outcomes!AI$7</f>
        <v>0</v>
      </c>
      <c r="AJ15" s="345">
        <f>Performance!N$5*IF(Performance!N171&gt;Performance!N118,Outcomes!AJ15,AVERAGE(Outcomes!AJ15,Outcomes!AJ68,Outcomes!AJ121))*Outcomes!AJ$7</f>
        <v>0</v>
      </c>
      <c r="AK15" s="345">
        <f>Performance!N$5*IF(Performance!N171&gt;Performance!N118,Outcomes!AK15,AVERAGE(Outcomes!AK15,Outcomes!AK68,Outcomes!AK121))*Outcomes!AK$7</f>
        <v>0</v>
      </c>
      <c r="AL15" s="345">
        <f>Performance!O$5*IF(Performance!O171&gt;Performance!O118,Outcomes!AL15,AVERAGE(Outcomes!AL15,Outcomes!AL68,Outcomes!AL121))*Outcomes!AL$7</f>
        <v>1329790.0000000002</v>
      </c>
      <c r="AM15" s="345">
        <f>Performance!O$5*IF(Performance!O171&gt;Performance!O118,Outcomes!AM15,AVERAGE(Outcomes!AM15,Outcomes!AM68,Outcomes!AM121))*Outcomes!AM$7</f>
        <v>127050.00000000001</v>
      </c>
      <c r="AN15" s="345">
        <f>Performance!O$5*IF(Performance!O171&gt;Performance!O118,Outcomes!AN15,AVERAGE(Outcomes!AN15,Outcomes!AN68,Outcomes!AN121))*Outcomes!AN$7</f>
        <v>107625</v>
      </c>
      <c r="AO15" s="345">
        <f>Performance!O$5*IF(Performance!O171&gt;Performance!O118,Outcomes!AO15,AVERAGE(Outcomes!AO15,Outcomes!AO68,Outcomes!AO121))*Outcomes!AO$7</f>
        <v>208250</v>
      </c>
      <c r="AP15" s="345">
        <f>Performance!P$5*IF(Performance!P171&gt;Performance!P118,Outcomes!AP15,AVERAGE(Outcomes!AP15,Outcomes!AP68,Outcomes!AP121))*Outcomes!AP$7</f>
        <v>548400</v>
      </c>
      <c r="AQ15" s="345">
        <f>Performance!P$5*IF(Performance!P171&gt;Performance!P118,Outcomes!AQ15,AVERAGE(Outcomes!AQ15,Outcomes!AQ68,Outcomes!AQ121))*Outcomes!AQ$7</f>
        <v>47066.25</v>
      </c>
      <c r="AR15" s="345">
        <f>Performance!P$5*IF(Performance!P171&gt;Performance!P118,Outcomes!AR15,AVERAGE(Outcomes!AR15,Outcomes!AR68,Outcomes!AR121))*Outcomes!AR$7</f>
        <v>53484.375</v>
      </c>
      <c r="AS15" s="345">
        <f>Performance!P$5*IF(Performance!P171&gt;Performance!P118,Outcomes!AS15,AVERAGE(Outcomes!AS15,Outcomes!AS68,Outcomes!AS121))*Outcomes!AS$7</f>
        <v>137250</v>
      </c>
      <c r="AT15" s="345">
        <f>Performance!Q$5*IF(Performance!Q171&gt;Performance!Q118,Outcomes!AT15,AVERAGE(Outcomes!AT15,Outcomes!AT68,Outcomes!AT121))*Outcomes!AT$7</f>
        <v>226333.33333333334</v>
      </c>
      <c r="AU15" s="345">
        <f>Performance!Q$5*IF(Performance!Q171&gt;Performance!Q118,Outcomes!AU15,AVERAGE(Outcomes!AU15,Outcomes!AU68,Outcomes!AU121))*Outcomes!AU$7</f>
        <v>2896.2500000000005</v>
      </c>
      <c r="AV15" s="345">
        <f>Performance!Q$5*IF(Performance!Q171&gt;Performance!Q118,Outcomes!AV15,AVERAGE(Outcomes!AV15,Outcomes!AV68,Outcomes!AV121))*Outcomes!AV$7</f>
        <v>18666.666666666664</v>
      </c>
      <c r="AW15" s="345">
        <f>Performance!Q$5*IF(Performance!Q171&gt;Performance!Q118,Outcomes!AW15,AVERAGE(Outcomes!AW15,Outcomes!AW68,Outcomes!AW121))*Outcomes!AW$7</f>
        <v>94033.333333333328</v>
      </c>
      <c r="AX15" s="345">
        <f>Performance!R$5*IF(Performance!R171&gt;Performance!R118,Outcomes!AX15,AVERAGE(Outcomes!AX15,Outcomes!AX68,Outcomes!AX121))*Outcomes!AX$7</f>
        <v>96000</v>
      </c>
      <c r="AY15" s="345">
        <f>Performance!R$5*IF(Performance!R171&gt;Performance!R118,Outcomes!AY15,AVERAGE(Outcomes!AY15,Outcomes!AY68,Outcomes!AY121))*Outcomes!AY$7</f>
        <v>2482.5000000000005</v>
      </c>
      <c r="AZ15" s="345">
        <f>Performance!R$5*IF(Performance!R171&gt;Performance!R118,Outcomes!AZ15,AVERAGE(Outcomes!AZ15,Outcomes!AZ68,Outcomes!AZ121))*Outcomes!AZ$7</f>
        <v>12375</v>
      </c>
      <c r="BA15" s="345">
        <f>Performance!R$5*IF(Performance!R171&gt;Performance!R118,Outcomes!BA15,AVERAGE(Outcomes!BA15,Outcomes!BA68,Outcomes!BA121))*Outcomes!BA$7</f>
        <v>36369.374999999993</v>
      </c>
      <c r="BB15" s="345">
        <f>Performance!S12</f>
        <v>21413</v>
      </c>
      <c r="BC15" s="345">
        <f>Performance!T12</f>
        <v>106750</v>
      </c>
      <c r="BD15" s="345">
        <f>Performance!U12</f>
        <v>2625</v>
      </c>
      <c r="BE15" s="306">
        <f>SUM(C15:BD15)-Performance!C12</f>
        <v>0</v>
      </c>
    </row>
    <row r="16" spans="1:57">
      <c r="A16" s="13" t="s">
        <v>61</v>
      </c>
      <c r="B16" s="10" t="s">
        <v>62</v>
      </c>
      <c r="C16" s="345">
        <f>Performance!D13</f>
        <v>1970500</v>
      </c>
      <c r="D16" s="345">
        <f>Performance!E$5*IF(Performance!E172&gt;Performance!E119,Outcomes!D16,AVERAGE(Outcomes!D16,Outcomes!D69,Outcomes!D122))*Outcomes!D$7</f>
        <v>2387000</v>
      </c>
      <c r="E16" s="345">
        <f>Performance!E$5*IF(Performance!E172&gt;Performance!E119,Outcomes!E16,AVERAGE(Outcomes!E16,Outcomes!E69,Outcomes!E122))*Outcomes!E$7</f>
        <v>353500</v>
      </c>
      <c r="F16" s="345">
        <f>Performance!E$5*IF(Performance!E172&gt;Performance!E119,Outcomes!F16,AVERAGE(Outcomes!F16,Outcomes!F69,Outcomes!F122))*Outcomes!F$7</f>
        <v>237125</v>
      </c>
      <c r="G16" s="345">
        <f>Performance!E$5*IF(Performance!E172&gt;Performance!E119,Outcomes!G16,AVERAGE(Outcomes!G16,Outcomes!G69,Outcomes!G122))*Outcomes!G$7</f>
        <v>400750</v>
      </c>
      <c r="H16" s="345">
        <f>Performance!F$5*IF(Performance!F172&gt;Performance!F119,Outcomes!H16,AVERAGE(Outcomes!H16,Outcomes!H69,Outcomes!H122))*Outcomes!H$7</f>
        <v>0</v>
      </c>
      <c r="I16" s="345">
        <f>Performance!F$5*IF(Performance!F172&gt;Performance!F119,Outcomes!I16,AVERAGE(Outcomes!I16,Outcomes!I69,Outcomes!I122))*Outcomes!I$7</f>
        <v>0</v>
      </c>
      <c r="J16" s="345">
        <f>Performance!F$5*IF(Performance!F172&gt;Performance!F119,Outcomes!J16,AVERAGE(Outcomes!J16,Outcomes!J69,Outcomes!J122))*Outcomes!J$7</f>
        <v>0</v>
      </c>
      <c r="K16" s="345">
        <f>Performance!F$5*IF(Performance!F172&gt;Performance!F119,Outcomes!K16,AVERAGE(Outcomes!K16,Outcomes!K69,Outcomes!K122))*Outcomes!K$7</f>
        <v>0</v>
      </c>
      <c r="L16" s="345">
        <f>Performance!G$5*IF(Performance!G172&gt;Performance!G119,Outcomes!L16,AVERAGE(Outcomes!L16,Outcomes!L69,Outcomes!L122))*Outcomes!L$7</f>
        <v>62000</v>
      </c>
      <c r="M16" s="345">
        <f>Performance!H$5*IF(Performance!H172&gt;Performance!H119,Outcomes!M16,AVERAGE(Outcomes!M16,Outcomes!M69,Outcomes!M122))*Outcomes!M$7</f>
        <v>158076.04166666666</v>
      </c>
      <c r="N16" s="345">
        <f>Performance!I$5*IF(Performance!I172&gt;Performance!I119,Outcomes!N16,AVERAGE(Outcomes!N16,Outcomes!N69,Outcomes!N122))*Outcomes!N$7</f>
        <v>4754.1666666666661</v>
      </c>
      <c r="O16" s="345">
        <f>Performance!I$5*IF(Performance!I172&gt;Performance!I119,Outcomes!O16,AVERAGE(Outcomes!O16,Outcomes!O69,Outcomes!O122))*Outcomes!O$7</f>
        <v>1000</v>
      </c>
      <c r="P16" s="345">
        <f>Performance!I$5*IF(Performance!I172&gt;Performance!I119,Outcomes!P16,AVERAGE(Outcomes!P16,Outcomes!P69,Outcomes!P122))*Outcomes!P$7</f>
        <v>827.50000000000011</v>
      </c>
      <c r="Q16" s="345">
        <f>Performance!I$5*IF(Performance!I172&gt;Performance!I119,Outcomes!Q16,AVERAGE(Outcomes!Q16,Outcomes!Q69,Outcomes!Q122))*Outcomes!Q$7</f>
        <v>950.83333333333326</v>
      </c>
      <c r="R16" s="345">
        <f>Performance!J$5*IF(Performance!J172&gt;Performance!J119,Outcomes!R16,AVERAGE(Outcomes!R16,Outcomes!R69,Outcomes!R122))*Outcomes!R$7</f>
        <v>21175.000000000007</v>
      </c>
      <c r="S16" s="345">
        <f>Performance!J$5*IF(Performance!J172&gt;Performance!J119,Outcomes!S16,AVERAGE(Outcomes!S16,Outcomes!S69,Outcomes!S122))*Outcomes!S$7</f>
        <v>378.12500000000006</v>
      </c>
      <c r="T16" s="345">
        <f>Performance!J$5*IF(Performance!J172&gt;Performance!J119,Outcomes!T16,AVERAGE(Outcomes!T16,Outcomes!T69,Outcomes!T122))*Outcomes!T$7</f>
        <v>378.12500000000006</v>
      </c>
      <c r="U16" s="345">
        <f>Performance!J$5*IF(Performance!J172&gt;Performance!J119,Outcomes!U16,AVERAGE(Outcomes!U16,Outcomes!U69,Outcomes!U122))*Outcomes!U$7</f>
        <v>6806.25</v>
      </c>
      <c r="V16" s="345">
        <f>Performance!K$5*IF(Performance!K172&gt;Performance!K119,Outcomes!V16,AVERAGE(Outcomes!V16,Outcomes!V69,Outcomes!V122))*Outcomes!V$7</f>
        <v>380607.5</v>
      </c>
      <c r="W16" s="345">
        <f>Performance!K$5*IF(Performance!K172&gt;Performance!K119,Outcomes!W16,AVERAGE(Outcomes!W16,Outcomes!W69,Outcomes!W122))*Outcomes!W$7</f>
        <v>67751.25</v>
      </c>
      <c r="X16" s="345">
        <f>Performance!K$5*IF(Performance!K172&gt;Performance!K119, Outcomes!X16, AVERAGE(Outcomes!X16,Outcomes!X69,Outcomes!X122))*Outcomes!X$7</f>
        <v>38373.125</v>
      </c>
      <c r="Y16" s="345">
        <f>Performance!K$5*IF(Performance!K172&gt;Performance!K119,Outcomes!Y16,AVERAGE(Outcomes!Y16,Outcomes!Y69,Outcomes!Y122))*Outcomes!Y$7</f>
        <v>106633.33333333334</v>
      </c>
      <c r="Z16" s="345">
        <f>Performance!L$5*IF(Performance!L172&gt;Performance!L119,Outcomes!Z16,AVERAGE(Outcomes!Z16,Outcomes!Z69,Outcomes!Z122))*Outcomes!Z$7</f>
        <v>1615110</v>
      </c>
      <c r="AA16" s="345">
        <f>Performance!L$5*IF(Performance!L172&gt;Performance!L119,Outcomes!AA16,AVERAGE(Outcomes!AA16,Outcomes!AA69,Outcomes!AA122))*Outcomes!AA$7</f>
        <v>203331.77083333334</v>
      </c>
      <c r="AB16" s="345">
        <f>Performance!L$5*IF(Performance!L172&gt;Performance!L119,Outcomes!AB16,AVERAGE(Outcomes!AB16,Outcomes!AB69,Outcomes!AB122))*Outcomes!AB$7</f>
        <v>175044.47916666666</v>
      </c>
      <c r="AC16" s="345">
        <f>Performance!L$5*IF(Performance!L172&gt;Performance!L119,Outcomes!AC16,AVERAGE(Outcomes!AC16,Outcomes!AC69,Outcomes!AC122))*Outcomes!AC$7</f>
        <v>606488.75</v>
      </c>
      <c r="AD16" s="345">
        <f>Performance!M$5*IF(Performance!M172&gt;Performance!M119,Outcomes!AD16,AVERAGE(Outcomes!AD16,Outcomes!AD69,Outcomes!AD122))*Outcomes!AD$7</f>
        <v>0</v>
      </c>
      <c r="AE16" s="345">
        <f>Performance!M$5*IF(Performance!M172&gt;Performance!M119,Outcomes!AE16,AVERAGE(Outcomes!AE16,Outcomes!AE69,Outcomes!AE122))*Outcomes!AE$7</f>
        <v>0</v>
      </c>
      <c r="AF16" s="345">
        <f>Performance!M$5*IF(Performance!M172&gt;Performance!M119,Outcomes!AF16,AVERAGE(Outcomes!AF16,Outcomes!AF69,Outcomes!AF122))*Outcomes!AF$7</f>
        <v>0</v>
      </c>
      <c r="AG16" s="345">
        <f>Performance!M$5*IF(Performance!M172&gt;Performance!M119,Outcomes!AG16,AVERAGE(Outcomes!AG16,Outcomes!AG69,Outcomes!AG122))*Outcomes!AG$7</f>
        <v>0</v>
      </c>
      <c r="AH16" s="345">
        <f>Performance!N$5*IF(Performance!N172&gt;Performance!N119,Outcomes!AH16,AVERAGE(Outcomes!AH16,Outcomes!AH69,Outcomes!AH122))*Outcomes!AH$7</f>
        <v>0</v>
      </c>
      <c r="AI16" s="345">
        <f>Performance!N$5*IF(Performance!N172&gt;Performance!N119,Outcomes!AI16,AVERAGE(Outcomes!AI16,Outcomes!AI69,Outcomes!AI122))*Outcomes!AI$7</f>
        <v>0</v>
      </c>
      <c r="AJ16" s="345">
        <f>Performance!N$5*IF(Performance!N172&gt;Performance!N119,Outcomes!AJ16,AVERAGE(Outcomes!AJ16,Outcomes!AJ69,Outcomes!AJ122))*Outcomes!AJ$7</f>
        <v>0</v>
      </c>
      <c r="AK16" s="345">
        <f>Performance!N$5*IF(Performance!N172&gt;Performance!N119,Outcomes!AK16,AVERAGE(Outcomes!AK16,Outcomes!AK69,Outcomes!AK122))*Outcomes!AK$7</f>
        <v>0</v>
      </c>
      <c r="AL16" s="345">
        <f>Performance!O$5*IF(Performance!O172&gt;Performance!O119,Outcomes!AL16,AVERAGE(Outcomes!AL16,Outcomes!AL69,Outcomes!AL122))*Outcomes!AL$7</f>
        <v>3203199.9999999995</v>
      </c>
      <c r="AM16" s="345">
        <f>Performance!O$5*IF(Performance!O172&gt;Performance!O119,Outcomes!AM16,AVERAGE(Outcomes!AM16,Outcomes!AM69,Outcomes!AM122))*Outcomes!AM$7</f>
        <v>488833.33333333331</v>
      </c>
      <c r="AN16" s="345">
        <f>Performance!O$5*IF(Performance!O172&gt;Performance!O119,Outcomes!AN16,AVERAGE(Outcomes!AN16,Outcomes!AN69,Outcomes!AN122))*Outcomes!AN$7</f>
        <v>314510.00000000006</v>
      </c>
      <c r="AO16" s="345">
        <f>Performance!O$5*IF(Performance!O172&gt;Performance!O119,Outcomes!AO16,AVERAGE(Outcomes!AO16,Outcomes!AO69,Outcomes!AO122))*Outcomes!AO$7</f>
        <v>555543.33333333337</v>
      </c>
      <c r="AP16" s="345">
        <f>Performance!P$5*IF(Performance!P172&gt;Performance!P119,Outcomes!AP16,AVERAGE(Outcomes!AP16,Outcomes!AP69,Outcomes!AP122))*Outcomes!AP$7</f>
        <v>1068333.75</v>
      </c>
      <c r="AQ16" s="345">
        <f>Performance!P$5*IF(Performance!P172&gt;Performance!P119,Outcomes!AQ16,AVERAGE(Outcomes!AQ16,Outcomes!AQ69,Outcomes!AQ122))*Outcomes!AQ$7</f>
        <v>136920</v>
      </c>
      <c r="AR16" s="345">
        <f>Performance!P$5*IF(Performance!P172&gt;Performance!P119,Outcomes!AR16,AVERAGE(Outcomes!AR16,Outcomes!AR69,Outcomes!AR122))*Outcomes!AR$7</f>
        <v>135511.875</v>
      </c>
      <c r="AS16" s="345">
        <f>Performance!P$5*IF(Performance!P172&gt;Performance!P119,Outcomes!AS16,AVERAGE(Outcomes!AS16,Outcomes!AS69,Outcomes!AS122))*Outcomes!AS$7</f>
        <v>344439.37499999994</v>
      </c>
      <c r="AT16" s="345">
        <f>Performance!Q$5*IF(Performance!Q172&gt;Performance!Q119,Outcomes!AT16,AVERAGE(Outcomes!AT16,Outcomes!AT69,Outcomes!AT122))*Outcomes!AT$7</f>
        <v>0</v>
      </c>
      <c r="AU16" s="345">
        <f>Performance!Q$5*IF(Performance!Q172&gt;Performance!Q119,Outcomes!AU16,AVERAGE(Outcomes!AU16,Outcomes!AU69,Outcomes!AU122))*Outcomes!AU$7</f>
        <v>0</v>
      </c>
      <c r="AV16" s="345">
        <f>Performance!Q$5*IF(Performance!Q172&gt;Performance!Q119,Outcomes!AV16,AVERAGE(Outcomes!AV16,Outcomes!AV69,Outcomes!AV122))*Outcomes!AV$7</f>
        <v>0</v>
      </c>
      <c r="AW16" s="345">
        <f>Performance!Q$5*IF(Performance!Q172&gt;Performance!Q119,Outcomes!AW16,AVERAGE(Outcomes!AW16,Outcomes!AW69,Outcomes!AW122))*Outcomes!AW$7</f>
        <v>0</v>
      </c>
      <c r="AX16" s="345">
        <f>Performance!R$5*IF(Performance!R172&gt;Performance!R119,Outcomes!AX16,AVERAGE(Outcomes!AX16,Outcomes!AX69,Outcomes!AX122))*Outcomes!AX$7</f>
        <v>0</v>
      </c>
      <c r="AY16" s="345">
        <f>Performance!R$5*IF(Performance!R172&gt;Performance!R119,Outcomes!AY16,AVERAGE(Outcomes!AY16,Outcomes!AY69,Outcomes!AY122))*Outcomes!AY$7</f>
        <v>0</v>
      </c>
      <c r="AZ16" s="345">
        <f>Performance!R$5*IF(Performance!R172&gt;Performance!R119,Outcomes!AZ16,AVERAGE(Outcomes!AZ16,Outcomes!AZ69,Outcomes!AZ122))*Outcomes!AZ$7</f>
        <v>0</v>
      </c>
      <c r="BA16" s="345">
        <f>Performance!R$5*IF(Performance!R172&gt;Performance!R119,Outcomes!BA16,AVERAGE(Outcomes!BA16,Outcomes!BA69,Outcomes!BA122))*Outcomes!BA$7</f>
        <v>0</v>
      </c>
      <c r="BB16" s="345">
        <f>Performance!S13</f>
        <v>14858</v>
      </c>
      <c r="BC16" s="345">
        <f>Performance!T13</f>
        <v>46083.333333333328</v>
      </c>
      <c r="BD16" s="345">
        <f>Performance!U13</f>
        <v>0</v>
      </c>
      <c r="BE16" s="306">
        <f>SUM(C16:BD16)-Performance!C13</f>
        <v>0</v>
      </c>
    </row>
    <row r="17" spans="1:57">
      <c r="A17" s="13" t="s">
        <v>63</v>
      </c>
      <c r="B17" s="10" t="s">
        <v>64</v>
      </c>
      <c r="C17" s="345">
        <f>Performance!D14</f>
        <v>1491000</v>
      </c>
      <c r="D17" s="345">
        <f>Performance!E$5*IF(Performance!E173&gt;Performance!E120,Outcomes!D17,AVERAGE(Outcomes!D17,Outcomes!D70,Outcomes!D123))*Outcomes!D$7</f>
        <v>1095500</v>
      </c>
      <c r="E17" s="345">
        <f>Performance!E$5*IF(Performance!E173&gt;Performance!E120,Outcomes!E17,AVERAGE(Outcomes!E17,Outcomes!E70,Outcomes!E123))*Outcomes!E$7</f>
        <v>132125</v>
      </c>
      <c r="F17" s="345">
        <f>Performance!E$5*IF(Performance!E173&gt;Performance!E120,Outcomes!F17,AVERAGE(Outcomes!F17,Outcomes!F70,Outcomes!F123))*Outcomes!F$7</f>
        <v>104816.25000000001</v>
      </c>
      <c r="G17" s="345">
        <f>Performance!E$5*IF(Performance!E173&gt;Performance!E120,Outcomes!G17,AVERAGE(Outcomes!G17,Outcomes!G70,Outcomes!G123))*Outcomes!G$7</f>
        <v>67760.000000000015</v>
      </c>
      <c r="H17" s="345">
        <f>Performance!F$5*IF(Performance!F173&gt;Performance!F120,Outcomes!H17,AVERAGE(Outcomes!H17,Outcomes!H70,Outcomes!H123))*Outcomes!H$7</f>
        <v>0</v>
      </c>
      <c r="I17" s="345">
        <f>Performance!F$5*IF(Performance!F173&gt;Performance!F120,Outcomes!I17,AVERAGE(Outcomes!I17,Outcomes!I70,Outcomes!I123))*Outcomes!I$7</f>
        <v>0</v>
      </c>
      <c r="J17" s="345">
        <f>Performance!F$5*IF(Performance!F173&gt;Performance!F120,Outcomes!J17,AVERAGE(Outcomes!J17,Outcomes!J70,Outcomes!J123))*Outcomes!J$7</f>
        <v>0</v>
      </c>
      <c r="K17" s="345">
        <f>Performance!F$5*IF(Performance!F173&gt;Performance!F120,Outcomes!K17,AVERAGE(Outcomes!K17,Outcomes!K70,Outcomes!K123))*Outcomes!K$7</f>
        <v>0</v>
      </c>
      <c r="L17" s="345">
        <f>Performance!G$5*IF(Performance!G173&gt;Performance!G120,Outcomes!L17,AVERAGE(Outcomes!L17,Outcomes!L70,Outcomes!L123))*Outcomes!L$7</f>
        <v>35180.833333333336</v>
      </c>
      <c r="M17" s="345">
        <f>Performance!H$5*IF(Performance!H173&gt;Performance!H120,Outcomes!M17,AVERAGE(Outcomes!M17,Outcomes!M70,Outcomes!M123))*Outcomes!M$7</f>
        <v>239187.5</v>
      </c>
      <c r="N17" s="345">
        <f>Performance!I$5*IF(Performance!I173&gt;Performance!I120,Outcomes!N17,AVERAGE(Outcomes!N17,Outcomes!N70,Outcomes!N123))*Outcomes!N$7</f>
        <v>4400</v>
      </c>
      <c r="O17" s="345">
        <f>Performance!I$5*IF(Performance!I173&gt;Performance!I120,Outcomes!O17,AVERAGE(Outcomes!O17,Outcomes!O70,Outcomes!O123))*Outcomes!O$7</f>
        <v>0</v>
      </c>
      <c r="P17" s="345">
        <f>Performance!I$5*IF(Performance!I173&gt;Performance!I120,Outcomes!P17,AVERAGE(Outcomes!P17,Outcomes!P70,Outcomes!P123))*Outcomes!P$7</f>
        <v>0</v>
      </c>
      <c r="Q17" s="345">
        <f>Performance!I$5*IF(Performance!I173&gt;Performance!I120,Outcomes!Q17,AVERAGE(Outcomes!Q17,Outcomes!Q70,Outcomes!Q123))*Outcomes!Q$7</f>
        <v>0</v>
      </c>
      <c r="R17" s="345">
        <f>Performance!J$5*IF(Performance!J173&gt;Performance!J120,Outcomes!R17,AVERAGE(Outcomes!R17,Outcomes!R70,Outcomes!R123))*Outcomes!R$7</f>
        <v>12500</v>
      </c>
      <c r="S17" s="345">
        <f>Performance!J$5*IF(Performance!J173&gt;Performance!J120,Outcomes!S17,AVERAGE(Outcomes!S17,Outcomes!S70,Outcomes!S123))*Outcomes!S$7</f>
        <v>3781.2500000000005</v>
      </c>
      <c r="T17" s="345">
        <f>Performance!J$5*IF(Performance!J173&gt;Performance!J120,Outcomes!T17,AVERAGE(Outcomes!T17,Outcomes!T70,Outcomes!T123))*Outcomes!T$7</f>
        <v>3403.125</v>
      </c>
      <c r="U17" s="345">
        <f>Performance!J$5*IF(Performance!J173&gt;Performance!J120,Outcomes!U17,AVERAGE(Outcomes!U17,Outcomes!U70,Outcomes!U123))*Outcomes!U$7</f>
        <v>4537.5000000000009</v>
      </c>
      <c r="V17" s="345">
        <f>Performance!K$5*IF(Performance!K173&gt;Performance!K120,Outcomes!V17,AVERAGE(Outcomes!V17,Outcomes!V70,Outcomes!V123))*Outcomes!V$7</f>
        <v>38115</v>
      </c>
      <c r="W17" s="345">
        <f>Performance!K$5*IF(Performance!K173&gt;Performance!K120,Outcomes!W17,AVERAGE(Outcomes!W17,Outcomes!W70,Outcomes!W123))*Outcomes!W$7</f>
        <v>6881.8750000000009</v>
      </c>
      <c r="X17" s="345">
        <f>Performance!K$5*IF(Performance!K173&gt;Performance!K120, Outcomes!X17, AVERAGE(Outcomes!X17,Outcomes!X70,Outcomes!X123))*Outcomes!X$7</f>
        <v>6352.5000000000018</v>
      </c>
      <c r="Y17" s="345">
        <f>Performance!K$5*IF(Performance!K173&gt;Performance!K120,Outcomes!Y17,AVERAGE(Outcomes!Y17,Outcomes!Y70,Outcomes!Y123))*Outcomes!Y$7</f>
        <v>8470.0000000000018</v>
      </c>
      <c r="Z17" s="345">
        <f>Performance!L$5*IF(Performance!L173&gt;Performance!L120,Outcomes!Z17,AVERAGE(Outcomes!Z17,Outcomes!Z70,Outcomes!Z123))*Outcomes!Z$7</f>
        <v>549106.25000000012</v>
      </c>
      <c r="AA17" s="345">
        <f>Performance!L$5*IF(Performance!L173&gt;Performance!L120,Outcomes!AA17,AVERAGE(Outcomes!AA17,Outcomes!AA70,Outcomes!AA123))*Outcomes!AA$7</f>
        <v>94845.625</v>
      </c>
      <c r="AB17" s="345">
        <f>Performance!L$5*IF(Performance!L173&gt;Performance!L120,Outcomes!AB17,AVERAGE(Outcomes!AB17,Outcomes!AB70,Outcomes!AB123))*Outcomes!AB$7</f>
        <v>94013.645833333328</v>
      </c>
      <c r="AC17" s="345">
        <f>Performance!L$5*IF(Performance!L173&gt;Performance!L120,Outcomes!AC17,AVERAGE(Outcomes!AC17,Outcomes!AC70,Outcomes!AC123))*Outcomes!AC$7</f>
        <v>151420.20833333331</v>
      </c>
      <c r="AD17" s="345">
        <f>Performance!M$5*IF(Performance!M173&gt;Performance!M120,Outcomes!AD17,AVERAGE(Outcomes!AD17,Outcomes!AD70,Outcomes!AD123))*Outcomes!AD$7</f>
        <v>0</v>
      </c>
      <c r="AE17" s="345">
        <f>Performance!M$5*IF(Performance!M173&gt;Performance!M120,Outcomes!AE17,AVERAGE(Outcomes!AE17,Outcomes!AE70,Outcomes!AE123))*Outcomes!AE$7</f>
        <v>0</v>
      </c>
      <c r="AF17" s="345">
        <f>Performance!M$5*IF(Performance!M173&gt;Performance!M120,Outcomes!AF17,AVERAGE(Outcomes!AF17,Outcomes!AF70,Outcomes!AF123))*Outcomes!AF$7</f>
        <v>0</v>
      </c>
      <c r="AG17" s="345">
        <f>Performance!M$5*IF(Performance!M173&gt;Performance!M120,Outcomes!AG17,AVERAGE(Outcomes!AG17,Outcomes!AG70,Outcomes!AG123))*Outcomes!AG$7</f>
        <v>0</v>
      </c>
      <c r="AH17" s="345">
        <f>Performance!N$5*IF(Performance!N173&gt;Performance!N120,Outcomes!AH17,AVERAGE(Outcomes!AH17,Outcomes!AH70,Outcomes!AH123))*Outcomes!AH$7</f>
        <v>0</v>
      </c>
      <c r="AI17" s="345">
        <f>Performance!N$5*IF(Performance!N173&gt;Performance!N120,Outcomes!AI17,AVERAGE(Outcomes!AI17,Outcomes!AI70,Outcomes!AI123))*Outcomes!AI$7</f>
        <v>0</v>
      </c>
      <c r="AJ17" s="345">
        <f>Performance!N$5*IF(Performance!N173&gt;Performance!N120,Outcomes!AJ17,AVERAGE(Outcomes!AJ17,Outcomes!AJ70,Outcomes!AJ123))*Outcomes!AJ$7</f>
        <v>0</v>
      </c>
      <c r="AK17" s="345">
        <f>Performance!N$5*IF(Performance!N173&gt;Performance!N120,Outcomes!AK17,AVERAGE(Outcomes!AK17,Outcomes!AK70,Outcomes!AK123))*Outcomes!AK$7</f>
        <v>0</v>
      </c>
      <c r="AL17" s="345">
        <f>Performance!O$5*IF(Performance!O173&gt;Performance!O120,Outcomes!AL17,AVERAGE(Outcomes!AL17,Outcomes!AL70,Outcomes!AL123))*Outcomes!AL$7</f>
        <v>1160833.3333333335</v>
      </c>
      <c r="AM17" s="345">
        <f>Performance!O$5*IF(Performance!O173&gt;Performance!O120,Outcomes!AM17,AVERAGE(Outcomes!AM17,Outcomes!AM70,Outcomes!AM123))*Outcomes!AM$7</f>
        <v>143791.66666666669</v>
      </c>
      <c r="AN17" s="345">
        <f>Performance!O$5*IF(Performance!O173&gt;Performance!O120,Outcomes!AN17,AVERAGE(Outcomes!AN17,Outcomes!AN70,Outcomes!AN123))*Outcomes!AN$7</f>
        <v>128625</v>
      </c>
      <c r="AO17" s="345">
        <f>Performance!O$5*IF(Performance!O173&gt;Performance!O120,Outcomes!AO17,AVERAGE(Outcomes!AO17,Outcomes!AO70,Outcomes!AO123))*Outcomes!AO$7</f>
        <v>106341.66666666667</v>
      </c>
      <c r="AP17" s="345">
        <f>Performance!P$5*IF(Performance!P173&gt;Performance!P120,Outcomes!AP17,AVERAGE(Outcomes!AP17,Outcomes!AP70,Outcomes!AP123))*Outcomes!AP$7</f>
        <v>432153.74999999994</v>
      </c>
      <c r="AQ17" s="345">
        <f>Performance!P$5*IF(Performance!P173&gt;Performance!P120,Outcomes!AQ17,AVERAGE(Outcomes!AQ17,Outcomes!AQ70,Outcomes!AQ123))*Outcomes!AQ$7</f>
        <v>49205.624999999985</v>
      </c>
      <c r="AR17" s="345">
        <f>Performance!P$5*IF(Performance!P173&gt;Performance!P120,Outcomes!AR17,AVERAGE(Outcomes!AR17,Outcomes!AR70,Outcomes!AR123))*Outcomes!AR$7</f>
        <v>77017.5</v>
      </c>
      <c r="AS17" s="345">
        <f>Performance!P$5*IF(Performance!P173&gt;Performance!P120,Outcomes!AS17,AVERAGE(Outcomes!AS17,Outcomes!AS70,Outcomes!AS123))*Outcomes!AS$7</f>
        <v>140250</v>
      </c>
      <c r="AT17" s="345">
        <f>Performance!Q$5*IF(Performance!Q173&gt;Performance!Q120,Outcomes!AT17,AVERAGE(Outcomes!AT17,Outcomes!AT70,Outcomes!AT123))*Outcomes!AT$7</f>
        <v>0</v>
      </c>
      <c r="AU17" s="345">
        <f>Performance!Q$5*IF(Performance!Q173&gt;Performance!Q120,Outcomes!AU17,AVERAGE(Outcomes!AU17,Outcomes!AU70,Outcomes!AU123))*Outcomes!AU$7</f>
        <v>0</v>
      </c>
      <c r="AV17" s="345">
        <f>Performance!Q$5*IF(Performance!Q173&gt;Performance!Q120,Outcomes!AV17,AVERAGE(Outcomes!AV17,Outcomes!AV70,Outcomes!AV123))*Outcomes!AV$7</f>
        <v>0</v>
      </c>
      <c r="AW17" s="345">
        <f>Performance!Q$5*IF(Performance!Q173&gt;Performance!Q120,Outcomes!AW17,AVERAGE(Outcomes!AW17,Outcomes!AW70,Outcomes!AW123))*Outcomes!AW$7</f>
        <v>0</v>
      </c>
      <c r="AX17" s="345">
        <f>Performance!R$5*IF(Performance!R173&gt;Performance!R120,Outcomes!AX17,AVERAGE(Outcomes!AX17,Outcomes!AX70,Outcomes!AX123))*Outcomes!AX$7</f>
        <v>0</v>
      </c>
      <c r="AY17" s="345">
        <f>Performance!R$5*IF(Performance!R173&gt;Performance!R120,Outcomes!AY17,AVERAGE(Outcomes!AY17,Outcomes!AY70,Outcomes!AY123))*Outcomes!AY$7</f>
        <v>0</v>
      </c>
      <c r="AZ17" s="345">
        <f>Performance!R$5*IF(Performance!R173&gt;Performance!R120,Outcomes!AZ17,AVERAGE(Outcomes!AZ17,Outcomes!AZ70,Outcomes!AZ123))*Outcomes!AZ$7</f>
        <v>0</v>
      </c>
      <c r="BA17" s="345">
        <f>Performance!R$5*IF(Performance!R173&gt;Performance!R120,Outcomes!BA17,AVERAGE(Outcomes!BA17,Outcomes!BA70,Outcomes!BA123))*Outcomes!BA$7</f>
        <v>0</v>
      </c>
      <c r="BB17" s="345">
        <f>Performance!S14</f>
        <v>3496</v>
      </c>
      <c r="BC17" s="345">
        <f>Performance!T14</f>
        <v>27455.312499999996</v>
      </c>
      <c r="BD17" s="345">
        <f>Performance!U14</f>
        <v>0</v>
      </c>
      <c r="BE17" s="306">
        <f>SUM(C17:BD17)-Performance!C14</f>
        <v>0</v>
      </c>
    </row>
    <row r="18" spans="1:57">
      <c r="A18" s="13" t="s">
        <v>65</v>
      </c>
      <c r="B18" s="10" t="s">
        <v>66</v>
      </c>
      <c r="C18" s="345">
        <f>Performance!D15</f>
        <v>796891.66666666663</v>
      </c>
      <c r="D18" s="345">
        <f>Performance!E$5*IF(Performance!E174&gt;Performance!E121,Outcomes!D18,AVERAGE(Outcomes!D18,Outcomes!D71,Outcomes!D124))*Outcomes!D$7</f>
        <v>472500</v>
      </c>
      <c r="E18" s="345">
        <f>Performance!E$5*IF(Performance!E174&gt;Performance!E121,Outcomes!E18,AVERAGE(Outcomes!E18,Outcomes!E71,Outcomes!E124))*Outcomes!E$7</f>
        <v>97125</v>
      </c>
      <c r="F18" s="345">
        <f>Performance!E$5*IF(Performance!E174&gt;Performance!E121,Outcomes!F18,AVERAGE(Outcomes!F18,Outcomes!F71,Outcomes!F124))*Outcomes!F$7</f>
        <v>38500</v>
      </c>
      <c r="G18" s="345">
        <f>Performance!E$5*IF(Performance!E174&gt;Performance!E121,Outcomes!G18,AVERAGE(Outcomes!G18,Outcomes!G71,Outcomes!G124))*Outcomes!G$7</f>
        <v>25410.000000000007</v>
      </c>
      <c r="H18" s="345">
        <f>Performance!F$5*IF(Performance!F174&gt;Performance!F121,Outcomes!H18,AVERAGE(Outcomes!H18,Outcomes!H71,Outcomes!H124))*Outcomes!H$7</f>
        <v>0</v>
      </c>
      <c r="I18" s="345">
        <f>Performance!F$5*IF(Performance!F174&gt;Performance!F121,Outcomes!I18,AVERAGE(Outcomes!I18,Outcomes!I71,Outcomes!I124))*Outcomes!I$7</f>
        <v>0</v>
      </c>
      <c r="J18" s="345">
        <f>Performance!F$5*IF(Performance!F174&gt;Performance!F121,Outcomes!J18,AVERAGE(Outcomes!J18,Outcomes!J71,Outcomes!J124))*Outcomes!J$7</f>
        <v>0</v>
      </c>
      <c r="K18" s="345">
        <f>Performance!F$5*IF(Performance!F174&gt;Performance!F121,Outcomes!K18,AVERAGE(Outcomes!K18,Outcomes!K71,Outcomes!K124))*Outcomes!K$7</f>
        <v>0</v>
      </c>
      <c r="L18" s="345">
        <f>Performance!G$5*IF(Performance!G174&gt;Performance!G121,Outcomes!L18,AVERAGE(Outcomes!L18,Outcomes!L71,Outcomes!L124))*Outcomes!L$7</f>
        <v>0</v>
      </c>
      <c r="M18" s="345">
        <f>Performance!H$5*IF(Performance!H174&gt;Performance!H121,Outcomes!M18,AVERAGE(Outcomes!M18,Outcomes!M71,Outcomes!M124))*Outcomes!M$7</f>
        <v>81250</v>
      </c>
      <c r="N18" s="345">
        <f>Performance!I$5*IF(Performance!I174&gt;Performance!I121,Outcomes!N18,AVERAGE(Outcomes!N18,Outcomes!N71,Outcomes!N124))*Outcomes!N$7</f>
        <v>4000</v>
      </c>
      <c r="O18" s="345">
        <f>Performance!I$5*IF(Performance!I174&gt;Performance!I121,Outcomes!O18,AVERAGE(Outcomes!O18,Outcomes!O71,Outcomes!O124))*Outcomes!O$7</f>
        <v>0</v>
      </c>
      <c r="P18" s="345">
        <f>Performance!I$5*IF(Performance!I174&gt;Performance!I121,Outcomes!P18,AVERAGE(Outcomes!P18,Outcomes!P71,Outcomes!P124))*Outcomes!P$7</f>
        <v>0</v>
      </c>
      <c r="Q18" s="345">
        <f>Performance!I$5*IF(Performance!I174&gt;Performance!I121,Outcomes!Q18,AVERAGE(Outcomes!Q18,Outcomes!Q71,Outcomes!Q124))*Outcomes!Q$7</f>
        <v>0</v>
      </c>
      <c r="R18" s="345">
        <f>Performance!J$5*IF(Performance!J174&gt;Performance!J121,Outcomes!R18,AVERAGE(Outcomes!R18,Outcomes!R71,Outcomes!R124))*Outcomes!R$7</f>
        <v>0</v>
      </c>
      <c r="S18" s="345">
        <f>Performance!J$5*IF(Performance!J174&gt;Performance!J121,Outcomes!S18,AVERAGE(Outcomes!S18,Outcomes!S71,Outcomes!S124))*Outcomes!S$7</f>
        <v>0</v>
      </c>
      <c r="T18" s="345">
        <f>Performance!J$5*IF(Performance!J174&gt;Performance!J121,Outcomes!T18,AVERAGE(Outcomes!T18,Outcomes!T71,Outcomes!T124))*Outcomes!T$7</f>
        <v>0</v>
      </c>
      <c r="U18" s="345">
        <f>Performance!J$5*IF(Performance!J174&gt;Performance!J121,Outcomes!U18,AVERAGE(Outcomes!U18,Outcomes!U71,Outcomes!U124))*Outcomes!U$7</f>
        <v>0</v>
      </c>
      <c r="V18" s="345">
        <f>Performance!K$5*IF(Performance!K174&gt;Performance!K121,Outcomes!V18,AVERAGE(Outcomes!V18,Outcomes!V71,Outcomes!V124))*Outcomes!V$7</f>
        <v>59500</v>
      </c>
      <c r="W18" s="345">
        <f>Performance!K$5*IF(Performance!K174&gt;Performance!K121,Outcomes!W18,AVERAGE(Outcomes!W18,Outcomes!W71,Outcomes!W124))*Outcomes!W$7</f>
        <v>14444.791666666666</v>
      </c>
      <c r="X18" s="345">
        <f>Performance!K$5*IF(Performance!K174&gt;Performance!K121, Outcomes!X18, AVERAGE(Outcomes!X18,Outcomes!X71,Outcomes!X124))*Outcomes!X$7</f>
        <v>9389.1145833333321</v>
      </c>
      <c r="Y18" s="345">
        <f>Performance!K$5*IF(Performance!K174&gt;Performance!K121,Outcomes!Y18,AVERAGE(Outcomes!Y18,Outcomes!Y71,Outcomes!Y124))*Outcomes!Y$7</f>
        <v>965.41666666666686</v>
      </c>
      <c r="Z18" s="345">
        <f>Performance!L$5*IF(Performance!L174&gt;Performance!L121,Outcomes!Z18,AVERAGE(Outcomes!Z18,Outcomes!Z71,Outcomes!Z124))*Outcomes!Z$7</f>
        <v>469236.25</v>
      </c>
      <c r="AA18" s="345">
        <f>Performance!L$5*IF(Performance!L174&gt;Performance!L121,Outcomes!AA18,AVERAGE(Outcomes!AA18,Outcomes!AA71,Outcomes!AA124))*Outcomes!AA$7</f>
        <v>98583.333333333343</v>
      </c>
      <c r="AB18" s="345">
        <f>Performance!L$5*IF(Performance!L174&gt;Performance!L121,Outcomes!AB18,AVERAGE(Outcomes!AB18,Outcomes!AB71,Outcomes!AB124))*Outcomes!AB$7</f>
        <v>58041.666666666664</v>
      </c>
      <c r="AC18" s="345">
        <f>Performance!L$5*IF(Performance!L174&gt;Performance!L121,Outcomes!AC18,AVERAGE(Outcomes!AC18,Outcomes!AC71,Outcomes!AC124))*Outcomes!AC$7</f>
        <v>62416.666666666664</v>
      </c>
      <c r="AD18" s="345">
        <f>Performance!M$5*IF(Performance!M174&gt;Performance!M121,Outcomes!AD18,AVERAGE(Outcomes!AD18,Outcomes!AD71,Outcomes!AD124))*Outcomes!AD$7</f>
        <v>0</v>
      </c>
      <c r="AE18" s="345">
        <f>Performance!M$5*IF(Performance!M174&gt;Performance!M121,Outcomes!AE18,AVERAGE(Outcomes!AE18,Outcomes!AE71,Outcomes!AE124))*Outcomes!AE$7</f>
        <v>0</v>
      </c>
      <c r="AF18" s="345">
        <f>Performance!M$5*IF(Performance!M174&gt;Performance!M121,Outcomes!AF18,AVERAGE(Outcomes!AF18,Outcomes!AF71,Outcomes!AF124))*Outcomes!AF$7</f>
        <v>0</v>
      </c>
      <c r="AG18" s="345">
        <f>Performance!M$5*IF(Performance!M174&gt;Performance!M121,Outcomes!AG18,AVERAGE(Outcomes!AG18,Outcomes!AG71,Outcomes!AG124))*Outcomes!AG$7</f>
        <v>0</v>
      </c>
      <c r="AH18" s="345">
        <f>Performance!N$5*IF(Performance!N174&gt;Performance!N121,Outcomes!AH18,AVERAGE(Outcomes!AH18,Outcomes!AH71,Outcomes!AH124))*Outcomes!AH$7</f>
        <v>0</v>
      </c>
      <c r="AI18" s="345">
        <f>Performance!N$5*IF(Performance!N174&gt;Performance!N121,Outcomes!AI18,AVERAGE(Outcomes!AI18,Outcomes!AI71,Outcomes!AI124))*Outcomes!AI$7</f>
        <v>0</v>
      </c>
      <c r="AJ18" s="345">
        <f>Performance!N$5*IF(Performance!N174&gt;Performance!N121,Outcomes!AJ18,AVERAGE(Outcomes!AJ18,Outcomes!AJ71,Outcomes!AJ124))*Outcomes!AJ$7</f>
        <v>0</v>
      </c>
      <c r="AK18" s="345">
        <f>Performance!N$5*IF(Performance!N174&gt;Performance!N121,Outcomes!AK18,AVERAGE(Outcomes!AK18,Outcomes!AK71,Outcomes!AK124))*Outcomes!AK$7</f>
        <v>0</v>
      </c>
      <c r="AL18" s="345">
        <f>Performance!O$5*IF(Performance!O174&gt;Performance!O121,Outcomes!AL18,AVERAGE(Outcomes!AL18,Outcomes!AL71,Outcomes!AL124))*Outcomes!AL$7</f>
        <v>427000</v>
      </c>
      <c r="AM18" s="345">
        <f>Performance!O$5*IF(Performance!O174&gt;Performance!O121,Outcomes!AM18,AVERAGE(Outcomes!AM18,Outcomes!AM71,Outcomes!AM124))*Outcomes!AM$7</f>
        <v>92750</v>
      </c>
      <c r="AN18" s="345">
        <f>Performance!O$5*IF(Performance!O174&gt;Performance!O121,Outcomes!AN18,AVERAGE(Outcomes!AN18,Outcomes!AN71,Outcomes!AN124))*Outcomes!AN$7</f>
        <v>59500</v>
      </c>
      <c r="AO18" s="345">
        <f>Performance!O$5*IF(Performance!O174&gt;Performance!O121,Outcomes!AO18,AVERAGE(Outcomes!AO18,Outcomes!AO71,Outcomes!AO124))*Outcomes!AO$7</f>
        <v>59500</v>
      </c>
      <c r="AP18" s="345">
        <f>Performance!P$5*IF(Performance!P174&gt;Performance!P121,Outcomes!AP18,AVERAGE(Outcomes!AP18,Outcomes!AP71,Outcomes!AP124))*Outcomes!AP$7</f>
        <v>115050</v>
      </c>
      <c r="AQ18" s="345">
        <f>Performance!P$5*IF(Performance!P174&gt;Performance!P121,Outcomes!AQ18,AVERAGE(Outcomes!AQ18,Outcomes!AQ71,Outcomes!AQ124))*Outcomes!AQ$7</f>
        <v>16350</v>
      </c>
      <c r="AR18" s="345">
        <f>Performance!P$5*IF(Performance!P174&gt;Performance!P121,Outcomes!AR18,AVERAGE(Outcomes!AR18,Outcomes!AR71,Outcomes!AR124))*Outcomes!AR$7</f>
        <v>22222.5</v>
      </c>
      <c r="AS18" s="345">
        <f>Performance!P$5*IF(Performance!P174&gt;Performance!P121,Outcomes!AS18,AVERAGE(Outcomes!AS18,Outcomes!AS71,Outcomes!AS124))*Outcomes!AS$7</f>
        <v>44685</v>
      </c>
      <c r="AT18" s="345">
        <f>Performance!Q$5*IF(Performance!Q174&gt;Performance!Q121,Outcomes!AT18,AVERAGE(Outcomes!AT18,Outcomes!AT71,Outcomes!AT124))*Outcomes!AT$7</f>
        <v>0</v>
      </c>
      <c r="AU18" s="345">
        <f>Performance!Q$5*IF(Performance!Q174&gt;Performance!Q121,Outcomes!AU18,AVERAGE(Outcomes!AU18,Outcomes!AU71,Outcomes!AU124))*Outcomes!AU$7</f>
        <v>0</v>
      </c>
      <c r="AV18" s="345">
        <f>Performance!Q$5*IF(Performance!Q174&gt;Performance!Q121,Outcomes!AV18,AVERAGE(Outcomes!AV18,Outcomes!AV71,Outcomes!AV124))*Outcomes!AV$7</f>
        <v>0</v>
      </c>
      <c r="AW18" s="345">
        <f>Performance!Q$5*IF(Performance!Q174&gt;Performance!Q121,Outcomes!AW18,AVERAGE(Outcomes!AW18,Outcomes!AW71,Outcomes!AW124))*Outcomes!AW$7</f>
        <v>0</v>
      </c>
      <c r="AX18" s="345">
        <f>Performance!R$5*IF(Performance!R174&gt;Performance!R121,Outcomes!AX18,AVERAGE(Outcomes!AX18,Outcomes!AX71,Outcomes!AX124))*Outcomes!AX$7</f>
        <v>0</v>
      </c>
      <c r="AY18" s="345">
        <f>Performance!R$5*IF(Performance!R174&gt;Performance!R121,Outcomes!AY18,AVERAGE(Outcomes!AY18,Outcomes!AY71,Outcomes!AY124))*Outcomes!AY$7</f>
        <v>0</v>
      </c>
      <c r="AZ18" s="345">
        <f>Performance!R$5*IF(Performance!R174&gt;Performance!R121,Outcomes!AZ18,AVERAGE(Outcomes!AZ18,Outcomes!AZ71,Outcomes!AZ124))*Outcomes!AZ$7</f>
        <v>0</v>
      </c>
      <c r="BA18" s="345">
        <f>Performance!R$5*IF(Performance!R174&gt;Performance!R121,Outcomes!BA18,AVERAGE(Outcomes!BA18,Outcomes!BA71,Outcomes!BA124))*Outcomes!BA$7</f>
        <v>0</v>
      </c>
      <c r="BB18" s="345">
        <f>Performance!S15</f>
        <v>2622</v>
      </c>
      <c r="BC18" s="345">
        <f>Performance!T15</f>
        <v>4474.166666666667</v>
      </c>
      <c r="BD18" s="345">
        <f>Performance!U15</f>
        <v>0</v>
      </c>
      <c r="BE18" s="306">
        <f>SUM(C18:BD18)-Performance!C15</f>
        <v>0</v>
      </c>
    </row>
    <row r="19" spans="1:57">
      <c r="A19" s="13" t="s">
        <v>67</v>
      </c>
      <c r="B19" s="10" t="s">
        <v>68</v>
      </c>
      <c r="C19" s="345">
        <f>Performance!D16</f>
        <v>1957199.9999999998</v>
      </c>
      <c r="D19" s="345">
        <f>Performance!E$5*IF(Performance!E175&gt;Performance!E122,Outcomes!D19,AVERAGE(Outcomes!D19,Outcomes!D72,Outcomes!D125))*Outcomes!D$7</f>
        <v>1057000</v>
      </c>
      <c r="E19" s="345">
        <f>Performance!E$5*IF(Performance!E175&gt;Performance!E122,Outcomes!E19,AVERAGE(Outcomes!E19,Outcomes!E72,Outcomes!E125))*Outcomes!E$7</f>
        <v>219625</v>
      </c>
      <c r="F19" s="345">
        <f>Performance!E$5*IF(Performance!E175&gt;Performance!E122,Outcomes!F19,AVERAGE(Outcomes!F19,Outcomes!F72,Outcomes!F125))*Outcomes!F$7</f>
        <v>85750</v>
      </c>
      <c r="G19" s="345">
        <f>Performance!E$5*IF(Performance!E175&gt;Performance!E122,Outcomes!G19,AVERAGE(Outcomes!G19,Outcomes!G72,Outcomes!G125))*Outcomes!G$7</f>
        <v>75250</v>
      </c>
      <c r="H19" s="345">
        <f>Performance!F$5*IF(Performance!F175&gt;Performance!F122,Outcomes!H19,AVERAGE(Outcomes!H19,Outcomes!H72,Outcomes!H125))*Outcomes!H$7</f>
        <v>0</v>
      </c>
      <c r="I19" s="345">
        <f>Performance!F$5*IF(Performance!F175&gt;Performance!F122,Outcomes!I19,AVERAGE(Outcomes!I19,Outcomes!I72,Outcomes!I125))*Outcomes!I$7</f>
        <v>0</v>
      </c>
      <c r="J19" s="345">
        <f>Performance!F$5*IF(Performance!F175&gt;Performance!F122,Outcomes!J19,AVERAGE(Outcomes!J19,Outcomes!J72,Outcomes!J125))*Outcomes!J$7</f>
        <v>0</v>
      </c>
      <c r="K19" s="345">
        <f>Performance!F$5*IF(Performance!F175&gt;Performance!F122,Outcomes!K19,AVERAGE(Outcomes!K19,Outcomes!K72,Outcomes!K125))*Outcomes!K$7</f>
        <v>0</v>
      </c>
      <c r="L19" s="345">
        <f>Performance!G$5*IF(Performance!G175&gt;Performance!G122,Outcomes!L19,AVERAGE(Outcomes!L19,Outcomes!L72,Outcomes!L125))*Outcomes!L$7</f>
        <v>7000</v>
      </c>
      <c r="M19" s="345">
        <f>Performance!H$5*IF(Performance!H175&gt;Performance!H122,Outcomes!M19,AVERAGE(Outcomes!M19,Outcomes!M72,Outcomes!M125))*Outcomes!M$7</f>
        <v>221068.75</v>
      </c>
      <c r="N19" s="345">
        <f>Performance!I$5*IF(Performance!I175&gt;Performance!I122,Outcomes!N19,AVERAGE(Outcomes!N19,Outcomes!N72,Outcomes!N125))*Outcomes!N$7</f>
        <v>135969.16666666666</v>
      </c>
      <c r="O19" s="345">
        <f>Performance!I$5*IF(Performance!I175&gt;Performance!I122,Outcomes!O19,AVERAGE(Outcomes!O19,Outcomes!O72,Outcomes!O125))*Outcomes!O$7</f>
        <v>32803.75</v>
      </c>
      <c r="P19" s="345">
        <f>Performance!I$5*IF(Performance!I175&gt;Performance!I122,Outcomes!P19,AVERAGE(Outcomes!P19,Outcomes!P72,Outcomes!P125))*Outcomes!P$7</f>
        <v>8082.0833333333312</v>
      </c>
      <c r="Q19" s="345">
        <f>Performance!I$5*IF(Performance!I175&gt;Performance!I122,Outcomes!Q19,AVERAGE(Outcomes!Q19,Outcomes!Q72,Outcomes!Q125))*Outcomes!Q$7</f>
        <v>6655.833333333333</v>
      </c>
      <c r="R19" s="345">
        <f>Performance!J$5*IF(Performance!J175&gt;Performance!J122,Outcomes!R19,AVERAGE(Outcomes!R19,Outcomes!R72,Outcomes!R125))*Outcomes!R$7</f>
        <v>337545.83333333337</v>
      </c>
      <c r="S19" s="345">
        <f>Performance!J$5*IF(Performance!J175&gt;Performance!J122,Outcomes!S19,AVERAGE(Outcomes!S19,Outcomes!S72,Outcomes!S125))*Outcomes!S$7</f>
        <v>40410.416666666657</v>
      </c>
      <c r="T19" s="345">
        <f>Performance!J$5*IF(Performance!J175&gt;Performance!J122,Outcomes!T19,AVERAGE(Outcomes!T19,Outcomes!T72,Outcomes!T125))*Outcomes!T$7</f>
        <v>34170.572916666672</v>
      </c>
      <c r="U19" s="345">
        <f>Performance!J$5*IF(Performance!J175&gt;Performance!J122,Outcomes!U19,AVERAGE(Outcomes!U19,Outcomes!U72,Outcomes!U125))*Outcomes!U$7</f>
        <v>81415.104166666672</v>
      </c>
      <c r="V19" s="345">
        <f>Performance!K$5*IF(Performance!K175&gt;Performance!K122,Outcomes!V19,AVERAGE(Outcomes!V19,Outcomes!V72,Outcomes!V125))*Outcomes!V$7</f>
        <v>291967.08333333331</v>
      </c>
      <c r="W19" s="345">
        <f>Performance!K$5*IF(Performance!K175&gt;Performance!K122,Outcomes!W19,AVERAGE(Outcomes!W19,Outcomes!W72,Outcomes!W125))*Outcomes!W$7</f>
        <v>62483.020833333343</v>
      </c>
      <c r="X19" s="345">
        <f>Performance!K$5*IF(Performance!K175&gt;Performance!K122, Outcomes!X19, AVERAGE(Outcomes!X19,Outcomes!X72,Outcomes!X125))*Outcomes!X$7</f>
        <v>22302.291666666668</v>
      </c>
      <c r="Y19" s="345">
        <f>Performance!K$5*IF(Performance!K175&gt;Performance!K122,Outcomes!Y19,AVERAGE(Outcomes!Y19,Outcomes!Y72,Outcomes!Y125))*Outcomes!Y$7</f>
        <v>8688.75</v>
      </c>
      <c r="Z19" s="345">
        <f>Performance!L$5*IF(Performance!L175&gt;Performance!L122,Outcomes!Z19,AVERAGE(Outcomes!Z19,Outcomes!Z72,Outcomes!Z125))*Outcomes!Z$7</f>
        <v>503965.00000000006</v>
      </c>
      <c r="AA19" s="345">
        <f>Performance!L$5*IF(Performance!L175&gt;Performance!L122,Outcomes!AA19,AVERAGE(Outcomes!AA19,Outcomes!AA72,Outcomes!AA125))*Outcomes!AA$7</f>
        <v>99522.500000000015</v>
      </c>
      <c r="AB19" s="345">
        <f>Performance!L$5*IF(Performance!L175&gt;Performance!L122,Outcomes!AB19,AVERAGE(Outcomes!AB19,Outcomes!AB72,Outcomes!AB125))*Outcomes!AB$7</f>
        <v>80465.000000000015</v>
      </c>
      <c r="AC19" s="345">
        <f>Performance!L$5*IF(Performance!L175&gt;Performance!L122,Outcomes!AC19,AVERAGE(Outcomes!AC19,Outcomes!AC72,Outcomes!AC125))*Outcomes!AC$7</f>
        <v>82582.500000000015</v>
      </c>
      <c r="AD19" s="345">
        <f>Performance!M$5*IF(Performance!M175&gt;Performance!M122,Outcomes!AD19,AVERAGE(Outcomes!AD19,Outcomes!AD72,Outcomes!AD125))*Outcomes!AD$7</f>
        <v>0</v>
      </c>
      <c r="AE19" s="345">
        <f>Performance!M$5*IF(Performance!M175&gt;Performance!M122,Outcomes!AE19,AVERAGE(Outcomes!AE19,Outcomes!AE72,Outcomes!AE125))*Outcomes!AE$7</f>
        <v>0</v>
      </c>
      <c r="AF19" s="345">
        <f>Performance!M$5*IF(Performance!M175&gt;Performance!M122,Outcomes!AF19,AVERAGE(Outcomes!AF19,Outcomes!AF72,Outcomes!AF125))*Outcomes!AF$7</f>
        <v>0</v>
      </c>
      <c r="AG19" s="345">
        <f>Performance!M$5*IF(Performance!M175&gt;Performance!M122,Outcomes!AG19,AVERAGE(Outcomes!AG19,Outcomes!AG72,Outcomes!AG125))*Outcomes!AG$7</f>
        <v>0</v>
      </c>
      <c r="AH19" s="345">
        <f>Performance!N$5*IF(Performance!N175&gt;Performance!N122,Outcomes!AH19,AVERAGE(Outcomes!AH19,Outcomes!AH72,Outcomes!AH125))*Outcomes!AH$7</f>
        <v>0</v>
      </c>
      <c r="AI19" s="345">
        <f>Performance!N$5*IF(Performance!N175&gt;Performance!N122,Outcomes!AI19,AVERAGE(Outcomes!AI19,Outcomes!AI72,Outcomes!AI125))*Outcomes!AI$7</f>
        <v>0</v>
      </c>
      <c r="AJ19" s="345">
        <f>Performance!N$5*IF(Performance!N175&gt;Performance!N122,Outcomes!AJ19,AVERAGE(Outcomes!AJ19,Outcomes!AJ72,Outcomes!AJ125))*Outcomes!AJ$7</f>
        <v>0</v>
      </c>
      <c r="AK19" s="345">
        <f>Performance!N$5*IF(Performance!N175&gt;Performance!N122,Outcomes!AK19,AVERAGE(Outcomes!AK19,Outcomes!AK72,Outcomes!AK125))*Outcomes!AK$7</f>
        <v>0</v>
      </c>
      <c r="AL19" s="345">
        <f>Performance!O$5*IF(Performance!O175&gt;Performance!O122,Outcomes!AL19,AVERAGE(Outcomes!AL19,Outcomes!AL72,Outcomes!AL125))*Outcomes!AL$7</f>
        <v>969500</v>
      </c>
      <c r="AM19" s="345">
        <f>Performance!O$5*IF(Performance!O175&gt;Performance!O122,Outcomes!AM19,AVERAGE(Outcomes!AM19,Outcomes!AM72,Outcomes!AM125))*Outcomes!AM$7</f>
        <v>202708.33333333331</v>
      </c>
      <c r="AN19" s="345">
        <f>Performance!O$5*IF(Performance!O175&gt;Performance!O122,Outcomes!AN19,AVERAGE(Outcomes!AN19,Outcomes!AN72,Outcomes!AN125))*Outcomes!AN$7</f>
        <v>96801.250000000015</v>
      </c>
      <c r="AO19" s="345">
        <f>Performance!O$5*IF(Performance!O175&gt;Performance!O122,Outcomes!AO19,AVERAGE(Outcomes!AO19,Outcomes!AO72,Outcomes!AO125))*Outcomes!AO$7</f>
        <v>81095</v>
      </c>
      <c r="AP19" s="345">
        <f>Performance!P$5*IF(Performance!P175&gt;Performance!P122,Outcomes!AP19,AVERAGE(Outcomes!AP19,Outcomes!AP72,Outcomes!AP125))*Outcomes!AP$7</f>
        <v>517275.00000000012</v>
      </c>
      <c r="AQ19" s="345">
        <f>Performance!P$5*IF(Performance!P175&gt;Performance!P122,Outcomes!AQ19,AVERAGE(Outcomes!AQ19,Outcomes!AQ72,Outcomes!AQ125))*Outcomes!AQ$7</f>
        <v>62617.500000000007</v>
      </c>
      <c r="AR19" s="345">
        <f>Performance!P$5*IF(Performance!P175&gt;Performance!P122,Outcomes!AR19,AVERAGE(Outcomes!AR19,Outcomes!AR72,Outcomes!AR125))*Outcomes!AR$7</f>
        <v>84397.500000000015</v>
      </c>
      <c r="AS19" s="345">
        <f>Performance!P$5*IF(Performance!P175&gt;Performance!P122,Outcomes!AS19,AVERAGE(Outcomes!AS19,Outcomes!AS72,Outcomes!AS125))*Outcomes!AS$7</f>
        <v>144292.50000000003</v>
      </c>
      <c r="AT19" s="345">
        <f>Performance!Q$5*IF(Performance!Q175&gt;Performance!Q122,Outcomes!AT19,AVERAGE(Outcomes!AT19,Outcomes!AT72,Outcomes!AT125))*Outcomes!AT$7</f>
        <v>0</v>
      </c>
      <c r="AU19" s="345">
        <f>Performance!Q$5*IF(Performance!Q175&gt;Performance!Q122,Outcomes!AU19,AVERAGE(Outcomes!AU19,Outcomes!AU72,Outcomes!AU125))*Outcomes!AU$7</f>
        <v>0</v>
      </c>
      <c r="AV19" s="345">
        <f>Performance!Q$5*IF(Performance!Q175&gt;Performance!Q122,Outcomes!AV19,AVERAGE(Outcomes!AV19,Outcomes!AV72,Outcomes!AV125))*Outcomes!AV$7</f>
        <v>0</v>
      </c>
      <c r="AW19" s="345">
        <f>Performance!Q$5*IF(Performance!Q175&gt;Performance!Q122,Outcomes!AW19,AVERAGE(Outcomes!AW19,Outcomes!AW72,Outcomes!AW125))*Outcomes!AW$7</f>
        <v>0</v>
      </c>
      <c r="AX19" s="345">
        <f>Performance!R$5*IF(Performance!R175&gt;Performance!R122,Outcomes!AX19,AVERAGE(Outcomes!AX19,Outcomes!AX72,Outcomes!AX125))*Outcomes!AX$7</f>
        <v>0</v>
      </c>
      <c r="AY19" s="345">
        <f>Performance!R$5*IF(Performance!R175&gt;Performance!R122,Outcomes!AY19,AVERAGE(Outcomes!AY19,Outcomes!AY72,Outcomes!AY125))*Outcomes!AY$7</f>
        <v>0</v>
      </c>
      <c r="AZ19" s="345">
        <f>Performance!R$5*IF(Performance!R175&gt;Performance!R122,Outcomes!AZ19,AVERAGE(Outcomes!AZ19,Outcomes!AZ72,Outcomes!AZ125))*Outcomes!AZ$7</f>
        <v>0</v>
      </c>
      <c r="BA19" s="345">
        <f>Performance!R$5*IF(Performance!R175&gt;Performance!R122,Outcomes!BA19,AVERAGE(Outcomes!BA19,Outcomes!BA72,Outcomes!BA125))*Outcomes!BA$7</f>
        <v>0</v>
      </c>
      <c r="BB19" s="345">
        <f>Performance!S16</f>
        <v>528.7700000000001</v>
      </c>
      <c r="BC19" s="345">
        <f>Performance!T16</f>
        <v>6352.5000000000018</v>
      </c>
      <c r="BD19" s="345">
        <f>Performance!U16</f>
        <v>0</v>
      </c>
      <c r="BE19" s="306">
        <f>SUM(C19:BD19)-Performance!C16</f>
        <v>0</v>
      </c>
    </row>
    <row r="20" spans="1:57">
      <c r="A20" s="13" t="s">
        <v>69</v>
      </c>
      <c r="B20" s="10" t="s">
        <v>70</v>
      </c>
      <c r="C20" s="345">
        <f>Performance!D17</f>
        <v>1706833.3333333335</v>
      </c>
      <c r="D20" s="345">
        <f>Performance!E$5*IF(Performance!E176&gt;Performance!E123,Outcomes!D20,AVERAGE(Outcomes!D20,Outcomes!D73,Outcomes!D126))*Outcomes!D$7</f>
        <v>1088500</v>
      </c>
      <c r="E20" s="345">
        <f>Performance!E$5*IF(Performance!E176&gt;Performance!E123,Outcomes!E20,AVERAGE(Outcomes!E20,Outcomes!E73,Outcomes!E126))*Outcomes!E$7</f>
        <v>135036.5625</v>
      </c>
      <c r="F20" s="345">
        <f>Performance!E$5*IF(Performance!E176&gt;Performance!E123,Outcomes!F20,AVERAGE(Outcomes!F20,Outcomes!F73,Outcomes!F126))*Outcomes!F$7</f>
        <v>83125</v>
      </c>
      <c r="G20" s="345">
        <f>Performance!E$5*IF(Performance!E176&gt;Performance!E123,Outcomes!G20,AVERAGE(Outcomes!G20,Outcomes!G73,Outcomes!G126))*Outcomes!G$7</f>
        <v>115500</v>
      </c>
      <c r="H20" s="345">
        <f>Performance!F$5*IF(Performance!F176&gt;Performance!F123,Outcomes!H20,AVERAGE(Outcomes!H20,Outcomes!H73,Outcomes!H126))*Outcomes!H$7</f>
        <v>0</v>
      </c>
      <c r="I20" s="345">
        <f>Performance!F$5*IF(Performance!F176&gt;Performance!F123,Outcomes!I20,AVERAGE(Outcomes!I20,Outcomes!I73,Outcomes!I126))*Outcomes!I$7</f>
        <v>0</v>
      </c>
      <c r="J20" s="345">
        <f>Performance!F$5*IF(Performance!F176&gt;Performance!F123,Outcomes!J20,AVERAGE(Outcomes!J20,Outcomes!J73,Outcomes!J126))*Outcomes!J$7</f>
        <v>0</v>
      </c>
      <c r="K20" s="345">
        <f>Performance!F$5*IF(Performance!F176&gt;Performance!F123,Outcomes!K20,AVERAGE(Outcomes!K20,Outcomes!K73,Outcomes!K126))*Outcomes!K$7</f>
        <v>0</v>
      </c>
      <c r="L20" s="345">
        <f>Performance!G$5*IF(Performance!G176&gt;Performance!G123,Outcomes!L20,AVERAGE(Outcomes!L20,Outcomes!L73,Outcomes!L126))*Outcomes!L$7</f>
        <v>107444.16666666666</v>
      </c>
      <c r="M20" s="345">
        <f>Performance!H$5*IF(Performance!H176&gt;Performance!H123,Outcomes!M20,AVERAGE(Outcomes!M20,Outcomes!M73,Outcomes!M126))*Outcomes!M$7</f>
        <v>146712.50000000003</v>
      </c>
      <c r="N20" s="345">
        <f>Performance!I$5*IF(Performance!I176&gt;Performance!I123,Outcomes!N20,AVERAGE(Outcomes!N20,Outcomes!N73,Outcomes!N126))*Outcomes!N$7</f>
        <v>0</v>
      </c>
      <c r="O20" s="345">
        <f>Performance!I$5*IF(Performance!I176&gt;Performance!I123,Outcomes!O20,AVERAGE(Outcomes!O20,Outcomes!O73,Outcomes!O126))*Outcomes!O$7</f>
        <v>0</v>
      </c>
      <c r="P20" s="345">
        <f>Performance!I$5*IF(Performance!I176&gt;Performance!I123,Outcomes!P20,AVERAGE(Outcomes!P20,Outcomes!P73,Outcomes!P126))*Outcomes!P$7</f>
        <v>0</v>
      </c>
      <c r="Q20" s="345">
        <f>Performance!I$5*IF(Performance!I176&gt;Performance!I123,Outcomes!Q20,AVERAGE(Outcomes!Q20,Outcomes!Q73,Outcomes!Q126))*Outcomes!Q$7</f>
        <v>0</v>
      </c>
      <c r="R20" s="345">
        <f>Performance!J$5*IF(Performance!J176&gt;Performance!J123,Outcomes!R20,AVERAGE(Outcomes!R20,Outcomes!R73,Outcomes!R126))*Outcomes!R$7</f>
        <v>12100.000000000002</v>
      </c>
      <c r="S20" s="345">
        <f>Performance!J$5*IF(Performance!J176&gt;Performance!J123,Outcomes!S20,AVERAGE(Outcomes!S20,Outcomes!S73,Outcomes!S126))*Outcomes!S$7</f>
        <v>1134.3750000000002</v>
      </c>
      <c r="T20" s="345">
        <f>Performance!J$5*IF(Performance!J176&gt;Performance!J123,Outcomes!T20,AVERAGE(Outcomes!T20,Outcomes!T73,Outcomes!T126))*Outcomes!T$7</f>
        <v>2268.7500000000005</v>
      </c>
      <c r="U20" s="345">
        <f>Performance!J$5*IF(Performance!J176&gt;Performance!J123,Outcomes!U20,AVERAGE(Outcomes!U20,Outcomes!U73,Outcomes!U126))*Outcomes!U$7</f>
        <v>1512.5000000000002</v>
      </c>
      <c r="V20" s="345">
        <f>Performance!K$5*IF(Performance!K176&gt;Performance!K123,Outcomes!V20,AVERAGE(Outcomes!V20,Outcomes!V73,Outcomes!V126))*Outcomes!V$7</f>
        <v>156695.00000000003</v>
      </c>
      <c r="W20" s="345">
        <f>Performance!K$5*IF(Performance!K176&gt;Performance!K123,Outcomes!W20,AVERAGE(Outcomes!W20,Outcomes!W73,Outcomes!W126))*Outcomes!W$7</f>
        <v>20116.250000000004</v>
      </c>
      <c r="X20" s="345">
        <f>Performance!K$5*IF(Performance!K176&gt;Performance!K123, Outcomes!X20, AVERAGE(Outcomes!X20,Outcomes!X73,Outcomes!X126))*Outcomes!X$7</f>
        <v>15881.250000000002</v>
      </c>
      <c r="Y20" s="345">
        <f>Performance!K$5*IF(Performance!K176&gt;Performance!K123,Outcomes!Y20,AVERAGE(Outcomes!Y20,Outcomes!Y73,Outcomes!Y126))*Outcomes!Y$7</f>
        <v>35997.500000000007</v>
      </c>
      <c r="Z20" s="345">
        <f>Performance!L$5*IF(Performance!L176&gt;Performance!L123,Outcomes!Z20,AVERAGE(Outcomes!Z20,Outcomes!Z73,Outcomes!Z126))*Outcomes!Z$7</f>
        <v>815847.08333333326</v>
      </c>
      <c r="AA20" s="345">
        <f>Performance!L$5*IF(Performance!L176&gt;Performance!L123,Outcomes!AA20,AVERAGE(Outcomes!AA20,Outcomes!AA73,Outcomes!AA126))*Outcomes!AA$7</f>
        <v>128778.12499999999</v>
      </c>
      <c r="AB20" s="345">
        <f>Performance!L$5*IF(Performance!L176&gt;Performance!L123,Outcomes!AB20,AVERAGE(Outcomes!AB20,Outcomes!AB73,Outcomes!AB126))*Outcomes!AB$7</f>
        <v>94624.6875</v>
      </c>
      <c r="AC20" s="345">
        <f>Performance!L$5*IF(Performance!L176&gt;Performance!L123,Outcomes!AC20,AVERAGE(Outcomes!AC20,Outcomes!AC73,Outcomes!AC126))*Outcomes!AC$7</f>
        <v>180318.54166666663</v>
      </c>
      <c r="AD20" s="345">
        <f>Performance!M$5*IF(Performance!M176&gt;Performance!M123,Outcomes!AD20,AVERAGE(Outcomes!AD20,Outcomes!AD73,Outcomes!AD126))*Outcomes!AD$7</f>
        <v>0</v>
      </c>
      <c r="AE20" s="345">
        <f>Performance!M$5*IF(Performance!M176&gt;Performance!M123,Outcomes!AE20,AVERAGE(Outcomes!AE20,Outcomes!AE73,Outcomes!AE126))*Outcomes!AE$7</f>
        <v>0</v>
      </c>
      <c r="AF20" s="345">
        <f>Performance!M$5*IF(Performance!M176&gt;Performance!M123,Outcomes!AF20,AVERAGE(Outcomes!AF20,Outcomes!AF73,Outcomes!AF126))*Outcomes!AF$7</f>
        <v>0</v>
      </c>
      <c r="AG20" s="345">
        <f>Performance!M$5*IF(Performance!M176&gt;Performance!M123,Outcomes!AG20,AVERAGE(Outcomes!AG20,Outcomes!AG73,Outcomes!AG126))*Outcomes!AG$7</f>
        <v>0</v>
      </c>
      <c r="AH20" s="345">
        <f>Performance!N$5*IF(Performance!N176&gt;Performance!N123,Outcomes!AH20,AVERAGE(Outcomes!AH20,Outcomes!AH73,Outcomes!AH126))*Outcomes!AH$7</f>
        <v>0</v>
      </c>
      <c r="AI20" s="345">
        <f>Performance!N$5*IF(Performance!N176&gt;Performance!N123,Outcomes!AI20,AVERAGE(Outcomes!AI20,Outcomes!AI73,Outcomes!AI126))*Outcomes!AI$7</f>
        <v>0</v>
      </c>
      <c r="AJ20" s="345">
        <f>Performance!N$5*IF(Performance!N176&gt;Performance!N123,Outcomes!AJ20,AVERAGE(Outcomes!AJ20,Outcomes!AJ73,Outcomes!AJ126))*Outcomes!AJ$7</f>
        <v>0</v>
      </c>
      <c r="AK20" s="345">
        <f>Performance!N$5*IF(Performance!N176&gt;Performance!N123,Outcomes!AK20,AVERAGE(Outcomes!AK20,Outcomes!AK73,Outcomes!AK126))*Outcomes!AK$7</f>
        <v>0</v>
      </c>
      <c r="AL20" s="345">
        <f>Performance!O$5*IF(Performance!O176&gt;Performance!O123,Outcomes!AL20,AVERAGE(Outcomes!AL20,Outcomes!AL73,Outcomes!AL126))*Outcomes!AL$7</f>
        <v>1619333.3333333335</v>
      </c>
      <c r="AM20" s="345">
        <f>Performance!O$5*IF(Performance!O176&gt;Performance!O123,Outcomes!AM20,AVERAGE(Outcomes!AM20,Outcomes!AM73,Outcomes!AM126))*Outcomes!AM$7</f>
        <v>187279.89583333334</v>
      </c>
      <c r="AN20" s="345">
        <f>Performance!O$5*IF(Performance!O176&gt;Performance!O123,Outcomes!AN20,AVERAGE(Outcomes!AN20,Outcomes!AN73,Outcomes!AN126))*Outcomes!AN$7</f>
        <v>149041.66666666669</v>
      </c>
      <c r="AO20" s="345">
        <f>Performance!O$5*IF(Performance!O176&gt;Performance!O123,Outcomes!AO20,AVERAGE(Outcomes!AO20,Outcomes!AO73,Outcomes!AO126))*Outcomes!AO$7</f>
        <v>183948.33333333334</v>
      </c>
      <c r="AP20" s="345">
        <f>Performance!P$5*IF(Performance!P176&gt;Performance!P123,Outcomes!AP20,AVERAGE(Outcomes!AP20,Outcomes!AP73,Outcomes!AP126))*Outcomes!AP$7</f>
        <v>640458.75</v>
      </c>
      <c r="AQ20" s="345">
        <f>Performance!P$5*IF(Performance!P176&gt;Performance!P123,Outcomes!AQ20,AVERAGE(Outcomes!AQ20,Outcomes!AQ73,Outcomes!AQ126))*Outcomes!AQ$7</f>
        <v>44926.874999999993</v>
      </c>
      <c r="AR20" s="345">
        <f>Performance!P$5*IF(Performance!P176&gt;Performance!P123,Outcomes!AR20,AVERAGE(Outcomes!AR20,Outcomes!AR73,Outcomes!AR126))*Outcomes!AR$7</f>
        <v>73808.4375</v>
      </c>
      <c r="AS20" s="345">
        <f>Performance!P$5*IF(Performance!P176&gt;Performance!P123,Outcomes!AS20,AVERAGE(Outcomes!AS20,Outcomes!AS73,Outcomes!AS126))*Outcomes!AS$7</f>
        <v>195337.5</v>
      </c>
      <c r="AT20" s="345">
        <f>Performance!Q$5*IF(Performance!Q176&gt;Performance!Q123,Outcomes!AT20,AVERAGE(Outcomes!AT20,Outcomes!AT73,Outcomes!AT126))*Outcomes!AT$7</f>
        <v>0</v>
      </c>
      <c r="AU20" s="345">
        <f>Performance!Q$5*IF(Performance!Q176&gt;Performance!Q123,Outcomes!AU20,AVERAGE(Outcomes!AU20,Outcomes!AU73,Outcomes!AU126))*Outcomes!AU$7</f>
        <v>0</v>
      </c>
      <c r="AV20" s="345">
        <f>Performance!Q$5*IF(Performance!Q176&gt;Performance!Q123,Outcomes!AV20,AVERAGE(Outcomes!AV20,Outcomes!AV73,Outcomes!AV126))*Outcomes!AV$7</f>
        <v>0</v>
      </c>
      <c r="AW20" s="345">
        <f>Performance!Q$5*IF(Performance!Q176&gt;Performance!Q123,Outcomes!AW20,AVERAGE(Outcomes!AW20,Outcomes!AW73,Outcomes!AW126))*Outcomes!AW$7</f>
        <v>0</v>
      </c>
      <c r="AX20" s="345">
        <f>Performance!R$5*IF(Performance!R176&gt;Performance!R123,Outcomes!AX20,AVERAGE(Outcomes!AX20,Outcomes!AX73,Outcomes!AX126))*Outcomes!AX$7</f>
        <v>85500</v>
      </c>
      <c r="AY20" s="345">
        <f>Performance!R$5*IF(Performance!R176&gt;Performance!R123,Outcomes!AY20,AVERAGE(Outcomes!AY20,Outcomes!AY73,Outcomes!AY126))*Outcomes!AY$7</f>
        <v>0</v>
      </c>
      <c r="AZ20" s="345">
        <f>Performance!R$5*IF(Performance!R176&gt;Performance!R123,Outcomes!AZ20,AVERAGE(Outcomes!AZ20,Outcomes!AZ73,Outcomes!AZ126))*Outcomes!AZ$7</f>
        <v>8122.5</v>
      </c>
      <c r="BA20" s="345">
        <f>Performance!R$5*IF(Performance!R176&gt;Performance!R123,Outcomes!BA20,AVERAGE(Outcomes!BA20,Outcomes!BA73,Outcomes!BA126))*Outcomes!BA$7</f>
        <v>36000</v>
      </c>
      <c r="BB20" s="345">
        <f>Performance!S17</f>
        <v>7931.5500000000011</v>
      </c>
      <c r="BC20" s="345">
        <f>Performance!T17</f>
        <v>73214.166666666672</v>
      </c>
      <c r="BD20" s="345">
        <f>Performance!U17</f>
        <v>0</v>
      </c>
      <c r="BE20" s="306">
        <f>SUM(C20:BD20)-Performance!C17</f>
        <v>0</v>
      </c>
    </row>
    <row r="21" spans="1:57">
      <c r="A21" s="13" t="s">
        <v>71</v>
      </c>
      <c r="B21" s="10" t="s">
        <v>72</v>
      </c>
      <c r="C21" s="345">
        <f>Performance!D18</f>
        <v>10759000</v>
      </c>
      <c r="D21" s="345">
        <f>Performance!E$5*IF(Performance!E177&gt;Performance!E124,Outcomes!D21,AVERAGE(Outcomes!D21,Outcomes!D74,Outcomes!D127))*Outcomes!D$7</f>
        <v>12075000</v>
      </c>
      <c r="E21" s="345">
        <f>Performance!E$5*IF(Performance!E177&gt;Performance!E124,Outcomes!E21,AVERAGE(Outcomes!E21,Outcomes!E74,Outcomes!E127))*Outcomes!E$7</f>
        <v>1246916.5625</v>
      </c>
      <c r="F21" s="345">
        <f>Performance!E$5*IF(Performance!E177&gt;Performance!E124,Outcomes!F21,AVERAGE(Outcomes!F21,Outcomes!F74,Outcomes!F127))*Outcomes!F$7</f>
        <v>794500</v>
      </c>
      <c r="G21" s="345">
        <f>Performance!E$5*IF(Performance!E177&gt;Performance!E124,Outcomes!G21,AVERAGE(Outcomes!G21,Outcomes!G74,Outcomes!G127))*Outcomes!G$7</f>
        <v>713597.50000000012</v>
      </c>
      <c r="H21" s="345">
        <f>Performance!F$5*IF(Performance!F177&gt;Performance!F124,Outcomes!H21,AVERAGE(Outcomes!H21,Outcomes!H74,Outcomes!H127))*Outcomes!H$7</f>
        <v>3500</v>
      </c>
      <c r="I21" s="345">
        <f>Performance!F$5*IF(Performance!F177&gt;Performance!F124,Outcomes!I21,AVERAGE(Outcomes!I21,Outcomes!I74,Outcomes!I127))*Outcomes!I$7</f>
        <v>0</v>
      </c>
      <c r="J21" s="345">
        <f>Performance!F$5*IF(Performance!F177&gt;Performance!F124,Outcomes!J21,AVERAGE(Outcomes!J21,Outcomes!J74,Outcomes!J127))*Outcomes!J$7</f>
        <v>0</v>
      </c>
      <c r="K21" s="345">
        <f>Performance!F$5*IF(Performance!F177&gt;Performance!F124,Outcomes!K21,AVERAGE(Outcomes!K21,Outcomes!K74,Outcomes!K127))*Outcomes!K$7</f>
        <v>0</v>
      </c>
      <c r="L21" s="345">
        <f>Performance!G$5*IF(Performance!G177&gt;Performance!G124,Outcomes!L21,AVERAGE(Outcomes!L21,Outcomes!L74,Outcomes!L127))*Outcomes!L$7</f>
        <v>0</v>
      </c>
      <c r="M21" s="345">
        <f>Performance!H$5*IF(Performance!H177&gt;Performance!H124,Outcomes!M21,AVERAGE(Outcomes!M21,Outcomes!M74,Outcomes!M127))*Outcomes!M$7</f>
        <v>29713.541666666664</v>
      </c>
      <c r="N21" s="345">
        <f>Performance!I$5*IF(Performance!I177&gt;Performance!I124,Outcomes!N21,AVERAGE(Outcomes!N21,Outcomes!N74,Outcomes!N127))*Outcomes!N$7</f>
        <v>524054.16666666669</v>
      </c>
      <c r="O21" s="345">
        <f>Performance!I$5*IF(Performance!I177&gt;Performance!I124,Outcomes!O21,AVERAGE(Outcomes!O21,Outcomes!O74,Outcomes!O127))*Outcomes!O$7</f>
        <v>64333.333333333328</v>
      </c>
      <c r="P21" s="345">
        <f>Performance!I$5*IF(Performance!I177&gt;Performance!I124,Outcomes!P21,AVERAGE(Outcomes!P21,Outcomes!P74,Outcomes!P127))*Outcomes!P$7</f>
        <v>22854.166666666668</v>
      </c>
      <c r="Q21" s="345">
        <f>Performance!I$5*IF(Performance!I177&gt;Performance!I124,Outcomes!Q21,AVERAGE(Outcomes!Q21,Outcomes!Q74,Outcomes!Q127))*Outcomes!Q$7</f>
        <v>73333.333333333328</v>
      </c>
      <c r="R21" s="345">
        <f>Performance!J$5*IF(Performance!J177&gt;Performance!J124,Outcomes!R21,AVERAGE(Outcomes!R21,Outcomes!R74,Outcomes!R127))*Outcomes!R$7</f>
        <v>1125300.0000000002</v>
      </c>
      <c r="S21" s="345">
        <f>Performance!J$5*IF(Performance!J177&gt;Performance!J124,Outcomes!S21,AVERAGE(Outcomes!S21,Outcomes!S74,Outcomes!S127))*Outcomes!S$7</f>
        <v>104375</v>
      </c>
      <c r="T21" s="345">
        <f>Performance!J$5*IF(Performance!J177&gt;Performance!J124,Outcomes!T21,AVERAGE(Outcomes!T21,Outcomes!T74,Outcomes!T127))*Outcomes!T$7</f>
        <v>52187.5</v>
      </c>
      <c r="U21" s="345">
        <f>Performance!J$5*IF(Performance!J177&gt;Performance!J124,Outcomes!U21,AVERAGE(Outcomes!U21,Outcomes!U74,Outcomes!U127))*Outcomes!U$7</f>
        <v>139375</v>
      </c>
      <c r="V21" s="345">
        <f>Performance!K$5*IF(Performance!K177&gt;Performance!K124,Outcomes!V21,AVERAGE(Outcomes!V21,Outcomes!V74,Outcomes!V127))*Outcomes!V$7</f>
        <v>2785813.3333333335</v>
      </c>
      <c r="W21" s="345">
        <f>Performance!K$5*IF(Performance!K177&gt;Performance!K124,Outcomes!W21,AVERAGE(Outcomes!W21,Outcomes!W74,Outcomes!W127))*Outcomes!W$7</f>
        <v>314125</v>
      </c>
      <c r="X21" s="345">
        <f>Performance!K$5*IF(Performance!K177&gt;Performance!K124, Outcomes!X21, AVERAGE(Outcomes!X21,Outcomes!X74,Outcomes!X127))*Outcomes!X$7</f>
        <v>159465.83333333334</v>
      </c>
      <c r="Y21" s="345">
        <f>Performance!K$5*IF(Performance!K177&gt;Performance!K124,Outcomes!Y21,AVERAGE(Outcomes!Y21,Outcomes!Y74,Outcomes!Y127))*Outcomes!Y$7</f>
        <v>449948.33333333343</v>
      </c>
      <c r="Z21" s="345">
        <f>Performance!L$5*IF(Performance!L177&gt;Performance!L124,Outcomes!Z21,AVERAGE(Outcomes!Z21,Outcomes!Z74,Outcomes!Z127))*Outcomes!Z$7</f>
        <v>4992108.333333333</v>
      </c>
      <c r="AA21" s="345">
        <f>Performance!L$5*IF(Performance!L177&gt;Performance!L124,Outcomes!AA21,AVERAGE(Outcomes!AA21,Outcomes!AA74,Outcomes!AA127))*Outcomes!AA$7</f>
        <v>522186.14583333337</v>
      </c>
      <c r="AB21" s="345">
        <f>Performance!L$5*IF(Performance!L177&gt;Performance!L124,Outcomes!AB21,AVERAGE(Outcomes!AB21,Outcomes!AB74,Outcomes!AB127))*Outcomes!AB$7</f>
        <v>316706.25</v>
      </c>
      <c r="AC21" s="345">
        <f>Performance!L$5*IF(Performance!L177&gt;Performance!L124,Outcomes!AC21,AVERAGE(Outcomes!AC21,Outcomes!AC74,Outcomes!AC127))*Outcomes!AC$7</f>
        <v>1190000</v>
      </c>
      <c r="AD21" s="345">
        <f>Performance!M$5*IF(Performance!M177&gt;Performance!M124,Outcomes!AD21,AVERAGE(Outcomes!AD21,Outcomes!AD74,Outcomes!AD127))*Outcomes!AD$7</f>
        <v>0</v>
      </c>
      <c r="AE21" s="345">
        <f>Performance!M$5*IF(Performance!M177&gt;Performance!M124,Outcomes!AE21,AVERAGE(Outcomes!AE21,Outcomes!AE74,Outcomes!AE127))*Outcomes!AE$7</f>
        <v>0</v>
      </c>
      <c r="AF21" s="345">
        <f>Performance!M$5*IF(Performance!M177&gt;Performance!M124,Outcomes!AF21,AVERAGE(Outcomes!AF21,Outcomes!AF74,Outcomes!AF127))*Outcomes!AF$7</f>
        <v>0</v>
      </c>
      <c r="AG21" s="345">
        <f>Performance!M$5*IF(Performance!M177&gt;Performance!M124,Outcomes!AG21,AVERAGE(Outcomes!AG21,Outcomes!AG74,Outcomes!AG127))*Outcomes!AG$7</f>
        <v>0</v>
      </c>
      <c r="AH21" s="345">
        <f>Performance!N$5*IF(Performance!N177&gt;Performance!N124,Outcomes!AH21,AVERAGE(Outcomes!AH21,Outcomes!AH74,Outcomes!AH127))*Outcomes!AH$7</f>
        <v>42000</v>
      </c>
      <c r="AI21" s="345">
        <f>Performance!N$5*IF(Performance!N177&gt;Performance!N124,Outcomes!AI21,AVERAGE(Outcomes!AI21,Outcomes!AI74,Outcomes!AI127))*Outcomes!AI$7</f>
        <v>789.6875</v>
      </c>
      <c r="AJ21" s="345">
        <f>Performance!N$5*IF(Performance!N177&gt;Performance!N124,Outcomes!AJ21,AVERAGE(Outcomes!AJ21,Outcomes!AJ74,Outcomes!AJ127))*Outcomes!AJ$7</f>
        <v>1058.7500000000002</v>
      </c>
      <c r="AK21" s="345">
        <f>Performance!N$5*IF(Performance!N177&gt;Performance!N124,Outcomes!AK21,AVERAGE(Outcomes!AK21,Outcomes!AK74,Outcomes!AK127))*Outcomes!AK$7</f>
        <v>21000</v>
      </c>
      <c r="AL21" s="345">
        <f>Performance!O$5*IF(Performance!O177&gt;Performance!O124,Outcomes!AL21,AVERAGE(Outcomes!AL21,Outcomes!AL74,Outcomes!AL127))*Outcomes!AL$7</f>
        <v>11953666.666666668</v>
      </c>
      <c r="AM21" s="345">
        <f>Performance!O$5*IF(Performance!O177&gt;Performance!O124,Outcomes!AM21,AVERAGE(Outcomes!AM21,Outcomes!AM74,Outcomes!AM127))*Outcomes!AM$7</f>
        <v>1145832.1875</v>
      </c>
      <c r="AN21" s="345">
        <f>Performance!O$5*IF(Performance!O177&gt;Performance!O124,Outcomes!AN21,AVERAGE(Outcomes!AN21,Outcomes!AN74,Outcomes!AN127))*Outcomes!AN$7</f>
        <v>873250</v>
      </c>
      <c r="AO21" s="345">
        <f>Performance!O$5*IF(Performance!O177&gt;Performance!O124,Outcomes!AO21,AVERAGE(Outcomes!AO21,Outcomes!AO74,Outcomes!AO127))*Outcomes!AO$7</f>
        <v>1124789.1666666667</v>
      </c>
      <c r="AP21" s="345">
        <f>Performance!P$5*IF(Performance!P177&gt;Performance!P124,Outcomes!AP21,AVERAGE(Outcomes!AP21,Outcomes!AP74,Outcomes!AP127))*Outcomes!AP$7</f>
        <v>3546164.9999999995</v>
      </c>
      <c r="AQ21" s="345">
        <f>Performance!P$5*IF(Performance!P177&gt;Performance!P124,Outcomes!AQ21,AVERAGE(Outcomes!AQ21,Outcomes!AQ74,Outcomes!AQ127))*Outcomes!AQ$7</f>
        <v>285660.9375</v>
      </c>
      <c r="AR21" s="345">
        <f>Performance!P$5*IF(Performance!P177&gt;Performance!P124,Outcomes!AR21,AVERAGE(Outcomes!AR21,Outcomes!AR74,Outcomes!AR127))*Outcomes!AR$7</f>
        <v>283521.5625</v>
      </c>
      <c r="AS21" s="345">
        <f>Performance!P$5*IF(Performance!P177&gt;Performance!P124,Outcomes!AS21,AVERAGE(Outcomes!AS21,Outcomes!AS74,Outcomes!AS127))*Outcomes!AS$7</f>
        <v>747000</v>
      </c>
      <c r="AT21" s="345">
        <f>Performance!Q$5*IF(Performance!Q177&gt;Performance!Q124,Outcomes!AT21,AVERAGE(Outcomes!AT21,Outcomes!AT74,Outcomes!AT127))*Outcomes!AT$7</f>
        <v>33279.166666666664</v>
      </c>
      <c r="AU21" s="345">
        <f>Performance!Q$5*IF(Performance!Q177&gt;Performance!Q124,Outcomes!AU21,AVERAGE(Outcomes!AU21,Outcomes!AU74,Outcomes!AU127))*Outcomes!AU$7</f>
        <v>1663.9583333333333</v>
      </c>
      <c r="AV21" s="345">
        <f>Performance!Q$5*IF(Performance!Q177&gt;Performance!Q124,Outcomes!AV21,AVERAGE(Outcomes!AV21,Outcomes!AV74,Outcomes!AV127))*Outcomes!AV$7</f>
        <v>3327.9166666666665</v>
      </c>
      <c r="AW21" s="345">
        <f>Performance!Q$5*IF(Performance!Q177&gt;Performance!Q124,Outcomes!AW21,AVERAGE(Outcomes!AW21,Outcomes!AW74,Outcomes!AW127))*Outcomes!AW$7</f>
        <v>6655.833333333333</v>
      </c>
      <c r="AX21" s="345">
        <f>Performance!R$5*IF(Performance!R177&gt;Performance!R124,Outcomes!AX21,AVERAGE(Outcomes!AX21,Outcomes!AX74,Outcomes!AX127))*Outcomes!AX$7</f>
        <v>918000</v>
      </c>
      <c r="AY21" s="345">
        <f>Performance!R$5*IF(Performance!R177&gt;Performance!R124,Outcomes!AY21,AVERAGE(Outcomes!AY21,Outcomes!AY74,Outcomes!AY127))*Outcomes!AY$7</f>
        <v>29444.062499999996</v>
      </c>
      <c r="AZ21" s="345">
        <f>Performance!R$5*IF(Performance!R177&gt;Performance!R124,Outcomes!AZ21,AVERAGE(Outcomes!AZ21,Outcomes!AZ74,Outcomes!AZ127))*Outcomes!AZ$7</f>
        <v>54000</v>
      </c>
      <c r="BA21" s="345">
        <f>Performance!R$5*IF(Performance!R177&gt;Performance!R124,Outcomes!BA21,AVERAGE(Outcomes!BA21,Outcomes!BA74,Outcomes!BA127))*Outcomes!BA$7</f>
        <v>223245.00000000003</v>
      </c>
      <c r="BB21" s="345">
        <f>Performance!S18</f>
        <v>36271</v>
      </c>
      <c r="BC21" s="345">
        <f>Performance!T18</f>
        <v>373041.66666666663</v>
      </c>
      <c r="BD21" s="345">
        <f>Performance!U18</f>
        <v>0</v>
      </c>
      <c r="BE21" s="306">
        <f>SUM(C21:BD21)-Performance!C18</f>
        <v>0</v>
      </c>
    </row>
    <row r="22" spans="1:57">
      <c r="A22" s="13" t="s">
        <v>73</v>
      </c>
      <c r="B22" s="10" t="s">
        <v>74</v>
      </c>
      <c r="C22" s="345">
        <f>Performance!D19</f>
        <v>16220265.833333334</v>
      </c>
      <c r="D22" s="345">
        <f>Performance!E$5*IF(Performance!E178&gt;Performance!E125,Outcomes!D22,AVERAGE(Outcomes!D22,Outcomes!D75,Outcomes!D128))*Outcomes!D$7</f>
        <v>18889500</v>
      </c>
      <c r="E22" s="345">
        <f>Performance!E$5*IF(Performance!E178&gt;Performance!E125,Outcomes!E22,AVERAGE(Outcomes!E22,Outcomes!E75,Outcomes!E128))*Outcomes!E$7</f>
        <v>2892625.3124999995</v>
      </c>
      <c r="F22" s="345">
        <f>Performance!E$5*IF(Performance!E178&gt;Performance!E125,Outcomes!F22,AVERAGE(Outcomes!F22,Outcomes!F75,Outcomes!F128))*Outcomes!F$7</f>
        <v>1694000</v>
      </c>
      <c r="G22" s="345">
        <f>Performance!E$5*IF(Performance!E178&gt;Performance!E125,Outcomes!G22,AVERAGE(Outcomes!G22,Outcomes!G75,Outcomes!G128))*Outcomes!G$7</f>
        <v>1494955.0000000002</v>
      </c>
      <c r="H22" s="345">
        <f>Performance!F$5*IF(Performance!F178&gt;Performance!F125,Outcomes!H22,AVERAGE(Outcomes!H22,Outcomes!H75,Outcomes!H128))*Outcomes!H$7</f>
        <v>4235.0000000000009</v>
      </c>
      <c r="I22" s="345">
        <f>Performance!F$5*IF(Performance!F178&gt;Performance!F125,Outcomes!I22,AVERAGE(Outcomes!I22,Outcomes!I75,Outcomes!I128))*Outcomes!I$7</f>
        <v>1058.7500000000002</v>
      </c>
      <c r="J22" s="345">
        <f>Performance!F$5*IF(Performance!F178&gt;Performance!F125,Outcomes!J22,AVERAGE(Outcomes!J22,Outcomes!J75,Outcomes!J128))*Outcomes!J$7</f>
        <v>875</v>
      </c>
      <c r="K22" s="345">
        <f>Performance!F$5*IF(Performance!F178&gt;Performance!F125,Outcomes!K22,AVERAGE(Outcomes!K22,Outcomes!K75,Outcomes!K128))*Outcomes!K$7</f>
        <v>0</v>
      </c>
      <c r="L22" s="345">
        <f>Performance!G$5*IF(Performance!G178&gt;Performance!G125,Outcomes!L22,AVERAGE(Outcomes!L22,Outcomes!L75,Outcomes!L128))*Outcomes!L$7</f>
        <v>368923.33333333337</v>
      </c>
      <c r="M22" s="345">
        <f>Performance!H$5*IF(Performance!H178&gt;Performance!H125,Outcomes!M22,AVERAGE(Outcomes!M22,Outcomes!M75,Outcomes!M128))*Outcomes!M$7</f>
        <v>1212312.5</v>
      </c>
      <c r="N22" s="345">
        <f>Performance!I$5*IF(Performance!I178&gt;Performance!I125,Outcomes!N22,AVERAGE(Outcomes!N22,Outcomes!N75,Outcomes!N128))*Outcomes!N$7</f>
        <v>159766.66666666666</v>
      </c>
      <c r="O22" s="345">
        <f>Performance!I$5*IF(Performance!I178&gt;Performance!I125,Outcomes!O22,AVERAGE(Outcomes!O22,Outcomes!O75,Outcomes!O128))*Outcomes!O$7</f>
        <v>29659.791666666664</v>
      </c>
      <c r="P22" s="345">
        <f>Performance!I$5*IF(Performance!I178&gt;Performance!I125,Outcomes!P22,AVERAGE(Outcomes!P22,Outcomes!P75,Outcomes!P128))*Outcomes!P$7</f>
        <v>6779.3749999999991</v>
      </c>
      <c r="Q22" s="345">
        <f>Performance!I$5*IF(Performance!I178&gt;Performance!I125,Outcomes!Q22,AVERAGE(Outcomes!Q22,Outcomes!Q75,Outcomes!Q128))*Outcomes!Q$7</f>
        <v>24643.75</v>
      </c>
      <c r="R22" s="345">
        <f>Performance!J$5*IF(Performance!J178&gt;Performance!J125,Outcomes!R22,AVERAGE(Outcomes!R22,Outcomes!R75,Outcomes!R128))*Outcomes!R$7</f>
        <v>947548.95833333326</v>
      </c>
      <c r="S22" s="345">
        <f>Performance!J$5*IF(Performance!J178&gt;Performance!J125,Outcomes!S22,AVERAGE(Outcomes!S22,Outcomes!S75,Outcomes!S128))*Outcomes!S$7</f>
        <v>153508.07291666669</v>
      </c>
      <c r="T22" s="345">
        <f>Performance!J$5*IF(Performance!J178&gt;Performance!J125,Outcomes!T22,AVERAGE(Outcomes!T22,Outcomes!T75,Outcomes!T128))*Outcomes!T$7</f>
        <v>80362.500000000015</v>
      </c>
      <c r="U22" s="345">
        <f>Performance!J$5*IF(Performance!J178&gt;Performance!J125,Outcomes!U22,AVERAGE(Outcomes!U22,Outcomes!U75,Outcomes!U128))*Outcomes!U$7</f>
        <v>191529.6875</v>
      </c>
      <c r="V22" s="345">
        <f>Performance!K$5*IF(Performance!K178&gt;Performance!K125,Outcomes!V22,AVERAGE(Outcomes!V22,Outcomes!V75,Outcomes!V128))*Outcomes!V$7</f>
        <v>3627079.166666667</v>
      </c>
      <c r="W22" s="345">
        <f>Performance!K$5*IF(Performance!K178&gt;Performance!K125,Outcomes!W22,AVERAGE(Outcomes!W22,Outcomes!W75,Outcomes!W128))*Outcomes!W$7</f>
        <v>603968.75</v>
      </c>
      <c r="X22" s="345">
        <f>Performance!K$5*IF(Performance!K178&gt;Performance!K125, Outcomes!X22, AVERAGE(Outcomes!X22,Outcomes!X75,Outcomes!X128))*Outcomes!X$7</f>
        <v>351312.5</v>
      </c>
      <c r="Y22" s="345">
        <f>Performance!K$5*IF(Performance!K178&gt;Performance!K125,Outcomes!Y22,AVERAGE(Outcomes!Y22,Outcomes!Y75,Outcomes!Y128))*Outcomes!Y$7</f>
        <v>536039.58333333337</v>
      </c>
      <c r="Z22" s="345">
        <f>Performance!L$5*IF(Performance!L178&gt;Performance!L125,Outcomes!Z22,AVERAGE(Outcomes!Z22,Outcomes!Z75,Outcomes!Z128))*Outcomes!Z$7</f>
        <v>9068587.5</v>
      </c>
      <c r="AA22" s="345">
        <f>Performance!L$5*IF(Performance!L178&gt;Performance!L125,Outcomes!AA22,AVERAGE(Outcomes!AA22,Outcomes!AA75,Outcomes!AA128))*Outcomes!AA$7</f>
        <v>1277275.4166666665</v>
      </c>
      <c r="AB22" s="345">
        <f>Performance!L$5*IF(Performance!L178&gt;Performance!L125,Outcomes!AB22,AVERAGE(Outcomes!AB22,Outcomes!AB75,Outcomes!AB128))*Outcomes!AB$7</f>
        <v>662344.375</v>
      </c>
      <c r="AC22" s="345">
        <f>Performance!L$5*IF(Performance!L178&gt;Performance!L125,Outcomes!AC22,AVERAGE(Outcomes!AC22,Outcomes!AC75,Outcomes!AC128))*Outcomes!AC$7</f>
        <v>2182303.958333333</v>
      </c>
      <c r="AD22" s="345">
        <f>Performance!M$5*IF(Performance!M178&gt;Performance!M125,Outcomes!AD22,AVERAGE(Outcomes!AD22,Outcomes!AD75,Outcomes!AD128))*Outcomes!AD$7</f>
        <v>1750</v>
      </c>
      <c r="AE22" s="345">
        <f>Performance!M$5*IF(Performance!M178&gt;Performance!M125,Outcomes!AE22,AVERAGE(Outcomes!AE22,Outcomes!AE75,Outcomes!AE128))*Outcomes!AE$7</f>
        <v>0</v>
      </c>
      <c r="AF22" s="345">
        <f>Performance!M$5*IF(Performance!M178&gt;Performance!M125,Outcomes!AF22,AVERAGE(Outcomes!AF22,Outcomes!AF75,Outcomes!AF128))*Outcomes!AF$7</f>
        <v>0</v>
      </c>
      <c r="AG22" s="345">
        <f>Performance!M$5*IF(Performance!M178&gt;Performance!M125,Outcomes!AG22,AVERAGE(Outcomes!AG22,Outcomes!AG75,Outcomes!AG128))*Outcomes!AG$7</f>
        <v>875</v>
      </c>
      <c r="AH22" s="345">
        <f>Performance!N$5*IF(Performance!N178&gt;Performance!N125,Outcomes!AH22,AVERAGE(Outcomes!AH22,Outcomes!AH75,Outcomes!AH128))*Outcomes!AH$7</f>
        <v>175000</v>
      </c>
      <c r="AI22" s="345">
        <f>Performance!N$5*IF(Performance!N178&gt;Performance!N125,Outcomes!AI22,AVERAGE(Outcomes!AI22,Outcomes!AI75,Outcomes!AI128))*Outcomes!AI$7</f>
        <v>8470.0000000000018</v>
      </c>
      <c r="AJ22" s="345">
        <f>Performance!N$5*IF(Performance!N178&gt;Performance!N125,Outcomes!AJ22,AVERAGE(Outcomes!AJ22,Outcomes!AJ75,Outcomes!AJ128))*Outcomes!AJ$7</f>
        <v>5293.7500000000009</v>
      </c>
      <c r="AK22" s="345">
        <f>Performance!N$5*IF(Performance!N178&gt;Performance!N125,Outcomes!AK22,AVERAGE(Outcomes!AK22,Outcomes!AK75,Outcomes!AK128))*Outcomes!AK$7</f>
        <v>80500</v>
      </c>
      <c r="AL22" s="345">
        <f>Performance!O$5*IF(Performance!O178&gt;Performance!O125,Outcomes!AL22,AVERAGE(Outcomes!AL22,Outcomes!AL75,Outcomes!AL128))*Outcomes!AL$7</f>
        <v>23664666.666666664</v>
      </c>
      <c r="AM22" s="345">
        <f>Performance!O$5*IF(Performance!O178&gt;Performance!O125,Outcomes!AM22,AVERAGE(Outcomes!AM22,Outcomes!AM75,Outcomes!AM128))*Outcomes!AM$7</f>
        <v>3551835.7291666665</v>
      </c>
      <c r="AN22" s="345">
        <f>Performance!O$5*IF(Performance!O178&gt;Performance!O125,Outcomes!AN22,AVERAGE(Outcomes!AN22,Outcomes!AN75,Outcomes!AN128))*Outcomes!AN$7</f>
        <v>2121000</v>
      </c>
      <c r="AO22" s="345">
        <f>Performance!O$5*IF(Performance!O178&gt;Performance!O125,Outcomes!AO22,AVERAGE(Outcomes!AO22,Outcomes!AO75,Outcomes!AO128))*Outcomes!AO$7</f>
        <v>2190463.3333333335</v>
      </c>
      <c r="AP22" s="345">
        <f>Performance!P$5*IF(Performance!P178&gt;Performance!P125,Outcomes!AP22,AVERAGE(Outcomes!AP22,Outcomes!AP75,Outcomes!AP128))*Outcomes!AP$7</f>
        <v>6449234.9999999991</v>
      </c>
      <c r="AQ22" s="345">
        <f>Performance!P$5*IF(Performance!P178&gt;Performance!P125,Outcomes!AQ22,AVERAGE(Outcomes!AQ22,Outcomes!AQ75,Outcomes!AQ128))*Outcomes!AQ$7</f>
        <v>866543.43749999988</v>
      </c>
      <c r="AR22" s="345">
        <f>Performance!P$5*IF(Performance!P178&gt;Performance!P125,Outcomes!AR22,AVERAGE(Outcomes!AR22,Outcomes!AR75,Outcomes!AR128))*Outcomes!AR$7</f>
        <v>680810.625</v>
      </c>
      <c r="AS22" s="345">
        <f>Performance!P$5*IF(Performance!P178&gt;Performance!P125,Outcomes!AS22,AVERAGE(Outcomes!AS22,Outcomes!AS75,Outcomes!AS128))*Outcomes!AS$7</f>
        <v>1425750</v>
      </c>
      <c r="AT22" s="345">
        <f>Performance!Q$5*IF(Performance!Q178&gt;Performance!Q125,Outcomes!AT22,AVERAGE(Outcomes!AT22,Outcomes!AT75,Outcomes!AT128))*Outcomes!AT$7</f>
        <v>0</v>
      </c>
      <c r="AU22" s="345">
        <f>Performance!Q$5*IF(Performance!Q178&gt;Performance!Q125,Outcomes!AU22,AVERAGE(Outcomes!AU22,Outcomes!AU75,Outcomes!AU128))*Outcomes!AU$7</f>
        <v>0</v>
      </c>
      <c r="AV22" s="345">
        <f>Performance!Q$5*IF(Performance!Q178&gt;Performance!Q125,Outcomes!AV22,AVERAGE(Outcomes!AV22,Outcomes!AV75,Outcomes!AV128))*Outcomes!AV$7</f>
        <v>0</v>
      </c>
      <c r="AW22" s="345">
        <f>Performance!Q$5*IF(Performance!Q178&gt;Performance!Q125,Outcomes!AW22,AVERAGE(Outcomes!AW22,Outcomes!AW75,Outcomes!AW128))*Outcomes!AW$7</f>
        <v>0</v>
      </c>
      <c r="AX22" s="345">
        <f>Performance!R$5*IF(Performance!R178&gt;Performance!R125,Outcomes!AX22,AVERAGE(Outcomes!AX22,Outcomes!AX75,Outcomes!AX128))*Outcomes!AX$7</f>
        <v>688500</v>
      </c>
      <c r="AY22" s="345">
        <f>Performance!R$5*IF(Performance!R178&gt;Performance!R125,Outcomes!AY22,AVERAGE(Outcomes!AY22,Outcomes!AY75,Outcomes!AY128))*Outcomes!AY$7</f>
        <v>60750</v>
      </c>
      <c r="AZ22" s="345">
        <f>Performance!R$5*IF(Performance!R178&gt;Performance!R125,Outcomes!AZ22,AVERAGE(Outcomes!AZ22,Outcomes!AZ75,Outcomes!AZ128))*Outcomes!AZ$7</f>
        <v>104625</v>
      </c>
      <c r="BA22" s="345">
        <f>Performance!R$5*IF(Performance!R178&gt;Performance!R125,Outcomes!BA22,AVERAGE(Outcomes!BA22,Outcomes!BA75,Outcomes!BA128))*Outcomes!BA$7</f>
        <v>155250</v>
      </c>
      <c r="BB22" s="345">
        <f>Performance!S19</f>
        <v>112188.82499999998</v>
      </c>
      <c r="BC22" s="345">
        <f>Performance!T19</f>
        <v>827750</v>
      </c>
      <c r="BD22" s="345">
        <f>Performance!U19</f>
        <v>0</v>
      </c>
      <c r="BE22" s="306">
        <f>SUM(C22:BD22)-Performance!C19</f>
        <v>0</v>
      </c>
    </row>
    <row r="23" spans="1:57">
      <c r="A23" s="13" t="s">
        <v>75</v>
      </c>
      <c r="B23" s="10" t="s">
        <v>76</v>
      </c>
      <c r="C23" s="345">
        <f>Performance!D20</f>
        <v>2940000</v>
      </c>
      <c r="D23" s="345">
        <f>Performance!E$5*IF(Performance!E179&gt;Performance!E126,Outcomes!D23,AVERAGE(Outcomes!D23,Outcomes!D76,Outcomes!D129))*Outcomes!D$7</f>
        <v>2184000</v>
      </c>
      <c r="E23" s="345">
        <f>Performance!E$5*IF(Performance!E179&gt;Performance!E126,Outcomes!E23,AVERAGE(Outcomes!E23,Outcomes!E76,Outcomes!E129))*Outcomes!E$7</f>
        <v>238000</v>
      </c>
      <c r="F23" s="345">
        <f>Performance!E$5*IF(Performance!E179&gt;Performance!E126,Outcomes!F23,AVERAGE(Outcomes!F23,Outcomes!F76,Outcomes!F129))*Outcomes!F$7</f>
        <v>216125</v>
      </c>
      <c r="G23" s="345">
        <f>Performance!E$5*IF(Performance!E179&gt;Performance!E126,Outcomes!G23,AVERAGE(Outcomes!G23,Outcomes!G76,Outcomes!G129))*Outcomes!G$7</f>
        <v>269500</v>
      </c>
      <c r="H23" s="345">
        <f>Performance!F$5*IF(Performance!F179&gt;Performance!F126,Outcomes!H23,AVERAGE(Outcomes!H23,Outcomes!H76,Outcomes!H129))*Outcomes!H$7</f>
        <v>3500</v>
      </c>
      <c r="I23" s="345">
        <f>Performance!F$5*IF(Performance!F179&gt;Performance!F126,Outcomes!I23,AVERAGE(Outcomes!I23,Outcomes!I76,Outcomes!I129))*Outcomes!I$7</f>
        <v>875</v>
      </c>
      <c r="J23" s="345">
        <f>Performance!F$5*IF(Performance!F179&gt;Performance!F126,Outcomes!J23,AVERAGE(Outcomes!J23,Outcomes!J76,Outcomes!J129))*Outcomes!J$7</f>
        <v>0</v>
      </c>
      <c r="K23" s="345">
        <f>Performance!F$5*IF(Performance!F179&gt;Performance!F126,Outcomes!K23,AVERAGE(Outcomes!K23,Outcomes!K76,Outcomes!K129))*Outcomes!K$7</f>
        <v>0</v>
      </c>
      <c r="L23" s="345">
        <f>Performance!G$5*IF(Performance!G179&gt;Performance!G126,Outcomes!L23,AVERAGE(Outcomes!L23,Outcomes!L76,Outcomes!L129))*Outcomes!L$7</f>
        <v>436432.49999999994</v>
      </c>
      <c r="M23" s="345">
        <f>Performance!H$5*IF(Performance!H179&gt;Performance!H126,Outcomes!M23,AVERAGE(Outcomes!M23,Outcomes!M76,Outcomes!M129))*Outcomes!M$7</f>
        <v>3711250</v>
      </c>
      <c r="N23" s="345">
        <f>Performance!I$5*IF(Performance!I179&gt;Performance!I126,Outcomes!N23,AVERAGE(Outcomes!N23,Outcomes!N76,Outcomes!N129))*Outcomes!N$7</f>
        <v>19360.000000000004</v>
      </c>
      <c r="O23" s="345">
        <f>Performance!I$5*IF(Performance!I179&gt;Performance!I126,Outcomes!O23,AVERAGE(Outcomes!O23,Outcomes!O76,Outcomes!O129))*Outcomes!O$7</f>
        <v>2030.6249999999998</v>
      </c>
      <c r="P23" s="345">
        <f>Performance!I$5*IF(Performance!I179&gt;Performance!I126,Outcomes!P23,AVERAGE(Outcomes!P23,Outcomes!P76,Outcomes!P129))*Outcomes!P$7</f>
        <v>1250</v>
      </c>
      <c r="Q23" s="345">
        <f>Performance!I$5*IF(Performance!I179&gt;Performance!I126,Outcomes!Q23,AVERAGE(Outcomes!Q23,Outcomes!Q76,Outcomes!Q129))*Outcomes!Q$7</f>
        <v>5445</v>
      </c>
      <c r="R23" s="345">
        <f>Performance!J$5*IF(Performance!J179&gt;Performance!J126,Outcomes!R23,AVERAGE(Outcomes!R23,Outcomes!R76,Outcomes!R129))*Outcomes!R$7</f>
        <v>85574.999999999985</v>
      </c>
      <c r="S23" s="345">
        <f>Performance!J$5*IF(Performance!J179&gt;Performance!J126,Outcomes!S23,AVERAGE(Outcomes!S23,Outcomes!S76,Outcomes!S129))*Outcomes!S$7</f>
        <v>9508.3333333333339</v>
      </c>
      <c r="T23" s="345">
        <f>Performance!J$5*IF(Performance!J179&gt;Performance!J126,Outcomes!T23,AVERAGE(Outcomes!T23,Outcomes!T76,Outcomes!T129))*Outcomes!T$7</f>
        <v>8616.9270833333339</v>
      </c>
      <c r="U23" s="345">
        <f>Performance!J$5*IF(Performance!J179&gt;Performance!J126,Outcomes!U23,AVERAGE(Outcomes!U23,Outcomes!U76,Outcomes!U129))*Outcomes!U$7</f>
        <v>26742.1875</v>
      </c>
      <c r="V23" s="345">
        <f>Performance!K$5*IF(Performance!K179&gt;Performance!K126,Outcomes!V23,AVERAGE(Outcomes!V23,Outcomes!V76,Outcomes!V129))*Outcomes!V$7</f>
        <v>606338.54166666674</v>
      </c>
      <c r="W23" s="345">
        <f>Performance!K$5*IF(Performance!K179&gt;Performance!K126,Outcomes!W23,AVERAGE(Outcomes!W23,Outcomes!W76,Outcomes!W129))*Outcomes!W$7</f>
        <v>113381.77083333331</v>
      </c>
      <c r="X23" s="345">
        <f>Performance!K$5*IF(Performance!K179&gt;Performance!K126, Outcomes!X23, AVERAGE(Outcomes!X23,Outcomes!X76,Outcomes!X129))*Outcomes!X$7</f>
        <v>59350.15625</v>
      </c>
      <c r="Y23" s="345">
        <f>Performance!K$5*IF(Performance!K179&gt;Performance!K126,Outcomes!Y23,AVERAGE(Outcomes!Y23,Outcomes!Y76,Outcomes!Y129))*Outcomes!Y$7</f>
        <v>81666.666666666657</v>
      </c>
      <c r="Z23" s="345">
        <f>Performance!L$5*IF(Performance!L179&gt;Performance!L126,Outcomes!Z23,AVERAGE(Outcomes!Z23,Outcomes!Z76,Outcomes!Z129))*Outcomes!Z$7</f>
        <v>1063335</v>
      </c>
      <c r="AA23" s="345">
        <f>Performance!L$5*IF(Performance!L179&gt;Performance!L126,Outcomes!AA23,AVERAGE(Outcomes!AA23,Outcomes!AA76,Outcomes!AA129))*Outcomes!AA$7</f>
        <v>157500</v>
      </c>
      <c r="AB23" s="345">
        <f>Performance!L$5*IF(Performance!L179&gt;Performance!L126,Outcomes!AB23,AVERAGE(Outcomes!AB23,Outcomes!AB76,Outcomes!AB129))*Outcomes!AB$7</f>
        <v>134822.91666666669</v>
      </c>
      <c r="AC23" s="345">
        <f>Performance!L$5*IF(Performance!L179&gt;Performance!L126,Outcomes!AC23,AVERAGE(Outcomes!AC23,Outcomes!AC76,Outcomes!AC129))*Outcomes!AC$7</f>
        <v>253006.25000000003</v>
      </c>
      <c r="AD23" s="345">
        <f>Performance!M$5*IF(Performance!M179&gt;Performance!M126,Outcomes!AD23,AVERAGE(Outcomes!AD23,Outcomes!AD76,Outcomes!AD129))*Outcomes!AD$7</f>
        <v>1663.9583333333333</v>
      </c>
      <c r="AE23" s="345">
        <f>Performance!M$5*IF(Performance!M179&gt;Performance!M126,Outcomes!AE23,AVERAGE(Outcomes!AE23,Outcomes!AE76,Outcomes!AE129))*Outcomes!AE$7</f>
        <v>0</v>
      </c>
      <c r="AF23" s="345">
        <f>Performance!M$5*IF(Performance!M179&gt;Performance!M126,Outcomes!AF23,AVERAGE(Outcomes!AF23,Outcomes!AF76,Outcomes!AF129))*Outcomes!AF$7</f>
        <v>0</v>
      </c>
      <c r="AG23" s="345">
        <f>Performance!M$5*IF(Performance!M179&gt;Performance!M126,Outcomes!AG23,AVERAGE(Outcomes!AG23,Outcomes!AG76,Outcomes!AG129))*Outcomes!AG$7</f>
        <v>831.97916666666663</v>
      </c>
      <c r="AH23" s="345">
        <f>Performance!N$5*IF(Performance!N179&gt;Performance!N126,Outcomes!AH23,AVERAGE(Outcomes!AH23,Outcomes!AH76,Outcomes!AH129))*Outcomes!AH$7</f>
        <v>4235.0000000000009</v>
      </c>
      <c r="AI23" s="345">
        <f>Performance!N$5*IF(Performance!N179&gt;Performance!N126,Outcomes!AI23,AVERAGE(Outcomes!AI23,Outcomes!AI76,Outcomes!AI129))*Outcomes!AI$7</f>
        <v>0</v>
      </c>
      <c r="AJ23" s="345">
        <f>Performance!N$5*IF(Performance!N179&gt;Performance!N126,Outcomes!AJ23,AVERAGE(Outcomes!AJ23,Outcomes!AJ76,Outcomes!AJ129))*Outcomes!AJ$7</f>
        <v>0</v>
      </c>
      <c r="AK23" s="345">
        <f>Performance!N$5*IF(Performance!N179&gt;Performance!N126,Outcomes!AK23,AVERAGE(Outcomes!AK23,Outcomes!AK76,Outcomes!AK129))*Outcomes!AK$7</f>
        <v>2117.5000000000005</v>
      </c>
      <c r="AL23" s="345">
        <f>Performance!O$5*IF(Performance!O179&gt;Performance!O126,Outcomes!AL23,AVERAGE(Outcomes!AL23,Outcomes!AL76,Outcomes!AL129))*Outcomes!AL$7</f>
        <v>1650320</v>
      </c>
      <c r="AM23" s="345">
        <f>Performance!O$5*IF(Performance!O179&gt;Performance!O126,Outcomes!AM23,AVERAGE(Outcomes!AM23,Outcomes!AM76,Outcomes!AM129))*Outcomes!AM$7</f>
        <v>189618.33333333337</v>
      </c>
      <c r="AN23" s="345">
        <f>Performance!O$5*IF(Performance!O179&gt;Performance!O126,Outcomes!AN23,AVERAGE(Outcomes!AN23,Outcomes!AN76,Outcomes!AN129))*Outcomes!AN$7</f>
        <v>200736.66666666666</v>
      </c>
      <c r="AO23" s="345">
        <f>Performance!O$5*IF(Performance!O179&gt;Performance!O126,Outcomes!AO23,AVERAGE(Outcomes!AO23,Outcomes!AO76,Outcomes!AO129))*Outcomes!AO$7</f>
        <v>300900.83333333337</v>
      </c>
      <c r="AP23" s="345">
        <f>Performance!P$5*IF(Performance!P179&gt;Performance!P126,Outcomes!AP23,AVERAGE(Outcomes!AP23,Outcomes!AP76,Outcomes!AP129))*Outcomes!AP$7</f>
        <v>2802217.5</v>
      </c>
      <c r="AQ23" s="345">
        <f>Performance!P$5*IF(Performance!P179&gt;Performance!P126,Outcomes!AQ23,AVERAGE(Outcomes!AQ23,Outcomes!AQ76,Outcomes!AQ129))*Outcomes!AQ$7</f>
        <v>202500</v>
      </c>
      <c r="AR23" s="345">
        <f>Performance!P$5*IF(Performance!P179&gt;Performance!P126,Outcomes!AR23,AVERAGE(Outcomes!AR23,Outcomes!AR76,Outcomes!AR129))*Outcomes!AR$7</f>
        <v>397736.24999999994</v>
      </c>
      <c r="AS23" s="345">
        <f>Performance!P$5*IF(Performance!P179&gt;Performance!P126,Outcomes!AS23,AVERAGE(Outcomes!AS23,Outcomes!AS76,Outcomes!AS129))*Outcomes!AS$7</f>
        <v>756000</v>
      </c>
      <c r="AT23" s="345">
        <f>Performance!Q$5*IF(Performance!Q179&gt;Performance!Q126,Outcomes!AT23,AVERAGE(Outcomes!AT23,Outcomes!AT76,Outcomes!AT129))*Outcomes!AT$7</f>
        <v>0</v>
      </c>
      <c r="AU23" s="345">
        <f>Performance!Q$5*IF(Performance!Q179&gt;Performance!Q126,Outcomes!AU23,AVERAGE(Outcomes!AU23,Outcomes!AU76,Outcomes!AU129))*Outcomes!AU$7</f>
        <v>0</v>
      </c>
      <c r="AV23" s="345">
        <f>Performance!Q$5*IF(Performance!Q179&gt;Performance!Q126,Outcomes!AV23,AVERAGE(Outcomes!AV23,Outcomes!AV76,Outcomes!AV129))*Outcomes!AV$7</f>
        <v>0</v>
      </c>
      <c r="AW23" s="345">
        <f>Performance!Q$5*IF(Performance!Q179&gt;Performance!Q126,Outcomes!AW23,AVERAGE(Outcomes!AW23,Outcomes!AW76,Outcomes!AW129))*Outcomes!AW$7</f>
        <v>0</v>
      </c>
      <c r="AX23" s="345">
        <f>Performance!R$5*IF(Performance!R179&gt;Performance!R126,Outcomes!AX23,AVERAGE(Outcomes!AX23,Outcomes!AX76,Outcomes!AX129))*Outcomes!AX$7</f>
        <v>73725</v>
      </c>
      <c r="AY23" s="345">
        <f>Performance!R$5*IF(Performance!R179&gt;Performance!R126,Outcomes!AY23,AVERAGE(Outcomes!AY23,Outcomes!AY76,Outcomes!AY129))*Outcomes!AY$7</f>
        <v>2139.375</v>
      </c>
      <c r="AZ23" s="345">
        <f>Performance!R$5*IF(Performance!R179&gt;Performance!R126,Outcomes!AZ23,AVERAGE(Outcomes!AZ23,Outcomes!AZ76,Outcomes!AZ129))*Outcomes!AZ$7</f>
        <v>8512.5</v>
      </c>
      <c r="BA23" s="345">
        <f>Performance!R$5*IF(Performance!R179&gt;Performance!R126,Outcomes!BA23,AVERAGE(Outcomes!BA23,Outcomes!BA76,Outcomes!BA129))*Outcomes!BA$7</f>
        <v>27000</v>
      </c>
      <c r="BB23" s="345">
        <f>Performance!S20</f>
        <v>10387.854166666666</v>
      </c>
      <c r="BC23" s="345">
        <f>Performance!T20</f>
        <v>43983.333333333336</v>
      </c>
      <c r="BD23" s="345">
        <f>Performance!U20</f>
        <v>0</v>
      </c>
      <c r="BE23" s="306">
        <f>SUM(C23:BD23)-Performance!C20</f>
        <v>0</v>
      </c>
    </row>
    <row r="24" spans="1:57">
      <c r="A24" s="13" t="s">
        <v>77</v>
      </c>
      <c r="B24" s="10" t="s">
        <v>78</v>
      </c>
      <c r="C24" s="345">
        <f>Performance!D21</f>
        <v>9355500</v>
      </c>
      <c r="D24" s="345">
        <f>Performance!E$5*IF(Performance!E180&gt;Performance!E127,Outcomes!D24,AVERAGE(Outcomes!D24,Outcomes!D77,Outcomes!D130))*Outcomes!D$7</f>
        <v>8351000</v>
      </c>
      <c r="E24" s="345">
        <f>Performance!E$5*IF(Performance!E180&gt;Performance!E127,Outcomes!E24,AVERAGE(Outcomes!E24,Outcomes!E77,Outcomes!E130))*Outcomes!E$7</f>
        <v>1249285.625</v>
      </c>
      <c r="F24" s="345">
        <f>Performance!E$5*IF(Performance!E180&gt;Performance!E127,Outcomes!F24,AVERAGE(Outcomes!F24,Outcomes!F77,Outcomes!F130))*Outcomes!F$7</f>
        <v>1198505.0000000002</v>
      </c>
      <c r="G24" s="345">
        <f>Performance!E$5*IF(Performance!E180&gt;Performance!E127,Outcomes!G24,AVERAGE(Outcomes!G24,Outcomes!G77,Outcomes!G130))*Outcomes!G$7</f>
        <v>595017.50000000012</v>
      </c>
      <c r="H24" s="345">
        <f>Performance!F$5*IF(Performance!F180&gt;Performance!F127,Outcomes!H24,AVERAGE(Outcomes!H24,Outcomes!H77,Outcomes!H130))*Outcomes!H$7</f>
        <v>0</v>
      </c>
      <c r="I24" s="345">
        <f>Performance!F$5*IF(Performance!F180&gt;Performance!F127,Outcomes!I24,AVERAGE(Outcomes!I24,Outcomes!I77,Outcomes!I130))*Outcomes!I$7</f>
        <v>0</v>
      </c>
      <c r="J24" s="345">
        <f>Performance!F$5*IF(Performance!F180&gt;Performance!F127,Outcomes!J24,AVERAGE(Outcomes!J24,Outcomes!J77,Outcomes!J130))*Outcomes!J$7</f>
        <v>0</v>
      </c>
      <c r="K24" s="345">
        <f>Performance!F$5*IF(Performance!F180&gt;Performance!F127,Outcomes!K24,AVERAGE(Outcomes!K24,Outcomes!K77,Outcomes!K130))*Outcomes!K$7</f>
        <v>0</v>
      </c>
      <c r="L24" s="345">
        <f>Performance!G$5*IF(Performance!G180&gt;Performance!G127,Outcomes!L24,AVERAGE(Outcomes!L24,Outcomes!L77,Outcomes!L130))*Outcomes!L$7</f>
        <v>238370.00000000003</v>
      </c>
      <c r="M24" s="345">
        <f>Performance!H$5*IF(Performance!H180&gt;Performance!H127,Outcomes!M24,AVERAGE(Outcomes!M24,Outcomes!M77,Outcomes!M130))*Outcomes!M$7</f>
        <v>594270.83333333337</v>
      </c>
      <c r="N24" s="345">
        <f>Performance!I$5*IF(Performance!I180&gt;Performance!I127,Outcomes!N24,AVERAGE(Outcomes!N24,Outcomes!N77,Outcomes!N130))*Outcomes!N$7</f>
        <v>0</v>
      </c>
      <c r="O24" s="345">
        <f>Performance!I$5*IF(Performance!I180&gt;Performance!I127,Outcomes!O24,AVERAGE(Outcomes!O24,Outcomes!O77,Outcomes!O130))*Outcomes!O$7</f>
        <v>0</v>
      </c>
      <c r="P24" s="345">
        <f>Performance!I$5*IF(Performance!I180&gt;Performance!I127,Outcomes!P24,AVERAGE(Outcomes!P24,Outcomes!P77,Outcomes!P130))*Outcomes!P$7</f>
        <v>0</v>
      </c>
      <c r="Q24" s="345">
        <f>Performance!I$5*IF(Performance!I180&gt;Performance!I127,Outcomes!Q24,AVERAGE(Outcomes!Q24,Outcomes!Q77,Outcomes!Q130))*Outcomes!Q$7</f>
        <v>0</v>
      </c>
      <c r="R24" s="345">
        <f>Performance!J$5*IF(Performance!J180&gt;Performance!J127,Outcomes!R24,AVERAGE(Outcomes!R24,Outcomes!R77,Outcomes!R130))*Outcomes!R$7</f>
        <v>0</v>
      </c>
      <c r="S24" s="345">
        <f>Performance!J$5*IF(Performance!J180&gt;Performance!J127,Outcomes!S24,AVERAGE(Outcomes!S24,Outcomes!S77,Outcomes!S130))*Outcomes!S$7</f>
        <v>0</v>
      </c>
      <c r="T24" s="345">
        <f>Performance!J$5*IF(Performance!J180&gt;Performance!J127,Outcomes!T24,AVERAGE(Outcomes!T24,Outcomes!T77,Outcomes!T130))*Outcomes!T$7</f>
        <v>0</v>
      </c>
      <c r="U24" s="345">
        <f>Performance!J$5*IF(Performance!J180&gt;Performance!J127,Outcomes!U24,AVERAGE(Outcomes!U24,Outcomes!U77,Outcomes!U130))*Outcomes!U$7</f>
        <v>0</v>
      </c>
      <c r="V24" s="345">
        <f>Performance!K$5*IF(Performance!K180&gt;Performance!K127,Outcomes!V24,AVERAGE(Outcomes!V24,Outcomes!V77,Outcomes!V130))*Outcomes!V$7</f>
        <v>655937.91666666663</v>
      </c>
      <c r="W24" s="345">
        <f>Performance!K$5*IF(Performance!K180&gt;Performance!K127,Outcomes!W24,AVERAGE(Outcomes!W24,Outcomes!W77,Outcomes!W130))*Outcomes!W$7</f>
        <v>84904.166666666672</v>
      </c>
      <c r="X24" s="345">
        <f>Performance!K$5*IF(Performance!K180&gt;Performance!K127, Outcomes!X24, AVERAGE(Outcomes!X24,Outcomes!X77,Outcomes!X130))*Outcomes!X$7</f>
        <v>93223.958333333343</v>
      </c>
      <c r="Y24" s="345">
        <f>Performance!K$5*IF(Performance!K180&gt;Performance!K127,Outcomes!Y24,AVERAGE(Outcomes!Y24,Outcomes!Y77,Outcomes!Y130))*Outcomes!Y$7</f>
        <v>95389.583333333358</v>
      </c>
      <c r="Z24" s="345">
        <f>Performance!L$5*IF(Performance!L180&gt;Performance!L127,Outcomes!Z24,AVERAGE(Outcomes!Z24,Outcomes!Z77,Outcomes!Z130))*Outcomes!Z$7</f>
        <v>2036008.3333333335</v>
      </c>
      <c r="AA24" s="345">
        <f>Performance!L$5*IF(Performance!L180&gt;Performance!L127,Outcomes!AA24,AVERAGE(Outcomes!AA24,Outcomes!AA77,Outcomes!AA130))*Outcomes!AA$7</f>
        <v>160533.33333333334</v>
      </c>
      <c r="AB24" s="345">
        <f>Performance!L$5*IF(Performance!L180&gt;Performance!L127,Outcomes!AB24,AVERAGE(Outcomes!AB24,Outcomes!AB77,Outcomes!AB130))*Outcomes!AB$7</f>
        <v>285541.66666666663</v>
      </c>
      <c r="AC24" s="345">
        <f>Performance!L$5*IF(Performance!L180&gt;Performance!L127,Outcomes!AC24,AVERAGE(Outcomes!AC24,Outcomes!AC77,Outcomes!AC130))*Outcomes!AC$7</f>
        <v>581845.83333333337</v>
      </c>
      <c r="AD24" s="345">
        <f>Performance!M$5*IF(Performance!M180&gt;Performance!M127,Outcomes!AD24,AVERAGE(Outcomes!AD24,Outcomes!AD77,Outcomes!AD130))*Outcomes!AD$7</f>
        <v>4235.0000000000009</v>
      </c>
      <c r="AE24" s="345">
        <f>Performance!M$5*IF(Performance!M180&gt;Performance!M127,Outcomes!AE24,AVERAGE(Outcomes!AE24,Outcomes!AE77,Outcomes!AE130))*Outcomes!AE$7</f>
        <v>529.37500000000011</v>
      </c>
      <c r="AF24" s="345">
        <f>Performance!M$5*IF(Performance!M180&gt;Performance!M127,Outcomes!AF24,AVERAGE(Outcomes!AF24,Outcomes!AF77,Outcomes!AF130))*Outcomes!AF$7</f>
        <v>875</v>
      </c>
      <c r="AG24" s="345">
        <f>Performance!M$5*IF(Performance!M180&gt;Performance!M127,Outcomes!AG24,AVERAGE(Outcomes!AG24,Outcomes!AG77,Outcomes!AG130))*Outcomes!AG$7</f>
        <v>2117.5000000000005</v>
      </c>
      <c r="AH24" s="345">
        <f>Performance!N$5*IF(Performance!N180&gt;Performance!N127,Outcomes!AH24,AVERAGE(Outcomes!AH24,Outcomes!AH77,Outcomes!AH130))*Outcomes!AH$7</f>
        <v>0</v>
      </c>
      <c r="AI24" s="345">
        <f>Performance!N$5*IF(Performance!N180&gt;Performance!N127,Outcomes!AI24,AVERAGE(Outcomes!AI24,Outcomes!AI77,Outcomes!AI130))*Outcomes!AI$7</f>
        <v>0</v>
      </c>
      <c r="AJ24" s="345">
        <f>Performance!N$5*IF(Performance!N180&gt;Performance!N127,Outcomes!AJ24,AVERAGE(Outcomes!AJ24,Outcomes!AJ77,Outcomes!AJ130))*Outcomes!AJ$7</f>
        <v>0</v>
      </c>
      <c r="AK24" s="345">
        <f>Performance!N$5*IF(Performance!N180&gt;Performance!N127,Outcomes!AK24,AVERAGE(Outcomes!AK24,Outcomes!AK77,Outcomes!AK130))*Outcomes!AK$7</f>
        <v>0</v>
      </c>
      <c r="AL24" s="345">
        <f>Performance!O$5*IF(Performance!O180&gt;Performance!O127,Outcomes!AL24,AVERAGE(Outcomes!AL24,Outcomes!AL77,Outcomes!AL130))*Outcomes!AL$7</f>
        <v>8596233.333333334</v>
      </c>
      <c r="AM24" s="345">
        <f>Performance!O$5*IF(Performance!O180&gt;Performance!O127,Outcomes!AM24,AVERAGE(Outcomes!AM24,Outcomes!AM77,Outcomes!AM130))*Outcomes!AM$7</f>
        <v>1339041.6666666665</v>
      </c>
      <c r="AN24" s="345">
        <f>Performance!O$5*IF(Performance!O180&gt;Performance!O127,Outcomes!AN24,AVERAGE(Outcomes!AN24,Outcomes!AN77,Outcomes!AN130))*Outcomes!AN$7</f>
        <v>740620.41666666686</v>
      </c>
      <c r="AO24" s="345">
        <f>Performance!O$5*IF(Performance!O180&gt;Performance!O127,Outcomes!AO24,AVERAGE(Outcomes!AO24,Outcomes!AO77,Outcomes!AO130))*Outcomes!AO$7</f>
        <v>679991.66666666663</v>
      </c>
      <c r="AP24" s="345">
        <f>Performance!P$5*IF(Performance!P180&gt;Performance!P127,Outcomes!AP24,AVERAGE(Outcomes!AP24,Outcomes!AP77,Outcomes!AP130))*Outcomes!AP$7</f>
        <v>4106246.2499999995</v>
      </c>
      <c r="AQ24" s="345">
        <f>Performance!P$5*IF(Performance!P180&gt;Performance!P127,Outcomes!AQ24,AVERAGE(Outcomes!AQ24,Outcomes!AQ77,Outcomes!AQ130))*Outcomes!AQ$7</f>
        <v>499544.06249999994</v>
      </c>
      <c r="AR24" s="345">
        <f>Performance!P$5*IF(Performance!P180&gt;Performance!P127,Outcomes!AR24,AVERAGE(Outcomes!AR24,Outcomes!AR77,Outcomes!AR130))*Outcomes!AR$7</f>
        <v>699575.62499999988</v>
      </c>
      <c r="AS24" s="345">
        <f>Performance!P$5*IF(Performance!P180&gt;Performance!P127,Outcomes!AS24,AVERAGE(Outcomes!AS24,Outcomes!AS77,Outcomes!AS130))*Outcomes!AS$7</f>
        <v>825121.87499999988</v>
      </c>
      <c r="AT24" s="345">
        <f>Performance!Q$5*IF(Performance!Q180&gt;Performance!Q127,Outcomes!AT24,AVERAGE(Outcomes!AT24,Outcomes!AT77,Outcomes!AT130))*Outcomes!AT$7</f>
        <v>0</v>
      </c>
      <c r="AU24" s="345">
        <f>Performance!Q$5*IF(Performance!Q180&gt;Performance!Q127,Outcomes!AU24,AVERAGE(Outcomes!AU24,Outcomes!AU77,Outcomes!AU130))*Outcomes!AU$7</f>
        <v>0</v>
      </c>
      <c r="AV24" s="345">
        <f>Performance!Q$5*IF(Performance!Q180&gt;Performance!Q127,Outcomes!AV24,AVERAGE(Outcomes!AV24,Outcomes!AV77,Outcomes!AV130))*Outcomes!AV$7</f>
        <v>0</v>
      </c>
      <c r="AW24" s="345">
        <f>Performance!Q$5*IF(Performance!Q180&gt;Performance!Q127,Outcomes!AW24,AVERAGE(Outcomes!AW24,Outcomes!AW77,Outcomes!AW130))*Outcomes!AW$7</f>
        <v>0</v>
      </c>
      <c r="AX24" s="345">
        <f>Performance!R$5*IF(Performance!R180&gt;Performance!R127,Outcomes!AX24,AVERAGE(Outcomes!AX24,Outcomes!AX77,Outcomes!AX130))*Outcomes!AX$7</f>
        <v>0</v>
      </c>
      <c r="AY24" s="345">
        <f>Performance!R$5*IF(Performance!R180&gt;Performance!R127,Outcomes!AY24,AVERAGE(Outcomes!AY24,Outcomes!AY77,Outcomes!AY130))*Outcomes!AY$7</f>
        <v>0</v>
      </c>
      <c r="AZ24" s="345">
        <f>Performance!R$5*IF(Performance!R180&gt;Performance!R127,Outcomes!AZ24,AVERAGE(Outcomes!AZ24,Outcomes!AZ77,Outcomes!AZ130))*Outcomes!AZ$7</f>
        <v>0</v>
      </c>
      <c r="BA24" s="345">
        <f>Performance!R$5*IF(Performance!R180&gt;Performance!R127,Outcomes!BA24,AVERAGE(Outcomes!BA24,Outcomes!BA77,Outcomes!BA130))*Outcomes!BA$7</f>
        <v>0</v>
      </c>
      <c r="BB24" s="345">
        <f>Performance!S21</f>
        <v>5817.1983333333328</v>
      </c>
      <c r="BC24" s="345">
        <f>Performance!T21</f>
        <v>37056.25</v>
      </c>
      <c r="BD24" s="345">
        <f>Performance!U21</f>
        <v>0</v>
      </c>
      <c r="BE24" s="306">
        <f>SUM(C24:BD24)-Performance!C21</f>
        <v>0</v>
      </c>
    </row>
    <row r="25" spans="1:57">
      <c r="A25" s="13" t="s">
        <v>79</v>
      </c>
      <c r="B25" s="10" t="s">
        <v>80</v>
      </c>
      <c r="C25" s="345">
        <f>Performance!D22</f>
        <v>1494500</v>
      </c>
      <c r="D25" s="345">
        <f>Performance!E$5*IF(Performance!E181&gt;Performance!E128,Outcomes!D25,AVERAGE(Outcomes!D25,Outcomes!D78,Outcomes!D131))*Outcomes!D$7</f>
        <v>442225</v>
      </c>
      <c r="E25" s="345">
        <f>Performance!E$5*IF(Performance!E181&gt;Performance!E128,Outcomes!E25,AVERAGE(Outcomes!E25,Outcomes!E78,Outcomes!E131))*Outcomes!E$7</f>
        <v>107397.49999999999</v>
      </c>
      <c r="F25" s="345">
        <f>Performance!E$5*IF(Performance!E181&gt;Performance!E128,Outcomes!F25,AVERAGE(Outcomes!F25,Outcomes!F78,Outcomes!F131))*Outcomes!F$7</f>
        <v>34746.249999999993</v>
      </c>
      <c r="G25" s="345">
        <f>Performance!E$5*IF(Performance!E181&gt;Performance!E128,Outcomes!G25,AVERAGE(Outcomes!G25,Outcomes!G78,Outcomes!G131))*Outcomes!G$7</f>
        <v>12705.000000000004</v>
      </c>
      <c r="H25" s="345">
        <f>Performance!F$5*IF(Performance!F181&gt;Performance!F128,Outcomes!H25,AVERAGE(Outcomes!H25,Outcomes!H78,Outcomes!H131))*Outcomes!H$7</f>
        <v>0</v>
      </c>
      <c r="I25" s="345">
        <f>Performance!F$5*IF(Performance!F181&gt;Performance!F128,Outcomes!I25,AVERAGE(Outcomes!I25,Outcomes!I78,Outcomes!I131))*Outcomes!I$7</f>
        <v>0</v>
      </c>
      <c r="J25" s="345">
        <f>Performance!F$5*IF(Performance!F181&gt;Performance!F128,Outcomes!J25,AVERAGE(Outcomes!J25,Outcomes!J78,Outcomes!J131))*Outcomes!J$7</f>
        <v>0</v>
      </c>
      <c r="K25" s="345">
        <f>Performance!F$5*IF(Performance!F181&gt;Performance!F128,Outcomes!K25,AVERAGE(Outcomes!K25,Outcomes!K78,Outcomes!K131))*Outcomes!K$7</f>
        <v>0</v>
      </c>
      <c r="L25" s="345">
        <f>Performance!G$5*IF(Performance!G181&gt;Performance!G128,Outcomes!L25,AVERAGE(Outcomes!L25,Outcomes!L78,Outcomes!L131))*Outcomes!L$7</f>
        <v>16000</v>
      </c>
      <c r="M25" s="345">
        <f>Performance!H$5*IF(Performance!H181&gt;Performance!H128,Outcomes!M25,AVERAGE(Outcomes!M25,Outcomes!M78,Outcomes!M131))*Outcomes!M$7</f>
        <v>247216.66666666663</v>
      </c>
      <c r="N25" s="345">
        <f>Performance!I$5*IF(Performance!I181&gt;Performance!I128,Outcomes!N25,AVERAGE(Outcomes!N25,Outcomes!N78,Outcomes!N131))*Outcomes!N$7</f>
        <v>51345</v>
      </c>
      <c r="O25" s="345">
        <f>Performance!I$5*IF(Performance!I181&gt;Performance!I128,Outcomes!O25,AVERAGE(Outcomes!O25,Outcomes!O78,Outcomes!O131))*Outcomes!O$7</f>
        <v>10833.333333333334</v>
      </c>
      <c r="P25" s="345">
        <f>Performance!I$5*IF(Performance!I181&gt;Performance!I128,Outcomes!P25,AVERAGE(Outcomes!P25,Outcomes!P78,Outcomes!P131))*Outcomes!P$7</f>
        <v>1663.9583333333333</v>
      </c>
      <c r="Q25" s="345">
        <f>Performance!I$5*IF(Performance!I181&gt;Performance!I128,Outcomes!Q25,AVERAGE(Outcomes!Q25,Outcomes!Q78,Outcomes!Q131))*Outcomes!Q$7</f>
        <v>500</v>
      </c>
      <c r="R25" s="345">
        <f>Performance!J$5*IF(Performance!J181&gt;Performance!J128,Outcomes!R25,AVERAGE(Outcomes!R25,Outcomes!R78,Outcomes!R131))*Outcomes!R$7</f>
        <v>51107.291666666664</v>
      </c>
      <c r="S25" s="345">
        <f>Performance!J$5*IF(Performance!J181&gt;Performance!J128,Outcomes!S25,AVERAGE(Outcomes!S25,Outcomes!S78,Outcomes!S131))*Outcomes!S$7</f>
        <v>10102.604166666664</v>
      </c>
      <c r="T25" s="345">
        <f>Performance!J$5*IF(Performance!J181&gt;Performance!J128,Outcomes!T25,AVERAGE(Outcomes!T25,Outcomes!T78,Outcomes!T131))*Outcomes!T$7</f>
        <v>3862.7604166666661</v>
      </c>
      <c r="U25" s="345">
        <f>Performance!J$5*IF(Performance!J181&gt;Performance!J128,Outcomes!U25,AVERAGE(Outcomes!U25,Outcomes!U78,Outcomes!U131))*Outcomes!U$7</f>
        <v>3565.6249999999995</v>
      </c>
      <c r="V25" s="345">
        <f>Performance!K$5*IF(Performance!K181&gt;Performance!K128,Outcomes!V25,AVERAGE(Outcomes!V25,Outcomes!V78,Outcomes!V131))*Outcomes!V$7</f>
        <v>110958.74999999999</v>
      </c>
      <c r="W25" s="345">
        <f>Performance!K$5*IF(Performance!K181&gt;Performance!K128,Outcomes!W25,AVERAGE(Outcomes!W25,Outcomes!W78,Outcomes!W131))*Outcomes!W$7</f>
        <v>17471.562499999996</v>
      </c>
      <c r="X25" s="345">
        <f>Performance!K$5*IF(Performance!K181&gt;Performance!K128, Outcomes!X25, AVERAGE(Outcomes!X25,Outcomes!X78,Outcomes!X131))*Outcomes!X$7</f>
        <v>9852.1354166666661</v>
      </c>
      <c r="Y25" s="345">
        <f>Performance!K$5*IF(Performance!K181&gt;Performance!K128,Outcomes!Y25,AVERAGE(Outcomes!Y25,Outcomes!Y78,Outcomes!Y131))*Outcomes!Y$7</f>
        <v>4328.333333333333</v>
      </c>
      <c r="Z25" s="345">
        <f>Performance!L$5*IF(Performance!L181&gt;Performance!L128,Outcomes!Z25,AVERAGE(Outcomes!Z25,Outcomes!Z78,Outcomes!Z131))*Outcomes!Z$7</f>
        <v>478555.00000000006</v>
      </c>
      <c r="AA25" s="345">
        <f>Performance!L$5*IF(Performance!L181&gt;Performance!L128,Outcomes!AA25,AVERAGE(Outcomes!AA25,Outcomes!AA78,Outcomes!AA131))*Outcomes!AA$7</f>
        <v>65642.500000000015</v>
      </c>
      <c r="AB25" s="345">
        <f>Performance!L$5*IF(Performance!L181&gt;Performance!L128,Outcomes!AB25,AVERAGE(Outcomes!AB25,Outcomes!AB78,Outcomes!AB131))*Outcomes!AB$7</f>
        <v>70936.25</v>
      </c>
      <c r="AC25" s="345">
        <f>Performance!L$5*IF(Performance!L181&gt;Performance!L128,Outcomes!AC25,AVERAGE(Outcomes!AC25,Outcomes!AC78,Outcomes!AC131))*Outcomes!AC$7</f>
        <v>55055.000000000007</v>
      </c>
      <c r="AD25" s="345">
        <f>Performance!M$5*IF(Performance!M181&gt;Performance!M128,Outcomes!AD25,AVERAGE(Outcomes!AD25,Outcomes!AD78,Outcomes!AD131))*Outcomes!AD$7</f>
        <v>0</v>
      </c>
      <c r="AE25" s="345">
        <f>Performance!M$5*IF(Performance!M181&gt;Performance!M128,Outcomes!AE25,AVERAGE(Outcomes!AE25,Outcomes!AE78,Outcomes!AE131))*Outcomes!AE$7</f>
        <v>0</v>
      </c>
      <c r="AF25" s="345">
        <f>Performance!M$5*IF(Performance!M181&gt;Performance!M128,Outcomes!AF25,AVERAGE(Outcomes!AF25,Outcomes!AF78,Outcomes!AF131))*Outcomes!AF$7</f>
        <v>0</v>
      </c>
      <c r="AG25" s="345">
        <f>Performance!M$5*IF(Performance!M181&gt;Performance!M128,Outcomes!AG25,AVERAGE(Outcomes!AG25,Outcomes!AG78,Outcomes!AG131))*Outcomes!AG$7</f>
        <v>0</v>
      </c>
      <c r="AH25" s="345">
        <f>Performance!N$5*IF(Performance!N181&gt;Performance!N128,Outcomes!AH25,AVERAGE(Outcomes!AH25,Outcomes!AH78,Outcomes!AH131))*Outcomes!AH$7</f>
        <v>0</v>
      </c>
      <c r="AI25" s="345">
        <f>Performance!N$5*IF(Performance!N181&gt;Performance!N128,Outcomes!AI25,AVERAGE(Outcomes!AI25,Outcomes!AI78,Outcomes!AI131))*Outcomes!AI$7</f>
        <v>0</v>
      </c>
      <c r="AJ25" s="345">
        <f>Performance!N$5*IF(Performance!N181&gt;Performance!N128,Outcomes!AJ25,AVERAGE(Outcomes!AJ25,Outcomes!AJ78,Outcomes!AJ131))*Outcomes!AJ$7</f>
        <v>0</v>
      </c>
      <c r="AK25" s="345">
        <f>Performance!N$5*IF(Performance!N181&gt;Performance!N128,Outcomes!AK25,AVERAGE(Outcomes!AK25,Outcomes!AK78,Outcomes!AK131))*Outcomes!AK$7</f>
        <v>0</v>
      </c>
      <c r="AL25" s="345">
        <f>Performance!O$5*IF(Performance!O181&gt;Performance!O128,Outcomes!AL25,AVERAGE(Outcomes!AL25,Outcomes!AL78,Outcomes!AL131))*Outcomes!AL$7</f>
        <v>443333.33333333337</v>
      </c>
      <c r="AM25" s="345">
        <f>Performance!O$5*IF(Performance!O181&gt;Performance!O128,Outcomes!AM25,AVERAGE(Outcomes!AM25,Outcomes!AM78,Outcomes!AM131))*Outcomes!AM$7</f>
        <v>100625</v>
      </c>
      <c r="AN25" s="345">
        <f>Performance!O$5*IF(Performance!O181&gt;Performance!O128,Outcomes!AN25,AVERAGE(Outcomes!AN25,Outcomes!AN78,Outcomes!AN131))*Outcomes!AN$7</f>
        <v>41708.333333333328</v>
      </c>
      <c r="AO25" s="345">
        <f>Performance!O$5*IF(Performance!O181&gt;Performance!O128,Outcomes!AO25,AVERAGE(Outcomes!AO25,Outcomes!AO78,Outcomes!AO131))*Outcomes!AO$7</f>
        <v>23170.000000000004</v>
      </c>
      <c r="AP25" s="345">
        <f>Performance!P$5*IF(Performance!P181&gt;Performance!P128,Outcomes!AP25,AVERAGE(Outcomes!AP25,Outcomes!AP78,Outcomes!AP131))*Outcomes!AP$7</f>
        <v>61500</v>
      </c>
      <c r="AQ25" s="345">
        <f>Performance!P$5*IF(Performance!P181&gt;Performance!P128,Outcomes!AQ25,AVERAGE(Outcomes!AQ25,Outcomes!AQ78,Outcomes!AQ131))*Outcomes!AQ$7</f>
        <v>12412.5</v>
      </c>
      <c r="AR25" s="345">
        <f>Performance!P$5*IF(Performance!P181&gt;Performance!P128,Outcomes!AR25,AVERAGE(Outcomes!AR25,Outcomes!AR78,Outcomes!AR131))*Outcomes!AR$7</f>
        <v>6187.5</v>
      </c>
      <c r="AS25" s="345">
        <f>Performance!P$5*IF(Performance!P181&gt;Performance!P128,Outcomes!AS25,AVERAGE(Outcomes!AS25,Outcomes!AS78,Outcomes!AS131))*Outcomes!AS$7</f>
        <v>10696.875</v>
      </c>
      <c r="AT25" s="345">
        <f>Performance!Q$5*IF(Performance!Q181&gt;Performance!Q128,Outcomes!AT25,AVERAGE(Outcomes!AT25,Outcomes!AT78,Outcomes!AT131))*Outcomes!AT$7</f>
        <v>0</v>
      </c>
      <c r="AU25" s="345">
        <f>Performance!Q$5*IF(Performance!Q181&gt;Performance!Q128,Outcomes!AU25,AVERAGE(Outcomes!AU25,Outcomes!AU78,Outcomes!AU131))*Outcomes!AU$7</f>
        <v>0</v>
      </c>
      <c r="AV25" s="345">
        <f>Performance!Q$5*IF(Performance!Q181&gt;Performance!Q128,Outcomes!AV25,AVERAGE(Outcomes!AV25,Outcomes!AV78,Outcomes!AV131))*Outcomes!AV$7</f>
        <v>0</v>
      </c>
      <c r="AW25" s="345">
        <f>Performance!Q$5*IF(Performance!Q181&gt;Performance!Q128,Outcomes!AW25,AVERAGE(Outcomes!AW25,Outcomes!AW78,Outcomes!AW131))*Outcomes!AW$7</f>
        <v>0</v>
      </c>
      <c r="AX25" s="345">
        <f>Performance!R$5*IF(Performance!R181&gt;Performance!R128,Outcomes!AX25,AVERAGE(Outcomes!AX25,Outcomes!AX78,Outcomes!AX131))*Outcomes!AX$7</f>
        <v>0</v>
      </c>
      <c r="AY25" s="345">
        <f>Performance!R$5*IF(Performance!R181&gt;Performance!R128,Outcomes!AY25,AVERAGE(Outcomes!AY25,Outcomes!AY78,Outcomes!AY131))*Outcomes!AY$7</f>
        <v>0</v>
      </c>
      <c r="AZ25" s="345">
        <f>Performance!R$5*IF(Performance!R181&gt;Performance!R128,Outcomes!AZ25,AVERAGE(Outcomes!AZ25,Outcomes!AZ78,Outcomes!AZ131))*Outcomes!AZ$7</f>
        <v>0</v>
      </c>
      <c r="BA25" s="345">
        <f>Performance!R$5*IF(Performance!R181&gt;Performance!R128,Outcomes!BA25,AVERAGE(Outcomes!BA25,Outcomes!BA78,Outcomes!BA131))*Outcomes!BA$7</f>
        <v>0</v>
      </c>
      <c r="BB25" s="345">
        <f>Performance!S22</f>
        <v>1586.3100000000004</v>
      </c>
      <c r="BC25" s="345">
        <f>Performance!T22</f>
        <v>2117.5000000000005</v>
      </c>
      <c r="BD25" s="345">
        <f>Performance!U22</f>
        <v>0</v>
      </c>
      <c r="BE25" s="306">
        <f>SUM(C25:BD25)-Performance!C22</f>
        <v>0</v>
      </c>
    </row>
    <row r="26" spans="1:57">
      <c r="A26" s="13" t="s">
        <v>81</v>
      </c>
      <c r="B26" s="10" t="s">
        <v>82</v>
      </c>
      <c r="C26" s="345">
        <f>Performance!D23</f>
        <v>592369.16666666663</v>
      </c>
      <c r="D26" s="345">
        <f>Performance!E$5*IF(Performance!E182&gt;Performance!E129,Outcomes!D26,AVERAGE(Outcomes!D26,Outcomes!D79,Outcomes!D132))*Outcomes!D$7</f>
        <v>588000</v>
      </c>
      <c r="E26" s="345">
        <f>Performance!E$5*IF(Performance!E182&gt;Performance!E129,Outcomes!E26,AVERAGE(Outcomes!E26,Outcomes!E79,Outcomes!E132))*Outcomes!E$7</f>
        <v>67123.437499999985</v>
      </c>
      <c r="F26" s="345">
        <f>Performance!E$5*IF(Performance!E182&gt;Performance!E129,Outcomes!F26,AVERAGE(Outcomes!F26,Outcomes!F79,Outcomes!F132))*Outcomes!F$7</f>
        <v>54250</v>
      </c>
      <c r="G26" s="345">
        <f>Performance!E$5*IF(Performance!E182&gt;Performance!E129,Outcomes!G26,AVERAGE(Outcomes!G26,Outcomes!G79,Outcomes!G132))*Outcomes!G$7</f>
        <v>50820.000000000015</v>
      </c>
      <c r="H26" s="345">
        <f>Performance!F$5*IF(Performance!F182&gt;Performance!F129,Outcomes!H26,AVERAGE(Outcomes!H26,Outcomes!H79,Outcomes!H132))*Outcomes!H$7</f>
        <v>0</v>
      </c>
      <c r="I26" s="345">
        <f>Performance!F$5*IF(Performance!F182&gt;Performance!F129,Outcomes!I26,AVERAGE(Outcomes!I26,Outcomes!I79,Outcomes!I132))*Outcomes!I$7</f>
        <v>0</v>
      </c>
      <c r="J26" s="345">
        <f>Performance!F$5*IF(Performance!F182&gt;Performance!F129,Outcomes!J26,AVERAGE(Outcomes!J26,Outcomes!J79,Outcomes!J132))*Outcomes!J$7</f>
        <v>0</v>
      </c>
      <c r="K26" s="345">
        <f>Performance!F$5*IF(Performance!F182&gt;Performance!F129,Outcomes!K26,AVERAGE(Outcomes!K26,Outcomes!K79,Outcomes!K132))*Outcomes!K$7</f>
        <v>0</v>
      </c>
      <c r="L26" s="345">
        <f>Performance!G$5*IF(Performance!G182&gt;Performance!G129,Outcomes!L26,AVERAGE(Outcomes!L26,Outcomes!L79,Outcomes!L132))*Outcomes!L$7</f>
        <v>0</v>
      </c>
      <c r="M26" s="345">
        <f>Performance!H$5*IF(Performance!H182&gt;Performance!H129,Outcomes!M26,AVERAGE(Outcomes!M26,Outcomes!M79,Outcomes!M132))*Outcomes!M$7</f>
        <v>1250</v>
      </c>
      <c r="N26" s="345">
        <f>Performance!I$5*IF(Performance!I182&gt;Performance!I129,Outcomes!N26,AVERAGE(Outcomes!N26,Outcomes!N79,Outcomes!N132))*Outcomes!N$7</f>
        <v>14000</v>
      </c>
      <c r="O26" s="345">
        <f>Performance!I$5*IF(Performance!I182&gt;Performance!I129,Outcomes!O26,AVERAGE(Outcomes!O26,Outcomes!O79,Outcomes!O132))*Outcomes!O$7</f>
        <v>0</v>
      </c>
      <c r="P26" s="345">
        <f>Performance!I$5*IF(Performance!I182&gt;Performance!I129,Outcomes!P26,AVERAGE(Outcomes!P26,Outcomes!P79,Outcomes!P132))*Outcomes!P$7</f>
        <v>0</v>
      </c>
      <c r="Q26" s="345">
        <f>Performance!I$5*IF(Performance!I182&gt;Performance!I129,Outcomes!Q26,AVERAGE(Outcomes!Q26,Outcomes!Q79,Outcomes!Q132))*Outcomes!Q$7</f>
        <v>0</v>
      </c>
      <c r="R26" s="345">
        <f>Performance!J$5*IF(Performance!J182&gt;Performance!J129,Outcomes!R26,AVERAGE(Outcomes!R26,Outcomes!R79,Outcomes!R132))*Outcomes!R$7</f>
        <v>117298.95833333331</v>
      </c>
      <c r="S26" s="345">
        <f>Performance!J$5*IF(Performance!J182&gt;Performance!J129,Outcomes!S26,AVERAGE(Outcomes!S26,Outcomes!S79,Outcomes!S132))*Outcomes!S$7</f>
        <v>17583.333333333336</v>
      </c>
      <c r="T26" s="345">
        <f>Performance!J$5*IF(Performance!J182&gt;Performance!J129,Outcomes!T26,AVERAGE(Outcomes!T26,Outcomes!T79,Outcomes!T132))*Outcomes!T$7</f>
        <v>1718.75</v>
      </c>
      <c r="U26" s="345">
        <f>Performance!J$5*IF(Performance!J182&gt;Performance!J129,Outcomes!U26,AVERAGE(Outcomes!U26,Outcomes!U79,Outcomes!U132))*Outcomes!U$7</f>
        <v>7916.6666666666661</v>
      </c>
      <c r="V26" s="345">
        <f>Performance!K$5*IF(Performance!K182&gt;Performance!K129,Outcomes!V26,AVERAGE(Outcomes!V26,Outcomes!V79,Outcomes!V132))*Outcomes!V$7</f>
        <v>33880.000000000007</v>
      </c>
      <c r="W26" s="345">
        <f>Performance!K$5*IF(Performance!K182&gt;Performance!K129,Outcomes!W26,AVERAGE(Outcomes!W26,Outcomes!W79,Outcomes!W132))*Outcomes!W$7</f>
        <v>3705.6250000000009</v>
      </c>
      <c r="X26" s="345">
        <f>Performance!K$5*IF(Performance!K182&gt;Performance!K129, Outcomes!X26, AVERAGE(Outcomes!X26,Outcomes!X79,Outcomes!X132))*Outcomes!X$7</f>
        <v>3705.6250000000009</v>
      </c>
      <c r="Y26" s="345">
        <f>Performance!K$5*IF(Performance!K182&gt;Performance!K129,Outcomes!Y26,AVERAGE(Outcomes!Y26,Outcomes!Y79,Outcomes!Y132))*Outcomes!Y$7</f>
        <v>11646.250000000002</v>
      </c>
      <c r="Z26" s="345">
        <f>Performance!L$5*IF(Performance!L182&gt;Performance!L129,Outcomes!Z26,AVERAGE(Outcomes!Z26,Outcomes!Z79,Outcomes!Z132))*Outcomes!Z$7</f>
        <v>797740.41666666663</v>
      </c>
      <c r="AA26" s="345">
        <f>Performance!L$5*IF(Performance!L182&gt;Performance!L129,Outcomes!AA26,AVERAGE(Outcomes!AA26,Outcomes!AA79,Outcomes!AA132))*Outcomes!AA$7</f>
        <v>139626.66666666669</v>
      </c>
      <c r="AB26" s="345">
        <f>Performance!L$5*IF(Performance!L182&gt;Performance!L129,Outcomes!AB26,AVERAGE(Outcomes!AB26,Outcomes!AB79,Outcomes!AB132))*Outcomes!AB$7</f>
        <v>107969.16666666666</v>
      </c>
      <c r="AC26" s="345">
        <f>Performance!L$5*IF(Performance!L182&gt;Performance!L129,Outcomes!AC26,AVERAGE(Outcomes!AC26,Outcomes!AC79,Outcomes!AC132))*Outcomes!AC$7</f>
        <v>172666.66666666669</v>
      </c>
      <c r="AD26" s="345">
        <f>Performance!M$5*IF(Performance!M182&gt;Performance!M129,Outcomes!AD26,AVERAGE(Outcomes!AD26,Outcomes!AD79,Outcomes!AD132))*Outcomes!AD$7</f>
        <v>0</v>
      </c>
      <c r="AE26" s="345">
        <f>Performance!M$5*IF(Performance!M182&gt;Performance!M129,Outcomes!AE26,AVERAGE(Outcomes!AE26,Outcomes!AE79,Outcomes!AE132))*Outcomes!AE$7</f>
        <v>0</v>
      </c>
      <c r="AF26" s="345">
        <f>Performance!M$5*IF(Performance!M182&gt;Performance!M129,Outcomes!AF26,AVERAGE(Outcomes!AF26,Outcomes!AF79,Outcomes!AF132))*Outcomes!AF$7</f>
        <v>0</v>
      </c>
      <c r="AG26" s="345">
        <f>Performance!M$5*IF(Performance!M182&gt;Performance!M129,Outcomes!AG26,AVERAGE(Outcomes!AG26,Outcomes!AG79,Outcomes!AG132))*Outcomes!AG$7</f>
        <v>0</v>
      </c>
      <c r="AH26" s="345">
        <f>Performance!N$5*IF(Performance!N182&gt;Performance!N129,Outcomes!AH26,AVERAGE(Outcomes!AH26,Outcomes!AH79,Outcomes!AH132))*Outcomes!AH$7</f>
        <v>227500</v>
      </c>
      <c r="AI26" s="345">
        <f>Performance!N$5*IF(Performance!N182&gt;Performance!N129,Outcomes!AI26,AVERAGE(Outcomes!AI26,Outcomes!AI79,Outcomes!AI132))*Outcomes!AI$7</f>
        <v>3948.4375</v>
      </c>
      <c r="AJ26" s="345">
        <f>Performance!N$5*IF(Performance!N182&gt;Performance!N129,Outcomes!AJ26,AVERAGE(Outcomes!AJ26,Outcomes!AJ79,Outcomes!AJ132))*Outcomes!AJ$7</f>
        <v>18162.812499999996</v>
      </c>
      <c r="AK26" s="345">
        <f>Performance!N$5*IF(Performance!N182&gt;Performance!N129,Outcomes!AK26,AVERAGE(Outcomes!AK26,Outcomes!AK79,Outcomes!AK132))*Outcomes!AK$7</f>
        <v>78347.500000000015</v>
      </c>
      <c r="AL26" s="345">
        <f>Performance!O$5*IF(Performance!O182&gt;Performance!O129,Outcomes!AL26,AVERAGE(Outcomes!AL26,Outcomes!AL79,Outcomes!AL132))*Outcomes!AL$7</f>
        <v>558833.33333333326</v>
      </c>
      <c r="AM26" s="345">
        <f>Performance!O$5*IF(Performance!O182&gt;Performance!O129,Outcomes!AM26,AVERAGE(Outcomes!AM26,Outcomes!AM79,Outcomes!AM132))*Outcomes!AM$7</f>
        <v>71150.625</v>
      </c>
      <c r="AN26" s="345">
        <f>Performance!O$5*IF(Performance!O182&gt;Performance!O129,Outcomes!AN26,AVERAGE(Outcomes!AN26,Outcomes!AN79,Outcomes!AN132))*Outcomes!AN$7</f>
        <v>68617.5</v>
      </c>
      <c r="AO26" s="345">
        <f>Performance!O$5*IF(Performance!O182&gt;Performance!O129,Outcomes!AO26,AVERAGE(Outcomes!AO26,Outcomes!AO79,Outcomes!AO132))*Outcomes!AO$7</f>
        <v>80500</v>
      </c>
      <c r="AP26" s="345">
        <f>Performance!P$5*IF(Performance!P182&gt;Performance!P129,Outcomes!AP26,AVERAGE(Outcomes!AP26,Outcomes!AP79,Outcomes!AP132))*Outcomes!AP$7</f>
        <v>636750</v>
      </c>
      <c r="AQ26" s="345">
        <f>Performance!P$5*IF(Performance!P182&gt;Performance!P129,Outcomes!AQ26,AVERAGE(Outcomes!AQ26,Outcomes!AQ79,Outcomes!AQ132))*Outcomes!AQ$7</f>
        <v>56409.375000000007</v>
      </c>
      <c r="AR26" s="345">
        <f>Performance!P$5*IF(Performance!P182&gt;Performance!P129,Outcomes!AR26,AVERAGE(Outcomes!AR26,Outcomes!AR79,Outcomes!AR132))*Outcomes!AR$7</f>
        <v>106007.8125</v>
      </c>
      <c r="AS26" s="345">
        <f>Performance!P$5*IF(Performance!P182&gt;Performance!P129,Outcomes!AS26,AVERAGE(Outcomes!AS26,Outcomes!AS79,Outcomes!AS132))*Outcomes!AS$7</f>
        <v>149617.5</v>
      </c>
      <c r="AT26" s="345">
        <f>Performance!Q$5*IF(Performance!Q182&gt;Performance!Q129,Outcomes!AT26,AVERAGE(Outcomes!AT26,Outcomes!AT79,Outcomes!AT132))*Outcomes!AT$7</f>
        <v>0</v>
      </c>
      <c r="AU26" s="345">
        <f>Performance!Q$5*IF(Performance!Q182&gt;Performance!Q129,Outcomes!AU26,AVERAGE(Outcomes!AU26,Outcomes!AU79,Outcomes!AU132))*Outcomes!AU$7</f>
        <v>0</v>
      </c>
      <c r="AV26" s="345">
        <f>Performance!Q$5*IF(Performance!Q182&gt;Performance!Q129,Outcomes!AV26,AVERAGE(Outcomes!AV26,Outcomes!AV79,Outcomes!AV132))*Outcomes!AV$7</f>
        <v>0</v>
      </c>
      <c r="AW26" s="345">
        <f>Performance!Q$5*IF(Performance!Q182&gt;Performance!Q129,Outcomes!AW26,AVERAGE(Outcomes!AW26,Outcomes!AW79,Outcomes!AW132))*Outcomes!AW$7</f>
        <v>0</v>
      </c>
      <c r="AX26" s="345">
        <f>Performance!R$5*IF(Performance!R182&gt;Performance!R129,Outcomes!AX26,AVERAGE(Outcomes!AX26,Outcomes!AX79,Outcomes!AX132))*Outcomes!AX$7</f>
        <v>163500</v>
      </c>
      <c r="AY26" s="345">
        <f>Performance!R$5*IF(Performance!R182&gt;Performance!R129,Outcomes!AY26,AVERAGE(Outcomes!AY26,Outcomes!AY79,Outcomes!AY132))*Outcomes!AY$7</f>
        <v>6418.1249999999991</v>
      </c>
      <c r="AZ26" s="345">
        <f>Performance!R$5*IF(Performance!R182&gt;Performance!R129,Outcomes!AZ26,AVERAGE(Outcomes!AZ26,Outcomes!AZ79,Outcomes!AZ132))*Outcomes!AZ$7</f>
        <v>23533.125</v>
      </c>
      <c r="BA26" s="345">
        <f>Performance!R$5*IF(Performance!R182&gt;Performance!R129,Outcomes!BA26,AVERAGE(Outcomes!BA26,Outcomes!BA79,Outcomes!BA132))*Outcomes!BA$7</f>
        <v>71512.5</v>
      </c>
      <c r="BB26" s="345">
        <f>Performance!S23</f>
        <v>5816.4700000000012</v>
      </c>
      <c r="BC26" s="345">
        <f>Performance!T23</f>
        <v>13763.750000000002</v>
      </c>
      <c r="BD26" s="345">
        <f>Performance!U23</f>
        <v>0</v>
      </c>
      <c r="BE26" s="306">
        <f>SUM(C26:BD26)-Performance!C23</f>
        <v>0</v>
      </c>
    </row>
    <row r="27" spans="1:57">
      <c r="A27" s="13" t="s">
        <v>83</v>
      </c>
      <c r="B27" s="10" t="s">
        <v>84</v>
      </c>
      <c r="C27" s="345">
        <f>Performance!D24</f>
        <v>1560792.9166666665</v>
      </c>
      <c r="D27" s="345">
        <f>Performance!E$5*IF(Performance!E183&gt;Performance!E130,Outcomes!D27,AVERAGE(Outcomes!D27,Outcomes!D80,Outcomes!D133))*Outcomes!D$7</f>
        <v>808500</v>
      </c>
      <c r="E27" s="345">
        <f>Performance!E$5*IF(Performance!E183&gt;Performance!E130,Outcomes!E27,AVERAGE(Outcomes!E27,Outcomes!E80,Outcomes!E133))*Outcomes!E$7</f>
        <v>101640.00000000003</v>
      </c>
      <c r="F27" s="345">
        <f>Performance!E$5*IF(Performance!E183&gt;Performance!E130,Outcomes!F27,AVERAGE(Outcomes!F27,Outcomes!F80,Outcomes!F133))*Outcomes!F$7</f>
        <v>74375</v>
      </c>
      <c r="G27" s="345">
        <f>Performance!E$5*IF(Performance!E183&gt;Performance!E130,Outcomes!G27,AVERAGE(Outcomes!G27,Outcomes!G80,Outcomes!G133))*Outcomes!G$7</f>
        <v>69877.500000000015</v>
      </c>
      <c r="H27" s="345">
        <f>Performance!F$5*IF(Performance!F183&gt;Performance!F130,Outcomes!H27,AVERAGE(Outcomes!H27,Outcomes!H80,Outcomes!H133))*Outcomes!H$7</f>
        <v>0</v>
      </c>
      <c r="I27" s="345">
        <f>Performance!F$5*IF(Performance!F183&gt;Performance!F130,Outcomes!I27,AVERAGE(Outcomes!I27,Outcomes!I80,Outcomes!I133))*Outcomes!I$7</f>
        <v>0</v>
      </c>
      <c r="J27" s="345">
        <f>Performance!F$5*IF(Performance!F183&gt;Performance!F130,Outcomes!J27,AVERAGE(Outcomes!J27,Outcomes!J80,Outcomes!J133))*Outcomes!J$7</f>
        <v>0</v>
      </c>
      <c r="K27" s="345">
        <f>Performance!F$5*IF(Performance!F183&gt;Performance!F130,Outcomes!K27,AVERAGE(Outcomes!K27,Outcomes!K80,Outcomes!K133))*Outcomes!K$7</f>
        <v>0</v>
      </c>
      <c r="L27" s="345">
        <f>Performance!G$5*IF(Performance!G183&gt;Performance!G130,Outcomes!L27,AVERAGE(Outcomes!L27,Outcomes!L80,Outcomes!L133))*Outcomes!L$7</f>
        <v>0</v>
      </c>
      <c r="M27" s="345">
        <f>Performance!H$5*IF(Performance!H183&gt;Performance!H130,Outcomes!M27,AVERAGE(Outcomes!M27,Outcomes!M80,Outcomes!M133))*Outcomes!M$7</f>
        <v>89237.500000000015</v>
      </c>
      <c r="N27" s="345">
        <f>Performance!I$5*IF(Performance!I183&gt;Performance!I130,Outcomes!N27,AVERAGE(Outcomes!N27,Outcomes!N80,Outcomes!N133))*Outcomes!N$7</f>
        <v>36131.666666666664</v>
      </c>
      <c r="O27" s="345">
        <f>Performance!I$5*IF(Performance!I183&gt;Performance!I130,Outcomes!O27,AVERAGE(Outcomes!O27,Outcomes!O80,Outcomes!O133))*Outcomes!O$7</f>
        <v>2614.7916666666665</v>
      </c>
      <c r="P27" s="345">
        <f>Performance!I$5*IF(Performance!I183&gt;Performance!I130,Outcomes!P27,AVERAGE(Outcomes!P27,Outcomes!P80,Outcomes!P133))*Outcomes!P$7</f>
        <v>3090.208333333333</v>
      </c>
      <c r="Q27" s="345">
        <f>Performance!I$5*IF(Performance!I183&gt;Performance!I130,Outcomes!Q27,AVERAGE(Outcomes!Q27,Outcomes!Q80,Outcomes!Q133))*Outcomes!Q$7</f>
        <v>7131.2500000000009</v>
      </c>
      <c r="R27" s="345">
        <f>Performance!J$5*IF(Performance!J183&gt;Performance!J130,Outcomes!R27,AVERAGE(Outcomes!R27,Outcomes!R80,Outcomes!R133))*Outcomes!R$7</f>
        <v>245000</v>
      </c>
      <c r="S27" s="345">
        <f>Performance!J$5*IF(Performance!J183&gt;Performance!J130,Outcomes!S27,AVERAGE(Outcomes!S27,Outcomes!S80,Outcomes!S133))*Outcomes!S$7</f>
        <v>6428.1250000000009</v>
      </c>
      <c r="T27" s="345">
        <f>Performance!J$5*IF(Performance!J183&gt;Performance!J130,Outcomes!T27,AVERAGE(Outcomes!T27,Outcomes!T80,Outcomes!T133))*Outcomes!T$7</f>
        <v>9453.1250000000018</v>
      </c>
      <c r="U27" s="345">
        <f>Performance!J$5*IF(Performance!J183&gt;Performance!J130,Outcomes!U27,AVERAGE(Outcomes!U27,Outcomes!U80,Outcomes!U133))*Outcomes!U$7</f>
        <v>64375</v>
      </c>
      <c r="V27" s="345">
        <f>Performance!K$5*IF(Performance!K183&gt;Performance!K130,Outcomes!V27,AVERAGE(Outcomes!V27,Outcomes!V80,Outcomes!V133))*Outcomes!V$7</f>
        <v>318727.5</v>
      </c>
      <c r="W27" s="345">
        <f>Performance!K$5*IF(Performance!K183&gt;Performance!K130,Outcomes!W27,AVERAGE(Outcomes!W27,Outcomes!W80,Outcomes!W133))*Outcomes!W$7</f>
        <v>30789.791666666664</v>
      </c>
      <c r="X27" s="345">
        <f>Performance!K$5*IF(Performance!K183&gt;Performance!K130, Outcomes!X27, AVERAGE(Outcomes!X27,Outcomes!X80,Outcomes!X133))*Outcomes!X$7</f>
        <v>36381.406249999993</v>
      </c>
      <c r="Y27" s="345">
        <f>Performance!K$5*IF(Performance!K183&gt;Performance!K130,Outcomes!Y27,AVERAGE(Outcomes!Y27,Outcomes!Y80,Outcomes!Y133))*Outcomes!Y$7</f>
        <v>55300.000000000007</v>
      </c>
      <c r="Z27" s="345">
        <f>Performance!L$5*IF(Performance!L183&gt;Performance!L130,Outcomes!Z27,AVERAGE(Outcomes!Z27,Outcomes!Z80,Outcomes!Z133))*Outcomes!Z$7</f>
        <v>1179943.333333333</v>
      </c>
      <c r="AA27" s="345">
        <f>Performance!L$5*IF(Performance!L183&gt;Performance!L130,Outcomes!AA27,AVERAGE(Outcomes!AA27,Outcomes!AA80,Outcomes!AA133))*Outcomes!AA$7</f>
        <v>112291.66666666667</v>
      </c>
      <c r="AB27" s="345">
        <f>Performance!L$5*IF(Performance!L183&gt;Performance!L130,Outcomes!AB27,AVERAGE(Outcomes!AB27,Outcomes!AB80,Outcomes!AB133))*Outcomes!AB$7</f>
        <v>124439.58333333333</v>
      </c>
      <c r="AC27" s="345">
        <f>Performance!L$5*IF(Performance!L183&gt;Performance!L130,Outcomes!AC27,AVERAGE(Outcomes!AC27,Outcomes!AC80,Outcomes!AC133))*Outcomes!AC$7</f>
        <v>278830.41666666669</v>
      </c>
      <c r="AD27" s="345">
        <f>Performance!M$5*IF(Performance!M183&gt;Performance!M130,Outcomes!AD27,AVERAGE(Outcomes!AD27,Outcomes!AD80,Outcomes!AD133))*Outcomes!AD$7</f>
        <v>0</v>
      </c>
      <c r="AE27" s="345">
        <f>Performance!M$5*IF(Performance!M183&gt;Performance!M130,Outcomes!AE27,AVERAGE(Outcomes!AE27,Outcomes!AE80,Outcomes!AE133))*Outcomes!AE$7</f>
        <v>0</v>
      </c>
      <c r="AF27" s="345">
        <f>Performance!M$5*IF(Performance!M183&gt;Performance!M130,Outcomes!AF27,AVERAGE(Outcomes!AF27,Outcomes!AF80,Outcomes!AF133))*Outcomes!AF$7</f>
        <v>0</v>
      </c>
      <c r="AG27" s="345">
        <f>Performance!M$5*IF(Performance!M183&gt;Performance!M130,Outcomes!AG27,AVERAGE(Outcomes!AG27,Outcomes!AG80,Outcomes!AG133))*Outcomes!AG$7</f>
        <v>0</v>
      </c>
      <c r="AH27" s="345">
        <f>Performance!N$5*IF(Performance!N183&gt;Performance!N130,Outcomes!AH27,AVERAGE(Outcomes!AH27,Outcomes!AH80,Outcomes!AH133))*Outcomes!AH$7</f>
        <v>0</v>
      </c>
      <c r="AI27" s="345">
        <f>Performance!N$5*IF(Performance!N183&gt;Performance!N130,Outcomes!AI27,AVERAGE(Outcomes!AI27,Outcomes!AI80,Outcomes!AI133))*Outcomes!AI$7</f>
        <v>0</v>
      </c>
      <c r="AJ27" s="345">
        <f>Performance!N$5*IF(Performance!N183&gt;Performance!N130,Outcomes!AJ27,AVERAGE(Outcomes!AJ27,Outcomes!AJ80,Outcomes!AJ133))*Outcomes!AJ$7</f>
        <v>0</v>
      </c>
      <c r="AK27" s="345">
        <f>Performance!N$5*IF(Performance!N183&gt;Performance!N130,Outcomes!AK27,AVERAGE(Outcomes!AK27,Outcomes!AK80,Outcomes!AK133))*Outcomes!AK$7</f>
        <v>0</v>
      </c>
      <c r="AL27" s="345">
        <f>Performance!O$5*IF(Performance!O183&gt;Performance!O130,Outcomes!AL27,AVERAGE(Outcomes!AL27,Outcomes!AL80,Outcomes!AL133))*Outcomes!AL$7</f>
        <v>1206333.3333333335</v>
      </c>
      <c r="AM27" s="345">
        <f>Performance!O$5*IF(Performance!O183&gt;Performance!O130,Outcomes!AM27,AVERAGE(Outcomes!AM27,Outcomes!AM80,Outcomes!AM133))*Outcomes!AM$7</f>
        <v>125110.41666666669</v>
      </c>
      <c r="AN27" s="345">
        <f>Performance!O$5*IF(Performance!O183&gt;Performance!O130,Outcomes!AN27,AVERAGE(Outcomes!AN27,Outcomes!AN80,Outcomes!AN133))*Outcomes!AN$7</f>
        <v>101680.83333333333</v>
      </c>
      <c r="AO27" s="345">
        <f>Performance!O$5*IF(Performance!O183&gt;Performance!O130,Outcomes!AO27,AVERAGE(Outcomes!AO27,Outcomes!AO80,Outcomes!AO133))*Outcomes!AO$7</f>
        <v>111615.00000000001</v>
      </c>
      <c r="AP27" s="345">
        <f>Performance!P$5*IF(Performance!P183&gt;Performance!P130,Outcomes!AP27,AVERAGE(Outcomes!AP27,Outcomes!AP80,Outcomes!AP133))*Outcomes!AP$7</f>
        <v>1409932.5</v>
      </c>
      <c r="AQ27" s="345">
        <f>Performance!P$5*IF(Performance!P183&gt;Performance!P130,Outcomes!AQ27,AVERAGE(Outcomes!AQ27,Outcomes!AQ80,Outcomes!AQ133))*Outcomes!AQ$7</f>
        <v>192652.5</v>
      </c>
      <c r="AR27" s="345">
        <f>Performance!P$5*IF(Performance!P183&gt;Performance!P130,Outcomes!AR27,AVERAGE(Outcomes!AR27,Outcomes!AR80,Outcomes!AR133))*Outcomes!AR$7</f>
        <v>185164.6875</v>
      </c>
      <c r="AS27" s="345">
        <f>Performance!P$5*IF(Performance!P183&gt;Performance!P130,Outcomes!AS27,AVERAGE(Outcomes!AS27,Outcomes!AS80,Outcomes!AS133))*Outcomes!AS$7</f>
        <v>305250</v>
      </c>
      <c r="AT27" s="345">
        <f>Performance!Q$5*IF(Performance!Q183&gt;Performance!Q130,Outcomes!AT27,AVERAGE(Outcomes!AT27,Outcomes!AT80,Outcomes!AT133))*Outcomes!AT$7</f>
        <v>0</v>
      </c>
      <c r="AU27" s="345">
        <f>Performance!Q$5*IF(Performance!Q183&gt;Performance!Q130,Outcomes!AU27,AVERAGE(Outcomes!AU27,Outcomes!AU80,Outcomes!AU133))*Outcomes!AU$7</f>
        <v>0</v>
      </c>
      <c r="AV27" s="345">
        <f>Performance!Q$5*IF(Performance!Q183&gt;Performance!Q130,Outcomes!AV27,AVERAGE(Outcomes!AV27,Outcomes!AV80,Outcomes!AV133))*Outcomes!AV$7</f>
        <v>0</v>
      </c>
      <c r="AW27" s="345">
        <f>Performance!Q$5*IF(Performance!Q183&gt;Performance!Q130,Outcomes!AW27,AVERAGE(Outcomes!AW27,Outcomes!AW80,Outcomes!AW133))*Outcomes!AW$7</f>
        <v>0</v>
      </c>
      <c r="AX27" s="345">
        <f>Performance!R$5*IF(Performance!R183&gt;Performance!R130,Outcomes!AX27,AVERAGE(Outcomes!AX27,Outcomes!AX80,Outcomes!AX133))*Outcomes!AX$7</f>
        <v>270000</v>
      </c>
      <c r="AY27" s="345">
        <f>Performance!R$5*IF(Performance!R183&gt;Performance!R130,Outcomes!AY27,AVERAGE(Outcomes!AY27,Outcomes!AY80,Outcomes!AY133))*Outcomes!AY$7</f>
        <v>40648.125</v>
      </c>
      <c r="AZ27" s="345">
        <f>Performance!R$5*IF(Performance!R183&gt;Performance!R130,Outcomes!AZ27,AVERAGE(Outcomes!AZ27,Outcomes!AZ80,Outcomes!AZ133))*Outcomes!AZ$7</f>
        <v>28881.5625</v>
      </c>
      <c r="BA27" s="345">
        <f>Performance!R$5*IF(Performance!R183&gt;Performance!R130,Outcomes!BA27,AVERAGE(Outcomes!BA27,Outcomes!BA80,Outcomes!BA133))*Outcomes!BA$7</f>
        <v>90675.000000000015</v>
      </c>
      <c r="BB27" s="345">
        <f>Performance!S24</f>
        <v>20622.030000000006</v>
      </c>
      <c r="BC27" s="345">
        <f>Performance!T24</f>
        <v>34125</v>
      </c>
      <c r="BD27" s="345">
        <f>Performance!U24</f>
        <v>0</v>
      </c>
      <c r="BE27" s="306">
        <f>SUM(C27:BD27)-Performance!C24</f>
        <v>0</v>
      </c>
    </row>
    <row r="28" spans="1:57">
      <c r="A28" s="13" t="s">
        <v>85</v>
      </c>
      <c r="B28" s="10" t="s">
        <v>86</v>
      </c>
      <c r="C28" s="345">
        <f>Performance!D25</f>
        <v>2049833.3333333333</v>
      </c>
      <c r="D28" s="345">
        <f>Performance!E$5*IF(Performance!E184&gt;Performance!E131,Outcomes!D28,AVERAGE(Outcomes!D28,Outcomes!D81,Outcomes!D134))*Outcomes!D$7</f>
        <v>1431500</v>
      </c>
      <c r="E28" s="345">
        <f>Performance!E$5*IF(Performance!E184&gt;Performance!E131,Outcomes!E28,AVERAGE(Outcomes!E28,Outcomes!E81,Outcomes!E134))*Outcomes!E$7</f>
        <v>252700</v>
      </c>
      <c r="F28" s="345">
        <f>Performance!E$5*IF(Performance!E184&gt;Performance!E131,Outcomes!F28,AVERAGE(Outcomes!F28,Outcomes!F81,Outcomes!F134))*Outcomes!F$7</f>
        <v>104125</v>
      </c>
      <c r="G28" s="345">
        <f>Performance!E$5*IF(Performance!E184&gt;Performance!E131,Outcomes!G28,AVERAGE(Outcomes!G28,Outcomes!G81,Outcomes!G134))*Outcomes!G$7</f>
        <v>91000</v>
      </c>
      <c r="H28" s="345">
        <f>Performance!F$5*IF(Performance!F184&gt;Performance!F131,Outcomes!H28,AVERAGE(Outcomes!H28,Outcomes!H81,Outcomes!H134))*Outcomes!H$7</f>
        <v>0</v>
      </c>
      <c r="I28" s="345">
        <f>Performance!F$5*IF(Performance!F184&gt;Performance!F131,Outcomes!I28,AVERAGE(Outcomes!I28,Outcomes!I81,Outcomes!I134))*Outcomes!I$7</f>
        <v>0</v>
      </c>
      <c r="J28" s="345">
        <f>Performance!F$5*IF(Performance!F184&gt;Performance!F131,Outcomes!J28,AVERAGE(Outcomes!J28,Outcomes!J81,Outcomes!J134))*Outcomes!J$7</f>
        <v>0</v>
      </c>
      <c r="K28" s="345">
        <f>Performance!F$5*IF(Performance!F184&gt;Performance!F131,Outcomes!K28,AVERAGE(Outcomes!K28,Outcomes!K81,Outcomes!K134))*Outcomes!K$7</f>
        <v>0</v>
      </c>
      <c r="L28" s="345">
        <f>Performance!G$5*IF(Performance!G184&gt;Performance!G131,Outcomes!L28,AVERAGE(Outcomes!L28,Outcomes!L81,Outcomes!L134))*Outcomes!L$7</f>
        <v>0</v>
      </c>
      <c r="M28" s="345">
        <f>Performance!H$5*IF(Performance!H184&gt;Performance!H131,Outcomes!M28,AVERAGE(Outcomes!M28,Outcomes!M81,Outcomes!M134))*Outcomes!M$7</f>
        <v>132500</v>
      </c>
      <c r="N28" s="345">
        <f>Performance!I$5*IF(Performance!I184&gt;Performance!I131,Outcomes!N28,AVERAGE(Outcomes!N28,Outcomes!N81,Outcomes!N134))*Outcomes!N$7</f>
        <v>3630.0000000000009</v>
      </c>
      <c r="O28" s="345">
        <f>Performance!I$5*IF(Performance!I184&gt;Performance!I131,Outcomes!O28,AVERAGE(Outcomes!O28,Outcomes!O81,Outcomes!O134))*Outcomes!O$7</f>
        <v>605.00000000000011</v>
      </c>
      <c r="P28" s="345">
        <f>Performance!I$5*IF(Performance!I184&gt;Performance!I131,Outcomes!P28,AVERAGE(Outcomes!P28,Outcomes!P81,Outcomes!P134))*Outcomes!P$7</f>
        <v>302.50000000000006</v>
      </c>
      <c r="Q28" s="345">
        <f>Performance!I$5*IF(Performance!I184&gt;Performance!I131,Outcomes!Q28,AVERAGE(Outcomes!Q28,Outcomes!Q81,Outcomes!Q134))*Outcomes!Q$7</f>
        <v>605.00000000000011</v>
      </c>
      <c r="R28" s="345">
        <f>Performance!J$5*IF(Performance!J184&gt;Performance!J131,Outcomes!R28,AVERAGE(Outcomes!R28,Outcomes!R81,Outcomes!R134))*Outcomes!R$7</f>
        <v>131928.12499999997</v>
      </c>
      <c r="S28" s="345">
        <f>Performance!J$5*IF(Performance!J184&gt;Performance!J131,Outcomes!S28,AVERAGE(Outcomes!S28,Outcomes!S81,Outcomes!S134))*Outcomes!S$7</f>
        <v>13668.229166666662</v>
      </c>
      <c r="T28" s="345">
        <f>Performance!J$5*IF(Performance!J184&gt;Performance!J131,Outcomes!T28,AVERAGE(Outcomes!T28,Outcomes!T81,Outcomes!T134))*Outcomes!T$7</f>
        <v>7725.5208333333321</v>
      </c>
      <c r="U28" s="345">
        <f>Performance!J$5*IF(Performance!J184&gt;Performance!J131,Outcomes!U28,AVERAGE(Outcomes!U28,Outcomes!U81,Outcomes!U134))*Outcomes!U$7</f>
        <v>7131.2499999999991</v>
      </c>
      <c r="V28" s="345">
        <f>Performance!K$5*IF(Performance!K184&gt;Performance!K131,Outcomes!V28,AVERAGE(Outcomes!V28,Outcomes!V81,Outcomes!V134))*Outcomes!V$7</f>
        <v>61226.666666666679</v>
      </c>
      <c r="W28" s="345">
        <f>Performance!K$5*IF(Performance!K184&gt;Performance!K131,Outcomes!W28,AVERAGE(Outcomes!W28,Outcomes!W81,Outcomes!W134))*Outcomes!W$7</f>
        <v>7017.5000000000009</v>
      </c>
      <c r="X28" s="345">
        <f>Performance!K$5*IF(Performance!K184&gt;Performance!K131, Outcomes!X28, AVERAGE(Outcomes!X28,Outcomes!X81,Outcomes!X134))*Outcomes!X$7</f>
        <v>7982.9166666666679</v>
      </c>
      <c r="Y28" s="345">
        <f>Performance!K$5*IF(Performance!K184&gt;Performance!K131,Outcomes!Y28,AVERAGE(Outcomes!Y28,Outcomes!Y81,Outcomes!Y134))*Outcomes!Y$7</f>
        <v>7370.416666666667</v>
      </c>
      <c r="Z28" s="345">
        <f>Performance!L$5*IF(Performance!L184&gt;Performance!L131,Outcomes!Z28,AVERAGE(Outcomes!Z28,Outcomes!Z81,Outcomes!Z134))*Outcomes!Z$7</f>
        <v>976187.91666666651</v>
      </c>
      <c r="AA28" s="345">
        <f>Performance!L$5*IF(Performance!L184&gt;Performance!L131,Outcomes!AA28,AVERAGE(Outcomes!AA28,Outcomes!AA81,Outcomes!AA134))*Outcomes!AA$7</f>
        <v>111423.95833333333</v>
      </c>
      <c r="AB28" s="345">
        <f>Performance!L$5*IF(Performance!L184&gt;Performance!L131,Outcomes!AB28,AVERAGE(Outcomes!AB28,Outcomes!AB81,Outcomes!AB134))*Outcomes!AB$7</f>
        <v>103809.27083333333</v>
      </c>
      <c r="AC28" s="345">
        <f>Performance!L$5*IF(Performance!L184&gt;Performance!L131,Outcomes!AC28,AVERAGE(Outcomes!AC28,Outcomes!AC81,Outcomes!AC134))*Outcomes!AC$7</f>
        <v>144134.375</v>
      </c>
      <c r="AD28" s="345">
        <f>Performance!M$5*IF(Performance!M184&gt;Performance!M131,Outcomes!AD28,AVERAGE(Outcomes!AD28,Outcomes!AD81,Outcomes!AD134))*Outcomes!AD$7</f>
        <v>0</v>
      </c>
      <c r="AE28" s="345">
        <f>Performance!M$5*IF(Performance!M184&gt;Performance!M131,Outcomes!AE28,AVERAGE(Outcomes!AE28,Outcomes!AE81,Outcomes!AE134))*Outcomes!AE$7</f>
        <v>0</v>
      </c>
      <c r="AF28" s="345">
        <f>Performance!M$5*IF(Performance!M184&gt;Performance!M131,Outcomes!AF28,AVERAGE(Outcomes!AF28,Outcomes!AF81,Outcomes!AF134))*Outcomes!AF$7</f>
        <v>0</v>
      </c>
      <c r="AG28" s="345">
        <f>Performance!M$5*IF(Performance!M184&gt;Performance!M131,Outcomes!AG28,AVERAGE(Outcomes!AG28,Outcomes!AG81,Outcomes!AG134))*Outcomes!AG$7</f>
        <v>0</v>
      </c>
      <c r="AH28" s="345">
        <f>Performance!N$5*IF(Performance!N184&gt;Performance!N131,Outcomes!AH28,AVERAGE(Outcomes!AH28,Outcomes!AH81,Outcomes!AH134))*Outcomes!AH$7</f>
        <v>0</v>
      </c>
      <c r="AI28" s="345">
        <f>Performance!N$5*IF(Performance!N184&gt;Performance!N131,Outcomes!AI28,AVERAGE(Outcomes!AI28,Outcomes!AI81,Outcomes!AI134))*Outcomes!AI$7</f>
        <v>0</v>
      </c>
      <c r="AJ28" s="345">
        <f>Performance!N$5*IF(Performance!N184&gt;Performance!N131,Outcomes!AJ28,AVERAGE(Outcomes!AJ28,Outcomes!AJ81,Outcomes!AJ134))*Outcomes!AJ$7</f>
        <v>0</v>
      </c>
      <c r="AK28" s="345">
        <f>Performance!N$5*IF(Performance!N184&gt;Performance!N131,Outcomes!AK28,AVERAGE(Outcomes!AK28,Outcomes!AK81,Outcomes!AK134))*Outcomes!AK$7</f>
        <v>0</v>
      </c>
      <c r="AL28" s="345">
        <f>Performance!O$5*IF(Performance!O184&gt;Performance!O131,Outcomes!AL28,AVERAGE(Outcomes!AL28,Outcomes!AL81,Outcomes!AL134))*Outcomes!AL$7</f>
        <v>957075.00000000012</v>
      </c>
      <c r="AM28" s="345">
        <f>Performance!O$5*IF(Performance!O184&gt;Performance!O131,Outcomes!AM28,AVERAGE(Outcomes!AM28,Outcomes!AM81,Outcomes!AM134))*Outcomes!AM$7</f>
        <v>183750</v>
      </c>
      <c r="AN28" s="345">
        <f>Performance!O$5*IF(Performance!O184&gt;Performance!O131,Outcomes!AN28,AVERAGE(Outcomes!AN28,Outcomes!AN81,Outcomes!AN134))*Outcomes!AN$7</f>
        <v>78344.583333333343</v>
      </c>
      <c r="AO28" s="345">
        <f>Performance!O$5*IF(Performance!O184&gt;Performance!O131,Outcomes!AO28,AVERAGE(Outcomes!AO28,Outcomes!AO81,Outcomes!AO134))*Outcomes!AO$7</f>
        <v>63863.333333333343</v>
      </c>
      <c r="AP28" s="345">
        <f>Performance!P$5*IF(Performance!P184&gt;Performance!P131,Outcomes!AP28,AVERAGE(Outcomes!AP28,Outcomes!AP81,Outcomes!AP134))*Outcomes!AP$7</f>
        <v>646308.74999999988</v>
      </c>
      <c r="AQ28" s="345">
        <f>Performance!P$5*IF(Performance!P184&gt;Performance!P131,Outcomes!AQ28,AVERAGE(Outcomes!AQ28,Outcomes!AQ81,Outcomes!AQ134))*Outcomes!AQ$7</f>
        <v>126954.37499999999</v>
      </c>
      <c r="AR28" s="345">
        <f>Performance!P$5*IF(Performance!P184&gt;Performance!P131,Outcomes!AR28,AVERAGE(Outcomes!AR28,Outcomes!AR81,Outcomes!AR134))*Outcomes!AR$7</f>
        <v>82420.3125</v>
      </c>
      <c r="AS28" s="345">
        <f>Performance!P$5*IF(Performance!P184&gt;Performance!P131,Outcomes!AS28,AVERAGE(Outcomes!AS28,Outcomes!AS81,Outcomes!AS134))*Outcomes!AS$7</f>
        <v>136243.125</v>
      </c>
      <c r="AT28" s="345">
        <f>Performance!Q$5*IF(Performance!Q184&gt;Performance!Q131,Outcomes!AT28,AVERAGE(Outcomes!AT28,Outcomes!AT81,Outcomes!AT134))*Outcomes!AT$7</f>
        <v>0</v>
      </c>
      <c r="AU28" s="345">
        <f>Performance!Q$5*IF(Performance!Q184&gt;Performance!Q131,Outcomes!AU28,AVERAGE(Outcomes!AU28,Outcomes!AU81,Outcomes!AU134))*Outcomes!AU$7</f>
        <v>0</v>
      </c>
      <c r="AV28" s="345">
        <f>Performance!Q$5*IF(Performance!Q184&gt;Performance!Q131,Outcomes!AV28,AVERAGE(Outcomes!AV28,Outcomes!AV81,Outcomes!AV134))*Outcomes!AV$7</f>
        <v>0</v>
      </c>
      <c r="AW28" s="345">
        <f>Performance!Q$5*IF(Performance!Q184&gt;Performance!Q131,Outcomes!AW28,AVERAGE(Outcomes!AW28,Outcomes!AW81,Outcomes!AW134))*Outcomes!AW$7</f>
        <v>0</v>
      </c>
      <c r="AX28" s="345">
        <f>Performance!R$5*IF(Performance!R184&gt;Performance!R131,Outcomes!AX28,AVERAGE(Outcomes!AX28,Outcomes!AX81,Outcomes!AX134))*Outcomes!AX$7</f>
        <v>0</v>
      </c>
      <c r="AY28" s="345">
        <f>Performance!R$5*IF(Performance!R184&gt;Performance!R131,Outcomes!AY28,AVERAGE(Outcomes!AY28,Outcomes!AY81,Outcomes!AY134))*Outcomes!AY$7</f>
        <v>0</v>
      </c>
      <c r="AZ28" s="345">
        <f>Performance!R$5*IF(Performance!R184&gt;Performance!R131,Outcomes!AZ28,AVERAGE(Outcomes!AZ28,Outcomes!AZ81,Outcomes!AZ134))*Outcomes!AZ$7</f>
        <v>0</v>
      </c>
      <c r="BA28" s="345">
        <f>Performance!R$5*IF(Performance!R184&gt;Performance!R131,Outcomes!BA28,AVERAGE(Outcomes!BA28,Outcomes!BA81,Outcomes!BA134))*Outcomes!BA$7</f>
        <v>0</v>
      </c>
      <c r="BB28" s="345">
        <f>Performance!S25</f>
        <v>4986.1699999999992</v>
      </c>
      <c r="BC28" s="345">
        <f>Performance!T25</f>
        <v>25375</v>
      </c>
      <c r="BD28" s="345">
        <f>Performance!U25</f>
        <v>0</v>
      </c>
      <c r="BE28" s="306">
        <f>SUM(C28:BD28)-Performance!C25</f>
        <v>0</v>
      </c>
    </row>
    <row r="29" spans="1:57">
      <c r="A29" s="13" t="s">
        <v>87</v>
      </c>
      <c r="B29" s="10" t="s">
        <v>88</v>
      </c>
      <c r="C29" s="345">
        <f>Performance!D26</f>
        <v>9919000</v>
      </c>
      <c r="D29" s="345">
        <f>Performance!E$5*IF(Performance!E185&gt;Performance!E132,Outcomes!D29,AVERAGE(Outcomes!D29,Outcomes!D82,Outcomes!D135))*Outcomes!D$7</f>
        <v>13258000</v>
      </c>
      <c r="E29" s="345">
        <f>Performance!E$5*IF(Performance!E185&gt;Performance!E132,Outcomes!E29,AVERAGE(Outcomes!E29,Outcomes!E82,Outcomes!E135))*Outcomes!E$7</f>
        <v>2053625</v>
      </c>
      <c r="F29" s="345">
        <f>Performance!E$5*IF(Performance!E185&gt;Performance!E132,Outcomes!F29,AVERAGE(Outcomes!F29,Outcomes!F82,Outcomes!F135))*Outcomes!F$7</f>
        <v>1709750</v>
      </c>
      <c r="G29" s="345">
        <f>Performance!E$5*IF(Performance!E185&gt;Performance!E132,Outcomes!G29,AVERAGE(Outcomes!G29,Outcomes!G82,Outcomes!G135))*Outcomes!G$7</f>
        <v>1853250</v>
      </c>
      <c r="H29" s="345">
        <f>Performance!F$5*IF(Performance!F185&gt;Performance!F132,Outcomes!H29,AVERAGE(Outcomes!H29,Outcomes!H82,Outcomes!H135))*Outcomes!H$7</f>
        <v>213500</v>
      </c>
      <c r="I29" s="345">
        <f>Performance!F$5*IF(Performance!F185&gt;Performance!F132,Outcomes!I29,AVERAGE(Outcomes!I29,Outcomes!I82,Outcomes!I135))*Outcomes!I$7</f>
        <v>15458.333333333334</v>
      </c>
      <c r="J29" s="345">
        <f>Performance!F$5*IF(Performance!F185&gt;Performance!F132,Outcomes!J29,AVERAGE(Outcomes!J29,Outcomes!J82,Outcomes!J135))*Outcomes!J$7</f>
        <v>17471.562499999996</v>
      </c>
      <c r="K29" s="345">
        <f>Performance!F$5*IF(Performance!F185&gt;Performance!F132,Outcomes!K29,AVERAGE(Outcomes!K29,Outcomes!K82,Outcomes!K135))*Outcomes!K$7</f>
        <v>0</v>
      </c>
      <c r="L29" s="345">
        <f>Performance!G$5*IF(Performance!G185&gt;Performance!G132,Outcomes!L29,AVERAGE(Outcomes!L29,Outcomes!L82,Outcomes!L135))*Outcomes!L$7</f>
        <v>237160.00000000006</v>
      </c>
      <c r="M29" s="345">
        <f>Performance!H$5*IF(Performance!H185&gt;Performance!H132,Outcomes!M29,AVERAGE(Outcomes!M29,Outcomes!M82,Outcomes!M135))*Outcomes!M$7</f>
        <v>997186.45833333326</v>
      </c>
      <c r="N29" s="345">
        <f>Performance!I$5*IF(Performance!I185&gt;Performance!I132,Outcomes!N29,AVERAGE(Outcomes!N29,Outcomes!N82,Outcomes!N135))*Outcomes!N$7</f>
        <v>30250.000000000007</v>
      </c>
      <c r="O29" s="345">
        <f>Performance!I$5*IF(Performance!I185&gt;Performance!I132,Outcomes!O29,AVERAGE(Outcomes!O29,Outcomes!O82,Outcomes!O135))*Outcomes!O$7</f>
        <v>2707.4999999999995</v>
      </c>
      <c r="P29" s="345">
        <f>Performance!I$5*IF(Performance!I185&gt;Performance!I132,Outcomes!P29,AVERAGE(Outcomes!P29,Outcomes!P82,Outcomes!P135))*Outcomes!P$7</f>
        <v>2933.125</v>
      </c>
      <c r="Q29" s="345">
        <f>Performance!I$5*IF(Performance!I185&gt;Performance!I132,Outcomes!Q29,AVERAGE(Outcomes!Q29,Outcomes!Q82,Outcomes!Q135))*Outcomes!Q$7</f>
        <v>7260.0000000000018</v>
      </c>
      <c r="R29" s="345">
        <f>Performance!J$5*IF(Performance!J185&gt;Performance!J132,Outcomes!R29,AVERAGE(Outcomes!R29,Outcomes!R82,Outcomes!R135))*Outcomes!R$7</f>
        <v>1208895.8333333333</v>
      </c>
      <c r="S29" s="345">
        <f>Performance!J$5*IF(Performance!J185&gt;Performance!J132,Outcomes!S29,AVERAGE(Outcomes!S29,Outcomes!S82,Outcomes!S135))*Outcomes!S$7</f>
        <v>58562.5</v>
      </c>
      <c r="T29" s="345">
        <f>Performance!J$5*IF(Performance!J185&gt;Performance!J132,Outcomes!T29,AVERAGE(Outcomes!T29,Outcomes!T82,Outcomes!T135))*Outcomes!T$7</f>
        <v>47500</v>
      </c>
      <c r="U29" s="345">
        <f>Performance!J$5*IF(Performance!J185&gt;Performance!J132,Outcomes!U29,AVERAGE(Outcomes!U29,Outcomes!U82,Outcomes!U135))*Outcomes!U$7</f>
        <v>409791.66666666663</v>
      </c>
      <c r="V29" s="345">
        <f>Performance!K$5*IF(Performance!K185&gt;Performance!K132,Outcomes!V29,AVERAGE(Outcomes!V29,Outcomes!V82,Outcomes!V135))*Outcomes!V$7</f>
        <v>1187917.5</v>
      </c>
      <c r="W29" s="345">
        <f>Performance!K$5*IF(Performance!K185&gt;Performance!K132,Outcomes!W29,AVERAGE(Outcomes!W29,Outcomes!W82,Outcomes!W135))*Outcomes!W$7</f>
        <v>123812.5</v>
      </c>
      <c r="X29" s="345">
        <f>Performance!K$5*IF(Performance!K185&gt;Performance!K132, Outcomes!X29, AVERAGE(Outcomes!X29,Outcomes!X82,Outcomes!X135))*Outcomes!X$7</f>
        <v>143990.00000000003</v>
      </c>
      <c r="Y29" s="345">
        <f>Performance!K$5*IF(Performance!K185&gt;Performance!K132,Outcomes!Y29,AVERAGE(Outcomes!Y29,Outcomes!Y82,Outcomes!Y135))*Outcomes!Y$7</f>
        <v>277392.50000000006</v>
      </c>
      <c r="Z29" s="345">
        <f>Performance!L$5*IF(Performance!L185&gt;Performance!L132,Outcomes!Z29,AVERAGE(Outcomes!Z29,Outcomes!Z82,Outcomes!Z135))*Outcomes!Z$7</f>
        <v>5349822.916666666</v>
      </c>
      <c r="AA29" s="345">
        <f>Performance!L$5*IF(Performance!L185&gt;Performance!L132,Outcomes!AA29,AVERAGE(Outcomes!AA29,Outcomes!AA82,Outcomes!AA135))*Outcomes!AA$7</f>
        <v>565736.35416666663</v>
      </c>
      <c r="AB29" s="345">
        <f>Performance!L$5*IF(Performance!L185&gt;Performance!L132,Outcomes!AB29,AVERAGE(Outcomes!AB29,Outcomes!AB82,Outcomes!AB135))*Outcomes!AB$7</f>
        <v>479208.33333333331</v>
      </c>
      <c r="AC29" s="345">
        <f>Performance!L$5*IF(Performance!L185&gt;Performance!L132,Outcomes!AC29,AVERAGE(Outcomes!AC29,Outcomes!AC82,Outcomes!AC135))*Outcomes!AC$7</f>
        <v>1220625</v>
      </c>
      <c r="AD29" s="345">
        <f>Performance!M$5*IF(Performance!M185&gt;Performance!M132,Outcomes!AD29,AVERAGE(Outcomes!AD29,Outcomes!AD82,Outcomes!AD135))*Outcomes!AD$7</f>
        <v>6655.833333333333</v>
      </c>
      <c r="AE29" s="345">
        <f>Performance!M$5*IF(Performance!M185&gt;Performance!M132,Outcomes!AE29,AVERAGE(Outcomes!AE29,Outcomes!AE82,Outcomes!AE135))*Outcomes!AE$7</f>
        <v>415.98958333333331</v>
      </c>
      <c r="AF29" s="345">
        <f>Performance!M$5*IF(Performance!M185&gt;Performance!M132,Outcomes!AF29,AVERAGE(Outcomes!AF29,Outcomes!AF82,Outcomes!AF135))*Outcomes!AF$7</f>
        <v>0</v>
      </c>
      <c r="AG29" s="345">
        <f>Performance!M$5*IF(Performance!M185&gt;Performance!M132,Outcomes!AG29,AVERAGE(Outcomes!AG29,Outcomes!AG82,Outcomes!AG135))*Outcomes!AG$7</f>
        <v>3327.9166666666665</v>
      </c>
      <c r="AH29" s="345">
        <f>Performance!N$5*IF(Performance!N185&gt;Performance!N132,Outcomes!AH29,AVERAGE(Outcomes!AH29,Outcomes!AH82,Outcomes!AH135))*Outcomes!AH$7</f>
        <v>46585.000000000007</v>
      </c>
      <c r="AI29" s="345">
        <f>Performance!N$5*IF(Performance!N185&gt;Performance!N132,Outcomes!AI29,AVERAGE(Outcomes!AI29,Outcomes!AI82,Outcomes!AI135))*Outcomes!AI$7</f>
        <v>1058.7500000000002</v>
      </c>
      <c r="AJ29" s="345">
        <f>Performance!N$5*IF(Performance!N185&gt;Performance!N132,Outcomes!AJ29,AVERAGE(Outcomes!AJ29,Outcomes!AJ82,Outcomes!AJ135))*Outcomes!AJ$7</f>
        <v>875</v>
      </c>
      <c r="AK29" s="345">
        <f>Performance!N$5*IF(Performance!N185&gt;Performance!N132,Outcomes!AK29,AVERAGE(Outcomes!AK29,Outcomes!AK82,Outcomes!AK135))*Outcomes!AK$7</f>
        <v>16940.000000000004</v>
      </c>
      <c r="AL29" s="345">
        <f>Performance!O$5*IF(Performance!O185&gt;Performance!O132,Outcomes!AL29,AVERAGE(Outcomes!AL29,Outcomes!AL82,Outcomes!AL135))*Outcomes!AL$7</f>
        <v>13967333.333333332</v>
      </c>
      <c r="AM29" s="345">
        <f>Performance!O$5*IF(Performance!O185&gt;Performance!O132,Outcomes!AM29,AVERAGE(Outcomes!AM29,Outcomes!AM82,Outcomes!AM135))*Outcomes!AM$7</f>
        <v>1872138.3333333333</v>
      </c>
      <c r="AN29" s="345">
        <f>Performance!O$5*IF(Performance!O185&gt;Performance!O132,Outcomes!AN29,AVERAGE(Outcomes!AN29,Outcomes!AN82,Outcomes!AN135))*Outcomes!AN$7</f>
        <v>1703916.6666666665</v>
      </c>
      <c r="AO29" s="345">
        <f>Performance!O$5*IF(Performance!O185&gt;Performance!O132,Outcomes!AO29,AVERAGE(Outcomes!AO29,Outcomes!AO82,Outcomes!AO135))*Outcomes!AO$7</f>
        <v>2492670.8333333335</v>
      </c>
      <c r="AP29" s="345">
        <f>Performance!P$5*IF(Performance!P185&gt;Performance!P132,Outcomes!AP29,AVERAGE(Outcomes!AP29,Outcomes!AP82,Outcomes!AP135))*Outcomes!AP$7</f>
        <v>4215825</v>
      </c>
      <c r="AQ29" s="345">
        <f>Performance!P$5*IF(Performance!P185&gt;Performance!P132,Outcomes!AQ29,AVERAGE(Outcomes!AQ29,Outcomes!AQ82,Outcomes!AQ135))*Outcomes!AQ$7</f>
        <v>444300.9375</v>
      </c>
      <c r="AR29" s="345">
        <f>Performance!P$5*IF(Performance!P185&gt;Performance!P132,Outcomes!AR29,AVERAGE(Outcomes!AR29,Outcomes!AR82,Outcomes!AR135))*Outcomes!AR$7</f>
        <v>585324.375</v>
      </c>
      <c r="AS29" s="345">
        <f>Performance!P$5*IF(Performance!P185&gt;Performance!P132,Outcomes!AS29,AVERAGE(Outcomes!AS29,Outcomes!AS82,Outcomes!AS135))*Outcomes!AS$7</f>
        <v>1104461.25</v>
      </c>
      <c r="AT29" s="345">
        <f>Performance!Q$5*IF(Performance!Q185&gt;Performance!Q132,Outcomes!AT29,AVERAGE(Outcomes!AT29,Outcomes!AT82,Outcomes!AT135))*Outcomes!AT$7</f>
        <v>0</v>
      </c>
      <c r="AU29" s="345">
        <f>Performance!Q$5*IF(Performance!Q185&gt;Performance!Q132,Outcomes!AU29,AVERAGE(Outcomes!AU29,Outcomes!AU82,Outcomes!AU135))*Outcomes!AU$7</f>
        <v>0</v>
      </c>
      <c r="AV29" s="345">
        <f>Performance!Q$5*IF(Performance!Q185&gt;Performance!Q132,Outcomes!AV29,AVERAGE(Outcomes!AV29,Outcomes!AV82,Outcomes!AV135))*Outcomes!AV$7</f>
        <v>0</v>
      </c>
      <c r="AW29" s="345">
        <f>Performance!Q$5*IF(Performance!Q185&gt;Performance!Q132,Outcomes!AW29,AVERAGE(Outcomes!AW29,Outcomes!AW82,Outcomes!AW135))*Outcomes!AW$7</f>
        <v>0</v>
      </c>
      <c r="AX29" s="345">
        <f>Performance!R$5*IF(Performance!R185&gt;Performance!R132,Outcomes!AX29,AVERAGE(Outcomes!AX29,Outcomes!AX82,Outcomes!AX135))*Outcomes!AX$7</f>
        <v>0</v>
      </c>
      <c r="AY29" s="345">
        <f>Performance!R$5*IF(Performance!R185&gt;Performance!R132,Outcomes!AY29,AVERAGE(Outcomes!AY29,Outcomes!AY82,Outcomes!AY135))*Outcomes!AY$7</f>
        <v>0</v>
      </c>
      <c r="AZ29" s="345">
        <f>Performance!R$5*IF(Performance!R185&gt;Performance!R132,Outcomes!AZ29,AVERAGE(Outcomes!AZ29,Outcomes!AZ82,Outcomes!AZ135))*Outcomes!AZ$7</f>
        <v>0</v>
      </c>
      <c r="BA29" s="345">
        <f>Performance!R$5*IF(Performance!R185&gt;Performance!R132,Outcomes!BA29,AVERAGE(Outcomes!BA29,Outcomes!BA82,Outcomes!BA135))*Outcomes!BA$7</f>
        <v>0</v>
      </c>
      <c r="BB29" s="345">
        <f>Performance!S26</f>
        <v>46030.666666666664</v>
      </c>
      <c r="BC29" s="345">
        <f>Performance!T26</f>
        <v>303829.16666666669</v>
      </c>
      <c r="BD29" s="345">
        <f>Performance!U26</f>
        <v>0</v>
      </c>
      <c r="BE29" s="306">
        <f>SUM(C29:BD29)-Performance!C26</f>
        <v>0</v>
      </c>
    </row>
    <row r="30" spans="1:57">
      <c r="A30" s="13" t="s">
        <v>89</v>
      </c>
      <c r="B30" s="10" t="s">
        <v>90</v>
      </c>
      <c r="C30" s="345">
        <f>Performance!D27</f>
        <v>1723860.833333333</v>
      </c>
      <c r="D30" s="345">
        <f>Performance!E$5*IF(Performance!E186&gt;Performance!E133,Outcomes!D30,AVERAGE(Outcomes!D30,Outcomes!D83,Outcomes!D136))*Outcomes!D$7</f>
        <v>882000</v>
      </c>
      <c r="E30" s="345">
        <f>Performance!E$5*IF(Performance!E186&gt;Performance!E133,Outcomes!E30,AVERAGE(Outcomes!E30,Outcomes!E83,Outcomes!E136))*Outcomes!E$7</f>
        <v>89993.750000000015</v>
      </c>
      <c r="F30" s="345">
        <f>Performance!E$5*IF(Performance!E186&gt;Performance!E133,Outcomes!F30,AVERAGE(Outcomes!F30,Outcomes!F83,Outcomes!F136))*Outcomes!F$7</f>
        <v>96250</v>
      </c>
      <c r="G30" s="345">
        <f>Performance!E$5*IF(Performance!E186&gt;Performance!E133,Outcomes!G30,AVERAGE(Outcomes!G30,Outcomes!G83,Outcomes!G136))*Outcomes!G$7</f>
        <v>115500</v>
      </c>
      <c r="H30" s="345">
        <f>Performance!F$5*IF(Performance!F186&gt;Performance!F133,Outcomes!H30,AVERAGE(Outcomes!H30,Outcomes!H83,Outcomes!H136))*Outcomes!H$7</f>
        <v>0</v>
      </c>
      <c r="I30" s="345">
        <f>Performance!F$5*IF(Performance!F186&gt;Performance!F133,Outcomes!I30,AVERAGE(Outcomes!I30,Outcomes!I83,Outcomes!I136))*Outcomes!I$7</f>
        <v>0</v>
      </c>
      <c r="J30" s="345">
        <f>Performance!F$5*IF(Performance!F186&gt;Performance!F133,Outcomes!J30,AVERAGE(Outcomes!J30,Outcomes!J83,Outcomes!J136))*Outcomes!J$7</f>
        <v>0</v>
      </c>
      <c r="K30" s="345">
        <f>Performance!F$5*IF(Performance!F186&gt;Performance!F133,Outcomes!K30,AVERAGE(Outcomes!K30,Outcomes!K83,Outcomes!K136))*Outcomes!K$7</f>
        <v>0</v>
      </c>
      <c r="L30" s="345">
        <f>Performance!G$5*IF(Performance!G186&gt;Performance!G133,Outcomes!L30,AVERAGE(Outcomes!L30,Outcomes!L83,Outcomes!L136))*Outcomes!L$7</f>
        <v>79869.999999999985</v>
      </c>
      <c r="M30" s="345">
        <f>Performance!H$5*IF(Performance!H186&gt;Performance!H133,Outcomes!M30,AVERAGE(Outcomes!M30,Outcomes!M83,Outcomes!M136))*Outcomes!M$7</f>
        <v>1066250</v>
      </c>
      <c r="N30" s="345">
        <f>Performance!I$5*IF(Performance!I186&gt;Performance!I133,Outcomes!N30,AVERAGE(Outcomes!N30,Outcomes!N83,Outcomes!N136))*Outcomes!N$7</f>
        <v>950.83333333333326</v>
      </c>
      <c r="O30" s="345">
        <f>Performance!I$5*IF(Performance!I186&gt;Performance!I133,Outcomes!O30,AVERAGE(Outcomes!O30,Outcomes!O83,Outcomes!O136))*Outcomes!O$7</f>
        <v>237.70833333333331</v>
      </c>
      <c r="P30" s="345">
        <f>Performance!I$5*IF(Performance!I186&gt;Performance!I133,Outcomes!P30,AVERAGE(Outcomes!P30,Outcomes!P83,Outcomes!P136))*Outcomes!P$7</f>
        <v>0</v>
      </c>
      <c r="Q30" s="345">
        <f>Performance!I$5*IF(Performance!I186&gt;Performance!I133,Outcomes!Q30,AVERAGE(Outcomes!Q30,Outcomes!Q83,Outcomes!Q136))*Outcomes!Q$7</f>
        <v>0</v>
      </c>
      <c r="R30" s="345">
        <f>Performance!J$5*IF(Performance!J186&gt;Performance!J133,Outcomes!R30,AVERAGE(Outcomes!R30,Outcomes!R83,Outcomes!R136))*Outcomes!R$7</f>
        <v>0</v>
      </c>
      <c r="S30" s="345">
        <f>Performance!J$5*IF(Performance!J186&gt;Performance!J133,Outcomes!S30,AVERAGE(Outcomes!S30,Outcomes!S83,Outcomes!S136))*Outcomes!S$7</f>
        <v>0</v>
      </c>
      <c r="T30" s="345">
        <f>Performance!J$5*IF(Performance!J186&gt;Performance!J133,Outcomes!T30,AVERAGE(Outcomes!T30,Outcomes!T83,Outcomes!T136))*Outcomes!T$7</f>
        <v>0</v>
      </c>
      <c r="U30" s="345">
        <f>Performance!J$5*IF(Performance!J186&gt;Performance!J133,Outcomes!U30,AVERAGE(Outcomes!U30,Outcomes!U83,Outcomes!U136))*Outcomes!U$7</f>
        <v>0</v>
      </c>
      <c r="V30" s="345">
        <f>Performance!K$5*IF(Performance!K186&gt;Performance!K133,Outcomes!V30,AVERAGE(Outcomes!V30,Outcomes!V83,Outcomes!V136))*Outcomes!V$7</f>
        <v>38271.041666666657</v>
      </c>
      <c r="W30" s="345">
        <f>Performance!K$5*IF(Performance!K186&gt;Performance!K133,Outcomes!W30,AVERAGE(Outcomes!W30,Outcomes!W83,Outcomes!W136))*Outcomes!W$7</f>
        <v>7071.8229166666652</v>
      </c>
      <c r="X30" s="345">
        <f>Performance!K$5*IF(Performance!K186&gt;Performance!K133, Outcomes!X30, AVERAGE(Outcomes!X30,Outcomes!X83,Outcomes!X136))*Outcomes!X$7</f>
        <v>5716.666666666667</v>
      </c>
      <c r="Y30" s="345">
        <f>Performance!K$5*IF(Performance!K186&gt;Performance!K133,Outcomes!Y30,AVERAGE(Outcomes!Y30,Outcomes!Y83,Outcomes!Y136))*Outcomes!Y$7</f>
        <v>9464.5833333333339</v>
      </c>
      <c r="Z30" s="345">
        <f>Performance!L$5*IF(Performance!L186&gt;Performance!L133,Outcomes!Z30,AVERAGE(Outcomes!Z30,Outcomes!Z83,Outcomes!Z136))*Outcomes!Z$7</f>
        <v>582166.66666666674</v>
      </c>
      <c r="AA30" s="345">
        <f>Performance!L$5*IF(Performance!L186&gt;Performance!L133,Outcomes!AA30,AVERAGE(Outcomes!AA30,Outcomes!AA83,Outcomes!AA136))*Outcomes!AA$7</f>
        <v>100669.47916666666</v>
      </c>
      <c r="AB30" s="345">
        <f>Performance!L$5*IF(Performance!L186&gt;Performance!L133,Outcomes!AB30,AVERAGE(Outcomes!AB30,Outcomes!AB83,Outcomes!AB136))*Outcomes!AB$7</f>
        <v>79114.583333333343</v>
      </c>
      <c r="AC30" s="345">
        <f>Performance!L$5*IF(Performance!L186&gt;Performance!L133,Outcomes!AC30,AVERAGE(Outcomes!AC30,Outcomes!AC83,Outcomes!AC136))*Outcomes!AC$7</f>
        <v>110775.00000000001</v>
      </c>
      <c r="AD30" s="345">
        <f>Performance!M$5*IF(Performance!M186&gt;Performance!M133,Outcomes!AD30,AVERAGE(Outcomes!AD30,Outcomes!AD83,Outcomes!AD136))*Outcomes!AD$7</f>
        <v>0</v>
      </c>
      <c r="AE30" s="345">
        <f>Performance!M$5*IF(Performance!M186&gt;Performance!M133,Outcomes!AE30,AVERAGE(Outcomes!AE30,Outcomes!AE83,Outcomes!AE136))*Outcomes!AE$7</f>
        <v>0</v>
      </c>
      <c r="AF30" s="345">
        <f>Performance!M$5*IF(Performance!M186&gt;Performance!M133,Outcomes!AF30,AVERAGE(Outcomes!AF30,Outcomes!AF83,Outcomes!AF136))*Outcomes!AF$7</f>
        <v>0</v>
      </c>
      <c r="AG30" s="345">
        <f>Performance!M$5*IF(Performance!M186&gt;Performance!M133,Outcomes!AG30,AVERAGE(Outcomes!AG30,Outcomes!AG83,Outcomes!AG136))*Outcomes!AG$7</f>
        <v>0</v>
      </c>
      <c r="AH30" s="345">
        <f>Performance!N$5*IF(Performance!N186&gt;Performance!N133,Outcomes!AH30,AVERAGE(Outcomes!AH30,Outcomes!AH83,Outcomes!AH136))*Outcomes!AH$7</f>
        <v>3500</v>
      </c>
      <c r="AI30" s="345">
        <f>Performance!N$5*IF(Performance!N186&gt;Performance!N133,Outcomes!AI30,AVERAGE(Outcomes!AI30,Outcomes!AI83,Outcomes!AI136))*Outcomes!AI$7</f>
        <v>0</v>
      </c>
      <c r="AJ30" s="345">
        <f>Performance!N$5*IF(Performance!N186&gt;Performance!N133,Outcomes!AJ30,AVERAGE(Outcomes!AJ30,Outcomes!AJ83,Outcomes!AJ136))*Outcomes!AJ$7</f>
        <v>0</v>
      </c>
      <c r="AK30" s="345">
        <f>Performance!N$5*IF(Performance!N186&gt;Performance!N133,Outcomes!AK30,AVERAGE(Outcomes!AK30,Outcomes!AK83,Outcomes!AK136))*Outcomes!AK$7</f>
        <v>1750</v>
      </c>
      <c r="AL30" s="345">
        <f>Performance!O$5*IF(Performance!O186&gt;Performance!O133,Outcomes!AL30,AVERAGE(Outcomes!AL30,Outcomes!AL83,Outcomes!AL136))*Outcomes!AL$7</f>
        <v>994000</v>
      </c>
      <c r="AM30" s="345">
        <f>Performance!O$5*IF(Performance!O186&gt;Performance!O133,Outcomes!AM30,AVERAGE(Outcomes!AM30,Outcomes!AM83,Outcomes!AM136))*Outcomes!AM$7</f>
        <v>110833.33333333334</v>
      </c>
      <c r="AN30" s="345">
        <f>Performance!O$5*IF(Performance!O186&gt;Performance!O133,Outcomes!AN30,AVERAGE(Outcomes!AN30,Outcomes!AN83,Outcomes!AN136))*Outcomes!AN$7</f>
        <v>119699.99999999999</v>
      </c>
      <c r="AO30" s="345">
        <f>Performance!O$5*IF(Performance!O186&gt;Performance!O133,Outcomes!AO30,AVERAGE(Outcomes!AO30,Outcomes!AO83,Outcomes!AO136))*Outcomes!AO$7</f>
        <v>110722.5</v>
      </c>
      <c r="AP30" s="345">
        <f>Performance!P$5*IF(Performance!P186&gt;Performance!P133,Outcomes!AP30,AVERAGE(Outcomes!AP30,Outcomes!AP83,Outcomes!AP136))*Outcomes!AP$7</f>
        <v>834356.25</v>
      </c>
      <c r="AQ30" s="345">
        <f>Performance!P$5*IF(Performance!P186&gt;Performance!P133,Outcomes!AQ30,AVERAGE(Outcomes!AQ30,Outcomes!AQ83,Outcomes!AQ136))*Outcomes!AQ$7</f>
        <v>60972.1875</v>
      </c>
      <c r="AR30" s="345">
        <f>Performance!P$5*IF(Performance!P186&gt;Performance!P133,Outcomes!AR30,AVERAGE(Outcomes!AR30,Outcomes!AR83,Outcomes!AR136))*Outcomes!AR$7</f>
        <v>123014.06250000001</v>
      </c>
      <c r="AS30" s="345">
        <f>Performance!P$5*IF(Performance!P186&gt;Performance!P133,Outcomes!AS30,AVERAGE(Outcomes!AS30,Outcomes!AS83,Outcomes!AS136))*Outcomes!AS$7</f>
        <v>241749.375</v>
      </c>
      <c r="AT30" s="345">
        <f>Performance!Q$5*IF(Performance!Q186&gt;Performance!Q133,Outcomes!AT30,AVERAGE(Outcomes!AT30,Outcomes!AT83,Outcomes!AT136))*Outcomes!AT$7</f>
        <v>0</v>
      </c>
      <c r="AU30" s="345">
        <f>Performance!Q$5*IF(Performance!Q186&gt;Performance!Q133,Outcomes!AU30,AVERAGE(Outcomes!AU30,Outcomes!AU83,Outcomes!AU136))*Outcomes!AU$7</f>
        <v>0</v>
      </c>
      <c r="AV30" s="345">
        <f>Performance!Q$5*IF(Performance!Q186&gt;Performance!Q133,Outcomes!AV30,AVERAGE(Outcomes!AV30,Outcomes!AV83,Outcomes!AV136))*Outcomes!AV$7</f>
        <v>0</v>
      </c>
      <c r="AW30" s="345">
        <f>Performance!Q$5*IF(Performance!Q186&gt;Performance!Q133,Outcomes!AW30,AVERAGE(Outcomes!AW30,Outcomes!AW83,Outcomes!AW136))*Outcomes!AW$7</f>
        <v>0</v>
      </c>
      <c r="AX30" s="345">
        <f>Performance!R$5*IF(Performance!R186&gt;Performance!R133,Outcomes!AX30,AVERAGE(Outcomes!AX30,Outcomes!AX83,Outcomes!AX136))*Outcomes!AX$7</f>
        <v>0</v>
      </c>
      <c r="AY30" s="345">
        <f>Performance!R$5*IF(Performance!R186&gt;Performance!R133,Outcomes!AY30,AVERAGE(Outcomes!AY30,Outcomes!AY83,Outcomes!AY136))*Outcomes!AY$7</f>
        <v>0</v>
      </c>
      <c r="AZ30" s="345">
        <f>Performance!R$5*IF(Performance!R186&gt;Performance!R133,Outcomes!AZ30,AVERAGE(Outcomes!AZ30,Outcomes!AZ83,Outcomes!AZ136))*Outcomes!AZ$7</f>
        <v>0</v>
      </c>
      <c r="BA30" s="345">
        <f>Performance!R$5*IF(Performance!R186&gt;Performance!R133,Outcomes!BA30,AVERAGE(Outcomes!BA30,Outcomes!BA83,Outcomes!BA136))*Outcomes!BA$7</f>
        <v>0</v>
      </c>
      <c r="BB30" s="345">
        <f>Performance!S27</f>
        <v>4570.6558333333332</v>
      </c>
      <c r="BC30" s="345">
        <f>Performance!T27</f>
        <v>33129.687500000007</v>
      </c>
      <c r="BD30" s="345">
        <f>Performance!U27</f>
        <v>0</v>
      </c>
      <c r="BE30" s="306">
        <f>SUM(C30:BD30)-Performance!C27</f>
        <v>0</v>
      </c>
    </row>
    <row r="31" spans="1:57">
      <c r="A31" s="13" t="s">
        <v>91</v>
      </c>
      <c r="B31" s="10" t="s">
        <v>92</v>
      </c>
      <c r="C31" s="345">
        <f>Performance!D28</f>
        <v>2877000</v>
      </c>
      <c r="D31" s="345">
        <f>Performance!E$5*IF(Performance!E187&gt;Performance!E134,Outcomes!D31,AVERAGE(Outcomes!D31,Outcomes!D84,Outcomes!D137))*Outcomes!D$7</f>
        <v>1498000</v>
      </c>
      <c r="E31" s="345">
        <f>Performance!E$5*IF(Performance!E187&gt;Performance!E134,Outcomes!E31,AVERAGE(Outcomes!E31,Outcomes!E84,Outcomes!E137))*Outcomes!E$7</f>
        <v>211636.24999999997</v>
      </c>
      <c r="F31" s="345">
        <f>Performance!E$5*IF(Performance!E187&gt;Performance!E134,Outcomes!F31,AVERAGE(Outcomes!F31,Outcomes!F84,Outcomes!F137))*Outcomes!F$7</f>
        <v>189875</v>
      </c>
      <c r="G31" s="345">
        <f>Performance!E$5*IF(Performance!E187&gt;Performance!E134,Outcomes!G31,AVERAGE(Outcomes!G31,Outcomes!G84,Outcomes!G137))*Outcomes!G$7</f>
        <v>152460</v>
      </c>
      <c r="H31" s="345">
        <f>Performance!F$5*IF(Performance!F187&gt;Performance!F134,Outcomes!H31,AVERAGE(Outcomes!H31,Outcomes!H84,Outcomes!H137))*Outcomes!H$7</f>
        <v>0</v>
      </c>
      <c r="I31" s="345">
        <f>Performance!F$5*IF(Performance!F187&gt;Performance!F134,Outcomes!I31,AVERAGE(Outcomes!I31,Outcomes!I84,Outcomes!I137))*Outcomes!I$7</f>
        <v>0</v>
      </c>
      <c r="J31" s="345">
        <f>Performance!F$5*IF(Performance!F187&gt;Performance!F134,Outcomes!J31,AVERAGE(Outcomes!J31,Outcomes!J84,Outcomes!J137))*Outcomes!J$7</f>
        <v>0</v>
      </c>
      <c r="K31" s="345">
        <f>Performance!F$5*IF(Performance!F187&gt;Performance!F134,Outcomes!K31,AVERAGE(Outcomes!K31,Outcomes!K84,Outcomes!K137))*Outcomes!K$7</f>
        <v>0</v>
      </c>
      <c r="L31" s="345">
        <f>Performance!G$5*IF(Performance!G187&gt;Performance!G134,Outcomes!L31,AVERAGE(Outcomes!L31,Outcomes!L84,Outcomes!L137))*Outcomes!L$7</f>
        <v>59290.000000000015</v>
      </c>
      <c r="M31" s="345">
        <f>Performance!H$5*IF(Performance!H187&gt;Performance!H134,Outcomes!M31,AVERAGE(Outcomes!M31,Outcomes!M84,Outcomes!M137))*Outcomes!M$7</f>
        <v>810700.00000000012</v>
      </c>
      <c r="N31" s="345">
        <f>Performance!I$5*IF(Performance!I187&gt;Performance!I134,Outcomes!N31,AVERAGE(Outcomes!N31,Outcomes!N84,Outcomes!N137))*Outcomes!N$7</f>
        <v>0</v>
      </c>
      <c r="O31" s="345">
        <f>Performance!I$5*IF(Performance!I187&gt;Performance!I134,Outcomes!O31,AVERAGE(Outcomes!O31,Outcomes!O84,Outcomes!O137))*Outcomes!O$7</f>
        <v>0</v>
      </c>
      <c r="P31" s="345">
        <f>Performance!I$5*IF(Performance!I187&gt;Performance!I134,Outcomes!P31,AVERAGE(Outcomes!P31,Outcomes!P84,Outcomes!P137))*Outcomes!P$7</f>
        <v>0</v>
      </c>
      <c r="Q31" s="345">
        <f>Performance!I$5*IF(Performance!I187&gt;Performance!I134,Outcomes!Q31,AVERAGE(Outcomes!Q31,Outcomes!Q84,Outcomes!Q137))*Outcomes!Q$7</f>
        <v>0</v>
      </c>
      <c r="R31" s="345">
        <f>Performance!J$5*IF(Performance!J187&gt;Performance!J134,Outcomes!R31,AVERAGE(Outcomes!R31,Outcomes!R84,Outcomes!R137))*Outcomes!R$7</f>
        <v>71250</v>
      </c>
      <c r="S31" s="345">
        <f>Performance!J$5*IF(Performance!J187&gt;Performance!J134,Outcomes!S31,AVERAGE(Outcomes!S31,Outcomes!S84,Outcomes!S137))*Outcomes!S$7</f>
        <v>378.12500000000006</v>
      </c>
      <c r="T31" s="345">
        <f>Performance!J$5*IF(Performance!J187&gt;Performance!J134,Outcomes!T31,AVERAGE(Outcomes!T31,Outcomes!T84,Outcomes!T137))*Outcomes!T$7</f>
        <v>378.12500000000006</v>
      </c>
      <c r="U31" s="345">
        <f>Performance!J$5*IF(Performance!J187&gt;Performance!J134,Outcomes!U31,AVERAGE(Outcomes!U31,Outcomes!U84,Outcomes!U137))*Outcomes!U$7</f>
        <v>7500</v>
      </c>
      <c r="V31" s="345">
        <f>Performance!K$5*IF(Performance!K187&gt;Performance!K134,Outcomes!V31,AVERAGE(Outcomes!V31,Outcomes!V84,Outcomes!V137))*Outcomes!V$7</f>
        <v>533610.00000000012</v>
      </c>
      <c r="W31" s="345">
        <f>Performance!K$5*IF(Performance!K187&gt;Performance!K134,Outcomes!W31,AVERAGE(Outcomes!W31,Outcomes!W84,Outcomes!W137))*Outcomes!W$7</f>
        <v>12705.000000000004</v>
      </c>
      <c r="X31" s="345">
        <f>Performance!K$5*IF(Performance!K187&gt;Performance!K134, Outcomes!X31, AVERAGE(Outcomes!X31,Outcomes!X84,Outcomes!X137))*Outcomes!X$7</f>
        <v>14293.125000000004</v>
      </c>
      <c r="Y31" s="345">
        <f>Performance!K$5*IF(Performance!K187&gt;Performance!K134,Outcomes!Y31,AVERAGE(Outcomes!Y31,Outcomes!Y84,Outcomes!Y137))*Outcomes!Y$7</f>
        <v>142625</v>
      </c>
      <c r="Z31" s="345">
        <f>Performance!L$5*IF(Performance!L187&gt;Performance!L134,Outcomes!Z31,AVERAGE(Outcomes!Z31,Outcomes!Z84,Outcomes!Z137))*Outcomes!Z$7</f>
        <v>801144.16666666663</v>
      </c>
      <c r="AA31" s="345">
        <f>Performance!L$5*IF(Performance!L187&gt;Performance!L134,Outcomes!AA31,AVERAGE(Outcomes!AA31,Outcomes!AA84,Outcomes!AA137))*Outcomes!AA$7</f>
        <v>45572.916666666672</v>
      </c>
      <c r="AB31" s="345">
        <f>Performance!L$5*IF(Performance!L187&gt;Performance!L134,Outcomes!AB31,AVERAGE(Outcomes!AB31,Outcomes!AB84,Outcomes!AB137))*Outcomes!AB$7</f>
        <v>91291.666666666657</v>
      </c>
      <c r="AC31" s="345">
        <f>Performance!L$5*IF(Performance!L187&gt;Performance!L134,Outcomes!AC31,AVERAGE(Outcomes!AC31,Outcomes!AC84,Outcomes!AC137))*Outcomes!AC$7</f>
        <v>135858.33333333331</v>
      </c>
      <c r="AD31" s="345">
        <f>Performance!M$5*IF(Performance!M187&gt;Performance!M134,Outcomes!AD31,AVERAGE(Outcomes!AD31,Outcomes!AD84,Outcomes!AD137))*Outcomes!AD$7</f>
        <v>0</v>
      </c>
      <c r="AE31" s="345">
        <f>Performance!M$5*IF(Performance!M187&gt;Performance!M134,Outcomes!AE31,AVERAGE(Outcomes!AE31,Outcomes!AE84,Outcomes!AE137))*Outcomes!AE$7</f>
        <v>0</v>
      </c>
      <c r="AF31" s="345">
        <f>Performance!M$5*IF(Performance!M187&gt;Performance!M134,Outcomes!AF31,AVERAGE(Outcomes!AF31,Outcomes!AF84,Outcomes!AF137))*Outcomes!AF$7</f>
        <v>0</v>
      </c>
      <c r="AG31" s="345">
        <f>Performance!M$5*IF(Performance!M187&gt;Performance!M134,Outcomes!AG31,AVERAGE(Outcomes!AG31,Outcomes!AG84,Outcomes!AG137))*Outcomes!AG$7</f>
        <v>0</v>
      </c>
      <c r="AH31" s="345">
        <f>Performance!N$5*IF(Performance!N187&gt;Performance!N134,Outcomes!AH31,AVERAGE(Outcomes!AH31,Outcomes!AH84,Outcomes!AH137))*Outcomes!AH$7</f>
        <v>0</v>
      </c>
      <c r="AI31" s="345">
        <f>Performance!N$5*IF(Performance!N187&gt;Performance!N134,Outcomes!AI31,AVERAGE(Outcomes!AI31,Outcomes!AI84,Outcomes!AI137))*Outcomes!AI$7</f>
        <v>0</v>
      </c>
      <c r="AJ31" s="345">
        <f>Performance!N$5*IF(Performance!N187&gt;Performance!N134,Outcomes!AJ31,AVERAGE(Outcomes!AJ31,Outcomes!AJ84,Outcomes!AJ137))*Outcomes!AJ$7</f>
        <v>0</v>
      </c>
      <c r="AK31" s="345">
        <f>Performance!N$5*IF(Performance!N187&gt;Performance!N134,Outcomes!AK31,AVERAGE(Outcomes!AK31,Outcomes!AK84,Outcomes!AK137))*Outcomes!AK$7</f>
        <v>0</v>
      </c>
      <c r="AL31" s="345">
        <f>Performance!O$5*IF(Performance!O187&gt;Performance!O134,Outcomes!AL31,AVERAGE(Outcomes!AL31,Outcomes!AL84,Outcomes!AL137))*Outcomes!AL$7</f>
        <v>1901666.6666666667</v>
      </c>
      <c r="AM31" s="345">
        <f>Performance!O$5*IF(Performance!O187&gt;Performance!O134,Outcomes!AM31,AVERAGE(Outcomes!AM31,Outcomes!AM84,Outcomes!AM137))*Outcomes!AM$7</f>
        <v>272416.66666666663</v>
      </c>
      <c r="AN31" s="345">
        <f>Performance!O$5*IF(Performance!O187&gt;Performance!O134,Outcomes!AN31,AVERAGE(Outcomes!AN31,Outcomes!AN84,Outcomes!AN137))*Outcomes!AN$7</f>
        <v>265125</v>
      </c>
      <c r="AO31" s="345">
        <f>Performance!O$5*IF(Performance!O187&gt;Performance!O134,Outcomes!AO31,AVERAGE(Outcomes!AO31,Outcomes!AO84,Outcomes!AO137))*Outcomes!AO$7</f>
        <v>251766.66666666669</v>
      </c>
      <c r="AP31" s="345">
        <f>Performance!P$5*IF(Performance!P187&gt;Performance!P134,Outcomes!AP31,AVERAGE(Outcomes!AP31,Outcomes!AP84,Outcomes!AP137))*Outcomes!AP$7</f>
        <v>728400</v>
      </c>
      <c r="AQ31" s="345">
        <f>Performance!P$5*IF(Performance!P187&gt;Performance!P134,Outcomes!AQ31,AVERAGE(Outcomes!AQ31,Outcomes!AQ84,Outcomes!AQ137))*Outcomes!AQ$7</f>
        <v>106968.75</v>
      </c>
      <c r="AR31" s="345">
        <f>Performance!P$5*IF(Performance!P187&gt;Performance!P134,Outcomes!AR31,AVERAGE(Outcomes!AR31,Outcomes!AR84,Outcomes!AR137))*Outcomes!AR$7</f>
        <v>114375</v>
      </c>
      <c r="AS31" s="345">
        <f>Performance!P$5*IF(Performance!P187&gt;Performance!P134,Outcomes!AS31,AVERAGE(Outcomes!AS31,Outcomes!AS84,Outcomes!AS137))*Outcomes!AS$7</f>
        <v>171292.50000000003</v>
      </c>
      <c r="AT31" s="345">
        <f>Performance!Q$5*IF(Performance!Q187&gt;Performance!Q134,Outcomes!AT31,AVERAGE(Outcomes!AT31,Outcomes!AT84,Outcomes!AT137))*Outcomes!AT$7</f>
        <v>0</v>
      </c>
      <c r="AU31" s="345">
        <f>Performance!Q$5*IF(Performance!Q187&gt;Performance!Q134,Outcomes!AU31,AVERAGE(Outcomes!AU31,Outcomes!AU84,Outcomes!AU137))*Outcomes!AU$7</f>
        <v>0</v>
      </c>
      <c r="AV31" s="345">
        <f>Performance!Q$5*IF(Performance!Q187&gt;Performance!Q134,Outcomes!AV31,AVERAGE(Outcomes!AV31,Outcomes!AV84,Outcomes!AV137))*Outcomes!AV$7</f>
        <v>0</v>
      </c>
      <c r="AW31" s="345">
        <f>Performance!Q$5*IF(Performance!Q187&gt;Performance!Q134,Outcomes!AW31,AVERAGE(Outcomes!AW31,Outcomes!AW84,Outcomes!AW137))*Outcomes!AW$7</f>
        <v>0</v>
      </c>
      <c r="AX31" s="345">
        <f>Performance!R$5*IF(Performance!R187&gt;Performance!R134,Outcomes!AX31,AVERAGE(Outcomes!AX31,Outcomes!AX84,Outcomes!AX137))*Outcomes!AX$7</f>
        <v>0</v>
      </c>
      <c r="AY31" s="345">
        <f>Performance!R$5*IF(Performance!R187&gt;Performance!R134,Outcomes!AY31,AVERAGE(Outcomes!AY31,Outcomes!AY84,Outcomes!AY137))*Outcomes!AY$7</f>
        <v>0</v>
      </c>
      <c r="AZ31" s="345">
        <f>Performance!R$5*IF(Performance!R187&gt;Performance!R134,Outcomes!AZ31,AVERAGE(Outcomes!AZ31,Outcomes!AZ84,Outcomes!AZ137))*Outcomes!AZ$7</f>
        <v>0</v>
      </c>
      <c r="BA31" s="345">
        <f>Performance!R$5*IF(Performance!R187&gt;Performance!R134,Outcomes!BA31,AVERAGE(Outcomes!BA31,Outcomes!BA84,Outcomes!BA137))*Outcomes!BA$7</f>
        <v>0</v>
      </c>
      <c r="BB31" s="345">
        <f>Performance!S28</f>
        <v>11653.333333333334</v>
      </c>
      <c r="BC31" s="345">
        <f>Performance!T28</f>
        <v>47293.750000000007</v>
      </c>
      <c r="BD31" s="345">
        <f>Performance!U28</f>
        <v>0</v>
      </c>
      <c r="BE31" s="306">
        <f>SUM(C31:BD31)-Performance!C28</f>
        <v>0</v>
      </c>
    </row>
    <row r="32" spans="1:57">
      <c r="A32" s="13" t="s">
        <v>93</v>
      </c>
      <c r="B32" s="10" t="s">
        <v>94</v>
      </c>
      <c r="C32" s="345">
        <f>Performance!D29</f>
        <v>6265000</v>
      </c>
      <c r="D32" s="345">
        <f>Performance!E$5*IF(Performance!E188&gt;Performance!E135,Outcomes!D32,AVERAGE(Outcomes!D32,Outcomes!D85,Outcomes!D138))*Outcomes!D$7</f>
        <v>3899000</v>
      </c>
      <c r="E32" s="345">
        <f>Performance!E$5*IF(Performance!E188&gt;Performance!E135,Outcomes!E32,AVERAGE(Outcomes!E32,Outcomes!E85,Outcomes!E138))*Outcomes!E$7</f>
        <v>642015.93749999988</v>
      </c>
      <c r="F32" s="345">
        <f>Performance!E$5*IF(Performance!E188&gt;Performance!E135,Outcomes!F32,AVERAGE(Outcomes!F32,Outcomes!F85,Outcomes!F138))*Outcomes!F$7</f>
        <v>552125</v>
      </c>
      <c r="G32" s="345">
        <f>Performance!E$5*IF(Performance!E188&gt;Performance!E135,Outcomes!G32,AVERAGE(Outcomes!G32,Outcomes!G85,Outcomes!G138))*Outcomes!G$7</f>
        <v>184222.50000000003</v>
      </c>
      <c r="H32" s="345">
        <f>Performance!F$5*IF(Performance!F188&gt;Performance!F135,Outcomes!H32,AVERAGE(Outcomes!H32,Outcomes!H85,Outcomes!H138))*Outcomes!H$7</f>
        <v>0</v>
      </c>
      <c r="I32" s="345">
        <f>Performance!F$5*IF(Performance!F188&gt;Performance!F135,Outcomes!I32,AVERAGE(Outcomes!I32,Outcomes!I85,Outcomes!I138))*Outcomes!I$7</f>
        <v>0</v>
      </c>
      <c r="J32" s="345">
        <f>Performance!F$5*IF(Performance!F188&gt;Performance!F135,Outcomes!J32,AVERAGE(Outcomes!J32,Outcomes!J85,Outcomes!J138))*Outcomes!J$7</f>
        <v>0</v>
      </c>
      <c r="K32" s="345">
        <f>Performance!F$5*IF(Performance!F188&gt;Performance!F135,Outcomes!K32,AVERAGE(Outcomes!K32,Outcomes!K85,Outcomes!K138))*Outcomes!K$7</f>
        <v>0</v>
      </c>
      <c r="L32" s="345">
        <f>Performance!G$5*IF(Performance!G188&gt;Performance!G135,Outcomes!L32,AVERAGE(Outcomes!L32,Outcomes!L85,Outcomes!L138))*Outcomes!L$7</f>
        <v>38033.333333333328</v>
      </c>
      <c r="M32" s="345">
        <f>Performance!H$5*IF(Performance!H188&gt;Performance!H135,Outcomes!M32,AVERAGE(Outcomes!M32,Outcomes!M85,Outcomes!M138))*Outcomes!M$7</f>
        <v>510000</v>
      </c>
      <c r="N32" s="345">
        <f>Performance!I$5*IF(Performance!I188&gt;Performance!I135,Outcomes!N32,AVERAGE(Outcomes!N32,Outcomes!N85,Outcomes!N138))*Outcomes!N$7</f>
        <v>55895</v>
      </c>
      <c r="O32" s="345">
        <f>Performance!I$5*IF(Performance!I188&gt;Performance!I135,Outcomes!O32,AVERAGE(Outcomes!O32,Outcomes!O85,Outcomes!O138))*Outcomes!O$7</f>
        <v>10666.666666666666</v>
      </c>
      <c r="P32" s="345">
        <f>Performance!I$5*IF(Performance!I188&gt;Performance!I135,Outcomes!P32,AVERAGE(Outcomes!P32,Outcomes!P85,Outcomes!P138))*Outcomes!P$7</f>
        <v>1838.5416666666667</v>
      </c>
      <c r="Q32" s="345">
        <f>Performance!I$5*IF(Performance!I188&gt;Performance!I135,Outcomes!Q32,AVERAGE(Outcomes!Q32,Outcomes!Q85,Outcomes!Q138))*Outcomes!Q$7</f>
        <v>2616.6666666666665</v>
      </c>
      <c r="R32" s="345">
        <f>Performance!J$5*IF(Performance!J188&gt;Performance!J135,Outcomes!R32,AVERAGE(Outcomes!R32,Outcomes!R85,Outcomes!R138))*Outcomes!R$7</f>
        <v>136125.00000000003</v>
      </c>
      <c r="S32" s="345">
        <f>Performance!J$5*IF(Performance!J188&gt;Performance!J135,Outcomes!S32,AVERAGE(Outcomes!S32,Outcomes!S85,Outcomes!S138))*Outcomes!S$7</f>
        <v>23437.5</v>
      </c>
      <c r="T32" s="345">
        <f>Performance!J$5*IF(Performance!J188&gt;Performance!J135,Outcomes!T32,AVERAGE(Outcomes!T32,Outcomes!T85,Outcomes!T138))*Outcomes!T$7</f>
        <v>16562.5</v>
      </c>
      <c r="U32" s="345">
        <f>Performance!J$5*IF(Performance!J188&gt;Performance!J135,Outcomes!U32,AVERAGE(Outcomes!U32,Outcomes!U85,Outcomes!U138))*Outcomes!U$7</f>
        <v>4537.5000000000009</v>
      </c>
      <c r="V32" s="345">
        <f>Performance!K$5*IF(Performance!K188&gt;Performance!K135,Outcomes!V32,AVERAGE(Outcomes!V32,Outcomes!V85,Outcomes!V138))*Outcomes!V$7</f>
        <v>658787.5</v>
      </c>
      <c r="W32" s="345">
        <f>Performance!K$5*IF(Performance!K188&gt;Performance!K135,Outcomes!W32,AVERAGE(Outcomes!W32,Outcomes!W85,Outcomes!W138))*Outcomes!W$7</f>
        <v>131403.12499999997</v>
      </c>
      <c r="X32" s="345">
        <f>Performance!K$5*IF(Performance!K188&gt;Performance!K135, Outcomes!X32, AVERAGE(Outcomes!X32,Outcomes!X85,Outcomes!X138))*Outcomes!X$7</f>
        <v>100619.89583333333</v>
      </c>
      <c r="Y32" s="345">
        <f>Performance!K$5*IF(Performance!K188&gt;Performance!K135,Outcomes!Y32,AVERAGE(Outcomes!Y32,Outcomes!Y85,Outcomes!Y138))*Outcomes!Y$7</f>
        <v>47005.000000000007</v>
      </c>
      <c r="Z32" s="345">
        <f>Performance!L$5*IF(Performance!L188&gt;Performance!L135,Outcomes!Z32,AVERAGE(Outcomes!Z32,Outcomes!Z85,Outcomes!Z138))*Outcomes!Z$7</f>
        <v>1830295.833333333</v>
      </c>
      <c r="AA32" s="345">
        <f>Performance!L$5*IF(Performance!L188&gt;Performance!L135,Outcomes!AA32,AVERAGE(Outcomes!AA32,Outcomes!AA85,Outcomes!AA138))*Outcomes!AA$7</f>
        <v>322107.18749999994</v>
      </c>
      <c r="AB32" s="345">
        <f>Performance!L$5*IF(Performance!L188&gt;Performance!L135,Outcomes!AB32,AVERAGE(Outcomes!AB32,Outcomes!AB85,Outcomes!AB138))*Outcomes!AB$7</f>
        <v>276000.52083333331</v>
      </c>
      <c r="AC32" s="345">
        <f>Performance!L$5*IF(Performance!L188&gt;Performance!L135,Outcomes!AC32,AVERAGE(Outcomes!AC32,Outcomes!AC85,Outcomes!AC138))*Outcomes!AC$7</f>
        <v>254716.87500000003</v>
      </c>
      <c r="AD32" s="345">
        <f>Performance!M$5*IF(Performance!M188&gt;Performance!M135,Outcomes!AD32,AVERAGE(Outcomes!AD32,Outcomes!AD85,Outcomes!AD138))*Outcomes!AD$7</f>
        <v>0</v>
      </c>
      <c r="AE32" s="345">
        <f>Performance!M$5*IF(Performance!M188&gt;Performance!M135,Outcomes!AE32,AVERAGE(Outcomes!AE32,Outcomes!AE85,Outcomes!AE138))*Outcomes!AE$7</f>
        <v>0</v>
      </c>
      <c r="AF32" s="345">
        <f>Performance!M$5*IF(Performance!M188&gt;Performance!M135,Outcomes!AF32,AVERAGE(Outcomes!AF32,Outcomes!AF85,Outcomes!AF138))*Outcomes!AF$7</f>
        <v>0</v>
      </c>
      <c r="AG32" s="345">
        <f>Performance!M$5*IF(Performance!M188&gt;Performance!M135,Outcomes!AG32,AVERAGE(Outcomes!AG32,Outcomes!AG85,Outcomes!AG138))*Outcomes!AG$7</f>
        <v>0</v>
      </c>
      <c r="AH32" s="345">
        <f>Performance!N$5*IF(Performance!N188&gt;Performance!N135,Outcomes!AH32,AVERAGE(Outcomes!AH32,Outcomes!AH85,Outcomes!AH138))*Outcomes!AH$7</f>
        <v>0</v>
      </c>
      <c r="AI32" s="345">
        <f>Performance!N$5*IF(Performance!N188&gt;Performance!N135,Outcomes!AI32,AVERAGE(Outcomes!AI32,Outcomes!AI85,Outcomes!AI138))*Outcomes!AI$7</f>
        <v>0</v>
      </c>
      <c r="AJ32" s="345">
        <f>Performance!N$5*IF(Performance!N188&gt;Performance!N135,Outcomes!AJ32,AVERAGE(Outcomes!AJ32,Outcomes!AJ85,Outcomes!AJ138))*Outcomes!AJ$7</f>
        <v>0</v>
      </c>
      <c r="AK32" s="345">
        <f>Performance!N$5*IF(Performance!N188&gt;Performance!N135,Outcomes!AK32,AVERAGE(Outcomes!AK32,Outcomes!AK85,Outcomes!AK138))*Outcomes!AK$7</f>
        <v>0</v>
      </c>
      <c r="AL32" s="345">
        <f>Performance!O$5*IF(Performance!O188&gt;Performance!O135,Outcomes!AL32,AVERAGE(Outcomes!AL32,Outcomes!AL85,Outcomes!AL138))*Outcomes!AL$7</f>
        <v>3857000</v>
      </c>
      <c r="AM32" s="345">
        <f>Performance!O$5*IF(Performance!O188&gt;Performance!O135,Outcomes!AM32,AVERAGE(Outcomes!AM32,Outcomes!AM85,Outcomes!AM138))*Outcomes!AM$7</f>
        <v>671797.29166666663</v>
      </c>
      <c r="AN32" s="345">
        <f>Performance!O$5*IF(Performance!O188&gt;Performance!O135,Outcomes!AN32,AVERAGE(Outcomes!AN32,Outcomes!AN85,Outcomes!AN138))*Outcomes!AN$7</f>
        <v>596750</v>
      </c>
      <c r="AO32" s="345">
        <f>Performance!O$5*IF(Performance!O188&gt;Performance!O135,Outcomes!AO32,AVERAGE(Outcomes!AO32,Outcomes!AO85,Outcomes!AO138))*Outcomes!AO$7</f>
        <v>283500</v>
      </c>
      <c r="AP32" s="345">
        <f>Performance!P$5*IF(Performance!P188&gt;Performance!P135,Outcomes!AP32,AVERAGE(Outcomes!AP32,Outcomes!AP85,Outcomes!AP138))*Outcomes!AP$7</f>
        <v>696000</v>
      </c>
      <c r="AQ32" s="345">
        <f>Performance!P$5*IF(Performance!P188&gt;Performance!P135,Outcomes!AQ32,AVERAGE(Outcomes!AQ32,Outcomes!AQ85,Outcomes!AQ138))*Outcomes!AQ$7</f>
        <v>53812.5</v>
      </c>
      <c r="AR32" s="345">
        <f>Performance!P$5*IF(Performance!P188&gt;Performance!P135,Outcomes!AR32,AVERAGE(Outcomes!AR32,Outcomes!AR85,Outcomes!AR138))*Outcomes!AR$7</f>
        <v>115725.00000000001</v>
      </c>
      <c r="AS32" s="345">
        <f>Performance!P$5*IF(Performance!P188&gt;Performance!P135,Outcomes!AS32,AVERAGE(Outcomes!AS32,Outcomes!AS85,Outcomes!AS138))*Outcomes!AS$7</f>
        <v>119160.00000000001</v>
      </c>
      <c r="AT32" s="345">
        <f>Performance!Q$5*IF(Performance!Q188&gt;Performance!Q135,Outcomes!AT32,AVERAGE(Outcomes!AT32,Outcomes!AT85,Outcomes!AT138))*Outcomes!AT$7</f>
        <v>35000</v>
      </c>
      <c r="AU32" s="345">
        <f>Performance!Q$5*IF(Performance!Q188&gt;Performance!Q135,Outcomes!AU32,AVERAGE(Outcomes!AU32,Outcomes!AU85,Outcomes!AU138))*Outcomes!AU$7</f>
        <v>875</v>
      </c>
      <c r="AV32" s="345">
        <f>Performance!Q$5*IF(Performance!Q188&gt;Performance!Q135,Outcomes!AV32,AVERAGE(Outcomes!AV32,Outcomes!AV85,Outcomes!AV138))*Outcomes!AV$7</f>
        <v>2625</v>
      </c>
      <c r="AW32" s="345">
        <f>Performance!Q$5*IF(Performance!Q188&gt;Performance!Q135,Outcomes!AW32,AVERAGE(Outcomes!AW32,Outcomes!AW85,Outcomes!AW138))*Outcomes!AW$7</f>
        <v>15750</v>
      </c>
      <c r="AX32" s="345">
        <f>Performance!R$5*IF(Performance!R188&gt;Performance!R135,Outcomes!AX32,AVERAGE(Outcomes!AX32,Outcomes!AX85,Outcomes!AX138))*Outcomes!AX$7</f>
        <v>303791.25</v>
      </c>
      <c r="AY32" s="345">
        <f>Performance!R$5*IF(Performance!R188&gt;Performance!R135,Outcomes!AY32,AVERAGE(Outcomes!AY32,Outcomes!AY85,Outcomes!AY138))*Outcomes!AY$7</f>
        <v>10696.875</v>
      </c>
      <c r="AZ32" s="345">
        <f>Performance!R$5*IF(Performance!R188&gt;Performance!R135,Outcomes!AZ32,AVERAGE(Outcomes!AZ32,Outcomes!AZ85,Outcomes!AZ138))*Outcomes!AZ$7</f>
        <v>38508.75</v>
      </c>
      <c r="BA32" s="345">
        <f>Performance!R$5*IF(Performance!R188&gt;Performance!R135,Outcomes!BA32,AVERAGE(Outcomes!BA32,Outcomes!BA85,Outcomes!BA138))*Outcomes!BA$7</f>
        <v>114000</v>
      </c>
      <c r="BB32" s="345">
        <f>Performance!S29</f>
        <v>11634.396666666666</v>
      </c>
      <c r="BC32" s="345">
        <f>Performance!T29</f>
        <v>24959.375000000004</v>
      </c>
      <c r="BD32" s="345">
        <f>Performance!U29</f>
        <v>0</v>
      </c>
      <c r="BE32" s="306">
        <f>SUM(C32:BD32)-Performance!C29</f>
        <v>0</v>
      </c>
    </row>
    <row r="33" spans="1:57">
      <c r="A33" s="13" t="s">
        <v>95</v>
      </c>
      <c r="B33" s="10" t="s">
        <v>96</v>
      </c>
      <c r="C33" s="345">
        <f>Performance!D30</f>
        <v>3055500</v>
      </c>
      <c r="D33" s="345">
        <f>Performance!E$5*IF(Performance!E189&gt;Performance!E136,Outcomes!D33,AVERAGE(Outcomes!D33,Outcomes!D86,Outcomes!D139))*Outcomes!D$7</f>
        <v>1550500</v>
      </c>
      <c r="E33" s="345">
        <f>Performance!E$5*IF(Performance!E189&gt;Performance!E136,Outcomes!E33,AVERAGE(Outcomes!E33,Outcomes!E86,Outcomes!E139))*Outcomes!E$7</f>
        <v>253489.6875</v>
      </c>
      <c r="F33" s="345">
        <f>Performance!E$5*IF(Performance!E189&gt;Performance!E136,Outcomes!F33,AVERAGE(Outcomes!F33,Outcomes!F86,Outcomes!F139))*Outcomes!F$7</f>
        <v>124250</v>
      </c>
      <c r="G33" s="345">
        <f>Performance!E$5*IF(Performance!E189&gt;Performance!E136,Outcomes!G33,AVERAGE(Outcomes!G33,Outcomes!G86,Outcomes!G139))*Outcomes!G$7</f>
        <v>131250</v>
      </c>
      <c r="H33" s="345">
        <f>Performance!F$5*IF(Performance!F189&gt;Performance!F136,Outcomes!H33,AVERAGE(Outcomes!H33,Outcomes!H86,Outcomes!H139))*Outcomes!H$7</f>
        <v>0</v>
      </c>
      <c r="I33" s="345">
        <f>Performance!F$5*IF(Performance!F189&gt;Performance!F136,Outcomes!I33,AVERAGE(Outcomes!I33,Outcomes!I86,Outcomes!I139))*Outcomes!I$7</f>
        <v>0</v>
      </c>
      <c r="J33" s="345">
        <f>Performance!F$5*IF(Performance!F189&gt;Performance!F136,Outcomes!J33,AVERAGE(Outcomes!J33,Outcomes!J86,Outcomes!J139))*Outcomes!J$7</f>
        <v>0</v>
      </c>
      <c r="K33" s="345">
        <f>Performance!F$5*IF(Performance!F189&gt;Performance!F136,Outcomes!K33,AVERAGE(Outcomes!K33,Outcomes!K86,Outcomes!K139))*Outcomes!K$7</f>
        <v>0</v>
      </c>
      <c r="L33" s="345">
        <f>Performance!G$5*IF(Performance!G189&gt;Performance!G136,Outcomes!L33,AVERAGE(Outcomes!L33,Outcomes!L86,Outcomes!L139))*Outcomes!L$7</f>
        <v>69000</v>
      </c>
      <c r="M33" s="345">
        <f>Performance!H$5*IF(Performance!H189&gt;Performance!H136,Outcomes!M33,AVERAGE(Outcomes!M33,Outcomes!M86,Outcomes!M139))*Outcomes!M$7</f>
        <v>539597.91666666663</v>
      </c>
      <c r="N33" s="345">
        <f>Performance!I$5*IF(Performance!I189&gt;Performance!I136,Outcomes!N33,AVERAGE(Outcomes!N33,Outcomes!N86,Outcomes!N139))*Outcomes!N$7</f>
        <v>4000</v>
      </c>
      <c r="O33" s="345">
        <f>Performance!I$5*IF(Performance!I189&gt;Performance!I136,Outcomes!O33,AVERAGE(Outcomes!O33,Outcomes!O86,Outcomes!O139))*Outcomes!O$7</f>
        <v>500</v>
      </c>
      <c r="P33" s="345">
        <f>Performance!I$5*IF(Performance!I189&gt;Performance!I136,Outcomes!P33,AVERAGE(Outcomes!P33,Outcomes!P86,Outcomes!P139))*Outcomes!P$7</f>
        <v>500</v>
      </c>
      <c r="Q33" s="345">
        <f>Performance!I$5*IF(Performance!I189&gt;Performance!I136,Outcomes!Q33,AVERAGE(Outcomes!Q33,Outcomes!Q86,Outcomes!Q139))*Outcomes!Q$7</f>
        <v>1500</v>
      </c>
      <c r="R33" s="345">
        <f>Performance!J$5*IF(Performance!J189&gt;Performance!J136,Outcomes!R33,AVERAGE(Outcomes!R33,Outcomes!R86,Outcomes!R139))*Outcomes!R$7</f>
        <v>6050.0000000000009</v>
      </c>
      <c r="S33" s="345">
        <f>Performance!J$5*IF(Performance!J189&gt;Performance!J136,Outcomes!S33,AVERAGE(Outcomes!S33,Outcomes!S86,Outcomes!S139))*Outcomes!S$7</f>
        <v>625</v>
      </c>
      <c r="T33" s="345">
        <f>Performance!J$5*IF(Performance!J189&gt;Performance!J136,Outcomes!T33,AVERAGE(Outcomes!T33,Outcomes!T86,Outcomes!T139))*Outcomes!T$7</f>
        <v>378.12500000000006</v>
      </c>
      <c r="U33" s="345">
        <f>Performance!J$5*IF(Performance!J189&gt;Performance!J136,Outcomes!U33,AVERAGE(Outcomes!U33,Outcomes!U86,Outcomes!U139))*Outcomes!U$7</f>
        <v>2256.25</v>
      </c>
      <c r="V33" s="345">
        <f>Performance!K$5*IF(Performance!K189&gt;Performance!K136,Outcomes!V33,AVERAGE(Outcomes!V33,Outcomes!V86,Outcomes!V139))*Outcomes!V$7</f>
        <v>2682166.666666667</v>
      </c>
      <c r="W33" s="345">
        <f>Performance!K$5*IF(Performance!K189&gt;Performance!K136,Outcomes!W33,AVERAGE(Outcomes!W33,Outcomes!W86,Outcomes!W139))*Outcomes!W$7</f>
        <v>552744.79166666674</v>
      </c>
      <c r="X33" s="345">
        <f>Performance!K$5*IF(Performance!K189&gt;Performance!K136, Outcomes!X33, AVERAGE(Outcomes!X33,Outcomes!X86,Outcomes!X139))*Outcomes!X$7</f>
        <v>501148.22916666663</v>
      </c>
      <c r="Y33" s="345">
        <f>Performance!K$5*IF(Performance!K189&gt;Performance!K136,Outcomes!Y33,AVERAGE(Outcomes!Y33,Outcomes!Y86,Outcomes!Y139))*Outcomes!Y$7</f>
        <v>1135750</v>
      </c>
      <c r="Z33" s="345">
        <f>Performance!L$5*IF(Performance!L189&gt;Performance!L136,Outcomes!Z33,AVERAGE(Outcomes!Z33,Outcomes!Z86,Outcomes!Z139))*Outcomes!Z$7</f>
        <v>2016583.3333333333</v>
      </c>
      <c r="AA33" s="345">
        <f>Performance!L$5*IF(Performance!L189&gt;Performance!L136,Outcomes!AA33,AVERAGE(Outcomes!AA33,Outcomes!AA86,Outcomes!AA139))*Outcomes!AA$7</f>
        <v>339038.4375</v>
      </c>
      <c r="AB33" s="345">
        <f>Performance!L$5*IF(Performance!L189&gt;Performance!L136,Outcomes!AB33,AVERAGE(Outcomes!AB33,Outcomes!AB86,Outcomes!AB139))*Outcomes!AB$7</f>
        <v>204866.66666666669</v>
      </c>
      <c r="AC33" s="345">
        <f>Performance!L$5*IF(Performance!L189&gt;Performance!L136,Outcomes!AC33,AVERAGE(Outcomes!AC33,Outcomes!AC86,Outcomes!AC139))*Outcomes!AC$7</f>
        <v>455221.66666666674</v>
      </c>
      <c r="AD33" s="345">
        <f>Performance!M$5*IF(Performance!M189&gt;Performance!M136,Outcomes!AD33,AVERAGE(Outcomes!AD33,Outcomes!AD86,Outcomes!AD139))*Outcomes!AD$7</f>
        <v>0</v>
      </c>
      <c r="AE33" s="345">
        <f>Performance!M$5*IF(Performance!M189&gt;Performance!M136,Outcomes!AE33,AVERAGE(Outcomes!AE33,Outcomes!AE86,Outcomes!AE139))*Outcomes!AE$7</f>
        <v>0</v>
      </c>
      <c r="AF33" s="345">
        <f>Performance!M$5*IF(Performance!M189&gt;Performance!M136,Outcomes!AF33,AVERAGE(Outcomes!AF33,Outcomes!AF86,Outcomes!AF139))*Outcomes!AF$7</f>
        <v>0</v>
      </c>
      <c r="AG33" s="345">
        <f>Performance!M$5*IF(Performance!M189&gt;Performance!M136,Outcomes!AG33,AVERAGE(Outcomes!AG33,Outcomes!AG86,Outcomes!AG139))*Outcomes!AG$7</f>
        <v>0</v>
      </c>
      <c r="AH33" s="345">
        <f>Performance!N$5*IF(Performance!N189&gt;Performance!N136,Outcomes!AH33,AVERAGE(Outcomes!AH33,Outcomes!AH86,Outcomes!AH139))*Outcomes!AH$7</f>
        <v>0</v>
      </c>
      <c r="AI33" s="345">
        <f>Performance!N$5*IF(Performance!N189&gt;Performance!N136,Outcomes!AI33,AVERAGE(Outcomes!AI33,Outcomes!AI86,Outcomes!AI139))*Outcomes!AI$7</f>
        <v>0</v>
      </c>
      <c r="AJ33" s="345">
        <f>Performance!N$5*IF(Performance!N189&gt;Performance!N136,Outcomes!AJ33,AVERAGE(Outcomes!AJ33,Outcomes!AJ86,Outcomes!AJ139))*Outcomes!AJ$7</f>
        <v>0</v>
      </c>
      <c r="AK33" s="345">
        <f>Performance!N$5*IF(Performance!N189&gt;Performance!N136,Outcomes!AK33,AVERAGE(Outcomes!AK33,Outcomes!AK86,Outcomes!AK139))*Outcomes!AK$7</f>
        <v>0</v>
      </c>
      <c r="AL33" s="345">
        <f>Performance!O$5*IF(Performance!O189&gt;Performance!O136,Outcomes!AL33,AVERAGE(Outcomes!AL33,Outcomes!AL86,Outcomes!AL139))*Outcomes!AL$7</f>
        <v>2874666.666666667</v>
      </c>
      <c r="AM33" s="345">
        <f>Performance!O$5*IF(Performance!O189&gt;Performance!O136,Outcomes!AM33,AVERAGE(Outcomes!AM33,Outcomes!AM86,Outcomes!AM139))*Outcomes!AM$7</f>
        <v>466083.33333333331</v>
      </c>
      <c r="AN33" s="345">
        <f>Performance!O$5*IF(Performance!O189&gt;Performance!O136,Outcomes!AN33,AVERAGE(Outcomes!AN33,Outcomes!AN86,Outcomes!AN139))*Outcomes!AN$7</f>
        <v>356708.33333333337</v>
      </c>
      <c r="AO33" s="345">
        <f>Performance!O$5*IF(Performance!O189&gt;Performance!O136,Outcomes!AO33,AVERAGE(Outcomes!AO33,Outcomes!AO86,Outcomes!AO139))*Outcomes!AO$7</f>
        <v>612500</v>
      </c>
      <c r="AP33" s="345">
        <f>Performance!P$5*IF(Performance!P189&gt;Performance!P136,Outcomes!AP33,AVERAGE(Outcomes!AP33,Outcomes!AP86,Outcomes!AP139))*Outcomes!AP$7</f>
        <v>1349812.5</v>
      </c>
      <c r="AQ33" s="345">
        <f>Performance!P$5*IF(Performance!P189&gt;Performance!P136,Outcomes!AQ33,AVERAGE(Outcomes!AQ33,Outcomes!AQ86,Outcomes!AQ139))*Outcomes!AQ$7</f>
        <v>192652.5</v>
      </c>
      <c r="AR33" s="345">
        <f>Performance!P$5*IF(Performance!P189&gt;Performance!P136,Outcomes!AR33,AVERAGE(Outcomes!AR33,Outcomes!AR86,Outcomes!AR139))*Outcomes!AR$7</f>
        <v>174806.25</v>
      </c>
      <c r="AS33" s="345">
        <f>Performance!P$5*IF(Performance!P189&gt;Performance!P136,Outcomes!AS33,AVERAGE(Outcomes!AS33,Outcomes!AS86,Outcomes!AS139))*Outcomes!AS$7</f>
        <v>328500</v>
      </c>
      <c r="AT33" s="345">
        <f>Performance!Q$5*IF(Performance!Q189&gt;Performance!Q136,Outcomes!AT33,AVERAGE(Outcomes!AT33,Outcomes!AT86,Outcomes!AT139))*Outcomes!AT$7</f>
        <v>0</v>
      </c>
      <c r="AU33" s="345">
        <f>Performance!Q$5*IF(Performance!Q189&gt;Performance!Q136,Outcomes!AU33,AVERAGE(Outcomes!AU33,Outcomes!AU86,Outcomes!AU139))*Outcomes!AU$7</f>
        <v>0</v>
      </c>
      <c r="AV33" s="345">
        <f>Performance!Q$5*IF(Performance!Q189&gt;Performance!Q136,Outcomes!AV33,AVERAGE(Outcomes!AV33,Outcomes!AV86,Outcomes!AV139))*Outcomes!AV$7</f>
        <v>0</v>
      </c>
      <c r="AW33" s="345">
        <f>Performance!Q$5*IF(Performance!Q189&gt;Performance!Q136,Outcomes!AW33,AVERAGE(Outcomes!AW33,Outcomes!AW86,Outcomes!AW139))*Outcomes!AW$7</f>
        <v>0</v>
      </c>
      <c r="AX33" s="345">
        <f>Performance!R$5*IF(Performance!R189&gt;Performance!R136,Outcomes!AX33,AVERAGE(Outcomes!AX33,Outcomes!AX86,Outcomes!AX139))*Outcomes!AX$7</f>
        <v>0</v>
      </c>
      <c r="AY33" s="345">
        <f>Performance!R$5*IF(Performance!R189&gt;Performance!R136,Outcomes!AY33,AVERAGE(Outcomes!AY33,Outcomes!AY86,Outcomes!AY139))*Outcomes!AY$7</f>
        <v>0</v>
      </c>
      <c r="AZ33" s="345">
        <f>Performance!R$5*IF(Performance!R189&gt;Performance!R136,Outcomes!AZ33,AVERAGE(Outcomes!AZ33,Outcomes!AZ86,Outcomes!AZ139))*Outcomes!AZ$7</f>
        <v>0</v>
      </c>
      <c r="BA33" s="345">
        <f>Performance!R$5*IF(Performance!R189&gt;Performance!R136,Outcomes!BA33,AVERAGE(Outcomes!BA33,Outcomes!BA86,Outcomes!BA139))*Outcomes!BA$7</f>
        <v>0</v>
      </c>
      <c r="BB33" s="345">
        <f>Performance!S30</f>
        <v>19529.165833333333</v>
      </c>
      <c r="BC33" s="345">
        <f>Performance!T30</f>
        <v>106166.66666666666</v>
      </c>
      <c r="BD33" s="345">
        <f>Performance!U30</f>
        <v>0</v>
      </c>
      <c r="BE33" s="306">
        <f>SUM(C33:BD33)-Performance!C30</f>
        <v>0</v>
      </c>
    </row>
    <row r="34" spans="1:57">
      <c r="A34" s="13" t="s">
        <v>97</v>
      </c>
      <c r="B34" s="10" t="s">
        <v>98</v>
      </c>
      <c r="C34" s="345">
        <f>Performance!D31</f>
        <v>28619500</v>
      </c>
      <c r="D34" s="345">
        <f>Performance!E$5*IF(Performance!E190&gt;Performance!E137,Outcomes!D34,AVERAGE(Outcomes!D34,Outcomes!D87,Outcomes!D140))*Outcomes!D$7</f>
        <v>22701000</v>
      </c>
      <c r="E34" s="345">
        <f>Performance!E$5*IF(Performance!E190&gt;Performance!E137,Outcomes!E34,AVERAGE(Outcomes!E34,Outcomes!E87,Outcomes!E140))*Outcomes!E$7</f>
        <v>3056090.6249999995</v>
      </c>
      <c r="F34" s="345">
        <f>Performance!E$5*IF(Performance!E190&gt;Performance!E137,Outcomes!F34,AVERAGE(Outcomes!F34,Outcomes!F87,Outcomes!F140))*Outcomes!F$7</f>
        <v>2169125</v>
      </c>
      <c r="G34" s="345">
        <f>Performance!E$5*IF(Performance!E190&gt;Performance!E137,Outcomes!G34,AVERAGE(Outcomes!G34,Outcomes!G87,Outcomes!G140))*Outcomes!G$7</f>
        <v>1859165.0000000002</v>
      </c>
      <c r="H34" s="345">
        <f>Performance!F$5*IF(Performance!F190&gt;Performance!F137,Outcomes!H34,AVERAGE(Outcomes!H34,Outcomes!H87,Outcomes!H140))*Outcomes!H$7</f>
        <v>0</v>
      </c>
      <c r="I34" s="345">
        <f>Performance!F$5*IF(Performance!F190&gt;Performance!F137,Outcomes!I34,AVERAGE(Outcomes!I34,Outcomes!I87,Outcomes!I140))*Outcomes!I$7</f>
        <v>0</v>
      </c>
      <c r="J34" s="345">
        <f>Performance!F$5*IF(Performance!F190&gt;Performance!F137,Outcomes!J34,AVERAGE(Outcomes!J34,Outcomes!J87,Outcomes!J140))*Outcomes!J$7</f>
        <v>0</v>
      </c>
      <c r="K34" s="345">
        <f>Performance!F$5*IF(Performance!F190&gt;Performance!F137,Outcomes!K34,AVERAGE(Outcomes!K34,Outcomes!K87,Outcomes!K140))*Outcomes!K$7</f>
        <v>0</v>
      </c>
      <c r="L34" s="345">
        <f>Performance!G$5*IF(Performance!G190&gt;Performance!G137,Outcomes!L34,AVERAGE(Outcomes!L34,Outcomes!L87,Outcomes!L140))*Outcomes!L$7</f>
        <v>0</v>
      </c>
      <c r="M34" s="345">
        <f>Performance!H$5*IF(Performance!H190&gt;Performance!H137,Outcomes!M34,AVERAGE(Outcomes!M34,Outcomes!M87,Outcomes!M140))*Outcomes!M$7</f>
        <v>723750</v>
      </c>
      <c r="N34" s="345">
        <f>Performance!I$5*IF(Performance!I190&gt;Performance!I137,Outcomes!N34,AVERAGE(Outcomes!N34,Outcomes!N87,Outcomes!N140))*Outcomes!N$7</f>
        <v>15730.000000000002</v>
      </c>
      <c r="O34" s="345">
        <f>Performance!I$5*IF(Performance!I190&gt;Performance!I137,Outcomes!O34,AVERAGE(Outcomes!O34,Outcomes!O87,Outcomes!O140))*Outcomes!O$7</f>
        <v>605.00000000000011</v>
      </c>
      <c r="P34" s="345">
        <f>Performance!I$5*IF(Performance!I190&gt;Performance!I137,Outcomes!P34,AVERAGE(Outcomes!P34,Outcomes!P87,Outcomes!P140))*Outcomes!P$7</f>
        <v>0</v>
      </c>
      <c r="Q34" s="345">
        <f>Performance!I$5*IF(Performance!I190&gt;Performance!I137,Outcomes!Q34,AVERAGE(Outcomes!Q34,Outcomes!Q87,Outcomes!Q140))*Outcomes!Q$7</f>
        <v>1210.0000000000002</v>
      </c>
      <c r="R34" s="345">
        <f>Performance!J$5*IF(Performance!J190&gt;Performance!J137,Outcomes!R34,AVERAGE(Outcomes!R34,Outcomes!R87,Outcomes!R140))*Outcomes!R$7</f>
        <v>300987.5</v>
      </c>
      <c r="S34" s="345">
        <f>Performance!J$5*IF(Performance!J190&gt;Performance!J137,Outcomes!S34,AVERAGE(Outcomes!S34,Outcomes!S87,Outcomes!S140))*Outcomes!S$7</f>
        <v>21175.000000000007</v>
      </c>
      <c r="T34" s="345">
        <f>Performance!J$5*IF(Performance!J190&gt;Performance!J137,Outcomes!T34,AVERAGE(Outcomes!T34,Outcomes!T87,Outcomes!T140))*Outcomes!T$7</f>
        <v>8318.7500000000018</v>
      </c>
      <c r="U34" s="345">
        <f>Performance!J$5*IF(Performance!J190&gt;Performance!J137,Outcomes!U34,AVERAGE(Outcomes!U34,Outcomes!U87,Outcomes!U140))*Outcomes!U$7</f>
        <v>68818.750000000015</v>
      </c>
      <c r="V34" s="345">
        <f>Performance!K$5*IF(Performance!K190&gt;Performance!K137,Outcomes!V34,AVERAGE(Outcomes!V34,Outcomes!V87,Outcomes!V140))*Outcomes!V$7</f>
        <v>1600793.5416666665</v>
      </c>
      <c r="W34" s="345">
        <f>Performance!K$5*IF(Performance!K190&gt;Performance!K137,Outcomes!W34,AVERAGE(Outcomes!W34,Outcomes!W87,Outcomes!W140))*Outcomes!W$7</f>
        <v>230147.96875</v>
      </c>
      <c r="X34" s="345">
        <f>Performance!K$5*IF(Performance!K190&gt;Performance!K137, Outcomes!X34, AVERAGE(Outcomes!X34,Outcomes!X87,Outcomes!X140))*Outcomes!X$7</f>
        <v>159803.43749999997</v>
      </c>
      <c r="Y34" s="345">
        <f>Performance!K$5*IF(Performance!K190&gt;Performance!K137,Outcomes!Y34,AVERAGE(Outcomes!Y34,Outcomes!Y87,Outcomes!Y140))*Outcomes!Y$7</f>
        <v>414189.27083333331</v>
      </c>
      <c r="Z34" s="345">
        <f>Performance!L$5*IF(Performance!L190&gt;Performance!L137,Outcomes!Z34,AVERAGE(Outcomes!Z34,Outcomes!Z87,Outcomes!Z140))*Outcomes!Z$7</f>
        <v>4164649.9999999995</v>
      </c>
      <c r="AA34" s="345">
        <f>Performance!L$5*IF(Performance!L190&gt;Performance!L137,Outcomes!AA34,AVERAGE(Outcomes!AA34,Outcomes!AA87,Outcomes!AA140))*Outcomes!AA$7</f>
        <v>574816.66666666663</v>
      </c>
      <c r="AB34" s="345">
        <f>Performance!L$5*IF(Performance!L190&gt;Performance!L137,Outcomes!AB34,AVERAGE(Outcomes!AB34,Outcomes!AB87,Outcomes!AB140))*Outcomes!AB$7</f>
        <v>404162.50000000006</v>
      </c>
      <c r="AC34" s="345">
        <f>Performance!L$5*IF(Performance!L190&gt;Performance!L137,Outcomes!AC34,AVERAGE(Outcomes!AC34,Outcomes!AC87,Outcomes!AC140))*Outcomes!AC$7</f>
        <v>799948.33333333349</v>
      </c>
      <c r="AD34" s="345">
        <f>Performance!M$5*IF(Performance!M190&gt;Performance!M137,Outcomes!AD34,AVERAGE(Outcomes!AD34,Outcomes!AD87,Outcomes!AD140))*Outcomes!AD$7</f>
        <v>93181.666666666657</v>
      </c>
      <c r="AE34" s="345">
        <f>Performance!M$5*IF(Performance!M190&gt;Performance!M137,Outcomes!AE34,AVERAGE(Outcomes!AE34,Outcomes!AE87,Outcomes!AE140))*Outcomes!AE$7</f>
        <v>6655.833333333333</v>
      </c>
      <c r="AF34" s="345">
        <f>Performance!M$5*IF(Performance!M190&gt;Performance!M137,Outcomes!AF34,AVERAGE(Outcomes!AF34,Outcomes!AF87,Outcomes!AF140))*Outcomes!AF$7</f>
        <v>3327.9166666666665</v>
      </c>
      <c r="AG34" s="345">
        <f>Performance!M$5*IF(Performance!M190&gt;Performance!M137,Outcomes!AG34,AVERAGE(Outcomes!AG34,Outcomes!AG87,Outcomes!AG140))*Outcomes!AG$7</f>
        <v>33279.166666666664</v>
      </c>
      <c r="AH34" s="345">
        <f>Performance!N$5*IF(Performance!N190&gt;Performance!N137,Outcomes!AH34,AVERAGE(Outcomes!AH34,Outcomes!AH87,Outcomes!AH140))*Outcomes!AH$7</f>
        <v>177870.00000000003</v>
      </c>
      <c r="AI34" s="345">
        <f>Performance!N$5*IF(Performance!N190&gt;Performance!N137,Outcomes!AI34,AVERAGE(Outcomes!AI34,Outcomes!AI87,Outcomes!AI140))*Outcomes!AI$7</f>
        <v>8470.0000000000018</v>
      </c>
      <c r="AJ34" s="345">
        <f>Performance!N$5*IF(Performance!N190&gt;Performance!N137,Outcomes!AJ34,AVERAGE(Outcomes!AJ34,Outcomes!AJ87,Outcomes!AJ140))*Outcomes!AJ$7</f>
        <v>8470.0000000000018</v>
      </c>
      <c r="AK34" s="345">
        <f>Performance!N$5*IF(Performance!N190&gt;Performance!N137,Outcomes!AK34,AVERAGE(Outcomes!AK34,Outcomes!AK87,Outcomes!AK140))*Outcomes!AK$7</f>
        <v>74112.5</v>
      </c>
      <c r="AL34" s="345">
        <f>Performance!O$5*IF(Performance!O190&gt;Performance!O137,Outcomes!AL34,AVERAGE(Outcomes!AL34,Outcomes!AL87,Outcomes!AL140))*Outcomes!AL$7</f>
        <v>25431000</v>
      </c>
      <c r="AM34" s="345">
        <f>Performance!O$5*IF(Performance!O190&gt;Performance!O137,Outcomes!AM34,AVERAGE(Outcomes!AM34,Outcomes!AM87,Outcomes!AM140))*Outcomes!AM$7</f>
        <v>3141376.8749999995</v>
      </c>
      <c r="AN34" s="345">
        <f>Performance!O$5*IF(Performance!O190&gt;Performance!O137,Outcomes!AN34,AVERAGE(Outcomes!AN34,Outcomes!AN87,Outcomes!AN140))*Outcomes!AN$7</f>
        <v>2396625</v>
      </c>
      <c r="AO34" s="345">
        <f>Performance!O$5*IF(Performance!O190&gt;Performance!O137,Outcomes!AO34,AVERAGE(Outcomes!AO34,Outcomes!AO87,Outcomes!AO140))*Outcomes!AO$7</f>
        <v>2812040.0000000005</v>
      </c>
      <c r="AP34" s="345">
        <f>Performance!P$5*IF(Performance!P190&gt;Performance!P137,Outcomes!AP34,AVERAGE(Outcomes!AP34,Outcomes!AP87,Outcomes!AP140))*Outcomes!AP$7</f>
        <v>5418825</v>
      </c>
      <c r="AQ34" s="345">
        <f>Performance!P$5*IF(Performance!P190&gt;Performance!P137,Outcomes!AQ34,AVERAGE(Outcomes!AQ34,Outcomes!AQ87,Outcomes!AQ140))*Outcomes!AQ$7</f>
        <v>556618.125</v>
      </c>
      <c r="AR34" s="345">
        <f>Performance!P$5*IF(Performance!P190&gt;Performance!P137,Outcomes!AR34,AVERAGE(Outcomes!AR34,Outcomes!AR87,Outcomes!AR140))*Outcomes!AR$7</f>
        <v>604022.8125</v>
      </c>
      <c r="AS34" s="345">
        <f>Performance!P$5*IF(Performance!P190&gt;Performance!P137,Outcomes!AS34,AVERAGE(Outcomes!AS34,Outcomes!AS87,Outcomes!AS140))*Outcomes!AS$7</f>
        <v>1494750</v>
      </c>
      <c r="AT34" s="345">
        <f>Performance!Q$5*IF(Performance!Q190&gt;Performance!Q137,Outcomes!AT34,AVERAGE(Outcomes!AT34,Outcomes!AT87,Outcomes!AT140))*Outcomes!AT$7</f>
        <v>302840.41666666663</v>
      </c>
      <c r="AU34" s="345">
        <f>Performance!Q$5*IF(Performance!Q190&gt;Performance!Q137,Outcomes!AU34,AVERAGE(Outcomes!AU34,Outcomes!AU87,Outcomes!AU140))*Outcomes!AU$7</f>
        <v>25791.354166666664</v>
      </c>
      <c r="AV34" s="345">
        <f>Performance!Q$5*IF(Performance!Q190&gt;Performance!Q137,Outcomes!AV34,AVERAGE(Outcomes!AV34,Outcomes!AV87,Outcomes!AV140))*Outcomes!AV$7</f>
        <v>31615.208333333336</v>
      </c>
      <c r="AW34" s="345">
        <f>Performance!Q$5*IF(Performance!Q190&gt;Performance!Q137,Outcomes!AW34,AVERAGE(Outcomes!AW34,Outcomes!AW87,Outcomes!AW140))*Outcomes!AW$7</f>
        <v>124796.875</v>
      </c>
      <c r="AX34" s="345">
        <f>Performance!R$5*IF(Performance!R190&gt;Performance!R137,Outcomes!AX34,AVERAGE(Outcomes!AX34,Outcomes!AX87,Outcomes!AX140))*Outcomes!AX$7</f>
        <v>850500</v>
      </c>
      <c r="AY34" s="345">
        <f>Performance!R$5*IF(Performance!R190&gt;Performance!R137,Outcomes!AY34,AVERAGE(Outcomes!AY34,Outcomes!AY87,Outcomes!AY140))*Outcomes!AY$7</f>
        <v>16245</v>
      </c>
      <c r="AZ34" s="345">
        <f>Performance!R$5*IF(Performance!R190&gt;Performance!R137,Outcomes!AZ34,AVERAGE(Outcomes!AZ34,Outcomes!AZ87,Outcomes!AZ140))*Outcomes!AZ$7</f>
        <v>72000</v>
      </c>
      <c r="BA34" s="345">
        <f>Performance!R$5*IF(Performance!R190&gt;Performance!R137,Outcomes!BA34,AVERAGE(Outcomes!BA34,Outcomes!BA87,Outcomes!BA140))*Outcomes!BA$7</f>
        <v>307642.50000000006</v>
      </c>
      <c r="BB34" s="345">
        <f>Performance!S31</f>
        <v>33212</v>
      </c>
      <c r="BC34" s="345">
        <f>Performance!T31</f>
        <v>519750</v>
      </c>
      <c r="BD34" s="345">
        <f>Performance!U31</f>
        <v>0</v>
      </c>
      <c r="BE34" s="306">
        <f>SUM(C34:BD34)-Performance!C31</f>
        <v>0</v>
      </c>
    </row>
    <row r="35" spans="1:57">
      <c r="A35" s="13" t="s">
        <v>99</v>
      </c>
      <c r="B35" s="10" t="s">
        <v>100</v>
      </c>
      <c r="C35" s="345">
        <f>Performance!D32</f>
        <v>1547000</v>
      </c>
      <c r="D35" s="345">
        <f>Performance!E$5*IF(Performance!E191&gt;Performance!E138,Outcomes!D35,AVERAGE(Outcomes!D35,Outcomes!D88,Outcomes!D141))*Outcomes!D$7</f>
        <v>2285500</v>
      </c>
      <c r="E35" s="345">
        <f>Performance!E$5*IF(Performance!E191&gt;Performance!E138,Outcomes!E35,AVERAGE(Outcomes!E35,Outcomes!E88,Outcomes!E141))*Outcomes!E$7</f>
        <v>274021.56249999994</v>
      </c>
      <c r="F35" s="345">
        <f>Performance!E$5*IF(Performance!E191&gt;Performance!E138,Outcomes!F35,AVERAGE(Outcomes!F35,Outcomes!F88,Outcomes!F141))*Outcomes!F$7</f>
        <v>258125</v>
      </c>
      <c r="G35" s="345">
        <f>Performance!E$5*IF(Performance!E191&gt;Performance!E138,Outcomes!G35,AVERAGE(Outcomes!G35,Outcomes!G88,Outcomes!G141))*Outcomes!G$7</f>
        <v>255500</v>
      </c>
      <c r="H35" s="345">
        <f>Performance!F$5*IF(Performance!F191&gt;Performance!F138,Outcomes!H35,AVERAGE(Outcomes!H35,Outcomes!H88,Outcomes!H141))*Outcomes!H$7</f>
        <v>0</v>
      </c>
      <c r="I35" s="345">
        <f>Performance!F$5*IF(Performance!F191&gt;Performance!F138,Outcomes!I35,AVERAGE(Outcomes!I35,Outcomes!I88,Outcomes!I141))*Outcomes!I$7</f>
        <v>0</v>
      </c>
      <c r="J35" s="345">
        <f>Performance!F$5*IF(Performance!F191&gt;Performance!F138,Outcomes!J35,AVERAGE(Outcomes!J35,Outcomes!J88,Outcomes!J141))*Outcomes!J$7</f>
        <v>0</v>
      </c>
      <c r="K35" s="345">
        <f>Performance!F$5*IF(Performance!F191&gt;Performance!F138,Outcomes!K35,AVERAGE(Outcomes!K35,Outcomes!K88,Outcomes!K141))*Outcomes!K$7</f>
        <v>0</v>
      </c>
      <c r="L35" s="345">
        <f>Performance!G$5*IF(Performance!G191&gt;Performance!G138,Outcomes!L35,AVERAGE(Outcomes!L35,Outcomes!L88,Outcomes!L141))*Outcomes!L$7</f>
        <v>26623.333333333332</v>
      </c>
      <c r="M35" s="345">
        <f>Performance!H$5*IF(Performance!H191&gt;Performance!H138,Outcomes!M35,AVERAGE(Outcomes!M35,Outcomes!M88,Outcomes!M141))*Outcomes!M$7</f>
        <v>283145.83333333331</v>
      </c>
      <c r="N35" s="345">
        <f>Performance!I$5*IF(Performance!I191&gt;Performance!I138,Outcomes!N35,AVERAGE(Outcomes!N35,Outcomes!N88,Outcomes!N141))*Outcomes!N$7</f>
        <v>27273.333333333328</v>
      </c>
      <c r="O35" s="345">
        <f>Performance!I$5*IF(Performance!I191&gt;Performance!I138,Outcomes!O35,AVERAGE(Outcomes!O35,Outcomes!O88,Outcomes!O141))*Outcomes!O$7</f>
        <v>2750</v>
      </c>
      <c r="P35" s="345">
        <f>Performance!I$5*IF(Performance!I191&gt;Performance!I138,Outcomes!P35,AVERAGE(Outcomes!P35,Outcomes!P88,Outcomes!P141))*Outcomes!P$7</f>
        <v>3490.4166666666665</v>
      </c>
      <c r="Q35" s="345">
        <f>Performance!I$5*IF(Performance!I191&gt;Performance!I138,Outcomes!Q35,AVERAGE(Outcomes!Q35,Outcomes!Q88,Outcomes!Q141))*Outcomes!Q$7</f>
        <v>8882.5</v>
      </c>
      <c r="R35" s="345">
        <f>Performance!J$5*IF(Performance!J191&gt;Performance!J138,Outcomes!R35,AVERAGE(Outcomes!R35,Outcomes!R88,Outcomes!R141))*Outcomes!R$7</f>
        <v>443162.50000000006</v>
      </c>
      <c r="S35" s="345">
        <f>Performance!J$5*IF(Performance!J191&gt;Performance!J138,Outcomes!S35,AVERAGE(Outcomes!S35,Outcomes!S88,Outcomes!S141))*Outcomes!S$7</f>
        <v>13750</v>
      </c>
      <c r="T35" s="345">
        <f>Performance!J$5*IF(Performance!J191&gt;Performance!J138,Outcomes!T35,AVERAGE(Outcomes!T35,Outcomes!T88,Outcomes!T141))*Outcomes!T$7</f>
        <v>18750</v>
      </c>
      <c r="U35" s="345">
        <f>Performance!J$5*IF(Performance!J191&gt;Performance!J138,Outcomes!U35,AVERAGE(Outcomes!U35,Outcomes!U88,Outcomes!U141))*Outcomes!U$7</f>
        <v>147468.75000000003</v>
      </c>
      <c r="V35" s="345">
        <f>Performance!K$5*IF(Performance!K191&gt;Performance!K138,Outcomes!V35,AVERAGE(Outcomes!V35,Outcomes!V88,Outcomes!V141))*Outcomes!V$7</f>
        <v>235042.50000000006</v>
      </c>
      <c r="W35" s="345">
        <f>Performance!K$5*IF(Performance!K191&gt;Performance!K138,Outcomes!W35,AVERAGE(Outcomes!W35,Outcomes!W88,Outcomes!W141))*Outcomes!W$7</f>
        <v>25812.5</v>
      </c>
      <c r="X35" s="345">
        <f>Performance!K$5*IF(Performance!K191&gt;Performance!K138, Outcomes!X35, AVERAGE(Outcomes!X35,Outcomes!X88,Outcomes!X141))*Outcomes!X$7</f>
        <v>35437.5</v>
      </c>
      <c r="Y35" s="345">
        <f>Performance!K$5*IF(Performance!K191&gt;Performance!K138,Outcomes!Y35,AVERAGE(Outcomes!Y35,Outcomes!Y88,Outcomes!Y141))*Outcomes!Y$7</f>
        <v>41291.250000000007</v>
      </c>
      <c r="Z35" s="345">
        <f>Performance!L$5*IF(Performance!L191&gt;Performance!L138,Outcomes!Z35,AVERAGE(Outcomes!Z35,Outcomes!Z88,Outcomes!Z141))*Outcomes!Z$7</f>
        <v>955957.91666666663</v>
      </c>
      <c r="AA35" s="345">
        <f>Performance!L$5*IF(Performance!L191&gt;Performance!L138,Outcomes!AA35,AVERAGE(Outcomes!AA35,Outcomes!AA88,Outcomes!AA141))*Outcomes!AA$7</f>
        <v>96899.6875</v>
      </c>
      <c r="AB35" s="345">
        <f>Performance!L$5*IF(Performance!L191&gt;Performance!L138,Outcomes!AB35,AVERAGE(Outcomes!AB35,Outcomes!AB88,Outcomes!AB141))*Outcomes!AB$7</f>
        <v>133285.83333333334</v>
      </c>
      <c r="AC35" s="345">
        <f>Performance!L$5*IF(Performance!L191&gt;Performance!L138,Outcomes!AC35,AVERAGE(Outcomes!AC35,Outcomes!AC88,Outcomes!AC141))*Outcomes!AC$7</f>
        <v>276028.95833333331</v>
      </c>
      <c r="AD35" s="345">
        <f>Performance!M$5*IF(Performance!M191&gt;Performance!M138,Outcomes!AD35,AVERAGE(Outcomes!AD35,Outcomes!AD88,Outcomes!AD141))*Outcomes!AD$7</f>
        <v>0</v>
      </c>
      <c r="AE35" s="345">
        <f>Performance!M$5*IF(Performance!M191&gt;Performance!M138,Outcomes!AE35,AVERAGE(Outcomes!AE35,Outcomes!AE88,Outcomes!AE141))*Outcomes!AE$7</f>
        <v>0</v>
      </c>
      <c r="AF35" s="345">
        <f>Performance!M$5*IF(Performance!M191&gt;Performance!M138,Outcomes!AF35,AVERAGE(Outcomes!AF35,Outcomes!AF88,Outcomes!AF141))*Outcomes!AF$7</f>
        <v>0</v>
      </c>
      <c r="AG35" s="345">
        <f>Performance!M$5*IF(Performance!M191&gt;Performance!M138,Outcomes!AG35,AVERAGE(Outcomes!AG35,Outcomes!AG88,Outcomes!AG141))*Outcomes!AG$7</f>
        <v>0</v>
      </c>
      <c r="AH35" s="345">
        <f>Performance!N$5*IF(Performance!N191&gt;Performance!N138,Outcomes!AH35,AVERAGE(Outcomes!AH35,Outcomes!AH88,Outcomes!AH141))*Outcomes!AH$7</f>
        <v>38115</v>
      </c>
      <c r="AI35" s="345">
        <f>Performance!N$5*IF(Performance!N191&gt;Performance!N138,Outcomes!AI35,AVERAGE(Outcomes!AI35,Outcomes!AI88,Outcomes!AI141))*Outcomes!AI$7</f>
        <v>875</v>
      </c>
      <c r="AJ35" s="345">
        <f>Performance!N$5*IF(Performance!N191&gt;Performance!N138,Outcomes!AJ35,AVERAGE(Outcomes!AJ35,Outcomes!AJ88,Outcomes!AJ141))*Outcomes!AJ$7</f>
        <v>875</v>
      </c>
      <c r="AK35" s="345">
        <f>Performance!N$5*IF(Performance!N191&gt;Performance!N138,Outcomes!AK35,AVERAGE(Outcomes!AK35,Outcomes!AK88,Outcomes!AK141))*Outcomes!AK$7</f>
        <v>16940.000000000004</v>
      </c>
      <c r="AL35" s="345">
        <f>Performance!O$5*IF(Performance!O191&gt;Performance!O138,Outcomes!AL35,AVERAGE(Outcomes!AL35,Outcomes!AL88,Outcomes!AL141))*Outcomes!AL$7</f>
        <v>2771766.666666667</v>
      </c>
      <c r="AM35" s="345">
        <f>Performance!O$5*IF(Performance!O191&gt;Performance!O138,Outcomes!AM35,AVERAGE(Outcomes!AM35,Outcomes!AM88,Outcomes!AM141))*Outcomes!AM$7</f>
        <v>296041.66666666663</v>
      </c>
      <c r="AN35" s="345">
        <f>Performance!O$5*IF(Performance!O191&gt;Performance!O138,Outcomes!AN35,AVERAGE(Outcomes!AN35,Outcomes!AN88,Outcomes!AN141))*Outcomes!AN$7</f>
        <v>358452.5</v>
      </c>
      <c r="AO35" s="345">
        <f>Performance!O$5*IF(Performance!O191&gt;Performance!O138,Outcomes!AO35,AVERAGE(Outcomes!AO35,Outcomes!AO88,Outcomes!AO141))*Outcomes!AO$7</f>
        <v>345164.16666666669</v>
      </c>
      <c r="AP35" s="345">
        <f>Performance!P$5*IF(Performance!P191&gt;Performance!P138,Outcomes!AP35,AVERAGE(Outcomes!AP35,Outcomes!AP88,Outcomes!AP141))*Outcomes!AP$7</f>
        <v>1726995</v>
      </c>
      <c r="AQ35" s="345">
        <f>Performance!P$5*IF(Performance!P191&gt;Performance!P138,Outcomes!AQ35,AVERAGE(Outcomes!AQ35,Outcomes!AQ88,Outcomes!AQ141))*Outcomes!AQ$7</f>
        <v>167034.375</v>
      </c>
      <c r="AR35" s="345">
        <f>Performance!P$5*IF(Performance!P191&gt;Performance!P138,Outcomes!AR35,AVERAGE(Outcomes!AR35,Outcomes!AR88,Outcomes!AR141))*Outcomes!AR$7</f>
        <v>279690</v>
      </c>
      <c r="AS35" s="345">
        <f>Performance!P$5*IF(Performance!P191&gt;Performance!P138,Outcomes!AS35,AVERAGE(Outcomes!AS35,Outcomes!AS88,Outcomes!AS141))*Outcomes!AS$7</f>
        <v>369652.5</v>
      </c>
      <c r="AT35" s="345">
        <f>Performance!Q$5*IF(Performance!Q191&gt;Performance!Q138,Outcomes!AT35,AVERAGE(Outcomes!AT35,Outcomes!AT88,Outcomes!AT141))*Outcomes!AT$7</f>
        <v>0</v>
      </c>
      <c r="AU35" s="345">
        <f>Performance!Q$5*IF(Performance!Q191&gt;Performance!Q138,Outcomes!AU35,AVERAGE(Outcomes!AU35,Outcomes!AU88,Outcomes!AU141))*Outcomes!AU$7</f>
        <v>0</v>
      </c>
      <c r="AV35" s="345">
        <f>Performance!Q$5*IF(Performance!Q191&gt;Performance!Q138,Outcomes!AV35,AVERAGE(Outcomes!AV35,Outcomes!AV88,Outcomes!AV141))*Outcomes!AV$7</f>
        <v>0</v>
      </c>
      <c r="AW35" s="345">
        <f>Performance!Q$5*IF(Performance!Q191&gt;Performance!Q138,Outcomes!AW35,AVERAGE(Outcomes!AW35,Outcomes!AW88,Outcomes!AW141))*Outcomes!AW$7</f>
        <v>0</v>
      </c>
      <c r="AX35" s="345">
        <f>Performance!R$5*IF(Performance!R191&gt;Performance!R138,Outcomes!AX35,AVERAGE(Outcomes!AX35,Outcomes!AX88,Outcomes!AX141))*Outcomes!AX$7</f>
        <v>0</v>
      </c>
      <c r="AY35" s="345">
        <f>Performance!R$5*IF(Performance!R191&gt;Performance!R138,Outcomes!AY35,AVERAGE(Outcomes!AY35,Outcomes!AY88,Outcomes!AY141))*Outcomes!AY$7</f>
        <v>0</v>
      </c>
      <c r="AZ35" s="345">
        <f>Performance!R$5*IF(Performance!R191&gt;Performance!R138,Outcomes!AZ35,AVERAGE(Outcomes!AZ35,Outcomes!AZ88,Outcomes!AZ141))*Outcomes!AZ$7</f>
        <v>0</v>
      </c>
      <c r="BA35" s="345">
        <f>Performance!R$5*IF(Performance!R191&gt;Performance!R138,Outcomes!BA35,AVERAGE(Outcomes!BA35,Outcomes!BA88,Outcomes!BA141))*Outcomes!BA$7</f>
        <v>0</v>
      </c>
      <c r="BB35" s="345">
        <f>Performance!S32</f>
        <v>6992</v>
      </c>
      <c r="BC35" s="345">
        <f>Performance!T32</f>
        <v>42583.333333333328</v>
      </c>
      <c r="BD35" s="345">
        <f>Performance!U32</f>
        <v>0</v>
      </c>
      <c r="BE35" s="306">
        <f>SUM(C35:BD35)-Performance!C32</f>
        <v>0</v>
      </c>
    </row>
    <row r="36" spans="1:57">
      <c r="A36" s="13" t="s">
        <v>101</v>
      </c>
      <c r="B36" s="10" t="s">
        <v>102</v>
      </c>
      <c r="C36" s="345">
        <f>Performance!D33</f>
        <v>2291333.333333333</v>
      </c>
      <c r="D36" s="345">
        <f>Performance!E$5*IF(Performance!E192&gt;Performance!E139,Outcomes!D36,AVERAGE(Outcomes!D36,Outcomes!D89,Outcomes!D142))*Outcomes!D$7</f>
        <v>1414000</v>
      </c>
      <c r="E36" s="345">
        <f>Performance!E$5*IF(Performance!E192&gt;Performance!E139,Outcomes!E36,AVERAGE(Outcomes!E36,Outcomes!E89,Outcomes!E142))*Outcomes!E$7</f>
        <v>156625</v>
      </c>
      <c r="F36" s="345">
        <f>Performance!E$5*IF(Performance!E192&gt;Performance!E139,Outcomes!F36,AVERAGE(Outcomes!F36,Outcomes!F89,Outcomes!F142))*Outcomes!F$7</f>
        <v>87500</v>
      </c>
      <c r="G36" s="345">
        <f>Performance!E$5*IF(Performance!E192&gt;Performance!E139,Outcomes!G36,AVERAGE(Outcomes!G36,Outcomes!G89,Outcomes!G142))*Outcomes!G$7</f>
        <v>82582.500000000015</v>
      </c>
      <c r="H36" s="345">
        <f>Performance!F$5*IF(Performance!F192&gt;Performance!F139,Outcomes!H36,AVERAGE(Outcomes!H36,Outcomes!H89,Outcomes!H142))*Outcomes!H$7</f>
        <v>52500</v>
      </c>
      <c r="I36" s="345">
        <f>Performance!F$5*IF(Performance!F192&gt;Performance!F139,Outcomes!I36,AVERAGE(Outcomes!I36,Outcomes!I89,Outcomes!I142))*Outcomes!I$7</f>
        <v>0</v>
      </c>
      <c r="J36" s="345">
        <f>Performance!F$5*IF(Performance!F192&gt;Performance!F139,Outcomes!J36,AVERAGE(Outcomes!J36,Outcomes!J89,Outcomes!J142))*Outcomes!J$7</f>
        <v>1058.7500000000002</v>
      </c>
      <c r="K36" s="345">
        <f>Performance!F$5*IF(Performance!F192&gt;Performance!F139,Outcomes!K36,AVERAGE(Outcomes!K36,Outcomes!K89,Outcomes!K142))*Outcomes!K$7</f>
        <v>5250</v>
      </c>
      <c r="L36" s="345">
        <f>Performance!G$5*IF(Performance!G192&gt;Performance!G139,Outcomes!L36,AVERAGE(Outcomes!L36,Outcomes!L89,Outcomes!L142))*Outcomes!L$7</f>
        <v>87476.666666666642</v>
      </c>
      <c r="M36" s="345">
        <f>Performance!H$5*IF(Performance!H192&gt;Performance!H139,Outcomes!M36,AVERAGE(Outcomes!M36,Outcomes!M89,Outcomes!M142))*Outcomes!M$7</f>
        <v>566934.375</v>
      </c>
      <c r="N36" s="345">
        <f>Performance!I$5*IF(Performance!I192&gt;Performance!I139,Outcomes!N36,AVERAGE(Outcomes!N36,Outcomes!N89,Outcomes!N142))*Outcomes!N$7</f>
        <v>0</v>
      </c>
      <c r="O36" s="345">
        <f>Performance!I$5*IF(Performance!I192&gt;Performance!I139,Outcomes!O36,AVERAGE(Outcomes!O36,Outcomes!O89,Outcomes!O142))*Outcomes!O$7</f>
        <v>0</v>
      </c>
      <c r="P36" s="345">
        <f>Performance!I$5*IF(Performance!I192&gt;Performance!I139,Outcomes!P36,AVERAGE(Outcomes!P36,Outcomes!P89,Outcomes!P142))*Outcomes!P$7</f>
        <v>0</v>
      </c>
      <c r="Q36" s="345">
        <f>Performance!I$5*IF(Performance!I192&gt;Performance!I139,Outcomes!Q36,AVERAGE(Outcomes!Q36,Outcomes!Q89,Outcomes!Q142))*Outcomes!Q$7</f>
        <v>0</v>
      </c>
      <c r="R36" s="345">
        <f>Performance!J$5*IF(Performance!J192&gt;Performance!J139,Outcomes!R36,AVERAGE(Outcomes!R36,Outcomes!R89,Outcomes!R142))*Outcomes!R$7</f>
        <v>25712.500000000004</v>
      </c>
      <c r="S36" s="345">
        <f>Performance!J$5*IF(Performance!J192&gt;Performance!J139,Outcomes!S36,AVERAGE(Outcomes!S36,Outcomes!S89,Outcomes!S142))*Outcomes!S$7</f>
        <v>1890.6250000000002</v>
      </c>
      <c r="T36" s="345">
        <f>Performance!J$5*IF(Performance!J192&gt;Performance!J139,Outcomes!T36,AVERAGE(Outcomes!T36,Outcomes!T89,Outcomes!T142))*Outcomes!T$7</f>
        <v>1134.3750000000002</v>
      </c>
      <c r="U36" s="345">
        <f>Performance!J$5*IF(Performance!J192&gt;Performance!J139,Outcomes!U36,AVERAGE(Outcomes!U36,Outcomes!U89,Outcomes!U142))*Outcomes!U$7</f>
        <v>2268.7500000000005</v>
      </c>
      <c r="V36" s="345">
        <f>Performance!K$5*IF(Performance!K192&gt;Performance!K139,Outcomes!V36,AVERAGE(Outcomes!V36,Outcomes!V89,Outcomes!V142))*Outcomes!V$7</f>
        <v>400166.66666666663</v>
      </c>
      <c r="W36" s="345">
        <f>Performance!K$5*IF(Performance!K192&gt;Performance!K139,Outcomes!W36,AVERAGE(Outcomes!W36,Outcomes!W89,Outcomes!W142))*Outcomes!W$7</f>
        <v>29741.25</v>
      </c>
      <c r="X36" s="345">
        <f>Performance!K$5*IF(Performance!K192&gt;Performance!K139, Outcomes!X36, AVERAGE(Outcomes!X36,Outcomes!X89,Outcomes!X142))*Outcomes!X$7</f>
        <v>19687.5</v>
      </c>
      <c r="Y36" s="345">
        <f>Performance!K$5*IF(Performance!K192&gt;Performance!K139,Outcomes!Y36,AVERAGE(Outcomes!Y36,Outcomes!Y89,Outcomes!Y142))*Outcomes!Y$7</f>
        <v>42011.666666666672</v>
      </c>
      <c r="Z36" s="345">
        <f>Performance!L$5*IF(Performance!L192&gt;Performance!L139,Outcomes!Z36,AVERAGE(Outcomes!Z36,Outcomes!Z89,Outcomes!Z142))*Outcomes!Z$7</f>
        <v>1528333.3333333335</v>
      </c>
      <c r="AA36" s="345">
        <f>Performance!L$5*IF(Performance!L192&gt;Performance!L139,Outcomes!AA36,AVERAGE(Outcomes!AA36,Outcomes!AA89,Outcomes!AA142))*Outcomes!AA$7</f>
        <v>114800.00000000001</v>
      </c>
      <c r="AB36" s="345">
        <f>Performance!L$5*IF(Performance!L192&gt;Performance!L139,Outcomes!AB36,AVERAGE(Outcomes!AB36,Outcomes!AB89,Outcomes!AB142))*Outcomes!AB$7</f>
        <v>103445.41666666667</v>
      </c>
      <c r="AC36" s="345">
        <f>Performance!L$5*IF(Performance!L192&gt;Performance!L139,Outcomes!AC36,AVERAGE(Outcomes!AC36,Outcomes!AC89,Outcomes!AC142))*Outcomes!AC$7</f>
        <v>302872.50000000006</v>
      </c>
      <c r="AD36" s="345">
        <f>Performance!M$5*IF(Performance!M192&gt;Performance!M139,Outcomes!AD36,AVERAGE(Outcomes!AD36,Outcomes!AD89,Outcomes!AD142))*Outcomes!AD$7</f>
        <v>0</v>
      </c>
      <c r="AE36" s="345">
        <f>Performance!M$5*IF(Performance!M192&gt;Performance!M139,Outcomes!AE36,AVERAGE(Outcomes!AE36,Outcomes!AE89,Outcomes!AE142))*Outcomes!AE$7</f>
        <v>0</v>
      </c>
      <c r="AF36" s="345">
        <f>Performance!M$5*IF(Performance!M192&gt;Performance!M139,Outcomes!AF36,AVERAGE(Outcomes!AF36,Outcomes!AF89,Outcomes!AF142))*Outcomes!AF$7</f>
        <v>0</v>
      </c>
      <c r="AG36" s="345">
        <f>Performance!M$5*IF(Performance!M192&gt;Performance!M139,Outcomes!AG36,AVERAGE(Outcomes!AG36,Outcomes!AG89,Outcomes!AG142))*Outcomes!AG$7</f>
        <v>0</v>
      </c>
      <c r="AH36" s="345">
        <f>Performance!N$5*IF(Performance!N192&gt;Performance!N139,Outcomes!AH36,AVERAGE(Outcomes!AH36,Outcomes!AH89,Outcomes!AH142))*Outcomes!AH$7</f>
        <v>0</v>
      </c>
      <c r="AI36" s="345">
        <f>Performance!N$5*IF(Performance!N192&gt;Performance!N139,Outcomes!AI36,AVERAGE(Outcomes!AI36,Outcomes!AI89,Outcomes!AI142))*Outcomes!AI$7</f>
        <v>0</v>
      </c>
      <c r="AJ36" s="345">
        <f>Performance!N$5*IF(Performance!N192&gt;Performance!N139,Outcomes!AJ36,AVERAGE(Outcomes!AJ36,Outcomes!AJ89,Outcomes!AJ142))*Outcomes!AJ$7</f>
        <v>0</v>
      </c>
      <c r="AK36" s="345">
        <f>Performance!N$5*IF(Performance!N192&gt;Performance!N139,Outcomes!AK36,AVERAGE(Outcomes!AK36,Outcomes!AK89,Outcomes!AK142))*Outcomes!AK$7</f>
        <v>0</v>
      </c>
      <c r="AL36" s="345">
        <f>Performance!O$5*IF(Performance!O192&gt;Performance!O139,Outcomes!AL36,AVERAGE(Outcomes!AL36,Outcomes!AL89,Outcomes!AL142))*Outcomes!AL$7</f>
        <v>1169000</v>
      </c>
      <c r="AM36" s="345">
        <f>Performance!O$5*IF(Performance!O192&gt;Performance!O139,Outcomes!AM36,AVERAGE(Outcomes!AM36,Outcomes!AM89,Outcomes!AM142))*Outcomes!AM$7</f>
        <v>117521.25000000003</v>
      </c>
      <c r="AN36" s="345">
        <f>Performance!O$5*IF(Performance!O192&gt;Performance!O139,Outcomes!AN36,AVERAGE(Outcomes!AN36,Outcomes!AN89,Outcomes!AN142))*Outcomes!AN$7</f>
        <v>95375</v>
      </c>
      <c r="AO36" s="345">
        <f>Performance!O$5*IF(Performance!O192&gt;Performance!O139,Outcomes!AO36,AVERAGE(Outcomes!AO36,Outcomes!AO89,Outcomes!AO142))*Outcomes!AO$7</f>
        <v>131285.00000000003</v>
      </c>
      <c r="AP36" s="345">
        <f>Performance!P$5*IF(Performance!P192&gt;Performance!P139,Outcomes!AP36,AVERAGE(Outcomes!AP36,Outcomes!AP89,Outcomes!AP142))*Outcomes!AP$7</f>
        <v>645000</v>
      </c>
      <c r="AQ36" s="345">
        <f>Performance!P$5*IF(Performance!P192&gt;Performance!P139,Outcomes!AQ36,AVERAGE(Outcomes!AQ36,Outcomes!AQ89,Outcomes!AQ142))*Outcomes!AQ$7</f>
        <v>53250</v>
      </c>
      <c r="AR36" s="345">
        <f>Performance!P$5*IF(Performance!P192&gt;Performance!P139,Outcomes!AR36,AVERAGE(Outcomes!AR36,Outcomes!AR89,Outcomes!AR142))*Outcomes!AR$7</f>
        <v>72000</v>
      </c>
      <c r="AS36" s="345">
        <f>Performance!P$5*IF(Performance!P192&gt;Performance!P139,Outcomes!AS36,AVERAGE(Outcomes!AS36,Outcomes!AS89,Outcomes!AS142))*Outcomes!AS$7</f>
        <v>171000</v>
      </c>
      <c r="AT36" s="345">
        <f>Performance!Q$5*IF(Performance!Q192&gt;Performance!Q139,Outcomes!AT36,AVERAGE(Outcomes!AT36,Outcomes!AT89,Outcomes!AT142))*Outcomes!AT$7</f>
        <v>52500</v>
      </c>
      <c r="AU36" s="345">
        <f>Performance!Q$5*IF(Performance!Q192&gt;Performance!Q139,Outcomes!AU36,AVERAGE(Outcomes!AU36,Outcomes!AU89,Outcomes!AU142))*Outcomes!AU$7</f>
        <v>3500</v>
      </c>
      <c r="AV36" s="345">
        <f>Performance!Q$5*IF(Performance!Q192&gt;Performance!Q139,Outcomes!AV36,AVERAGE(Outcomes!AV36,Outcomes!AV89,Outcomes!AV142))*Outcomes!AV$7</f>
        <v>5250</v>
      </c>
      <c r="AW36" s="345">
        <f>Performance!Q$5*IF(Performance!Q192&gt;Performance!Q139,Outcomes!AW36,AVERAGE(Outcomes!AW36,Outcomes!AW89,Outcomes!AW142))*Outcomes!AW$7</f>
        <v>19250</v>
      </c>
      <c r="AX36" s="345">
        <f>Performance!R$5*IF(Performance!R192&gt;Performance!R139,Outcomes!AX36,AVERAGE(Outcomes!AX36,Outcomes!AX89,Outcomes!AX142))*Outcomes!AX$7</f>
        <v>141198.75</v>
      </c>
      <c r="AY36" s="345">
        <f>Performance!R$5*IF(Performance!R192&gt;Performance!R139,Outcomes!AY36,AVERAGE(Outcomes!AY36,Outcomes!AY89,Outcomes!AY142))*Outcomes!AY$7</f>
        <v>8557.5</v>
      </c>
      <c r="AZ36" s="345">
        <f>Performance!R$5*IF(Performance!R192&gt;Performance!R139,Outcomes!AZ36,AVERAGE(Outcomes!AZ36,Outcomes!AZ89,Outcomes!AZ142))*Outcomes!AZ$7</f>
        <v>17115</v>
      </c>
      <c r="BA36" s="345">
        <f>Performance!R$5*IF(Performance!R192&gt;Performance!R139,Outcomes!BA36,AVERAGE(Outcomes!BA36,Outcomes!BA89,Outcomes!BA142))*Outcomes!BA$7</f>
        <v>47066.25</v>
      </c>
      <c r="BB36" s="345">
        <f>Performance!S33</f>
        <v>15295</v>
      </c>
      <c r="BC36" s="345">
        <f>Performance!T33</f>
        <v>72916.666666666657</v>
      </c>
      <c r="BD36" s="345">
        <f>Performance!U33</f>
        <v>1750</v>
      </c>
      <c r="BE36" s="306">
        <f>SUM(C36:BD36)-Performance!C33</f>
        <v>0</v>
      </c>
    </row>
    <row r="37" spans="1:57">
      <c r="A37" s="13" t="s">
        <v>103</v>
      </c>
      <c r="B37" s="10" t="s">
        <v>104</v>
      </c>
      <c r="C37" s="345">
        <f>Performance!D34</f>
        <v>2947000</v>
      </c>
      <c r="D37" s="345">
        <f>Performance!E$5*IF(Performance!E193&gt;Performance!E140,Outcomes!D37,AVERAGE(Outcomes!D37,Outcomes!D90,Outcomes!D143))*Outcomes!D$7</f>
        <v>2604000</v>
      </c>
      <c r="E37" s="345">
        <f>Performance!E$5*IF(Performance!E193&gt;Performance!E140,Outcomes!E37,AVERAGE(Outcomes!E37,Outcomes!E90,Outcomes!E143))*Outcomes!E$7</f>
        <v>396375</v>
      </c>
      <c r="F37" s="345">
        <f>Performance!E$5*IF(Performance!E193&gt;Performance!E140,Outcomes!F37,AVERAGE(Outcomes!F37,Outcomes!F90,Outcomes!F143))*Outcomes!F$7</f>
        <v>242375</v>
      </c>
      <c r="G37" s="345">
        <f>Performance!E$5*IF(Performance!E193&gt;Performance!E140,Outcomes!G37,AVERAGE(Outcomes!G37,Outcomes!G90,Outcomes!G143))*Outcomes!G$7</f>
        <v>169400.00000000003</v>
      </c>
      <c r="H37" s="345">
        <f>Performance!F$5*IF(Performance!F193&gt;Performance!F140,Outcomes!H37,AVERAGE(Outcomes!H37,Outcomes!H90,Outcomes!H143))*Outcomes!H$7</f>
        <v>3500</v>
      </c>
      <c r="I37" s="345">
        <f>Performance!F$5*IF(Performance!F193&gt;Performance!F140,Outcomes!I37,AVERAGE(Outcomes!I37,Outcomes!I90,Outcomes!I143))*Outcomes!I$7</f>
        <v>0</v>
      </c>
      <c r="J37" s="345">
        <f>Performance!F$5*IF(Performance!F193&gt;Performance!F140,Outcomes!J37,AVERAGE(Outcomes!J37,Outcomes!J90,Outcomes!J143))*Outcomes!J$7</f>
        <v>831.97916666666663</v>
      </c>
      <c r="K37" s="345">
        <f>Performance!F$5*IF(Performance!F193&gt;Performance!F140,Outcomes!K37,AVERAGE(Outcomes!K37,Outcomes!K90,Outcomes!K143))*Outcomes!K$7</f>
        <v>0</v>
      </c>
      <c r="L37" s="345">
        <f>Performance!G$5*IF(Performance!G193&gt;Performance!G140,Outcomes!L37,AVERAGE(Outcomes!L37,Outcomes!L90,Outcomes!L143))*Outcomes!L$7</f>
        <v>0</v>
      </c>
      <c r="M37" s="345">
        <f>Performance!H$5*IF(Performance!H193&gt;Performance!H140,Outcomes!M37,AVERAGE(Outcomes!M37,Outcomes!M90,Outcomes!M143))*Outcomes!M$7</f>
        <v>211750</v>
      </c>
      <c r="N37" s="345">
        <f>Performance!I$5*IF(Performance!I193&gt;Performance!I140,Outcomes!N37,AVERAGE(Outcomes!N37,Outcomes!N90,Outcomes!N143))*Outcomes!N$7</f>
        <v>0</v>
      </c>
      <c r="O37" s="345">
        <f>Performance!I$5*IF(Performance!I193&gt;Performance!I140,Outcomes!O37,AVERAGE(Outcomes!O37,Outcomes!O90,Outcomes!O143))*Outcomes!O$7</f>
        <v>0</v>
      </c>
      <c r="P37" s="345">
        <f>Performance!I$5*IF(Performance!I193&gt;Performance!I140,Outcomes!P37,AVERAGE(Outcomes!P37,Outcomes!P90,Outcomes!P143))*Outcomes!P$7</f>
        <v>0</v>
      </c>
      <c r="Q37" s="345">
        <f>Performance!I$5*IF(Performance!I193&gt;Performance!I140,Outcomes!Q37,AVERAGE(Outcomes!Q37,Outcomes!Q90,Outcomes!Q143))*Outcomes!Q$7</f>
        <v>0</v>
      </c>
      <c r="R37" s="345">
        <f>Performance!J$5*IF(Performance!J193&gt;Performance!J140,Outcomes!R37,AVERAGE(Outcomes!R37,Outcomes!R90,Outcomes!R143))*Outcomes!R$7</f>
        <v>0</v>
      </c>
      <c r="S37" s="345">
        <f>Performance!J$5*IF(Performance!J193&gt;Performance!J140,Outcomes!S37,AVERAGE(Outcomes!S37,Outcomes!S90,Outcomes!S143))*Outcomes!S$7</f>
        <v>0</v>
      </c>
      <c r="T37" s="345">
        <f>Performance!J$5*IF(Performance!J193&gt;Performance!J140,Outcomes!T37,AVERAGE(Outcomes!T37,Outcomes!T90,Outcomes!T143))*Outcomes!T$7</f>
        <v>0</v>
      </c>
      <c r="U37" s="345">
        <f>Performance!J$5*IF(Performance!J193&gt;Performance!J140,Outcomes!U37,AVERAGE(Outcomes!U37,Outcomes!U90,Outcomes!U143))*Outcomes!U$7</f>
        <v>0</v>
      </c>
      <c r="V37" s="345">
        <f>Performance!K$5*IF(Performance!K193&gt;Performance!K140,Outcomes!V37,AVERAGE(Outcomes!V37,Outcomes!V90,Outcomes!V143))*Outcomes!V$7</f>
        <v>320191.66666666669</v>
      </c>
      <c r="W37" s="345">
        <f>Performance!K$5*IF(Performance!K193&gt;Performance!K140,Outcomes!W37,AVERAGE(Outcomes!W37,Outcomes!W90,Outcomes!W143))*Outcomes!W$7</f>
        <v>56786.041666666657</v>
      </c>
      <c r="X37" s="345">
        <f>Performance!K$5*IF(Performance!K193&gt;Performance!K140, Outcomes!X37, AVERAGE(Outcomes!X37,Outcomes!X90,Outcomes!X143))*Outcomes!X$7</f>
        <v>23706.666666666668</v>
      </c>
      <c r="Y37" s="345">
        <f>Performance!K$5*IF(Performance!K193&gt;Performance!K140,Outcomes!Y37,AVERAGE(Outcomes!Y37,Outcomes!Y90,Outcomes!Y143))*Outcomes!Y$7</f>
        <v>7982.9166666666679</v>
      </c>
      <c r="Z37" s="345">
        <f>Performance!L$5*IF(Performance!L193&gt;Performance!L140,Outcomes!Z37,AVERAGE(Outcomes!Z37,Outcomes!Z90,Outcomes!Z143))*Outcomes!Z$7</f>
        <v>1030516.6666666666</v>
      </c>
      <c r="AA37" s="345">
        <f>Performance!L$5*IF(Performance!L193&gt;Performance!L140,Outcomes!AA37,AVERAGE(Outcomes!AA37,Outcomes!AA90,Outcomes!AA143))*Outcomes!AA$7</f>
        <v>140875</v>
      </c>
      <c r="AB37" s="345">
        <f>Performance!L$5*IF(Performance!L193&gt;Performance!L140,Outcomes!AB37,AVERAGE(Outcomes!AB37,Outcomes!AB90,Outcomes!AB143))*Outcomes!AB$7</f>
        <v>105490.00000000001</v>
      </c>
      <c r="AC37" s="345">
        <f>Performance!L$5*IF(Performance!L193&gt;Performance!L140,Outcomes!AC37,AVERAGE(Outcomes!AC37,Outcomes!AC90,Outcomes!AC143))*Outcomes!AC$7</f>
        <v>173250</v>
      </c>
      <c r="AD37" s="345">
        <f>Performance!M$5*IF(Performance!M193&gt;Performance!M140,Outcomes!AD37,AVERAGE(Outcomes!AD37,Outcomes!AD90,Outcomes!AD143))*Outcomes!AD$7</f>
        <v>0</v>
      </c>
      <c r="AE37" s="345">
        <f>Performance!M$5*IF(Performance!M193&gt;Performance!M140,Outcomes!AE37,AVERAGE(Outcomes!AE37,Outcomes!AE90,Outcomes!AE143))*Outcomes!AE$7</f>
        <v>0</v>
      </c>
      <c r="AF37" s="345">
        <f>Performance!M$5*IF(Performance!M193&gt;Performance!M140,Outcomes!AF37,AVERAGE(Outcomes!AF37,Outcomes!AF90,Outcomes!AF143))*Outcomes!AF$7</f>
        <v>0</v>
      </c>
      <c r="AG37" s="345">
        <f>Performance!M$5*IF(Performance!M193&gt;Performance!M140,Outcomes!AG37,AVERAGE(Outcomes!AG37,Outcomes!AG90,Outcomes!AG143))*Outcomes!AG$7</f>
        <v>0</v>
      </c>
      <c r="AH37" s="345">
        <f>Performance!N$5*IF(Performance!N193&gt;Performance!N140,Outcomes!AH37,AVERAGE(Outcomes!AH37,Outcomes!AH90,Outcomes!AH143))*Outcomes!AH$7</f>
        <v>0</v>
      </c>
      <c r="AI37" s="345">
        <f>Performance!N$5*IF(Performance!N193&gt;Performance!N140,Outcomes!AI37,AVERAGE(Outcomes!AI37,Outcomes!AI90,Outcomes!AI143))*Outcomes!AI$7</f>
        <v>0</v>
      </c>
      <c r="AJ37" s="345">
        <f>Performance!N$5*IF(Performance!N193&gt;Performance!N140,Outcomes!AJ37,AVERAGE(Outcomes!AJ37,Outcomes!AJ90,Outcomes!AJ143))*Outcomes!AJ$7</f>
        <v>0</v>
      </c>
      <c r="AK37" s="345">
        <f>Performance!N$5*IF(Performance!N193&gt;Performance!N140,Outcomes!AK37,AVERAGE(Outcomes!AK37,Outcomes!AK90,Outcomes!AK143))*Outcomes!AK$7</f>
        <v>0</v>
      </c>
      <c r="AL37" s="345">
        <f>Performance!O$5*IF(Performance!O193&gt;Performance!O140,Outcomes!AL37,AVERAGE(Outcomes!AL37,Outcomes!AL90,Outcomes!AL143))*Outcomes!AL$7</f>
        <v>1891866.6666666665</v>
      </c>
      <c r="AM37" s="345">
        <f>Performance!O$5*IF(Performance!O193&gt;Performance!O140,Outcomes!AM37,AVERAGE(Outcomes!AM37,Outcomes!AM90,Outcomes!AM143))*Outcomes!AM$7</f>
        <v>308583.33333333337</v>
      </c>
      <c r="AN37" s="345">
        <f>Performance!O$5*IF(Performance!O193&gt;Performance!O140,Outcomes!AN37,AVERAGE(Outcomes!AN37,Outcomes!AN90,Outcomes!AN143))*Outcomes!AN$7</f>
        <v>161475.41666666672</v>
      </c>
      <c r="AO37" s="345">
        <f>Performance!O$5*IF(Performance!O193&gt;Performance!O140,Outcomes!AO37,AVERAGE(Outcomes!AO37,Outcomes!AO90,Outcomes!AO143))*Outcomes!AO$7</f>
        <v>77379.166666666672</v>
      </c>
      <c r="AP37" s="345">
        <f>Performance!P$5*IF(Performance!P193&gt;Performance!P140,Outcomes!AP37,AVERAGE(Outcomes!AP37,Outcomes!AP90,Outcomes!AP143))*Outcomes!AP$7</f>
        <v>1401375</v>
      </c>
      <c r="AQ37" s="345">
        <f>Performance!P$5*IF(Performance!P193&gt;Performance!P140,Outcomes!AQ37,AVERAGE(Outcomes!AQ37,Outcomes!AQ90,Outcomes!AQ143))*Outcomes!AQ$7</f>
        <v>157407.1875</v>
      </c>
      <c r="AR37" s="345">
        <f>Performance!P$5*IF(Performance!P193&gt;Performance!P140,Outcomes!AR37,AVERAGE(Outcomes!AR37,Outcomes!AR90,Outcomes!AR143))*Outcomes!AR$7</f>
        <v>189836.25</v>
      </c>
      <c r="AS37" s="345">
        <f>Performance!P$5*IF(Performance!P193&gt;Performance!P140,Outcomes!AS37,AVERAGE(Outcomes!AS37,Outcomes!AS90,Outcomes!AS143))*Outcomes!AS$7</f>
        <v>266068.125</v>
      </c>
      <c r="AT37" s="345">
        <f>Performance!Q$5*IF(Performance!Q193&gt;Performance!Q140,Outcomes!AT37,AVERAGE(Outcomes!AT37,Outcomes!AT90,Outcomes!AT143))*Outcomes!AT$7</f>
        <v>0</v>
      </c>
      <c r="AU37" s="345">
        <f>Performance!Q$5*IF(Performance!Q193&gt;Performance!Q140,Outcomes!AU37,AVERAGE(Outcomes!AU37,Outcomes!AU90,Outcomes!AU143))*Outcomes!AU$7</f>
        <v>0</v>
      </c>
      <c r="AV37" s="345">
        <f>Performance!Q$5*IF(Performance!Q193&gt;Performance!Q140,Outcomes!AV37,AVERAGE(Outcomes!AV37,Outcomes!AV90,Outcomes!AV143))*Outcomes!AV$7</f>
        <v>0</v>
      </c>
      <c r="AW37" s="345">
        <f>Performance!Q$5*IF(Performance!Q193&gt;Performance!Q140,Outcomes!AW37,AVERAGE(Outcomes!AW37,Outcomes!AW90,Outcomes!AW143))*Outcomes!AW$7</f>
        <v>0</v>
      </c>
      <c r="AX37" s="345">
        <f>Performance!R$5*IF(Performance!R193&gt;Performance!R140,Outcomes!AX37,AVERAGE(Outcomes!AX37,Outcomes!AX90,Outcomes!AX143))*Outcomes!AX$7</f>
        <v>59902.499999999993</v>
      </c>
      <c r="AY37" s="345">
        <f>Performance!R$5*IF(Performance!R193&gt;Performance!R140,Outcomes!AY37,AVERAGE(Outcomes!AY37,Outcomes!AY90,Outcomes!AY143))*Outcomes!AY$7</f>
        <v>0</v>
      </c>
      <c r="AZ37" s="345">
        <f>Performance!R$5*IF(Performance!R193&gt;Performance!R140,Outcomes!AZ37,AVERAGE(Outcomes!AZ37,Outcomes!AZ90,Outcomes!AZ143))*Outcomes!AZ$7</f>
        <v>10696.875</v>
      </c>
      <c r="BA37" s="345">
        <f>Performance!R$5*IF(Performance!R193&gt;Performance!R140,Outcomes!BA37,AVERAGE(Outcomes!BA37,Outcomes!BA90,Outcomes!BA143))*Outcomes!BA$7</f>
        <v>21393.75</v>
      </c>
      <c r="BB37" s="345">
        <f>Performance!S34</f>
        <v>9614</v>
      </c>
      <c r="BC37" s="345">
        <f>Performance!T34</f>
        <v>49121.770833333328</v>
      </c>
      <c r="BD37" s="345">
        <f>Performance!U34</f>
        <v>0</v>
      </c>
      <c r="BE37" s="306">
        <f>SUM(C37:BD37)-Performance!C34</f>
        <v>0</v>
      </c>
    </row>
    <row r="38" spans="1:57">
      <c r="A38" s="13" t="s">
        <v>105</v>
      </c>
      <c r="B38" s="10" t="s">
        <v>106</v>
      </c>
      <c r="C38" s="345">
        <f>Performance!D35</f>
        <v>2170000</v>
      </c>
      <c r="D38" s="345">
        <f>Performance!E$5*IF(Performance!E194&gt;Performance!E141,Outcomes!D38,AVERAGE(Outcomes!D38,Outcomes!D91,Outcomes!D144))*Outcomes!D$7</f>
        <v>2551500</v>
      </c>
      <c r="E38" s="345">
        <f>Performance!E$5*IF(Performance!E194&gt;Performance!E141,Outcomes!E38,AVERAGE(Outcomes!E38,Outcomes!E91,Outcomes!E144))*Outcomes!E$7</f>
        <v>275625</v>
      </c>
      <c r="F38" s="345">
        <f>Performance!E$5*IF(Performance!E194&gt;Performance!E141,Outcomes!F38,AVERAGE(Outcomes!F38,Outcomes!F91,Outcomes!F144))*Outcomes!F$7</f>
        <v>222250</v>
      </c>
      <c r="G38" s="345">
        <f>Performance!E$5*IF(Performance!E194&gt;Performance!E141,Outcomes!G38,AVERAGE(Outcomes!G38,Outcomes!G91,Outcomes!G144))*Outcomes!G$7</f>
        <v>217000</v>
      </c>
      <c r="H38" s="345">
        <f>Performance!F$5*IF(Performance!F194&gt;Performance!F141,Outcomes!H38,AVERAGE(Outcomes!H38,Outcomes!H91,Outcomes!H144))*Outcomes!H$7</f>
        <v>0</v>
      </c>
      <c r="I38" s="345">
        <f>Performance!F$5*IF(Performance!F194&gt;Performance!F141,Outcomes!I38,AVERAGE(Outcomes!I38,Outcomes!I91,Outcomes!I144))*Outcomes!I$7</f>
        <v>0</v>
      </c>
      <c r="J38" s="345">
        <f>Performance!F$5*IF(Performance!F194&gt;Performance!F141,Outcomes!J38,AVERAGE(Outcomes!J38,Outcomes!J91,Outcomes!J144))*Outcomes!J$7</f>
        <v>0</v>
      </c>
      <c r="K38" s="345">
        <f>Performance!F$5*IF(Performance!F194&gt;Performance!F141,Outcomes!K38,AVERAGE(Outcomes!K38,Outcomes!K91,Outcomes!K144))*Outcomes!K$7</f>
        <v>0</v>
      </c>
      <c r="L38" s="345">
        <f>Performance!G$5*IF(Performance!G194&gt;Performance!G141,Outcomes!L38,AVERAGE(Outcomes!L38,Outcomes!L91,Outcomes!L144))*Outcomes!L$7</f>
        <v>0</v>
      </c>
      <c r="M38" s="345">
        <f>Performance!H$5*IF(Performance!H194&gt;Performance!H141,Outcomes!M38,AVERAGE(Outcomes!M38,Outcomes!M91,Outcomes!M144))*Outcomes!M$7</f>
        <v>214775.00000000003</v>
      </c>
      <c r="N38" s="345">
        <f>Performance!I$5*IF(Performance!I194&gt;Performance!I141,Outcomes!N38,AVERAGE(Outcomes!N38,Outcomes!N91,Outcomes!N144))*Outcomes!N$7</f>
        <v>47541.666666666664</v>
      </c>
      <c r="O38" s="345">
        <f>Performance!I$5*IF(Performance!I194&gt;Performance!I141,Outcomes!O38,AVERAGE(Outcomes!O38,Outcomes!O91,Outcomes!O144))*Outcomes!O$7</f>
        <v>3327.9166666666665</v>
      </c>
      <c r="P38" s="345">
        <f>Performance!I$5*IF(Performance!I194&gt;Performance!I141,Outcomes!P38,AVERAGE(Outcomes!P38,Outcomes!P91,Outcomes!P144))*Outcomes!P$7</f>
        <v>4041.0416666666656</v>
      </c>
      <c r="Q38" s="345">
        <f>Performance!I$5*IF(Performance!I194&gt;Performance!I141,Outcomes!Q38,AVERAGE(Outcomes!Q38,Outcomes!Q91,Outcomes!Q144))*Outcomes!Q$7</f>
        <v>13311.666666666666</v>
      </c>
      <c r="R38" s="345">
        <f>Performance!J$5*IF(Performance!J194&gt;Performance!J141,Outcomes!R38,AVERAGE(Outcomes!R38,Outcomes!R91,Outcomes!R144))*Outcomes!R$7</f>
        <v>108157.29166666666</v>
      </c>
      <c r="S38" s="345">
        <f>Performance!J$5*IF(Performance!J194&gt;Performance!J141,Outcomes!S38,AVERAGE(Outcomes!S38,Outcomes!S91,Outcomes!S144))*Outcomes!S$7</f>
        <v>8616.9270833333339</v>
      </c>
      <c r="T38" s="345">
        <f>Performance!J$5*IF(Performance!J194&gt;Performance!J141,Outcomes!T38,AVERAGE(Outcomes!T38,Outcomes!T91,Outcomes!T144))*Outcomes!T$7</f>
        <v>11291.145833333334</v>
      </c>
      <c r="U38" s="345">
        <f>Performance!J$5*IF(Performance!J194&gt;Performance!J141,Outcomes!U38,AVERAGE(Outcomes!U38,Outcomes!U91,Outcomes!U144))*Outcomes!U$7</f>
        <v>30307.8125</v>
      </c>
      <c r="V38" s="345">
        <f>Performance!K$5*IF(Performance!K194&gt;Performance!K141,Outcomes!V38,AVERAGE(Outcomes!V38,Outcomes!V91,Outcomes!V144))*Outcomes!V$7</f>
        <v>411486.25</v>
      </c>
      <c r="W38" s="345">
        <f>Performance!K$5*IF(Performance!K194&gt;Performance!K141,Outcomes!W38,AVERAGE(Outcomes!W38,Outcomes!W91,Outcomes!W144))*Outcomes!W$7</f>
        <v>17645.46875</v>
      </c>
      <c r="X38" s="345">
        <f>Performance!K$5*IF(Performance!K194&gt;Performance!K141, Outcomes!X38, AVERAGE(Outcomes!X38,Outcomes!X91,Outcomes!X144))*Outcomes!X$7</f>
        <v>25702.03125</v>
      </c>
      <c r="Y38" s="345">
        <f>Performance!K$5*IF(Performance!K194&gt;Performance!K141,Outcomes!Y38,AVERAGE(Outcomes!Y38,Outcomes!Y91,Outcomes!Y144))*Outcomes!Y$7</f>
        <v>31208.333333333332</v>
      </c>
      <c r="Z38" s="345">
        <f>Performance!L$5*IF(Performance!L194&gt;Performance!L141,Outcomes!Z38,AVERAGE(Outcomes!Z38,Outcomes!Z91,Outcomes!Z144))*Outcomes!Z$7</f>
        <v>865433.33333333326</v>
      </c>
      <c r="AA38" s="345">
        <f>Performance!L$5*IF(Performance!L194&gt;Performance!L141,Outcomes!AA38,AVERAGE(Outcomes!AA38,Outcomes!AA91,Outcomes!AA144))*Outcomes!AA$7</f>
        <v>59500</v>
      </c>
      <c r="AB38" s="345">
        <f>Performance!L$5*IF(Performance!L194&gt;Performance!L141,Outcomes!AB38,AVERAGE(Outcomes!AB38,Outcomes!AB91,Outcomes!AB144))*Outcomes!AB$7</f>
        <v>96016.666666666672</v>
      </c>
      <c r="AC38" s="345">
        <f>Performance!L$5*IF(Performance!L194&gt;Performance!L141,Outcomes!AC38,AVERAGE(Outcomes!AC38,Outcomes!AC91,Outcomes!AC144))*Outcomes!AC$7</f>
        <v>211750</v>
      </c>
      <c r="AD38" s="345">
        <f>Performance!M$5*IF(Performance!M194&gt;Performance!M141,Outcomes!AD38,AVERAGE(Outcomes!AD38,Outcomes!AD91,Outcomes!AD144))*Outcomes!AD$7</f>
        <v>0</v>
      </c>
      <c r="AE38" s="345">
        <f>Performance!M$5*IF(Performance!M194&gt;Performance!M141,Outcomes!AE38,AVERAGE(Outcomes!AE38,Outcomes!AE91,Outcomes!AE144))*Outcomes!AE$7</f>
        <v>0</v>
      </c>
      <c r="AF38" s="345">
        <f>Performance!M$5*IF(Performance!M194&gt;Performance!M141,Outcomes!AF38,AVERAGE(Outcomes!AF38,Outcomes!AF91,Outcomes!AF144))*Outcomes!AF$7</f>
        <v>0</v>
      </c>
      <c r="AG38" s="345">
        <f>Performance!M$5*IF(Performance!M194&gt;Performance!M141,Outcomes!AG38,AVERAGE(Outcomes!AG38,Outcomes!AG91,Outcomes!AG144))*Outcomes!AG$7</f>
        <v>0</v>
      </c>
      <c r="AH38" s="345">
        <f>Performance!N$5*IF(Performance!N194&gt;Performance!N141,Outcomes!AH38,AVERAGE(Outcomes!AH38,Outcomes!AH91,Outcomes!AH144))*Outcomes!AH$7</f>
        <v>0</v>
      </c>
      <c r="AI38" s="345">
        <f>Performance!N$5*IF(Performance!N194&gt;Performance!N141,Outcomes!AI38,AVERAGE(Outcomes!AI38,Outcomes!AI91,Outcomes!AI144))*Outcomes!AI$7</f>
        <v>0</v>
      </c>
      <c r="AJ38" s="345">
        <f>Performance!N$5*IF(Performance!N194&gt;Performance!N141,Outcomes!AJ38,AVERAGE(Outcomes!AJ38,Outcomes!AJ91,Outcomes!AJ144))*Outcomes!AJ$7</f>
        <v>0</v>
      </c>
      <c r="AK38" s="345">
        <f>Performance!N$5*IF(Performance!N194&gt;Performance!N141,Outcomes!AK38,AVERAGE(Outcomes!AK38,Outcomes!AK91,Outcomes!AK144))*Outcomes!AK$7</f>
        <v>0</v>
      </c>
      <c r="AL38" s="345">
        <f>Performance!O$5*IF(Performance!O194&gt;Performance!O141,Outcomes!AL38,AVERAGE(Outcomes!AL38,Outcomes!AL91,Outcomes!AL144))*Outcomes!AL$7</f>
        <v>2861833.333333333</v>
      </c>
      <c r="AM38" s="345">
        <f>Performance!O$5*IF(Performance!O194&gt;Performance!O141,Outcomes!AM38,AVERAGE(Outcomes!AM38,Outcomes!AM91,Outcomes!AM144))*Outcomes!AM$7</f>
        <v>312958.33333333337</v>
      </c>
      <c r="AN38" s="345">
        <f>Performance!O$5*IF(Performance!O194&gt;Performance!O141,Outcomes!AN38,AVERAGE(Outcomes!AN38,Outcomes!AN91,Outcomes!AN144))*Outcomes!AN$7</f>
        <v>298375</v>
      </c>
      <c r="AO38" s="345">
        <f>Performance!O$5*IF(Performance!O194&gt;Performance!O141,Outcomes!AO38,AVERAGE(Outcomes!AO38,Outcomes!AO91,Outcomes!AO144))*Outcomes!AO$7</f>
        <v>326666.66666666663</v>
      </c>
      <c r="AP38" s="345">
        <f>Performance!P$5*IF(Performance!P194&gt;Performance!P141,Outcomes!AP38,AVERAGE(Outcomes!AP38,Outcomes!AP91,Outcomes!AP144))*Outcomes!AP$7</f>
        <v>912000</v>
      </c>
      <c r="AQ38" s="345">
        <f>Performance!P$5*IF(Performance!P194&gt;Performance!P141,Outcomes!AQ38,AVERAGE(Outcomes!AQ38,Outcomes!AQ91,Outcomes!AQ144))*Outcomes!AQ$7</f>
        <v>74568.750000000015</v>
      </c>
      <c r="AR38" s="345">
        <f>Performance!P$5*IF(Performance!P194&gt;Performance!P141,Outcomes!AR38,AVERAGE(Outcomes!AR38,Outcomes!AR91,Outcomes!AR144))*Outcomes!AR$7</f>
        <v>108750</v>
      </c>
      <c r="AS38" s="345">
        <f>Performance!P$5*IF(Performance!P194&gt;Performance!P141,Outcomes!AS38,AVERAGE(Outcomes!AS38,Outcomes!AS91,Outcomes!AS144))*Outcomes!AS$7</f>
        <v>243750</v>
      </c>
      <c r="AT38" s="345">
        <f>Performance!Q$5*IF(Performance!Q194&gt;Performance!Q141,Outcomes!AT38,AVERAGE(Outcomes!AT38,Outcomes!AT91,Outcomes!AT144))*Outcomes!AT$7</f>
        <v>0</v>
      </c>
      <c r="AU38" s="345">
        <f>Performance!Q$5*IF(Performance!Q194&gt;Performance!Q141,Outcomes!AU38,AVERAGE(Outcomes!AU38,Outcomes!AU91,Outcomes!AU144))*Outcomes!AU$7</f>
        <v>0</v>
      </c>
      <c r="AV38" s="345">
        <f>Performance!Q$5*IF(Performance!Q194&gt;Performance!Q141,Outcomes!AV38,AVERAGE(Outcomes!AV38,Outcomes!AV91,Outcomes!AV144))*Outcomes!AV$7</f>
        <v>0</v>
      </c>
      <c r="AW38" s="345">
        <f>Performance!Q$5*IF(Performance!Q194&gt;Performance!Q141,Outcomes!AW38,AVERAGE(Outcomes!AW38,Outcomes!AW91,Outcomes!AW144))*Outcomes!AW$7</f>
        <v>0</v>
      </c>
      <c r="AX38" s="345">
        <f>Performance!R$5*IF(Performance!R194&gt;Performance!R141,Outcomes!AX38,AVERAGE(Outcomes!AX38,Outcomes!AX91,Outcomes!AX144))*Outcomes!AX$7</f>
        <v>0</v>
      </c>
      <c r="AY38" s="345">
        <f>Performance!R$5*IF(Performance!R194&gt;Performance!R141,Outcomes!AY38,AVERAGE(Outcomes!AY38,Outcomes!AY91,Outcomes!AY144))*Outcomes!AY$7</f>
        <v>0</v>
      </c>
      <c r="AZ38" s="345">
        <f>Performance!R$5*IF(Performance!R194&gt;Performance!R141,Outcomes!AZ38,AVERAGE(Outcomes!AZ38,Outcomes!AZ91,Outcomes!AZ144))*Outcomes!AZ$7</f>
        <v>0</v>
      </c>
      <c r="BA38" s="345">
        <f>Performance!R$5*IF(Performance!R194&gt;Performance!R141,Outcomes!BA38,AVERAGE(Outcomes!BA38,Outcomes!BA91,Outcomes!BA144))*Outcomes!BA$7</f>
        <v>0</v>
      </c>
      <c r="BB38" s="345">
        <f>Performance!S35</f>
        <v>9162.4333333333325</v>
      </c>
      <c r="BC38" s="345">
        <f>Performance!T35</f>
        <v>127750</v>
      </c>
      <c r="BD38" s="345">
        <f>Performance!U35</f>
        <v>0</v>
      </c>
      <c r="BE38" s="306">
        <f>SUM(C38:BD38)-Performance!C35</f>
        <v>0</v>
      </c>
    </row>
    <row r="39" spans="1:57">
      <c r="A39" s="13" t="s">
        <v>107</v>
      </c>
      <c r="B39" s="10" t="s">
        <v>108</v>
      </c>
      <c r="C39" s="345">
        <f>Performance!D36</f>
        <v>1154787.083333333</v>
      </c>
      <c r="D39" s="345">
        <f>Performance!E$5*IF(Performance!E195&gt;Performance!E142,Outcomes!D39,AVERAGE(Outcomes!D39,Outcomes!D92,Outcomes!D145))*Outcomes!D$7</f>
        <v>983500</v>
      </c>
      <c r="E39" s="345">
        <f>Performance!E$5*IF(Performance!E195&gt;Performance!E142,Outcomes!E39,AVERAGE(Outcomes!E39,Outcomes!E92,Outcomes!E145))*Outcomes!E$7</f>
        <v>163625</v>
      </c>
      <c r="F39" s="345">
        <f>Performance!E$5*IF(Performance!E195&gt;Performance!E142,Outcomes!F39,AVERAGE(Outcomes!F39,Outcomes!F92,Outcomes!F145))*Outcomes!F$7</f>
        <v>128625</v>
      </c>
      <c r="G39" s="345">
        <f>Performance!E$5*IF(Performance!E195&gt;Performance!E142,Outcomes!G39,AVERAGE(Outcomes!G39,Outcomes!G92,Outcomes!G145))*Outcomes!G$7</f>
        <v>99750</v>
      </c>
      <c r="H39" s="345">
        <f>Performance!F$5*IF(Performance!F195&gt;Performance!F142,Outcomes!H39,AVERAGE(Outcomes!H39,Outcomes!H92,Outcomes!H145))*Outcomes!H$7</f>
        <v>0</v>
      </c>
      <c r="I39" s="345">
        <f>Performance!F$5*IF(Performance!F195&gt;Performance!F142,Outcomes!I39,AVERAGE(Outcomes!I39,Outcomes!I92,Outcomes!I145))*Outcomes!I$7</f>
        <v>0</v>
      </c>
      <c r="J39" s="345">
        <f>Performance!F$5*IF(Performance!F195&gt;Performance!F142,Outcomes!J39,AVERAGE(Outcomes!J39,Outcomes!J92,Outcomes!J145))*Outcomes!J$7</f>
        <v>0</v>
      </c>
      <c r="K39" s="345">
        <f>Performance!F$5*IF(Performance!F195&gt;Performance!F142,Outcomes!K39,AVERAGE(Outcomes!K39,Outcomes!K92,Outcomes!K145))*Outcomes!K$7</f>
        <v>0</v>
      </c>
      <c r="L39" s="345">
        <f>Performance!G$5*IF(Performance!G195&gt;Performance!G142,Outcomes!L39,AVERAGE(Outcomes!L39,Outcomes!L92,Outcomes!L145))*Outcomes!L$7</f>
        <v>0</v>
      </c>
      <c r="M39" s="345">
        <f>Performance!H$5*IF(Performance!H195&gt;Performance!H142,Outcomes!M39,AVERAGE(Outcomes!M39,Outcomes!M92,Outcomes!M145))*Outcomes!M$7</f>
        <v>112911.45833333333</v>
      </c>
      <c r="N39" s="345">
        <f>Performance!I$5*IF(Performance!I195&gt;Performance!I142,Outcomes!N39,AVERAGE(Outcomes!N39,Outcomes!N92,Outcomes!N145))*Outcomes!N$7</f>
        <v>2000</v>
      </c>
      <c r="O39" s="345">
        <f>Performance!I$5*IF(Performance!I195&gt;Performance!I142,Outcomes!O39,AVERAGE(Outcomes!O39,Outcomes!O92,Outcomes!O145))*Outcomes!O$7</f>
        <v>0</v>
      </c>
      <c r="P39" s="345">
        <f>Performance!I$5*IF(Performance!I195&gt;Performance!I142,Outcomes!P39,AVERAGE(Outcomes!P39,Outcomes!P92,Outcomes!P145))*Outcomes!P$7</f>
        <v>0</v>
      </c>
      <c r="Q39" s="345">
        <f>Performance!I$5*IF(Performance!I195&gt;Performance!I142,Outcomes!Q39,AVERAGE(Outcomes!Q39,Outcomes!Q92,Outcomes!Q145))*Outcomes!Q$7</f>
        <v>0</v>
      </c>
      <c r="R39" s="345">
        <f>Performance!J$5*IF(Performance!J195&gt;Performance!J142,Outcomes!R39,AVERAGE(Outcomes!R39,Outcomes!R92,Outcomes!R145))*Outcomes!R$7</f>
        <v>32500</v>
      </c>
      <c r="S39" s="345">
        <f>Performance!J$5*IF(Performance!J195&gt;Performance!J142,Outcomes!S39,AVERAGE(Outcomes!S39,Outcomes!S92,Outcomes!S145))*Outcomes!S$7</f>
        <v>2268.7500000000005</v>
      </c>
      <c r="T39" s="345">
        <f>Performance!J$5*IF(Performance!J195&gt;Performance!J142,Outcomes!T39,AVERAGE(Outcomes!T39,Outcomes!T92,Outcomes!T145))*Outcomes!T$7</f>
        <v>2062.5</v>
      </c>
      <c r="U39" s="345">
        <f>Performance!J$5*IF(Performance!J195&gt;Performance!J142,Outcomes!U39,AVERAGE(Outcomes!U39,Outcomes!U92,Outcomes!U145))*Outcomes!U$7</f>
        <v>8125</v>
      </c>
      <c r="V39" s="345">
        <f>Performance!K$5*IF(Performance!K195&gt;Performance!K142,Outcomes!V39,AVERAGE(Outcomes!V39,Outcomes!V92,Outcomes!V145))*Outcomes!V$7</f>
        <v>168939.16666666669</v>
      </c>
      <c r="W39" s="345">
        <f>Performance!K$5*IF(Performance!K195&gt;Performance!K142,Outcomes!W39,AVERAGE(Outcomes!W39,Outcomes!W92,Outcomes!W145))*Outcomes!W$7</f>
        <v>34687.916666666672</v>
      </c>
      <c r="X39" s="345">
        <f>Performance!K$5*IF(Performance!K195&gt;Performance!K142, Outcomes!X39, AVERAGE(Outcomes!X39,Outcomes!X92,Outcomes!X145))*Outcomes!X$7</f>
        <v>17497.083333333336</v>
      </c>
      <c r="Y39" s="345">
        <f>Performance!K$5*IF(Performance!K195&gt;Performance!K142,Outcomes!Y39,AVERAGE(Outcomes!Y39,Outcomes!Y92,Outcomes!Y145))*Outcomes!Y$7</f>
        <v>58450</v>
      </c>
      <c r="Z39" s="345">
        <f>Performance!L$5*IF(Performance!L195&gt;Performance!L142,Outcomes!Z39,AVERAGE(Outcomes!Z39,Outcomes!Z92,Outcomes!Z145))*Outcomes!Z$7</f>
        <v>957349.16666666674</v>
      </c>
      <c r="AA39" s="345">
        <f>Performance!L$5*IF(Performance!L195&gt;Performance!L142,Outcomes!AA39,AVERAGE(Outcomes!AA39,Outcomes!AA92,Outcomes!AA145))*Outcomes!AA$7</f>
        <v>141826.5625</v>
      </c>
      <c r="AB39" s="345">
        <f>Performance!L$5*IF(Performance!L195&gt;Performance!L142,Outcomes!AB39,AVERAGE(Outcomes!AB39,Outcomes!AB92,Outcomes!AB145))*Outcomes!AB$7</f>
        <v>158813.95833333334</v>
      </c>
      <c r="AC39" s="345">
        <f>Performance!L$5*IF(Performance!L195&gt;Performance!L142,Outcomes!AC39,AVERAGE(Outcomes!AC39,Outcomes!AC92,Outcomes!AC145))*Outcomes!AC$7</f>
        <v>134507.91666666666</v>
      </c>
      <c r="AD39" s="345">
        <f>Performance!M$5*IF(Performance!M195&gt;Performance!M142,Outcomes!AD39,AVERAGE(Outcomes!AD39,Outcomes!AD92,Outcomes!AD145))*Outcomes!AD$7</f>
        <v>0</v>
      </c>
      <c r="AE39" s="345">
        <f>Performance!M$5*IF(Performance!M195&gt;Performance!M142,Outcomes!AE39,AVERAGE(Outcomes!AE39,Outcomes!AE92,Outcomes!AE145))*Outcomes!AE$7</f>
        <v>0</v>
      </c>
      <c r="AF39" s="345">
        <f>Performance!M$5*IF(Performance!M195&gt;Performance!M142,Outcomes!AF39,AVERAGE(Outcomes!AF39,Outcomes!AF92,Outcomes!AF145))*Outcomes!AF$7</f>
        <v>0</v>
      </c>
      <c r="AG39" s="345">
        <f>Performance!M$5*IF(Performance!M195&gt;Performance!M142,Outcomes!AG39,AVERAGE(Outcomes!AG39,Outcomes!AG92,Outcomes!AG145))*Outcomes!AG$7</f>
        <v>0</v>
      </c>
      <c r="AH39" s="345">
        <f>Performance!N$5*IF(Performance!N195&gt;Performance!N142,Outcomes!AH39,AVERAGE(Outcomes!AH39,Outcomes!AH92,Outcomes!AH145))*Outcomes!AH$7</f>
        <v>0</v>
      </c>
      <c r="AI39" s="345">
        <f>Performance!N$5*IF(Performance!N195&gt;Performance!N142,Outcomes!AI39,AVERAGE(Outcomes!AI39,Outcomes!AI92,Outcomes!AI145))*Outcomes!AI$7</f>
        <v>0</v>
      </c>
      <c r="AJ39" s="345">
        <f>Performance!N$5*IF(Performance!N195&gt;Performance!N142,Outcomes!AJ39,AVERAGE(Outcomes!AJ39,Outcomes!AJ92,Outcomes!AJ145))*Outcomes!AJ$7</f>
        <v>0</v>
      </c>
      <c r="AK39" s="345">
        <f>Performance!N$5*IF(Performance!N195&gt;Performance!N142,Outcomes!AK39,AVERAGE(Outcomes!AK39,Outcomes!AK92,Outcomes!AK145))*Outcomes!AK$7</f>
        <v>0</v>
      </c>
      <c r="AL39" s="345">
        <f>Performance!O$5*IF(Performance!O195&gt;Performance!O142,Outcomes!AL39,AVERAGE(Outcomes!AL39,Outcomes!AL92,Outcomes!AL145))*Outcomes!AL$7</f>
        <v>1025500</v>
      </c>
      <c r="AM39" s="345">
        <f>Performance!O$5*IF(Performance!O195&gt;Performance!O142,Outcomes!AM39,AVERAGE(Outcomes!AM39,Outcomes!AM92,Outcomes!AM145))*Outcomes!AM$7</f>
        <v>167708.33333333331</v>
      </c>
      <c r="AN39" s="345">
        <f>Performance!O$5*IF(Performance!O195&gt;Performance!O142,Outcomes!AN39,AVERAGE(Outcomes!AN39,Outcomes!AN92,Outcomes!AN145))*Outcomes!AN$7</f>
        <v>153708.33333333331</v>
      </c>
      <c r="AO39" s="345">
        <f>Performance!O$5*IF(Performance!O195&gt;Performance!O142,Outcomes!AO39,AVERAGE(Outcomes!AO39,Outcomes!AO92,Outcomes!AO145))*Outcomes!AO$7</f>
        <v>116841.66666666667</v>
      </c>
      <c r="AP39" s="345">
        <f>Performance!P$5*IF(Performance!P195&gt;Performance!P142,Outcomes!AP39,AVERAGE(Outcomes!AP39,Outcomes!AP92,Outcomes!AP145))*Outcomes!AP$7</f>
        <v>624697.5</v>
      </c>
      <c r="AQ39" s="345">
        <f>Performance!P$5*IF(Performance!P195&gt;Performance!P142,Outcomes!AQ39,AVERAGE(Outcomes!AQ39,Outcomes!AQ92,Outcomes!AQ145))*Outcomes!AQ$7</f>
        <v>74878.125</v>
      </c>
      <c r="AR39" s="345">
        <f>Performance!P$5*IF(Performance!P195&gt;Performance!P142,Outcomes!AR39,AVERAGE(Outcomes!AR39,Outcomes!AR92,Outcomes!AR145))*Outcomes!AR$7</f>
        <v>99480.9375</v>
      </c>
      <c r="AS39" s="345">
        <f>Performance!P$5*IF(Performance!P195&gt;Performance!P142,Outcomes!AS39,AVERAGE(Outcomes!AS39,Outcomes!AS92,Outcomes!AS145))*Outcomes!AS$7</f>
        <v>169010.625</v>
      </c>
      <c r="AT39" s="345">
        <f>Performance!Q$5*IF(Performance!Q195&gt;Performance!Q142,Outcomes!AT39,AVERAGE(Outcomes!AT39,Outcomes!AT92,Outcomes!AT145))*Outcomes!AT$7</f>
        <v>0</v>
      </c>
      <c r="AU39" s="345">
        <f>Performance!Q$5*IF(Performance!Q195&gt;Performance!Q142,Outcomes!AU39,AVERAGE(Outcomes!AU39,Outcomes!AU92,Outcomes!AU145))*Outcomes!AU$7</f>
        <v>0</v>
      </c>
      <c r="AV39" s="345">
        <f>Performance!Q$5*IF(Performance!Q195&gt;Performance!Q142,Outcomes!AV39,AVERAGE(Outcomes!AV39,Outcomes!AV92,Outcomes!AV145))*Outcomes!AV$7</f>
        <v>0</v>
      </c>
      <c r="AW39" s="345">
        <f>Performance!Q$5*IF(Performance!Q195&gt;Performance!Q142,Outcomes!AW39,AVERAGE(Outcomes!AW39,Outcomes!AW92,Outcomes!AW145))*Outcomes!AW$7</f>
        <v>0</v>
      </c>
      <c r="AX39" s="345">
        <f>Performance!R$5*IF(Performance!R195&gt;Performance!R142,Outcomes!AX39,AVERAGE(Outcomes!AX39,Outcomes!AX92,Outcomes!AX145))*Outcomes!AX$7</f>
        <v>0</v>
      </c>
      <c r="AY39" s="345">
        <f>Performance!R$5*IF(Performance!R195&gt;Performance!R142,Outcomes!AY39,AVERAGE(Outcomes!AY39,Outcomes!AY92,Outcomes!AY145))*Outcomes!AY$7</f>
        <v>0</v>
      </c>
      <c r="AZ39" s="345">
        <f>Performance!R$5*IF(Performance!R195&gt;Performance!R142,Outcomes!AZ39,AVERAGE(Outcomes!AZ39,Outcomes!AZ92,Outcomes!AZ145))*Outcomes!AZ$7</f>
        <v>0</v>
      </c>
      <c r="BA39" s="345">
        <f>Performance!R$5*IF(Performance!R195&gt;Performance!R142,Outcomes!BA39,AVERAGE(Outcomes!BA39,Outcomes!BA92,Outcomes!BA145))*Outcomes!BA$7</f>
        <v>0</v>
      </c>
      <c r="BB39" s="345">
        <f>Performance!S36</f>
        <v>6445.75</v>
      </c>
      <c r="BC39" s="345">
        <f>Performance!T36</f>
        <v>21000</v>
      </c>
      <c r="BD39" s="345">
        <f>Performance!U36</f>
        <v>0</v>
      </c>
      <c r="BE39" s="306">
        <f>SUM(C39:BD39)-Performance!C36</f>
        <v>0</v>
      </c>
    </row>
    <row r="40" spans="1:57">
      <c r="A40" s="13" t="s">
        <v>109</v>
      </c>
      <c r="B40" s="10" t="s">
        <v>110</v>
      </c>
      <c r="C40" s="345">
        <f>Performance!D37</f>
        <v>4301500</v>
      </c>
      <c r="D40" s="345">
        <f>Performance!E$5*IF(Performance!E196&gt;Performance!E143,Outcomes!D40,AVERAGE(Outcomes!D40,Outcomes!D93,Outcomes!D146))*Outcomes!D$7</f>
        <v>2152500</v>
      </c>
      <c r="E40" s="345">
        <f>Performance!E$5*IF(Performance!E196&gt;Performance!E143,Outcomes!E40,AVERAGE(Outcomes!E40,Outcomes!E93,Outcomes!E146))*Outcomes!E$7</f>
        <v>416165.31249999994</v>
      </c>
      <c r="F40" s="345">
        <f>Performance!E$5*IF(Performance!E196&gt;Performance!E143,Outcomes!F40,AVERAGE(Outcomes!F40,Outcomes!F93,Outcomes!F146))*Outcomes!F$7</f>
        <v>174125</v>
      </c>
      <c r="G40" s="345">
        <f>Performance!E$5*IF(Performance!E196&gt;Performance!E143,Outcomes!G40,AVERAGE(Outcomes!G40,Outcomes!G93,Outcomes!G146))*Outcomes!G$7</f>
        <v>245000</v>
      </c>
      <c r="H40" s="345">
        <f>Performance!F$5*IF(Performance!F196&gt;Performance!F143,Outcomes!H40,AVERAGE(Outcomes!H40,Outcomes!H93,Outcomes!H146))*Outcomes!H$7</f>
        <v>0</v>
      </c>
      <c r="I40" s="345">
        <f>Performance!F$5*IF(Performance!F196&gt;Performance!F143,Outcomes!I40,AVERAGE(Outcomes!I40,Outcomes!I93,Outcomes!I146))*Outcomes!I$7</f>
        <v>0</v>
      </c>
      <c r="J40" s="345">
        <f>Performance!F$5*IF(Performance!F196&gt;Performance!F143,Outcomes!J40,AVERAGE(Outcomes!J40,Outcomes!J93,Outcomes!J146))*Outcomes!J$7</f>
        <v>0</v>
      </c>
      <c r="K40" s="345">
        <f>Performance!F$5*IF(Performance!F196&gt;Performance!F143,Outcomes!K40,AVERAGE(Outcomes!K40,Outcomes!K93,Outcomes!K146))*Outcomes!K$7</f>
        <v>0</v>
      </c>
      <c r="L40" s="345">
        <f>Performance!G$5*IF(Performance!G196&gt;Performance!G143,Outcomes!L40,AVERAGE(Outcomes!L40,Outcomes!L93,Outcomes!L146))*Outcomes!L$7</f>
        <v>4000</v>
      </c>
      <c r="M40" s="345">
        <f>Performance!H$5*IF(Performance!H196&gt;Performance!H143,Outcomes!M40,AVERAGE(Outcomes!M40,Outcomes!M93,Outcomes!M146))*Outcomes!M$7</f>
        <v>152500</v>
      </c>
      <c r="N40" s="345">
        <f>Performance!I$5*IF(Performance!I196&gt;Performance!I143,Outcomes!N40,AVERAGE(Outcomes!N40,Outcomes!N93,Outcomes!N146))*Outcomes!N$7</f>
        <v>0</v>
      </c>
      <c r="O40" s="345">
        <f>Performance!I$5*IF(Performance!I196&gt;Performance!I143,Outcomes!O40,AVERAGE(Outcomes!O40,Outcomes!O93,Outcomes!O146))*Outcomes!O$7</f>
        <v>0</v>
      </c>
      <c r="P40" s="345">
        <f>Performance!I$5*IF(Performance!I196&gt;Performance!I143,Outcomes!P40,AVERAGE(Outcomes!P40,Outcomes!P93,Outcomes!P146))*Outcomes!P$7</f>
        <v>0</v>
      </c>
      <c r="Q40" s="345">
        <f>Performance!I$5*IF(Performance!I196&gt;Performance!I143,Outcomes!Q40,AVERAGE(Outcomes!Q40,Outcomes!Q93,Outcomes!Q146))*Outcomes!Q$7</f>
        <v>0</v>
      </c>
      <c r="R40" s="345">
        <f>Performance!J$5*IF(Performance!J196&gt;Performance!J143,Outcomes!R40,AVERAGE(Outcomes!R40,Outcomes!R93,Outcomes!R146))*Outcomes!R$7</f>
        <v>409670.83333333337</v>
      </c>
      <c r="S40" s="345">
        <f>Performance!J$5*IF(Performance!J196&gt;Performance!J143,Outcomes!S40,AVERAGE(Outcomes!S40,Outcomes!S93,Outcomes!S146))*Outcomes!S$7</f>
        <v>42396.354166666664</v>
      </c>
      <c r="T40" s="345">
        <f>Performance!J$5*IF(Performance!J196&gt;Performance!J143,Outcomes!T40,AVERAGE(Outcomes!T40,Outcomes!T93,Outcomes!T146))*Outcomes!T$7</f>
        <v>12479.687499999998</v>
      </c>
      <c r="U40" s="345">
        <f>Performance!J$5*IF(Performance!J196&gt;Performance!J143,Outcomes!U40,AVERAGE(Outcomes!U40,Outcomes!U93,Outcomes!U146))*Outcomes!U$7</f>
        <v>63333.333333333328</v>
      </c>
      <c r="V40" s="345">
        <f>Performance!K$5*IF(Performance!K196&gt;Performance!K143,Outcomes!V40,AVERAGE(Outcomes!V40,Outcomes!V93,Outcomes!V146))*Outcomes!V$7</f>
        <v>531492.50000000012</v>
      </c>
      <c r="W40" s="345">
        <f>Performance!K$5*IF(Performance!K196&gt;Performance!K143,Outcomes!W40,AVERAGE(Outcomes!W40,Outcomes!W93,Outcomes!W146))*Outcomes!W$7</f>
        <v>119638.75000000001</v>
      </c>
      <c r="X40" s="345">
        <f>Performance!K$5*IF(Performance!K196&gt;Performance!K143, Outcomes!X40, AVERAGE(Outcomes!X40,Outcomes!X93,Outcomes!X146))*Outcomes!X$7</f>
        <v>40761.875000000007</v>
      </c>
      <c r="Y40" s="345">
        <f>Performance!K$5*IF(Performance!K196&gt;Performance!K143,Outcomes!Y40,AVERAGE(Outcomes!Y40,Outcomes!Y93,Outcomes!Y146))*Outcomes!Y$7</f>
        <v>85758.750000000015</v>
      </c>
      <c r="Z40" s="345">
        <f>Performance!L$5*IF(Performance!L196&gt;Performance!L143,Outcomes!Z40,AVERAGE(Outcomes!Z40,Outcomes!Z93,Outcomes!Z146))*Outcomes!Z$7</f>
        <v>1688945.4166666667</v>
      </c>
      <c r="AA40" s="345">
        <f>Performance!L$5*IF(Performance!L196&gt;Performance!L143,Outcomes!AA40,AVERAGE(Outcomes!AA40,Outcomes!AA93,Outcomes!AA146))*Outcomes!AA$7</f>
        <v>353182.08333333326</v>
      </c>
      <c r="AB40" s="345">
        <f>Performance!L$5*IF(Performance!L196&gt;Performance!L143,Outcomes!AB40,AVERAGE(Outcomes!AB40,Outcomes!AB93,Outcomes!AB146))*Outcomes!AB$7</f>
        <v>122500</v>
      </c>
      <c r="AC40" s="345">
        <f>Performance!L$5*IF(Performance!L196&gt;Performance!L143,Outcomes!AC40,AVERAGE(Outcomes!AC40,Outcomes!AC93,Outcomes!AC146))*Outcomes!AC$7</f>
        <v>219333.33333333331</v>
      </c>
      <c r="AD40" s="345">
        <f>Performance!M$5*IF(Performance!M196&gt;Performance!M143,Outcomes!AD40,AVERAGE(Outcomes!AD40,Outcomes!AD93,Outcomes!AD146))*Outcomes!AD$7</f>
        <v>0</v>
      </c>
      <c r="AE40" s="345">
        <f>Performance!M$5*IF(Performance!M196&gt;Performance!M143,Outcomes!AE40,AVERAGE(Outcomes!AE40,Outcomes!AE93,Outcomes!AE146))*Outcomes!AE$7</f>
        <v>0</v>
      </c>
      <c r="AF40" s="345">
        <f>Performance!M$5*IF(Performance!M196&gt;Performance!M143,Outcomes!AF40,AVERAGE(Outcomes!AF40,Outcomes!AF93,Outcomes!AF146))*Outcomes!AF$7</f>
        <v>0</v>
      </c>
      <c r="AG40" s="345">
        <f>Performance!M$5*IF(Performance!M196&gt;Performance!M143,Outcomes!AG40,AVERAGE(Outcomes!AG40,Outcomes!AG93,Outcomes!AG146))*Outcomes!AG$7</f>
        <v>0</v>
      </c>
      <c r="AH40" s="345">
        <f>Performance!N$5*IF(Performance!N196&gt;Performance!N143,Outcomes!AH40,AVERAGE(Outcomes!AH40,Outcomes!AH93,Outcomes!AH146))*Outcomes!AH$7</f>
        <v>0</v>
      </c>
      <c r="AI40" s="345">
        <f>Performance!N$5*IF(Performance!N196&gt;Performance!N143,Outcomes!AI40,AVERAGE(Outcomes!AI40,Outcomes!AI93,Outcomes!AI146))*Outcomes!AI$7</f>
        <v>0</v>
      </c>
      <c r="AJ40" s="345">
        <f>Performance!N$5*IF(Performance!N196&gt;Performance!N143,Outcomes!AJ40,AVERAGE(Outcomes!AJ40,Outcomes!AJ93,Outcomes!AJ146))*Outcomes!AJ$7</f>
        <v>0</v>
      </c>
      <c r="AK40" s="345">
        <f>Performance!N$5*IF(Performance!N196&gt;Performance!N143,Outcomes!AK40,AVERAGE(Outcomes!AK40,Outcomes!AK93,Outcomes!AK146))*Outcomes!AK$7</f>
        <v>0</v>
      </c>
      <c r="AL40" s="345">
        <f>Performance!O$5*IF(Performance!O196&gt;Performance!O143,Outcomes!AL40,AVERAGE(Outcomes!AL40,Outcomes!AL93,Outcomes!AL146))*Outcomes!AL$7</f>
        <v>2355966.6666666665</v>
      </c>
      <c r="AM40" s="345">
        <f>Performance!O$5*IF(Performance!O196&gt;Performance!O143,Outcomes!AM40,AVERAGE(Outcomes!AM40,Outcomes!AM93,Outcomes!AM146))*Outcomes!AM$7</f>
        <v>483291.66666666669</v>
      </c>
      <c r="AN40" s="345">
        <f>Performance!O$5*IF(Performance!O196&gt;Performance!O143,Outcomes!AN40,AVERAGE(Outcomes!AN40,Outcomes!AN93,Outcomes!AN146))*Outcomes!AN$7</f>
        <v>166894.58333333334</v>
      </c>
      <c r="AO40" s="345">
        <f>Performance!O$5*IF(Performance!O196&gt;Performance!O143,Outcomes!AO40,AVERAGE(Outcomes!AO40,Outcomes!AO93,Outcomes!AO146))*Outcomes!AO$7</f>
        <v>225598.33333333331</v>
      </c>
      <c r="AP40" s="345">
        <f>Performance!P$5*IF(Performance!P196&gt;Performance!P143,Outcomes!AP40,AVERAGE(Outcomes!AP40,Outcomes!AP93,Outcomes!AP146))*Outcomes!AP$7</f>
        <v>2057812.5</v>
      </c>
      <c r="AQ40" s="345">
        <f>Performance!P$5*IF(Performance!P196&gt;Performance!P143,Outcomes!AQ40,AVERAGE(Outcomes!AQ40,Outcomes!AQ93,Outcomes!AQ146))*Outcomes!AQ$7</f>
        <v>385359.375</v>
      </c>
      <c r="AR40" s="345">
        <f>Performance!P$5*IF(Performance!P196&gt;Performance!P143,Outcomes!AR40,AVERAGE(Outcomes!AR40,Outcomes!AR93,Outcomes!AR146))*Outcomes!AR$7</f>
        <v>242250.93749999997</v>
      </c>
      <c r="AS40" s="345">
        <f>Performance!P$5*IF(Performance!P196&gt;Performance!P143,Outcomes!AS40,AVERAGE(Outcomes!AS40,Outcomes!AS93,Outcomes!AS146))*Outcomes!AS$7</f>
        <v>415147.5</v>
      </c>
      <c r="AT40" s="345">
        <f>Performance!Q$5*IF(Performance!Q196&gt;Performance!Q143,Outcomes!AT40,AVERAGE(Outcomes!AT40,Outcomes!AT93,Outcomes!AT146))*Outcomes!AT$7</f>
        <v>16940.000000000004</v>
      </c>
      <c r="AU40" s="345">
        <f>Performance!Q$5*IF(Performance!Q196&gt;Performance!Q143,Outcomes!AU40,AVERAGE(Outcomes!AU40,Outcomes!AU93,Outcomes!AU146))*Outcomes!AU$7</f>
        <v>3176.2500000000009</v>
      </c>
      <c r="AV40" s="345">
        <f>Performance!Q$5*IF(Performance!Q196&gt;Performance!Q143,Outcomes!AV40,AVERAGE(Outcomes!AV40,Outcomes!AV93,Outcomes!AV146))*Outcomes!AV$7</f>
        <v>2117.5000000000005</v>
      </c>
      <c r="AW40" s="345">
        <f>Performance!Q$5*IF(Performance!Q196&gt;Performance!Q143,Outcomes!AW40,AVERAGE(Outcomes!AW40,Outcomes!AW93,Outcomes!AW146))*Outcomes!AW$7</f>
        <v>4235.0000000000009</v>
      </c>
      <c r="AX40" s="345">
        <f>Performance!R$5*IF(Performance!R196&gt;Performance!R143,Outcomes!AX40,AVERAGE(Outcomes!AX40,Outcomes!AX93,Outcomes!AX146))*Outcomes!AX$7</f>
        <v>343871.25</v>
      </c>
      <c r="AY40" s="345">
        <f>Performance!R$5*IF(Performance!R196&gt;Performance!R143,Outcomes!AY40,AVERAGE(Outcomes!AY40,Outcomes!AY93,Outcomes!AY146))*Outcomes!AY$7</f>
        <v>49598.4375</v>
      </c>
      <c r="AZ40" s="345">
        <f>Performance!R$5*IF(Performance!R196&gt;Performance!R143,Outcomes!AZ40,AVERAGE(Outcomes!AZ40,Outcomes!AZ93,Outcomes!AZ146))*Outcomes!AZ$7</f>
        <v>45658.125</v>
      </c>
      <c r="BA40" s="345">
        <f>Performance!R$5*IF(Performance!R196&gt;Performance!R143,Outcomes!BA40,AVERAGE(Outcomes!BA40,Outcomes!BA93,Outcomes!BA146))*Outcomes!BA$7</f>
        <v>115526.25</v>
      </c>
      <c r="BB40" s="345">
        <f>Performance!S37</f>
        <v>29279</v>
      </c>
      <c r="BC40" s="345">
        <f>Performance!T37</f>
        <v>162750</v>
      </c>
      <c r="BD40" s="345">
        <f>Performance!U37</f>
        <v>0</v>
      </c>
      <c r="BE40" s="306">
        <f>SUM(C40:BD40)-Performance!C37</f>
        <v>0</v>
      </c>
    </row>
    <row r="41" spans="1:57">
      <c r="A41" s="13" t="s">
        <v>111</v>
      </c>
      <c r="B41" s="10" t="s">
        <v>112</v>
      </c>
      <c r="C41" s="345">
        <f>Performance!D38</f>
        <v>1104868.3333333333</v>
      </c>
      <c r="D41" s="345">
        <f>Performance!E$5*IF(Performance!E197&gt;Performance!E144,Outcomes!D41,AVERAGE(Outcomes!D41,Outcomes!D94,Outcomes!D147))*Outcomes!D$7</f>
        <v>668500</v>
      </c>
      <c r="E41" s="345">
        <f>Performance!E$5*IF(Performance!E197&gt;Performance!E144,Outcomes!E41,AVERAGE(Outcomes!E41,Outcomes!E94,Outcomes!E147))*Outcomes!E$7</f>
        <v>57750</v>
      </c>
      <c r="F41" s="345">
        <f>Performance!E$5*IF(Performance!E197&gt;Performance!E144,Outcomes!F41,AVERAGE(Outcomes!F41,Outcomes!F94,Outcomes!F147))*Outcomes!F$7</f>
        <v>75250</v>
      </c>
      <c r="G41" s="345">
        <f>Performance!E$5*IF(Performance!E197&gt;Performance!E144,Outcomes!G41,AVERAGE(Outcomes!G41,Outcomes!G94,Outcomes!G147))*Outcomes!G$7</f>
        <v>64750</v>
      </c>
      <c r="H41" s="345">
        <f>Performance!F$5*IF(Performance!F197&gt;Performance!F144,Outcomes!H41,AVERAGE(Outcomes!H41,Outcomes!H94,Outcomes!H147))*Outcomes!H$7</f>
        <v>0</v>
      </c>
      <c r="I41" s="345">
        <f>Performance!F$5*IF(Performance!F197&gt;Performance!F144,Outcomes!I41,AVERAGE(Outcomes!I41,Outcomes!I94,Outcomes!I147))*Outcomes!I$7</f>
        <v>0</v>
      </c>
      <c r="J41" s="345">
        <f>Performance!F$5*IF(Performance!F197&gt;Performance!F144,Outcomes!J41,AVERAGE(Outcomes!J41,Outcomes!J94,Outcomes!J147))*Outcomes!J$7</f>
        <v>0</v>
      </c>
      <c r="K41" s="345">
        <f>Performance!F$5*IF(Performance!F197&gt;Performance!F144,Outcomes!K41,AVERAGE(Outcomes!K41,Outcomes!K94,Outcomes!K147))*Outcomes!K$7</f>
        <v>0</v>
      </c>
      <c r="L41" s="345">
        <f>Performance!G$5*IF(Performance!G197&gt;Performance!G144,Outcomes!L41,AVERAGE(Outcomes!L41,Outcomes!L94,Outcomes!L147))*Outcomes!L$7</f>
        <v>0</v>
      </c>
      <c r="M41" s="345">
        <f>Performance!H$5*IF(Performance!H197&gt;Performance!H144,Outcomes!M41,AVERAGE(Outcomes!M41,Outcomes!M94,Outcomes!M147))*Outcomes!M$7</f>
        <v>854561.45833333326</v>
      </c>
      <c r="N41" s="345">
        <f>Performance!I$5*IF(Performance!I197&gt;Performance!I144,Outcomes!N41,AVERAGE(Outcomes!N41,Outcomes!N94,Outcomes!N147))*Outcomes!N$7</f>
        <v>35083.333333333336</v>
      </c>
      <c r="O41" s="345">
        <f>Performance!I$5*IF(Performance!I197&gt;Performance!I144,Outcomes!O41,AVERAGE(Outcomes!O41,Outcomes!O94,Outcomes!O147))*Outcomes!O$7</f>
        <v>4140.416666666667</v>
      </c>
      <c r="P41" s="345">
        <f>Performance!I$5*IF(Performance!I197&gt;Performance!I144,Outcomes!P41,AVERAGE(Outcomes!P41,Outcomes!P94,Outcomes!P147))*Outcomes!P$7</f>
        <v>5070.833333333333</v>
      </c>
      <c r="Q41" s="345">
        <f>Performance!I$5*IF(Performance!I197&gt;Performance!I144,Outcomes!Q41,AVERAGE(Outcomes!Q41,Outcomes!Q94,Outcomes!Q147))*Outcomes!Q$7</f>
        <v>7630.8333333333321</v>
      </c>
      <c r="R41" s="345">
        <f>Performance!J$5*IF(Performance!J197&gt;Performance!J144,Outcomes!R41,AVERAGE(Outcomes!R41,Outcomes!R94,Outcomes!R147))*Outcomes!R$7</f>
        <v>146794.79166666666</v>
      </c>
      <c r="S41" s="345">
        <f>Performance!J$5*IF(Performance!J197&gt;Performance!J144,Outcomes!S41,AVERAGE(Outcomes!S41,Outcomes!S94,Outcomes!S147))*Outcomes!S$7</f>
        <v>10569.270833333332</v>
      </c>
      <c r="T41" s="345">
        <f>Performance!J$5*IF(Performance!J197&gt;Performance!J144,Outcomes!T41,AVERAGE(Outcomes!T41,Outcomes!T94,Outcomes!T147))*Outcomes!T$7</f>
        <v>13243.489583333332</v>
      </c>
      <c r="U41" s="345">
        <f>Performance!J$5*IF(Performance!J197&gt;Performance!J144,Outcomes!U41,AVERAGE(Outcomes!U41,Outcomes!U94,Outcomes!U147))*Outcomes!U$7</f>
        <v>8756.25</v>
      </c>
      <c r="V41" s="345">
        <f>Performance!K$5*IF(Performance!K197&gt;Performance!K144,Outcomes!V41,AVERAGE(Outcomes!V41,Outcomes!V94,Outcomes!V147))*Outcomes!V$7</f>
        <v>86245.833333333343</v>
      </c>
      <c r="W41" s="345">
        <f>Performance!K$5*IF(Performance!K197&gt;Performance!K144,Outcomes!W41,AVERAGE(Outcomes!W41,Outcomes!W94,Outcomes!W147))*Outcomes!W$7</f>
        <v>12140.625</v>
      </c>
      <c r="X41" s="345">
        <f>Performance!K$5*IF(Performance!K197&gt;Performance!K144, Outcomes!X41, AVERAGE(Outcomes!X41,Outcomes!X94,Outcomes!X147))*Outcomes!X$7</f>
        <v>13671.875</v>
      </c>
      <c r="Y41" s="345">
        <f>Performance!K$5*IF(Performance!K197&gt;Performance!K144,Outcomes!Y41,AVERAGE(Outcomes!Y41,Outcomes!Y94,Outcomes!Y147))*Outcomes!Y$7</f>
        <v>17616.666666666668</v>
      </c>
      <c r="Z41" s="345">
        <f>Performance!L$5*IF(Performance!L197&gt;Performance!L144,Outcomes!Z41,AVERAGE(Outcomes!Z41,Outcomes!Z94,Outcomes!Z147))*Outcomes!Z$7</f>
        <v>819268.33333333314</v>
      </c>
      <c r="AA41" s="345">
        <f>Performance!L$5*IF(Performance!L197&gt;Performance!L144,Outcomes!AA41,AVERAGE(Outcomes!AA41,Outcomes!AA94,Outcomes!AA147))*Outcomes!AA$7</f>
        <v>67117.604166666672</v>
      </c>
      <c r="AB41" s="345">
        <f>Performance!L$5*IF(Performance!L197&gt;Performance!L144,Outcomes!AB41,AVERAGE(Outcomes!AB41,Outcomes!AB94,Outcomes!AB147))*Outcomes!AB$7</f>
        <v>103419.16666666666</v>
      </c>
      <c r="AC41" s="345">
        <f>Performance!L$5*IF(Performance!L197&gt;Performance!L144,Outcomes!AC41,AVERAGE(Outcomes!AC41,Outcomes!AC94,Outcomes!AC147))*Outcomes!AC$7</f>
        <v>112000</v>
      </c>
      <c r="AD41" s="345">
        <f>Performance!M$5*IF(Performance!M197&gt;Performance!M144,Outcomes!AD41,AVERAGE(Outcomes!AD41,Outcomes!AD94,Outcomes!AD147))*Outcomes!AD$7</f>
        <v>0</v>
      </c>
      <c r="AE41" s="345">
        <f>Performance!M$5*IF(Performance!M197&gt;Performance!M144,Outcomes!AE41,AVERAGE(Outcomes!AE41,Outcomes!AE94,Outcomes!AE147))*Outcomes!AE$7</f>
        <v>0</v>
      </c>
      <c r="AF41" s="345">
        <f>Performance!M$5*IF(Performance!M197&gt;Performance!M144,Outcomes!AF41,AVERAGE(Outcomes!AF41,Outcomes!AF94,Outcomes!AF147))*Outcomes!AF$7</f>
        <v>0</v>
      </c>
      <c r="AG41" s="345">
        <f>Performance!M$5*IF(Performance!M197&gt;Performance!M144,Outcomes!AG41,AVERAGE(Outcomes!AG41,Outcomes!AG94,Outcomes!AG147))*Outcomes!AG$7</f>
        <v>0</v>
      </c>
      <c r="AH41" s="345">
        <f>Performance!N$5*IF(Performance!N197&gt;Performance!N144,Outcomes!AH41,AVERAGE(Outcomes!AH41,Outcomes!AH94,Outcomes!AH147))*Outcomes!AH$7</f>
        <v>0</v>
      </c>
      <c r="AI41" s="345">
        <f>Performance!N$5*IF(Performance!N197&gt;Performance!N144,Outcomes!AI41,AVERAGE(Outcomes!AI41,Outcomes!AI94,Outcomes!AI147))*Outcomes!AI$7</f>
        <v>0</v>
      </c>
      <c r="AJ41" s="345">
        <f>Performance!N$5*IF(Performance!N197&gt;Performance!N144,Outcomes!AJ41,AVERAGE(Outcomes!AJ41,Outcomes!AJ94,Outcomes!AJ147))*Outcomes!AJ$7</f>
        <v>0</v>
      </c>
      <c r="AK41" s="345">
        <f>Performance!N$5*IF(Performance!N197&gt;Performance!N144,Outcomes!AK41,AVERAGE(Outcomes!AK41,Outcomes!AK94,Outcomes!AK147))*Outcomes!AK$7</f>
        <v>0</v>
      </c>
      <c r="AL41" s="345">
        <f>Performance!O$5*IF(Performance!O197&gt;Performance!O144,Outcomes!AL41,AVERAGE(Outcomes!AL41,Outcomes!AL94,Outcomes!AL147))*Outcomes!AL$7</f>
        <v>829500</v>
      </c>
      <c r="AM41" s="345">
        <f>Performance!O$5*IF(Performance!O197&gt;Performance!O144,Outcomes!AM41,AVERAGE(Outcomes!AM41,Outcomes!AM94,Outcomes!AM147))*Outcomes!AM$7</f>
        <v>87500</v>
      </c>
      <c r="AN41" s="345">
        <f>Performance!O$5*IF(Performance!O197&gt;Performance!O144,Outcomes!AN41,AVERAGE(Outcomes!AN41,Outcomes!AN94,Outcomes!AN147))*Outcomes!AN$7</f>
        <v>98875</v>
      </c>
      <c r="AO41" s="345">
        <f>Performance!O$5*IF(Performance!O197&gt;Performance!O144,Outcomes!AO41,AVERAGE(Outcomes!AO41,Outcomes!AO94,Outcomes!AO147))*Outcomes!AO$7</f>
        <v>59290.000000000015</v>
      </c>
      <c r="AP41" s="345">
        <f>Performance!P$5*IF(Performance!P197&gt;Performance!P144,Outcomes!AP41,AVERAGE(Outcomes!AP41,Outcomes!AP94,Outcomes!AP147))*Outcomes!AP$7</f>
        <v>593827.5</v>
      </c>
      <c r="AQ41" s="345">
        <f>Performance!P$5*IF(Performance!P197&gt;Performance!P144,Outcomes!AQ41,AVERAGE(Outcomes!AQ41,Outcomes!AQ94,Outcomes!AQ147))*Outcomes!AQ$7</f>
        <v>33607.5</v>
      </c>
      <c r="AR41" s="345">
        <f>Performance!P$5*IF(Performance!P197&gt;Performance!P144,Outcomes!AR41,AVERAGE(Outcomes!AR41,Outcomes!AR94,Outcomes!AR147))*Outcomes!AR$7</f>
        <v>82875</v>
      </c>
      <c r="AS41" s="345">
        <f>Performance!P$5*IF(Performance!P197&gt;Performance!P144,Outcomes!AS41,AVERAGE(Outcomes!AS41,Outcomes!AS94,Outcomes!AS147))*Outcomes!AS$7</f>
        <v>147450</v>
      </c>
      <c r="AT41" s="345">
        <f>Performance!Q$5*IF(Performance!Q197&gt;Performance!Q144,Outcomes!AT41,AVERAGE(Outcomes!AT41,Outcomes!AT94,Outcomes!AT147))*Outcomes!AT$7</f>
        <v>0</v>
      </c>
      <c r="AU41" s="345">
        <f>Performance!Q$5*IF(Performance!Q197&gt;Performance!Q144,Outcomes!AU41,AVERAGE(Outcomes!AU41,Outcomes!AU94,Outcomes!AU147))*Outcomes!AU$7</f>
        <v>0</v>
      </c>
      <c r="AV41" s="345">
        <f>Performance!Q$5*IF(Performance!Q197&gt;Performance!Q144,Outcomes!AV41,AVERAGE(Outcomes!AV41,Outcomes!AV94,Outcomes!AV147))*Outcomes!AV$7</f>
        <v>0</v>
      </c>
      <c r="AW41" s="345">
        <f>Performance!Q$5*IF(Performance!Q197&gt;Performance!Q144,Outcomes!AW41,AVERAGE(Outcomes!AW41,Outcomes!AW94,Outcomes!AW147))*Outcomes!AW$7</f>
        <v>0</v>
      </c>
      <c r="AX41" s="345">
        <f>Performance!R$5*IF(Performance!R197&gt;Performance!R144,Outcomes!AX41,AVERAGE(Outcomes!AX41,Outcomes!AX94,Outcomes!AX147))*Outcomes!AX$7</f>
        <v>0</v>
      </c>
      <c r="AY41" s="345">
        <f>Performance!R$5*IF(Performance!R197&gt;Performance!R144,Outcomes!AY41,AVERAGE(Outcomes!AY41,Outcomes!AY94,Outcomes!AY147))*Outcomes!AY$7</f>
        <v>0</v>
      </c>
      <c r="AZ41" s="345">
        <f>Performance!R$5*IF(Performance!R197&gt;Performance!R144,Outcomes!AZ41,AVERAGE(Outcomes!AZ41,Outcomes!AZ94,Outcomes!AZ147))*Outcomes!AZ$7</f>
        <v>0</v>
      </c>
      <c r="BA41" s="345">
        <f>Performance!R$5*IF(Performance!R197&gt;Performance!R144,Outcomes!BA41,AVERAGE(Outcomes!BA41,Outcomes!BA94,Outcomes!BA147))*Outcomes!BA$7</f>
        <v>0</v>
      </c>
      <c r="BB41" s="345">
        <f>Performance!S38</f>
        <v>4370</v>
      </c>
      <c r="BC41" s="345">
        <f>Performance!T38</f>
        <v>16625</v>
      </c>
      <c r="BD41" s="345">
        <f>Performance!U38</f>
        <v>0</v>
      </c>
      <c r="BE41" s="306">
        <f>SUM(C41:BD41)-Performance!C38</f>
        <v>0</v>
      </c>
    </row>
    <row r="42" spans="1:57">
      <c r="A42" s="13" t="s">
        <v>113</v>
      </c>
      <c r="B42" s="10" t="s">
        <v>114</v>
      </c>
      <c r="C42" s="345">
        <f>Performance!D39</f>
        <v>2432208.333333333</v>
      </c>
      <c r="D42" s="345">
        <f>Performance!E$5*IF(Performance!E198&gt;Performance!E145,Outcomes!D42,AVERAGE(Outcomes!D42,Outcomes!D95,Outcomes!D148))*Outcomes!D$7</f>
        <v>1260000</v>
      </c>
      <c r="E42" s="345">
        <f>Performance!E$5*IF(Performance!E198&gt;Performance!E145,Outcomes!E42,AVERAGE(Outcomes!E42,Outcomes!E95,Outcomes!E148))*Outcomes!E$7</f>
        <v>213500</v>
      </c>
      <c r="F42" s="345">
        <f>Performance!E$5*IF(Performance!E198&gt;Performance!E145,Outcomes!F42,AVERAGE(Outcomes!F42,Outcomes!F95,Outcomes!F148))*Outcomes!F$7</f>
        <v>114625</v>
      </c>
      <c r="G42" s="345">
        <f>Performance!E$5*IF(Performance!E198&gt;Performance!E145,Outcomes!G42,AVERAGE(Outcomes!G42,Outcomes!G95,Outcomes!G148))*Outcomes!G$7</f>
        <v>94500</v>
      </c>
      <c r="H42" s="345">
        <f>Performance!F$5*IF(Performance!F198&gt;Performance!F145,Outcomes!H42,AVERAGE(Outcomes!H42,Outcomes!H95,Outcomes!H148))*Outcomes!H$7</f>
        <v>0</v>
      </c>
      <c r="I42" s="345">
        <f>Performance!F$5*IF(Performance!F198&gt;Performance!F145,Outcomes!I42,AVERAGE(Outcomes!I42,Outcomes!I95,Outcomes!I148))*Outcomes!I$7</f>
        <v>0</v>
      </c>
      <c r="J42" s="345">
        <f>Performance!F$5*IF(Performance!F198&gt;Performance!F145,Outcomes!J42,AVERAGE(Outcomes!J42,Outcomes!J95,Outcomes!J148))*Outcomes!J$7</f>
        <v>0</v>
      </c>
      <c r="K42" s="345">
        <f>Performance!F$5*IF(Performance!F198&gt;Performance!F145,Outcomes!K42,AVERAGE(Outcomes!K42,Outcomes!K95,Outcomes!K148))*Outcomes!K$7</f>
        <v>0</v>
      </c>
      <c r="L42" s="345">
        <f>Performance!G$5*IF(Performance!G198&gt;Performance!G145,Outcomes!L42,AVERAGE(Outcomes!L42,Outcomes!L95,Outcomes!L148))*Outcomes!L$7</f>
        <v>4000</v>
      </c>
      <c r="M42" s="345">
        <f>Performance!H$5*IF(Performance!H198&gt;Performance!H145,Outcomes!M42,AVERAGE(Outcomes!M42,Outcomes!M95,Outcomes!M148))*Outcomes!M$7</f>
        <v>229900.00000000006</v>
      </c>
      <c r="N42" s="345">
        <f>Performance!I$5*IF(Performance!I198&gt;Performance!I145,Outcomes!N42,AVERAGE(Outcomes!N42,Outcomes!N95,Outcomes!N148))*Outcomes!N$7</f>
        <v>9508.3333333333321</v>
      </c>
      <c r="O42" s="345">
        <f>Performance!I$5*IF(Performance!I198&gt;Performance!I145,Outcomes!O42,AVERAGE(Outcomes!O42,Outcomes!O95,Outcomes!O148))*Outcomes!O$7</f>
        <v>950.83333333333326</v>
      </c>
      <c r="P42" s="345">
        <f>Performance!I$5*IF(Performance!I198&gt;Performance!I145,Outcomes!P42,AVERAGE(Outcomes!P42,Outcomes!P95,Outcomes!P148))*Outcomes!P$7</f>
        <v>1426.2499999999998</v>
      </c>
      <c r="Q42" s="345">
        <f>Performance!I$5*IF(Performance!I198&gt;Performance!I145,Outcomes!Q42,AVERAGE(Outcomes!Q42,Outcomes!Q95,Outcomes!Q148))*Outcomes!Q$7</f>
        <v>3327.9166666666665</v>
      </c>
      <c r="R42" s="345">
        <f>Performance!J$5*IF(Performance!J198&gt;Performance!J145,Outcomes!R42,AVERAGE(Outcomes!R42,Outcomes!R95,Outcomes!R148))*Outcomes!R$7</f>
        <v>268610.41666666663</v>
      </c>
      <c r="S42" s="345">
        <f>Performance!J$5*IF(Performance!J198&gt;Performance!J145,Outcomes!S42,AVERAGE(Outcomes!S42,Outcomes!S95,Outcomes!S148))*Outcomes!S$7</f>
        <v>18422.395833333332</v>
      </c>
      <c r="T42" s="345">
        <f>Performance!J$5*IF(Performance!J198&gt;Performance!J145,Outcomes!T42,AVERAGE(Outcomes!T42,Outcomes!T95,Outcomes!T148))*Outcomes!T$7</f>
        <v>21096.614583333336</v>
      </c>
      <c r="U42" s="345">
        <f>Performance!J$5*IF(Performance!J198&gt;Performance!J145,Outcomes!U42,AVERAGE(Outcomes!U42,Outcomes!U95,Outcomes!U148))*Outcomes!U$7</f>
        <v>67152.604166666657</v>
      </c>
      <c r="V42" s="345">
        <f>Performance!K$5*IF(Performance!K198&gt;Performance!K145,Outcomes!V42,AVERAGE(Outcomes!V42,Outcomes!V95,Outcomes!V148))*Outcomes!V$7</f>
        <v>23292.500000000004</v>
      </c>
      <c r="W42" s="345">
        <f>Performance!K$5*IF(Performance!K198&gt;Performance!K145,Outcomes!W42,AVERAGE(Outcomes!W42,Outcomes!W95,Outcomes!W148))*Outcomes!W$7</f>
        <v>2117.5000000000005</v>
      </c>
      <c r="X42" s="345">
        <f>Performance!K$5*IF(Performance!K198&gt;Performance!K145, Outcomes!X42, AVERAGE(Outcomes!X42,Outcomes!X95,Outcomes!X148))*Outcomes!X$7</f>
        <v>4235.0000000000009</v>
      </c>
      <c r="Y42" s="345">
        <f>Performance!K$5*IF(Performance!K198&gt;Performance!K145,Outcomes!Y42,AVERAGE(Outcomes!Y42,Outcomes!Y95,Outcomes!Y148))*Outcomes!Y$7</f>
        <v>11646.250000000002</v>
      </c>
      <c r="Z42" s="345">
        <f>Performance!L$5*IF(Performance!L198&gt;Performance!L145,Outcomes!Z42,AVERAGE(Outcomes!Z42,Outcomes!Z95,Outcomes!Z148))*Outcomes!Z$7</f>
        <v>659225</v>
      </c>
      <c r="AA42" s="345">
        <f>Performance!L$5*IF(Performance!L198&gt;Performance!L145,Outcomes!AA42,AVERAGE(Outcomes!AA42,Outcomes!AA95,Outcomes!AA148))*Outcomes!AA$7</f>
        <v>77399.583333333328</v>
      </c>
      <c r="AB42" s="345">
        <f>Performance!L$5*IF(Performance!L198&gt;Performance!L145,Outcomes!AB42,AVERAGE(Outcomes!AB42,Outcomes!AB95,Outcomes!AB148))*Outcomes!AB$7</f>
        <v>97125</v>
      </c>
      <c r="AC42" s="345">
        <f>Performance!L$5*IF(Performance!L198&gt;Performance!L145,Outcomes!AC42,AVERAGE(Outcomes!AC42,Outcomes!AC95,Outcomes!AC148))*Outcomes!AC$7</f>
        <v>147583.33333333331</v>
      </c>
      <c r="AD42" s="345">
        <f>Performance!M$5*IF(Performance!M198&gt;Performance!M145,Outcomes!AD42,AVERAGE(Outcomes!AD42,Outcomes!AD95,Outcomes!AD148))*Outcomes!AD$7</f>
        <v>0</v>
      </c>
      <c r="AE42" s="345">
        <f>Performance!M$5*IF(Performance!M198&gt;Performance!M145,Outcomes!AE42,AVERAGE(Outcomes!AE42,Outcomes!AE95,Outcomes!AE148))*Outcomes!AE$7</f>
        <v>0</v>
      </c>
      <c r="AF42" s="345">
        <f>Performance!M$5*IF(Performance!M198&gt;Performance!M145,Outcomes!AF42,AVERAGE(Outcomes!AF42,Outcomes!AF95,Outcomes!AF148))*Outcomes!AF$7</f>
        <v>0</v>
      </c>
      <c r="AG42" s="345">
        <f>Performance!M$5*IF(Performance!M198&gt;Performance!M145,Outcomes!AG42,AVERAGE(Outcomes!AG42,Outcomes!AG95,Outcomes!AG148))*Outcomes!AG$7</f>
        <v>0</v>
      </c>
      <c r="AH42" s="345">
        <f>Performance!N$5*IF(Performance!N198&gt;Performance!N145,Outcomes!AH42,AVERAGE(Outcomes!AH42,Outcomes!AH95,Outcomes!AH148))*Outcomes!AH$7</f>
        <v>0</v>
      </c>
      <c r="AI42" s="345">
        <f>Performance!N$5*IF(Performance!N198&gt;Performance!N145,Outcomes!AI42,AVERAGE(Outcomes!AI42,Outcomes!AI95,Outcomes!AI148))*Outcomes!AI$7</f>
        <v>0</v>
      </c>
      <c r="AJ42" s="345">
        <f>Performance!N$5*IF(Performance!N198&gt;Performance!N145,Outcomes!AJ42,AVERAGE(Outcomes!AJ42,Outcomes!AJ95,Outcomes!AJ148))*Outcomes!AJ$7</f>
        <v>0</v>
      </c>
      <c r="AK42" s="345">
        <f>Performance!N$5*IF(Performance!N198&gt;Performance!N145,Outcomes!AK42,AVERAGE(Outcomes!AK42,Outcomes!AK95,Outcomes!AK148))*Outcomes!AK$7</f>
        <v>0</v>
      </c>
      <c r="AL42" s="345">
        <f>Performance!O$5*IF(Performance!O198&gt;Performance!O145,Outcomes!AL42,AVERAGE(Outcomes!AL42,Outcomes!AL95,Outcomes!AL148))*Outcomes!AL$7</f>
        <v>1100166.6666666665</v>
      </c>
      <c r="AM42" s="345">
        <f>Performance!O$5*IF(Performance!O198&gt;Performance!O145,Outcomes!AM42,AVERAGE(Outcomes!AM42,Outcomes!AM95,Outcomes!AM148))*Outcomes!AM$7</f>
        <v>189583.33333333331</v>
      </c>
      <c r="AN42" s="345">
        <f>Performance!O$5*IF(Performance!O198&gt;Performance!O145,Outcomes!AN42,AVERAGE(Outcomes!AN42,Outcomes!AN95,Outcomes!AN148))*Outcomes!AN$7</f>
        <v>96220.833333333343</v>
      </c>
      <c r="AO42" s="345">
        <f>Performance!O$5*IF(Performance!O198&gt;Performance!O145,Outcomes!AO42,AVERAGE(Outcomes!AO42,Outcomes!AO95,Outcomes!AO148))*Outcomes!AO$7</f>
        <v>114065.00000000001</v>
      </c>
      <c r="AP42" s="345">
        <f>Performance!P$5*IF(Performance!P198&gt;Performance!P145,Outcomes!AP42,AVERAGE(Outcomes!AP42,Outcomes!AP95,Outcomes!AP148))*Outcomes!AP$7</f>
        <v>1061130</v>
      </c>
      <c r="AQ42" s="345">
        <f>Performance!P$5*IF(Performance!P198&gt;Performance!P145,Outcomes!AQ42,AVERAGE(Outcomes!AQ42,Outcomes!AQ95,Outcomes!AQ148))*Outcomes!AQ$7</f>
        <v>133710.9375</v>
      </c>
      <c r="AR42" s="345">
        <f>Performance!P$5*IF(Performance!P198&gt;Performance!P145,Outcomes!AR42,AVERAGE(Outcomes!AR42,Outcomes!AR95,Outcomes!AR148))*Outcomes!AR$7</f>
        <v>141900</v>
      </c>
      <c r="AS42" s="345">
        <f>Performance!P$5*IF(Performance!P198&gt;Performance!P145,Outcomes!AS42,AVERAGE(Outcomes!AS42,Outcomes!AS95,Outcomes!AS148))*Outcomes!AS$7</f>
        <v>207519.375</v>
      </c>
      <c r="AT42" s="345">
        <f>Performance!Q$5*IF(Performance!Q198&gt;Performance!Q145,Outcomes!AT42,AVERAGE(Outcomes!AT42,Outcomes!AT95,Outcomes!AT148))*Outcomes!AT$7</f>
        <v>0</v>
      </c>
      <c r="AU42" s="345">
        <f>Performance!Q$5*IF(Performance!Q198&gt;Performance!Q145,Outcomes!AU42,AVERAGE(Outcomes!AU42,Outcomes!AU95,Outcomes!AU148))*Outcomes!AU$7</f>
        <v>0</v>
      </c>
      <c r="AV42" s="345">
        <f>Performance!Q$5*IF(Performance!Q198&gt;Performance!Q145,Outcomes!AV42,AVERAGE(Outcomes!AV42,Outcomes!AV95,Outcomes!AV148))*Outcomes!AV$7</f>
        <v>0</v>
      </c>
      <c r="AW42" s="345">
        <f>Performance!Q$5*IF(Performance!Q198&gt;Performance!Q145,Outcomes!AW42,AVERAGE(Outcomes!AW42,Outcomes!AW95,Outcomes!AW148))*Outcomes!AW$7</f>
        <v>0</v>
      </c>
      <c r="AX42" s="345">
        <f>Performance!R$5*IF(Performance!R198&gt;Performance!R145,Outcomes!AX42,AVERAGE(Outcomes!AX42,Outcomes!AX95,Outcomes!AX148))*Outcomes!AX$7</f>
        <v>0</v>
      </c>
      <c r="AY42" s="345">
        <f>Performance!R$5*IF(Performance!R198&gt;Performance!R145,Outcomes!AY42,AVERAGE(Outcomes!AY42,Outcomes!AY95,Outcomes!AY148))*Outcomes!AY$7</f>
        <v>0</v>
      </c>
      <c r="AZ42" s="345">
        <f>Performance!R$5*IF(Performance!R198&gt;Performance!R145,Outcomes!AZ42,AVERAGE(Outcomes!AZ42,Outcomes!AZ95,Outcomes!AZ148))*Outcomes!AZ$7</f>
        <v>0</v>
      </c>
      <c r="BA42" s="345">
        <f>Performance!R$5*IF(Performance!R198&gt;Performance!R145,Outcomes!BA42,AVERAGE(Outcomes!BA42,Outcomes!BA95,Outcomes!BA148))*Outcomes!BA$7</f>
        <v>0</v>
      </c>
      <c r="BB42" s="345">
        <f>Performance!S39</f>
        <v>4807</v>
      </c>
      <c r="BC42" s="345">
        <f>Performance!T39</f>
        <v>22750</v>
      </c>
      <c r="BD42" s="345">
        <f>Performance!U39</f>
        <v>0</v>
      </c>
      <c r="BE42" s="306">
        <f>SUM(C42:BD42)-Performance!C39</f>
        <v>0</v>
      </c>
    </row>
    <row r="43" spans="1:57">
      <c r="A43" s="13" t="s">
        <v>115</v>
      </c>
      <c r="B43" s="10" t="s">
        <v>116</v>
      </c>
      <c r="C43" s="345">
        <f>Performance!D40</f>
        <v>1367773.75</v>
      </c>
      <c r="D43" s="345">
        <f>Performance!E$5*IF(Performance!E199&gt;Performance!E146,Outcomes!D43,AVERAGE(Outcomes!D43,Outcomes!D96,Outcomes!D149))*Outcomes!D$7</f>
        <v>924000</v>
      </c>
      <c r="E43" s="345">
        <f>Performance!E$5*IF(Performance!E199&gt;Performance!E146,Outcomes!E43,AVERAGE(Outcomes!E43,Outcomes!E96,Outcomes!E149))*Outcomes!E$7</f>
        <v>91000</v>
      </c>
      <c r="F43" s="345">
        <f>Performance!E$5*IF(Performance!E199&gt;Performance!E146,Outcomes!F43,AVERAGE(Outcomes!F43,Outcomes!F96,Outcomes!F149))*Outcomes!F$7</f>
        <v>69877.500000000015</v>
      </c>
      <c r="G43" s="345">
        <f>Performance!E$5*IF(Performance!E199&gt;Performance!E146,Outcomes!G43,AVERAGE(Outcomes!G43,Outcomes!G96,Outcomes!G149))*Outcomes!G$7</f>
        <v>35997.500000000007</v>
      </c>
      <c r="H43" s="345">
        <f>Performance!F$5*IF(Performance!F199&gt;Performance!F146,Outcomes!H43,AVERAGE(Outcomes!H43,Outcomes!H96,Outcomes!H149))*Outcomes!H$7</f>
        <v>0</v>
      </c>
      <c r="I43" s="345">
        <f>Performance!F$5*IF(Performance!F199&gt;Performance!F146,Outcomes!I43,AVERAGE(Outcomes!I43,Outcomes!I96,Outcomes!I149))*Outcomes!I$7</f>
        <v>0</v>
      </c>
      <c r="J43" s="345">
        <f>Performance!F$5*IF(Performance!F199&gt;Performance!F146,Outcomes!J43,AVERAGE(Outcomes!J43,Outcomes!J96,Outcomes!J149))*Outcomes!J$7</f>
        <v>0</v>
      </c>
      <c r="K43" s="345">
        <f>Performance!F$5*IF(Performance!F199&gt;Performance!F146,Outcomes!K43,AVERAGE(Outcomes!K43,Outcomes!K96,Outcomes!K149))*Outcomes!K$7</f>
        <v>0</v>
      </c>
      <c r="L43" s="345">
        <f>Performance!G$5*IF(Performance!G199&gt;Performance!G146,Outcomes!L43,AVERAGE(Outcomes!L43,Outcomes!L96,Outcomes!L149))*Outcomes!L$7</f>
        <v>3000</v>
      </c>
      <c r="M43" s="345">
        <f>Performance!H$5*IF(Performance!H199&gt;Performance!H146,Outcomes!M43,AVERAGE(Outcomes!M43,Outcomes!M96,Outcomes!M149))*Outcomes!M$7</f>
        <v>15000</v>
      </c>
      <c r="N43" s="345">
        <f>Performance!I$5*IF(Performance!I199&gt;Performance!I146,Outcomes!N43,AVERAGE(Outcomes!N43,Outcomes!N96,Outcomes!N149))*Outcomes!N$7</f>
        <v>10000</v>
      </c>
      <c r="O43" s="345">
        <f>Performance!I$5*IF(Performance!I199&gt;Performance!I146,Outcomes!O43,AVERAGE(Outcomes!O43,Outcomes!O96,Outcomes!O149))*Outcomes!O$7</f>
        <v>0</v>
      </c>
      <c r="P43" s="345">
        <f>Performance!I$5*IF(Performance!I199&gt;Performance!I146,Outcomes!P43,AVERAGE(Outcomes!P43,Outcomes!P96,Outcomes!P149))*Outcomes!P$7</f>
        <v>0</v>
      </c>
      <c r="Q43" s="345">
        <f>Performance!I$5*IF(Performance!I199&gt;Performance!I146,Outcomes!Q43,AVERAGE(Outcomes!Q43,Outcomes!Q96,Outcomes!Q149))*Outcomes!Q$7</f>
        <v>0</v>
      </c>
      <c r="R43" s="345">
        <f>Performance!J$5*IF(Performance!J199&gt;Performance!J146,Outcomes!R43,AVERAGE(Outcomes!R43,Outcomes!R96,Outcomes!R149))*Outcomes!R$7</f>
        <v>22500</v>
      </c>
      <c r="S43" s="345">
        <f>Performance!J$5*IF(Performance!J199&gt;Performance!J146,Outcomes!S43,AVERAGE(Outcomes!S43,Outcomes!S96,Outcomes!S149))*Outcomes!S$7</f>
        <v>0</v>
      </c>
      <c r="T43" s="345">
        <f>Performance!J$5*IF(Performance!J199&gt;Performance!J146,Outcomes!T43,AVERAGE(Outcomes!T43,Outcomes!T96,Outcomes!T149))*Outcomes!T$7</f>
        <v>0</v>
      </c>
      <c r="U43" s="345">
        <f>Performance!J$5*IF(Performance!J199&gt;Performance!J146,Outcomes!U43,AVERAGE(Outcomes!U43,Outcomes!U96,Outcomes!U149))*Outcomes!U$7</f>
        <v>0</v>
      </c>
      <c r="V43" s="345">
        <f>Performance!K$5*IF(Performance!K199&gt;Performance!K146,Outcomes!V43,AVERAGE(Outcomes!V43,Outcomes!V96,Outcomes!V149))*Outcomes!V$7</f>
        <v>147000</v>
      </c>
      <c r="W43" s="345">
        <f>Performance!K$5*IF(Performance!K199&gt;Performance!K146,Outcomes!W43,AVERAGE(Outcomes!W43,Outcomes!W96,Outcomes!W149))*Outcomes!W$7</f>
        <v>7875</v>
      </c>
      <c r="X43" s="345">
        <f>Performance!K$5*IF(Performance!K199&gt;Performance!K146, Outcomes!X43, AVERAGE(Outcomes!X43,Outcomes!X96,Outcomes!X149))*Outcomes!X$7</f>
        <v>5687.5</v>
      </c>
      <c r="Y43" s="345">
        <f>Performance!K$5*IF(Performance!K199&gt;Performance!K146,Outcomes!Y43,AVERAGE(Outcomes!Y43,Outcomes!Y96,Outcomes!Y149))*Outcomes!Y$7</f>
        <v>4375</v>
      </c>
      <c r="Z43" s="345">
        <f>Performance!L$5*IF(Performance!L199&gt;Performance!L146,Outcomes!Z43,AVERAGE(Outcomes!Z43,Outcomes!Z96,Outcomes!Z149))*Outcomes!Z$7</f>
        <v>618108.75</v>
      </c>
      <c r="AA43" s="345">
        <f>Performance!L$5*IF(Performance!L199&gt;Performance!L146,Outcomes!AA43,AVERAGE(Outcomes!AA43,Outcomes!AA96,Outcomes!AA149))*Outcomes!AA$7</f>
        <v>18303.541666666668</v>
      </c>
      <c r="AB43" s="345">
        <f>Performance!L$5*IF(Performance!L199&gt;Performance!L146,Outcomes!AB43,AVERAGE(Outcomes!AB43,Outcomes!AB96,Outcomes!AB149))*Outcomes!AB$7</f>
        <v>40541.666666666672</v>
      </c>
      <c r="AC43" s="345">
        <f>Performance!L$5*IF(Performance!L199&gt;Performance!L146,Outcomes!AC43,AVERAGE(Outcomes!AC43,Outcomes!AC96,Outcomes!AC149))*Outcomes!AC$7</f>
        <v>32824.166666666672</v>
      </c>
      <c r="AD43" s="345">
        <f>Performance!M$5*IF(Performance!M199&gt;Performance!M146,Outcomes!AD43,AVERAGE(Outcomes!AD43,Outcomes!AD96,Outcomes!AD149))*Outcomes!AD$7</f>
        <v>0</v>
      </c>
      <c r="AE43" s="345">
        <f>Performance!M$5*IF(Performance!M199&gt;Performance!M146,Outcomes!AE43,AVERAGE(Outcomes!AE43,Outcomes!AE96,Outcomes!AE149))*Outcomes!AE$7</f>
        <v>0</v>
      </c>
      <c r="AF43" s="345">
        <f>Performance!M$5*IF(Performance!M199&gt;Performance!M146,Outcomes!AF43,AVERAGE(Outcomes!AF43,Outcomes!AF96,Outcomes!AF149))*Outcomes!AF$7</f>
        <v>0</v>
      </c>
      <c r="AG43" s="345">
        <f>Performance!M$5*IF(Performance!M199&gt;Performance!M146,Outcomes!AG43,AVERAGE(Outcomes!AG43,Outcomes!AG96,Outcomes!AG149))*Outcomes!AG$7</f>
        <v>0</v>
      </c>
      <c r="AH43" s="345">
        <f>Performance!N$5*IF(Performance!N199&gt;Performance!N146,Outcomes!AH43,AVERAGE(Outcomes!AH43,Outcomes!AH96,Outcomes!AH149))*Outcomes!AH$7</f>
        <v>0</v>
      </c>
      <c r="AI43" s="345">
        <f>Performance!N$5*IF(Performance!N199&gt;Performance!N146,Outcomes!AI43,AVERAGE(Outcomes!AI43,Outcomes!AI96,Outcomes!AI149))*Outcomes!AI$7</f>
        <v>0</v>
      </c>
      <c r="AJ43" s="345">
        <f>Performance!N$5*IF(Performance!N199&gt;Performance!N146,Outcomes!AJ43,AVERAGE(Outcomes!AJ43,Outcomes!AJ96,Outcomes!AJ149))*Outcomes!AJ$7</f>
        <v>0</v>
      </c>
      <c r="AK43" s="345">
        <f>Performance!N$5*IF(Performance!N199&gt;Performance!N146,Outcomes!AK43,AVERAGE(Outcomes!AK43,Outcomes!AK96,Outcomes!AK149))*Outcomes!AK$7</f>
        <v>0</v>
      </c>
      <c r="AL43" s="345">
        <f>Performance!O$5*IF(Performance!O199&gt;Performance!O146,Outcomes!AL43,AVERAGE(Outcomes!AL43,Outcomes!AL96,Outcomes!AL149))*Outcomes!AL$7</f>
        <v>743166.66666666674</v>
      </c>
      <c r="AM43" s="345">
        <f>Performance!O$5*IF(Performance!O199&gt;Performance!O146,Outcomes!AM43,AVERAGE(Outcomes!AM43,Outcomes!AM96,Outcomes!AM149))*Outcomes!AM$7</f>
        <v>68104.166666666657</v>
      </c>
      <c r="AN43" s="345">
        <f>Performance!O$5*IF(Performance!O199&gt;Performance!O146,Outcomes!AN43,AVERAGE(Outcomes!AN43,Outcomes!AN96,Outcomes!AN149))*Outcomes!AN$7</f>
        <v>71516.666666666672</v>
      </c>
      <c r="AO43" s="345">
        <f>Performance!O$5*IF(Performance!O199&gt;Performance!O146,Outcomes!AO43,AVERAGE(Outcomes!AO43,Outcomes!AO96,Outcomes!AO149))*Outcomes!AO$7</f>
        <v>28589.166666666672</v>
      </c>
      <c r="AP43" s="345">
        <f>Performance!P$5*IF(Performance!P199&gt;Performance!P146,Outcomes!AP43,AVERAGE(Outcomes!AP43,Outcomes!AP96,Outcomes!AP149))*Outcomes!AP$7</f>
        <v>171000</v>
      </c>
      <c r="AQ43" s="345">
        <f>Performance!P$5*IF(Performance!P199&gt;Performance!P146,Outcomes!AQ43,AVERAGE(Outcomes!AQ43,Outcomes!AQ96,Outcomes!AQ149))*Outcomes!AQ$7</f>
        <v>2722.5000000000005</v>
      </c>
      <c r="AR43" s="345">
        <f>Performance!P$5*IF(Performance!P199&gt;Performance!P146,Outcomes!AR43,AVERAGE(Outcomes!AR43,Outcomes!AR96,Outcomes!AR149))*Outcomes!AR$7</f>
        <v>27000</v>
      </c>
      <c r="AS43" s="345">
        <f>Performance!P$5*IF(Performance!P199&gt;Performance!P146,Outcomes!AS43,AVERAGE(Outcomes!AS43,Outcomes!AS96,Outcomes!AS149))*Outcomes!AS$7</f>
        <v>49005</v>
      </c>
      <c r="AT43" s="345">
        <f>Performance!Q$5*IF(Performance!Q199&gt;Performance!Q146,Outcomes!AT43,AVERAGE(Outcomes!AT43,Outcomes!AT96,Outcomes!AT149))*Outcomes!AT$7</f>
        <v>0</v>
      </c>
      <c r="AU43" s="345">
        <f>Performance!Q$5*IF(Performance!Q199&gt;Performance!Q146,Outcomes!AU43,AVERAGE(Outcomes!AU43,Outcomes!AU96,Outcomes!AU149))*Outcomes!AU$7</f>
        <v>0</v>
      </c>
      <c r="AV43" s="345">
        <f>Performance!Q$5*IF(Performance!Q199&gt;Performance!Q146,Outcomes!AV43,AVERAGE(Outcomes!AV43,Outcomes!AV96,Outcomes!AV149))*Outcomes!AV$7</f>
        <v>0</v>
      </c>
      <c r="AW43" s="345">
        <f>Performance!Q$5*IF(Performance!Q199&gt;Performance!Q146,Outcomes!AW43,AVERAGE(Outcomes!AW43,Outcomes!AW96,Outcomes!AW149))*Outcomes!AW$7</f>
        <v>0</v>
      </c>
      <c r="AX43" s="345">
        <f>Performance!R$5*IF(Performance!R199&gt;Performance!R146,Outcomes!AX43,AVERAGE(Outcomes!AX43,Outcomes!AX96,Outcomes!AX149))*Outcomes!AX$7</f>
        <v>0</v>
      </c>
      <c r="AY43" s="345">
        <f>Performance!R$5*IF(Performance!R199&gt;Performance!R146,Outcomes!AY43,AVERAGE(Outcomes!AY43,Outcomes!AY96,Outcomes!AY149))*Outcomes!AY$7</f>
        <v>0</v>
      </c>
      <c r="AZ43" s="345">
        <f>Performance!R$5*IF(Performance!R199&gt;Performance!R146,Outcomes!AZ43,AVERAGE(Outcomes!AZ43,Outcomes!AZ96,Outcomes!AZ149))*Outcomes!AZ$7</f>
        <v>0</v>
      </c>
      <c r="BA43" s="345">
        <f>Performance!R$5*IF(Performance!R199&gt;Performance!R146,Outcomes!BA43,AVERAGE(Outcomes!BA43,Outcomes!BA96,Outcomes!BA149))*Outcomes!BA$7</f>
        <v>0</v>
      </c>
      <c r="BB43" s="345">
        <f>Performance!S40</f>
        <v>1057.5400000000002</v>
      </c>
      <c r="BC43" s="345">
        <f>Performance!T40</f>
        <v>8470.0000000000018</v>
      </c>
      <c r="BD43" s="345">
        <f>Performance!U40</f>
        <v>0</v>
      </c>
      <c r="BE43" s="306">
        <f>SUM(C43:BD43)-Performance!C40</f>
        <v>0</v>
      </c>
    </row>
    <row r="44" spans="1:57">
      <c r="A44" s="13" t="s">
        <v>117</v>
      </c>
      <c r="B44" s="10" t="s">
        <v>118</v>
      </c>
      <c r="C44" s="345">
        <f>Performance!D41</f>
        <v>7570500</v>
      </c>
      <c r="D44" s="345">
        <f>Performance!E$5*IF(Performance!E200&gt;Performance!E147,Outcomes!D44,AVERAGE(Outcomes!D44,Outcomes!D97,Outcomes!D150))*Outcomes!D$7</f>
        <v>8225000</v>
      </c>
      <c r="E44" s="345">
        <f>Performance!E$5*IF(Performance!E200&gt;Performance!E147,Outcomes!E44,AVERAGE(Outcomes!E44,Outcomes!E97,Outcomes!E150))*Outcomes!E$7</f>
        <v>837858.43749999988</v>
      </c>
      <c r="F44" s="345">
        <f>Performance!E$5*IF(Performance!E200&gt;Performance!E147,Outcomes!F44,AVERAGE(Outcomes!F44,Outcomes!F97,Outcomes!F150))*Outcomes!F$7</f>
        <v>762125</v>
      </c>
      <c r="G44" s="345">
        <f>Performance!E$5*IF(Performance!E200&gt;Performance!E147,Outcomes!G44,AVERAGE(Outcomes!G44,Outcomes!G97,Outcomes!G150))*Outcomes!G$7</f>
        <v>787500</v>
      </c>
      <c r="H44" s="345">
        <f>Performance!F$5*IF(Performance!F200&gt;Performance!F147,Outcomes!H44,AVERAGE(Outcomes!H44,Outcomes!H97,Outcomes!H150))*Outcomes!H$7</f>
        <v>0</v>
      </c>
      <c r="I44" s="345">
        <f>Performance!F$5*IF(Performance!F200&gt;Performance!F147,Outcomes!I44,AVERAGE(Outcomes!I44,Outcomes!I97,Outcomes!I150))*Outcomes!I$7</f>
        <v>0</v>
      </c>
      <c r="J44" s="345">
        <f>Performance!F$5*IF(Performance!F200&gt;Performance!F147,Outcomes!J44,AVERAGE(Outcomes!J44,Outcomes!J97,Outcomes!J150))*Outcomes!J$7</f>
        <v>0</v>
      </c>
      <c r="K44" s="345">
        <f>Performance!F$5*IF(Performance!F200&gt;Performance!F147,Outcomes!K44,AVERAGE(Outcomes!K44,Outcomes!K97,Outcomes!K150))*Outcomes!K$7</f>
        <v>0</v>
      </c>
      <c r="L44" s="345">
        <f>Performance!G$5*IF(Performance!G200&gt;Performance!G147,Outcomes!L44,AVERAGE(Outcomes!L44,Outcomes!L97,Outcomes!L150))*Outcomes!L$7</f>
        <v>48000</v>
      </c>
      <c r="M44" s="345">
        <f>Performance!H$5*IF(Performance!H200&gt;Performance!H147,Outcomes!M44,AVERAGE(Outcomes!M44,Outcomes!M97,Outcomes!M150))*Outcomes!M$7</f>
        <v>323283.33333333326</v>
      </c>
      <c r="N44" s="345">
        <f>Performance!I$5*IF(Performance!I200&gt;Performance!I147,Outcomes!N44,AVERAGE(Outcomes!N44,Outcomes!N97,Outcomes!N150))*Outcomes!N$7</f>
        <v>38000</v>
      </c>
      <c r="O44" s="345">
        <f>Performance!I$5*IF(Performance!I200&gt;Performance!I147,Outcomes!O44,AVERAGE(Outcomes!O44,Outcomes!O97,Outcomes!O150))*Outcomes!O$7</f>
        <v>0</v>
      </c>
      <c r="P44" s="345">
        <f>Performance!I$5*IF(Performance!I200&gt;Performance!I147,Outcomes!P44,AVERAGE(Outcomes!P44,Outcomes!P97,Outcomes!P150))*Outcomes!P$7</f>
        <v>0</v>
      </c>
      <c r="Q44" s="345">
        <f>Performance!I$5*IF(Performance!I200&gt;Performance!I147,Outcomes!Q44,AVERAGE(Outcomes!Q44,Outcomes!Q97,Outcomes!Q150))*Outcomes!Q$7</f>
        <v>0</v>
      </c>
      <c r="R44" s="345">
        <f>Performance!J$5*IF(Performance!J200&gt;Performance!J147,Outcomes!R44,AVERAGE(Outcomes!R44,Outcomes!R97,Outcomes!R150))*Outcomes!R$7</f>
        <v>79632.291666666672</v>
      </c>
      <c r="S44" s="345">
        <f>Performance!J$5*IF(Performance!J200&gt;Performance!J147,Outcomes!S44,AVERAGE(Outcomes!S44,Outcomes!S97,Outcomes!S150))*Outcomes!S$7</f>
        <v>1188.5416666666667</v>
      </c>
      <c r="T44" s="345">
        <f>Performance!J$5*IF(Performance!J200&gt;Performance!J147,Outcomes!T44,AVERAGE(Outcomes!T44,Outcomes!T97,Outcomes!T150))*Outcomes!T$7</f>
        <v>1562.5</v>
      </c>
      <c r="U44" s="345">
        <f>Performance!J$5*IF(Performance!J200&gt;Performance!J147,Outcomes!U44,AVERAGE(Outcomes!U44,Outcomes!U97,Outcomes!U150))*Outcomes!U$7</f>
        <v>31250</v>
      </c>
      <c r="V44" s="345">
        <f>Performance!K$5*IF(Performance!K200&gt;Performance!K147,Outcomes!V44,AVERAGE(Outcomes!V44,Outcomes!V97,Outcomes!V150))*Outcomes!V$7</f>
        <v>1314220.8333333335</v>
      </c>
      <c r="W44" s="345">
        <f>Performance!K$5*IF(Performance!K200&gt;Performance!K147,Outcomes!W44,AVERAGE(Outcomes!W44,Outcomes!W97,Outcomes!W150))*Outcomes!W$7</f>
        <v>147471.04166666666</v>
      </c>
      <c r="X44" s="345">
        <f>Performance!K$5*IF(Performance!K200&gt;Performance!K147, Outcomes!X44, AVERAGE(Outcomes!X44,Outcomes!X97,Outcomes!X150))*Outcomes!X$7</f>
        <v>156537.5</v>
      </c>
      <c r="Y44" s="345">
        <f>Performance!K$5*IF(Performance!K200&gt;Performance!K147,Outcomes!Y44,AVERAGE(Outcomes!Y44,Outcomes!Y97,Outcomes!Y150))*Outcomes!Y$7</f>
        <v>274688.75</v>
      </c>
      <c r="Z44" s="345">
        <f>Performance!L$5*IF(Performance!L200&gt;Performance!L147,Outcomes!Z44,AVERAGE(Outcomes!Z44,Outcomes!Z97,Outcomes!Z150))*Outcomes!Z$7</f>
        <v>6100931.666666666</v>
      </c>
      <c r="AA44" s="345">
        <f>Performance!L$5*IF(Performance!L200&gt;Performance!L147,Outcomes!AA44,AVERAGE(Outcomes!AA44,Outcomes!AA97,Outcomes!AA150))*Outcomes!AA$7</f>
        <v>690382.29166666651</v>
      </c>
      <c r="AB44" s="345">
        <f>Performance!L$5*IF(Performance!L200&gt;Performance!L147,Outcomes!AB44,AVERAGE(Outcomes!AB44,Outcomes!AB97,Outcomes!AB150))*Outcomes!AB$7</f>
        <v>644021.875</v>
      </c>
      <c r="AC44" s="345">
        <f>Performance!L$5*IF(Performance!L200&gt;Performance!L147,Outcomes!AC44,AVERAGE(Outcomes!AC44,Outcomes!AC97,Outcomes!AC150))*Outcomes!AC$7</f>
        <v>970299.16666666674</v>
      </c>
      <c r="AD44" s="345">
        <f>Performance!M$5*IF(Performance!M200&gt;Performance!M147,Outcomes!AD44,AVERAGE(Outcomes!AD44,Outcomes!AD97,Outcomes!AD150))*Outcomes!AD$7</f>
        <v>0</v>
      </c>
      <c r="AE44" s="345">
        <f>Performance!M$5*IF(Performance!M200&gt;Performance!M147,Outcomes!AE44,AVERAGE(Outcomes!AE44,Outcomes!AE97,Outcomes!AE150))*Outcomes!AE$7</f>
        <v>0</v>
      </c>
      <c r="AF44" s="345">
        <f>Performance!M$5*IF(Performance!M200&gt;Performance!M147,Outcomes!AF44,AVERAGE(Outcomes!AF44,Outcomes!AF97,Outcomes!AF150))*Outcomes!AF$7</f>
        <v>0</v>
      </c>
      <c r="AG44" s="345">
        <f>Performance!M$5*IF(Performance!M200&gt;Performance!M147,Outcomes!AG44,AVERAGE(Outcomes!AG44,Outcomes!AG97,Outcomes!AG150))*Outcomes!AG$7</f>
        <v>0</v>
      </c>
      <c r="AH44" s="345">
        <f>Performance!N$5*IF(Performance!N200&gt;Performance!N147,Outcomes!AH44,AVERAGE(Outcomes!AH44,Outcomes!AH97,Outcomes!AH150))*Outcomes!AH$7</f>
        <v>209658.75</v>
      </c>
      <c r="AI44" s="345">
        <f>Performance!N$5*IF(Performance!N200&gt;Performance!N147,Outcomes!AI44,AVERAGE(Outcomes!AI44,Outcomes!AI97,Outcomes!AI150))*Outcomes!AI$7</f>
        <v>4159.895833333333</v>
      </c>
      <c r="AJ44" s="345">
        <f>Performance!N$5*IF(Performance!N200&gt;Performance!N147,Outcomes!AJ44,AVERAGE(Outcomes!AJ44,Outcomes!AJ97,Outcomes!AJ150))*Outcomes!AJ$7</f>
        <v>14143.64583333333</v>
      </c>
      <c r="AK44" s="345">
        <f>Performance!N$5*IF(Performance!N200&gt;Performance!N147,Outcomes!AK44,AVERAGE(Outcomes!AK44,Outcomes!AK97,Outcomes!AK150))*Outcomes!AK$7</f>
        <v>79869.999999999985</v>
      </c>
      <c r="AL44" s="345">
        <f>Performance!O$5*IF(Performance!O200&gt;Performance!O147,Outcomes!AL44,AVERAGE(Outcomes!AL44,Outcomes!AL97,Outcomes!AL150))*Outcomes!AL$7</f>
        <v>13211333.333333332</v>
      </c>
      <c r="AM44" s="345">
        <f>Performance!O$5*IF(Performance!O200&gt;Performance!O147,Outcomes!AM44,AVERAGE(Outcomes!AM44,Outcomes!AM97,Outcomes!AM150))*Outcomes!AM$7</f>
        <v>1478727.3958333333</v>
      </c>
      <c r="AN44" s="345">
        <f>Performance!O$5*IF(Performance!O200&gt;Performance!O147,Outcomes!AN44,AVERAGE(Outcomes!AN44,Outcomes!AN97,Outcomes!AN150))*Outcomes!AN$7</f>
        <v>1192333.3333333335</v>
      </c>
      <c r="AO44" s="345">
        <f>Performance!O$5*IF(Performance!O200&gt;Performance!O147,Outcomes!AO44,AVERAGE(Outcomes!AO44,Outcomes!AO97,Outcomes!AO150))*Outcomes!AO$7</f>
        <v>1158937.5</v>
      </c>
      <c r="AP44" s="345">
        <f>Performance!P$5*IF(Performance!P200&gt;Performance!P147,Outcomes!AP44,AVERAGE(Outcomes!AP44,Outcomes!AP97,Outcomes!AP150))*Outcomes!AP$7</f>
        <v>5728545</v>
      </c>
      <c r="AQ44" s="345">
        <f>Performance!P$5*IF(Performance!P200&gt;Performance!P147,Outcomes!AQ44,AVERAGE(Outcomes!AQ44,Outcomes!AQ97,Outcomes!AQ150))*Outcomes!AQ$7</f>
        <v>541709.0625</v>
      </c>
      <c r="AR44" s="345">
        <f>Performance!P$5*IF(Performance!P200&gt;Performance!P147,Outcomes!AR44,AVERAGE(Outcomes!AR44,Outcomes!AR97,Outcomes!AR150))*Outcomes!AR$7</f>
        <v>684992.81249999988</v>
      </c>
      <c r="AS44" s="345">
        <f>Performance!P$5*IF(Performance!P200&gt;Performance!P147,Outcomes!AS44,AVERAGE(Outcomes!AS44,Outcomes!AS97,Outcomes!AS150))*Outcomes!AS$7</f>
        <v>1084500</v>
      </c>
      <c r="AT44" s="345">
        <f>Performance!Q$5*IF(Performance!Q200&gt;Performance!Q147,Outcomes!AT44,AVERAGE(Outcomes!AT44,Outcomes!AT97,Outcomes!AT150))*Outcomes!AT$7</f>
        <v>0</v>
      </c>
      <c r="AU44" s="345">
        <f>Performance!Q$5*IF(Performance!Q200&gt;Performance!Q147,Outcomes!AU44,AVERAGE(Outcomes!AU44,Outcomes!AU97,Outcomes!AU150))*Outcomes!AU$7</f>
        <v>0</v>
      </c>
      <c r="AV44" s="345">
        <f>Performance!Q$5*IF(Performance!Q200&gt;Performance!Q147,Outcomes!AV44,AVERAGE(Outcomes!AV44,Outcomes!AV97,Outcomes!AV150))*Outcomes!AV$7</f>
        <v>0</v>
      </c>
      <c r="AW44" s="345">
        <f>Performance!Q$5*IF(Performance!Q200&gt;Performance!Q147,Outcomes!AW44,AVERAGE(Outcomes!AW44,Outcomes!AW97,Outcomes!AW150))*Outcomes!AW$7</f>
        <v>0</v>
      </c>
      <c r="AX44" s="345">
        <f>Performance!R$5*IF(Performance!R200&gt;Performance!R147,Outcomes!AX44,AVERAGE(Outcomes!AX44,Outcomes!AX97,Outcomes!AX150))*Outcomes!AX$7</f>
        <v>138600</v>
      </c>
      <c r="AY44" s="345">
        <f>Performance!R$5*IF(Performance!R200&gt;Performance!R147,Outcomes!AY44,AVERAGE(Outcomes!AY44,Outcomes!AY97,Outcomes!AY150))*Outcomes!AY$7</f>
        <v>1125</v>
      </c>
      <c r="AZ44" s="345">
        <f>Performance!R$5*IF(Performance!R200&gt;Performance!R147,Outcomes!AZ44,AVERAGE(Outcomes!AZ44,Outcomes!AZ97,Outcomes!AZ150))*Outcomes!AZ$7</f>
        <v>10696.875</v>
      </c>
      <c r="BA44" s="345">
        <f>Performance!R$5*IF(Performance!R200&gt;Performance!R147,Outcomes!BA44,AVERAGE(Outcomes!BA44,Outcomes!BA97,Outcomes!BA150))*Outcomes!BA$7</f>
        <v>46425.000000000007</v>
      </c>
      <c r="BB44" s="345">
        <f>Performance!S41</f>
        <v>32775</v>
      </c>
      <c r="BC44" s="345">
        <f>Performance!T41</f>
        <v>439833.33333333337</v>
      </c>
      <c r="BD44" s="345">
        <f>Performance!U41</f>
        <v>0</v>
      </c>
      <c r="BE44" s="306">
        <f>SUM(C44:BD44)-Performance!C41</f>
        <v>0</v>
      </c>
    </row>
    <row r="45" spans="1:57">
      <c r="A45" s="13" t="s">
        <v>119</v>
      </c>
      <c r="B45" s="10" t="s">
        <v>120</v>
      </c>
      <c r="C45" s="345">
        <f>Performance!D42</f>
        <v>2567833.333333333</v>
      </c>
      <c r="D45" s="345">
        <f>Performance!E$5*IF(Performance!E201&gt;Performance!E148,Outcomes!D45,AVERAGE(Outcomes!D45,Outcomes!D98,Outcomes!D151))*Outcomes!D$7</f>
        <v>2436000</v>
      </c>
      <c r="E45" s="345">
        <f>Performance!E$5*IF(Performance!E201&gt;Performance!E148,Outcomes!E45,AVERAGE(Outcomes!E45,Outcomes!E98,Outcomes!E151))*Outcomes!E$7</f>
        <v>462756.87499999988</v>
      </c>
      <c r="F45" s="345">
        <f>Performance!E$5*IF(Performance!E201&gt;Performance!E148,Outcomes!F45,AVERAGE(Outcomes!F45,Outcomes!F98,Outcomes!F151))*Outcomes!F$7</f>
        <v>279125</v>
      </c>
      <c r="G45" s="345">
        <f>Performance!E$5*IF(Performance!E201&gt;Performance!E148,Outcomes!G45,AVERAGE(Outcomes!G45,Outcomes!G98,Outcomes!G151))*Outcomes!G$7</f>
        <v>222250</v>
      </c>
      <c r="H45" s="345">
        <f>Performance!F$5*IF(Performance!F201&gt;Performance!F148,Outcomes!H45,AVERAGE(Outcomes!H45,Outcomes!H98,Outcomes!H151))*Outcomes!H$7</f>
        <v>59290.000000000015</v>
      </c>
      <c r="I45" s="345">
        <f>Performance!F$5*IF(Performance!F201&gt;Performance!F148,Outcomes!I45,AVERAGE(Outcomes!I45,Outcomes!I98,Outcomes!I151))*Outcomes!I$7</f>
        <v>9625</v>
      </c>
      <c r="J45" s="345">
        <f>Performance!F$5*IF(Performance!F201&gt;Performance!F148,Outcomes!J45,AVERAGE(Outcomes!J45,Outcomes!J98,Outcomes!J151))*Outcomes!J$7</f>
        <v>2117.5000000000005</v>
      </c>
      <c r="K45" s="345">
        <f>Performance!F$5*IF(Performance!F201&gt;Performance!F148,Outcomes!K45,AVERAGE(Outcomes!K45,Outcomes!K98,Outcomes!K151))*Outcomes!K$7</f>
        <v>0</v>
      </c>
      <c r="L45" s="345">
        <f>Performance!G$5*IF(Performance!G201&gt;Performance!G148,Outcomes!L45,AVERAGE(Outcomes!L45,Outcomes!L98,Outcomes!L151))*Outcomes!L$7</f>
        <v>0</v>
      </c>
      <c r="M45" s="345">
        <f>Performance!H$5*IF(Performance!H201&gt;Performance!H148,Outcomes!M45,AVERAGE(Outcomes!M45,Outcomes!M98,Outcomes!M151))*Outcomes!M$7</f>
        <v>385000</v>
      </c>
      <c r="N45" s="345">
        <f>Performance!I$5*IF(Performance!I201&gt;Performance!I148,Outcomes!N45,AVERAGE(Outcomes!N45,Outcomes!N98,Outcomes!N151))*Outcomes!N$7</f>
        <v>38033.333333333328</v>
      </c>
      <c r="O45" s="345">
        <f>Performance!I$5*IF(Performance!I201&gt;Performance!I148,Outcomes!O45,AVERAGE(Outcomes!O45,Outcomes!O98,Outcomes!O151))*Outcomes!O$7</f>
        <v>8319.7916666666679</v>
      </c>
      <c r="P45" s="345">
        <f>Performance!I$5*IF(Performance!I201&gt;Performance!I148,Outcomes!P45,AVERAGE(Outcomes!P45,Outcomes!P98,Outcomes!P151))*Outcomes!P$7</f>
        <v>5704.9999999999991</v>
      </c>
      <c r="Q45" s="345">
        <f>Performance!I$5*IF(Performance!I201&gt;Performance!I148,Outcomes!Q45,AVERAGE(Outcomes!Q45,Outcomes!Q98,Outcomes!Q151))*Outcomes!Q$7</f>
        <v>6333.333333333333</v>
      </c>
      <c r="R45" s="345">
        <f>Performance!J$5*IF(Performance!J201&gt;Performance!J148,Outcomes!R45,AVERAGE(Outcomes!R45,Outcomes!R98,Outcomes!R151))*Outcomes!R$7</f>
        <v>1250</v>
      </c>
      <c r="S45" s="345">
        <f>Performance!J$5*IF(Performance!J201&gt;Performance!J148,Outcomes!S45,AVERAGE(Outcomes!S45,Outcomes!S98,Outcomes!S151))*Outcomes!S$7</f>
        <v>0</v>
      </c>
      <c r="T45" s="345">
        <f>Performance!J$5*IF(Performance!J201&gt;Performance!J148,Outcomes!T45,AVERAGE(Outcomes!T45,Outcomes!T98,Outcomes!T151))*Outcomes!T$7</f>
        <v>0</v>
      </c>
      <c r="U45" s="345">
        <f>Performance!J$5*IF(Performance!J201&gt;Performance!J148,Outcomes!U45,AVERAGE(Outcomes!U45,Outcomes!U98,Outcomes!U151))*Outcomes!U$7</f>
        <v>0</v>
      </c>
      <c r="V45" s="345">
        <f>Performance!K$5*IF(Performance!K201&gt;Performance!K148,Outcomes!V45,AVERAGE(Outcomes!V45,Outcomes!V98,Outcomes!V151))*Outcomes!V$7</f>
        <v>605558.33333333326</v>
      </c>
      <c r="W45" s="345">
        <f>Performance!K$5*IF(Performance!K201&gt;Performance!K148,Outcomes!W45,AVERAGE(Outcomes!W45,Outcomes!W98,Outcomes!W151))*Outcomes!W$7</f>
        <v>122354.16666666667</v>
      </c>
      <c r="X45" s="345">
        <f>Performance!K$5*IF(Performance!K201&gt;Performance!K148, Outcomes!X45, AVERAGE(Outcomes!X45,Outcomes!X98,Outcomes!X151))*Outcomes!X$7</f>
        <v>82075</v>
      </c>
      <c r="Y45" s="345">
        <f>Performance!K$5*IF(Performance!K201&gt;Performance!K148,Outcomes!Y45,AVERAGE(Outcomes!Y45,Outcomes!Y98,Outcomes!Y151))*Outcomes!Y$7</f>
        <v>49848.750000000007</v>
      </c>
      <c r="Z45" s="345">
        <f>Performance!L$5*IF(Performance!L201&gt;Performance!L148,Outcomes!Z45,AVERAGE(Outcomes!Z45,Outcomes!Z98,Outcomes!Z151))*Outcomes!Z$7</f>
        <v>1260525.0000000002</v>
      </c>
      <c r="AA45" s="345">
        <f>Performance!L$5*IF(Performance!L201&gt;Performance!L148,Outcomes!AA45,AVERAGE(Outcomes!AA45,Outcomes!AA98,Outcomes!AA151))*Outcomes!AA$7</f>
        <v>252639.47916666669</v>
      </c>
      <c r="AB45" s="345">
        <f>Performance!L$5*IF(Performance!L201&gt;Performance!L148,Outcomes!AB45,AVERAGE(Outcomes!AB45,Outcomes!AB98,Outcomes!AB151))*Outcomes!AB$7</f>
        <v>210081.66666666666</v>
      </c>
      <c r="AC45" s="345">
        <f>Performance!L$5*IF(Performance!L201&gt;Performance!L148,Outcomes!AC45,AVERAGE(Outcomes!AC45,Outcomes!AC98,Outcomes!AC151))*Outcomes!AC$7</f>
        <v>208250</v>
      </c>
      <c r="AD45" s="345">
        <f>Performance!M$5*IF(Performance!M201&gt;Performance!M148,Outcomes!AD45,AVERAGE(Outcomes!AD45,Outcomes!AD98,Outcomes!AD151))*Outcomes!AD$7</f>
        <v>0</v>
      </c>
      <c r="AE45" s="345">
        <f>Performance!M$5*IF(Performance!M201&gt;Performance!M148,Outcomes!AE45,AVERAGE(Outcomes!AE45,Outcomes!AE98,Outcomes!AE151))*Outcomes!AE$7</f>
        <v>0</v>
      </c>
      <c r="AF45" s="345">
        <f>Performance!M$5*IF(Performance!M201&gt;Performance!M148,Outcomes!AF45,AVERAGE(Outcomes!AF45,Outcomes!AF98,Outcomes!AF151))*Outcomes!AF$7</f>
        <v>0</v>
      </c>
      <c r="AG45" s="345">
        <f>Performance!M$5*IF(Performance!M201&gt;Performance!M148,Outcomes!AG45,AVERAGE(Outcomes!AG45,Outcomes!AG98,Outcomes!AG151))*Outcomes!AG$7</f>
        <v>0</v>
      </c>
      <c r="AH45" s="345">
        <f>Performance!N$5*IF(Performance!N201&gt;Performance!N148,Outcomes!AH45,AVERAGE(Outcomes!AH45,Outcomes!AH98,Outcomes!AH151))*Outcomes!AH$7</f>
        <v>0</v>
      </c>
      <c r="AI45" s="345">
        <f>Performance!N$5*IF(Performance!N201&gt;Performance!N148,Outcomes!AI45,AVERAGE(Outcomes!AI45,Outcomes!AI98,Outcomes!AI151))*Outcomes!AI$7</f>
        <v>0</v>
      </c>
      <c r="AJ45" s="345">
        <f>Performance!N$5*IF(Performance!N201&gt;Performance!N148,Outcomes!AJ45,AVERAGE(Outcomes!AJ45,Outcomes!AJ98,Outcomes!AJ151))*Outcomes!AJ$7</f>
        <v>0</v>
      </c>
      <c r="AK45" s="345">
        <f>Performance!N$5*IF(Performance!N201&gt;Performance!N148,Outcomes!AK45,AVERAGE(Outcomes!AK45,Outcomes!AK98,Outcomes!AK151))*Outcomes!AK$7</f>
        <v>0</v>
      </c>
      <c r="AL45" s="345">
        <f>Performance!O$5*IF(Performance!O201&gt;Performance!O148,Outcomes!AL45,AVERAGE(Outcomes!AL45,Outcomes!AL98,Outcomes!AL151))*Outcomes!AL$7</f>
        <v>2412666.666666667</v>
      </c>
      <c r="AM45" s="345">
        <f>Performance!O$5*IF(Performance!O201&gt;Performance!O148,Outcomes!AM45,AVERAGE(Outcomes!AM45,Outcomes!AM98,Outcomes!AM151))*Outcomes!AM$7</f>
        <v>446643.75</v>
      </c>
      <c r="AN45" s="345">
        <f>Performance!O$5*IF(Performance!O201&gt;Performance!O148,Outcomes!AN45,AVERAGE(Outcomes!AN45,Outcomes!AN98,Outcomes!AN151))*Outcomes!AN$7</f>
        <v>306853.75000000006</v>
      </c>
      <c r="AO45" s="345">
        <f>Performance!O$5*IF(Performance!O201&gt;Performance!O148,Outcomes!AO45,AVERAGE(Outcomes!AO45,Outcomes!AO98,Outcomes!AO151))*Outcomes!AO$7</f>
        <v>216212.50000000003</v>
      </c>
      <c r="AP45" s="345">
        <f>Performance!P$5*IF(Performance!P201&gt;Performance!P148,Outcomes!AP45,AVERAGE(Outcomes!AP45,Outcomes!AP98,Outcomes!AP151))*Outcomes!AP$7</f>
        <v>1463985</v>
      </c>
      <c r="AQ45" s="345">
        <f>Performance!P$5*IF(Performance!P201&gt;Performance!P148,Outcomes!AQ45,AVERAGE(Outcomes!AQ45,Outcomes!AQ98,Outcomes!AQ151))*Outcomes!AQ$7</f>
        <v>299282.81249999994</v>
      </c>
      <c r="AR45" s="345">
        <f>Performance!P$5*IF(Performance!P201&gt;Performance!P148,Outcomes!AR45,AVERAGE(Outcomes!AR45,Outcomes!AR98,Outcomes!AR151))*Outcomes!AR$7</f>
        <v>223334.99999999997</v>
      </c>
      <c r="AS45" s="345">
        <f>Performance!P$5*IF(Performance!P201&gt;Performance!P148,Outcomes!AS45,AVERAGE(Outcomes!AS45,Outcomes!AS98,Outcomes!AS151))*Outcomes!AS$7</f>
        <v>265350</v>
      </c>
      <c r="AT45" s="345">
        <f>Performance!Q$5*IF(Performance!Q201&gt;Performance!Q148,Outcomes!AT45,AVERAGE(Outcomes!AT45,Outcomes!AT98,Outcomes!AT151))*Outcomes!AT$7</f>
        <v>0</v>
      </c>
      <c r="AU45" s="345">
        <f>Performance!Q$5*IF(Performance!Q201&gt;Performance!Q148,Outcomes!AU45,AVERAGE(Outcomes!AU45,Outcomes!AU98,Outcomes!AU151))*Outcomes!AU$7</f>
        <v>0</v>
      </c>
      <c r="AV45" s="345">
        <f>Performance!Q$5*IF(Performance!Q201&gt;Performance!Q148,Outcomes!AV45,AVERAGE(Outcomes!AV45,Outcomes!AV98,Outcomes!AV151))*Outcomes!AV$7</f>
        <v>0</v>
      </c>
      <c r="AW45" s="345">
        <f>Performance!Q$5*IF(Performance!Q201&gt;Performance!Q148,Outcomes!AW45,AVERAGE(Outcomes!AW45,Outcomes!AW98,Outcomes!AW151))*Outcomes!AW$7</f>
        <v>0</v>
      </c>
      <c r="AX45" s="345">
        <f>Performance!R$5*IF(Performance!R201&gt;Performance!R148,Outcomes!AX45,AVERAGE(Outcomes!AX45,Outcomes!AX98,Outcomes!AX151))*Outcomes!AX$7</f>
        <v>0</v>
      </c>
      <c r="AY45" s="345">
        <f>Performance!R$5*IF(Performance!R201&gt;Performance!R148,Outcomes!AY45,AVERAGE(Outcomes!AY45,Outcomes!AY98,Outcomes!AY151))*Outcomes!AY$7</f>
        <v>0</v>
      </c>
      <c r="AZ45" s="345">
        <f>Performance!R$5*IF(Performance!R201&gt;Performance!R148,Outcomes!AZ45,AVERAGE(Outcomes!AZ45,Outcomes!AZ98,Outcomes!AZ151))*Outcomes!AZ$7</f>
        <v>0</v>
      </c>
      <c r="BA45" s="345">
        <f>Performance!R$5*IF(Performance!R201&gt;Performance!R148,Outcomes!BA45,AVERAGE(Outcomes!BA45,Outcomes!BA98,Outcomes!BA151))*Outcomes!BA$7</f>
        <v>0</v>
      </c>
      <c r="BB45" s="345">
        <f>Performance!S42</f>
        <v>8460.3200000000015</v>
      </c>
      <c r="BC45" s="345">
        <f>Performance!T42</f>
        <v>54541.666666666672</v>
      </c>
      <c r="BD45" s="345">
        <f>Performance!U42</f>
        <v>0</v>
      </c>
      <c r="BE45" s="306">
        <f>SUM(C45:BD45)-Performance!C42</f>
        <v>0</v>
      </c>
    </row>
    <row r="46" spans="1:57">
      <c r="A46" s="13" t="s">
        <v>121</v>
      </c>
      <c r="B46" s="10" t="s">
        <v>122</v>
      </c>
      <c r="C46" s="345">
        <f>Performance!D43</f>
        <v>13884500</v>
      </c>
      <c r="D46" s="345">
        <f>Performance!E$5*IF(Performance!E202&gt;Performance!E149,Outcomes!D46,AVERAGE(Outcomes!D46,Outcomes!D99,Outcomes!D152))*Outcomes!D$7</f>
        <v>9562000</v>
      </c>
      <c r="E46" s="345">
        <f>Performance!E$5*IF(Performance!E202&gt;Performance!E149,Outcomes!E46,AVERAGE(Outcomes!E46,Outcomes!E99,Outcomes!E152))*Outcomes!E$7</f>
        <v>1309000</v>
      </c>
      <c r="F46" s="345">
        <f>Performance!E$5*IF(Performance!E202&gt;Performance!E149,Outcomes!F46,AVERAGE(Outcomes!F46,Outcomes!F99,Outcomes!F152))*Outcomes!F$7</f>
        <v>908407.5</v>
      </c>
      <c r="G46" s="345">
        <f>Performance!E$5*IF(Performance!E202&gt;Performance!E149,Outcomes!G46,AVERAGE(Outcomes!G46,Outcomes!G99,Outcomes!G152))*Outcomes!G$7</f>
        <v>476437.50000000012</v>
      </c>
      <c r="H46" s="345">
        <f>Performance!F$5*IF(Performance!F202&gt;Performance!F149,Outcomes!H46,AVERAGE(Outcomes!H46,Outcomes!H99,Outcomes!H152))*Outcomes!H$7</f>
        <v>3327.9166666666665</v>
      </c>
      <c r="I46" s="345">
        <f>Performance!F$5*IF(Performance!F202&gt;Performance!F149,Outcomes!I46,AVERAGE(Outcomes!I46,Outcomes!I99,Outcomes!I152))*Outcomes!I$7</f>
        <v>831.97916666666663</v>
      </c>
      <c r="J46" s="345">
        <f>Performance!F$5*IF(Performance!F202&gt;Performance!F149,Outcomes!J46,AVERAGE(Outcomes!J46,Outcomes!J99,Outcomes!J152))*Outcomes!J$7</f>
        <v>831.97916666666663</v>
      </c>
      <c r="K46" s="345">
        <f>Performance!F$5*IF(Performance!F202&gt;Performance!F149,Outcomes!K46,AVERAGE(Outcomes!K46,Outcomes!K99,Outcomes!K152))*Outcomes!K$7</f>
        <v>0</v>
      </c>
      <c r="L46" s="345">
        <f>Performance!G$5*IF(Performance!G202&gt;Performance!G149,Outcomes!L46,AVERAGE(Outcomes!L46,Outcomes!L99,Outcomes!L152))*Outcomes!L$7</f>
        <v>39930.000000000007</v>
      </c>
      <c r="M46" s="345">
        <f>Performance!H$5*IF(Performance!H202&gt;Performance!H149,Outcomes!M46,AVERAGE(Outcomes!M46,Outcomes!M99,Outcomes!M152))*Outcomes!M$7</f>
        <v>342500</v>
      </c>
      <c r="N46" s="345">
        <f>Performance!I$5*IF(Performance!I202&gt;Performance!I149,Outcomes!N46,AVERAGE(Outcomes!N46,Outcomes!N99,Outcomes!N152))*Outcomes!N$7</f>
        <v>451333.33333333331</v>
      </c>
      <c r="O46" s="345">
        <f>Performance!I$5*IF(Performance!I202&gt;Performance!I149,Outcomes!O46,AVERAGE(Outcomes!O46,Outcomes!O99,Outcomes!O152))*Outcomes!O$7</f>
        <v>94845.625</v>
      </c>
      <c r="P46" s="345">
        <f>Performance!I$5*IF(Performance!I202&gt;Performance!I149,Outcomes!P46,AVERAGE(Outcomes!P46,Outcomes!P99,Outcomes!P152))*Outcomes!P$7</f>
        <v>44689.166666666664</v>
      </c>
      <c r="Q46" s="345">
        <f>Performance!I$5*IF(Performance!I202&gt;Performance!I149,Outcomes!Q46,AVERAGE(Outcomes!Q46,Outcomes!Q99,Outcomes!Q152))*Outcomes!Q$7</f>
        <v>26623.333333333332</v>
      </c>
      <c r="R46" s="345">
        <f>Performance!J$5*IF(Performance!J202&gt;Performance!J149,Outcomes!R46,AVERAGE(Outcomes!R46,Outcomes!R99,Outcomes!R152))*Outcomes!R$7</f>
        <v>389465.625</v>
      </c>
      <c r="S46" s="345">
        <f>Performance!J$5*IF(Performance!J202&gt;Performance!J149,Outcomes!S46,AVERAGE(Outcomes!S46,Outcomes!S99,Outcomes!S152))*Outcomes!S$7</f>
        <v>71515.625</v>
      </c>
      <c r="T46" s="345">
        <f>Performance!J$5*IF(Performance!J202&gt;Performance!J149,Outcomes!T46,AVERAGE(Outcomes!T46,Outcomes!T99,Outcomes!T152))*Outcomes!T$7</f>
        <v>60818.75</v>
      </c>
      <c r="U46" s="345">
        <f>Performance!J$5*IF(Performance!J202&gt;Performance!J149,Outcomes!U46,AVERAGE(Outcomes!U46,Outcomes!U99,Outcomes!U152))*Outcomes!U$7</f>
        <v>34873.958333333328</v>
      </c>
      <c r="V46" s="345">
        <f>Performance!K$5*IF(Performance!K202&gt;Performance!K149,Outcomes!V46,AVERAGE(Outcomes!V46,Outcomes!V99,Outcomes!V152))*Outcomes!V$7</f>
        <v>1679515.8333333335</v>
      </c>
      <c r="W46" s="345">
        <f>Performance!K$5*IF(Performance!K202&gt;Performance!K149,Outcomes!W46,AVERAGE(Outcomes!W46,Outcomes!W99,Outcomes!W152))*Outcomes!W$7</f>
        <v>342161.82291666663</v>
      </c>
      <c r="X46" s="345">
        <f>Performance!K$5*IF(Performance!K202&gt;Performance!K149, Outcomes!X46, AVERAGE(Outcomes!X46,Outcomes!X99,Outcomes!X152))*Outcomes!X$7</f>
        <v>181968.28124999997</v>
      </c>
      <c r="Y46" s="345">
        <f>Performance!K$5*IF(Performance!K202&gt;Performance!K149,Outcomes!Y46,AVERAGE(Outcomes!Y46,Outcomes!Y99,Outcomes!Y152))*Outcomes!Y$7</f>
        <v>131443.22916666666</v>
      </c>
      <c r="Z46" s="345">
        <f>Performance!L$5*IF(Performance!L202&gt;Performance!L149,Outcomes!Z46,AVERAGE(Outcomes!Z46,Outcomes!Z99,Outcomes!Z152))*Outcomes!Z$7</f>
        <v>3095785.0000000005</v>
      </c>
      <c r="AA46" s="345">
        <f>Performance!L$5*IF(Performance!L202&gt;Performance!L149,Outcomes!AA46,AVERAGE(Outcomes!AA46,Outcomes!AA99,Outcomes!AA152))*Outcomes!AA$7</f>
        <v>464791.25000000006</v>
      </c>
      <c r="AB46" s="345">
        <f>Performance!L$5*IF(Performance!L202&gt;Performance!L149,Outcomes!AB46,AVERAGE(Outcomes!AB46,Outcomes!AB99,Outcomes!AB152))*Outcomes!AB$7</f>
        <v>508375</v>
      </c>
      <c r="AC46" s="345">
        <f>Performance!L$5*IF(Performance!L202&gt;Performance!L149,Outcomes!AC46,AVERAGE(Outcomes!AC46,Outcomes!AC99,Outcomes!AC152))*Outcomes!AC$7</f>
        <v>431970.00000000006</v>
      </c>
      <c r="AD46" s="345">
        <f>Performance!M$5*IF(Performance!M202&gt;Performance!M149,Outcomes!AD46,AVERAGE(Outcomes!AD46,Outcomes!AD99,Outcomes!AD152))*Outcomes!AD$7</f>
        <v>0</v>
      </c>
      <c r="AE46" s="345">
        <f>Performance!M$5*IF(Performance!M202&gt;Performance!M149,Outcomes!AE46,AVERAGE(Outcomes!AE46,Outcomes!AE99,Outcomes!AE152))*Outcomes!AE$7</f>
        <v>0</v>
      </c>
      <c r="AF46" s="345">
        <f>Performance!M$5*IF(Performance!M202&gt;Performance!M149,Outcomes!AF46,AVERAGE(Outcomes!AF46,Outcomes!AF99,Outcomes!AF152))*Outcomes!AF$7</f>
        <v>0</v>
      </c>
      <c r="AG46" s="345">
        <f>Performance!M$5*IF(Performance!M202&gt;Performance!M149,Outcomes!AG46,AVERAGE(Outcomes!AG46,Outcomes!AG99,Outcomes!AG152))*Outcomes!AG$7</f>
        <v>0</v>
      </c>
      <c r="AH46" s="345">
        <f>Performance!N$5*IF(Performance!N202&gt;Performance!N149,Outcomes!AH46,AVERAGE(Outcomes!AH46,Outcomes!AH99,Outcomes!AH152))*Outcomes!AH$7</f>
        <v>3500</v>
      </c>
      <c r="AI46" s="345">
        <f>Performance!N$5*IF(Performance!N202&gt;Performance!N149,Outcomes!AI46,AVERAGE(Outcomes!AI46,Outcomes!AI99,Outcomes!AI152))*Outcomes!AI$7</f>
        <v>0</v>
      </c>
      <c r="AJ46" s="345">
        <f>Performance!N$5*IF(Performance!N202&gt;Performance!N149,Outcomes!AJ46,AVERAGE(Outcomes!AJ46,Outcomes!AJ99,Outcomes!AJ152))*Outcomes!AJ$7</f>
        <v>0</v>
      </c>
      <c r="AK46" s="345">
        <f>Performance!N$5*IF(Performance!N202&gt;Performance!N149,Outcomes!AK46,AVERAGE(Outcomes!AK46,Outcomes!AK99,Outcomes!AK152))*Outcomes!AK$7</f>
        <v>1750</v>
      </c>
      <c r="AL46" s="345">
        <f>Performance!O$5*IF(Performance!O202&gt;Performance!O149,Outcomes!AL46,AVERAGE(Outcomes!AL46,Outcomes!AL99,Outcomes!AL152))*Outcomes!AL$7</f>
        <v>8845666.6666666679</v>
      </c>
      <c r="AM46" s="345">
        <f>Performance!O$5*IF(Performance!O202&gt;Performance!O149,Outcomes!AM46,AVERAGE(Outcomes!AM46,Outcomes!AM99,Outcomes!AM152))*Outcomes!AM$7</f>
        <v>1197583.3333333335</v>
      </c>
      <c r="AN46" s="345">
        <f>Performance!O$5*IF(Performance!O202&gt;Performance!O149,Outcomes!AN46,AVERAGE(Outcomes!AN46,Outcomes!AN99,Outcomes!AN152))*Outcomes!AN$7</f>
        <v>828945.83333333349</v>
      </c>
      <c r="AO46" s="345">
        <f>Performance!O$5*IF(Performance!O202&gt;Performance!O149,Outcomes!AO46,AVERAGE(Outcomes!AO46,Outcomes!AO99,Outcomes!AO152))*Outcomes!AO$7</f>
        <v>689500</v>
      </c>
      <c r="AP46" s="345">
        <f>Performance!P$5*IF(Performance!P202&gt;Performance!P149,Outcomes!AP46,AVERAGE(Outcomes!AP46,Outcomes!AP99,Outcomes!AP152))*Outcomes!AP$7</f>
        <v>4593322.5</v>
      </c>
      <c r="AQ46" s="345">
        <f>Performance!P$5*IF(Performance!P202&gt;Performance!P149,Outcomes!AQ46,AVERAGE(Outcomes!AQ46,Outcomes!AQ99,Outcomes!AQ152))*Outcomes!AQ$7</f>
        <v>518514.375</v>
      </c>
      <c r="AR46" s="345">
        <f>Performance!P$5*IF(Performance!P202&gt;Performance!P149,Outcomes!AR46,AVERAGE(Outcomes!AR46,Outcomes!AR99,Outcomes!AR152))*Outcomes!AR$7</f>
        <v>793425.00000000012</v>
      </c>
      <c r="AS46" s="345">
        <f>Performance!P$5*IF(Performance!P202&gt;Performance!P149,Outcomes!AS46,AVERAGE(Outcomes!AS46,Outcomes!AS99,Outcomes!AS152))*Outcomes!AS$7</f>
        <v>775500</v>
      </c>
      <c r="AT46" s="345">
        <f>Performance!Q$5*IF(Performance!Q202&gt;Performance!Q149,Outcomes!AT46,AVERAGE(Outcomes!AT46,Outcomes!AT99,Outcomes!AT152))*Outcomes!AT$7</f>
        <v>364210.00000000006</v>
      </c>
      <c r="AU46" s="345">
        <f>Performance!Q$5*IF(Performance!Q202&gt;Performance!Q149,Outcomes!AU46,AVERAGE(Outcomes!AU46,Outcomes!AU99,Outcomes!AU152))*Outcomes!AU$7</f>
        <v>16940.000000000004</v>
      </c>
      <c r="AV46" s="345">
        <f>Performance!Q$5*IF(Performance!Q202&gt;Performance!Q149,Outcomes!AV46,AVERAGE(Outcomes!AV46,Outcomes!AV99,Outcomes!AV152))*Outcomes!AV$7</f>
        <v>66701.250000000015</v>
      </c>
      <c r="AW46" s="345">
        <f>Performance!Q$5*IF(Performance!Q202&gt;Performance!Q149,Outcomes!AW46,AVERAGE(Outcomes!AW46,Outcomes!AW99,Outcomes!AW152))*Outcomes!AW$7</f>
        <v>97405</v>
      </c>
      <c r="AX46" s="345">
        <f>Performance!R$5*IF(Performance!R202&gt;Performance!R149,Outcomes!AX46,AVERAGE(Outcomes!AX46,Outcomes!AX99,Outcomes!AX152))*Outcomes!AX$7</f>
        <v>1681548.7499999998</v>
      </c>
      <c r="AY46" s="345">
        <f>Performance!R$5*IF(Performance!R202&gt;Performance!R149,Outcomes!AY46,AVERAGE(Outcomes!AY46,Outcomes!AY99,Outcomes!AY152))*Outcomes!AY$7</f>
        <v>66320.625</v>
      </c>
      <c r="AZ46" s="345">
        <f>Performance!R$5*IF(Performance!R202&gt;Performance!R149,Outcomes!AZ46,AVERAGE(Outcomes!AZ46,Outcomes!AZ99,Outcomes!AZ152))*Outcomes!AZ$7</f>
        <v>307000.3125</v>
      </c>
      <c r="BA46" s="345">
        <f>Performance!R$5*IF(Performance!R202&gt;Performance!R149,Outcomes!BA46,AVERAGE(Outcomes!BA46,Outcomes!BA99,Outcomes!BA152))*Outcomes!BA$7</f>
        <v>541261.875</v>
      </c>
      <c r="BB46" s="345">
        <f>Performance!S43</f>
        <v>12049.910833333333</v>
      </c>
      <c r="BC46" s="345">
        <f>Performance!T43</f>
        <v>59208.333333333336</v>
      </c>
      <c r="BD46" s="345">
        <f>Performance!U43</f>
        <v>33880.000000000007</v>
      </c>
      <c r="BE46" s="306">
        <f>SUM(C46:BD46)-Performance!C43</f>
        <v>0</v>
      </c>
    </row>
    <row r="47" spans="1:57">
      <c r="A47" s="13" t="s">
        <v>123</v>
      </c>
      <c r="B47" s="10" t="s">
        <v>124</v>
      </c>
      <c r="C47" s="345">
        <f>Performance!D44</f>
        <v>3384491.25</v>
      </c>
      <c r="D47" s="345">
        <f>Performance!E$5*IF(Performance!E203&gt;Performance!E150,Outcomes!D47,AVERAGE(Outcomes!D47,Outcomes!D100,Outcomes!D153))*Outcomes!D$7</f>
        <v>2166500</v>
      </c>
      <c r="E47" s="345">
        <f>Performance!E$5*IF(Performance!E203&gt;Performance!E150,Outcomes!E47,AVERAGE(Outcomes!E47,Outcomes!E100,Outcomes!E153))*Outcomes!E$7</f>
        <v>432250</v>
      </c>
      <c r="F47" s="345">
        <f>Performance!E$5*IF(Performance!E203&gt;Performance!E150,Outcomes!F47,AVERAGE(Outcomes!F47,Outcomes!F100,Outcomes!F153))*Outcomes!F$7</f>
        <v>260452.50000000003</v>
      </c>
      <c r="G47" s="345">
        <f>Performance!E$5*IF(Performance!E203&gt;Performance!E150,Outcomes!G47,AVERAGE(Outcomes!G47,Outcomes!G100,Outcomes!G153))*Outcomes!G$7</f>
        <v>82582.500000000015</v>
      </c>
      <c r="H47" s="345">
        <f>Performance!F$5*IF(Performance!F203&gt;Performance!F150,Outcomes!H47,AVERAGE(Outcomes!H47,Outcomes!H100,Outcomes!H153))*Outcomes!H$7</f>
        <v>0</v>
      </c>
      <c r="I47" s="345">
        <f>Performance!F$5*IF(Performance!F203&gt;Performance!F150,Outcomes!I47,AVERAGE(Outcomes!I47,Outcomes!I100,Outcomes!I153))*Outcomes!I$7</f>
        <v>0</v>
      </c>
      <c r="J47" s="345">
        <f>Performance!F$5*IF(Performance!F203&gt;Performance!F150,Outcomes!J47,AVERAGE(Outcomes!J47,Outcomes!J100,Outcomes!J153))*Outcomes!J$7</f>
        <v>0</v>
      </c>
      <c r="K47" s="345">
        <f>Performance!F$5*IF(Performance!F203&gt;Performance!F150,Outcomes!K47,AVERAGE(Outcomes!K47,Outcomes!K100,Outcomes!K153))*Outcomes!K$7</f>
        <v>0</v>
      </c>
      <c r="L47" s="345">
        <f>Performance!G$5*IF(Performance!G203&gt;Performance!G150,Outcomes!L47,AVERAGE(Outcomes!L47,Outcomes!L100,Outcomes!L153))*Outcomes!L$7</f>
        <v>10459.166666666666</v>
      </c>
      <c r="M47" s="345">
        <f>Performance!H$5*IF(Performance!H203&gt;Performance!H150,Outcomes!M47,AVERAGE(Outcomes!M47,Outcomes!M100,Outcomes!M153))*Outcomes!M$7</f>
        <v>570212.50000000012</v>
      </c>
      <c r="N47" s="345">
        <f>Performance!I$5*IF(Performance!I203&gt;Performance!I150,Outcomes!N47,AVERAGE(Outcomes!N47,Outcomes!N100,Outcomes!N153))*Outcomes!N$7</f>
        <v>30000</v>
      </c>
      <c r="O47" s="345">
        <f>Performance!I$5*IF(Performance!I203&gt;Performance!I150,Outcomes!O47,AVERAGE(Outcomes!O47,Outcomes!O100,Outcomes!O153))*Outcomes!O$7</f>
        <v>0</v>
      </c>
      <c r="P47" s="345">
        <f>Performance!I$5*IF(Performance!I203&gt;Performance!I150,Outcomes!P47,AVERAGE(Outcomes!P47,Outcomes!P100,Outcomes!P153))*Outcomes!P$7</f>
        <v>0</v>
      </c>
      <c r="Q47" s="345">
        <f>Performance!I$5*IF(Performance!I203&gt;Performance!I150,Outcomes!Q47,AVERAGE(Outcomes!Q47,Outcomes!Q100,Outcomes!Q153))*Outcomes!Q$7</f>
        <v>0</v>
      </c>
      <c r="R47" s="345">
        <f>Performance!J$5*IF(Performance!J203&gt;Performance!J150,Outcomes!R47,AVERAGE(Outcomes!R47,Outcomes!R100,Outcomes!R153))*Outcomes!R$7</f>
        <v>197500</v>
      </c>
      <c r="S47" s="345">
        <f>Performance!J$5*IF(Performance!J203&gt;Performance!J150,Outcomes!S47,AVERAGE(Outcomes!S47,Outcomes!S100,Outcomes!S153))*Outcomes!S$7</f>
        <v>0</v>
      </c>
      <c r="T47" s="345">
        <f>Performance!J$5*IF(Performance!J203&gt;Performance!J150,Outcomes!T47,AVERAGE(Outcomes!T47,Outcomes!T100,Outcomes!T153))*Outcomes!T$7</f>
        <v>0</v>
      </c>
      <c r="U47" s="345">
        <f>Performance!J$5*IF(Performance!J203&gt;Performance!J150,Outcomes!U47,AVERAGE(Outcomes!U47,Outcomes!U100,Outcomes!U153))*Outcomes!U$7</f>
        <v>0</v>
      </c>
      <c r="V47" s="345">
        <f>Performance!K$5*IF(Performance!K203&gt;Performance!K150,Outcomes!V47,AVERAGE(Outcomes!V47,Outcomes!V100,Outcomes!V153))*Outcomes!V$7</f>
        <v>381500</v>
      </c>
      <c r="W47" s="345">
        <f>Performance!K$5*IF(Performance!K203&gt;Performance!K150,Outcomes!W47,AVERAGE(Outcomes!W47,Outcomes!W100,Outcomes!W153))*Outcomes!W$7</f>
        <v>68289.375000000015</v>
      </c>
      <c r="X47" s="345">
        <f>Performance!K$5*IF(Performance!K203&gt;Performance!K150, Outcomes!X47, AVERAGE(Outcomes!X47,Outcomes!X100,Outcomes!X153))*Outcomes!X$7</f>
        <v>28586.250000000007</v>
      </c>
      <c r="Y47" s="345">
        <f>Performance!K$5*IF(Performance!K203&gt;Performance!K150,Outcomes!Y47,AVERAGE(Outcomes!Y47,Outcomes!Y100,Outcomes!Y153))*Outcomes!Y$7</f>
        <v>11646.250000000002</v>
      </c>
      <c r="Z47" s="345">
        <f>Performance!L$5*IF(Performance!L203&gt;Performance!L150,Outcomes!Z47,AVERAGE(Outcomes!Z47,Outcomes!Z100,Outcomes!Z153))*Outcomes!Z$7</f>
        <v>1245183.3333333333</v>
      </c>
      <c r="AA47" s="345">
        <f>Performance!L$5*IF(Performance!L203&gt;Performance!L150,Outcomes!AA47,AVERAGE(Outcomes!AA47,Outcomes!AA100,Outcomes!AA153))*Outcomes!AA$7</f>
        <v>249593.75</v>
      </c>
      <c r="AB47" s="345">
        <f>Performance!L$5*IF(Performance!L203&gt;Performance!L150,Outcomes!AB47,AVERAGE(Outcomes!AB47,Outcomes!AB100,Outcomes!AB153))*Outcomes!AB$7</f>
        <v>208826.77083333334</v>
      </c>
      <c r="AC47" s="345">
        <f>Performance!L$5*IF(Performance!L203&gt;Performance!L150,Outcomes!AC47,AVERAGE(Outcomes!AC47,Outcomes!AC100,Outcomes!AC153))*Outcomes!AC$7</f>
        <v>167445.83333333334</v>
      </c>
      <c r="AD47" s="345">
        <f>Performance!M$5*IF(Performance!M203&gt;Performance!M150,Outcomes!AD47,AVERAGE(Outcomes!AD47,Outcomes!AD100,Outcomes!AD153))*Outcomes!AD$7</f>
        <v>0</v>
      </c>
      <c r="AE47" s="345">
        <f>Performance!M$5*IF(Performance!M203&gt;Performance!M150,Outcomes!AE47,AVERAGE(Outcomes!AE47,Outcomes!AE100,Outcomes!AE153))*Outcomes!AE$7</f>
        <v>0</v>
      </c>
      <c r="AF47" s="345">
        <f>Performance!M$5*IF(Performance!M203&gt;Performance!M150,Outcomes!AF47,AVERAGE(Outcomes!AF47,Outcomes!AF100,Outcomes!AF153))*Outcomes!AF$7</f>
        <v>0</v>
      </c>
      <c r="AG47" s="345">
        <f>Performance!M$5*IF(Performance!M203&gt;Performance!M150,Outcomes!AG47,AVERAGE(Outcomes!AG47,Outcomes!AG100,Outcomes!AG153))*Outcomes!AG$7</f>
        <v>0</v>
      </c>
      <c r="AH47" s="345">
        <f>Performance!N$5*IF(Performance!N203&gt;Performance!N150,Outcomes!AH47,AVERAGE(Outcomes!AH47,Outcomes!AH100,Outcomes!AH153))*Outcomes!AH$7</f>
        <v>0</v>
      </c>
      <c r="AI47" s="345">
        <f>Performance!N$5*IF(Performance!N203&gt;Performance!N150,Outcomes!AI47,AVERAGE(Outcomes!AI47,Outcomes!AI100,Outcomes!AI153))*Outcomes!AI$7</f>
        <v>0</v>
      </c>
      <c r="AJ47" s="345">
        <f>Performance!N$5*IF(Performance!N203&gt;Performance!N150,Outcomes!AJ47,AVERAGE(Outcomes!AJ47,Outcomes!AJ100,Outcomes!AJ153))*Outcomes!AJ$7</f>
        <v>0</v>
      </c>
      <c r="AK47" s="345">
        <f>Performance!N$5*IF(Performance!N203&gt;Performance!N150,Outcomes!AK47,AVERAGE(Outcomes!AK47,Outcomes!AK100,Outcomes!AK153))*Outcomes!AK$7</f>
        <v>0</v>
      </c>
      <c r="AL47" s="345">
        <f>Performance!O$5*IF(Performance!O203&gt;Performance!O150,Outcomes!AL47,AVERAGE(Outcomes!AL47,Outcomes!AL100,Outcomes!AL153))*Outcomes!AL$7</f>
        <v>1750000</v>
      </c>
      <c r="AM47" s="345">
        <f>Performance!O$5*IF(Performance!O203&gt;Performance!O150,Outcomes!AM47,AVERAGE(Outcomes!AM47,Outcomes!AM100,Outcomes!AM153))*Outcomes!AM$7</f>
        <v>342416.66666666663</v>
      </c>
      <c r="AN47" s="345">
        <f>Performance!O$5*IF(Performance!O203&gt;Performance!O150,Outcomes!AN47,AVERAGE(Outcomes!AN47,Outcomes!AN100,Outcomes!AN153))*Outcomes!AN$7</f>
        <v>246429.16666666672</v>
      </c>
      <c r="AO47" s="345">
        <f>Performance!O$5*IF(Performance!O203&gt;Performance!O150,Outcomes!AO47,AVERAGE(Outcomes!AO47,Outcomes!AO100,Outcomes!AO153))*Outcomes!AO$7</f>
        <v>100030</v>
      </c>
      <c r="AP47" s="345">
        <f>Performance!P$5*IF(Performance!P203&gt;Performance!P150,Outcomes!AP47,AVERAGE(Outcomes!AP47,Outcomes!AP100,Outcomes!AP153))*Outcomes!AP$7</f>
        <v>265282.5</v>
      </c>
      <c r="AQ47" s="345">
        <f>Performance!P$5*IF(Performance!P203&gt;Performance!P150,Outcomes!AQ47,AVERAGE(Outcomes!AQ47,Outcomes!AQ100,Outcomes!AQ153))*Outcomes!AQ$7</f>
        <v>27000</v>
      </c>
      <c r="AR47" s="345">
        <f>Performance!P$5*IF(Performance!P203&gt;Performance!P150,Outcomes!AR47,AVERAGE(Outcomes!AR47,Outcomes!AR100,Outcomes!AR153))*Outcomes!AR$7</f>
        <v>50275.3125</v>
      </c>
      <c r="AS47" s="345">
        <f>Performance!P$5*IF(Performance!P203&gt;Performance!P150,Outcomes!AS47,AVERAGE(Outcomes!AS47,Outcomes!AS100,Outcomes!AS153))*Outcomes!AS$7</f>
        <v>81296.25</v>
      </c>
      <c r="AT47" s="345">
        <f>Performance!Q$5*IF(Performance!Q203&gt;Performance!Q150,Outcomes!AT47,AVERAGE(Outcomes!AT47,Outcomes!AT100,Outcomes!AT153))*Outcomes!AT$7</f>
        <v>0</v>
      </c>
      <c r="AU47" s="345">
        <f>Performance!Q$5*IF(Performance!Q203&gt;Performance!Q150,Outcomes!AU47,AVERAGE(Outcomes!AU47,Outcomes!AU100,Outcomes!AU153))*Outcomes!AU$7</f>
        <v>0</v>
      </c>
      <c r="AV47" s="345">
        <f>Performance!Q$5*IF(Performance!Q203&gt;Performance!Q150,Outcomes!AV47,AVERAGE(Outcomes!AV47,Outcomes!AV100,Outcomes!AV153))*Outcomes!AV$7</f>
        <v>0</v>
      </c>
      <c r="AW47" s="345">
        <f>Performance!Q$5*IF(Performance!Q203&gt;Performance!Q150,Outcomes!AW47,AVERAGE(Outcomes!AW47,Outcomes!AW100,Outcomes!AW153))*Outcomes!AW$7</f>
        <v>0</v>
      </c>
      <c r="AX47" s="345">
        <f>Performance!R$5*IF(Performance!R203&gt;Performance!R150,Outcomes!AX47,AVERAGE(Outcomes!AX47,Outcomes!AX100,Outcomes!AX153))*Outcomes!AX$7</f>
        <v>0</v>
      </c>
      <c r="AY47" s="345">
        <f>Performance!R$5*IF(Performance!R203&gt;Performance!R150,Outcomes!AY47,AVERAGE(Outcomes!AY47,Outcomes!AY100,Outcomes!AY153))*Outcomes!AY$7</f>
        <v>0</v>
      </c>
      <c r="AZ47" s="345">
        <f>Performance!R$5*IF(Performance!R203&gt;Performance!R150,Outcomes!AZ47,AVERAGE(Outcomes!AZ47,Outcomes!AZ100,Outcomes!AZ153))*Outcomes!AZ$7</f>
        <v>0</v>
      </c>
      <c r="BA47" s="345">
        <f>Performance!R$5*IF(Performance!R203&gt;Performance!R150,Outcomes!BA47,AVERAGE(Outcomes!BA47,Outcomes!BA100,Outcomes!BA153))*Outcomes!BA$7</f>
        <v>0</v>
      </c>
      <c r="BB47" s="345">
        <f>Performance!S44</f>
        <v>16169</v>
      </c>
      <c r="BC47" s="345">
        <f>Performance!T44</f>
        <v>23295.416666666664</v>
      </c>
      <c r="BD47" s="345">
        <f>Performance!U44</f>
        <v>0</v>
      </c>
      <c r="BE47" s="306">
        <f>SUM(C47:BD47)-Performance!C44</f>
        <v>0</v>
      </c>
    </row>
    <row r="48" spans="1:57">
      <c r="A48" s="13" t="s">
        <v>125</v>
      </c>
      <c r="B48" s="10" t="s">
        <v>126</v>
      </c>
      <c r="C48" s="345">
        <f>Performance!D45</f>
        <v>9770763.3333333321</v>
      </c>
      <c r="D48" s="345">
        <f>Performance!E$5*IF(Performance!E204&gt;Performance!E151,Outcomes!D48,AVERAGE(Outcomes!D48,Outcomes!D101,Outcomes!D154))*Outcomes!D$7</f>
        <v>12572000</v>
      </c>
      <c r="E48" s="345">
        <f>Performance!E$5*IF(Performance!E204&gt;Performance!E151,Outcomes!E48,AVERAGE(Outcomes!E48,Outcomes!E101,Outcomes!E154))*Outcomes!E$7</f>
        <v>1192625</v>
      </c>
      <c r="F48" s="345">
        <f>Performance!E$5*IF(Performance!E204&gt;Performance!E151,Outcomes!F48,AVERAGE(Outcomes!F48,Outcomes!F101,Outcomes!F154))*Outcomes!F$7</f>
        <v>1331750</v>
      </c>
      <c r="G48" s="345">
        <f>Performance!E$5*IF(Performance!E204&gt;Performance!E151,Outcomes!G48,AVERAGE(Outcomes!G48,Outcomes!G101,Outcomes!G154))*Outcomes!G$7</f>
        <v>1405250</v>
      </c>
      <c r="H48" s="345">
        <f>Performance!F$5*IF(Performance!F204&gt;Performance!F151,Outcomes!H48,AVERAGE(Outcomes!H48,Outcomes!H101,Outcomes!H154))*Outcomes!H$7</f>
        <v>3500</v>
      </c>
      <c r="I48" s="345">
        <f>Performance!F$5*IF(Performance!F204&gt;Performance!F151,Outcomes!I48,AVERAGE(Outcomes!I48,Outcomes!I101,Outcomes!I154))*Outcomes!I$7</f>
        <v>831.97916666666663</v>
      </c>
      <c r="J48" s="345">
        <f>Performance!F$5*IF(Performance!F204&gt;Performance!F151,Outcomes!J48,AVERAGE(Outcomes!J48,Outcomes!J101,Outcomes!J154))*Outcomes!J$7</f>
        <v>875</v>
      </c>
      <c r="K48" s="345">
        <f>Performance!F$5*IF(Performance!F204&gt;Performance!F151,Outcomes!K48,AVERAGE(Outcomes!K48,Outcomes!K101,Outcomes!K154))*Outcomes!K$7</f>
        <v>0</v>
      </c>
      <c r="L48" s="345">
        <f>Performance!G$5*IF(Performance!G204&gt;Performance!G151,Outcomes!L48,AVERAGE(Outcomes!L48,Outcomes!L101,Outcomes!L154))*Outcomes!L$7</f>
        <v>42787.5</v>
      </c>
      <c r="M48" s="345">
        <f>Performance!H$5*IF(Performance!H204&gt;Performance!H151,Outcomes!M48,AVERAGE(Outcomes!M48,Outcomes!M101,Outcomes!M154))*Outcomes!M$7</f>
        <v>143687.50000000003</v>
      </c>
      <c r="N48" s="345">
        <f>Performance!I$5*IF(Performance!I204&gt;Performance!I151,Outcomes!N48,AVERAGE(Outcomes!N48,Outcomes!N101,Outcomes!N154))*Outcomes!N$7</f>
        <v>12360.833333333332</v>
      </c>
      <c r="O48" s="345">
        <f>Performance!I$5*IF(Performance!I204&gt;Performance!I151,Outcomes!O48,AVERAGE(Outcomes!O48,Outcomes!O101,Outcomes!O154))*Outcomes!O$7</f>
        <v>950.83333333333326</v>
      </c>
      <c r="P48" s="345">
        <f>Performance!I$5*IF(Performance!I204&gt;Performance!I151,Outcomes!P48,AVERAGE(Outcomes!P48,Outcomes!P101,Outcomes!P154))*Outcomes!P$7</f>
        <v>1250</v>
      </c>
      <c r="Q48" s="345">
        <f>Performance!I$5*IF(Performance!I204&gt;Performance!I151,Outcomes!Q48,AVERAGE(Outcomes!Q48,Outcomes!Q101,Outcomes!Q154))*Outcomes!Q$7</f>
        <v>4754.1666666666661</v>
      </c>
      <c r="R48" s="345">
        <f>Performance!J$5*IF(Performance!J204&gt;Performance!J151,Outcomes!R48,AVERAGE(Outcomes!R48,Outcomes!R101,Outcomes!R154))*Outcomes!R$7</f>
        <v>52500</v>
      </c>
      <c r="S48" s="345">
        <f>Performance!J$5*IF(Performance!J204&gt;Performance!J151,Outcomes!S48,AVERAGE(Outcomes!S48,Outcomes!S101,Outcomes!S154))*Outcomes!S$7</f>
        <v>3125</v>
      </c>
      <c r="T48" s="345">
        <f>Performance!J$5*IF(Performance!J204&gt;Performance!J151,Outcomes!T48,AVERAGE(Outcomes!T48,Outcomes!T101,Outcomes!T154))*Outcomes!T$7</f>
        <v>4159.3750000000009</v>
      </c>
      <c r="U48" s="345">
        <f>Performance!J$5*IF(Performance!J204&gt;Performance!J151,Outcomes!U48,AVERAGE(Outcomes!U48,Outcomes!U101,Outcomes!U154))*Outcomes!U$7</f>
        <v>14375</v>
      </c>
      <c r="V48" s="345">
        <f>Performance!K$5*IF(Performance!K204&gt;Performance!K151,Outcomes!V48,AVERAGE(Outcomes!V48,Outcomes!V101,Outcomes!V154))*Outcomes!V$7</f>
        <v>1411590.8333333335</v>
      </c>
      <c r="W48" s="345">
        <f>Performance!K$5*IF(Performance!K204&gt;Performance!K151,Outcomes!W48,AVERAGE(Outcomes!W48,Outcomes!W101,Outcomes!W154))*Outcomes!W$7</f>
        <v>110979.16666666666</v>
      </c>
      <c r="X48" s="345">
        <f>Performance!K$5*IF(Performance!K204&gt;Performance!K151, Outcomes!X48, AVERAGE(Outcomes!X48,Outcomes!X101,Outcomes!X154))*Outcomes!X$7</f>
        <v>127653.75000000001</v>
      </c>
      <c r="Y48" s="345">
        <f>Performance!K$5*IF(Performance!K204&gt;Performance!K151,Outcomes!Y48,AVERAGE(Outcomes!Y48,Outcomes!Y101,Outcomes!Y154))*Outcomes!Y$7</f>
        <v>342195.00000000006</v>
      </c>
      <c r="Z48" s="345">
        <f>Performance!L$5*IF(Performance!L204&gt;Performance!L151,Outcomes!Z48,AVERAGE(Outcomes!Z48,Outcomes!Z101,Outcomes!Z154))*Outcomes!Z$7</f>
        <v>3124333.333333333</v>
      </c>
      <c r="AA48" s="345">
        <f>Performance!L$5*IF(Performance!L204&gt;Performance!L151,Outcomes!AA48,AVERAGE(Outcomes!AA48,Outcomes!AA101,Outcomes!AA154))*Outcomes!AA$7</f>
        <v>243675.83333333334</v>
      </c>
      <c r="AB48" s="345">
        <f>Performance!L$5*IF(Performance!L204&gt;Performance!L151,Outcomes!AB48,AVERAGE(Outcomes!AB48,Outcomes!AB101,Outcomes!AB154))*Outcomes!AB$7</f>
        <v>371706.56249999994</v>
      </c>
      <c r="AC48" s="345">
        <f>Performance!L$5*IF(Performance!L204&gt;Performance!L151,Outcomes!AC48,AVERAGE(Outcomes!AC48,Outcomes!AC101,Outcomes!AC154))*Outcomes!AC$7</f>
        <v>964833.33333333337</v>
      </c>
      <c r="AD48" s="345">
        <f>Performance!M$5*IF(Performance!M204&gt;Performance!M151,Outcomes!AD48,AVERAGE(Outcomes!AD48,Outcomes!AD101,Outcomes!AD154))*Outcomes!AD$7</f>
        <v>19057.5</v>
      </c>
      <c r="AE48" s="345">
        <f>Performance!M$5*IF(Performance!M204&gt;Performance!M151,Outcomes!AE48,AVERAGE(Outcomes!AE48,Outcomes!AE101,Outcomes!AE154))*Outcomes!AE$7</f>
        <v>875</v>
      </c>
      <c r="AF48" s="345">
        <f>Performance!M$5*IF(Performance!M204&gt;Performance!M151,Outcomes!AF48,AVERAGE(Outcomes!AF48,Outcomes!AF101,Outcomes!AF154))*Outcomes!AF$7</f>
        <v>875</v>
      </c>
      <c r="AG48" s="345">
        <f>Performance!M$5*IF(Performance!M204&gt;Performance!M151,Outcomes!AG48,AVERAGE(Outcomes!AG48,Outcomes!AG101,Outcomes!AG154))*Outcomes!AG$7</f>
        <v>6352.5000000000018</v>
      </c>
      <c r="AH48" s="345">
        <f>Performance!N$5*IF(Performance!N204&gt;Performance!N151,Outcomes!AH48,AVERAGE(Outcomes!AH48,Outcomes!AH101,Outcomes!AH154))*Outcomes!AH$7</f>
        <v>45500</v>
      </c>
      <c r="AI48" s="345">
        <f>Performance!N$5*IF(Performance!N204&gt;Performance!N151,Outcomes!AI48,AVERAGE(Outcomes!AI48,Outcomes!AI101,Outcomes!AI154))*Outcomes!AI$7</f>
        <v>1750</v>
      </c>
      <c r="AJ48" s="345">
        <f>Performance!N$5*IF(Performance!N204&gt;Performance!N151,Outcomes!AJ48,AVERAGE(Outcomes!AJ48,Outcomes!AJ101,Outcomes!AJ154))*Outcomes!AJ$7</f>
        <v>3176.2500000000009</v>
      </c>
      <c r="AK48" s="345">
        <f>Performance!N$5*IF(Performance!N204&gt;Performance!N151,Outcomes!AK48,AVERAGE(Outcomes!AK48,Outcomes!AK101,Outcomes!AK154))*Outcomes!AK$7</f>
        <v>17500</v>
      </c>
      <c r="AL48" s="345">
        <f>Performance!O$5*IF(Performance!O204&gt;Performance!O151,Outcomes!AL48,AVERAGE(Outcomes!AL48,Outcomes!AL101,Outcomes!AL154))*Outcomes!AL$7</f>
        <v>16776666.666666666</v>
      </c>
      <c r="AM48" s="345">
        <f>Performance!O$5*IF(Performance!O204&gt;Performance!O151,Outcomes!AM48,AVERAGE(Outcomes!AM48,Outcomes!AM101,Outcomes!AM154))*Outcomes!AM$7</f>
        <v>1707897.9166666665</v>
      </c>
      <c r="AN48" s="345">
        <f>Performance!O$5*IF(Performance!O204&gt;Performance!O151,Outcomes!AN48,AVERAGE(Outcomes!AN48,Outcomes!AN101,Outcomes!AN154))*Outcomes!AN$7</f>
        <v>1888891.666666667</v>
      </c>
      <c r="AO48" s="345">
        <f>Performance!O$5*IF(Performance!O204&gt;Performance!O151,Outcomes!AO48,AVERAGE(Outcomes!AO48,Outcomes!AO101,Outcomes!AO154))*Outcomes!AO$7</f>
        <v>2353586.666666667</v>
      </c>
      <c r="AP48" s="345">
        <f>Performance!P$5*IF(Performance!P204&gt;Performance!P151,Outcomes!AP48,AVERAGE(Outcomes!AP48,Outcomes!AP101,Outcomes!AP154))*Outcomes!AP$7</f>
        <v>4189950</v>
      </c>
      <c r="AQ48" s="345">
        <f>Performance!P$5*IF(Performance!P204&gt;Performance!P151,Outcomes!AQ48,AVERAGE(Outcomes!AQ48,Outcomes!AQ101,Outcomes!AQ154))*Outcomes!AQ$7</f>
        <v>197215.3125</v>
      </c>
      <c r="AR48" s="345">
        <f>Performance!P$5*IF(Performance!P204&gt;Performance!P151,Outcomes!AR48,AVERAGE(Outcomes!AR48,Outcomes!AR101,Outcomes!AR154))*Outcomes!AR$7</f>
        <v>541993.125</v>
      </c>
      <c r="AS48" s="345">
        <f>Performance!P$5*IF(Performance!P204&gt;Performance!P151,Outcomes!AS48,AVERAGE(Outcomes!AS48,Outcomes!AS101,Outcomes!AS154))*Outcomes!AS$7</f>
        <v>1285500</v>
      </c>
      <c r="AT48" s="345">
        <f>Performance!Q$5*IF(Performance!Q204&gt;Performance!Q151,Outcomes!AT48,AVERAGE(Outcomes!AT48,Outcomes!AT101,Outcomes!AT154))*Outcomes!AT$7</f>
        <v>0</v>
      </c>
      <c r="AU48" s="345">
        <f>Performance!Q$5*IF(Performance!Q204&gt;Performance!Q151,Outcomes!AU48,AVERAGE(Outcomes!AU48,Outcomes!AU101,Outcomes!AU154))*Outcomes!AU$7</f>
        <v>0</v>
      </c>
      <c r="AV48" s="345">
        <f>Performance!Q$5*IF(Performance!Q204&gt;Performance!Q151,Outcomes!AV48,AVERAGE(Outcomes!AV48,Outcomes!AV101,Outcomes!AV154))*Outcomes!AV$7</f>
        <v>0</v>
      </c>
      <c r="AW48" s="345">
        <f>Performance!Q$5*IF(Performance!Q204&gt;Performance!Q151,Outcomes!AW48,AVERAGE(Outcomes!AW48,Outcomes!AW101,Outcomes!AW154))*Outcomes!AW$7</f>
        <v>0</v>
      </c>
      <c r="AX48" s="345">
        <f>Performance!R$5*IF(Performance!R204&gt;Performance!R151,Outcomes!AX48,AVERAGE(Outcomes!AX48,Outcomes!AX101,Outcomes!AX154))*Outcomes!AX$7</f>
        <v>0</v>
      </c>
      <c r="AY48" s="345">
        <f>Performance!R$5*IF(Performance!R204&gt;Performance!R151,Outcomes!AY48,AVERAGE(Outcomes!AY48,Outcomes!AY101,Outcomes!AY154))*Outcomes!AY$7</f>
        <v>0</v>
      </c>
      <c r="AZ48" s="345">
        <f>Performance!R$5*IF(Performance!R204&gt;Performance!R151,Outcomes!AZ48,AVERAGE(Outcomes!AZ48,Outcomes!AZ101,Outcomes!AZ154))*Outcomes!AZ$7</f>
        <v>0</v>
      </c>
      <c r="BA48" s="345">
        <f>Performance!R$5*IF(Performance!R204&gt;Performance!R151,Outcomes!BA48,AVERAGE(Outcomes!BA48,Outcomes!BA101,Outcomes!BA154))*Outcomes!BA$7</f>
        <v>0</v>
      </c>
      <c r="BB48" s="345">
        <f>Performance!S45</f>
        <v>27423.934999999998</v>
      </c>
      <c r="BC48" s="345">
        <f>Performance!T45</f>
        <v>558833.33333333326</v>
      </c>
      <c r="BD48" s="345">
        <f>Performance!U45</f>
        <v>0</v>
      </c>
      <c r="BE48" s="306">
        <f>SUM(C48:BD48)-Performance!C45</f>
        <v>0</v>
      </c>
    </row>
    <row r="49" spans="1:57">
      <c r="A49" s="13" t="s">
        <v>127</v>
      </c>
      <c r="B49" s="10" t="s">
        <v>128</v>
      </c>
      <c r="C49" s="345">
        <f>Performance!D46</f>
        <v>1338166.6666666665</v>
      </c>
      <c r="D49" s="345">
        <f>Performance!E$5*IF(Performance!E205&gt;Performance!E152,Outcomes!D49,AVERAGE(Outcomes!D49,Outcomes!D102,Outcomes!D155))*Outcomes!D$7</f>
        <v>1449000</v>
      </c>
      <c r="E49" s="345">
        <f>Performance!E$5*IF(Performance!E205&gt;Performance!E152,Outcomes!E49,AVERAGE(Outcomes!E49,Outcomes!E102,Outcomes!E155))*Outcomes!E$7</f>
        <v>116375</v>
      </c>
      <c r="F49" s="345">
        <f>Performance!E$5*IF(Performance!E205&gt;Performance!E152,Outcomes!F49,AVERAGE(Outcomes!F49,Outcomes!F102,Outcomes!F155))*Outcomes!F$7</f>
        <v>149625</v>
      </c>
      <c r="G49" s="345">
        <f>Performance!E$5*IF(Performance!E205&gt;Performance!E152,Outcomes!G49,AVERAGE(Outcomes!G49,Outcomes!G102,Outcomes!G155))*Outcomes!G$7</f>
        <v>169400.00000000003</v>
      </c>
      <c r="H49" s="345">
        <f>Performance!F$5*IF(Performance!F205&gt;Performance!F152,Outcomes!H49,AVERAGE(Outcomes!H49,Outcomes!H102,Outcomes!H155))*Outcomes!H$7</f>
        <v>0</v>
      </c>
      <c r="I49" s="345">
        <f>Performance!F$5*IF(Performance!F205&gt;Performance!F152,Outcomes!I49,AVERAGE(Outcomes!I49,Outcomes!I102,Outcomes!I155))*Outcomes!I$7</f>
        <v>0</v>
      </c>
      <c r="J49" s="345">
        <f>Performance!F$5*IF(Performance!F205&gt;Performance!F152,Outcomes!J49,AVERAGE(Outcomes!J49,Outcomes!J102,Outcomes!J155))*Outcomes!J$7</f>
        <v>0</v>
      </c>
      <c r="K49" s="345">
        <f>Performance!F$5*IF(Performance!F205&gt;Performance!F152,Outcomes!K49,AVERAGE(Outcomes!K49,Outcomes!K102,Outcomes!K155))*Outcomes!K$7</f>
        <v>0</v>
      </c>
      <c r="L49" s="345">
        <f>Performance!G$5*IF(Performance!G205&gt;Performance!G152,Outcomes!L49,AVERAGE(Outcomes!L49,Outcomes!L102,Outcomes!L155))*Outcomes!L$7</f>
        <v>0</v>
      </c>
      <c r="M49" s="345">
        <f>Performance!H$5*IF(Performance!H205&gt;Performance!H152,Outcomes!M49,AVERAGE(Outcomes!M49,Outcomes!M102,Outcomes!M155))*Outcomes!M$7</f>
        <v>204187.50000000003</v>
      </c>
      <c r="N49" s="345">
        <f>Performance!I$5*IF(Performance!I205&gt;Performance!I152,Outcomes!N49,AVERAGE(Outcomes!N49,Outcomes!N102,Outcomes!N155))*Outcomes!N$7</f>
        <v>0</v>
      </c>
      <c r="O49" s="345">
        <f>Performance!I$5*IF(Performance!I205&gt;Performance!I152,Outcomes!O49,AVERAGE(Outcomes!O49,Outcomes!O102,Outcomes!O155))*Outcomes!O$7</f>
        <v>0</v>
      </c>
      <c r="P49" s="345">
        <f>Performance!I$5*IF(Performance!I205&gt;Performance!I152,Outcomes!P49,AVERAGE(Outcomes!P49,Outcomes!P102,Outcomes!P155))*Outcomes!P$7</f>
        <v>0</v>
      </c>
      <c r="Q49" s="345">
        <f>Performance!I$5*IF(Performance!I205&gt;Performance!I152,Outcomes!Q49,AVERAGE(Outcomes!Q49,Outcomes!Q102,Outcomes!Q155))*Outcomes!Q$7</f>
        <v>0</v>
      </c>
      <c r="R49" s="345">
        <f>Performance!J$5*IF(Performance!J205&gt;Performance!J152,Outcomes!R49,AVERAGE(Outcomes!R49,Outcomes!R102,Outcomes!R155))*Outcomes!R$7</f>
        <v>160077.08333333334</v>
      </c>
      <c r="S49" s="345">
        <f>Performance!J$5*IF(Performance!J205&gt;Performance!J152,Outcomes!S49,AVERAGE(Outcomes!S49,Outcomes!S102,Outcomes!S155))*Outcomes!S$7</f>
        <v>6442.9687499999991</v>
      </c>
      <c r="T49" s="345">
        <f>Performance!J$5*IF(Performance!J205&gt;Performance!J152,Outcomes!T49,AVERAGE(Outcomes!T49,Outcomes!T102,Outcomes!T155))*Outcomes!T$7</f>
        <v>7334.375</v>
      </c>
      <c r="U49" s="345">
        <f>Performance!J$5*IF(Performance!J205&gt;Performance!J152,Outcomes!U49,AVERAGE(Outcomes!U49,Outcomes!U102,Outcomes!U155))*Outcomes!U$7</f>
        <v>49918.749999999993</v>
      </c>
      <c r="V49" s="345">
        <f>Performance!K$5*IF(Performance!K205&gt;Performance!K152,Outcomes!V49,AVERAGE(Outcomes!V49,Outcomes!V102,Outcomes!V155))*Outcomes!V$7</f>
        <v>16940.000000000004</v>
      </c>
      <c r="W49" s="345">
        <f>Performance!K$5*IF(Performance!K205&gt;Performance!K152,Outcomes!W49,AVERAGE(Outcomes!W49,Outcomes!W102,Outcomes!W155))*Outcomes!W$7</f>
        <v>1588.1250000000005</v>
      </c>
      <c r="X49" s="345">
        <f>Performance!K$5*IF(Performance!K205&gt;Performance!K152, Outcomes!X49, AVERAGE(Outcomes!X49,Outcomes!X102,Outcomes!X155))*Outcomes!X$7</f>
        <v>2117.5000000000005</v>
      </c>
      <c r="Y49" s="345">
        <f>Performance!K$5*IF(Performance!K205&gt;Performance!K152,Outcomes!Y49,AVERAGE(Outcomes!Y49,Outcomes!Y102,Outcomes!Y155))*Outcomes!Y$7</f>
        <v>3176.2500000000009</v>
      </c>
      <c r="Z49" s="345">
        <f>Performance!L$5*IF(Performance!L205&gt;Performance!L152,Outcomes!Z49,AVERAGE(Outcomes!Z49,Outcomes!Z102,Outcomes!Z155))*Outcomes!Z$7</f>
        <v>481495</v>
      </c>
      <c r="AA49" s="345">
        <f>Performance!L$5*IF(Performance!L205&gt;Performance!L152,Outcomes!AA49,AVERAGE(Outcomes!AA49,Outcomes!AA102,Outcomes!AA155))*Outcomes!AA$7</f>
        <v>30783.229166666664</v>
      </c>
      <c r="AB49" s="345">
        <f>Performance!L$5*IF(Performance!L205&gt;Performance!L152,Outcomes!AB49,AVERAGE(Outcomes!AB49,Outcomes!AB102,Outcomes!AB155))*Outcomes!AB$7</f>
        <v>42116.666666666664</v>
      </c>
      <c r="AC49" s="345">
        <f>Performance!L$5*IF(Performance!L205&gt;Performance!L152,Outcomes!AC49,AVERAGE(Outcomes!AC49,Outcomes!AC102,Outcomes!AC155))*Outcomes!AC$7</f>
        <v>152557.70833333331</v>
      </c>
      <c r="AD49" s="345">
        <f>Performance!M$5*IF(Performance!M205&gt;Performance!M152,Outcomes!AD49,AVERAGE(Outcomes!AD49,Outcomes!AD102,Outcomes!AD155))*Outcomes!AD$7</f>
        <v>0</v>
      </c>
      <c r="AE49" s="345">
        <f>Performance!M$5*IF(Performance!M205&gt;Performance!M152,Outcomes!AE49,AVERAGE(Outcomes!AE49,Outcomes!AE102,Outcomes!AE155))*Outcomes!AE$7</f>
        <v>0</v>
      </c>
      <c r="AF49" s="345">
        <f>Performance!M$5*IF(Performance!M205&gt;Performance!M152,Outcomes!AF49,AVERAGE(Outcomes!AF49,Outcomes!AF102,Outcomes!AF155))*Outcomes!AF$7</f>
        <v>0</v>
      </c>
      <c r="AG49" s="345">
        <f>Performance!M$5*IF(Performance!M205&gt;Performance!M152,Outcomes!AG49,AVERAGE(Outcomes!AG49,Outcomes!AG102,Outcomes!AG155))*Outcomes!AG$7</f>
        <v>0</v>
      </c>
      <c r="AH49" s="345">
        <f>Performance!N$5*IF(Performance!N205&gt;Performance!N152,Outcomes!AH49,AVERAGE(Outcomes!AH49,Outcomes!AH102,Outcomes!AH155))*Outcomes!AH$7</f>
        <v>42035</v>
      </c>
      <c r="AI49" s="345">
        <f>Performance!N$5*IF(Performance!N205&gt;Performance!N152,Outcomes!AI49,AVERAGE(Outcomes!AI49,Outcomes!AI102,Outcomes!AI155))*Outcomes!AI$7</f>
        <v>2495.9374999999995</v>
      </c>
      <c r="AJ49" s="345">
        <f>Performance!N$5*IF(Performance!N205&gt;Performance!N152,Outcomes!AJ49,AVERAGE(Outcomes!AJ49,Outcomes!AJ102,Outcomes!AJ155))*Outcomes!AJ$7</f>
        <v>5254.375</v>
      </c>
      <c r="AK49" s="345">
        <f>Performance!N$5*IF(Performance!N205&gt;Performance!N152,Outcomes!AK49,AVERAGE(Outcomes!AK49,Outcomes!AK102,Outcomes!AK155))*Outcomes!AK$7</f>
        <v>13544.999999999998</v>
      </c>
      <c r="AL49" s="345">
        <f>Performance!O$5*IF(Performance!O205&gt;Performance!O152,Outcomes!AL49,AVERAGE(Outcomes!AL49,Outcomes!AL102,Outcomes!AL155))*Outcomes!AL$7</f>
        <v>1712666.6666666665</v>
      </c>
      <c r="AM49" s="345">
        <f>Performance!O$5*IF(Performance!O205&gt;Performance!O152,Outcomes!AM49,AVERAGE(Outcomes!AM49,Outcomes!AM102,Outcomes!AM155))*Outcomes!AM$7</f>
        <v>141817.08333333334</v>
      </c>
      <c r="AN49" s="345">
        <f>Performance!O$5*IF(Performance!O205&gt;Performance!O152,Outcomes!AN49,AVERAGE(Outcomes!AN49,Outcomes!AN102,Outcomes!AN155))*Outcomes!AN$7</f>
        <v>185791.66666666669</v>
      </c>
      <c r="AO49" s="345">
        <f>Performance!O$5*IF(Performance!O205&gt;Performance!O152,Outcomes!AO49,AVERAGE(Outcomes!AO49,Outcomes!AO102,Outcomes!AO155))*Outcomes!AO$7</f>
        <v>226216.66666666663</v>
      </c>
      <c r="AP49" s="345">
        <f>Performance!P$5*IF(Performance!P205&gt;Performance!P152,Outcomes!AP49,AVERAGE(Outcomes!AP49,Outcomes!AP102,Outcomes!AP155))*Outcomes!AP$7</f>
        <v>944250</v>
      </c>
      <c r="AQ49" s="345">
        <f>Performance!P$5*IF(Performance!P205&gt;Performance!P152,Outcomes!AQ49,AVERAGE(Outcomes!AQ49,Outcomes!AQ102,Outcomes!AQ155))*Outcomes!AQ$7</f>
        <v>67051.875</v>
      </c>
      <c r="AR49" s="345">
        <f>Performance!P$5*IF(Performance!P205&gt;Performance!P152,Outcomes!AR49,AVERAGE(Outcomes!AR49,Outcomes!AR102,Outcomes!AR155))*Outcomes!AR$7</f>
        <v>140860.31249999997</v>
      </c>
      <c r="AS49" s="345">
        <f>Performance!P$5*IF(Performance!P205&gt;Performance!P152,Outcomes!AS49,AVERAGE(Outcomes!AS49,Outcomes!AS102,Outcomes!AS155))*Outcomes!AS$7</f>
        <v>280258.125</v>
      </c>
      <c r="AT49" s="345">
        <f>Performance!Q$5*IF(Performance!Q205&gt;Performance!Q152,Outcomes!AT49,AVERAGE(Outcomes!AT49,Outcomes!AT102,Outcomes!AT155))*Outcomes!AT$7</f>
        <v>0</v>
      </c>
      <c r="AU49" s="345">
        <f>Performance!Q$5*IF(Performance!Q205&gt;Performance!Q152,Outcomes!AU49,AVERAGE(Outcomes!AU49,Outcomes!AU102,Outcomes!AU155))*Outcomes!AU$7</f>
        <v>0</v>
      </c>
      <c r="AV49" s="345">
        <f>Performance!Q$5*IF(Performance!Q205&gt;Performance!Q152,Outcomes!AV49,AVERAGE(Outcomes!AV49,Outcomes!AV102,Outcomes!AV155))*Outcomes!AV$7</f>
        <v>0</v>
      </c>
      <c r="AW49" s="345">
        <f>Performance!Q$5*IF(Performance!Q205&gt;Performance!Q152,Outcomes!AW49,AVERAGE(Outcomes!AW49,Outcomes!AW102,Outcomes!AW155))*Outcomes!AW$7</f>
        <v>0</v>
      </c>
      <c r="AX49" s="345">
        <f>Performance!R$5*IF(Performance!R205&gt;Performance!R152,Outcomes!AX49,AVERAGE(Outcomes!AX49,Outcomes!AX102,Outcomes!AX155))*Outcomes!AX$7</f>
        <v>0</v>
      </c>
      <c r="AY49" s="345">
        <f>Performance!R$5*IF(Performance!R205&gt;Performance!R152,Outcomes!AY49,AVERAGE(Outcomes!AY49,Outcomes!AY102,Outcomes!AY155))*Outcomes!AY$7</f>
        <v>0</v>
      </c>
      <c r="AZ49" s="345">
        <f>Performance!R$5*IF(Performance!R205&gt;Performance!R152,Outcomes!AZ49,AVERAGE(Outcomes!AZ49,Outcomes!AZ102,Outcomes!AZ155))*Outcomes!AZ$7</f>
        <v>0</v>
      </c>
      <c r="BA49" s="345">
        <f>Performance!R$5*IF(Performance!R205&gt;Performance!R152,Outcomes!BA49,AVERAGE(Outcomes!BA49,Outcomes!BA102,Outcomes!BA155))*Outcomes!BA$7</f>
        <v>0</v>
      </c>
      <c r="BB49" s="345">
        <f>Performance!S46</f>
        <v>11362</v>
      </c>
      <c r="BC49" s="345">
        <f>Performance!T46</f>
        <v>28108.645833333328</v>
      </c>
      <c r="BD49" s="345">
        <f>Performance!U46</f>
        <v>0</v>
      </c>
      <c r="BE49" s="306">
        <f>SUM(C49:BD49)-Performance!C46</f>
        <v>0</v>
      </c>
    </row>
    <row r="50" spans="1:57">
      <c r="A50" s="13" t="s">
        <v>129</v>
      </c>
      <c r="B50" s="10" t="s">
        <v>130</v>
      </c>
      <c r="C50" s="345">
        <f>Performance!D47</f>
        <v>2272967.0833333335</v>
      </c>
      <c r="D50" s="345">
        <f>Performance!E$5*IF(Performance!E206&gt;Performance!E153,Outcomes!D50,AVERAGE(Outcomes!D50,Outcomes!D103,Outcomes!D156))*Outcomes!D$7</f>
        <v>1071000</v>
      </c>
      <c r="E50" s="345">
        <f>Performance!E$5*IF(Performance!E206&gt;Performance!E153,Outcomes!E50,AVERAGE(Outcomes!E50,Outcomes!E103,Outcomes!E156))*Outcomes!E$7</f>
        <v>116375</v>
      </c>
      <c r="F50" s="345">
        <f>Performance!E$5*IF(Performance!E206&gt;Performance!E153,Outcomes!F50,AVERAGE(Outcomes!F50,Outcomes!F103,Outcomes!F156))*Outcomes!F$7</f>
        <v>105875.00000000003</v>
      </c>
      <c r="G50" s="345">
        <f>Performance!E$5*IF(Performance!E206&gt;Performance!E153,Outcomes!G50,AVERAGE(Outcomes!G50,Outcomes!G103,Outcomes!G156))*Outcomes!G$7</f>
        <v>131285.00000000003</v>
      </c>
      <c r="H50" s="345">
        <f>Performance!F$5*IF(Performance!F206&gt;Performance!F153,Outcomes!H50,AVERAGE(Outcomes!H50,Outcomes!H103,Outcomes!H156))*Outcomes!H$7</f>
        <v>0</v>
      </c>
      <c r="I50" s="345">
        <f>Performance!F$5*IF(Performance!F206&gt;Performance!F153,Outcomes!I50,AVERAGE(Outcomes!I50,Outcomes!I103,Outcomes!I156))*Outcomes!I$7</f>
        <v>0</v>
      </c>
      <c r="J50" s="345">
        <f>Performance!F$5*IF(Performance!F206&gt;Performance!F153,Outcomes!J50,AVERAGE(Outcomes!J50,Outcomes!J103,Outcomes!J156))*Outcomes!J$7</f>
        <v>0</v>
      </c>
      <c r="K50" s="345">
        <f>Performance!F$5*IF(Performance!F206&gt;Performance!F153,Outcomes!K50,AVERAGE(Outcomes!K50,Outcomes!K103,Outcomes!K156))*Outcomes!K$7</f>
        <v>0</v>
      </c>
      <c r="L50" s="345">
        <f>Performance!G$5*IF(Performance!G206&gt;Performance!G153,Outcomes!L50,AVERAGE(Outcomes!L50,Outcomes!L103,Outcomes!L156))*Outcomes!L$7</f>
        <v>2000</v>
      </c>
      <c r="M50" s="345">
        <f>Performance!H$5*IF(Performance!H206&gt;Performance!H153,Outcomes!M50,AVERAGE(Outcomes!M50,Outcomes!M103,Outcomes!M156))*Outcomes!M$7</f>
        <v>135000</v>
      </c>
      <c r="N50" s="345">
        <f>Performance!I$5*IF(Performance!I206&gt;Performance!I153,Outcomes!N50,AVERAGE(Outcomes!N50,Outcomes!N103,Outcomes!N156))*Outcomes!N$7</f>
        <v>73214.166666666657</v>
      </c>
      <c r="O50" s="345">
        <f>Performance!I$5*IF(Performance!I206&gt;Performance!I153,Outcomes!O50,AVERAGE(Outcomes!O50,Outcomes!O103,Outcomes!O156))*Outcomes!O$7</f>
        <v>4754.1666666666661</v>
      </c>
      <c r="P50" s="345">
        <f>Performance!I$5*IF(Performance!I206&gt;Performance!I153,Outcomes!P50,AVERAGE(Outcomes!P50,Outcomes!P103,Outcomes!P156))*Outcomes!P$7</f>
        <v>7368.958333333333</v>
      </c>
      <c r="Q50" s="345">
        <f>Performance!I$5*IF(Performance!I206&gt;Performance!I153,Outcomes!Q50,AVERAGE(Outcomes!Q50,Outcomes!Q103,Outcomes!Q156))*Outcomes!Q$7</f>
        <v>9983.7499999999982</v>
      </c>
      <c r="R50" s="345">
        <f>Performance!J$5*IF(Performance!J206&gt;Performance!J153,Outcomes!R50,AVERAGE(Outcomes!R50,Outcomes!R103,Outcomes!R156))*Outcomes!R$7</f>
        <v>250030.20833333334</v>
      </c>
      <c r="S50" s="345">
        <f>Performance!J$5*IF(Performance!J206&gt;Performance!J153,Outcomes!S50,AVERAGE(Outcomes!S50,Outcomes!S103,Outcomes!S156))*Outcomes!S$7</f>
        <v>20705.468749999996</v>
      </c>
      <c r="T50" s="345">
        <f>Performance!J$5*IF(Performance!J206&gt;Performance!J153,Outcomes!T50,AVERAGE(Outcomes!T50,Outcomes!T103,Outcomes!T156))*Outcomes!T$7</f>
        <v>35562.239583333336</v>
      </c>
      <c r="U50" s="345">
        <f>Performance!J$5*IF(Performance!J206&gt;Performance!J153,Outcomes!U50,AVERAGE(Outcomes!U50,Outcomes!U103,Outcomes!U156))*Outcomes!U$7</f>
        <v>41598.958333333336</v>
      </c>
      <c r="V50" s="345">
        <f>Performance!K$5*IF(Performance!K206&gt;Performance!K153,Outcomes!V50,AVERAGE(Outcomes!V50,Outcomes!V103,Outcomes!V156))*Outcomes!V$7</f>
        <v>355856.66666666669</v>
      </c>
      <c r="W50" s="345">
        <f>Performance!K$5*IF(Performance!K206&gt;Performance!K153,Outcomes!W50,AVERAGE(Outcomes!W50,Outcomes!W103,Outcomes!W156))*Outcomes!W$7</f>
        <v>27358.333333333336</v>
      </c>
      <c r="X50" s="345">
        <f>Performance!K$5*IF(Performance!K206&gt;Performance!K153, Outcomes!X50, AVERAGE(Outcomes!X50,Outcomes!X103,Outcomes!X156))*Outcomes!X$7</f>
        <v>39914.583333333343</v>
      </c>
      <c r="Y50" s="345">
        <f>Performance!K$5*IF(Performance!K206&gt;Performance!K153,Outcomes!Y50,AVERAGE(Outcomes!Y50,Outcomes!Y103,Outcomes!Y156))*Outcomes!Y$7</f>
        <v>78437.916666666686</v>
      </c>
      <c r="Z50" s="345">
        <f>Performance!L$5*IF(Performance!L206&gt;Performance!L153,Outcomes!Z50,AVERAGE(Outcomes!Z50,Outcomes!Z103,Outcomes!Z156))*Outcomes!Z$7</f>
        <v>1883618.3333333333</v>
      </c>
      <c r="AA50" s="345">
        <f>Performance!L$5*IF(Performance!L206&gt;Performance!L153,Outcomes!AA50,AVERAGE(Outcomes!AA50,Outcomes!AA103,Outcomes!AA156))*Outcomes!AA$7</f>
        <v>151053.43749999997</v>
      </c>
      <c r="AB50" s="345">
        <f>Performance!L$5*IF(Performance!L206&gt;Performance!L153,Outcomes!AB50,AVERAGE(Outcomes!AB50,Outcomes!AB103,Outcomes!AB156))*Outcomes!AB$7</f>
        <v>257800.52083333334</v>
      </c>
      <c r="AC50" s="345">
        <f>Performance!L$5*IF(Performance!L206&gt;Performance!L153,Outcomes!AC50,AVERAGE(Outcomes!AC50,Outcomes!AC103,Outcomes!AC156))*Outcomes!AC$7</f>
        <v>443626.45833333326</v>
      </c>
      <c r="AD50" s="345">
        <f>Performance!M$5*IF(Performance!M206&gt;Performance!M153,Outcomes!AD50,AVERAGE(Outcomes!AD50,Outcomes!AD103,Outcomes!AD156))*Outcomes!AD$7</f>
        <v>0</v>
      </c>
      <c r="AE50" s="345">
        <f>Performance!M$5*IF(Performance!M206&gt;Performance!M153,Outcomes!AE50,AVERAGE(Outcomes!AE50,Outcomes!AE103,Outcomes!AE156))*Outcomes!AE$7</f>
        <v>0</v>
      </c>
      <c r="AF50" s="345">
        <f>Performance!M$5*IF(Performance!M206&gt;Performance!M153,Outcomes!AF50,AVERAGE(Outcomes!AF50,Outcomes!AF103,Outcomes!AF156))*Outcomes!AF$7</f>
        <v>0</v>
      </c>
      <c r="AG50" s="345">
        <f>Performance!M$5*IF(Performance!M206&gt;Performance!M153,Outcomes!AG50,AVERAGE(Outcomes!AG50,Outcomes!AG103,Outcomes!AG156))*Outcomes!AG$7</f>
        <v>0</v>
      </c>
      <c r="AH50" s="345">
        <f>Performance!N$5*IF(Performance!N206&gt;Performance!N153,Outcomes!AH50,AVERAGE(Outcomes!AH50,Outcomes!AH103,Outcomes!AH156))*Outcomes!AH$7</f>
        <v>0</v>
      </c>
      <c r="AI50" s="345">
        <f>Performance!N$5*IF(Performance!N206&gt;Performance!N153,Outcomes!AI50,AVERAGE(Outcomes!AI50,Outcomes!AI103,Outcomes!AI156))*Outcomes!AI$7</f>
        <v>0</v>
      </c>
      <c r="AJ50" s="345">
        <f>Performance!N$5*IF(Performance!N206&gt;Performance!N153,Outcomes!AJ50,AVERAGE(Outcomes!AJ50,Outcomes!AJ103,Outcomes!AJ156))*Outcomes!AJ$7</f>
        <v>0</v>
      </c>
      <c r="AK50" s="345">
        <f>Performance!N$5*IF(Performance!N206&gt;Performance!N153,Outcomes!AK50,AVERAGE(Outcomes!AK50,Outcomes!AK103,Outcomes!AK156))*Outcomes!AK$7</f>
        <v>0</v>
      </c>
      <c r="AL50" s="345">
        <f>Performance!O$5*IF(Performance!O206&gt;Performance!O153,Outcomes!AL50,AVERAGE(Outcomes!AL50,Outcomes!AL103,Outcomes!AL156))*Outcomes!AL$7</f>
        <v>1439068.7499999998</v>
      </c>
      <c r="AM50" s="345">
        <f>Performance!O$5*IF(Performance!O206&gt;Performance!O153,Outcomes!AM50,AVERAGE(Outcomes!AM50,Outcomes!AM103,Outcomes!AM156))*Outcomes!AM$7</f>
        <v>179509.89583333334</v>
      </c>
      <c r="AN50" s="345">
        <f>Performance!O$5*IF(Performance!O206&gt;Performance!O153,Outcomes!AN50,AVERAGE(Outcomes!AN50,Outcomes!AN103,Outcomes!AN156))*Outcomes!AN$7</f>
        <v>226490.83333333331</v>
      </c>
      <c r="AO50" s="345">
        <f>Performance!O$5*IF(Performance!O206&gt;Performance!O153,Outcomes!AO50,AVERAGE(Outcomes!AO50,Outcomes!AO103,Outcomes!AO156))*Outcomes!AO$7</f>
        <v>238933.33333333334</v>
      </c>
      <c r="AP50" s="345">
        <f>Performance!P$5*IF(Performance!P206&gt;Performance!P153,Outcomes!AP50,AVERAGE(Outcomes!AP50,Outcomes!AP103,Outcomes!AP156))*Outcomes!AP$7</f>
        <v>828457.5</v>
      </c>
      <c r="AQ50" s="345">
        <f>Performance!P$5*IF(Performance!P206&gt;Performance!P153,Outcomes!AQ50,AVERAGE(Outcomes!AQ50,Outcomes!AQ103,Outcomes!AQ156))*Outcomes!AQ$7</f>
        <v>96042.187499999985</v>
      </c>
      <c r="AR50" s="345">
        <f>Performance!P$5*IF(Performance!P206&gt;Performance!P153,Outcomes!AR50,AVERAGE(Outcomes!AR50,Outcomes!AR103,Outcomes!AR156))*Outcomes!AR$7</f>
        <v>138545.625</v>
      </c>
      <c r="AS50" s="345">
        <f>Performance!P$5*IF(Performance!P206&gt;Performance!P153,Outcomes!AS50,AVERAGE(Outcomes!AS50,Outcomes!AS103,Outcomes!AS156))*Outcomes!AS$7</f>
        <v>207059.99999999997</v>
      </c>
      <c r="AT50" s="345">
        <f>Performance!Q$5*IF(Performance!Q206&gt;Performance!Q153,Outcomes!AT50,AVERAGE(Outcomes!AT50,Outcomes!AT103,Outcomes!AT156))*Outcomes!AT$7</f>
        <v>0</v>
      </c>
      <c r="AU50" s="345">
        <f>Performance!Q$5*IF(Performance!Q206&gt;Performance!Q153,Outcomes!AU50,AVERAGE(Outcomes!AU50,Outcomes!AU103,Outcomes!AU156))*Outcomes!AU$7</f>
        <v>0</v>
      </c>
      <c r="AV50" s="345">
        <f>Performance!Q$5*IF(Performance!Q206&gt;Performance!Q153,Outcomes!AV50,AVERAGE(Outcomes!AV50,Outcomes!AV103,Outcomes!AV156))*Outcomes!AV$7</f>
        <v>0</v>
      </c>
      <c r="AW50" s="345">
        <f>Performance!Q$5*IF(Performance!Q206&gt;Performance!Q153,Outcomes!AW50,AVERAGE(Outcomes!AW50,Outcomes!AW103,Outcomes!AW156))*Outcomes!AW$7</f>
        <v>0</v>
      </c>
      <c r="AX50" s="345">
        <f>Performance!R$5*IF(Performance!R206&gt;Performance!R153,Outcomes!AX50,AVERAGE(Outcomes!AX50,Outcomes!AX103,Outcomes!AX156))*Outcomes!AX$7</f>
        <v>0</v>
      </c>
      <c r="AY50" s="345">
        <f>Performance!R$5*IF(Performance!R206&gt;Performance!R153,Outcomes!AY50,AVERAGE(Outcomes!AY50,Outcomes!AY103,Outcomes!AY156))*Outcomes!AY$7</f>
        <v>0</v>
      </c>
      <c r="AZ50" s="345">
        <f>Performance!R$5*IF(Performance!R206&gt;Performance!R153,Outcomes!AZ50,AVERAGE(Outcomes!AZ50,Outcomes!AZ103,Outcomes!AZ156))*Outcomes!AZ$7</f>
        <v>0</v>
      </c>
      <c r="BA50" s="345">
        <f>Performance!R$5*IF(Performance!R206&gt;Performance!R153,Outcomes!BA50,AVERAGE(Outcomes!BA50,Outcomes!BA103,Outcomes!BA156))*Outcomes!BA$7</f>
        <v>0</v>
      </c>
      <c r="BB50" s="345">
        <f>Performance!S47</f>
        <v>4570.6558333333332</v>
      </c>
      <c r="BC50" s="345">
        <f>Performance!T47</f>
        <v>14029.166666666664</v>
      </c>
      <c r="BD50" s="345">
        <f>Performance!U47</f>
        <v>0</v>
      </c>
      <c r="BE50" s="306">
        <f>SUM(C50:BD50)-Performance!C47</f>
        <v>0</v>
      </c>
    </row>
    <row r="51" spans="1:57">
      <c r="A51" s="13" t="s">
        <v>131</v>
      </c>
      <c r="B51" s="10" t="s">
        <v>132</v>
      </c>
      <c r="C51" s="345">
        <f>Performance!D48</f>
        <v>5561500</v>
      </c>
      <c r="D51" s="345">
        <f>Performance!E$5*IF(Performance!E207&gt;Performance!E154,Outcomes!D51,AVERAGE(Outcomes!D51,Outcomes!D104,Outcomes!D157))*Outcomes!D$7</f>
        <v>3174500</v>
      </c>
      <c r="E51" s="345">
        <f>Performance!E$5*IF(Performance!E207&gt;Performance!E154,Outcomes!E51,AVERAGE(Outcomes!E51,Outcomes!E104,Outcomes!E157))*Outcomes!E$7</f>
        <v>634119.06249999988</v>
      </c>
      <c r="F51" s="345">
        <f>Performance!E$5*IF(Performance!E207&gt;Performance!E154,Outcomes!F51,AVERAGE(Outcomes!F51,Outcomes!F104,Outcomes!F157))*Outcomes!F$7</f>
        <v>361033.75000000006</v>
      </c>
      <c r="G51" s="345">
        <f>Performance!E$5*IF(Performance!E207&gt;Performance!E154,Outcomes!G51,AVERAGE(Outcomes!G51,Outcomes!G104,Outcomes!G157))*Outcomes!G$7</f>
        <v>122815.00000000001</v>
      </c>
      <c r="H51" s="345">
        <f>Performance!F$5*IF(Performance!F207&gt;Performance!F154,Outcomes!H51,AVERAGE(Outcomes!H51,Outcomes!H104,Outcomes!H157))*Outcomes!H$7</f>
        <v>0</v>
      </c>
      <c r="I51" s="345">
        <f>Performance!F$5*IF(Performance!F207&gt;Performance!F154,Outcomes!I51,AVERAGE(Outcomes!I51,Outcomes!I104,Outcomes!I157))*Outcomes!I$7</f>
        <v>0</v>
      </c>
      <c r="J51" s="345">
        <f>Performance!F$5*IF(Performance!F207&gt;Performance!F154,Outcomes!J51,AVERAGE(Outcomes!J51,Outcomes!J104,Outcomes!J157))*Outcomes!J$7</f>
        <v>0</v>
      </c>
      <c r="K51" s="345">
        <f>Performance!F$5*IF(Performance!F207&gt;Performance!F154,Outcomes!K51,AVERAGE(Outcomes!K51,Outcomes!K104,Outcomes!K157))*Outcomes!K$7</f>
        <v>0</v>
      </c>
      <c r="L51" s="345">
        <f>Performance!G$5*IF(Performance!G207&gt;Performance!G154,Outcomes!L51,AVERAGE(Outcomes!L51,Outcomes!L104,Outcomes!L157))*Outcomes!L$7</f>
        <v>18000</v>
      </c>
      <c r="M51" s="345">
        <f>Performance!H$5*IF(Performance!H207&gt;Performance!H154,Outcomes!M51,AVERAGE(Outcomes!M51,Outcomes!M104,Outcomes!M157))*Outcomes!M$7</f>
        <v>40000</v>
      </c>
      <c r="N51" s="345">
        <f>Performance!I$5*IF(Performance!I207&gt;Performance!I154,Outcomes!N51,AVERAGE(Outcomes!N51,Outcomes!N104,Outcomes!N157))*Outcomes!N$7</f>
        <v>17000</v>
      </c>
      <c r="O51" s="345">
        <f>Performance!I$5*IF(Performance!I207&gt;Performance!I154,Outcomes!O51,AVERAGE(Outcomes!O51,Outcomes!O104,Outcomes!O157))*Outcomes!O$7</f>
        <v>1000</v>
      </c>
      <c r="P51" s="345">
        <f>Performance!I$5*IF(Performance!I207&gt;Performance!I154,Outcomes!P51,AVERAGE(Outcomes!P51,Outcomes!P104,Outcomes!P157))*Outcomes!P$7</f>
        <v>500</v>
      </c>
      <c r="Q51" s="345">
        <f>Performance!I$5*IF(Performance!I207&gt;Performance!I154,Outcomes!Q51,AVERAGE(Outcomes!Q51,Outcomes!Q104,Outcomes!Q157))*Outcomes!Q$7</f>
        <v>3000</v>
      </c>
      <c r="R51" s="345">
        <f>Performance!J$5*IF(Performance!J207&gt;Performance!J154,Outcomes!R51,AVERAGE(Outcomes!R51,Outcomes!R104,Outcomes!R157))*Outcomes!R$7</f>
        <v>72500</v>
      </c>
      <c r="S51" s="345">
        <f>Performance!J$5*IF(Performance!J207&gt;Performance!J154,Outcomes!S51,AVERAGE(Outcomes!S51,Outcomes!S104,Outcomes!S157))*Outcomes!S$7</f>
        <v>4062.5</v>
      </c>
      <c r="T51" s="345">
        <f>Performance!J$5*IF(Performance!J207&gt;Performance!J154,Outcomes!T51,AVERAGE(Outcomes!T51,Outcomes!T104,Outcomes!T157))*Outcomes!T$7</f>
        <v>1512.5000000000002</v>
      </c>
      <c r="U51" s="345">
        <f>Performance!J$5*IF(Performance!J207&gt;Performance!J154,Outcomes!U51,AVERAGE(Outcomes!U51,Outcomes!U104,Outcomes!U157))*Outcomes!U$7</f>
        <v>15625</v>
      </c>
      <c r="V51" s="345">
        <f>Performance!K$5*IF(Performance!K207&gt;Performance!K154,Outcomes!V51,AVERAGE(Outcomes!V51,Outcomes!V104,Outcomes!V157))*Outcomes!V$7</f>
        <v>50820.000000000015</v>
      </c>
      <c r="W51" s="345">
        <f>Performance!K$5*IF(Performance!K207&gt;Performance!K154,Outcomes!W51,AVERAGE(Outcomes!W51,Outcomes!W104,Outcomes!W157))*Outcomes!W$7</f>
        <v>5687.5</v>
      </c>
      <c r="X51" s="345">
        <f>Performance!K$5*IF(Performance!K207&gt;Performance!K154, Outcomes!X51, AVERAGE(Outcomes!X51,Outcomes!X104,Outcomes!X157))*Outcomes!X$7</f>
        <v>7896.875</v>
      </c>
      <c r="Y51" s="345">
        <f>Performance!K$5*IF(Performance!K207&gt;Performance!K154,Outcomes!Y51,AVERAGE(Outcomes!Y51,Outcomes!Y104,Outcomes!Y157))*Outcomes!Y$7</f>
        <v>4235.0000000000009</v>
      </c>
      <c r="Z51" s="345">
        <f>Performance!L$5*IF(Performance!L207&gt;Performance!L154,Outcomes!Z51,AVERAGE(Outcomes!Z51,Outcomes!Z104,Outcomes!Z157))*Outcomes!Z$7</f>
        <v>552434.16666666663</v>
      </c>
      <c r="AA51" s="345">
        <f>Performance!L$5*IF(Performance!L207&gt;Performance!L154,Outcomes!AA51,AVERAGE(Outcomes!AA51,Outcomes!AA104,Outcomes!AA157))*Outcomes!AA$7</f>
        <v>49597.916666666672</v>
      </c>
      <c r="AB51" s="345">
        <f>Performance!L$5*IF(Performance!L207&gt;Performance!L154,Outcomes!AB51,AVERAGE(Outcomes!AB51,Outcomes!AB104,Outcomes!AB157))*Outcomes!AB$7</f>
        <v>99837.500000000015</v>
      </c>
      <c r="AC51" s="345">
        <f>Performance!L$5*IF(Performance!L207&gt;Performance!L154,Outcomes!AC51,AVERAGE(Outcomes!AC51,Outcomes!AC104,Outcomes!AC157))*Outcomes!AC$7</f>
        <v>85166.666666666657</v>
      </c>
      <c r="AD51" s="345">
        <f>Performance!M$5*IF(Performance!M207&gt;Performance!M154,Outcomes!AD51,AVERAGE(Outcomes!AD51,Outcomes!AD104,Outcomes!AD157))*Outcomes!AD$7</f>
        <v>0</v>
      </c>
      <c r="AE51" s="345">
        <f>Performance!M$5*IF(Performance!M207&gt;Performance!M154,Outcomes!AE51,AVERAGE(Outcomes!AE51,Outcomes!AE104,Outcomes!AE157))*Outcomes!AE$7</f>
        <v>0</v>
      </c>
      <c r="AF51" s="345">
        <f>Performance!M$5*IF(Performance!M207&gt;Performance!M154,Outcomes!AF51,AVERAGE(Outcomes!AF51,Outcomes!AF104,Outcomes!AF157))*Outcomes!AF$7</f>
        <v>0</v>
      </c>
      <c r="AG51" s="345">
        <f>Performance!M$5*IF(Performance!M207&gt;Performance!M154,Outcomes!AG51,AVERAGE(Outcomes!AG51,Outcomes!AG104,Outcomes!AG157))*Outcomes!AG$7</f>
        <v>0</v>
      </c>
      <c r="AH51" s="345">
        <f>Performance!N$5*IF(Performance!N207&gt;Performance!N154,Outcomes!AH51,AVERAGE(Outcomes!AH51,Outcomes!AH104,Outcomes!AH157))*Outcomes!AH$7</f>
        <v>0</v>
      </c>
      <c r="AI51" s="345">
        <f>Performance!N$5*IF(Performance!N207&gt;Performance!N154,Outcomes!AI51,AVERAGE(Outcomes!AI51,Outcomes!AI104,Outcomes!AI157))*Outcomes!AI$7</f>
        <v>0</v>
      </c>
      <c r="AJ51" s="345">
        <f>Performance!N$5*IF(Performance!N207&gt;Performance!N154,Outcomes!AJ51,AVERAGE(Outcomes!AJ51,Outcomes!AJ104,Outcomes!AJ157))*Outcomes!AJ$7</f>
        <v>0</v>
      </c>
      <c r="AK51" s="345">
        <f>Performance!N$5*IF(Performance!N207&gt;Performance!N154,Outcomes!AK51,AVERAGE(Outcomes!AK51,Outcomes!AK104,Outcomes!AK157))*Outcomes!AK$7</f>
        <v>0</v>
      </c>
      <c r="AL51" s="345">
        <f>Performance!O$5*IF(Performance!O207&gt;Performance!O154,Outcomes!AL51,AVERAGE(Outcomes!AL51,Outcomes!AL104,Outcomes!AL157))*Outcomes!AL$7</f>
        <v>3168666.666666667</v>
      </c>
      <c r="AM51" s="345">
        <f>Performance!O$5*IF(Performance!O207&gt;Performance!O154,Outcomes!AM51,AVERAGE(Outcomes!AM51,Outcomes!AM104,Outcomes!AM157))*Outcomes!AM$7</f>
        <v>648008.22916666663</v>
      </c>
      <c r="AN51" s="345">
        <f>Performance!O$5*IF(Performance!O207&gt;Performance!O154,Outcomes!AN51,AVERAGE(Outcomes!AN51,Outcomes!AN104,Outcomes!AN157))*Outcomes!AN$7</f>
        <v>307294.16666666669</v>
      </c>
      <c r="AO51" s="345">
        <f>Performance!O$5*IF(Performance!O207&gt;Performance!O154,Outcomes!AO51,AVERAGE(Outcomes!AO51,Outcomes!AO104,Outcomes!AO157))*Outcomes!AO$7</f>
        <v>170391.66666666669</v>
      </c>
      <c r="AP51" s="345">
        <f>Performance!P$5*IF(Performance!P207&gt;Performance!P154,Outcomes!AP51,AVERAGE(Outcomes!AP51,Outcomes!AP104,Outcomes!AP157))*Outcomes!AP$7</f>
        <v>1314000</v>
      </c>
      <c r="AQ51" s="345">
        <f>Performance!P$5*IF(Performance!P207&gt;Performance!P154,Outcomes!AQ51,AVERAGE(Outcomes!AQ51,Outcomes!AQ104,Outcomes!AQ157))*Outcomes!AQ$7</f>
        <v>222494.99999999997</v>
      </c>
      <c r="AR51" s="345">
        <f>Performance!P$5*IF(Performance!P207&gt;Performance!P154,Outcomes!AR51,AVERAGE(Outcomes!AR51,Outcomes!AR104,Outcomes!AR157))*Outcomes!AR$7</f>
        <v>260250</v>
      </c>
      <c r="AS51" s="345">
        <f>Performance!P$5*IF(Performance!P207&gt;Performance!P154,Outcomes!AS51,AVERAGE(Outcomes!AS51,Outcomes!AS104,Outcomes!AS157))*Outcomes!AS$7</f>
        <v>153915.00000000003</v>
      </c>
      <c r="AT51" s="345">
        <f>Performance!Q$5*IF(Performance!Q207&gt;Performance!Q154,Outcomes!AT51,AVERAGE(Outcomes!AT51,Outcomes!AT104,Outcomes!AT157))*Outcomes!AT$7</f>
        <v>0</v>
      </c>
      <c r="AU51" s="345">
        <f>Performance!Q$5*IF(Performance!Q207&gt;Performance!Q154,Outcomes!AU51,AVERAGE(Outcomes!AU51,Outcomes!AU104,Outcomes!AU157))*Outcomes!AU$7</f>
        <v>0</v>
      </c>
      <c r="AV51" s="345">
        <f>Performance!Q$5*IF(Performance!Q207&gt;Performance!Q154,Outcomes!AV51,AVERAGE(Outcomes!AV51,Outcomes!AV104,Outcomes!AV157))*Outcomes!AV$7</f>
        <v>0</v>
      </c>
      <c r="AW51" s="345">
        <f>Performance!Q$5*IF(Performance!Q207&gt;Performance!Q154,Outcomes!AW51,AVERAGE(Outcomes!AW51,Outcomes!AW104,Outcomes!AW157))*Outcomes!AW$7</f>
        <v>0</v>
      </c>
      <c r="AX51" s="345">
        <f>Performance!R$5*IF(Performance!R207&gt;Performance!R154,Outcomes!AX51,AVERAGE(Outcomes!AX51,Outcomes!AX104,Outcomes!AX157))*Outcomes!AX$7</f>
        <v>0</v>
      </c>
      <c r="AY51" s="345">
        <f>Performance!R$5*IF(Performance!R207&gt;Performance!R154,Outcomes!AY51,AVERAGE(Outcomes!AY51,Outcomes!AY104,Outcomes!AY157))*Outcomes!AY$7</f>
        <v>0</v>
      </c>
      <c r="AZ51" s="345">
        <f>Performance!R$5*IF(Performance!R207&gt;Performance!R154,Outcomes!AZ51,AVERAGE(Outcomes!AZ51,Outcomes!AZ104,Outcomes!AZ157))*Outcomes!AZ$7</f>
        <v>0</v>
      </c>
      <c r="BA51" s="345">
        <f>Performance!R$5*IF(Performance!R207&gt;Performance!R154,Outcomes!BA51,AVERAGE(Outcomes!BA51,Outcomes!BA104,Outcomes!BA157))*Outcomes!BA$7</f>
        <v>0</v>
      </c>
      <c r="BB51" s="345">
        <f>Performance!S48</f>
        <v>874</v>
      </c>
      <c r="BC51" s="345">
        <f>Performance!T48</f>
        <v>23916.666666666664</v>
      </c>
      <c r="BD51" s="345">
        <f>Performance!U48</f>
        <v>0</v>
      </c>
      <c r="BE51" s="306">
        <f>SUM(C51:BD51)-Performance!C48</f>
        <v>0</v>
      </c>
    </row>
    <row r="52" spans="1:57">
      <c r="A52" s="13" t="s">
        <v>133</v>
      </c>
      <c r="B52" s="10" t="s">
        <v>134</v>
      </c>
      <c r="C52" s="345">
        <f>Performance!D49</f>
        <v>3078322.916666667</v>
      </c>
      <c r="D52" s="345">
        <f>Performance!E$5*IF(Performance!E208&gt;Performance!E155,Outcomes!D52,AVERAGE(Outcomes!D52,Outcomes!D105,Outcomes!D158))*Outcomes!D$7</f>
        <v>2152500</v>
      </c>
      <c r="E52" s="345">
        <f>Performance!E$5*IF(Performance!E208&gt;Performance!E155,Outcomes!E52,AVERAGE(Outcomes!E52,Outcomes!E105,Outcomes!E158))*Outcomes!E$7</f>
        <v>405899.37499999994</v>
      </c>
      <c r="F52" s="345">
        <f>Performance!E$5*IF(Performance!E208&gt;Performance!E155,Outcomes!F52,AVERAGE(Outcomes!F52,Outcomes!F105,Outcomes!F158))*Outcomes!F$7</f>
        <v>189000</v>
      </c>
      <c r="G52" s="345">
        <f>Performance!E$5*IF(Performance!E208&gt;Performance!E155,Outcomes!G52,AVERAGE(Outcomes!G52,Outcomes!G105,Outcomes!G158))*Outcomes!G$7</f>
        <v>165165.00000000003</v>
      </c>
      <c r="H52" s="345">
        <f>Performance!F$5*IF(Performance!F208&gt;Performance!F155,Outcomes!H52,AVERAGE(Outcomes!H52,Outcomes!H105,Outcomes!H158))*Outcomes!H$7</f>
        <v>0</v>
      </c>
      <c r="I52" s="345">
        <f>Performance!F$5*IF(Performance!F208&gt;Performance!F155,Outcomes!I52,AVERAGE(Outcomes!I52,Outcomes!I105,Outcomes!I158))*Outcomes!I$7</f>
        <v>0</v>
      </c>
      <c r="J52" s="345">
        <f>Performance!F$5*IF(Performance!F208&gt;Performance!F155,Outcomes!J52,AVERAGE(Outcomes!J52,Outcomes!J105,Outcomes!J158))*Outcomes!J$7</f>
        <v>0</v>
      </c>
      <c r="K52" s="345">
        <f>Performance!F$5*IF(Performance!F208&gt;Performance!F155,Outcomes!K52,AVERAGE(Outcomes!K52,Outcomes!K105,Outcomes!K158))*Outcomes!K$7</f>
        <v>0</v>
      </c>
      <c r="L52" s="345">
        <f>Performance!G$5*IF(Performance!G208&gt;Performance!G155,Outcomes!L52,AVERAGE(Outcomes!L52,Outcomes!L105,Outcomes!L158))*Outcomes!L$7</f>
        <v>15000</v>
      </c>
      <c r="M52" s="345">
        <f>Performance!H$5*IF(Performance!H208&gt;Performance!H155,Outcomes!M52,AVERAGE(Outcomes!M52,Outcomes!M105,Outcomes!M158))*Outcomes!M$7</f>
        <v>55861.458333333328</v>
      </c>
      <c r="N52" s="345">
        <f>Performance!I$5*IF(Performance!I208&gt;Performance!I155,Outcomes!N52,AVERAGE(Outcomes!N52,Outcomes!N105,Outcomes!N158))*Outcomes!N$7</f>
        <v>8256.6666666666661</v>
      </c>
      <c r="O52" s="345">
        <f>Performance!I$5*IF(Performance!I208&gt;Performance!I155,Outcomes!O52,AVERAGE(Outcomes!O52,Outcomes!O105,Outcomes!O158))*Outcomes!O$7</f>
        <v>1826.458333333333</v>
      </c>
      <c r="P52" s="345">
        <f>Performance!I$5*IF(Performance!I208&gt;Performance!I155,Outcomes!P52,AVERAGE(Outcomes!P52,Outcomes!P105,Outcomes!P158))*Outcomes!P$7</f>
        <v>1588.7499999999998</v>
      </c>
      <c r="Q52" s="345">
        <f>Performance!I$5*IF(Performance!I208&gt;Performance!I155,Outcomes!Q52,AVERAGE(Outcomes!Q52,Outcomes!Q105,Outcomes!Q158))*Outcomes!Q$7</f>
        <v>2702.083333333333</v>
      </c>
      <c r="R52" s="345">
        <f>Performance!J$5*IF(Performance!J208&gt;Performance!J155,Outcomes!R52,AVERAGE(Outcomes!R52,Outcomes!R105,Outcomes!R158))*Outcomes!R$7</f>
        <v>1123171.875</v>
      </c>
      <c r="S52" s="345">
        <f>Performance!J$5*IF(Performance!J208&gt;Performance!J155,Outcomes!S52,AVERAGE(Outcomes!S52,Outcomes!S105,Outcomes!S158))*Outcomes!S$7</f>
        <v>15979.166666666666</v>
      </c>
      <c r="T52" s="345">
        <f>Performance!J$5*IF(Performance!J208&gt;Performance!J155,Outcomes!T52,AVERAGE(Outcomes!T52,Outcomes!T105,Outcomes!T158))*Outcomes!T$7</f>
        <v>5303.6458333333339</v>
      </c>
      <c r="U52" s="345">
        <f>Performance!J$5*IF(Performance!J208&gt;Performance!J155,Outcomes!U52,AVERAGE(Outcomes!U52,Outcomes!U105,Outcomes!U158))*Outcomes!U$7</f>
        <v>446297.39583333331</v>
      </c>
      <c r="V52" s="345">
        <f>Performance!K$5*IF(Performance!K208&gt;Performance!K155,Outcomes!V52,AVERAGE(Outcomes!V52,Outcomes!V105,Outcomes!V158))*Outcomes!V$7</f>
        <v>163047.50000000003</v>
      </c>
      <c r="W52" s="345">
        <f>Performance!K$5*IF(Performance!K208&gt;Performance!K155,Outcomes!W52,AVERAGE(Outcomes!W52,Outcomes!W105,Outcomes!W158))*Outcomes!W$7</f>
        <v>31762.500000000004</v>
      </c>
      <c r="X52" s="345">
        <f>Performance!K$5*IF(Performance!K208&gt;Performance!K155, Outcomes!X52, AVERAGE(Outcomes!X52,Outcomes!X105,Outcomes!X158))*Outcomes!X$7</f>
        <v>16625</v>
      </c>
      <c r="Y52" s="345">
        <f>Performance!K$5*IF(Performance!K208&gt;Performance!K155,Outcomes!Y52,AVERAGE(Outcomes!Y52,Outcomes!Y105,Outcomes!Y158))*Outcomes!Y$7</f>
        <v>67760.000000000015</v>
      </c>
      <c r="Z52" s="345">
        <f>Performance!L$5*IF(Performance!L208&gt;Performance!L155,Outcomes!Z52,AVERAGE(Outcomes!Z52,Outcomes!Z105,Outcomes!Z158))*Outcomes!Z$7</f>
        <v>1408166.6666666665</v>
      </c>
      <c r="AA52" s="345">
        <f>Performance!L$5*IF(Performance!L208&gt;Performance!L155,Outcomes!AA52,AVERAGE(Outcomes!AA52,Outcomes!AA105,Outcomes!AA158))*Outcomes!AA$7</f>
        <v>279187.70833333331</v>
      </c>
      <c r="AB52" s="345">
        <f>Performance!L$5*IF(Performance!L208&gt;Performance!L155,Outcomes!AB52,AVERAGE(Outcomes!AB52,Outcomes!AB105,Outcomes!AB158))*Outcomes!AB$7</f>
        <v>129831.04166666666</v>
      </c>
      <c r="AC52" s="345">
        <f>Performance!L$5*IF(Performance!L208&gt;Performance!L155,Outcomes!AC52,AVERAGE(Outcomes!AC52,Outcomes!AC105,Outcomes!AC158))*Outcomes!AC$7</f>
        <v>299798.33333333337</v>
      </c>
      <c r="AD52" s="345">
        <f>Performance!M$5*IF(Performance!M208&gt;Performance!M155,Outcomes!AD52,AVERAGE(Outcomes!AD52,Outcomes!AD105,Outcomes!AD158))*Outcomes!AD$7</f>
        <v>0</v>
      </c>
      <c r="AE52" s="345">
        <f>Performance!M$5*IF(Performance!M208&gt;Performance!M155,Outcomes!AE52,AVERAGE(Outcomes!AE52,Outcomes!AE105,Outcomes!AE158))*Outcomes!AE$7</f>
        <v>0</v>
      </c>
      <c r="AF52" s="345">
        <f>Performance!M$5*IF(Performance!M208&gt;Performance!M155,Outcomes!AF52,AVERAGE(Outcomes!AF52,Outcomes!AF105,Outcomes!AF158))*Outcomes!AF$7</f>
        <v>0</v>
      </c>
      <c r="AG52" s="345">
        <f>Performance!M$5*IF(Performance!M208&gt;Performance!M155,Outcomes!AG52,AVERAGE(Outcomes!AG52,Outcomes!AG105,Outcomes!AG158))*Outcomes!AG$7</f>
        <v>0</v>
      </c>
      <c r="AH52" s="345">
        <f>Performance!N$5*IF(Performance!N208&gt;Performance!N155,Outcomes!AH52,AVERAGE(Outcomes!AH52,Outcomes!AH105,Outcomes!AH158))*Outcomes!AH$7</f>
        <v>0</v>
      </c>
      <c r="AI52" s="345">
        <f>Performance!N$5*IF(Performance!N208&gt;Performance!N155,Outcomes!AI52,AVERAGE(Outcomes!AI52,Outcomes!AI105,Outcomes!AI158))*Outcomes!AI$7</f>
        <v>0</v>
      </c>
      <c r="AJ52" s="345">
        <f>Performance!N$5*IF(Performance!N208&gt;Performance!N155,Outcomes!AJ52,AVERAGE(Outcomes!AJ52,Outcomes!AJ105,Outcomes!AJ158))*Outcomes!AJ$7</f>
        <v>0</v>
      </c>
      <c r="AK52" s="345">
        <f>Performance!N$5*IF(Performance!N208&gt;Performance!N155,Outcomes!AK52,AVERAGE(Outcomes!AK52,Outcomes!AK105,Outcomes!AK158))*Outcomes!AK$7</f>
        <v>0</v>
      </c>
      <c r="AL52" s="345">
        <f>Performance!O$5*IF(Performance!O208&gt;Performance!O155,Outcomes!AL52,AVERAGE(Outcomes!AL52,Outcomes!AL105,Outcomes!AL158))*Outcomes!AL$7</f>
        <v>2675166.666666667</v>
      </c>
      <c r="AM52" s="345">
        <f>Performance!O$5*IF(Performance!O208&gt;Performance!O155,Outcomes!AM52,AVERAGE(Outcomes!AM52,Outcomes!AM105,Outcomes!AM158))*Outcomes!AM$7</f>
        <v>505706.97916666663</v>
      </c>
      <c r="AN52" s="345">
        <f>Performance!O$5*IF(Performance!O208&gt;Performance!O155,Outcomes!AN52,AVERAGE(Outcomes!AN52,Outcomes!AN105,Outcomes!AN158))*Outcomes!AN$7</f>
        <v>279125</v>
      </c>
      <c r="AO52" s="345">
        <f>Performance!O$5*IF(Performance!O208&gt;Performance!O155,Outcomes!AO52,AVERAGE(Outcomes!AO52,Outcomes!AO105,Outcomes!AO158))*Outcomes!AO$7</f>
        <v>251340.83333333337</v>
      </c>
      <c r="AP52" s="345">
        <f>Performance!P$5*IF(Performance!P208&gt;Performance!P155,Outcomes!AP52,AVERAGE(Outcomes!AP52,Outcomes!AP105,Outcomes!AP158))*Outcomes!AP$7</f>
        <v>760500</v>
      </c>
      <c r="AQ52" s="345">
        <f>Performance!P$5*IF(Performance!P208&gt;Performance!P155,Outcomes!AQ52,AVERAGE(Outcomes!AQ52,Outcomes!AQ105,Outcomes!AQ158))*Outcomes!AQ$7</f>
        <v>134780.625</v>
      </c>
      <c r="AR52" s="345">
        <f>Performance!P$5*IF(Performance!P208&gt;Performance!P155,Outcomes!AR52,AVERAGE(Outcomes!AR52,Outcomes!AR105,Outcomes!AR158))*Outcomes!AR$7</f>
        <v>108375</v>
      </c>
      <c r="AS52" s="345">
        <f>Performance!P$5*IF(Performance!P208&gt;Performance!P155,Outcomes!AS52,AVERAGE(Outcomes!AS52,Outcomes!AS105,Outcomes!AS158))*Outcomes!AS$7</f>
        <v>268500</v>
      </c>
      <c r="AT52" s="345">
        <f>Performance!Q$5*IF(Performance!Q208&gt;Performance!Q155,Outcomes!AT52,AVERAGE(Outcomes!AT52,Outcomes!AT105,Outcomes!AT158))*Outcomes!AT$7</f>
        <v>0</v>
      </c>
      <c r="AU52" s="345">
        <f>Performance!Q$5*IF(Performance!Q208&gt;Performance!Q155,Outcomes!AU52,AVERAGE(Outcomes!AU52,Outcomes!AU105,Outcomes!AU158))*Outcomes!AU$7</f>
        <v>0</v>
      </c>
      <c r="AV52" s="345">
        <f>Performance!Q$5*IF(Performance!Q208&gt;Performance!Q155,Outcomes!AV52,AVERAGE(Outcomes!AV52,Outcomes!AV105,Outcomes!AV158))*Outcomes!AV$7</f>
        <v>0</v>
      </c>
      <c r="AW52" s="345">
        <f>Performance!Q$5*IF(Performance!Q208&gt;Performance!Q155,Outcomes!AW52,AVERAGE(Outcomes!AW52,Outcomes!AW105,Outcomes!AW158))*Outcomes!AW$7</f>
        <v>0</v>
      </c>
      <c r="AX52" s="345">
        <f>Performance!R$5*IF(Performance!R208&gt;Performance!R155,Outcomes!AX52,AVERAGE(Outcomes!AX52,Outcomes!AX105,Outcomes!AX158))*Outcomes!AX$7</f>
        <v>162000</v>
      </c>
      <c r="AY52" s="345">
        <f>Performance!R$5*IF(Performance!R208&gt;Performance!R155,Outcomes!AY52,AVERAGE(Outcomes!AY52,Outcomes!AY105,Outcomes!AY158))*Outcomes!AY$7</f>
        <v>23141.250000000004</v>
      </c>
      <c r="AZ52" s="345">
        <f>Performance!R$5*IF(Performance!R208&gt;Performance!R155,Outcomes!AZ52,AVERAGE(Outcomes!AZ52,Outcomes!AZ105,Outcomes!AZ158))*Outcomes!AZ$7</f>
        <v>16335.000000000004</v>
      </c>
      <c r="BA52" s="345">
        <f>Performance!R$5*IF(Performance!R208&gt;Performance!R155,Outcomes!BA52,AVERAGE(Outcomes!BA52,Outcomes!BA105,Outcomes!BA158))*Outcomes!BA$7</f>
        <v>67500</v>
      </c>
      <c r="BB52" s="345">
        <f>Performance!S49</f>
        <v>10803.368333333332</v>
      </c>
      <c r="BC52" s="345">
        <f>Performance!T49</f>
        <v>40250</v>
      </c>
      <c r="BD52" s="345">
        <f>Performance!U49</f>
        <v>0</v>
      </c>
      <c r="BE52" s="306">
        <f>SUM(C52:BD52)-Performance!C49</f>
        <v>0</v>
      </c>
    </row>
    <row r="53" spans="1:57">
      <c r="A53" s="13" t="s">
        <v>135</v>
      </c>
      <c r="B53" s="10" t="s">
        <v>136</v>
      </c>
      <c r="C53" s="345">
        <f>Performance!D50</f>
        <v>2837800.0000000005</v>
      </c>
      <c r="D53" s="345">
        <f>Performance!E$5*IF(Performance!E209&gt;Performance!E156,Outcomes!D53,AVERAGE(Outcomes!D53,Outcomes!D106,Outcomes!D159))*Outcomes!D$7</f>
        <v>3549000</v>
      </c>
      <c r="E53" s="345">
        <f>Performance!E$5*IF(Performance!E209&gt;Performance!E156,Outcomes!E53,AVERAGE(Outcomes!E53,Outcomes!E106,Outcomes!E159))*Outcomes!E$7</f>
        <v>434875</v>
      </c>
      <c r="F53" s="345">
        <f>Performance!E$5*IF(Performance!E209&gt;Performance!E156,Outcomes!F53,AVERAGE(Outcomes!F53,Outcomes!F106,Outcomes!F159))*Outcomes!F$7</f>
        <v>429625</v>
      </c>
      <c r="G53" s="345">
        <f>Performance!E$5*IF(Performance!E209&gt;Performance!E156,Outcomes!G53,AVERAGE(Outcomes!G53,Outcomes!G106,Outcomes!G159))*Outcomes!G$7</f>
        <v>306250</v>
      </c>
      <c r="H53" s="345">
        <f>Performance!F$5*IF(Performance!F209&gt;Performance!F156,Outcomes!H53,AVERAGE(Outcomes!H53,Outcomes!H106,Outcomes!H159))*Outcomes!H$7</f>
        <v>9983.7499999999982</v>
      </c>
      <c r="I53" s="345">
        <f>Performance!F$5*IF(Performance!F209&gt;Performance!F156,Outcomes!I53,AVERAGE(Outcomes!I53,Outcomes!I106,Outcomes!I159))*Outcomes!I$7</f>
        <v>0</v>
      </c>
      <c r="J53" s="345">
        <f>Performance!F$5*IF(Performance!F209&gt;Performance!F156,Outcomes!J53,AVERAGE(Outcomes!J53,Outcomes!J106,Outcomes!J159))*Outcomes!J$7</f>
        <v>831.97916666666663</v>
      </c>
      <c r="K53" s="345">
        <f>Performance!F$5*IF(Performance!F209&gt;Performance!F156,Outcomes!K53,AVERAGE(Outcomes!K53,Outcomes!K106,Outcomes!K159))*Outcomes!K$7</f>
        <v>0</v>
      </c>
      <c r="L53" s="345">
        <f>Performance!G$5*IF(Performance!G209&gt;Performance!G156,Outcomes!L53,AVERAGE(Outcomes!L53,Outcomes!L106,Outcomes!L159))*Outcomes!L$7</f>
        <v>18150.000000000004</v>
      </c>
      <c r="M53" s="345">
        <f>Performance!H$5*IF(Performance!H209&gt;Performance!H156,Outcomes!M53,AVERAGE(Outcomes!M53,Outcomes!M106,Outcomes!M159))*Outcomes!M$7</f>
        <v>818262.50000000012</v>
      </c>
      <c r="N53" s="345">
        <f>Performance!I$5*IF(Performance!I209&gt;Performance!I156,Outcomes!N53,AVERAGE(Outcomes!N53,Outcomes!N106,Outcomes!N159))*Outcomes!N$7</f>
        <v>10459.166666666666</v>
      </c>
      <c r="O53" s="345">
        <f>Performance!I$5*IF(Performance!I209&gt;Performance!I156,Outcomes!O53,AVERAGE(Outcomes!O53,Outcomes!O106,Outcomes!O159))*Outcomes!O$7</f>
        <v>950.83333333333326</v>
      </c>
      <c r="P53" s="345">
        <f>Performance!I$5*IF(Performance!I209&gt;Performance!I156,Outcomes!P53,AVERAGE(Outcomes!P53,Outcomes!P106,Outcomes!P159))*Outcomes!P$7</f>
        <v>1188.5416666666665</v>
      </c>
      <c r="Q53" s="345">
        <f>Performance!I$5*IF(Performance!I209&gt;Performance!I156,Outcomes!Q53,AVERAGE(Outcomes!Q53,Outcomes!Q106,Outcomes!Q159))*Outcomes!Q$7</f>
        <v>4278.75</v>
      </c>
      <c r="R53" s="345">
        <f>Performance!J$5*IF(Performance!J209&gt;Performance!J156,Outcomes!R53,AVERAGE(Outcomes!R53,Outcomes!R106,Outcomes!R159))*Outcomes!R$7</f>
        <v>0</v>
      </c>
      <c r="S53" s="345">
        <f>Performance!J$5*IF(Performance!J209&gt;Performance!J156,Outcomes!S53,AVERAGE(Outcomes!S53,Outcomes!S106,Outcomes!S159))*Outcomes!S$7</f>
        <v>0</v>
      </c>
      <c r="T53" s="345">
        <f>Performance!J$5*IF(Performance!J209&gt;Performance!J156,Outcomes!T53,AVERAGE(Outcomes!T53,Outcomes!T106,Outcomes!T159))*Outcomes!T$7</f>
        <v>0</v>
      </c>
      <c r="U53" s="345">
        <f>Performance!J$5*IF(Performance!J209&gt;Performance!J156,Outcomes!U53,AVERAGE(Outcomes!U53,Outcomes!U106,Outcomes!U159))*Outcomes!U$7</f>
        <v>0</v>
      </c>
      <c r="V53" s="345">
        <f>Performance!K$5*IF(Performance!K209&gt;Performance!K156,Outcomes!V53,AVERAGE(Outcomes!V53,Outcomes!V106,Outcomes!V159))*Outcomes!V$7</f>
        <v>222110.00000000003</v>
      </c>
      <c r="W53" s="345">
        <f>Performance!K$5*IF(Performance!K209&gt;Performance!K156,Outcomes!W53,AVERAGE(Outcomes!W53,Outcomes!W106,Outcomes!W159))*Outcomes!W$7</f>
        <v>22147.708333333336</v>
      </c>
      <c r="X53" s="345">
        <f>Performance!K$5*IF(Performance!K209&gt;Performance!K156, Outcomes!X53, AVERAGE(Outcomes!X53,Outcomes!X106,Outcomes!X159))*Outcomes!X$7</f>
        <v>29824.375</v>
      </c>
      <c r="Y53" s="345">
        <f>Performance!K$5*IF(Performance!K209&gt;Performance!K156,Outcomes!Y53,AVERAGE(Outcomes!Y53,Outcomes!Y106,Outcomes!Y159))*Outcomes!Y$7</f>
        <v>29388.333333333332</v>
      </c>
      <c r="Z53" s="345">
        <f>Performance!L$5*IF(Performance!L209&gt;Performance!L156,Outcomes!Z53,AVERAGE(Outcomes!Z53,Outcomes!Z106,Outcomes!Z159))*Outcomes!Z$7</f>
        <v>1462063.75</v>
      </c>
      <c r="AA53" s="345">
        <f>Performance!L$5*IF(Performance!L209&gt;Performance!L156,Outcomes!AA53,AVERAGE(Outcomes!AA53,Outcomes!AA106,Outcomes!AA159))*Outcomes!AA$7</f>
        <v>219402.60416666666</v>
      </c>
      <c r="AB53" s="345">
        <f>Performance!L$5*IF(Performance!L209&gt;Performance!L156,Outcomes!AB53,AVERAGE(Outcomes!AB53,Outcomes!AB106,Outcomes!AB159))*Outcomes!AB$7</f>
        <v>215684.58333333334</v>
      </c>
      <c r="AC53" s="345">
        <f>Performance!L$5*IF(Performance!L209&gt;Performance!L156,Outcomes!AC53,AVERAGE(Outcomes!AC53,Outcomes!AC106,Outcomes!AC159))*Outcomes!AC$7</f>
        <v>289916.66666666663</v>
      </c>
      <c r="AD53" s="345">
        <f>Performance!M$5*IF(Performance!M209&gt;Performance!M156,Outcomes!AD53,AVERAGE(Outcomes!AD53,Outcomes!AD106,Outcomes!AD159))*Outcomes!AD$7</f>
        <v>0</v>
      </c>
      <c r="AE53" s="345">
        <f>Performance!M$5*IF(Performance!M209&gt;Performance!M156,Outcomes!AE53,AVERAGE(Outcomes!AE53,Outcomes!AE106,Outcomes!AE159))*Outcomes!AE$7</f>
        <v>0</v>
      </c>
      <c r="AF53" s="345">
        <f>Performance!M$5*IF(Performance!M209&gt;Performance!M156,Outcomes!AF53,AVERAGE(Outcomes!AF53,Outcomes!AF106,Outcomes!AF159))*Outcomes!AF$7</f>
        <v>0</v>
      </c>
      <c r="AG53" s="345">
        <f>Performance!M$5*IF(Performance!M209&gt;Performance!M156,Outcomes!AG53,AVERAGE(Outcomes!AG53,Outcomes!AG106,Outcomes!AG159))*Outcomes!AG$7</f>
        <v>0</v>
      </c>
      <c r="AH53" s="345">
        <f>Performance!N$5*IF(Performance!N209&gt;Performance!N156,Outcomes!AH53,AVERAGE(Outcomes!AH53,Outcomes!AH106,Outcomes!AH159))*Outcomes!AH$7</f>
        <v>3500</v>
      </c>
      <c r="AI53" s="345">
        <f>Performance!N$5*IF(Performance!N209&gt;Performance!N156,Outcomes!AI53,AVERAGE(Outcomes!AI53,Outcomes!AI106,Outcomes!AI159))*Outcomes!AI$7</f>
        <v>0</v>
      </c>
      <c r="AJ53" s="345">
        <f>Performance!N$5*IF(Performance!N209&gt;Performance!N156,Outcomes!AJ53,AVERAGE(Outcomes!AJ53,Outcomes!AJ106,Outcomes!AJ159))*Outcomes!AJ$7</f>
        <v>0</v>
      </c>
      <c r="AK53" s="345">
        <f>Performance!N$5*IF(Performance!N209&gt;Performance!N156,Outcomes!AK53,AVERAGE(Outcomes!AK53,Outcomes!AK106,Outcomes!AK159))*Outcomes!AK$7</f>
        <v>1750</v>
      </c>
      <c r="AL53" s="345">
        <f>Performance!O$5*IF(Performance!O209&gt;Performance!O156,Outcomes!AL53,AVERAGE(Outcomes!AL53,Outcomes!AL106,Outcomes!AL159))*Outcomes!AL$7</f>
        <v>3529283.333333334</v>
      </c>
      <c r="AM53" s="345">
        <f>Performance!O$5*IF(Performance!O209&gt;Performance!O156,Outcomes!AM53,AVERAGE(Outcomes!AM53,Outcomes!AM106,Outcomes!AM159))*Outcomes!AM$7</f>
        <v>474250</v>
      </c>
      <c r="AN53" s="345">
        <f>Performance!O$5*IF(Performance!O209&gt;Performance!O156,Outcomes!AN53,AVERAGE(Outcomes!AN53,Outcomes!AN106,Outcomes!AN159))*Outcomes!AN$7</f>
        <v>422980.83333333343</v>
      </c>
      <c r="AO53" s="345">
        <f>Performance!O$5*IF(Performance!O209&gt;Performance!O156,Outcomes!AO53,AVERAGE(Outcomes!AO53,Outcomes!AO106,Outcomes!AO159))*Outcomes!AO$7</f>
        <v>288090.83333333337</v>
      </c>
      <c r="AP53" s="345">
        <f>Performance!P$5*IF(Performance!P209&gt;Performance!P156,Outcomes!AP53,AVERAGE(Outcomes!AP53,Outcomes!AP106,Outcomes!AP159))*Outcomes!AP$7</f>
        <v>3173913.75</v>
      </c>
      <c r="AQ53" s="345">
        <f>Performance!P$5*IF(Performance!P209&gt;Performance!P156,Outcomes!AQ53,AVERAGE(Outcomes!AQ53,Outcomes!AQ106,Outcomes!AQ159))*Outcomes!AQ$7</f>
        <v>316681.87499999994</v>
      </c>
      <c r="AR53" s="345">
        <f>Performance!P$5*IF(Performance!P209&gt;Performance!P156,Outcomes!AR53,AVERAGE(Outcomes!AR53,Outcomes!AR106,Outcomes!AR159))*Outcomes!AR$7</f>
        <v>427198.12499999994</v>
      </c>
      <c r="AS53" s="345">
        <f>Performance!P$5*IF(Performance!P209&gt;Performance!P156,Outcomes!AS53,AVERAGE(Outcomes!AS53,Outcomes!AS106,Outcomes!AS159))*Outcomes!AS$7</f>
        <v>590512.5</v>
      </c>
      <c r="AT53" s="345">
        <f>Performance!Q$5*IF(Performance!Q209&gt;Performance!Q156,Outcomes!AT53,AVERAGE(Outcomes!AT53,Outcomes!AT106,Outcomes!AT159))*Outcomes!AT$7</f>
        <v>0</v>
      </c>
      <c r="AU53" s="345">
        <f>Performance!Q$5*IF(Performance!Q209&gt;Performance!Q156,Outcomes!AU53,AVERAGE(Outcomes!AU53,Outcomes!AU106,Outcomes!AU159))*Outcomes!AU$7</f>
        <v>0</v>
      </c>
      <c r="AV53" s="345">
        <f>Performance!Q$5*IF(Performance!Q209&gt;Performance!Q156,Outcomes!AV53,AVERAGE(Outcomes!AV53,Outcomes!AV106,Outcomes!AV159))*Outcomes!AV$7</f>
        <v>0</v>
      </c>
      <c r="AW53" s="345">
        <f>Performance!Q$5*IF(Performance!Q209&gt;Performance!Q156,Outcomes!AW53,AVERAGE(Outcomes!AW53,Outcomes!AW106,Outcomes!AW159))*Outcomes!AW$7</f>
        <v>0</v>
      </c>
      <c r="AX53" s="345">
        <f>Performance!R$5*IF(Performance!R209&gt;Performance!R156,Outcomes!AX53,AVERAGE(Outcomes!AX53,Outcomes!AX106,Outcomes!AX159))*Outcomes!AX$7</f>
        <v>141198.75</v>
      </c>
      <c r="AY53" s="345">
        <f>Performance!R$5*IF(Performance!R209&gt;Performance!R156,Outcomes!AY53,AVERAGE(Outcomes!AY53,Outcomes!AY106,Outcomes!AY159))*Outcomes!AY$7</f>
        <v>2250</v>
      </c>
      <c r="AZ53" s="345">
        <f>Performance!R$5*IF(Performance!R209&gt;Performance!R156,Outcomes!AZ53,AVERAGE(Outcomes!AZ53,Outcomes!AZ106,Outcomes!AZ159))*Outcomes!AZ$7</f>
        <v>22463.437499999996</v>
      </c>
      <c r="BA53" s="345">
        <f>Performance!R$5*IF(Performance!R209&gt;Performance!R156,Outcomes!BA53,AVERAGE(Outcomes!BA53,Outcomes!BA106,Outcomes!BA159))*Outcomes!BA$7</f>
        <v>49205.624999999985</v>
      </c>
      <c r="BB53" s="345">
        <f>Performance!S50</f>
        <v>7866</v>
      </c>
      <c r="BC53" s="345">
        <f>Performance!T50</f>
        <v>79333.333333333343</v>
      </c>
      <c r="BD53" s="345">
        <f>Performance!U50</f>
        <v>0</v>
      </c>
      <c r="BE53" s="306">
        <f>SUM(C53:BD53)-Performance!C50</f>
        <v>0</v>
      </c>
    </row>
    <row r="54" spans="1:57">
      <c r="A54" s="13" t="s">
        <v>137</v>
      </c>
      <c r="B54" s="10" t="s">
        <v>138</v>
      </c>
      <c r="C54" s="345">
        <f>Performance!D51</f>
        <v>783475.00000000023</v>
      </c>
      <c r="D54" s="345">
        <f>Performance!E$5*IF(Performance!E210&gt;Performance!E157,Outcomes!D54,AVERAGE(Outcomes!D54,Outcomes!D107,Outcomes!D160))*Outcomes!D$7</f>
        <v>689500</v>
      </c>
      <c r="E54" s="345">
        <f>Performance!E$5*IF(Performance!E210&gt;Performance!E157,Outcomes!E54,AVERAGE(Outcomes!E54,Outcomes!E107,Outcomes!E160))*Outcomes!E$7</f>
        <v>54250</v>
      </c>
      <c r="F54" s="345">
        <f>Performance!E$5*IF(Performance!E210&gt;Performance!E157,Outcomes!F54,AVERAGE(Outcomes!F54,Outcomes!F107,Outcomes!F160))*Outcomes!F$7</f>
        <v>74375</v>
      </c>
      <c r="G54" s="345">
        <f>Performance!E$5*IF(Performance!E210&gt;Performance!E157,Outcomes!G54,AVERAGE(Outcomes!G54,Outcomes!G107,Outcomes!G160))*Outcomes!G$7</f>
        <v>85750</v>
      </c>
      <c r="H54" s="345">
        <f>Performance!F$5*IF(Performance!F210&gt;Performance!F157,Outcomes!H54,AVERAGE(Outcomes!H54,Outcomes!H107,Outcomes!H160))*Outcomes!H$7</f>
        <v>0</v>
      </c>
      <c r="I54" s="345">
        <f>Performance!F$5*IF(Performance!F210&gt;Performance!F157,Outcomes!I54,AVERAGE(Outcomes!I54,Outcomes!I107,Outcomes!I160))*Outcomes!I$7</f>
        <v>0</v>
      </c>
      <c r="J54" s="345">
        <f>Performance!F$5*IF(Performance!F210&gt;Performance!F157,Outcomes!J54,AVERAGE(Outcomes!J54,Outcomes!J107,Outcomes!J160))*Outcomes!J$7</f>
        <v>0</v>
      </c>
      <c r="K54" s="345">
        <f>Performance!F$5*IF(Performance!F210&gt;Performance!F157,Outcomes!K54,AVERAGE(Outcomes!K54,Outcomes!K107,Outcomes!K160))*Outcomes!K$7</f>
        <v>0</v>
      </c>
      <c r="L54" s="345">
        <f>Performance!G$5*IF(Performance!G210&gt;Performance!G157,Outcomes!L54,AVERAGE(Outcomes!L54,Outcomes!L107,Outcomes!L160))*Outcomes!L$7</f>
        <v>0</v>
      </c>
      <c r="M54" s="345">
        <f>Performance!H$5*IF(Performance!H210&gt;Performance!H157,Outcomes!M54,AVERAGE(Outcomes!M54,Outcomes!M107,Outcomes!M160))*Outcomes!M$7</f>
        <v>281684.37499999994</v>
      </c>
      <c r="N54" s="345">
        <f>Performance!I$5*IF(Performance!I210&gt;Performance!I157,Outcomes!N54,AVERAGE(Outcomes!N54,Outcomes!N107,Outcomes!N160))*Outcomes!N$7</f>
        <v>2420.0000000000005</v>
      </c>
      <c r="O54" s="345">
        <f>Performance!I$5*IF(Performance!I210&gt;Performance!I157,Outcomes!O54,AVERAGE(Outcomes!O54,Outcomes!O107,Outcomes!O160))*Outcomes!O$7</f>
        <v>302.50000000000006</v>
      </c>
      <c r="P54" s="345">
        <f>Performance!I$5*IF(Performance!I210&gt;Performance!I157,Outcomes!P54,AVERAGE(Outcomes!P54,Outcomes!P107,Outcomes!P160))*Outcomes!P$7</f>
        <v>302.50000000000006</v>
      </c>
      <c r="Q54" s="345">
        <f>Performance!I$5*IF(Performance!I210&gt;Performance!I157,Outcomes!Q54,AVERAGE(Outcomes!Q54,Outcomes!Q107,Outcomes!Q160))*Outcomes!Q$7</f>
        <v>605.00000000000011</v>
      </c>
      <c r="R54" s="345">
        <f>Performance!J$5*IF(Performance!J210&gt;Performance!J157,Outcomes!R54,AVERAGE(Outcomes!R54,Outcomes!R107,Outcomes!R160))*Outcomes!R$7</f>
        <v>370825.00000000006</v>
      </c>
      <c r="S54" s="345">
        <f>Performance!J$5*IF(Performance!J210&gt;Performance!J157,Outcomes!S54,AVERAGE(Outcomes!S54,Outcomes!S107,Outcomes!S160))*Outcomes!S$7</f>
        <v>20502.34375</v>
      </c>
      <c r="T54" s="345">
        <f>Performance!J$5*IF(Performance!J210&gt;Performance!J157,Outcomes!T54,AVERAGE(Outcomes!T54,Outcomes!T107,Outcomes!T160))*Outcomes!T$7</f>
        <v>30902.083333333328</v>
      </c>
      <c r="U54" s="345">
        <f>Performance!J$5*IF(Performance!J210&gt;Performance!J157,Outcomes!U54,AVERAGE(Outcomes!U54,Outcomes!U107,Outcomes!U160))*Outcomes!U$7</f>
        <v>96271.875</v>
      </c>
      <c r="V54" s="345">
        <f>Performance!K$5*IF(Performance!K210&gt;Performance!K157,Outcomes!V54,AVERAGE(Outcomes!V54,Outcomes!V107,Outcomes!V160))*Outcomes!V$7</f>
        <v>27527.500000000004</v>
      </c>
      <c r="W54" s="345">
        <f>Performance!K$5*IF(Performance!K210&gt;Performance!K157,Outcomes!W54,AVERAGE(Outcomes!W54,Outcomes!W107,Outcomes!W160))*Outcomes!W$7</f>
        <v>1058.7500000000002</v>
      </c>
      <c r="X54" s="345">
        <f>Performance!K$5*IF(Performance!K210&gt;Performance!K157, Outcomes!X54, AVERAGE(Outcomes!X54,Outcomes!X107,Outcomes!X160))*Outcomes!X$7</f>
        <v>1058.7500000000002</v>
      </c>
      <c r="Y54" s="345">
        <f>Performance!K$5*IF(Performance!K210&gt;Performance!K157,Outcomes!Y54,AVERAGE(Outcomes!Y54,Outcomes!Y107,Outcomes!Y160))*Outcomes!Y$7</f>
        <v>7411.2500000000018</v>
      </c>
      <c r="Z54" s="345">
        <f>Performance!L$5*IF(Performance!L210&gt;Performance!L157,Outcomes!Z54,AVERAGE(Outcomes!Z54,Outcomes!Z107,Outcomes!Z160))*Outcomes!Z$7</f>
        <v>694650.83333333337</v>
      </c>
      <c r="AA54" s="345">
        <f>Performance!L$5*IF(Performance!L210&gt;Performance!L157,Outcomes!AA54,AVERAGE(Outcomes!AA54,Outcomes!AA107,Outcomes!AA160))*Outcomes!AA$7</f>
        <v>64104.6875</v>
      </c>
      <c r="AB54" s="345">
        <f>Performance!L$5*IF(Performance!L210&gt;Performance!L157,Outcomes!AB54,AVERAGE(Outcomes!AB54,Outcomes!AB107,Outcomes!AB160))*Outcomes!AB$7</f>
        <v>92035.416666666672</v>
      </c>
      <c r="AC54" s="345">
        <f>Performance!L$5*IF(Performance!L210&gt;Performance!L157,Outcomes!AC54,AVERAGE(Outcomes!AC54,Outcomes!AC107,Outcomes!AC160))*Outcomes!AC$7</f>
        <v>165342.91666666666</v>
      </c>
      <c r="AD54" s="345">
        <f>Performance!M$5*IF(Performance!M210&gt;Performance!M157,Outcomes!AD54,AVERAGE(Outcomes!AD54,Outcomes!AD107,Outcomes!AD160))*Outcomes!AD$7</f>
        <v>0</v>
      </c>
      <c r="AE54" s="345">
        <f>Performance!M$5*IF(Performance!M210&gt;Performance!M157,Outcomes!AE54,AVERAGE(Outcomes!AE54,Outcomes!AE107,Outcomes!AE160))*Outcomes!AE$7</f>
        <v>0</v>
      </c>
      <c r="AF54" s="345">
        <f>Performance!M$5*IF(Performance!M210&gt;Performance!M157,Outcomes!AF54,AVERAGE(Outcomes!AF54,Outcomes!AF107,Outcomes!AF160))*Outcomes!AF$7</f>
        <v>0</v>
      </c>
      <c r="AG54" s="345">
        <f>Performance!M$5*IF(Performance!M210&gt;Performance!M157,Outcomes!AG54,AVERAGE(Outcomes!AG54,Outcomes!AG107,Outcomes!AG160))*Outcomes!AG$7</f>
        <v>0</v>
      </c>
      <c r="AH54" s="345">
        <f>Performance!N$5*IF(Performance!N210&gt;Performance!N157,Outcomes!AH54,AVERAGE(Outcomes!AH54,Outcomes!AH107,Outcomes!AH160))*Outcomes!AH$7</f>
        <v>0</v>
      </c>
      <c r="AI54" s="345">
        <f>Performance!N$5*IF(Performance!N210&gt;Performance!N157,Outcomes!AI54,AVERAGE(Outcomes!AI54,Outcomes!AI107,Outcomes!AI160))*Outcomes!AI$7</f>
        <v>0</v>
      </c>
      <c r="AJ54" s="345">
        <f>Performance!N$5*IF(Performance!N210&gt;Performance!N157,Outcomes!AJ54,AVERAGE(Outcomes!AJ54,Outcomes!AJ107,Outcomes!AJ160))*Outcomes!AJ$7</f>
        <v>0</v>
      </c>
      <c r="AK54" s="345">
        <f>Performance!N$5*IF(Performance!N210&gt;Performance!N157,Outcomes!AK54,AVERAGE(Outcomes!AK54,Outcomes!AK107,Outcomes!AK160))*Outcomes!AK$7</f>
        <v>0</v>
      </c>
      <c r="AL54" s="345">
        <f>Performance!O$5*IF(Performance!O210&gt;Performance!O157,Outcomes!AL54,AVERAGE(Outcomes!AL54,Outcomes!AL107,Outcomes!AL160))*Outcomes!AL$7</f>
        <v>528500</v>
      </c>
      <c r="AM54" s="345">
        <f>Performance!O$5*IF(Performance!O210&gt;Performance!O157,Outcomes!AM54,AVERAGE(Outcomes!AM54,Outcomes!AM107,Outcomes!AM160))*Outcomes!AM$7</f>
        <v>56048.124999999993</v>
      </c>
      <c r="AN54" s="345">
        <f>Performance!O$5*IF(Performance!O210&gt;Performance!O157,Outcomes!AN54,AVERAGE(Outcomes!AN54,Outcomes!AN107,Outcomes!AN160))*Outcomes!AN$7</f>
        <v>71166.666666666657</v>
      </c>
      <c r="AO54" s="345">
        <f>Performance!O$5*IF(Performance!O210&gt;Performance!O157,Outcomes!AO54,AVERAGE(Outcomes!AO54,Outcomes!AO107,Outcomes!AO160))*Outcomes!AO$7</f>
        <v>78925</v>
      </c>
      <c r="AP54" s="345">
        <f>Performance!P$5*IF(Performance!P210&gt;Performance!P157,Outcomes!AP54,AVERAGE(Outcomes!AP54,Outcomes!AP107,Outcomes!AP160))*Outcomes!AP$7</f>
        <v>526500</v>
      </c>
      <c r="AQ54" s="345">
        <f>Performance!P$5*IF(Performance!P210&gt;Performance!P157,Outcomes!AQ54,AVERAGE(Outcomes!AQ54,Outcomes!AQ107,Outcomes!AQ160))*Outcomes!AQ$7</f>
        <v>36551.249999999993</v>
      </c>
      <c r="AR54" s="345">
        <f>Performance!P$5*IF(Performance!P210&gt;Performance!P157,Outcomes!AR54,AVERAGE(Outcomes!AR54,Outcomes!AR107,Outcomes!AR160))*Outcomes!AR$7</f>
        <v>85500</v>
      </c>
      <c r="AS54" s="345">
        <f>Performance!P$5*IF(Performance!P210&gt;Performance!P157,Outcomes!AS54,AVERAGE(Outcomes!AS54,Outcomes!AS107,Outcomes!AS160))*Outcomes!AS$7</f>
        <v>155250</v>
      </c>
      <c r="AT54" s="345">
        <f>Performance!Q$5*IF(Performance!Q210&gt;Performance!Q157,Outcomes!AT54,AVERAGE(Outcomes!AT54,Outcomes!AT107,Outcomes!AT160))*Outcomes!AT$7</f>
        <v>0</v>
      </c>
      <c r="AU54" s="345">
        <f>Performance!Q$5*IF(Performance!Q210&gt;Performance!Q157,Outcomes!AU54,AVERAGE(Outcomes!AU54,Outcomes!AU107,Outcomes!AU160))*Outcomes!AU$7</f>
        <v>0</v>
      </c>
      <c r="AV54" s="345">
        <f>Performance!Q$5*IF(Performance!Q210&gt;Performance!Q157,Outcomes!AV54,AVERAGE(Outcomes!AV54,Outcomes!AV107,Outcomes!AV160))*Outcomes!AV$7</f>
        <v>0</v>
      </c>
      <c r="AW54" s="345">
        <f>Performance!Q$5*IF(Performance!Q210&gt;Performance!Q157,Outcomes!AW54,AVERAGE(Outcomes!AW54,Outcomes!AW107,Outcomes!AW160))*Outcomes!AW$7</f>
        <v>0</v>
      </c>
      <c r="AX54" s="345">
        <f>Performance!R$5*IF(Performance!R210&gt;Performance!R157,Outcomes!AX54,AVERAGE(Outcomes!AX54,Outcomes!AX107,Outcomes!AX160))*Outcomes!AX$7</f>
        <v>0</v>
      </c>
      <c r="AY54" s="345">
        <f>Performance!R$5*IF(Performance!R210&gt;Performance!R157,Outcomes!AY54,AVERAGE(Outcomes!AY54,Outcomes!AY107,Outcomes!AY160))*Outcomes!AY$7</f>
        <v>0</v>
      </c>
      <c r="AZ54" s="345">
        <f>Performance!R$5*IF(Performance!R210&gt;Performance!R157,Outcomes!AZ54,AVERAGE(Outcomes!AZ54,Outcomes!AZ107,Outcomes!AZ160))*Outcomes!AZ$7</f>
        <v>0</v>
      </c>
      <c r="BA54" s="345">
        <f>Performance!R$5*IF(Performance!R210&gt;Performance!R157,Outcomes!BA54,AVERAGE(Outcomes!BA54,Outcomes!BA107,Outcomes!BA160))*Outcomes!BA$7</f>
        <v>0</v>
      </c>
      <c r="BB54" s="345">
        <f>Performance!S51</f>
        <v>7063.7408333333315</v>
      </c>
      <c r="BC54" s="345">
        <f>Performance!T51</f>
        <v>23295.416666666664</v>
      </c>
      <c r="BD54" s="345">
        <f>Performance!U51</f>
        <v>0</v>
      </c>
      <c r="BE54" s="306">
        <f>SUM(C54:BD54)-Performance!C51</f>
        <v>0</v>
      </c>
    </row>
    <row r="55" spans="1:57">
      <c r="A55" s="13" t="s">
        <v>139</v>
      </c>
      <c r="B55" s="10" t="s">
        <v>140</v>
      </c>
      <c r="C55" s="345">
        <f>Performance!D52</f>
        <v>636416.66666666674</v>
      </c>
      <c r="D55" s="345">
        <f>Performance!E$5*IF(Performance!E211&gt;Performance!E158,Outcomes!D55,AVERAGE(Outcomes!D55,Outcomes!D108,Outcomes!D161))*Outcomes!D$7</f>
        <v>700000</v>
      </c>
      <c r="E55" s="345">
        <f>Performance!E$5*IF(Performance!E211&gt;Performance!E158,Outcomes!E55,AVERAGE(Outcomes!E55,Outcomes!E108,Outcomes!E161))*Outcomes!E$7</f>
        <v>63875</v>
      </c>
      <c r="F55" s="345">
        <f>Performance!E$5*IF(Performance!E211&gt;Performance!E158,Outcomes!F55,AVERAGE(Outcomes!F55,Outcomes!F108,Outcomes!F161))*Outcomes!F$7</f>
        <v>77389.375</v>
      </c>
      <c r="G55" s="345">
        <f>Performance!E$5*IF(Performance!E211&gt;Performance!E158,Outcomes!G55,AVERAGE(Outcomes!G55,Outcomes!G108,Outcomes!G161))*Outcomes!G$7</f>
        <v>92750</v>
      </c>
      <c r="H55" s="345">
        <f>Performance!F$5*IF(Performance!F211&gt;Performance!F158,Outcomes!H55,AVERAGE(Outcomes!H55,Outcomes!H108,Outcomes!H161))*Outcomes!H$7</f>
        <v>0</v>
      </c>
      <c r="I55" s="345">
        <f>Performance!F$5*IF(Performance!F211&gt;Performance!F158,Outcomes!I55,AVERAGE(Outcomes!I55,Outcomes!I108,Outcomes!I161))*Outcomes!I$7</f>
        <v>0</v>
      </c>
      <c r="J55" s="345">
        <f>Performance!F$5*IF(Performance!F211&gt;Performance!F158,Outcomes!J55,AVERAGE(Outcomes!J55,Outcomes!J108,Outcomes!J161))*Outcomes!J$7</f>
        <v>0</v>
      </c>
      <c r="K55" s="345">
        <f>Performance!F$5*IF(Performance!F211&gt;Performance!F158,Outcomes!K55,AVERAGE(Outcomes!K55,Outcomes!K108,Outcomes!K161))*Outcomes!K$7</f>
        <v>0</v>
      </c>
      <c r="L55" s="345">
        <f>Performance!G$5*IF(Performance!G211&gt;Performance!G158,Outcomes!L55,AVERAGE(Outcomes!L55,Outcomes!L108,Outcomes!L161))*Outcomes!L$7</f>
        <v>47190.000000000015</v>
      </c>
      <c r="M55" s="345">
        <f>Performance!H$5*IF(Performance!H211&gt;Performance!H158,Outcomes!M55,AVERAGE(Outcomes!M55,Outcomes!M108,Outcomes!M161))*Outcomes!M$7</f>
        <v>424309.375</v>
      </c>
      <c r="N55" s="345">
        <f>Performance!I$5*IF(Performance!I211&gt;Performance!I158,Outcomes!N55,AVERAGE(Outcomes!N55,Outcomes!N108,Outcomes!N161))*Outcomes!N$7</f>
        <v>19360.000000000004</v>
      </c>
      <c r="O55" s="345">
        <f>Performance!I$5*IF(Performance!I211&gt;Performance!I158,Outcomes!O55,AVERAGE(Outcomes!O55,Outcomes!O108,Outcomes!O161))*Outcomes!O$7</f>
        <v>1210.0000000000002</v>
      </c>
      <c r="P55" s="345">
        <f>Performance!I$5*IF(Performance!I211&gt;Performance!I158,Outcomes!P55,AVERAGE(Outcomes!P55,Outcomes!P108,Outcomes!P161))*Outcomes!P$7</f>
        <v>2420.0000000000005</v>
      </c>
      <c r="Q55" s="345">
        <f>Performance!I$5*IF(Performance!I211&gt;Performance!I158,Outcomes!Q55,AVERAGE(Outcomes!Q55,Outcomes!Q108,Outcomes!Q161))*Outcomes!Q$7</f>
        <v>2420.0000000000005</v>
      </c>
      <c r="R55" s="345">
        <f>Performance!J$5*IF(Performance!J211&gt;Performance!J158,Outcomes!R55,AVERAGE(Outcomes!R55,Outcomes!R108,Outcomes!R161))*Outcomes!R$7</f>
        <v>89382.291666666657</v>
      </c>
      <c r="S55" s="345">
        <f>Performance!J$5*IF(Performance!J211&gt;Performance!J158,Outcomes!S55,AVERAGE(Outcomes!S55,Outcomes!S108,Outcomes!S161))*Outcomes!S$7</f>
        <v>11618.489583333334</v>
      </c>
      <c r="T55" s="345">
        <f>Performance!J$5*IF(Performance!J211&gt;Performance!J158,Outcomes!T55,AVERAGE(Outcomes!T55,Outcomes!T108,Outcomes!T161))*Outcomes!T$7</f>
        <v>13416.40625</v>
      </c>
      <c r="U55" s="345">
        <f>Performance!J$5*IF(Performance!J211&gt;Performance!J158,Outcomes!U55,AVERAGE(Outcomes!U55,Outcomes!U108,Outcomes!U161))*Outcomes!U$7</f>
        <v>23236.979166666668</v>
      </c>
      <c r="V55" s="345">
        <f>Performance!K$5*IF(Performance!K211&gt;Performance!K158,Outcomes!V55,AVERAGE(Outcomes!V55,Outcomes!V108,Outcomes!V161))*Outcomes!V$7</f>
        <v>199937.5</v>
      </c>
      <c r="W55" s="345">
        <f>Performance!K$5*IF(Performance!K211&gt;Performance!K158,Outcomes!W55,AVERAGE(Outcomes!W55,Outcomes!W108,Outcomes!W161))*Outcomes!W$7</f>
        <v>20912.500000000004</v>
      </c>
      <c r="X55" s="345">
        <f>Performance!K$5*IF(Performance!K211&gt;Performance!K158, Outcomes!X55, AVERAGE(Outcomes!X55,Outcomes!X108,Outcomes!X161))*Outcomes!X$7</f>
        <v>18229.166666666664</v>
      </c>
      <c r="Y55" s="345">
        <f>Performance!K$5*IF(Performance!K211&gt;Performance!K158,Outcomes!Y55,AVERAGE(Outcomes!Y55,Outcomes!Y108,Outcomes!Y161))*Outcomes!Y$7</f>
        <v>25879.583333333336</v>
      </c>
      <c r="Z55" s="345">
        <f>Performance!L$5*IF(Performance!L211&gt;Performance!L158,Outcomes!Z55,AVERAGE(Outcomes!Z55,Outcomes!Z108,Outcomes!Z161))*Outcomes!Z$7</f>
        <v>514500</v>
      </c>
      <c r="AA55" s="345">
        <f>Performance!L$5*IF(Performance!L211&gt;Performance!L158,Outcomes!AA55,AVERAGE(Outcomes!AA55,Outcomes!AA108,Outcomes!AA161))*Outcomes!AA$7</f>
        <v>34938.750000000007</v>
      </c>
      <c r="AB55" s="345">
        <f>Performance!L$5*IF(Performance!L211&gt;Performance!L158,Outcomes!AB55,AVERAGE(Outcomes!AB55,Outcomes!AB108,Outcomes!AB161))*Outcomes!AB$7</f>
        <v>63875</v>
      </c>
      <c r="AC55" s="345">
        <f>Performance!L$5*IF(Performance!L211&gt;Performance!L158,Outcomes!AC55,AVERAGE(Outcomes!AC55,Outcomes!AC108,Outcomes!AC161))*Outcomes!AC$7</f>
        <v>131250</v>
      </c>
      <c r="AD55" s="345">
        <f>Performance!M$5*IF(Performance!M211&gt;Performance!M158,Outcomes!AD55,AVERAGE(Outcomes!AD55,Outcomes!AD108,Outcomes!AD161))*Outcomes!AD$7</f>
        <v>0</v>
      </c>
      <c r="AE55" s="345">
        <f>Performance!M$5*IF(Performance!M211&gt;Performance!M158,Outcomes!AE55,AVERAGE(Outcomes!AE55,Outcomes!AE108,Outcomes!AE161))*Outcomes!AE$7</f>
        <v>0</v>
      </c>
      <c r="AF55" s="345">
        <f>Performance!M$5*IF(Performance!M211&gt;Performance!M158,Outcomes!AF55,AVERAGE(Outcomes!AF55,Outcomes!AF108,Outcomes!AF161))*Outcomes!AF$7</f>
        <v>0</v>
      </c>
      <c r="AG55" s="345">
        <f>Performance!M$5*IF(Performance!M211&gt;Performance!M158,Outcomes!AG55,AVERAGE(Outcomes!AG55,Outcomes!AG108,Outcomes!AG161))*Outcomes!AG$7</f>
        <v>0</v>
      </c>
      <c r="AH55" s="345">
        <f>Performance!N$5*IF(Performance!N211&gt;Performance!N158,Outcomes!AH55,AVERAGE(Outcomes!AH55,Outcomes!AH108,Outcomes!AH161))*Outcomes!AH$7</f>
        <v>0</v>
      </c>
      <c r="AI55" s="345">
        <f>Performance!N$5*IF(Performance!N211&gt;Performance!N158,Outcomes!AI55,AVERAGE(Outcomes!AI55,Outcomes!AI108,Outcomes!AI161))*Outcomes!AI$7</f>
        <v>0</v>
      </c>
      <c r="AJ55" s="345">
        <f>Performance!N$5*IF(Performance!N211&gt;Performance!N158,Outcomes!AJ55,AVERAGE(Outcomes!AJ55,Outcomes!AJ108,Outcomes!AJ161))*Outcomes!AJ$7</f>
        <v>0</v>
      </c>
      <c r="AK55" s="345">
        <f>Performance!N$5*IF(Performance!N211&gt;Performance!N158,Outcomes!AK55,AVERAGE(Outcomes!AK55,Outcomes!AK108,Outcomes!AK161))*Outcomes!AK$7</f>
        <v>0</v>
      </c>
      <c r="AL55" s="345">
        <f>Performance!O$5*IF(Performance!O211&gt;Performance!O158,Outcomes!AL55,AVERAGE(Outcomes!AL55,Outcomes!AL108,Outcomes!AL161))*Outcomes!AL$7</f>
        <v>740833.33333333326</v>
      </c>
      <c r="AM55" s="345">
        <f>Performance!O$5*IF(Performance!O211&gt;Performance!O158,Outcomes!AM55,AVERAGE(Outcomes!AM55,Outcomes!AM108,Outcomes!AM161))*Outcomes!AM$7</f>
        <v>65333.333333333336</v>
      </c>
      <c r="AN55" s="345">
        <f>Performance!O$5*IF(Performance!O211&gt;Performance!O158,Outcomes!AN55,AVERAGE(Outcomes!AN55,Outcomes!AN108,Outcomes!AN161))*Outcomes!AN$7</f>
        <v>87208.333333333343</v>
      </c>
      <c r="AO55" s="345">
        <f>Performance!O$5*IF(Performance!O211&gt;Performance!O158,Outcomes!AO55,AVERAGE(Outcomes!AO55,Outcomes!AO108,Outcomes!AO161))*Outcomes!AO$7</f>
        <v>115500</v>
      </c>
      <c r="AP55" s="345">
        <f>Performance!P$5*IF(Performance!P211&gt;Performance!P158,Outcomes!AP55,AVERAGE(Outcomes!AP55,Outcomes!AP108,Outcomes!AP161))*Outcomes!AP$7</f>
        <v>633000</v>
      </c>
      <c r="AQ55" s="345">
        <f>Performance!P$5*IF(Performance!P211&gt;Performance!P158,Outcomes!AQ55,AVERAGE(Outcomes!AQ55,Outcomes!AQ108,Outcomes!AQ161))*Outcomes!AQ$7</f>
        <v>35587.5</v>
      </c>
      <c r="AR55" s="345">
        <f>Performance!P$5*IF(Performance!P211&gt;Performance!P158,Outcomes!AR55,AVERAGE(Outcomes!AR55,Outcomes!AR108,Outcomes!AR161))*Outcomes!AR$7</f>
        <v>82556.249999999985</v>
      </c>
      <c r="AS55" s="345">
        <f>Performance!P$5*IF(Performance!P211&gt;Performance!P158,Outcomes!AS55,AVERAGE(Outcomes!AS55,Outcomes!AS108,Outcomes!AS161))*Outcomes!AS$7</f>
        <v>162592.5</v>
      </c>
      <c r="AT55" s="345">
        <f>Performance!Q$5*IF(Performance!Q211&gt;Performance!Q158,Outcomes!AT55,AVERAGE(Outcomes!AT55,Outcomes!AT108,Outcomes!AT161))*Outcomes!AT$7</f>
        <v>0</v>
      </c>
      <c r="AU55" s="345">
        <f>Performance!Q$5*IF(Performance!Q211&gt;Performance!Q158,Outcomes!AU55,AVERAGE(Outcomes!AU55,Outcomes!AU108,Outcomes!AU161))*Outcomes!AU$7</f>
        <v>0</v>
      </c>
      <c r="AV55" s="345">
        <f>Performance!Q$5*IF(Performance!Q211&gt;Performance!Q158,Outcomes!AV55,AVERAGE(Outcomes!AV55,Outcomes!AV108,Outcomes!AV161))*Outcomes!AV$7</f>
        <v>0</v>
      </c>
      <c r="AW55" s="345">
        <f>Performance!Q$5*IF(Performance!Q211&gt;Performance!Q158,Outcomes!AW55,AVERAGE(Outcomes!AW55,Outcomes!AW108,Outcomes!AW161))*Outcomes!AW$7</f>
        <v>0</v>
      </c>
      <c r="AX55" s="345">
        <f>Performance!R$5*IF(Performance!R211&gt;Performance!R158,Outcomes!AX55,AVERAGE(Outcomes!AX55,Outcomes!AX108,Outcomes!AX161))*Outcomes!AX$7</f>
        <v>0</v>
      </c>
      <c r="AY55" s="345">
        <f>Performance!R$5*IF(Performance!R211&gt;Performance!R158,Outcomes!AY55,AVERAGE(Outcomes!AY55,Outcomes!AY108,Outcomes!AY161))*Outcomes!AY$7</f>
        <v>0</v>
      </c>
      <c r="AZ55" s="345">
        <f>Performance!R$5*IF(Performance!R211&gt;Performance!R158,Outcomes!AZ55,AVERAGE(Outcomes!AZ55,Outcomes!AZ108,Outcomes!AZ161))*Outcomes!AZ$7</f>
        <v>0</v>
      </c>
      <c r="BA55" s="345">
        <f>Performance!R$5*IF(Performance!R211&gt;Performance!R158,Outcomes!BA55,AVERAGE(Outcomes!BA55,Outcomes!BA108,Outcomes!BA161))*Outcomes!BA$7</f>
        <v>0</v>
      </c>
      <c r="BB55" s="345">
        <f>Performance!S52</f>
        <v>7866</v>
      </c>
      <c r="BC55" s="345">
        <f>Performance!T52</f>
        <v>44625</v>
      </c>
      <c r="BD55" s="345">
        <f>Performance!U52</f>
        <v>0</v>
      </c>
      <c r="BE55" s="306">
        <f>SUM(C55:BD55)-Performance!C52</f>
        <v>0</v>
      </c>
    </row>
    <row r="56" spans="1:57">
      <c r="A56" s="13" t="s">
        <v>141</v>
      </c>
      <c r="B56" s="10" t="s">
        <v>142</v>
      </c>
      <c r="C56" s="345">
        <f>Performance!D53</f>
        <v>1935733.333333333</v>
      </c>
      <c r="D56" s="345">
        <f>Performance!E$5*IF(Performance!E212&gt;Performance!E159,Outcomes!D56,AVERAGE(Outcomes!D56,Outcomes!D109,Outcomes!D162))*Outcomes!D$7</f>
        <v>1578500</v>
      </c>
      <c r="E56" s="345">
        <f>Performance!E$5*IF(Performance!E212&gt;Performance!E159,Outcomes!E56,AVERAGE(Outcomes!E56,Outcomes!E109,Outcomes!E162))*Outcomes!E$7</f>
        <v>236906.25</v>
      </c>
      <c r="F56" s="345">
        <f>Performance!E$5*IF(Performance!E212&gt;Performance!E159,Outcomes!F56,AVERAGE(Outcomes!F56,Outcomes!F109,Outcomes!F162))*Outcomes!F$7</f>
        <v>113286.25000000003</v>
      </c>
      <c r="G56" s="345">
        <f>Performance!E$5*IF(Performance!E212&gt;Performance!E159,Outcomes!G56,AVERAGE(Outcomes!G56,Outcomes!G109,Outcomes!G162))*Outcomes!G$7</f>
        <v>110110.00000000001</v>
      </c>
      <c r="H56" s="345">
        <f>Performance!F$5*IF(Performance!F212&gt;Performance!F159,Outcomes!H56,AVERAGE(Outcomes!H56,Outcomes!H109,Outcomes!H162))*Outcomes!H$7</f>
        <v>0</v>
      </c>
      <c r="I56" s="345">
        <f>Performance!F$5*IF(Performance!F212&gt;Performance!F159,Outcomes!I56,AVERAGE(Outcomes!I56,Outcomes!I109,Outcomes!I162))*Outcomes!I$7</f>
        <v>0</v>
      </c>
      <c r="J56" s="345">
        <f>Performance!F$5*IF(Performance!F212&gt;Performance!F159,Outcomes!J56,AVERAGE(Outcomes!J56,Outcomes!J109,Outcomes!J162))*Outcomes!J$7</f>
        <v>0</v>
      </c>
      <c r="K56" s="345">
        <f>Performance!F$5*IF(Performance!F212&gt;Performance!F159,Outcomes!K56,AVERAGE(Outcomes!K56,Outcomes!K109,Outcomes!K162))*Outcomes!K$7</f>
        <v>0</v>
      </c>
      <c r="L56" s="345">
        <f>Performance!G$5*IF(Performance!G212&gt;Performance!G159,Outcomes!L56,AVERAGE(Outcomes!L56,Outcomes!L109,Outcomes!L162))*Outcomes!L$7</f>
        <v>43560</v>
      </c>
      <c r="M56" s="345">
        <f>Performance!H$5*IF(Performance!H212&gt;Performance!H159,Outcomes!M56,AVERAGE(Outcomes!M56,Outcomes!M109,Outcomes!M162))*Outcomes!M$7</f>
        <v>225822.91666666666</v>
      </c>
      <c r="N56" s="345">
        <f>Performance!I$5*IF(Performance!I212&gt;Performance!I159,Outcomes!N56,AVERAGE(Outcomes!N56,Outcomes!N109,Outcomes!N162))*Outcomes!N$7</f>
        <v>30426.666666666664</v>
      </c>
      <c r="O56" s="345">
        <f>Performance!I$5*IF(Performance!I212&gt;Performance!I159,Outcomes!O56,AVERAGE(Outcomes!O56,Outcomes!O109,Outcomes!O162))*Outcomes!O$7</f>
        <v>4516.458333333333</v>
      </c>
      <c r="P56" s="345">
        <f>Performance!I$5*IF(Performance!I212&gt;Performance!I159,Outcomes!P56,AVERAGE(Outcomes!P56,Outcomes!P109,Outcomes!P162))*Outcomes!P$7</f>
        <v>2852.4999999999995</v>
      </c>
      <c r="Q56" s="345">
        <f>Performance!I$5*IF(Performance!I212&gt;Performance!I159,Outcomes!Q56,AVERAGE(Outcomes!Q56,Outcomes!Q109,Outcomes!Q162))*Outcomes!Q$7</f>
        <v>7131.2500000000009</v>
      </c>
      <c r="R56" s="345">
        <f>Performance!J$5*IF(Performance!J212&gt;Performance!J159,Outcomes!R56,AVERAGE(Outcomes!R56,Outcomes!R109,Outcomes!R162))*Outcomes!R$7</f>
        <v>31762.500000000004</v>
      </c>
      <c r="S56" s="345">
        <f>Performance!J$5*IF(Performance!J212&gt;Performance!J159,Outcomes!S56,AVERAGE(Outcomes!S56,Outcomes!S109,Outcomes!S162))*Outcomes!S$7</f>
        <v>6050.0000000000009</v>
      </c>
      <c r="T56" s="345">
        <f>Performance!J$5*IF(Performance!J212&gt;Performance!J159,Outcomes!T56,AVERAGE(Outcomes!T56,Outcomes!T109,Outcomes!T162))*Outcomes!T$7</f>
        <v>1134.3750000000002</v>
      </c>
      <c r="U56" s="345">
        <f>Performance!J$5*IF(Performance!J212&gt;Performance!J159,Outcomes!U56,AVERAGE(Outcomes!U56,Outcomes!U109,Outcomes!U162))*Outcomes!U$7</f>
        <v>4537.5000000000009</v>
      </c>
      <c r="V56" s="345">
        <f>Performance!K$5*IF(Performance!K212&gt;Performance!K159,Outcomes!V56,AVERAGE(Outcomes!V56,Outcomes!V109,Outcomes!V162))*Outcomes!V$7</f>
        <v>155359.16666666666</v>
      </c>
      <c r="W56" s="345">
        <f>Performance!K$5*IF(Performance!K212&gt;Performance!K159,Outcomes!W56,AVERAGE(Outcomes!W56,Outcomes!W109,Outcomes!W162))*Outcomes!W$7</f>
        <v>33015.937499999993</v>
      </c>
      <c r="X56" s="345">
        <f>Performance!K$5*IF(Performance!K212&gt;Performance!K159, Outcomes!X56, AVERAGE(Outcomes!X56,Outcomes!X109,Outcomes!X162))*Outcomes!X$7</f>
        <v>7071.8229166666652</v>
      </c>
      <c r="Y56" s="345">
        <f>Performance!K$5*IF(Performance!K212&gt;Performance!K159,Outcomes!Y56,AVERAGE(Outcomes!Y56,Outcomes!Y109,Outcomes!Y162))*Outcomes!Y$7</f>
        <v>10619.583333333336</v>
      </c>
      <c r="Z56" s="345">
        <f>Performance!L$5*IF(Performance!L212&gt;Performance!L159,Outcomes!Z56,AVERAGE(Outcomes!Z56,Outcomes!Z109,Outcomes!Z162))*Outcomes!Z$7</f>
        <v>640500</v>
      </c>
      <c r="AA56" s="345">
        <f>Performance!L$5*IF(Performance!L212&gt;Performance!L159,Outcomes!AA56,AVERAGE(Outcomes!AA56,Outcomes!AA109,Outcomes!AA162))*Outcomes!AA$7</f>
        <v>99500.624999999985</v>
      </c>
      <c r="AB56" s="345">
        <f>Performance!L$5*IF(Performance!L212&gt;Performance!L159,Outcomes!AB56,AVERAGE(Outcomes!AB56,Outcomes!AB109,Outcomes!AB162))*Outcomes!AB$7</f>
        <v>77875</v>
      </c>
      <c r="AC56" s="345">
        <f>Performance!L$5*IF(Performance!L212&gt;Performance!L159,Outcomes!AC56,AVERAGE(Outcomes!AC56,Outcomes!AC109,Outcomes!AC162))*Outcomes!AC$7</f>
        <v>131285.00000000003</v>
      </c>
      <c r="AD56" s="345">
        <f>Performance!M$5*IF(Performance!M212&gt;Performance!M159,Outcomes!AD56,AVERAGE(Outcomes!AD56,Outcomes!AD109,Outcomes!AD162))*Outcomes!AD$7</f>
        <v>0</v>
      </c>
      <c r="AE56" s="345">
        <f>Performance!M$5*IF(Performance!M212&gt;Performance!M159,Outcomes!AE56,AVERAGE(Outcomes!AE56,Outcomes!AE109,Outcomes!AE162))*Outcomes!AE$7</f>
        <v>0</v>
      </c>
      <c r="AF56" s="345">
        <f>Performance!M$5*IF(Performance!M212&gt;Performance!M159,Outcomes!AF56,AVERAGE(Outcomes!AF56,Outcomes!AF109,Outcomes!AF162))*Outcomes!AF$7</f>
        <v>0</v>
      </c>
      <c r="AG56" s="345">
        <f>Performance!M$5*IF(Performance!M212&gt;Performance!M159,Outcomes!AG56,AVERAGE(Outcomes!AG56,Outcomes!AG109,Outcomes!AG162))*Outcomes!AG$7</f>
        <v>0</v>
      </c>
      <c r="AH56" s="345">
        <f>Performance!N$5*IF(Performance!N212&gt;Performance!N159,Outcomes!AH56,AVERAGE(Outcomes!AH56,Outcomes!AH109,Outcomes!AH162))*Outcomes!AH$7</f>
        <v>0</v>
      </c>
      <c r="AI56" s="345">
        <f>Performance!N$5*IF(Performance!N212&gt;Performance!N159,Outcomes!AI56,AVERAGE(Outcomes!AI56,Outcomes!AI109,Outcomes!AI162))*Outcomes!AI$7</f>
        <v>0</v>
      </c>
      <c r="AJ56" s="345">
        <f>Performance!N$5*IF(Performance!N212&gt;Performance!N159,Outcomes!AJ56,AVERAGE(Outcomes!AJ56,Outcomes!AJ109,Outcomes!AJ162))*Outcomes!AJ$7</f>
        <v>0</v>
      </c>
      <c r="AK56" s="345">
        <f>Performance!N$5*IF(Performance!N212&gt;Performance!N159,Outcomes!AK56,AVERAGE(Outcomes!AK56,Outcomes!AK109,Outcomes!AK162))*Outcomes!AK$7</f>
        <v>0</v>
      </c>
      <c r="AL56" s="345">
        <f>Performance!O$5*IF(Performance!O212&gt;Performance!O159,Outcomes!AL56,AVERAGE(Outcomes!AL56,Outcomes!AL109,Outcomes!AL162))*Outcomes!AL$7</f>
        <v>1748002.0833333333</v>
      </c>
      <c r="AM56" s="345">
        <f>Performance!O$5*IF(Performance!O212&gt;Performance!O159,Outcomes!AM56,AVERAGE(Outcomes!AM56,Outcomes!AM109,Outcomes!AM162))*Outcomes!AM$7</f>
        <v>271615.3125</v>
      </c>
      <c r="AN56" s="345">
        <f>Performance!O$5*IF(Performance!O212&gt;Performance!O159,Outcomes!AN56,AVERAGE(Outcomes!AN56,Outcomes!AN109,Outcomes!AN162))*Outcomes!AN$7</f>
        <v>177296.14583333331</v>
      </c>
      <c r="AO56" s="345">
        <f>Performance!O$5*IF(Performance!O212&gt;Performance!O159,Outcomes!AO56,AVERAGE(Outcomes!AO56,Outcomes!AO109,Outcomes!AO162))*Outcomes!AO$7</f>
        <v>187833.33333333331</v>
      </c>
      <c r="AP56" s="345">
        <f>Performance!P$5*IF(Performance!P212&gt;Performance!P159,Outcomes!AP56,AVERAGE(Outcomes!AP56,Outcomes!AP109,Outcomes!AP162))*Outcomes!AP$7</f>
        <v>1552702.5</v>
      </c>
      <c r="AQ56" s="345">
        <f>Performance!P$5*IF(Performance!P212&gt;Performance!P159,Outcomes!AQ56,AVERAGE(Outcomes!AQ56,Outcomes!AQ109,Outcomes!AQ162))*Outcomes!AQ$7</f>
        <v>183702.1875</v>
      </c>
      <c r="AR56" s="345">
        <f>Performance!P$5*IF(Performance!P212&gt;Performance!P159,Outcomes!AR56,AVERAGE(Outcomes!AR56,Outcomes!AR109,Outcomes!AR162))*Outcomes!AR$7</f>
        <v>159099.37499999997</v>
      </c>
      <c r="AS56" s="345">
        <f>Performance!P$5*IF(Performance!P212&gt;Performance!P159,Outcomes!AS56,AVERAGE(Outcomes!AS56,Outcomes!AS109,Outcomes!AS162))*Outcomes!AS$7</f>
        <v>428092.5</v>
      </c>
      <c r="AT56" s="345">
        <f>Performance!Q$5*IF(Performance!Q212&gt;Performance!Q159,Outcomes!AT56,AVERAGE(Outcomes!AT56,Outcomes!AT109,Outcomes!AT162))*Outcomes!AT$7</f>
        <v>17500</v>
      </c>
      <c r="AU56" s="345">
        <f>Performance!Q$5*IF(Performance!Q212&gt;Performance!Q159,Outcomes!AU56,AVERAGE(Outcomes!AU56,Outcomes!AU109,Outcomes!AU162))*Outcomes!AU$7</f>
        <v>2625</v>
      </c>
      <c r="AV56" s="345">
        <f>Performance!Q$5*IF(Performance!Q212&gt;Performance!Q159,Outcomes!AV56,AVERAGE(Outcomes!AV56,Outcomes!AV109,Outcomes!AV162))*Outcomes!AV$7</f>
        <v>875</v>
      </c>
      <c r="AW56" s="345">
        <f>Performance!Q$5*IF(Performance!Q212&gt;Performance!Q159,Outcomes!AW56,AVERAGE(Outcomes!AW56,Outcomes!AW109,Outcomes!AW162))*Outcomes!AW$7</f>
        <v>7000</v>
      </c>
      <c r="AX56" s="345">
        <f>Performance!R$5*IF(Performance!R212&gt;Performance!R159,Outcomes!AX56,AVERAGE(Outcomes!AX56,Outcomes!AX109,Outcomes!AX162))*Outcomes!AX$7</f>
        <v>275700</v>
      </c>
      <c r="AY56" s="345">
        <f>Performance!R$5*IF(Performance!R212&gt;Performance!R159,Outcomes!AY56,AVERAGE(Outcomes!AY56,Outcomes!AY109,Outcomes!AY162))*Outcomes!AY$7</f>
        <v>40500</v>
      </c>
      <c r="AZ56" s="345">
        <f>Performance!R$5*IF(Performance!R212&gt;Performance!R159,Outcomes!AZ56,AVERAGE(Outcomes!AZ56,Outcomes!AZ109,Outcomes!AZ162))*Outcomes!AZ$7</f>
        <v>29951.249999999996</v>
      </c>
      <c r="BA56" s="345">
        <f>Performance!R$5*IF(Performance!R212&gt;Performance!R159,Outcomes!BA56,AVERAGE(Outcomes!BA56,Outcomes!BA109,Outcomes!BA162))*Outcomes!BA$7</f>
        <v>81922.500000000015</v>
      </c>
      <c r="BB56" s="345">
        <f>Performance!S53</f>
        <v>3701.3900000000012</v>
      </c>
      <c r="BC56" s="345">
        <f>Performance!T53</f>
        <v>37625</v>
      </c>
      <c r="BD56" s="345">
        <f>Performance!U53</f>
        <v>0</v>
      </c>
      <c r="BE56" s="306">
        <f>SUM(C56:BD56)-Performance!C53</f>
        <v>0</v>
      </c>
    </row>
    <row r="57" spans="1:57">
      <c r="A57" s="13" t="s">
        <v>143</v>
      </c>
      <c r="B57" s="10" t="s">
        <v>144</v>
      </c>
      <c r="C57" s="345">
        <f>Performance!D54</f>
        <v>633500</v>
      </c>
      <c r="D57" s="345">
        <f>Performance!E$5*IF(Performance!E213&gt;Performance!E160,Outcomes!D57,AVERAGE(Outcomes!D57,Outcomes!D110,Outcomes!D163))*Outcomes!D$7</f>
        <v>507500</v>
      </c>
      <c r="E57" s="345">
        <f>Performance!E$5*IF(Performance!E213&gt;Performance!E160,Outcomes!E57,AVERAGE(Outcomes!E57,Outcomes!E110,Outcomes!E163))*Outcomes!E$7</f>
        <v>44467.500000000007</v>
      </c>
      <c r="F57" s="345">
        <f>Performance!E$5*IF(Performance!E213&gt;Performance!E160,Outcomes!F57,AVERAGE(Outcomes!F57,Outcomes!F110,Outcomes!F163))*Outcomes!F$7</f>
        <v>32375</v>
      </c>
      <c r="G57" s="345">
        <f>Performance!E$5*IF(Performance!E213&gt;Performance!E160,Outcomes!G57,AVERAGE(Outcomes!G57,Outcomes!G110,Outcomes!G163))*Outcomes!G$7</f>
        <v>12250</v>
      </c>
      <c r="H57" s="345">
        <f>Performance!F$5*IF(Performance!F213&gt;Performance!F160,Outcomes!H57,AVERAGE(Outcomes!H57,Outcomes!H110,Outcomes!H163))*Outcomes!H$7</f>
        <v>0</v>
      </c>
      <c r="I57" s="345">
        <f>Performance!F$5*IF(Performance!F213&gt;Performance!F160,Outcomes!I57,AVERAGE(Outcomes!I57,Outcomes!I110,Outcomes!I163))*Outcomes!I$7</f>
        <v>0</v>
      </c>
      <c r="J57" s="345">
        <f>Performance!F$5*IF(Performance!F213&gt;Performance!F160,Outcomes!J57,AVERAGE(Outcomes!J57,Outcomes!J110,Outcomes!J163))*Outcomes!J$7</f>
        <v>0</v>
      </c>
      <c r="K57" s="345">
        <f>Performance!F$5*IF(Performance!F213&gt;Performance!F160,Outcomes!K57,AVERAGE(Outcomes!K57,Outcomes!K110,Outcomes!K163))*Outcomes!K$7</f>
        <v>0</v>
      </c>
      <c r="L57" s="345">
        <f>Performance!G$5*IF(Performance!G213&gt;Performance!G160,Outcomes!L57,AVERAGE(Outcomes!L57,Outcomes!L110,Outcomes!L163))*Outcomes!L$7</f>
        <v>0</v>
      </c>
      <c r="M57" s="345">
        <f>Performance!H$5*IF(Performance!H213&gt;Performance!H160,Outcomes!M57,AVERAGE(Outcomes!M57,Outcomes!M110,Outcomes!M163))*Outcomes!M$7</f>
        <v>16250</v>
      </c>
      <c r="N57" s="345">
        <f>Performance!I$5*IF(Performance!I213&gt;Performance!I160,Outcomes!N57,AVERAGE(Outcomes!N57,Outcomes!N110,Outcomes!N163))*Outcomes!N$7</f>
        <v>40000</v>
      </c>
      <c r="O57" s="345">
        <f>Performance!I$5*IF(Performance!I213&gt;Performance!I160,Outcomes!O57,AVERAGE(Outcomes!O57,Outcomes!O110,Outcomes!O163))*Outcomes!O$7</f>
        <v>0</v>
      </c>
      <c r="P57" s="345">
        <f>Performance!I$5*IF(Performance!I213&gt;Performance!I160,Outcomes!P57,AVERAGE(Outcomes!P57,Outcomes!P110,Outcomes!P163))*Outcomes!P$7</f>
        <v>0</v>
      </c>
      <c r="Q57" s="345">
        <f>Performance!I$5*IF(Performance!I213&gt;Performance!I160,Outcomes!Q57,AVERAGE(Outcomes!Q57,Outcomes!Q110,Outcomes!Q163))*Outcomes!Q$7</f>
        <v>33000</v>
      </c>
      <c r="R57" s="345">
        <f>Performance!J$5*IF(Performance!J213&gt;Performance!J160,Outcomes!R57,AVERAGE(Outcomes!R57,Outcomes!R110,Outcomes!R163))*Outcomes!R$7</f>
        <v>307832.29166666663</v>
      </c>
      <c r="S57" s="345">
        <f>Performance!J$5*IF(Performance!J213&gt;Performance!J160,Outcomes!S57,AVERAGE(Outcomes!S57,Outcomes!S110,Outcomes!S163))*Outcomes!S$7</f>
        <v>344.79166666666674</v>
      </c>
      <c r="T57" s="345">
        <f>Performance!J$5*IF(Performance!J213&gt;Performance!J160,Outcomes!T57,AVERAGE(Outcomes!T57,Outcomes!T110,Outcomes!T163))*Outcomes!T$7</f>
        <v>937.5</v>
      </c>
      <c r="U57" s="345">
        <f>Performance!J$5*IF(Performance!J213&gt;Performance!J160,Outcomes!U57,AVERAGE(Outcomes!U57,Outcomes!U110,Outcomes!U163))*Outcomes!U$7</f>
        <v>103403.12499999997</v>
      </c>
      <c r="V57" s="345">
        <f>Performance!K$5*IF(Performance!K213&gt;Performance!K160,Outcomes!V57,AVERAGE(Outcomes!V57,Outcomes!V110,Outcomes!V163))*Outcomes!V$7</f>
        <v>110191.66666666667</v>
      </c>
      <c r="W57" s="345">
        <f>Performance!K$5*IF(Performance!K213&gt;Performance!K160,Outcomes!W57,AVERAGE(Outcomes!W57,Outcomes!W110,Outcomes!W163))*Outcomes!W$7</f>
        <v>2896.2500000000005</v>
      </c>
      <c r="X57" s="345">
        <f>Performance!K$5*IF(Performance!K213&gt;Performance!K160, Outcomes!X57, AVERAGE(Outcomes!X57,Outcomes!X110,Outcomes!X163))*Outcomes!X$7</f>
        <v>1930.8333333333337</v>
      </c>
      <c r="Y57" s="345">
        <f>Performance!K$5*IF(Performance!K213&gt;Performance!K160,Outcomes!Y57,AVERAGE(Outcomes!Y57,Outcomes!Y110,Outcomes!Y163))*Outcomes!Y$7</f>
        <v>41378.020833333336</v>
      </c>
      <c r="Z57" s="345">
        <f>Performance!L$5*IF(Performance!L213&gt;Performance!L160,Outcomes!Z57,AVERAGE(Outcomes!Z57,Outcomes!Z110,Outcomes!Z163))*Outcomes!Z$7</f>
        <v>231000</v>
      </c>
      <c r="AA57" s="345">
        <f>Performance!L$5*IF(Performance!L213&gt;Performance!L160,Outcomes!AA57,AVERAGE(Outcomes!AA57,Outcomes!AA110,Outcomes!AA163))*Outcomes!AA$7</f>
        <v>9301.25</v>
      </c>
      <c r="AB57" s="345">
        <f>Performance!L$5*IF(Performance!L213&gt;Performance!L160,Outcomes!AB57,AVERAGE(Outcomes!AB57,Outcomes!AB110,Outcomes!AB163))*Outcomes!AB$7</f>
        <v>27192.083333333332</v>
      </c>
      <c r="AC57" s="345">
        <f>Performance!L$5*IF(Performance!L213&gt;Performance!L160,Outcomes!AC57,AVERAGE(Outcomes!AC57,Outcomes!AC110,Outcomes!AC163))*Outcomes!AC$7</f>
        <v>14740.833333333334</v>
      </c>
      <c r="AD57" s="345">
        <f>Performance!M$5*IF(Performance!M213&gt;Performance!M160,Outcomes!AD57,AVERAGE(Outcomes!AD57,Outcomes!AD110,Outcomes!AD163))*Outcomes!AD$7</f>
        <v>0</v>
      </c>
      <c r="AE57" s="345">
        <f>Performance!M$5*IF(Performance!M213&gt;Performance!M160,Outcomes!AE57,AVERAGE(Outcomes!AE57,Outcomes!AE110,Outcomes!AE163))*Outcomes!AE$7</f>
        <v>0</v>
      </c>
      <c r="AF57" s="345">
        <f>Performance!M$5*IF(Performance!M213&gt;Performance!M160,Outcomes!AF57,AVERAGE(Outcomes!AF57,Outcomes!AF110,Outcomes!AF163))*Outcomes!AF$7</f>
        <v>0</v>
      </c>
      <c r="AG57" s="345">
        <f>Performance!M$5*IF(Performance!M213&gt;Performance!M160,Outcomes!AG57,AVERAGE(Outcomes!AG57,Outcomes!AG110,Outcomes!AG163))*Outcomes!AG$7</f>
        <v>0</v>
      </c>
      <c r="AH57" s="345">
        <f>Performance!N$5*IF(Performance!N213&gt;Performance!N160,Outcomes!AH57,AVERAGE(Outcomes!AH57,Outcomes!AH110,Outcomes!AH163))*Outcomes!AH$7</f>
        <v>0</v>
      </c>
      <c r="AI57" s="345">
        <f>Performance!N$5*IF(Performance!N213&gt;Performance!N160,Outcomes!AI57,AVERAGE(Outcomes!AI57,Outcomes!AI110,Outcomes!AI163))*Outcomes!AI$7</f>
        <v>0</v>
      </c>
      <c r="AJ57" s="345">
        <f>Performance!N$5*IF(Performance!N213&gt;Performance!N160,Outcomes!AJ57,AVERAGE(Outcomes!AJ57,Outcomes!AJ110,Outcomes!AJ163))*Outcomes!AJ$7</f>
        <v>0</v>
      </c>
      <c r="AK57" s="345">
        <f>Performance!N$5*IF(Performance!N213&gt;Performance!N160,Outcomes!AK57,AVERAGE(Outcomes!AK57,Outcomes!AK110,Outcomes!AK163))*Outcomes!AK$7</f>
        <v>0</v>
      </c>
      <c r="AL57" s="345">
        <f>Performance!O$5*IF(Performance!O213&gt;Performance!O160,Outcomes!AL57,AVERAGE(Outcomes!AL57,Outcomes!AL110,Outcomes!AL163))*Outcomes!AL$7</f>
        <v>536445</v>
      </c>
      <c r="AM57" s="345">
        <f>Performance!O$5*IF(Performance!O213&gt;Performance!O160,Outcomes!AM57,AVERAGE(Outcomes!AM57,Outcomes!AM110,Outcomes!AM163))*Outcomes!AM$7</f>
        <v>51738.75</v>
      </c>
      <c r="AN57" s="345">
        <f>Performance!O$5*IF(Performance!O213&gt;Performance!O160,Outcomes!AN57,AVERAGE(Outcomes!AN57,Outcomes!AN110,Outcomes!AN163))*Outcomes!AN$7</f>
        <v>39001.666666666664</v>
      </c>
      <c r="AO57" s="345">
        <f>Performance!O$5*IF(Performance!O213&gt;Performance!O160,Outcomes!AO57,AVERAGE(Outcomes!AO57,Outcomes!AO110,Outcomes!AO163))*Outcomes!AO$7</f>
        <v>33091.041666666664</v>
      </c>
      <c r="AP57" s="345">
        <f>Performance!P$5*IF(Performance!P213&gt;Performance!P160,Outcomes!AP57,AVERAGE(Outcomes!AP57,Outcomes!AP110,Outcomes!AP163))*Outcomes!AP$7</f>
        <v>136920</v>
      </c>
      <c r="AQ57" s="345">
        <f>Performance!P$5*IF(Performance!P213&gt;Performance!P160,Outcomes!AQ57,AVERAGE(Outcomes!AQ57,Outcomes!AQ110,Outcomes!AQ163))*Outcomes!AQ$7</f>
        <v>14975.624999999998</v>
      </c>
      <c r="AR57" s="345">
        <f>Performance!P$5*IF(Performance!P213&gt;Performance!P160,Outcomes!AR57,AVERAGE(Outcomes!AR57,Outcomes!AR110,Outcomes!AR163))*Outcomes!AR$7</f>
        <v>16045.312500000002</v>
      </c>
      <c r="AS57" s="345">
        <f>Performance!P$5*IF(Performance!P213&gt;Performance!P160,Outcomes!AS57,AVERAGE(Outcomes!AS57,Outcomes!AS110,Outcomes!AS163))*Outcomes!AS$7</f>
        <v>14895.000000000002</v>
      </c>
      <c r="AT57" s="345">
        <f>Performance!Q$5*IF(Performance!Q213&gt;Performance!Q160,Outcomes!AT57,AVERAGE(Outcomes!AT57,Outcomes!AT110,Outcomes!AT163))*Outcomes!AT$7</f>
        <v>0</v>
      </c>
      <c r="AU57" s="345">
        <f>Performance!Q$5*IF(Performance!Q213&gt;Performance!Q160,Outcomes!AU57,AVERAGE(Outcomes!AU57,Outcomes!AU110,Outcomes!AU163))*Outcomes!AU$7</f>
        <v>0</v>
      </c>
      <c r="AV57" s="345">
        <f>Performance!Q$5*IF(Performance!Q213&gt;Performance!Q160,Outcomes!AV57,AVERAGE(Outcomes!AV57,Outcomes!AV110,Outcomes!AV163))*Outcomes!AV$7</f>
        <v>0</v>
      </c>
      <c r="AW57" s="345">
        <f>Performance!Q$5*IF(Performance!Q213&gt;Performance!Q160,Outcomes!AW57,AVERAGE(Outcomes!AW57,Outcomes!AW110,Outcomes!AW163))*Outcomes!AW$7</f>
        <v>0</v>
      </c>
      <c r="AX57" s="345">
        <f>Performance!R$5*IF(Performance!R213&gt;Performance!R160,Outcomes!AX57,AVERAGE(Outcomes!AX57,Outcomes!AX110,Outcomes!AX163))*Outcomes!AX$7</f>
        <v>0</v>
      </c>
      <c r="AY57" s="345">
        <f>Performance!R$5*IF(Performance!R213&gt;Performance!R160,Outcomes!AY57,AVERAGE(Outcomes!AY57,Outcomes!AY110,Outcomes!AY163))*Outcomes!AY$7</f>
        <v>0</v>
      </c>
      <c r="AZ57" s="345">
        <f>Performance!R$5*IF(Performance!R213&gt;Performance!R160,Outcomes!AZ57,AVERAGE(Outcomes!AZ57,Outcomes!AZ110,Outcomes!AZ163))*Outcomes!AZ$7</f>
        <v>0</v>
      </c>
      <c r="BA57" s="345">
        <f>Performance!R$5*IF(Performance!R213&gt;Performance!R160,Outcomes!BA57,AVERAGE(Outcomes!BA57,Outcomes!BA110,Outcomes!BA163))*Outcomes!BA$7</f>
        <v>0</v>
      </c>
      <c r="BB57" s="345">
        <f>Performance!S54</f>
        <v>3739.6274999999996</v>
      </c>
      <c r="BC57" s="345">
        <f>Performance!T54</f>
        <v>1058.7500000000002</v>
      </c>
      <c r="BD57" s="345">
        <f>Performance!U54</f>
        <v>0</v>
      </c>
      <c r="BE57" s="306">
        <f>SUM(C57:BD57)-Performance!C54</f>
        <v>0</v>
      </c>
    </row>
    <row r="58" spans="1:57">
      <c r="A58" s="13" t="s">
        <v>145</v>
      </c>
      <c r="B58" s="10" t="s">
        <v>146</v>
      </c>
      <c r="C58" s="345">
        <f>Performance!D55</f>
        <v>854000</v>
      </c>
      <c r="D58" s="345">
        <f>Performance!E$5*IF(Performance!E214&gt;Performance!E161,Outcomes!D58,AVERAGE(Outcomes!D58,Outcomes!D111,Outcomes!D164))*Outcomes!D$7</f>
        <v>2180500</v>
      </c>
      <c r="E58" s="345">
        <f>Performance!E$5*IF(Performance!E214&gt;Performance!E161,Outcomes!E58,AVERAGE(Outcomes!E58,Outcomes!E111,Outcomes!E164))*Outcomes!E$7</f>
        <v>150830.31249999997</v>
      </c>
      <c r="F58" s="345">
        <f>Performance!E$5*IF(Performance!E214&gt;Performance!E161,Outcomes!F58,AVERAGE(Outcomes!F58,Outcomes!F111,Outcomes!F164))*Outcomes!F$7</f>
        <v>194250</v>
      </c>
      <c r="G58" s="345">
        <f>Performance!E$5*IF(Performance!E214&gt;Performance!E161,Outcomes!G58,AVERAGE(Outcomes!G58,Outcomes!G111,Outcomes!G164))*Outcomes!G$7</f>
        <v>99522.500000000015</v>
      </c>
      <c r="H58" s="345">
        <f>Performance!F$5*IF(Performance!F214&gt;Performance!F161,Outcomes!H58,AVERAGE(Outcomes!H58,Outcomes!H111,Outcomes!H164))*Outcomes!H$7</f>
        <v>0</v>
      </c>
      <c r="I58" s="345">
        <f>Performance!F$5*IF(Performance!F214&gt;Performance!F161,Outcomes!I58,AVERAGE(Outcomes!I58,Outcomes!I111,Outcomes!I164))*Outcomes!I$7</f>
        <v>0</v>
      </c>
      <c r="J58" s="345">
        <f>Performance!F$5*IF(Performance!F214&gt;Performance!F161,Outcomes!J58,AVERAGE(Outcomes!J58,Outcomes!J111,Outcomes!J164))*Outcomes!J$7</f>
        <v>0</v>
      </c>
      <c r="K58" s="345">
        <f>Performance!F$5*IF(Performance!F214&gt;Performance!F161,Outcomes!K58,AVERAGE(Outcomes!K58,Outcomes!K111,Outcomes!K164))*Outcomes!K$7</f>
        <v>0</v>
      </c>
      <c r="L58" s="345">
        <f>Performance!G$5*IF(Performance!G214&gt;Performance!G161,Outcomes!L58,AVERAGE(Outcomes!L58,Outcomes!L111,Outcomes!L164))*Outcomes!L$7</f>
        <v>3803.333333333333</v>
      </c>
      <c r="M58" s="345">
        <f>Performance!H$5*IF(Performance!H214&gt;Performance!H161,Outcomes!M58,AVERAGE(Outcomes!M58,Outcomes!M111,Outcomes!M164))*Outcomes!M$7</f>
        <v>178475.00000000003</v>
      </c>
      <c r="N58" s="345">
        <f>Performance!I$5*IF(Performance!I214&gt;Performance!I161,Outcomes!N58,AVERAGE(Outcomes!N58,Outcomes!N111,Outcomes!N164))*Outcomes!N$7</f>
        <v>7606.6666666666661</v>
      </c>
      <c r="O58" s="345">
        <f>Performance!I$5*IF(Performance!I214&gt;Performance!I161,Outcomes!O58,AVERAGE(Outcomes!O58,Outcomes!O111,Outcomes!O164))*Outcomes!O$7</f>
        <v>950.83333333333326</v>
      </c>
      <c r="P58" s="345">
        <f>Performance!I$5*IF(Performance!I214&gt;Performance!I161,Outcomes!P58,AVERAGE(Outcomes!P58,Outcomes!P111,Outcomes!P164))*Outcomes!P$7</f>
        <v>950.83333333333326</v>
      </c>
      <c r="Q58" s="345">
        <f>Performance!I$5*IF(Performance!I214&gt;Performance!I161,Outcomes!Q58,AVERAGE(Outcomes!Q58,Outcomes!Q111,Outcomes!Q164))*Outcomes!Q$7</f>
        <v>2852.4999999999995</v>
      </c>
      <c r="R58" s="345">
        <f>Performance!J$5*IF(Performance!J214&gt;Performance!J161,Outcomes!R58,AVERAGE(Outcomes!R58,Outcomes!R111,Outcomes!R164))*Outcomes!R$7</f>
        <v>399886.45833333331</v>
      </c>
      <c r="S58" s="345">
        <f>Performance!J$5*IF(Performance!J214&gt;Performance!J161,Outcomes!S58,AVERAGE(Outcomes!S58,Outcomes!S111,Outcomes!S164))*Outcomes!S$7</f>
        <v>22327.083333333332</v>
      </c>
      <c r="T58" s="345">
        <f>Performance!J$5*IF(Performance!J214&gt;Performance!J161,Outcomes!T58,AVERAGE(Outcomes!T58,Outcomes!T111,Outcomes!T164))*Outcomes!T$7</f>
        <v>37538.020833333336</v>
      </c>
      <c r="U58" s="345">
        <f>Performance!J$5*IF(Performance!J214&gt;Performance!J161,Outcomes!U58,AVERAGE(Outcomes!U58,Outcomes!U111,Outcomes!U164))*Outcomes!U$7</f>
        <v>57261.458333333336</v>
      </c>
      <c r="V58" s="345">
        <f>Performance!K$5*IF(Performance!K214&gt;Performance!K161,Outcomes!V58,AVERAGE(Outcomes!V58,Outcomes!V111,Outcomes!V164))*Outcomes!V$7</f>
        <v>275775.20833333337</v>
      </c>
      <c r="W58" s="345">
        <f>Performance!K$5*IF(Performance!K214&gt;Performance!K161,Outcomes!W58,AVERAGE(Outcomes!W58,Outcomes!W111,Outcomes!W164))*Outcomes!W$7</f>
        <v>24148.541666666664</v>
      </c>
      <c r="X58" s="345">
        <f>Performance!K$5*IF(Performance!K214&gt;Performance!K161, Outcomes!X58, AVERAGE(Outcomes!X58,Outcomes!X111,Outcomes!X164))*Outcomes!X$7</f>
        <v>22484.583333333336</v>
      </c>
      <c r="Y58" s="345">
        <f>Performance!K$5*IF(Performance!K214&gt;Performance!K161,Outcomes!Y58,AVERAGE(Outcomes!Y58,Outcomes!Y111,Outcomes!Y164))*Outcomes!Y$7</f>
        <v>57975.312499999993</v>
      </c>
      <c r="Z58" s="345">
        <f>Performance!L$5*IF(Performance!L214&gt;Performance!L161,Outcomes!Z58,AVERAGE(Outcomes!Z58,Outcomes!Z111,Outcomes!Z164))*Outcomes!Z$7</f>
        <v>813365</v>
      </c>
      <c r="AA58" s="345">
        <f>Performance!L$5*IF(Performance!L214&gt;Performance!L161,Outcomes!AA58,AVERAGE(Outcomes!AA58,Outcomes!AA111,Outcomes!AA164))*Outcomes!AA$7</f>
        <v>39756.354166666672</v>
      </c>
      <c r="AB58" s="345">
        <f>Performance!L$5*IF(Performance!L214&gt;Performance!L161,Outcomes!AB58,AVERAGE(Outcomes!AB58,Outcomes!AB111,Outcomes!AB164))*Outcomes!AB$7</f>
        <v>90022.916666666657</v>
      </c>
      <c r="AC58" s="345">
        <f>Performance!L$5*IF(Performance!L214&gt;Performance!L161,Outcomes!AC58,AVERAGE(Outcomes!AC58,Outcomes!AC111,Outcomes!AC164))*Outcomes!AC$7</f>
        <v>139941.66666666666</v>
      </c>
      <c r="AD58" s="345">
        <f>Performance!M$5*IF(Performance!M214&gt;Performance!M161,Outcomes!AD58,AVERAGE(Outcomes!AD58,Outcomes!AD111,Outcomes!AD164))*Outcomes!AD$7</f>
        <v>0</v>
      </c>
      <c r="AE58" s="345">
        <f>Performance!M$5*IF(Performance!M214&gt;Performance!M161,Outcomes!AE58,AVERAGE(Outcomes!AE58,Outcomes!AE111,Outcomes!AE164))*Outcomes!AE$7</f>
        <v>0</v>
      </c>
      <c r="AF58" s="345">
        <f>Performance!M$5*IF(Performance!M214&gt;Performance!M161,Outcomes!AF58,AVERAGE(Outcomes!AF58,Outcomes!AF111,Outcomes!AF164))*Outcomes!AF$7</f>
        <v>0</v>
      </c>
      <c r="AG58" s="345">
        <f>Performance!M$5*IF(Performance!M214&gt;Performance!M161,Outcomes!AG58,AVERAGE(Outcomes!AG58,Outcomes!AG111,Outcomes!AG164))*Outcomes!AG$7</f>
        <v>0</v>
      </c>
      <c r="AH58" s="345">
        <f>Performance!N$5*IF(Performance!N214&gt;Performance!N161,Outcomes!AH58,AVERAGE(Outcomes!AH58,Outcomes!AH111,Outcomes!AH164))*Outcomes!AH$7</f>
        <v>0</v>
      </c>
      <c r="AI58" s="345">
        <f>Performance!N$5*IF(Performance!N214&gt;Performance!N161,Outcomes!AI58,AVERAGE(Outcomes!AI58,Outcomes!AI111,Outcomes!AI164))*Outcomes!AI$7</f>
        <v>0</v>
      </c>
      <c r="AJ58" s="345">
        <f>Performance!N$5*IF(Performance!N214&gt;Performance!N161,Outcomes!AJ58,AVERAGE(Outcomes!AJ58,Outcomes!AJ111,Outcomes!AJ164))*Outcomes!AJ$7</f>
        <v>0</v>
      </c>
      <c r="AK58" s="345">
        <f>Performance!N$5*IF(Performance!N214&gt;Performance!N161,Outcomes!AK58,AVERAGE(Outcomes!AK58,Outcomes!AK111,Outcomes!AK164))*Outcomes!AK$7</f>
        <v>0</v>
      </c>
      <c r="AL58" s="345">
        <f>Performance!O$5*IF(Performance!O214&gt;Performance!O161,Outcomes!AL58,AVERAGE(Outcomes!AL58,Outcomes!AL111,Outcomes!AL164))*Outcomes!AL$7</f>
        <v>3204407.5</v>
      </c>
      <c r="AM58" s="345">
        <f>Performance!O$5*IF(Performance!O214&gt;Performance!O161,Outcomes!AM58,AVERAGE(Outcomes!AM58,Outcomes!AM111,Outcomes!AM164))*Outcomes!AM$7</f>
        <v>176370.83333333334</v>
      </c>
      <c r="AN58" s="345">
        <f>Performance!O$5*IF(Performance!O214&gt;Performance!O161,Outcomes!AN58,AVERAGE(Outcomes!AN58,Outcomes!AN111,Outcomes!AN164))*Outcomes!AN$7</f>
        <v>299028.33333333331</v>
      </c>
      <c r="AO58" s="345">
        <f>Performance!O$5*IF(Performance!O214&gt;Performance!O161,Outcomes!AO58,AVERAGE(Outcomes!AO58,Outcomes!AO111,Outcomes!AO164))*Outcomes!AO$7</f>
        <v>145331.66666666669</v>
      </c>
      <c r="AP58" s="345">
        <f>Performance!P$5*IF(Performance!P214&gt;Performance!P161,Outcomes!AP58,AVERAGE(Outcomes!AP58,Outcomes!AP111,Outcomes!AP164))*Outcomes!AP$7</f>
        <v>734700.00000000012</v>
      </c>
      <c r="AQ58" s="345">
        <f>Performance!P$5*IF(Performance!P214&gt;Performance!P161,Outcomes!AQ58,AVERAGE(Outcomes!AQ58,Outcomes!AQ111,Outcomes!AQ164))*Outcomes!AQ$7</f>
        <v>32652.187499999996</v>
      </c>
      <c r="AR58" s="345">
        <f>Performance!P$5*IF(Performance!P214&gt;Performance!P161,Outcomes!AR58,AVERAGE(Outcomes!AR58,Outcomes!AR111,Outcomes!AR164))*Outcomes!AR$7</f>
        <v>68212.5</v>
      </c>
      <c r="AS58" s="345">
        <f>Performance!P$5*IF(Performance!P214&gt;Performance!P161,Outcomes!AS58,AVERAGE(Outcomes!AS58,Outcomes!AS111,Outcomes!AS164))*Outcomes!AS$7</f>
        <v>146400</v>
      </c>
      <c r="AT58" s="345">
        <f>Performance!Q$5*IF(Performance!Q214&gt;Performance!Q161,Outcomes!AT58,AVERAGE(Outcomes!AT58,Outcomes!AT111,Outcomes!AT164))*Outcomes!AT$7</f>
        <v>0</v>
      </c>
      <c r="AU58" s="345">
        <f>Performance!Q$5*IF(Performance!Q214&gt;Performance!Q161,Outcomes!AU58,AVERAGE(Outcomes!AU58,Outcomes!AU111,Outcomes!AU164))*Outcomes!AU$7</f>
        <v>0</v>
      </c>
      <c r="AV58" s="345">
        <f>Performance!Q$5*IF(Performance!Q214&gt;Performance!Q161,Outcomes!AV58,AVERAGE(Outcomes!AV58,Outcomes!AV111,Outcomes!AV164))*Outcomes!AV$7</f>
        <v>0</v>
      </c>
      <c r="AW58" s="345">
        <f>Performance!Q$5*IF(Performance!Q214&gt;Performance!Q161,Outcomes!AW58,AVERAGE(Outcomes!AW58,Outcomes!AW111,Outcomes!AW164))*Outcomes!AW$7</f>
        <v>0</v>
      </c>
      <c r="AX58" s="345">
        <f>Performance!R$5*IF(Performance!R214&gt;Performance!R161,Outcomes!AX58,AVERAGE(Outcomes!AX58,Outcomes!AX111,Outcomes!AX164))*Outcomes!AX$7</f>
        <v>0</v>
      </c>
      <c r="AY58" s="345">
        <f>Performance!R$5*IF(Performance!R214&gt;Performance!R161,Outcomes!AY58,AVERAGE(Outcomes!AY58,Outcomes!AY111,Outcomes!AY164))*Outcomes!AY$7</f>
        <v>0</v>
      </c>
      <c r="AZ58" s="345">
        <f>Performance!R$5*IF(Performance!R214&gt;Performance!R161,Outcomes!AZ58,AVERAGE(Outcomes!AZ58,Outcomes!AZ111,Outcomes!AZ164))*Outcomes!AZ$7</f>
        <v>0</v>
      </c>
      <c r="BA58" s="345">
        <f>Performance!R$5*IF(Performance!R214&gt;Performance!R161,Outcomes!BA58,AVERAGE(Outcomes!BA58,Outcomes!BA111,Outcomes!BA164))*Outcomes!BA$7</f>
        <v>0</v>
      </c>
      <c r="BB58" s="345">
        <f>Performance!S55</f>
        <v>8740</v>
      </c>
      <c r="BC58" s="345">
        <f>Performance!T55</f>
        <v>55125</v>
      </c>
      <c r="BD58" s="345">
        <f>Performance!U55</f>
        <v>0</v>
      </c>
      <c r="BE58" s="306">
        <f>SUM(C58:BD58)-Performance!C55</f>
        <v>0</v>
      </c>
    </row>
    <row r="59" spans="1:57" s="9" customFormat="1" ht="15">
      <c r="A59" s="63"/>
      <c r="B59" s="9" t="s">
        <v>147</v>
      </c>
      <c r="C59" s="71">
        <f t="shared" ref="C59:AH59" si="0">SUM(C9:C58)</f>
        <v>212038554.58333337</v>
      </c>
      <c r="D59" s="71">
        <f t="shared" si="0"/>
        <v>207173225</v>
      </c>
      <c r="E59" s="71">
        <f t="shared" si="0"/>
        <v>26436072.395833332</v>
      </c>
      <c r="F59" s="71">
        <f t="shared" si="0"/>
        <v>19997608.75</v>
      </c>
      <c r="G59" s="71">
        <f t="shared" si="0"/>
        <v>17454785.833333336</v>
      </c>
      <c r="H59" s="71">
        <f t="shared" si="0"/>
        <v>4602336.666666667</v>
      </c>
      <c r="I59" s="71">
        <f t="shared" si="0"/>
        <v>85311.770833333343</v>
      </c>
      <c r="J59" s="71">
        <f t="shared" si="0"/>
        <v>221517.91666666666</v>
      </c>
      <c r="K59" s="71">
        <f t="shared" si="0"/>
        <v>7000</v>
      </c>
      <c r="L59" s="71">
        <f t="shared" si="0"/>
        <v>2282570.8333333335</v>
      </c>
      <c r="M59" s="71">
        <f t="shared" si="0"/>
        <v>20085776.041666672</v>
      </c>
      <c r="N59" s="71">
        <f t="shared" si="0"/>
        <v>2996965</v>
      </c>
      <c r="O59" s="71">
        <f t="shared" si="0"/>
        <v>392662.70833333326</v>
      </c>
      <c r="P59" s="71">
        <f t="shared" si="0"/>
        <v>209490</v>
      </c>
      <c r="Q59" s="71">
        <f t="shared" si="0"/>
        <v>461216.66666666669</v>
      </c>
      <c r="R59" s="71">
        <f t="shared" si="0"/>
        <v>12545389.583333332</v>
      </c>
      <c r="S59" s="71">
        <f t="shared" si="0"/>
        <v>959866.14583333337</v>
      </c>
      <c r="T59" s="71">
        <f t="shared" si="0"/>
        <v>769517.44791666686</v>
      </c>
      <c r="U59" s="71">
        <f t="shared" si="0"/>
        <v>3033540.6250000005</v>
      </c>
      <c r="V59" s="71">
        <f t="shared" si="0"/>
        <v>30011743.125</v>
      </c>
      <c r="W59" s="71">
        <f t="shared" si="0"/>
        <v>4235371.510416667</v>
      </c>
      <c r="X59" s="71">
        <f t="shared" si="0"/>
        <v>3106585.0520833335</v>
      </c>
      <c r="Y59" s="71">
        <f t="shared" si="0"/>
        <v>5977469.895833334</v>
      </c>
      <c r="Z59" s="71">
        <f t="shared" si="0"/>
        <v>85308950.416666657</v>
      </c>
      <c r="AA59" s="71">
        <f t="shared" si="0"/>
        <v>10524395.729166666</v>
      </c>
      <c r="AB59" s="71">
        <f t="shared" si="0"/>
        <v>9407599.6875</v>
      </c>
      <c r="AC59" s="71">
        <f t="shared" si="0"/>
        <v>18611795.416666668</v>
      </c>
      <c r="AD59" s="71">
        <f t="shared" si="0"/>
        <v>171244.79166666666</v>
      </c>
      <c r="AE59" s="71">
        <f t="shared" si="0"/>
        <v>10183.177083333332</v>
      </c>
      <c r="AF59" s="71">
        <f t="shared" si="0"/>
        <v>7708.75</v>
      </c>
      <c r="AG59" s="71">
        <f t="shared" si="0"/>
        <v>64359.895833333336</v>
      </c>
      <c r="AH59" s="71">
        <f t="shared" si="0"/>
        <v>1400189.5833333335</v>
      </c>
      <c r="AI59" s="71">
        <f t="shared" ref="AI59:BD59" si="1">SUM(AI9:AI58)</f>
        <v>40254.375000000007</v>
      </c>
      <c r="AJ59" s="71">
        <f t="shared" si="1"/>
        <v>76149.062499999985</v>
      </c>
      <c r="AK59" s="71">
        <f t="shared" si="1"/>
        <v>572958.75</v>
      </c>
      <c r="AL59" s="71">
        <f t="shared" si="1"/>
        <v>231751776.66666657</v>
      </c>
      <c r="AM59" s="71">
        <f t="shared" si="1"/>
        <v>29275206.04166666</v>
      </c>
      <c r="AN59" s="71">
        <f t="shared" si="1"/>
        <v>23556039.0625</v>
      </c>
      <c r="AO59" s="71">
        <f t="shared" si="1"/>
        <v>26117640.20833334</v>
      </c>
      <c r="AP59" s="71">
        <f t="shared" si="1"/>
        <v>89823318.75</v>
      </c>
      <c r="AQ59" s="71">
        <f t="shared" si="1"/>
        <v>9198904.6875</v>
      </c>
      <c r="AR59" s="71">
        <f t="shared" si="1"/>
        <v>11954507.8125</v>
      </c>
      <c r="AS59" s="71">
        <f t="shared" si="1"/>
        <v>21395491.875</v>
      </c>
      <c r="AT59" s="71">
        <f t="shared" si="1"/>
        <v>1058586.6666666667</v>
      </c>
      <c r="AU59" s="71">
        <f t="shared" si="1"/>
        <v>57467.8125</v>
      </c>
      <c r="AV59" s="71">
        <f t="shared" si="1"/>
        <v>132842.5</v>
      </c>
      <c r="AW59" s="71">
        <f t="shared" si="1"/>
        <v>374117.91666666663</v>
      </c>
      <c r="AX59" s="71">
        <f t="shared" si="1"/>
        <v>7023536.25</v>
      </c>
      <c r="AY59" s="71">
        <f t="shared" si="1"/>
        <v>372194.0625</v>
      </c>
      <c r="AZ59" s="71">
        <f t="shared" si="1"/>
        <v>874453.125</v>
      </c>
      <c r="BA59" s="71">
        <f t="shared" si="1"/>
        <v>2277995.625</v>
      </c>
      <c r="BB59" s="71">
        <f t="shared" si="1"/>
        <v>731846.81333333324</v>
      </c>
      <c r="BC59" s="71">
        <f t="shared" si="1"/>
        <v>5524917.708333334</v>
      </c>
      <c r="BD59" s="71">
        <f t="shared" si="1"/>
        <v>38255.000000000007</v>
      </c>
    </row>
    <row r="60" spans="1:57" ht="15">
      <c r="C60" s="70"/>
      <c r="D60" s="70"/>
      <c r="E60" s="70"/>
      <c r="F60" s="70"/>
      <c r="G60" s="70"/>
      <c r="H60" s="70"/>
      <c r="I60" s="70"/>
      <c r="J60" s="70"/>
      <c r="K60" s="70"/>
      <c r="AV60" s="9"/>
      <c r="AW60" s="9"/>
    </row>
    <row r="61" spans="1:57">
      <c r="C61" s="70"/>
      <c r="D61" s="70"/>
      <c r="E61" s="70"/>
      <c r="F61" s="70"/>
      <c r="G61" s="70"/>
      <c r="H61" s="70"/>
      <c r="I61" s="70"/>
      <c r="J61" s="70"/>
      <c r="K61" s="70"/>
    </row>
    <row r="62" spans="1:57">
      <c r="C62" s="70"/>
      <c r="D62" s="70"/>
      <c r="E62" s="70"/>
      <c r="F62" s="70"/>
      <c r="G62" s="70"/>
      <c r="H62" s="70"/>
      <c r="I62" s="70"/>
      <c r="J62" s="70"/>
      <c r="K62" s="70"/>
    </row>
  </sheetData>
  <sheetProtection algorithmName="SHA-512" hashValue="6EBw9preakco0s2dPhxKVwMzTyCGOkLtFwa4R+3PvZ6Dcqq2HxBy/Fq/yqfc2JZ5MeHhMqzMdhSAF2KtxDcflQ==" saltValue="XZButS95zUgRbkYpOkTOAg==" spinCount="100000" sheet="1" objects="1" scenarios="1" formatColumns="0"/>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3124A-A14C-4734-A2F8-7083E7A6FCBD}">
  <sheetPr codeName="Sheet18">
    <tabColor theme="9" tint="-0.249977111117893"/>
  </sheetPr>
  <dimension ref="A1:BD168"/>
  <sheetViews>
    <sheetView topLeftCell="A2" zoomScaleNormal="100" workbookViewId="0">
      <pane xSplit="2" ySplit="6" topLeftCell="C8" activePane="bottomRight" state="frozen"/>
      <selection sqref="A1:Q1"/>
      <selection pane="topRight" sqref="A1:Q1"/>
      <selection pane="bottomLeft" sqref="A1:Q1"/>
      <selection pane="bottomRight" activeCell="A2" sqref="A2"/>
    </sheetView>
  </sheetViews>
  <sheetFormatPr defaultColWidth="11.42578125" defaultRowHeight="14.25"/>
  <cols>
    <col min="1" max="1" width="13.140625" style="13" customWidth="1"/>
    <col min="2" max="2" width="22.85546875" style="10" bestFit="1" customWidth="1"/>
    <col min="3" max="3" width="12.42578125" style="10" customWidth="1"/>
    <col min="4" max="4" width="9.7109375" style="10" customWidth="1"/>
    <col min="5" max="5" width="15" style="10" bestFit="1" customWidth="1"/>
    <col min="6" max="6" width="15" style="10" customWidth="1"/>
    <col min="7" max="7" width="9.7109375" style="10" customWidth="1"/>
    <col min="8" max="8" width="11.85546875" style="10" customWidth="1"/>
    <col min="9" max="10" width="15" style="10" bestFit="1" customWidth="1"/>
    <col min="11" max="11" width="11.85546875" style="10" customWidth="1"/>
    <col min="12" max="12" width="12.85546875" style="10" bestFit="1" customWidth="1"/>
    <col min="13" max="13" width="14.85546875" style="10" bestFit="1" customWidth="1"/>
    <col min="14" max="14" width="14.42578125" style="10" bestFit="1" customWidth="1"/>
    <col min="15" max="17" width="13.85546875" style="10" customWidth="1"/>
    <col min="18" max="18" width="13.140625" style="10" bestFit="1" customWidth="1"/>
    <col min="19" max="21" width="13.85546875" style="10" customWidth="1"/>
    <col min="22" max="22" width="11.5703125" style="10" bestFit="1" customWidth="1"/>
    <col min="23" max="24" width="13.7109375" style="10" bestFit="1" customWidth="1"/>
    <col min="25" max="26" width="11.5703125" style="10" bestFit="1" customWidth="1"/>
    <col min="27" max="28" width="13.7109375" style="10" bestFit="1" customWidth="1"/>
    <col min="29" max="30" width="11.5703125" style="10" bestFit="1" customWidth="1"/>
    <col min="31" max="32" width="13.7109375" style="10" bestFit="1" customWidth="1"/>
    <col min="33" max="33" width="11.5703125" style="10" bestFit="1" customWidth="1"/>
    <col min="34" max="34" width="14.85546875" style="10" customWidth="1"/>
    <col min="35" max="36" width="13.7109375" style="10" bestFit="1" customWidth="1"/>
    <col min="37" max="37" width="12.140625" style="10" bestFit="1" customWidth="1"/>
    <col min="38" max="38" width="10.7109375" style="10" bestFit="1" customWidth="1"/>
    <col min="39" max="40" width="13.7109375" style="10" bestFit="1" customWidth="1"/>
    <col min="41" max="42" width="10.7109375" style="10" bestFit="1" customWidth="1"/>
    <col min="43" max="44" width="13.7109375" style="10" bestFit="1" customWidth="1"/>
    <col min="45" max="46" width="10.7109375" style="10" bestFit="1" customWidth="1"/>
    <col min="47" max="48" width="13.7109375" style="10" bestFit="1" customWidth="1"/>
    <col min="49" max="49" width="10.7109375" style="10" bestFit="1" customWidth="1"/>
    <col min="50" max="50" width="10.85546875" style="10" bestFit="1" customWidth="1"/>
    <col min="51" max="52" width="13.7109375" style="10" bestFit="1" customWidth="1"/>
    <col min="53" max="53" width="10.85546875" style="10" bestFit="1" customWidth="1"/>
    <col min="54" max="54" width="10.42578125" style="10" bestFit="1" customWidth="1"/>
    <col min="55" max="56" width="10.7109375" style="10" bestFit="1" customWidth="1"/>
    <col min="57" max="16384" width="11.42578125" style="10"/>
  </cols>
  <sheetData>
    <row r="1" spans="1:56" s="18" customFormat="1" ht="15">
      <c r="A1" s="17" t="s">
        <v>1595</v>
      </c>
      <c r="C1" s="19"/>
      <c r="D1" s="19"/>
      <c r="E1" s="19"/>
      <c r="F1" s="19"/>
      <c r="G1" s="19"/>
      <c r="H1" s="19"/>
      <c r="I1" s="19"/>
      <c r="J1" s="19"/>
      <c r="K1" s="19"/>
    </row>
    <row r="2" spans="1:56" s="18" customFormat="1">
      <c r="A2" s="227" t="s">
        <v>2308</v>
      </c>
      <c r="C2" s="19"/>
      <c r="D2" s="19"/>
      <c r="E2" s="19"/>
      <c r="F2" s="19"/>
      <c r="G2" s="19"/>
      <c r="H2" s="19"/>
      <c r="I2" s="19"/>
      <c r="J2" s="19"/>
      <c r="K2" s="19"/>
    </row>
    <row r="3" spans="1:56" s="18" customFormat="1">
      <c r="A3" s="228" t="s">
        <v>2351</v>
      </c>
      <c r="C3" s="19"/>
      <c r="D3" s="19"/>
      <c r="E3" s="19"/>
      <c r="F3" s="19"/>
      <c r="G3" s="19"/>
      <c r="H3" s="19"/>
      <c r="I3" s="19"/>
      <c r="J3" s="19"/>
      <c r="K3" s="19"/>
    </row>
    <row r="4" spans="1:56" s="3" customFormat="1" ht="12.75">
      <c r="A4" s="228" t="s">
        <v>2340</v>
      </c>
      <c r="L4" s="316"/>
    </row>
    <row r="5" spans="1:56" s="18" customFormat="1" ht="90">
      <c r="A5" s="60"/>
      <c r="B5" s="60"/>
      <c r="C5" s="62" t="s">
        <v>11</v>
      </c>
      <c r="D5" s="61" t="s">
        <v>13</v>
      </c>
      <c r="E5" s="61" t="s">
        <v>13</v>
      </c>
      <c r="F5" s="61" t="s">
        <v>13</v>
      </c>
      <c r="G5" s="61" t="s">
        <v>13</v>
      </c>
      <c r="H5" s="62" t="s">
        <v>29</v>
      </c>
      <c r="I5" s="62" t="s">
        <v>29</v>
      </c>
      <c r="J5" s="62" t="s">
        <v>29</v>
      </c>
      <c r="K5" s="62" t="s">
        <v>29</v>
      </c>
      <c r="L5" s="61" t="s">
        <v>18</v>
      </c>
      <c r="M5" s="61" t="s">
        <v>1729</v>
      </c>
      <c r="N5" s="62" t="s">
        <v>33</v>
      </c>
      <c r="O5" s="62" t="s">
        <v>33</v>
      </c>
      <c r="P5" s="62" t="s">
        <v>33</v>
      </c>
      <c r="Q5" s="62" t="s">
        <v>33</v>
      </c>
      <c r="R5" s="62" t="s">
        <v>1730</v>
      </c>
      <c r="S5" s="62" t="s">
        <v>33</v>
      </c>
      <c r="T5" s="62" t="s">
        <v>33</v>
      </c>
      <c r="U5" s="62" t="s">
        <v>33</v>
      </c>
      <c r="V5" s="61" t="s">
        <v>1976</v>
      </c>
      <c r="W5" s="61" t="s">
        <v>1974</v>
      </c>
      <c r="X5" s="61" t="s">
        <v>1976</v>
      </c>
      <c r="Y5" s="61" t="s">
        <v>1974</v>
      </c>
      <c r="Z5" s="62" t="s">
        <v>1979</v>
      </c>
      <c r="AA5" s="62" t="s">
        <v>1979</v>
      </c>
      <c r="AB5" s="62" t="s">
        <v>1979</v>
      </c>
      <c r="AC5" s="62" t="s">
        <v>1979</v>
      </c>
      <c r="AD5" s="61" t="s">
        <v>27</v>
      </c>
      <c r="AE5" s="61" t="s">
        <v>27</v>
      </c>
      <c r="AF5" s="61" t="s">
        <v>27</v>
      </c>
      <c r="AG5" s="61" t="s">
        <v>27</v>
      </c>
      <c r="AH5" s="62" t="s">
        <v>1731</v>
      </c>
      <c r="AI5" s="62" t="s">
        <v>1731</v>
      </c>
      <c r="AJ5" s="62" t="s">
        <v>1731</v>
      </c>
      <c r="AK5" s="62" t="s">
        <v>1731</v>
      </c>
      <c r="AL5" s="61" t="s">
        <v>30</v>
      </c>
      <c r="AM5" s="61" t="s">
        <v>30</v>
      </c>
      <c r="AN5" s="61" t="s">
        <v>30</v>
      </c>
      <c r="AO5" s="61" t="s">
        <v>30</v>
      </c>
      <c r="AP5" s="62" t="s">
        <v>1732</v>
      </c>
      <c r="AQ5" s="62" t="s">
        <v>1732</v>
      </c>
      <c r="AR5" s="62" t="s">
        <v>1732</v>
      </c>
      <c r="AS5" s="62" t="s">
        <v>1732</v>
      </c>
      <c r="AT5" s="61" t="s">
        <v>32</v>
      </c>
      <c r="AU5" s="61" t="s">
        <v>32</v>
      </c>
      <c r="AV5" s="61" t="s">
        <v>32</v>
      </c>
      <c r="AW5" s="61" t="s">
        <v>32</v>
      </c>
      <c r="AX5" s="62" t="s">
        <v>1733</v>
      </c>
      <c r="AY5" s="62" t="s">
        <v>1733</v>
      </c>
      <c r="AZ5" s="62" t="s">
        <v>1733</v>
      </c>
      <c r="BA5" s="62" t="s">
        <v>1733</v>
      </c>
      <c r="BB5" s="61" t="s">
        <v>1904</v>
      </c>
      <c r="BC5" s="61" t="s">
        <v>1903</v>
      </c>
      <c r="BD5" s="61" t="s">
        <v>1905</v>
      </c>
    </row>
    <row r="6" spans="1:56" ht="45">
      <c r="B6" s="73" t="s">
        <v>1737</v>
      </c>
      <c r="C6" s="35" t="s">
        <v>44</v>
      </c>
      <c r="D6" s="35" t="s">
        <v>44</v>
      </c>
      <c r="E6" s="35" t="s">
        <v>37</v>
      </c>
      <c r="F6" s="35" t="s">
        <v>38</v>
      </c>
      <c r="G6" s="35" t="s">
        <v>39</v>
      </c>
      <c r="H6" s="35" t="s">
        <v>44</v>
      </c>
      <c r="I6" s="35" t="s">
        <v>37</v>
      </c>
      <c r="J6" s="35" t="s">
        <v>38</v>
      </c>
      <c r="K6" s="35" t="s">
        <v>39</v>
      </c>
      <c r="L6" s="35" t="s">
        <v>44</v>
      </c>
      <c r="M6" s="35" t="s">
        <v>44</v>
      </c>
      <c r="N6" s="35" t="s">
        <v>44</v>
      </c>
      <c r="O6" s="35" t="s">
        <v>37</v>
      </c>
      <c r="P6" s="35" t="s">
        <v>38</v>
      </c>
      <c r="Q6" s="35" t="s">
        <v>39</v>
      </c>
      <c r="R6" s="35" t="s">
        <v>44</v>
      </c>
      <c r="S6" s="35" t="s">
        <v>37</v>
      </c>
      <c r="T6" s="35" t="s">
        <v>38</v>
      </c>
      <c r="U6" s="35" t="s">
        <v>39</v>
      </c>
      <c r="V6" s="35" t="s">
        <v>44</v>
      </c>
      <c r="W6" s="35" t="s">
        <v>37</v>
      </c>
      <c r="X6" s="35" t="s">
        <v>38</v>
      </c>
      <c r="Y6" s="35" t="s">
        <v>39</v>
      </c>
      <c r="Z6" s="35" t="s">
        <v>44</v>
      </c>
      <c r="AA6" s="35" t="s">
        <v>37</v>
      </c>
      <c r="AB6" s="35" t="s">
        <v>38</v>
      </c>
      <c r="AC6" s="35" t="s">
        <v>39</v>
      </c>
      <c r="AD6" s="35" t="s">
        <v>44</v>
      </c>
      <c r="AE6" s="35" t="s">
        <v>37</v>
      </c>
      <c r="AF6" s="35" t="s">
        <v>38</v>
      </c>
      <c r="AG6" s="35" t="s">
        <v>39</v>
      </c>
      <c r="AH6" s="35" t="s">
        <v>44</v>
      </c>
      <c r="AI6" s="35" t="s">
        <v>37</v>
      </c>
      <c r="AJ6" s="35" t="s">
        <v>38</v>
      </c>
      <c r="AK6" s="35" t="s">
        <v>39</v>
      </c>
      <c r="AL6" s="35" t="s">
        <v>44</v>
      </c>
      <c r="AM6" s="35" t="s">
        <v>37</v>
      </c>
      <c r="AN6" s="35" t="s">
        <v>38</v>
      </c>
      <c r="AO6" s="35" t="s">
        <v>39</v>
      </c>
      <c r="AP6" s="35" t="s">
        <v>44</v>
      </c>
      <c r="AQ6" s="35" t="s">
        <v>37</v>
      </c>
      <c r="AR6" s="35" t="s">
        <v>38</v>
      </c>
      <c r="AS6" s="35" t="s">
        <v>39</v>
      </c>
      <c r="AT6" s="35" t="s">
        <v>44</v>
      </c>
      <c r="AU6" s="35" t="s">
        <v>37</v>
      </c>
      <c r="AV6" s="35" t="s">
        <v>38</v>
      </c>
      <c r="AW6" s="35" t="s">
        <v>39</v>
      </c>
      <c r="AX6" s="35" t="s">
        <v>44</v>
      </c>
      <c r="AY6" s="35" t="s">
        <v>37</v>
      </c>
      <c r="AZ6" s="35" t="s">
        <v>38</v>
      </c>
      <c r="BA6" s="35" t="s">
        <v>39</v>
      </c>
      <c r="BB6" s="35" t="s">
        <v>44</v>
      </c>
      <c r="BC6" s="35" t="s">
        <v>44</v>
      </c>
      <c r="BD6" s="35" t="s">
        <v>44</v>
      </c>
    </row>
    <row r="7" spans="1:56" s="74" customFormat="1" ht="15">
      <c r="A7" s="73"/>
      <c r="B7" s="73" t="s">
        <v>1738</v>
      </c>
      <c r="C7" s="75">
        <v>1</v>
      </c>
      <c r="D7" s="75">
        <v>1</v>
      </c>
      <c r="E7" s="75">
        <f>Dash!$B$37</f>
        <v>0.25</v>
      </c>
      <c r="F7" s="75">
        <f>Dash!$B$38</f>
        <v>0.25</v>
      </c>
      <c r="G7" s="75">
        <f>Dash!$B$39</f>
        <v>0.5</v>
      </c>
      <c r="H7" s="75">
        <v>1</v>
      </c>
      <c r="I7" s="75">
        <f>Dash!$B$37</f>
        <v>0.25</v>
      </c>
      <c r="J7" s="75">
        <f>Dash!$B$38</f>
        <v>0.25</v>
      </c>
      <c r="K7" s="75">
        <f>Dash!$B$39</f>
        <v>0.5</v>
      </c>
      <c r="L7" s="75">
        <v>1</v>
      </c>
      <c r="M7" s="75">
        <v>1</v>
      </c>
      <c r="N7" s="75">
        <v>1</v>
      </c>
      <c r="O7" s="75">
        <f>Dash!$B$37</f>
        <v>0.25</v>
      </c>
      <c r="P7" s="75">
        <f>Dash!$B$38</f>
        <v>0.25</v>
      </c>
      <c r="Q7" s="75">
        <f>Dash!$B$39</f>
        <v>0.5</v>
      </c>
      <c r="R7" s="75">
        <v>1</v>
      </c>
      <c r="S7" s="75">
        <f>Dash!$B$37</f>
        <v>0.25</v>
      </c>
      <c r="T7" s="75">
        <f>Dash!$B$38</f>
        <v>0.25</v>
      </c>
      <c r="U7" s="75">
        <f>Dash!$B$39</f>
        <v>0.5</v>
      </c>
      <c r="V7" s="75">
        <v>1</v>
      </c>
      <c r="W7" s="75">
        <f>Dash!$B$37</f>
        <v>0.25</v>
      </c>
      <c r="X7" s="75">
        <f>Dash!$B$38</f>
        <v>0.25</v>
      </c>
      <c r="Y7" s="75">
        <f>Dash!$B$39</f>
        <v>0.5</v>
      </c>
      <c r="Z7" s="75">
        <v>1</v>
      </c>
      <c r="AA7" s="75">
        <f>Dash!$B$37</f>
        <v>0.25</v>
      </c>
      <c r="AB7" s="75">
        <f>Dash!$B$38</f>
        <v>0.25</v>
      </c>
      <c r="AC7" s="75">
        <f>Dash!$B$39</f>
        <v>0.5</v>
      </c>
      <c r="AD7" s="75">
        <v>1</v>
      </c>
      <c r="AE7" s="75">
        <f>Dash!$B$37</f>
        <v>0.25</v>
      </c>
      <c r="AF7" s="75">
        <f>Dash!$B$38</f>
        <v>0.25</v>
      </c>
      <c r="AG7" s="75">
        <f>Dash!$B$39</f>
        <v>0.5</v>
      </c>
      <c r="AH7" s="75">
        <v>1</v>
      </c>
      <c r="AI7" s="75">
        <f>Dash!$B$37</f>
        <v>0.25</v>
      </c>
      <c r="AJ7" s="75">
        <f>Dash!$B$38</f>
        <v>0.25</v>
      </c>
      <c r="AK7" s="75">
        <f>Dash!$B$39</f>
        <v>0.5</v>
      </c>
      <c r="AL7" s="75">
        <v>1</v>
      </c>
      <c r="AM7" s="75">
        <f>Dash!$B$37</f>
        <v>0.25</v>
      </c>
      <c r="AN7" s="75">
        <f>Dash!$B$38</f>
        <v>0.25</v>
      </c>
      <c r="AO7" s="75">
        <f>Dash!$B$39</f>
        <v>0.5</v>
      </c>
      <c r="AP7" s="75">
        <v>1</v>
      </c>
      <c r="AQ7" s="75">
        <f>Dash!$B$37</f>
        <v>0.25</v>
      </c>
      <c r="AR7" s="75">
        <f>Dash!$B$38</f>
        <v>0.25</v>
      </c>
      <c r="AS7" s="75">
        <f>Dash!$B$39</f>
        <v>0.5</v>
      </c>
      <c r="AT7" s="75">
        <v>1</v>
      </c>
      <c r="AU7" s="75">
        <f>Dash!$B$37</f>
        <v>0.25</v>
      </c>
      <c r="AV7" s="75">
        <f>Dash!$B$38</f>
        <v>0.25</v>
      </c>
      <c r="AW7" s="75">
        <f>Dash!$B$39</f>
        <v>0.5</v>
      </c>
      <c r="AX7" s="75">
        <v>1</v>
      </c>
      <c r="AY7" s="75">
        <f>Dash!$B$37</f>
        <v>0.25</v>
      </c>
      <c r="AZ7" s="75">
        <f>Dash!$B$38</f>
        <v>0.25</v>
      </c>
      <c r="BA7" s="75">
        <f>Dash!$B$39</f>
        <v>0.5</v>
      </c>
      <c r="BB7" s="75">
        <v>1</v>
      </c>
      <c r="BC7" s="75">
        <v>1</v>
      </c>
      <c r="BD7" s="75">
        <v>1</v>
      </c>
    </row>
    <row r="8" spans="1:56" s="64" customFormat="1" ht="15">
      <c r="A8" s="64" t="s">
        <v>2307</v>
      </c>
      <c r="C8" s="65"/>
      <c r="D8" s="65"/>
      <c r="E8" s="65"/>
      <c r="F8" s="65"/>
      <c r="G8" s="65"/>
      <c r="H8" s="65"/>
      <c r="I8" s="65"/>
      <c r="J8" s="65"/>
      <c r="K8" s="65"/>
      <c r="L8" s="66"/>
      <c r="M8" s="66"/>
      <c r="N8" s="66"/>
      <c r="O8" s="66"/>
      <c r="P8" s="66"/>
      <c r="Q8" s="66"/>
      <c r="R8" s="66"/>
      <c r="S8" s="66"/>
      <c r="T8" s="66"/>
      <c r="U8" s="66"/>
      <c r="W8" s="67"/>
      <c r="X8" s="67"/>
      <c r="Y8" s="67"/>
      <c r="Z8" s="67"/>
      <c r="AA8" s="67"/>
      <c r="AB8" s="67"/>
      <c r="AC8" s="67"/>
      <c r="AD8" s="67"/>
      <c r="AE8" s="67"/>
      <c r="AF8" s="66"/>
      <c r="AG8" s="66"/>
      <c r="AH8" s="66"/>
      <c r="AI8" s="66"/>
      <c r="AJ8" s="66"/>
      <c r="AK8" s="66"/>
      <c r="AL8" s="66"/>
      <c r="AM8" s="66"/>
      <c r="AN8" s="66"/>
      <c r="AO8" s="66"/>
      <c r="AP8" s="66"/>
      <c r="AQ8" s="66"/>
      <c r="AR8" s="66"/>
      <c r="AS8" s="66"/>
      <c r="AT8" s="66"/>
      <c r="AU8" s="66"/>
      <c r="AV8" s="68"/>
      <c r="AW8" s="68"/>
      <c r="AX8" s="68"/>
      <c r="AY8" s="68"/>
      <c r="AZ8" s="68"/>
      <c r="BA8" s="68"/>
    </row>
    <row r="9" spans="1:56">
      <c r="A9" s="13" t="s">
        <v>45</v>
      </c>
      <c r="B9" s="10" t="s">
        <v>46</v>
      </c>
      <c r="C9" s="303">
        <f>SUMIFS('Forecast Summary-FY26'!E:E, 'Forecast Summary-FY26'!$A:$A,Outcomes!$A9,'Forecast Summary-FY26'!$C:$C, "2026",'Forecast Summary-FY26'!$D:$D, "Bound Project")</f>
        <v>3618</v>
      </c>
      <c r="D9" s="303">
        <f>SUMIFS('Forecast Summary-FY26'!F:F, 'Forecast Summary-FY26'!$A:$A,Outcomes!$A9,'Forecast Summary-FY26'!$C:$C, "2026",'Forecast Summary-FY26'!$D:$D, "Bound Project")</f>
        <v>4608</v>
      </c>
      <c r="E9" s="303">
        <f>SUMIFS('Forecast Summary-FY26'!G:G, 'Forecast Summary-FY26'!$A:$A,Outcomes!$A9,'Forecast Summary-FY26'!$C:$C, "2026",'Forecast Summary-FY26'!$D:$D, "Bound Project")</f>
        <v>2165</v>
      </c>
      <c r="F9" s="303">
        <f>SUMIFS('Forecast Summary-FY26'!H:H, 'Forecast Summary-FY26'!$A:$A,Outcomes!$A9,'Forecast Summary-FY26'!$C:$C, "2026",'Forecast Summary-FY26'!$D:$D, "Bound Project")</f>
        <v>2082</v>
      </c>
      <c r="G9" s="303">
        <f>SUMIFS('Forecast Summary-FY26'!I:I, 'Forecast Summary-FY26'!$A:$A,Outcomes!$A9,'Forecast Summary-FY26'!$C:$C, "2026",'Forecast Summary-FY26'!$D:$D, "Bound Project")</f>
        <v>1079</v>
      </c>
      <c r="H9" s="303">
        <f>SUMIFS('Forecast Summary-FY26'!J:J, 'Forecast Summary-FY26'!$A:$A,Outcomes!$A9,'Forecast Summary-FY26'!$C:$C, "2026",'Forecast Summary-FY26'!$D:$D, "Bound Project")</f>
        <v>17</v>
      </c>
      <c r="I9" s="303">
        <f>SUMIFS('Forecast Summary-FY26'!K:K, 'Forecast Summary-FY26'!$A:$A,Outcomes!$A9,'Forecast Summary-FY26'!$C:$C, "2026",'Forecast Summary-FY26'!$D:$D, "Bound Project")</f>
        <v>9.0250000000000004</v>
      </c>
      <c r="J9" s="303">
        <f>SUMIFS('Forecast Summary-FY26'!L:L, 'Forecast Summary-FY26'!$A:$A,Outcomes!$A9,'Forecast Summary-FY26'!$C:$C, "2026",'Forecast Summary-FY26'!$D:$D, "Bound Project")</f>
        <v>4.8400000000000007</v>
      </c>
      <c r="K9" s="303">
        <f>SUMIFS('Forecast Summary-FY26'!M:M, 'Forecast Summary-FY26'!$A:$A,Outcomes!$A9,'Forecast Summary-FY26'!$C:$C, "2026",'Forecast Summary-FY26'!$D:$D, "Bound Project")</f>
        <v>0</v>
      </c>
      <c r="L9" s="303">
        <f>SUMIFS('Forecast Summary-FY26'!O:O, 'Forecast Summary-FY26'!$A:$A,Outcomes!$A9,'Forecast Summary-FY26'!$C:$C, "2026",'Forecast Summary-FY26'!$D:$D, "Bound Project")</f>
        <v>52.344999999999992</v>
      </c>
      <c r="M9" s="303">
        <f>SUMIFS('Forecast Summary-FY26'!P:P, 'Forecast Summary-FY26'!$A:$A,Outcomes!$A9,'Forecast Summary-FY26'!$C:$C, "2026",'Forecast Summary-FY26'!$D:$D, "Bound Project")</f>
        <v>473</v>
      </c>
      <c r="N9" s="303">
        <f>SUMIFS('Forecast Summary-FY26'!U:U, 'Forecast Summary-FY26'!$A:$A,Outcomes!$A9,'Forecast Summary-FY26'!$C:$C, "2026",'Forecast Summary-FY26'!$D:$D, "Bound Project")</f>
        <v>219.30749999999998</v>
      </c>
      <c r="O9" s="303">
        <f>SUMIFS('Forecast Summary-FY26'!V:V, 'Forecast Summary-FY26'!$A:$A,Outcomes!$A9,'Forecast Summary-FY26'!$C:$C, "2026",'Forecast Summary-FY26'!$D:$D, "Bound Project")</f>
        <v>118.22749999999998</v>
      </c>
      <c r="P9" s="303">
        <f>SUMIFS('Forecast Summary-FY26'!W:W, 'Forecast Summary-FY26'!$A:$A,Outcomes!$A9,'Forecast Summary-FY26'!$C:$C, "2026",'Forecast Summary-FY26'!$D:$D, "Bound Project")</f>
        <v>101.07999999999998</v>
      </c>
      <c r="Q9" s="303">
        <f>SUMIFS('Forecast Summary-FY26'!X:X, 'Forecast Summary-FY26'!$A:$A,Outcomes!$A9,'Forecast Summary-FY26'!$C:$C, "2026",'Forecast Summary-FY26'!$D:$D, "Bound Project")</f>
        <v>66.784999999999997</v>
      </c>
      <c r="R9" s="303">
        <f>SUMIFS('Forecast Summary-FY26'!Y:Y, 'Forecast Summary-FY26'!$A:$A,Outcomes!$A9,'Forecast Summary-FY26'!$C:$C, "2026",'Forecast Summary-FY26'!$D:$D, "Bound Project")</f>
        <v>497.27749999999992</v>
      </c>
      <c r="S9" s="303">
        <f>SUMIFS('Forecast Summary-FY26'!Z:Z, 'Forecast Summary-FY26'!$A:$A,Outcomes!$A9,'Forecast Summary-FY26'!$C:$C, "2026",'Forecast Summary-FY26'!$D:$D, "Bound Project")</f>
        <v>224.72249999999997</v>
      </c>
      <c r="T9" s="303">
        <f>SUMIFS('Forecast Summary-FY26'!AA:AA, 'Forecast Summary-FY26'!$A:$A,Outcomes!$A9,'Forecast Summary-FY26'!$C:$C, "2026",'Forecast Summary-FY26'!$D:$D, "Bound Project")</f>
        <v>217.50249999999997</v>
      </c>
      <c r="U9" s="303">
        <f>SUMIFS('Forecast Summary-FY26'!AB:AB, 'Forecast Summary-FY26'!$A:$A,Outcomes!$A9,'Forecast Summary-FY26'!$C:$C, "2026",'Forecast Summary-FY26'!$D:$D, "Bound Project")</f>
        <v>222.91749999999996</v>
      </c>
      <c r="V9" s="303">
        <f>SUMIFS('Forecast Summary-FY26'!AG:AG, 'Forecast Summary-FY26'!$A:$A,Outcomes!$A9,'Forecast Summary-FY26'!$C:$C, "2026",'Forecast Summary-FY26'!$D:$D, "Bound Project")</f>
        <v>746.36749999999995</v>
      </c>
      <c r="W9" s="303">
        <f>SUMIFS('Forecast Summary-FY26'!AH:AH, 'Forecast Summary-FY26'!$A:$A,Outcomes!$A9,'Forecast Summary-FY26'!$C:$C, "2026",'Forecast Summary-FY26'!$D:$D, "Bound Project")</f>
        <v>398.0025</v>
      </c>
      <c r="X9" s="303">
        <f>SUMIFS('Forecast Summary-FY26'!AI:AI, 'Forecast Summary-FY26'!$A:$A,Outcomes!$A9,'Forecast Summary-FY26'!$C:$C, "2026",'Forecast Summary-FY26'!$D:$D, "Bound Project")</f>
        <v>364.60999999999996</v>
      </c>
      <c r="Y9" s="303">
        <f>SUMIFS('Forecast Summary-FY26'!AJ:AJ, 'Forecast Summary-FY26'!$A:$A,Outcomes!$A9,'Forecast Summary-FY26'!$C:$C, "2026",'Forecast Summary-FY26'!$D:$D, "Bound Project")</f>
        <v>318.23</v>
      </c>
      <c r="Z9" s="303">
        <f>SUMIFS('Forecast Summary-FY26'!AK:AK, 'Forecast Summary-FY26'!$A:$A,Outcomes!$A9,'Forecast Summary-FY26'!$C:$C, "2026",'Forecast Summary-FY26'!$D:$D, "Bound Project")</f>
        <v>1008.9949999999999</v>
      </c>
      <c r="AA9" s="303">
        <f>SUMIFS('Forecast Summary-FY26'!AL:AL, 'Forecast Summary-FY26'!$A:$A,Outcomes!$A9,'Forecast Summary-FY26'!$C:$C, "2026",'Forecast Summary-FY26'!$D:$D, "Bound Project")</f>
        <v>511.71749999999997</v>
      </c>
      <c r="AB9" s="303">
        <f>SUMIFS('Forecast Summary-FY26'!AM:AM, 'Forecast Summary-FY26'!$A:$A,Outcomes!$A9,'Forecast Summary-FY26'!$C:$C, "2026",'Forecast Summary-FY26'!$D:$D, "Bound Project")</f>
        <v>528.8649999999999</v>
      </c>
      <c r="AC9" s="303">
        <f>SUMIFS('Forecast Summary-FY26'!AN:AN, 'Forecast Summary-FY26'!$A:$A,Outcomes!$A9,'Forecast Summary-FY26'!$C:$C, "2026",'Forecast Summary-FY26'!$D:$D, "Bound Project")</f>
        <v>537.88999999999987</v>
      </c>
      <c r="AD9" s="303">
        <f>SUMIFS('Forecast Summary-FY26'!AS:AS, 'Forecast Summary-FY26'!$A:$A,Outcomes!$A9,'Forecast Summary-FY26'!$C:$C, "2026",'Forecast Summary-FY26'!$D:$D, "Bound Project")</f>
        <v>1.2100000000000002</v>
      </c>
      <c r="AE9" s="303">
        <f>SUMIFS('Forecast Summary-FY26'!AT:AT, 'Forecast Summary-FY26'!$A:$A,Outcomes!$A9,'Forecast Summary-FY26'!$C:$C, "2026",'Forecast Summary-FY26'!$D:$D, "Bound Project")</f>
        <v>2</v>
      </c>
      <c r="AF9" s="303">
        <f>SUMIFS('Forecast Summary-FY26'!AU:AU, 'Forecast Summary-FY26'!$A:$A,Outcomes!$A9,'Forecast Summary-FY26'!$C:$C, "2026",'Forecast Summary-FY26'!$D:$D, "Bound Project")</f>
        <v>1.2100000000000002</v>
      </c>
      <c r="AG9" s="303">
        <f>SUMIFS('Forecast Summary-FY26'!AV:AV, 'Forecast Summary-FY26'!$A:$A,Outcomes!$A9,'Forecast Summary-FY26'!$C:$C, "2026",'Forecast Summary-FY26'!$D:$D, "Bound Project")</f>
        <v>1.2100000000000002</v>
      </c>
      <c r="AH9" s="303">
        <f>SUMIFS('Forecast Summary-FY26'!AW:AW, 'Forecast Summary-FY26'!$A:$A,Outcomes!$A9,'Forecast Summary-FY26'!$C:$C, "2026",'Forecast Summary-FY26'!$D:$D, "Bound Project")</f>
        <v>16.244999999999997</v>
      </c>
      <c r="AI9" s="303">
        <f>SUMIFS('Forecast Summary-FY26'!AX:AX, 'Forecast Summary-FY26'!$A:$A,Outcomes!$A9,'Forecast Summary-FY26'!$C:$C, "2026",'Forecast Summary-FY26'!$D:$D, "Bound Project")</f>
        <v>5</v>
      </c>
      <c r="AJ9" s="303">
        <f>SUMIFS('Forecast Summary-FY26'!AY:AY, 'Forecast Summary-FY26'!$A:$A,Outcomes!$A9,'Forecast Summary-FY26'!$C:$C, "2026",'Forecast Summary-FY26'!$D:$D, "Bound Project")</f>
        <v>6.317499999999999</v>
      </c>
      <c r="AK9" s="303">
        <f>SUMIFS('Forecast Summary-FY26'!AZ:AZ, 'Forecast Summary-FY26'!$A:$A,Outcomes!$A9,'Forecast Summary-FY26'!$C:$C, "2026",'Forecast Summary-FY26'!$D:$D, "Bound Project")</f>
        <v>12.634999999999998</v>
      </c>
      <c r="AL9" s="303">
        <f>SUMIFS('Forecast Summary-FY26'!BE:BE, 'Forecast Summary-FY26'!$A:$A,Outcomes!$A9,'Forecast Summary-FY26'!$C:$C, "2026",'Forecast Summary-FY26'!$D:$D, "Bound Project")</f>
        <v>6900</v>
      </c>
      <c r="AM9" s="303">
        <f>SUMIFS('Forecast Summary-FY26'!BF:BF, 'Forecast Summary-FY26'!$A:$A,Outcomes!$A9,'Forecast Summary-FY26'!$C:$C, "2026",'Forecast Summary-FY26'!$D:$D, "Bound Project")</f>
        <v>3254</v>
      </c>
      <c r="AN9" s="303">
        <f>SUMIFS('Forecast Summary-FY26'!BG:BG, 'Forecast Summary-FY26'!$A:$A,Outcomes!$A9,'Forecast Summary-FY26'!$C:$C, "2026",'Forecast Summary-FY26'!$D:$D, "Bound Project")</f>
        <v>3439</v>
      </c>
      <c r="AO9" s="303">
        <f>SUMIFS('Forecast Summary-FY26'!BH:BH, 'Forecast Summary-FY26'!$A:$A,Outcomes!$A9,'Forecast Summary-FY26'!$C:$C, "2026",'Forecast Summary-FY26'!$D:$D, "Bound Project")</f>
        <v>1939.6300000000003</v>
      </c>
      <c r="AP9" s="303">
        <f>SUMIFS('Forecast Summary-FY26'!BI:BI, 'Forecast Summary-FY26'!$A:$A,Outcomes!$A9,'Forecast Summary-FY26'!$C:$C, "2026",'Forecast Summary-FY26'!$D:$D, "Bound Project")</f>
        <v>1207.5449999999998</v>
      </c>
      <c r="AQ9" s="303">
        <f>SUMIFS('Forecast Summary-FY26'!BJ:BJ, 'Forecast Summary-FY26'!$A:$A,Outcomes!$A9,'Forecast Summary-FY26'!$C:$C, "2026",'Forecast Summary-FY26'!$D:$D, "Bound Project")</f>
        <v>546.01249999999993</v>
      </c>
      <c r="AR9" s="303">
        <f>SUMIFS('Forecast Summary-FY26'!BK:BK, 'Forecast Summary-FY26'!$A:$A,Outcomes!$A9,'Forecast Summary-FY26'!$C:$C, "2026",'Forecast Summary-FY26'!$D:$D, "Bound Project")</f>
        <v>708.46249999999998</v>
      </c>
      <c r="AS9" s="303">
        <f>SUMIFS('Forecast Summary-FY26'!BL:BL, 'Forecast Summary-FY26'!$A:$A,Outcomes!$A9,'Forecast Summary-FY26'!$C:$C, "2026",'Forecast Summary-FY26'!$D:$D, "Bound Project")</f>
        <v>682.28999999999985</v>
      </c>
      <c r="AT9" s="303">
        <f>SUMIFS('Forecast Summary-FY26'!BQ:BQ, 'Forecast Summary-FY26'!$A:$A,Outcomes!$A9,'Forecast Summary-FY26'!$C:$C, "2026",'Forecast Summary-FY26'!$D:$D, "Bound Project")</f>
        <v>0</v>
      </c>
      <c r="AU9" s="303">
        <f>SUMIFS('Forecast Summary-FY26'!BR:BR, 'Forecast Summary-FY26'!$A:$A,Outcomes!$A9,'Forecast Summary-FY26'!$C:$C, "2026",'Forecast Summary-FY26'!$D:$D, "Bound Project")</f>
        <v>0</v>
      </c>
      <c r="AV9" s="303">
        <f>SUMIFS('Forecast Summary-FY26'!BS:BS, 'Forecast Summary-FY26'!$A:$A,Outcomes!$A9,'Forecast Summary-FY26'!$C:$C, "2026",'Forecast Summary-FY26'!$D:$D, "Bound Project")</f>
        <v>0</v>
      </c>
      <c r="AW9" s="303">
        <f>SUMIFS('Forecast Summary-FY26'!BT:BT, 'Forecast Summary-FY26'!$A:$A,Outcomes!$A9,'Forecast Summary-FY26'!$C:$C, "2026",'Forecast Summary-FY26'!$D:$D, "Bound Project")</f>
        <v>0</v>
      </c>
      <c r="AX9" s="303">
        <f>SUMIFS('Forecast Summary-FY26'!BU:BU, 'Forecast Summary-FY26'!$A:$A,Outcomes!$A9,'Forecast Summary-FY26'!$C:$C, "2026",'Forecast Summary-FY26'!$D:$D, "Bound Project")</f>
        <v>50</v>
      </c>
      <c r="AY9" s="303">
        <f>SUMIFS('Forecast Summary-FY26'!BV:BV, 'Forecast Summary-FY26'!$A:$A,Outcomes!$A9,'Forecast Summary-FY26'!$C:$C, "2026",'Forecast Summary-FY26'!$D:$D, "Bound Project")</f>
        <v>8.1224999999999987</v>
      </c>
      <c r="AZ9" s="303">
        <f>SUMIFS('Forecast Summary-FY26'!BW:BW, 'Forecast Summary-FY26'!$A:$A,Outcomes!$A9,'Forecast Summary-FY26'!$C:$C, "2026",'Forecast Summary-FY26'!$D:$D, "Bound Project")</f>
        <v>20.757499999999997</v>
      </c>
      <c r="BA9" s="303">
        <f>SUMIFS('Forecast Summary-FY26'!BX:BX, 'Forecast Summary-FY26'!$A:$A,Outcomes!$A9,'Forecast Summary-FY26'!$C:$C, "2026",'Forecast Summary-FY26'!$D:$D, "Bound Project")</f>
        <v>37</v>
      </c>
      <c r="BB9" s="303">
        <f>SUMIFS('Forecast Summary-FY26'!BY:BY, 'Forecast Summary-FY26'!$A:$A,Outcomes!$A9,'Forecast Summary-FY26'!$C:$C, "2026",'Forecast Summary-FY26'!$D:$D, "Bound Project")</f>
        <v>59.564999999999991</v>
      </c>
      <c r="BC9" s="303">
        <f>SUMIFS('Forecast Summary-FY26'!BZ:BZ, 'Forecast Summary-FY26'!$A:$A,Outcomes!$A9,'Forecast Summary-FY26'!$C:$C, "2026",'Forecast Summary-FY26'!$D:$D, "Bound Project")</f>
        <v>499</v>
      </c>
      <c r="BD9" s="303">
        <f>SUMIFS('Forecast Summary-FY26'!CA:CA, 'Forecast Summary-FY26'!$A:$A,Outcomes!$A9,'Forecast Summary-FY26'!$C:$C, "2026",'Forecast Summary-FY26'!$D:$D, "Bound Project")</f>
        <v>0</v>
      </c>
    </row>
    <row r="10" spans="1:56">
      <c r="A10" s="13" t="s">
        <v>48</v>
      </c>
      <c r="B10" s="10" t="s">
        <v>49</v>
      </c>
      <c r="C10" s="303">
        <f>SUMIFS('Forecast Summary-FY26'!E:E, 'Forecast Summary-FY26'!$A:$A,Outcomes!$A10,'Forecast Summary-FY26'!$C:$C, "2026",'Forecast Summary-FY26'!$D:$D, "Bound Project")</f>
        <v>655.21499999999992</v>
      </c>
      <c r="D10" s="303">
        <f>SUMIFS('Forecast Summary-FY26'!F:F, 'Forecast Summary-FY26'!$A:$A,Outcomes!$A10,'Forecast Summary-FY26'!$C:$C, "2026",'Forecast Summary-FY26'!$D:$D, "Bound Project")</f>
        <v>429</v>
      </c>
      <c r="E10" s="303">
        <f>SUMIFS('Forecast Summary-FY26'!G:G, 'Forecast Summary-FY26'!$A:$A,Outcomes!$A10,'Forecast Summary-FY26'!$C:$C, "2026",'Forecast Summary-FY26'!$D:$D, "Bound Project")</f>
        <v>196.74499999999998</v>
      </c>
      <c r="F10" s="303">
        <f>SUMIFS('Forecast Summary-FY26'!H:H, 'Forecast Summary-FY26'!$A:$A,Outcomes!$A10,'Forecast Summary-FY26'!$C:$C, "2026",'Forecast Summary-FY26'!$D:$D, "Bound Project")</f>
        <v>92.054999999999993</v>
      </c>
      <c r="G10" s="303">
        <f>SUMIFS('Forecast Summary-FY26'!I:I, 'Forecast Summary-FY26'!$A:$A,Outcomes!$A10,'Forecast Summary-FY26'!$C:$C, "2026",'Forecast Summary-FY26'!$D:$D, "Bound Project")</f>
        <v>62</v>
      </c>
      <c r="H10" s="303">
        <f>SUMIFS('Forecast Summary-FY26'!J:J, 'Forecast Summary-FY26'!$A:$A,Outcomes!$A10,'Forecast Summary-FY26'!$C:$C, "2026",'Forecast Summary-FY26'!$D:$D, "Bound Project")</f>
        <v>0</v>
      </c>
      <c r="I10" s="303">
        <f>SUMIFS('Forecast Summary-FY26'!K:K, 'Forecast Summary-FY26'!$A:$A,Outcomes!$A10,'Forecast Summary-FY26'!$C:$C, "2026",'Forecast Summary-FY26'!$D:$D, "Bound Project")</f>
        <v>0</v>
      </c>
      <c r="J10" s="303">
        <f>SUMIFS('Forecast Summary-FY26'!L:L, 'Forecast Summary-FY26'!$A:$A,Outcomes!$A10,'Forecast Summary-FY26'!$C:$C, "2026",'Forecast Summary-FY26'!$D:$D, "Bound Project")</f>
        <v>0</v>
      </c>
      <c r="K10" s="303">
        <f>SUMIFS('Forecast Summary-FY26'!M:M, 'Forecast Summary-FY26'!$A:$A,Outcomes!$A10,'Forecast Summary-FY26'!$C:$C, "2026",'Forecast Summary-FY26'!$D:$D, "Bound Project")</f>
        <v>0</v>
      </c>
      <c r="L10" s="303">
        <f>SUMIFS('Forecast Summary-FY26'!O:O, 'Forecast Summary-FY26'!$A:$A,Outcomes!$A10,'Forecast Summary-FY26'!$C:$C, "2026",'Forecast Summary-FY26'!$D:$D, "Bound Project")</f>
        <v>0</v>
      </c>
      <c r="M10" s="303">
        <f>SUMIFS('Forecast Summary-FY26'!P:P, 'Forecast Summary-FY26'!$A:$A,Outcomes!$A10,'Forecast Summary-FY26'!$C:$C, "2026",'Forecast Summary-FY26'!$D:$D, "Bound Project")</f>
        <v>14.520000000000003</v>
      </c>
      <c r="N10" s="303">
        <f>SUMIFS('Forecast Summary-FY26'!U:U, 'Forecast Summary-FY26'!$A:$A,Outcomes!$A10,'Forecast Summary-FY26'!$C:$C, "2026",'Forecast Summary-FY26'!$D:$D, "Bound Project")</f>
        <v>13</v>
      </c>
      <c r="O10" s="303">
        <f>SUMIFS('Forecast Summary-FY26'!V:V, 'Forecast Summary-FY26'!$A:$A,Outcomes!$A10,'Forecast Summary-FY26'!$C:$C, "2026",'Forecast Summary-FY26'!$D:$D, "Bound Project")</f>
        <v>1</v>
      </c>
      <c r="P10" s="303">
        <f>SUMIFS('Forecast Summary-FY26'!W:W, 'Forecast Summary-FY26'!$A:$A,Outcomes!$A10,'Forecast Summary-FY26'!$C:$C, "2026",'Forecast Summary-FY26'!$D:$D, "Bound Project")</f>
        <v>0</v>
      </c>
      <c r="Q10" s="303">
        <f>SUMIFS('Forecast Summary-FY26'!X:X, 'Forecast Summary-FY26'!$A:$A,Outcomes!$A10,'Forecast Summary-FY26'!$C:$C, "2026",'Forecast Summary-FY26'!$D:$D, "Bound Project")</f>
        <v>1</v>
      </c>
      <c r="R10" s="303">
        <f>SUMIFS('Forecast Summary-FY26'!Y:Y, 'Forecast Summary-FY26'!$A:$A,Outcomes!$A10,'Forecast Summary-FY26'!$C:$C, "2026",'Forecast Summary-FY26'!$D:$D, "Bound Project")</f>
        <v>68</v>
      </c>
      <c r="S10" s="303">
        <f>SUMIFS('Forecast Summary-FY26'!Z:Z, 'Forecast Summary-FY26'!$A:$A,Outcomes!$A10,'Forecast Summary-FY26'!$C:$C, "2026",'Forecast Summary-FY26'!$D:$D, "Bound Project")</f>
        <v>10</v>
      </c>
      <c r="T10" s="303">
        <f>SUMIFS('Forecast Summary-FY26'!AA:AA, 'Forecast Summary-FY26'!$A:$A,Outcomes!$A10,'Forecast Summary-FY26'!$C:$C, "2026",'Forecast Summary-FY26'!$D:$D, "Bound Project")</f>
        <v>6</v>
      </c>
      <c r="U10" s="303">
        <f>SUMIFS('Forecast Summary-FY26'!AB:AB, 'Forecast Summary-FY26'!$A:$A,Outcomes!$A10,'Forecast Summary-FY26'!$C:$C, "2026",'Forecast Summary-FY26'!$D:$D, "Bound Project")</f>
        <v>52</v>
      </c>
      <c r="V10" s="303">
        <f>SUMIFS('Forecast Summary-FY26'!AG:AG, 'Forecast Summary-FY26'!$A:$A,Outcomes!$A10,'Forecast Summary-FY26'!$C:$C, "2026",'Forecast Summary-FY26'!$D:$D, "Bound Project")</f>
        <v>261</v>
      </c>
      <c r="W10" s="303">
        <f>SUMIFS('Forecast Summary-FY26'!AH:AH, 'Forecast Summary-FY26'!$A:$A,Outcomes!$A10,'Forecast Summary-FY26'!$C:$C, "2026",'Forecast Summary-FY26'!$D:$D, "Bound Project")</f>
        <v>137</v>
      </c>
      <c r="X10" s="303">
        <f>SUMIFS('Forecast Summary-FY26'!AI:AI, 'Forecast Summary-FY26'!$A:$A,Outcomes!$A10,'Forecast Summary-FY26'!$C:$C, "2026",'Forecast Summary-FY26'!$D:$D, "Bound Project")</f>
        <v>58.080000000000013</v>
      </c>
      <c r="Y10" s="303">
        <f>SUMIFS('Forecast Summary-FY26'!AJ:AJ, 'Forecast Summary-FY26'!$A:$A,Outcomes!$A10,'Forecast Summary-FY26'!$C:$C, "2026",'Forecast Summary-FY26'!$D:$D, "Bound Project")</f>
        <v>146</v>
      </c>
      <c r="Z10" s="303">
        <f>SUMIFS('Forecast Summary-FY26'!AK:AK, 'Forecast Summary-FY26'!$A:$A,Outcomes!$A10,'Forecast Summary-FY26'!$C:$C, "2026",'Forecast Summary-FY26'!$D:$D, "Bound Project")</f>
        <v>308.65499999999997</v>
      </c>
      <c r="AA10" s="303">
        <f>SUMIFS('Forecast Summary-FY26'!AL:AL, 'Forecast Summary-FY26'!$A:$A,Outcomes!$A10,'Forecast Summary-FY26'!$C:$C, "2026",'Forecast Summary-FY26'!$D:$D, "Bound Project")</f>
        <v>149.81499999999997</v>
      </c>
      <c r="AB10" s="303">
        <f>SUMIFS('Forecast Summary-FY26'!AM:AM, 'Forecast Summary-FY26'!$A:$A,Outcomes!$A10,'Forecast Summary-FY26'!$C:$C, "2026",'Forecast Summary-FY26'!$D:$D, "Bound Project")</f>
        <v>115.52</v>
      </c>
      <c r="AC10" s="303">
        <f>SUMIFS('Forecast Summary-FY26'!AN:AN, 'Forecast Summary-FY26'!$A:$A,Outcomes!$A10,'Forecast Summary-FY26'!$C:$C, "2026",'Forecast Summary-FY26'!$D:$D, "Bound Project")</f>
        <v>188</v>
      </c>
      <c r="AD10" s="303">
        <f>SUMIFS('Forecast Summary-FY26'!AS:AS, 'Forecast Summary-FY26'!$A:$A,Outcomes!$A10,'Forecast Summary-FY26'!$C:$C, "2026",'Forecast Summary-FY26'!$D:$D, "Bound Project")</f>
        <v>0</v>
      </c>
      <c r="AE10" s="303">
        <f>SUMIFS('Forecast Summary-FY26'!AT:AT, 'Forecast Summary-FY26'!$A:$A,Outcomes!$A10,'Forecast Summary-FY26'!$C:$C, "2026",'Forecast Summary-FY26'!$D:$D, "Bound Project")</f>
        <v>0</v>
      </c>
      <c r="AF10" s="303">
        <f>SUMIFS('Forecast Summary-FY26'!AU:AU, 'Forecast Summary-FY26'!$A:$A,Outcomes!$A10,'Forecast Summary-FY26'!$C:$C, "2026",'Forecast Summary-FY26'!$D:$D, "Bound Project")</f>
        <v>0</v>
      </c>
      <c r="AG10" s="303">
        <f>SUMIFS('Forecast Summary-FY26'!AV:AV, 'Forecast Summary-FY26'!$A:$A,Outcomes!$A10,'Forecast Summary-FY26'!$C:$C, "2026",'Forecast Summary-FY26'!$D:$D, "Bound Project")</f>
        <v>0</v>
      </c>
      <c r="AH10" s="303">
        <f>SUMIFS('Forecast Summary-FY26'!AW:AW, 'Forecast Summary-FY26'!$A:$A,Outcomes!$A10,'Forecast Summary-FY26'!$C:$C, "2026",'Forecast Summary-FY26'!$D:$D, "Bound Project")</f>
        <v>0</v>
      </c>
      <c r="AI10" s="303">
        <f>SUMIFS('Forecast Summary-FY26'!AX:AX, 'Forecast Summary-FY26'!$A:$A,Outcomes!$A10,'Forecast Summary-FY26'!$C:$C, "2026",'Forecast Summary-FY26'!$D:$D, "Bound Project")</f>
        <v>0</v>
      </c>
      <c r="AJ10" s="303">
        <f>SUMIFS('Forecast Summary-FY26'!AY:AY, 'Forecast Summary-FY26'!$A:$A,Outcomes!$A10,'Forecast Summary-FY26'!$C:$C, "2026",'Forecast Summary-FY26'!$D:$D, "Bound Project")</f>
        <v>0</v>
      </c>
      <c r="AK10" s="303">
        <f>SUMIFS('Forecast Summary-FY26'!AZ:AZ, 'Forecast Summary-FY26'!$A:$A,Outcomes!$A10,'Forecast Summary-FY26'!$C:$C, "2026",'Forecast Summary-FY26'!$D:$D, "Bound Project")</f>
        <v>0</v>
      </c>
      <c r="AL10" s="303">
        <f>SUMIFS('Forecast Summary-FY26'!BE:BE, 'Forecast Summary-FY26'!$A:$A,Outcomes!$A10,'Forecast Summary-FY26'!$C:$C, "2026",'Forecast Summary-FY26'!$D:$D, "Bound Project")</f>
        <v>575</v>
      </c>
      <c r="AM10" s="303">
        <f>SUMIFS('Forecast Summary-FY26'!BF:BF, 'Forecast Summary-FY26'!$A:$A,Outcomes!$A10,'Forecast Summary-FY26'!$C:$C, "2026",'Forecast Summary-FY26'!$D:$D, "Bound Project")</f>
        <v>251.79749999999999</v>
      </c>
      <c r="AN10" s="303">
        <f>SUMIFS('Forecast Summary-FY26'!BG:BG, 'Forecast Summary-FY26'!$A:$A,Outcomes!$A10,'Forecast Summary-FY26'!$C:$C, "2026",'Forecast Summary-FY26'!$D:$D, "Bound Project")</f>
        <v>121.00000000000003</v>
      </c>
      <c r="AO10" s="303">
        <f>SUMIFS('Forecast Summary-FY26'!BH:BH, 'Forecast Summary-FY26'!$A:$A,Outcomes!$A10,'Forecast Summary-FY26'!$C:$C, "2026",'Forecast Summary-FY26'!$D:$D, "Bound Project")</f>
        <v>123.42000000000002</v>
      </c>
      <c r="AP10" s="303">
        <f>SUMIFS('Forecast Summary-FY26'!BI:BI, 'Forecast Summary-FY26'!$A:$A,Outcomes!$A10,'Forecast Summary-FY26'!$C:$C, "2026",'Forecast Summary-FY26'!$D:$D, "Bound Project")</f>
        <v>187.72</v>
      </c>
      <c r="AQ10" s="303">
        <f>SUMIFS('Forecast Summary-FY26'!BJ:BJ, 'Forecast Summary-FY26'!$A:$A,Outcomes!$A10,'Forecast Summary-FY26'!$C:$C, "2026",'Forecast Summary-FY26'!$D:$D, "Bound Project")</f>
        <v>57.76</v>
      </c>
      <c r="AR10" s="303">
        <f>SUMIFS('Forecast Summary-FY26'!BK:BK, 'Forecast Summary-FY26'!$A:$A,Outcomes!$A10,'Forecast Summary-FY26'!$C:$C, "2026",'Forecast Summary-FY26'!$D:$D, "Bound Project")</f>
        <v>82.127499999999998</v>
      </c>
      <c r="AS10" s="303">
        <f>SUMIFS('Forecast Summary-FY26'!BL:BL, 'Forecast Summary-FY26'!$A:$A,Outcomes!$A10,'Forecast Summary-FY26'!$C:$C, "2026",'Forecast Summary-FY26'!$D:$D, "Bound Project")</f>
        <v>120.93499999999999</v>
      </c>
      <c r="AT10" s="303">
        <f>SUMIFS('Forecast Summary-FY26'!BQ:BQ, 'Forecast Summary-FY26'!$A:$A,Outcomes!$A10,'Forecast Summary-FY26'!$C:$C, "2026",'Forecast Summary-FY26'!$D:$D, "Bound Project")</f>
        <v>0</v>
      </c>
      <c r="AU10" s="303">
        <f>SUMIFS('Forecast Summary-FY26'!BR:BR, 'Forecast Summary-FY26'!$A:$A,Outcomes!$A10,'Forecast Summary-FY26'!$C:$C, "2026",'Forecast Summary-FY26'!$D:$D, "Bound Project")</f>
        <v>0</v>
      </c>
      <c r="AV10" s="303">
        <f>SUMIFS('Forecast Summary-FY26'!BS:BS, 'Forecast Summary-FY26'!$A:$A,Outcomes!$A10,'Forecast Summary-FY26'!$C:$C, "2026",'Forecast Summary-FY26'!$D:$D, "Bound Project")</f>
        <v>0</v>
      </c>
      <c r="AW10" s="303">
        <f>SUMIFS('Forecast Summary-FY26'!BT:BT, 'Forecast Summary-FY26'!$A:$A,Outcomes!$A10,'Forecast Summary-FY26'!$C:$C, "2026",'Forecast Summary-FY26'!$D:$D, "Bound Project")</f>
        <v>0</v>
      </c>
      <c r="AX10" s="303">
        <f>SUMIFS('Forecast Summary-FY26'!BU:BU, 'Forecast Summary-FY26'!$A:$A,Outcomes!$A10,'Forecast Summary-FY26'!$C:$C, "2026",'Forecast Summary-FY26'!$D:$D, "Bound Project")</f>
        <v>0</v>
      </c>
      <c r="AY10" s="303">
        <f>SUMIFS('Forecast Summary-FY26'!BV:BV, 'Forecast Summary-FY26'!$A:$A,Outcomes!$A10,'Forecast Summary-FY26'!$C:$C, "2026",'Forecast Summary-FY26'!$D:$D, "Bound Project")</f>
        <v>0</v>
      </c>
      <c r="AZ10" s="303">
        <f>SUMIFS('Forecast Summary-FY26'!BW:BW, 'Forecast Summary-FY26'!$A:$A,Outcomes!$A10,'Forecast Summary-FY26'!$C:$C, "2026",'Forecast Summary-FY26'!$D:$D, "Bound Project")</f>
        <v>0</v>
      </c>
      <c r="BA10" s="303">
        <f>SUMIFS('Forecast Summary-FY26'!BX:BX, 'Forecast Summary-FY26'!$A:$A,Outcomes!$A10,'Forecast Summary-FY26'!$C:$C, "2026",'Forecast Summary-FY26'!$D:$D, "Bound Project")</f>
        <v>0</v>
      </c>
      <c r="BB10" s="303">
        <f>SUMIFS('Forecast Summary-FY26'!BY:BY, 'Forecast Summary-FY26'!$A:$A,Outcomes!$A10,'Forecast Summary-FY26'!$C:$C, "2026",'Forecast Summary-FY26'!$D:$D, "Bound Project")</f>
        <v>26.172499999999996</v>
      </c>
      <c r="BC10" s="303">
        <f>SUMIFS('Forecast Summary-FY26'!BZ:BZ, 'Forecast Summary-FY26'!$A:$A,Outcomes!$A10,'Forecast Summary-FY26'!$C:$C, "2026",'Forecast Summary-FY26'!$D:$D, "Bound Project")</f>
        <v>50.539999999999992</v>
      </c>
      <c r="BD10" s="303">
        <f>SUMIFS('Forecast Summary-FY26'!CA:CA, 'Forecast Summary-FY26'!$A:$A,Outcomes!$A10,'Forecast Summary-FY26'!$C:$C, "2026",'Forecast Summary-FY26'!$D:$D, "Bound Project")</f>
        <v>0</v>
      </c>
    </row>
    <row r="11" spans="1:56">
      <c r="A11" s="13" t="s">
        <v>50</v>
      </c>
      <c r="B11" s="10" t="s">
        <v>51</v>
      </c>
      <c r="C11" s="303">
        <f>SUMIFS('Forecast Summary-FY26'!E:E, 'Forecast Summary-FY26'!$A:$A,Outcomes!$A11,'Forecast Summary-FY26'!$C:$C, "2026",'Forecast Summary-FY26'!$D:$D, "Bound Project")</f>
        <v>594</v>
      </c>
      <c r="D11" s="303">
        <f>SUMIFS('Forecast Summary-FY26'!F:F, 'Forecast Summary-FY26'!$A:$A,Outcomes!$A11,'Forecast Summary-FY26'!$C:$C, "2026",'Forecast Summary-FY26'!$D:$D, "Bound Project")</f>
        <v>780</v>
      </c>
      <c r="E11" s="303">
        <f>SUMIFS('Forecast Summary-FY26'!G:G, 'Forecast Summary-FY26'!$A:$A,Outcomes!$A11,'Forecast Summary-FY26'!$C:$C, "2026",'Forecast Summary-FY26'!$D:$D, "Bound Project")</f>
        <v>352</v>
      </c>
      <c r="F11" s="303">
        <f>SUMIFS('Forecast Summary-FY26'!H:H, 'Forecast Summary-FY26'!$A:$A,Outcomes!$A11,'Forecast Summary-FY26'!$C:$C, "2026",'Forecast Summary-FY26'!$D:$D, "Bound Project")</f>
        <v>388</v>
      </c>
      <c r="G11" s="303">
        <f>SUMIFS('Forecast Summary-FY26'!I:I, 'Forecast Summary-FY26'!$A:$A,Outcomes!$A11,'Forecast Summary-FY26'!$C:$C, "2026",'Forecast Summary-FY26'!$D:$D, "Bound Project")</f>
        <v>198</v>
      </c>
      <c r="H11" s="303">
        <f>SUMIFS('Forecast Summary-FY26'!J:J, 'Forecast Summary-FY26'!$A:$A,Outcomes!$A11,'Forecast Summary-FY26'!$C:$C, "2026",'Forecast Summary-FY26'!$D:$D, "Bound Project")</f>
        <v>0</v>
      </c>
      <c r="I11" s="303">
        <f>SUMIFS('Forecast Summary-FY26'!K:K, 'Forecast Summary-FY26'!$A:$A,Outcomes!$A11,'Forecast Summary-FY26'!$C:$C, "2026",'Forecast Summary-FY26'!$D:$D, "Bound Project")</f>
        <v>0</v>
      </c>
      <c r="J11" s="303">
        <f>SUMIFS('Forecast Summary-FY26'!L:L, 'Forecast Summary-FY26'!$A:$A,Outcomes!$A11,'Forecast Summary-FY26'!$C:$C, "2026",'Forecast Summary-FY26'!$D:$D, "Bound Project")</f>
        <v>0</v>
      </c>
      <c r="K11" s="303">
        <f>SUMIFS('Forecast Summary-FY26'!M:M, 'Forecast Summary-FY26'!$A:$A,Outcomes!$A11,'Forecast Summary-FY26'!$C:$C, "2026",'Forecast Summary-FY26'!$D:$D, "Bound Project")</f>
        <v>0</v>
      </c>
      <c r="L11" s="303">
        <f>SUMIFS('Forecast Summary-FY26'!O:O, 'Forecast Summary-FY26'!$A:$A,Outcomes!$A11,'Forecast Summary-FY26'!$C:$C, "2026",'Forecast Summary-FY26'!$D:$D, "Bound Project")</f>
        <v>1</v>
      </c>
      <c r="M11" s="303">
        <f>SUMIFS('Forecast Summary-FY26'!P:P, 'Forecast Summary-FY26'!$A:$A,Outcomes!$A11,'Forecast Summary-FY26'!$C:$C, "2026",'Forecast Summary-FY26'!$D:$D, "Bound Project")</f>
        <v>0</v>
      </c>
      <c r="N11" s="303">
        <f>SUMIFS('Forecast Summary-FY26'!U:U, 'Forecast Summary-FY26'!$A:$A,Outcomes!$A11,'Forecast Summary-FY26'!$C:$C, "2026",'Forecast Summary-FY26'!$D:$D, "Bound Project")</f>
        <v>134</v>
      </c>
      <c r="O11" s="303">
        <f>SUMIFS('Forecast Summary-FY26'!V:V, 'Forecast Summary-FY26'!$A:$A,Outcomes!$A11,'Forecast Summary-FY26'!$C:$C, "2026",'Forecast Summary-FY26'!$D:$D, "Bound Project")</f>
        <v>25</v>
      </c>
      <c r="P11" s="303">
        <f>SUMIFS('Forecast Summary-FY26'!W:W, 'Forecast Summary-FY26'!$A:$A,Outcomes!$A11,'Forecast Summary-FY26'!$C:$C, "2026",'Forecast Summary-FY26'!$D:$D, "Bound Project")</f>
        <v>40</v>
      </c>
      <c r="Q11" s="303">
        <f>SUMIFS('Forecast Summary-FY26'!X:X, 'Forecast Summary-FY26'!$A:$A,Outcomes!$A11,'Forecast Summary-FY26'!$C:$C, "2026",'Forecast Summary-FY26'!$D:$D, "Bound Project")</f>
        <v>33</v>
      </c>
      <c r="R11" s="303">
        <f>SUMIFS('Forecast Summary-FY26'!Y:Y, 'Forecast Summary-FY26'!$A:$A,Outcomes!$A11,'Forecast Summary-FY26'!$C:$C, "2026",'Forecast Summary-FY26'!$D:$D, "Bound Project")</f>
        <v>179.59749999999997</v>
      </c>
      <c r="S11" s="303">
        <f>SUMIFS('Forecast Summary-FY26'!Z:Z, 'Forecast Summary-FY26'!$A:$A,Outcomes!$A11,'Forecast Summary-FY26'!$C:$C, "2026",'Forecast Summary-FY26'!$D:$D, "Bound Project")</f>
        <v>46.93</v>
      </c>
      <c r="T11" s="303">
        <f>SUMIFS('Forecast Summary-FY26'!AA:AA, 'Forecast Summary-FY26'!$A:$A,Outcomes!$A11,'Forecast Summary-FY26'!$C:$C, "2026",'Forecast Summary-FY26'!$D:$D, "Bound Project")</f>
        <v>61.36999999999999</v>
      </c>
      <c r="U11" s="303">
        <f>SUMIFS('Forecast Summary-FY26'!AB:AB, 'Forecast Summary-FY26'!$A:$A,Outcomes!$A11,'Forecast Summary-FY26'!$C:$C, "2026",'Forecast Summary-FY26'!$D:$D, "Bound Project")</f>
        <v>93.86</v>
      </c>
      <c r="V11" s="303">
        <f>SUMIFS('Forecast Summary-FY26'!AG:AG, 'Forecast Summary-FY26'!$A:$A,Outcomes!$A11,'Forecast Summary-FY26'!$C:$C, "2026",'Forecast Summary-FY26'!$D:$D, "Bound Project")</f>
        <v>187.55</v>
      </c>
      <c r="W11" s="303">
        <f>SUMIFS('Forecast Summary-FY26'!AH:AH, 'Forecast Summary-FY26'!$A:$A,Outcomes!$A11,'Forecast Summary-FY26'!$C:$C, "2026",'Forecast Summary-FY26'!$D:$D, "Bound Project")</f>
        <v>85.910000000000011</v>
      </c>
      <c r="X11" s="303">
        <f>SUMIFS('Forecast Summary-FY26'!AI:AI, 'Forecast Summary-FY26'!$A:$A,Outcomes!$A11,'Forecast Summary-FY26'!$C:$C, "2026",'Forecast Summary-FY26'!$D:$D, "Bound Project")</f>
        <v>110.11000000000001</v>
      </c>
      <c r="Y11" s="303">
        <f>SUMIFS('Forecast Summary-FY26'!AJ:AJ, 'Forecast Summary-FY26'!$A:$A,Outcomes!$A11,'Forecast Summary-FY26'!$C:$C, "2026",'Forecast Summary-FY26'!$D:$D, "Bound Project")</f>
        <v>75.02000000000001</v>
      </c>
      <c r="Z11" s="303">
        <f>SUMIFS('Forecast Summary-FY26'!AK:AK, 'Forecast Summary-FY26'!$A:$A,Outcomes!$A11,'Forecast Summary-FY26'!$C:$C, "2026",'Forecast Summary-FY26'!$D:$D, "Bound Project")</f>
        <v>630.84749999999997</v>
      </c>
      <c r="AA11" s="303">
        <f>SUMIFS('Forecast Summary-FY26'!AL:AL, 'Forecast Summary-FY26'!$A:$A,Outcomes!$A11,'Forecast Summary-FY26'!$C:$C, "2026",'Forecast Summary-FY26'!$D:$D, "Bound Project")</f>
        <v>260.82249999999999</v>
      </c>
      <c r="AB11" s="303">
        <f>SUMIFS('Forecast Summary-FY26'!AM:AM, 'Forecast Summary-FY26'!$A:$A,Outcomes!$A11,'Forecast Summary-FY26'!$C:$C, "2026",'Forecast Summary-FY26'!$D:$D, "Bound Project")</f>
        <v>376.34249999999997</v>
      </c>
      <c r="AC11" s="303">
        <f>SUMIFS('Forecast Summary-FY26'!AN:AN, 'Forecast Summary-FY26'!$A:$A,Outcomes!$A11,'Forecast Summary-FY26'!$C:$C, "2026",'Forecast Summary-FY26'!$D:$D, "Bound Project")</f>
        <v>305.94749999999999</v>
      </c>
      <c r="AD11" s="303">
        <f>SUMIFS('Forecast Summary-FY26'!AS:AS, 'Forecast Summary-FY26'!$A:$A,Outcomes!$A11,'Forecast Summary-FY26'!$C:$C, "2026",'Forecast Summary-FY26'!$D:$D, "Bound Project")</f>
        <v>2</v>
      </c>
      <c r="AE11" s="303">
        <f>SUMIFS('Forecast Summary-FY26'!AT:AT, 'Forecast Summary-FY26'!$A:$A,Outcomes!$A11,'Forecast Summary-FY26'!$C:$C, "2026",'Forecast Summary-FY26'!$D:$D, "Bound Project")</f>
        <v>0</v>
      </c>
      <c r="AF11" s="303">
        <f>SUMIFS('Forecast Summary-FY26'!AU:AU, 'Forecast Summary-FY26'!$A:$A,Outcomes!$A11,'Forecast Summary-FY26'!$C:$C, "2026",'Forecast Summary-FY26'!$D:$D, "Bound Project")</f>
        <v>1</v>
      </c>
      <c r="AG11" s="303">
        <f>SUMIFS('Forecast Summary-FY26'!AV:AV, 'Forecast Summary-FY26'!$A:$A,Outcomes!$A11,'Forecast Summary-FY26'!$C:$C, "2026",'Forecast Summary-FY26'!$D:$D, "Bound Project")</f>
        <v>1.2100000000000002</v>
      </c>
      <c r="AH11" s="303">
        <f>SUMIFS('Forecast Summary-FY26'!AW:AW, 'Forecast Summary-FY26'!$A:$A,Outcomes!$A11,'Forecast Summary-FY26'!$C:$C, "2026",'Forecast Summary-FY26'!$D:$D, "Bound Project")</f>
        <v>0</v>
      </c>
      <c r="AI11" s="303">
        <f>SUMIFS('Forecast Summary-FY26'!AX:AX, 'Forecast Summary-FY26'!$A:$A,Outcomes!$A11,'Forecast Summary-FY26'!$C:$C, "2026",'Forecast Summary-FY26'!$D:$D, "Bound Project")</f>
        <v>0</v>
      </c>
      <c r="AJ11" s="303">
        <f>SUMIFS('Forecast Summary-FY26'!AY:AY, 'Forecast Summary-FY26'!$A:$A,Outcomes!$A11,'Forecast Summary-FY26'!$C:$C, "2026",'Forecast Summary-FY26'!$D:$D, "Bound Project")</f>
        <v>0</v>
      </c>
      <c r="AK11" s="303">
        <f>SUMIFS('Forecast Summary-FY26'!AZ:AZ, 'Forecast Summary-FY26'!$A:$A,Outcomes!$A11,'Forecast Summary-FY26'!$C:$C, "2026",'Forecast Summary-FY26'!$D:$D, "Bound Project")</f>
        <v>0</v>
      </c>
      <c r="AL11" s="303">
        <f>SUMIFS('Forecast Summary-FY26'!BE:BE, 'Forecast Summary-FY26'!$A:$A,Outcomes!$A11,'Forecast Summary-FY26'!$C:$C, "2026",'Forecast Summary-FY26'!$D:$D, "Bound Project")</f>
        <v>608.63000000000011</v>
      </c>
      <c r="AM11" s="303">
        <f>SUMIFS('Forecast Summary-FY26'!BF:BF, 'Forecast Summary-FY26'!$A:$A,Outcomes!$A11,'Forecast Summary-FY26'!$C:$C, "2026",'Forecast Summary-FY26'!$D:$D, "Bound Project")</f>
        <v>254.10000000000005</v>
      </c>
      <c r="AN11" s="303">
        <f>SUMIFS('Forecast Summary-FY26'!BG:BG, 'Forecast Summary-FY26'!$A:$A,Outcomes!$A11,'Forecast Summary-FY26'!$C:$C, "2026",'Forecast Summary-FY26'!$D:$D, "Bound Project")</f>
        <v>323.07000000000005</v>
      </c>
      <c r="AO11" s="303">
        <f>SUMIFS('Forecast Summary-FY26'!BH:BH, 'Forecast Summary-FY26'!$A:$A,Outcomes!$A11,'Forecast Summary-FY26'!$C:$C, "2026",'Forecast Summary-FY26'!$D:$D, "Bound Project")</f>
        <v>180.29000000000002</v>
      </c>
      <c r="AP11" s="303">
        <f>SUMIFS('Forecast Summary-FY26'!BI:BI, 'Forecast Summary-FY26'!$A:$A,Outcomes!$A11,'Forecast Summary-FY26'!$C:$C, "2026",'Forecast Summary-FY26'!$D:$D, "Bound Project")</f>
        <v>592.04</v>
      </c>
      <c r="AQ11" s="303">
        <f>SUMIFS('Forecast Summary-FY26'!BJ:BJ, 'Forecast Summary-FY26'!$A:$A,Outcomes!$A11,'Forecast Summary-FY26'!$C:$C, "2026",'Forecast Summary-FY26'!$D:$D, "Bound Project")</f>
        <v>133.57</v>
      </c>
      <c r="AR11" s="303">
        <f>SUMIFS('Forecast Summary-FY26'!BK:BK, 'Forecast Summary-FY26'!$A:$A,Outcomes!$A11,'Forecast Summary-FY26'!$C:$C, "2026",'Forecast Summary-FY26'!$D:$D, "Bound Project")</f>
        <v>395.29499999999996</v>
      </c>
      <c r="AS11" s="303">
        <f>SUMIFS('Forecast Summary-FY26'!BL:BL, 'Forecast Summary-FY26'!$A:$A,Outcomes!$A11,'Forecast Summary-FY26'!$C:$C, "2026",'Forecast Summary-FY26'!$D:$D, "Bound Project")</f>
        <v>286.99499999999995</v>
      </c>
      <c r="AT11" s="303">
        <f>SUMIFS('Forecast Summary-FY26'!BQ:BQ, 'Forecast Summary-FY26'!$A:$A,Outcomes!$A11,'Forecast Summary-FY26'!$C:$C, "2026",'Forecast Summary-FY26'!$D:$D, "Bound Project")</f>
        <v>0</v>
      </c>
      <c r="AU11" s="303">
        <f>SUMIFS('Forecast Summary-FY26'!BR:BR, 'Forecast Summary-FY26'!$A:$A,Outcomes!$A11,'Forecast Summary-FY26'!$C:$C, "2026",'Forecast Summary-FY26'!$D:$D, "Bound Project")</f>
        <v>0</v>
      </c>
      <c r="AV11" s="303">
        <f>SUMIFS('Forecast Summary-FY26'!BS:BS, 'Forecast Summary-FY26'!$A:$A,Outcomes!$A11,'Forecast Summary-FY26'!$C:$C, "2026",'Forecast Summary-FY26'!$D:$D, "Bound Project")</f>
        <v>0</v>
      </c>
      <c r="AW11" s="303">
        <f>SUMIFS('Forecast Summary-FY26'!BT:BT, 'Forecast Summary-FY26'!$A:$A,Outcomes!$A11,'Forecast Summary-FY26'!$C:$C, "2026",'Forecast Summary-FY26'!$D:$D, "Bound Project")</f>
        <v>0</v>
      </c>
      <c r="AX11" s="303">
        <f>SUMIFS('Forecast Summary-FY26'!BU:BU, 'Forecast Summary-FY26'!$A:$A,Outcomes!$A11,'Forecast Summary-FY26'!$C:$C, "2026",'Forecast Summary-FY26'!$D:$D, "Bound Project")</f>
        <v>0</v>
      </c>
      <c r="AY11" s="303">
        <f>SUMIFS('Forecast Summary-FY26'!BV:BV, 'Forecast Summary-FY26'!$A:$A,Outcomes!$A11,'Forecast Summary-FY26'!$C:$C, "2026",'Forecast Summary-FY26'!$D:$D, "Bound Project")</f>
        <v>0</v>
      </c>
      <c r="AZ11" s="303">
        <f>SUMIFS('Forecast Summary-FY26'!BW:BW, 'Forecast Summary-FY26'!$A:$A,Outcomes!$A11,'Forecast Summary-FY26'!$C:$C, "2026",'Forecast Summary-FY26'!$D:$D, "Bound Project")</f>
        <v>0</v>
      </c>
      <c r="BA11" s="303">
        <f>SUMIFS('Forecast Summary-FY26'!BX:BX, 'Forecast Summary-FY26'!$A:$A,Outcomes!$A11,'Forecast Summary-FY26'!$C:$C, "2026",'Forecast Summary-FY26'!$D:$D, "Bound Project")</f>
        <v>0</v>
      </c>
      <c r="BB11" s="303">
        <f>SUMIFS('Forecast Summary-FY26'!BY:BY, 'Forecast Summary-FY26'!$A:$A,Outcomes!$A11,'Forecast Summary-FY26'!$C:$C, "2026",'Forecast Summary-FY26'!$D:$D, "Bound Project")</f>
        <v>55</v>
      </c>
      <c r="BC11" s="303">
        <f>SUMIFS('Forecast Summary-FY26'!BZ:BZ, 'Forecast Summary-FY26'!$A:$A,Outcomes!$A11,'Forecast Summary-FY26'!$C:$C, "2026",'Forecast Summary-FY26'!$D:$D, "Bound Project")</f>
        <v>108</v>
      </c>
      <c r="BD11" s="303">
        <f>SUMIFS('Forecast Summary-FY26'!CA:CA, 'Forecast Summary-FY26'!$A:$A,Outcomes!$A11,'Forecast Summary-FY26'!$C:$C, "2026",'Forecast Summary-FY26'!$D:$D, "Bound Project")</f>
        <v>0</v>
      </c>
    </row>
    <row r="12" spans="1:56">
      <c r="A12" s="13" t="s">
        <v>53</v>
      </c>
      <c r="B12" s="10" t="s">
        <v>54</v>
      </c>
      <c r="C12" s="303">
        <f>SUMIFS('Forecast Summary-FY26'!E:E, 'Forecast Summary-FY26'!$A:$A,Outcomes!$A12,'Forecast Summary-FY26'!$C:$C, "2026",'Forecast Summary-FY26'!$D:$D, "Bound Project")</f>
        <v>497</v>
      </c>
      <c r="D12" s="303">
        <f>SUMIFS('Forecast Summary-FY26'!F:F, 'Forecast Summary-FY26'!$A:$A,Outcomes!$A12,'Forecast Summary-FY26'!$C:$C, "2026",'Forecast Summary-FY26'!$D:$D, "Bound Project")</f>
        <v>378</v>
      </c>
      <c r="E12" s="303">
        <f>SUMIFS('Forecast Summary-FY26'!G:G, 'Forecast Summary-FY26'!$A:$A,Outcomes!$A12,'Forecast Summary-FY26'!$C:$C, "2026",'Forecast Summary-FY26'!$D:$D, "Bound Project")</f>
        <v>251.79749999999999</v>
      </c>
      <c r="F12" s="303">
        <f>SUMIFS('Forecast Summary-FY26'!H:H, 'Forecast Summary-FY26'!$A:$A,Outcomes!$A12,'Forecast Summary-FY26'!$C:$C, "2026",'Forecast Summary-FY26'!$D:$D, "Bound Project")</f>
        <v>162</v>
      </c>
      <c r="G12" s="303">
        <f>SUMIFS('Forecast Summary-FY26'!I:I, 'Forecast Summary-FY26'!$A:$A,Outcomes!$A12,'Forecast Summary-FY26'!$C:$C, "2026",'Forecast Summary-FY26'!$D:$D, "Bound Project")</f>
        <v>62</v>
      </c>
      <c r="H12" s="303">
        <f>SUMIFS('Forecast Summary-FY26'!J:J, 'Forecast Summary-FY26'!$A:$A,Outcomes!$A12,'Forecast Summary-FY26'!$C:$C, "2026",'Forecast Summary-FY26'!$D:$D, "Bound Project")</f>
        <v>0</v>
      </c>
      <c r="I12" s="303">
        <f>SUMIFS('Forecast Summary-FY26'!K:K, 'Forecast Summary-FY26'!$A:$A,Outcomes!$A12,'Forecast Summary-FY26'!$C:$C, "2026",'Forecast Summary-FY26'!$D:$D, "Bound Project")</f>
        <v>0</v>
      </c>
      <c r="J12" s="303">
        <f>SUMIFS('Forecast Summary-FY26'!L:L, 'Forecast Summary-FY26'!$A:$A,Outcomes!$A12,'Forecast Summary-FY26'!$C:$C, "2026",'Forecast Summary-FY26'!$D:$D, "Bound Project")</f>
        <v>0</v>
      </c>
      <c r="K12" s="303">
        <f>SUMIFS('Forecast Summary-FY26'!M:M, 'Forecast Summary-FY26'!$A:$A,Outcomes!$A12,'Forecast Summary-FY26'!$C:$C, "2026",'Forecast Summary-FY26'!$D:$D, "Bound Project")</f>
        <v>0</v>
      </c>
      <c r="L12" s="303">
        <f>SUMIFS('Forecast Summary-FY26'!O:O, 'Forecast Summary-FY26'!$A:$A,Outcomes!$A12,'Forecast Summary-FY26'!$C:$C, "2026",'Forecast Summary-FY26'!$D:$D, "Bound Project")</f>
        <v>8</v>
      </c>
      <c r="M12" s="303">
        <f>SUMIFS('Forecast Summary-FY26'!P:P, 'Forecast Summary-FY26'!$A:$A,Outcomes!$A12,'Forecast Summary-FY26'!$C:$C, "2026",'Forecast Summary-FY26'!$D:$D, "Bound Project")</f>
        <v>347</v>
      </c>
      <c r="N12" s="303">
        <f>SUMIFS('Forecast Summary-FY26'!U:U, 'Forecast Summary-FY26'!$A:$A,Outcomes!$A12,'Forecast Summary-FY26'!$C:$C, "2026",'Forecast Summary-FY26'!$D:$D, "Bound Project")</f>
        <v>2</v>
      </c>
      <c r="O12" s="303">
        <f>SUMIFS('Forecast Summary-FY26'!V:V, 'Forecast Summary-FY26'!$A:$A,Outcomes!$A12,'Forecast Summary-FY26'!$C:$C, "2026",'Forecast Summary-FY26'!$D:$D, "Bound Project")</f>
        <v>1</v>
      </c>
      <c r="P12" s="303">
        <f>SUMIFS('Forecast Summary-FY26'!W:W, 'Forecast Summary-FY26'!$A:$A,Outcomes!$A12,'Forecast Summary-FY26'!$C:$C, "2026",'Forecast Summary-FY26'!$D:$D, "Bound Project")</f>
        <v>1</v>
      </c>
      <c r="Q12" s="303">
        <f>SUMIFS('Forecast Summary-FY26'!X:X, 'Forecast Summary-FY26'!$A:$A,Outcomes!$A12,'Forecast Summary-FY26'!$C:$C, "2026",'Forecast Summary-FY26'!$D:$D, "Bound Project")</f>
        <v>5</v>
      </c>
      <c r="R12" s="303">
        <f>SUMIFS('Forecast Summary-FY26'!Y:Y, 'Forecast Summary-FY26'!$A:$A,Outcomes!$A12,'Forecast Summary-FY26'!$C:$C, "2026",'Forecast Summary-FY26'!$D:$D, "Bound Project")</f>
        <v>92</v>
      </c>
      <c r="S12" s="303">
        <f>SUMIFS('Forecast Summary-FY26'!Z:Z, 'Forecast Summary-FY26'!$A:$A,Outcomes!$A12,'Forecast Summary-FY26'!$C:$C, "2026",'Forecast Summary-FY26'!$D:$D, "Bound Project")</f>
        <v>10.89</v>
      </c>
      <c r="T12" s="303">
        <f>SUMIFS('Forecast Summary-FY26'!AA:AA, 'Forecast Summary-FY26'!$A:$A,Outcomes!$A12,'Forecast Summary-FY26'!$C:$C, "2026",'Forecast Summary-FY26'!$D:$D, "Bound Project")</f>
        <v>5.4149999999999991</v>
      </c>
      <c r="U12" s="303">
        <f>SUMIFS('Forecast Summary-FY26'!AB:AB, 'Forecast Summary-FY26'!$A:$A,Outcomes!$A12,'Forecast Summary-FY26'!$C:$C, "2026",'Forecast Summary-FY26'!$D:$D, "Bound Project")</f>
        <v>48</v>
      </c>
      <c r="V12" s="303">
        <f>SUMIFS('Forecast Summary-FY26'!AG:AG, 'Forecast Summary-FY26'!$A:$A,Outcomes!$A12,'Forecast Summary-FY26'!$C:$C, "2026",'Forecast Summary-FY26'!$D:$D, "Bound Project")</f>
        <v>85.910000000000011</v>
      </c>
      <c r="W12" s="303">
        <f>SUMIFS('Forecast Summary-FY26'!AH:AH, 'Forecast Summary-FY26'!$A:$A,Outcomes!$A12,'Forecast Summary-FY26'!$C:$C, "2026",'Forecast Summary-FY26'!$D:$D, "Bound Project")</f>
        <v>29.040000000000006</v>
      </c>
      <c r="X12" s="303">
        <f>SUMIFS('Forecast Summary-FY26'!AI:AI, 'Forecast Summary-FY26'!$A:$A,Outcomes!$A12,'Forecast Summary-FY26'!$C:$C, "2026",'Forecast Summary-FY26'!$D:$D, "Bound Project")</f>
        <v>33.88000000000001</v>
      </c>
      <c r="Y12" s="303">
        <f>SUMIFS('Forecast Summary-FY26'!AJ:AJ, 'Forecast Summary-FY26'!$A:$A,Outcomes!$A12,'Forecast Summary-FY26'!$C:$C, "2026",'Forecast Summary-FY26'!$D:$D, "Bound Project")</f>
        <v>25.410000000000004</v>
      </c>
      <c r="Z12" s="303">
        <f>SUMIFS('Forecast Summary-FY26'!AK:AK, 'Forecast Summary-FY26'!$A:$A,Outcomes!$A12,'Forecast Summary-FY26'!$C:$C, "2026",'Forecast Summary-FY26'!$D:$D, "Bound Project")</f>
        <v>315.875</v>
      </c>
      <c r="AA12" s="303">
        <f>SUMIFS('Forecast Summary-FY26'!AL:AL, 'Forecast Summary-FY26'!$A:$A,Outcomes!$A12,'Forecast Summary-FY26'!$C:$C, "2026",'Forecast Summary-FY26'!$D:$D, "Bound Project")</f>
        <v>138.98499999999999</v>
      </c>
      <c r="AB12" s="303">
        <f>SUMIFS('Forecast Summary-FY26'!AM:AM, 'Forecast Summary-FY26'!$A:$A,Outcomes!$A12,'Forecast Summary-FY26'!$C:$C, "2026",'Forecast Summary-FY26'!$D:$D, "Bound Project")</f>
        <v>170.57249999999996</v>
      </c>
      <c r="AC12" s="303">
        <f>SUMIFS('Forecast Summary-FY26'!AN:AN, 'Forecast Summary-FY26'!$A:$A,Outcomes!$A12,'Forecast Summary-FY26'!$C:$C, "2026",'Forecast Summary-FY26'!$D:$D, "Bound Project")</f>
        <v>148.01</v>
      </c>
      <c r="AD12" s="303">
        <f>SUMIFS('Forecast Summary-FY26'!AS:AS, 'Forecast Summary-FY26'!$A:$A,Outcomes!$A12,'Forecast Summary-FY26'!$C:$C, "2026",'Forecast Summary-FY26'!$D:$D, "Bound Project")</f>
        <v>0</v>
      </c>
      <c r="AE12" s="303">
        <f>SUMIFS('Forecast Summary-FY26'!AT:AT, 'Forecast Summary-FY26'!$A:$A,Outcomes!$A12,'Forecast Summary-FY26'!$C:$C, "2026",'Forecast Summary-FY26'!$D:$D, "Bound Project")</f>
        <v>0</v>
      </c>
      <c r="AF12" s="303">
        <f>SUMIFS('Forecast Summary-FY26'!AU:AU, 'Forecast Summary-FY26'!$A:$A,Outcomes!$A12,'Forecast Summary-FY26'!$C:$C, "2026",'Forecast Summary-FY26'!$D:$D, "Bound Project")</f>
        <v>0</v>
      </c>
      <c r="AG12" s="303">
        <f>SUMIFS('Forecast Summary-FY26'!AV:AV, 'Forecast Summary-FY26'!$A:$A,Outcomes!$A12,'Forecast Summary-FY26'!$C:$C, "2026",'Forecast Summary-FY26'!$D:$D, "Bound Project")</f>
        <v>0</v>
      </c>
      <c r="AH12" s="303">
        <f>SUMIFS('Forecast Summary-FY26'!AW:AW, 'Forecast Summary-FY26'!$A:$A,Outcomes!$A12,'Forecast Summary-FY26'!$C:$C, "2026",'Forecast Summary-FY26'!$D:$D, "Bound Project")</f>
        <v>0</v>
      </c>
      <c r="AI12" s="303">
        <f>SUMIFS('Forecast Summary-FY26'!AX:AX, 'Forecast Summary-FY26'!$A:$A,Outcomes!$A12,'Forecast Summary-FY26'!$C:$C, "2026",'Forecast Summary-FY26'!$D:$D, "Bound Project")</f>
        <v>0</v>
      </c>
      <c r="AJ12" s="303">
        <f>SUMIFS('Forecast Summary-FY26'!AY:AY, 'Forecast Summary-FY26'!$A:$A,Outcomes!$A12,'Forecast Summary-FY26'!$C:$C, "2026",'Forecast Summary-FY26'!$D:$D, "Bound Project")</f>
        <v>0</v>
      </c>
      <c r="AK12" s="303">
        <f>SUMIFS('Forecast Summary-FY26'!AZ:AZ, 'Forecast Summary-FY26'!$A:$A,Outcomes!$A12,'Forecast Summary-FY26'!$C:$C, "2026",'Forecast Summary-FY26'!$D:$D, "Bound Project")</f>
        <v>0</v>
      </c>
      <c r="AL12" s="303">
        <f>SUMIFS('Forecast Summary-FY26'!BE:BE, 'Forecast Summary-FY26'!$A:$A,Outcomes!$A12,'Forecast Summary-FY26'!$C:$C, "2026",'Forecast Summary-FY26'!$D:$D, "Bound Project")</f>
        <v>296</v>
      </c>
      <c r="AM12" s="303">
        <f>SUMIFS('Forecast Summary-FY26'!BF:BF, 'Forecast Summary-FY26'!$A:$A,Outcomes!$A12,'Forecast Summary-FY26'!$C:$C, "2026",'Forecast Summary-FY26'!$D:$D, "Bound Project")</f>
        <v>169</v>
      </c>
      <c r="AN12" s="303">
        <f>SUMIFS('Forecast Summary-FY26'!BG:BG, 'Forecast Summary-FY26'!$A:$A,Outcomes!$A12,'Forecast Summary-FY26'!$C:$C, "2026",'Forecast Summary-FY26'!$D:$D, "Bound Project")</f>
        <v>129.47000000000003</v>
      </c>
      <c r="AO12" s="303">
        <f>SUMIFS('Forecast Summary-FY26'!BH:BH, 'Forecast Summary-FY26'!$A:$A,Outcomes!$A12,'Forecast Summary-FY26'!$C:$C, "2026",'Forecast Summary-FY26'!$D:$D, "Bound Project")</f>
        <v>45.980000000000011</v>
      </c>
      <c r="AP12" s="303">
        <f>SUMIFS('Forecast Summary-FY26'!BI:BI, 'Forecast Summary-FY26'!$A:$A,Outcomes!$A12,'Forecast Summary-FY26'!$C:$C, "2026",'Forecast Summary-FY26'!$D:$D, "Bound Project")</f>
        <v>224</v>
      </c>
      <c r="AQ12" s="303">
        <f>SUMIFS('Forecast Summary-FY26'!BJ:BJ, 'Forecast Summary-FY26'!$A:$A,Outcomes!$A12,'Forecast Summary-FY26'!$C:$C, "2026",'Forecast Summary-FY26'!$D:$D, "Bound Project")</f>
        <v>124.54499999999999</v>
      </c>
      <c r="AR12" s="303">
        <f>SUMIFS('Forecast Summary-FY26'!BK:BK, 'Forecast Summary-FY26'!$A:$A,Outcomes!$A12,'Forecast Summary-FY26'!$C:$C, "2026",'Forecast Summary-FY26'!$D:$D, "Bound Project")</f>
        <v>147.10749999999999</v>
      </c>
      <c r="AS12" s="303">
        <f>SUMIFS('Forecast Summary-FY26'!BL:BL, 'Forecast Summary-FY26'!$A:$A,Outcomes!$A12,'Forecast Summary-FY26'!$C:$C, "2026",'Forecast Summary-FY26'!$D:$D, "Bound Project")</f>
        <v>95.590000000000018</v>
      </c>
      <c r="AT12" s="303">
        <f>SUMIFS('Forecast Summary-FY26'!BQ:BQ, 'Forecast Summary-FY26'!$A:$A,Outcomes!$A12,'Forecast Summary-FY26'!$C:$C, "2026",'Forecast Summary-FY26'!$D:$D, "Bound Project")</f>
        <v>0</v>
      </c>
      <c r="AU12" s="303">
        <f>SUMIFS('Forecast Summary-FY26'!BR:BR, 'Forecast Summary-FY26'!$A:$A,Outcomes!$A12,'Forecast Summary-FY26'!$C:$C, "2026",'Forecast Summary-FY26'!$D:$D, "Bound Project")</f>
        <v>0</v>
      </c>
      <c r="AV12" s="303">
        <f>SUMIFS('Forecast Summary-FY26'!BS:BS, 'Forecast Summary-FY26'!$A:$A,Outcomes!$A12,'Forecast Summary-FY26'!$C:$C, "2026",'Forecast Summary-FY26'!$D:$D, "Bound Project")</f>
        <v>0</v>
      </c>
      <c r="AW12" s="303">
        <f>SUMIFS('Forecast Summary-FY26'!BT:BT, 'Forecast Summary-FY26'!$A:$A,Outcomes!$A12,'Forecast Summary-FY26'!$C:$C, "2026",'Forecast Summary-FY26'!$D:$D, "Bound Project")</f>
        <v>0</v>
      </c>
      <c r="AX12" s="303">
        <f>SUMIFS('Forecast Summary-FY26'!BU:BU, 'Forecast Summary-FY26'!$A:$A,Outcomes!$A12,'Forecast Summary-FY26'!$C:$C, "2026",'Forecast Summary-FY26'!$D:$D, "Bound Project")</f>
        <v>0</v>
      </c>
      <c r="AY12" s="303">
        <f>SUMIFS('Forecast Summary-FY26'!BV:BV, 'Forecast Summary-FY26'!$A:$A,Outcomes!$A12,'Forecast Summary-FY26'!$C:$C, "2026",'Forecast Summary-FY26'!$D:$D, "Bound Project")</f>
        <v>0</v>
      </c>
      <c r="AZ12" s="303">
        <f>SUMIFS('Forecast Summary-FY26'!BW:BW, 'Forecast Summary-FY26'!$A:$A,Outcomes!$A12,'Forecast Summary-FY26'!$C:$C, "2026",'Forecast Summary-FY26'!$D:$D, "Bound Project")</f>
        <v>0</v>
      </c>
      <c r="BA12" s="303">
        <f>SUMIFS('Forecast Summary-FY26'!BX:BX, 'Forecast Summary-FY26'!$A:$A,Outcomes!$A12,'Forecast Summary-FY26'!$C:$C, "2026",'Forecast Summary-FY26'!$D:$D, "Bound Project")</f>
        <v>0</v>
      </c>
      <c r="BB12" s="303">
        <f>SUMIFS('Forecast Summary-FY26'!BY:BY, 'Forecast Summary-FY26'!$A:$A,Outcomes!$A12,'Forecast Summary-FY26'!$C:$C, "2026",'Forecast Summary-FY26'!$D:$D, "Bound Project")</f>
        <v>20</v>
      </c>
      <c r="BC12" s="303">
        <f>SUMIFS('Forecast Summary-FY26'!BZ:BZ, 'Forecast Summary-FY26'!$A:$A,Outcomes!$A12,'Forecast Summary-FY26'!$C:$C, "2026",'Forecast Summary-FY26'!$D:$D, "Bound Project")</f>
        <v>33</v>
      </c>
      <c r="BD12" s="303">
        <f>SUMIFS('Forecast Summary-FY26'!CA:CA, 'Forecast Summary-FY26'!$A:$A,Outcomes!$A12,'Forecast Summary-FY26'!$C:$C, "2026",'Forecast Summary-FY26'!$D:$D, "Bound Project")</f>
        <v>0</v>
      </c>
    </row>
    <row r="13" spans="1:56">
      <c r="A13" s="13" t="s">
        <v>55</v>
      </c>
      <c r="B13" s="10" t="s">
        <v>56</v>
      </c>
      <c r="C13" s="303">
        <f>SUMIFS('Forecast Summary-FY26'!E:E, 'Forecast Summary-FY26'!$A:$A,Outcomes!$A13,'Forecast Summary-FY26'!$C:$C, "2026",'Forecast Summary-FY26'!$D:$D, "Bound Project")</f>
        <v>2321</v>
      </c>
      <c r="D13" s="303">
        <f>SUMIFS('Forecast Summary-FY26'!F:F, 'Forecast Summary-FY26'!$A:$A,Outcomes!$A13,'Forecast Summary-FY26'!$C:$C, "2026",'Forecast Summary-FY26'!$D:$D, "Bound Project")</f>
        <v>2957</v>
      </c>
      <c r="E13" s="303">
        <f>SUMIFS('Forecast Summary-FY26'!G:G, 'Forecast Summary-FY26'!$A:$A,Outcomes!$A13,'Forecast Summary-FY26'!$C:$C, "2026",'Forecast Summary-FY26'!$D:$D, "Bound Project")</f>
        <v>1275.2324999999998</v>
      </c>
      <c r="F13" s="303">
        <f>SUMIFS('Forecast Summary-FY26'!H:H, 'Forecast Summary-FY26'!$A:$A,Outcomes!$A13,'Forecast Summary-FY26'!$C:$C, "2026",'Forecast Summary-FY26'!$D:$D, "Bound Project")</f>
        <v>859</v>
      </c>
      <c r="G13" s="303">
        <f>SUMIFS('Forecast Summary-FY26'!I:I, 'Forecast Summary-FY26'!$A:$A,Outcomes!$A13,'Forecast Summary-FY26'!$C:$C, "2026",'Forecast Summary-FY26'!$D:$D, "Bound Project")</f>
        <v>529.98</v>
      </c>
      <c r="H13" s="303">
        <f>SUMIFS('Forecast Summary-FY26'!J:J, 'Forecast Summary-FY26'!$A:$A,Outcomes!$A13,'Forecast Summary-FY26'!$C:$C, "2026",'Forecast Summary-FY26'!$D:$D, "Bound Project")</f>
        <v>156</v>
      </c>
      <c r="I13" s="303">
        <f>SUMIFS('Forecast Summary-FY26'!K:K, 'Forecast Summary-FY26'!$A:$A,Outcomes!$A13,'Forecast Summary-FY26'!$C:$C, "2026",'Forecast Summary-FY26'!$D:$D, "Bound Project")</f>
        <v>29.040000000000006</v>
      </c>
      <c r="J13" s="303">
        <f>SUMIFS('Forecast Summary-FY26'!L:L, 'Forecast Summary-FY26'!$A:$A,Outcomes!$A13,'Forecast Summary-FY26'!$C:$C, "2026",'Forecast Summary-FY26'!$D:$D, "Bound Project")</f>
        <v>36.300000000000004</v>
      </c>
      <c r="K13" s="303">
        <f>SUMIFS('Forecast Summary-FY26'!M:M, 'Forecast Summary-FY26'!$A:$A,Outcomes!$A13,'Forecast Summary-FY26'!$C:$C, "2026",'Forecast Summary-FY26'!$D:$D, "Bound Project")</f>
        <v>0</v>
      </c>
      <c r="L13" s="303">
        <f>SUMIFS('Forecast Summary-FY26'!O:O, 'Forecast Summary-FY26'!$A:$A,Outcomes!$A13,'Forecast Summary-FY26'!$C:$C, "2026",'Forecast Summary-FY26'!$D:$D, "Bound Project")</f>
        <v>5</v>
      </c>
      <c r="M13" s="303">
        <f>SUMIFS('Forecast Summary-FY26'!P:P, 'Forecast Summary-FY26'!$A:$A,Outcomes!$A13,'Forecast Summary-FY26'!$C:$C, "2026",'Forecast Summary-FY26'!$D:$D, "Bound Project")</f>
        <v>193</v>
      </c>
      <c r="N13" s="303">
        <f>SUMIFS('Forecast Summary-FY26'!U:U, 'Forecast Summary-FY26'!$A:$A,Outcomes!$A13,'Forecast Summary-FY26'!$C:$C, "2026",'Forecast Summary-FY26'!$D:$D, "Bound Project")</f>
        <v>539.69500000000005</v>
      </c>
      <c r="O13" s="303">
        <f>SUMIFS('Forecast Summary-FY26'!V:V, 'Forecast Summary-FY26'!$A:$A,Outcomes!$A13,'Forecast Summary-FY26'!$C:$C, "2026",'Forecast Summary-FY26'!$D:$D, "Bound Project")</f>
        <v>222.01499999999999</v>
      </c>
      <c r="P13" s="303">
        <f>SUMIFS('Forecast Summary-FY26'!W:W, 'Forecast Summary-FY26'!$A:$A,Outcomes!$A13,'Forecast Summary-FY26'!$C:$C, "2026",'Forecast Summary-FY26'!$D:$D, "Bound Project")</f>
        <v>110.10499999999999</v>
      </c>
      <c r="Q13" s="303">
        <f>SUMIFS('Forecast Summary-FY26'!X:X, 'Forecast Summary-FY26'!$A:$A,Outcomes!$A13,'Forecast Summary-FY26'!$C:$C, "2026",'Forecast Summary-FY26'!$D:$D, "Bound Project")</f>
        <v>231.94249999999997</v>
      </c>
      <c r="R13" s="303">
        <f>SUMIFS('Forecast Summary-FY26'!Y:Y, 'Forecast Summary-FY26'!$A:$A,Outcomes!$A13,'Forecast Summary-FY26'!$C:$C, "2026",'Forecast Summary-FY26'!$D:$D, "Bound Project")</f>
        <v>1143.45</v>
      </c>
      <c r="S13" s="303">
        <f>SUMIFS('Forecast Summary-FY26'!Z:Z, 'Forecast Summary-FY26'!$A:$A,Outcomes!$A13,'Forecast Summary-FY26'!$C:$C, "2026",'Forecast Summary-FY26'!$D:$D, "Bound Project")</f>
        <v>298.87000000000006</v>
      </c>
      <c r="T13" s="303">
        <f>SUMIFS('Forecast Summary-FY26'!AA:AA, 'Forecast Summary-FY26'!$A:$A,Outcomes!$A13,'Forecast Summary-FY26'!$C:$C, "2026",'Forecast Summary-FY26'!$D:$D, "Bound Project")</f>
        <v>293</v>
      </c>
      <c r="U13" s="303">
        <f>SUMIFS('Forecast Summary-FY26'!AB:AB, 'Forecast Summary-FY26'!$A:$A,Outcomes!$A13,'Forecast Summary-FY26'!$C:$C, "2026",'Forecast Summary-FY26'!$D:$D, "Bound Project")</f>
        <v>711</v>
      </c>
      <c r="V13" s="303">
        <f>SUMIFS('Forecast Summary-FY26'!AG:AG, 'Forecast Summary-FY26'!$A:$A,Outcomes!$A13,'Forecast Summary-FY26'!$C:$C, "2026",'Forecast Summary-FY26'!$D:$D, "Bound Project")</f>
        <v>810.44499999999982</v>
      </c>
      <c r="W13" s="303">
        <f>SUMIFS('Forecast Summary-FY26'!AH:AH, 'Forecast Summary-FY26'!$A:$A,Outcomes!$A13,'Forecast Summary-FY26'!$C:$C, "2026",'Forecast Summary-FY26'!$D:$D, "Bound Project")</f>
        <v>306.84999999999997</v>
      </c>
      <c r="X13" s="303">
        <f>SUMIFS('Forecast Summary-FY26'!AI:AI, 'Forecast Summary-FY26'!$A:$A,Outcomes!$A13,'Forecast Summary-FY26'!$C:$C, "2026",'Forecast Summary-FY26'!$D:$D, "Bound Project")</f>
        <v>200</v>
      </c>
      <c r="Y13" s="303">
        <f>SUMIFS('Forecast Summary-FY26'!AJ:AJ, 'Forecast Summary-FY26'!$A:$A,Outcomes!$A13,'Forecast Summary-FY26'!$C:$C, "2026",'Forecast Summary-FY26'!$D:$D, "Bound Project")</f>
        <v>455.76249999999999</v>
      </c>
      <c r="Z13" s="303">
        <f>SUMIFS('Forecast Summary-FY26'!AK:AK, 'Forecast Summary-FY26'!$A:$A,Outcomes!$A13,'Forecast Summary-FY26'!$C:$C, "2026",'Forecast Summary-FY26'!$D:$D, "Bound Project")</f>
        <v>788.92000000000007</v>
      </c>
      <c r="AA13" s="303">
        <f>SUMIFS('Forecast Summary-FY26'!AL:AL, 'Forecast Summary-FY26'!$A:$A,Outcomes!$A13,'Forecast Summary-FY26'!$C:$C, "2026",'Forecast Summary-FY26'!$D:$D, "Bound Project")</f>
        <v>281</v>
      </c>
      <c r="AB13" s="303">
        <f>SUMIFS('Forecast Summary-FY26'!AM:AM, 'Forecast Summary-FY26'!$A:$A,Outcomes!$A13,'Forecast Summary-FY26'!$C:$C, "2026",'Forecast Summary-FY26'!$D:$D, "Bound Project")</f>
        <v>264</v>
      </c>
      <c r="AC13" s="303">
        <f>SUMIFS('Forecast Summary-FY26'!AN:AN, 'Forecast Summary-FY26'!$A:$A,Outcomes!$A13,'Forecast Summary-FY26'!$C:$C, "2026",'Forecast Summary-FY26'!$D:$D, "Bound Project")</f>
        <v>462.22000000000008</v>
      </c>
      <c r="AD13" s="303">
        <f>SUMIFS('Forecast Summary-FY26'!AS:AS, 'Forecast Summary-FY26'!$A:$A,Outcomes!$A13,'Forecast Summary-FY26'!$C:$C, "2026",'Forecast Summary-FY26'!$D:$D, "Bound Project")</f>
        <v>21</v>
      </c>
      <c r="AE13" s="303">
        <f>SUMIFS('Forecast Summary-FY26'!AT:AT, 'Forecast Summary-FY26'!$A:$A,Outcomes!$A13,'Forecast Summary-FY26'!$C:$C, "2026",'Forecast Summary-FY26'!$D:$D, "Bound Project")</f>
        <v>1.8049999999999999</v>
      </c>
      <c r="AF13" s="303">
        <f>SUMIFS('Forecast Summary-FY26'!AU:AU, 'Forecast Summary-FY26'!$A:$A,Outcomes!$A13,'Forecast Summary-FY26'!$C:$C, "2026",'Forecast Summary-FY26'!$D:$D, "Bound Project")</f>
        <v>3.61</v>
      </c>
      <c r="AG13" s="303">
        <f>SUMIFS('Forecast Summary-FY26'!AV:AV, 'Forecast Summary-FY26'!$A:$A,Outcomes!$A13,'Forecast Summary-FY26'!$C:$C, "2026",'Forecast Summary-FY26'!$D:$D, "Bound Project")</f>
        <v>18</v>
      </c>
      <c r="AH13" s="303">
        <f>SUMIFS('Forecast Summary-FY26'!AW:AW, 'Forecast Summary-FY26'!$A:$A,Outcomes!$A13,'Forecast Summary-FY26'!$C:$C, "2026",'Forecast Summary-FY26'!$D:$D, "Bound Project")</f>
        <v>86</v>
      </c>
      <c r="AI13" s="303">
        <f>SUMIFS('Forecast Summary-FY26'!AX:AX, 'Forecast Summary-FY26'!$A:$A,Outcomes!$A13,'Forecast Summary-FY26'!$C:$C, "2026",'Forecast Summary-FY26'!$D:$D, "Bound Project")</f>
        <v>4.8400000000000007</v>
      </c>
      <c r="AJ13" s="303">
        <f>SUMIFS('Forecast Summary-FY26'!AY:AY, 'Forecast Summary-FY26'!$A:$A,Outcomes!$A13,'Forecast Summary-FY26'!$C:$C, "2026",'Forecast Summary-FY26'!$D:$D, "Bound Project")</f>
        <v>14.44</v>
      </c>
      <c r="AK13" s="303">
        <f>SUMIFS('Forecast Summary-FY26'!AZ:AZ, 'Forecast Summary-FY26'!$A:$A,Outcomes!$A13,'Forecast Summary-FY26'!$C:$C, "2026",'Forecast Summary-FY26'!$D:$D, "Bound Project")</f>
        <v>78</v>
      </c>
      <c r="AL13" s="303">
        <f>SUMIFS('Forecast Summary-FY26'!BE:BE, 'Forecast Summary-FY26'!$A:$A,Outcomes!$A13,'Forecast Summary-FY26'!$C:$C, "2026",'Forecast Summary-FY26'!$D:$D, "Bound Project")</f>
        <v>3075</v>
      </c>
      <c r="AM13" s="303">
        <f>SUMIFS('Forecast Summary-FY26'!BF:BF, 'Forecast Summary-FY26'!$A:$A,Outcomes!$A13,'Forecast Summary-FY26'!$C:$C, "2026",'Forecast Summary-FY26'!$D:$D, "Bound Project")</f>
        <v>1118.1975</v>
      </c>
      <c r="AN13" s="303">
        <f>SUMIFS('Forecast Summary-FY26'!BG:BG, 'Forecast Summary-FY26'!$A:$A,Outcomes!$A13,'Forecast Summary-FY26'!$C:$C, "2026",'Forecast Summary-FY26'!$D:$D, "Bound Project")</f>
        <v>997</v>
      </c>
      <c r="AO13" s="303">
        <f>SUMIFS('Forecast Summary-FY26'!BH:BH, 'Forecast Summary-FY26'!$A:$A,Outcomes!$A13,'Forecast Summary-FY26'!$C:$C, "2026",'Forecast Summary-FY26'!$D:$D, "Bound Project")</f>
        <v>914</v>
      </c>
      <c r="AP13" s="303">
        <f>SUMIFS('Forecast Summary-FY26'!BI:BI, 'Forecast Summary-FY26'!$A:$A,Outcomes!$A13,'Forecast Summary-FY26'!$C:$C, "2026",'Forecast Summary-FY26'!$D:$D, "Bound Project")</f>
        <v>1131.3500000000001</v>
      </c>
      <c r="AQ13" s="303">
        <f>SUMIFS('Forecast Summary-FY26'!BJ:BJ, 'Forecast Summary-FY26'!$A:$A,Outcomes!$A13,'Forecast Summary-FY26'!$C:$C, "2026",'Forecast Summary-FY26'!$D:$D, "Bound Project")</f>
        <v>196.02000000000004</v>
      </c>
      <c r="AR13" s="303">
        <f>SUMIFS('Forecast Summary-FY26'!BK:BK, 'Forecast Summary-FY26'!$A:$A,Outcomes!$A13,'Forecast Summary-FY26'!$C:$C, "2026",'Forecast Summary-FY26'!$D:$D, "Bound Project")</f>
        <v>473</v>
      </c>
      <c r="AS13" s="303">
        <f>SUMIFS('Forecast Summary-FY26'!BL:BL, 'Forecast Summary-FY26'!$A:$A,Outcomes!$A13,'Forecast Summary-FY26'!$C:$C, "2026",'Forecast Summary-FY26'!$D:$D, "Bound Project")</f>
        <v>701.80000000000007</v>
      </c>
      <c r="AT13" s="303">
        <f>SUMIFS('Forecast Summary-FY26'!BQ:BQ, 'Forecast Summary-FY26'!$A:$A,Outcomes!$A13,'Forecast Summary-FY26'!$C:$C, "2026",'Forecast Summary-FY26'!$D:$D, "Bound Project")</f>
        <v>2.7074999999999996</v>
      </c>
      <c r="AU13" s="303">
        <f>SUMIFS('Forecast Summary-FY26'!BR:BR, 'Forecast Summary-FY26'!$A:$A,Outcomes!$A13,'Forecast Summary-FY26'!$C:$C, "2026",'Forecast Summary-FY26'!$D:$D, "Bound Project")</f>
        <v>0</v>
      </c>
      <c r="AV13" s="303">
        <f>SUMIFS('Forecast Summary-FY26'!BS:BS, 'Forecast Summary-FY26'!$A:$A,Outcomes!$A13,'Forecast Summary-FY26'!$C:$C, "2026",'Forecast Summary-FY26'!$D:$D, "Bound Project")</f>
        <v>1.8049999999999999</v>
      </c>
      <c r="AW13" s="303">
        <f>SUMIFS('Forecast Summary-FY26'!BT:BT, 'Forecast Summary-FY26'!$A:$A,Outcomes!$A13,'Forecast Summary-FY26'!$C:$C, "2026",'Forecast Summary-FY26'!$D:$D, "Bound Project")</f>
        <v>2.7074999999999996</v>
      </c>
      <c r="AX13" s="303">
        <f>SUMIFS('Forecast Summary-FY26'!BU:BU, 'Forecast Summary-FY26'!$A:$A,Outcomes!$A13,'Forecast Summary-FY26'!$C:$C, "2026",'Forecast Summary-FY26'!$D:$D, "Bound Project")</f>
        <v>90</v>
      </c>
      <c r="AY13" s="303">
        <f>SUMIFS('Forecast Summary-FY26'!BV:BV, 'Forecast Summary-FY26'!$A:$A,Outcomes!$A13,'Forecast Summary-FY26'!$C:$C, "2026",'Forecast Summary-FY26'!$D:$D, "Bound Project")</f>
        <v>2</v>
      </c>
      <c r="AZ13" s="303">
        <f>SUMIFS('Forecast Summary-FY26'!BW:BW, 'Forecast Summary-FY26'!$A:$A,Outcomes!$A13,'Forecast Summary-FY26'!$C:$C, "2026",'Forecast Summary-FY26'!$D:$D, "Bound Project")</f>
        <v>35</v>
      </c>
      <c r="BA13" s="303">
        <f>SUMIFS('Forecast Summary-FY26'!BX:BX, 'Forecast Summary-FY26'!$A:$A,Outcomes!$A13,'Forecast Summary-FY26'!$C:$C, "2026",'Forecast Summary-FY26'!$D:$D, "Bound Project")</f>
        <v>71</v>
      </c>
      <c r="BB13" s="303">
        <f>SUMIFS('Forecast Summary-FY26'!BY:BY, 'Forecast Summary-FY26'!$A:$A,Outcomes!$A13,'Forecast Summary-FY26'!$C:$C, "2026",'Forecast Summary-FY26'!$D:$D, "Bound Project")</f>
        <v>58</v>
      </c>
      <c r="BC13" s="303">
        <f>SUMIFS('Forecast Summary-FY26'!BZ:BZ, 'Forecast Summary-FY26'!$A:$A,Outcomes!$A13,'Forecast Summary-FY26'!$C:$C, "2026",'Forecast Summary-FY26'!$D:$D, "Bound Project")</f>
        <v>202</v>
      </c>
      <c r="BD13" s="303">
        <f>SUMIFS('Forecast Summary-FY26'!CA:CA, 'Forecast Summary-FY26'!$A:$A,Outcomes!$A13,'Forecast Summary-FY26'!$C:$C, "2026",'Forecast Summary-FY26'!$D:$D, "Bound Project")</f>
        <v>0</v>
      </c>
    </row>
    <row r="14" spans="1:56">
      <c r="A14" s="13" t="s">
        <v>57</v>
      </c>
      <c r="B14" s="10" t="s">
        <v>58</v>
      </c>
      <c r="C14" s="303">
        <f>SUMIFS('Forecast Summary-FY26'!E:E, 'Forecast Summary-FY26'!$A:$A,Outcomes!$A14,'Forecast Summary-FY26'!$C:$C, "2026",'Forecast Summary-FY26'!$D:$D, "Bound Project")</f>
        <v>440</v>
      </c>
      <c r="D14" s="303">
        <f>SUMIFS('Forecast Summary-FY26'!F:F, 'Forecast Summary-FY26'!$A:$A,Outcomes!$A14,'Forecast Summary-FY26'!$C:$C, "2026",'Forecast Summary-FY26'!$D:$D, "Bound Project")</f>
        <v>3641</v>
      </c>
      <c r="E14" s="303">
        <f>SUMIFS('Forecast Summary-FY26'!G:G, 'Forecast Summary-FY26'!$A:$A,Outcomes!$A14,'Forecast Summary-FY26'!$C:$C, "2026",'Forecast Summary-FY26'!$D:$D, "Bound Project")</f>
        <v>776</v>
      </c>
      <c r="F14" s="303">
        <f>SUMIFS('Forecast Summary-FY26'!H:H, 'Forecast Summary-FY26'!$A:$A,Outcomes!$A14,'Forecast Summary-FY26'!$C:$C, "2026",'Forecast Summary-FY26'!$D:$D, "Bound Project")</f>
        <v>750</v>
      </c>
      <c r="G14" s="303">
        <f>SUMIFS('Forecast Summary-FY26'!I:I, 'Forecast Summary-FY26'!$A:$A,Outcomes!$A14,'Forecast Summary-FY26'!$C:$C, "2026",'Forecast Summary-FY26'!$D:$D, "Bound Project")</f>
        <v>139</v>
      </c>
      <c r="H14" s="303">
        <f>SUMIFS('Forecast Summary-FY26'!J:J, 'Forecast Summary-FY26'!$A:$A,Outcomes!$A14,'Forecast Summary-FY26'!$C:$C, "2026",'Forecast Summary-FY26'!$D:$D, "Bound Project")</f>
        <v>1040</v>
      </c>
      <c r="I14" s="303">
        <f>SUMIFS('Forecast Summary-FY26'!K:K, 'Forecast Summary-FY26'!$A:$A,Outcomes!$A14,'Forecast Summary-FY26'!$C:$C, "2026",'Forecast Summary-FY26'!$D:$D, "Bound Project")</f>
        <v>26.172499999999996</v>
      </c>
      <c r="J14" s="303">
        <f>SUMIFS('Forecast Summary-FY26'!L:L, 'Forecast Summary-FY26'!$A:$A,Outcomes!$A14,'Forecast Summary-FY26'!$C:$C, "2026",'Forecast Summary-FY26'!$D:$D, "Bound Project")</f>
        <v>184</v>
      </c>
      <c r="K14" s="303">
        <f>SUMIFS('Forecast Summary-FY26'!M:M, 'Forecast Summary-FY26'!$A:$A,Outcomes!$A14,'Forecast Summary-FY26'!$C:$C, "2026",'Forecast Summary-FY26'!$D:$D, "Bound Project")</f>
        <v>1</v>
      </c>
      <c r="L14" s="303">
        <f>SUMIFS('Forecast Summary-FY26'!O:O, 'Forecast Summary-FY26'!$A:$A,Outcomes!$A14,'Forecast Summary-FY26'!$C:$C, "2026",'Forecast Summary-FY26'!$D:$D, "Bound Project")</f>
        <v>41.514999999999993</v>
      </c>
      <c r="M14" s="303">
        <f>SUMIFS('Forecast Summary-FY26'!P:P, 'Forecast Summary-FY26'!$A:$A,Outcomes!$A14,'Forecast Summary-FY26'!$C:$C, "2026",'Forecast Summary-FY26'!$D:$D, "Bound Project")</f>
        <v>323.09499999999997</v>
      </c>
      <c r="N14" s="303">
        <f>SUMIFS('Forecast Summary-FY26'!U:U, 'Forecast Summary-FY26'!$A:$A,Outcomes!$A14,'Forecast Summary-FY26'!$C:$C, "2026",'Forecast Summary-FY26'!$D:$D, "Bound Project")</f>
        <v>38.720000000000006</v>
      </c>
      <c r="O14" s="303">
        <f>SUMIFS('Forecast Summary-FY26'!V:V, 'Forecast Summary-FY26'!$A:$A,Outcomes!$A14,'Forecast Summary-FY26'!$C:$C, "2026",'Forecast Summary-FY26'!$D:$D, "Bound Project")</f>
        <v>10.89</v>
      </c>
      <c r="P14" s="303">
        <f>SUMIFS('Forecast Summary-FY26'!W:W, 'Forecast Summary-FY26'!$A:$A,Outcomes!$A14,'Forecast Summary-FY26'!$C:$C, "2026",'Forecast Summary-FY26'!$D:$D, "Bound Project")</f>
        <v>18.150000000000002</v>
      </c>
      <c r="Q14" s="303">
        <f>SUMIFS('Forecast Summary-FY26'!X:X, 'Forecast Summary-FY26'!$A:$A,Outcomes!$A14,'Forecast Summary-FY26'!$C:$C, "2026",'Forecast Summary-FY26'!$D:$D, "Bound Project")</f>
        <v>13.310000000000002</v>
      </c>
      <c r="R14" s="303">
        <f>SUMIFS('Forecast Summary-FY26'!Y:Y, 'Forecast Summary-FY26'!$A:$A,Outcomes!$A14,'Forecast Summary-FY26'!$C:$C, "2026",'Forecast Summary-FY26'!$D:$D, "Bound Project")</f>
        <v>108.3</v>
      </c>
      <c r="S14" s="303">
        <f>SUMIFS('Forecast Summary-FY26'!Z:Z, 'Forecast Summary-FY26'!$A:$A,Outcomes!$A14,'Forecast Summary-FY26'!$C:$C, "2026",'Forecast Summary-FY26'!$D:$D, "Bound Project")</f>
        <v>37.904999999999994</v>
      </c>
      <c r="T14" s="303">
        <f>SUMIFS('Forecast Summary-FY26'!AA:AA, 'Forecast Summary-FY26'!$A:$A,Outcomes!$A14,'Forecast Summary-FY26'!$C:$C, "2026",'Forecast Summary-FY26'!$D:$D, "Bound Project")</f>
        <v>51.442499999999995</v>
      </c>
      <c r="U14" s="303">
        <f>SUMIFS('Forecast Summary-FY26'!AB:AB, 'Forecast Summary-FY26'!$A:$A,Outcomes!$A14,'Forecast Summary-FY26'!$C:$C, "2026",'Forecast Summary-FY26'!$D:$D, "Bound Project")</f>
        <v>32.489999999999995</v>
      </c>
      <c r="V14" s="303">
        <f>SUMIFS('Forecast Summary-FY26'!AG:AG, 'Forecast Summary-FY26'!$A:$A,Outcomes!$A14,'Forecast Summary-FY26'!$C:$C, "2026",'Forecast Summary-FY26'!$D:$D, "Bound Project")</f>
        <v>78.650000000000006</v>
      </c>
      <c r="W14" s="303">
        <f>SUMIFS('Forecast Summary-FY26'!AH:AH, 'Forecast Summary-FY26'!$A:$A,Outcomes!$A14,'Forecast Summary-FY26'!$C:$C, "2026",'Forecast Summary-FY26'!$D:$D, "Bound Project")</f>
        <v>32.670000000000009</v>
      </c>
      <c r="X14" s="303">
        <f>SUMIFS('Forecast Summary-FY26'!AI:AI, 'Forecast Summary-FY26'!$A:$A,Outcomes!$A14,'Forecast Summary-FY26'!$C:$C, "2026",'Forecast Summary-FY26'!$D:$D, "Bound Project")</f>
        <v>33</v>
      </c>
      <c r="Y14" s="303">
        <f>SUMIFS('Forecast Summary-FY26'!AJ:AJ, 'Forecast Summary-FY26'!$A:$A,Outcomes!$A14,'Forecast Summary-FY26'!$C:$C, "2026",'Forecast Summary-FY26'!$D:$D, "Bound Project")</f>
        <v>25.410000000000004</v>
      </c>
      <c r="Z14" s="303">
        <f>SUMIFS('Forecast Summary-FY26'!AK:AK, 'Forecast Summary-FY26'!$A:$A,Outcomes!$A14,'Forecast Summary-FY26'!$C:$C, "2026",'Forecast Summary-FY26'!$D:$D, "Bound Project")</f>
        <v>207.57499999999999</v>
      </c>
      <c r="AA14" s="303">
        <f>SUMIFS('Forecast Summary-FY26'!AL:AL, 'Forecast Summary-FY26'!$A:$A,Outcomes!$A14,'Forecast Summary-FY26'!$C:$C, "2026",'Forecast Summary-FY26'!$D:$D, "Bound Project")</f>
        <v>62.272499999999994</v>
      </c>
      <c r="AB14" s="303">
        <f>SUMIFS('Forecast Summary-FY26'!AM:AM, 'Forecast Summary-FY26'!$A:$A,Outcomes!$A14,'Forecast Summary-FY26'!$C:$C, "2026",'Forecast Summary-FY26'!$D:$D, "Bound Project")</f>
        <v>63.174999999999997</v>
      </c>
      <c r="AC14" s="303">
        <f>SUMIFS('Forecast Summary-FY26'!AN:AN, 'Forecast Summary-FY26'!$A:$A,Outcomes!$A14,'Forecast Summary-FY26'!$C:$C, "2026",'Forecast Summary-FY26'!$D:$D, "Bound Project")</f>
        <v>74.907499999999985</v>
      </c>
      <c r="AD14" s="303">
        <f>SUMIFS('Forecast Summary-FY26'!AS:AS, 'Forecast Summary-FY26'!$A:$A,Outcomes!$A14,'Forecast Summary-FY26'!$C:$C, "2026",'Forecast Summary-FY26'!$D:$D, "Bound Project")</f>
        <v>1</v>
      </c>
      <c r="AE14" s="303">
        <f>SUMIFS('Forecast Summary-FY26'!AT:AT, 'Forecast Summary-FY26'!$A:$A,Outcomes!$A14,'Forecast Summary-FY26'!$C:$C, "2026",'Forecast Summary-FY26'!$D:$D, "Bound Project")</f>
        <v>0</v>
      </c>
      <c r="AF14" s="303">
        <f>SUMIFS('Forecast Summary-FY26'!AU:AU, 'Forecast Summary-FY26'!$A:$A,Outcomes!$A14,'Forecast Summary-FY26'!$C:$C, "2026",'Forecast Summary-FY26'!$D:$D, "Bound Project")</f>
        <v>0</v>
      </c>
      <c r="AG14" s="303">
        <f>SUMIFS('Forecast Summary-FY26'!AV:AV, 'Forecast Summary-FY26'!$A:$A,Outcomes!$A14,'Forecast Summary-FY26'!$C:$C, "2026",'Forecast Summary-FY26'!$D:$D, "Bound Project")</f>
        <v>0</v>
      </c>
      <c r="AH14" s="303">
        <f>SUMIFS('Forecast Summary-FY26'!AW:AW, 'Forecast Summary-FY26'!$A:$A,Outcomes!$A14,'Forecast Summary-FY26'!$C:$C, "2026",'Forecast Summary-FY26'!$D:$D, "Bound Project")</f>
        <v>0</v>
      </c>
      <c r="AI14" s="303">
        <f>SUMIFS('Forecast Summary-FY26'!AX:AX, 'Forecast Summary-FY26'!$A:$A,Outcomes!$A14,'Forecast Summary-FY26'!$C:$C, "2026",'Forecast Summary-FY26'!$D:$D, "Bound Project")</f>
        <v>0</v>
      </c>
      <c r="AJ14" s="303">
        <f>SUMIFS('Forecast Summary-FY26'!AY:AY, 'Forecast Summary-FY26'!$A:$A,Outcomes!$A14,'Forecast Summary-FY26'!$C:$C, "2026",'Forecast Summary-FY26'!$D:$D, "Bound Project")</f>
        <v>0</v>
      </c>
      <c r="AK14" s="303">
        <f>SUMIFS('Forecast Summary-FY26'!AZ:AZ, 'Forecast Summary-FY26'!$A:$A,Outcomes!$A14,'Forecast Summary-FY26'!$C:$C, "2026",'Forecast Summary-FY26'!$D:$D, "Bound Project")</f>
        <v>0</v>
      </c>
      <c r="AL14" s="303">
        <f>SUMIFS('Forecast Summary-FY26'!BE:BE, 'Forecast Summary-FY26'!$A:$A,Outcomes!$A14,'Forecast Summary-FY26'!$C:$C, "2026",'Forecast Summary-FY26'!$D:$D, "Bound Project")</f>
        <v>1354</v>
      </c>
      <c r="AM14" s="303">
        <f>SUMIFS('Forecast Summary-FY26'!BF:BF, 'Forecast Summary-FY26'!$A:$A,Outcomes!$A14,'Forecast Summary-FY26'!$C:$C, "2026",'Forecast Summary-FY26'!$D:$D, "Bound Project")</f>
        <v>337.53499999999997</v>
      </c>
      <c r="AN14" s="303">
        <f>SUMIFS('Forecast Summary-FY26'!BG:BG, 'Forecast Summary-FY26'!$A:$A,Outcomes!$A14,'Forecast Summary-FY26'!$C:$C, "2026",'Forecast Summary-FY26'!$D:$D, "Bound Project")</f>
        <v>382</v>
      </c>
      <c r="AO14" s="303">
        <f>SUMIFS('Forecast Summary-FY26'!BH:BH, 'Forecast Summary-FY26'!$A:$A,Outcomes!$A14,'Forecast Summary-FY26'!$C:$C, "2026",'Forecast Summary-FY26'!$D:$D, "Bound Project")</f>
        <v>106.48000000000002</v>
      </c>
      <c r="AP14" s="303">
        <f>SUMIFS('Forecast Summary-FY26'!BI:BI, 'Forecast Summary-FY26'!$A:$A,Outcomes!$A14,'Forecast Summary-FY26'!$C:$C, "2026",'Forecast Summary-FY26'!$D:$D, "Bound Project")</f>
        <v>339</v>
      </c>
      <c r="AQ14" s="303">
        <f>SUMIFS('Forecast Summary-FY26'!BJ:BJ, 'Forecast Summary-FY26'!$A:$A,Outcomes!$A14,'Forecast Summary-FY26'!$C:$C, "2026",'Forecast Summary-FY26'!$D:$D, "Bound Project")</f>
        <v>71.297499999999999</v>
      </c>
      <c r="AR14" s="303">
        <f>SUMIFS('Forecast Summary-FY26'!BK:BK, 'Forecast Summary-FY26'!$A:$A,Outcomes!$A14,'Forecast Summary-FY26'!$C:$C, "2026",'Forecast Summary-FY26'!$D:$D, "Bound Project")</f>
        <v>130.86249999999998</v>
      </c>
      <c r="AS14" s="303">
        <f>SUMIFS('Forecast Summary-FY26'!BL:BL, 'Forecast Summary-FY26'!$A:$A,Outcomes!$A14,'Forecast Summary-FY26'!$C:$C, "2026",'Forecast Summary-FY26'!$D:$D, "Bound Project")</f>
        <v>104</v>
      </c>
      <c r="AT14" s="303">
        <f>SUMIFS('Forecast Summary-FY26'!BQ:BQ, 'Forecast Summary-FY26'!$A:$A,Outcomes!$A14,'Forecast Summary-FY26'!$C:$C, "2026",'Forecast Summary-FY26'!$D:$D, "Bound Project")</f>
        <v>0</v>
      </c>
      <c r="AU14" s="303">
        <f>SUMIFS('Forecast Summary-FY26'!BR:BR, 'Forecast Summary-FY26'!$A:$A,Outcomes!$A14,'Forecast Summary-FY26'!$C:$C, "2026",'Forecast Summary-FY26'!$D:$D, "Bound Project")</f>
        <v>0</v>
      </c>
      <c r="AV14" s="303">
        <f>SUMIFS('Forecast Summary-FY26'!BS:BS, 'Forecast Summary-FY26'!$A:$A,Outcomes!$A14,'Forecast Summary-FY26'!$C:$C, "2026",'Forecast Summary-FY26'!$D:$D, "Bound Project")</f>
        <v>0</v>
      </c>
      <c r="AW14" s="303">
        <f>SUMIFS('Forecast Summary-FY26'!BT:BT, 'Forecast Summary-FY26'!$A:$A,Outcomes!$A14,'Forecast Summary-FY26'!$C:$C, "2026",'Forecast Summary-FY26'!$D:$D, "Bound Project")</f>
        <v>0</v>
      </c>
      <c r="AX14" s="303">
        <f>SUMIFS('Forecast Summary-FY26'!BU:BU, 'Forecast Summary-FY26'!$A:$A,Outcomes!$A14,'Forecast Summary-FY26'!$C:$C, "2026",'Forecast Summary-FY26'!$D:$D, "Bound Project")</f>
        <v>0</v>
      </c>
      <c r="AY14" s="303">
        <f>SUMIFS('Forecast Summary-FY26'!BV:BV, 'Forecast Summary-FY26'!$A:$A,Outcomes!$A14,'Forecast Summary-FY26'!$C:$C, "2026",'Forecast Summary-FY26'!$D:$D, "Bound Project")</f>
        <v>0</v>
      </c>
      <c r="AZ14" s="303">
        <f>SUMIFS('Forecast Summary-FY26'!BW:BW, 'Forecast Summary-FY26'!$A:$A,Outcomes!$A14,'Forecast Summary-FY26'!$C:$C, "2026",'Forecast Summary-FY26'!$D:$D, "Bound Project")</f>
        <v>0</v>
      </c>
      <c r="BA14" s="303">
        <f>SUMIFS('Forecast Summary-FY26'!BX:BX, 'Forecast Summary-FY26'!$A:$A,Outcomes!$A14,'Forecast Summary-FY26'!$C:$C, "2026",'Forecast Summary-FY26'!$D:$D, "Bound Project")</f>
        <v>0</v>
      </c>
      <c r="BB14" s="303">
        <f>SUMIFS('Forecast Summary-FY26'!BY:BY, 'Forecast Summary-FY26'!$A:$A,Outcomes!$A14,'Forecast Summary-FY26'!$C:$C, "2026",'Forecast Summary-FY26'!$D:$D, "Bound Project")</f>
        <v>17</v>
      </c>
      <c r="BC14" s="303">
        <f>SUMIFS('Forecast Summary-FY26'!BZ:BZ, 'Forecast Summary-FY26'!$A:$A,Outcomes!$A14,'Forecast Summary-FY26'!$C:$C, "2026",'Forecast Summary-FY26'!$D:$D, "Bound Project")</f>
        <v>47</v>
      </c>
      <c r="BD14" s="303">
        <f>SUMIFS('Forecast Summary-FY26'!CA:CA, 'Forecast Summary-FY26'!$A:$A,Outcomes!$A14,'Forecast Summary-FY26'!$C:$C, "2026",'Forecast Summary-FY26'!$D:$D, "Bound Project")</f>
        <v>0</v>
      </c>
    </row>
    <row r="15" spans="1:56">
      <c r="A15" s="13" t="s">
        <v>59</v>
      </c>
      <c r="B15" s="10" t="s">
        <v>60</v>
      </c>
      <c r="C15" s="303">
        <f>SUMIFS('Forecast Summary-FY26'!E:E, 'Forecast Summary-FY26'!$A:$A,Outcomes!$A15,'Forecast Summary-FY26'!$C:$C, "2026",'Forecast Summary-FY26'!$D:$D, "Bound Project")</f>
        <v>394.39249999999998</v>
      </c>
      <c r="D15" s="303">
        <f>SUMIFS('Forecast Summary-FY26'!F:F, 'Forecast Summary-FY26'!$A:$A,Outcomes!$A15,'Forecast Summary-FY26'!$C:$C, "2026",'Forecast Summary-FY26'!$D:$D, "Bound Project")</f>
        <v>227</v>
      </c>
      <c r="E15" s="303">
        <f>SUMIFS('Forecast Summary-FY26'!G:G, 'Forecast Summary-FY26'!$A:$A,Outcomes!$A15,'Forecast Summary-FY26'!$C:$C, "2026",'Forecast Summary-FY26'!$D:$D, "Bound Project")</f>
        <v>95.590000000000018</v>
      </c>
      <c r="F15" s="303">
        <f>SUMIFS('Forecast Summary-FY26'!H:H, 'Forecast Summary-FY26'!$A:$A,Outcomes!$A15,'Forecast Summary-FY26'!$C:$C, "2026",'Forecast Summary-FY26'!$D:$D, "Bound Project")</f>
        <v>49.610000000000007</v>
      </c>
      <c r="G15" s="303">
        <f>SUMIFS('Forecast Summary-FY26'!I:I, 'Forecast Summary-FY26'!$A:$A,Outcomes!$A15,'Forecast Summary-FY26'!$C:$C, "2026",'Forecast Summary-FY26'!$D:$D, "Bound Project")</f>
        <v>26</v>
      </c>
      <c r="H15" s="303">
        <f>SUMIFS('Forecast Summary-FY26'!J:J, 'Forecast Summary-FY26'!$A:$A,Outcomes!$A15,'Forecast Summary-FY26'!$C:$C, "2026",'Forecast Summary-FY26'!$D:$D, "Bound Project")</f>
        <v>0</v>
      </c>
      <c r="I15" s="303">
        <f>SUMIFS('Forecast Summary-FY26'!K:K, 'Forecast Summary-FY26'!$A:$A,Outcomes!$A15,'Forecast Summary-FY26'!$C:$C, "2026",'Forecast Summary-FY26'!$D:$D, "Bound Project")</f>
        <v>0</v>
      </c>
      <c r="J15" s="303">
        <f>SUMIFS('Forecast Summary-FY26'!L:L, 'Forecast Summary-FY26'!$A:$A,Outcomes!$A15,'Forecast Summary-FY26'!$C:$C, "2026",'Forecast Summary-FY26'!$D:$D, "Bound Project")</f>
        <v>0</v>
      </c>
      <c r="K15" s="303">
        <f>SUMIFS('Forecast Summary-FY26'!M:M, 'Forecast Summary-FY26'!$A:$A,Outcomes!$A15,'Forecast Summary-FY26'!$C:$C, "2026",'Forecast Summary-FY26'!$D:$D, "Bound Project")</f>
        <v>0</v>
      </c>
      <c r="L15" s="303">
        <f>SUMIFS('Forecast Summary-FY26'!O:O, 'Forecast Summary-FY26'!$A:$A,Outcomes!$A15,'Forecast Summary-FY26'!$C:$C, "2026",'Forecast Summary-FY26'!$D:$D, "Bound Project")</f>
        <v>1</v>
      </c>
      <c r="M15" s="303">
        <f>SUMIFS('Forecast Summary-FY26'!P:P, 'Forecast Summary-FY26'!$A:$A,Outcomes!$A15,'Forecast Summary-FY26'!$C:$C, "2026",'Forecast Summary-FY26'!$D:$D, "Bound Project")</f>
        <v>60</v>
      </c>
      <c r="N15" s="303">
        <f>SUMIFS('Forecast Summary-FY26'!U:U, 'Forecast Summary-FY26'!$A:$A,Outcomes!$A15,'Forecast Summary-FY26'!$C:$C, "2026",'Forecast Summary-FY26'!$D:$D, "Bound Project")</f>
        <v>3.6300000000000008</v>
      </c>
      <c r="O15" s="303">
        <f>SUMIFS('Forecast Summary-FY26'!V:V, 'Forecast Summary-FY26'!$A:$A,Outcomes!$A15,'Forecast Summary-FY26'!$C:$C, "2026",'Forecast Summary-FY26'!$D:$D, "Bound Project")</f>
        <v>2.4200000000000004</v>
      </c>
      <c r="P15" s="303">
        <f>SUMIFS('Forecast Summary-FY26'!W:W, 'Forecast Summary-FY26'!$A:$A,Outcomes!$A15,'Forecast Summary-FY26'!$C:$C, "2026",'Forecast Summary-FY26'!$D:$D, "Bound Project")</f>
        <v>3</v>
      </c>
      <c r="Q15" s="303">
        <f>SUMIFS('Forecast Summary-FY26'!X:X, 'Forecast Summary-FY26'!$A:$A,Outcomes!$A15,'Forecast Summary-FY26'!$C:$C, "2026",'Forecast Summary-FY26'!$D:$D, "Bound Project")</f>
        <v>2.4200000000000004</v>
      </c>
      <c r="R15" s="303">
        <f>SUMIFS('Forecast Summary-FY26'!Y:Y, 'Forecast Summary-FY26'!$A:$A,Outcomes!$A15,'Forecast Summary-FY26'!$C:$C, "2026",'Forecast Summary-FY26'!$D:$D, "Bound Project")</f>
        <v>22.5625</v>
      </c>
      <c r="S15" s="303">
        <f>SUMIFS('Forecast Summary-FY26'!Z:Z, 'Forecast Summary-FY26'!$A:$A,Outcomes!$A15,'Forecast Summary-FY26'!$C:$C, "2026",'Forecast Summary-FY26'!$D:$D, "Bound Project")</f>
        <v>13.5375</v>
      </c>
      <c r="T15" s="303">
        <f>SUMIFS('Forecast Summary-FY26'!AA:AA, 'Forecast Summary-FY26'!$A:$A,Outcomes!$A15,'Forecast Summary-FY26'!$C:$C, "2026",'Forecast Summary-FY26'!$D:$D, "Bound Project")</f>
        <v>7.22</v>
      </c>
      <c r="U15" s="303">
        <f>SUMIFS('Forecast Summary-FY26'!AB:AB, 'Forecast Summary-FY26'!$A:$A,Outcomes!$A15,'Forecast Summary-FY26'!$C:$C, "2026",'Forecast Summary-FY26'!$D:$D, "Bound Project")</f>
        <v>12.634999999999998</v>
      </c>
      <c r="V15" s="303">
        <f>SUMIFS('Forecast Summary-FY26'!AG:AG, 'Forecast Summary-FY26'!$A:$A,Outcomes!$A15,'Forecast Summary-FY26'!$C:$C, "2026",'Forecast Summary-FY26'!$D:$D, "Bound Project")</f>
        <v>205.70000000000005</v>
      </c>
      <c r="W15" s="303">
        <f>SUMIFS('Forecast Summary-FY26'!AH:AH, 'Forecast Summary-FY26'!$A:$A,Outcomes!$A15,'Forecast Summary-FY26'!$C:$C, "2026",'Forecast Summary-FY26'!$D:$D, "Bound Project")</f>
        <v>70.394999999999996</v>
      </c>
      <c r="X15" s="303">
        <f>SUMIFS('Forecast Summary-FY26'!AI:AI, 'Forecast Summary-FY26'!$A:$A,Outcomes!$A15,'Forecast Summary-FY26'!$C:$C, "2026",'Forecast Summary-FY26'!$D:$D, "Bound Project")</f>
        <v>51</v>
      </c>
      <c r="Y15" s="303">
        <f>SUMIFS('Forecast Summary-FY26'!AJ:AJ, 'Forecast Summary-FY26'!$A:$A,Outcomes!$A15,'Forecast Summary-FY26'!$C:$C, "2026",'Forecast Summary-FY26'!$D:$D, "Bound Project")</f>
        <v>98.010000000000019</v>
      </c>
      <c r="Z15" s="303">
        <f>SUMIFS('Forecast Summary-FY26'!AK:AK, 'Forecast Summary-FY26'!$A:$A,Outcomes!$A15,'Forecast Summary-FY26'!$C:$C, "2026",'Forecast Summary-FY26'!$D:$D, "Bound Project")</f>
        <v>159</v>
      </c>
      <c r="AA15" s="303">
        <f>SUMIFS('Forecast Summary-FY26'!AL:AL, 'Forecast Summary-FY26'!$A:$A,Outcomes!$A15,'Forecast Summary-FY26'!$C:$C, "2026",'Forecast Summary-FY26'!$D:$D, "Bound Project")</f>
        <v>60.467499999999994</v>
      </c>
      <c r="AB15" s="303">
        <f>SUMIFS('Forecast Summary-FY26'!AM:AM, 'Forecast Summary-FY26'!$A:$A,Outcomes!$A15,'Forecast Summary-FY26'!$C:$C, "2026",'Forecast Summary-FY26'!$D:$D, "Bound Project")</f>
        <v>38.807499999999997</v>
      </c>
      <c r="AC15" s="303">
        <f>SUMIFS('Forecast Summary-FY26'!AN:AN, 'Forecast Summary-FY26'!$A:$A,Outcomes!$A15,'Forecast Summary-FY26'!$C:$C, "2026",'Forecast Summary-FY26'!$D:$D, "Bound Project")</f>
        <v>85.910000000000011</v>
      </c>
      <c r="AD15" s="303">
        <f>SUMIFS('Forecast Summary-FY26'!AS:AS, 'Forecast Summary-FY26'!$A:$A,Outcomes!$A15,'Forecast Summary-FY26'!$C:$C, "2026",'Forecast Summary-FY26'!$D:$D, "Bound Project")</f>
        <v>0</v>
      </c>
      <c r="AE15" s="303">
        <f>SUMIFS('Forecast Summary-FY26'!AT:AT, 'Forecast Summary-FY26'!$A:$A,Outcomes!$A15,'Forecast Summary-FY26'!$C:$C, "2026",'Forecast Summary-FY26'!$D:$D, "Bound Project")</f>
        <v>0</v>
      </c>
      <c r="AF15" s="303">
        <f>SUMIFS('Forecast Summary-FY26'!AU:AU, 'Forecast Summary-FY26'!$A:$A,Outcomes!$A15,'Forecast Summary-FY26'!$C:$C, "2026",'Forecast Summary-FY26'!$D:$D, "Bound Project")</f>
        <v>0</v>
      </c>
      <c r="AG15" s="303">
        <f>SUMIFS('Forecast Summary-FY26'!AV:AV, 'Forecast Summary-FY26'!$A:$A,Outcomes!$A15,'Forecast Summary-FY26'!$C:$C, "2026",'Forecast Summary-FY26'!$D:$D, "Bound Project")</f>
        <v>0</v>
      </c>
      <c r="AH15" s="303">
        <f>SUMIFS('Forecast Summary-FY26'!AW:AW, 'Forecast Summary-FY26'!$A:$A,Outcomes!$A15,'Forecast Summary-FY26'!$C:$C, "2026",'Forecast Summary-FY26'!$D:$D, "Bound Project")</f>
        <v>0</v>
      </c>
      <c r="AI15" s="303">
        <f>SUMIFS('Forecast Summary-FY26'!AX:AX, 'Forecast Summary-FY26'!$A:$A,Outcomes!$A15,'Forecast Summary-FY26'!$C:$C, "2026",'Forecast Summary-FY26'!$D:$D, "Bound Project")</f>
        <v>0</v>
      </c>
      <c r="AJ15" s="303">
        <f>SUMIFS('Forecast Summary-FY26'!AY:AY, 'Forecast Summary-FY26'!$A:$A,Outcomes!$A15,'Forecast Summary-FY26'!$C:$C, "2026",'Forecast Summary-FY26'!$D:$D, "Bound Project")</f>
        <v>0</v>
      </c>
      <c r="AK15" s="303">
        <f>SUMIFS('Forecast Summary-FY26'!AZ:AZ, 'Forecast Summary-FY26'!$A:$A,Outcomes!$A15,'Forecast Summary-FY26'!$C:$C, "2026",'Forecast Summary-FY26'!$D:$D, "Bound Project")</f>
        <v>0</v>
      </c>
      <c r="AL15" s="303">
        <f>SUMIFS('Forecast Summary-FY26'!BE:BE, 'Forecast Summary-FY26'!$A:$A,Outcomes!$A15,'Forecast Summary-FY26'!$C:$C, "2026",'Forecast Summary-FY26'!$D:$D, "Bound Project")</f>
        <v>379.94000000000005</v>
      </c>
      <c r="AM15" s="303">
        <f>SUMIFS('Forecast Summary-FY26'!BF:BF, 'Forecast Summary-FY26'!$A:$A,Outcomes!$A15,'Forecast Summary-FY26'!$C:$C, "2026",'Forecast Summary-FY26'!$D:$D, "Bound Project")</f>
        <v>145.20000000000002</v>
      </c>
      <c r="AN15" s="303">
        <f>SUMIFS('Forecast Summary-FY26'!BG:BG, 'Forecast Summary-FY26'!$A:$A,Outcomes!$A15,'Forecast Summary-FY26'!$C:$C, "2026",'Forecast Summary-FY26'!$D:$D, "Bound Project")</f>
        <v>123</v>
      </c>
      <c r="AO15" s="303">
        <f>SUMIFS('Forecast Summary-FY26'!BH:BH, 'Forecast Summary-FY26'!$A:$A,Outcomes!$A15,'Forecast Summary-FY26'!$C:$C, "2026",'Forecast Summary-FY26'!$D:$D, "Bound Project")</f>
        <v>119</v>
      </c>
      <c r="AP15" s="303">
        <f>SUMIFS('Forecast Summary-FY26'!BI:BI, 'Forecast Summary-FY26'!$A:$A,Outcomes!$A15,'Forecast Summary-FY26'!$C:$C, "2026",'Forecast Summary-FY26'!$D:$D, "Bound Project")</f>
        <v>116</v>
      </c>
      <c r="AQ15" s="303">
        <f>SUMIFS('Forecast Summary-FY26'!BJ:BJ, 'Forecast Summary-FY26'!$A:$A,Outcomes!$A15,'Forecast Summary-FY26'!$C:$C, "2026",'Forecast Summary-FY26'!$D:$D, "Bound Project")</f>
        <v>39.709999999999994</v>
      </c>
      <c r="AR15" s="303">
        <f>SUMIFS('Forecast Summary-FY26'!BK:BK, 'Forecast Summary-FY26'!$A:$A,Outcomes!$A15,'Forecast Summary-FY26'!$C:$C, "2026",'Forecast Summary-FY26'!$D:$D, "Bound Project")</f>
        <v>45.125</v>
      </c>
      <c r="AS15" s="303">
        <f>SUMIFS('Forecast Summary-FY26'!BL:BL, 'Forecast Summary-FY26'!$A:$A,Outcomes!$A15,'Forecast Summary-FY26'!$C:$C, "2026",'Forecast Summary-FY26'!$D:$D, "Bound Project")</f>
        <v>61</v>
      </c>
      <c r="AT15" s="303">
        <f>SUMIFS('Forecast Summary-FY26'!BQ:BQ, 'Forecast Summary-FY26'!$A:$A,Outcomes!$A15,'Forecast Summary-FY26'!$C:$C, "2026",'Forecast Summary-FY26'!$D:$D, "Bound Project")</f>
        <v>65</v>
      </c>
      <c r="AU15" s="303">
        <f>SUMIFS('Forecast Summary-FY26'!BR:BR, 'Forecast Summary-FY26'!$A:$A,Outcomes!$A15,'Forecast Summary-FY26'!$C:$C, "2026",'Forecast Summary-FY26'!$D:$D, "Bound Project")</f>
        <v>3.6300000000000008</v>
      </c>
      <c r="AV15" s="303">
        <f>SUMIFS('Forecast Summary-FY26'!BS:BS, 'Forecast Summary-FY26'!$A:$A,Outcomes!$A15,'Forecast Summary-FY26'!$C:$C, "2026",'Forecast Summary-FY26'!$D:$D, "Bound Project")</f>
        <v>21</v>
      </c>
      <c r="AW15" s="303">
        <f>SUMIFS('Forecast Summary-FY26'!BT:BT, 'Forecast Summary-FY26'!$A:$A,Outcomes!$A15,'Forecast Summary-FY26'!$C:$C, "2026",'Forecast Summary-FY26'!$D:$D, "Bound Project")</f>
        <v>52</v>
      </c>
      <c r="AX15" s="303">
        <f>SUMIFS('Forecast Summary-FY26'!BU:BU, 'Forecast Summary-FY26'!$A:$A,Outcomes!$A15,'Forecast Summary-FY26'!$C:$C, "2026",'Forecast Summary-FY26'!$D:$D, "Bound Project")</f>
        <v>21</v>
      </c>
      <c r="AY15" s="303">
        <f>SUMIFS('Forecast Summary-FY26'!BV:BV, 'Forecast Summary-FY26'!$A:$A,Outcomes!$A15,'Forecast Summary-FY26'!$C:$C, "2026",'Forecast Summary-FY26'!$D:$D, "Bound Project")</f>
        <v>2.4200000000000004</v>
      </c>
      <c r="AZ15" s="303">
        <f>SUMIFS('Forecast Summary-FY26'!BW:BW, 'Forecast Summary-FY26'!$A:$A,Outcomes!$A15,'Forecast Summary-FY26'!$C:$C, "2026",'Forecast Summary-FY26'!$D:$D, "Bound Project")</f>
        <v>11</v>
      </c>
      <c r="BA15" s="303">
        <f>SUMIFS('Forecast Summary-FY26'!BX:BX, 'Forecast Summary-FY26'!$A:$A,Outcomes!$A15,'Forecast Summary-FY26'!$C:$C, "2026",'Forecast Summary-FY26'!$D:$D, "Bound Project")</f>
        <v>15.342499999999998</v>
      </c>
      <c r="BB15" s="303">
        <f>SUMIFS('Forecast Summary-FY26'!BY:BY, 'Forecast Summary-FY26'!$A:$A,Outcomes!$A15,'Forecast Summary-FY26'!$C:$C, "2026",'Forecast Summary-FY26'!$D:$D, "Bound Project")</f>
        <v>49</v>
      </c>
      <c r="BC15" s="303">
        <f>SUMIFS('Forecast Summary-FY26'!BZ:BZ, 'Forecast Summary-FY26'!$A:$A,Outcomes!$A15,'Forecast Summary-FY26'!$C:$C, "2026",'Forecast Summary-FY26'!$D:$D, "Bound Project")</f>
        <v>122</v>
      </c>
      <c r="BD15" s="303">
        <f>SUMIFS('Forecast Summary-FY26'!CA:CA, 'Forecast Summary-FY26'!$A:$A,Outcomes!$A15,'Forecast Summary-FY26'!$C:$C, "2026",'Forecast Summary-FY26'!$D:$D, "Bound Project")</f>
        <v>3</v>
      </c>
    </row>
    <row r="16" spans="1:56">
      <c r="A16" s="13" t="s">
        <v>61</v>
      </c>
      <c r="B16" s="10" t="s">
        <v>62</v>
      </c>
      <c r="C16" s="303">
        <f>SUMIFS('Forecast Summary-FY26'!E:E, 'Forecast Summary-FY26'!$A:$A,Outcomes!$A16,'Forecast Summary-FY26'!$C:$C, "2026",'Forecast Summary-FY26'!$D:$D, "Bound Project")</f>
        <v>563</v>
      </c>
      <c r="D16" s="303">
        <f>SUMIFS('Forecast Summary-FY26'!F:F, 'Forecast Summary-FY26'!$A:$A,Outcomes!$A16,'Forecast Summary-FY26'!$C:$C, "2026",'Forecast Summary-FY26'!$D:$D, "Bound Project")</f>
        <v>682</v>
      </c>
      <c r="E16" s="303">
        <f>SUMIFS('Forecast Summary-FY26'!G:G, 'Forecast Summary-FY26'!$A:$A,Outcomes!$A16,'Forecast Summary-FY26'!$C:$C, "2026",'Forecast Summary-FY26'!$D:$D, "Bound Project")</f>
        <v>404</v>
      </c>
      <c r="F16" s="303">
        <f>SUMIFS('Forecast Summary-FY26'!H:H, 'Forecast Summary-FY26'!$A:$A,Outcomes!$A16,'Forecast Summary-FY26'!$C:$C, "2026",'Forecast Summary-FY26'!$D:$D, "Bound Project")</f>
        <v>271</v>
      </c>
      <c r="G16" s="303">
        <f>SUMIFS('Forecast Summary-FY26'!I:I, 'Forecast Summary-FY26'!$A:$A,Outcomes!$A16,'Forecast Summary-FY26'!$C:$C, "2026",'Forecast Summary-FY26'!$D:$D, "Bound Project")</f>
        <v>229</v>
      </c>
      <c r="H16" s="303">
        <f>SUMIFS('Forecast Summary-FY26'!J:J, 'Forecast Summary-FY26'!$A:$A,Outcomes!$A16,'Forecast Summary-FY26'!$C:$C, "2026",'Forecast Summary-FY26'!$D:$D, "Bound Project")</f>
        <v>0</v>
      </c>
      <c r="I16" s="303">
        <f>SUMIFS('Forecast Summary-FY26'!K:K, 'Forecast Summary-FY26'!$A:$A,Outcomes!$A16,'Forecast Summary-FY26'!$C:$C, "2026",'Forecast Summary-FY26'!$D:$D, "Bound Project")</f>
        <v>0</v>
      </c>
      <c r="J16" s="303">
        <f>SUMIFS('Forecast Summary-FY26'!L:L, 'Forecast Summary-FY26'!$A:$A,Outcomes!$A16,'Forecast Summary-FY26'!$C:$C, "2026",'Forecast Summary-FY26'!$D:$D, "Bound Project")</f>
        <v>0</v>
      </c>
      <c r="K16" s="303">
        <f>SUMIFS('Forecast Summary-FY26'!M:M, 'Forecast Summary-FY26'!$A:$A,Outcomes!$A16,'Forecast Summary-FY26'!$C:$C, "2026",'Forecast Summary-FY26'!$D:$D, "Bound Project")</f>
        <v>0</v>
      </c>
      <c r="L16" s="303">
        <f>SUMIFS('Forecast Summary-FY26'!O:O, 'Forecast Summary-FY26'!$A:$A,Outcomes!$A16,'Forecast Summary-FY26'!$C:$C, "2026",'Forecast Summary-FY26'!$D:$D, "Bound Project")</f>
        <v>62</v>
      </c>
      <c r="M16" s="303">
        <f>SUMIFS('Forecast Summary-FY26'!P:P, 'Forecast Summary-FY26'!$A:$A,Outcomes!$A16,'Forecast Summary-FY26'!$C:$C, "2026",'Forecast Summary-FY26'!$D:$D, "Bound Project")</f>
        <v>120.03249999999998</v>
      </c>
      <c r="N16" s="303">
        <f>SUMIFS('Forecast Summary-FY26'!U:U, 'Forecast Summary-FY26'!$A:$A,Outcomes!$A16,'Forecast Summary-FY26'!$C:$C, "2026",'Forecast Summary-FY26'!$D:$D, "Bound Project")</f>
        <v>4.5125000000000002</v>
      </c>
      <c r="O16" s="303">
        <f>SUMIFS('Forecast Summary-FY26'!V:V, 'Forecast Summary-FY26'!$A:$A,Outcomes!$A16,'Forecast Summary-FY26'!$C:$C, "2026",'Forecast Summary-FY26'!$D:$D, "Bound Project")</f>
        <v>4</v>
      </c>
      <c r="P16" s="303">
        <f>SUMIFS('Forecast Summary-FY26'!W:W, 'Forecast Summary-FY26'!$A:$A,Outcomes!$A16,'Forecast Summary-FY26'!$C:$C, "2026",'Forecast Summary-FY26'!$D:$D, "Bound Project")</f>
        <v>3.6300000000000008</v>
      </c>
      <c r="Q16" s="303">
        <f>SUMIFS('Forecast Summary-FY26'!X:X, 'Forecast Summary-FY26'!$A:$A,Outcomes!$A16,'Forecast Summary-FY26'!$C:$C, "2026",'Forecast Summary-FY26'!$D:$D, "Bound Project")</f>
        <v>1.8049999999999999</v>
      </c>
      <c r="R16" s="303">
        <f>SUMIFS('Forecast Summary-FY26'!Y:Y, 'Forecast Summary-FY26'!$A:$A,Outcomes!$A16,'Forecast Summary-FY26'!$C:$C, "2026",'Forecast Summary-FY26'!$D:$D, "Bound Project")</f>
        <v>16.940000000000005</v>
      </c>
      <c r="S16" s="303">
        <f>SUMIFS('Forecast Summary-FY26'!Z:Z, 'Forecast Summary-FY26'!$A:$A,Outcomes!$A16,'Forecast Summary-FY26'!$C:$C, "2026",'Forecast Summary-FY26'!$D:$D, "Bound Project")</f>
        <v>1.2100000000000002</v>
      </c>
      <c r="T16" s="303">
        <f>SUMIFS('Forecast Summary-FY26'!AA:AA, 'Forecast Summary-FY26'!$A:$A,Outcomes!$A16,'Forecast Summary-FY26'!$C:$C, "2026",'Forecast Summary-FY26'!$D:$D, "Bound Project")</f>
        <v>1.2100000000000002</v>
      </c>
      <c r="U16" s="303">
        <f>SUMIFS('Forecast Summary-FY26'!AB:AB, 'Forecast Summary-FY26'!$A:$A,Outcomes!$A16,'Forecast Summary-FY26'!$C:$C, "2026",'Forecast Summary-FY26'!$D:$D, "Bound Project")</f>
        <v>10.89</v>
      </c>
      <c r="V16" s="303">
        <f>SUMIFS('Forecast Summary-FY26'!AG:AG, 'Forecast Summary-FY26'!$A:$A,Outcomes!$A16,'Forecast Summary-FY26'!$C:$C, "2026",'Forecast Summary-FY26'!$D:$D, "Bound Project")</f>
        <v>177.87000000000003</v>
      </c>
      <c r="W16" s="303">
        <f>SUMIFS('Forecast Summary-FY26'!AH:AH, 'Forecast Summary-FY26'!$A:$A,Outcomes!$A16,'Forecast Summary-FY26'!$C:$C, "2026",'Forecast Summary-FY26'!$D:$D, "Bound Project")</f>
        <v>130.68000000000004</v>
      </c>
      <c r="X16" s="303">
        <f>SUMIFS('Forecast Summary-FY26'!AI:AI, 'Forecast Summary-FY26'!$A:$A,Outcomes!$A16,'Forecast Summary-FY26'!$C:$C, "2026",'Forecast Summary-FY26'!$D:$D, "Bound Project")</f>
        <v>76.230000000000018</v>
      </c>
      <c r="Y16" s="303">
        <f>SUMIFS('Forecast Summary-FY26'!AJ:AJ, 'Forecast Summary-FY26'!$A:$A,Outcomes!$A16,'Forecast Summary-FY26'!$C:$C, "2026",'Forecast Summary-FY26'!$D:$D, "Bound Project")</f>
        <v>96.800000000000011</v>
      </c>
      <c r="Z16" s="303">
        <f>SUMIFS('Forecast Summary-FY26'!AK:AK, 'Forecast Summary-FY26'!$A:$A,Outcomes!$A16,'Forecast Summary-FY26'!$C:$C, "2026",'Forecast Summary-FY26'!$D:$D, "Bound Project")</f>
        <v>389.87999999999994</v>
      </c>
      <c r="AA16" s="303">
        <f>SUMIFS('Forecast Summary-FY26'!AL:AL, 'Forecast Summary-FY26'!$A:$A,Outcomes!$A16,'Forecast Summary-FY26'!$C:$C, "2026",'Forecast Summary-FY26'!$D:$D, "Bound Project")</f>
        <v>194.03749999999999</v>
      </c>
      <c r="AB16" s="303">
        <f>SUMIFS('Forecast Summary-FY26'!AM:AM, 'Forecast Summary-FY26'!$A:$A,Outcomes!$A16,'Forecast Summary-FY26'!$C:$C, "2026",'Forecast Summary-FY26'!$D:$D, "Bound Project")</f>
        <v>163.35249999999999</v>
      </c>
      <c r="AC16" s="303">
        <f>SUMIFS('Forecast Summary-FY26'!AN:AN, 'Forecast Summary-FY26'!$A:$A,Outcomes!$A16,'Forecast Summary-FY26'!$C:$C, "2026",'Forecast Summary-FY26'!$D:$D, "Bound Project")</f>
        <v>286.99499999999995</v>
      </c>
      <c r="AD16" s="303">
        <f>SUMIFS('Forecast Summary-FY26'!AS:AS, 'Forecast Summary-FY26'!$A:$A,Outcomes!$A16,'Forecast Summary-FY26'!$C:$C, "2026",'Forecast Summary-FY26'!$D:$D, "Bound Project")</f>
        <v>0</v>
      </c>
      <c r="AE16" s="303">
        <f>SUMIFS('Forecast Summary-FY26'!AT:AT, 'Forecast Summary-FY26'!$A:$A,Outcomes!$A16,'Forecast Summary-FY26'!$C:$C, "2026",'Forecast Summary-FY26'!$D:$D, "Bound Project")</f>
        <v>0</v>
      </c>
      <c r="AF16" s="303">
        <f>SUMIFS('Forecast Summary-FY26'!AU:AU, 'Forecast Summary-FY26'!$A:$A,Outcomes!$A16,'Forecast Summary-FY26'!$C:$C, "2026",'Forecast Summary-FY26'!$D:$D, "Bound Project")</f>
        <v>0</v>
      </c>
      <c r="AG16" s="303">
        <f>SUMIFS('Forecast Summary-FY26'!AV:AV, 'Forecast Summary-FY26'!$A:$A,Outcomes!$A16,'Forecast Summary-FY26'!$C:$C, "2026",'Forecast Summary-FY26'!$D:$D, "Bound Project")</f>
        <v>0</v>
      </c>
      <c r="AH16" s="303">
        <f>SUMIFS('Forecast Summary-FY26'!AW:AW, 'Forecast Summary-FY26'!$A:$A,Outcomes!$A16,'Forecast Summary-FY26'!$C:$C, "2026",'Forecast Summary-FY26'!$D:$D, "Bound Project")</f>
        <v>0</v>
      </c>
      <c r="AI16" s="303">
        <f>SUMIFS('Forecast Summary-FY26'!AX:AX, 'Forecast Summary-FY26'!$A:$A,Outcomes!$A16,'Forecast Summary-FY26'!$C:$C, "2026",'Forecast Summary-FY26'!$D:$D, "Bound Project")</f>
        <v>0</v>
      </c>
      <c r="AJ16" s="303">
        <f>SUMIFS('Forecast Summary-FY26'!AY:AY, 'Forecast Summary-FY26'!$A:$A,Outcomes!$A16,'Forecast Summary-FY26'!$C:$C, "2026",'Forecast Summary-FY26'!$D:$D, "Bound Project")</f>
        <v>0</v>
      </c>
      <c r="AK16" s="303">
        <f>SUMIFS('Forecast Summary-FY26'!AZ:AZ, 'Forecast Summary-FY26'!$A:$A,Outcomes!$A16,'Forecast Summary-FY26'!$C:$C, "2026",'Forecast Summary-FY26'!$D:$D, "Bound Project")</f>
        <v>0</v>
      </c>
      <c r="AL16" s="303">
        <f>SUMIFS('Forecast Summary-FY26'!BE:BE, 'Forecast Summary-FY26'!$A:$A,Outcomes!$A16,'Forecast Summary-FY26'!$C:$C, "2026",'Forecast Summary-FY26'!$D:$D, "Bound Project")</f>
        <v>906</v>
      </c>
      <c r="AM16" s="303">
        <f>SUMIFS('Forecast Summary-FY26'!BF:BF, 'Forecast Summary-FY26'!$A:$A,Outcomes!$A16,'Forecast Summary-FY26'!$C:$C, "2026",'Forecast Summary-FY26'!$D:$D, "Bound Project")</f>
        <v>522</v>
      </c>
      <c r="AN16" s="303">
        <f>SUMIFS('Forecast Summary-FY26'!BG:BG, 'Forecast Summary-FY26'!$A:$A,Outcomes!$A16,'Forecast Summary-FY26'!$C:$C, "2026",'Forecast Summary-FY26'!$D:$D, "Bound Project")</f>
        <v>341.22000000000008</v>
      </c>
      <c r="AO16" s="303">
        <f>SUMIFS('Forecast Summary-FY26'!BH:BH, 'Forecast Summary-FY26'!$A:$A,Outcomes!$A16,'Forecast Summary-FY26'!$C:$C, "2026",'Forecast Summary-FY26'!$D:$D, "Bound Project")</f>
        <v>309.76000000000005</v>
      </c>
      <c r="AP16" s="303">
        <f>SUMIFS('Forecast Summary-FY26'!BI:BI, 'Forecast Summary-FY26'!$A:$A,Outcomes!$A16,'Forecast Summary-FY26'!$C:$C, "2026",'Forecast Summary-FY26'!$D:$D, "Bound Project")</f>
        <v>224.72249999999997</v>
      </c>
      <c r="AQ16" s="303">
        <f>SUMIFS('Forecast Summary-FY26'!BJ:BJ, 'Forecast Summary-FY26'!$A:$A,Outcomes!$A16,'Forecast Summary-FY26'!$C:$C, "2026",'Forecast Summary-FY26'!$D:$D, "Bound Project")</f>
        <v>115.52</v>
      </c>
      <c r="AR16" s="303">
        <f>SUMIFS('Forecast Summary-FY26'!BK:BK, 'Forecast Summary-FY26'!$A:$A,Outcomes!$A16,'Forecast Summary-FY26'!$C:$C, "2026",'Forecast Summary-FY26'!$D:$D, "Bound Project")</f>
        <v>113.71499999999999</v>
      </c>
      <c r="AS16" s="303">
        <f>SUMIFS('Forecast Summary-FY26'!BL:BL, 'Forecast Summary-FY26'!$A:$A,Outcomes!$A16,'Forecast Summary-FY26'!$C:$C, "2026",'Forecast Summary-FY26'!$D:$D, "Bound Project")</f>
        <v>145.30249999999998</v>
      </c>
      <c r="AT16" s="303">
        <f>SUMIFS('Forecast Summary-FY26'!BQ:BQ, 'Forecast Summary-FY26'!$A:$A,Outcomes!$A16,'Forecast Summary-FY26'!$C:$C, "2026",'Forecast Summary-FY26'!$D:$D, "Bound Project")</f>
        <v>0</v>
      </c>
      <c r="AU16" s="303">
        <f>SUMIFS('Forecast Summary-FY26'!BR:BR, 'Forecast Summary-FY26'!$A:$A,Outcomes!$A16,'Forecast Summary-FY26'!$C:$C, "2026",'Forecast Summary-FY26'!$D:$D, "Bound Project")</f>
        <v>0</v>
      </c>
      <c r="AV16" s="303">
        <f>SUMIFS('Forecast Summary-FY26'!BS:BS, 'Forecast Summary-FY26'!$A:$A,Outcomes!$A16,'Forecast Summary-FY26'!$C:$C, "2026",'Forecast Summary-FY26'!$D:$D, "Bound Project")</f>
        <v>0</v>
      </c>
      <c r="AW16" s="303">
        <f>SUMIFS('Forecast Summary-FY26'!BT:BT, 'Forecast Summary-FY26'!$A:$A,Outcomes!$A16,'Forecast Summary-FY26'!$C:$C, "2026",'Forecast Summary-FY26'!$D:$D, "Bound Project")</f>
        <v>0</v>
      </c>
      <c r="AX16" s="303">
        <f>SUMIFS('Forecast Summary-FY26'!BU:BU, 'Forecast Summary-FY26'!$A:$A,Outcomes!$A16,'Forecast Summary-FY26'!$C:$C, "2026",'Forecast Summary-FY26'!$D:$D, "Bound Project")</f>
        <v>0</v>
      </c>
      <c r="AY16" s="303">
        <f>SUMIFS('Forecast Summary-FY26'!BV:BV, 'Forecast Summary-FY26'!$A:$A,Outcomes!$A16,'Forecast Summary-FY26'!$C:$C, "2026",'Forecast Summary-FY26'!$D:$D, "Bound Project")</f>
        <v>0</v>
      </c>
      <c r="AZ16" s="303">
        <f>SUMIFS('Forecast Summary-FY26'!BW:BW, 'Forecast Summary-FY26'!$A:$A,Outcomes!$A16,'Forecast Summary-FY26'!$C:$C, "2026",'Forecast Summary-FY26'!$D:$D, "Bound Project")</f>
        <v>0</v>
      </c>
      <c r="BA16" s="303">
        <f>SUMIFS('Forecast Summary-FY26'!BX:BX, 'Forecast Summary-FY26'!$A:$A,Outcomes!$A16,'Forecast Summary-FY26'!$C:$C, "2026",'Forecast Summary-FY26'!$D:$D, "Bound Project")</f>
        <v>0</v>
      </c>
      <c r="BB16" s="303">
        <f>SUMIFS('Forecast Summary-FY26'!BY:BY, 'Forecast Summary-FY26'!$A:$A,Outcomes!$A16,'Forecast Summary-FY26'!$C:$C, "2026",'Forecast Summary-FY26'!$D:$D, "Bound Project")</f>
        <v>34</v>
      </c>
      <c r="BC16" s="303">
        <f>SUMIFS('Forecast Summary-FY26'!BZ:BZ, 'Forecast Summary-FY26'!$A:$A,Outcomes!$A16,'Forecast Summary-FY26'!$C:$C, "2026",'Forecast Summary-FY26'!$D:$D, "Bound Project")</f>
        <v>51</v>
      </c>
      <c r="BD16" s="303">
        <f>SUMIFS('Forecast Summary-FY26'!CA:CA, 'Forecast Summary-FY26'!$A:$A,Outcomes!$A16,'Forecast Summary-FY26'!$C:$C, "2026",'Forecast Summary-FY26'!$D:$D, "Bound Project")</f>
        <v>0</v>
      </c>
    </row>
    <row r="17" spans="1:56">
      <c r="A17" s="13" t="s">
        <v>63</v>
      </c>
      <c r="B17" s="10" t="s">
        <v>64</v>
      </c>
      <c r="C17" s="303">
        <f>SUMIFS('Forecast Summary-FY26'!E:E, 'Forecast Summary-FY26'!$A:$A,Outcomes!$A17,'Forecast Summary-FY26'!$C:$C, "2026",'Forecast Summary-FY26'!$D:$D, "Bound Project")</f>
        <v>426</v>
      </c>
      <c r="D17" s="303">
        <f>SUMIFS('Forecast Summary-FY26'!F:F, 'Forecast Summary-FY26'!$A:$A,Outcomes!$A17,'Forecast Summary-FY26'!$C:$C, "2026",'Forecast Summary-FY26'!$D:$D, "Bound Project")</f>
        <v>313</v>
      </c>
      <c r="E17" s="303">
        <f>SUMIFS('Forecast Summary-FY26'!G:G, 'Forecast Summary-FY26'!$A:$A,Outcomes!$A17,'Forecast Summary-FY26'!$C:$C, "2026",'Forecast Summary-FY26'!$D:$D, "Bound Project")</f>
        <v>151</v>
      </c>
      <c r="F17" s="303">
        <f>SUMIFS('Forecast Summary-FY26'!H:H, 'Forecast Summary-FY26'!$A:$A,Outcomes!$A17,'Forecast Summary-FY26'!$C:$C, "2026",'Forecast Summary-FY26'!$D:$D, "Bound Project")</f>
        <v>119.79000000000002</v>
      </c>
      <c r="G17" s="303">
        <f>SUMIFS('Forecast Summary-FY26'!I:I, 'Forecast Summary-FY26'!$A:$A,Outcomes!$A17,'Forecast Summary-FY26'!$C:$C, "2026",'Forecast Summary-FY26'!$D:$D, "Bound Project")</f>
        <v>38.720000000000006</v>
      </c>
      <c r="H17" s="303">
        <f>SUMIFS('Forecast Summary-FY26'!J:J, 'Forecast Summary-FY26'!$A:$A,Outcomes!$A17,'Forecast Summary-FY26'!$C:$C, "2026",'Forecast Summary-FY26'!$D:$D, "Bound Project")</f>
        <v>0</v>
      </c>
      <c r="I17" s="303">
        <f>SUMIFS('Forecast Summary-FY26'!K:K, 'Forecast Summary-FY26'!$A:$A,Outcomes!$A17,'Forecast Summary-FY26'!$C:$C, "2026",'Forecast Summary-FY26'!$D:$D, "Bound Project")</f>
        <v>0</v>
      </c>
      <c r="J17" s="303">
        <f>SUMIFS('Forecast Summary-FY26'!L:L, 'Forecast Summary-FY26'!$A:$A,Outcomes!$A17,'Forecast Summary-FY26'!$C:$C, "2026",'Forecast Summary-FY26'!$D:$D, "Bound Project")</f>
        <v>0</v>
      </c>
      <c r="K17" s="303">
        <f>SUMIFS('Forecast Summary-FY26'!M:M, 'Forecast Summary-FY26'!$A:$A,Outcomes!$A17,'Forecast Summary-FY26'!$C:$C, "2026",'Forecast Summary-FY26'!$D:$D, "Bound Project")</f>
        <v>0</v>
      </c>
      <c r="L17" s="303">
        <f>SUMIFS('Forecast Summary-FY26'!O:O, 'Forecast Summary-FY26'!$A:$A,Outcomes!$A17,'Forecast Summary-FY26'!$C:$C, "2026",'Forecast Summary-FY26'!$D:$D, "Bound Project")</f>
        <v>33.392499999999998</v>
      </c>
      <c r="M17" s="303">
        <f>SUMIFS('Forecast Summary-FY26'!P:P, 'Forecast Summary-FY26'!$A:$A,Outcomes!$A17,'Forecast Summary-FY26'!$C:$C, "2026",'Forecast Summary-FY26'!$D:$D, "Bound Project")</f>
        <v>186</v>
      </c>
      <c r="N17" s="303">
        <f>SUMIFS('Forecast Summary-FY26'!U:U, 'Forecast Summary-FY26'!$A:$A,Outcomes!$A17,'Forecast Summary-FY26'!$C:$C, "2026",'Forecast Summary-FY26'!$D:$D, "Bound Project")</f>
        <v>4.4000000000000004</v>
      </c>
      <c r="O17" s="303">
        <f>SUMIFS('Forecast Summary-FY26'!V:V, 'Forecast Summary-FY26'!$A:$A,Outcomes!$A17,'Forecast Summary-FY26'!$C:$C, "2026",'Forecast Summary-FY26'!$D:$D, "Bound Project")</f>
        <v>0</v>
      </c>
      <c r="P17" s="303">
        <f>SUMIFS('Forecast Summary-FY26'!W:W, 'Forecast Summary-FY26'!$A:$A,Outcomes!$A17,'Forecast Summary-FY26'!$C:$C, "2026",'Forecast Summary-FY26'!$D:$D, "Bound Project")</f>
        <v>0</v>
      </c>
      <c r="Q17" s="303">
        <f>SUMIFS('Forecast Summary-FY26'!X:X, 'Forecast Summary-FY26'!$A:$A,Outcomes!$A17,'Forecast Summary-FY26'!$C:$C, "2026",'Forecast Summary-FY26'!$D:$D, "Bound Project")</f>
        <v>0</v>
      </c>
      <c r="R17" s="303">
        <f>SUMIFS('Forecast Summary-FY26'!Y:Y, 'Forecast Summary-FY26'!$A:$A,Outcomes!$A17,'Forecast Summary-FY26'!$C:$C, "2026",'Forecast Summary-FY26'!$D:$D, "Bound Project")</f>
        <v>10</v>
      </c>
      <c r="S17" s="303">
        <f>SUMIFS('Forecast Summary-FY26'!Z:Z, 'Forecast Summary-FY26'!$A:$A,Outcomes!$A17,'Forecast Summary-FY26'!$C:$C, "2026",'Forecast Summary-FY26'!$D:$D, "Bound Project")</f>
        <v>12.100000000000001</v>
      </c>
      <c r="T17" s="303">
        <f>SUMIFS('Forecast Summary-FY26'!AA:AA, 'Forecast Summary-FY26'!$A:$A,Outcomes!$A17,'Forecast Summary-FY26'!$C:$C, "2026",'Forecast Summary-FY26'!$D:$D, "Bound Project")</f>
        <v>10.89</v>
      </c>
      <c r="U17" s="303">
        <f>SUMIFS('Forecast Summary-FY26'!AB:AB, 'Forecast Summary-FY26'!$A:$A,Outcomes!$A17,'Forecast Summary-FY26'!$C:$C, "2026",'Forecast Summary-FY26'!$D:$D, "Bound Project")</f>
        <v>7.2600000000000016</v>
      </c>
      <c r="V17" s="303">
        <f>SUMIFS('Forecast Summary-FY26'!AG:AG, 'Forecast Summary-FY26'!$A:$A,Outcomes!$A17,'Forecast Summary-FY26'!$C:$C, "2026",'Forecast Summary-FY26'!$D:$D, "Bound Project")</f>
        <v>21.78</v>
      </c>
      <c r="W17" s="303">
        <f>SUMIFS('Forecast Summary-FY26'!AH:AH, 'Forecast Summary-FY26'!$A:$A,Outcomes!$A17,'Forecast Summary-FY26'!$C:$C, "2026",'Forecast Summary-FY26'!$D:$D, "Bound Project")</f>
        <v>15.730000000000002</v>
      </c>
      <c r="X17" s="303">
        <f>SUMIFS('Forecast Summary-FY26'!AI:AI, 'Forecast Summary-FY26'!$A:$A,Outcomes!$A17,'Forecast Summary-FY26'!$C:$C, "2026",'Forecast Summary-FY26'!$D:$D, "Bound Project")</f>
        <v>14.520000000000003</v>
      </c>
      <c r="Y17" s="303">
        <f>SUMIFS('Forecast Summary-FY26'!AJ:AJ, 'Forecast Summary-FY26'!$A:$A,Outcomes!$A17,'Forecast Summary-FY26'!$C:$C, "2026",'Forecast Summary-FY26'!$D:$D, "Bound Project")</f>
        <v>9.6800000000000015</v>
      </c>
      <c r="Z17" s="303">
        <f>SUMIFS('Forecast Summary-FY26'!AK:AK, 'Forecast Summary-FY26'!$A:$A,Outcomes!$A17,'Forecast Summary-FY26'!$C:$C, "2026",'Forecast Summary-FY26'!$D:$D, "Bound Project")</f>
        <v>148.91249999999999</v>
      </c>
      <c r="AA17" s="303">
        <f>SUMIFS('Forecast Summary-FY26'!AL:AL, 'Forecast Summary-FY26'!$A:$A,Outcomes!$A17,'Forecast Summary-FY26'!$C:$C, "2026",'Forecast Summary-FY26'!$D:$D, "Bound Project")</f>
        <v>102.88499999999999</v>
      </c>
      <c r="AB17" s="303">
        <f>SUMIFS('Forecast Summary-FY26'!AM:AM, 'Forecast Summary-FY26'!$A:$A,Outcomes!$A17,'Forecast Summary-FY26'!$C:$C, "2026",'Forecast Summary-FY26'!$D:$D, "Bound Project")</f>
        <v>101.98249999999999</v>
      </c>
      <c r="AC17" s="303">
        <f>SUMIFS('Forecast Summary-FY26'!AN:AN, 'Forecast Summary-FY26'!$A:$A,Outcomes!$A17,'Forecast Summary-FY26'!$C:$C, "2026",'Forecast Summary-FY26'!$D:$D, "Bound Project")</f>
        <v>82.127499999999998</v>
      </c>
      <c r="AD17" s="303">
        <f>SUMIFS('Forecast Summary-FY26'!AS:AS, 'Forecast Summary-FY26'!$A:$A,Outcomes!$A17,'Forecast Summary-FY26'!$C:$C, "2026",'Forecast Summary-FY26'!$D:$D, "Bound Project")</f>
        <v>0</v>
      </c>
      <c r="AE17" s="303">
        <f>SUMIFS('Forecast Summary-FY26'!AT:AT, 'Forecast Summary-FY26'!$A:$A,Outcomes!$A17,'Forecast Summary-FY26'!$C:$C, "2026",'Forecast Summary-FY26'!$D:$D, "Bound Project")</f>
        <v>0</v>
      </c>
      <c r="AF17" s="303">
        <f>SUMIFS('Forecast Summary-FY26'!AU:AU, 'Forecast Summary-FY26'!$A:$A,Outcomes!$A17,'Forecast Summary-FY26'!$C:$C, "2026",'Forecast Summary-FY26'!$D:$D, "Bound Project")</f>
        <v>0</v>
      </c>
      <c r="AG17" s="303">
        <f>SUMIFS('Forecast Summary-FY26'!AV:AV, 'Forecast Summary-FY26'!$A:$A,Outcomes!$A17,'Forecast Summary-FY26'!$C:$C, "2026",'Forecast Summary-FY26'!$D:$D, "Bound Project")</f>
        <v>0</v>
      </c>
      <c r="AH17" s="303">
        <f>SUMIFS('Forecast Summary-FY26'!AW:AW, 'Forecast Summary-FY26'!$A:$A,Outcomes!$A17,'Forecast Summary-FY26'!$C:$C, "2026",'Forecast Summary-FY26'!$D:$D, "Bound Project")</f>
        <v>0</v>
      </c>
      <c r="AI17" s="303">
        <f>SUMIFS('Forecast Summary-FY26'!AX:AX, 'Forecast Summary-FY26'!$A:$A,Outcomes!$A17,'Forecast Summary-FY26'!$C:$C, "2026",'Forecast Summary-FY26'!$D:$D, "Bound Project")</f>
        <v>0</v>
      </c>
      <c r="AJ17" s="303">
        <f>SUMIFS('Forecast Summary-FY26'!AY:AY, 'Forecast Summary-FY26'!$A:$A,Outcomes!$A17,'Forecast Summary-FY26'!$C:$C, "2026",'Forecast Summary-FY26'!$D:$D, "Bound Project")</f>
        <v>0</v>
      </c>
      <c r="AK17" s="303">
        <f>SUMIFS('Forecast Summary-FY26'!AZ:AZ, 'Forecast Summary-FY26'!$A:$A,Outcomes!$A17,'Forecast Summary-FY26'!$C:$C, "2026",'Forecast Summary-FY26'!$D:$D, "Bound Project")</f>
        <v>0</v>
      </c>
      <c r="AL17" s="303">
        <f>SUMIFS('Forecast Summary-FY26'!BE:BE, 'Forecast Summary-FY26'!$A:$A,Outcomes!$A17,'Forecast Summary-FY26'!$C:$C, "2026",'Forecast Summary-FY26'!$D:$D, "Bound Project")</f>
        <v>317</v>
      </c>
      <c r="AM17" s="303">
        <f>SUMIFS('Forecast Summary-FY26'!BF:BF, 'Forecast Summary-FY26'!$A:$A,Outcomes!$A17,'Forecast Summary-FY26'!$C:$C, "2026",'Forecast Summary-FY26'!$D:$D, "Bound Project")</f>
        <v>156</v>
      </c>
      <c r="AN17" s="303">
        <f>SUMIFS('Forecast Summary-FY26'!BG:BG, 'Forecast Summary-FY26'!$A:$A,Outcomes!$A17,'Forecast Summary-FY26'!$C:$C, "2026",'Forecast Summary-FY26'!$D:$D, "Bound Project")</f>
        <v>147</v>
      </c>
      <c r="AO17" s="303">
        <f>SUMIFS('Forecast Summary-FY26'!BH:BH, 'Forecast Summary-FY26'!$A:$A,Outcomes!$A17,'Forecast Summary-FY26'!$C:$C, "2026",'Forecast Summary-FY26'!$D:$D, "Bound Project")</f>
        <v>60.500000000000014</v>
      </c>
      <c r="AP17" s="303">
        <f>SUMIFS('Forecast Summary-FY26'!BI:BI, 'Forecast Summary-FY26'!$A:$A,Outcomes!$A17,'Forecast Summary-FY26'!$C:$C, "2026",'Forecast Summary-FY26'!$D:$D, "Bound Project")</f>
        <v>91.152499999999989</v>
      </c>
      <c r="AQ17" s="303">
        <f>SUMIFS('Forecast Summary-FY26'!BJ:BJ, 'Forecast Summary-FY26'!$A:$A,Outcomes!$A17,'Forecast Summary-FY26'!$C:$C, "2026",'Forecast Summary-FY26'!$D:$D, "Bound Project")</f>
        <v>41.514999999999993</v>
      </c>
      <c r="AR17" s="303">
        <f>SUMIFS('Forecast Summary-FY26'!BK:BK, 'Forecast Summary-FY26'!$A:$A,Outcomes!$A17,'Forecast Summary-FY26'!$C:$C, "2026",'Forecast Summary-FY26'!$D:$D, "Bound Project")</f>
        <v>64.97999999999999</v>
      </c>
      <c r="AS17" s="303">
        <f>SUMIFS('Forecast Summary-FY26'!BL:BL, 'Forecast Summary-FY26'!$A:$A,Outcomes!$A17,'Forecast Summary-FY26'!$C:$C, "2026",'Forecast Summary-FY26'!$D:$D, "Bound Project")</f>
        <v>62</v>
      </c>
      <c r="AT17" s="303">
        <f>SUMIFS('Forecast Summary-FY26'!BQ:BQ, 'Forecast Summary-FY26'!$A:$A,Outcomes!$A17,'Forecast Summary-FY26'!$C:$C, "2026",'Forecast Summary-FY26'!$D:$D, "Bound Project")</f>
        <v>0</v>
      </c>
      <c r="AU17" s="303">
        <f>SUMIFS('Forecast Summary-FY26'!BR:BR, 'Forecast Summary-FY26'!$A:$A,Outcomes!$A17,'Forecast Summary-FY26'!$C:$C, "2026",'Forecast Summary-FY26'!$D:$D, "Bound Project")</f>
        <v>0</v>
      </c>
      <c r="AV17" s="303">
        <f>SUMIFS('Forecast Summary-FY26'!BS:BS, 'Forecast Summary-FY26'!$A:$A,Outcomes!$A17,'Forecast Summary-FY26'!$C:$C, "2026",'Forecast Summary-FY26'!$D:$D, "Bound Project")</f>
        <v>0</v>
      </c>
      <c r="AW17" s="303">
        <f>SUMIFS('Forecast Summary-FY26'!BT:BT, 'Forecast Summary-FY26'!$A:$A,Outcomes!$A17,'Forecast Summary-FY26'!$C:$C, "2026",'Forecast Summary-FY26'!$D:$D, "Bound Project")</f>
        <v>0</v>
      </c>
      <c r="AX17" s="303">
        <f>SUMIFS('Forecast Summary-FY26'!BU:BU, 'Forecast Summary-FY26'!$A:$A,Outcomes!$A17,'Forecast Summary-FY26'!$C:$C, "2026",'Forecast Summary-FY26'!$D:$D, "Bound Project")</f>
        <v>0</v>
      </c>
      <c r="AY17" s="303">
        <f>SUMIFS('Forecast Summary-FY26'!BV:BV, 'Forecast Summary-FY26'!$A:$A,Outcomes!$A17,'Forecast Summary-FY26'!$C:$C, "2026",'Forecast Summary-FY26'!$D:$D, "Bound Project")</f>
        <v>0</v>
      </c>
      <c r="AZ17" s="303">
        <f>SUMIFS('Forecast Summary-FY26'!BW:BW, 'Forecast Summary-FY26'!$A:$A,Outcomes!$A17,'Forecast Summary-FY26'!$C:$C, "2026",'Forecast Summary-FY26'!$D:$D, "Bound Project")</f>
        <v>0</v>
      </c>
      <c r="BA17" s="303">
        <f>SUMIFS('Forecast Summary-FY26'!BX:BX, 'Forecast Summary-FY26'!$A:$A,Outcomes!$A17,'Forecast Summary-FY26'!$C:$C, "2026",'Forecast Summary-FY26'!$D:$D, "Bound Project")</f>
        <v>0</v>
      </c>
      <c r="BB17" s="303">
        <f>SUMIFS('Forecast Summary-FY26'!BY:BY, 'Forecast Summary-FY26'!$A:$A,Outcomes!$A17,'Forecast Summary-FY26'!$C:$C, "2026",'Forecast Summary-FY26'!$D:$D, "Bound Project")</f>
        <v>8</v>
      </c>
      <c r="BC17" s="303">
        <f>SUMIFS('Forecast Summary-FY26'!BZ:BZ, 'Forecast Summary-FY26'!$A:$A,Outcomes!$A17,'Forecast Summary-FY26'!$C:$C, "2026",'Forecast Summary-FY26'!$D:$D, "Bound Project")</f>
        <v>29.782499999999995</v>
      </c>
      <c r="BD17" s="303">
        <f>SUMIFS('Forecast Summary-FY26'!CA:CA, 'Forecast Summary-FY26'!$A:$A,Outcomes!$A17,'Forecast Summary-FY26'!$C:$C, "2026",'Forecast Summary-FY26'!$D:$D, "Bound Project")</f>
        <v>0</v>
      </c>
    </row>
    <row r="18" spans="1:56">
      <c r="A18" s="13" t="s">
        <v>65</v>
      </c>
      <c r="B18" s="10" t="s">
        <v>66</v>
      </c>
      <c r="C18" s="303">
        <f>SUMIFS('Forecast Summary-FY26'!E:E, 'Forecast Summary-FY26'!$A:$A,Outcomes!$A18,'Forecast Summary-FY26'!$C:$C, "2026",'Forecast Summary-FY26'!$D:$D, "Bound Project")</f>
        <v>217</v>
      </c>
      <c r="D18" s="303">
        <f>SUMIFS('Forecast Summary-FY26'!F:F, 'Forecast Summary-FY26'!$A:$A,Outcomes!$A18,'Forecast Summary-FY26'!$C:$C, "2026",'Forecast Summary-FY26'!$D:$D, "Bound Project")</f>
        <v>135</v>
      </c>
      <c r="E18" s="303">
        <f>SUMIFS('Forecast Summary-FY26'!G:G, 'Forecast Summary-FY26'!$A:$A,Outcomes!$A18,'Forecast Summary-FY26'!$C:$C, "2026",'Forecast Summary-FY26'!$D:$D, "Bound Project")</f>
        <v>111</v>
      </c>
      <c r="F18" s="303">
        <f>SUMIFS('Forecast Summary-FY26'!H:H, 'Forecast Summary-FY26'!$A:$A,Outcomes!$A18,'Forecast Summary-FY26'!$C:$C, "2026",'Forecast Summary-FY26'!$D:$D, "Bound Project")</f>
        <v>44</v>
      </c>
      <c r="G18" s="303">
        <f>SUMIFS('Forecast Summary-FY26'!I:I, 'Forecast Summary-FY26'!$A:$A,Outcomes!$A18,'Forecast Summary-FY26'!$C:$C, "2026",'Forecast Summary-FY26'!$D:$D, "Bound Project")</f>
        <v>14.520000000000003</v>
      </c>
      <c r="H18" s="303">
        <f>SUMIFS('Forecast Summary-FY26'!J:J, 'Forecast Summary-FY26'!$A:$A,Outcomes!$A18,'Forecast Summary-FY26'!$C:$C, "2026",'Forecast Summary-FY26'!$D:$D, "Bound Project")</f>
        <v>0</v>
      </c>
      <c r="I18" s="303">
        <f>SUMIFS('Forecast Summary-FY26'!K:K, 'Forecast Summary-FY26'!$A:$A,Outcomes!$A18,'Forecast Summary-FY26'!$C:$C, "2026",'Forecast Summary-FY26'!$D:$D, "Bound Project")</f>
        <v>0</v>
      </c>
      <c r="J18" s="303">
        <f>SUMIFS('Forecast Summary-FY26'!L:L, 'Forecast Summary-FY26'!$A:$A,Outcomes!$A18,'Forecast Summary-FY26'!$C:$C, "2026",'Forecast Summary-FY26'!$D:$D, "Bound Project")</f>
        <v>0</v>
      </c>
      <c r="K18" s="303">
        <f>SUMIFS('Forecast Summary-FY26'!M:M, 'Forecast Summary-FY26'!$A:$A,Outcomes!$A18,'Forecast Summary-FY26'!$C:$C, "2026",'Forecast Summary-FY26'!$D:$D, "Bound Project")</f>
        <v>0</v>
      </c>
      <c r="L18" s="303">
        <f>SUMIFS('Forecast Summary-FY26'!O:O, 'Forecast Summary-FY26'!$A:$A,Outcomes!$A18,'Forecast Summary-FY26'!$C:$C, "2026",'Forecast Summary-FY26'!$D:$D, "Bound Project")</f>
        <v>0</v>
      </c>
      <c r="M18" s="303">
        <f>SUMIFS('Forecast Summary-FY26'!P:P, 'Forecast Summary-FY26'!$A:$A,Outcomes!$A18,'Forecast Summary-FY26'!$C:$C, "2026",'Forecast Summary-FY26'!$D:$D, "Bound Project")</f>
        <v>65</v>
      </c>
      <c r="N18" s="303">
        <f>SUMIFS('Forecast Summary-FY26'!U:U, 'Forecast Summary-FY26'!$A:$A,Outcomes!$A18,'Forecast Summary-FY26'!$C:$C, "2026",'Forecast Summary-FY26'!$D:$D, "Bound Project")</f>
        <v>4</v>
      </c>
      <c r="O18" s="303">
        <f>SUMIFS('Forecast Summary-FY26'!V:V, 'Forecast Summary-FY26'!$A:$A,Outcomes!$A18,'Forecast Summary-FY26'!$C:$C, "2026",'Forecast Summary-FY26'!$D:$D, "Bound Project")</f>
        <v>0</v>
      </c>
      <c r="P18" s="303">
        <f>SUMIFS('Forecast Summary-FY26'!W:W, 'Forecast Summary-FY26'!$A:$A,Outcomes!$A18,'Forecast Summary-FY26'!$C:$C, "2026",'Forecast Summary-FY26'!$D:$D, "Bound Project")</f>
        <v>0</v>
      </c>
      <c r="Q18" s="303">
        <f>SUMIFS('Forecast Summary-FY26'!X:X, 'Forecast Summary-FY26'!$A:$A,Outcomes!$A18,'Forecast Summary-FY26'!$C:$C, "2026",'Forecast Summary-FY26'!$D:$D, "Bound Project")</f>
        <v>0</v>
      </c>
      <c r="R18" s="303">
        <f>SUMIFS('Forecast Summary-FY26'!Y:Y, 'Forecast Summary-FY26'!$A:$A,Outcomes!$A18,'Forecast Summary-FY26'!$C:$C, "2026",'Forecast Summary-FY26'!$D:$D, "Bound Project")</f>
        <v>0</v>
      </c>
      <c r="S18" s="303">
        <f>SUMIFS('Forecast Summary-FY26'!Z:Z, 'Forecast Summary-FY26'!$A:$A,Outcomes!$A18,'Forecast Summary-FY26'!$C:$C, "2026",'Forecast Summary-FY26'!$D:$D, "Bound Project")</f>
        <v>0</v>
      </c>
      <c r="T18" s="303">
        <f>SUMIFS('Forecast Summary-FY26'!AA:AA, 'Forecast Summary-FY26'!$A:$A,Outcomes!$A18,'Forecast Summary-FY26'!$C:$C, "2026",'Forecast Summary-FY26'!$D:$D, "Bound Project")</f>
        <v>0</v>
      </c>
      <c r="U18" s="303">
        <f>SUMIFS('Forecast Summary-FY26'!AB:AB, 'Forecast Summary-FY26'!$A:$A,Outcomes!$A18,'Forecast Summary-FY26'!$C:$C, "2026",'Forecast Summary-FY26'!$D:$D, "Bound Project")</f>
        <v>0</v>
      </c>
      <c r="V18" s="303">
        <f>SUMIFS('Forecast Summary-FY26'!AG:AG, 'Forecast Summary-FY26'!$A:$A,Outcomes!$A18,'Forecast Summary-FY26'!$C:$C, "2026",'Forecast Summary-FY26'!$D:$D, "Bound Project")</f>
        <v>24</v>
      </c>
      <c r="W18" s="303">
        <f>SUMIFS('Forecast Summary-FY26'!AH:AH, 'Forecast Summary-FY26'!$A:$A,Outcomes!$A18,'Forecast Summary-FY26'!$C:$C, "2026",'Forecast Summary-FY26'!$D:$D, "Bound Project")</f>
        <v>23</v>
      </c>
      <c r="X18" s="303">
        <f>SUMIFS('Forecast Summary-FY26'!AI:AI, 'Forecast Summary-FY26'!$A:$A,Outcomes!$A18,'Forecast Summary-FY26'!$C:$C, "2026",'Forecast Summary-FY26'!$D:$D, "Bound Project")</f>
        <v>11.7325</v>
      </c>
      <c r="Y18" s="303">
        <f>SUMIFS('Forecast Summary-FY26'!AJ:AJ, 'Forecast Summary-FY26'!$A:$A,Outcomes!$A18,'Forecast Summary-FY26'!$C:$C, "2026",'Forecast Summary-FY26'!$D:$D, "Bound Project")</f>
        <v>1.2100000000000002</v>
      </c>
      <c r="Z18" s="303">
        <f>SUMIFS('Forecast Summary-FY26'!AK:AK, 'Forecast Summary-FY26'!$A:$A,Outcomes!$A18,'Forecast Summary-FY26'!$C:$C, "2026",'Forecast Summary-FY26'!$D:$D, "Bound Project")</f>
        <v>127.25249999999998</v>
      </c>
      <c r="AA18" s="303">
        <f>SUMIFS('Forecast Summary-FY26'!AL:AL, 'Forecast Summary-FY26'!$A:$A,Outcomes!$A18,'Forecast Summary-FY26'!$C:$C, "2026",'Forecast Summary-FY26'!$D:$D, "Bound Project")</f>
        <v>114</v>
      </c>
      <c r="AB18" s="303">
        <f>SUMIFS('Forecast Summary-FY26'!AM:AM, 'Forecast Summary-FY26'!$A:$A,Outcomes!$A18,'Forecast Summary-FY26'!$C:$C, "2026",'Forecast Summary-FY26'!$D:$D, "Bound Project")</f>
        <v>65</v>
      </c>
      <c r="AC18" s="303">
        <f>SUMIFS('Forecast Summary-FY26'!AN:AN, 'Forecast Summary-FY26'!$A:$A,Outcomes!$A18,'Forecast Summary-FY26'!$C:$C, "2026",'Forecast Summary-FY26'!$D:$D, "Bound Project")</f>
        <v>36</v>
      </c>
      <c r="AD18" s="303">
        <f>SUMIFS('Forecast Summary-FY26'!AS:AS, 'Forecast Summary-FY26'!$A:$A,Outcomes!$A18,'Forecast Summary-FY26'!$C:$C, "2026",'Forecast Summary-FY26'!$D:$D, "Bound Project")</f>
        <v>0</v>
      </c>
      <c r="AE18" s="303">
        <f>SUMIFS('Forecast Summary-FY26'!AT:AT, 'Forecast Summary-FY26'!$A:$A,Outcomes!$A18,'Forecast Summary-FY26'!$C:$C, "2026",'Forecast Summary-FY26'!$D:$D, "Bound Project")</f>
        <v>0</v>
      </c>
      <c r="AF18" s="303">
        <f>SUMIFS('Forecast Summary-FY26'!AU:AU, 'Forecast Summary-FY26'!$A:$A,Outcomes!$A18,'Forecast Summary-FY26'!$C:$C, "2026",'Forecast Summary-FY26'!$D:$D, "Bound Project")</f>
        <v>0</v>
      </c>
      <c r="AG18" s="303">
        <f>SUMIFS('Forecast Summary-FY26'!AV:AV, 'Forecast Summary-FY26'!$A:$A,Outcomes!$A18,'Forecast Summary-FY26'!$C:$C, "2026",'Forecast Summary-FY26'!$D:$D, "Bound Project")</f>
        <v>0</v>
      </c>
      <c r="AH18" s="303">
        <f>SUMIFS('Forecast Summary-FY26'!AW:AW, 'Forecast Summary-FY26'!$A:$A,Outcomes!$A18,'Forecast Summary-FY26'!$C:$C, "2026",'Forecast Summary-FY26'!$D:$D, "Bound Project")</f>
        <v>0</v>
      </c>
      <c r="AI18" s="303">
        <f>SUMIFS('Forecast Summary-FY26'!AX:AX, 'Forecast Summary-FY26'!$A:$A,Outcomes!$A18,'Forecast Summary-FY26'!$C:$C, "2026",'Forecast Summary-FY26'!$D:$D, "Bound Project")</f>
        <v>0</v>
      </c>
      <c r="AJ18" s="303">
        <f>SUMIFS('Forecast Summary-FY26'!AY:AY, 'Forecast Summary-FY26'!$A:$A,Outcomes!$A18,'Forecast Summary-FY26'!$C:$C, "2026",'Forecast Summary-FY26'!$D:$D, "Bound Project")</f>
        <v>0</v>
      </c>
      <c r="AK18" s="303">
        <f>SUMIFS('Forecast Summary-FY26'!AZ:AZ, 'Forecast Summary-FY26'!$A:$A,Outcomes!$A18,'Forecast Summary-FY26'!$C:$C, "2026",'Forecast Summary-FY26'!$D:$D, "Bound Project")</f>
        <v>0</v>
      </c>
      <c r="AL18" s="303">
        <f>SUMIFS('Forecast Summary-FY26'!BE:BE, 'Forecast Summary-FY26'!$A:$A,Outcomes!$A18,'Forecast Summary-FY26'!$C:$C, "2026",'Forecast Summary-FY26'!$D:$D, "Bound Project")</f>
        <v>122</v>
      </c>
      <c r="AM18" s="303">
        <f>SUMIFS('Forecast Summary-FY26'!BF:BF, 'Forecast Summary-FY26'!$A:$A,Outcomes!$A18,'Forecast Summary-FY26'!$C:$C, "2026",'Forecast Summary-FY26'!$D:$D, "Bound Project")</f>
        <v>106</v>
      </c>
      <c r="AN18" s="303">
        <f>SUMIFS('Forecast Summary-FY26'!BG:BG, 'Forecast Summary-FY26'!$A:$A,Outcomes!$A18,'Forecast Summary-FY26'!$C:$C, "2026",'Forecast Summary-FY26'!$D:$D, "Bound Project")</f>
        <v>68</v>
      </c>
      <c r="AO18" s="303">
        <f>SUMIFS('Forecast Summary-FY26'!BH:BH, 'Forecast Summary-FY26'!$A:$A,Outcomes!$A18,'Forecast Summary-FY26'!$C:$C, "2026",'Forecast Summary-FY26'!$D:$D, "Bound Project")</f>
        <v>34</v>
      </c>
      <c r="AP18" s="303">
        <f>SUMIFS('Forecast Summary-FY26'!BI:BI, 'Forecast Summary-FY26'!$A:$A,Outcomes!$A18,'Forecast Summary-FY26'!$C:$C, "2026",'Forecast Summary-FY26'!$D:$D, "Bound Project")</f>
        <v>24.200000000000003</v>
      </c>
      <c r="AQ18" s="303">
        <f>SUMIFS('Forecast Summary-FY26'!BJ:BJ, 'Forecast Summary-FY26'!$A:$A,Outcomes!$A18,'Forecast Summary-FY26'!$C:$C, "2026",'Forecast Summary-FY26'!$D:$D, "Bound Project")</f>
        <v>12.100000000000001</v>
      </c>
      <c r="AR18" s="303">
        <f>SUMIFS('Forecast Summary-FY26'!BK:BK, 'Forecast Summary-FY26'!$A:$A,Outcomes!$A18,'Forecast Summary-FY26'!$C:$C, "2026",'Forecast Summary-FY26'!$D:$D, "Bound Project")</f>
        <v>19.360000000000003</v>
      </c>
      <c r="AS18" s="303">
        <f>SUMIFS('Forecast Summary-FY26'!BL:BL, 'Forecast Summary-FY26'!$A:$A,Outcomes!$A18,'Forecast Summary-FY26'!$C:$C, "2026",'Forecast Summary-FY26'!$D:$D, "Bound Project")</f>
        <v>21.78</v>
      </c>
      <c r="AT18" s="303">
        <f>SUMIFS('Forecast Summary-FY26'!BQ:BQ, 'Forecast Summary-FY26'!$A:$A,Outcomes!$A18,'Forecast Summary-FY26'!$C:$C, "2026",'Forecast Summary-FY26'!$D:$D, "Bound Project")</f>
        <v>0</v>
      </c>
      <c r="AU18" s="303">
        <f>SUMIFS('Forecast Summary-FY26'!BR:BR, 'Forecast Summary-FY26'!$A:$A,Outcomes!$A18,'Forecast Summary-FY26'!$C:$C, "2026",'Forecast Summary-FY26'!$D:$D, "Bound Project")</f>
        <v>0</v>
      </c>
      <c r="AV18" s="303">
        <f>SUMIFS('Forecast Summary-FY26'!BS:BS, 'Forecast Summary-FY26'!$A:$A,Outcomes!$A18,'Forecast Summary-FY26'!$C:$C, "2026",'Forecast Summary-FY26'!$D:$D, "Bound Project")</f>
        <v>0</v>
      </c>
      <c r="AW18" s="303">
        <f>SUMIFS('Forecast Summary-FY26'!BT:BT, 'Forecast Summary-FY26'!$A:$A,Outcomes!$A18,'Forecast Summary-FY26'!$C:$C, "2026",'Forecast Summary-FY26'!$D:$D, "Bound Project")</f>
        <v>0</v>
      </c>
      <c r="AX18" s="303">
        <f>SUMIFS('Forecast Summary-FY26'!BU:BU, 'Forecast Summary-FY26'!$A:$A,Outcomes!$A18,'Forecast Summary-FY26'!$C:$C, "2026",'Forecast Summary-FY26'!$D:$D, "Bound Project")</f>
        <v>0</v>
      </c>
      <c r="AY18" s="303">
        <f>SUMIFS('Forecast Summary-FY26'!BV:BV, 'Forecast Summary-FY26'!$A:$A,Outcomes!$A18,'Forecast Summary-FY26'!$C:$C, "2026",'Forecast Summary-FY26'!$D:$D, "Bound Project")</f>
        <v>0</v>
      </c>
      <c r="AZ18" s="303">
        <f>SUMIFS('Forecast Summary-FY26'!BW:BW, 'Forecast Summary-FY26'!$A:$A,Outcomes!$A18,'Forecast Summary-FY26'!$C:$C, "2026",'Forecast Summary-FY26'!$D:$D, "Bound Project")</f>
        <v>0</v>
      </c>
      <c r="BA18" s="303">
        <f>SUMIFS('Forecast Summary-FY26'!BX:BX, 'Forecast Summary-FY26'!$A:$A,Outcomes!$A18,'Forecast Summary-FY26'!$C:$C, "2026",'Forecast Summary-FY26'!$D:$D, "Bound Project")</f>
        <v>0</v>
      </c>
      <c r="BB18" s="303">
        <f>SUMIFS('Forecast Summary-FY26'!BY:BY, 'Forecast Summary-FY26'!$A:$A,Outcomes!$A18,'Forecast Summary-FY26'!$C:$C, "2026",'Forecast Summary-FY26'!$D:$D, "Bound Project")</f>
        <v>6</v>
      </c>
      <c r="BC18" s="303">
        <f>SUMIFS('Forecast Summary-FY26'!BZ:BZ, 'Forecast Summary-FY26'!$A:$A,Outcomes!$A18,'Forecast Summary-FY26'!$C:$C, "2026",'Forecast Summary-FY26'!$D:$D, "Bound Project")</f>
        <v>4.8400000000000007</v>
      </c>
      <c r="BD18" s="303">
        <f>SUMIFS('Forecast Summary-FY26'!CA:CA, 'Forecast Summary-FY26'!$A:$A,Outcomes!$A18,'Forecast Summary-FY26'!$C:$C, "2026",'Forecast Summary-FY26'!$D:$D, "Bound Project")</f>
        <v>0</v>
      </c>
    </row>
    <row r="19" spans="1:56">
      <c r="A19" s="13" t="s">
        <v>67</v>
      </c>
      <c r="B19" s="10" t="s">
        <v>68</v>
      </c>
      <c r="C19" s="303">
        <f>SUMIFS('Forecast Summary-FY26'!E:E, 'Forecast Summary-FY26'!$A:$A,Outcomes!$A19,'Forecast Summary-FY26'!$C:$C, "2026",'Forecast Summary-FY26'!$D:$D, "Bound Project")</f>
        <v>531</v>
      </c>
      <c r="D19" s="303">
        <f>SUMIFS('Forecast Summary-FY26'!F:F, 'Forecast Summary-FY26'!$A:$A,Outcomes!$A19,'Forecast Summary-FY26'!$C:$C, "2026",'Forecast Summary-FY26'!$D:$D, "Bound Project")</f>
        <v>302</v>
      </c>
      <c r="E19" s="303">
        <f>SUMIFS('Forecast Summary-FY26'!G:G, 'Forecast Summary-FY26'!$A:$A,Outcomes!$A19,'Forecast Summary-FY26'!$C:$C, "2026",'Forecast Summary-FY26'!$D:$D, "Bound Project")</f>
        <v>251</v>
      </c>
      <c r="F19" s="303">
        <f>SUMIFS('Forecast Summary-FY26'!H:H, 'Forecast Summary-FY26'!$A:$A,Outcomes!$A19,'Forecast Summary-FY26'!$C:$C, "2026",'Forecast Summary-FY26'!$D:$D, "Bound Project")</f>
        <v>98</v>
      </c>
      <c r="G19" s="303">
        <f>SUMIFS('Forecast Summary-FY26'!I:I, 'Forecast Summary-FY26'!$A:$A,Outcomes!$A19,'Forecast Summary-FY26'!$C:$C, "2026",'Forecast Summary-FY26'!$D:$D, "Bound Project")</f>
        <v>43</v>
      </c>
      <c r="H19" s="303">
        <f>SUMIFS('Forecast Summary-FY26'!J:J, 'Forecast Summary-FY26'!$A:$A,Outcomes!$A19,'Forecast Summary-FY26'!$C:$C, "2026",'Forecast Summary-FY26'!$D:$D, "Bound Project")</f>
        <v>0</v>
      </c>
      <c r="I19" s="303">
        <f>SUMIFS('Forecast Summary-FY26'!K:K, 'Forecast Summary-FY26'!$A:$A,Outcomes!$A19,'Forecast Summary-FY26'!$C:$C, "2026",'Forecast Summary-FY26'!$D:$D, "Bound Project")</f>
        <v>0</v>
      </c>
      <c r="J19" s="303">
        <f>SUMIFS('Forecast Summary-FY26'!L:L, 'Forecast Summary-FY26'!$A:$A,Outcomes!$A19,'Forecast Summary-FY26'!$C:$C, "2026",'Forecast Summary-FY26'!$D:$D, "Bound Project")</f>
        <v>0</v>
      </c>
      <c r="K19" s="303">
        <f>SUMIFS('Forecast Summary-FY26'!M:M, 'Forecast Summary-FY26'!$A:$A,Outcomes!$A19,'Forecast Summary-FY26'!$C:$C, "2026",'Forecast Summary-FY26'!$D:$D, "Bound Project")</f>
        <v>0</v>
      </c>
      <c r="L19" s="303">
        <f>SUMIFS('Forecast Summary-FY26'!O:O, 'Forecast Summary-FY26'!$A:$A,Outcomes!$A19,'Forecast Summary-FY26'!$C:$C, "2026",'Forecast Summary-FY26'!$D:$D, "Bound Project")</f>
        <v>7</v>
      </c>
      <c r="M19" s="303">
        <f>SUMIFS('Forecast Summary-FY26'!P:P, 'Forecast Summary-FY26'!$A:$A,Outcomes!$A19,'Forecast Summary-FY26'!$C:$C, "2026",'Forecast Summary-FY26'!$D:$D, "Bound Project")</f>
        <v>167.86499999999998</v>
      </c>
      <c r="N19" s="303">
        <f>SUMIFS('Forecast Summary-FY26'!U:U, 'Forecast Summary-FY26'!$A:$A,Outcomes!$A19,'Forecast Summary-FY26'!$C:$C, "2026",'Forecast Summary-FY26'!$D:$D, "Bound Project")</f>
        <v>129.05749999999998</v>
      </c>
      <c r="O19" s="303">
        <f>SUMIFS('Forecast Summary-FY26'!V:V, 'Forecast Summary-FY26'!$A:$A,Outcomes!$A19,'Forecast Summary-FY26'!$C:$C, "2026",'Forecast Summary-FY26'!$D:$D, "Bound Project")</f>
        <v>124.54499999999999</v>
      </c>
      <c r="P19" s="303">
        <f>SUMIFS('Forecast Summary-FY26'!W:W, 'Forecast Summary-FY26'!$A:$A,Outcomes!$A19,'Forecast Summary-FY26'!$C:$C, "2026",'Forecast Summary-FY26'!$D:$D, "Bound Project")</f>
        <v>30.684999999999995</v>
      </c>
      <c r="Q19" s="303">
        <f>SUMIFS('Forecast Summary-FY26'!X:X, 'Forecast Summary-FY26'!$A:$A,Outcomes!$A19,'Forecast Summary-FY26'!$C:$C, "2026",'Forecast Summary-FY26'!$D:$D, "Bound Project")</f>
        <v>12.634999999999998</v>
      </c>
      <c r="R19" s="303">
        <f>SUMIFS('Forecast Summary-FY26'!Y:Y, 'Forecast Summary-FY26'!$A:$A,Outcomes!$A19,'Forecast Summary-FY26'!$C:$C, "2026",'Forecast Summary-FY26'!$D:$D, "Bound Project")</f>
        <v>256.31</v>
      </c>
      <c r="S19" s="303">
        <f>SUMIFS('Forecast Summary-FY26'!Z:Z, 'Forecast Summary-FY26'!$A:$A,Outcomes!$A19,'Forecast Summary-FY26'!$C:$C, "2026",'Forecast Summary-FY26'!$D:$D, "Bound Project")</f>
        <v>122.73999999999998</v>
      </c>
      <c r="T19" s="303">
        <f>SUMIFS('Forecast Summary-FY26'!AA:AA, 'Forecast Summary-FY26'!$A:$A,Outcomes!$A19,'Forecast Summary-FY26'!$C:$C, "2026",'Forecast Summary-FY26'!$D:$D, "Bound Project")</f>
        <v>103.78749999999999</v>
      </c>
      <c r="U19" s="303">
        <f>SUMIFS('Forecast Summary-FY26'!AB:AB, 'Forecast Summary-FY26'!$A:$A,Outcomes!$A19,'Forecast Summary-FY26'!$C:$C, "2026",'Forecast Summary-FY26'!$D:$D, "Bound Project")</f>
        <v>123.6425</v>
      </c>
      <c r="V19" s="303">
        <f>SUMIFS('Forecast Summary-FY26'!AG:AG, 'Forecast Summary-FY26'!$A:$A,Outcomes!$A19,'Forecast Summary-FY26'!$C:$C, "2026",'Forecast Summary-FY26'!$D:$D, "Bound Project")</f>
        <v>149.81499999999997</v>
      </c>
      <c r="W19" s="303">
        <f>SUMIFS('Forecast Summary-FY26'!AH:AH, 'Forecast Summary-FY26'!$A:$A,Outcomes!$A19,'Forecast Summary-FY26'!$C:$C, "2026",'Forecast Summary-FY26'!$D:$D, "Bound Project")</f>
        <v>128.155</v>
      </c>
      <c r="X19" s="303">
        <f>SUMIFS('Forecast Summary-FY26'!AI:AI, 'Forecast Summary-FY26'!$A:$A,Outcomes!$A19,'Forecast Summary-FY26'!$C:$C, "2026",'Forecast Summary-FY26'!$D:$D, "Bound Project")</f>
        <v>46.93</v>
      </c>
      <c r="Y19" s="303">
        <f>SUMIFS('Forecast Summary-FY26'!AJ:AJ, 'Forecast Summary-FY26'!$A:$A,Outcomes!$A19,'Forecast Summary-FY26'!$C:$C, "2026",'Forecast Summary-FY26'!$D:$D, "Bound Project")</f>
        <v>10.89</v>
      </c>
      <c r="Z19" s="303">
        <f>SUMIFS('Forecast Summary-FY26'!AK:AK, 'Forecast Summary-FY26'!$A:$A,Outcomes!$A19,'Forecast Summary-FY26'!$C:$C, "2026",'Forecast Summary-FY26'!$D:$D, "Bound Project")</f>
        <v>143.99</v>
      </c>
      <c r="AA19" s="303">
        <f>SUMIFS('Forecast Summary-FY26'!AL:AL, 'Forecast Summary-FY26'!$A:$A,Outcomes!$A19,'Forecast Summary-FY26'!$C:$C, "2026",'Forecast Summary-FY26'!$D:$D, "Bound Project")</f>
        <v>113.74000000000001</v>
      </c>
      <c r="AB19" s="303">
        <f>SUMIFS('Forecast Summary-FY26'!AM:AM, 'Forecast Summary-FY26'!$A:$A,Outcomes!$A19,'Forecast Summary-FY26'!$C:$C, "2026",'Forecast Summary-FY26'!$D:$D, "Bound Project")</f>
        <v>91.960000000000022</v>
      </c>
      <c r="AC19" s="303">
        <f>SUMIFS('Forecast Summary-FY26'!AN:AN, 'Forecast Summary-FY26'!$A:$A,Outcomes!$A19,'Forecast Summary-FY26'!$C:$C, "2026",'Forecast Summary-FY26'!$D:$D, "Bound Project")</f>
        <v>47.190000000000012</v>
      </c>
      <c r="AD19" s="303">
        <f>SUMIFS('Forecast Summary-FY26'!AS:AS, 'Forecast Summary-FY26'!$A:$A,Outcomes!$A19,'Forecast Summary-FY26'!$C:$C, "2026",'Forecast Summary-FY26'!$D:$D, "Bound Project")</f>
        <v>0</v>
      </c>
      <c r="AE19" s="303">
        <f>SUMIFS('Forecast Summary-FY26'!AT:AT, 'Forecast Summary-FY26'!$A:$A,Outcomes!$A19,'Forecast Summary-FY26'!$C:$C, "2026",'Forecast Summary-FY26'!$D:$D, "Bound Project")</f>
        <v>0</v>
      </c>
      <c r="AF19" s="303">
        <f>SUMIFS('Forecast Summary-FY26'!AU:AU, 'Forecast Summary-FY26'!$A:$A,Outcomes!$A19,'Forecast Summary-FY26'!$C:$C, "2026",'Forecast Summary-FY26'!$D:$D, "Bound Project")</f>
        <v>0</v>
      </c>
      <c r="AG19" s="303">
        <f>SUMIFS('Forecast Summary-FY26'!AV:AV, 'Forecast Summary-FY26'!$A:$A,Outcomes!$A19,'Forecast Summary-FY26'!$C:$C, "2026",'Forecast Summary-FY26'!$D:$D, "Bound Project")</f>
        <v>0</v>
      </c>
      <c r="AH19" s="303">
        <f>SUMIFS('Forecast Summary-FY26'!AW:AW, 'Forecast Summary-FY26'!$A:$A,Outcomes!$A19,'Forecast Summary-FY26'!$C:$C, "2026",'Forecast Summary-FY26'!$D:$D, "Bound Project")</f>
        <v>0</v>
      </c>
      <c r="AI19" s="303">
        <f>SUMIFS('Forecast Summary-FY26'!AX:AX, 'Forecast Summary-FY26'!$A:$A,Outcomes!$A19,'Forecast Summary-FY26'!$C:$C, "2026",'Forecast Summary-FY26'!$D:$D, "Bound Project")</f>
        <v>0</v>
      </c>
      <c r="AJ19" s="303">
        <f>SUMIFS('Forecast Summary-FY26'!AY:AY, 'Forecast Summary-FY26'!$A:$A,Outcomes!$A19,'Forecast Summary-FY26'!$C:$C, "2026",'Forecast Summary-FY26'!$D:$D, "Bound Project")</f>
        <v>0</v>
      </c>
      <c r="AK19" s="303">
        <f>SUMIFS('Forecast Summary-FY26'!AZ:AZ, 'Forecast Summary-FY26'!$A:$A,Outcomes!$A19,'Forecast Summary-FY26'!$C:$C, "2026",'Forecast Summary-FY26'!$D:$D, "Bound Project")</f>
        <v>0</v>
      </c>
      <c r="AL19" s="303">
        <f>SUMIFS('Forecast Summary-FY26'!BE:BE, 'Forecast Summary-FY26'!$A:$A,Outcomes!$A19,'Forecast Summary-FY26'!$C:$C, "2026",'Forecast Summary-FY26'!$D:$D, "Bound Project")</f>
        <v>272</v>
      </c>
      <c r="AM19" s="303">
        <f>SUMIFS('Forecast Summary-FY26'!BF:BF, 'Forecast Summary-FY26'!$A:$A,Outcomes!$A19,'Forecast Summary-FY26'!$C:$C, "2026",'Forecast Summary-FY26'!$D:$D, "Bound Project")</f>
        <v>233</v>
      </c>
      <c r="AN19" s="303">
        <f>SUMIFS('Forecast Summary-FY26'!BG:BG, 'Forecast Summary-FY26'!$A:$A,Outcomes!$A19,'Forecast Summary-FY26'!$C:$C, "2026",'Forecast Summary-FY26'!$D:$D, "Bound Project")</f>
        <v>119.79000000000002</v>
      </c>
      <c r="AO19" s="303">
        <f>SUMIFS('Forecast Summary-FY26'!BH:BH, 'Forecast Summary-FY26'!$A:$A,Outcomes!$A19,'Forecast Summary-FY26'!$C:$C, "2026",'Forecast Summary-FY26'!$D:$D, "Bound Project")</f>
        <v>50.820000000000007</v>
      </c>
      <c r="AP19" s="303">
        <f>SUMIFS('Forecast Summary-FY26'!BI:BI, 'Forecast Summary-FY26'!$A:$A,Outcomes!$A19,'Forecast Summary-FY26'!$C:$C, "2026",'Forecast Summary-FY26'!$D:$D, "Bound Project")</f>
        <v>114.95000000000003</v>
      </c>
      <c r="AQ19" s="303">
        <f>SUMIFS('Forecast Summary-FY26'!BJ:BJ, 'Forecast Summary-FY26'!$A:$A,Outcomes!$A19,'Forecast Summary-FY26'!$C:$C, "2026",'Forecast Summary-FY26'!$D:$D, "Bound Project")</f>
        <v>55.660000000000004</v>
      </c>
      <c r="AR19" s="303">
        <f>SUMIFS('Forecast Summary-FY26'!BK:BK, 'Forecast Summary-FY26'!$A:$A,Outcomes!$A19,'Forecast Summary-FY26'!$C:$C, "2026",'Forecast Summary-FY26'!$D:$D, "Bound Project")</f>
        <v>75.02000000000001</v>
      </c>
      <c r="AS19" s="303">
        <f>SUMIFS('Forecast Summary-FY26'!BL:BL, 'Forecast Summary-FY26'!$A:$A,Outcomes!$A19,'Forecast Summary-FY26'!$C:$C, "2026",'Forecast Summary-FY26'!$D:$D, "Bound Project")</f>
        <v>64.13000000000001</v>
      </c>
      <c r="AT19" s="303">
        <f>SUMIFS('Forecast Summary-FY26'!BQ:BQ, 'Forecast Summary-FY26'!$A:$A,Outcomes!$A19,'Forecast Summary-FY26'!$C:$C, "2026",'Forecast Summary-FY26'!$D:$D, "Bound Project")</f>
        <v>0</v>
      </c>
      <c r="AU19" s="303">
        <f>SUMIFS('Forecast Summary-FY26'!BR:BR, 'Forecast Summary-FY26'!$A:$A,Outcomes!$A19,'Forecast Summary-FY26'!$C:$C, "2026",'Forecast Summary-FY26'!$D:$D, "Bound Project")</f>
        <v>0</v>
      </c>
      <c r="AV19" s="303">
        <f>SUMIFS('Forecast Summary-FY26'!BS:BS, 'Forecast Summary-FY26'!$A:$A,Outcomes!$A19,'Forecast Summary-FY26'!$C:$C, "2026",'Forecast Summary-FY26'!$D:$D, "Bound Project")</f>
        <v>0</v>
      </c>
      <c r="AW19" s="303">
        <f>SUMIFS('Forecast Summary-FY26'!BT:BT, 'Forecast Summary-FY26'!$A:$A,Outcomes!$A19,'Forecast Summary-FY26'!$C:$C, "2026",'Forecast Summary-FY26'!$D:$D, "Bound Project")</f>
        <v>0</v>
      </c>
      <c r="AX19" s="303">
        <f>SUMIFS('Forecast Summary-FY26'!BU:BU, 'Forecast Summary-FY26'!$A:$A,Outcomes!$A19,'Forecast Summary-FY26'!$C:$C, "2026",'Forecast Summary-FY26'!$D:$D, "Bound Project")</f>
        <v>0</v>
      </c>
      <c r="AY19" s="303">
        <f>SUMIFS('Forecast Summary-FY26'!BV:BV, 'Forecast Summary-FY26'!$A:$A,Outcomes!$A19,'Forecast Summary-FY26'!$C:$C, "2026",'Forecast Summary-FY26'!$D:$D, "Bound Project")</f>
        <v>0</v>
      </c>
      <c r="AZ19" s="303">
        <f>SUMIFS('Forecast Summary-FY26'!BW:BW, 'Forecast Summary-FY26'!$A:$A,Outcomes!$A19,'Forecast Summary-FY26'!$C:$C, "2026",'Forecast Summary-FY26'!$D:$D, "Bound Project")</f>
        <v>0</v>
      </c>
      <c r="BA19" s="303">
        <f>SUMIFS('Forecast Summary-FY26'!BX:BX, 'Forecast Summary-FY26'!$A:$A,Outcomes!$A19,'Forecast Summary-FY26'!$C:$C, "2026",'Forecast Summary-FY26'!$D:$D, "Bound Project")</f>
        <v>0</v>
      </c>
      <c r="BB19" s="303">
        <f>SUMIFS('Forecast Summary-FY26'!BY:BY, 'Forecast Summary-FY26'!$A:$A,Outcomes!$A19,'Forecast Summary-FY26'!$C:$C, "2026",'Forecast Summary-FY26'!$D:$D, "Bound Project")</f>
        <v>1.2100000000000002</v>
      </c>
      <c r="BC19" s="303">
        <f>SUMIFS('Forecast Summary-FY26'!BZ:BZ, 'Forecast Summary-FY26'!$A:$A,Outcomes!$A19,'Forecast Summary-FY26'!$C:$C, "2026",'Forecast Summary-FY26'!$D:$D, "Bound Project")</f>
        <v>7.2600000000000016</v>
      </c>
      <c r="BD19" s="303">
        <f>SUMIFS('Forecast Summary-FY26'!CA:CA, 'Forecast Summary-FY26'!$A:$A,Outcomes!$A19,'Forecast Summary-FY26'!$C:$C, "2026",'Forecast Summary-FY26'!$D:$D, "Bound Project")</f>
        <v>0</v>
      </c>
    </row>
    <row r="20" spans="1:56">
      <c r="A20" s="13" t="s">
        <v>69</v>
      </c>
      <c r="B20" s="10" t="s">
        <v>70</v>
      </c>
      <c r="C20" s="303">
        <f>SUMIFS('Forecast Summary-FY26'!E:E, 'Forecast Summary-FY26'!$A:$A,Outcomes!$A20,'Forecast Summary-FY26'!$C:$C, "2026",'Forecast Summary-FY26'!$D:$D, "Bound Project")</f>
        <v>484</v>
      </c>
      <c r="D20" s="303">
        <f>SUMIFS('Forecast Summary-FY26'!F:F, 'Forecast Summary-FY26'!$A:$A,Outcomes!$A20,'Forecast Summary-FY26'!$C:$C, "2026",'Forecast Summary-FY26'!$D:$D, "Bound Project")</f>
        <v>311</v>
      </c>
      <c r="E20" s="303">
        <f>SUMIFS('Forecast Summary-FY26'!G:G, 'Forecast Summary-FY26'!$A:$A,Outcomes!$A20,'Forecast Summary-FY26'!$C:$C, "2026",'Forecast Summary-FY26'!$D:$D, "Bound Project")</f>
        <v>154.32749999999999</v>
      </c>
      <c r="F20" s="303">
        <f>SUMIFS('Forecast Summary-FY26'!H:H, 'Forecast Summary-FY26'!$A:$A,Outcomes!$A20,'Forecast Summary-FY26'!$C:$C, "2026",'Forecast Summary-FY26'!$D:$D, "Bound Project")</f>
        <v>95</v>
      </c>
      <c r="G20" s="303">
        <f>SUMIFS('Forecast Summary-FY26'!I:I, 'Forecast Summary-FY26'!$A:$A,Outcomes!$A20,'Forecast Summary-FY26'!$C:$C, "2026",'Forecast Summary-FY26'!$D:$D, "Bound Project")</f>
        <v>66</v>
      </c>
      <c r="H20" s="303">
        <f>SUMIFS('Forecast Summary-FY26'!J:J, 'Forecast Summary-FY26'!$A:$A,Outcomes!$A20,'Forecast Summary-FY26'!$C:$C, "2026",'Forecast Summary-FY26'!$D:$D, "Bound Project")</f>
        <v>0</v>
      </c>
      <c r="I20" s="303">
        <f>SUMIFS('Forecast Summary-FY26'!K:K, 'Forecast Summary-FY26'!$A:$A,Outcomes!$A20,'Forecast Summary-FY26'!$C:$C, "2026",'Forecast Summary-FY26'!$D:$D, "Bound Project")</f>
        <v>0</v>
      </c>
      <c r="J20" s="303">
        <f>SUMIFS('Forecast Summary-FY26'!L:L, 'Forecast Summary-FY26'!$A:$A,Outcomes!$A20,'Forecast Summary-FY26'!$C:$C, "2026",'Forecast Summary-FY26'!$D:$D, "Bound Project")</f>
        <v>0</v>
      </c>
      <c r="K20" s="303">
        <f>SUMIFS('Forecast Summary-FY26'!M:M, 'Forecast Summary-FY26'!$A:$A,Outcomes!$A20,'Forecast Summary-FY26'!$C:$C, "2026",'Forecast Summary-FY26'!$D:$D, "Bound Project")</f>
        <v>0</v>
      </c>
      <c r="L20" s="303">
        <f>SUMIFS('Forecast Summary-FY26'!O:O, 'Forecast Summary-FY26'!$A:$A,Outcomes!$A20,'Forecast Summary-FY26'!$C:$C, "2026",'Forecast Summary-FY26'!$D:$D, "Bound Project")</f>
        <v>101.98249999999999</v>
      </c>
      <c r="M20" s="303">
        <f>SUMIFS('Forecast Summary-FY26'!P:P, 'Forecast Summary-FY26'!$A:$A,Outcomes!$A20,'Forecast Summary-FY26'!$C:$C, "2026",'Forecast Summary-FY26'!$D:$D, "Bound Project")</f>
        <v>117.37000000000002</v>
      </c>
      <c r="N20" s="303">
        <f>SUMIFS('Forecast Summary-FY26'!U:U, 'Forecast Summary-FY26'!$A:$A,Outcomes!$A20,'Forecast Summary-FY26'!$C:$C, "2026",'Forecast Summary-FY26'!$D:$D, "Bound Project")</f>
        <v>0</v>
      </c>
      <c r="O20" s="303">
        <f>SUMIFS('Forecast Summary-FY26'!V:V, 'Forecast Summary-FY26'!$A:$A,Outcomes!$A20,'Forecast Summary-FY26'!$C:$C, "2026",'Forecast Summary-FY26'!$D:$D, "Bound Project")</f>
        <v>0</v>
      </c>
      <c r="P20" s="303">
        <f>SUMIFS('Forecast Summary-FY26'!W:W, 'Forecast Summary-FY26'!$A:$A,Outcomes!$A20,'Forecast Summary-FY26'!$C:$C, "2026",'Forecast Summary-FY26'!$D:$D, "Bound Project")</f>
        <v>0</v>
      </c>
      <c r="Q20" s="303">
        <f>SUMIFS('Forecast Summary-FY26'!X:X, 'Forecast Summary-FY26'!$A:$A,Outcomes!$A20,'Forecast Summary-FY26'!$C:$C, "2026",'Forecast Summary-FY26'!$D:$D, "Bound Project")</f>
        <v>0</v>
      </c>
      <c r="R20" s="303">
        <f>SUMIFS('Forecast Summary-FY26'!Y:Y, 'Forecast Summary-FY26'!$A:$A,Outcomes!$A20,'Forecast Summary-FY26'!$C:$C, "2026",'Forecast Summary-FY26'!$D:$D, "Bound Project")</f>
        <v>9.6800000000000015</v>
      </c>
      <c r="S20" s="303">
        <f>SUMIFS('Forecast Summary-FY26'!Z:Z, 'Forecast Summary-FY26'!$A:$A,Outcomes!$A20,'Forecast Summary-FY26'!$C:$C, "2026",'Forecast Summary-FY26'!$D:$D, "Bound Project")</f>
        <v>3.6300000000000008</v>
      </c>
      <c r="T20" s="303">
        <f>SUMIFS('Forecast Summary-FY26'!AA:AA, 'Forecast Summary-FY26'!$A:$A,Outcomes!$A20,'Forecast Summary-FY26'!$C:$C, "2026",'Forecast Summary-FY26'!$D:$D, "Bound Project")</f>
        <v>7.2600000000000016</v>
      </c>
      <c r="U20" s="303">
        <f>SUMIFS('Forecast Summary-FY26'!AB:AB, 'Forecast Summary-FY26'!$A:$A,Outcomes!$A20,'Forecast Summary-FY26'!$C:$C, "2026",'Forecast Summary-FY26'!$D:$D, "Bound Project")</f>
        <v>2.4200000000000004</v>
      </c>
      <c r="V20" s="303">
        <f>SUMIFS('Forecast Summary-FY26'!AG:AG, 'Forecast Summary-FY26'!$A:$A,Outcomes!$A20,'Forecast Summary-FY26'!$C:$C, "2026",'Forecast Summary-FY26'!$D:$D, "Bound Project")</f>
        <v>89.54000000000002</v>
      </c>
      <c r="W20" s="303">
        <f>SUMIFS('Forecast Summary-FY26'!AH:AH, 'Forecast Summary-FY26'!$A:$A,Outcomes!$A20,'Forecast Summary-FY26'!$C:$C, "2026",'Forecast Summary-FY26'!$D:$D, "Bound Project")</f>
        <v>45.980000000000011</v>
      </c>
      <c r="X20" s="303">
        <f>SUMIFS('Forecast Summary-FY26'!AI:AI, 'Forecast Summary-FY26'!$A:$A,Outcomes!$A20,'Forecast Summary-FY26'!$C:$C, "2026",'Forecast Summary-FY26'!$D:$D, "Bound Project")</f>
        <v>36.300000000000004</v>
      </c>
      <c r="Y20" s="303">
        <f>SUMIFS('Forecast Summary-FY26'!AJ:AJ, 'Forecast Summary-FY26'!$A:$A,Outcomes!$A20,'Forecast Summary-FY26'!$C:$C, "2026",'Forecast Summary-FY26'!$D:$D, "Bound Project")</f>
        <v>41.140000000000008</v>
      </c>
      <c r="Z20" s="303">
        <f>SUMIFS('Forecast Summary-FY26'!AK:AK, 'Forecast Summary-FY26'!$A:$A,Outcomes!$A20,'Forecast Summary-FY26'!$C:$C, "2026",'Forecast Summary-FY26'!$D:$D, "Bound Project")</f>
        <v>215.69749999999996</v>
      </c>
      <c r="AA20" s="303">
        <f>SUMIFS('Forecast Summary-FY26'!AL:AL, 'Forecast Summary-FY26'!$A:$A,Outcomes!$A20,'Forecast Summary-FY26'!$C:$C, "2026",'Forecast Summary-FY26'!$D:$D, "Bound Project")</f>
        <v>135.375</v>
      </c>
      <c r="AB20" s="303">
        <f>SUMIFS('Forecast Summary-FY26'!AM:AM, 'Forecast Summary-FY26'!$A:$A,Outcomes!$A20,'Forecast Summary-FY26'!$C:$C, "2026",'Forecast Summary-FY26'!$D:$D, "Bound Project")</f>
        <v>100.17749999999998</v>
      </c>
      <c r="AC20" s="303">
        <f>SUMIFS('Forecast Summary-FY26'!AN:AN, 'Forecast Summary-FY26'!$A:$A,Outcomes!$A20,'Forecast Summary-FY26'!$C:$C, "2026",'Forecast Summary-FY26'!$D:$D, "Bound Project")</f>
        <v>96.567499999999981</v>
      </c>
      <c r="AD20" s="303">
        <f>SUMIFS('Forecast Summary-FY26'!AS:AS, 'Forecast Summary-FY26'!$A:$A,Outcomes!$A20,'Forecast Summary-FY26'!$C:$C, "2026",'Forecast Summary-FY26'!$D:$D, "Bound Project")</f>
        <v>0</v>
      </c>
      <c r="AE20" s="303">
        <f>SUMIFS('Forecast Summary-FY26'!AT:AT, 'Forecast Summary-FY26'!$A:$A,Outcomes!$A20,'Forecast Summary-FY26'!$C:$C, "2026",'Forecast Summary-FY26'!$D:$D, "Bound Project")</f>
        <v>0</v>
      </c>
      <c r="AF20" s="303">
        <f>SUMIFS('Forecast Summary-FY26'!AU:AU, 'Forecast Summary-FY26'!$A:$A,Outcomes!$A20,'Forecast Summary-FY26'!$C:$C, "2026",'Forecast Summary-FY26'!$D:$D, "Bound Project")</f>
        <v>0</v>
      </c>
      <c r="AG20" s="303">
        <f>SUMIFS('Forecast Summary-FY26'!AV:AV, 'Forecast Summary-FY26'!$A:$A,Outcomes!$A20,'Forecast Summary-FY26'!$C:$C, "2026",'Forecast Summary-FY26'!$D:$D, "Bound Project")</f>
        <v>0</v>
      </c>
      <c r="AH20" s="303">
        <f>SUMIFS('Forecast Summary-FY26'!AW:AW, 'Forecast Summary-FY26'!$A:$A,Outcomes!$A20,'Forecast Summary-FY26'!$C:$C, "2026",'Forecast Summary-FY26'!$D:$D, "Bound Project")</f>
        <v>0</v>
      </c>
      <c r="AI20" s="303">
        <f>SUMIFS('Forecast Summary-FY26'!AX:AX, 'Forecast Summary-FY26'!$A:$A,Outcomes!$A20,'Forecast Summary-FY26'!$C:$C, "2026",'Forecast Summary-FY26'!$D:$D, "Bound Project")</f>
        <v>0</v>
      </c>
      <c r="AJ20" s="303">
        <f>SUMIFS('Forecast Summary-FY26'!AY:AY, 'Forecast Summary-FY26'!$A:$A,Outcomes!$A20,'Forecast Summary-FY26'!$C:$C, "2026",'Forecast Summary-FY26'!$D:$D, "Bound Project")</f>
        <v>0</v>
      </c>
      <c r="AK20" s="303">
        <f>SUMIFS('Forecast Summary-FY26'!AZ:AZ, 'Forecast Summary-FY26'!$A:$A,Outcomes!$A20,'Forecast Summary-FY26'!$C:$C, "2026",'Forecast Summary-FY26'!$D:$D, "Bound Project")</f>
        <v>0</v>
      </c>
      <c r="AL20" s="303">
        <f>SUMIFS('Forecast Summary-FY26'!BE:BE, 'Forecast Summary-FY26'!$A:$A,Outcomes!$A20,'Forecast Summary-FY26'!$C:$C, "2026",'Forecast Summary-FY26'!$D:$D, "Bound Project")</f>
        <v>457</v>
      </c>
      <c r="AM20" s="303">
        <f>SUMIFS('Forecast Summary-FY26'!BF:BF, 'Forecast Summary-FY26'!$A:$A,Outcomes!$A20,'Forecast Summary-FY26'!$C:$C, "2026",'Forecast Summary-FY26'!$D:$D, "Bound Project")</f>
        <v>199.45249999999999</v>
      </c>
      <c r="AN20" s="303">
        <f>SUMIFS('Forecast Summary-FY26'!BG:BG, 'Forecast Summary-FY26'!$A:$A,Outcomes!$A20,'Forecast Summary-FY26'!$C:$C, "2026",'Forecast Summary-FY26'!$D:$D, "Bound Project")</f>
        <v>167</v>
      </c>
      <c r="AO20" s="303">
        <f>SUMIFS('Forecast Summary-FY26'!BH:BH, 'Forecast Summary-FY26'!$A:$A,Outcomes!$A20,'Forecast Summary-FY26'!$C:$C, "2026",'Forecast Summary-FY26'!$D:$D, "Bound Project")</f>
        <v>113.74000000000001</v>
      </c>
      <c r="AP20" s="303">
        <f>SUMIFS('Forecast Summary-FY26'!BI:BI, 'Forecast Summary-FY26'!$A:$A,Outcomes!$A20,'Forecast Summary-FY26'!$C:$C, "2026",'Forecast Summary-FY26'!$D:$D, "Bound Project")</f>
        <v>134.47249999999997</v>
      </c>
      <c r="AQ20" s="303">
        <f>SUMIFS('Forecast Summary-FY26'!BJ:BJ, 'Forecast Summary-FY26'!$A:$A,Outcomes!$A20,'Forecast Summary-FY26'!$C:$C, "2026",'Forecast Summary-FY26'!$D:$D, "Bound Project")</f>
        <v>37.904999999999994</v>
      </c>
      <c r="AR20" s="303">
        <f>SUMIFS('Forecast Summary-FY26'!BK:BK, 'Forecast Summary-FY26'!$A:$A,Outcomes!$A20,'Forecast Summary-FY26'!$C:$C, "2026",'Forecast Summary-FY26'!$D:$D, "Bound Project")</f>
        <v>62.272499999999994</v>
      </c>
      <c r="AS20" s="303">
        <f>SUMIFS('Forecast Summary-FY26'!BL:BL, 'Forecast Summary-FY26'!$A:$A,Outcomes!$A20,'Forecast Summary-FY26'!$C:$C, "2026",'Forecast Summary-FY26'!$D:$D, "Bound Project")</f>
        <v>83</v>
      </c>
      <c r="AT20" s="303">
        <f>SUMIFS('Forecast Summary-FY26'!BQ:BQ, 'Forecast Summary-FY26'!$A:$A,Outcomes!$A20,'Forecast Summary-FY26'!$C:$C, "2026",'Forecast Summary-FY26'!$D:$D, "Bound Project")</f>
        <v>0</v>
      </c>
      <c r="AU20" s="303">
        <f>SUMIFS('Forecast Summary-FY26'!BR:BR, 'Forecast Summary-FY26'!$A:$A,Outcomes!$A20,'Forecast Summary-FY26'!$C:$C, "2026",'Forecast Summary-FY26'!$D:$D, "Bound Project")</f>
        <v>0</v>
      </c>
      <c r="AV20" s="303">
        <f>SUMIFS('Forecast Summary-FY26'!BS:BS, 'Forecast Summary-FY26'!$A:$A,Outcomes!$A20,'Forecast Summary-FY26'!$C:$C, "2026",'Forecast Summary-FY26'!$D:$D, "Bound Project")</f>
        <v>0</v>
      </c>
      <c r="AW20" s="303">
        <f>SUMIFS('Forecast Summary-FY26'!BT:BT, 'Forecast Summary-FY26'!$A:$A,Outcomes!$A20,'Forecast Summary-FY26'!$C:$C, "2026",'Forecast Summary-FY26'!$D:$D, "Bound Project")</f>
        <v>0</v>
      </c>
      <c r="AX20" s="303">
        <f>SUMIFS('Forecast Summary-FY26'!BU:BU, 'Forecast Summary-FY26'!$A:$A,Outcomes!$A20,'Forecast Summary-FY26'!$C:$C, "2026",'Forecast Summary-FY26'!$D:$D, "Bound Project")</f>
        <v>19</v>
      </c>
      <c r="AY20" s="303">
        <f>SUMIFS('Forecast Summary-FY26'!BV:BV, 'Forecast Summary-FY26'!$A:$A,Outcomes!$A20,'Forecast Summary-FY26'!$C:$C, "2026",'Forecast Summary-FY26'!$D:$D, "Bound Project")</f>
        <v>0</v>
      </c>
      <c r="AZ20" s="303">
        <f>SUMIFS('Forecast Summary-FY26'!BW:BW, 'Forecast Summary-FY26'!$A:$A,Outcomes!$A20,'Forecast Summary-FY26'!$C:$C, "2026",'Forecast Summary-FY26'!$D:$D, "Bound Project")</f>
        <v>7.22</v>
      </c>
      <c r="BA20" s="303">
        <f>SUMIFS('Forecast Summary-FY26'!BX:BX, 'Forecast Summary-FY26'!$A:$A,Outcomes!$A20,'Forecast Summary-FY26'!$C:$C, "2026",'Forecast Summary-FY26'!$D:$D, "Bound Project")</f>
        <v>16</v>
      </c>
      <c r="BB20" s="303">
        <f>SUMIFS('Forecast Summary-FY26'!BY:BY, 'Forecast Summary-FY26'!$A:$A,Outcomes!$A20,'Forecast Summary-FY26'!$C:$C, "2026",'Forecast Summary-FY26'!$D:$D, "Bound Project")</f>
        <v>18.150000000000002</v>
      </c>
      <c r="BC20" s="303">
        <f>SUMIFS('Forecast Summary-FY26'!BZ:BZ, 'Forecast Summary-FY26'!$A:$A,Outcomes!$A20,'Forecast Summary-FY26'!$C:$C, "2026",'Forecast Summary-FY26'!$D:$D, "Bound Project")</f>
        <v>79.419999999999987</v>
      </c>
      <c r="BD20" s="303">
        <f>SUMIFS('Forecast Summary-FY26'!CA:CA, 'Forecast Summary-FY26'!$A:$A,Outcomes!$A20,'Forecast Summary-FY26'!$C:$C, "2026",'Forecast Summary-FY26'!$D:$D, "Bound Project")</f>
        <v>0</v>
      </c>
    </row>
    <row r="21" spans="1:56">
      <c r="A21" s="13" t="s">
        <v>71</v>
      </c>
      <c r="B21" s="10" t="s">
        <v>72</v>
      </c>
      <c r="C21" s="303">
        <f>SUMIFS('Forecast Summary-FY26'!E:E, 'Forecast Summary-FY26'!$A:$A,Outcomes!$A21,'Forecast Summary-FY26'!$C:$C, "2026",'Forecast Summary-FY26'!$D:$D, "Bound Project")</f>
        <v>3074</v>
      </c>
      <c r="D21" s="303">
        <f>SUMIFS('Forecast Summary-FY26'!F:F, 'Forecast Summary-FY26'!$A:$A,Outcomes!$A21,'Forecast Summary-FY26'!$C:$C, "2026",'Forecast Summary-FY26'!$D:$D, "Bound Project")</f>
        <v>3450</v>
      </c>
      <c r="E21" s="303">
        <f>SUMIFS('Forecast Summary-FY26'!G:G, 'Forecast Summary-FY26'!$A:$A,Outcomes!$A21,'Forecast Summary-FY26'!$C:$C, "2026",'Forecast Summary-FY26'!$D:$D, "Bound Project")</f>
        <v>1425.0474999999999</v>
      </c>
      <c r="F21" s="303">
        <f>SUMIFS('Forecast Summary-FY26'!H:H, 'Forecast Summary-FY26'!$A:$A,Outcomes!$A21,'Forecast Summary-FY26'!$C:$C, "2026",'Forecast Summary-FY26'!$D:$D, "Bound Project")</f>
        <v>908</v>
      </c>
      <c r="G21" s="303">
        <f>SUMIFS('Forecast Summary-FY26'!I:I, 'Forecast Summary-FY26'!$A:$A,Outcomes!$A21,'Forecast Summary-FY26'!$C:$C, "2026",'Forecast Summary-FY26'!$D:$D, "Bound Project")</f>
        <v>407.7700000000001</v>
      </c>
      <c r="H21" s="303">
        <f>SUMIFS('Forecast Summary-FY26'!J:J, 'Forecast Summary-FY26'!$A:$A,Outcomes!$A21,'Forecast Summary-FY26'!$C:$C, "2026",'Forecast Summary-FY26'!$D:$D, "Bound Project")</f>
        <v>1</v>
      </c>
      <c r="I21" s="303">
        <f>SUMIFS('Forecast Summary-FY26'!K:K, 'Forecast Summary-FY26'!$A:$A,Outcomes!$A21,'Forecast Summary-FY26'!$C:$C, "2026",'Forecast Summary-FY26'!$D:$D, "Bound Project")</f>
        <v>0</v>
      </c>
      <c r="J21" s="303">
        <f>SUMIFS('Forecast Summary-FY26'!L:L, 'Forecast Summary-FY26'!$A:$A,Outcomes!$A21,'Forecast Summary-FY26'!$C:$C, "2026",'Forecast Summary-FY26'!$D:$D, "Bound Project")</f>
        <v>0</v>
      </c>
      <c r="K21" s="303">
        <f>SUMIFS('Forecast Summary-FY26'!M:M, 'Forecast Summary-FY26'!$A:$A,Outcomes!$A21,'Forecast Summary-FY26'!$C:$C, "2026",'Forecast Summary-FY26'!$D:$D, "Bound Project")</f>
        <v>0</v>
      </c>
      <c r="L21" s="303">
        <f>SUMIFS('Forecast Summary-FY26'!O:O, 'Forecast Summary-FY26'!$A:$A,Outcomes!$A21,'Forecast Summary-FY26'!$C:$C, "2026",'Forecast Summary-FY26'!$D:$D, "Bound Project")</f>
        <v>0</v>
      </c>
      <c r="M21" s="303">
        <f>SUMIFS('Forecast Summary-FY26'!P:P, 'Forecast Summary-FY26'!$A:$A,Outcomes!$A21,'Forecast Summary-FY26'!$C:$C, "2026",'Forecast Summary-FY26'!$D:$D, "Bound Project")</f>
        <v>22.5625</v>
      </c>
      <c r="N21" s="303">
        <f>SUMIFS('Forecast Summary-FY26'!U:U, 'Forecast Summary-FY26'!$A:$A,Outcomes!$A21,'Forecast Summary-FY26'!$C:$C, "2026",'Forecast Summary-FY26'!$D:$D, "Bound Project")</f>
        <v>491.86249999999995</v>
      </c>
      <c r="O21" s="303">
        <f>SUMIFS('Forecast Summary-FY26'!V:V, 'Forecast Summary-FY26'!$A:$A,Outcomes!$A21,'Forecast Summary-FY26'!$C:$C, "2026",'Forecast Summary-FY26'!$D:$D, "Bound Project")</f>
        <v>252</v>
      </c>
      <c r="P21" s="303">
        <f>SUMIFS('Forecast Summary-FY26'!W:W, 'Forecast Summary-FY26'!$A:$A,Outcomes!$A21,'Forecast Summary-FY26'!$C:$C, "2026",'Forecast Summary-FY26'!$D:$D, "Bound Project")</f>
        <v>89</v>
      </c>
      <c r="Q21" s="303">
        <f>SUMIFS('Forecast Summary-FY26'!X:X, 'Forecast Summary-FY26'!$A:$A,Outcomes!$A21,'Forecast Summary-FY26'!$C:$C, "2026",'Forecast Summary-FY26'!$D:$D, "Bound Project")</f>
        <v>143</v>
      </c>
      <c r="R21" s="303">
        <f>SUMIFS('Forecast Summary-FY26'!Y:Y, 'Forecast Summary-FY26'!$A:$A,Outcomes!$A21,'Forecast Summary-FY26'!$C:$C, "2026",'Forecast Summary-FY26'!$D:$D, "Bound Project")</f>
        <v>900.24000000000012</v>
      </c>
      <c r="S21" s="303">
        <f>SUMIFS('Forecast Summary-FY26'!Z:Z, 'Forecast Summary-FY26'!$A:$A,Outcomes!$A21,'Forecast Summary-FY26'!$C:$C, "2026",'Forecast Summary-FY26'!$D:$D, "Bound Project")</f>
        <v>334</v>
      </c>
      <c r="T21" s="303">
        <f>SUMIFS('Forecast Summary-FY26'!AA:AA, 'Forecast Summary-FY26'!$A:$A,Outcomes!$A21,'Forecast Summary-FY26'!$C:$C, "2026",'Forecast Summary-FY26'!$D:$D, "Bound Project")</f>
        <v>167</v>
      </c>
      <c r="U21" s="303">
        <f>SUMIFS('Forecast Summary-FY26'!AB:AB, 'Forecast Summary-FY26'!$A:$A,Outcomes!$A21,'Forecast Summary-FY26'!$C:$C, "2026",'Forecast Summary-FY26'!$D:$D, "Bound Project")</f>
        <v>223</v>
      </c>
      <c r="V21" s="303">
        <f>SUMIFS('Forecast Summary-FY26'!AG:AG, 'Forecast Summary-FY26'!$A:$A,Outcomes!$A21,'Forecast Summary-FY26'!$C:$C, "2026",'Forecast Summary-FY26'!$D:$D, "Bound Project")</f>
        <v>1558.4800000000002</v>
      </c>
      <c r="W21" s="303">
        <f>SUMIFS('Forecast Summary-FY26'!AH:AH, 'Forecast Summary-FY26'!$A:$A,Outcomes!$A21,'Forecast Summary-FY26'!$C:$C, "2026",'Forecast Summary-FY26'!$D:$D, "Bound Project")</f>
        <v>622</v>
      </c>
      <c r="X21" s="303">
        <f>SUMIFS('Forecast Summary-FY26'!AI:AI, 'Forecast Summary-FY26'!$A:$A,Outcomes!$A21,'Forecast Summary-FY26'!$C:$C, "2026",'Forecast Summary-FY26'!$D:$D, "Bound Project")</f>
        <v>360.58000000000004</v>
      </c>
      <c r="Y21" s="303">
        <f>SUMIFS('Forecast Summary-FY26'!AJ:AJ, 'Forecast Summary-FY26'!$A:$A,Outcomes!$A21,'Forecast Summary-FY26'!$C:$C, "2026",'Forecast Summary-FY26'!$D:$D, "Bound Project")</f>
        <v>517.88000000000011</v>
      </c>
      <c r="Z21" s="303">
        <f>SUMIFS('Forecast Summary-FY26'!AK:AK, 'Forecast Summary-FY26'!$A:$A,Outcomes!$A21,'Forecast Summary-FY26'!$C:$C, "2026",'Forecast Summary-FY26'!$D:$D, "Bound Project")</f>
        <v>1079</v>
      </c>
      <c r="AA21" s="303">
        <f>SUMIFS('Forecast Summary-FY26'!AL:AL, 'Forecast Summary-FY26'!$A:$A,Outcomes!$A21,'Forecast Summary-FY26'!$C:$C, "2026",'Forecast Summary-FY26'!$D:$D, "Bound Project")</f>
        <v>470.20249999999999</v>
      </c>
      <c r="AB21" s="303">
        <f>SUMIFS('Forecast Summary-FY26'!AM:AM, 'Forecast Summary-FY26'!$A:$A,Outcomes!$A21,'Forecast Summary-FY26'!$C:$C, "2026",'Forecast Summary-FY26'!$D:$D, "Bound Project")</f>
        <v>270.75</v>
      </c>
      <c r="AC21" s="303">
        <f>SUMIFS('Forecast Summary-FY26'!AN:AN, 'Forecast Summary-FY26'!$A:$A,Outcomes!$A21,'Forecast Summary-FY26'!$C:$C, "2026",'Forecast Summary-FY26'!$D:$D, "Bound Project")</f>
        <v>581</v>
      </c>
      <c r="AD21" s="303">
        <f>SUMIFS('Forecast Summary-FY26'!AS:AS, 'Forecast Summary-FY26'!$A:$A,Outcomes!$A21,'Forecast Summary-FY26'!$C:$C, "2026",'Forecast Summary-FY26'!$D:$D, "Bound Project")</f>
        <v>0</v>
      </c>
      <c r="AE21" s="303">
        <f>SUMIFS('Forecast Summary-FY26'!AT:AT, 'Forecast Summary-FY26'!$A:$A,Outcomes!$A21,'Forecast Summary-FY26'!$C:$C, "2026",'Forecast Summary-FY26'!$D:$D, "Bound Project")</f>
        <v>0</v>
      </c>
      <c r="AF21" s="303">
        <f>SUMIFS('Forecast Summary-FY26'!AU:AU, 'Forecast Summary-FY26'!$A:$A,Outcomes!$A21,'Forecast Summary-FY26'!$C:$C, "2026",'Forecast Summary-FY26'!$D:$D, "Bound Project")</f>
        <v>0</v>
      </c>
      <c r="AG21" s="303">
        <f>SUMIFS('Forecast Summary-FY26'!AV:AV, 'Forecast Summary-FY26'!$A:$A,Outcomes!$A21,'Forecast Summary-FY26'!$C:$C, "2026",'Forecast Summary-FY26'!$D:$D, "Bound Project")</f>
        <v>0</v>
      </c>
      <c r="AH21" s="303">
        <f>SUMIFS('Forecast Summary-FY26'!AW:AW, 'Forecast Summary-FY26'!$A:$A,Outcomes!$A21,'Forecast Summary-FY26'!$C:$C, "2026",'Forecast Summary-FY26'!$D:$D, "Bound Project")</f>
        <v>12</v>
      </c>
      <c r="AI21" s="303">
        <f>SUMIFS('Forecast Summary-FY26'!AX:AX, 'Forecast Summary-FY26'!$A:$A,Outcomes!$A21,'Forecast Summary-FY26'!$C:$C, "2026",'Forecast Summary-FY26'!$D:$D, "Bound Project")</f>
        <v>0.90249999999999997</v>
      </c>
      <c r="AJ21" s="303">
        <f>SUMIFS('Forecast Summary-FY26'!AY:AY, 'Forecast Summary-FY26'!$A:$A,Outcomes!$A21,'Forecast Summary-FY26'!$C:$C, "2026",'Forecast Summary-FY26'!$D:$D, "Bound Project")</f>
        <v>1.2100000000000002</v>
      </c>
      <c r="AK21" s="303">
        <f>SUMIFS('Forecast Summary-FY26'!AZ:AZ, 'Forecast Summary-FY26'!$A:$A,Outcomes!$A21,'Forecast Summary-FY26'!$C:$C, "2026",'Forecast Summary-FY26'!$D:$D, "Bound Project")</f>
        <v>12</v>
      </c>
      <c r="AL21" s="303">
        <f>SUMIFS('Forecast Summary-FY26'!BE:BE, 'Forecast Summary-FY26'!$A:$A,Outcomes!$A21,'Forecast Summary-FY26'!$C:$C, "2026",'Forecast Summary-FY26'!$D:$D, "Bound Project")</f>
        <v>3293</v>
      </c>
      <c r="AM21" s="303">
        <f>SUMIFS('Forecast Summary-FY26'!BF:BF, 'Forecast Summary-FY26'!$A:$A,Outcomes!$A21,'Forecast Summary-FY26'!$C:$C, "2026",'Forecast Summary-FY26'!$D:$D, "Bound Project")</f>
        <v>1161.5174999999999</v>
      </c>
      <c r="AN21" s="303">
        <f>SUMIFS('Forecast Summary-FY26'!BG:BG, 'Forecast Summary-FY26'!$A:$A,Outcomes!$A21,'Forecast Summary-FY26'!$C:$C, "2026",'Forecast Summary-FY26'!$D:$D, "Bound Project")</f>
        <v>969</v>
      </c>
      <c r="AO21" s="303">
        <f>SUMIFS('Forecast Summary-FY26'!BH:BH, 'Forecast Summary-FY26'!$A:$A,Outcomes!$A21,'Forecast Summary-FY26'!$C:$C, "2026",'Forecast Summary-FY26'!$D:$D, "Bound Project")</f>
        <v>630.41000000000008</v>
      </c>
      <c r="AP21" s="303">
        <f>SUMIFS('Forecast Summary-FY26'!BI:BI, 'Forecast Summary-FY26'!$A:$A,Outcomes!$A21,'Forecast Summary-FY26'!$C:$C, "2026",'Forecast Summary-FY26'!$D:$D, "Bound Project")</f>
        <v>743.66</v>
      </c>
      <c r="AQ21" s="303">
        <f>SUMIFS('Forecast Summary-FY26'!BJ:BJ, 'Forecast Summary-FY26'!$A:$A,Outcomes!$A21,'Forecast Summary-FY26'!$C:$C, "2026",'Forecast Summary-FY26'!$D:$D, "Bound Project")</f>
        <v>239.16249999999999</v>
      </c>
      <c r="AR21" s="303">
        <f>SUMIFS('Forecast Summary-FY26'!BK:BK, 'Forecast Summary-FY26'!$A:$A,Outcomes!$A21,'Forecast Summary-FY26'!$C:$C, "2026",'Forecast Summary-FY26'!$D:$D, "Bound Project")</f>
        <v>237.35749999999999</v>
      </c>
      <c r="AS21" s="303">
        <f>SUMIFS('Forecast Summary-FY26'!BL:BL, 'Forecast Summary-FY26'!$A:$A,Outcomes!$A21,'Forecast Summary-FY26'!$C:$C, "2026",'Forecast Summary-FY26'!$D:$D, "Bound Project")</f>
        <v>331</v>
      </c>
      <c r="AT21" s="303">
        <f>SUMIFS('Forecast Summary-FY26'!BQ:BQ, 'Forecast Summary-FY26'!$A:$A,Outcomes!$A21,'Forecast Summary-FY26'!$C:$C, "2026",'Forecast Summary-FY26'!$D:$D, "Bound Project")</f>
        <v>9.0250000000000004</v>
      </c>
      <c r="AU21" s="303">
        <f>SUMIFS('Forecast Summary-FY26'!BR:BR, 'Forecast Summary-FY26'!$A:$A,Outcomes!$A21,'Forecast Summary-FY26'!$C:$C, "2026",'Forecast Summary-FY26'!$D:$D, "Bound Project")</f>
        <v>1.8049999999999999</v>
      </c>
      <c r="AV21" s="303">
        <f>SUMIFS('Forecast Summary-FY26'!BS:BS, 'Forecast Summary-FY26'!$A:$A,Outcomes!$A21,'Forecast Summary-FY26'!$C:$C, "2026",'Forecast Summary-FY26'!$D:$D, "Bound Project")</f>
        <v>3.61</v>
      </c>
      <c r="AW21" s="303">
        <f>SUMIFS('Forecast Summary-FY26'!BT:BT, 'Forecast Summary-FY26'!$A:$A,Outcomes!$A21,'Forecast Summary-FY26'!$C:$C, "2026",'Forecast Summary-FY26'!$D:$D, "Bound Project")</f>
        <v>3.61</v>
      </c>
      <c r="AX21" s="303">
        <f>SUMIFS('Forecast Summary-FY26'!BU:BU, 'Forecast Summary-FY26'!$A:$A,Outcomes!$A21,'Forecast Summary-FY26'!$C:$C, "2026",'Forecast Summary-FY26'!$D:$D, "Bound Project")</f>
        <v>204</v>
      </c>
      <c r="AY21" s="303">
        <f>SUMIFS('Forecast Summary-FY26'!BV:BV, 'Forecast Summary-FY26'!$A:$A,Outcomes!$A21,'Forecast Summary-FY26'!$C:$C, "2026",'Forecast Summary-FY26'!$D:$D, "Bound Project")</f>
        <v>26.172499999999996</v>
      </c>
      <c r="AZ21" s="303">
        <f>SUMIFS('Forecast Summary-FY26'!BW:BW, 'Forecast Summary-FY26'!$A:$A,Outcomes!$A21,'Forecast Summary-FY26'!$C:$C, "2026",'Forecast Summary-FY26'!$D:$D, "Bound Project")</f>
        <v>48</v>
      </c>
      <c r="BA21" s="303">
        <f>SUMIFS('Forecast Summary-FY26'!BX:BX, 'Forecast Summary-FY26'!$A:$A,Outcomes!$A21,'Forecast Summary-FY26'!$C:$C, "2026",'Forecast Summary-FY26'!$D:$D, "Bound Project")</f>
        <v>99.220000000000013</v>
      </c>
      <c r="BB21" s="303">
        <f>SUMIFS('Forecast Summary-FY26'!BY:BY, 'Forecast Summary-FY26'!$A:$A,Outcomes!$A21,'Forecast Summary-FY26'!$C:$C, "2026",'Forecast Summary-FY26'!$D:$D, "Bound Project")</f>
        <v>83</v>
      </c>
      <c r="BC21" s="303">
        <f>SUMIFS('Forecast Summary-FY26'!BZ:BZ, 'Forecast Summary-FY26'!$A:$A,Outcomes!$A21,'Forecast Summary-FY26'!$C:$C, "2026",'Forecast Summary-FY26'!$D:$D, "Bound Project")</f>
        <v>423</v>
      </c>
      <c r="BD21" s="303">
        <f>SUMIFS('Forecast Summary-FY26'!CA:CA, 'Forecast Summary-FY26'!$A:$A,Outcomes!$A21,'Forecast Summary-FY26'!$C:$C, "2026",'Forecast Summary-FY26'!$D:$D, "Bound Project")</f>
        <v>0</v>
      </c>
    </row>
    <row r="22" spans="1:56">
      <c r="A22" s="13" t="s">
        <v>73</v>
      </c>
      <c r="B22" s="10" t="s">
        <v>74</v>
      </c>
      <c r="C22" s="303">
        <f>SUMIFS('Forecast Summary-FY26'!E:E, 'Forecast Summary-FY26'!$A:$A,Outcomes!$A22,'Forecast Summary-FY26'!$C:$C, "2026",'Forecast Summary-FY26'!$D:$D, "Bound Project")</f>
        <v>4398.7849999999999</v>
      </c>
      <c r="D22" s="303">
        <f>SUMIFS('Forecast Summary-FY26'!F:F, 'Forecast Summary-FY26'!$A:$A,Outcomes!$A22,'Forecast Summary-FY26'!$C:$C, "2026",'Forecast Summary-FY26'!$D:$D, "Bound Project")</f>
        <v>5397</v>
      </c>
      <c r="E22" s="303">
        <f>SUMIFS('Forecast Summary-FY26'!G:G, 'Forecast Summary-FY26'!$A:$A,Outcomes!$A22,'Forecast Summary-FY26'!$C:$C, "2026",'Forecast Summary-FY26'!$D:$D, "Bound Project")</f>
        <v>3305.8574999999996</v>
      </c>
      <c r="F22" s="303">
        <f>SUMIFS('Forecast Summary-FY26'!H:H, 'Forecast Summary-FY26'!$A:$A,Outcomes!$A22,'Forecast Summary-FY26'!$C:$C, "2026",'Forecast Summary-FY26'!$D:$D, "Bound Project")</f>
        <v>1936</v>
      </c>
      <c r="G22" s="303">
        <f>SUMIFS('Forecast Summary-FY26'!I:I, 'Forecast Summary-FY26'!$A:$A,Outcomes!$A22,'Forecast Summary-FY26'!$C:$C, "2026",'Forecast Summary-FY26'!$D:$D, "Bound Project")</f>
        <v>854.2600000000001</v>
      </c>
      <c r="H22" s="303">
        <f>SUMIFS('Forecast Summary-FY26'!J:J, 'Forecast Summary-FY26'!$A:$A,Outcomes!$A22,'Forecast Summary-FY26'!$C:$C, "2026",'Forecast Summary-FY26'!$D:$D, "Bound Project")</f>
        <v>1.2100000000000002</v>
      </c>
      <c r="I22" s="303">
        <f>SUMIFS('Forecast Summary-FY26'!K:K, 'Forecast Summary-FY26'!$A:$A,Outcomes!$A22,'Forecast Summary-FY26'!$C:$C, "2026",'Forecast Summary-FY26'!$D:$D, "Bound Project")</f>
        <v>1.2100000000000002</v>
      </c>
      <c r="J22" s="303">
        <f>SUMIFS('Forecast Summary-FY26'!L:L, 'Forecast Summary-FY26'!$A:$A,Outcomes!$A22,'Forecast Summary-FY26'!$C:$C, "2026",'Forecast Summary-FY26'!$D:$D, "Bound Project")</f>
        <v>1</v>
      </c>
      <c r="K22" s="303">
        <f>SUMIFS('Forecast Summary-FY26'!M:M, 'Forecast Summary-FY26'!$A:$A,Outcomes!$A22,'Forecast Summary-FY26'!$C:$C, "2026",'Forecast Summary-FY26'!$D:$D, "Bound Project")</f>
        <v>0</v>
      </c>
      <c r="L22" s="303">
        <f>SUMIFS('Forecast Summary-FY26'!O:O, 'Forecast Summary-FY26'!$A:$A,Outcomes!$A22,'Forecast Summary-FY26'!$C:$C, "2026",'Forecast Summary-FY26'!$D:$D, "Bound Project")</f>
        <v>350.16999999999996</v>
      </c>
      <c r="M22" s="303">
        <f>SUMIFS('Forecast Summary-FY26'!P:P, 'Forecast Summary-FY26'!$A:$A,Outcomes!$A22,'Forecast Summary-FY26'!$C:$C, "2026",'Forecast Summary-FY26'!$D:$D, "Bound Project")</f>
        <v>920.55</v>
      </c>
      <c r="N22" s="303">
        <f>SUMIFS('Forecast Summary-FY26'!U:U, 'Forecast Summary-FY26'!$A:$A,Outcomes!$A22,'Forecast Summary-FY26'!$C:$C, "2026",'Forecast Summary-FY26'!$D:$D, "Bound Project")</f>
        <v>126.35</v>
      </c>
      <c r="O22" s="303">
        <f>SUMIFS('Forecast Summary-FY26'!V:V, 'Forecast Summary-FY26'!$A:$A,Outcomes!$A22,'Forecast Summary-FY26'!$C:$C, "2026",'Forecast Summary-FY26'!$D:$D, "Bound Project")</f>
        <v>96.567499999999981</v>
      </c>
      <c r="P22" s="303">
        <f>SUMIFS('Forecast Summary-FY26'!W:W, 'Forecast Summary-FY26'!$A:$A,Outcomes!$A22,'Forecast Summary-FY26'!$C:$C, "2026",'Forecast Summary-FY26'!$D:$D, "Bound Project")</f>
        <v>18.952499999999997</v>
      </c>
      <c r="Q22" s="303">
        <f>SUMIFS('Forecast Summary-FY26'!X:X, 'Forecast Summary-FY26'!$A:$A,Outcomes!$A22,'Forecast Summary-FY26'!$C:$C, "2026",'Forecast Summary-FY26'!$D:$D, "Bound Project")</f>
        <v>40.612499999999997</v>
      </c>
      <c r="R22" s="303">
        <f>SUMIFS('Forecast Summary-FY26'!Y:Y, 'Forecast Summary-FY26'!$A:$A,Outcomes!$A22,'Forecast Summary-FY26'!$C:$C, "2026",'Forecast Summary-FY26'!$D:$D, "Bound Project")</f>
        <v>638.0675</v>
      </c>
      <c r="S22" s="303">
        <f>SUMIFS('Forecast Summary-FY26'!Z:Z, 'Forecast Summary-FY26'!$A:$A,Outcomes!$A22,'Forecast Summary-FY26'!$C:$C, "2026",'Forecast Summary-FY26'!$D:$D, "Bound Project")</f>
        <v>407.02749999999997</v>
      </c>
      <c r="T22" s="303">
        <f>SUMIFS('Forecast Summary-FY26'!AA:AA, 'Forecast Summary-FY26'!$A:$A,Outcomes!$A22,'Forecast Summary-FY26'!$C:$C, "2026",'Forecast Summary-FY26'!$D:$D, "Bound Project")</f>
        <v>227.42999999999998</v>
      </c>
      <c r="U22" s="303">
        <f>SUMIFS('Forecast Summary-FY26'!AB:AB, 'Forecast Summary-FY26'!$A:$A,Outcomes!$A22,'Forecast Summary-FY26'!$C:$C, "2026",'Forecast Summary-FY26'!$D:$D, "Bound Project")</f>
        <v>268.04249999999996</v>
      </c>
      <c r="V22" s="303">
        <f>SUMIFS('Forecast Summary-FY26'!AG:AG, 'Forecast Summary-FY26'!$A:$A,Outcomes!$A22,'Forecast Summary-FY26'!$C:$C, "2026",'Forecast Summary-FY26'!$D:$D, "Bound Project")</f>
        <v>1727</v>
      </c>
      <c r="W22" s="303">
        <f>SUMIFS('Forecast Summary-FY26'!AH:AH, 'Forecast Summary-FY26'!$A:$A,Outcomes!$A22,'Forecast Summary-FY26'!$C:$C, "2026",'Forecast Summary-FY26'!$D:$D, "Bound Project")</f>
        <v>1002</v>
      </c>
      <c r="X22" s="303">
        <f>SUMIFS('Forecast Summary-FY26'!AI:AI, 'Forecast Summary-FY26'!$A:$A,Outcomes!$A22,'Forecast Summary-FY26'!$C:$C, "2026",'Forecast Summary-FY26'!$D:$D, "Bound Project")</f>
        <v>576</v>
      </c>
      <c r="Y22" s="303">
        <f>SUMIFS('Forecast Summary-FY26'!AJ:AJ, 'Forecast Summary-FY26'!$A:$A,Outcomes!$A22,'Forecast Summary-FY26'!$C:$C, "2026",'Forecast Summary-FY26'!$D:$D, "Bound Project")</f>
        <v>550.55000000000007</v>
      </c>
      <c r="Z22" s="303">
        <f>SUMIFS('Forecast Summary-FY26'!AK:AK, 'Forecast Summary-FY26'!$A:$A,Outcomes!$A22,'Forecast Summary-FY26'!$C:$C, "2026",'Forecast Summary-FY26'!$D:$D, "Bound Project")</f>
        <v>2301.375</v>
      </c>
      <c r="AA22" s="303">
        <f>SUMIFS('Forecast Summary-FY26'!AL:AL, 'Forecast Summary-FY26'!$A:$A,Outcomes!$A22,'Forecast Summary-FY26'!$C:$C, "2026",'Forecast Summary-FY26'!$D:$D, "Bound Project")</f>
        <v>1292.3799999999999</v>
      </c>
      <c r="AB22" s="303">
        <f>SUMIFS('Forecast Summary-FY26'!AM:AM, 'Forecast Summary-FY26'!$A:$A,Outcomes!$A22,'Forecast Summary-FY26'!$C:$C, "2026",'Forecast Summary-FY26'!$D:$D, "Bound Project")</f>
        <v>666.04499999999996</v>
      </c>
      <c r="AC22" s="303">
        <f>SUMIFS('Forecast Summary-FY26'!AN:AN, 'Forecast Summary-FY26'!$A:$A,Outcomes!$A22,'Forecast Summary-FY26'!$C:$C, "2026",'Forecast Summary-FY26'!$D:$D, "Bound Project")</f>
        <v>1116.3924999999999</v>
      </c>
      <c r="AD22" s="303">
        <f>SUMIFS('Forecast Summary-FY26'!AS:AS, 'Forecast Summary-FY26'!$A:$A,Outcomes!$A22,'Forecast Summary-FY26'!$C:$C, "2026",'Forecast Summary-FY26'!$D:$D, "Bound Project")</f>
        <v>1</v>
      </c>
      <c r="AE22" s="303">
        <f>SUMIFS('Forecast Summary-FY26'!AT:AT, 'Forecast Summary-FY26'!$A:$A,Outcomes!$A22,'Forecast Summary-FY26'!$C:$C, "2026",'Forecast Summary-FY26'!$D:$D, "Bound Project")</f>
        <v>0</v>
      </c>
      <c r="AF22" s="303">
        <f>SUMIFS('Forecast Summary-FY26'!AU:AU, 'Forecast Summary-FY26'!$A:$A,Outcomes!$A22,'Forecast Summary-FY26'!$C:$C, "2026",'Forecast Summary-FY26'!$D:$D, "Bound Project")</f>
        <v>0</v>
      </c>
      <c r="AG22" s="303">
        <f>SUMIFS('Forecast Summary-FY26'!AV:AV, 'Forecast Summary-FY26'!$A:$A,Outcomes!$A22,'Forecast Summary-FY26'!$C:$C, "2026",'Forecast Summary-FY26'!$D:$D, "Bound Project")</f>
        <v>1</v>
      </c>
      <c r="AH22" s="303">
        <f>SUMIFS('Forecast Summary-FY26'!AW:AW, 'Forecast Summary-FY26'!$A:$A,Outcomes!$A22,'Forecast Summary-FY26'!$C:$C, "2026",'Forecast Summary-FY26'!$D:$D, "Bound Project")</f>
        <v>50</v>
      </c>
      <c r="AI22" s="303">
        <f>SUMIFS('Forecast Summary-FY26'!AX:AX, 'Forecast Summary-FY26'!$A:$A,Outcomes!$A22,'Forecast Summary-FY26'!$C:$C, "2026",'Forecast Summary-FY26'!$D:$D, "Bound Project")</f>
        <v>9.6800000000000015</v>
      </c>
      <c r="AJ22" s="303">
        <f>SUMIFS('Forecast Summary-FY26'!AY:AY, 'Forecast Summary-FY26'!$A:$A,Outcomes!$A22,'Forecast Summary-FY26'!$C:$C, "2026",'Forecast Summary-FY26'!$D:$D, "Bound Project")</f>
        <v>6.0500000000000007</v>
      </c>
      <c r="AK22" s="303">
        <f>SUMIFS('Forecast Summary-FY26'!AZ:AZ, 'Forecast Summary-FY26'!$A:$A,Outcomes!$A22,'Forecast Summary-FY26'!$C:$C, "2026",'Forecast Summary-FY26'!$D:$D, "Bound Project")</f>
        <v>46</v>
      </c>
      <c r="AL22" s="303">
        <f>SUMIFS('Forecast Summary-FY26'!BE:BE, 'Forecast Summary-FY26'!$A:$A,Outcomes!$A22,'Forecast Summary-FY26'!$C:$C, "2026",'Forecast Summary-FY26'!$D:$D, "Bound Project")</f>
        <v>6705</v>
      </c>
      <c r="AM22" s="303">
        <f>SUMIFS('Forecast Summary-FY26'!BF:BF, 'Forecast Summary-FY26'!$A:$A,Outcomes!$A22,'Forecast Summary-FY26'!$C:$C, "2026",'Forecast Summary-FY26'!$D:$D, "Bound Project")</f>
        <v>3726.4224999999997</v>
      </c>
      <c r="AN22" s="303">
        <f>SUMIFS('Forecast Summary-FY26'!BG:BG, 'Forecast Summary-FY26'!$A:$A,Outcomes!$A22,'Forecast Summary-FY26'!$C:$C, "2026",'Forecast Summary-FY26'!$D:$D, "Bound Project")</f>
        <v>2412</v>
      </c>
      <c r="AO22" s="303">
        <f>SUMIFS('Forecast Summary-FY26'!BH:BH, 'Forecast Summary-FY26'!$A:$A,Outcomes!$A22,'Forecast Summary-FY26'!$C:$C, "2026",'Forecast Summary-FY26'!$D:$D, "Bound Project")</f>
        <v>1304.3800000000003</v>
      </c>
      <c r="AP22" s="303">
        <f>SUMIFS('Forecast Summary-FY26'!BI:BI, 'Forecast Summary-FY26'!$A:$A,Outcomes!$A22,'Forecast Summary-FY26'!$C:$C, "2026",'Forecast Summary-FY26'!$D:$D, "Bound Project")</f>
        <v>1314.04</v>
      </c>
      <c r="AQ22" s="303">
        <f>SUMIFS('Forecast Summary-FY26'!BJ:BJ, 'Forecast Summary-FY26'!$A:$A,Outcomes!$A22,'Forecast Summary-FY26'!$C:$C, "2026",'Forecast Summary-FY26'!$D:$D, "Bound Project")</f>
        <v>715.68249999999989</v>
      </c>
      <c r="AR22" s="303">
        <f>SUMIFS('Forecast Summary-FY26'!BK:BK, 'Forecast Summary-FY26'!$A:$A,Outcomes!$A22,'Forecast Summary-FY26'!$C:$C, "2026",'Forecast Summary-FY26'!$D:$D, "Bound Project")</f>
        <v>557.745</v>
      </c>
      <c r="AS22" s="303">
        <f>SUMIFS('Forecast Summary-FY26'!BL:BL, 'Forecast Summary-FY26'!$A:$A,Outcomes!$A22,'Forecast Summary-FY26'!$C:$C, "2026",'Forecast Summary-FY26'!$D:$D, "Bound Project")</f>
        <v>615</v>
      </c>
      <c r="AT22" s="303">
        <f>SUMIFS('Forecast Summary-FY26'!BQ:BQ, 'Forecast Summary-FY26'!$A:$A,Outcomes!$A22,'Forecast Summary-FY26'!$C:$C, "2026",'Forecast Summary-FY26'!$D:$D, "Bound Project")</f>
        <v>0</v>
      </c>
      <c r="AU22" s="303">
        <f>SUMIFS('Forecast Summary-FY26'!BR:BR, 'Forecast Summary-FY26'!$A:$A,Outcomes!$A22,'Forecast Summary-FY26'!$C:$C, "2026",'Forecast Summary-FY26'!$D:$D, "Bound Project")</f>
        <v>0</v>
      </c>
      <c r="AV22" s="303">
        <f>SUMIFS('Forecast Summary-FY26'!BS:BS, 'Forecast Summary-FY26'!$A:$A,Outcomes!$A22,'Forecast Summary-FY26'!$C:$C, "2026",'Forecast Summary-FY26'!$D:$D, "Bound Project")</f>
        <v>0</v>
      </c>
      <c r="AW22" s="303">
        <f>SUMIFS('Forecast Summary-FY26'!BT:BT, 'Forecast Summary-FY26'!$A:$A,Outcomes!$A22,'Forecast Summary-FY26'!$C:$C, "2026",'Forecast Summary-FY26'!$D:$D, "Bound Project")</f>
        <v>0</v>
      </c>
      <c r="AX22" s="303">
        <f>SUMIFS('Forecast Summary-FY26'!BU:BU, 'Forecast Summary-FY26'!$A:$A,Outcomes!$A22,'Forecast Summary-FY26'!$C:$C, "2026",'Forecast Summary-FY26'!$D:$D, "Bound Project")</f>
        <v>153</v>
      </c>
      <c r="AY22" s="303">
        <f>SUMIFS('Forecast Summary-FY26'!BV:BV, 'Forecast Summary-FY26'!$A:$A,Outcomes!$A22,'Forecast Summary-FY26'!$C:$C, "2026",'Forecast Summary-FY26'!$D:$D, "Bound Project")</f>
        <v>54</v>
      </c>
      <c r="AZ22" s="303">
        <f>SUMIFS('Forecast Summary-FY26'!BW:BW, 'Forecast Summary-FY26'!$A:$A,Outcomes!$A22,'Forecast Summary-FY26'!$C:$C, "2026",'Forecast Summary-FY26'!$D:$D, "Bound Project")</f>
        <v>93</v>
      </c>
      <c r="BA22" s="303">
        <f>SUMIFS('Forecast Summary-FY26'!BX:BX, 'Forecast Summary-FY26'!$A:$A,Outcomes!$A22,'Forecast Summary-FY26'!$C:$C, "2026",'Forecast Summary-FY26'!$D:$D, "Bound Project")</f>
        <v>69</v>
      </c>
      <c r="BB22" s="303">
        <f>SUMIFS('Forecast Summary-FY26'!BY:BY, 'Forecast Summary-FY26'!$A:$A,Outcomes!$A22,'Forecast Summary-FY26'!$C:$C, "2026",'Forecast Summary-FY26'!$D:$D, "Bound Project")</f>
        <v>243.67499999999998</v>
      </c>
      <c r="BC22" s="303">
        <f>SUMIFS('Forecast Summary-FY26'!BZ:BZ, 'Forecast Summary-FY26'!$A:$A,Outcomes!$A22,'Forecast Summary-FY26'!$C:$C, "2026",'Forecast Summary-FY26'!$D:$D, "Bound Project")</f>
        <v>944</v>
      </c>
      <c r="BD22" s="303">
        <f>SUMIFS('Forecast Summary-FY26'!CA:CA, 'Forecast Summary-FY26'!$A:$A,Outcomes!$A22,'Forecast Summary-FY26'!$C:$C, "2026",'Forecast Summary-FY26'!$D:$D, "Bound Project")</f>
        <v>0</v>
      </c>
    </row>
    <row r="23" spans="1:56">
      <c r="A23" s="13" t="s">
        <v>75</v>
      </c>
      <c r="B23" s="10" t="s">
        <v>76</v>
      </c>
      <c r="C23" s="303">
        <f>SUMIFS('Forecast Summary-FY26'!E:E, 'Forecast Summary-FY26'!$A:$A,Outcomes!$A23,'Forecast Summary-FY26'!$C:$C, "2026",'Forecast Summary-FY26'!$D:$D, "Bound Project")</f>
        <v>840</v>
      </c>
      <c r="D23" s="303">
        <f>SUMIFS('Forecast Summary-FY26'!F:F, 'Forecast Summary-FY26'!$A:$A,Outcomes!$A23,'Forecast Summary-FY26'!$C:$C, "2026",'Forecast Summary-FY26'!$D:$D, "Bound Project")</f>
        <v>624</v>
      </c>
      <c r="E23" s="303">
        <f>SUMIFS('Forecast Summary-FY26'!G:G, 'Forecast Summary-FY26'!$A:$A,Outcomes!$A23,'Forecast Summary-FY26'!$C:$C, "2026",'Forecast Summary-FY26'!$D:$D, "Bound Project")</f>
        <v>272</v>
      </c>
      <c r="F23" s="303">
        <f>SUMIFS('Forecast Summary-FY26'!H:H, 'Forecast Summary-FY26'!$A:$A,Outcomes!$A23,'Forecast Summary-FY26'!$C:$C, "2026",'Forecast Summary-FY26'!$D:$D, "Bound Project")</f>
        <v>247</v>
      </c>
      <c r="G23" s="303">
        <f>SUMIFS('Forecast Summary-FY26'!I:I, 'Forecast Summary-FY26'!$A:$A,Outcomes!$A23,'Forecast Summary-FY26'!$C:$C, "2026",'Forecast Summary-FY26'!$D:$D, "Bound Project")</f>
        <v>154</v>
      </c>
      <c r="H23" s="303">
        <f>SUMIFS('Forecast Summary-FY26'!J:J, 'Forecast Summary-FY26'!$A:$A,Outcomes!$A23,'Forecast Summary-FY26'!$C:$C, "2026",'Forecast Summary-FY26'!$D:$D, "Bound Project")</f>
        <v>1</v>
      </c>
      <c r="I23" s="303">
        <f>SUMIFS('Forecast Summary-FY26'!K:K, 'Forecast Summary-FY26'!$A:$A,Outcomes!$A23,'Forecast Summary-FY26'!$C:$C, "2026",'Forecast Summary-FY26'!$D:$D, "Bound Project")</f>
        <v>1</v>
      </c>
      <c r="J23" s="303">
        <f>SUMIFS('Forecast Summary-FY26'!L:L, 'Forecast Summary-FY26'!$A:$A,Outcomes!$A23,'Forecast Summary-FY26'!$C:$C, "2026",'Forecast Summary-FY26'!$D:$D, "Bound Project")</f>
        <v>0</v>
      </c>
      <c r="K23" s="303">
        <f>SUMIFS('Forecast Summary-FY26'!M:M, 'Forecast Summary-FY26'!$A:$A,Outcomes!$A23,'Forecast Summary-FY26'!$C:$C, "2026",'Forecast Summary-FY26'!$D:$D, "Bound Project")</f>
        <v>0</v>
      </c>
      <c r="L23" s="303">
        <f>SUMIFS('Forecast Summary-FY26'!O:O, 'Forecast Summary-FY26'!$A:$A,Outcomes!$A23,'Forecast Summary-FY26'!$C:$C, "2026",'Forecast Summary-FY26'!$D:$D, "Bound Project")</f>
        <v>414.24749999999995</v>
      </c>
      <c r="M23" s="303">
        <f>SUMIFS('Forecast Summary-FY26'!P:P, 'Forecast Summary-FY26'!$A:$A,Outcomes!$A23,'Forecast Summary-FY26'!$C:$C, "2026",'Forecast Summary-FY26'!$D:$D, "Bound Project")</f>
        <v>2969</v>
      </c>
      <c r="N23" s="303">
        <f>SUMIFS('Forecast Summary-FY26'!U:U, 'Forecast Summary-FY26'!$A:$A,Outcomes!$A23,'Forecast Summary-FY26'!$C:$C, "2026",'Forecast Summary-FY26'!$D:$D, "Bound Project")</f>
        <v>19.360000000000003</v>
      </c>
      <c r="O23" s="303">
        <f>SUMIFS('Forecast Summary-FY26'!V:V, 'Forecast Summary-FY26'!$A:$A,Outcomes!$A23,'Forecast Summary-FY26'!$C:$C, "2026",'Forecast Summary-FY26'!$D:$D, "Bound Project")</f>
        <v>8.1224999999999987</v>
      </c>
      <c r="P23" s="303">
        <f>SUMIFS('Forecast Summary-FY26'!W:W, 'Forecast Summary-FY26'!$A:$A,Outcomes!$A23,'Forecast Summary-FY26'!$C:$C, "2026",'Forecast Summary-FY26'!$D:$D, "Bound Project")</f>
        <v>5</v>
      </c>
      <c r="Q23" s="303">
        <f>SUMIFS('Forecast Summary-FY26'!X:X, 'Forecast Summary-FY26'!$A:$A,Outcomes!$A23,'Forecast Summary-FY26'!$C:$C, "2026",'Forecast Summary-FY26'!$D:$D, "Bound Project")</f>
        <v>10.89</v>
      </c>
      <c r="R23" s="303">
        <f>SUMIFS('Forecast Summary-FY26'!Y:Y, 'Forecast Summary-FY26'!$A:$A,Outcomes!$A23,'Forecast Summary-FY26'!$C:$C, "2026",'Forecast Summary-FY26'!$D:$D, "Bound Project")</f>
        <v>64.97999999999999</v>
      </c>
      <c r="S23" s="303">
        <f>SUMIFS('Forecast Summary-FY26'!Z:Z, 'Forecast Summary-FY26'!$A:$A,Outcomes!$A23,'Forecast Summary-FY26'!$C:$C, "2026",'Forecast Summary-FY26'!$D:$D, "Bound Project")</f>
        <v>28.88</v>
      </c>
      <c r="T23" s="303">
        <f>SUMIFS('Forecast Summary-FY26'!AA:AA, 'Forecast Summary-FY26'!$A:$A,Outcomes!$A23,'Forecast Summary-FY26'!$C:$C, "2026",'Forecast Summary-FY26'!$D:$D, "Bound Project")</f>
        <v>26.172499999999996</v>
      </c>
      <c r="U23" s="303">
        <f>SUMIFS('Forecast Summary-FY26'!AB:AB, 'Forecast Summary-FY26'!$A:$A,Outcomes!$A23,'Forecast Summary-FY26'!$C:$C, "2026",'Forecast Summary-FY26'!$D:$D, "Bound Project")</f>
        <v>40.612499999999997</v>
      </c>
      <c r="V23" s="303">
        <f>SUMIFS('Forecast Summary-FY26'!AG:AG, 'Forecast Summary-FY26'!$A:$A,Outcomes!$A23,'Forecast Summary-FY26'!$C:$C, "2026",'Forecast Summary-FY26'!$D:$D, "Bound Project")</f>
        <v>302.33749999999998</v>
      </c>
      <c r="W23" s="303">
        <f>SUMIFS('Forecast Summary-FY26'!AH:AH, 'Forecast Summary-FY26'!$A:$A,Outcomes!$A23,'Forecast Summary-FY26'!$C:$C, "2026",'Forecast Summary-FY26'!$D:$D, "Bound Project")</f>
        <v>225.625</v>
      </c>
      <c r="X23" s="303">
        <f>SUMIFS('Forecast Summary-FY26'!AI:AI, 'Forecast Summary-FY26'!$A:$A,Outcomes!$A23,'Forecast Summary-FY26'!$C:$C, "2026",'Forecast Summary-FY26'!$D:$D, "Bound Project")</f>
        <v>116.42249999999999</v>
      </c>
      <c r="Y23" s="303">
        <f>SUMIFS('Forecast Summary-FY26'!AJ:AJ, 'Forecast Summary-FY26'!$A:$A,Outcomes!$A23,'Forecast Summary-FY26'!$C:$C, "2026",'Forecast Summary-FY26'!$D:$D, "Bound Project")</f>
        <v>91</v>
      </c>
      <c r="Z23" s="303">
        <f>SUMIFS('Forecast Summary-FY26'!AK:AK, 'Forecast Summary-FY26'!$A:$A,Outcomes!$A23,'Forecast Summary-FY26'!$C:$C, "2026",'Forecast Summary-FY26'!$D:$D, "Bound Project")</f>
        <v>281.58</v>
      </c>
      <c r="AA23" s="303">
        <f>SUMIFS('Forecast Summary-FY26'!AL:AL, 'Forecast Summary-FY26'!$A:$A,Outcomes!$A23,'Forecast Summary-FY26'!$C:$C, "2026",'Forecast Summary-FY26'!$D:$D, "Bound Project")</f>
        <v>167</v>
      </c>
      <c r="AB23" s="303">
        <f>SUMIFS('Forecast Summary-FY26'!AM:AM, 'Forecast Summary-FY26'!$A:$A,Outcomes!$A23,'Forecast Summary-FY26'!$C:$C, "2026",'Forecast Summary-FY26'!$D:$D, "Bound Project")</f>
        <v>144.4</v>
      </c>
      <c r="AC23" s="303">
        <f>SUMIFS('Forecast Summary-FY26'!AN:AN, 'Forecast Summary-FY26'!$A:$A,Outcomes!$A23,'Forecast Summary-FY26'!$C:$C, "2026",'Forecast Summary-FY26'!$D:$D, "Bound Project")</f>
        <v>135.375</v>
      </c>
      <c r="AD23" s="303">
        <f>SUMIFS('Forecast Summary-FY26'!AS:AS, 'Forecast Summary-FY26'!$A:$A,Outcomes!$A23,'Forecast Summary-FY26'!$C:$C, "2026",'Forecast Summary-FY26'!$D:$D, "Bound Project")</f>
        <v>0.90249999999999997</v>
      </c>
      <c r="AE23" s="303">
        <f>SUMIFS('Forecast Summary-FY26'!AT:AT, 'Forecast Summary-FY26'!$A:$A,Outcomes!$A23,'Forecast Summary-FY26'!$C:$C, "2026",'Forecast Summary-FY26'!$D:$D, "Bound Project")</f>
        <v>0</v>
      </c>
      <c r="AF23" s="303">
        <f>SUMIFS('Forecast Summary-FY26'!AU:AU, 'Forecast Summary-FY26'!$A:$A,Outcomes!$A23,'Forecast Summary-FY26'!$C:$C, "2026",'Forecast Summary-FY26'!$D:$D, "Bound Project")</f>
        <v>0</v>
      </c>
      <c r="AG23" s="303">
        <f>SUMIFS('Forecast Summary-FY26'!AV:AV, 'Forecast Summary-FY26'!$A:$A,Outcomes!$A23,'Forecast Summary-FY26'!$C:$C, "2026",'Forecast Summary-FY26'!$D:$D, "Bound Project")</f>
        <v>0.90249999999999997</v>
      </c>
      <c r="AH23" s="303">
        <f>SUMIFS('Forecast Summary-FY26'!AW:AW, 'Forecast Summary-FY26'!$A:$A,Outcomes!$A23,'Forecast Summary-FY26'!$C:$C, "2026",'Forecast Summary-FY26'!$D:$D, "Bound Project")</f>
        <v>1.2100000000000002</v>
      </c>
      <c r="AI23" s="303">
        <f>SUMIFS('Forecast Summary-FY26'!AX:AX, 'Forecast Summary-FY26'!$A:$A,Outcomes!$A23,'Forecast Summary-FY26'!$C:$C, "2026",'Forecast Summary-FY26'!$D:$D, "Bound Project")</f>
        <v>0</v>
      </c>
      <c r="AJ23" s="303">
        <f>SUMIFS('Forecast Summary-FY26'!AY:AY, 'Forecast Summary-FY26'!$A:$A,Outcomes!$A23,'Forecast Summary-FY26'!$C:$C, "2026",'Forecast Summary-FY26'!$D:$D, "Bound Project")</f>
        <v>0</v>
      </c>
      <c r="AK23" s="303">
        <f>SUMIFS('Forecast Summary-FY26'!AZ:AZ, 'Forecast Summary-FY26'!$A:$A,Outcomes!$A23,'Forecast Summary-FY26'!$C:$C, "2026",'Forecast Summary-FY26'!$D:$D, "Bound Project")</f>
        <v>1.2100000000000002</v>
      </c>
      <c r="AL23" s="303">
        <f>SUMIFS('Forecast Summary-FY26'!BE:BE, 'Forecast Summary-FY26'!$A:$A,Outcomes!$A23,'Forecast Summary-FY26'!$C:$C, "2026",'Forecast Summary-FY26'!$D:$D, "Bound Project")</f>
        <v>406.56000000000006</v>
      </c>
      <c r="AM23" s="303">
        <f>SUMIFS('Forecast Summary-FY26'!BF:BF, 'Forecast Summary-FY26'!$A:$A,Outcomes!$A23,'Forecast Summary-FY26'!$C:$C, "2026",'Forecast Summary-FY26'!$D:$D, "Bound Project")</f>
        <v>183.92000000000004</v>
      </c>
      <c r="AN23" s="303">
        <f>SUMIFS('Forecast Summary-FY26'!BG:BG, 'Forecast Summary-FY26'!$A:$A,Outcomes!$A23,'Forecast Summary-FY26'!$C:$C, "2026",'Forecast Summary-FY26'!$D:$D, "Bound Project")</f>
        <v>186.34000000000003</v>
      </c>
      <c r="AO23" s="303">
        <f>SUMIFS('Forecast Summary-FY26'!BH:BH, 'Forecast Summary-FY26'!$A:$A,Outcomes!$A23,'Forecast Summary-FY26'!$C:$C, "2026",'Forecast Summary-FY26'!$D:$D, "Bound Project")</f>
        <v>160.93000000000004</v>
      </c>
      <c r="AP23" s="303">
        <f>SUMIFS('Forecast Summary-FY26'!BI:BI, 'Forecast Summary-FY26'!$A:$A,Outcomes!$A23,'Forecast Summary-FY26'!$C:$C, "2026",'Forecast Summary-FY26'!$D:$D, "Bound Project")</f>
        <v>557.745</v>
      </c>
      <c r="AQ23" s="303">
        <f>SUMIFS('Forecast Summary-FY26'!BJ:BJ, 'Forecast Summary-FY26'!$A:$A,Outcomes!$A23,'Forecast Summary-FY26'!$C:$C, "2026",'Forecast Summary-FY26'!$D:$D, "Bound Project")</f>
        <v>172</v>
      </c>
      <c r="AR23" s="303">
        <f>SUMIFS('Forecast Summary-FY26'!BK:BK, 'Forecast Summary-FY26'!$A:$A,Outcomes!$A23,'Forecast Summary-FY26'!$C:$C, "2026",'Forecast Summary-FY26'!$D:$D, "Bound Project")</f>
        <v>317.67999999999995</v>
      </c>
      <c r="AS23" s="303">
        <f>SUMIFS('Forecast Summary-FY26'!BL:BL, 'Forecast Summary-FY26'!$A:$A,Outcomes!$A23,'Forecast Summary-FY26'!$C:$C, "2026",'Forecast Summary-FY26'!$D:$D, "Bound Project")</f>
        <v>306</v>
      </c>
      <c r="AT23" s="303">
        <f>SUMIFS('Forecast Summary-FY26'!BQ:BQ, 'Forecast Summary-FY26'!$A:$A,Outcomes!$A23,'Forecast Summary-FY26'!$C:$C, "2026",'Forecast Summary-FY26'!$D:$D, "Bound Project")</f>
        <v>0</v>
      </c>
      <c r="AU23" s="303">
        <f>SUMIFS('Forecast Summary-FY26'!BR:BR, 'Forecast Summary-FY26'!$A:$A,Outcomes!$A23,'Forecast Summary-FY26'!$C:$C, "2026",'Forecast Summary-FY26'!$D:$D, "Bound Project")</f>
        <v>0</v>
      </c>
      <c r="AV23" s="303">
        <f>SUMIFS('Forecast Summary-FY26'!BS:BS, 'Forecast Summary-FY26'!$A:$A,Outcomes!$A23,'Forecast Summary-FY26'!$C:$C, "2026",'Forecast Summary-FY26'!$D:$D, "Bound Project")</f>
        <v>0</v>
      </c>
      <c r="AW23" s="303">
        <f>SUMIFS('Forecast Summary-FY26'!BT:BT, 'Forecast Summary-FY26'!$A:$A,Outcomes!$A23,'Forecast Summary-FY26'!$C:$C, "2026",'Forecast Summary-FY26'!$D:$D, "Bound Project")</f>
        <v>0</v>
      </c>
      <c r="AX23" s="303">
        <f>SUMIFS('Forecast Summary-FY26'!BU:BU, 'Forecast Summary-FY26'!$A:$A,Outcomes!$A23,'Forecast Summary-FY26'!$C:$C, "2026",'Forecast Summary-FY26'!$D:$D, "Bound Project")</f>
        <v>16</v>
      </c>
      <c r="AY23" s="303">
        <f>SUMIFS('Forecast Summary-FY26'!BV:BV, 'Forecast Summary-FY26'!$A:$A,Outcomes!$A23,'Forecast Summary-FY26'!$C:$C, "2026",'Forecast Summary-FY26'!$D:$D, "Bound Project")</f>
        <v>1.8049999999999999</v>
      </c>
      <c r="AZ23" s="303">
        <f>SUMIFS('Forecast Summary-FY26'!BW:BW, 'Forecast Summary-FY26'!$A:$A,Outcomes!$A23,'Forecast Summary-FY26'!$C:$C, "2026",'Forecast Summary-FY26'!$D:$D, "Bound Project")</f>
        <v>8</v>
      </c>
      <c r="BA23" s="303">
        <f>SUMIFS('Forecast Summary-FY26'!BX:BX, 'Forecast Summary-FY26'!$A:$A,Outcomes!$A23,'Forecast Summary-FY26'!$C:$C, "2026",'Forecast Summary-FY26'!$D:$D, "Bound Project")</f>
        <v>12</v>
      </c>
      <c r="BB23" s="303">
        <f>SUMIFS('Forecast Summary-FY26'!BY:BY, 'Forecast Summary-FY26'!$A:$A,Outcomes!$A23,'Forecast Summary-FY26'!$C:$C, "2026",'Forecast Summary-FY26'!$D:$D, "Bound Project")</f>
        <v>22.5625</v>
      </c>
      <c r="BC23" s="303">
        <f>SUMIFS('Forecast Summary-FY26'!BZ:BZ, 'Forecast Summary-FY26'!$A:$A,Outcomes!$A23,'Forecast Summary-FY26'!$C:$C, "2026",'Forecast Summary-FY26'!$D:$D, "Bound Project")</f>
        <v>50</v>
      </c>
      <c r="BD23" s="303">
        <f>SUMIFS('Forecast Summary-FY26'!CA:CA, 'Forecast Summary-FY26'!$A:$A,Outcomes!$A23,'Forecast Summary-FY26'!$C:$C, "2026",'Forecast Summary-FY26'!$D:$D, "Bound Project")</f>
        <v>0</v>
      </c>
    </row>
    <row r="24" spans="1:56">
      <c r="A24" s="13" t="s">
        <v>77</v>
      </c>
      <c r="B24" s="10" t="s">
        <v>78</v>
      </c>
      <c r="C24" s="303">
        <f>SUMIFS('Forecast Summary-FY26'!E:E, 'Forecast Summary-FY26'!$A:$A,Outcomes!$A24,'Forecast Summary-FY26'!$C:$C, "2026",'Forecast Summary-FY26'!$D:$D, "Bound Project")</f>
        <v>2673</v>
      </c>
      <c r="D24" s="303">
        <f>SUMIFS('Forecast Summary-FY26'!F:F, 'Forecast Summary-FY26'!$A:$A,Outcomes!$A24,'Forecast Summary-FY26'!$C:$C, "2026",'Forecast Summary-FY26'!$D:$D, "Bound Project")</f>
        <v>2386</v>
      </c>
      <c r="E24" s="303">
        <f>SUMIFS('Forecast Summary-FY26'!G:G, 'Forecast Summary-FY26'!$A:$A,Outcomes!$A24,'Forecast Summary-FY26'!$C:$C, "2026",'Forecast Summary-FY26'!$D:$D, "Bound Project")</f>
        <v>1427.7549999999999</v>
      </c>
      <c r="F24" s="303">
        <f>SUMIFS('Forecast Summary-FY26'!H:H, 'Forecast Summary-FY26'!$A:$A,Outcomes!$A24,'Forecast Summary-FY26'!$C:$C, "2026",'Forecast Summary-FY26'!$D:$D, "Bound Project")</f>
        <v>1369.7200000000003</v>
      </c>
      <c r="G24" s="303">
        <f>SUMIFS('Forecast Summary-FY26'!I:I, 'Forecast Summary-FY26'!$A:$A,Outcomes!$A24,'Forecast Summary-FY26'!$C:$C, "2026",'Forecast Summary-FY26'!$D:$D, "Bound Project")</f>
        <v>340.01000000000005</v>
      </c>
      <c r="H24" s="303">
        <f>SUMIFS('Forecast Summary-FY26'!J:J, 'Forecast Summary-FY26'!$A:$A,Outcomes!$A24,'Forecast Summary-FY26'!$C:$C, "2026",'Forecast Summary-FY26'!$D:$D, "Bound Project")</f>
        <v>0</v>
      </c>
      <c r="I24" s="303">
        <f>SUMIFS('Forecast Summary-FY26'!K:K, 'Forecast Summary-FY26'!$A:$A,Outcomes!$A24,'Forecast Summary-FY26'!$C:$C, "2026",'Forecast Summary-FY26'!$D:$D, "Bound Project")</f>
        <v>0</v>
      </c>
      <c r="J24" s="303">
        <f>SUMIFS('Forecast Summary-FY26'!L:L, 'Forecast Summary-FY26'!$A:$A,Outcomes!$A24,'Forecast Summary-FY26'!$C:$C, "2026",'Forecast Summary-FY26'!$D:$D, "Bound Project")</f>
        <v>0</v>
      </c>
      <c r="K24" s="303">
        <f>SUMIFS('Forecast Summary-FY26'!M:M, 'Forecast Summary-FY26'!$A:$A,Outcomes!$A24,'Forecast Summary-FY26'!$C:$C, "2026",'Forecast Summary-FY26'!$D:$D, "Bound Project")</f>
        <v>0</v>
      </c>
      <c r="L24" s="303">
        <f>SUMIFS('Forecast Summary-FY26'!O:O, 'Forecast Summary-FY26'!$A:$A,Outcomes!$A24,'Forecast Summary-FY26'!$C:$C, "2026",'Forecast Summary-FY26'!$D:$D, "Bound Project")</f>
        <v>238.37000000000003</v>
      </c>
      <c r="M24" s="303">
        <f>SUMIFS('Forecast Summary-FY26'!P:P, 'Forecast Summary-FY26'!$A:$A,Outcomes!$A24,'Forecast Summary-FY26'!$C:$C, "2026",'Forecast Summary-FY26'!$D:$D, "Bound Project")</f>
        <v>451.25</v>
      </c>
      <c r="N24" s="303">
        <f>SUMIFS('Forecast Summary-FY26'!U:U, 'Forecast Summary-FY26'!$A:$A,Outcomes!$A24,'Forecast Summary-FY26'!$C:$C, "2026",'Forecast Summary-FY26'!$D:$D, "Bound Project")</f>
        <v>0</v>
      </c>
      <c r="O24" s="303">
        <f>SUMIFS('Forecast Summary-FY26'!V:V, 'Forecast Summary-FY26'!$A:$A,Outcomes!$A24,'Forecast Summary-FY26'!$C:$C, "2026",'Forecast Summary-FY26'!$D:$D, "Bound Project")</f>
        <v>0</v>
      </c>
      <c r="P24" s="303">
        <f>SUMIFS('Forecast Summary-FY26'!W:W, 'Forecast Summary-FY26'!$A:$A,Outcomes!$A24,'Forecast Summary-FY26'!$C:$C, "2026",'Forecast Summary-FY26'!$D:$D, "Bound Project")</f>
        <v>0</v>
      </c>
      <c r="Q24" s="303">
        <f>SUMIFS('Forecast Summary-FY26'!X:X, 'Forecast Summary-FY26'!$A:$A,Outcomes!$A24,'Forecast Summary-FY26'!$C:$C, "2026",'Forecast Summary-FY26'!$D:$D, "Bound Project")</f>
        <v>0</v>
      </c>
      <c r="R24" s="303">
        <f>SUMIFS('Forecast Summary-FY26'!Y:Y, 'Forecast Summary-FY26'!$A:$A,Outcomes!$A24,'Forecast Summary-FY26'!$C:$C, "2026",'Forecast Summary-FY26'!$D:$D, "Bound Project")</f>
        <v>0</v>
      </c>
      <c r="S24" s="303">
        <f>SUMIFS('Forecast Summary-FY26'!Z:Z, 'Forecast Summary-FY26'!$A:$A,Outcomes!$A24,'Forecast Summary-FY26'!$C:$C, "2026",'Forecast Summary-FY26'!$D:$D, "Bound Project")</f>
        <v>0</v>
      </c>
      <c r="T24" s="303">
        <f>SUMIFS('Forecast Summary-FY26'!AA:AA, 'Forecast Summary-FY26'!$A:$A,Outcomes!$A24,'Forecast Summary-FY26'!$C:$C, "2026",'Forecast Summary-FY26'!$D:$D, "Bound Project")</f>
        <v>0</v>
      </c>
      <c r="U24" s="303">
        <f>SUMIFS('Forecast Summary-FY26'!AB:AB, 'Forecast Summary-FY26'!$A:$A,Outcomes!$A24,'Forecast Summary-FY26'!$C:$C, "2026",'Forecast Summary-FY26'!$D:$D, "Bound Project")</f>
        <v>0</v>
      </c>
      <c r="V24" s="303">
        <f>SUMIFS('Forecast Summary-FY26'!AG:AG, 'Forecast Summary-FY26'!$A:$A,Outcomes!$A24,'Forecast Summary-FY26'!$C:$C, "2026",'Forecast Summary-FY26'!$D:$D, "Bound Project")</f>
        <v>348.36499999999995</v>
      </c>
      <c r="W24" s="303">
        <f>SUMIFS('Forecast Summary-FY26'!AH:AH, 'Forecast Summary-FY26'!$A:$A,Outcomes!$A24,'Forecast Summary-FY26'!$C:$C, "2026",'Forecast Summary-FY26'!$D:$D, "Bound Project")</f>
        <v>180.5</v>
      </c>
      <c r="X24" s="303">
        <f>SUMIFS('Forecast Summary-FY26'!AI:AI, 'Forecast Summary-FY26'!$A:$A,Outcomes!$A24,'Forecast Summary-FY26'!$C:$C, "2026",'Forecast Summary-FY26'!$D:$D, "Bound Project")</f>
        <v>198.54999999999998</v>
      </c>
      <c r="Y24" s="303">
        <f>SUMIFS('Forecast Summary-FY26'!AJ:AJ, 'Forecast Summary-FY26'!$A:$A,Outcomes!$A24,'Forecast Summary-FY26'!$C:$C, "2026",'Forecast Summary-FY26'!$D:$D, "Bound Project")</f>
        <v>114.95000000000003</v>
      </c>
      <c r="Z24" s="303">
        <f>SUMIFS('Forecast Summary-FY26'!AK:AK, 'Forecast Summary-FY26'!$A:$A,Outcomes!$A24,'Forecast Summary-FY26'!$C:$C, "2026",'Forecast Summary-FY26'!$D:$D, "Bound Project")</f>
        <v>542</v>
      </c>
      <c r="AA24" s="303">
        <f>SUMIFS('Forecast Summary-FY26'!AL:AL, 'Forecast Summary-FY26'!$A:$A,Outcomes!$A24,'Forecast Summary-FY26'!$C:$C, "2026",'Forecast Summary-FY26'!$D:$D, "Bound Project")</f>
        <v>185</v>
      </c>
      <c r="AB24" s="303">
        <f>SUMIFS('Forecast Summary-FY26'!AM:AM, 'Forecast Summary-FY26'!$A:$A,Outcomes!$A24,'Forecast Summary-FY26'!$C:$C, "2026",'Forecast Summary-FY26'!$D:$D, "Bound Project")</f>
        <v>312</v>
      </c>
      <c r="AC24" s="303">
        <f>SUMIFS('Forecast Summary-FY26'!AN:AN, 'Forecast Summary-FY26'!$A:$A,Outcomes!$A24,'Forecast Summary-FY26'!$C:$C, "2026",'Forecast Summary-FY26'!$D:$D, "Bound Project")</f>
        <v>313</v>
      </c>
      <c r="AD24" s="303">
        <f>SUMIFS('Forecast Summary-FY26'!AS:AS, 'Forecast Summary-FY26'!$A:$A,Outcomes!$A24,'Forecast Summary-FY26'!$C:$C, "2026",'Forecast Summary-FY26'!$D:$D, "Bound Project")</f>
        <v>2.4200000000000004</v>
      </c>
      <c r="AE24" s="303">
        <f>SUMIFS('Forecast Summary-FY26'!AT:AT, 'Forecast Summary-FY26'!$A:$A,Outcomes!$A24,'Forecast Summary-FY26'!$C:$C, "2026",'Forecast Summary-FY26'!$D:$D, "Bound Project")</f>
        <v>1.2100000000000002</v>
      </c>
      <c r="AF24" s="303">
        <f>SUMIFS('Forecast Summary-FY26'!AU:AU, 'Forecast Summary-FY26'!$A:$A,Outcomes!$A24,'Forecast Summary-FY26'!$C:$C, "2026",'Forecast Summary-FY26'!$D:$D, "Bound Project")</f>
        <v>2</v>
      </c>
      <c r="AG24" s="303">
        <f>SUMIFS('Forecast Summary-FY26'!AV:AV, 'Forecast Summary-FY26'!$A:$A,Outcomes!$A24,'Forecast Summary-FY26'!$C:$C, "2026",'Forecast Summary-FY26'!$D:$D, "Bound Project")</f>
        <v>2.4200000000000004</v>
      </c>
      <c r="AH24" s="303">
        <f>SUMIFS('Forecast Summary-FY26'!AW:AW, 'Forecast Summary-FY26'!$A:$A,Outcomes!$A24,'Forecast Summary-FY26'!$C:$C, "2026",'Forecast Summary-FY26'!$D:$D, "Bound Project")</f>
        <v>0</v>
      </c>
      <c r="AI24" s="303">
        <f>SUMIFS('Forecast Summary-FY26'!AX:AX, 'Forecast Summary-FY26'!$A:$A,Outcomes!$A24,'Forecast Summary-FY26'!$C:$C, "2026",'Forecast Summary-FY26'!$D:$D, "Bound Project")</f>
        <v>0</v>
      </c>
      <c r="AJ24" s="303">
        <f>SUMIFS('Forecast Summary-FY26'!AY:AY, 'Forecast Summary-FY26'!$A:$A,Outcomes!$A24,'Forecast Summary-FY26'!$C:$C, "2026",'Forecast Summary-FY26'!$D:$D, "Bound Project")</f>
        <v>0</v>
      </c>
      <c r="AK24" s="303">
        <f>SUMIFS('Forecast Summary-FY26'!AZ:AZ, 'Forecast Summary-FY26'!$A:$A,Outcomes!$A24,'Forecast Summary-FY26'!$C:$C, "2026",'Forecast Summary-FY26'!$D:$D, "Bound Project")</f>
        <v>0</v>
      </c>
      <c r="AL24" s="303">
        <f>SUMIFS('Forecast Summary-FY26'!BE:BE, 'Forecast Summary-FY26'!$A:$A,Outcomes!$A24,'Forecast Summary-FY26'!$C:$C, "2026",'Forecast Summary-FY26'!$D:$D, "Bound Project")</f>
        <v>2219</v>
      </c>
      <c r="AM24" s="303">
        <f>SUMIFS('Forecast Summary-FY26'!BF:BF, 'Forecast Summary-FY26'!$A:$A,Outcomes!$A24,'Forecast Summary-FY26'!$C:$C, "2026",'Forecast Summary-FY26'!$D:$D, "Bound Project")</f>
        <v>1325</v>
      </c>
      <c r="AN24" s="303">
        <f>SUMIFS('Forecast Summary-FY26'!BG:BG, 'Forecast Summary-FY26'!$A:$A,Outcomes!$A24,'Forecast Summary-FY26'!$C:$C, "2026",'Forecast Summary-FY26'!$D:$D, "Bound Project")</f>
        <v>661.87000000000012</v>
      </c>
      <c r="AO24" s="303">
        <f>SUMIFS('Forecast Summary-FY26'!BH:BH, 'Forecast Summary-FY26'!$A:$A,Outcomes!$A24,'Forecast Summary-FY26'!$C:$C, "2026",'Forecast Summary-FY26'!$D:$D, "Bound Project")</f>
        <v>350.90000000000003</v>
      </c>
      <c r="AP24" s="303">
        <f>SUMIFS('Forecast Summary-FY26'!BI:BI, 'Forecast Summary-FY26'!$A:$A,Outcomes!$A24,'Forecast Summary-FY26'!$C:$C, "2026",'Forecast Summary-FY26'!$D:$D, "Bound Project")</f>
        <v>865.49749999999995</v>
      </c>
      <c r="AQ24" s="303">
        <f>SUMIFS('Forecast Summary-FY26'!BJ:BJ, 'Forecast Summary-FY26'!$A:$A,Outcomes!$A24,'Forecast Summary-FY26'!$C:$C, "2026",'Forecast Summary-FY26'!$D:$D, "Bound Project")</f>
        <v>421.46749999999997</v>
      </c>
      <c r="AR24" s="303">
        <f>SUMIFS('Forecast Summary-FY26'!BK:BK, 'Forecast Summary-FY26'!$A:$A,Outcomes!$A24,'Forecast Summary-FY26'!$C:$C, "2026",'Forecast Summary-FY26'!$D:$D, "Bound Project")</f>
        <v>590.2349999999999</v>
      </c>
      <c r="AS24" s="303">
        <f>SUMIFS('Forecast Summary-FY26'!BL:BL, 'Forecast Summary-FY26'!$A:$A,Outcomes!$A24,'Forecast Summary-FY26'!$C:$C, "2026",'Forecast Summary-FY26'!$D:$D, "Bound Project")</f>
        <v>347.46249999999998</v>
      </c>
      <c r="AT24" s="303">
        <f>SUMIFS('Forecast Summary-FY26'!BQ:BQ, 'Forecast Summary-FY26'!$A:$A,Outcomes!$A24,'Forecast Summary-FY26'!$C:$C, "2026",'Forecast Summary-FY26'!$D:$D, "Bound Project")</f>
        <v>0</v>
      </c>
      <c r="AU24" s="303">
        <f>SUMIFS('Forecast Summary-FY26'!BR:BR, 'Forecast Summary-FY26'!$A:$A,Outcomes!$A24,'Forecast Summary-FY26'!$C:$C, "2026",'Forecast Summary-FY26'!$D:$D, "Bound Project")</f>
        <v>0</v>
      </c>
      <c r="AV24" s="303">
        <f>SUMIFS('Forecast Summary-FY26'!BS:BS, 'Forecast Summary-FY26'!$A:$A,Outcomes!$A24,'Forecast Summary-FY26'!$C:$C, "2026",'Forecast Summary-FY26'!$D:$D, "Bound Project")</f>
        <v>0</v>
      </c>
      <c r="AW24" s="303">
        <f>SUMIFS('Forecast Summary-FY26'!BT:BT, 'Forecast Summary-FY26'!$A:$A,Outcomes!$A24,'Forecast Summary-FY26'!$C:$C, "2026",'Forecast Summary-FY26'!$D:$D, "Bound Project")</f>
        <v>0</v>
      </c>
      <c r="AX24" s="303">
        <f>SUMIFS('Forecast Summary-FY26'!BU:BU, 'Forecast Summary-FY26'!$A:$A,Outcomes!$A24,'Forecast Summary-FY26'!$C:$C, "2026",'Forecast Summary-FY26'!$D:$D, "Bound Project")</f>
        <v>0</v>
      </c>
      <c r="AY24" s="303">
        <f>SUMIFS('Forecast Summary-FY26'!BV:BV, 'Forecast Summary-FY26'!$A:$A,Outcomes!$A24,'Forecast Summary-FY26'!$C:$C, "2026",'Forecast Summary-FY26'!$D:$D, "Bound Project")</f>
        <v>0</v>
      </c>
      <c r="AZ24" s="303">
        <f>SUMIFS('Forecast Summary-FY26'!BW:BW, 'Forecast Summary-FY26'!$A:$A,Outcomes!$A24,'Forecast Summary-FY26'!$C:$C, "2026",'Forecast Summary-FY26'!$D:$D, "Bound Project")</f>
        <v>0</v>
      </c>
      <c r="BA24" s="303">
        <f>SUMIFS('Forecast Summary-FY26'!BX:BX, 'Forecast Summary-FY26'!$A:$A,Outcomes!$A24,'Forecast Summary-FY26'!$C:$C, "2026",'Forecast Summary-FY26'!$D:$D, "Bound Project")</f>
        <v>0</v>
      </c>
      <c r="BB24" s="303">
        <f>SUMIFS('Forecast Summary-FY26'!BY:BY, 'Forecast Summary-FY26'!$A:$A,Outcomes!$A24,'Forecast Summary-FY26'!$C:$C, "2026",'Forecast Summary-FY26'!$D:$D, "Bound Project")</f>
        <v>12.634999999999998</v>
      </c>
      <c r="BC24" s="303">
        <f>SUMIFS('Forecast Summary-FY26'!BZ:BZ, 'Forecast Summary-FY26'!$A:$A,Outcomes!$A24,'Forecast Summary-FY26'!$C:$C, "2026",'Forecast Summary-FY26'!$D:$D, "Bound Project")</f>
        <v>42.35</v>
      </c>
      <c r="BD24" s="303">
        <f>SUMIFS('Forecast Summary-FY26'!CA:CA, 'Forecast Summary-FY26'!$A:$A,Outcomes!$A24,'Forecast Summary-FY26'!$C:$C, "2026",'Forecast Summary-FY26'!$D:$D, "Bound Project")</f>
        <v>0</v>
      </c>
    </row>
    <row r="25" spans="1:56">
      <c r="A25" s="13" t="s">
        <v>79</v>
      </c>
      <c r="B25" s="10" t="s">
        <v>80</v>
      </c>
      <c r="C25" s="303">
        <f>SUMIFS('Forecast Summary-FY26'!E:E, 'Forecast Summary-FY26'!$A:$A,Outcomes!$A25,'Forecast Summary-FY26'!$C:$C, "2026",'Forecast Summary-FY26'!$D:$D, "Bound Project")</f>
        <v>427</v>
      </c>
      <c r="D25" s="303">
        <f>SUMIFS('Forecast Summary-FY26'!F:F, 'Forecast Summary-FY26'!$A:$A,Outcomes!$A25,'Forecast Summary-FY26'!$C:$C, "2026",'Forecast Summary-FY26'!$D:$D, "Bound Project")</f>
        <v>126.35</v>
      </c>
      <c r="E25" s="303">
        <f>SUMIFS('Forecast Summary-FY26'!G:G, 'Forecast Summary-FY26'!$A:$A,Outcomes!$A25,'Forecast Summary-FY26'!$C:$C, "2026",'Forecast Summary-FY26'!$D:$D, "Bound Project")</f>
        <v>122.73999999999998</v>
      </c>
      <c r="F25" s="303">
        <f>SUMIFS('Forecast Summary-FY26'!H:H, 'Forecast Summary-FY26'!$A:$A,Outcomes!$A25,'Forecast Summary-FY26'!$C:$C, "2026",'Forecast Summary-FY26'!$D:$D, "Bound Project")</f>
        <v>39.709999999999994</v>
      </c>
      <c r="G25" s="303">
        <f>SUMIFS('Forecast Summary-FY26'!I:I, 'Forecast Summary-FY26'!$A:$A,Outcomes!$A25,'Forecast Summary-FY26'!$C:$C, "2026",'Forecast Summary-FY26'!$D:$D, "Bound Project")</f>
        <v>7.2600000000000016</v>
      </c>
      <c r="H25" s="303">
        <f>SUMIFS('Forecast Summary-FY26'!J:J, 'Forecast Summary-FY26'!$A:$A,Outcomes!$A25,'Forecast Summary-FY26'!$C:$C, "2026",'Forecast Summary-FY26'!$D:$D, "Bound Project")</f>
        <v>0</v>
      </c>
      <c r="I25" s="303">
        <f>SUMIFS('Forecast Summary-FY26'!K:K, 'Forecast Summary-FY26'!$A:$A,Outcomes!$A25,'Forecast Summary-FY26'!$C:$C, "2026",'Forecast Summary-FY26'!$D:$D, "Bound Project")</f>
        <v>0</v>
      </c>
      <c r="J25" s="303">
        <f>SUMIFS('Forecast Summary-FY26'!L:L, 'Forecast Summary-FY26'!$A:$A,Outcomes!$A25,'Forecast Summary-FY26'!$C:$C, "2026",'Forecast Summary-FY26'!$D:$D, "Bound Project")</f>
        <v>0</v>
      </c>
      <c r="K25" s="303">
        <f>SUMIFS('Forecast Summary-FY26'!M:M, 'Forecast Summary-FY26'!$A:$A,Outcomes!$A25,'Forecast Summary-FY26'!$C:$C, "2026",'Forecast Summary-FY26'!$D:$D, "Bound Project")</f>
        <v>0</v>
      </c>
      <c r="L25" s="303">
        <f>SUMIFS('Forecast Summary-FY26'!O:O, 'Forecast Summary-FY26'!$A:$A,Outcomes!$A25,'Forecast Summary-FY26'!$C:$C, "2026",'Forecast Summary-FY26'!$D:$D, "Bound Project")</f>
        <v>16</v>
      </c>
      <c r="M25" s="303">
        <f>SUMIFS('Forecast Summary-FY26'!P:P, 'Forecast Summary-FY26'!$A:$A,Outcomes!$A25,'Forecast Summary-FY26'!$C:$C, "2026",'Forecast Summary-FY26'!$D:$D, "Bound Project")</f>
        <v>187.72</v>
      </c>
      <c r="N25" s="303">
        <f>SUMIFS('Forecast Summary-FY26'!U:U, 'Forecast Summary-FY26'!$A:$A,Outcomes!$A25,'Forecast Summary-FY26'!$C:$C, "2026",'Forecast Summary-FY26'!$D:$D, "Bound Project")</f>
        <v>48.734999999999992</v>
      </c>
      <c r="O25" s="303">
        <f>SUMIFS('Forecast Summary-FY26'!V:V, 'Forecast Summary-FY26'!$A:$A,Outcomes!$A25,'Forecast Summary-FY26'!$C:$C, "2026",'Forecast Summary-FY26'!$D:$D, "Bound Project")</f>
        <v>46</v>
      </c>
      <c r="P25" s="303">
        <f>SUMIFS('Forecast Summary-FY26'!W:W, 'Forecast Summary-FY26'!$A:$A,Outcomes!$A25,'Forecast Summary-FY26'!$C:$C, "2026",'Forecast Summary-FY26'!$D:$D, "Bound Project")</f>
        <v>6.317499999999999</v>
      </c>
      <c r="Q25" s="303">
        <f>SUMIFS('Forecast Summary-FY26'!X:X, 'Forecast Summary-FY26'!$A:$A,Outcomes!$A25,'Forecast Summary-FY26'!$C:$C, "2026",'Forecast Summary-FY26'!$D:$D, "Bound Project")</f>
        <v>1</v>
      </c>
      <c r="R25" s="303">
        <f>SUMIFS('Forecast Summary-FY26'!Y:Y, 'Forecast Summary-FY26'!$A:$A,Outcomes!$A25,'Forecast Summary-FY26'!$C:$C, "2026",'Forecast Summary-FY26'!$D:$D, "Bound Project")</f>
        <v>38.807499999999997</v>
      </c>
      <c r="S25" s="303">
        <f>SUMIFS('Forecast Summary-FY26'!Z:Z, 'Forecast Summary-FY26'!$A:$A,Outcomes!$A25,'Forecast Summary-FY26'!$C:$C, "2026",'Forecast Summary-FY26'!$D:$D, "Bound Project")</f>
        <v>30.684999999999995</v>
      </c>
      <c r="T25" s="303">
        <f>SUMIFS('Forecast Summary-FY26'!AA:AA, 'Forecast Summary-FY26'!$A:$A,Outcomes!$A25,'Forecast Summary-FY26'!$C:$C, "2026",'Forecast Summary-FY26'!$D:$D, "Bound Project")</f>
        <v>11.7325</v>
      </c>
      <c r="U25" s="303">
        <f>SUMIFS('Forecast Summary-FY26'!AB:AB, 'Forecast Summary-FY26'!$A:$A,Outcomes!$A25,'Forecast Summary-FY26'!$C:$C, "2026",'Forecast Summary-FY26'!$D:$D, "Bound Project")</f>
        <v>5.4149999999999991</v>
      </c>
      <c r="V25" s="303">
        <f>SUMIFS('Forecast Summary-FY26'!AG:AG, 'Forecast Summary-FY26'!$A:$A,Outcomes!$A25,'Forecast Summary-FY26'!$C:$C, "2026",'Forecast Summary-FY26'!$D:$D, "Bound Project")</f>
        <v>59.564999999999991</v>
      </c>
      <c r="W25" s="303">
        <f>SUMIFS('Forecast Summary-FY26'!AH:AH, 'Forecast Summary-FY26'!$A:$A,Outcomes!$A25,'Forecast Summary-FY26'!$C:$C, "2026",'Forecast Summary-FY26'!$D:$D, "Bound Project")</f>
        <v>37.904999999999994</v>
      </c>
      <c r="X25" s="303">
        <f>SUMIFS('Forecast Summary-FY26'!AI:AI, 'Forecast Summary-FY26'!$A:$A,Outcomes!$A25,'Forecast Summary-FY26'!$C:$C, "2026",'Forecast Summary-FY26'!$D:$D, "Bound Project")</f>
        <v>20.757499999999997</v>
      </c>
      <c r="Y25" s="303">
        <f>SUMIFS('Forecast Summary-FY26'!AJ:AJ, 'Forecast Summary-FY26'!$A:$A,Outcomes!$A25,'Forecast Summary-FY26'!$C:$C, "2026",'Forecast Summary-FY26'!$D:$D, "Bound Project")</f>
        <v>4.8400000000000007</v>
      </c>
      <c r="Z25" s="303">
        <f>SUMIFS('Forecast Summary-FY26'!AK:AK, 'Forecast Summary-FY26'!$A:$A,Outcomes!$A25,'Forecast Summary-FY26'!$C:$C, "2026",'Forecast Summary-FY26'!$D:$D, "Bound Project")</f>
        <v>136.73000000000002</v>
      </c>
      <c r="AA25" s="303">
        <f>SUMIFS('Forecast Summary-FY26'!AL:AL, 'Forecast Summary-FY26'!$A:$A,Outcomes!$A25,'Forecast Summary-FY26'!$C:$C, "2026",'Forecast Summary-FY26'!$D:$D, "Bound Project")</f>
        <v>75.02000000000001</v>
      </c>
      <c r="AB25" s="303">
        <f>SUMIFS('Forecast Summary-FY26'!AM:AM, 'Forecast Summary-FY26'!$A:$A,Outcomes!$A25,'Forecast Summary-FY26'!$C:$C, "2026",'Forecast Summary-FY26'!$D:$D, "Bound Project")</f>
        <v>81.070000000000007</v>
      </c>
      <c r="AC25" s="303">
        <f>SUMIFS('Forecast Summary-FY26'!AN:AN, 'Forecast Summary-FY26'!$A:$A,Outcomes!$A25,'Forecast Summary-FY26'!$C:$C, "2026",'Forecast Summary-FY26'!$D:$D, "Bound Project")</f>
        <v>31.460000000000004</v>
      </c>
      <c r="AD25" s="303">
        <f>SUMIFS('Forecast Summary-FY26'!AS:AS, 'Forecast Summary-FY26'!$A:$A,Outcomes!$A25,'Forecast Summary-FY26'!$C:$C, "2026",'Forecast Summary-FY26'!$D:$D, "Bound Project")</f>
        <v>0</v>
      </c>
      <c r="AE25" s="303">
        <f>SUMIFS('Forecast Summary-FY26'!AT:AT, 'Forecast Summary-FY26'!$A:$A,Outcomes!$A25,'Forecast Summary-FY26'!$C:$C, "2026",'Forecast Summary-FY26'!$D:$D, "Bound Project")</f>
        <v>0</v>
      </c>
      <c r="AF25" s="303">
        <f>SUMIFS('Forecast Summary-FY26'!AU:AU, 'Forecast Summary-FY26'!$A:$A,Outcomes!$A25,'Forecast Summary-FY26'!$C:$C, "2026",'Forecast Summary-FY26'!$D:$D, "Bound Project")</f>
        <v>0</v>
      </c>
      <c r="AG25" s="303">
        <f>SUMIFS('Forecast Summary-FY26'!AV:AV, 'Forecast Summary-FY26'!$A:$A,Outcomes!$A25,'Forecast Summary-FY26'!$C:$C, "2026",'Forecast Summary-FY26'!$D:$D, "Bound Project")</f>
        <v>0</v>
      </c>
      <c r="AH25" s="303">
        <f>SUMIFS('Forecast Summary-FY26'!AW:AW, 'Forecast Summary-FY26'!$A:$A,Outcomes!$A25,'Forecast Summary-FY26'!$C:$C, "2026",'Forecast Summary-FY26'!$D:$D, "Bound Project")</f>
        <v>0</v>
      </c>
      <c r="AI25" s="303">
        <f>SUMIFS('Forecast Summary-FY26'!AX:AX, 'Forecast Summary-FY26'!$A:$A,Outcomes!$A25,'Forecast Summary-FY26'!$C:$C, "2026",'Forecast Summary-FY26'!$D:$D, "Bound Project")</f>
        <v>0</v>
      </c>
      <c r="AJ25" s="303">
        <f>SUMIFS('Forecast Summary-FY26'!AY:AY, 'Forecast Summary-FY26'!$A:$A,Outcomes!$A25,'Forecast Summary-FY26'!$C:$C, "2026",'Forecast Summary-FY26'!$D:$D, "Bound Project")</f>
        <v>0</v>
      </c>
      <c r="AK25" s="303">
        <f>SUMIFS('Forecast Summary-FY26'!AZ:AZ, 'Forecast Summary-FY26'!$A:$A,Outcomes!$A25,'Forecast Summary-FY26'!$C:$C, "2026",'Forecast Summary-FY26'!$D:$D, "Bound Project")</f>
        <v>0</v>
      </c>
      <c r="AL25" s="303">
        <f>SUMIFS('Forecast Summary-FY26'!BE:BE, 'Forecast Summary-FY26'!$A:$A,Outcomes!$A25,'Forecast Summary-FY26'!$C:$C, "2026",'Forecast Summary-FY26'!$D:$D, "Bound Project")</f>
        <v>125</v>
      </c>
      <c r="AM25" s="303">
        <f>SUMIFS('Forecast Summary-FY26'!BF:BF, 'Forecast Summary-FY26'!$A:$A,Outcomes!$A25,'Forecast Summary-FY26'!$C:$C, "2026",'Forecast Summary-FY26'!$D:$D, "Bound Project")</f>
        <v>116</v>
      </c>
      <c r="AN25" s="303">
        <f>SUMIFS('Forecast Summary-FY26'!BG:BG, 'Forecast Summary-FY26'!$A:$A,Outcomes!$A25,'Forecast Summary-FY26'!$C:$C, "2026",'Forecast Summary-FY26'!$D:$D, "Bound Project")</f>
        <v>47</v>
      </c>
      <c r="AO25" s="303">
        <f>SUMIFS('Forecast Summary-FY26'!BH:BH, 'Forecast Summary-FY26'!$A:$A,Outcomes!$A25,'Forecast Summary-FY26'!$C:$C, "2026",'Forecast Summary-FY26'!$D:$D, "Bound Project")</f>
        <v>14.520000000000003</v>
      </c>
      <c r="AP25" s="303">
        <f>SUMIFS('Forecast Summary-FY26'!BI:BI, 'Forecast Summary-FY26'!$A:$A,Outcomes!$A25,'Forecast Summary-FY26'!$C:$C, "2026",'Forecast Summary-FY26'!$D:$D, "Bound Project")</f>
        <v>12</v>
      </c>
      <c r="AQ25" s="303">
        <f>SUMIFS('Forecast Summary-FY26'!BJ:BJ, 'Forecast Summary-FY26'!$A:$A,Outcomes!$A25,'Forecast Summary-FY26'!$C:$C, "2026",'Forecast Summary-FY26'!$D:$D, "Bound Project")</f>
        <v>10</v>
      </c>
      <c r="AR25" s="303">
        <f>SUMIFS('Forecast Summary-FY26'!BK:BK, 'Forecast Summary-FY26'!$A:$A,Outcomes!$A25,'Forecast Summary-FY26'!$C:$C, "2026",'Forecast Summary-FY26'!$D:$D, "Bound Project")</f>
        <v>6</v>
      </c>
      <c r="AS25" s="303">
        <f>SUMIFS('Forecast Summary-FY26'!BL:BL, 'Forecast Summary-FY26'!$A:$A,Outcomes!$A25,'Forecast Summary-FY26'!$C:$C, "2026",'Forecast Summary-FY26'!$D:$D, "Bound Project")</f>
        <v>4.5125000000000002</v>
      </c>
      <c r="AT25" s="303">
        <f>SUMIFS('Forecast Summary-FY26'!BQ:BQ, 'Forecast Summary-FY26'!$A:$A,Outcomes!$A25,'Forecast Summary-FY26'!$C:$C, "2026",'Forecast Summary-FY26'!$D:$D, "Bound Project")</f>
        <v>0</v>
      </c>
      <c r="AU25" s="303">
        <f>SUMIFS('Forecast Summary-FY26'!BR:BR, 'Forecast Summary-FY26'!$A:$A,Outcomes!$A25,'Forecast Summary-FY26'!$C:$C, "2026",'Forecast Summary-FY26'!$D:$D, "Bound Project")</f>
        <v>0</v>
      </c>
      <c r="AV25" s="303">
        <f>SUMIFS('Forecast Summary-FY26'!BS:BS, 'Forecast Summary-FY26'!$A:$A,Outcomes!$A25,'Forecast Summary-FY26'!$C:$C, "2026",'Forecast Summary-FY26'!$D:$D, "Bound Project")</f>
        <v>0</v>
      </c>
      <c r="AW25" s="303">
        <f>SUMIFS('Forecast Summary-FY26'!BT:BT, 'Forecast Summary-FY26'!$A:$A,Outcomes!$A25,'Forecast Summary-FY26'!$C:$C, "2026",'Forecast Summary-FY26'!$D:$D, "Bound Project")</f>
        <v>0</v>
      </c>
      <c r="AX25" s="303">
        <f>SUMIFS('Forecast Summary-FY26'!BU:BU, 'Forecast Summary-FY26'!$A:$A,Outcomes!$A25,'Forecast Summary-FY26'!$C:$C, "2026",'Forecast Summary-FY26'!$D:$D, "Bound Project")</f>
        <v>0</v>
      </c>
      <c r="AY25" s="303">
        <f>SUMIFS('Forecast Summary-FY26'!BV:BV, 'Forecast Summary-FY26'!$A:$A,Outcomes!$A25,'Forecast Summary-FY26'!$C:$C, "2026",'Forecast Summary-FY26'!$D:$D, "Bound Project")</f>
        <v>0</v>
      </c>
      <c r="AZ25" s="303">
        <f>SUMIFS('Forecast Summary-FY26'!BW:BW, 'Forecast Summary-FY26'!$A:$A,Outcomes!$A25,'Forecast Summary-FY26'!$C:$C, "2026",'Forecast Summary-FY26'!$D:$D, "Bound Project")</f>
        <v>0</v>
      </c>
      <c r="BA25" s="303">
        <f>SUMIFS('Forecast Summary-FY26'!BX:BX, 'Forecast Summary-FY26'!$A:$A,Outcomes!$A25,'Forecast Summary-FY26'!$C:$C, "2026",'Forecast Summary-FY26'!$D:$D, "Bound Project")</f>
        <v>0</v>
      </c>
      <c r="BB25" s="303">
        <f>SUMIFS('Forecast Summary-FY26'!BY:BY, 'Forecast Summary-FY26'!$A:$A,Outcomes!$A25,'Forecast Summary-FY26'!$C:$C, "2026",'Forecast Summary-FY26'!$D:$D, "Bound Project")</f>
        <v>3.6300000000000008</v>
      </c>
      <c r="BC25" s="303">
        <f>SUMIFS('Forecast Summary-FY26'!BZ:BZ, 'Forecast Summary-FY26'!$A:$A,Outcomes!$A25,'Forecast Summary-FY26'!$C:$C, "2026",'Forecast Summary-FY26'!$D:$D, "Bound Project")</f>
        <v>2.4200000000000004</v>
      </c>
      <c r="BD25" s="303">
        <f>SUMIFS('Forecast Summary-FY26'!CA:CA, 'Forecast Summary-FY26'!$A:$A,Outcomes!$A25,'Forecast Summary-FY26'!$C:$C, "2026",'Forecast Summary-FY26'!$D:$D, "Bound Project")</f>
        <v>0</v>
      </c>
    </row>
    <row r="26" spans="1:56">
      <c r="A26" s="13" t="s">
        <v>81</v>
      </c>
      <c r="B26" s="10" t="s">
        <v>82</v>
      </c>
      <c r="C26" s="303">
        <f>SUMIFS('Forecast Summary-FY26'!E:E, 'Forecast Summary-FY26'!$A:$A,Outcomes!$A26,'Forecast Summary-FY26'!$C:$C, "2026",'Forecast Summary-FY26'!$D:$D, "Bound Project")</f>
        <v>160.64499999999998</v>
      </c>
      <c r="D26" s="303">
        <f>SUMIFS('Forecast Summary-FY26'!F:F, 'Forecast Summary-FY26'!$A:$A,Outcomes!$A26,'Forecast Summary-FY26'!$C:$C, "2026",'Forecast Summary-FY26'!$D:$D, "Bound Project")</f>
        <v>168</v>
      </c>
      <c r="E26" s="303">
        <f>SUMIFS('Forecast Summary-FY26'!G:G, 'Forecast Summary-FY26'!$A:$A,Outcomes!$A26,'Forecast Summary-FY26'!$C:$C, "2026",'Forecast Summary-FY26'!$D:$D, "Bound Project")</f>
        <v>76.712499999999991</v>
      </c>
      <c r="F26" s="303">
        <f>SUMIFS('Forecast Summary-FY26'!H:H, 'Forecast Summary-FY26'!$A:$A,Outcomes!$A26,'Forecast Summary-FY26'!$C:$C, "2026",'Forecast Summary-FY26'!$D:$D, "Bound Project")</f>
        <v>62</v>
      </c>
      <c r="G26" s="303">
        <f>SUMIFS('Forecast Summary-FY26'!I:I, 'Forecast Summary-FY26'!$A:$A,Outcomes!$A26,'Forecast Summary-FY26'!$C:$C, "2026",'Forecast Summary-FY26'!$D:$D, "Bound Project")</f>
        <v>29.040000000000006</v>
      </c>
      <c r="H26" s="303">
        <f>SUMIFS('Forecast Summary-FY26'!J:J, 'Forecast Summary-FY26'!$A:$A,Outcomes!$A26,'Forecast Summary-FY26'!$C:$C, "2026",'Forecast Summary-FY26'!$D:$D, "Bound Project")</f>
        <v>0</v>
      </c>
      <c r="I26" s="303">
        <f>SUMIFS('Forecast Summary-FY26'!K:K, 'Forecast Summary-FY26'!$A:$A,Outcomes!$A26,'Forecast Summary-FY26'!$C:$C, "2026",'Forecast Summary-FY26'!$D:$D, "Bound Project")</f>
        <v>0</v>
      </c>
      <c r="J26" s="303">
        <f>SUMIFS('Forecast Summary-FY26'!L:L, 'Forecast Summary-FY26'!$A:$A,Outcomes!$A26,'Forecast Summary-FY26'!$C:$C, "2026",'Forecast Summary-FY26'!$D:$D, "Bound Project")</f>
        <v>0</v>
      </c>
      <c r="K26" s="303">
        <f>SUMIFS('Forecast Summary-FY26'!M:M, 'Forecast Summary-FY26'!$A:$A,Outcomes!$A26,'Forecast Summary-FY26'!$C:$C, "2026",'Forecast Summary-FY26'!$D:$D, "Bound Project")</f>
        <v>0</v>
      </c>
      <c r="L26" s="303">
        <f>SUMIFS('Forecast Summary-FY26'!O:O, 'Forecast Summary-FY26'!$A:$A,Outcomes!$A26,'Forecast Summary-FY26'!$C:$C, "2026",'Forecast Summary-FY26'!$D:$D, "Bound Project")</f>
        <v>0</v>
      </c>
      <c r="M26" s="303">
        <f>SUMIFS('Forecast Summary-FY26'!P:P, 'Forecast Summary-FY26'!$A:$A,Outcomes!$A26,'Forecast Summary-FY26'!$C:$C, "2026",'Forecast Summary-FY26'!$D:$D, "Bound Project")</f>
        <v>1</v>
      </c>
      <c r="N26" s="303">
        <f>SUMIFS('Forecast Summary-FY26'!U:U, 'Forecast Summary-FY26'!$A:$A,Outcomes!$A26,'Forecast Summary-FY26'!$C:$C, "2026",'Forecast Summary-FY26'!$D:$D, "Bound Project")</f>
        <v>14</v>
      </c>
      <c r="O26" s="303">
        <f>SUMIFS('Forecast Summary-FY26'!V:V, 'Forecast Summary-FY26'!$A:$A,Outcomes!$A26,'Forecast Summary-FY26'!$C:$C, "2026",'Forecast Summary-FY26'!$D:$D, "Bound Project")</f>
        <v>0</v>
      </c>
      <c r="P26" s="303">
        <f>SUMIFS('Forecast Summary-FY26'!W:W, 'Forecast Summary-FY26'!$A:$A,Outcomes!$A26,'Forecast Summary-FY26'!$C:$C, "2026",'Forecast Summary-FY26'!$D:$D, "Bound Project")</f>
        <v>0</v>
      </c>
      <c r="Q26" s="303">
        <f>SUMIFS('Forecast Summary-FY26'!X:X, 'Forecast Summary-FY26'!$A:$A,Outcomes!$A26,'Forecast Summary-FY26'!$C:$C, "2026",'Forecast Summary-FY26'!$D:$D, "Bound Project")</f>
        <v>0</v>
      </c>
      <c r="R26" s="303">
        <f>SUMIFS('Forecast Summary-FY26'!Y:Y, 'Forecast Summary-FY26'!$A:$A,Outcomes!$A26,'Forecast Summary-FY26'!$C:$C, "2026",'Forecast Summary-FY26'!$D:$D, "Bound Project")</f>
        <v>78.517499999999984</v>
      </c>
      <c r="S26" s="303">
        <f>SUMIFS('Forecast Summary-FY26'!Z:Z, 'Forecast Summary-FY26'!$A:$A,Outcomes!$A26,'Forecast Summary-FY26'!$C:$C, "2026",'Forecast Summary-FY26'!$D:$D, "Bound Project")</f>
        <v>47</v>
      </c>
      <c r="T26" s="303">
        <f>SUMIFS('Forecast Summary-FY26'!AA:AA, 'Forecast Summary-FY26'!$A:$A,Outcomes!$A26,'Forecast Summary-FY26'!$C:$C, "2026",'Forecast Summary-FY26'!$D:$D, "Bound Project")</f>
        <v>6</v>
      </c>
      <c r="U26" s="303">
        <f>SUMIFS('Forecast Summary-FY26'!AB:AB, 'Forecast Summary-FY26'!$A:$A,Outcomes!$A26,'Forecast Summary-FY26'!$C:$C, "2026",'Forecast Summary-FY26'!$D:$D, "Bound Project")</f>
        <v>12</v>
      </c>
      <c r="V26" s="303">
        <f>SUMIFS('Forecast Summary-FY26'!AG:AG, 'Forecast Summary-FY26'!$A:$A,Outcomes!$A26,'Forecast Summary-FY26'!$C:$C, "2026",'Forecast Summary-FY26'!$D:$D, "Bound Project")</f>
        <v>19.360000000000003</v>
      </c>
      <c r="W26" s="303">
        <f>SUMIFS('Forecast Summary-FY26'!AH:AH, 'Forecast Summary-FY26'!$A:$A,Outcomes!$A26,'Forecast Summary-FY26'!$C:$C, "2026",'Forecast Summary-FY26'!$D:$D, "Bound Project")</f>
        <v>8.4700000000000024</v>
      </c>
      <c r="X26" s="303">
        <f>SUMIFS('Forecast Summary-FY26'!AI:AI, 'Forecast Summary-FY26'!$A:$A,Outcomes!$A26,'Forecast Summary-FY26'!$C:$C, "2026",'Forecast Summary-FY26'!$D:$D, "Bound Project")</f>
        <v>8.4700000000000024</v>
      </c>
      <c r="Y26" s="303">
        <f>SUMIFS('Forecast Summary-FY26'!AJ:AJ, 'Forecast Summary-FY26'!$A:$A,Outcomes!$A26,'Forecast Summary-FY26'!$C:$C, "2026",'Forecast Summary-FY26'!$D:$D, "Bound Project")</f>
        <v>13.310000000000002</v>
      </c>
      <c r="Z26" s="303">
        <f>SUMIFS('Forecast Summary-FY26'!AK:AK, 'Forecast Summary-FY26'!$A:$A,Outcomes!$A26,'Forecast Summary-FY26'!$C:$C, "2026",'Forecast Summary-FY26'!$D:$D, "Bound Project")</f>
        <v>190.42749999999998</v>
      </c>
      <c r="AA26" s="303">
        <f>SUMIFS('Forecast Summary-FY26'!AL:AL, 'Forecast Summary-FY26'!$A:$A,Outcomes!$A26,'Forecast Summary-FY26'!$C:$C, "2026",'Forecast Summary-FY26'!$D:$D, "Bound Project")</f>
        <v>133.57</v>
      </c>
      <c r="AB26" s="303">
        <f>SUMIFS('Forecast Summary-FY26'!AM:AM, 'Forecast Summary-FY26'!$A:$A,Outcomes!$A26,'Forecast Summary-FY26'!$C:$C, "2026",'Forecast Summary-FY26'!$D:$D, "Bound Project")</f>
        <v>101.07999999999998</v>
      </c>
      <c r="AC26" s="303">
        <f>SUMIFS('Forecast Summary-FY26'!AN:AN, 'Forecast Summary-FY26'!$A:$A,Outcomes!$A26,'Forecast Summary-FY26'!$C:$C, "2026",'Forecast Summary-FY26'!$D:$D, "Bound Project")</f>
        <v>92</v>
      </c>
      <c r="AD26" s="303">
        <f>SUMIFS('Forecast Summary-FY26'!AS:AS, 'Forecast Summary-FY26'!$A:$A,Outcomes!$A26,'Forecast Summary-FY26'!$C:$C, "2026",'Forecast Summary-FY26'!$D:$D, "Bound Project")</f>
        <v>0</v>
      </c>
      <c r="AE26" s="303">
        <f>SUMIFS('Forecast Summary-FY26'!AT:AT, 'Forecast Summary-FY26'!$A:$A,Outcomes!$A26,'Forecast Summary-FY26'!$C:$C, "2026",'Forecast Summary-FY26'!$D:$D, "Bound Project")</f>
        <v>0</v>
      </c>
      <c r="AF26" s="303">
        <f>SUMIFS('Forecast Summary-FY26'!AU:AU, 'Forecast Summary-FY26'!$A:$A,Outcomes!$A26,'Forecast Summary-FY26'!$C:$C, "2026",'Forecast Summary-FY26'!$D:$D, "Bound Project")</f>
        <v>0</v>
      </c>
      <c r="AG26" s="303">
        <f>SUMIFS('Forecast Summary-FY26'!AV:AV, 'Forecast Summary-FY26'!$A:$A,Outcomes!$A26,'Forecast Summary-FY26'!$C:$C, "2026",'Forecast Summary-FY26'!$D:$D, "Bound Project")</f>
        <v>0</v>
      </c>
      <c r="AH26" s="303">
        <f>SUMIFS('Forecast Summary-FY26'!AW:AW, 'Forecast Summary-FY26'!$A:$A,Outcomes!$A26,'Forecast Summary-FY26'!$C:$C, "2026",'Forecast Summary-FY26'!$D:$D, "Bound Project")</f>
        <v>65</v>
      </c>
      <c r="AI26" s="303">
        <f>SUMIFS('Forecast Summary-FY26'!AX:AX, 'Forecast Summary-FY26'!$A:$A,Outcomes!$A26,'Forecast Summary-FY26'!$C:$C, "2026",'Forecast Summary-FY26'!$D:$D, "Bound Project")</f>
        <v>4.5125000000000002</v>
      </c>
      <c r="AJ26" s="303">
        <f>SUMIFS('Forecast Summary-FY26'!AY:AY, 'Forecast Summary-FY26'!$A:$A,Outcomes!$A26,'Forecast Summary-FY26'!$C:$C, "2026",'Forecast Summary-FY26'!$D:$D, "Bound Project")</f>
        <v>20.757499999999997</v>
      </c>
      <c r="AK26" s="303">
        <f>SUMIFS('Forecast Summary-FY26'!AZ:AZ, 'Forecast Summary-FY26'!$A:$A,Outcomes!$A26,'Forecast Summary-FY26'!$C:$C, "2026",'Forecast Summary-FY26'!$D:$D, "Bound Project")</f>
        <v>44.77000000000001</v>
      </c>
      <c r="AL26" s="303">
        <f>SUMIFS('Forecast Summary-FY26'!BE:BE, 'Forecast Summary-FY26'!$A:$A,Outcomes!$A26,'Forecast Summary-FY26'!$C:$C, "2026",'Forecast Summary-FY26'!$D:$D, "Bound Project")</f>
        <v>155</v>
      </c>
      <c r="AM26" s="303">
        <f>SUMIFS('Forecast Summary-FY26'!BF:BF, 'Forecast Summary-FY26'!$A:$A,Outcomes!$A26,'Forecast Summary-FY26'!$C:$C, "2026",'Forecast Summary-FY26'!$D:$D, "Bound Project")</f>
        <v>70.394999999999996</v>
      </c>
      <c r="AN26" s="303">
        <f>SUMIFS('Forecast Summary-FY26'!BG:BG, 'Forecast Summary-FY26'!$A:$A,Outcomes!$A26,'Forecast Summary-FY26'!$C:$C, "2026",'Forecast Summary-FY26'!$D:$D, "Bound Project")</f>
        <v>79.860000000000014</v>
      </c>
      <c r="AO26" s="303">
        <f>SUMIFS('Forecast Summary-FY26'!BH:BH, 'Forecast Summary-FY26'!$A:$A,Outcomes!$A26,'Forecast Summary-FY26'!$C:$C, "2026",'Forecast Summary-FY26'!$D:$D, "Bound Project")</f>
        <v>43</v>
      </c>
      <c r="AP26" s="303">
        <f>SUMIFS('Forecast Summary-FY26'!BI:BI, 'Forecast Summary-FY26'!$A:$A,Outcomes!$A26,'Forecast Summary-FY26'!$C:$C, "2026",'Forecast Summary-FY26'!$D:$D, "Bound Project")</f>
        <v>132</v>
      </c>
      <c r="AQ26" s="303">
        <f>SUMIFS('Forecast Summary-FY26'!BJ:BJ, 'Forecast Summary-FY26'!$A:$A,Outcomes!$A26,'Forecast Summary-FY26'!$C:$C, "2026",'Forecast Summary-FY26'!$D:$D, "Bound Project")</f>
        <v>45.125</v>
      </c>
      <c r="AR26" s="303">
        <f>SUMIFS('Forecast Summary-FY26'!BK:BK, 'Forecast Summary-FY26'!$A:$A,Outcomes!$A26,'Forecast Summary-FY26'!$C:$C, "2026",'Forecast Summary-FY26'!$D:$D, "Bound Project")</f>
        <v>85.737499999999997</v>
      </c>
      <c r="AS26" s="303">
        <f>SUMIFS('Forecast Summary-FY26'!BL:BL, 'Forecast Summary-FY26'!$A:$A,Outcomes!$A26,'Forecast Summary-FY26'!$C:$C, "2026",'Forecast Summary-FY26'!$D:$D, "Bound Project")</f>
        <v>71.390000000000015</v>
      </c>
      <c r="AT26" s="303">
        <f>SUMIFS('Forecast Summary-FY26'!BQ:BQ, 'Forecast Summary-FY26'!$A:$A,Outcomes!$A26,'Forecast Summary-FY26'!$C:$C, "2026",'Forecast Summary-FY26'!$D:$D, "Bound Project")</f>
        <v>0</v>
      </c>
      <c r="AU26" s="303">
        <f>SUMIFS('Forecast Summary-FY26'!BR:BR, 'Forecast Summary-FY26'!$A:$A,Outcomes!$A26,'Forecast Summary-FY26'!$C:$C, "2026",'Forecast Summary-FY26'!$D:$D, "Bound Project")</f>
        <v>0</v>
      </c>
      <c r="AV26" s="303">
        <f>SUMIFS('Forecast Summary-FY26'!BS:BS, 'Forecast Summary-FY26'!$A:$A,Outcomes!$A26,'Forecast Summary-FY26'!$C:$C, "2026",'Forecast Summary-FY26'!$D:$D, "Bound Project")</f>
        <v>0</v>
      </c>
      <c r="AW26" s="303">
        <f>SUMIFS('Forecast Summary-FY26'!BT:BT, 'Forecast Summary-FY26'!$A:$A,Outcomes!$A26,'Forecast Summary-FY26'!$C:$C, "2026",'Forecast Summary-FY26'!$D:$D, "Bound Project")</f>
        <v>0</v>
      </c>
      <c r="AX26" s="303">
        <f>SUMIFS('Forecast Summary-FY26'!BU:BU, 'Forecast Summary-FY26'!$A:$A,Outcomes!$A26,'Forecast Summary-FY26'!$C:$C, "2026",'Forecast Summary-FY26'!$D:$D, "Bound Project")</f>
        <v>36</v>
      </c>
      <c r="AY26" s="303">
        <f>SUMIFS('Forecast Summary-FY26'!BV:BV, 'Forecast Summary-FY26'!$A:$A,Outcomes!$A26,'Forecast Summary-FY26'!$C:$C, "2026",'Forecast Summary-FY26'!$D:$D, "Bound Project")</f>
        <v>5.4149999999999991</v>
      </c>
      <c r="AZ26" s="303">
        <f>SUMIFS('Forecast Summary-FY26'!BW:BW, 'Forecast Summary-FY26'!$A:$A,Outcomes!$A26,'Forecast Summary-FY26'!$C:$C, "2026",'Forecast Summary-FY26'!$D:$D, "Bound Project")</f>
        <v>19.854999999999997</v>
      </c>
      <c r="BA26" s="303">
        <f>SUMIFS('Forecast Summary-FY26'!BX:BX, 'Forecast Summary-FY26'!$A:$A,Outcomes!$A26,'Forecast Summary-FY26'!$C:$C, "2026",'Forecast Summary-FY26'!$D:$D, "Bound Project")</f>
        <v>31</v>
      </c>
      <c r="BB26" s="303">
        <f>SUMIFS('Forecast Summary-FY26'!BY:BY, 'Forecast Summary-FY26'!$A:$A,Outcomes!$A26,'Forecast Summary-FY26'!$C:$C, "2026",'Forecast Summary-FY26'!$D:$D, "Bound Project")</f>
        <v>13.310000000000002</v>
      </c>
      <c r="BC26" s="303">
        <f>SUMIFS('Forecast Summary-FY26'!BZ:BZ, 'Forecast Summary-FY26'!$A:$A,Outcomes!$A26,'Forecast Summary-FY26'!$C:$C, "2026",'Forecast Summary-FY26'!$D:$D, "Bound Project")</f>
        <v>15.730000000000002</v>
      </c>
      <c r="BD26" s="303">
        <f>SUMIFS('Forecast Summary-FY26'!CA:CA, 'Forecast Summary-FY26'!$A:$A,Outcomes!$A26,'Forecast Summary-FY26'!$C:$C, "2026",'Forecast Summary-FY26'!$D:$D, "Bound Project")</f>
        <v>0</v>
      </c>
    </row>
    <row r="27" spans="1:56">
      <c r="A27" s="13" t="s">
        <v>83</v>
      </c>
      <c r="B27" s="10" t="s">
        <v>84</v>
      </c>
      <c r="C27" s="303">
        <f>SUMIFS('Forecast Summary-FY26'!E:E, 'Forecast Summary-FY26'!$A:$A,Outcomes!$A27,'Forecast Summary-FY26'!$C:$C, "2026",'Forecast Summary-FY26'!$D:$D, "Bound Project")</f>
        <v>423.27249999999992</v>
      </c>
      <c r="D27" s="303">
        <f>SUMIFS('Forecast Summary-FY26'!F:F, 'Forecast Summary-FY26'!$A:$A,Outcomes!$A27,'Forecast Summary-FY26'!$C:$C, "2026",'Forecast Summary-FY26'!$D:$D, "Bound Project")</f>
        <v>231</v>
      </c>
      <c r="E27" s="303">
        <f>SUMIFS('Forecast Summary-FY26'!G:G, 'Forecast Summary-FY26'!$A:$A,Outcomes!$A27,'Forecast Summary-FY26'!$C:$C, "2026",'Forecast Summary-FY26'!$D:$D, "Bound Project")</f>
        <v>116.16000000000003</v>
      </c>
      <c r="F27" s="303">
        <f>SUMIFS('Forecast Summary-FY26'!H:H, 'Forecast Summary-FY26'!$A:$A,Outcomes!$A27,'Forecast Summary-FY26'!$C:$C, "2026",'Forecast Summary-FY26'!$D:$D, "Bound Project")</f>
        <v>85</v>
      </c>
      <c r="G27" s="303">
        <f>SUMIFS('Forecast Summary-FY26'!I:I, 'Forecast Summary-FY26'!$A:$A,Outcomes!$A27,'Forecast Summary-FY26'!$C:$C, "2026",'Forecast Summary-FY26'!$D:$D, "Bound Project")</f>
        <v>39.930000000000007</v>
      </c>
      <c r="H27" s="303">
        <f>SUMIFS('Forecast Summary-FY26'!J:J, 'Forecast Summary-FY26'!$A:$A,Outcomes!$A27,'Forecast Summary-FY26'!$C:$C, "2026",'Forecast Summary-FY26'!$D:$D, "Bound Project")</f>
        <v>0</v>
      </c>
      <c r="I27" s="303">
        <f>SUMIFS('Forecast Summary-FY26'!K:K, 'Forecast Summary-FY26'!$A:$A,Outcomes!$A27,'Forecast Summary-FY26'!$C:$C, "2026",'Forecast Summary-FY26'!$D:$D, "Bound Project")</f>
        <v>0</v>
      </c>
      <c r="J27" s="303">
        <f>SUMIFS('Forecast Summary-FY26'!L:L, 'Forecast Summary-FY26'!$A:$A,Outcomes!$A27,'Forecast Summary-FY26'!$C:$C, "2026",'Forecast Summary-FY26'!$D:$D, "Bound Project")</f>
        <v>0</v>
      </c>
      <c r="K27" s="303">
        <f>SUMIFS('Forecast Summary-FY26'!M:M, 'Forecast Summary-FY26'!$A:$A,Outcomes!$A27,'Forecast Summary-FY26'!$C:$C, "2026",'Forecast Summary-FY26'!$D:$D, "Bound Project")</f>
        <v>0</v>
      </c>
      <c r="L27" s="303">
        <f>SUMIFS('Forecast Summary-FY26'!O:O, 'Forecast Summary-FY26'!$A:$A,Outcomes!$A27,'Forecast Summary-FY26'!$C:$C, "2026",'Forecast Summary-FY26'!$D:$D, "Bound Project")</f>
        <v>0</v>
      </c>
      <c r="M27" s="303">
        <f>SUMIFS('Forecast Summary-FY26'!P:P, 'Forecast Summary-FY26'!$A:$A,Outcomes!$A27,'Forecast Summary-FY26'!$C:$C, "2026",'Forecast Summary-FY26'!$D:$D, "Bound Project")</f>
        <v>71.390000000000015</v>
      </c>
      <c r="N27" s="303">
        <f>SUMIFS('Forecast Summary-FY26'!U:U, 'Forecast Summary-FY26'!$A:$A,Outcomes!$A27,'Forecast Summary-FY26'!$C:$C, "2026",'Forecast Summary-FY26'!$D:$D, "Bound Project")</f>
        <v>34.295000000000002</v>
      </c>
      <c r="O27" s="303">
        <f>SUMIFS('Forecast Summary-FY26'!V:V, 'Forecast Summary-FY26'!$A:$A,Outcomes!$A27,'Forecast Summary-FY26'!$C:$C, "2026",'Forecast Summary-FY26'!$D:$D, "Bound Project")</f>
        <v>9.9274999999999984</v>
      </c>
      <c r="P27" s="303">
        <f>SUMIFS('Forecast Summary-FY26'!W:W, 'Forecast Summary-FY26'!$A:$A,Outcomes!$A27,'Forecast Summary-FY26'!$C:$C, "2026",'Forecast Summary-FY26'!$D:$D, "Bound Project")</f>
        <v>11.7325</v>
      </c>
      <c r="Q27" s="303">
        <f>SUMIFS('Forecast Summary-FY26'!X:X, 'Forecast Summary-FY26'!$A:$A,Outcomes!$A27,'Forecast Summary-FY26'!$C:$C, "2026",'Forecast Summary-FY26'!$D:$D, "Bound Project")</f>
        <v>13.5375</v>
      </c>
      <c r="R27" s="303">
        <f>SUMIFS('Forecast Summary-FY26'!Y:Y, 'Forecast Summary-FY26'!$A:$A,Outcomes!$A27,'Forecast Summary-FY26'!$C:$C, "2026",'Forecast Summary-FY26'!$D:$D, "Bound Project")</f>
        <v>196</v>
      </c>
      <c r="S27" s="303">
        <f>SUMIFS('Forecast Summary-FY26'!Z:Z, 'Forecast Summary-FY26'!$A:$A,Outcomes!$A27,'Forecast Summary-FY26'!$C:$C, "2026",'Forecast Summary-FY26'!$D:$D, "Bound Project")</f>
        <v>20.570000000000004</v>
      </c>
      <c r="T27" s="303">
        <f>SUMIFS('Forecast Summary-FY26'!AA:AA, 'Forecast Summary-FY26'!$A:$A,Outcomes!$A27,'Forecast Summary-FY26'!$C:$C, "2026",'Forecast Summary-FY26'!$D:$D, "Bound Project")</f>
        <v>30.250000000000007</v>
      </c>
      <c r="U27" s="303">
        <f>SUMIFS('Forecast Summary-FY26'!AB:AB, 'Forecast Summary-FY26'!$A:$A,Outcomes!$A27,'Forecast Summary-FY26'!$C:$C, "2026",'Forecast Summary-FY26'!$D:$D, "Bound Project")</f>
        <v>103</v>
      </c>
      <c r="V27" s="303">
        <f>SUMIFS('Forecast Summary-FY26'!AG:AG, 'Forecast Summary-FY26'!$A:$A,Outcomes!$A27,'Forecast Summary-FY26'!$C:$C, "2026",'Forecast Summary-FY26'!$D:$D, "Bound Project")</f>
        <v>140.79</v>
      </c>
      <c r="W27" s="303">
        <f>SUMIFS('Forecast Summary-FY26'!AH:AH, 'Forecast Summary-FY26'!$A:$A,Outcomes!$A27,'Forecast Summary-FY26'!$C:$C, "2026",'Forecast Summary-FY26'!$D:$D, "Bound Project")</f>
        <v>64.13000000000001</v>
      </c>
      <c r="X27" s="303">
        <f>SUMIFS('Forecast Summary-FY26'!AI:AI, 'Forecast Summary-FY26'!$A:$A,Outcomes!$A27,'Forecast Summary-FY26'!$C:$C, "2026",'Forecast Summary-FY26'!$D:$D, "Bound Project")</f>
        <v>62.272499999999994</v>
      </c>
      <c r="Y27" s="303">
        <f>SUMIFS('Forecast Summary-FY26'!AJ:AJ, 'Forecast Summary-FY26'!$A:$A,Outcomes!$A27,'Forecast Summary-FY26'!$C:$C, "2026",'Forecast Summary-FY26'!$D:$D, "Bound Project")</f>
        <v>51</v>
      </c>
      <c r="Z27" s="303">
        <f>SUMIFS('Forecast Summary-FY26'!AK:AK, 'Forecast Summary-FY26'!$A:$A,Outcomes!$A27,'Forecast Summary-FY26'!$C:$C, "2026",'Forecast Summary-FY26'!$D:$D, "Bound Project")</f>
        <v>299.62999999999994</v>
      </c>
      <c r="AA27" s="303">
        <f>SUMIFS('Forecast Summary-FY26'!AL:AL, 'Forecast Summary-FY26'!$A:$A,Outcomes!$A27,'Forecast Summary-FY26'!$C:$C, "2026",'Forecast Summary-FY26'!$D:$D, "Bound Project")</f>
        <v>121</v>
      </c>
      <c r="AB27" s="303">
        <f>SUMIFS('Forecast Summary-FY26'!AM:AM, 'Forecast Summary-FY26'!$A:$A,Outcomes!$A27,'Forecast Summary-FY26'!$C:$C, "2026",'Forecast Summary-FY26'!$D:$D, "Bound Project")</f>
        <v>126.35</v>
      </c>
      <c r="AC27" s="303">
        <f>SUMIFS('Forecast Summary-FY26'!AN:AN, 'Forecast Summary-FY26'!$A:$A,Outcomes!$A27,'Forecast Summary-FY26'!$C:$C, "2026",'Forecast Summary-FY26'!$D:$D, "Bound Project")</f>
        <v>142.595</v>
      </c>
      <c r="AD27" s="303">
        <f>SUMIFS('Forecast Summary-FY26'!AS:AS, 'Forecast Summary-FY26'!$A:$A,Outcomes!$A27,'Forecast Summary-FY26'!$C:$C, "2026",'Forecast Summary-FY26'!$D:$D, "Bound Project")</f>
        <v>0</v>
      </c>
      <c r="AE27" s="303">
        <f>SUMIFS('Forecast Summary-FY26'!AT:AT, 'Forecast Summary-FY26'!$A:$A,Outcomes!$A27,'Forecast Summary-FY26'!$C:$C, "2026",'Forecast Summary-FY26'!$D:$D, "Bound Project")</f>
        <v>0</v>
      </c>
      <c r="AF27" s="303">
        <f>SUMIFS('Forecast Summary-FY26'!AU:AU, 'Forecast Summary-FY26'!$A:$A,Outcomes!$A27,'Forecast Summary-FY26'!$C:$C, "2026",'Forecast Summary-FY26'!$D:$D, "Bound Project")</f>
        <v>0</v>
      </c>
      <c r="AG27" s="303">
        <f>SUMIFS('Forecast Summary-FY26'!AV:AV, 'Forecast Summary-FY26'!$A:$A,Outcomes!$A27,'Forecast Summary-FY26'!$C:$C, "2026",'Forecast Summary-FY26'!$D:$D, "Bound Project")</f>
        <v>0</v>
      </c>
      <c r="AH27" s="303">
        <f>SUMIFS('Forecast Summary-FY26'!AW:AW, 'Forecast Summary-FY26'!$A:$A,Outcomes!$A27,'Forecast Summary-FY26'!$C:$C, "2026",'Forecast Summary-FY26'!$D:$D, "Bound Project")</f>
        <v>0</v>
      </c>
      <c r="AI27" s="303">
        <f>SUMIFS('Forecast Summary-FY26'!AX:AX, 'Forecast Summary-FY26'!$A:$A,Outcomes!$A27,'Forecast Summary-FY26'!$C:$C, "2026",'Forecast Summary-FY26'!$D:$D, "Bound Project")</f>
        <v>0</v>
      </c>
      <c r="AJ27" s="303">
        <f>SUMIFS('Forecast Summary-FY26'!AY:AY, 'Forecast Summary-FY26'!$A:$A,Outcomes!$A27,'Forecast Summary-FY26'!$C:$C, "2026",'Forecast Summary-FY26'!$D:$D, "Bound Project")</f>
        <v>0</v>
      </c>
      <c r="AK27" s="303">
        <f>SUMIFS('Forecast Summary-FY26'!AZ:AZ, 'Forecast Summary-FY26'!$A:$A,Outcomes!$A27,'Forecast Summary-FY26'!$C:$C, "2026",'Forecast Summary-FY26'!$D:$D, "Bound Project")</f>
        <v>0</v>
      </c>
      <c r="AL27" s="303">
        <f>SUMIFS('Forecast Summary-FY26'!BE:BE, 'Forecast Summary-FY26'!$A:$A,Outcomes!$A27,'Forecast Summary-FY26'!$C:$C, "2026",'Forecast Summary-FY26'!$D:$D, "Bound Project")</f>
        <v>308</v>
      </c>
      <c r="AM27" s="303">
        <f>SUMIFS('Forecast Summary-FY26'!BF:BF, 'Forecast Summary-FY26'!$A:$A,Outcomes!$A27,'Forecast Summary-FY26'!$C:$C, "2026",'Forecast Summary-FY26'!$D:$D, "Bound Project")</f>
        <v>139.15000000000003</v>
      </c>
      <c r="AN27" s="303">
        <f>SUMIFS('Forecast Summary-FY26'!BG:BG, 'Forecast Summary-FY26'!$A:$A,Outcomes!$A27,'Forecast Summary-FY26'!$C:$C, "2026",'Forecast Summary-FY26'!$D:$D, "Bound Project")</f>
        <v>111.32000000000001</v>
      </c>
      <c r="AO27" s="303">
        <f>SUMIFS('Forecast Summary-FY26'!BH:BH, 'Forecast Summary-FY26'!$A:$A,Outcomes!$A27,'Forecast Summary-FY26'!$C:$C, "2026",'Forecast Summary-FY26'!$D:$D, "Bound Project")</f>
        <v>65.340000000000018</v>
      </c>
      <c r="AP27" s="303">
        <f>SUMIFS('Forecast Summary-FY26'!BI:BI, 'Forecast Summary-FY26'!$A:$A,Outcomes!$A27,'Forecast Summary-FY26'!$C:$C, "2026",'Forecast Summary-FY26'!$D:$D, "Bound Project")</f>
        <v>290.60499999999996</v>
      </c>
      <c r="AQ27" s="303">
        <f>SUMIFS('Forecast Summary-FY26'!BJ:BJ, 'Forecast Summary-FY26'!$A:$A,Outcomes!$A27,'Forecast Summary-FY26'!$C:$C, "2026",'Forecast Summary-FY26'!$D:$D, "Bound Project")</f>
        <v>158.83999999999997</v>
      </c>
      <c r="AR27" s="303">
        <f>SUMIFS('Forecast Summary-FY26'!BK:BK, 'Forecast Summary-FY26'!$A:$A,Outcomes!$A27,'Forecast Summary-FY26'!$C:$C, "2026",'Forecast Summary-FY26'!$D:$D, "Bound Project")</f>
        <v>152.52249999999998</v>
      </c>
      <c r="AS27" s="303">
        <f>SUMIFS('Forecast Summary-FY26'!BL:BL, 'Forecast Summary-FY26'!$A:$A,Outcomes!$A27,'Forecast Summary-FY26'!$C:$C, "2026",'Forecast Summary-FY26'!$D:$D, "Bound Project")</f>
        <v>132</v>
      </c>
      <c r="AT27" s="303">
        <f>SUMIFS('Forecast Summary-FY26'!BQ:BQ, 'Forecast Summary-FY26'!$A:$A,Outcomes!$A27,'Forecast Summary-FY26'!$C:$C, "2026",'Forecast Summary-FY26'!$D:$D, "Bound Project")</f>
        <v>0</v>
      </c>
      <c r="AU27" s="303">
        <f>SUMIFS('Forecast Summary-FY26'!BR:BR, 'Forecast Summary-FY26'!$A:$A,Outcomes!$A27,'Forecast Summary-FY26'!$C:$C, "2026",'Forecast Summary-FY26'!$D:$D, "Bound Project")</f>
        <v>0</v>
      </c>
      <c r="AV27" s="303">
        <f>SUMIFS('Forecast Summary-FY26'!BS:BS, 'Forecast Summary-FY26'!$A:$A,Outcomes!$A27,'Forecast Summary-FY26'!$C:$C, "2026",'Forecast Summary-FY26'!$D:$D, "Bound Project")</f>
        <v>0</v>
      </c>
      <c r="AW27" s="303">
        <f>SUMIFS('Forecast Summary-FY26'!BT:BT, 'Forecast Summary-FY26'!$A:$A,Outcomes!$A27,'Forecast Summary-FY26'!$C:$C, "2026",'Forecast Summary-FY26'!$D:$D, "Bound Project")</f>
        <v>0</v>
      </c>
      <c r="AX27" s="303">
        <f>SUMIFS('Forecast Summary-FY26'!BU:BU, 'Forecast Summary-FY26'!$A:$A,Outcomes!$A27,'Forecast Summary-FY26'!$C:$C, "2026",'Forecast Summary-FY26'!$D:$D, "Bound Project")</f>
        <v>60</v>
      </c>
      <c r="AY27" s="303">
        <f>SUMIFS('Forecast Summary-FY26'!BV:BV, 'Forecast Summary-FY26'!$A:$A,Outcomes!$A27,'Forecast Summary-FY26'!$C:$C, "2026",'Forecast Summary-FY26'!$D:$D, "Bound Project")</f>
        <v>34.295000000000002</v>
      </c>
      <c r="AZ27" s="303">
        <f>SUMIFS('Forecast Summary-FY26'!BW:BW, 'Forecast Summary-FY26'!$A:$A,Outcomes!$A27,'Forecast Summary-FY26'!$C:$C, "2026",'Forecast Summary-FY26'!$D:$D, "Bound Project")</f>
        <v>24.367499999999996</v>
      </c>
      <c r="BA27" s="303">
        <f>SUMIFS('Forecast Summary-FY26'!BX:BX, 'Forecast Summary-FY26'!$A:$A,Outcomes!$A27,'Forecast Summary-FY26'!$C:$C, "2026",'Forecast Summary-FY26'!$D:$D, "Bound Project")</f>
        <v>39</v>
      </c>
      <c r="BB27" s="303">
        <f>SUMIFS('Forecast Summary-FY26'!BY:BY, 'Forecast Summary-FY26'!$A:$A,Outcomes!$A27,'Forecast Summary-FY26'!$C:$C, "2026",'Forecast Summary-FY26'!$D:$D, "Bound Project")</f>
        <v>47.190000000000012</v>
      </c>
      <c r="BC27" s="303">
        <f>SUMIFS('Forecast Summary-FY26'!BZ:BZ, 'Forecast Summary-FY26'!$A:$A,Outcomes!$A27,'Forecast Summary-FY26'!$C:$C, "2026",'Forecast Summary-FY26'!$D:$D, "Bound Project")</f>
        <v>38</v>
      </c>
      <c r="BD27" s="303">
        <f>SUMIFS('Forecast Summary-FY26'!CA:CA, 'Forecast Summary-FY26'!$A:$A,Outcomes!$A27,'Forecast Summary-FY26'!$C:$C, "2026",'Forecast Summary-FY26'!$D:$D, "Bound Project")</f>
        <v>0</v>
      </c>
    </row>
    <row r="28" spans="1:56">
      <c r="A28" s="13" t="s">
        <v>85</v>
      </c>
      <c r="B28" s="10" t="s">
        <v>86</v>
      </c>
      <c r="C28" s="303">
        <f>SUMIFS('Forecast Summary-FY26'!E:E, 'Forecast Summary-FY26'!$A:$A,Outcomes!$A28,'Forecast Summary-FY26'!$C:$C, "2026",'Forecast Summary-FY26'!$D:$D, "Bound Project")</f>
        <v>579</v>
      </c>
      <c r="D28" s="303">
        <f>SUMIFS('Forecast Summary-FY26'!F:F, 'Forecast Summary-FY26'!$A:$A,Outcomes!$A28,'Forecast Summary-FY26'!$C:$C, "2026",'Forecast Summary-FY26'!$D:$D, "Bound Project")</f>
        <v>409</v>
      </c>
      <c r="E28" s="303">
        <f>SUMIFS('Forecast Summary-FY26'!G:G, 'Forecast Summary-FY26'!$A:$A,Outcomes!$A28,'Forecast Summary-FY26'!$C:$C, "2026",'Forecast Summary-FY26'!$D:$D, "Bound Project")</f>
        <v>288.8</v>
      </c>
      <c r="F28" s="303">
        <f>SUMIFS('Forecast Summary-FY26'!H:H, 'Forecast Summary-FY26'!$A:$A,Outcomes!$A28,'Forecast Summary-FY26'!$C:$C, "2026",'Forecast Summary-FY26'!$D:$D, "Bound Project")</f>
        <v>119</v>
      </c>
      <c r="G28" s="303">
        <f>SUMIFS('Forecast Summary-FY26'!I:I, 'Forecast Summary-FY26'!$A:$A,Outcomes!$A28,'Forecast Summary-FY26'!$C:$C, "2026",'Forecast Summary-FY26'!$D:$D, "Bound Project")</f>
        <v>52</v>
      </c>
      <c r="H28" s="303">
        <f>SUMIFS('Forecast Summary-FY26'!J:J, 'Forecast Summary-FY26'!$A:$A,Outcomes!$A28,'Forecast Summary-FY26'!$C:$C, "2026",'Forecast Summary-FY26'!$D:$D, "Bound Project")</f>
        <v>0</v>
      </c>
      <c r="I28" s="303">
        <f>SUMIFS('Forecast Summary-FY26'!K:K, 'Forecast Summary-FY26'!$A:$A,Outcomes!$A28,'Forecast Summary-FY26'!$C:$C, "2026",'Forecast Summary-FY26'!$D:$D, "Bound Project")</f>
        <v>0</v>
      </c>
      <c r="J28" s="303">
        <f>SUMIFS('Forecast Summary-FY26'!L:L, 'Forecast Summary-FY26'!$A:$A,Outcomes!$A28,'Forecast Summary-FY26'!$C:$C, "2026",'Forecast Summary-FY26'!$D:$D, "Bound Project")</f>
        <v>0</v>
      </c>
      <c r="K28" s="303">
        <f>SUMIFS('Forecast Summary-FY26'!M:M, 'Forecast Summary-FY26'!$A:$A,Outcomes!$A28,'Forecast Summary-FY26'!$C:$C, "2026",'Forecast Summary-FY26'!$D:$D, "Bound Project")</f>
        <v>0</v>
      </c>
      <c r="L28" s="303">
        <f>SUMIFS('Forecast Summary-FY26'!O:O, 'Forecast Summary-FY26'!$A:$A,Outcomes!$A28,'Forecast Summary-FY26'!$C:$C, "2026",'Forecast Summary-FY26'!$D:$D, "Bound Project")</f>
        <v>0</v>
      </c>
      <c r="M28" s="303">
        <f>SUMIFS('Forecast Summary-FY26'!P:P, 'Forecast Summary-FY26'!$A:$A,Outcomes!$A28,'Forecast Summary-FY26'!$C:$C, "2026",'Forecast Summary-FY26'!$D:$D, "Bound Project")</f>
        <v>106</v>
      </c>
      <c r="N28" s="303">
        <f>SUMIFS('Forecast Summary-FY26'!U:U, 'Forecast Summary-FY26'!$A:$A,Outcomes!$A28,'Forecast Summary-FY26'!$C:$C, "2026",'Forecast Summary-FY26'!$D:$D, "Bound Project")</f>
        <v>3.6300000000000008</v>
      </c>
      <c r="O28" s="303">
        <f>SUMIFS('Forecast Summary-FY26'!V:V, 'Forecast Summary-FY26'!$A:$A,Outcomes!$A28,'Forecast Summary-FY26'!$C:$C, "2026",'Forecast Summary-FY26'!$D:$D, "Bound Project")</f>
        <v>2.4200000000000004</v>
      </c>
      <c r="P28" s="303">
        <f>SUMIFS('Forecast Summary-FY26'!W:W, 'Forecast Summary-FY26'!$A:$A,Outcomes!$A28,'Forecast Summary-FY26'!$C:$C, "2026",'Forecast Summary-FY26'!$D:$D, "Bound Project")</f>
        <v>1.2100000000000002</v>
      </c>
      <c r="Q28" s="303">
        <f>SUMIFS('Forecast Summary-FY26'!X:X, 'Forecast Summary-FY26'!$A:$A,Outcomes!$A28,'Forecast Summary-FY26'!$C:$C, "2026",'Forecast Summary-FY26'!$D:$D, "Bound Project")</f>
        <v>1.2100000000000002</v>
      </c>
      <c r="R28" s="303">
        <f>SUMIFS('Forecast Summary-FY26'!Y:Y, 'Forecast Summary-FY26'!$A:$A,Outcomes!$A28,'Forecast Summary-FY26'!$C:$C, "2026",'Forecast Summary-FY26'!$D:$D, "Bound Project")</f>
        <v>100.17749999999998</v>
      </c>
      <c r="S28" s="303">
        <f>SUMIFS('Forecast Summary-FY26'!Z:Z, 'Forecast Summary-FY26'!$A:$A,Outcomes!$A28,'Forecast Summary-FY26'!$C:$C, "2026",'Forecast Summary-FY26'!$D:$D, "Bound Project")</f>
        <v>41.514999999999993</v>
      </c>
      <c r="T28" s="303">
        <f>SUMIFS('Forecast Summary-FY26'!AA:AA, 'Forecast Summary-FY26'!$A:$A,Outcomes!$A28,'Forecast Summary-FY26'!$C:$C, "2026",'Forecast Summary-FY26'!$D:$D, "Bound Project")</f>
        <v>23.465</v>
      </c>
      <c r="U28" s="303">
        <f>SUMIFS('Forecast Summary-FY26'!AB:AB, 'Forecast Summary-FY26'!$A:$A,Outcomes!$A28,'Forecast Summary-FY26'!$C:$C, "2026",'Forecast Summary-FY26'!$D:$D, "Bound Project")</f>
        <v>10.829999999999998</v>
      </c>
      <c r="V28" s="303">
        <f>SUMIFS('Forecast Summary-FY26'!AG:AG, 'Forecast Summary-FY26'!$A:$A,Outcomes!$A28,'Forecast Summary-FY26'!$C:$C, "2026",'Forecast Summary-FY26'!$D:$D, "Bound Project")</f>
        <v>31.460000000000004</v>
      </c>
      <c r="W28" s="303">
        <f>SUMIFS('Forecast Summary-FY26'!AH:AH, 'Forecast Summary-FY26'!$A:$A,Outcomes!$A28,'Forecast Summary-FY26'!$C:$C, "2026",'Forecast Summary-FY26'!$D:$D, "Bound Project")</f>
        <v>14.520000000000003</v>
      </c>
      <c r="X28" s="303">
        <f>SUMIFS('Forecast Summary-FY26'!AI:AI, 'Forecast Summary-FY26'!$A:$A,Outcomes!$A28,'Forecast Summary-FY26'!$C:$C, "2026",'Forecast Summary-FY26'!$D:$D, "Bound Project")</f>
        <v>16.940000000000005</v>
      </c>
      <c r="Y28" s="303">
        <f>SUMIFS('Forecast Summary-FY26'!AJ:AJ, 'Forecast Summary-FY26'!$A:$A,Outcomes!$A28,'Forecast Summary-FY26'!$C:$C, "2026",'Forecast Summary-FY26'!$D:$D, "Bound Project")</f>
        <v>8.4700000000000024</v>
      </c>
      <c r="Z28" s="303">
        <f>SUMIFS('Forecast Summary-FY26'!AK:AK, 'Forecast Summary-FY26'!$A:$A,Outcomes!$A28,'Forecast Summary-FY26'!$C:$C, "2026",'Forecast Summary-FY26'!$D:$D, "Bound Project")</f>
        <v>228.33249999999998</v>
      </c>
      <c r="AA28" s="303">
        <f>SUMIFS('Forecast Summary-FY26'!AL:AL, 'Forecast Summary-FY26'!$A:$A,Outcomes!$A28,'Forecast Summary-FY26'!$C:$C, "2026",'Forecast Summary-FY26'!$D:$D, "Bound Project")</f>
        <v>99.274999999999991</v>
      </c>
      <c r="AB28" s="303">
        <f>SUMIFS('Forecast Summary-FY26'!AM:AM, 'Forecast Summary-FY26'!$A:$A,Outcomes!$A28,'Forecast Summary-FY26'!$C:$C, "2026",'Forecast Summary-FY26'!$D:$D, "Bound Project")</f>
        <v>96.567499999999981</v>
      </c>
      <c r="AC28" s="303">
        <f>SUMIFS('Forecast Summary-FY26'!AN:AN, 'Forecast Summary-FY26'!$A:$A,Outcomes!$A28,'Forecast Summary-FY26'!$C:$C, "2026",'Forecast Summary-FY26'!$D:$D, "Bound Project")</f>
        <v>67.6875</v>
      </c>
      <c r="AD28" s="303">
        <f>SUMIFS('Forecast Summary-FY26'!AS:AS, 'Forecast Summary-FY26'!$A:$A,Outcomes!$A28,'Forecast Summary-FY26'!$C:$C, "2026",'Forecast Summary-FY26'!$D:$D, "Bound Project")</f>
        <v>0</v>
      </c>
      <c r="AE28" s="303">
        <f>SUMIFS('Forecast Summary-FY26'!AT:AT, 'Forecast Summary-FY26'!$A:$A,Outcomes!$A28,'Forecast Summary-FY26'!$C:$C, "2026",'Forecast Summary-FY26'!$D:$D, "Bound Project")</f>
        <v>0</v>
      </c>
      <c r="AF28" s="303">
        <f>SUMIFS('Forecast Summary-FY26'!AU:AU, 'Forecast Summary-FY26'!$A:$A,Outcomes!$A28,'Forecast Summary-FY26'!$C:$C, "2026",'Forecast Summary-FY26'!$D:$D, "Bound Project")</f>
        <v>0</v>
      </c>
      <c r="AG28" s="303">
        <f>SUMIFS('Forecast Summary-FY26'!AV:AV, 'Forecast Summary-FY26'!$A:$A,Outcomes!$A28,'Forecast Summary-FY26'!$C:$C, "2026",'Forecast Summary-FY26'!$D:$D, "Bound Project")</f>
        <v>0</v>
      </c>
      <c r="AH28" s="303">
        <f>SUMIFS('Forecast Summary-FY26'!AW:AW, 'Forecast Summary-FY26'!$A:$A,Outcomes!$A28,'Forecast Summary-FY26'!$C:$C, "2026",'Forecast Summary-FY26'!$D:$D, "Bound Project")</f>
        <v>0</v>
      </c>
      <c r="AI28" s="303">
        <f>SUMIFS('Forecast Summary-FY26'!AX:AX, 'Forecast Summary-FY26'!$A:$A,Outcomes!$A28,'Forecast Summary-FY26'!$C:$C, "2026",'Forecast Summary-FY26'!$D:$D, "Bound Project")</f>
        <v>0</v>
      </c>
      <c r="AJ28" s="303">
        <f>SUMIFS('Forecast Summary-FY26'!AY:AY, 'Forecast Summary-FY26'!$A:$A,Outcomes!$A28,'Forecast Summary-FY26'!$C:$C, "2026",'Forecast Summary-FY26'!$D:$D, "Bound Project")</f>
        <v>0</v>
      </c>
      <c r="AK28" s="303">
        <f>SUMIFS('Forecast Summary-FY26'!AZ:AZ, 'Forecast Summary-FY26'!$A:$A,Outcomes!$A28,'Forecast Summary-FY26'!$C:$C, "2026",'Forecast Summary-FY26'!$D:$D, "Bound Project")</f>
        <v>0</v>
      </c>
      <c r="AL28" s="303">
        <f>SUMIFS('Forecast Summary-FY26'!BE:BE, 'Forecast Summary-FY26'!$A:$A,Outcomes!$A28,'Forecast Summary-FY26'!$C:$C, "2026",'Forecast Summary-FY26'!$D:$D, "Bound Project")</f>
        <v>272.25000000000006</v>
      </c>
      <c r="AM28" s="303">
        <f>SUMIFS('Forecast Summary-FY26'!BF:BF, 'Forecast Summary-FY26'!$A:$A,Outcomes!$A28,'Forecast Summary-FY26'!$C:$C, "2026",'Forecast Summary-FY26'!$D:$D, "Bound Project")</f>
        <v>195</v>
      </c>
      <c r="AN28" s="303">
        <f>SUMIFS('Forecast Summary-FY26'!BG:BG, 'Forecast Summary-FY26'!$A:$A,Outcomes!$A28,'Forecast Summary-FY26'!$C:$C, "2026",'Forecast Summary-FY26'!$D:$D, "Bound Project")</f>
        <v>85.910000000000011</v>
      </c>
      <c r="AO28" s="303">
        <f>SUMIFS('Forecast Summary-FY26'!BH:BH, 'Forecast Summary-FY26'!$A:$A,Outcomes!$A28,'Forecast Summary-FY26'!$C:$C, "2026",'Forecast Summary-FY26'!$D:$D, "Bound Project")</f>
        <v>33.88000000000001</v>
      </c>
      <c r="AP28" s="303">
        <f>SUMIFS('Forecast Summary-FY26'!BI:BI, 'Forecast Summary-FY26'!$A:$A,Outcomes!$A28,'Forecast Summary-FY26'!$C:$C, "2026",'Forecast Summary-FY26'!$D:$D, "Bound Project")</f>
        <v>134.47249999999997</v>
      </c>
      <c r="AQ28" s="303">
        <f>SUMIFS('Forecast Summary-FY26'!BJ:BJ, 'Forecast Summary-FY26'!$A:$A,Outcomes!$A28,'Forecast Summary-FY26'!$C:$C, "2026",'Forecast Summary-FY26'!$D:$D, "Bound Project")</f>
        <v>106.49499999999999</v>
      </c>
      <c r="AR28" s="303">
        <f>SUMIFS('Forecast Summary-FY26'!BK:BK, 'Forecast Summary-FY26'!$A:$A,Outcomes!$A28,'Forecast Summary-FY26'!$C:$C, "2026",'Forecast Summary-FY26'!$D:$D, "Bound Project")</f>
        <v>67.6875</v>
      </c>
      <c r="AS28" s="303">
        <f>SUMIFS('Forecast Summary-FY26'!BL:BL, 'Forecast Summary-FY26'!$A:$A,Outcomes!$A28,'Forecast Summary-FY26'!$C:$C, "2026",'Forecast Summary-FY26'!$D:$D, "Bound Project")</f>
        <v>56.857499999999995</v>
      </c>
      <c r="AT28" s="303">
        <f>SUMIFS('Forecast Summary-FY26'!BQ:BQ, 'Forecast Summary-FY26'!$A:$A,Outcomes!$A28,'Forecast Summary-FY26'!$C:$C, "2026",'Forecast Summary-FY26'!$D:$D, "Bound Project")</f>
        <v>0</v>
      </c>
      <c r="AU28" s="303">
        <f>SUMIFS('Forecast Summary-FY26'!BR:BR, 'Forecast Summary-FY26'!$A:$A,Outcomes!$A28,'Forecast Summary-FY26'!$C:$C, "2026",'Forecast Summary-FY26'!$D:$D, "Bound Project")</f>
        <v>0</v>
      </c>
      <c r="AV28" s="303">
        <f>SUMIFS('Forecast Summary-FY26'!BS:BS, 'Forecast Summary-FY26'!$A:$A,Outcomes!$A28,'Forecast Summary-FY26'!$C:$C, "2026",'Forecast Summary-FY26'!$D:$D, "Bound Project")</f>
        <v>0</v>
      </c>
      <c r="AW28" s="303">
        <f>SUMIFS('Forecast Summary-FY26'!BT:BT, 'Forecast Summary-FY26'!$A:$A,Outcomes!$A28,'Forecast Summary-FY26'!$C:$C, "2026",'Forecast Summary-FY26'!$D:$D, "Bound Project")</f>
        <v>0</v>
      </c>
      <c r="AX28" s="303">
        <f>SUMIFS('Forecast Summary-FY26'!BU:BU, 'Forecast Summary-FY26'!$A:$A,Outcomes!$A28,'Forecast Summary-FY26'!$C:$C, "2026",'Forecast Summary-FY26'!$D:$D, "Bound Project")</f>
        <v>0</v>
      </c>
      <c r="AY28" s="303">
        <f>SUMIFS('Forecast Summary-FY26'!BV:BV, 'Forecast Summary-FY26'!$A:$A,Outcomes!$A28,'Forecast Summary-FY26'!$C:$C, "2026",'Forecast Summary-FY26'!$D:$D, "Bound Project")</f>
        <v>0</v>
      </c>
      <c r="AZ28" s="303">
        <f>SUMIFS('Forecast Summary-FY26'!BW:BW, 'Forecast Summary-FY26'!$A:$A,Outcomes!$A28,'Forecast Summary-FY26'!$C:$C, "2026",'Forecast Summary-FY26'!$D:$D, "Bound Project")</f>
        <v>0</v>
      </c>
      <c r="BA28" s="303">
        <f>SUMIFS('Forecast Summary-FY26'!BX:BX, 'Forecast Summary-FY26'!$A:$A,Outcomes!$A28,'Forecast Summary-FY26'!$C:$C, "2026",'Forecast Summary-FY26'!$D:$D, "Bound Project")</f>
        <v>0</v>
      </c>
      <c r="BB28" s="303">
        <f>SUMIFS('Forecast Summary-FY26'!BY:BY, 'Forecast Summary-FY26'!$A:$A,Outcomes!$A28,'Forecast Summary-FY26'!$C:$C, "2026",'Forecast Summary-FY26'!$D:$D, "Bound Project")</f>
        <v>10.829999999999998</v>
      </c>
      <c r="BC28" s="303">
        <f>SUMIFS('Forecast Summary-FY26'!BZ:BZ, 'Forecast Summary-FY26'!$A:$A,Outcomes!$A28,'Forecast Summary-FY26'!$C:$C, "2026",'Forecast Summary-FY26'!$D:$D, "Bound Project")</f>
        <v>29</v>
      </c>
      <c r="BD28" s="303">
        <f>SUMIFS('Forecast Summary-FY26'!CA:CA, 'Forecast Summary-FY26'!$A:$A,Outcomes!$A28,'Forecast Summary-FY26'!$C:$C, "2026",'Forecast Summary-FY26'!$D:$D, "Bound Project")</f>
        <v>0</v>
      </c>
    </row>
    <row r="29" spans="1:56">
      <c r="A29" s="13" t="s">
        <v>87</v>
      </c>
      <c r="B29" s="10" t="s">
        <v>88</v>
      </c>
      <c r="C29" s="303">
        <f>SUMIFS('Forecast Summary-FY26'!E:E, 'Forecast Summary-FY26'!$A:$A,Outcomes!$A29,'Forecast Summary-FY26'!$C:$C, "2026",'Forecast Summary-FY26'!$D:$D, "Bound Project")</f>
        <v>2834</v>
      </c>
      <c r="D29" s="303">
        <f>SUMIFS('Forecast Summary-FY26'!F:F, 'Forecast Summary-FY26'!$A:$A,Outcomes!$A29,'Forecast Summary-FY26'!$C:$C, "2026",'Forecast Summary-FY26'!$D:$D, "Bound Project")</f>
        <v>3788</v>
      </c>
      <c r="E29" s="303">
        <f>SUMIFS('Forecast Summary-FY26'!G:G, 'Forecast Summary-FY26'!$A:$A,Outcomes!$A29,'Forecast Summary-FY26'!$C:$C, "2026",'Forecast Summary-FY26'!$D:$D, "Bound Project")</f>
        <v>2347</v>
      </c>
      <c r="F29" s="303">
        <f>SUMIFS('Forecast Summary-FY26'!H:H, 'Forecast Summary-FY26'!$A:$A,Outcomes!$A29,'Forecast Summary-FY26'!$C:$C, "2026",'Forecast Summary-FY26'!$D:$D, "Bound Project")</f>
        <v>1954</v>
      </c>
      <c r="G29" s="303">
        <f>SUMIFS('Forecast Summary-FY26'!I:I, 'Forecast Summary-FY26'!$A:$A,Outcomes!$A29,'Forecast Summary-FY26'!$C:$C, "2026",'Forecast Summary-FY26'!$D:$D, "Bound Project")</f>
        <v>1059</v>
      </c>
      <c r="H29" s="303">
        <f>SUMIFS('Forecast Summary-FY26'!J:J, 'Forecast Summary-FY26'!$A:$A,Outcomes!$A29,'Forecast Summary-FY26'!$C:$C, "2026",'Forecast Summary-FY26'!$D:$D, "Bound Project")</f>
        <v>61</v>
      </c>
      <c r="I29" s="303">
        <f>SUMIFS('Forecast Summary-FY26'!K:K, 'Forecast Summary-FY26'!$A:$A,Outcomes!$A29,'Forecast Summary-FY26'!$C:$C, "2026",'Forecast Summary-FY26'!$D:$D, "Bound Project")</f>
        <v>18</v>
      </c>
      <c r="J29" s="303">
        <f>SUMIFS('Forecast Summary-FY26'!L:L, 'Forecast Summary-FY26'!$A:$A,Outcomes!$A29,'Forecast Summary-FY26'!$C:$C, "2026",'Forecast Summary-FY26'!$D:$D, "Bound Project")</f>
        <v>18.952499999999997</v>
      </c>
      <c r="K29" s="303">
        <f>SUMIFS('Forecast Summary-FY26'!M:M, 'Forecast Summary-FY26'!$A:$A,Outcomes!$A29,'Forecast Summary-FY26'!$C:$C, "2026",'Forecast Summary-FY26'!$D:$D, "Bound Project")</f>
        <v>0</v>
      </c>
      <c r="L29" s="303">
        <f>SUMIFS('Forecast Summary-FY26'!O:O, 'Forecast Summary-FY26'!$A:$A,Outcomes!$A29,'Forecast Summary-FY26'!$C:$C, "2026",'Forecast Summary-FY26'!$D:$D, "Bound Project")</f>
        <v>237.16000000000005</v>
      </c>
      <c r="M29" s="303">
        <f>SUMIFS('Forecast Summary-FY26'!P:P, 'Forecast Summary-FY26'!$A:$A,Outcomes!$A29,'Forecast Summary-FY26'!$C:$C, "2026",'Forecast Summary-FY26'!$D:$D, "Bound Project")</f>
        <v>757.19749999999988</v>
      </c>
      <c r="N29" s="303">
        <f>SUMIFS('Forecast Summary-FY26'!U:U, 'Forecast Summary-FY26'!$A:$A,Outcomes!$A29,'Forecast Summary-FY26'!$C:$C, "2026",'Forecast Summary-FY26'!$D:$D, "Bound Project")</f>
        <v>30.250000000000007</v>
      </c>
      <c r="O29" s="303">
        <f>SUMIFS('Forecast Summary-FY26'!V:V, 'Forecast Summary-FY26'!$A:$A,Outcomes!$A29,'Forecast Summary-FY26'!$C:$C, "2026",'Forecast Summary-FY26'!$D:$D, "Bound Project")</f>
        <v>10.829999999999998</v>
      </c>
      <c r="P29" s="303">
        <f>SUMIFS('Forecast Summary-FY26'!W:W, 'Forecast Summary-FY26'!$A:$A,Outcomes!$A29,'Forecast Summary-FY26'!$C:$C, "2026",'Forecast Summary-FY26'!$D:$D, "Bound Project")</f>
        <v>11.7325</v>
      </c>
      <c r="Q29" s="303">
        <f>SUMIFS('Forecast Summary-FY26'!X:X, 'Forecast Summary-FY26'!$A:$A,Outcomes!$A29,'Forecast Summary-FY26'!$C:$C, "2026",'Forecast Summary-FY26'!$D:$D, "Bound Project")</f>
        <v>14.520000000000003</v>
      </c>
      <c r="R29" s="303">
        <f>SUMIFS('Forecast Summary-FY26'!Y:Y, 'Forecast Summary-FY26'!$A:$A,Outcomes!$A29,'Forecast Summary-FY26'!$C:$C, "2026",'Forecast Summary-FY26'!$D:$D, "Bound Project")</f>
        <v>926</v>
      </c>
      <c r="S29" s="303">
        <f>SUMIFS('Forecast Summary-FY26'!Z:Z, 'Forecast Summary-FY26'!$A:$A,Outcomes!$A29,'Forecast Summary-FY26'!$C:$C, "2026",'Forecast Summary-FY26'!$D:$D, "Bound Project")</f>
        <v>180</v>
      </c>
      <c r="T29" s="303">
        <f>SUMIFS('Forecast Summary-FY26'!AA:AA, 'Forecast Summary-FY26'!$A:$A,Outcomes!$A29,'Forecast Summary-FY26'!$C:$C, "2026",'Forecast Summary-FY26'!$D:$D, "Bound Project")</f>
        <v>153</v>
      </c>
      <c r="U29" s="303">
        <f>SUMIFS('Forecast Summary-FY26'!AB:AB, 'Forecast Summary-FY26'!$A:$A,Outcomes!$A29,'Forecast Summary-FY26'!$C:$C, "2026",'Forecast Summary-FY26'!$D:$D, "Bound Project")</f>
        <v>668</v>
      </c>
      <c r="V29" s="303">
        <f>SUMIFS('Forecast Summary-FY26'!AG:AG, 'Forecast Summary-FY26'!$A:$A,Outcomes!$A29,'Forecast Summary-FY26'!$C:$C, "2026",'Forecast Summary-FY26'!$D:$D, "Bound Project")</f>
        <v>678.81000000000006</v>
      </c>
      <c r="W29" s="303">
        <f>SUMIFS('Forecast Summary-FY26'!AH:AH, 'Forecast Summary-FY26'!$A:$A,Outcomes!$A29,'Forecast Summary-FY26'!$C:$C, "2026",'Forecast Summary-FY26'!$D:$D, "Bound Project")</f>
        <v>283</v>
      </c>
      <c r="X29" s="303">
        <f>SUMIFS('Forecast Summary-FY26'!AI:AI, 'Forecast Summary-FY26'!$A:$A,Outcomes!$A29,'Forecast Summary-FY26'!$C:$C, "2026",'Forecast Summary-FY26'!$D:$D, "Bound Project")</f>
        <v>329.12000000000006</v>
      </c>
      <c r="Y29" s="303">
        <f>SUMIFS('Forecast Summary-FY26'!AJ:AJ, 'Forecast Summary-FY26'!$A:$A,Outcomes!$A29,'Forecast Summary-FY26'!$C:$C, "2026",'Forecast Summary-FY26'!$D:$D, "Bound Project")</f>
        <v>317.0200000000001</v>
      </c>
      <c r="Z29" s="303">
        <f>SUMIFS('Forecast Summary-FY26'!AK:AK, 'Forecast Summary-FY26'!$A:$A,Outcomes!$A29,'Forecast Summary-FY26'!$C:$C, "2026",'Forecast Summary-FY26'!$D:$D, "Bound Project")</f>
        <v>1430.4624999999999</v>
      </c>
      <c r="AA29" s="303">
        <f>SUMIFS('Forecast Summary-FY26'!AL:AL, 'Forecast Summary-FY26'!$A:$A,Outcomes!$A29,'Forecast Summary-FY26'!$C:$C, "2026",'Forecast Summary-FY26'!$D:$D, "Bound Project")</f>
        <v>601.96749999999997</v>
      </c>
      <c r="AB29" s="303">
        <f>SUMIFS('Forecast Summary-FY26'!AM:AM, 'Forecast Summary-FY26'!$A:$A,Outcomes!$A29,'Forecast Summary-FY26'!$C:$C, "2026",'Forecast Summary-FY26'!$D:$D, "Bound Project")</f>
        <v>543</v>
      </c>
      <c r="AC29" s="303">
        <f>SUMIFS('Forecast Summary-FY26'!AN:AN, 'Forecast Summary-FY26'!$A:$A,Outcomes!$A29,'Forecast Summary-FY26'!$C:$C, "2026",'Forecast Summary-FY26'!$D:$D, "Bound Project")</f>
        <v>669</v>
      </c>
      <c r="AD29" s="303">
        <f>SUMIFS('Forecast Summary-FY26'!AS:AS, 'Forecast Summary-FY26'!$A:$A,Outcomes!$A29,'Forecast Summary-FY26'!$C:$C, "2026",'Forecast Summary-FY26'!$D:$D, "Bound Project")</f>
        <v>3.61</v>
      </c>
      <c r="AE29" s="303">
        <f>SUMIFS('Forecast Summary-FY26'!AT:AT, 'Forecast Summary-FY26'!$A:$A,Outcomes!$A29,'Forecast Summary-FY26'!$C:$C, "2026",'Forecast Summary-FY26'!$D:$D, "Bound Project")</f>
        <v>0.90249999999999997</v>
      </c>
      <c r="AF29" s="303">
        <f>SUMIFS('Forecast Summary-FY26'!AU:AU, 'Forecast Summary-FY26'!$A:$A,Outcomes!$A29,'Forecast Summary-FY26'!$C:$C, "2026",'Forecast Summary-FY26'!$D:$D, "Bound Project")</f>
        <v>0</v>
      </c>
      <c r="AG29" s="303">
        <f>SUMIFS('Forecast Summary-FY26'!AV:AV, 'Forecast Summary-FY26'!$A:$A,Outcomes!$A29,'Forecast Summary-FY26'!$C:$C, "2026",'Forecast Summary-FY26'!$D:$D, "Bound Project")</f>
        <v>3.61</v>
      </c>
      <c r="AH29" s="303">
        <f>SUMIFS('Forecast Summary-FY26'!AW:AW, 'Forecast Summary-FY26'!$A:$A,Outcomes!$A29,'Forecast Summary-FY26'!$C:$C, "2026",'Forecast Summary-FY26'!$D:$D, "Bound Project")</f>
        <v>13.310000000000002</v>
      </c>
      <c r="AI29" s="303">
        <f>SUMIFS('Forecast Summary-FY26'!AX:AX, 'Forecast Summary-FY26'!$A:$A,Outcomes!$A29,'Forecast Summary-FY26'!$C:$C, "2026",'Forecast Summary-FY26'!$D:$D, "Bound Project")</f>
        <v>1.2100000000000002</v>
      </c>
      <c r="AJ29" s="303">
        <f>SUMIFS('Forecast Summary-FY26'!AY:AY, 'Forecast Summary-FY26'!$A:$A,Outcomes!$A29,'Forecast Summary-FY26'!$C:$C, "2026",'Forecast Summary-FY26'!$D:$D, "Bound Project")</f>
        <v>1</v>
      </c>
      <c r="AK29" s="303">
        <f>SUMIFS('Forecast Summary-FY26'!AZ:AZ, 'Forecast Summary-FY26'!$A:$A,Outcomes!$A29,'Forecast Summary-FY26'!$C:$C, "2026",'Forecast Summary-FY26'!$D:$D, "Bound Project")</f>
        <v>9.6800000000000015</v>
      </c>
      <c r="AL29" s="303">
        <f>SUMIFS('Forecast Summary-FY26'!BE:BE, 'Forecast Summary-FY26'!$A:$A,Outcomes!$A29,'Forecast Summary-FY26'!$C:$C, "2026",'Forecast Summary-FY26'!$D:$D, "Bound Project")</f>
        <v>3325</v>
      </c>
      <c r="AM29" s="303">
        <f>SUMIFS('Forecast Summary-FY26'!BF:BF, 'Forecast Summary-FY26'!$A:$A,Outcomes!$A29,'Forecast Summary-FY26'!$C:$C, "2026",'Forecast Summary-FY26'!$D:$D, "Bound Project")</f>
        <v>1882.7600000000002</v>
      </c>
      <c r="AN29" s="303">
        <f>SUMIFS('Forecast Summary-FY26'!BG:BG, 'Forecast Summary-FY26'!$A:$A,Outcomes!$A29,'Forecast Summary-FY26'!$C:$C, "2026",'Forecast Summary-FY26'!$D:$D, "Bound Project")</f>
        <v>1545</v>
      </c>
      <c r="AO29" s="303">
        <f>SUMIFS('Forecast Summary-FY26'!BH:BH, 'Forecast Summary-FY26'!$A:$A,Outcomes!$A29,'Forecast Summary-FY26'!$C:$C, "2026",'Forecast Summary-FY26'!$D:$D, "Bound Project")</f>
        <v>1228.1500000000001</v>
      </c>
      <c r="AP29" s="303">
        <f>SUMIFS('Forecast Summary-FY26'!BI:BI, 'Forecast Summary-FY26'!$A:$A,Outcomes!$A29,'Forecast Summary-FY26'!$C:$C, "2026",'Forecast Summary-FY26'!$D:$D, "Bound Project")</f>
        <v>866.4</v>
      </c>
      <c r="AQ29" s="303">
        <f>SUMIFS('Forecast Summary-FY26'!BJ:BJ, 'Forecast Summary-FY26'!$A:$A,Outcomes!$A29,'Forecast Summary-FY26'!$C:$C, "2026",'Forecast Summary-FY26'!$D:$D, "Bound Project")</f>
        <v>361.90249999999997</v>
      </c>
      <c r="AR29" s="303">
        <f>SUMIFS('Forecast Summary-FY26'!BK:BK, 'Forecast Summary-FY26'!$A:$A,Outcomes!$A29,'Forecast Summary-FY26'!$C:$C, "2026",'Forecast Summary-FY26'!$D:$D, "Bound Project")</f>
        <v>474.71499999999997</v>
      </c>
      <c r="AS29" s="303">
        <f>SUMIFS('Forecast Summary-FY26'!BL:BL, 'Forecast Summary-FY26'!$A:$A,Outcomes!$A29,'Forecast Summary-FY26'!$C:$C, "2026",'Forecast Summary-FY26'!$D:$D, "Bound Project")</f>
        <v>456.66499999999996</v>
      </c>
      <c r="AT29" s="303">
        <f>SUMIFS('Forecast Summary-FY26'!BQ:BQ, 'Forecast Summary-FY26'!$A:$A,Outcomes!$A29,'Forecast Summary-FY26'!$C:$C, "2026",'Forecast Summary-FY26'!$D:$D, "Bound Project")</f>
        <v>0</v>
      </c>
      <c r="AU29" s="303">
        <f>SUMIFS('Forecast Summary-FY26'!BR:BR, 'Forecast Summary-FY26'!$A:$A,Outcomes!$A29,'Forecast Summary-FY26'!$C:$C, "2026",'Forecast Summary-FY26'!$D:$D, "Bound Project")</f>
        <v>0</v>
      </c>
      <c r="AV29" s="303">
        <f>SUMIFS('Forecast Summary-FY26'!BS:BS, 'Forecast Summary-FY26'!$A:$A,Outcomes!$A29,'Forecast Summary-FY26'!$C:$C, "2026",'Forecast Summary-FY26'!$D:$D, "Bound Project")</f>
        <v>0</v>
      </c>
      <c r="AW29" s="303">
        <f>SUMIFS('Forecast Summary-FY26'!BT:BT, 'Forecast Summary-FY26'!$A:$A,Outcomes!$A29,'Forecast Summary-FY26'!$C:$C, "2026",'Forecast Summary-FY26'!$D:$D, "Bound Project")</f>
        <v>0</v>
      </c>
      <c r="AX29" s="303">
        <f>SUMIFS('Forecast Summary-FY26'!BU:BU, 'Forecast Summary-FY26'!$A:$A,Outcomes!$A29,'Forecast Summary-FY26'!$C:$C, "2026",'Forecast Summary-FY26'!$D:$D, "Bound Project")</f>
        <v>0</v>
      </c>
      <c r="AY29" s="303">
        <f>SUMIFS('Forecast Summary-FY26'!BV:BV, 'Forecast Summary-FY26'!$A:$A,Outcomes!$A29,'Forecast Summary-FY26'!$C:$C, "2026",'Forecast Summary-FY26'!$D:$D, "Bound Project")</f>
        <v>0</v>
      </c>
      <c r="AZ29" s="303">
        <f>SUMIFS('Forecast Summary-FY26'!BW:BW, 'Forecast Summary-FY26'!$A:$A,Outcomes!$A29,'Forecast Summary-FY26'!$C:$C, "2026",'Forecast Summary-FY26'!$D:$D, "Bound Project")</f>
        <v>0</v>
      </c>
      <c r="BA29" s="303">
        <f>SUMIFS('Forecast Summary-FY26'!BX:BX, 'Forecast Summary-FY26'!$A:$A,Outcomes!$A29,'Forecast Summary-FY26'!$C:$C, "2026",'Forecast Summary-FY26'!$D:$D, "Bound Project")</f>
        <v>0</v>
      </c>
      <c r="BB29" s="303">
        <f>SUMIFS('Forecast Summary-FY26'!BY:BY, 'Forecast Summary-FY26'!$A:$A,Outcomes!$A29,'Forecast Summary-FY26'!$C:$C, "2026",'Forecast Summary-FY26'!$D:$D, "Bound Project")</f>
        <v>105</v>
      </c>
      <c r="BC29" s="303">
        <f>SUMIFS('Forecast Summary-FY26'!BZ:BZ, 'Forecast Summary-FY26'!$A:$A,Outcomes!$A29,'Forecast Summary-FY26'!$C:$C, "2026",'Forecast Summary-FY26'!$D:$D, "Bound Project")</f>
        <v>328</v>
      </c>
      <c r="BD29" s="303">
        <f>SUMIFS('Forecast Summary-FY26'!CA:CA, 'Forecast Summary-FY26'!$A:$A,Outcomes!$A29,'Forecast Summary-FY26'!$C:$C, "2026",'Forecast Summary-FY26'!$D:$D, "Bound Project")</f>
        <v>0</v>
      </c>
    </row>
    <row r="30" spans="1:56">
      <c r="A30" s="13" t="s">
        <v>89</v>
      </c>
      <c r="B30" s="10" t="s">
        <v>90</v>
      </c>
      <c r="C30" s="303">
        <f>SUMIFS('Forecast Summary-FY26'!E:E, 'Forecast Summary-FY26'!$A:$A,Outcomes!$A30,'Forecast Summary-FY26'!$C:$C, "2026",'Forecast Summary-FY26'!$D:$D, "Bound Project")</f>
        <v>467.49499999999995</v>
      </c>
      <c r="D30" s="303">
        <f>SUMIFS('Forecast Summary-FY26'!F:F, 'Forecast Summary-FY26'!$A:$A,Outcomes!$A30,'Forecast Summary-FY26'!$C:$C, "2026",'Forecast Summary-FY26'!$D:$D, "Bound Project")</f>
        <v>252</v>
      </c>
      <c r="E30" s="303">
        <f>SUMIFS('Forecast Summary-FY26'!G:G, 'Forecast Summary-FY26'!$A:$A,Outcomes!$A30,'Forecast Summary-FY26'!$C:$C, "2026",'Forecast Summary-FY26'!$D:$D, "Bound Project")</f>
        <v>102.85000000000002</v>
      </c>
      <c r="F30" s="303">
        <f>SUMIFS('Forecast Summary-FY26'!H:H, 'Forecast Summary-FY26'!$A:$A,Outcomes!$A30,'Forecast Summary-FY26'!$C:$C, "2026",'Forecast Summary-FY26'!$D:$D, "Bound Project")</f>
        <v>110</v>
      </c>
      <c r="G30" s="303">
        <f>SUMIFS('Forecast Summary-FY26'!I:I, 'Forecast Summary-FY26'!$A:$A,Outcomes!$A30,'Forecast Summary-FY26'!$C:$C, "2026",'Forecast Summary-FY26'!$D:$D, "Bound Project")</f>
        <v>66</v>
      </c>
      <c r="H30" s="303">
        <f>SUMIFS('Forecast Summary-FY26'!J:J, 'Forecast Summary-FY26'!$A:$A,Outcomes!$A30,'Forecast Summary-FY26'!$C:$C, "2026",'Forecast Summary-FY26'!$D:$D, "Bound Project")</f>
        <v>0</v>
      </c>
      <c r="I30" s="303">
        <f>SUMIFS('Forecast Summary-FY26'!K:K, 'Forecast Summary-FY26'!$A:$A,Outcomes!$A30,'Forecast Summary-FY26'!$C:$C, "2026",'Forecast Summary-FY26'!$D:$D, "Bound Project")</f>
        <v>0</v>
      </c>
      <c r="J30" s="303">
        <f>SUMIFS('Forecast Summary-FY26'!L:L, 'Forecast Summary-FY26'!$A:$A,Outcomes!$A30,'Forecast Summary-FY26'!$C:$C, "2026",'Forecast Summary-FY26'!$D:$D, "Bound Project")</f>
        <v>0</v>
      </c>
      <c r="K30" s="303">
        <f>SUMIFS('Forecast Summary-FY26'!M:M, 'Forecast Summary-FY26'!$A:$A,Outcomes!$A30,'Forecast Summary-FY26'!$C:$C, "2026",'Forecast Summary-FY26'!$D:$D, "Bound Project")</f>
        <v>0</v>
      </c>
      <c r="L30" s="303">
        <f>SUMIFS('Forecast Summary-FY26'!O:O, 'Forecast Summary-FY26'!$A:$A,Outcomes!$A30,'Forecast Summary-FY26'!$C:$C, "2026",'Forecast Summary-FY26'!$D:$D, "Bound Project")</f>
        <v>75.809999999999988</v>
      </c>
      <c r="M30" s="303">
        <f>SUMIFS('Forecast Summary-FY26'!P:P, 'Forecast Summary-FY26'!$A:$A,Outcomes!$A30,'Forecast Summary-FY26'!$C:$C, "2026",'Forecast Summary-FY26'!$D:$D, "Bound Project")</f>
        <v>853</v>
      </c>
      <c r="N30" s="303">
        <f>SUMIFS('Forecast Summary-FY26'!U:U, 'Forecast Summary-FY26'!$A:$A,Outcomes!$A30,'Forecast Summary-FY26'!$C:$C, "2026",'Forecast Summary-FY26'!$D:$D, "Bound Project")</f>
        <v>0.90249999999999997</v>
      </c>
      <c r="O30" s="303">
        <f>SUMIFS('Forecast Summary-FY26'!V:V, 'Forecast Summary-FY26'!$A:$A,Outcomes!$A30,'Forecast Summary-FY26'!$C:$C, "2026",'Forecast Summary-FY26'!$D:$D, "Bound Project")</f>
        <v>0.90249999999999997</v>
      </c>
      <c r="P30" s="303">
        <f>SUMIFS('Forecast Summary-FY26'!W:W, 'Forecast Summary-FY26'!$A:$A,Outcomes!$A30,'Forecast Summary-FY26'!$C:$C, "2026",'Forecast Summary-FY26'!$D:$D, "Bound Project")</f>
        <v>0</v>
      </c>
      <c r="Q30" s="303">
        <f>SUMIFS('Forecast Summary-FY26'!X:X, 'Forecast Summary-FY26'!$A:$A,Outcomes!$A30,'Forecast Summary-FY26'!$C:$C, "2026",'Forecast Summary-FY26'!$D:$D, "Bound Project")</f>
        <v>0</v>
      </c>
      <c r="R30" s="303">
        <f>SUMIFS('Forecast Summary-FY26'!Y:Y, 'Forecast Summary-FY26'!$A:$A,Outcomes!$A30,'Forecast Summary-FY26'!$C:$C, "2026",'Forecast Summary-FY26'!$D:$D, "Bound Project")</f>
        <v>0</v>
      </c>
      <c r="S30" s="303">
        <f>SUMIFS('Forecast Summary-FY26'!Z:Z, 'Forecast Summary-FY26'!$A:$A,Outcomes!$A30,'Forecast Summary-FY26'!$C:$C, "2026",'Forecast Summary-FY26'!$D:$D, "Bound Project")</f>
        <v>0</v>
      </c>
      <c r="T30" s="303">
        <f>SUMIFS('Forecast Summary-FY26'!AA:AA, 'Forecast Summary-FY26'!$A:$A,Outcomes!$A30,'Forecast Summary-FY26'!$C:$C, "2026",'Forecast Summary-FY26'!$D:$D, "Bound Project")</f>
        <v>0</v>
      </c>
      <c r="U30" s="303">
        <f>SUMIFS('Forecast Summary-FY26'!AB:AB, 'Forecast Summary-FY26'!$A:$A,Outcomes!$A30,'Forecast Summary-FY26'!$C:$C, "2026",'Forecast Summary-FY26'!$D:$D, "Bound Project")</f>
        <v>0</v>
      </c>
      <c r="V30" s="303">
        <f>SUMIFS('Forecast Summary-FY26'!AG:AG, 'Forecast Summary-FY26'!$A:$A,Outcomes!$A30,'Forecast Summary-FY26'!$C:$C, "2026",'Forecast Summary-FY26'!$D:$D, "Bound Project")</f>
        <v>20.757499999999997</v>
      </c>
      <c r="W30" s="303">
        <f>SUMIFS('Forecast Summary-FY26'!AH:AH, 'Forecast Summary-FY26'!$A:$A,Outcomes!$A30,'Forecast Summary-FY26'!$C:$C, "2026",'Forecast Summary-FY26'!$D:$D, "Bound Project")</f>
        <v>15.342499999999998</v>
      </c>
      <c r="X30" s="303">
        <f>SUMIFS('Forecast Summary-FY26'!AI:AI, 'Forecast Summary-FY26'!$A:$A,Outcomes!$A30,'Forecast Summary-FY26'!$C:$C, "2026",'Forecast Summary-FY26'!$D:$D, "Bound Project")</f>
        <v>14</v>
      </c>
      <c r="Y30" s="303">
        <f>SUMIFS('Forecast Summary-FY26'!AJ:AJ, 'Forecast Summary-FY26'!$A:$A,Outcomes!$A30,'Forecast Summary-FY26'!$C:$C, "2026",'Forecast Summary-FY26'!$D:$D, "Bound Project")</f>
        <v>11</v>
      </c>
      <c r="Z30" s="303">
        <f>SUMIFS('Forecast Summary-FY26'!AK:AK, 'Forecast Summary-FY26'!$A:$A,Outcomes!$A30,'Forecast Summary-FY26'!$C:$C, "2026",'Forecast Summary-FY26'!$D:$D, "Bound Project")</f>
        <v>167</v>
      </c>
      <c r="AA30" s="303">
        <f>SUMIFS('Forecast Summary-FY26'!AL:AL, 'Forecast Summary-FY26'!$A:$A,Outcomes!$A30,'Forecast Summary-FY26'!$C:$C, "2026",'Forecast Summary-FY26'!$D:$D, "Bound Project")</f>
        <v>109.20249999999999</v>
      </c>
      <c r="AB30" s="303">
        <f>SUMIFS('Forecast Summary-FY26'!AM:AM, 'Forecast Summary-FY26'!$A:$A,Outcomes!$A30,'Forecast Summary-FY26'!$C:$C, "2026",'Forecast Summary-FY26'!$D:$D, "Bound Project")</f>
        <v>86</v>
      </c>
      <c r="AC30" s="303">
        <f>SUMIFS('Forecast Summary-FY26'!AN:AN, 'Forecast Summary-FY26'!$A:$A,Outcomes!$A30,'Forecast Summary-FY26'!$C:$C, "2026",'Forecast Summary-FY26'!$D:$D, "Bound Project")</f>
        <v>66</v>
      </c>
      <c r="AD30" s="303">
        <f>SUMIFS('Forecast Summary-FY26'!AS:AS, 'Forecast Summary-FY26'!$A:$A,Outcomes!$A30,'Forecast Summary-FY26'!$C:$C, "2026",'Forecast Summary-FY26'!$D:$D, "Bound Project")</f>
        <v>0</v>
      </c>
      <c r="AE30" s="303">
        <f>SUMIFS('Forecast Summary-FY26'!AT:AT, 'Forecast Summary-FY26'!$A:$A,Outcomes!$A30,'Forecast Summary-FY26'!$C:$C, "2026",'Forecast Summary-FY26'!$D:$D, "Bound Project")</f>
        <v>0</v>
      </c>
      <c r="AF30" s="303">
        <f>SUMIFS('Forecast Summary-FY26'!AU:AU, 'Forecast Summary-FY26'!$A:$A,Outcomes!$A30,'Forecast Summary-FY26'!$C:$C, "2026",'Forecast Summary-FY26'!$D:$D, "Bound Project")</f>
        <v>0</v>
      </c>
      <c r="AG30" s="303">
        <f>SUMIFS('Forecast Summary-FY26'!AV:AV, 'Forecast Summary-FY26'!$A:$A,Outcomes!$A30,'Forecast Summary-FY26'!$C:$C, "2026",'Forecast Summary-FY26'!$D:$D, "Bound Project")</f>
        <v>0</v>
      </c>
      <c r="AH30" s="303">
        <f>SUMIFS('Forecast Summary-FY26'!AW:AW, 'Forecast Summary-FY26'!$A:$A,Outcomes!$A30,'Forecast Summary-FY26'!$C:$C, "2026",'Forecast Summary-FY26'!$D:$D, "Bound Project")</f>
        <v>1</v>
      </c>
      <c r="AI30" s="303">
        <f>SUMIFS('Forecast Summary-FY26'!AX:AX, 'Forecast Summary-FY26'!$A:$A,Outcomes!$A30,'Forecast Summary-FY26'!$C:$C, "2026",'Forecast Summary-FY26'!$D:$D, "Bound Project")</f>
        <v>0</v>
      </c>
      <c r="AJ30" s="303">
        <f>SUMIFS('Forecast Summary-FY26'!AY:AY, 'Forecast Summary-FY26'!$A:$A,Outcomes!$A30,'Forecast Summary-FY26'!$C:$C, "2026",'Forecast Summary-FY26'!$D:$D, "Bound Project")</f>
        <v>0</v>
      </c>
      <c r="AK30" s="303">
        <f>SUMIFS('Forecast Summary-FY26'!AZ:AZ, 'Forecast Summary-FY26'!$A:$A,Outcomes!$A30,'Forecast Summary-FY26'!$C:$C, "2026",'Forecast Summary-FY26'!$D:$D, "Bound Project")</f>
        <v>1</v>
      </c>
      <c r="AL30" s="303">
        <f>SUMIFS('Forecast Summary-FY26'!BE:BE, 'Forecast Summary-FY26'!$A:$A,Outcomes!$A30,'Forecast Summary-FY26'!$C:$C, "2026",'Forecast Summary-FY26'!$D:$D, "Bound Project")</f>
        <v>264</v>
      </c>
      <c r="AM30" s="303">
        <f>SUMIFS('Forecast Summary-FY26'!BF:BF, 'Forecast Summary-FY26'!$A:$A,Outcomes!$A30,'Forecast Summary-FY26'!$C:$C, "2026",'Forecast Summary-FY26'!$D:$D, "Bound Project")</f>
        <v>110</v>
      </c>
      <c r="AN30" s="303">
        <f>SUMIFS('Forecast Summary-FY26'!BG:BG, 'Forecast Summary-FY26'!$A:$A,Outcomes!$A30,'Forecast Summary-FY26'!$C:$C, "2026",'Forecast Summary-FY26'!$D:$D, "Bound Project")</f>
        <v>129</v>
      </c>
      <c r="AO30" s="303">
        <f>SUMIFS('Forecast Summary-FY26'!BH:BH, 'Forecast Summary-FY26'!$A:$A,Outcomes!$A30,'Forecast Summary-FY26'!$C:$C, "2026",'Forecast Summary-FY26'!$D:$D, "Bound Project")</f>
        <v>61.710000000000008</v>
      </c>
      <c r="AP30" s="303">
        <f>SUMIFS('Forecast Summary-FY26'!BI:BI, 'Forecast Summary-FY26'!$A:$A,Outcomes!$A30,'Forecast Summary-FY26'!$C:$C, "2026",'Forecast Summary-FY26'!$D:$D, "Bound Project")</f>
        <v>175.98749999999998</v>
      </c>
      <c r="AQ30" s="303">
        <f>SUMIFS('Forecast Summary-FY26'!BJ:BJ, 'Forecast Summary-FY26'!$A:$A,Outcomes!$A30,'Forecast Summary-FY26'!$C:$C, "2026",'Forecast Summary-FY26'!$D:$D, "Bound Project")</f>
        <v>51.442499999999995</v>
      </c>
      <c r="AR30" s="303">
        <f>SUMIFS('Forecast Summary-FY26'!BK:BK, 'Forecast Summary-FY26'!$A:$A,Outcomes!$A30,'Forecast Summary-FY26'!$C:$C, "2026",'Forecast Summary-FY26'!$D:$D, "Bound Project")</f>
        <v>103.78749999999999</v>
      </c>
      <c r="AS30" s="303">
        <f>SUMIFS('Forecast Summary-FY26'!BL:BL, 'Forecast Summary-FY26'!$A:$A,Outcomes!$A30,'Forecast Summary-FY26'!$C:$C, "2026",'Forecast Summary-FY26'!$D:$D, "Bound Project")</f>
        <v>101.98249999999999</v>
      </c>
      <c r="AT30" s="303">
        <f>SUMIFS('Forecast Summary-FY26'!BQ:BQ, 'Forecast Summary-FY26'!$A:$A,Outcomes!$A30,'Forecast Summary-FY26'!$C:$C, "2026",'Forecast Summary-FY26'!$D:$D, "Bound Project")</f>
        <v>0</v>
      </c>
      <c r="AU30" s="303">
        <f>SUMIFS('Forecast Summary-FY26'!BR:BR, 'Forecast Summary-FY26'!$A:$A,Outcomes!$A30,'Forecast Summary-FY26'!$C:$C, "2026",'Forecast Summary-FY26'!$D:$D, "Bound Project")</f>
        <v>0</v>
      </c>
      <c r="AV30" s="303">
        <f>SUMIFS('Forecast Summary-FY26'!BS:BS, 'Forecast Summary-FY26'!$A:$A,Outcomes!$A30,'Forecast Summary-FY26'!$C:$C, "2026",'Forecast Summary-FY26'!$D:$D, "Bound Project")</f>
        <v>0</v>
      </c>
      <c r="AW30" s="303">
        <f>SUMIFS('Forecast Summary-FY26'!BT:BT, 'Forecast Summary-FY26'!$A:$A,Outcomes!$A30,'Forecast Summary-FY26'!$C:$C, "2026",'Forecast Summary-FY26'!$D:$D, "Bound Project")</f>
        <v>0</v>
      </c>
      <c r="AX30" s="303">
        <f>SUMIFS('Forecast Summary-FY26'!BU:BU, 'Forecast Summary-FY26'!$A:$A,Outcomes!$A30,'Forecast Summary-FY26'!$C:$C, "2026",'Forecast Summary-FY26'!$D:$D, "Bound Project")</f>
        <v>0</v>
      </c>
      <c r="AY30" s="303">
        <f>SUMIFS('Forecast Summary-FY26'!BV:BV, 'Forecast Summary-FY26'!$A:$A,Outcomes!$A30,'Forecast Summary-FY26'!$C:$C, "2026",'Forecast Summary-FY26'!$D:$D, "Bound Project")</f>
        <v>0</v>
      </c>
      <c r="AZ30" s="303">
        <f>SUMIFS('Forecast Summary-FY26'!BW:BW, 'Forecast Summary-FY26'!$A:$A,Outcomes!$A30,'Forecast Summary-FY26'!$C:$C, "2026",'Forecast Summary-FY26'!$D:$D, "Bound Project")</f>
        <v>0</v>
      </c>
      <c r="BA30" s="303">
        <f>SUMIFS('Forecast Summary-FY26'!BX:BX, 'Forecast Summary-FY26'!$A:$A,Outcomes!$A30,'Forecast Summary-FY26'!$C:$C, "2026",'Forecast Summary-FY26'!$D:$D, "Bound Project")</f>
        <v>0</v>
      </c>
      <c r="BB30" s="303">
        <f>SUMIFS('Forecast Summary-FY26'!BY:BY, 'Forecast Summary-FY26'!$A:$A,Outcomes!$A30,'Forecast Summary-FY26'!$C:$C, "2026",'Forecast Summary-FY26'!$D:$D, "Bound Project")</f>
        <v>9.9274999999999984</v>
      </c>
      <c r="BC30" s="303">
        <f>SUMIFS('Forecast Summary-FY26'!BZ:BZ, 'Forecast Summary-FY26'!$A:$A,Outcomes!$A30,'Forecast Summary-FY26'!$C:$C, "2026",'Forecast Summary-FY26'!$D:$D, "Bound Project")</f>
        <v>31.587499999999999</v>
      </c>
      <c r="BD30" s="303">
        <f>SUMIFS('Forecast Summary-FY26'!CA:CA, 'Forecast Summary-FY26'!$A:$A,Outcomes!$A30,'Forecast Summary-FY26'!$C:$C, "2026",'Forecast Summary-FY26'!$D:$D, "Bound Project")</f>
        <v>0</v>
      </c>
    </row>
    <row r="31" spans="1:56">
      <c r="A31" s="13" t="s">
        <v>91</v>
      </c>
      <c r="B31" s="10" t="s">
        <v>92</v>
      </c>
      <c r="C31" s="303">
        <f>SUMIFS('Forecast Summary-FY26'!E:E, 'Forecast Summary-FY26'!$A:$A,Outcomes!$A31,'Forecast Summary-FY26'!$C:$C, "2026",'Forecast Summary-FY26'!$D:$D, "Bound Project")</f>
        <v>822</v>
      </c>
      <c r="D31" s="303">
        <f>SUMIFS('Forecast Summary-FY26'!F:F, 'Forecast Summary-FY26'!$A:$A,Outcomes!$A31,'Forecast Summary-FY26'!$C:$C, "2026",'Forecast Summary-FY26'!$D:$D, "Bound Project")</f>
        <v>428</v>
      </c>
      <c r="E31" s="303">
        <f>SUMIFS('Forecast Summary-FY26'!G:G, 'Forecast Summary-FY26'!$A:$A,Outcomes!$A31,'Forecast Summary-FY26'!$C:$C, "2026",'Forecast Summary-FY26'!$D:$D, "Bound Project")</f>
        <v>241.86999999999998</v>
      </c>
      <c r="F31" s="303">
        <f>SUMIFS('Forecast Summary-FY26'!H:H, 'Forecast Summary-FY26'!$A:$A,Outcomes!$A31,'Forecast Summary-FY26'!$C:$C, "2026",'Forecast Summary-FY26'!$D:$D, "Bound Project")</f>
        <v>217</v>
      </c>
      <c r="G31" s="303">
        <f>SUMIFS('Forecast Summary-FY26'!I:I, 'Forecast Summary-FY26'!$A:$A,Outcomes!$A31,'Forecast Summary-FY26'!$C:$C, "2026",'Forecast Summary-FY26'!$D:$D, "Bound Project")</f>
        <v>87.12</v>
      </c>
      <c r="H31" s="303">
        <f>SUMIFS('Forecast Summary-FY26'!J:J, 'Forecast Summary-FY26'!$A:$A,Outcomes!$A31,'Forecast Summary-FY26'!$C:$C, "2026",'Forecast Summary-FY26'!$D:$D, "Bound Project")</f>
        <v>0</v>
      </c>
      <c r="I31" s="303">
        <f>SUMIFS('Forecast Summary-FY26'!K:K, 'Forecast Summary-FY26'!$A:$A,Outcomes!$A31,'Forecast Summary-FY26'!$C:$C, "2026",'Forecast Summary-FY26'!$D:$D, "Bound Project")</f>
        <v>0</v>
      </c>
      <c r="J31" s="303">
        <f>SUMIFS('Forecast Summary-FY26'!L:L, 'Forecast Summary-FY26'!$A:$A,Outcomes!$A31,'Forecast Summary-FY26'!$C:$C, "2026",'Forecast Summary-FY26'!$D:$D, "Bound Project")</f>
        <v>0</v>
      </c>
      <c r="K31" s="303">
        <f>SUMIFS('Forecast Summary-FY26'!M:M, 'Forecast Summary-FY26'!$A:$A,Outcomes!$A31,'Forecast Summary-FY26'!$C:$C, "2026",'Forecast Summary-FY26'!$D:$D, "Bound Project")</f>
        <v>0</v>
      </c>
      <c r="L31" s="303">
        <f>SUMIFS('Forecast Summary-FY26'!O:O, 'Forecast Summary-FY26'!$A:$A,Outcomes!$A31,'Forecast Summary-FY26'!$C:$C, "2026",'Forecast Summary-FY26'!$D:$D, "Bound Project")</f>
        <v>59.290000000000013</v>
      </c>
      <c r="M31" s="303">
        <f>SUMIFS('Forecast Summary-FY26'!P:P, 'Forecast Summary-FY26'!$A:$A,Outcomes!$A31,'Forecast Summary-FY26'!$C:$C, "2026",'Forecast Summary-FY26'!$D:$D, "Bound Project")</f>
        <v>648.56000000000006</v>
      </c>
      <c r="N31" s="303">
        <f>SUMIFS('Forecast Summary-FY26'!U:U, 'Forecast Summary-FY26'!$A:$A,Outcomes!$A31,'Forecast Summary-FY26'!$C:$C, "2026",'Forecast Summary-FY26'!$D:$D, "Bound Project")</f>
        <v>0</v>
      </c>
      <c r="O31" s="303">
        <f>SUMIFS('Forecast Summary-FY26'!V:V, 'Forecast Summary-FY26'!$A:$A,Outcomes!$A31,'Forecast Summary-FY26'!$C:$C, "2026",'Forecast Summary-FY26'!$D:$D, "Bound Project")</f>
        <v>0</v>
      </c>
      <c r="P31" s="303">
        <f>SUMIFS('Forecast Summary-FY26'!W:W, 'Forecast Summary-FY26'!$A:$A,Outcomes!$A31,'Forecast Summary-FY26'!$C:$C, "2026",'Forecast Summary-FY26'!$D:$D, "Bound Project")</f>
        <v>0</v>
      </c>
      <c r="Q31" s="303">
        <f>SUMIFS('Forecast Summary-FY26'!X:X, 'Forecast Summary-FY26'!$A:$A,Outcomes!$A31,'Forecast Summary-FY26'!$C:$C, "2026",'Forecast Summary-FY26'!$D:$D, "Bound Project")</f>
        <v>0</v>
      </c>
      <c r="R31" s="303">
        <f>SUMIFS('Forecast Summary-FY26'!Y:Y, 'Forecast Summary-FY26'!$A:$A,Outcomes!$A31,'Forecast Summary-FY26'!$C:$C, "2026",'Forecast Summary-FY26'!$D:$D, "Bound Project")</f>
        <v>57</v>
      </c>
      <c r="S31" s="303">
        <f>SUMIFS('Forecast Summary-FY26'!Z:Z, 'Forecast Summary-FY26'!$A:$A,Outcomes!$A31,'Forecast Summary-FY26'!$C:$C, "2026",'Forecast Summary-FY26'!$D:$D, "Bound Project")</f>
        <v>1.2100000000000002</v>
      </c>
      <c r="T31" s="303">
        <f>SUMIFS('Forecast Summary-FY26'!AA:AA, 'Forecast Summary-FY26'!$A:$A,Outcomes!$A31,'Forecast Summary-FY26'!$C:$C, "2026",'Forecast Summary-FY26'!$D:$D, "Bound Project")</f>
        <v>1.2100000000000002</v>
      </c>
      <c r="U31" s="303">
        <f>SUMIFS('Forecast Summary-FY26'!AB:AB, 'Forecast Summary-FY26'!$A:$A,Outcomes!$A31,'Forecast Summary-FY26'!$C:$C, "2026",'Forecast Summary-FY26'!$D:$D, "Bound Project")</f>
        <v>12</v>
      </c>
      <c r="V31" s="303">
        <f>SUMIFS('Forecast Summary-FY26'!AG:AG, 'Forecast Summary-FY26'!$A:$A,Outcomes!$A31,'Forecast Summary-FY26'!$C:$C, "2026",'Forecast Summary-FY26'!$D:$D, "Bound Project")</f>
        <v>304.92000000000007</v>
      </c>
      <c r="W31" s="303">
        <f>SUMIFS('Forecast Summary-FY26'!AH:AH, 'Forecast Summary-FY26'!$A:$A,Outcomes!$A31,'Forecast Summary-FY26'!$C:$C, "2026",'Forecast Summary-FY26'!$D:$D, "Bound Project")</f>
        <v>29.040000000000006</v>
      </c>
      <c r="X31" s="303">
        <f>SUMIFS('Forecast Summary-FY26'!AI:AI, 'Forecast Summary-FY26'!$A:$A,Outcomes!$A31,'Forecast Summary-FY26'!$C:$C, "2026",'Forecast Summary-FY26'!$D:$D, "Bound Project")</f>
        <v>32.670000000000009</v>
      </c>
      <c r="Y31" s="303">
        <f>SUMIFS('Forecast Summary-FY26'!AJ:AJ, 'Forecast Summary-FY26'!$A:$A,Outcomes!$A31,'Forecast Summary-FY26'!$C:$C, "2026",'Forecast Summary-FY26'!$D:$D, "Bound Project")</f>
        <v>163</v>
      </c>
      <c r="Z31" s="303">
        <f>SUMIFS('Forecast Summary-FY26'!AK:AK, 'Forecast Summary-FY26'!$A:$A,Outcomes!$A31,'Forecast Summary-FY26'!$C:$C, "2026",'Forecast Summary-FY26'!$D:$D, "Bound Project")</f>
        <v>214.79499999999999</v>
      </c>
      <c r="AA31" s="303">
        <f>SUMIFS('Forecast Summary-FY26'!AL:AL, 'Forecast Summary-FY26'!$A:$A,Outcomes!$A31,'Forecast Summary-FY26'!$C:$C, "2026",'Forecast Summary-FY26'!$D:$D, "Bound Project")</f>
        <v>49</v>
      </c>
      <c r="AB31" s="303">
        <f>SUMIFS('Forecast Summary-FY26'!AM:AM, 'Forecast Summary-FY26'!$A:$A,Outcomes!$A31,'Forecast Summary-FY26'!$C:$C, "2026",'Forecast Summary-FY26'!$D:$D, "Bound Project")</f>
        <v>106</v>
      </c>
      <c r="AC31" s="303">
        <f>SUMIFS('Forecast Summary-FY26'!AN:AN, 'Forecast Summary-FY26'!$A:$A,Outcomes!$A31,'Forecast Summary-FY26'!$C:$C, "2026",'Forecast Summary-FY26'!$D:$D, "Bound Project")</f>
        <v>73</v>
      </c>
      <c r="AD31" s="303">
        <f>SUMIFS('Forecast Summary-FY26'!AS:AS, 'Forecast Summary-FY26'!$A:$A,Outcomes!$A31,'Forecast Summary-FY26'!$C:$C, "2026",'Forecast Summary-FY26'!$D:$D, "Bound Project")</f>
        <v>0</v>
      </c>
      <c r="AE31" s="303">
        <f>SUMIFS('Forecast Summary-FY26'!AT:AT, 'Forecast Summary-FY26'!$A:$A,Outcomes!$A31,'Forecast Summary-FY26'!$C:$C, "2026",'Forecast Summary-FY26'!$D:$D, "Bound Project")</f>
        <v>0</v>
      </c>
      <c r="AF31" s="303">
        <f>SUMIFS('Forecast Summary-FY26'!AU:AU, 'Forecast Summary-FY26'!$A:$A,Outcomes!$A31,'Forecast Summary-FY26'!$C:$C, "2026",'Forecast Summary-FY26'!$D:$D, "Bound Project")</f>
        <v>0</v>
      </c>
      <c r="AG31" s="303">
        <f>SUMIFS('Forecast Summary-FY26'!AV:AV, 'Forecast Summary-FY26'!$A:$A,Outcomes!$A31,'Forecast Summary-FY26'!$C:$C, "2026",'Forecast Summary-FY26'!$D:$D, "Bound Project")</f>
        <v>0</v>
      </c>
      <c r="AH31" s="303">
        <f>SUMIFS('Forecast Summary-FY26'!AW:AW, 'Forecast Summary-FY26'!$A:$A,Outcomes!$A31,'Forecast Summary-FY26'!$C:$C, "2026",'Forecast Summary-FY26'!$D:$D, "Bound Project")</f>
        <v>0</v>
      </c>
      <c r="AI31" s="303">
        <f>SUMIFS('Forecast Summary-FY26'!AX:AX, 'Forecast Summary-FY26'!$A:$A,Outcomes!$A31,'Forecast Summary-FY26'!$C:$C, "2026",'Forecast Summary-FY26'!$D:$D, "Bound Project")</f>
        <v>0</v>
      </c>
      <c r="AJ31" s="303">
        <f>SUMIFS('Forecast Summary-FY26'!AY:AY, 'Forecast Summary-FY26'!$A:$A,Outcomes!$A31,'Forecast Summary-FY26'!$C:$C, "2026",'Forecast Summary-FY26'!$D:$D, "Bound Project")</f>
        <v>0</v>
      </c>
      <c r="AK31" s="303">
        <f>SUMIFS('Forecast Summary-FY26'!AZ:AZ, 'Forecast Summary-FY26'!$A:$A,Outcomes!$A31,'Forecast Summary-FY26'!$C:$C, "2026",'Forecast Summary-FY26'!$D:$D, "Bound Project")</f>
        <v>0</v>
      </c>
      <c r="AL31" s="303">
        <f>SUMIFS('Forecast Summary-FY26'!BE:BE, 'Forecast Summary-FY26'!$A:$A,Outcomes!$A31,'Forecast Summary-FY26'!$C:$C, "2026",'Forecast Summary-FY26'!$D:$D, "Bound Project")</f>
        <v>535</v>
      </c>
      <c r="AM31" s="303">
        <f>SUMIFS('Forecast Summary-FY26'!BF:BF, 'Forecast Summary-FY26'!$A:$A,Outcomes!$A31,'Forecast Summary-FY26'!$C:$C, "2026",'Forecast Summary-FY26'!$D:$D, "Bound Project")</f>
        <v>303</v>
      </c>
      <c r="AN31" s="303">
        <f>SUMIFS('Forecast Summary-FY26'!BG:BG, 'Forecast Summary-FY26'!$A:$A,Outcomes!$A31,'Forecast Summary-FY26'!$C:$C, "2026",'Forecast Summary-FY26'!$D:$D, "Bound Project")</f>
        <v>297</v>
      </c>
      <c r="AO31" s="303">
        <f>SUMIFS('Forecast Summary-FY26'!BH:BH, 'Forecast Summary-FY26'!$A:$A,Outcomes!$A31,'Forecast Summary-FY26'!$C:$C, "2026",'Forecast Summary-FY26'!$D:$D, "Bound Project")</f>
        <v>146</v>
      </c>
      <c r="AP31" s="303">
        <f>SUMIFS('Forecast Summary-FY26'!BI:BI, 'Forecast Summary-FY26'!$A:$A,Outcomes!$A31,'Forecast Summary-FY26'!$C:$C, "2026",'Forecast Summary-FY26'!$D:$D, "Bound Project")</f>
        <v>158</v>
      </c>
      <c r="AQ31" s="303">
        <f>SUMIFS('Forecast Summary-FY26'!BJ:BJ, 'Forecast Summary-FY26'!$A:$A,Outcomes!$A31,'Forecast Summary-FY26'!$C:$C, "2026",'Forecast Summary-FY26'!$D:$D, "Bound Project")</f>
        <v>90.25</v>
      </c>
      <c r="AR31" s="303">
        <f>SUMIFS('Forecast Summary-FY26'!BK:BK, 'Forecast Summary-FY26'!$A:$A,Outcomes!$A31,'Forecast Summary-FY26'!$C:$C, "2026",'Forecast Summary-FY26'!$D:$D, "Bound Project")</f>
        <v>102</v>
      </c>
      <c r="AS31" s="303">
        <f>SUMIFS('Forecast Summary-FY26'!BL:BL, 'Forecast Summary-FY26'!$A:$A,Outcomes!$A31,'Forecast Summary-FY26'!$C:$C, "2026",'Forecast Summary-FY26'!$D:$D, "Bound Project")</f>
        <v>83.490000000000009</v>
      </c>
      <c r="AT31" s="303">
        <f>SUMIFS('Forecast Summary-FY26'!BQ:BQ, 'Forecast Summary-FY26'!$A:$A,Outcomes!$A31,'Forecast Summary-FY26'!$C:$C, "2026",'Forecast Summary-FY26'!$D:$D, "Bound Project")</f>
        <v>0</v>
      </c>
      <c r="AU31" s="303">
        <f>SUMIFS('Forecast Summary-FY26'!BR:BR, 'Forecast Summary-FY26'!$A:$A,Outcomes!$A31,'Forecast Summary-FY26'!$C:$C, "2026",'Forecast Summary-FY26'!$D:$D, "Bound Project")</f>
        <v>0</v>
      </c>
      <c r="AV31" s="303">
        <f>SUMIFS('Forecast Summary-FY26'!BS:BS, 'Forecast Summary-FY26'!$A:$A,Outcomes!$A31,'Forecast Summary-FY26'!$C:$C, "2026",'Forecast Summary-FY26'!$D:$D, "Bound Project")</f>
        <v>0</v>
      </c>
      <c r="AW31" s="303">
        <f>SUMIFS('Forecast Summary-FY26'!BT:BT, 'Forecast Summary-FY26'!$A:$A,Outcomes!$A31,'Forecast Summary-FY26'!$C:$C, "2026",'Forecast Summary-FY26'!$D:$D, "Bound Project")</f>
        <v>0</v>
      </c>
      <c r="AX31" s="303">
        <f>SUMIFS('Forecast Summary-FY26'!BU:BU, 'Forecast Summary-FY26'!$A:$A,Outcomes!$A31,'Forecast Summary-FY26'!$C:$C, "2026",'Forecast Summary-FY26'!$D:$D, "Bound Project")</f>
        <v>0</v>
      </c>
      <c r="AY31" s="303">
        <f>SUMIFS('Forecast Summary-FY26'!BV:BV, 'Forecast Summary-FY26'!$A:$A,Outcomes!$A31,'Forecast Summary-FY26'!$C:$C, "2026",'Forecast Summary-FY26'!$D:$D, "Bound Project")</f>
        <v>0</v>
      </c>
      <c r="AZ31" s="303">
        <f>SUMIFS('Forecast Summary-FY26'!BW:BW, 'Forecast Summary-FY26'!$A:$A,Outcomes!$A31,'Forecast Summary-FY26'!$C:$C, "2026",'Forecast Summary-FY26'!$D:$D, "Bound Project")</f>
        <v>0</v>
      </c>
      <c r="BA31" s="303">
        <f>SUMIFS('Forecast Summary-FY26'!BX:BX, 'Forecast Summary-FY26'!$A:$A,Outcomes!$A31,'Forecast Summary-FY26'!$C:$C, "2026",'Forecast Summary-FY26'!$D:$D, "Bound Project")</f>
        <v>0</v>
      </c>
      <c r="BB31" s="303">
        <f>SUMIFS('Forecast Summary-FY26'!BY:BY, 'Forecast Summary-FY26'!$A:$A,Outcomes!$A31,'Forecast Summary-FY26'!$C:$C, "2026",'Forecast Summary-FY26'!$D:$D, "Bound Project")</f>
        <v>26</v>
      </c>
      <c r="BC31" s="303">
        <f>SUMIFS('Forecast Summary-FY26'!BZ:BZ, 'Forecast Summary-FY26'!$A:$A,Outcomes!$A31,'Forecast Summary-FY26'!$C:$C, "2026",'Forecast Summary-FY26'!$D:$D, "Bound Project")</f>
        <v>51</v>
      </c>
      <c r="BD31" s="303">
        <f>SUMIFS('Forecast Summary-FY26'!CA:CA, 'Forecast Summary-FY26'!$A:$A,Outcomes!$A31,'Forecast Summary-FY26'!$C:$C, "2026",'Forecast Summary-FY26'!$D:$D, "Bound Project")</f>
        <v>0</v>
      </c>
    </row>
    <row r="32" spans="1:56">
      <c r="A32" s="13" t="s">
        <v>93</v>
      </c>
      <c r="B32" s="10" t="s">
        <v>94</v>
      </c>
      <c r="C32" s="303">
        <f>SUMIFS('Forecast Summary-FY26'!E:E, 'Forecast Summary-FY26'!$A:$A,Outcomes!$A32,'Forecast Summary-FY26'!$C:$C, "2026",'Forecast Summary-FY26'!$D:$D, "Bound Project")</f>
        <v>1790</v>
      </c>
      <c r="D32" s="303">
        <f>SUMIFS('Forecast Summary-FY26'!F:F, 'Forecast Summary-FY26'!$A:$A,Outcomes!$A32,'Forecast Summary-FY26'!$C:$C, "2026",'Forecast Summary-FY26'!$D:$D, "Bound Project")</f>
        <v>1114</v>
      </c>
      <c r="E32" s="303">
        <f>SUMIFS('Forecast Summary-FY26'!G:G, 'Forecast Summary-FY26'!$A:$A,Outcomes!$A32,'Forecast Summary-FY26'!$C:$C, "2026",'Forecast Summary-FY26'!$D:$D, "Bound Project")</f>
        <v>733.73249999999985</v>
      </c>
      <c r="F32" s="303">
        <f>SUMIFS('Forecast Summary-FY26'!H:H, 'Forecast Summary-FY26'!$A:$A,Outcomes!$A32,'Forecast Summary-FY26'!$C:$C, "2026",'Forecast Summary-FY26'!$D:$D, "Bound Project")</f>
        <v>631</v>
      </c>
      <c r="G32" s="303">
        <f>SUMIFS('Forecast Summary-FY26'!I:I, 'Forecast Summary-FY26'!$A:$A,Outcomes!$A32,'Forecast Summary-FY26'!$C:$C, "2026",'Forecast Summary-FY26'!$D:$D, "Bound Project")</f>
        <v>105.27000000000001</v>
      </c>
      <c r="H32" s="303">
        <f>SUMIFS('Forecast Summary-FY26'!J:J, 'Forecast Summary-FY26'!$A:$A,Outcomes!$A32,'Forecast Summary-FY26'!$C:$C, "2026",'Forecast Summary-FY26'!$D:$D, "Bound Project")</f>
        <v>0</v>
      </c>
      <c r="I32" s="303">
        <f>SUMIFS('Forecast Summary-FY26'!K:K, 'Forecast Summary-FY26'!$A:$A,Outcomes!$A32,'Forecast Summary-FY26'!$C:$C, "2026",'Forecast Summary-FY26'!$D:$D, "Bound Project")</f>
        <v>0</v>
      </c>
      <c r="J32" s="303">
        <f>SUMIFS('Forecast Summary-FY26'!L:L, 'Forecast Summary-FY26'!$A:$A,Outcomes!$A32,'Forecast Summary-FY26'!$C:$C, "2026",'Forecast Summary-FY26'!$D:$D, "Bound Project")</f>
        <v>0</v>
      </c>
      <c r="K32" s="303">
        <f>SUMIFS('Forecast Summary-FY26'!M:M, 'Forecast Summary-FY26'!$A:$A,Outcomes!$A32,'Forecast Summary-FY26'!$C:$C, "2026",'Forecast Summary-FY26'!$D:$D, "Bound Project")</f>
        <v>0</v>
      </c>
      <c r="L32" s="303">
        <f>SUMIFS('Forecast Summary-FY26'!O:O, 'Forecast Summary-FY26'!$A:$A,Outcomes!$A32,'Forecast Summary-FY26'!$C:$C, "2026",'Forecast Summary-FY26'!$D:$D, "Bound Project")</f>
        <v>36.1</v>
      </c>
      <c r="M32" s="303">
        <f>SUMIFS('Forecast Summary-FY26'!P:P, 'Forecast Summary-FY26'!$A:$A,Outcomes!$A32,'Forecast Summary-FY26'!$C:$C, "2026",'Forecast Summary-FY26'!$D:$D, "Bound Project")</f>
        <v>408</v>
      </c>
      <c r="N32" s="303">
        <f>SUMIFS('Forecast Summary-FY26'!U:U, 'Forecast Summary-FY26'!$A:$A,Outcomes!$A32,'Forecast Summary-FY26'!$C:$C, "2026",'Forecast Summary-FY26'!$D:$D, "Bound Project")</f>
        <v>48.734999999999992</v>
      </c>
      <c r="O32" s="303">
        <f>SUMIFS('Forecast Summary-FY26'!V:V, 'Forecast Summary-FY26'!$A:$A,Outcomes!$A32,'Forecast Summary-FY26'!$C:$C, "2026",'Forecast Summary-FY26'!$D:$D, "Bound Project")</f>
        <v>43</v>
      </c>
      <c r="P32" s="303">
        <f>SUMIFS('Forecast Summary-FY26'!W:W, 'Forecast Summary-FY26'!$A:$A,Outcomes!$A32,'Forecast Summary-FY26'!$C:$C, "2026",'Forecast Summary-FY26'!$D:$D, "Bound Project")</f>
        <v>4.5125000000000002</v>
      </c>
      <c r="Q32" s="303">
        <f>SUMIFS('Forecast Summary-FY26'!X:X, 'Forecast Summary-FY26'!$A:$A,Outcomes!$A32,'Forecast Summary-FY26'!$C:$C, "2026",'Forecast Summary-FY26'!$D:$D, "Bound Project")</f>
        <v>4</v>
      </c>
      <c r="R32" s="303">
        <f>SUMIFS('Forecast Summary-FY26'!Y:Y, 'Forecast Summary-FY26'!$A:$A,Outcomes!$A32,'Forecast Summary-FY26'!$C:$C, "2026",'Forecast Summary-FY26'!$D:$D, "Bound Project")</f>
        <v>108.90000000000002</v>
      </c>
      <c r="S32" s="303">
        <f>SUMIFS('Forecast Summary-FY26'!Z:Z, 'Forecast Summary-FY26'!$A:$A,Outcomes!$A32,'Forecast Summary-FY26'!$C:$C, "2026",'Forecast Summary-FY26'!$D:$D, "Bound Project")</f>
        <v>75</v>
      </c>
      <c r="T32" s="303">
        <f>SUMIFS('Forecast Summary-FY26'!AA:AA, 'Forecast Summary-FY26'!$A:$A,Outcomes!$A32,'Forecast Summary-FY26'!$C:$C, "2026",'Forecast Summary-FY26'!$D:$D, "Bound Project")</f>
        <v>53</v>
      </c>
      <c r="U32" s="303">
        <f>SUMIFS('Forecast Summary-FY26'!AB:AB, 'Forecast Summary-FY26'!$A:$A,Outcomes!$A32,'Forecast Summary-FY26'!$C:$C, "2026",'Forecast Summary-FY26'!$D:$D, "Bound Project")</f>
        <v>7.2600000000000016</v>
      </c>
      <c r="V32" s="303">
        <f>SUMIFS('Forecast Summary-FY26'!AG:AG, 'Forecast Summary-FY26'!$A:$A,Outcomes!$A32,'Forecast Summary-FY26'!$C:$C, "2026",'Forecast Summary-FY26'!$D:$D, "Bound Project")</f>
        <v>285</v>
      </c>
      <c r="W32" s="303">
        <f>SUMIFS('Forecast Summary-FY26'!AH:AH, 'Forecast Summary-FY26'!$A:$A,Outcomes!$A32,'Forecast Summary-FY26'!$C:$C, "2026",'Forecast Summary-FY26'!$D:$D, "Bound Project")</f>
        <v>216.6</v>
      </c>
      <c r="X32" s="303">
        <f>SUMIFS('Forecast Summary-FY26'!AI:AI, 'Forecast Summary-FY26'!$A:$A,Outcomes!$A32,'Forecast Summary-FY26'!$C:$C, "2026",'Forecast Summary-FY26'!$D:$D, "Bound Project")</f>
        <v>149.81499999999997</v>
      </c>
      <c r="Y32" s="303">
        <f>SUMIFS('Forecast Summary-FY26'!AJ:AJ, 'Forecast Summary-FY26'!$A:$A,Outcomes!$A32,'Forecast Summary-FY26'!$C:$C, "2026",'Forecast Summary-FY26'!$D:$D, "Bound Project")</f>
        <v>43.56</v>
      </c>
      <c r="Z32" s="303">
        <f>SUMIFS('Forecast Summary-FY26'!AK:AK, 'Forecast Summary-FY26'!$A:$A,Outcomes!$A32,'Forecast Summary-FY26'!$C:$C, "2026",'Forecast Summary-FY26'!$D:$D, "Bound Project")</f>
        <v>424.17499999999995</v>
      </c>
      <c r="AA32" s="303">
        <f>SUMIFS('Forecast Summary-FY26'!AL:AL, 'Forecast Summary-FY26'!$A:$A,Outcomes!$A32,'Forecast Summary-FY26'!$C:$C, "2026",'Forecast Summary-FY26'!$D:$D, "Bound Project")</f>
        <v>295.11749999999995</v>
      </c>
      <c r="AB32" s="303">
        <f>SUMIFS('Forecast Summary-FY26'!AM:AM, 'Forecast Summary-FY26'!$A:$A,Outcomes!$A32,'Forecast Summary-FY26'!$C:$C, "2026",'Forecast Summary-FY26'!$D:$D, "Bound Project")</f>
        <v>248.1875</v>
      </c>
      <c r="AC32" s="303">
        <f>SUMIFS('Forecast Summary-FY26'!AN:AN, 'Forecast Summary-FY26'!$A:$A,Outcomes!$A32,'Forecast Summary-FY26'!$C:$C, "2026",'Forecast Summary-FY26'!$D:$D, "Bound Project")</f>
        <v>111.00749999999999</v>
      </c>
      <c r="AD32" s="303">
        <f>SUMIFS('Forecast Summary-FY26'!AS:AS, 'Forecast Summary-FY26'!$A:$A,Outcomes!$A32,'Forecast Summary-FY26'!$C:$C, "2026",'Forecast Summary-FY26'!$D:$D, "Bound Project")</f>
        <v>0</v>
      </c>
      <c r="AE32" s="303">
        <f>SUMIFS('Forecast Summary-FY26'!AT:AT, 'Forecast Summary-FY26'!$A:$A,Outcomes!$A32,'Forecast Summary-FY26'!$C:$C, "2026",'Forecast Summary-FY26'!$D:$D, "Bound Project")</f>
        <v>0</v>
      </c>
      <c r="AF32" s="303">
        <f>SUMIFS('Forecast Summary-FY26'!AU:AU, 'Forecast Summary-FY26'!$A:$A,Outcomes!$A32,'Forecast Summary-FY26'!$C:$C, "2026",'Forecast Summary-FY26'!$D:$D, "Bound Project")</f>
        <v>0</v>
      </c>
      <c r="AG32" s="303">
        <f>SUMIFS('Forecast Summary-FY26'!AV:AV, 'Forecast Summary-FY26'!$A:$A,Outcomes!$A32,'Forecast Summary-FY26'!$C:$C, "2026",'Forecast Summary-FY26'!$D:$D, "Bound Project")</f>
        <v>0</v>
      </c>
      <c r="AH32" s="303">
        <f>SUMIFS('Forecast Summary-FY26'!AW:AW, 'Forecast Summary-FY26'!$A:$A,Outcomes!$A32,'Forecast Summary-FY26'!$C:$C, "2026",'Forecast Summary-FY26'!$D:$D, "Bound Project")</f>
        <v>0</v>
      </c>
      <c r="AI32" s="303">
        <f>SUMIFS('Forecast Summary-FY26'!AX:AX, 'Forecast Summary-FY26'!$A:$A,Outcomes!$A32,'Forecast Summary-FY26'!$C:$C, "2026",'Forecast Summary-FY26'!$D:$D, "Bound Project")</f>
        <v>0</v>
      </c>
      <c r="AJ32" s="303">
        <f>SUMIFS('Forecast Summary-FY26'!AY:AY, 'Forecast Summary-FY26'!$A:$A,Outcomes!$A32,'Forecast Summary-FY26'!$C:$C, "2026",'Forecast Summary-FY26'!$D:$D, "Bound Project")</f>
        <v>0</v>
      </c>
      <c r="AK32" s="303">
        <f>SUMIFS('Forecast Summary-FY26'!AZ:AZ, 'Forecast Summary-FY26'!$A:$A,Outcomes!$A32,'Forecast Summary-FY26'!$C:$C, "2026",'Forecast Summary-FY26'!$D:$D, "Bound Project")</f>
        <v>0</v>
      </c>
      <c r="AL32" s="303">
        <f>SUMIFS('Forecast Summary-FY26'!BE:BE, 'Forecast Summary-FY26'!$A:$A,Outcomes!$A32,'Forecast Summary-FY26'!$C:$C, "2026",'Forecast Summary-FY26'!$D:$D, "Bound Project")</f>
        <v>1078</v>
      </c>
      <c r="AM32" s="303">
        <f>SUMIFS('Forecast Summary-FY26'!BF:BF, 'Forecast Summary-FY26'!$A:$A,Outcomes!$A32,'Forecast Summary-FY26'!$C:$C, "2026",'Forecast Summary-FY26'!$D:$D, "Bound Project")</f>
        <v>723.80499999999995</v>
      </c>
      <c r="AN32" s="303">
        <f>SUMIFS('Forecast Summary-FY26'!BG:BG, 'Forecast Summary-FY26'!$A:$A,Outcomes!$A32,'Forecast Summary-FY26'!$C:$C, "2026",'Forecast Summary-FY26'!$D:$D, "Bound Project")</f>
        <v>669</v>
      </c>
      <c r="AO32" s="303">
        <f>SUMIFS('Forecast Summary-FY26'!BH:BH, 'Forecast Summary-FY26'!$A:$A,Outcomes!$A32,'Forecast Summary-FY26'!$C:$C, "2026",'Forecast Summary-FY26'!$D:$D, "Bound Project")</f>
        <v>161</v>
      </c>
      <c r="AP32" s="303">
        <f>SUMIFS('Forecast Summary-FY26'!BI:BI, 'Forecast Summary-FY26'!$A:$A,Outcomes!$A32,'Forecast Summary-FY26'!$C:$C, "2026",'Forecast Summary-FY26'!$D:$D, "Bound Project")</f>
        <v>153</v>
      </c>
      <c r="AQ32" s="303">
        <f>SUMIFS('Forecast Summary-FY26'!BJ:BJ, 'Forecast Summary-FY26'!$A:$A,Outcomes!$A32,'Forecast Summary-FY26'!$C:$C, "2026",'Forecast Summary-FY26'!$D:$D, "Bound Project")</f>
        <v>46</v>
      </c>
      <c r="AR32" s="303">
        <f>SUMIFS('Forecast Summary-FY26'!BK:BK, 'Forecast Summary-FY26'!$A:$A,Outcomes!$A32,'Forecast Summary-FY26'!$C:$C, "2026",'Forecast Summary-FY26'!$D:$D, "Bound Project")</f>
        <v>98</v>
      </c>
      <c r="AS32" s="303">
        <f>SUMIFS('Forecast Summary-FY26'!BL:BL, 'Forecast Summary-FY26'!$A:$A,Outcomes!$A32,'Forecast Summary-FY26'!$C:$C, "2026",'Forecast Summary-FY26'!$D:$D, "Bound Project")</f>
        <v>58.080000000000013</v>
      </c>
      <c r="AT32" s="303">
        <f>SUMIFS('Forecast Summary-FY26'!BQ:BQ, 'Forecast Summary-FY26'!$A:$A,Outcomes!$A32,'Forecast Summary-FY26'!$C:$C, "2026",'Forecast Summary-FY26'!$D:$D, "Bound Project")</f>
        <v>10</v>
      </c>
      <c r="AU32" s="303">
        <f>SUMIFS('Forecast Summary-FY26'!BR:BR, 'Forecast Summary-FY26'!$A:$A,Outcomes!$A32,'Forecast Summary-FY26'!$C:$C, "2026",'Forecast Summary-FY26'!$D:$D, "Bound Project")</f>
        <v>1</v>
      </c>
      <c r="AV32" s="303">
        <f>SUMIFS('Forecast Summary-FY26'!BS:BS, 'Forecast Summary-FY26'!$A:$A,Outcomes!$A32,'Forecast Summary-FY26'!$C:$C, "2026",'Forecast Summary-FY26'!$D:$D, "Bound Project")</f>
        <v>3</v>
      </c>
      <c r="AW32" s="303">
        <f>SUMIFS('Forecast Summary-FY26'!BT:BT, 'Forecast Summary-FY26'!$A:$A,Outcomes!$A32,'Forecast Summary-FY26'!$C:$C, "2026",'Forecast Summary-FY26'!$D:$D, "Bound Project")</f>
        <v>9</v>
      </c>
      <c r="AX32" s="303">
        <f>SUMIFS('Forecast Summary-FY26'!BU:BU, 'Forecast Summary-FY26'!$A:$A,Outcomes!$A32,'Forecast Summary-FY26'!$C:$C, "2026",'Forecast Summary-FY26'!$D:$D, "Bound Project")</f>
        <v>64.077500000000001</v>
      </c>
      <c r="AY32" s="303">
        <f>SUMIFS('Forecast Summary-FY26'!BV:BV, 'Forecast Summary-FY26'!$A:$A,Outcomes!$A32,'Forecast Summary-FY26'!$C:$C, "2026",'Forecast Summary-FY26'!$D:$D, "Bound Project")</f>
        <v>9.0250000000000004</v>
      </c>
      <c r="AZ32" s="303">
        <f>SUMIFS('Forecast Summary-FY26'!BW:BW, 'Forecast Summary-FY26'!$A:$A,Outcomes!$A32,'Forecast Summary-FY26'!$C:$C, "2026",'Forecast Summary-FY26'!$D:$D, "Bound Project")</f>
        <v>32.489999999999995</v>
      </c>
      <c r="BA32" s="303">
        <f>SUMIFS('Forecast Summary-FY26'!BX:BX, 'Forecast Summary-FY26'!$A:$A,Outcomes!$A32,'Forecast Summary-FY26'!$C:$C, "2026",'Forecast Summary-FY26'!$D:$D, "Bound Project")</f>
        <v>51</v>
      </c>
      <c r="BB32" s="303">
        <f>SUMIFS('Forecast Summary-FY26'!BY:BY, 'Forecast Summary-FY26'!$A:$A,Outcomes!$A32,'Forecast Summary-FY26'!$C:$C, "2026",'Forecast Summary-FY26'!$D:$D, "Bound Project")</f>
        <v>25.269999999999996</v>
      </c>
      <c r="BC32" s="303">
        <f>SUMIFS('Forecast Summary-FY26'!BZ:BZ, 'Forecast Summary-FY26'!$A:$A,Outcomes!$A32,'Forecast Summary-FY26'!$C:$C, "2026",'Forecast Summary-FY26'!$D:$D, "Bound Project")</f>
        <v>27.074999999999999</v>
      </c>
      <c r="BD32" s="303">
        <f>SUMIFS('Forecast Summary-FY26'!CA:CA, 'Forecast Summary-FY26'!$A:$A,Outcomes!$A32,'Forecast Summary-FY26'!$C:$C, "2026",'Forecast Summary-FY26'!$D:$D, "Bound Project")</f>
        <v>0</v>
      </c>
    </row>
    <row r="33" spans="1:56">
      <c r="A33" s="13" t="s">
        <v>95</v>
      </c>
      <c r="B33" s="10" t="s">
        <v>96</v>
      </c>
      <c r="C33" s="303">
        <f>SUMIFS('Forecast Summary-FY26'!E:E, 'Forecast Summary-FY26'!$A:$A,Outcomes!$A33,'Forecast Summary-FY26'!$C:$C, "2026",'Forecast Summary-FY26'!$D:$D, "Bound Project")</f>
        <v>873</v>
      </c>
      <c r="D33" s="303">
        <f>SUMIFS('Forecast Summary-FY26'!F:F, 'Forecast Summary-FY26'!$A:$A,Outcomes!$A33,'Forecast Summary-FY26'!$C:$C, "2026",'Forecast Summary-FY26'!$D:$D, "Bound Project")</f>
        <v>443</v>
      </c>
      <c r="E33" s="303">
        <f>SUMIFS('Forecast Summary-FY26'!G:G, 'Forecast Summary-FY26'!$A:$A,Outcomes!$A33,'Forecast Summary-FY26'!$C:$C, "2026",'Forecast Summary-FY26'!$D:$D, "Bound Project")</f>
        <v>289.70249999999999</v>
      </c>
      <c r="F33" s="303">
        <f>SUMIFS('Forecast Summary-FY26'!H:H, 'Forecast Summary-FY26'!$A:$A,Outcomes!$A33,'Forecast Summary-FY26'!$C:$C, "2026",'Forecast Summary-FY26'!$D:$D, "Bound Project")</f>
        <v>142</v>
      </c>
      <c r="G33" s="303">
        <f>SUMIFS('Forecast Summary-FY26'!I:I, 'Forecast Summary-FY26'!$A:$A,Outcomes!$A33,'Forecast Summary-FY26'!$C:$C, "2026",'Forecast Summary-FY26'!$D:$D, "Bound Project")</f>
        <v>75</v>
      </c>
      <c r="H33" s="303">
        <f>SUMIFS('Forecast Summary-FY26'!J:J, 'Forecast Summary-FY26'!$A:$A,Outcomes!$A33,'Forecast Summary-FY26'!$C:$C, "2026",'Forecast Summary-FY26'!$D:$D, "Bound Project")</f>
        <v>0</v>
      </c>
      <c r="I33" s="303">
        <f>SUMIFS('Forecast Summary-FY26'!K:K, 'Forecast Summary-FY26'!$A:$A,Outcomes!$A33,'Forecast Summary-FY26'!$C:$C, "2026",'Forecast Summary-FY26'!$D:$D, "Bound Project")</f>
        <v>0</v>
      </c>
      <c r="J33" s="303">
        <f>SUMIFS('Forecast Summary-FY26'!L:L, 'Forecast Summary-FY26'!$A:$A,Outcomes!$A33,'Forecast Summary-FY26'!$C:$C, "2026",'Forecast Summary-FY26'!$D:$D, "Bound Project")</f>
        <v>0</v>
      </c>
      <c r="K33" s="303">
        <f>SUMIFS('Forecast Summary-FY26'!M:M, 'Forecast Summary-FY26'!$A:$A,Outcomes!$A33,'Forecast Summary-FY26'!$C:$C, "2026",'Forecast Summary-FY26'!$D:$D, "Bound Project")</f>
        <v>0</v>
      </c>
      <c r="L33" s="303">
        <f>SUMIFS('Forecast Summary-FY26'!O:O, 'Forecast Summary-FY26'!$A:$A,Outcomes!$A33,'Forecast Summary-FY26'!$C:$C, "2026",'Forecast Summary-FY26'!$D:$D, "Bound Project")</f>
        <v>69</v>
      </c>
      <c r="M33" s="303">
        <f>SUMIFS('Forecast Summary-FY26'!P:P, 'Forecast Summary-FY26'!$A:$A,Outcomes!$A33,'Forecast Summary-FY26'!$C:$C, "2026",'Forecast Summary-FY26'!$D:$D, "Bound Project")</f>
        <v>409.73499999999996</v>
      </c>
      <c r="N33" s="303">
        <f>SUMIFS('Forecast Summary-FY26'!U:U, 'Forecast Summary-FY26'!$A:$A,Outcomes!$A33,'Forecast Summary-FY26'!$C:$C, "2026",'Forecast Summary-FY26'!$D:$D, "Bound Project")</f>
        <v>4</v>
      </c>
      <c r="O33" s="303">
        <f>SUMIFS('Forecast Summary-FY26'!V:V, 'Forecast Summary-FY26'!$A:$A,Outcomes!$A33,'Forecast Summary-FY26'!$C:$C, "2026",'Forecast Summary-FY26'!$D:$D, "Bound Project")</f>
        <v>2</v>
      </c>
      <c r="P33" s="303">
        <f>SUMIFS('Forecast Summary-FY26'!W:W, 'Forecast Summary-FY26'!$A:$A,Outcomes!$A33,'Forecast Summary-FY26'!$C:$C, "2026",'Forecast Summary-FY26'!$D:$D, "Bound Project")</f>
        <v>2</v>
      </c>
      <c r="Q33" s="303">
        <f>SUMIFS('Forecast Summary-FY26'!X:X, 'Forecast Summary-FY26'!$A:$A,Outcomes!$A33,'Forecast Summary-FY26'!$C:$C, "2026",'Forecast Summary-FY26'!$D:$D, "Bound Project")</f>
        <v>3</v>
      </c>
      <c r="R33" s="303">
        <f>SUMIFS('Forecast Summary-FY26'!Y:Y, 'Forecast Summary-FY26'!$A:$A,Outcomes!$A33,'Forecast Summary-FY26'!$C:$C, "2026",'Forecast Summary-FY26'!$D:$D, "Bound Project")</f>
        <v>4.8400000000000007</v>
      </c>
      <c r="S33" s="303">
        <f>SUMIFS('Forecast Summary-FY26'!Z:Z, 'Forecast Summary-FY26'!$A:$A,Outcomes!$A33,'Forecast Summary-FY26'!$C:$C, "2026",'Forecast Summary-FY26'!$D:$D, "Bound Project")</f>
        <v>2</v>
      </c>
      <c r="T33" s="303">
        <f>SUMIFS('Forecast Summary-FY26'!AA:AA, 'Forecast Summary-FY26'!$A:$A,Outcomes!$A33,'Forecast Summary-FY26'!$C:$C, "2026",'Forecast Summary-FY26'!$D:$D, "Bound Project")</f>
        <v>1.2100000000000002</v>
      </c>
      <c r="U33" s="303">
        <f>SUMIFS('Forecast Summary-FY26'!AB:AB, 'Forecast Summary-FY26'!$A:$A,Outcomes!$A33,'Forecast Summary-FY26'!$C:$C, "2026",'Forecast Summary-FY26'!$D:$D, "Bound Project")</f>
        <v>3.61</v>
      </c>
      <c r="V33" s="303">
        <f>SUMIFS('Forecast Summary-FY26'!AG:AG, 'Forecast Summary-FY26'!$A:$A,Outcomes!$A33,'Forecast Summary-FY26'!$C:$C, "2026",'Forecast Summary-FY26'!$D:$D, "Bound Project")</f>
        <v>918</v>
      </c>
      <c r="W33" s="303">
        <f>SUMIFS('Forecast Summary-FY26'!AH:AH, 'Forecast Summary-FY26'!$A:$A,Outcomes!$A33,'Forecast Summary-FY26'!$C:$C, "2026",'Forecast Summary-FY26'!$D:$D, "Bound Project")</f>
        <v>719</v>
      </c>
      <c r="X33" s="303">
        <f>SUMIFS('Forecast Summary-FY26'!AI:AI, 'Forecast Summary-FY26'!$A:$A,Outcomes!$A33,'Forecast Summary-FY26'!$C:$C, "2026",'Forecast Summary-FY26'!$D:$D, "Bound Project")</f>
        <v>575.79499999999996</v>
      </c>
      <c r="Y33" s="303">
        <f>SUMIFS('Forecast Summary-FY26'!AJ:AJ, 'Forecast Summary-FY26'!$A:$A,Outcomes!$A33,'Forecast Summary-FY26'!$C:$C, "2026",'Forecast Summary-FY26'!$D:$D, "Bound Project")</f>
        <v>736</v>
      </c>
      <c r="Z33" s="303">
        <f>SUMIFS('Forecast Summary-FY26'!AK:AK, 'Forecast Summary-FY26'!$A:$A,Outcomes!$A33,'Forecast Summary-FY26'!$C:$C, "2026",'Forecast Summary-FY26'!$D:$D, "Bound Project")</f>
        <v>539</v>
      </c>
      <c r="AA33" s="303">
        <f>SUMIFS('Forecast Summary-FY26'!AL:AL, 'Forecast Summary-FY26'!$A:$A,Outcomes!$A33,'Forecast Summary-FY26'!$C:$C, "2026",'Forecast Summary-FY26'!$D:$D, "Bound Project")</f>
        <v>349.26749999999998</v>
      </c>
      <c r="AB33" s="303">
        <f>SUMIFS('Forecast Summary-FY26'!AM:AM, 'Forecast Summary-FY26'!$A:$A,Outcomes!$A33,'Forecast Summary-FY26'!$C:$C, "2026",'Forecast Summary-FY26'!$D:$D, "Bound Project")</f>
        <v>232</v>
      </c>
      <c r="AC33" s="303">
        <f>SUMIFS('Forecast Summary-FY26'!AN:AN, 'Forecast Summary-FY26'!$A:$A,Outcomes!$A33,'Forecast Summary-FY26'!$C:$C, "2026",'Forecast Summary-FY26'!$D:$D, "Bound Project")</f>
        <v>263.78000000000003</v>
      </c>
      <c r="AD33" s="303">
        <f>SUMIFS('Forecast Summary-FY26'!AS:AS, 'Forecast Summary-FY26'!$A:$A,Outcomes!$A33,'Forecast Summary-FY26'!$C:$C, "2026",'Forecast Summary-FY26'!$D:$D, "Bound Project")</f>
        <v>0</v>
      </c>
      <c r="AE33" s="303">
        <f>SUMIFS('Forecast Summary-FY26'!AT:AT, 'Forecast Summary-FY26'!$A:$A,Outcomes!$A33,'Forecast Summary-FY26'!$C:$C, "2026",'Forecast Summary-FY26'!$D:$D, "Bound Project")</f>
        <v>0</v>
      </c>
      <c r="AF33" s="303">
        <f>SUMIFS('Forecast Summary-FY26'!AU:AU, 'Forecast Summary-FY26'!$A:$A,Outcomes!$A33,'Forecast Summary-FY26'!$C:$C, "2026",'Forecast Summary-FY26'!$D:$D, "Bound Project")</f>
        <v>0</v>
      </c>
      <c r="AG33" s="303">
        <f>SUMIFS('Forecast Summary-FY26'!AV:AV, 'Forecast Summary-FY26'!$A:$A,Outcomes!$A33,'Forecast Summary-FY26'!$C:$C, "2026",'Forecast Summary-FY26'!$D:$D, "Bound Project")</f>
        <v>0</v>
      </c>
      <c r="AH33" s="303">
        <f>SUMIFS('Forecast Summary-FY26'!AW:AW, 'Forecast Summary-FY26'!$A:$A,Outcomes!$A33,'Forecast Summary-FY26'!$C:$C, "2026",'Forecast Summary-FY26'!$D:$D, "Bound Project")</f>
        <v>0</v>
      </c>
      <c r="AI33" s="303">
        <f>SUMIFS('Forecast Summary-FY26'!AX:AX, 'Forecast Summary-FY26'!$A:$A,Outcomes!$A33,'Forecast Summary-FY26'!$C:$C, "2026",'Forecast Summary-FY26'!$D:$D, "Bound Project")</f>
        <v>0</v>
      </c>
      <c r="AJ33" s="303">
        <f>SUMIFS('Forecast Summary-FY26'!AY:AY, 'Forecast Summary-FY26'!$A:$A,Outcomes!$A33,'Forecast Summary-FY26'!$C:$C, "2026",'Forecast Summary-FY26'!$D:$D, "Bound Project")</f>
        <v>0</v>
      </c>
      <c r="AK33" s="303">
        <f>SUMIFS('Forecast Summary-FY26'!AZ:AZ, 'Forecast Summary-FY26'!$A:$A,Outcomes!$A33,'Forecast Summary-FY26'!$C:$C, "2026",'Forecast Summary-FY26'!$D:$D, "Bound Project")</f>
        <v>0</v>
      </c>
      <c r="AL33" s="303">
        <f>SUMIFS('Forecast Summary-FY26'!BE:BE, 'Forecast Summary-FY26'!$A:$A,Outcomes!$A33,'Forecast Summary-FY26'!$C:$C, "2026",'Forecast Summary-FY26'!$D:$D, "Bound Project")</f>
        <v>752</v>
      </c>
      <c r="AM33" s="303">
        <f>SUMIFS('Forecast Summary-FY26'!BF:BF, 'Forecast Summary-FY26'!$A:$A,Outcomes!$A33,'Forecast Summary-FY26'!$C:$C, "2026",'Forecast Summary-FY26'!$D:$D, "Bound Project")</f>
        <v>464</v>
      </c>
      <c r="AN33" s="303">
        <f>SUMIFS('Forecast Summary-FY26'!BG:BG, 'Forecast Summary-FY26'!$A:$A,Outcomes!$A33,'Forecast Summary-FY26'!$C:$C, "2026",'Forecast Summary-FY26'!$D:$D, "Bound Project")</f>
        <v>346</v>
      </c>
      <c r="AO33" s="303">
        <f>SUMIFS('Forecast Summary-FY26'!BH:BH, 'Forecast Summary-FY26'!$A:$A,Outcomes!$A33,'Forecast Summary-FY26'!$C:$C, "2026",'Forecast Summary-FY26'!$D:$D, "Bound Project")</f>
        <v>302</v>
      </c>
      <c r="AP33" s="303">
        <f>SUMIFS('Forecast Summary-FY26'!BI:BI, 'Forecast Summary-FY26'!$A:$A,Outcomes!$A33,'Forecast Summary-FY26'!$C:$C, "2026",'Forecast Summary-FY26'!$D:$D, "Bound Project")</f>
        <v>279.77499999999998</v>
      </c>
      <c r="AQ33" s="303">
        <f>SUMIFS('Forecast Summary-FY26'!BJ:BJ, 'Forecast Summary-FY26'!$A:$A,Outcomes!$A33,'Forecast Summary-FY26'!$C:$C, "2026",'Forecast Summary-FY26'!$D:$D, "Bound Project")</f>
        <v>158.83999999999997</v>
      </c>
      <c r="AR33" s="303">
        <f>SUMIFS('Forecast Summary-FY26'!BK:BK, 'Forecast Summary-FY26'!$A:$A,Outcomes!$A33,'Forecast Summary-FY26'!$C:$C, "2026",'Forecast Summary-FY26'!$D:$D, "Bound Project")</f>
        <v>144.4</v>
      </c>
      <c r="AS33" s="303">
        <f>SUMIFS('Forecast Summary-FY26'!BL:BL, 'Forecast Summary-FY26'!$A:$A,Outcomes!$A33,'Forecast Summary-FY26'!$C:$C, "2026",'Forecast Summary-FY26'!$D:$D, "Bound Project")</f>
        <v>143</v>
      </c>
      <c r="AT33" s="303">
        <f>SUMIFS('Forecast Summary-FY26'!BQ:BQ, 'Forecast Summary-FY26'!$A:$A,Outcomes!$A33,'Forecast Summary-FY26'!$C:$C, "2026",'Forecast Summary-FY26'!$D:$D, "Bound Project")</f>
        <v>0</v>
      </c>
      <c r="AU33" s="303">
        <f>SUMIFS('Forecast Summary-FY26'!BR:BR, 'Forecast Summary-FY26'!$A:$A,Outcomes!$A33,'Forecast Summary-FY26'!$C:$C, "2026",'Forecast Summary-FY26'!$D:$D, "Bound Project")</f>
        <v>0</v>
      </c>
      <c r="AV33" s="303">
        <f>SUMIFS('Forecast Summary-FY26'!BS:BS, 'Forecast Summary-FY26'!$A:$A,Outcomes!$A33,'Forecast Summary-FY26'!$C:$C, "2026",'Forecast Summary-FY26'!$D:$D, "Bound Project")</f>
        <v>0</v>
      </c>
      <c r="AW33" s="303">
        <f>SUMIFS('Forecast Summary-FY26'!BT:BT, 'Forecast Summary-FY26'!$A:$A,Outcomes!$A33,'Forecast Summary-FY26'!$C:$C, "2026",'Forecast Summary-FY26'!$D:$D, "Bound Project")</f>
        <v>0</v>
      </c>
      <c r="AX33" s="303">
        <f>SUMIFS('Forecast Summary-FY26'!BU:BU, 'Forecast Summary-FY26'!$A:$A,Outcomes!$A33,'Forecast Summary-FY26'!$C:$C, "2026",'Forecast Summary-FY26'!$D:$D, "Bound Project")</f>
        <v>0</v>
      </c>
      <c r="AY33" s="303">
        <f>SUMIFS('Forecast Summary-FY26'!BV:BV, 'Forecast Summary-FY26'!$A:$A,Outcomes!$A33,'Forecast Summary-FY26'!$C:$C, "2026",'Forecast Summary-FY26'!$D:$D, "Bound Project")</f>
        <v>0</v>
      </c>
      <c r="AZ33" s="303">
        <f>SUMIFS('Forecast Summary-FY26'!BW:BW, 'Forecast Summary-FY26'!$A:$A,Outcomes!$A33,'Forecast Summary-FY26'!$C:$C, "2026",'Forecast Summary-FY26'!$D:$D, "Bound Project")</f>
        <v>0</v>
      </c>
      <c r="BA33" s="303">
        <f>SUMIFS('Forecast Summary-FY26'!BX:BX, 'Forecast Summary-FY26'!$A:$A,Outcomes!$A33,'Forecast Summary-FY26'!$C:$C, "2026",'Forecast Summary-FY26'!$D:$D, "Bound Project")</f>
        <v>0</v>
      </c>
      <c r="BB33" s="303">
        <f>SUMIFS('Forecast Summary-FY26'!BY:BY, 'Forecast Summary-FY26'!$A:$A,Outcomes!$A33,'Forecast Summary-FY26'!$C:$C, "2026",'Forecast Summary-FY26'!$D:$D, "Bound Project")</f>
        <v>42.417499999999997</v>
      </c>
      <c r="BC33" s="303">
        <f>SUMIFS('Forecast Summary-FY26'!BZ:BZ, 'Forecast Summary-FY26'!$A:$A,Outcomes!$A33,'Forecast Summary-FY26'!$C:$C, "2026",'Forecast Summary-FY26'!$D:$D, "Bound Project")</f>
        <v>121</v>
      </c>
      <c r="BD33" s="303">
        <f>SUMIFS('Forecast Summary-FY26'!CA:CA, 'Forecast Summary-FY26'!$A:$A,Outcomes!$A33,'Forecast Summary-FY26'!$C:$C, "2026",'Forecast Summary-FY26'!$D:$D, "Bound Project")</f>
        <v>0</v>
      </c>
    </row>
    <row r="34" spans="1:56">
      <c r="A34" s="13" t="s">
        <v>97</v>
      </c>
      <c r="B34" s="10" t="s">
        <v>98</v>
      </c>
      <c r="C34" s="303">
        <f>SUMIFS('Forecast Summary-FY26'!E:E, 'Forecast Summary-FY26'!$A:$A,Outcomes!$A34,'Forecast Summary-FY26'!$C:$C, "2026",'Forecast Summary-FY26'!$D:$D, "Bound Project")</f>
        <v>8177</v>
      </c>
      <c r="D34" s="303">
        <f>SUMIFS('Forecast Summary-FY26'!F:F, 'Forecast Summary-FY26'!$A:$A,Outcomes!$A34,'Forecast Summary-FY26'!$C:$C, "2026",'Forecast Summary-FY26'!$D:$D, "Bound Project")</f>
        <v>6486</v>
      </c>
      <c r="E34" s="303">
        <f>SUMIFS('Forecast Summary-FY26'!G:G, 'Forecast Summary-FY26'!$A:$A,Outcomes!$A34,'Forecast Summary-FY26'!$C:$C, "2026",'Forecast Summary-FY26'!$D:$D, "Bound Project")</f>
        <v>3492.6749999999997</v>
      </c>
      <c r="F34" s="303">
        <f>SUMIFS('Forecast Summary-FY26'!H:H, 'Forecast Summary-FY26'!$A:$A,Outcomes!$A34,'Forecast Summary-FY26'!$C:$C, "2026",'Forecast Summary-FY26'!$D:$D, "Bound Project")</f>
        <v>2479</v>
      </c>
      <c r="G34" s="303">
        <f>SUMIFS('Forecast Summary-FY26'!I:I, 'Forecast Summary-FY26'!$A:$A,Outcomes!$A34,'Forecast Summary-FY26'!$C:$C, "2026",'Forecast Summary-FY26'!$D:$D, "Bound Project")</f>
        <v>1062.3800000000001</v>
      </c>
      <c r="H34" s="303">
        <f>SUMIFS('Forecast Summary-FY26'!J:J, 'Forecast Summary-FY26'!$A:$A,Outcomes!$A34,'Forecast Summary-FY26'!$C:$C, "2026",'Forecast Summary-FY26'!$D:$D, "Bound Project")</f>
        <v>0</v>
      </c>
      <c r="I34" s="303">
        <f>SUMIFS('Forecast Summary-FY26'!K:K, 'Forecast Summary-FY26'!$A:$A,Outcomes!$A34,'Forecast Summary-FY26'!$C:$C, "2026",'Forecast Summary-FY26'!$D:$D, "Bound Project")</f>
        <v>0</v>
      </c>
      <c r="J34" s="303">
        <f>SUMIFS('Forecast Summary-FY26'!L:L, 'Forecast Summary-FY26'!$A:$A,Outcomes!$A34,'Forecast Summary-FY26'!$C:$C, "2026",'Forecast Summary-FY26'!$D:$D, "Bound Project")</f>
        <v>0</v>
      </c>
      <c r="K34" s="303">
        <f>SUMIFS('Forecast Summary-FY26'!M:M, 'Forecast Summary-FY26'!$A:$A,Outcomes!$A34,'Forecast Summary-FY26'!$C:$C, "2026",'Forecast Summary-FY26'!$D:$D, "Bound Project")</f>
        <v>0</v>
      </c>
      <c r="L34" s="303">
        <f>SUMIFS('Forecast Summary-FY26'!O:O, 'Forecast Summary-FY26'!$A:$A,Outcomes!$A34,'Forecast Summary-FY26'!$C:$C, "2026",'Forecast Summary-FY26'!$D:$D, "Bound Project")</f>
        <v>0</v>
      </c>
      <c r="M34" s="303">
        <f>SUMIFS('Forecast Summary-FY26'!P:P, 'Forecast Summary-FY26'!$A:$A,Outcomes!$A34,'Forecast Summary-FY26'!$C:$C, "2026",'Forecast Summary-FY26'!$D:$D, "Bound Project")</f>
        <v>579</v>
      </c>
      <c r="N34" s="303">
        <f>SUMIFS('Forecast Summary-FY26'!U:U, 'Forecast Summary-FY26'!$A:$A,Outcomes!$A34,'Forecast Summary-FY26'!$C:$C, "2026",'Forecast Summary-FY26'!$D:$D, "Bound Project")</f>
        <v>15.730000000000002</v>
      </c>
      <c r="O34" s="303">
        <f>SUMIFS('Forecast Summary-FY26'!V:V, 'Forecast Summary-FY26'!$A:$A,Outcomes!$A34,'Forecast Summary-FY26'!$C:$C, "2026",'Forecast Summary-FY26'!$D:$D, "Bound Project")</f>
        <v>2.4200000000000004</v>
      </c>
      <c r="P34" s="303">
        <f>SUMIFS('Forecast Summary-FY26'!W:W, 'Forecast Summary-FY26'!$A:$A,Outcomes!$A34,'Forecast Summary-FY26'!$C:$C, "2026",'Forecast Summary-FY26'!$D:$D, "Bound Project")</f>
        <v>0</v>
      </c>
      <c r="Q34" s="303">
        <f>SUMIFS('Forecast Summary-FY26'!X:X, 'Forecast Summary-FY26'!$A:$A,Outcomes!$A34,'Forecast Summary-FY26'!$C:$C, "2026",'Forecast Summary-FY26'!$D:$D, "Bound Project")</f>
        <v>2.4200000000000004</v>
      </c>
      <c r="R34" s="303">
        <f>SUMIFS('Forecast Summary-FY26'!Y:Y, 'Forecast Summary-FY26'!$A:$A,Outcomes!$A34,'Forecast Summary-FY26'!$C:$C, "2026",'Forecast Summary-FY26'!$D:$D, "Bound Project")</f>
        <v>240.79000000000002</v>
      </c>
      <c r="S34" s="303">
        <f>SUMIFS('Forecast Summary-FY26'!Z:Z, 'Forecast Summary-FY26'!$A:$A,Outcomes!$A34,'Forecast Summary-FY26'!$C:$C, "2026",'Forecast Summary-FY26'!$D:$D, "Bound Project")</f>
        <v>67.760000000000019</v>
      </c>
      <c r="T34" s="303">
        <f>SUMIFS('Forecast Summary-FY26'!AA:AA, 'Forecast Summary-FY26'!$A:$A,Outcomes!$A34,'Forecast Summary-FY26'!$C:$C, "2026",'Forecast Summary-FY26'!$D:$D, "Bound Project")</f>
        <v>26.620000000000005</v>
      </c>
      <c r="U34" s="303">
        <f>SUMIFS('Forecast Summary-FY26'!AB:AB, 'Forecast Summary-FY26'!$A:$A,Outcomes!$A34,'Forecast Summary-FY26'!$C:$C, "2026",'Forecast Summary-FY26'!$D:$D, "Bound Project")</f>
        <v>110.11000000000001</v>
      </c>
      <c r="V34" s="303">
        <f>SUMIFS('Forecast Summary-FY26'!AG:AG, 'Forecast Summary-FY26'!$A:$A,Outcomes!$A34,'Forecast Summary-FY26'!$C:$C, "2026",'Forecast Summary-FY26'!$D:$D, "Bound Project")</f>
        <v>854.6674999999999</v>
      </c>
      <c r="W34" s="303">
        <f>SUMIFS('Forecast Summary-FY26'!AH:AH, 'Forecast Summary-FY26'!$A:$A,Outcomes!$A34,'Forecast Summary-FY26'!$C:$C, "2026",'Forecast Summary-FY26'!$D:$D, "Bound Project")</f>
        <v>490.0575</v>
      </c>
      <c r="X34" s="303">
        <f>SUMIFS('Forecast Summary-FY26'!AI:AI, 'Forecast Summary-FY26'!$A:$A,Outcomes!$A34,'Forecast Summary-FY26'!$C:$C, "2026",'Forecast Summary-FY26'!$D:$D, "Bound Project")</f>
        <v>341.14499999999992</v>
      </c>
      <c r="Y34" s="303">
        <f>SUMIFS('Forecast Summary-FY26'!AJ:AJ, 'Forecast Summary-FY26'!$A:$A,Outcomes!$A34,'Forecast Summary-FY26'!$C:$C, "2026",'Forecast Summary-FY26'!$D:$D, "Bound Project")</f>
        <v>443.12749999999994</v>
      </c>
      <c r="Z34" s="303">
        <f>SUMIFS('Forecast Summary-FY26'!AK:AK, 'Forecast Summary-FY26'!$A:$A,Outcomes!$A34,'Forecast Summary-FY26'!$C:$C, "2026",'Forecast Summary-FY26'!$D:$D, "Bound Project")</f>
        <v>1182</v>
      </c>
      <c r="AA34" s="303">
        <f>SUMIFS('Forecast Summary-FY26'!AL:AL, 'Forecast Summary-FY26'!$A:$A,Outcomes!$A34,'Forecast Summary-FY26'!$C:$C, "2026",'Forecast Summary-FY26'!$D:$D, "Bound Project")</f>
        <v>598</v>
      </c>
      <c r="AB34" s="303">
        <f>SUMIFS('Forecast Summary-FY26'!AM:AM, 'Forecast Summary-FY26'!$A:$A,Outcomes!$A34,'Forecast Summary-FY26'!$C:$C, "2026",'Forecast Summary-FY26'!$D:$D, "Bound Project")</f>
        <v>468</v>
      </c>
      <c r="AC34" s="303">
        <f>SUMIFS('Forecast Summary-FY26'!AN:AN, 'Forecast Summary-FY26'!$A:$A,Outcomes!$A34,'Forecast Summary-FY26'!$C:$C, "2026",'Forecast Summary-FY26'!$D:$D, "Bound Project")</f>
        <v>476.74000000000007</v>
      </c>
      <c r="AD34" s="303">
        <f>SUMIFS('Forecast Summary-FY26'!AS:AS, 'Forecast Summary-FY26'!$A:$A,Outcomes!$A34,'Forecast Summary-FY26'!$C:$C, "2026",'Forecast Summary-FY26'!$D:$D, "Bound Project")</f>
        <v>50.539999999999992</v>
      </c>
      <c r="AE34" s="303">
        <f>SUMIFS('Forecast Summary-FY26'!AT:AT, 'Forecast Summary-FY26'!$A:$A,Outcomes!$A34,'Forecast Summary-FY26'!$C:$C, "2026",'Forecast Summary-FY26'!$D:$D, "Bound Project")</f>
        <v>14.44</v>
      </c>
      <c r="AF34" s="303">
        <f>SUMIFS('Forecast Summary-FY26'!AU:AU, 'Forecast Summary-FY26'!$A:$A,Outcomes!$A34,'Forecast Summary-FY26'!$C:$C, "2026",'Forecast Summary-FY26'!$D:$D, "Bound Project")</f>
        <v>7.22</v>
      </c>
      <c r="AG34" s="303">
        <f>SUMIFS('Forecast Summary-FY26'!AV:AV, 'Forecast Summary-FY26'!$A:$A,Outcomes!$A34,'Forecast Summary-FY26'!$C:$C, "2026",'Forecast Summary-FY26'!$D:$D, "Bound Project")</f>
        <v>36.1</v>
      </c>
      <c r="AH34" s="303">
        <f>SUMIFS('Forecast Summary-FY26'!AW:AW, 'Forecast Summary-FY26'!$A:$A,Outcomes!$A34,'Forecast Summary-FY26'!$C:$C, "2026",'Forecast Summary-FY26'!$D:$D, "Bound Project")</f>
        <v>50.820000000000007</v>
      </c>
      <c r="AI34" s="303">
        <f>SUMIFS('Forecast Summary-FY26'!AX:AX, 'Forecast Summary-FY26'!$A:$A,Outcomes!$A34,'Forecast Summary-FY26'!$C:$C, "2026",'Forecast Summary-FY26'!$D:$D, "Bound Project")</f>
        <v>9.6800000000000015</v>
      </c>
      <c r="AJ34" s="303">
        <f>SUMIFS('Forecast Summary-FY26'!AY:AY, 'Forecast Summary-FY26'!$A:$A,Outcomes!$A34,'Forecast Summary-FY26'!$C:$C, "2026",'Forecast Summary-FY26'!$D:$D, "Bound Project")</f>
        <v>9.6800000000000015</v>
      </c>
      <c r="AK34" s="303">
        <f>SUMIFS('Forecast Summary-FY26'!AZ:AZ, 'Forecast Summary-FY26'!$A:$A,Outcomes!$A34,'Forecast Summary-FY26'!$C:$C, "2026",'Forecast Summary-FY26'!$D:$D, "Bound Project")</f>
        <v>42.35</v>
      </c>
      <c r="AL34" s="303">
        <f>SUMIFS('Forecast Summary-FY26'!BE:BE, 'Forecast Summary-FY26'!$A:$A,Outcomes!$A34,'Forecast Summary-FY26'!$C:$C, "2026",'Forecast Summary-FY26'!$D:$D, "Bound Project")</f>
        <v>7266</v>
      </c>
      <c r="AM34" s="303">
        <f>SUMIFS('Forecast Summary-FY26'!BF:BF, 'Forecast Summary-FY26'!$A:$A,Outcomes!$A34,'Forecast Summary-FY26'!$C:$C, "2026",'Forecast Summary-FY26'!$D:$D, "Bound Project")</f>
        <v>3590.1449999999995</v>
      </c>
      <c r="AN34" s="303">
        <f>SUMIFS('Forecast Summary-FY26'!BG:BG, 'Forecast Summary-FY26'!$A:$A,Outcomes!$A34,'Forecast Summary-FY26'!$C:$C, "2026",'Forecast Summary-FY26'!$D:$D, "Bound Project")</f>
        <v>2739</v>
      </c>
      <c r="AO34" s="303">
        <f>SUMIFS('Forecast Summary-FY26'!BH:BH, 'Forecast Summary-FY26'!$A:$A,Outcomes!$A34,'Forecast Summary-FY26'!$C:$C, "2026",'Forecast Summary-FY26'!$D:$D, "Bound Project")</f>
        <v>1606.8800000000003</v>
      </c>
      <c r="AP34" s="303">
        <f>SUMIFS('Forecast Summary-FY26'!BI:BI, 'Forecast Summary-FY26'!$A:$A,Outcomes!$A34,'Forecast Summary-FY26'!$C:$C, "2026",'Forecast Summary-FY26'!$D:$D, "Bound Project")</f>
        <v>1138</v>
      </c>
      <c r="AQ34" s="303">
        <f>SUMIFS('Forecast Summary-FY26'!BJ:BJ, 'Forecast Summary-FY26'!$A:$A,Outcomes!$A34,'Forecast Summary-FY26'!$C:$C, "2026",'Forecast Summary-FY26'!$D:$D, "Bound Project")</f>
        <v>456.66499999999996</v>
      </c>
      <c r="AR34" s="303">
        <f>SUMIFS('Forecast Summary-FY26'!BK:BK, 'Forecast Summary-FY26'!$A:$A,Outcomes!$A34,'Forecast Summary-FY26'!$C:$C, "2026",'Forecast Summary-FY26'!$D:$D, "Bound Project")</f>
        <v>497.27749999999992</v>
      </c>
      <c r="AS34" s="303">
        <f>SUMIFS('Forecast Summary-FY26'!BL:BL, 'Forecast Summary-FY26'!$A:$A,Outcomes!$A34,'Forecast Summary-FY26'!$C:$C, "2026",'Forecast Summary-FY26'!$D:$D, "Bound Project")</f>
        <v>691</v>
      </c>
      <c r="AT34" s="303">
        <f>SUMIFS('Forecast Summary-FY26'!BQ:BQ, 'Forecast Summary-FY26'!$A:$A,Outcomes!$A34,'Forecast Summary-FY26'!$C:$C, "2026",'Forecast Summary-FY26'!$D:$D, "Bound Project")</f>
        <v>82.127499999999998</v>
      </c>
      <c r="AU34" s="303">
        <f>SUMIFS('Forecast Summary-FY26'!BR:BR, 'Forecast Summary-FY26'!$A:$A,Outcomes!$A34,'Forecast Summary-FY26'!$C:$C, "2026",'Forecast Summary-FY26'!$D:$D, "Bound Project")</f>
        <v>27.977499999999999</v>
      </c>
      <c r="AV34" s="303">
        <f>SUMIFS('Forecast Summary-FY26'!BS:BS, 'Forecast Summary-FY26'!$A:$A,Outcomes!$A34,'Forecast Summary-FY26'!$C:$C, "2026",'Forecast Summary-FY26'!$D:$D, "Bound Project")</f>
        <v>34.295000000000002</v>
      </c>
      <c r="AW34" s="303">
        <f>SUMIFS('Forecast Summary-FY26'!BT:BT, 'Forecast Summary-FY26'!$A:$A,Outcomes!$A34,'Forecast Summary-FY26'!$C:$C, "2026",'Forecast Summary-FY26'!$D:$D, "Bound Project")</f>
        <v>67.6875</v>
      </c>
      <c r="AX34" s="303">
        <f>SUMIFS('Forecast Summary-FY26'!BU:BU, 'Forecast Summary-FY26'!$A:$A,Outcomes!$A34,'Forecast Summary-FY26'!$C:$C, "2026",'Forecast Summary-FY26'!$D:$D, "Bound Project")</f>
        <v>189</v>
      </c>
      <c r="AY34" s="303">
        <f>SUMIFS('Forecast Summary-FY26'!BV:BV, 'Forecast Summary-FY26'!$A:$A,Outcomes!$A34,'Forecast Summary-FY26'!$C:$C, "2026",'Forecast Summary-FY26'!$D:$D, "Bound Project")</f>
        <v>14.44</v>
      </c>
      <c r="AZ34" s="303">
        <f>SUMIFS('Forecast Summary-FY26'!BW:BW, 'Forecast Summary-FY26'!$A:$A,Outcomes!$A34,'Forecast Summary-FY26'!$C:$C, "2026",'Forecast Summary-FY26'!$D:$D, "Bound Project")</f>
        <v>64</v>
      </c>
      <c r="BA34" s="303">
        <f>SUMIFS('Forecast Summary-FY26'!BX:BX, 'Forecast Summary-FY26'!$A:$A,Outcomes!$A34,'Forecast Summary-FY26'!$C:$C, "2026",'Forecast Summary-FY26'!$D:$D, "Bound Project")</f>
        <v>136.73000000000002</v>
      </c>
      <c r="BB34" s="303">
        <f>SUMIFS('Forecast Summary-FY26'!BY:BY, 'Forecast Summary-FY26'!$A:$A,Outcomes!$A34,'Forecast Summary-FY26'!$C:$C, "2026",'Forecast Summary-FY26'!$D:$D, "Bound Project")</f>
        <v>76</v>
      </c>
      <c r="BC34" s="303">
        <f>SUMIFS('Forecast Summary-FY26'!BZ:BZ, 'Forecast Summary-FY26'!$A:$A,Outcomes!$A34,'Forecast Summary-FY26'!$C:$C, "2026",'Forecast Summary-FY26'!$D:$D, "Bound Project")</f>
        <v>590</v>
      </c>
      <c r="BD34" s="303">
        <f>SUMIFS('Forecast Summary-FY26'!CA:CA, 'Forecast Summary-FY26'!$A:$A,Outcomes!$A34,'Forecast Summary-FY26'!$C:$C, "2026",'Forecast Summary-FY26'!$D:$D, "Bound Project")</f>
        <v>0</v>
      </c>
    </row>
    <row r="35" spans="1:56">
      <c r="A35" s="13" t="s">
        <v>99</v>
      </c>
      <c r="B35" s="10" t="s">
        <v>100</v>
      </c>
      <c r="C35" s="303">
        <f>SUMIFS('Forecast Summary-FY26'!E:E, 'Forecast Summary-FY26'!$A:$A,Outcomes!$A35,'Forecast Summary-FY26'!$C:$C, "2026",'Forecast Summary-FY26'!$D:$D, "Bound Project")</f>
        <v>442</v>
      </c>
      <c r="D35" s="303">
        <f>SUMIFS('Forecast Summary-FY26'!F:F, 'Forecast Summary-FY26'!$A:$A,Outcomes!$A35,'Forecast Summary-FY26'!$C:$C, "2026",'Forecast Summary-FY26'!$D:$D, "Bound Project")</f>
        <v>653</v>
      </c>
      <c r="E35" s="303">
        <f>SUMIFS('Forecast Summary-FY26'!G:G, 'Forecast Summary-FY26'!$A:$A,Outcomes!$A35,'Forecast Summary-FY26'!$C:$C, "2026",'Forecast Summary-FY26'!$D:$D, "Bound Project")</f>
        <v>313.16749999999996</v>
      </c>
      <c r="F35" s="303">
        <f>SUMIFS('Forecast Summary-FY26'!H:H, 'Forecast Summary-FY26'!$A:$A,Outcomes!$A35,'Forecast Summary-FY26'!$C:$C, "2026",'Forecast Summary-FY26'!$D:$D, "Bound Project")</f>
        <v>295</v>
      </c>
      <c r="G35" s="303">
        <f>SUMIFS('Forecast Summary-FY26'!I:I, 'Forecast Summary-FY26'!$A:$A,Outcomes!$A35,'Forecast Summary-FY26'!$C:$C, "2026",'Forecast Summary-FY26'!$D:$D, "Bound Project")</f>
        <v>146</v>
      </c>
      <c r="H35" s="303">
        <f>SUMIFS('Forecast Summary-FY26'!J:J, 'Forecast Summary-FY26'!$A:$A,Outcomes!$A35,'Forecast Summary-FY26'!$C:$C, "2026",'Forecast Summary-FY26'!$D:$D, "Bound Project")</f>
        <v>0</v>
      </c>
      <c r="I35" s="303">
        <f>SUMIFS('Forecast Summary-FY26'!K:K, 'Forecast Summary-FY26'!$A:$A,Outcomes!$A35,'Forecast Summary-FY26'!$C:$C, "2026",'Forecast Summary-FY26'!$D:$D, "Bound Project")</f>
        <v>0</v>
      </c>
      <c r="J35" s="303">
        <f>SUMIFS('Forecast Summary-FY26'!L:L, 'Forecast Summary-FY26'!$A:$A,Outcomes!$A35,'Forecast Summary-FY26'!$C:$C, "2026",'Forecast Summary-FY26'!$D:$D, "Bound Project")</f>
        <v>0</v>
      </c>
      <c r="K35" s="303">
        <f>SUMIFS('Forecast Summary-FY26'!M:M, 'Forecast Summary-FY26'!$A:$A,Outcomes!$A35,'Forecast Summary-FY26'!$C:$C, "2026",'Forecast Summary-FY26'!$D:$D, "Bound Project")</f>
        <v>0</v>
      </c>
      <c r="L35" s="303">
        <f>SUMIFS('Forecast Summary-FY26'!O:O, 'Forecast Summary-FY26'!$A:$A,Outcomes!$A35,'Forecast Summary-FY26'!$C:$C, "2026",'Forecast Summary-FY26'!$D:$D, "Bound Project")</f>
        <v>25.269999999999996</v>
      </c>
      <c r="M35" s="303">
        <f>SUMIFS('Forecast Summary-FY26'!P:P, 'Forecast Summary-FY26'!$A:$A,Outcomes!$A35,'Forecast Summary-FY26'!$C:$C, "2026",'Forecast Summary-FY26'!$D:$D, "Bound Project")</f>
        <v>217.54999999999998</v>
      </c>
      <c r="N35" s="303">
        <f>SUMIFS('Forecast Summary-FY26'!U:U, 'Forecast Summary-FY26'!$A:$A,Outcomes!$A35,'Forecast Summary-FY26'!$C:$C, "2026",'Forecast Summary-FY26'!$D:$D, "Bound Project")</f>
        <v>25.269999999999996</v>
      </c>
      <c r="O35" s="303">
        <f>SUMIFS('Forecast Summary-FY26'!V:V, 'Forecast Summary-FY26'!$A:$A,Outcomes!$A35,'Forecast Summary-FY26'!$C:$C, "2026",'Forecast Summary-FY26'!$D:$D, "Bound Project")</f>
        <v>10</v>
      </c>
      <c r="P35" s="303">
        <f>SUMIFS('Forecast Summary-FY26'!W:W, 'Forecast Summary-FY26'!$A:$A,Outcomes!$A35,'Forecast Summary-FY26'!$C:$C, "2026",'Forecast Summary-FY26'!$D:$D, "Bound Project")</f>
        <v>12.634999999999998</v>
      </c>
      <c r="Q35" s="303">
        <f>SUMIFS('Forecast Summary-FY26'!X:X, 'Forecast Summary-FY26'!$A:$A,Outcomes!$A35,'Forecast Summary-FY26'!$C:$C, "2026",'Forecast Summary-FY26'!$D:$D, "Bound Project")</f>
        <v>16.244999999999997</v>
      </c>
      <c r="R35" s="303">
        <f>SUMIFS('Forecast Summary-FY26'!Y:Y, 'Forecast Summary-FY26'!$A:$A,Outcomes!$A35,'Forecast Summary-FY26'!$C:$C, "2026",'Forecast Summary-FY26'!$D:$D, "Bound Project")</f>
        <v>354.53000000000003</v>
      </c>
      <c r="S35" s="303">
        <f>SUMIFS('Forecast Summary-FY26'!Z:Z, 'Forecast Summary-FY26'!$A:$A,Outcomes!$A35,'Forecast Summary-FY26'!$C:$C, "2026",'Forecast Summary-FY26'!$D:$D, "Bound Project")</f>
        <v>44</v>
      </c>
      <c r="T35" s="303">
        <f>SUMIFS('Forecast Summary-FY26'!AA:AA, 'Forecast Summary-FY26'!$A:$A,Outcomes!$A35,'Forecast Summary-FY26'!$C:$C, "2026",'Forecast Summary-FY26'!$D:$D, "Bound Project")</f>
        <v>60</v>
      </c>
      <c r="U35" s="303">
        <f>SUMIFS('Forecast Summary-FY26'!AB:AB, 'Forecast Summary-FY26'!$A:$A,Outcomes!$A35,'Forecast Summary-FY26'!$C:$C, "2026",'Forecast Summary-FY26'!$D:$D, "Bound Project")</f>
        <v>235.95000000000005</v>
      </c>
      <c r="V35" s="303">
        <f>SUMIFS('Forecast Summary-FY26'!AG:AG, 'Forecast Summary-FY26'!$A:$A,Outcomes!$A35,'Forecast Summary-FY26'!$C:$C, "2026",'Forecast Summary-FY26'!$D:$D, "Bound Project")</f>
        <v>134.31000000000003</v>
      </c>
      <c r="W35" s="303">
        <f>SUMIFS('Forecast Summary-FY26'!AH:AH, 'Forecast Summary-FY26'!$A:$A,Outcomes!$A35,'Forecast Summary-FY26'!$C:$C, "2026",'Forecast Summary-FY26'!$D:$D, "Bound Project")</f>
        <v>59</v>
      </c>
      <c r="X35" s="303">
        <f>SUMIFS('Forecast Summary-FY26'!AI:AI, 'Forecast Summary-FY26'!$A:$A,Outcomes!$A35,'Forecast Summary-FY26'!$C:$C, "2026",'Forecast Summary-FY26'!$D:$D, "Bound Project")</f>
        <v>81</v>
      </c>
      <c r="Y35" s="303">
        <f>SUMIFS('Forecast Summary-FY26'!AJ:AJ, 'Forecast Summary-FY26'!$A:$A,Outcomes!$A35,'Forecast Summary-FY26'!$C:$C, "2026",'Forecast Summary-FY26'!$D:$D, "Bound Project")</f>
        <v>47.190000000000012</v>
      </c>
      <c r="Z35" s="303">
        <f>SUMIFS('Forecast Summary-FY26'!AK:AK, 'Forecast Summary-FY26'!$A:$A,Outcomes!$A35,'Forecast Summary-FY26'!$C:$C, "2026",'Forecast Summary-FY26'!$D:$D, "Bound Project")</f>
        <v>249.99249999999998</v>
      </c>
      <c r="AA35" s="303">
        <f>SUMIFS('Forecast Summary-FY26'!AL:AL, 'Forecast Summary-FY26'!$A:$A,Outcomes!$A35,'Forecast Summary-FY26'!$C:$C, "2026",'Forecast Summary-FY26'!$D:$D, "Bound Project")</f>
        <v>100.17749999999998</v>
      </c>
      <c r="AB35" s="303">
        <f>SUMIFS('Forecast Summary-FY26'!AM:AM, 'Forecast Summary-FY26'!$A:$A,Outcomes!$A35,'Forecast Summary-FY26'!$C:$C, "2026",'Forecast Summary-FY26'!$D:$D, "Bound Project")</f>
        <v>137.18</v>
      </c>
      <c r="AC35" s="303">
        <f>SUMIFS('Forecast Summary-FY26'!AN:AN, 'Forecast Summary-FY26'!$A:$A,Outcomes!$A35,'Forecast Summary-FY26'!$C:$C, "2026",'Forecast Summary-FY26'!$D:$D, "Bound Project")</f>
        <v>141.6925</v>
      </c>
      <c r="AD35" s="303">
        <f>SUMIFS('Forecast Summary-FY26'!AS:AS, 'Forecast Summary-FY26'!$A:$A,Outcomes!$A35,'Forecast Summary-FY26'!$C:$C, "2026",'Forecast Summary-FY26'!$D:$D, "Bound Project")</f>
        <v>0</v>
      </c>
      <c r="AE35" s="303">
        <f>SUMIFS('Forecast Summary-FY26'!AT:AT, 'Forecast Summary-FY26'!$A:$A,Outcomes!$A35,'Forecast Summary-FY26'!$C:$C, "2026",'Forecast Summary-FY26'!$D:$D, "Bound Project")</f>
        <v>0</v>
      </c>
      <c r="AF35" s="303">
        <f>SUMIFS('Forecast Summary-FY26'!AU:AU, 'Forecast Summary-FY26'!$A:$A,Outcomes!$A35,'Forecast Summary-FY26'!$C:$C, "2026",'Forecast Summary-FY26'!$D:$D, "Bound Project")</f>
        <v>0</v>
      </c>
      <c r="AG35" s="303">
        <f>SUMIFS('Forecast Summary-FY26'!AV:AV, 'Forecast Summary-FY26'!$A:$A,Outcomes!$A35,'Forecast Summary-FY26'!$C:$C, "2026",'Forecast Summary-FY26'!$D:$D, "Bound Project")</f>
        <v>0</v>
      </c>
      <c r="AH35" s="303">
        <f>SUMIFS('Forecast Summary-FY26'!AW:AW, 'Forecast Summary-FY26'!$A:$A,Outcomes!$A35,'Forecast Summary-FY26'!$C:$C, "2026",'Forecast Summary-FY26'!$D:$D, "Bound Project")</f>
        <v>10.89</v>
      </c>
      <c r="AI35" s="303">
        <f>SUMIFS('Forecast Summary-FY26'!AX:AX, 'Forecast Summary-FY26'!$A:$A,Outcomes!$A35,'Forecast Summary-FY26'!$C:$C, "2026",'Forecast Summary-FY26'!$D:$D, "Bound Project")</f>
        <v>1</v>
      </c>
      <c r="AJ35" s="303">
        <f>SUMIFS('Forecast Summary-FY26'!AY:AY, 'Forecast Summary-FY26'!$A:$A,Outcomes!$A35,'Forecast Summary-FY26'!$C:$C, "2026",'Forecast Summary-FY26'!$D:$D, "Bound Project")</f>
        <v>1</v>
      </c>
      <c r="AK35" s="303">
        <f>SUMIFS('Forecast Summary-FY26'!AZ:AZ, 'Forecast Summary-FY26'!$A:$A,Outcomes!$A35,'Forecast Summary-FY26'!$C:$C, "2026",'Forecast Summary-FY26'!$D:$D, "Bound Project")</f>
        <v>9.6800000000000015</v>
      </c>
      <c r="AL35" s="303">
        <f>SUMIFS('Forecast Summary-FY26'!BE:BE, 'Forecast Summary-FY26'!$A:$A,Outcomes!$A35,'Forecast Summary-FY26'!$C:$C, "2026",'Forecast Summary-FY26'!$D:$D, "Bound Project")</f>
        <v>763</v>
      </c>
      <c r="AM35" s="303">
        <f>SUMIFS('Forecast Summary-FY26'!BF:BF, 'Forecast Summary-FY26'!$A:$A,Outcomes!$A35,'Forecast Summary-FY26'!$C:$C, "2026",'Forecast Summary-FY26'!$D:$D, "Bound Project")</f>
        <v>310</v>
      </c>
      <c r="AN35" s="303">
        <f>SUMIFS('Forecast Summary-FY26'!BG:BG, 'Forecast Summary-FY26'!$A:$A,Outcomes!$A35,'Forecast Summary-FY26'!$C:$C, "2026",'Forecast Summary-FY26'!$D:$D, "Bound Project")</f>
        <v>384.78000000000003</v>
      </c>
      <c r="AO35" s="303">
        <f>SUMIFS('Forecast Summary-FY26'!BH:BH, 'Forecast Summary-FY26'!$A:$A,Outcomes!$A35,'Forecast Summary-FY26'!$C:$C, "2026",'Forecast Summary-FY26'!$D:$D, "Bound Project")</f>
        <v>194.81000000000003</v>
      </c>
      <c r="AP35" s="303">
        <f>SUMIFS('Forecast Summary-FY26'!BI:BI, 'Forecast Summary-FY26'!$A:$A,Outcomes!$A35,'Forecast Summary-FY26'!$C:$C, "2026",'Forecast Summary-FY26'!$D:$D, "Bound Project")</f>
        <v>353.78</v>
      </c>
      <c r="AQ35" s="303">
        <f>SUMIFS('Forecast Summary-FY26'!BJ:BJ, 'Forecast Summary-FY26'!$A:$A,Outcomes!$A35,'Forecast Summary-FY26'!$C:$C, "2026",'Forecast Summary-FY26'!$D:$D, "Bound Project")</f>
        <v>135.375</v>
      </c>
      <c r="AR35" s="303">
        <f>SUMIFS('Forecast Summary-FY26'!BK:BK, 'Forecast Summary-FY26'!$A:$A,Outcomes!$A35,'Forecast Summary-FY26'!$C:$C, "2026",'Forecast Summary-FY26'!$D:$D, "Bound Project")</f>
        <v>231.04</v>
      </c>
      <c r="AS35" s="303">
        <f>SUMIFS('Forecast Summary-FY26'!BL:BL, 'Forecast Summary-FY26'!$A:$A,Outcomes!$A35,'Forecast Summary-FY26'!$C:$C, "2026",'Forecast Summary-FY26'!$D:$D, "Bound Project")</f>
        <v>151.61999999999998</v>
      </c>
      <c r="AT35" s="303">
        <f>SUMIFS('Forecast Summary-FY26'!BQ:BQ, 'Forecast Summary-FY26'!$A:$A,Outcomes!$A35,'Forecast Summary-FY26'!$C:$C, "2026",'Forecast Summary-FY26'!$D:$D, "Bound Project")</f>
        <v>0</v>
      </c>
      <c r="AU35" s="303">
        <f>SUMIFS('Forecast Summary-FY26'!BR:BR, 'Forecast Summary-FY26'!$A:$A,Outcomes!$A35,'Forecast Summary-FY26'!$C:$C, "2026",'Forecast Summary-FY26'!$D:$D, "Bound Project")</f>
        <v>0</v>
      </c>
      <c r="AV35" s="303">
        <f>SUMIFS('Forecast Summary-FY26'!BS:BS, 'Forecast Summary-FY26'!$A:$A,Outcomes!$A35,'Forecast Summary-FY26'!$C:$C, "2026",'Forecast Summary-FY26'!$D:$D, "Bound Project")</f>
        <v>0</v>
      </c>
      <c r="AW35" s="303">
        <f>SUMIFS('Forecast Summary-FY26'!BT:BT, 'Forecast Summary-FY26'!$A:$A,Outcomes!$A35,'Forecast Summary-FY26'!$C:$C, "2026",'Forecast Summary-FY26'!$D:$D, "Bound Project")</f>
        <v>0</v>
      </c>
      <c r="AX35" s="303">
        <f>SUMIFS('Forecast Summary-FY26'!BU:BU, 'Forecast Summary-FY26'!$A:$A,Outcomes!$A35,'Forecast Summary-FY26'!$C:$C, "2026",'Forecast Summary-FY26'!$D:$D, "Bound Project")</f>
        <v>0</v>
      </c>
      <c r="AY35" s="303">
        <f>SUMIFS('Forecast Summary-FY26'!BV:BV, 'Forecast Summary-FY26'!$A:$A,Outcomes!$A35,'Forecast Summary-FY26'!$C:$C, "2026",'Forecast Summary-FY26'!$D:$D, "Bound Project")</f>
        <v>0</v>
      </c>
      <c r="AZ35" s="303">
        <f>SUMIFS('Forecast Summary-FY26'!BW:BW, 'Forecast Summary-FY26'!$A:$A,Outcomes!$A35,'Forecast Summary-FY26'!$C:$C, "2026",'Forecast Summary-FY26'!$D:$D, "Bound Project")</f>
        <v>0</v>
      </c>
      <c r="BA35" s="303">
        <f>SUMIFS('Forecast Summary-FY26'!BX:BX, 'Forecast Summary-FY26'!$A:$A,Outcomes!$A35,'Forecast Summary-FY26'!$C:$C, "2026",'Forecast Summary-FY26'!$D:$D, "Bound Project")</f>
        <v>0</v>
      </c>
      <c r="BB35" s="303">
        <f>SUMIFS('Forecast Summary-FY26'!BY:BY, 'Forecast Summary-FY26'!$A:$A,Outcomes!$A35,'Forecast Summary-FY26'!$C:$C, "2026",'Forecast Summary-FY26'!$D:$D, "Bound Project")</f>
        <v>16</v>
      </c>
      <c r="BC35" s="303">
        <f>SUMIFS('Forecast Summary-FY26'!BZ:BZ, 'Forecast Summary-FY26'!$A:$A,Outcomes!$A35,'Forecast Summary-FY26'!$C:$C, "2026",'Forecast Summary-FY26'!$D:$D, "Bound Project")</f>
        <v>48</v>
      </c>
      <c r="BD35" s="303">
        <f>SUMIFS('Forecast Summary-FY26'!CA:CA, 'Forecast Summary-FY26'!$A:$A,Outcomes!$A35,'Forecast Summary-FY26'!$C:$C, "2026",'Forecast Summary-FY26'!$D:$D, "Bound Project")</f>
        <v>0</v>
      </c>
    </row>
    <row r="36" spans="1:56">
      <c r="A36" s="13" t="s">
        <v>101</v>
      </c>
      <c r="B36" s="10" t="s">
        <v>102</v>
      </c>
      <c r="C36" s="303">
        <f>SUMIFS('Forecast Summary-FY26'!E:E, 'Forecast Summary-FY26'!$A:$A,Outcomes!$A36,'Forecast Summary-FY26'!$C:$C, "2026",'Forecast Summary-FY26'!$D:$D, "Bound Project")</f>
        <v>652</v>
      </c>
      <c r="D36" s="303">
        <f>SUMIFS('Forecast Summary-FY26'!F:F, 'Forecast Summary-FY26'!$A:$A,Outcomes!$A36,'Forecast Summary-FY26'!$C:$C, "2026",'Forecast Summary-FY26'!$D:$D, "Bound Project")</f>
        <v>404</v>
      </c>
      <c r="E36" s="303">
        <f>SUMIFS('Forecast Summary-FY26'!G:G, 'Forecast Summary-FY26'!$A:$A,Outcomes!$A36,'Forecast Summary-FY26'!$C:$C, "2026",'Forecast Summary-FY26'!$D:$D, "Bound Project")</f>
        <v>179</v>
      </c>
      <c r="F36" s="303">
        <f>SUMIFS('Forecast Summary-FY26'!H:H, 'Forecast Summary-FY26'!$A:$A,Outcomes!$A36,'Forecast Summary-FY26'!$C:$C, "2026",'Forecast Summary-FY26'!$D:$D, "Bound Project")</f>
        <v>100</v>
      </c>
      <c r="G36" s="303">
        <f>SUMIFS('Forecast Summary-FY26'!I:I, 'Forecast Summary-FY26'!$A:$A,Outcomes!$A36,'Forecast Summary-FY26'!$C:$C, "2026",'Forecast Summary-FY26'!$D:$D, "Bound Project")</f>
        <v>47.190000000000012</v>
      </c>
      <c r="H36" s="303">
        <f>SUMIFS('Forecast Summary-FY26'!J:J, 'Forecast Summary-FY26'!$A:$A,Outcomes!$A36,'Forecast Summary-FY26'!$C:$C, "2026",'Forecast Summary-FY26'!$D:$D, "Bound Project")</f>
        <v>15</v>
      </c>
      <c r="I36" s="303">
        <f>SUMIFS('Forecast Summary-FY26'!K:K, 'Forecast Summary-FY26'!$A:$A,Outcomes!$A36,'Forecast Summary-FY26'!$C:$C, "2026",'Forecast Summary-FY26'!$D:$D, "Bound Project")</f>
        <v>0</v>
      </c>
      <c r="J36" s="303">
        <f>SUMIFS('Forecast Summary-FY26'!L:L, 'Forecast Summary-FY26'!$A:$A,Outcomes!$A36,'Forecast Summary-FY26'!$C:$C, "2026",'Forecast Summary-FY26'!$D:$D, "Bound Project")</f>
        <v>1.2100000000000002</v>
      </c>
      <c r="K36" s="303">
        <f>SUMIFS('Forecast Summary-FY26'!M:M, 'Forecast Summary-FY26'!$A:$A,Outcomes!$A36,'Forecast Summary-FY26'!$C:$C, "2026",'Forecast Summary-FY26'!$D:$D, "Bound Project")</f>
        <v>3</v>
      </c>
      <c r="L36" s="303">
        <f>SUMIFS('Forecast Summary-FY26'!O:O, 'Forecast Summary-FY26'!$A:$A,Outcomes!$A36,'Forecast Summary-FY26'!$C:$C, "2026",'Forecast Summary-FY26'!$D:$D, "Bound Project")</f>
        <v>83.029999999999987</v>
      </c>
      <c r="M36" s="303">
        <f>SUMIFS('Forecast Summary-FY26'!P:P, 'Forecast Summary-FY26'!$A:$A,Outcomes!$A36,'Forecast Summary-FY26'!$C:$C, "2026",'Forecast Summary-FY26'!$D:$D, "Bound Project")</f>
        <v>430.49249999999995</v>
      </c>
      <c r="N36" s="303">
        <f>SUMIFS('Forecast Summary-FY26'!U:U, 'Forecast Summary-FY26'!$A:$A,Outcomes!$A36,'Forecast Summary-FY26'!$C:$C, "2026",'Forecast Summary-FY26'!$D:$D, "Bound Project")</f>
        <v>0</v>
      </c>
      <c r="O36" s="303">
        <f>SUMIFS('Forecast Summary-FY26'!V:V, 'Forecast Summary-FY26'!$A:$A,Outcomes!$A36,'Forecast Summary-FY26'!$C:$C, "2026",'Forecast Summary-FY26'!$D:$D, "Bound Project")</f>
        <v>0</v>
      </c>
      <c r="P36" s="303">
        <f>SUMIFS('Forecast Summary-FY26'!W:W, 'Forecast Summary-FY26'!$A:$A,Outcomes!$A36,'Forecast Summary-FY26'!$C:$C, "2026",'Forecast Summary-FY26'!$D:$D, "Bound Project")</f>
        <v>0</v>
      </c>
      <c r="Q36" s="303">
        <f>SUMIFS('Forecast Summary-FY26'!X:X, 'Forecast Summary-FY26'!$A:$A,Outcomes!$A36,'Forecast Summary-FY26'!$C:$C, "2026",'Forecast Summary-FY26'!$D:$D, "Bound Project")</f>
        <v>0</v>
      </c>
      <c r="R36" s="303">
        <f>SUMIFS('Forecast Summary-FY26'!Y:Y, 'Forecast Summary-FY26'!$A:$A,Outcomes!$A36,'Forecast Summary-FY26'!$C:$C, "2026",'Forecast Summary-FY26'!$D:$D, "Bound Project")</f>
        <v>20.570000000000004</v>
      </c>
      <c r="S36" s="303">
        <f>SUMIFS('Forecast Summary-FY26'!Z:Z, 'Forecast Summary-FY26'!$A:$A,Outcomes!$A36,'Forecast Summary-FY26'!$C:$C, "2026",'Forecast Summary-FY26'!$D:$D, "Bound Project")</f>
        <v>6.0500000000000007</v>
      </c>
      <c r="T36" s="303">
        <f>SUMIFS('Forecast Summary-FY26'!AA:AA, 'Forecast Summary-FY26'!$A:$A,Outcomes!$A36,'Forecast Summary-FY26'!$C:$C, "2026",'Forecast Summary-FY26'!$D:$D, "Bound Project")</f>
        <v>3.6300000000000008</v>
      </c>
      <c r="U36" s="303">
        <f>SUMIFS('Forecast Summary-FY26'!AB:AB, 'Forecast Summary-FY26'!$A:$A,Outcomes!$A36,'Forecast Summary-FY26'!$C:$C, "2026",'Forecast Summary-FY26'!$D:$D, "Bound Project")</f>
        <v>3.6300000000000008</v>
      </c>
      <c r="V36" s="303">
        <f>SUMIFS('Forecast Summary-FY26'!AG:AG, 'Forecast Summary-FY26'!$A:$A,Outcomes!$A36,'Forecast Summary-FY26'!$C:$C, "2026",'Forecast Summary-FY26'!$D:$D, "Bound Project")</f>
        <v>223</v>
      </c>
      <c r="W36" s="303">
        <f>SUMIFS('Forecast Summary-FY26'!AH:AH, 'Forecast Summary-FY26'!$A:$A,Outcomes!$A36,'Forecast Summary-FY26'!$C:$C, "2026",'Forecast Summary-FY26'!$D:$D, "Bound Project")</f>
        <v>65.340000000000018</v>
      </c>
      <c r="X36" s="303">
        <f>SUMIFS('Forecast Summary-FY26'!AI:AI, 'Forecast Summary-FY26'!$A:$A,Outcomes!$A36,'Forecast Summary-FY26'!$C:$C, "2026",'Forecast Summary-FY26'!$D:$D, "Bound Project")</f>
        <v>41</v>
      </c>
      <c r="Y36" s="303">
        <f>SUMIFS('Forecast Summary-FY26'!AJ:AJ, 'Forecast Summary-FY26'!$A:$A,Outcomes!$A36,'Forecast Summary-FY26'!$C:$C, "2026",'Forecast Summary-FY26'!$D:$D, "Bound Project")</f>
        <v>41.140000000000008</v>
      </c>
      <c r="Z36" s="303">
        <f>SUMIFS('Forecast Summary-FY26'!AK:AK, 'Forecast Summary-FY26'!$A:$A,Outcomes!$A36,'Forecast Summary-FY26'!$C:$C, "2026",'Forecast Summary-FY26'!$D:$D, "Bound Project")</f>
        <v>405</v>
      </c>
      <c r="AA36" s="303">
        <f>SUMIFS('Forecast Summary-FY26'!AL:AL, 'Forecast Summary-FY26'!$A:$A,Outcomes!$A36,'Forecast Summary-FY26'!$C:$C, "2026",'Forecast Summary-FY26'!$D:$D, "Bound Project")</f>
        <v>129</v>
      </c>
      <c r="AB36" s="303">
        <f>SUMIFS('Forecast Summary-FY26'!AM:AM, 'Forecast Summary-FY26'!$A:$A,Outcomes!$A36,'Forecast Summary-FY26'!$C:$C, "2026",'Forecast Summary-FY26'!$D:$D, "Bound Project")</f>
        <v>117.37000000000002</v>
      </c>
      <c r="AC36" s="303">
        <f>SUMIFS('Forecast Summary-FY26'!AN:AN, 'Forecast Summary-FY26'!$A:$A,Outcomes!$A36,'Forecast Summary-FY26'!$C:$C, "2026",'Forecast Summary-FY26'!$D:$D, "Bound Project")</f>
        <v>170.61000000000004</v>
      </c>
      <c r="AD36" s="303">
        <f>SUMIFS('Forecast Summary-FY26'!AS:AS, 'Forecast Summary-FY26'!$A:$A,Outcomes!$A36,'Forecast Summary-FY26'!$C:$C, "2026",'Forecast Summary-FY26'!$D:$D, "Bound Project")</f>
        <v>0</v>
      </c>
      <c r="AE36" s="303">
        <f>SUMIFS('Forecast Summary-FY26'!AT:AT, 'Forecast Summary-FY26'!$A:$A,Outcomes!$A36,'Forecast Summary-FY26'!$C:$C, "2026",'Forecast Summary-FY26'!$D:$D, "Bound Project")</f>
        <v>0</v>
      </c>
      <c r="AF36" s="303">
        <f>SUMIFS('Forecast Summary-FY26'!AU:AU, 'Forecast Summary-FY26'!$A:$A,Outcomes!$A36,'Forecast Summary-FY26'!$C:$C, "2026",'Forecast Summary-FY26'!$D:$D, "Bound Project")</f>
        <v>0</v>
      </c>
      <c r="AG36" s="303">
        <f>SUMIFS('Forecast Summary-FY26'!AV:AV, 'Forecast Summary-FY26'!$A:$A,Outcomes!$A36,'Forecast Summary-FY26'!$C:$C, "2026",'Forecast Summary-FY26'!$D:$D, "Bound Project")</f>
        <v>0</v>
      </c>
      <c r="AH36" s="303">
        <f>SUMIFS('Forecast Summary-FY26'!AW:AW, 'Forecast Summary-FY26'!$A:$A,Outcomes!$A36,'Forecast Summary-FY26'!$C:$C, "2026",'Forecast Summary-FY26'!$D:$D, "Bound Project")</f>
        <v>0</v>
      </c>
      <c r="AI36" s="303">
        <f>SUMIFS('Forecast Summary-FY26'!AX:AX, 'Forecast Summary-FY26'!$A:$A,Outcomes!$A36,'Forecast Summary-FY26'!$C:$C, "2026",'Forecast Summary-FY26'!$D:$D, "Bound Project")</f>
        <v>0</v>
      </c>
      <c r="AJ36" s="303">
        <f>SUMIFS('Forecast Summary-FY26'!AY:AY, 'Forecast Summary-FY26'!$A:$A,Outcomes!$A36,'Forecast Summary-FY26'!$C:$C, "2026",'Forecast Summary-FY26'!$D:$D, "Bound Project")</f>
        <v>0</v>
      </c>
      <c r="AK36" s="303">
        <f>SUMIFS('Forecast Summary-FY26'!AZ:AZ, 'Forecast Summary-FY26'!$A:$A,Outcomes!$A36,'Forecast Summary-FY26'!$C:$C, "2026",'Forecast Summary-FY26'!$D:$D, "Bound Project")</f>
        <v>0</v>
      </c>
      <c r="AL36" s="303">
        <f>SUMIFS('Forecast Summary-FY26'!BE:BE, 'Forecast Summary-FY26'!$A:$A,Outcomes!$A36,'Forecast Summary-FY26'!$C:$C, "2026",'Forecast Summary-FY26'!$D:$D, "Bound Project")</f>
        <v>334</v>
      </c>
      <c r="AM36" s="303">
        <f>SUMIFS('Forecast Summary-FY26'!BF:BF, 'Forecast Summary-FY26'!$A:$A,Outcomes!$A36,'Forecast Summary-FY26'!$C:$C, "2026",'Forecast Summary-FY26'!$D:$D, "Bound Project")</f>
        <v>134.31000000000003</v>
      </c>
      <c r="AN36" s="303">
        <f>SUMIFS('Forecast Summary-FY26'!BG:BG, 'Forecast Summary-FY26'!$A:$A,Outcomes!$A36,'Forecast Summary-FY26'!$C:$C, "2026",'Forecast Summary-FY26'!$D:$D, "Bound Project")</f>
        <v>109</v>
      </c>
      <c r="AO36" s="303">
        <f>SUMIFS('Forecast Summary-FY26'!BH:BH, 'Forecast Summary-FY26'!$A:$A,Outcomes!$A36,'Forecast Summary-FY26'!$C:$C, "2026",'Forecast Summary-FY26'!$D:$D, "Bound Project")</f>
        <v>75.02000000000001</v>
      </c>
      <c r="AP36" s="303">
        <f>SUMIFS('Forecast Summary-FY26'!BI:BI, 'Forecast Summary-FY26'!$A:$A,Outcomes!$A36,'Forecast Summary-FY26'!$C:$C, "2026",'Forecast Summary-FY26'!$D:$D, "Bound Project")</f>
        <v>139</v>
      </c>
      <c r="AQ36" s="303">
        <f>SUMIFS('Forecast Summary-FY26'!BJ:BJ, 'Forecast Summary-FY26'!$A:$A,Outcomes!$A36,'Forecast Summary-FY26'!$C:$C, "2026",'Forecast Summary-FY26'!$D:$D, "Bound Project")</f>
        <v>46</v>
      </c>
      <c r="AR36" s="303">
        <f>SUMIFS('Forecast Summary-FY26'!BK:BK, 'Forecast Summary-FY26'!$A:$A,Outcomes!$A36,'Forecast Summary-FY26'!$C:$C, "2026",'Forecast Summary-FY26'!$D:$D, "Bound Project")</f>
        <v>65</v>
      </c>
      <c r="AS36" s="303">
        <f>SUMIFS('Forecast Summary-FY26'!BL:BL, 'Forecast Summary-FY26'!$A:$A,Outcomes!$A36,'Forecast Summary-FY26'!$C:$C, "2026",'Forecast Summary-FY26'!$D:$D, "Bound Project")</f>
        <v>77</v>
      </c>
      <c r="AT36" s="303">
        <f>SUMIFS('Forecast Summary-FY26'!BQ:BQ, 'Forecast Summary-FY26'!$A:$A,Outcomes!$A36,'Forecast Summary-FY26'!$C:$C, "2026",'Forecast Summary-FY26'!$D:$D, "Bound Project")</f>
        <v>15</v>
      </c>
      <c r="AU36" s="303">
        <f>SUMIFS('Forecast Summary-FY26'!BR:BR, 'Forecast Summary-FY26'!$A:$A,Outcomes!$A36,'Forecast Summary-FY26'!$C:$C, "2026",'Forecast Summary-FY26'!$D:$D, "Bound Project")</f>
        <v>4</v>
      </c>
      <c r="AV36" s="303">
        <f>SUMIFS('Forecast Summary-FY26'!BS:BS, 'Forecast Summary-FY26'!$A:$A,Outcomes!$A36,'Forecast Summary-FY26'!$C:$C, "2026",'Forecast Summary-FY26'!$D:$D, "Bound Project")</f>
        <v>6</v>
      </c>
      <c r="AW36" s="303">
        <f>SUMIFS('Forecast Summary-FY26'!BT:BT, 'Forecast Summary-FY26'!$A:$A,Outcomes!$A36,'Forecast Summary-FY26'!$C:$C, "2026",'Forecast Summary-FY26'!$D:$D, "Bound Project")</f>
        <v>11</v>
      </c>
      <c r="AX36" s="303">
        <f>SUMIFS('Forecast Summary-FY26'!BU:BU, 'Forecast Summary-FY26'!$A:$A,Outcomes!$A36,'Forecast Summary-FY26'!$C:$C, "2026",'Forecast Summary-FY26'!$D:$D, "Bound Project")</f>
        <v>29.782499999999995</v>
      </c>
      <c r="AY36" s="303">
        <f>SUMIFS('Forecast Summary-FY26'!BV:BV, 'Forecast Summary-FY26'!$A:$A,Outcomes!$A36,'Forecast Summary-FY26'!$C:$C, "2026",'Forecast Summary-FY26'!$D:$D, "Bound Project")</f>
        <v>7.22</v>
      </c>
      <c r="AZ36" s="303">
        <f>SUMIFS('Forecast Summary-FY26'!BW:BW, 'Forecast Summary-FY26'!$A:$A,Outcomes!$A36,'Forecast Summary-FY26'!$C:$C, "2026",'Forecast Summary-FY26'!$D:$D, "Bound Project")</f>
        <v>14.44</v>
      </c>
      <c r="BA36" s="303">
        <f>SUMIFS('Forecast Summary-FY26'!BX:BX, 'Forecast Summary-FY26'!$A:$A,Outcomes!$A36,'Forecast Summary-FY26'!$C:$C, "2026",'Forecast Summary-FY26'!$D:$D, "Bound Project")</f>
        <v>19.854999999999997</v>
      </c>
      <c r="BB36" s="303">
        <f>SUMIFS('Forecast Summary-FY26'!BY:BY, 'Forecast Summary-FY26'!$A:$A,Outcomes!$A36,'Forecast Summary-FY26'!$C:$C, "2026",'Forecast Summary-FY26'!$D:$D, "Bound Project")</f>
        <v>35</v>
      </c>
      <c r="BC36" s="303">
        <f>SUMIFS('Forecast Summary-FY26'!BZ:BZ, 'Forecast Summary-FY26'!$A:$A,Outcomes!$A36,'Forecast Summary-FY26'!$C:$C, "2026",'Forecast Summary-FY26'!$D:$D, "Bound Project")</f>
        <v>82</v>
      </c>
      <c r="BD36" s="303">
        <f>SUMIFS('Forecast Summary-FY26'!CA:CA, 'Forecast Summary-FY26'!$A:$A,Outcomes!$A36,'Forecast Summary-FY26'!$C:$C, "2026",'Forecast Summary-FY26'!$D:$D, "Bound Project")</f>
        <v>2</v>
      </c>
    </row>
    <row r="37" spans="1:56">
      <c r="A37" s="13" t="s">
        <v>103</v>
      </c>
      <c r="B37" s="10" t="s">
        <v>104</v>
      </c>
      <c r="C37" s="303">
        <f>SUMIFS('Forecast Summary-FY26'!E:E, 'Forecast Summary-FY26'!$A:$A,Outcomes!$A37,'Forecast Summary-FY26'!$C:$C, "2026",'Forecast Summary-FY26'!$D:$D, "Bound Project")</f>
        <v>841</v>
      </c>
      <c r="D37" s="303">
        <f>SUMIFS('Forecast Summary-FY26'!F:F, 'Forecast Summary-FY26'!$A:$A,Outcomes!$A37,'Forecast Summary-FY26'!$C:$C, "2026",'Forecast Summary-FY26'!$D:$D, "Bound Project")</f>
        <v>744</v>
      </c>
      <c r="E37" s="303">
        <f>SUMIFS('Forecast Summary-FY26'!G:G, 'Forecast Summary-FY26'!$A:$A,Outcomes!$A37,'Forecast Summary-FY26'!$C:$C, "2026",'Forecast Summary-FY26'!$D:$D, "Bound Project")</f>
        <v>453</v>
      </c>
      <c r="F37" s="303">
        <f>SUMIFS('Forecast Summary-FY26'!H:H, 'Forecast Summary-FY26'!$A:$A,Outcomes!$A37,'Forecast Summary-FY26'!$C:$C, "2026",'Forecast Summary-FY26'!$D:$D, "Bound Project")</f>
        <v>277</v>
      </c>
      <c r="G37" s="303">
        <f>SUMIFS('Forecast Summary-FY26'!I:I, 'Forecast Summary-FY26'!$A:$A,Outcomes!$A37,'Forecast Summary-FY26'!$C:$C, "2026",'Forecast Summary-FY26'!$D:$D, "Bound Project")</f>
        <v>96.800000000000011</v>
      </c>
      <c r="H37" s="303">
        <f>SUMIFS('Forecast Summary-FY26'!J:J, 'Forecast Summary-FY26'!$A:$A,Outcomes!$A37,'Forecast Summary-FY26'!$C:$C, "2026",'Forecast Summary-FY26'!$D:$D, "Bound Project")</f>
        <v>1</v>
      </c>
      <c r="I37" s="303">
        <f>SUMIFS('Forecast Summary-FY26'!K:K, 'Forecast Summary-FY26'!$A:$A,Outcomes!$A37,'Forecast Summary-FY26'!$C:$C, "2026",'Forecast Summary-FY26'!$D:$D, "Bound Project")</f>
        <v>0</v>
      </c>
      <c r="J37" s="303">
        <f>SUMIFS('Forecast Summary-FY26'!L:L, 'Forecast Summary-FY26'!$A:$A,Outcomes!$A37,'Forecast Summary-FY26'!$C:$C, "2026",'Forecast Summary-FY26'!$D:$D, "Bound Project")</f>
        <v>0.90249999999999997</v>
      </c>
      <c r="K37" s="303">
        <f>SUMIFS('Forecast Summary-FY26'!M:M, 'Forecast Summary-FY26'!$A:$A,Outcomes!$A37,'Forecast Summary-FY26'!$C:$C, "2026",'Forecast Summary-FY26'!$D:$D, "Bound Project")</f>
        <v>0</v>
      </c>
      <c r="L37" s="303">
        <f>SUMIFS('Forecast Summary-FY26'!O:O, 'Forecast Summary-FY26'!$A:$A,Outcomes!$A37,'Forecast Summary-FY26'!$C:$C, "2026",'Forecast Summary-FY26'!$D:$D, "Bound Project")</f>
        <v>0</v>
      </c>
      <c r="M37" s="303">
        <f>SUMIFS('Forecast Summary-FY26'!P:P, 'Forecast Summary-FY26'!$A:$A,Outcomes!$A37,'Forecast Summary-FY26'!$C:$C, "2026",'Forecast Summary-FY26'!$D:$D, "Bound Project")</f>
        <v>169.4</v>
      </c>
      <c r="N37" s="303">
        <f>SUMIFS('Forecast Summary-FY26'!U:U, 'Forecast Summary-FY26'!$A:$A,Outcomes!$A37,'Forecast Summary-FY26'!$C:$C, "2026",'Forecast Summary-FY26'!$D:$D, "Bound Project")</f>
        <v>0</v>
      </c>
      <c r="O37" s="303">
        <f>SUMIFS('Forecast Summary-FY26'!V:V, 'Forecast Summary-FY26'!$A:$A,Outcomes!$A37,'Forecast Summary-FY26'!$C:$C, "2026",'Forecast Summary-FY26'!$D:$D, "Bound Project")</f>
        <v>0</v>
      </c>
      <c r="P37" s="303">
        <f>SUMIFS('Forecast Summary-FY26'!W:W, 'Forecast Summary-FY26'!$A:$A,Outcomes!$A37,'Forecast Summary-FY26'!$C:$C, "2026",'Forecast Summary-FY26'!$D:$D, "Bound Project")</f>
        <v>0</v>
      </c>
      <c r="Q37" s="303">
        <f>SUMIFS('Forecast Summary-FY26'!X:X, 'Forecast Summary-FY26'!$A:$A,Outcomes!$A37,'Forecast Summary-FY26'!$C:$C, "2026",'Forecast Summary-FY26'!$D:$D, "Bound Project")</f>
        <v>0</v>
      </c>
      <c r="R37" s="303">
        <f>SUMIFS('Forecast Summary-FY26'!Y:Y, 'Forecast Summary-FY26'!$A:$A,Outcomes!$A37,'Forecast Summary-FY26'!$C:$C, "2026",'Forecast Summary-FY26'!$D:$D, "Bound Project")</f>
        <v>0</v>
      </c>
      <c r="S37" s="303">
        <f>SUMIFS('Forecast Summary-FY26'!Z:Z, 'Forecast Summary-FY26'!$A:$A,Outcomes!$A37,'Forecast Summary-FY26'!$C:$C, "2026",'Forecast Summary-FY26'!$D:$D, "Bound Project")</f>
        <v>0</v>
      </c>
      <c r="T37" s="303">
        <f>SUMIFS('Forecast Summary-FY26'!AA:AA, 'Forecast Summary-FY26'!$A:$A,Outcomes!$A37,'Forecast Summary-FY26'!$C:$C, "2026",'Forecast Summary-FY26'!$D:$D, "Bound Project")</f>
        <v>0</v>
      </c>
      <c r="U37" s="303">
        <f>SUMIFS('Forecast Summary-FY26'!AB:AB, 'Forecast Summary-FY26'!$A:$A,Outcomes!$A37,'Forecast Summary-FY26'!$C:$C, "2026",'Forecast Summary-FY26'!$D:$D, "Bound Project")</f>
        <v>0</v>
      </c>
      <c r="V37" s="303">
        <f>SUMIFS('Forecast Summary-FY26'!AG:AG, 'Forecast Summary-FY26'!$A:$A,Outcomes!$A37,'Forecast Summary-FY26'!$C:$C, "2026",'Forecast Summary-FY26'!$D:$D, "Bound Project")</f>
        <v>155</v>
      </c>
      <c r="W37" s="303">
        <f>SUMIFS('Forecast Summary-FY26'!AH:AH, 'Forecast Summary-FY26'!$A:$A,Outcomes!$A37,'Forecast Summary-FY26'!$C:$C, "2026",'Forecast Summary-FY26'!$D:$D, "Bound Project")</f>
        <v>104.68999999999998</v>
      </c>
      <c r="X37" s="303">
        <f>SUMIFS('Forecast Summary-FY26'!AI:AI, 'Forecast Summary-FY26'!$A:$A,Outcomes!$A37,'Forecast Summary-FY26'!$C:$C, "2026",'Forecast Summary-FY26'!$D:$D, "Bound Project")</f>
        <v>39.709999999999994</v>
      </c>
      <c r="Y37" s="303">
        <f>SUMIFS('Forecast Summary-FY26'!AJ:AJ, 'Forecast Summary-FY26'!$A:$A,Outcomes!$A37,'Forecast Summary-FY26'!$C:$C, "2026",'Forecast Summary-FY26'!$D:$D, "Bound Project")</f>
        <v>8.4700000000000024</v>
      </c>
      <c r="Z37" s="303">
        <f>SUMIFS('Forecast Summary-FY26'!AK:AK, 'Forecast Summary-FY26'!$A:$A,Outcomes!$A37,'Forecast Summary-FY26'!$C:$C, "2026",'Forecast Summary-FY26'!$D:$D, "Bound Project")</f>
        <v>289</v>
      </c>
      <c r="AA37" s="303">
        <f>SUMIFS('Forecast Summary-FY26'!AL:AL, 'Forecast Summary-FY26'!$A:$A,Outcomes!$A37,'Forecast Summary-FY26'!$C:$C, "2026",'Forecast Summary-FY26'!$D:$D, "Bound Project")</f>
        <v>152</v>
      </c>
      <c r="AB37" s="303">
        <f>SUMIFS('Forecast Summary-FY26'!AM:AM, 'Forecast Summary-FY26'!$A:$A,Outcomes!$A37,'Forecast Summary-FY26'!$C:$C, "2026",'Forecast Summary-FY26'!$D:$D, "Bound Project")</f>
        <v>130.68000000000004</v>
      </c>
      <c r="AC37" s="303">
        <f>SUMIFS('Forecast Summary-FY26'!AN:AN, 'Forecast Summary-FY26'!$A:$A,Outcomes!$A37,'Forecast Summary-FY26'!$C:$C, "2026",'Forecast Summary-FY26'!$D:$D, "Bound Project")</f>
        <v>99</v>
      </c>
      <c r="AD37" s="303">
        <f>SUMIFS('Forecast Summary-FY26'!AS:AS, 'Forecast Summary-FY26'!$A:$A,Outcomes!$A37,'Forecast Summary-FY26'!$C:$C, "2026",'Forecast Summary-FY26'!$D:$D, "Bound Project")</f>
        <v>0</v>
      </c>
      <c r="AE37" s="303">
        <f>SUMIFS('Forecast Summary-FY26'!AT:AT, 'Forecast Summary-FY26'!$A:$A,Outcomes!$A37,'Forecast Summary-FY26'!$C:$C, "2026",'Forecast Summary-FY26'!$D:$D, "Bound Project")</f>
        <v>0</v>
      </c>
      <c r="AF37" s="303">
        <f>SUMIFS('Forecast Summary-FY26'!AU:AU, 'Forecast Summary-FY26'!$A:$A,Outcomes!$A37,'Forecast Summary-FY26'!$C:$C, "2026",'Forecast Summary-FY26'!$D:$D, "Bound Project")</f>
        <v>0</v>
      </c>
      <c r="AG37" s="303">
        <f>SUMIFS('Forecast Summary-FY26'!AV:AV, 'Forecast Summary-FY26'!$A:$A,Outcomes!$A37,'Forecast Summary-FY26'!$C:$C, "2026",'Forecast Summary-FY26'!$D:$D, "Bound Project")</f>
        <v>0</v>
      </c>
      <c r="AH37" s="303">
        <f>SUMIFS('Forecast Summary-FY26'!AW:AW, 'Forecast Summary-FY26'!$A:$A,Outcomes!$A37,'Forecast Summary-FY26'!$C:$C, "2026",'Forecast Summary-FY26'!$D:$D, "Bound Project")</f>
        <v>0</v>
      </c>
      <c r="AI37" s="303">
        <f>SUMIFS('Forecast Summary-FY26'!AX:AX, 'Forecast Summary-FY26'!$A:$A,Outcomes!$A37,'Forecast Summary-FY26'!$C:$C, "2026",'Forecast Summary-FY26'!$D:$D, "Bound Project")</f>
        <v>0</v>
      </c>
      <c r="AJ37" s="303">
        <f>SUMIFS('Forecast Summary-FY26'!AY:AY, 'Forecast Summary-FY26'!$A:$A,Outcomes!$A37,'Forecast Summary-FY26'!$C:$C, "2026",'Forecast Summary-FY26'!$D:$D, "Bound Project")</f>
        <v>0</v>
      </c>
      <c r="AK37" s="303">
        <f>SUMIFS('Forecast Summary-FY26'!AZ:AZ, 'Forecast Summary-FY26'!$A:$A,Outcomes!$A37,'Forecast Summary-FY26'!$C:$C, "2026",'Forecast Summary-FY26'!$D:$D, "Bound Project")</f>
        <v>0</v>
      </c>
      <c r="AL37" s="303">
        <f>SUMIFS('Forecast Summary-FY26'!BE:BE, 'Forecast Summary-FY26'!$A:$A,Outcomes!$A37,'Forecast Summary-FY26'!$C:$C, "2026",'Forecast Summary-FY26'!$D:$D, "Bound Project")</f>
        <v>517</v>
      </c>
      <c r="AM37" s="303">
        <f>SUMIFS('Forecast Summary-FY26'!BF:BF, 'Forecast Summary-FY26'!$A:$A,Outcomes!$A37,'Forecast Summary-FY26'!$C:$C, "2026",'Forecast Summary-FY26'!$D:$D, "Bound Project")</f>
        <v>326</v>
      </c>
      <c r="AN37" s="303">
        <f>SUMIFS('Forecast Summary-FY26'!BG:BG, 'Forecast Summary-FY26'!$A:$A,Outcomes!$A37,'Forecast Summary-FY26'!$C:$C, "2026",'Forecast Summary-FY26'!$D:$D, "Bound Project")</f>
        <v>160.93000000000004</v>
      </c>
      <c r="AO37" s="303">
        <f>SUMIFS('Forecast Summary-FY26'!BH:BH, 'Forecast Summary-FY26'!$A:$A,Outcomes!$A37,'Forecast Summary-FY26'!$C:$C, "2026",'Forecast Summary-FY26'!$D:$D, "Bound Project")</f>
        <v>42.35</v>
      </c>
      <c r="AP37" s="303">
        <f>SUMIFS('Forecast Summary-FY26'!BI:BI, 'Forecast Summary-FY26'!$A:$A,Outcomes!$A37,'Forecast Summary-FY26'!$C:$C, "2026",'Forecast Summary-FY26'!$D:$D, "Bound Project")</f>
        <v>288.8</v>
      </c>
      <c r="AQ37" s="303">
        <f>SUMIFS('Forecast Summary-FY26'!BJ:BJ, 'Forecast Summary-FY26'!$A:$A,Outcomes!$A37,'Forecast Summary-FY26'!$C:$C, "2026",'Forecast Summary-FY26'!$D:$D, "Bound Project")</f>
        <v>127.25249999999998</v>
      </c>
      <c r="AR37" s="303">
        <f>SUMIFS('Forecast Summary-FY26'!BK:BK, 'Forecast Summary-FY26'!$A:$A,Outcomes!$A37,'Forecast Summary-FY26'!$C:$C, "2026",'Forecast Summary-FY26'!$D:$D, "Bound Project")</f>
        <v>155.22999999999999</v>
      </c>
      <c r="AS37" s="303">
        <f>SUMIFS('Forecast Summary-FY26'!BL:BL, 'Forecast Summary-FY26'!$A:$A,Outcomes!$A37,'Forecast Summary-FY26'!$C:$C, "2026",'Forecast Summary-FY26'!$D:$D, "Bound Project")</f>
        <v>111.00749999999999</v>
      </c>
      <c r="AT37" s="303">
        <f>SUMIFS('Forecast Summary-FY26'!BQ:BQ, 'Forecast Summary-FY26'!$A:$A,Outcomes!$A37,'Forecast Summary-FY26'!$C:$C, "2026",'Forecast Summary-FY26'!$D:$D, "Bound Project")</f>
        <v>0</v>
      </c>
      <c r="AU37" s="303">
        <f>SUMIFS('Forecast Summary-FY26'!BR:BR, 'Forecast Summary-FY26'!$A:$A,Outcomes!$A37,'Forecast Summary-FY26'!$C:$C, "2026",'Forecast Summary-FY26'!$D:$D, "Bound Project")</f>
        <v>0</v>
      </c>
      <c r="AV37" s="303">
        <f>SUMIFS('Forecast Summary-FY26'!BS:BS, 'Forecast Summary-FY26'!$A:$A,Outcomes!$A37,'Forecast Summary-FY26'!$C:$C, "2026",'Forecast Summary-FY26'!$D:$D, "Bound Project")</f>
        <v>0</v>
      </c>
      <c r="AW37" s="303">
        <f>SUMIFS('Forecast Summary-FY26'!BT:BT, 'Forecast Summary-FY26'!$A:$A,Outcomes!$A37,'Forecast Summary-FY26'!$C:$C, "2026",'Forecast Summary-FY26'!$D:$D, "Bound Project")</f>
        <v>0</v>
      </c>
      <c r="AX37" s="303">
        <f>SUMIFS('Forecast Summary-FY26'!BU:BU, 'Forecast Summary-FY26'!$A:$A,Outcomes!$A37,'Forecast Summary-FY26'!$C:$C, "2026",'Forecast Summary-FY26'!$D:$D, "Bound Project")</f>
        <v>12.634999999999998</v>
      </c>
      <c r="AY37" s="303">
        <f>SUMIFS('Forecast Summary-FY26'!BV:BV, 'Forecast Summary-FY26'!$A:$A,Outcomes!$A37,'Forecast Summary-FY26'!$C:$C, "2026",'Forecast Summary-FY26'!$D:$D, "Bound Project")</f>
        <v>0</v>
      </c>
      <c r="AZ37" s="303">
        <f>SUMIFS('Forecast Summary-FY26'!BW:BW, 'Forecast Summary-FY26'!$A:$A,Outcomes!$A37,'Forecast Summary-FY26'!$C:$C, "2026",'Forecast Summary-FY26'!$D:$D, "Bound Project")</f>
        <v>9.0250000000000004</v>
      </c>
      <c r="BA37" s="303">
        <f>SUMIFS('Forecast Summary-FY26'!BX:BX, 'Forecast Summary-FY26'!$A:$A,Outcomes!$A37,'Forecast Summary-FY26'!$C:$C, "2026",'Forecast Summary-FY26'!$D:$D, "Bound Project")</f>
        <v>9.0250000000000004</v>
      </c>
      <c r="BB37" s="303">
        <f>SUMIFS('Forecast Summary-FY26'!BY:BY, 'Forecast Summary-FY26'!$A:$A,Outcomes!$A37,'Forecast Summary-FY26'!$C:$C, "2026",'Forecast Summary-FY26'!$D:$D, "Bound Project")</f>
        <v>22</v>
      </c>
      <c r="BC37" s="303">
        <f>SUMIFS('Forecast Summary-FY26'!BZ:BZ, 'Forecast Summary-FY26'!$A:$A,Outcomes!$A37,'Forecast Summary-FY26'!$C:$C, "2026",'Forecast Summary-FY26'!$D:$D, "Bound Project")</f>
        <v>42.417499999999997</v>
      </c>
      <c r="BD37" s="303">
        <f>SUMIFS('Forecast Summary-FY26'!CA:CA, 'Forecast Summary-FY26'!$A:$A,Outcomes!$A37,'Forecast Summary-FY26'!$C:$C, "2026",'Forecast Summary-FY26'!$D:$D, "Bound Project")</f>
        <v>0</v>
      </c>
    </row>
    <row r="38" spans="1:56">
      <c r="A38" s="13" t="s">
        <v>105</v>
      </c>
      <c r="B38" s="10" t="s">
        <v>106</v>
      </c>
      <c r="C38" s="303">
        <f>SUMIFS('Forecast Summary-FY26'!E:E, 'Forecast Summary-FY26'!$A:$A,Outcomes!$A38,'Forecast Summary-FY26'!$C:$C, "2026",'Forecast Summary-FY26'!$D:$D, "Bound Project")</f>
        <v>620</v>
      </c>
      <c r="D38" s="303">
        <f>SUMIFS('Forecast Summary-FY26'!F:F, 'Forecast Summary-FY26'!$A:$A,Outcomes!$A38,'Forecast Summary-FY26'!$C:$C, "2026",'Forecast Summary-FY26'!$D:$D, "Bound Project")</f>
        <v>729</v>
      </c>
      <c r="E38" s="303">
        <f>SUMIFS('Forecast Summary-FY26'!G:G, 'Forecast Summary-FY26'!$A:$A,Outcomes!$A38,'Forecast Summary-FY26'!$C:$C, "2026",'Forecast Summary-FY26'!$D:$D, "Bound Project")</f>
        <v>315</v>
      </c>
      <c r="F38" s="303">
        <f>SUMIFS('Forecast Summary-FY26'!H:H, 'Forecast Summary-FY26'!$A:$A,Outcomes!$A38,'Forecast Summary-FY26'!$C:$C, "2026",'Forecast Summary-FY26'!$D:$D, "Bound Project")</f>
        <v>254</v>
      </c>
      <c r="G38" s="303">
        <f>SUMIFS('Forecast Summary-FY26'!I:I, 'Forecast Summary-FY26'!$A:$A,Outcomes!$A38,'Forecast Summary-FY26'!$C:$C, "2026",'Forecast Summary-FY26'!$D:$D, "Bound Project")</f>
        <v>124</v>
      </c>
      <c r="H38" s="303">
        <f>SUMIFS('Forecast Summary-FY26'!J:J, 'Forecast Summary-FY26'!$A:$A,Outcomes!$A38,'Forecast Summary-FY26'!$C:$C, "2026",'Forecast Summary-FY26'!$D:$D, "Bound Project")</f>
        <v>0</v>
      </c>
      <c r="I38" s="303">
        <f>SUMIFS('Forecast Summary-FY26'!K:K, 'Forecast Summary-FY26'!$A:$A,Outcomes!$A38,'Forecast Summary-FY26'!$C:$C, "2026",'Forecast Summary-FY26'!$D:$D, "Bound Project")</f>
        <v>0</v>
      </c>
      <c r="J38" s="303">
        <f>SUMIFS('Forecast Summary-FY26'!L:L, 'Forecast Summary-FY26'!$A:$A,Outcomes!$A38,'Forecast Summary-FY26'!$C:$C, "2026",'Forecast Summary-FY26'!$D:$D, "Bound Project")</f>
        <v>0</v>
      </c>
      <c r="K38" s="303">
        <f>SUMIFS('Forecast Summary-FY26'!M:M, 'Forecast Summary-FY26'!$A:$A,Outcomes!$A38,'Forecast Summary-FY26'!$C:$C, "2026",'Forecast Summary-FY26'!$D:$D, "Bound Project")</f>
        <v>0</v>
      </c>
      <c r="L38" s="303">
        <f>SUMIFS('Forecast Summary-FY26'!O:O, 'Forecast Summary-FY26'!$A:$A,Outcomes!$A38,'Forecast Summary-FY26'!$C:$C, "2026",'Forecast Summary-FY26'!$D:$D, "Bound Project")</f>
        <v>0</v>
      </c>
      <c r="M38" s="303">
        <f>SUMIFS('Forecast Summary-FY26'!P:P, 'Forecast Summary-FY26'!$A:$A,Outcomes!$A38,'Forecast Summary-FY26'!$C:$C, "2026",'Forecast Summary-FY26'!$D:$D, "Bound Project")</f>
        <v>171.82000000000002</v>
      </c>
      <c r="N38" s="303">
        <f>SUMIFS('Forecast Summary-FY26'!U:U, 'Forecast Summary-FY26'!$A:$A,Outcomes!$A38,'Forecast Summary-FY26'!$C:$C, "2026",'Forecast Summary-FY26'!$D:$D, "Bound Project")</f>
        <v>45.125</v>
      </c>
      <c r="O38" s="303">
        <f>SUMIFS('Forecast Summary-FY26'!V:V, 'Forecast Summary-FY26'!$A:$A,Outcomes!$A38,'Forecast Summary-FY26'!$C:$C, "2026",'Forecast Summary-FY26'!$D:$D, "Bound Project")</f>
        <v>12.634999999999998</v>
      </c>
      <c r="P38" s="303">
        <f>SUMIFS('Forecast Summary-FY26'!W:W, 'Forecast Summary-FY26'!$A:$A,Outcomes!$A38,'Forecast Summary-FY26'!$C:$C, "2026",'Forecast Summary-FY26'!$D:$D, "Bound Project")</f>
        <v>15.342499999999998</v>
      </c>
      <c r="Q38" s="303">
        <f>SUMIFS('Forecast Summary-FY26'!X:X, 'Forecast Summary-FY26'!$A:$A,Outcomes!$A38,'Forecast Summary-FY26'!$C:$C, "2026",'Forecast Summary-FY26'!$D:$D, "Bound Project")</f>
        <v>25.269999999999996</v>
      </c>
      <c r="R38" s="303">
        <f>SUMIFS('Forecast Summary-FY26'!Y:Y, 'Forecast Summary-FY26'!$A:$A,Outcomes!$A38,'Forecast Summary-FY26'!$C:$C, "2026",'Forecast Summary-FY26'!$D:$D, "Bound Project")</f>
        <v>82.127499999999998</v>
      </c>
      <c r="S38" s="303">
        <f>SUMIFS('Forecast Summary-FY26'!Z:Z, 'Forecast Summary-FY26'!$A:$A,Outcomes!$A38,'Forecast Summary-FY26'!$C:$C, "2026",'Forecast Summary-FY26'!$D:$D, "Bound Project")</f>
        <v>26.172499999999996</v>
      </c>
      <c r="T38" s="303">
        <f>SUMIFS('Forecast Summary-FY26'!AA:AA, 'Forecast Summary-FY26'!$A:$A,Outcomes!$A38,'Forecast Summary-FY26'!$C:$C, "2026",'Forecast Summary-FY26'!$D:$D, "Bound Project")</f>
        <v>34.295000000000002</v>
      </c>
      <c r="U38" s="303">
        <f>SUMIFS('Forecast Summary-FY26'!AB:AB, 'Forecast Summary-FY26'!$A:$A,Outcomes!$A38,'Forecast Summary-FY26'!$C:$C, "2026",'Forecast Summary-FY26'!$D:$D, "Bound Project")</f>
        <v>46.027499999999996</v>
      </c>
      <c r="V38" s="303">
        <f>SUMIFS('Forecast Summary-FY26'!AG:AG, 'Forecast Summary-FY26'!$A:$A,Outcomes!$A38,'Forecast Summary-FY26'!$C:$C, "2026",'Forecast Summary-FY26'!$D:$D, "Bound Project")</f>
        <v>200.35499999999996</v>
      </c>
      <c r="W38" s="303">
        <f>SUMIFS('Forecast Summary-FY26'!AH:AH, 'Forecast Summary-FY26'!$A:$A,Outcomes!$A38,'Forecast Summary-FY26'!$C:$C, "2026",'Forecast Summary-FY26'!$D:$D, "Bound Project")</f>
        <v>35.197499999999998</v>
      </c>
      <c r="X38" s="303">
        <f>SUMIFS('Forecast Summary-FY26'!AI:AI, 'Forecast Summary-FY26'!$A:$A,Outcomes!$A38,'Forecast Summary-FY26'!$C:$C, "2026",'Forecast Summary-FY26'!$D:$D, "Bound Project")</f>
        <v>51.442499999999995</v>
      </c>
      <c r="Y38" s="303">
        <f>SUMIFS('Forecast Summary-FY26'!AJ:AJ, 'Forecast Summary-FY26'!$A:$A,Outcomes!$A38,'Forecast Summary-FY26'!$C:$C, "2026",'Forecast Summary-FY26'!$D:$D, "Bound Project")</f>
        <v>35</v>
      </c>
      <c r="Z38" s="303">
        <f>SUMIFS('Forecast Summary-FY26'!AK:AK, 'Forecast Summary-FY26'!$A:$A,Outcomes!$A38,'Forecast Summary-FY26'!$C:$C, "2026",'Forecast Summary-FY26'!$D:$D, "Bound Project")</f>
        <v>227</v>
      </c>
      <c r="AA38" s="303">
        <f>SUMIFS('Forecast Summary-FY26'!AL:AL, 'Forecast Summary-FY26'!$A:$A,Outcomes!$A38,'Forecast Summary-FY26'!$C:$C, "2026",'Forecast Summary-FY26'!$D:$D, "Bound Project")</f>
        <v>65</v>
      </c>
      <c r="AB38" s="303">
        <f>SUMIFS('Forecast Summary-FY26'!AM:AM, 'Forecast Summary-FY26'!$A:$A,Outcomes!$A38,'Forecast Summary-FY26'!$C:$C, "2026",'Forecast Summary-FY26'!$D:$D, "Bound Project")</f>
        <v>103</v>
      </c>
      <c r="AC38" s="303">
        <f>SUMIFS('Forecast Summary-FY26'!AN:AN, 'Forecast Summary-FY26'!$A:$A,Outcomes!$A38,'Forecast Summary-FY26'!$C:$C, "2026",'Forecast Summary-FY26'!$D:$D, "Bound Project")</f>
        <v>119</v>
      </c>
      <c r="AD38" s="303">
        <f>SUMIFS('Forecast Summary-FY26'!AS:AS, 'Forecast Summary-FY26'!$A:$A,Outcomes!$A38,'Forecast Summary-FY26'!$C:$C, "2026",'Forecast Summary-FY26'!$D:$D, "Bound Project")</f>
        <v>0</v>
      </c>
      <c r="AE38" s="303">
        <f>SUMIFS('Forecast Summary-FY26'!AT:AT, 'Forecast Summary-FY26'!$A:$A,Outcomes!$A38,'Forecast Summary-FY26'!$C:$C, "2026",'Forecast Summary-FY26'!$D:$D, "Bound Project")</f>
        <v>0</v>
      </c>
      <c r="AF38" s="303">
        <f>SUMIFS('Forecast Summary-FY26'!AU:AU, 'Forecast Summary-FY26'!$A:$A,Outcomes!$A38,'Forecast Summary-FY26'!$C:$C, "2026",'Forecast Summary-FY26'!$D:$D, "Bound Project")</f>
        <v>0</v>
      </c>
      <c r="AG38" s="303">
        <f>SUMIFS('Forecast Summary-FY26'!AV:AV, 'Forecast Summary-FY26'!$A:$A,Outcomes!$A38,'Forecast Summary-FY26'!$C:$C, "2026",'Forecast Summary-FY26'!$D:$D, "Bound Project")</f>
        <v>0</v>
      </c>
      <c r="AH38" s="303">
        <f>SUMIFS('Forecast Summary-FY26'!AW:AW, 'Forecast Summary-FY26'!$A:$A,Outcomes!$A38,'Forecast Summary-FY26'!$C:$C, "2026",'Forecast Summary-FY26'!$D:$D, "Bound Project")</f>
        <v>0</v>
      </c>
      <c r="AI38" s="303">
        <f>SUMIFS('Forecast Summary-FY26'!AX:AX, 'Forecast Summary-FY26'!$A:$A,Outcomes!$A38,'Forecast Summary-FY26'!$C:$C, "2026",'Forecast Summary-FY26'!$D:$D, "Bound Project")</f>
        <v>0</v>
      </c>
      <c r="AJ38" s="303">
        <f>SUMIFS('Forecast Summary-FY26'!AY:AY, 'Forecast Summary-FY26'!$A:$A,Outcomes!$A38,'Forecast Summary-FY26'!$C:$C, "2026",'Forecast Summary-FY26'!$D:$D, "Bound Project")</f>
        <v>0</v>
      </c>
      <c r="AK38" s="303">
        <f>SUMIFS('Forecast Summary-FY26'!AZ:AZ, 'Forecast Summary-FY26'!$A:$A,Outcomes!$A38,'Forecast Summary-FY26'!$C:$C, "2026",'Forecast Summary-FY26'!$D:$D, "Bound Project")</f>
        <v>0</v>
      </c>
      <c r="AL38" s="303">
        <f>SUMIFS('Forecast Summary-FY26'!BE:BE, 'Forecast Summary-FY26'!$A:$A,Outcomes!$A38,'Forecast Summary-FY26'!$C:$C, "2026",'Forecast Summary-FY26'!$D:$D, "Bound Project")</f>
        <v>808</v>
      </c>
      <c r="AM38" s="303">
        <f>SUMIFS('Forecast Summary-FY26'!BF:BF, 'Forecast Summary-FY26'!$A:$A,Outcomes!$A38,'Forecast Summary-FY26'!$C:$C, "2026",'Forecast Summary-FY26'!$D:$D, "Bound Project")</f>
        <v>357</v>
      </c>
      <c r="AN38" s="303">
        <f>SUMIFS('Forecast Summary-FY26'!BG:BG, 'Forecast Summary-FY26'!$A:$A,Outcomes!$A38,'Forecast Summary-FY26'!$C:$C, "2026",'Forecast Summary-FY26'!$D:$D, "Bound Project")</f>
        <v>343</v>
      </c>
      <c r="AO38" s="303">
        <f>SUMIFS('Forecast Summary-FY26'!BH:BH, 'Forecast Summary-FY26'!$A:$A,Outcomes!$A38,'Forecast Summary-FY26'!$C:$C, "2026",'Forecast Summary-FY26'!$D:$D, "Bound Project")</f>
        <v>203</v>
      </c>
      <c r="AP38" s="303">
        <f>SUMIFS('Forecast Summary-FY26'!BI:BI, 'Forecast Summary-FY26'!$A:$A,Outcomes!$A38,'Forecast Summary-FY26'!$C:$C, "2026",'Forecast Summary-FY26'!$D:$D, "Bound Project")</f>
        <v>201</v>
      </c>
      <c r="AQ38" s="303">
        <f>SUMIFS('Forecast Summary-FY26'!BJ:BJ, 'Forecast Summary-FY26'!$A:$A,Outcomes!$A38,'Forecast Summary-FY26'!$C:$C, "2026",'Forecast Summary-FY26'!$D:$D, "Bound Project")</f>
        <v>66.550000000000011</v>
      </c>
      <c r="AR38" s="303">
        <f>SUMIFS('Forecast Summary-FY26'!BK:BK, 'Forecast Summary-FY26'!$A:$A,Outcomes!$A38,'Forecast Summary-FY26'!$C:$C, "2026",'Forecast Summary-FY26'!$D:$D, "Bound Project")</f>
        <v>95</v>
      </c>
      <c r="AS38" s="303">
        <f>SUMIFS('Forecast Summary-FY26'!BL:BL, 'Forecast Summary-FY26'!$A:$A,Outcomes!$A38,'Forecast Summary-FY26'!$C:$C, "2026",'Forecast Summary-FY26'!$D:$D, "Bound Project")</f>
        <v>107</v>
      </c>
      <c r="AT38" s="303">
        <f>SUMIFS('Forecast Summary-FY26'!BQ:BQ, 'Forecast Summary-FY26'!$A:$A,Outcomes!$A38,'Forecast Summary-FY26'!$C:$C, "2026",'Forecast Summary-FY26'!$D:$D, "Bound Project")</f>
        <v>0</v>
      </c>
      <c r="AU38" s="303">
        <f>SUMIFS('Forecast Summary-FY26'!BR:BR, 'Forecast Summary-FY26'!$A:$A,Outcomes!$A38,'Forecast Summary-FY26'!$C:$C, "2026",'Forecast Summary-FY26'!$D:$D, "Bound Project")</f>
        <v>0</v>
      </c>
      <c r="AV38" s="303">
        <f>SUMIFS('Forecast Summary-FY26'!BS:BS, 'Forecast Summary-FY26'!$A:$A,Outcomes!$A38,'Forecast Summary-FY26'!$C:$C, "2026",'Forecast Summary-FY26'!$D:$D, "Bound Project")</f>
        <v>0</v>
      </c>
      <c r="AW38" s="303">
        <f>SUMIFS('Forecast Summary-FY26'!BT:BT, 'Forecast Summary-FY26'!$A:$A,Outcomes!$A38,'Forecast Summary-FY26'!$C:$C, "2026",'Forecast Summary-FY26'!$D:$D, "Bound Project")</f>
        <v>0</v>
      </c>
      <c r="AX38" s="303">
        <f>SUMIFS('Forecast Summary-FY26'!BU:BU, 'Forecast Summary-FY26'!$A:$A,Outcomes!$A38,'Forecast Summary-FY26'!$C:$C, "2026",'Forecast Summary-FY26'!$D:$D, "Bound Project")</f>
        <v>0</v>
      </c>
      <c r="AY38" s="303">
        <f>SUMIFS('Forecast Summary-FY26'!BV:BV, 'Forecast Summary-FY26'!$A:$A,Outcomes!$A38,'Forecast Summary-FY26'!$C:$C, "2026",'Forecast Summary-FY26'!$D:$D, "Bound Project")</f>
        <v>0</v>
      </c>
      <c r="AZ38" s="303">
        <f>SUMIFS('Forecast Summary-FY26'!BW:BW, 'Forecast Summary-FY26'!$A:$A,Outcomes!$A38,'Forecast Summary-FY26'!$C:$C, "2026",'Forecast Summary-FY26'!$D:$D, "Bound Project")</f>
        <v>0</v>
      </c>
      <c r="BA38" s="303">
        <f>SUMIFS('Forecast Summary-FY26'!BX:BX, 'Forecast Summary-FY26'!$A:$A,Outcomes!$A38,'Forecast Summary-FY26'!$C:$C, "2026",'Forecast Summary-FY26'!$D:$D, "Bound Project")</f>
        <v>0</v>
      </c>
      <c r="BB38" s="303">
        <f>SUMIFS('Forecast Summary-FY26'!BY:BY, 'Forecast Summary-FY26'!$A:$A,Outcomes!$A38,'Forecast Summary-FY26'!$C:$C, "2026",'Forecast Summary-FY26'!$D:$D, "Bound Project")</f>
        <v>20</v>
      </c>
      <c r="BC38" s="303">
        <f>SUMIFS('Forecast Summary-FY26'!BZ:BZ, 'Forecast Summary-FY26'!$A:$A,Outcomes!$A38,'Forecast Summary-FY26'!$C:$C, "2026",'Forecast Summary-FY26'!$D:$D, "Bound Project")</f>
        <v>146</v>
      </c>
      <c r="BD38" s="303">
        <f>SUMIFS('Forecast Summary-FY26'!CA:CA, 'Forecast Summary-FY26'!$A:$A,Outcomes!$A38,'Forecast Summary-FY26'!$C:$C, "2026",'Forecast Summary-FY26'!$D:$D, "Bound Project")</f>
        <v>0</v>
      </c>
    </row>
    <row r="39" spans="1:56">
      <c r="A39" s="13" t="s">
        <v>107</v>
      </c>
      <c r="B39" s="10" t="s">
        <v>108</v>
      </c>
      <c r="C39" s="303">
        <f>SUMIFS('Forecast Summary-FY26'!E:E, 'Forecast Summary-FY26'!$A:$A,Outcomes!$A39,'Forecast Summary-FY26'!$C:$C, "2026",'Forecast Summary-FY26'!$D:$D, "Bound Project")</f>
        <v>313.16749999999996</v>
      </c>
      <c r="D39" s="303">
        <f>SUMIFS('Forecast Summary-FY26'!F:F, 'Forecast Summary-FY26'!$A:$A,Outcomes!$A39,'Forecast Summary-FY26'!$C:$C, "2026",'Forecast Summary-FY26'!$D:$D, "Bound Project")</f>
        <v>281</v>
      </c>
      <c r="E39" s="303">
        <f>SUMIFS('Forecast Summary-FY26'!G:G, 'Forecast Summary-FY26'!$A:$A,Outcomes!$A39,'Forecast Summary-FY26'!$C:$C, "2026",'Forecast Summary-FY26'!$D:$D, "Bound Project")</f>
        <v>187</v>
      </c>
      <c r="F39" s="303">
        <f>SUMIFS('Forecast Summary-FY26'!H:H, 'Forecast Summary-FY26'!$A:$A,Outcomes!$A39,'Forecast Summary-FY26'!$C:$C, "2026",'Forecast Summary-FY26'!$D:$D, "Bound Project")</f>
        <v>147</v>
      </c>
      <c r="G39" s="303">
        <f>SUMIFS('Forecast Summary-FY26'!I:I, 'Forecast Summary-FY26'!$A:$A,Outcomes!$A39,'Forecast Summary-FY26'!$C:$C, "2026",'Forecast Summary-FY26'!$D:$D, "Bound Project")</f>
        <v>57</v>
      </c>
      <c r="H39" s="303">
        <f>SUMIFS('Forecast Summary-FY26'!J:J, 'Forecast Summary-FY26'!$A:$A,Outcomes!$A39,'Forecast Summary-FY26'!$C:$C, "2026",'Forecast Summary-FY26'!$D:$D, "Bound Project")</f>
        <v>0</v>
      </c>
      <c r="I39" s="303">
        <f>SUMIFS('Forecast Summary-FY26'!K:K, 'Forecast Summary-FY26'!$A:$A,Outcomes!$A39,'Forecast Summary-FY26'!$C:$C, "2026",'Forecast Summary-FY26'!$D:$D, "Bound Project")</f>
        <v>0</v>
      </c>
      <c r="J39" s="303">
        <f>SUMIFS('Forecast Summary-FY26'!L:L, 'Forecast Summary-FY26'!$A:$A,Outcomes!$A39,'Forecast Summary-FY26'!$C:$C, "2026",'Forecast Summary-FY26'!$D:$D, "Bound Project")</f>
        <v>0</v>
      </c>
      <c r="K39" s="303">
        <f>SUMIFS('Forecast Summary-FY26'!M:M, 'Forecast Summary-FY26'!$A:$A,Outcomes!$A39,'Forecast Summary-FY26'!$C:$C, "2026",'Forecast Summary-FY26'!$D:$D, "Bound Project")</f>
        <v>0</v>
      </c>
      <c r="L39" s="303">
        <f>SUMIFS('Forecast Summary-FY26'!O:O, 'Forecast Summary-FY26'!$A:$A,Outcomes!$A39,'Forecast Summary-FY26'!$C:$C, "2026",'Forecast Summary-FY26'!$D:$D, "Bound Project")</f>
        <v>0</v>
      </c>
      <c r="M39" s="303">
        <f>SUMIFS('Forecast Summary-FY26'!P:P, 'Forecast Summary-FY26'!$A:$A,Outcomes!$A39,'Forecast Summary-FY26'!$C:$C, "2026",'Forecast Summary-FY26'!$D:$D, "Bound Project")</f>
        <v>85.737499999999997</v>
      </c>
      <c r="N39" s="303">
        <f>SUMIFS('Forecast Summary-FY26'!U:U, 'Forecast Summary-FY26'!$A:$A,Outcomes!$A39,'Forecast Summary-FY26'!$C:$C, "2026",'Forecast Summary-FY26'!$D:$D, "Bound Project")</f>
        <v>2</v>
      </c>
      <c r="O39" s="303">
        <f>SUMIFS('Forecast Summary-FY26'!V:V, 'Forecast Summary-FY26'!$A:$A,Outcomes!$A39,'Forecast Summary-FY26'!$C:$C, "2026",'Forecast Summary-FY26'!$D:$D, "Bound Project")</f>
        <v>0</v>
      </c>
      <c r="P39" s="303">
        <f>SUMIFS('Forecast Summary-FY26'!W:W, 'Forecast Summary-FY26'!$A:$A,Outcomes!$A39,'Forecast Summary-FY26'!$C:$C, "2026",'Forecast Summary-FY26'!$D:$D, "Bound Project")</f>
        <v>0</v>
      </c>
      <c r="Q39" s="303">
        <f>SUMIFS('Forecast Summary-FY26'!X:X, 'Forecast Summary-FY26'!$A:$A,Outcomes!$A39,'Forecast Summary-FY26'!$C:$C, "2026",'Forecast Summary-FY26'!$D:$D, "Bound Project")</f>
        <v>0</v>
      </c>
      <c r="R39" s="303">
        <f>SUMIFS('Forecast Summary-FY26'!Y:Y, 'Forecast Summary-FY26'!$A:$A,Outcomes!$A39,'Forecast Summary-FY26'!$C:$C, "2026",'Forecast Summary-FY26'!$D:$D, "Bound Project")</f>
        <v>26</v>
      </c>
      <c r="S39" s="303">
        <f>SUMIFS('Forecast Summary-FY26'!Z:Z, 'Forecast Summary-FY26'!$A:$A,Outcomes!$A39,'Forecast Summary-FY26'!$C:$C, "2026",'Forecast Summary-FY26'!$D:$D, "Bound Project")</f>
        <v>7.2600000000000016</v>
      </c>
      <c r="T39" s="303">
        <f>SUMIFS('Forecast Summary-FY26'!AA:AA, 'Forecast Summary-FY26'!$A:$A,Outcomes!$A39,'Forecast Summary-FY26'!$C:$C, "2026",'Forecast Summary-FY26'!$D:$D, "Bound Project")</f>
        <v>6.6000000000000005</v>
      </c>
      <c r="U39" s="303">
        <f>SUMIFS('Forecast Summary-FY26'!AB:AB, 'Forecast Summary-FY26'!$A:$A,Outcomes!$A39,'Forecast Summary-FY26'!$C:$C, "2026",'Forecast Summary-FY26'!$D:$D, "Bound Project")</f>
        <v>13</v>
      </c>
      <c r="V39" s="303">
        <f>SUMIFS('Forecast Summary-FY26'!AG:AG, 'Forecast Summary-FY26'!$A:$A,Outcomes!$A39,'Forecast Summary-FY26'!$C:$C, "2026",'Forecast Summary-FY26'!$D:$D, "Bound Project")</f>
        <v>85.910000000000011</v>
      </c>
      <c r="W39" s="303">
        <f>SUMIFS('Forecast Summary-FY26'!AH:AH, 'Forecast Summary-FY26'!$A:$A,Outcomes!$A39,'Forecast Summary-FY26'!$C:$C, "2026",'Forecast Summary-FY26'!$D:$D, "Bound Project")</f>
        <v>67.760000000000019</v>
      </c>
      <c r="X39" s="303">
        <f>SUMIFS('Forecast Summary-FY26'!AI:AI, 'Forecast Summary-FY26'!$A:$A,Outcomes!$A39,'Forecast Summary-FY26'!$C:$C, "2026",'Forecast Summary-FY26'!$D:$D, "Bound Project")</f>
        <v>33.88000000000001</v>
      </c>
      <c r="Y39" s="303">
        <f>SUMIFS('Forecast Summary-FY26'!AJ:AJ, 'Forecast Summary-FY26'!$A:$A,Outcomes!$A39,'Forecast Summary-FY26'!$C:$C, "2026",'Forecast Summary-FY26'!$D:$D, "Bound Project")</f>
        <v>60</v>
      </c>
      <c r="Z39" s="303">
        <f>SUMIFS('Forecast Summary-FY26'!AK:AK, 'Forecast Summary-FY26'!$A:$A,Outcomes!$A39,'Forecast Summary-FY26'!$C:$C, "2026",'Forecast Summary-FY26'!$D:$D, "Bound Project")</f>
        <v>247.285</v>
      </c>
      <c r="AA39" s="303">
        <f>SUMIFS('Forecast Summary-FY26'!AL:AL, 'Forecast Summary-FY26'!$A:$A,Outcomes!$A39,'Forecast Summary-FY26'!$C:$C, "2026",'Forecast Summary-FY26'!$D:$D, "Bound Project")</f>
        <v>148.91249999999999</v>
      </c>
      <c r="AB39" s="303">
        <f>SUMIFS('Forecast Summary-FY26'!AM:AM, 'Forecast Summary-FY26'!$A:$A,Outcomes!$A39,'Forecast Summary-FY26'!$C:$C, "2026",'Forecast Summary-FY26'!$D:$D, "Bound Project")</f>
        <v>164.255</v>
      </c>
      <c r="AC39" s="303">
        <f>SUMIFS('Forecast Summary-FY26'!AN:AN, 'Forecast Summary-FY26'!$A:$A,Outcomes!$A39,'Forecast Summary-FY26'!$C:$C, "2026",'Forecast Summary-FY26'!$D:$D, "Bound Project")</f>
        <v>66.784999999999997</v>
      </c>
      <c r="AD39" s="303">
        <f>SUMIFS('Forecast Summary-FY26'!AS:AS, 'Forecast Summary-FY26'!$A:$A,Outcomes!$A39,'Forecast Summary-FY26'!$C:$C, "2026",'Forecast Summary-FY26'!$D:$D, "Bound Project")</f>
        <v>0</v>
      </c>
      <c r="AE39" s="303">
        <f>SUMIFS('Forecast Summary-FY26'!AT:AT, 'Forecast Summary-FY26'!$A:$A,Outcomes!$A39,'Forecast Summary-FY26'!$C:$C, "2026",'Forecast Summary-FY26'!$D:$D, "Bound Project")</f>
        <v>0</v>
      </c>
      <c r="AF39" s="303">
        <f>SUMIFS('Forecast Summary-FY26'!AU:AU, 'Forecast Summary-FY26'!$A:$A,Outcomes!$A39,'Forecast Summary-FY26'!$C:$C, "2026",'Forecast Summary-FY26'!$D:$D, "Bound Project")</f>
        <v>0</v>
      </c>
      <c r="AG39" s="303">
        <f>SUMIFS('Forecast Summary-FY26'!AV:AV, 'Forecast Summary-FY26'!$A:$A,Outcomes!$A39,'Forecast Summary-FY26'!$C:$C, "2026",'Forecast Summary-FY26'!$D:$D, "Bound Project")</f>
        <v>0</v>
      </c>
      <c r="AH39" s="303">
        <f>SUMIFS('Forecast Summary-FY26'!AW:AW, 'Forecast Summary-FY26'!$A:$A,Outcomes!$A39,'Forecast Summary-FY26'!$C:$C, "2026",'Forecast Summary-FY26'!$D:$D, "Bound Project")</f>
        <v>0</v>
      </c>
      <c r="AI39" s="303">
        <f>SUMIFS('Forecast Summary-FY26'!AX:AX, 'Forecast Summary-FY26'!$A:$A,Outcomes!$A39,'Forecast Summary-FY26'!$C:$C, "2026",'Forecast Summary-FY26'!$D:$D, "Bound Project")</f>
        <v>0</v>
      </c>
      <c r="AJ39" s="303">
        <f>SUMIFS('Forecast Summary-FY26'!AY:AY, 'Forecast Summary-FY26'!$A:$A,Outcomes!$A39,'Forecast Summary-FY26'!$C:$C, "2026",'Forecast Summary-FY26'!$D:$D, "Bound Project")</f>
        <v>0</v>
      </c>
      <c r="AK39" s="303">
        <f>SUMIFS('Forecast Summary-FY26'!AZ:AZ, 'Forecast Summary-FY26'!$A:$A,Outcomes!$A39,'Forecast Summary-FY26'!$C:$C, "2026",'Forecast Summary-FY26'!$D:$D, "Bound Project")</f>
        <v>0</v>
      </c>
      <c r="AL39" s="303">
        <f>SUMIFS('Forecast Summary-FY26'!BE:BE, 'Forecast Summary-FY26'!$A:$A,Outcomes!$A39,'Forecast Summary-FY26'!$C:$C, "2026",'Forecast Summary-FY26'!$D:$D, "Bound Project")</f>
        <v>281</v>
      </c>
      <c r="AM39" s="303">
        <f>SUMIFS('Forecast Summary-FY26'!BF:BF, 'Forecast Summary-FY26'!$A:$A,Outcomes!$A39,'Forecast Summary-FY26'!$C:$C, "2026",'Forecast Summary-FY26'!$D:$D, "Bound Project")</f>
        <v>183</v>
      </c>
      <c r="AN39" s="303">
        <f>SUMIFS('Forecast Summary-FY26'!BG:BG, 'Forecast Summary-FY26'!$A:$A,Outcomes!$A39,'Forecast Summary-FY26'!$C:$C, "2026",'Forecast Summary-FY26'!$D:$D, "Bound Project")</f>
        <v>172</v>
      </c>
      <c r="AO39" s="303">
        <f>SUMIFS('Forecast Summary-FY26'!BH:BH, 'Forecast Summary-FY26'!$A:$A,Outcomes!$A39,'Forecast Summary-FY26'!$C:$C, "2026",'Forecast Summary-FY26'!$D:$D, "Bound Project")</f>
        <v>68</v>
      </c>
      <c r="AP39" s="303">
        <f>SUMIFS('Forecast Summary-FY26'!BI:BI, 'Forecast Summary-FY26'!$A:$A,Outcomes!$A39,'Forecast Summary-FY26'!$C:$C, "2026",'Forecast Summary-FY26'!$D:$D, "Bound Project")</f>
        <v>131.76499999999999</v>
      </c>
      <c r="AQ39" s="303">
        <f>SUMIFS('Forecast Summary-FY26'!BJ:BJ, 'Forecast Summary-FY26'!$A:$A,Outcomes!$A39,'Forecast Summary-FY26'!$C:$C, "2026",'Forecast Summary-FY26'!$D:$D, "Bound Project")</f>
        <v>63.174999999999997</v>
      </c>
      <c r="AR39" s="303">
        <f>SUMIFS('Forecast Summary-FY26'!BK:BK, 'Forecast Summary-FY26'!$A:$A,Outcomes!$A39,'Forecast Summary-FY26'!$C:$C, "2026",'Forecast Summary-FY26'!$D:$D, "Bound Project")</f>
        <v>83.93249999999999</v>
      </c>
      <c r="AS39" s="303">
        <f>SUMIFS('Forecast Summary-FY26'!BL:BL, 'Forecast Summary-FY26'!$A:$A,Outcomes!$A39,'Forecast Summary-FY26'!$C:$C, "2026",'Forecast Summary-FY26'!$D:$D, "Bound Project")</f>
        <v>71.297499999999999</v>
      </c>
      <c r="AT39" s="303">
        <f>SUMIFS('Forecast Summary-FY26'!BQ:BQ, 'Forecast Summary-FY26'!$A:$A,Outcomes!$A39,'Forecast Summary-FY26'!$C:$C, "2026",'Forecast Summary-FY26'!$D:$D, "Bound Project")</f>
        <v>0</v>
      </c>
      <c r="AU39" s="303">
        <f>SUMIFS('Forecast Summary-FY26'!BR:BR, 'Forecast Summary-FY26'!$A:$A,Outcomes!$A39,'Forecast Summary-FY26'!$C:$C, "2026",'Forecast Summary-FY26'!$D:$D, "Bound Project")</f>
        <v>0</v>
      </c>
      <c r="AV39" s="303">
        <f>SUMIFS('Forecast Summary-FY26'!BS:BS, 'Forecast Summary-FY26'!$A:$A,Outcomes!$A39,'Forecast Summary-FY26'!$C:$C, "2026",'Forecast Summary-FY26'!$D:$D, "Bound Project")</f>
        <v>0</v>
      </c>
      <c r="AW39" s="303">
        <f>SUMIFS('Forecast Summary-FY26'!BT:BT, 'Forecast Summary-FY26'!$A:$A,Outcomes!$A39,'Forecast Summary-FY26'!$C:$C, "2026",'Forecast Summary-FY26'!$D:$D, "Bound Project")</f>
        <v>0</v>
      </c>
      <c r="AX39" s="303">
        <f>SUMIFS('Forecast Summary-FY26'!BU:BU, 'Forecast Summary-FY26'!$A:$A,Outcomes!$A39,'Forecast Summary-FY26'!$C:$C, "2026",'Forecast Summary-FY26'!$D:$D, "Bound Project")</f>
        <v>0</v>
      </c>
      <c r="AY39" s="303">
        <f>SUMIFS('Forecast Summary-FY26'!BV:BV, 'Forecast Summary-FY26'!$A:$A,Outcomes!$A39,'Forecast Summary-FY26'!$C:$C, "2026",'Forecast Summary-FY26'!$D:$D, "Bound Project")</f>
        <v>0</v>
      </c>
      <c r="AZ39" s="303">
        <f>SUMIFS('Forecast Summary-FY26'!BW:BW, 'Forecast Summary-FY26'!$A:$A,Outcomes!$A39,'Forecast Summary-FY26'!$C:$C, "2026",'Forecast Summary-FY26'!$D:$D, "Bound Project")</f>
        <v>0</v>
      </c>
      <c r="BA39" s="303">
        <f>SUMIFS('Forecast Summary-FY26'!BX:BX, 'Forecast Summary-FY26'!$A:$A,Outcomes!$A39,'Forecast Summary-FY26'!$C:$C, "2026",'Forecast Summary-FY26'!$D:$D, "Bound Project")</f>
        <v>0</v>
      </c>
      <c r="BB39" s="303">
        <f>SUMIFS('Forecast Summary-FY26'!BY:BY, 'Forecast Summary-FY26'!$A:$A,Outcomes!$A39,'Forecast Summary-FY26'!$C:$C, "2026",'Forecast Summary-FY26'!$D:$D, "Bound Project")</f>
        <v>14.25</v>
      </c>
      <c r="BC39" s="303">
        <f>SUMIFS('Forecast Summary-FY26'!BZ:BZ, 'Forecast Summary-FY26'!$A:$A,Outcomes!$A39,'Forecast Summary-FY26'!$C:$C, "2026",'Forecast Summary-FY26'!$D:$D, "Bound Project")</f>
        <v>23</v>
      </c>
      <c r="BD39" s="303">
        <f>SUMIFS('Forecast Summary-FY26'!CA:CA, 'Forecast Summary-FY26'!$A:$A,Outcomes!$A39,'Forecast Summary-FY26'!$C:$C, "2026",'Forecast Summary-FY26'!$D:$D, "Bound Project")</f>
        <v>0</v>
      </c>
    </row>
    <row r="40" spans="1:56">
      <c r="A40" s="13" t="s">
        <v>109</v>
      </c>
      <c r="B40" s="10" t="s">
        <v>110</v>
      </c>
      <c r="C40" s="303">
        <f>SUMIFS('Forecast Summary-FY26'!E:E, 'Forecast Summary-FY26'!$A:$A,Outcomes!$A40,'Forecast Summary-FY26'!$C:$C, "2026",'Forecast Summary-FY26'!$D:$D, "Bound Project")</f>
        <v>1229</v>
      </c>
      <c r="D40" s="303">
        <f>SUMIFS('Forecast Summary-FY26'!F:F, 'Forecast Summary-FY26'!$A:$A,Outcomes!$A40,'Forecast Summary-FY26'!$C:$C, "2026",'Forecast Summary-FY26'!$D:$D, "Bound Project")</f>
        <v>615</v>
      </c>
      <c r="E40" s="303">
        <f>SUMIFS('Forecast Summary-FY26'!G:G, 'Forecast Summary-FY26'!$A:$A,Outcomes!$A40,'Forecast Summary-FY26'!$C:$C, "2026",'Forecast Summary-FY26'!$D:$D, "Bound Project")</f>
        <v>475.61749999999995</v>
      </c>
      <c r="F40" s="303">
        <f>SUMIFS('Forecast Summary-FY26'!H:H, 'Forecast Summary-FY26'!$A:$A,Outcomes!$A40,'Forecast Summary-FY26'!$C:$C, "2026",'Forecast Summary-FY26'!$D:$D, "Bound Project")</f>
        <v>199</v>
      </c>
      <c r="G40" s="303">
        <f>SUMIFS('Forecast Summary-FY26'!I:I, 'Forecast Summary-FY26'!$A:$A,Outcomes!$A40,'Forecast Summary-FY26'!$C:$C, "2026",'Forecast Summary-FY26'!$D:$D, "Bound Project")</f>
        <v>140</v>
      </c>
      <c r="H40" s="303">
        <f>SUMIFS('Forecast Summary-FY26'!J:J, 'Forecast Summary-FY26'!$A:$A,Outcomes!$A40,'Forecast Summary-FY26'!$C:$C, "2026",'Forecast Summary-FY26'!$D:$D, "Bound Project")</f>
        <v>0</v>
      </c>
      <c r="I40" s="303">
        <f>SUMIFS('Forecast Summary-FY26'!K:K, 'Forecast Summary-FY26'!$A:$A,Outcomes!$A40,'Forecast Summary-FY26'!$C:$C, "2026",'Forecast Summary-FY26'!$D:$D, "Bound Project")</f>
        <v>0</v>
      </c>
      <c r="J40" s="303">
        <f>SUMIFS('Forecast Summary-FY26'!L:L, 'Forecast Summary-FY26'!$A:$A,Outcomes!$A40,'Forecast Summary-FY26'!$C:$C, "2026",'Forecast Summary-FY26'!$D:$D, "Bound Project")</f>
        <v>0</v>
      </c>
      <c r="K40" s="303">
        <f>SUMIFS('Forecast Summary-FY26'!M:M, 'Forecast Summary-FY26'!$A:$A,Outcomes!$A40,'Forecast Summary-FY26'!$C:$C, "2026",'Forecast Summary-FY26'!$D:$D, "Bound Project")</f>
        <v>0</v>
      </c>
      <c r="L40" s="303">
        <f>SUMIFS('Forecast Summary-FY26'!O:O, 'Forecast Summary-FY26'!$A:$A,Outcomes!$A40,'Forecast Summary-FY26'!$C:$C, "2026",'Forecast Summary-FY26'!$D:$D, "Bound Project")</f>
        <v>4</v>
      </c>
      <c r="M40" s="303">
        <f>SUMIFS('Forecast Summary-FY26'!P:P, 'Forecast Summary-FY26'!$A:$A,Outcomes!$A40,'Forecast Summary-FY26'!$C:$C, "2026",'Forecast Summary-FY26'!$D:$D, "Bound Project")</f>
        <v>122</v>
      </c>
      <c r="N40" s="303">
        <f>SUMIFS('Forecast Summary-FY26'!U:U, 'Forecast Summary-FY26'!$A:$A,Outcomes!$A40,'Forecast Summary-FY26'!$C:$C, "2026",'Forecast Summary-FY26'!$D:$D, "Bound Project")</f>
        <v>0</v>
      </c>
      <c r="O40" s="303">
        <f>SUMIFS('Forecast Summary-FY26'!V:V, 'Forecast Summary-FY26'!$A:$A,Outcomes!$A40,'Forecast Summary-FY26'!$C:$C, "2026",'Forecast Summary-FY26'!$D:$D, "Bound Project")</f>
        <v>0</v>
      </c>
      <c r="P40" s="303">
        <f>SUMIFS('Forecast Summary-FY26'!W:W, 'Forecast Summary-FY26'!$A:$A,Outcomes!$A40,'Forecast Summary-FY26'!$C:$C, "2026",'Forecast Summary-FY26'!$D:$D, "Bound Project")</f>
        <v>0</v>
      </c>
      <c r="Q40" s="303">
        <f>SUMIFS('Forecast Summary-FY26'!X:X, 'Forecast Summary-FY26'!$A:$A,Outcomes!$A40,'Forecast Summary-FY26'!$C:$C, "2026",'Forecast Summary-FY26'!$D:$D, "Bound Project")</f>
        <v>0</v>
      </c>
      <c r="R40" s="303">
        <f>SUMIFS('Forecast Summary-FY26'!Y:Y, 'Forecast Summary-FY26'!$A:$A,Outcomes!$A40,'Forecast Summary-FY26'!$C:$C, "2026",'Forecast Summary-FY26'!$D:$D, "Bound Project")</f>
        <v>310.45999999999998</v>
      </c>
      <c r="S40" s="303">
        <f>SUMIFS('Forecast Summary-FY26'!Z:Z, 'Forecast Summary-FY26'!$A:$A,Outcomes!$A40,'Forecast Summary-FY26'!$C:$C, "2026",'Forecast Summary-FY26'!$D:$D, "Bound Project")</f>
        <v>128.155</v>
      </c>
      <c r="T40" s="303">
        <f>SUMIFS('Forecast Summary-FY26'!AA:AA, 'Forecast Summary-FY26'!$A:$A,Outcomes!$A40,'Forecast Summary-FY26'!$C:$C, "2026",'Forecast Summary-FY26'!$D:$D, "Bound Project")</f>
        <v>37.904999999999994</v>
      </c>
      <c r="U40" s="303">
        <f>SUMIFS('Forecast Summary-FY26'!AB:AB, 'Forecast Summary-FY26'!$A:$A,Outcomes!$A40,'Forecast Summary-FY26'!$C:$C, "2026",'Forecast Summary-FY26'!$D:$D, "Bound Project")</f>
        <v>100</v>
      </c>
      <c r="V40" s="303">
        <f>SUMIFS('Forecast Summary-FY26'!AG:AG, 'Forecast Summary-FY26'!$A:$A,Outcomes!$A40,'Forecast Summary-FY26'!$C:$C, "2026",'Forecast Summary-FY26'!$D:$D, "Bound Project")</f>
        <v>303.71000000000004</v>
      </c>
      <c r="W40" s="303">
        <f>SUMIFS('Forecast Summary-FY26'!AH:AH, 'Forecast Summary-FY26'!$A:$A,Outcomes!$A40,'Forecast Summary-FY26'!$C:$C, "2026",'Forecast Summary-FY26'!$D:$D, "Bound Project")</f>
        <v>273.46000000000004</v>
      </c>
      <c r="X40" s="303">
        <f>SUMIFS('Forecast Summary-FY26'!AI:AI, 'Forecast Summary-FY26'!$A:$A,Outcomes!$A40,'Forecast Summary-FY26'!$C:$C, "2026",'Forecast Summary-FY26'!$D:$D, "Bound Project")</f>
        <v>93.170000000000016</v>
      </c>
      <c r="Y40" s="303">
        <f>SUMIFS('Forecast Summary-FY26'!AJ:AJ, 'Forecast Summary-FY26'!$A:$A,Outcomes!$A40,'Forecast Summary-FY26'!$C:$C, "2026",'Forecast Summary-FY26'!$D:$D, "Bound Project")</f>
        <v>98.010000000000019</v>
      </c>
      <c r="Z40" s="303">
        <f>SUMIFS('Forecast Summary-FY26'!AK:AK, 'Forecast Summary-FY26'!$A:$A,Outcomes!$A40,'Forecast Summary-FY26'!$C:$C, "2026",'Forecast Summary-FY26'!$D:$D, "Bound Project")</f>
        <v>439.51749999999998</v>
      </c>
      <c r="AA40" s="303">
        <f>SUMIFS('Forecast Summary-FY26'!AL:AL, 'Forecast Summary-FY26'!$A:$A,Outcomes!$A40,'Forecast Summary-FY26'!$C:$C, "2026",'Forecast Summary-FY26'!$D:$D, "Bound Project")</f>
        <v>364.60999999999996</v>
      </c>
      <c r="AB40" s="303">
        <f>SUMIFS('Forecast Summary-FY26'!AM:AM, 'Forecast Summary-FY26'!$A:$A,Outcomes!$A40,'Forecast Summary-FY26'!$C:$C, "2026",'Forecast Summary-FY26'!$D:$D, "Bound Project")</f>
        <v>137</v>
      </c>
      <c r="AC40" s="303">
        <f>SUMIFS('Forecast Summary-FY26'!AN:AN, 'Forecast Summary-FY26'!$A:$A,Outcomes!$A40,'Forecast Summary-FY26'!$C:$C, "2026",'Forecast Summary-FY26'!$D:$D, "Bound Project")</f>
        <v>124</v>
      </c>
      <c r="AD40" s="303">
        <f>SUMIFS('Forecast Summary-FY26'!AS:AS, 'Forecast Summary-FY26'!$A:$A,Outcomes!$A40,'Forecast Summary-FY26'!$C:$C, "2026",'Forecast Summary-FY26'!$D:$D, "Bound Project")</f>
        <v>0</v>
      </c>
      <c r="AE40" s="303">
        <f>SUMIFS('Forecast Summary-FY26'!AT:AT, 'Forecast Summary-FY26'!$A:$A,Outcomes!$A40,'Forecast Summary-FY26'!$C:$C, "2026",'Forecast Summary-FY26'!$D:$D, "Bound Project")</f>
        <v>0</v>
      </c>
      <c r="AF40" s="303">
        <f>SUMIFS('Forecast Summary-FY26'!AU:AU, 'Forecast Summary-FY26'!$A:$A,Outcomes!$A40,'Forecast Summary-FY26'!$C:$C, "2026",'Forecast Summary-FY26'!$D:$D, "Bound Project")</f>
        <v>0</v>
      </c>
      <c r="AG40" s="303">
        <f>SUMIFS('Forecast Summary-FY26'!AV:AV, 'Forecast Summary-FY26'!$A:$A,Outcomes!$A40,'Forecast Summary-FY26'!$C:$C, "2026",'Forecast Summary-FY26'!$D:$D, "Bound Project")</f>
        <v>0</v>
      </c>
      <c r="AH40" s="303">
        <f>SUMIFS('Forecast Summary-FY26'!AW:AW, 'Forecast Summary-FY26'!$A:$A,Outcomes!$A40,'Forecast Summary-FY26'!$C:$C, "2026",'Forecast Summary-FY26'!$D:$D, "Bound Project")</f>
        <v>0</v>
      </c>
      <c r="AI40" s="303">
        <f>SUMIFS('Forecast Summary-FY26'!AX:AX, 'Forecast Summary-FY26'!$A:$A,Outcomes!$A40,'Forecast Summary-FY26'!$C:$C, "2026",'Forecast Summary-FY26'!$D:$D, "Bound Project")</f>
        <v>0</v>
      </c>
      <c r="AJ40" s="303">
        <f>SUMIFS('Forecast Summary-FY26'!AY:AY, 'Forecast Summary-FY26'!$A:$A,Outcomes!$A40,'Forecast Summary-FY26'!$C:$C, "2026",'Forecast Summary-FY26'!$D:$D, "Bound Project")</f>
        <v>0</v>
      </c>
      <c r="AK40" s="303">
        <f>SUMIFS('Forecast Summary-FY26'!AZ:AZ, 'Forecast Summary-FY26'!$A:$A,Outcomes!$A40,'Forecast Summary-FY26'!$C:$C, "2026",'Forecast Summary-FY26'!$D:$D, "Bound Project")</f>
        <v>0</v>
      </c>
      <c r="AL40" s="303">
        <f>SUMIFS('Forecast Summary-FY26'!BE:BE, 'Forecast Summary-FY26'!$A:$A,Outcomes!$A40,'Forecast Summary-FY26'!$C:$C, "2026",'Forecast Summary-FY26'!$D:$D, "Bound Project")</f>
        <v>629.20000000000005</v>
      </c>
      <c r="AM40" s="303">
        <f>SUMIFS('Forecast Summary-FY26'!BF:BF, 'Forecast Summary-FY26'!$A:$A,Outcomes!$A40,'Forecast Summary-FY26'!$C:$C, "2026",'Forecast Summary-FY26'!$D:$D, "Bound Project")</f>
        <v>486</v>
      </c>
      <c r="AN40" s="303">
        <f>SUMIFS('Forecast Summary-FY26'!BG:BG, 'Forecast Summary-FY26'!$A:$A,Outcomes!$A40,'Forecast Summary-FY26'!$C:$C, "2026",'Forecast Summary-FY26'!$D:$D, "Bound Project")</f>
        <v>158.51000000000005</v>
      </c>
      <c r="AO40" s="303">
        <f>SUMIFS('Forecast Summary-FY26'!BH:BH, 'Forecast Summary-FY26'!$A:$A,Outcomes!$A40,'Forecast Summary-FY26'!$C:$C, "2026",'Forecast Summary-FY26'!$D:$D, "Bound Project")</f>
        <v>113.74000000000001</v>
      </c>
      <c r="AP40" s="303">
        <f>SUMIFS('Forecast Summary-FY26'!BI:BI, 'Forecast Summary-FY26'!$A:$A,Outcomes!$A40,'Forecast Summary-FY26'!$C:$C, "2026",'Forecast Summary-FY26'!$D:$D, "Bound Project")</f>
        <v>424.17499999999995</v>
      </c>
      <c r="AQ40" s="303">
        <f>SUMIFS('Forecast Summary-FY26'!BJ:BJ, 'Forecast Summary-FY26'!$A:$A,Outcomes!$A40,'Forecast Summary-FY26'!$C:$C, "2026",'Forecast Summary-FY26'!$D:$D, "Bound Project")</f>
        <v>315.875</v>
      </c>
      <c r="AR40" s="303">
        <f>SUMIFS('Forecast Summary-FY26'!BK:BK, 'Forecast Summary-FY26'!$A:$A,Outcomes!$A40,'Forecast Summary-FY26'!$C:$C, "2026",'Forecast Summary-FY26'!$D:$D, "Bound Project")</f>
        <v>199.45249999999999</v>
      </c>
      <c r="AS40" s="303">
        <f>SUMIFS('Forecast Summary-FY26'!BL:BL, 'Forecast Summary-FY26'!$A:$A,Outcomes!$A40,'Forecast Summary-FY26'!$C:$C, "2026",'Forecast Summary-FY26'!$D:$D, "Bound Project")</f>
        <v>173.27999999999997</v>
      </c>
      <c r="AT40" s="303">
        <f>SUMIFS('Forecast Summary-FY26'!BQ:BQ, 'Forecast Summary-FY26'!$A:$A,Outcomes!$A40,'Forecast Summary-FY26'!$C:$C, "2026",'Forecast Summary-FY26'!$D:$D, "Bound Project")</f>
        <v>4.8400000000000007</v>
      </c>
      <c r="AU40" s="303">
        <f>SUMIFS('Forecast Summary-FY26'!BR:BR, 'Forecast Summary-FY26'!$A:$A,Outcomes!$A40,'Forecast Summary-FY26'!$C:$C, "2026",'Forecast Summary-FY26'!$D:$D, "Bound Project")</f>
        <v>3.6300000000000008</v>
      </c>
      <c r="AV40" s="303">
        <f>SUMIFS('Forecast Summary-FY26'!BS:BS, 'Forecast Summary-FY26'!$A:$A,Outcomes!$A40,'Forecast Summary-FY26'!$C:$C, "2026",'Forecast Summary-FY26'!$D:$D, "Bound Project")</f>
        <v>2.4200000000000004</v>
      </c>
      <c r="AW40" s="303">
        <f>SUMIFS('Forecast Summary-FY26'!BT:BT, 'Forecast Summary-FY26'!$A:$A,Outcomes!$A40,'Forecast Summary-FY26'!$C:$C, "2026",'Forecast Summary-FY26'!$D:$D, "Bound Project")</f>
        <v>2.4200000000000004</v>
      </c>
      <c r="AX40" s="303">
        <f>SUMIFS('Forecast Summary-FY26'!BU:BU, 'Forecast Summary-FY26'!$A:$A,Outcomes!$A40,'Forecast Summary-FY26'!$C:$C, "2026",'Forecast Summary-FY26'!$D:$D, "Bound Project")</f>
        <v>71.297499999999999</v>
      </c>
      <c r="AY40" s="303">
        <f>SUMIFS('Forecast Summary-FY26'!BV:BV, 'Forecast Summary-FY26'!$A:$A,Outcomes!$A40,'Forecast Summary-FY26'!$C:$C, "2026",'Forecast Summary-FY26'!$D:$D, "Bound Project")</f>
        <v>40.612499999999997</v>
      </c>
      <c r="AZ40" s="303">
        <f>SUMIFS('Forecast Summary-FY26'!BW:BW, 'Forecast Summary-FY26'!$A:$A,Outcomes!$A40,'Forecast Summary-FY26'!$C:$C, "2026",'Forecast Summary-FY26'!$D:$D, "Bound Project")</f>
        <v>37.904999999999994</v>
      </c>
      <c r="BA40" s="303">
        <f>SUMIFS('Forecast Summary-FY26'!BX:BX, 'Forecast Summary-FY26'!$A:$A,Outcomes!$A40,'Forecast Summary-FY26'!$C:$C, "2026",'Forecast Summary-FY26'!$D:$D, "Bound Project")</f>
        <v>48.734999999999992</v>
      </c>
      <c r="BB40" s="303">
        <f>SUMIFS('Forecast Summary-FY26'!BY:BY, 'Forecast Summary-FY26'!$A:$A,Outcomes!$A40,'Forecast Summary-FY26'!$C:$C, "2026",'Forecast Summary-FY26'!$D:$D, "Bound Project")</f>
        <v>67</v>
      </c>
      <c r="BC40" s="303">
        <f>SUMIFS('Forecast Summary-FY26'!BZ:BZ, 'Forecast Summary-FY26'!$A:$A,Outcomes!$A40,'Forecast Summary-FY26'!$C:$C, "2026",'Forecast Summary-FY26'!$D:$D, "Bound Project")</f>
        <v>174</v>
      </c>
      <c r="BD40" s="303">
        <f>SUMIFS('Forecast Summary-FY26'!CA:CA, 'Forecast Summary-FY26'!$A:$A,Outcomes!$A40,'Forecast Summary-FY26'!$C:$C, "2026",'Forecast Summary-FY26'!$D:$D, "Bound Project")</f>
        <v>0</v>
      </c>
    </row>
    <row r="41" spans="1:56">
      <c r="A41" s="13" t="s">
        <v>111</v>
      </c>
      <c r="B41" s="10" t="s">
        <v>112</v>
      </c>
      <c r="C41" s="303">
        <f>SUMIFS('Forecast Summary-FY26'!E:E, 'Forecast Summary-FY26'!$A:$A,Outcomes!$A41,'Forecast Summary-FY26'!$C:$C, "2026",'Forecast Summary-FY26'!$D:$D, "Bound Project")</f>
        <v>299.62999999999994</v>
      </c>
      <c r="D41" s="303">
        <f>SUMIFS('Forecast Summary-FY26'!F:F, 'Forecast Summary-FY26'!$A:$A,Outcomes!$A41,'Forecast Summary-FY26'!$C:$C, "2026",'Forecast Summary-FY26'!$D:$D, "Bound Project")</f>
        <v>191</v>
      </c>
      <c r="E41" s="303">
        <f>SUMIFS('Forecast Summary-FY26'!G:G, 'Forecast Summary-FY26'!$A:$A,Outcomes!$A41,'Forecast Summary-FY26'!$C:$C, "2026",'Forecast Summary-FY26'!$D:$D, "Bound Project")</f>
        <v>66</v>
      </c>
      <c r="F41" s="303">
        <f>SUMIFS('Forecast Summary-FY26'!H:H, 'Forecast Summary-FY26'!$A:$A,Outcomes!$A41,'Forecast Summary-FY26'!$C:$C, "2026",'Forecast Summary-FY26'!$D:$D, "Bound Project")</f>
        <v>86</v>
      </c>
      <c r="G41" s="303">
        <f>SUMIFS('Forecast Summary-FY26'!I:I, 'Forecast Summary-FY26'!$A:$A,Outcomes!$A41,'Forecast Summary-FY26'!$C:$C, "2026",'Forecast Summary-FY26'!$D:$D, "Bound Project")</f>
        <v>37</v>
      </c>
      <c r="H41" s="303">
        <f>SUMIFS('Forecast Summary-FY26'!J:J, 'Forecast Summary-FY26'!$A:$A,Outcomes!$A41,'Forecast Summary-FY26'!$C:$C, "2026",'Forecast Summary-FY26'!$D:$D, "Bound Project")</f>
        <v>0</v>
      </c>
      <c r="I41" s="303">
        <f>SUMIFS('Forecast Summary-FY26'!K:K, 'Forecast Summary-FY26'!$A:$A,Outcomes!$A41,'Forecast Summary-FY26'!$C:$C, "2026",'Forecast Summary-FY26'!$D:$D, "Bound Project")</f>
        <v>0</v>
      </c>
      <c r="J41" s="303">
        <f>SUMIFS('Forecast Summary-FY26'!L:L, 'Forecast Summary-FY26'!$A:$A,Outcomes!$A41,'Forecast Summary-FY26'!$C:$C, "2026",'Forecast Summary-FY26'!$D:$D, "Bound Project")</f>
        <v>0</v>
      </c>
      <c r="K41" s="303">
        <f>SUMIFS('Forecast Summary-FY26'!M:M, 'Forecast Summary-FY26'!$A:$A,Outcomes!$A41,'Forecast Summary-FY26'!$C:$C, "2026",'Forecast Summary-FY26'!$D:$D, "Bound Project")</f>
        <v>0</v>
      </c>
      <c r="L41" s="303">
        <f>SUMIFS('Forecast Summary-FY26'!O:O, 'Forecast Summary-FY26'!$A:$A,Outcomes!$A41,'Forecast Summary-FY26'!$C:$C, "2026",'Forecast Summary-FY26'!$D:$D, "Bound Project")</f>
        <v>0</v>
      </c>
      <c r="M41" s="303">
        <f>SUMIFS('Forecast Summary-FY26'!P:P, 'Forecast Summary-FY26'!$A:$A,Outcomes!$A41,'Forecast Summary-FY26'!$C:$C, "2026",'Forecast Summary-FY26'!$D:$D, "Bound Project")</f>
        <v>648.89749999999992</v>
      </c>
      <c r="N41" s="303">
        <f>SUMIFS('Forecast Summary-FY26'!U:U, 'Forecast Summary-FY26'!$A:$A,Outcomes!$A41,'Forecast Summary-FY26'!$C:$C, "2026",'Forecast Summary-FY26'!$D:$D, "Bound Project")</f>
        <v>30.250000000000007</v>
      </c>
      <c r="O41" s="303">
        <f>SUMIFS('Forecast Summary-FY26'!V:V, 'Forecast Summary-FY26'!$A:$A,Outcomes!$A41,'Forecast Summary-FY26'!$C:$C, "2026",'Forecast Summary-FY26'!$D:$D, "Bound Project")</f>
        <v>12.634999999999998</v>
      </c>
      <c r="P41" s="303">
        <f>SUMIFS('Forecast Summary-FY26'!W:W, 'Forecast Summary-FY26'!$A:$A,Outcomes!$A41,'Forecast Summary-FY26'!$C:$C, "2026",'Forecast Summary-FY26'!$D:$D, "Bound Project")</f>
        <v>16</v>
      </c>
      <c r="Q41" s="303">
        <f>SUMIFS('Forecast Summary-FY26'!X:X, 'Forecast Summary-FY26'!$A:$A,Outcomes!$A41,'Forecast Summary-FY26'!$C:$C, "2026",'Forecast Summary-FY26'!$D:$D, "Bound Project")</f>
        <v>12.634999999999998</v>
      </c>
      <c r="R41" s="303">
        <f>SUMIFS('Forecast Summary-FY26'!Y:Y, 'Forecast Summary-FY26'!$A:$A,Outcomes!$A41,'Forecast Summary-FY26'!$C:$C, "2026",'Forecast Summary-FY26'!$D:$D, "Bound Project")</f>
        <v>92.957499999999996</v>
      </c>
      <c r="S41" s="303">
        <f>SUMIFS('Forecast Summary-FY26'!Z:Z, 'Forecast Summary-FY26'!$A:$A,Outcomes!$A41,'Forecast Summary-FY26'!$C:$C, "2026",'Forecast Summary-FY26'!$D:$D, "Bound Project")</f>
        <v>23.465</v>
      </c>
      <c r="T41" s="303">
        <f>SUMIFS('Forecast Summary-FY26'!AA:AA, 'Forecast Summary-FY26'!$A:$A,Outcomes!$A41,'Forecast Summary-FY26'!$C:$C, "2026",'Forecast Summary-FY26'!$D:$D, "Bound Project")</f>
        <v>31.587499999999999</v>
      </c>
      <c r="U41" s="303">
        <f>SUMIFS('Forecast Summary-FY26'!AB:AB, 'Forecast Summary-FY26'!$A:$A,Outcomes!$A41,'Forecast Summary-FY26'!$C:$C, "2026",'Forecast Summary-FY26'!$D:$D, "Bound Project")</f>
        <v>10.829999999999998</v>
      </c>
      <c r="V41" s="303">
        <f>SUMIFS('Forecast Summary-FY26'!AG:AG, 'Forecast Summary-FY26'!$A:$A,Outcomes!$A41,'Forecast Summary-FY26'!$C:$C, "2026",'Forecast Summary-FY26'!$D:$D, "Bound Project")</f>
        <v>30.250000000000007</v>
      </c>
      <c r="W41" s="303">
        <f>SUMIFS('Forecast Summary-FY26'!AH:AH, 'Forecast Summary-FY26'!$A:$A,Outcomes!$A41,'Forecast Summary-FY26'!$C:$C, "2026",'Forecast Summary-FY26'!$D:$D, "Bound Project")</f>
        <v>18.150000000000002</v>
      </c>
      <c r="X41" s="303">
        <f>SUMIFS('Forecast Summary-FY26'!AI:AI, 'Forecast Summary-FY26'!$A:$A,Outcomes!$A41,'Forecast Summary-FY26'!$C:$C, "2026",'Forecast Summary-FY26'!$D:$D, "Bound Project")</f>
        <v>18.150000000000002</v>
      </c>
      <c r="Y41" s="303">
        <f>SUMIFS('Forecast Summary-FY26'!AJ:AJ, 'Forecast Summary-FY26'!$A:$A,Outcomes!$A41,'Forecast Summary-FY26'!$C:$C, "2026",'Forecast Summary-FY26'!$D:$D, "Bound Project")</f>
        <v>12.100000000000001</v>
      </c>
      <c r="Z41" s="303">
        <f>SUMIFS('Forecast Summary-FY26'!AK:AK, 'Forecast Summary-FY26'!$A:$A,Outcomes!$A41,'Forecast Summary-FY26'!$C:$C, "2026",'Forecast Summary-FY26'!$D:$D, "Bound Project")</f>
        <v>191.32999999999996</v>
      </c>
      <c r="AA41" s="303">
        <f>SUMIFS('Forecast Summary-FY26'!AL:AL, 'Forecast Summary-FY26'!$A:$A,Outcomes!$A41,'Forecast Summary-FY26'!$C:$C, "2026",'Forecast Summary-FY26'!$D:$D, "Bound Project")</f>
        <v>60.467499999999994</v>
      </c>
      <c r="AB41" s="303">
        <f>SUMIFS('Forecast Summary-FY26'!AM:AM, 'Forecast Summary-FY26'!$A:$A,Outcomes!$A41,'Forecast Summary-FY26'!$C:$C, "2026",'Forecast Summary-FY26'!$D:$D, "Bound Project")</f>
        <v>101.07999999999998</v>
      </c>
      <c r="AC41" s="303">
        <f>SUMIFS('Forecast Summary-FY26'!AN:AN, 'Forecast Summary-FY26'!$A:$A,Outcomes!$A41,'Forecast Summary-FY26'!$C:$C, "2026",'Forecast Summary-FY26'!$D:$D, "Bound Project")</f>
        <v>60</v>
      </c>
      <c r="AD41" s="303">
        <f>SUMIFS('Forecast Summary-FY26'!AS:AS, 'Forecast Summary-FY26'!$A:$A,Outcomes!$A41,'Forecast Summary-FY26'!$C:$C, "2026",'Forecast Summary-FY26'!$D:$D, "Bound Project")</f>
        <v>0</v>
      </c>
      <c r="AE41" s="303">
        <f>SUMIFS('Forecast Summary-FY26'!AT:AT, 'Forecast Summary-FY26'!$A:$A,Outcomes!$A41,'Forecast Summary-FY26'!$C:$C, "2026",'Forecast Summary-FY26'!$D:$D, "Bound Project")</f>
        <v>0</v>
      </c>
      <c r="AF41" s="303">
        <f>SUMIFS('Forecast Summary-FY26'!AU:AU, 'Forecast Summary-FY26'!$A:$A,Outcomes!$A41,'Forecast Summary-FY26'!$C:$C, "2026",'Forecast Summary-FY26'!$D:$D, "Bound Project")</f>
        <v>0</v>
      </c>
      <c r="AG41" s="303">
        <f>SUMIFS('Forecast Summary-FY26'!AV:AV, 'Forecast Summary-FY26'!$A:$A,Outcomes!$A41,'Forecast Summary-FY26'!$C:$C, "2026",'Forecast Summary-FY26'!$D:$D, "Bound Project")</f>
        <v>0</v>
      </c>
      <c r="AH41" s="303">
        <f>SUMIFS('Forecast Summary-FY26'!AW:AW, 'Forecast Summary-FY26'!$A:$A,Outcomes!$A41,'Forecast Summary-FY26'!$C:$C, "2026",'Forecast Summary-FY26'!$D:$D, "Bound Project")</f>
        <v>0</v>
      </c>
      <c r="AI41" s="303">
        <f>SUMIFS('Forecast Summary-FY26'!AX:AX, 'Forecast Summary-FY26'!$A:$A,Outcomes!$A41,'Forecast Summary-FY26'!$C:$C, "2026",'Forecast Summary-FY26'!$D:$D, "Bound Project")</f>
        <v>0</v>
      </c>
      <c r="AJ41" s="303">
        <f>SUMIFS('Forecast Summary-FY26'!AY:AY, 'Forecast Summary-FY26'!$A:$A,Outcomes!$A41,'Forecast Summary-FY26'!$C:$C, "2026",'Forecast Summary-FY26'!$D:$D, "Bound Project")</f>
        <v>0</v>
      </c>
      <c r="AK41" s="303">
        <f>SUMIFS('Forecast Summary-FY26'!AZ:AZ, 'Forecast Summary-FY26'!$A:$A,Outcomes!$A41,'Forecast Summary-FY26'!$C:$C, "2026",'Forecast Summary-FY26'!$D:$D, "Bound Project")</f>
        <v>0</v>
      </c>
      <c r="AL41" s="303">
        <f>SUMIFS('Forecast Summary-FY26'!BE:BE, 'Forecast Summary-FY26'!$A:$A,Outcomes!$A41,'Forecast Summary-FY26'!$C:$C, "2026",'Forecast Summary-FY26'!$D:$D, "Bound Project")</f>
        <v>237</v>
      </c>
      <c r="AM41" s="303">
        <f>SUMIFS('Forecast Summary-FY26'!BF:BF, 'Forecast Summary-FY26'!$A:$A,Outcomes!$A41,'Forecast Summary-FY26'!$C:$C, "2026",'Forecast Summary-FY26'!$D:$D, "Bound Project")</f>
        <v>100</v>
      </c>
      <c r="AN41" s="303">
        <f>SUMIFS('Forecast Summary-FY26'!BG:BG, 'Forecast Summary-FY26'!$A:$A,Outcomes!$A41,'Forecast Summary-FY26'!$C:$C, "2026",'Forecast Summary-FY26'!$D:$D, "Bound Project")</f>
        <v>113</v>
      </c>
      <c r="AO41" s="303">
        <f>SUMIFS('Forecast Summary-FY26'!BH:BH, 'Forecast Summary-FY26'!$A:$A,Outcomes!$A41,'Forecast Summary-FY26'!$C:$C, "2026",'Forecast Summary-FY26'!$D:$D, "Bound Project")</f>
        <v>33.88000000000001</v>
      </c>
      <c r="AP41" s="303">
        <f>SUMIFS('Forecast Summary-FY26'!BI:BI, 'Forecast Summary-FY26'!$A:$A,Outcomes!$A41,'Forecast Summary-FY26'!$C:$C, "2026",'Forecast Summary-FY26'!$D:$D, "Bound Project")</f>
        <v>120.93499999999999</v>
      </c>
      <c r="AQ41" s="303">
        <f>SUMIFS('Forecast Summary-FY26'!BJ:BJ, 'Forecast Summary-FY26'!$A:$A,Outcomes!$A41,'Forecast Summary-FY26'!$C:$C, "2026",'Forecast Summary-FY26'!$D:$D, "Bound Project")</f>
        <v>25.269999999999996</v>
      </c>
      <c r="AR41" s="303">
        <f>SUMIFS('Forecast Summary-FY26'!BK:BK, 'Forecast Summary-FY26'!$A:$A,Outcomes!$A41,'Forecast Summary-FY26'!$C:$C, "2026",'Forecast Summary-FY26'!$D:$D, "Bound Project")</f>
        <v>73</v>
      </c>
      <c r="AS41" s="303">
        <f>SUMIFS('Forecast Summary-FY26'!BL:BL, 'Forecast Summary-FY26'!$A:$A,Outcomes!$A41,'Forecast Summary-FY26'!$C:$C, "2026",'Forecast Summary-FY26'!$D:$D, "Bound Project")</f>
        <v>64</v>
      </c>
      <c r="AT41" s="303">
        <f>SUMIFS('Forecast Summary-FY26'!BQ:BQ, 'Forecast Summary-FY26'!$A:$A,Outcomes!$A41,'Forecast Summary-FY26'!$C:$C, "2026",'Forecast Summary-FY26'!$D:$D, "Bound Project")</f>
        <v>0</v>
      </c>
      <c r="AU41" s="303">
        <f>SUMIFS('Forecast Summary-FY26'!BR:BR, 'Forecast Summary-FY26'!$A:$A,Outcomes!$A41,'Forecast Summary-FY26'!$C:$C, "2026",'Forecast Summary-FY26'!$D:$D, "Bound Project")</f>
        <v>0</v>
      </c>
      <c r="AV41" s="303">
        <f>SUMIFS('Forecast Summary-FY26'!BS:BS, 'Forecast Summary-FY26'!$A:$A,Outcomes!$A41,'Forecast Summary-FY26'!$C:$C, "2026",'Forecast Summary-FY26'!$D:$D, "Bound Project")</f>
        <v>0</v>
      </c>
      <c r="AW41" s="303">
        <f>SUMIFS('Forecast Summary-FY26'!BT:BT, 'Forecast Summary-FY26'!$A:$A,Outcomes!$A41,'Forecast Summary-FY26'!$C:$C, "2026",'Forecast Summary-FY26'!$D:$D, "Bound Project")</f>
        <v>0</v>
      </c>
      <c r="AX41" s="303">
        <f>SUMIFS('Forecast Summary-FY26'!BU:BU, 'Forecast Summary-FY26'!$A:$A,Outcomes!$A41,'Forecast Summary-FY26'!$C:$C, "2026",'Forecast Summary-FY26'!$D:$D, "Bound Project")</f>
        <v>0</v>
      </c>
      <c r="AY41" s="303">
        <f>SUMIFS('Forecast Summary-FY26'!BV:BV, 'Forecast Summary-FY26'!$A:$A,Outcomes!$A41,'Forecast Summary-FY26'!$C:$C, "2026",'Forecast Summary-FY26'!$D:$D, "Bound Project")</f>
        <v>0</v>
      </c>
      <c r="AZ41" s="303">
        <f>SUMIFS('Forecast Summary-FY26'!BW:BW, 'Forecast Summary-FY26'!$A:$A,Outcomes!$A41,'Forecast Summary-FY26'!$C:$C, "2026",'Forecast Summary-FY26'!$D:$D, "Bound Project")</f>
        <v>0</v>
      </c>
      <c r="BA41" s="303">
        <f>SUMIFS('Forecast Summary-FY26'!BX:BX, 'Forecast Summary-FY26'!$A:$A,Outcomes!$A41,'Forecast Summary-FY26'!$C:$C, "2026",'Forecast Summary-FY26'!$D:$D, "Bound Project")</f>
        <v>0</v>
      </c>
      <c r="BB41" s="303">
        <f>SUMIFS('Forecast Summary-FY26'!BY:BY, 'Forecast Summary-FY26'!$A:$A,Outcomes!$A41,'Forecast Summary-FY26'!$C:$C, "2026",'Forecast Summary-FY26'!$D:$D, "Bound Project")</f>
        <v>10</v>
      </c>
      <c r="BC41" s="303">
        <f>SUMIFS('Forecast Summary-FY26'!BZ:BZ, 'Forecast Summary-FY26'!$A:$A,Outcomes!$A41,'Forecast Summary-FY26'!$C:$C, "2026",'Forecast Summary-FY26'!$D:$D, "Bound Project")</f>
        <v>19</v>
      </c>
      <c r="BD41" s="303">
        <f>SUMIFS('Forecast Summary-FY26'!CA:CA, 'Forecast Summary-FY26'!$A:$A,Outcomes!$A41,'Forecast Summary-FY26'!$C:$C, "2026",'Forecast Summary-FY26'!$D:$D, "Bound Project")</f>
        <v>0</v>
      </c>
    </row>
    <row r="42" spans="1:56">
      <c r="A42" s="13" t="s">
        <v>113</v>
      </c>
      <c r="B42" s="10" t="s">
        <v>114</v>
      </c>
      <c r="C42" s="303">
        <f>SUMIFS('Forecast Summary-FY26'!E:E, 'Forecast Summary-FY26'!$A:$A,Outcomes!$A42,'Forecast Summary-FY26'!$C:$C, "2026",'Forecast Summary-FY26'!$D:$D, "Bound Project")</f>
        <v>671</v>
      </c>
      <c r="D42" s="303">
        <f>SUMIFS('Forecast Summary-FY26'!F:F, 'Forecast Summary-FY26'!$A:$A,Outcomes!$A42,'Forecast Summary-FY26'!$C:$C, "2026",'Forecast Summary-FY26'!$D:$D, "Bound Project")</f>
        <v>360</v>
      </c>
      <c r="E42" s="303">
        <f>SUMIFS('Forecast Summary-FY26'!G:G, 'Forecast Summary-FY26'!$A:$A,Outcomes!$A42,'Forecast Summary-FY26'!$C:$C, "2026",'Forecast Summary-FY26'!$D:$D, "Bound Project")</f>
        <v>244</v>
      </c>
      <c r="F42" s="303">
        <f>SUMIFS('Forecast Summary-FY26'!H:H, 'Forecast Summary-FY26'!$A:$A,Outcomes!$A42,'Forecast Summary-FY26'!$C:$C, "2026",'Forecast Summary-FY26'!$D:$D, "Bound Project")</f>
        <v>131</v>
      </c>
      <c r="G42" s="303">
        <f>SUMIFS('Forecast Summary-FY26'!I:I, 'Forecast Summary-FY26'!$A:$A,Outcomes!$A42,'Forecast Summary-FY26'!$C:$C, "2026",'Forecast Summary-FY26'!$D:$D, "Bound Project")</f>
        <v>54</v>
      </c>
      <c r="H42" s="303">
        <f>SUMIFS('Forecast Summary-FY26'!J:J, 'Forecast Summary-FY26'!$A:$A,Outcomes!$A42,'Forecast Summary-FY26'!$C:$C, "2026",'Forecast Summary-FY26'!$D:$D, "Bound Project")</f>
        <v>0</v>
      </c>
      <c r="I42" s="303">
        <f>SUMIFS('Forecast Summary-FY26'!K:K, 'Forecast Summary-FY26'!$A:$A,Outcomes!$A42,'Forecast Summary-FY26'!$C:$C, "2026",'Forecast Summary-FY26'!$D:$D, "Bound Project")</f>
        <v>0</v>
      </c>
      <c r="J42" s="303">
        <f>SUMIFS('Forecast Summary-FY26'!L:L, 'Forecast Summary-FY26'!$A:$A,Outcomes!$A42,'Forecast Summary-FY26'!$C:$C, "2026",'Forecast Summary-FY26'!$D:$D, "Bound Project")</f>
        <v>0</v>
      </c>
      <c r="K42" s="303">
        <f>SUMIFS('Forecast Summary-FY26'!M:M, 'Forecast Summary-FY26'!$A:$A,Outcomes!$A42,'Forecast Summary-FY26'!$C:$C, "2026",'Forecast Summary-FY26'!$D:$D, "Bound Project")</f>
        <v>0</v>
      </c>
      <c r="L42" s="303">
        <f>SUMIFS('Forecast Summary-FY26'!O:O, 'Forecast Summary-FY26'!$A:$A,Outcomes!$A42,'Forecast Summary-FY26'!$C:$C, "2026",'Forecast Summary-FY26'!$D:$D, "Bound Project")</f>
        <v>4</v>
      </c>
      <c r="M42" s="303">
        <f>SUMIFS('Forecast Summary-FY26'!P:P, 'Forecast Summary-FY26'!$A:$A,Outcomes!$A42,'Forecast Summary-FY26'!$C:$C, "2026",'Forecast Summary-FY26'!$D:$D, "Bound Project")</f>
        <v>183.92000000000004</v>
      </c>
      <c r="N42" s="303">
        <f>SUMIFS('Forecast Summary-FY26'!U:U, 'Forecast Summary-FY26'!$A:$A,Outcomes!$A42,'Forecast Summary-FY26'!$C:$C, "2026",'Forecast Summary-FY26'!$D:$D, "Bound Project")</f>
        <v>9.0250000000000004</v>
      </c>
      <c r="O42" s="303">
        <f>SUMIFS('Forecast Summary-FY26'!V:V, 'Forecast Summary-FY26'!$A:$A,Outcomes!$A42,'Forecast Summary-FY26'!$C:$C, "2026",'Forecast Summary-FY26'!$D:$D, "Bound Project")</f>
        <v>3.61</v>
      </c>
      <c r="P42" s="303">
        <f>SUMIFS('Forecast Summary-FY26'!W:W, 'Forecast Summary-FY26'!$A:$A,Outcomes!$A42,'Forecast Summary-FY26'!$C:$C, "2026",'Forecast Summary-FY26'!$D:$D, "Bound Project")</f>
        <v>5.4149999999999991</v>
      </c>
      <c r="Q42" s="303">
        <f>SUMIFS('Forecast Summary-FY26'!X:X, 'Forecast Summary-FY26'!$A:$A,Outcomes!$A42,'Forecast Summary-FY26'!$C:$C, "2026",'Forecast Summary-FY26'!$D:$D, "Bound Project")</f>
        <v>6.317499999999999</v>
      </c>
      <c r="R42" s="303">
        <f>SUMIFS('Forecast Summary-FY26'!Y:Y, 'Forecast Summary-FY26'!$A:$A,Outcomes!$A42,'Forecast Summary-FY26'!$C:$C, "2026",'Forecast Summary-FY26'!$D:$D, "Bound Project")</f>
        <v>203.96499999999997</v>
      </c>
      <c r="S42" s="303">
        <f>SUMIFS('Forecast Summary-FY26'!Z:Z, 'Forecast Summary-FY26'!$A:$A,Outcomes!$A42,'Forecast Summary-FY26'!$C:$C, "2026",'Forecast Summary-FY26'!$D:$D, "Bound Project")</f>
        <v>55.954999999999998</v>
      </c>
      <c r="T42" s="303">
        <f>SUMIFS('Forecast Summary-FY26'!AA:AA, 'Forecast Summary-FY26'!$A:$A,Outcomes!$A42,'Forecast Summary-FY26'!$C:$C, "2026",'Forecast Summary-FY26'!$D:$D, "Bound Project")</f>
        <v>64.077500000000001</v>
      </c>
      <c r="U42" s="303">
        <f>SUMIFS('Forecast Summary-FY26'!AB:AB, 'Forecast Summary-FY26'!$A:$A,Outcomes!$A42,'Forecast Summary-FY26'!$C:$C, "2026",'Forecast Summary-FY26'!$D:$D, "Bound Project")</f>
        <v>101.98249999999999</v>
      </c>
      <c r="V42" s="303">
        <f>SUMIFS('Forecast Summary-FY26'!AG:AG, 'Forecast Summary-FY26'!$A:$A,Outcomes!$A42,'Forecast Summary-FY26'!$C:$C, "2026",'Forecast Summary-FY26'!$D:$D, "Bound Project")</f>
        <v>13.310000000000002</v>
      </c>
      <c r="W42" s="303">
        <f>SUMIFS('Forecast Summary-FY26'!AH:AH, 'Forecast Summary-FY26'!$A:$A,Outcomes!$A42,'Forecast Summary-FY26'!$C:$C, "2026",'Forecast Summary-FY26'!$D:$D, "Bound Project")</f>
        <v>4.8400000000000007</v>
      </c>
      <c r="X42" s="303">
        <f>SUMIFS('Forecast Summary-FY26'!AI:AI, 'Forecast Summary-FY26'!$A:$A,Outcomes!$A42,'Forecast Summary-FY26'!$C:$C, "2026",'Forecast Summary-FY26'!$D:$D, "Bound Project")</f>
        <v>9.6800000000000015</v>
      </c>
      <c r="Y42" s="303">
        <f>SUMIFS('Forecast Summary-FY26'!AJ:AJ, 'Forecast Summary-FY26'!$A:$A,Outcomes!$A42,'Forecast Summary-FY26'!$C:$C, "2026",'Forecast Summary-FY26'!$D:$D, "Bound Project")</f>
        <v>13.310000000000002</v>
      </c>
      <c r="Z42" s="303">
        <f>SUMIFS('Forecast Summary-FY26'!AK:AK, 'Forecast Summary-FY26'!$A:$A,Outcomes!$A42,'Forecast Summary-FY26'!$C:$C, "2026",'Forecast Summary-FY26'!$D:$D, "Bound Project")</f>
        <v>177</v>
      </c>
      <c r="AA42" s="303">
        <f>SUMIFS('Forecast Summary-FY26'!AL:AL, 'Forecast Summary-FY26'!$A:$A,Outcomes!$A42,'Forecast Summary-FY26'!$C:$C, "2026",'Forecast Summary-FY26'!$D:$D, "Bound Project")</f>
        <v>93.170000000000016</v>
      </c>
      <c r="AB42" s="303">
        <f>SUMIFS('Forecast Summary-FY26'!AM:AM, 'Forecast Summary-FY26'!$A:$A,Outcomes!$A42,'Forecast Summary-FY26'!$C:$C, "2026",'Forecast Summary-FY26'!$D:$D, "Bound Project")</f>
        <v>107</v>
      </c>
      <c r="AC42" s="303">
        <f>SUMIFS('Forecast Summary-FY26'!AN:AN, 'Forecast Summary-FY26'!$A:$A,Outcomes!$A42,'Forecast Summary-FY26'!$C:$C, "2026",'Forecast Summary-FY26'!$D:$D, "Bound Project")</f>
        <v>85</v>
      </c>
      <c r="AD42" s="303">
        <f>SUMIFS('Forecast Summary-FY26'!AS:AS, 'Forecast Summary-FY26'!$A:$A,Outcomes!$A42,'Forecast Summary-FY26'!$C:$C, "2026",'Forecast Summary-FY26'!$D:$D, "Bound Project")</f>
        <v>0</v>
      </c>
      <c r="AE42" s="303">
        <f>SUMIFS('Forecast Summary-FY26'!AT:AT, 'Forecast Summary-FY26'!$A:$A,Outcomes!$A42,'Forecast Summary-FY26'!$C:$C, "2026",'Forecast Summary-FY26'!$D:$D, "Bound Project")</f>
        <v>0</v>
      </c>
      <c r="AF42" s="303">
        <f>SUMIFS('Forecast Summary-FY26'!AU:AU, 'Forecast Summary-FY26'!$A:$A,Outcomes!$A42,'Forecast Summary-FY26'!$C:$C, "2026",'Forecast Summary-FY26'!$D:$D, "Bound Project")</f>
        <v>0</v>
      </c>
      <c r="AG42" s="303">
        <f>SUMIFS('Forecast Summary-FY26'!AV:AV, 'Forecast Summary-FY26'!$A:$A,Outcomes!$A42,'Forecast Summary-FY26'!$C:$C, "2026",'Forecast Summary-FY26'!$D:$D, "Bound Project")</f>
        <v>0</v>
      </c>
      <c r="AH42" s="303">
        <f>SUMIFS('Forecast Summary-FY26'!AW:AW, 'Forecast Summary-FY26'!$A:$A,Outcomes!$A42,'Forecast Summary-FY26'!$C:$C, "2026",'Forecast Summary-FY26'!$D:$D, "Bound Project")</f>
        <v>0</v>
      </c>
      <c r="AI42" s="303">
        <f>SUMIFS('Forecast Summary-FY26'!AX:AX, 'Forecast Summary-FY26'!$A:$A,Outcomes!$A42,'Forecast Summary-FY26'!$C:$C, "2026",'Forecast Summary-FY26'!$D:$D, "Bound Project")</f>
        <v>0</v>
      </c>
      <c r="AJ42" s="303">
        <f>SUMIFS('Forecast Summary-FY26'!AY:AY, 'Forecast Summary-FY26'!$A:$A,Outcomes!$A42,'Forecast Summary-FY26'!$C:$C, "2026",'Forecast Summary-FY26'!$D:$D, "Bound Project")</f>
        <v>0</v>
      </c>
      <c r="AK42" s="303">
        <f>SUMIFS('Forecast Summary-FY26'!AZ:AZ, 'Forecast Summary-FY26'!$A:$A,Outcomes!$A42,'Forecast Summary-FY26'!$C:$C, "2026",'Forecast Summary-FY26'!$D:$D, "Bound Project")</f>
        <v>0</v>
      </c>
      <c r="AL42" s="303">
        <f>SUMIFS('Forecast Summary-FY26'!BE:BE, 'Forecast Summary-FY26'!$A:$A,Outcomes!$A42,'Forecast Summary-FY26'!$C:$C, "2026",'Forecast Summary-FY26'!$D:$D, "Bound Project")</f>
        <v>292</v>
      </c>
      <c r="AM42" s="303">
        <f>SUMIFS('Forecast Summary-FY26'!BF:BF, 'Forecast Summary-FY26'!$A:$A,Outcomes!$A42,'Forecast Summary-FY26'!$C:$C, "2026",'Forecast Summary-FY26'!$D:$D, "Bound Project")</f>
        <v>200</v>
      </c>
      <c r="AN42" s="303">
        <f>SUMIFS('Forecast Summary-FY26'!BG:BG, 'Forecast Summary-FY26'!$A:$A,Outcomes!$A42,'Forecast Summary-FY26'!$C:$C, "2026",'Forecast Summary-FY26'!$D:$D, "Bound Project")</f>
        <v>96.800000000000011</v>
      </c>
      <c r="AO42" s="303">
        <f>SUMIFS('Forecast Summary-FY26'!BH:BH, 'Forecast Summary-FY26'!$A:$A,Outcomes!$A42,'Forecast Summary-FY26'!$C:$C, "2026",'Forecast Summary-FY26'!$D:$D, "Bound Project")</f>
        <v>65.340000000000018</v>
      </c>
      <c r="AP42" s="303">
        <f>SUMIFS('Forecast Summary-FY26'!BI:BI, 'Forecast Summary-FY26'!$A:$A,Outcomes!$A42,'Forecast Summary-FY26'!$C:$C, "2026",'Forecast Summary-FY26'!$D:$D, "Bound Project")</f>
        <v>223.82</v>
      </c>
      <c r="AQ42" s="303">
        <f>SUMIFS('Forecast Summary-FY26'!BJ:BJ, 'Forecast Summary-FY26'!$A:$A,Outcomes!$A42,'Forecast Summary-FY26'!$C:$C, "2026",'Forecast Summary-FY26'!$D:$D, "Bound Project")</f>
        <v>112.8125</v>
      </c>
      <c r="AR42" s="303">
        <f>SUMIFS('Forecast Summary-FY26'!BK:BK, 'Forecast Summary-FY26'!$A:$A,Outcomes!$A42,'Forecast Summary-FY26'!$C:$C, "2026",'Forecast Summary-FY26'!$D:$D, "Bound Project")</f>
        <v>121</v>
      </c>
      <c r="AS42" s="303">
        <f>SUMIFS('Forecast Summary-FY26'!BL:BL, 'Forecast Summary-FY26'!$A:$A,Outcomes!$A42,'Forecast Summary-FY26'!$C:$C, "2026",'Forecast Summary-FY26'!$D:$D, "Bound Project")</f>
        <v>87.54249999999999</v>
      </c>
      <c r="AT42" s="303">
        <f>SUMIFS('Forecast Summary-FY26'!BQ:BQ, 'Forecast Summary-FY26'!$A:$A,Outcomes!$A42,'Forecast Summary-FY26'!$C:$C, "2026",'Forecast Summary-FY26'!$D:$D, "Bound Project")</f>
        <v>0</v>
      </c>
      <c r="AU42" s="303">
        <f>SUMIFS('Forecast Summary-FY26'!BR:BR, 'Forecast Summary-FY26'!$A:$A,Outcomes!$A42,'Forecast Summary-FY26'!$C:$C, "2026",'Forecast Summary-FY26'!$D:$D, "Bound Project")</f>
        <v>0</v>
      </c>
      <c r="AV42" s="303">
        <f>SUMIFS('Forecast Summary-FY26'!BS:BS, 'Forecast Summary-FY26'!$A:$A,Outcomes!$A42,'Forecast Summary-FY26'!$C:$C, "2026",'Forecast Summary-FY26'!$D:$D, "Bound Project")</f>
        <v>0</v>
      </c>
      <c r="AW42" s="303">
        <f>SUMIFS('Forecast Summary-FY26'!BT:BT, 'Forecast Summary-FY26'!$A:$A,Outcomes!$A42,'Forecast Summary-FY26'!$C:$C, "2026",'Forecast Summary-FY26'!$D:$D, "Bound Project")</f>
        <v>0</v>
      </c>
      <c r="AX42" s="303">
        <f>SUMIFS('Forecast Summary-FY26'!BU:BU, 'Forecast Summary-FY26'!$A:$A,Outcomes!$A42,'Forecast Summary-FY26'!$C:$C, "2026",'Forecast Summary-FY26'!$D:$D, "Bound Project")</f>
        <v>0</v>
      </c>
      <c r="AY42" s="303">
        <f>SUMIFS('Forecast Summary-FY26'!BV:BV, 'Forecast Summary-FY26'!$A:$A,Outcomes!$A42,'Forecast Summary-FY26'!$C:$C, "2026",'Forecast Summary-FY26'!$D:$D, "Bound Project")</f>
        <v>0</v>
      </c>
      <c r="AZ42" s="303">
        <f>SUMIFS('Forecast Summary-FY26'!BW:BW, 'Forecast Summary-FY26'!$A:$A,Outcomes!$A42,'Forecast Summary-FY26'!$C:$C, "2026",'Forecast Summary-FY26'!$D:$D, "Bound Project")</f>
        <v>0</v>
      </c>
      <c r="BA42" s="303">
        <f>SUMIFS('Forecast Summary-FY26'!BX:BX, 'Forecast Summary-FY26'!$A:$A,Outcomes!$A42,'Forecast Summary-FY26'!$C:$C, "2026",'Forecast Summary-FY26'!$D:$D, "Bound Project")</f>
        <v>0</v>
      </c>
      <c r="BB42" s="303">
        <f>SUMIFS('Forecast Summary-FY26'!BY:BY, 'Forecast Summary-FY26'!$A:$A,Outcomes!$A42,'Forecast Summary-FY26'!$C:$C, "2026",'Forecast Summary-FY26'!$D:$D, "Bound Project")</f>
        <v>11</v>
      </c>
      <c r="BC42" s="303">
        <f>SUMIFS('Forecast Summary-FY26'!BZ:BZ, 'Forecast Summary-FY26'!$A:$A,Outcomes!$A42,'Forecast Summary-FY26'!$C:$C, "2026",'Forecast Summary-FY26'!$D:$D, "Bound Project")</f>
        <v>26</v>
      </c>
      <c r="BD42" s="303">
        <f>SUMIFS('Forecast Summary-FY26'!CA:CA, 'Forecast Summary-FY26'!$A:$A,Outcomes!$A42,'Forecast Summary-FY26'!$C:$C, "2026",'Forecast Summary-FY26'!$D:$D, "Bound Project")</f>
        <v>0</v>
      </c>
    </row>
    <row r="43" spans="1:56">
      <c r="A43" s="13" t="s">
        <v>115</v>
      </c>
      <c r="B43" s="10" t="s">
        <v>116</v>
      </c>
      <c r="C43" s="303">
        <f>SUMIFS('Forecast Summary-FY26'!E:E, 'Forecast Summary-FY26'!$A:$A,Outcomes!$A43,'Forecast Summary-FY26'!$C:$C, "2026",'Forecast Summary-FY26'!$D:$D, "Bound Project")</f>
        <v>370.92749999999995</v>
      </c>
      <c r="D43" s="303">
        <f>SUMIFS('Forecast Summary-FY26'!F:F, 'Forecast Summary-FY26'!$A:$A,Outcomes!$A43,'Forecast Summary-FY26'!$C:$C, "2026",'Forecast Summary-FY26'!$D:$D, "Bound Project")</f>
        <v>264</v>
      </c>
      <c r="E43" s="303">
        <f>SUMIFS('Forecast Summary-FY26'!G:G, 'Forecast Summary-FY26'!$A:$A,Outcomes!$A43,'Forecast Summary-FY26'!$C:$C, "2026",'Forecast Summary-FY26'!$D:$D, "Bound Project")</f>
        <v>104</v>
      </c>
      <c r="F43" s="303">
        <f>SUMIFS('Forecast Summary-FY26'!H:H, 'Forecast Summary-FY26'!$A:$A,Outcomes!$A43,'Forecast Summary-FY26'!$C:$C, "2026",'Forecast Summary-FY26'!$D:$D, "Bound Project")</f>
        <v>79.860000000000014</v>
      </c>
      <c r="G43" s="303">
        <f>SUMIFS('Forecast Summary-FY26'!I:I, 'Forecast Summary-FY26'!$A:$A,Outcomes!$A43,'Forecast Summary-FY26'!$C:$C, "2026",'Forecast Summary-FY26'!$D:$D, "Bound Project")</f>
        <v>20.570000000000004</v>
      </c>
      <c r="H43" s="303">
        <f>SUMIFS('Forecast Summary-FY26'!J:J, 'Forecast Summary-FY26'!$A:$A,Outcomes!$A43,'Forecast Summary-FY26'!$C:$C, "2026",'Forecast Summary-FY26'!$D:$D, "Bound Project")</f>
        <v>0</v>
      </c>
      <c r="I43" s="303">
        <f>SUMIFS('Forecast Summary-FY26'!K:K, 'Forecast Summary-FY26'!$A:$A,Outcomes!$A43,'Forecast Summary-FY26'!$C:$C, "2026",'Forecast Summary-FY26'!$D:$D, "Bound Project")</f>
        <v>0</v>
      </c>
      <c r="J43" s="303">
        <f>SUMIFS('Forecast Summary-FY26'!L:L, 'Forecast Summary-FY26'!$A:$A,Outcomes!$A43,'Forecast Summary-FY26'!$C:$C, "2026",'Forecast Summary-FY26'!$D:$D, "Bound Project")</f>
        <v>0</v>
      </c>
      <c r="K43" s="303">
        <f>SUMIFS('Forecast Summary-FY26'!M:M, 'Forecast Summary-FY26'!$A:$A,Outcomes!$A43,'Forecast Summary-FY26'!$C:$C, "2026",'Forecast Summary-FY26'!$D:$D, "Bound Project")</f>
        <v>0</v>
      </c>
      <c r="L43" s="303">
        <f>SUMIFS('Forecast Summary-FY26'!O:O, 'Forecast Summary-FY26'!$A:$A,Outcomes!$A43,'Forecast Summary-FY26'!$C:$C, "2026",'Forecast Summary-FY26'!$D:$D, "Bound Project")</f>
        <v>3</v>
      </c>
      <c r="M43" s="303">
        <f>SUMIFS('Forecast Summary-FY26'!P:P, 'Forecast Summary-FY26'!$A:$A,Outcomes!$A43,'Forecast Summary-FY26'!$C:$C, "2026",'Forecast Summary-FY26'!$D:$D, "Bound Project")</f>
        <v>12</v>
      </c>
      <c r="N43" s="303">
        <f>SUMIFS('Forecast Summary-FY26'!U:U, 'Forecast Summary-FY26'!$A:$A,Outcomes!$A43,'Forecast Summary-FY26'!$C:$C, "2026",'Forecast Summary-FY26'!$D:$D, "Bound Project")</f>
        <v>10</v>
      </c>
      <c r="O43" s="303">
        <f>SUMIFS('Forecast Summary-FY26'!V:V, 'Forecast Summary-FY26'!$A:$A,Outcomes!$A43,'Forecast Summary-FY26'!$C:$C, "2026",'Forecast Summary-FY26'!$D:$D, "Bound Project")</f>
        <v>0</v>
      </c>
      <c r="P43" s="303">
        <f>SUMIFS('Forecast Summary-FY26'!W:W, 'Forecast Summary-FY26'!$A:$A,Outcomes!$A43,'Forecast Summary-FY26'!$C:$C, "2026",'Forecast Summary-FY26'!$D:$D, "Bound Project")</f>
        <v>0</v>
      </c>
      <c r="Q43" s="303">
        <f>SUMIFS('Forecast Summary-FY26'!X:X, 'Forecast Summary-FY26'!$A:$A,Outcomes!$A43,'Forecast Summary-FY26'!$C:$C, "2026",'Forecast Summary-FY26'!$D:$D, "Bound Project")</f>
        <v>0</v>
      </c>
      <c r="R43" s="303">
        <f>SUMIFS('Forecast Summary-FY26'!Y:Y, 'Forecast Summary-FY26'!$A:$A,Outcomes!$A43,'Forecast Summary-FY26'!$C:$C, "2026",'Forecast Summary-FY26'!$D:$D, "Bound Project")</f>
        <v>18</v>
      </c>
      <c r="S43" s="303">
        <f>SUMIFS('Forecast Summary-FY26'!Z:Z, 'Forecast Summary-FY26'!$A:$A,Outcomes!$A43,'Forecast Summary-FY26'!$C:$C, "2026",'Forecast Summary-FY26'!$D:$D, "Bound Project")</f>
        <v>0</v>
      </c>
      <c r="T43" s="303">
        <f>SUMIFS('Forecast Summary-FY26'!AA:AA, 'Forecast Summary-FY26'!$A:$A,Outcomes!$A43,'Forecast Summary-FY26'!$C:$C, "2026",'Forecast Summary-FY26'!$D:$D, "Bound Project")</f>
        <v>0</v>
      </c>
      <c r="U43" s="303">
        <f>SUMIFS('Forecast Summary-FY26'!AB:AB, 'Forecast Summary-FY26'!$A:$A,Outcomes!$A43,'Forecast Summary-FY26'!$C:$C, "2026",'Forecast Summary-FY26'!$D:$D, "Bound Project")</f>
        <v>0</v>
      </c>
      <c r="V43" s="303">
        <f>SUMIFS('Forecast Summary-FY26'!AG:AG, 'Forecast Summary-FY26'!$A:$A,Outcomes!$A43,'Forecast Summary-FY26'!$C:$C, "2026",'Forecast Summary-FY26'!$D:$D, "Bound Project")</f>
        <v>84</v>
      </c>
      <c r="W43" s="303">
        <f>SUMIFS('Forecast Summary-FY26'!AH:AH, 'Forecast Summary-FY26'!$A:$A,Outcomes!$A43,'Forecast Summary-FY26'!$C:$C, "2026",'Forecast Summary-FY26'!$D:$D, "Bound Project")</f>
        <v>18</v>
      </c>
      <c r="X43" s="303">
        <f>SUMIFS('Forecast Summary-FY26'!AI:AI, 'Forecast Summary-FY26'!$A:$A,Outcomes!$A43,'Forecast Summary-FY26'!$C:$C, "2026",'Forecast Summary-FY26'!$D:$D, "Bound Project")</f>
        <v>13</v>
      </c>
      <c r="Y43" s="303">
        <f>SUMIFS('Forecast Summary-FY26'!AJ:AJ, 'Forecast Summary-FY26'!$A:$A,Outcomes!$A43,'Forecast Summary-FY26'!$C:$C, "2026",'Forecast Summary-FY26'!$D:$D, "Bound Project")</f>
        <v>5</v>
      </c>
      <c r="Z43" s="303">
        <f>SUMIFS('Forecast Summary-FY26'!AK:AK, 'Forecast Summary-FY26'!$A:$A,Outcomes!$A43,'Forecast Summary-FY26'!$C:$C, "2026",'Forecast Summary-FY26'!$D:$D, "Bound Project")</f>
        <v>165.1575</v>
      </c>
      <c r="AA43" s="303">
        <f>SUMIFS('Forecast Summary-FY26'!AL:AL, 'Forecast Summary-FY26'!$A:$A,Outcomes!$A43,'Forecast Summary-FY26'!$C:$C, "2026",'Forecast Summary-FY26'!$D:$D, "Bound Project")</f>
        <v>19.854999999999997</v>
      </c>
      <c r="AB43" s="303">
        <f>SUMIFS('Forecast Summary-FY26'!AM:AM, 'Forecast Summary-FY26'!$A:$A,Outcomes!$A43,'Forecast Summary-FY26'!$C:$C, "2026",'Forecast Summary-FY26'!$D:$D, "Bound Project")</f>
        <v>48</v>
      </c>
      <c r="AC43" s="303">
        <f>SUMIFS('Forecast Summary-FY26'!AN:AN, 'Forecast Summary-FY26'!$A:$A,Outcomes!$A43,'Forecast Summary-FY26'!$C:$C, "2026",'Forecast Summary-FY26'!$D:$D, "Bound Project")</f>
        <v>20.570000000000004</v>
      </c>
      <c r="AD43" s="303">
        <f>SUMIFS('Forecast Summary-FY26'!AS:AS, 'Forecast Summary-FY26'!$A:$A,Outcomes!$A43,'Forecast Summary-FY26'!$C:$C, "2026",'Forecast Summary-FY26'!$D:$D, "Bound Project")</f>
        <v>0</v>
      </c>
      <c r="AE43" s="303">
        <f>SUMIFS('Forecast Summary-FY26'!AT:AT, 'Forecast Summary-FY26'!$A:$A,Outcomes!$A43,'Forecast Summary-FY26'!$C:$C, "2026",'Forecast Summary-FY26'!$D:$D, "Bound Project")</f>
        <v>0</v>
      </c>
      <c r="AF43" s="303">
        <f>SUMIFS('Forecast Summary-FY26'!AU:AU, 'Forecast Summary-FY26'!$A:$A,Outcomes!$A43,'Forecast Summary-FY26'!$C:$C, "2026",'Forecast Summary-FY26'!$D:$D, "Bound Project")</f>
        <v>0</v>
      </c>
      <c r="AG43" s="303">
        <f>SUMIFS('Forecast Summary-FY26'!AV:AV, 'Forecast Summary-FY26'!$A:$A,Outcomes!$A43,'Forecast Summary-FY26'!$C:$C, "2026",'Forecast Summary-FY26'!$D:$D, "Bound Project")</f>
        <v>0</v>
      </c>
      <c r="AH43" s="303">
        <f>SUMIFS('Forecast Summary-FY26'!AW:AW, 'Forecast Summary-FY26'!$A:$A,Outcomes!$A43,'Forecast Summary-FY26'!$C:$C, "2026",'Forecast Summary-FY26'!$D:$D, "Bound Project")</f>
        <v>0</v>
      </c>
      <c r="AI43" s="303">
        <f>SUMIFS('Forecast Summary-FY26'!AX:AX, 'Forecast Summary-FY26'!$A:$A,Outcomes!$A43,'Forecast Summary-FY26'!$C:$C, "2026",'Forecast Summary-FY26'!$D:$D, "Bound Project")</f>
        <v>0</v>
      </c>
      <c r="AJ43" s="303">
        <f>SUMIFS('Forecast Summary-FY26'!AY:AY, 'Forecast Summary-FY26'!$A:$A,Outcomes!$A43,'Forecast Summary-FY26'!$C:$C, "2026",'Forecast Summary-FY26'!$D:$D, "Bound Project")</f>
        <v>0</v>
      </c>
      <c r="AK43" s="303">
        <f>SUMIFS('Forecast Summary-FY26'!AZ:AZ, 'Forecast Summary-FY26'!$A:$A,Outcomes!$A43,'Forecast Summary-FY26'!$C:$C, "2026",'Forecast Summary-FY26'!$D:$D, "Bound Project")</f>
        <v>0</v>
      </c>
      <c r="AL43" s="303">
        <f>SUMIFS('Forecast Summary-FY26'!BE:BE, 'Forecast Summary-FY26'!$A:$A,Outcomes!$A43,'Forecast Summary-FY26'!$C:$C, "2026",'Forecast Summary-FY26'!$D:$D, "Bound Project")</f>
        <v>179</v>
      </c>
      <c r="AM43" s="303">
        <f>SUMIFS('Forecast Summary-FY26'!BF:BF, 'Forecast Summary-FY26'!$A:$A,Outcomes!$A43,'Forecast Summary-FY26'!$C:$C, "2026",'Forecast Summary-FY26'!$D:$D, "Bound Project")</f>
        <v>76</v>
      </c>
      <c r="AN43" s="303">
        <f>SUMIFS('Forecast Summary-FY26'!BG:BG, 'Forecast Summary-FY26'!$A:$A,Outcomes!$A43,'Forecast Summary-FY26'!$C:$C, "2026",'Forecast Summary-FY26'!$D:$D, "Bound Project")</f>
        <v>73</v>
      </c>
      <c r="AO43" s="303">
        <f>SUMIFS('Forecast Summary-FY26'!BH:BH, 'Forecast Summary-FY26'!$A:$A,Outcomes!$A43,'Forecast Summary-FY26'!$C:$C, "2026",'Forecast Summary-FY26'!$D:$D, "Bound Project")</f>
        <v>13.310000000000002</v>
      </c>
      <c r="AP43" s="303">
        <f>SUMIFS('Forecast Summary-FY26'!BI:BI, 'Forecast Summary-FY26'!$A:$A,Outcomes!$A43,'Forecast Summary-FY26'!$C:$C, "2026",'Forecast Summary-FY26'!$D:$D, "Bound Project")</f>
        <v>38</v>
      </c>
      <c r="AQ43" s="303">
        <f>SUMIFS('Forecast Summary-FY26'!BJ:BJ, 'Forecast Summary-FY26'!$A:$A,Outcomes!$A43,'Forecast Summary-FY26'!$C:$C, "2026",'Forecast Summary-FY26'!$D:$D, "Bound Project")</f>
        <v>2.4200000000000004</v>
      </c>
      <c r="AR43" s="303">
        <f>SUMIFS('Forecast Summary-FY26'!BK:BK, 'Forecast Summary-FY26'!$A:$A,Outcomes!$A43,'Forecast Summary-FY26'!$C:$C, "2026",'Forecast Summary-FY26'!$D:$D, "Bound Project")</f>
        <v>24</v>
      </c>
      <c r="AS43" s="303">
        <f>SUMIFS('Forecast Summary-FY26'!BL:BL, 'Forecast Summary-FY26'!$A:$A,Outcomes!$A43,'Forecast Summary-FY26'!$C:$C, "2026",'Forecast Summary-FY26'!$D:$D, "Bound Project")</f>
        <v>21.78</v>
      </c>
      <c r="AT43" s="303">
        <f>SUMIFS('Forecast Summary-FY26'!BQ:BQ, 'Forecast Summary-FY26'!$A:$A,Outcomes!$A43,'Forecast Summary-FY26'!$C:$C, "2026",'Forecast Summary-FY26'!$D:$D, "Bound Project")</f>
        <v>0</v>
      </c>
      <c r="AU43" s="303">
        <f>SUMIFS('Forecast Summary-FY26'!BR:BR, 'Forecast Summary-FY26'!$A:$A,Outcomes!$A43,'Forecast Summary-FY26'!$C:$C, "2026",'Forecast Summary-FY26'!$D:$D, "Bound Project")</f>
        <v>0</v>
      </c>
      <c r="AV43" s="303">
        <f>SUMIFS('Forecast Summary-FY26'!BS:BS, 'Forecast Summary-FY26'!$A:$A,Outcomes!$A43,'Forecast Summary-FY26'!$C:$C, "2026",'Forecast Summary-FY26'!$D:$D, "Bound Project")</f>
        <v>0</v>
      </c>
      <c r="AW43" s="303">
        <f>SUMIFS('Forecast Summary-FY26'!BT:BT, 'Forecast Summary-FY26'!$A:$A,Outcomes!$A43,'Forecast Summary-FY26'!$C:$C, "2026",'Forecast Summary-FY26'!$D:$D, "Bound Project")</f>
        <v>0</v>
      </c>
      <c r="AX43" s="303">
        <f>SUMIFS('Forecast Summary-FY26'!BU:BU, 'Forecast Summary-FY26'!$A:$A,Outcomes!$A43,'Forecast Summary-FY26'!$C:$C, "2026",'Forecast Summary-FY26'!$D:$D, "Bound Project")</f>
        <v>0</v>
      </c>
      <c r="AY43" s="303">
        <f>SUMIFS('Forecast Summary-FY26'!BV:BV, 'Forecast Summary-FY26'!$A:$A,Outcomes!$A43,'Forecast Summary-FY26'!$C:$C, "2026",'Forecast Summary-FY26'!$D:$D, "Bound Project")</f>
        <v>0</v>
      </c>
      <c r="AZ43" s="303">
        <f>SUMIFS('Forecast Summary-FY26'!BW:BW, 'Forecast Summary-FY26'!$A:$A,Outcomes!$A43,'Forecast Summary-FY26'!$C:$C, "2026",'Forecast Summary-FY26'!$D:$D, "Bound Project")</f>
        <v>0</v>
      </c>
      <c r="BA43" s="303">
        <f>SUMIFS('Forecast Summary-FY26'!BX:BX, 'Forecast Summary-FY26'!$A:$A,Outcomes!$A43,'Forecast Summary-FY26'!$C:$C, "2026",'Forecast Summary-FY26'!$D:$D, "Bound Project")</f>
        <v>0</v>
      </c>
      <c r="BB43" s="303">
        <f>SUMIFS('Forecast Summary-FY26'!BY:BY, 'Forecast Summary-FY26'!$A:$A,Outcomes!$A43,'Forecast Summary-FY26'!$C:$C, "2026",'Forecast Summary-FY26'!$D:$D, "Bound Project")</f>
        <v>2.4200000000000004</v>
      </c>
      <c r="BC43" s="303">
        <f>SUMIFS('Forecast Summary-FY26'!BZ:BZ, 'Forecast Summary-FY26'!$A:$A,Outcomes!$A43,'Forecast Summary-FY26'!$C:$C, "2026",'Forecast Summary-FY26'!$D:$D, "Bound Project")</f>
        <v>9.6800000000000015</v>
      </c>
      <c r="BD43" s="303">
        <f>SUMIFS('Forecast Summary-FY26'!CA:CA, 'Forecast Summary-FY26'!$A:$A,Outcomes!$A43,'Forecast Summary-FY26'!$C:$C, "2026",'Forecast Summary-FY26'!$D:$D, "Bound Project")</f>
        <v>0</v>
      </c>
    </row>
    <row r="44" spans="1:56">
      <c r="A44" s="13" t="s">
        <v>117</v>
      </c>
      <c r="B44" s="10" t="s">
        <v>118</v>
      </c>
      <c r="C44" s="303">
        <f>SUMIFS('Forecast Summary-FY26'!E:E, 'Forecast Summary-FY26'!$A:$A,Outcomes!$A44,'Forecast Summary-FY26'!$C:$C, "2026",'Forecast Summary-FY26'!$D:$D, "Bound Project")</f>
        <v>2163</v>
      </c>
      <c r="D44" s="303">
        <f>SUMIFS('Forecast Summary-FY26'!F:F, 'Forecast Summary-FY26'!$A:$A,Outcomes!$A44,'Forecast Summary-FY26'!$C:$C, "2026",'Forecast Summary-FY26'!$D:$D, "Bound Project")</f>
        <v>2350</v>
      </c>
      <c r="E44" s="303">
        <f>SUMIFS('Forecast Summary-FY26'!G:G, 'Forecast Summary-FY26'!$A:$A,Outcomes!$A44,'Forecast Summary-FY26'!$C:$C, "2026",'Forecast Summary-FY26'!$D:$D, "Bound Project")</f>
        <v>957.5524999999999</v>
      </c>
      <c r="F44" s="303">
        <f>SUMIFS('Forecast Summary-FY26'!H:H, 'Forecast Summary-FY26'!$A:$A,Outcomes!$A44,'Forecast Summary-FY26'!$C:$C, "2026",'Forecast Summary-FY26'!$D:$D, "Bound Project")</f>
        <v>871</v>
      </c>
      <c r="G44" s="303">
        <f>SUMIFS('Forecast Summary-FY26'!I:I, 'Forecast Summary-FY26'!$A:$A,Outcomes!$A44,'Forecast Summary-FY26'!$C:$C, "2026",'Forecast Summary-FY26'!$D:$D, "Bound Project")</f>
        <v>450</v>
      </c>
      <c r="H44" s="303">
        <f>SUMIFS('Forecast Summary-FY26'!J:J, 'Forecast Summary-FY26'!$A:$A,Outcomes!$A44,'Forecast Summary-FY26'!$C:$C, "2026",'Forecast Summary-FY26'!$D:$D, "Bound Project")</f>
        <v>0</v>
      </c>
      <c r="I44" s="303">
        <f>SUMIFS('Forecast Summary-FY26'!K:K, 'Forecast Summary-FY26'!$A:$A,Outcomes!$A44,'Forecast Summary-FY26'!$C:$C, "2026",'Forecast Summary-FY26'!$D:$D, "Bound Project")</f>
        <v>0</v>
      </c>
      <c r="J44" s="303">
        <f>SUMIFS('Forecast Summary-FY26'!L:L, 'Forecast Summary-FY26'!$A:$A,Outcomes!$A44,'Forecast Summary-FY26'!$C:$C, "2026",'Forecast Summary-FY26'!$D:$D, "Bound Project")</f>
        <v>0</v>
      </c>
      <c r="K44" s="303">
        <f>SUMIFS('Forecast Summary-FY26'!M:M, 'Forecast Summary-FY26'!$A:$A,Outcomes!$A44,'Forecast Summary-FY26'!$C:$C, "2026",'Forecast Summary-FY26'!$D:$D, "Bound Project")</f>
        <v>0</v>
      </c>
      <c r="L44" s="303">
        <f>SUMIFS('Forecast Summary-FY26'!O:O, 'Forecast Summary-FY26'!$A:$A,Outcomes!$A44,'Forecast Summary-FY26'!$C:$C, "2026",'Forecast Summary-FY26'!$D:$D, "Bound Project")</f>
        <v>48</v>
      </c>
      <c r="M44" s="303">
        <f>SUMIFS('Forecast Summary-FY26'!P:P, 'Forecast Summary-FY26'!$A:$A,Outcomes!$A44,'Forecast Summary-FY26'!$C:$C, "2026",'Forecast Summary-FY26'!$D:$D, "Bound Project")</f>
        <v>245.47999999999996</v>
      </c>
      <c r="N44" s="303">
        <f>SUMIFS('Forecast Summary-FY26'!U:U, 'Forecast Summary-FY26'!$A:$A,Outcomes!$A44,'Forecast Summary-FY26'!$C:$C, "2026",'Forecast Summary-FY26'!$D:$D, "Bound Project")</f>
        <v>38</v>
      </c>
      <c r="O44" s="303">
        <f>SUMIFS('Forecast Summary-FY26'!V:V, 'Forecast Summary-FY26'!$A:$A,Outcomes!$A44,'Forecast Summary-FY26'!$C:$C, "2026",'Forecast Summary-FY26'!$D:$D, "Bound Project")</f>
        <v>0</v>
      </c>
      <c r="P44" s="303">
        <f>SUMIFS('Forecast Summary-FY26'!W:W, 'Forecast Summary-FY26'!$A:$A,Outcomes!$A44,'Forecast Summary-FY26'!$C:$C, "2026",'Forecast Summary-FY26'!$D:$D, "Bound Project")</f>
        <v>0</v>
      </c>
      <c r="Q44" s="303">
        <f>SUMIFS('Forecast Summary-FY26'!X:X, 'Forecast Summary-FY26'!$A:$A,Outcomes!$A44,'Forecast Summary-FY26'!$C:$C, "2026",'Forecast Summary-FY26'!$D:$D, "Bound Project")</f>
        <v>0</v>
      </c>
      <c r="R44" s="303">
        <f>SUMIFS('Forecast Summary-FY26'!Y:Y, 'Forecast Summary-FY26'!$A:$A,Outcomes!$A44,'Forecast Summary-FY26'!$C:$C, "2026",'Forecast Summary-FY26'!$D:$D, "Bound Project")</f>
        <v>60.467499999999994</v>
      </c>
      <c r="S44" s="303">
        <f>SUMIFS('Forecast Summary-FY26'!Z:Z, 'Forecast Summary-FY26'!$A:$A,Outcomes!$A44,'Forecast Summary-FY26'!$C:$C, "2026",'Forecast Summary-FY26'!$D:$D, "Bound Project")</f>
        <v>3.61</v>
      </c>
      <c r="T44" s="303">
        <f>SUMIFS('Forecast Summary-FY26'!AA:AA, 'Forecast Summary-FY26'!$A:$A,Outcomes!$A44,'Forecast Summary-FY26'!$C:$C, "2026",'Forecast Summary-FY26'!$D:$D, "Bound Project")</f>
        <v>5</v>
      </c>
      <c r="U44" s="303">
        <f>SUMIFS('Forecast Summary-FY26'!AB:AB, 'Forecast Summary-FY26'!$A:$A,Outcomes!$A44,'Forecast Summary-FY26'!$C:$C, "2026",'Forecast Summary-FY26'!$D:$D, "Bound Project")</f>
        <v>50</v>
      </c>
      <c r="V44" s="303">
        <f>SUMIFS('Forecast Summary-FY26'!AG:AG, 'Forecast Summary-FY26'!$A:$A,Outcomes!$A44,'Forecast Summary-FY26'!$C:$C, "2026",'Forecast Summary-FY26'!$D:$D, "Bound Project")</f>
        <v>719.95</v>
      </c>
      <c r="W44" s="303">
        <f>SUMIFS('Forecast Summary-FY26'!AH:AH, 'Forecast Summary-FY26'!$A:$A,Outcomes!$A44,'Forecast Summary-FY26'!$C:$C, "2026",'Forecast Summary-FY26'!$D:$D, "Bound Project")</f>
        <v>318.23</v>
      </c>
      <c r="X44" s="303">
        <f>SUMIFS('Forecast Summary-FY26'!AI:AI, 'Forecast Summary-FY26'!$A:$A,Outcomes!$A44,'Forecast Summary-FY26'!$C:$C, "2026",'Forecast Summary-FY26'!$D:$D, "Bound Project")</f>
        <v>330</v>
      </c>
      <c r="Y44" s="303">
        <f>SUMIFS('Forecast Summary-FY26'!AJ:AJ, 'Forecast Summary-FY26'!$A:$A,Outcomes!$A44,'Forecast Summary-FY26'!$C:$C, "2026",'Forecast Summary-FY26'!$D:$D, "Bound Project")</f>
        <v>301.29000000000008</v>
      </c>
      <c r="Z44" s="303">
        <f>SUMIFS('Forecast Summary-FY26'!AK:AK, 'Forecast Summary-FY26'!$A:$A,Outcomes!$A44,'Forecast Summary-FY26'!$C:$C, "2026",'Forecast Summary-FY26'!$D:$D, "Bound Project")</f>
        <v>1487.32</v>
      </c>
      <c r="AA44" s="303">
        <f>SUMIFS('Forecast Summary-FY26'!AL:AL, 'Forecast Summary-FY26'!$A:$A,Outcomes!$A44,'Forecast Summary-FY26'!$C:$C, "2026",'Forecast Summary-FY26'!$D:$D, "Bound Project")</f>
        <v>658.82499999999993</v>
      </c>
      <c r="AB44" s="303">
        <f>SUMIFS('Forecast Summary-FY26'!AM:AM, 'Forecast Summary-FY26'!$A:$A,Outcomes!$A44,'Forecast Summary-FY26'!$C:$C, "2026",'Forecast Summary-FY26'!$D:$D, "Bound Project")</f>
        <v>622.72500000000002</v>
      </c>
      <c r="AC44" s="303">
        <f>SUMIFS('Forecast Summary-FY26'!AN:AN, 'Forecast Summary-FY26'!$A:$A,Outcomes!$A44,'Forecast Summary-FY26'!$C:$C, "2026",'Forecast Summary-FY26'!$D:$D, "Bound Project")</f>
        <v>565.07000000000005</v>
      </c>
      <c r="AD44" s="303">
        <f>SUMIFS('Forecast Summary-FY26'!AS:AS, 'Forecast Summary-FY26'!$A:$A,Outcomes!$A44,'Forecast Summary-FY26'!$C:$C, "2026",'Forecast Summary-FY26'!$D:$D, "Bound Project")</f>
        <v>0</v>
      </c>
      <c r="AE44" s="303">
        <f>SUMIFS('Forecast Summary-FY26'!AT:AT, 'Forecast Summary-FY26'!$A:$A,Outcomes!$A44,'Forecast Summary-FY26'!$C:$C, "2026",'Forecast Summary-FY26'!$D:$D, "Bound Project")</f>
        <v>0</v>
      </c>
      <c r="AF44" s="303">
        <f>SUMIFS('Forecast Summary-FY26'!AU:AU, 'Forecast Summary-FY26'!$A:$A,Outcomes!$A44,'Forecast Summary-FY26'!$C:$C, "2026",'Forecast Summary-FY26'!$D:$D, "Bound Project")</f>
        <v>0</v>
      </c>
      <c r="AG44" s="303">
        <f>SUMIFS('Forecast Summary-FY26'!AV:AV, 'Forecast Summary-FY26'!$A:$A,Outcomes!$A44,'Forecast Summary-FY26'!$C:$C, "2026",'Forecast Summary-FY26'!$D:$D, "Bound Project")</f>
        <v>0</v>
      </c>
      <c r="AH44" s="303">
        <f>SUMIFS('Forecast Summary-FY26'!AW:AW, 'Forecast Summary-FY26'!$A:$A,Outcomes!$A44,'Forecast Summary-FY26'!$C:$C, "2026",'Forecast Summary-FY26'!$D:$D, "Bound Project")</f>
        <v>56.857499999999995</v>
      </c>
      <c r="AI44" s="303">
        <f>SUMIFS('Forecast Summary-FY26'!AX:AX, 'Forecast Summary-FY26'!$A:$A,Outcomes!$A44,'Forecast Summary-FY26'!$C:$C, "2026",'Forecast Summary-FY26'!$D:$D, "Bound Project")</f>
        <v>4.5125000000000002</v>
      </c>
      <c r="AJ44" s="303">
        <f>SUMIFS('Forecast Summary-FY26'!AY:AY, 'Forecast Summary-FY26'!$A:$A,Outcomes!$A44,'Forecast Summary-FY26'!$C:$C, "2026",'Forecast Summary-FY26'!$D:$D, "Bound Project")</f>
        <v>15.342499999999998</v>
      </c>
      <c r="AK44" s="303">
        <f>SUMIFS('Forecast Summary-FY26'!AZ:AZ, 'Forecast Summary-FY26'!$A:$A,Outcomes!$A44,'Forecast Summary-FY26'!$C:$C, "2026",'Forecast Summary-FY26'!$D:$D, "Bound Project")</f>
        <v>43.319999999999993</v>
      </c>
      <c r="AL44" s="303">
        <f>SUMIFS('Forecast Summary-FY26'!BE:BE, 'Forecast Summary-FY26'!$A:$A,Outcomes!$A44,'Forecast Summary-FY26'!$C:$C, "2026",'Forecast Summary-FY26'!$D:$D, "Bound Project")</f>
        <v>3634</v>
      </c>
      <c r="AM44" s="303">
        <f>SUMIFS('Forecast Summary-FY26'!BF:BF, 'Forecast Summary-FY26'!$A:$A,Outcomes!$A44,'Forecast Summary-FY26'!$C:$C, "2026",'Forecast Summary-FY26'!$D:$D, "Bound Project")</f>
        <v>1542.3724999999999</v>
      </c>
      <c r="AN44" s="303">
        <f>SUMIFS('Forecast Summary-FY26'!BG:BG, 'Forecast Summary-FY26'!$A:$A,Outcomes!$A44,'Forecast Summary-FY26'!$C:$C, "2026",'Forecast Summary-FY26'!$D:$D, "Bound Project")</f>
        <v>1296</v>
      </c>
      <c r="AO44" s="303">
        <f>SUMIFS('Forecast Summary-FY26'!BH:BH, 'Forecast Summary-FY26'!$A:$A,Outcomes!$A44,'Forecast Summary-FY26'!$C:$C, "2026",'Forecast Summary-FY26'!$D:$D, "Bound Project")</f>
        <v>707.85</v>
      </c>
      <c r="AP44" s="303">
        <f>SUMIFS('Forecast Summary-FY26'!BI:BI, 'Forecast Summary-FY26'!$A:$A,Outcomes!$A44,'Forecast Summary-FY26'!$C:$C, "2026",'Forecast Summary-FY26'!$D:$D, "Bound Project")</f>
        <v>1202.1299999999999</v>
      </c>
      <c r="AQ44" s="303">
        <f>SUMIFS('Forecast Summary-FY26'!BJ:BJ, 'Forecast Summary-FY26'!$A:$A,Outcomes!$A44,'Forecast Summary-FY26'!$C:$C, "2026",'Forecast Summary-FY26'!$D:$D, "Bound Project")</f>
        <v>453.95749999999992</v>
      </c>
      <c r="AR44" s="303">
        <f>SUMIFS('Forecast Summary-FY26'!BK:BK, 'Forecast Summary-FY26'!$A:$A,Outcomes!$A44,'Forecast Summary-FY26'!$C:$C, "2026",'Forecast Summary-FY26'!$D:$D, "Bound Project")</f>
        <v>576.69749999999988</v>
      </c>
      <c r="AS44" s="303">
        <f>SUMIFS('Forecast Summary-FY26'!BL:BL, 'Forecast Summary-FY26'!$A:$A,Outcomes!$A44,'Forecast Summary-FY26'!$C:$C, "2026",'Forecast Summary-FY26'!$D:$D, "Bound Project")</f>
        <v>501</v>
      </c>
      <c r="AT44" s="303">
        <f>SUMIFS('Forecast Summary-FY26'!BQ:BQ, 'Forecast Summary-FY26'!$A:$A,Outcomes!$A44,'Forecast Summary-FY26'!$C:$C, "2026",'Forecast Summary-FY26'!$D:$D, "Bound Project")</f>
        <v>0</v>
      </c>
      <c r="AU44" s="303">
        <f>SUMIFS('Forecast Summary-FY26'!BR:BR, 'Forecast Summary-FY26'!$A:$A,Outcomes!$A44,'Forecast Summary-FY26'!$C:$C, "2026",'Forecast Summary-FY26'!$D:$D, "Bound Project")</f>
        <v>0</v>
      </c>
      <c r="AV44" s="303">
        <f>SUMIFS('Forecast Summary-FY26'!BS:BS, 'Forecast Summary-FY26'!$A:$A,Outcomes!$A44,'Forecast Summary-FY26'!$C:$C, "2026",'Forecast Summary-FY26'!$D:$D, "Bound Project")</f>
        <v>0</v>
      </c>
      <c r="AW44" s="303">
        <f>SUMIFS('Forecast Summary-FY26'!BT:BT, 'Forecast Summary-FY26'!$A:$A,Outcomes!$A44,'Forecast Summary-FY26'!$C:$C, "2026",'Forecast Summary-FY26'!$D:$D, "Bound Project")</f>
        <v>0</v>
      </c>
      <c r="AX44" s="303">
        <f>SUMIFS('Forecast Summary-FY26'!BU:BU, 'Forecast Summary-FY26'!$A:$A,Outcomes!$A44,'Forecast Summary-FY26'!$C:$C, "2026",'Forecast Summary-FY26'!$D:$D, "Bound Project")</f>
        <v>30</v>
      </c>
      <c r="AY44" s="303">
        <f>SUMIFS('Forecast Summary-FY26'!BV:BV, 'Forecast Summary-FY26'!$A:$A,Outcomes!$A44,'Forecast Summary-FY26'!$C:$C, "2026",'Forecast Summary-FY26'!$D:$D, "Bound Project")</f>
        <v>1</v>
      </c>
      <c r="AZ44" s="303">
        <f>SUMIFS('Forecast Summary-FY26'!BW:BW, 'Forecast Summary-FY26'!$A:$A,Outcomes!$A44,'Forecast Summary-FY26'!$C:$C, "2026",'Forecast Summary-FY26'!$D:$D, "Bound Project")</f>
        <v>9.0250000000000004</v>
      </c>
      <c r="BA44" s="303">
        <f>SUMIFS('Forecast Summary-FY26'!BX:BX, 'Forecast Summary-FY26'!$A:$A,Outcomes!$A44,'Forecast Summary-FY26'!$C:$C, "2026",'Forecast Summary-FY26'!$D:$D, "Bound Project")</f>
        <v>22</v>
      </c>
      <c r="BB44" s="303">
        <f>SUMIFS('Forecast Summary-FY26'!BY:BY, 'Forecast Summary-FY26'!$A:$A,Outcomes!$A44,'Forecast Summary-FY26'!$C:$C, "2026",'Forecast Summary-FY26'!$D:$D, "Bound Project")</f>
        <v>75</v>
      </c>
      <c r="BC44" s="303">
        <f>SUMIFS('Forecast Summary-FY26'!BZ:BZ, 'Forecast Summary-FY26'!$A:$A,Outcomes!$A44,'Forecast Summary-FY26'!$C:$C, "2026",'Forecast Summary-FY26'!$D:$D, "Bound Project")</f>
        <v>500</v>
      </c>
      <c r="BD44" s="303">
        <f>SUMIFS('Forecast Summary-FY26'!CA:CA, 'Forecast Summary-FY26'!$A:$A,Outcomes!$A44,'Forecast Summary-FY26'!$C:$C, "2026",'Forecast Summary-FY26'!$D:$D, "Bound Project")</f>
        <v>0</v>
      </c>
    </row>
    <row r="45" spans="1:56">
      <c r="A45" s="13" t="s">
        <v>119</v>
      </c>
      <c r="B45" s="10" t="s">
        <v>120</v>
      </c>
      <c r="C45" s="303">
        <f>SUMIFS('Forecast Summary-FY26'!E:E, 'Forecast Summary-FY26'!$A:$A,Outcomes!$A45,'Forecast Summary-FY26'!$C:$C, "2026",'Forecast Summary-FY26'!$D:$D, "Bound Project")</f>
        <v>727</v>
      </c>
      <c r="D45" s="303">
        <f>SUMIFS('Forecast Summary-FY26'!F:F, 'Forecast Summary-FY26'!$A:$A,Outcomes!$A45,'Forecast Summary-FY26'!$C:$C, "2026",'Forecast Summary-FY26'!$D:$D, "Bound Project")</f>
        <v>696</v>
      </c>
      <c r="E45" s="303">
        <f>SUMIFS('Forecast Summary-FY26'!G:G, 'Forecast Summary-FY26'!$A:$A,Outcomes!$A45,'Forecast Summary-FY26'!$C:$C, "2026",'Forecast Summary-FY26'!$D:$D, "Bound Project")</f>
        <v>528.8649999999999</v>
      </c>
      <c r="F45" s="303">
        <f>SUMIFS('Forecast Summary-FY26'!H:H, 'Forecast Summary-FY26'!$A:$A,Outcomes!$A45,'Forecast Summary-FY26'!$C:$C, "2026",'Forecast Summary-FY26'!$D:$D, "Bound Project")</f>
        <v>319</v>
      </c>
      <c r="G45" s="303">
        <f>SUMIFS('Forecast Summary-FY26'!I:I, 'Forecast Summary-FY26'!$A:$A,Outcomes!$A45,'Forecast Summary-FY26'!$C:$C, "2026",'Forecast Summary-FY26'!$D:$D, "Bound Project")</f>
        <v>127</v>
      </c>
      <c r="H45" s="303">
        <f>SUMIFS('Forecast Summary-FY26'!J:J, 'Forecast Summary-FY26'!$A:$A,Outcomes!$A45,'Forecast Summary-FY26'!$C:$C, "2026",'Forecast Summary-FY26'!$D:$D, "Bound Project")</f>
        <v>16.940000000000005</v>
      </c>
      <c r="I45" s="303">
        <f>SUMIFS('Forecast Summary-FY26'!K:K, 'Forecast Summary-FY26'!$A:$A,Outcomes!$A45,'Forecast Summary-FY26'!$C:$C, "2026",'Forecast Summary-FY26'!$D:$D, "Bound Project")</f>
        <v>11</v>
      </c>
      <c r="J45" s="303">
        <f>SUMIFS('Forecast Summary-FY26'!L:L, 'Forecast Summary-FY26'!$A:$A,Outcomes!$A45,'Forecast Summary-FY26'!$C:$C, "2026",'Forecast Summary-FY26'!$D:$D, "Bound Project")</f>
        <v>2.4200000000000004</v>
      </c>
      <c r="K45" s="303">
        <f>SUMIFS('Forecast Summary-FY26'!M:M, 'Forecast Summary-FY26'!$A:$A,Outcomes!$A45,'Forecast Summary-FY26'!$C:$C, "2026",'Forecast Summary-FY26'!$D:$D, "Bound Project")</f>
        <v>0</v>
      </c>
      <c r="L45" s="303">
        <f>SUMIFS('Forecast Summary-FY26'!O:O, 'Forecast Summary-FY26'!$A:$A,Outcomes!$A45,'Forecast Summary-FY26'!$C:$C, "2026",'Forecast Summary-FY26'!$D:$D, "Bound Project")</f>
        <v>0</v>
      </c>
      <c r="M45" s="303">
        <f>SUMIFS('Forecast Summary-FY26'!P:P, 'Forecast Summary-FY26'!$A:$A,Outcomes!$A45,'Forecast Summary-FY26'!$C:$C, "2026",'Forecast Summary-FY26'!$D:$D, "Bound Project")</f>
        <v>308</v>
      </c>
      <c r="N45" s="303">
        <f>SUMIFS('Forecast Summary-FY26'!U:U, 'Forecast Summary-FY26'!$A:$A,Outcomes!$A45,'Forecast Summary-FY26'!$C:$C, "2026",'Forecast Summary-FY26'!$D:$D, "Bound Project")</f>
        <v>36.1</v>
      </c>
      <c r="O45" s="303">
        <f>SUMIFS('Forecast Summary-FY26'!V:V, 'Forecast Summary-FY26'!$A:$A,Outcomes!$A45,'Forecast Summary-FY26'!$C:$C, "2026",'Forecast Summary-FY26'!$D:$D, "Bound Project")</f>
        <v>31.587499999999999</v>
      </c>
      <c r="P45" s="303">
        <f>SUMIFS('Forecast Summary-FY26'!W:W, 'Forecast Summary-FY26'!$A:$A,Outcomes!$A45,'Forecast Summary-FY26'!$C:$C, "2026",'Forecast Summary-FY26'!$D:$D, "Bound Project")</f>
        <v>21.659999999999997</v>
      </c>
      <c r="Q45" s="303">
        <f>SUMIFS('Forecast Summary-FY26'!X:X, 'Forecast Summary-FY26'!$A:$A,Outcomes!$A45,'Forecast Summary-FY26'!$C:$C, "2026",'Forecast Summary-FY26'!$D:$D, "Bound Project")</f>
        <v>13</v>
      </c>
      <c r="R45" s="303">
        <f>SUMIFS('Forecast Summary-FY26'!Y:Y, 'Forecast Summary-FY26'!$A:$A,Outcomes!$A45,'Forecast Summary-FY26'!$C:$C, "2026",'Forecast Summary-FY26'!$D:$D, "Bound Project")</f>
        <v>1</v>
      </c>
      <c r="S45" s="303">
        <f>SUMIFS('Forecast Summary-FY26'!Z:Z, 'Forecast Summary-FY26'!$A:$A,Outcomes!$A45,'Forecast Summary-FY26'!$C:$C, "2026",'Forecast Summary-FY26'!$D:$D, "Bound Project")</f>
        <v>0</v>
      </c>
      <c r="T45" s="303">
        <f>SUMIFS('Forecast Summary-FY26'!AA:AA, 'Forecast Summary-FY26'!$A:$A,Outcomes!$A45,'Forecast Summary-FY26'!$C:$C, "2026",'Forecast Summary-FY26'!$D:$D, "Bound Project")</f>
        <v>0</v>
      </c>
      <c r="U45" s="303">
        <f>SUMIFS('Forecast Summary-FY26'!AB:AB, 'Forecast Summary-FY26'!$A:$A,Outcomes!$A45,'Forecast Summary-FY26'!$C:$C, "2026",'Forecast Summary-FY26'!$D:$D, "Bound Project")</f>
        <v>0</v>
      </c>
      <c r="V45" s="303">
        <f>SUMIFS('Forecast Summary-FY26'!AG:AG, 'Forecast Summary-FY26'!$A:$A,Outcomes!$A45,'Forecast Summary-FY26'!$C:$C, "2026",'Forecast Summary-FY26'!$D:$D, "Bound Project")</f>
        <v>343</v>
      </c>
      <c r="W45" s="303">
        <f>SUMIFS('Forecast Summary-FY26'!AH:AH, 'Forecast Summary-FY26'!$A:$A,Outcomes!$A45,'Forecast Summary-FY26'!$C:$C, "2026",'Forecast Summary-FY26'!$D:$D, "Bound Project")</f>
        <v>262</v>
      </c>
      <c r="X45" s="303">
        <f>SUMIFS('Forecast Summary-FY26'!AI:AI, 'Forecast Summary-FY26'!$A:$A,Outcomes!$A45,'Forecast Summary-FY26'!$C:$C, "2026",'Forecast Summary-FY26'!$D:$D, "Bound Project")</f>
        <v>189</v>
      </c>
      <c r="Y45" s="303">
        <f>SUMIFS('Forecast Summary-FY26'!AJ:AJ, 'Forecast Summary-FY26'!$A:$A,Outcomes!$A45,'Forecast Summary-FY26'!$C:$C, "2026",'Forecast Summary-FY26'!$D:$D, "Bound Project")</f>
        <v>61.710000000000008</v>
      </c>
      <c r="Z45" s="303">
        <f>SUMIFS('Forecast Summary-FY26'!AK:AK, 'Forecast Summary-FY26'!$A:$A,Outcomes!$A45,'Forecast Summary-FY26'!$C:$C, "2026",'Forecast Summary-FY26'!$D:$D, "Bound Project")</f>
        <v>318</v>
      </c>
      <c r="AA45" s="303">
        <f>SUMIFS('Forecast Summary-FY26'!AL:AL, 'Forecast Summary-FY26'!$A:$A,Outcomes!$A45,'Forecast Summary-FY26'!$C:$C, "2026",'Forecast Summary-FY26'!$D:$D, "Bound Project")</f>
        <v>249.99249999999998</v>
      </c>
      <c r="AB45" s="303">
        <f>SUMIFS('Forecast Summary-FY26'!AM:AM, 'Forecast Summary-FY26'!$A:$A,Outcomes!$A45,'Forecast Summary-FY26'!$C:$C, "2026",'Forecast Summary-FY26'!$D:$D, "Bound Project")</f>
        <v>209.37999999999997</v>
      </c>
      <c r="AC45" s="303">
        <f>SUMIFS('Forecast Summary-FY26'!AN:AN, 'Forecast Summary-FY26'!$A:$A,Outcomes!$A45,'Forecast Summary-FY26'!$C:$C, "2026",'Forecast Summary-FY26'!$D:$D, "Bound Project")</f>
        <v>113</v>
      </c>
      <c r="AD45" s="303">
        <f>SUMIFS('Forecast Summary-FY26'!AS:AS, 'Forecast Summary-FY26'!$A:$A,Outcomes!$A45,'Forecast Summary-FY26'!$C:$C, "2026",'Forecast Summary-FY26'!$D:$D, "Bound Project")</f>
        <v>0</v>
      </c>
      <c r="AE45" s="303">
        <f>SUMIFS('Forecast Summary-FY26'!AT:AT, 'Forecast Summary-FY26'!$A:$A,Outcomes!$A45,'Forecast Summary-FY26'!$C:$C, "2026",'Forecast Summary-FY26'!$D:$D, "Bound Project")</f>
        <v>0</v>
      </c>
      <c r="AF45" s="303">
        <f>SUMIFS('Forecast Summary-FY26'!AU:AU, 'Forecast Summary-FY26'!$A:$A,Outcomes!$A45,'Forecast Summary-FY26'!$C:$C, "2026",'Forecast Summary-FY26'!$D:$D, "Bound Project")</f>
        <v>0</v>
      </c>
      <c r="AG45" s="303">
        <f>SUMIFS('Forecast Summary-FY26'!AV:AV, 'Forecast Summary-FY26'!$A:$A,Outcomes!$A45,'Forecast Summary-FY26'!$C:$C, "2026",'Forecast Summary-FY26'!$D:$D, "Bound Project")</f>
        <v>0</v>
      </c>
      <c r="AH45" s="303">
        <f>SUMIFS('Forecast Summary-FY26'!AW:AW, 'Forecast Summary-FY26'!$A:$A,Outcomes!$A45,'Forecast Summary-FY26'!$C:$C, "2026",'Forecast Summary-FY26'!$D:$D, "Bound Project")</f>
        <v>0</v>
      </c>
      <c r="AI45" s="303">
        <f>SUMIFS('Forecast Summary-FY26'!AX:AX, 'Forecast Summary-FY26'!$A:$A,Outcomes!$A45,'Forecast Summary-FY26'!$C:$C, "2026",'Forecast Summary-FY26'!$D:$D, "Bound Project")</f>
        <v>0</v>
      </c>
      <c r="AJ45" s="303">
        <f>SUMIFS('Forecast Summary-FY26'!AY:AY, 'Forecast Summary-FY26'!$A:$A,Outcomes!$A45,'Forecast Summary-FY26'!$C:$C, "2026",'Forecast Summary-FY26'!$D:$D, "Bound Project")</f>
        <v>0</v>
      </c>
      <c r="AK45" s="303">
        <f>SUMIFS('Forecast Summary-FY26'!AZ:AZ, 'Forecast Summary-FY26'!$A:$A,Outcomes!$A45,'Forecast Summary-FY26'!$C:$C, "2026",'Forecast Summary-FY26'!$D:$D, "Bound Project")</f>
        <v>0</v>
      </c>
      <c r="AL45" s="303">
        <f>SUMIFS('Forecast Summary-FY26'!BE:BE, 'Forecast Summary-FY26'!$A:$A,Outcomes!$A45,'Forecast Summary-FY26'!$C:$C, "2026",'Forecast Summary-FY26'!$D:$D, "Bound Project")</f>
        <v>660</v>
      </c>
      <c r="AM45" s="303">
        <f>SUMIFS('Forecast Summary-FY26'!BF:BF, 'Forecast Summary-FY26'!$A:$A,Outcomes!$A45,'Forecast Summary-FY26'!$C:$C, "2026",'Forecast Summary-FY26'!$D:$D, "Bound Project")</f>
        <v>453</v>
      </c>
      <c r="AN45" s="303">
        <f>SUMIFS('Forecast Summary-FY26'!BG:BG, 'Forecast Summary-FY26'!$A:$A,Outcomes!$A45,'Forecast Summary-FY26'!$C:$C, "2026",'Forecast Summary-FY26'!$D:$D, "Bound Project")</f>
        <v>323.07000000000005</v>
      </c>
      <c r="AO45" s="303">
        <f>SUMIFS('Forecast Summary-FY26'!BH:BH, 'Forecast Summary-FY26'!$A:$A,Outcomes!$A45,'Forecast Summary-FY26'!$C:$C, "2026",'Forecast Summary-FY26'!$D:$D, "Bound Project")</f>
        <v>127.05000000000003</v>
      </c>
      <c r="AP45" s="303">
        <f>SUMIFS('Forecast Summary-FY26'!BI:BI, 'Forecast Summary-FY26'!$A:$A,Outcomes!$A45,'Forecast Summary-FY26'!$C:$C, "2026",'Forecast Summary-FY26'!$D:$D, "Bound Project")</f>
        <v>303.23999999999995</v>
      </c>
      <c r="AQ45" s="303">
        <f>SUMIFS('Forecast Summary-FY26'!BJ:BJ, 'Forecast Summary-FY26'!$A:$A,Outcomes!$A45,'Forecast Summary-FY26'!$C:$C, "2026",'Forecast Summary-FY26'!$D:$D, "Bound Project")</f>
        <v>248.1875</v>
      </c>
      <c r="AR45" s="303">
        <f>SUMIFS('Forecast Summary-FY26'!BK:BK, 'Forecast Summary-FY26'!$A:$A,Outcomes!$A45,'Forecast Summary-FY26'!$C:$C, "2026",'Forecast Summary-FY26'!$D:$D, "Bound Project")</f>
        <v>184.10999999999999</v>
      </c>
      <c r="AS45" s="303">
        <f>SUMIFS('Forecast Summary-FY26'!BL:BL, 'Forecast Summary-FY26'!$A:$A,Outcomes!$A45,'Forecast Summary-FY26'!$C:$C, "2026",'Forecast Summary-FY26'!$D:$D, "Bound Project")</f>
        <v>112</v>
      </c>
      <c r="AT45" s="303">
        <f>SUMIFS('Forecast Summary-FY26'!BQ:BQ, 'Forecast Summary-FY26'!$A:$A,Outcomes!$A45,'Forecast Summary-FY26'!$C:$C, "2026",'Forecast Summary-FY26'!$D:$D, "Bound Project")</f>
        <v>0</v>
      </c>
      <c r="AU45" s="303">
        <f>SUMIFS('Forecast Summary-FY26'!BR:BR, 'Forecast Summary-FY26'!$A:$A,Outcomes!$A45,'Forecast Summary-FY26'!$C:$C, "2026",'Forecast Summary-FY26'!$D:$D, "Bound Project")</f>
        <v>0</v>
      </c>
      <c r="AV45" s="303">
        <f>SUMIFS('Forecast Summary-FY26'!BS:BS, 'Forecast Summary-FY26'!$A:$A,Outcomes!$A45,'Forecast Summary-FY26'!$C:$C, "2026",'Forecast Summary-FY26'!$D:$D, "Bound Project")</f>
        <v>0</v>
      </c>
      <c r="AW45" s="303">
        <f>SUMIFS('Forecast Summary-FY26'!BT:BT, 'Forecast Summary-FY26'!$A:$A,Outcomes!$A45,'Forecast Summary-FY26'!$C:$C, "2026",'Forecast Summary-FY26'!$D:$D, "Bound Project")</f>
        <v>0</v>
      </c>
      <c r="AX45" s="303">
        <f>SUMIFS('Forecast Summary-FY26'!BU:BU, 'Forecast Summary-FY26'!$A:$A,Outcomes!$A45,'Forecast Summary-FY26'!$C:$C, "2026",'Forecast Summary-FY26'!$D:$D, "Bound Project")</f>
        <v>0</v>
      </c>
      <c r="AY45" s="303">
        <f>SUMIFS('Forecast Summary-FY26'!BV:BV, 'Forecast Summary-FY26'!$A:$A,Outcomes!$A45,'Forecast Summary-FY26'!$C:$C, "2026",'Forecast Summary-FY26'!$D:$D, "Bound Project")</f>
        <v>0</v>
      </c>
      <c r="AZ45" s="303">
        <f>SUMIFS('Forecast Summary-FY26'!BW:BW, 'Forecast Summary-FY26'!$A:$A,Outcomes!$A45,'Forecast Summary-FY26'!$C:$C, "2026",'Forecast Summary-FY26'!$D:$D, "Bound Project")</f>
        <v>0</v>
      </c>
      <c r="BA45" s="303">
        <f>SUMIFS('Forecast Summary-FY26'!BX:BX, 'Forecast Summary-FY26'!$A:$A,Outcomes!$A45,'Forecast Summary-FY26'!$C:$C, "2026",'Forecast Summary-FY26'!$D:$D, "Bound Project")</f>
        <v>0</v>
      </c>
      <c r="BB45" s="303">
        <f>SUMIFS('Forecast Summary-FY26'!BY:BY, 'Forecast Summary-FY26'!$A:$A,Outcomes!$A45,'Forecast Summary-FY26'!$C:$C, "2026",'Forecast Summary-FY26'!$D:$D, "Bound Project")</f>
        <v>19.360000000000003</v>
      </c>
      <c r="BC45" s="303">
        <f>SUMIFS('Forecast Summary-FY26'!BZ:BZ, 'Forecast Summary-FY26'!$A:$A,Outcomes!$A45,'Forecast Summary-FY26'!$C:$C, "2026",'Forecast Summary-FY26'!$D:$D, "Bound Project")</f>
        <v>58</v>
      </c>
      <c r="BD45" s="303">
        <f>SUMIFS('Forecast Summary-FY26'!CA:CA, 'Forecast Summary-FY26'!$A:$A,Outcomes!$A45,'Forecast Summary-FY26'!$C:$C, "2026",'Forecast Summary-FY26'!$D:$D, "Bound Project")</f>
        <v>0</v>
      </c>
    </row>
    <row r="46" spans="1:56">
      <c r="A46" s="13" t="s">
        <v>121</v>
      </c>
      <c r="B46" s="10" t="s">
        <v>122</v>
      </c>
      <c r="C46" s="303">
        <f>SUMIFS('Forecast Summary-FY26'!E:E, 'Forecast Summary-FY26'!$A:$A,Outcomes!$A46,'Forecast Summary-FY26'!$C:$C, "2026",'Forecast Summary-FY26'!$D:$D, "Bound Project")</f>
        <v>3967</v>
      </c>
      <c r="D46" s="303">
        <f>SUMIFS('Forecast Summary-FY26'!F:F, 'Forecast Summary-FY26'!$A:$A,Outcomes!$A46,'Forecast Summary-FY26'!$C:$C, "2026",'Forecast Summary-FY26'!$D:$D, "Bound Project")</f>
        <v>2732</v>
      </c>
      <c r="E46" s="303">
        <f>SUMIFS('Forecast Summary-FY26'!G:G, 'Forecast Summary-FY26'!$A:$A,Outcomes!$A46,'Forecast Summary-FY26'!$C:$C, "2026",'Forecast Summary-FY26'!$D:$D, "Bound Project")</f>
        <v>1496</v>
      </c>
      <c r="F46" s="303">
        <f>SUMIFS('Forecast Summary-FY26'!H:H, 'Forecast Summary-FY26'!$A:$A,Outcomes!$A46,'Forecast Summary-FY26'!$C:$C, "2026",'Forecast Summary-FY26'!$D:$D, "Bound Project")</f>
        <v>1038.18</v>
      </c>
      <c r="G46" s="303">
        <f>SUMIFS('Forecast Summary-FY26'!I:I, 'Forecast Summary-FY26'!$A:$A,Outcomes!$A46,'Forecast Summary-FY26'!$C:$C, "2026",'Forecast Summary-FY26'!$D:$D, "Bound Project")</f>
        <v>272.25000000000006</v>
      </c>
      <c r="H46" s="303">
        <f>SUMIFS('Forecast Summary-FY26'!J:J, 'Forecast Summary-FY26'!$A:$A,Outcomes!$A46,'Forecast Summary-FY26'!$C:$C, "2026",'Forecast Summary-FY26'!$D:$D, "Bound Project")</f>
        <v>0.90249999999999997</v>
      </c>
      <c r="I46" s="303">
        <f>SUMIFS('Forecast Summary-FY26'!K:K, 'Forecast Summary-FY26'!$A:$A,Outcomes!$A46,'Forecast Summary-FY26'!$C:$C, "2026",'Forecast Summary-FY26'!$D:$D, "Bound Project")</f>
        <v>0.90249999999999997</v>
      </c>
      <c r="J46" s="303">
        <f>SUMIFS('Forecast Summary-FY26'!L:L, 'Forecast Summary-FY26'!$A:$A,Outcomes!$A46,'Forecast Summary-FY26'!$C:$C, "2026",'Forecast Summary-FY26'!$D:$D, "Bound Project")</f>
        <v>0.90249999999999997</v>
      </c>
      <c r="K46" s="303">
        <f>SUMIFS('Forecast Summary-FY26'!M:M, 'Forecast Summary-FY26'!$A:$A,Outcomes!$A46,'Forecast Summary-FY26'!$C:$C, "2026",'Forecast Summary-FY26'!$D:$D, "Bound Project")</f>
        <v>0</v>
      </c>
      <c r="L46" s="303">
        <f>SUMIFS('Forecast Summary-FY26'!O:O, 'Forecast Summary-FY26'!$A:$A,Outcomes!$A46,'Forecast Summary-FY26'!$C:$C, "2026",'Forecast Summary-FY26'!$D:$D, "Bound Project")</f>
        <v>39.930000000000007</v>
      </c>
      <c r="M46" s="303">
        <f>SUMIFS('Forecast Summary-FY26'!P:P, 'Forecast Summary-FY26'!$A:$A,Outcomes!$A46,'Forecast Summary-FY26'!$C:$C, "2026",'Forecast Summary-FY26'!$D:$D, "Bound Project")</f>
        <v>274</v>
      </c>
      <c r="N46" s="303">
        <f>SUMIFS('Forecast Summary-FY26'!U:U, 'Forecast Summary-FY26'!$A:$A,Outcomes!$A46,'Forecast Summary-FY26'!$C:$C, "2026",'Forecast Summary-FY26'!$D:$D, "Bound Project")</f>
        <v>430</v>
      </c>
      <c r="O46" s="303">
        <f>SUMIFS('Forecast Summary-FY26'!V:V, 'Forecast Summary-FY26'!$A:$A,Outcomes!$A46,'Forecast Summary-FY26'!$C:$C, "2026",'Forecast Summary-FY26'!$D:$D, "Bound Project")</f>
        <v>360.09749999999997</v>
      </c>
      <c r="P46" s="303">
        <f>SUMIFS('Forecast Summary-FY26'!W:W, 'Forecast Summary-FY26'!$A:$A,Outcomes!$A46,'Forecast Summary-FY26'!$C:$C, "2026",'Forecast Summary-FY26'!$D:$D, "Bound Project")</f>
        <v>169.67</v>
      </c>
      <c r="Q46" s="303">
        <f>SUMIFS('Forecast Summary-FY26'!X:X, 'Forecast Summary-FY26'!$A:$A,Outcomes!$A46,'Forecast Summary-FY26'!$C:$C, "2026",'Forecast Summary-FY26'!$D:$D, "Bound Project")</f>
        <v>50.539999999999992</v>
      </c>
      <c r="R46" s="303">
        <f>SUMIFS('Forecast Summary-FY26'!Y:Y, 'Forecast Summary-FY26'!$A:$A,Outcomes!$A46,'Forecast Summary-FY26'!$C:$C, "2026",'Forecast Summary-FY26'!$D:$D, "Bound Project")</f>
        <v>295.11749999999995</v>
      </c>
      <c r="S46" s="303">
        <f>SUMIFS('Forecast Summary-FY26'!Z:Z, 'Forecast Summary-FY26'!$A:$A,Outcomes!$A46,'Forecast Summary-FY26'!$C:$C, "2026",'Forecast Summary-FY26'!$D:$D, "Bound Project")</f>
        <v>216.6</v>
      </c>
      <c r="T46" s="303">
        <f>SUMIFS('Forecast Summary-FY26'!AA:AA, 'Forecast Summary-FY26'!$A:$A,Outcomes!$A46,'Forecast Summary-FY26'!$C:$C, "2026",'Forecast Summary-FY26'!$D:$D, "Bound Project")</f>
        <v>184.10999999999999</v>
      </c>
      <c r="U46" s="303">
        <f>SUMIFS('Forecast Summary-FY26'!AB:AB, 'Forecast Summary-FY26'!$A:$A,Outcomes!$A46,'Forecast Summary-FY26'!$C:$C, "2026",'Forecast Summary-FY26'!$D:$D, "Bound Project")</f>
        <v>52.344999999999992</v>
      </c>
      <c r="V46" s="303">
        <f>SUMIFS('Forecast Summary-FY26'!AG:AG, 'Forecast Summary-FY26'!$A:$A,Outcomes!$A46,'Forecast Summary-FY26'!$C:$C, "2026",'Forecast Summary-FY26'!$D:$D, "Bound Project")</f>
        <v>837.51999999999987</v>
      </c>
      <c r="W46" s="303">
        <f>SUMIFS('Forecast Summary-FY26'!AH:AH, 'Forecast Summary-FY26'!$A:$A,Outcomes!$A46,'Forecast Summary-FY26'!$C:$C, "2026",'Forecast Summary-FY26'!$D:$D, "Bound Project")</f>
        <v>686.8024999999999</v>
      </c>
      <c r="X46" s="303">
        <f>SUMIFS('Forecast Summary-FY26'!AI:AI, 'Forecast Summary-FY26'!$A:$A,Outcomes!$A46,'Forecast Summary-FY26'!$C:$C, "2026",'Forecast Summary-FY26'!$D:$D, "Bound Project")</f>
        <v>354.68249999999995</v>
      </c>
      <c r="Y46" s="303">
        <f>SUMIFS('Forecast Summary-FY26'!AJ:AJ, 'Forecast Summary-FY26'!$A:$A,Outcomes!$A46,'Forecast Summary-FY26'!$C:$C, "2026",'Forecast Summary-FY26'!$D:$D, "Bound Project")</f>
        <v>130.86249999999998</v>
      </c>
      <c r="Z46" s="303">
        <f>SUMIFS('Forecast Summary-FY26'!AK:AK, 'Forecast Summary-FY26'!$A:$A,Outcomes!$A46,'Forecast Summary-FY26'!$C:$C, "2026",'Forecast Summary-FY26'!$D:$D, "Bound Project")</f>
        <v>884.5100000000001</v>
      </c>
      <c r="AA46" s="303">
        <f>SUMIFS('Forecast Summary-FY26'!AL:AL, 'Forecast Summary-FY26'!$A:$A,Outcomes!$A46,'Forecast Summary-FY26'!$C:$C, "2026",'Forecast Summary-FY26'!$D:$D, "Bound Project")</f>
        <v>531.19000000000005</v>
      </c>
      <c r="AB46" s="303">
        <f>SUMIFS('Forecast Summary-FY26'!AM:AM, 'Forecast Summary-FY26'!$A:$A,Outcomes!$A46,'Forecast Summary-FY26'!$C:$C, "2026",'Forecast Summary-FY26'!$D:$D, "Bound Project")</f>
        <v>581</v>
      </c>
      <c r="AC46" s="303">
        <f>SUMIFS('Forecast Summary-FY26'!AN:AN, 'Forecast Summary-FY26'!$A:$A,Outcomes!$A46,'Forecast Summary-FY26'!$C:$C, "2026",'Forecast Summary-FY26'!$D:$D, "Bound Project")</f>
        <v>246.84000000000003</v>
      </c>
      <c r="AD46" s="303">
        <f>SUMIFS('Forecast Summary-FY26'!AS:AS, 'Forecast Summary-FY26'!$A:$A,Outcomes!$A46,'Forecast Summary-FY26'!$C:$C, "2026",'Forecast Summary-FY26'!$D:$D, "Bound Project")</f>
        <v>0</v>
      </c>
      <c r="AE46" s="303">
        <f>SUMIFS('Forecast Summary-FY26'!AT:AT, 'Forecast Summary-FY26'!$A:$A,Outcomes!$A46,'Forecast Summary-FY26'!$C:$C, "2026",'Forecast Summary-FY26'!$D:$D, "Bound Project")</f>
        <v>0</v>
      </c>
      <c r="AF46" s="303">
        <f>SUMIFS('Forecast Summary-FY26'!AU:AU, 'Forecast Summary-FY26'!$A:$A,Outcomes!$A46,'Forecast Summary-FY26'!$C:$C, "2026",'Forecast Summary-FY26'!$D:$D, "Bound Project")</f>
        <v>0</v>
      </c>
      <c r="AG46" s="303">
        <f>SUMIFS('Forecast Summary-FY26'!AV:AV, 'Forecast Summary-FY26'!$A:$A,Outcomes!$A46,'Forecast Summary-FY26'!$C:$C, "2026",'Forecast Summary-FY26'!$D:$D, "Bound Project")</f>
        <v>0</v>
      </c>
      <c r="AH46" s="303">
        <f>SUMIFS('Forecast Summary-FY26'!AW:AW, 'Forecast Summary-FY26'!$A:$A,Outcomes!$A46,'Forecast Summary-FY26'!$C:$C, "2026",'Forecast Summary-FY26'!$D:$D, "Bound Project")</f>
        <v>1</v>
      </c>
      <c r="AI46" s="303">
        <f>SUMIFS('Forecast Summary-FY26'!AX:AX, 'Forecast Summary-FY26'!$A:$A,Outcomes!$A46,'Forecast Summary-FY26'!$C:$C, "2026",'Forecast Summary-FY26'!$D:$D, "Bound Project")</f>
        <v>0</v>
      </c>
      <c r="AJ46" s="303">
        <f>SUMIFS('Forecast Summary-FY26'!AY:AY, 'Forecast Summary-FY26'!$A:$A,Outcomes!$A46,'Forecast Summary-FY26'!$C:$C, "2026",'Forecast Summary-FY26'!$D:$D, "Bound Project")</f>
        <v>0</v>
      </c>
      <c r="AK46" s="303">
        <f>SUMIFS('Forecast Summary-FY26'!AZ:AZ, 'Forecast Summary-FY26'!$A:$A,Outcomes!$A46,'Forecast Summary-FY26'!$C:$C, "2026",'Forecast Summary-FY26'!$D:$D, "Bound Project")</f>
        <v>1</v>
      </c>
      <c r="AL46" s="303">
        <f>SUMIFS('Forecast Summary-FY26'!BE:BE, 'Forecast Summary-FY26'!$A:$A,Outcomes!$A46,'Forecast Summary-FY26'!$C:$C, "2026",'Forecast Summary-FY26'!$D:$D, "Bound Project")</f>
        <v>2309</v>
      </c>
      <c r="AM46" s="303">
        <f>SUMIFS('Forecast Summary-FY26'!BF:BF, 'Forecast Summary-FY26'!$A:$A,Outcomes!$A46,'Forecast Summary-FY26'!$C:$C, "2026",'Forecast Summary-FY26'!$D:$D, "Bound Project")</f>
        <v>1238</v>
      </c>
      <c r="AN46" s="303">
        <f>SUMIFS('Forecast Summary-FY26'!BG:BG, 'Forecast Summary-FY26'!$A:$A,Outcomes!$A46,'Forecast Summary-FY26'!$C:$C, "2026",'Forecast Summary-FY26'!$D:$D, "Bound Project")</f>
        <v>845</v>
      </c>
      <c r="AO46" s="303">
        <f>SUMIFS('Forecast Summary-FY26'!BH:BH, 'Forecast Summary-FY26'!$A:$A,Outcomes!$A46,'Forecast Summary-FY26'!$C:$C, "2026",'Forecast Summary-FY26'!$D:$D, "Bound Project")</f>
        <v>353</v>
      </c>
      <c r="AP46" s="303">
        <f>SUMIFS('Forecast Summary-FY26'!BI:BI, 'Forecast Summary-FY26'!$A:$A,Outcomes!$A46,'Forecast Summary-FY26'!$C:$C, "2026",'Forecast Summary-FY26'!$D:$D, "Bound Project")</f>
        <v>962.06499999999994</v>
      </c>
      <c r="AQ46" s="303">
        <f>SUMIFS('Forecast Summary-FY26'!BJ:BJ, 'Forecast Summary-FY26'!$A:$A,Outcomes!$A46,'Forecast Summary-FY26'!$C:$C, "2026",'Forecast Summary-FY26'!$D:$D, "Bound Project")</f>
        <v>435.00499999999994</v>
      </c>
      <c r="AR46" s="303">
        <f>SUMIFS('Forecast Summary-FY26'!BK:BK, 'Forecast Summary-FY26'!$A:$A,Outcomes!$A46,'Forecast Summary-FY26'!$C:$C, "2026",'Forecast Summary-FY26'!$D:$D, "Bound Project")</f>
        <v>665</v>
      </c>
      <c r="AS46" s="303">
        <f>SUMIFS('Forecast Summary-FY26'!BL:BL, 'Forecast Summary-FY26'!$A:$A,Outcomes!$A46,'Forecast Summary-FY26'!$C:$C, "2026",'Forecast Summary-FY26'!$D:$D, "Bound Project")</f>
        <v>342</v>
      </c>
      <c r="AT46" s="303">
        <f>SUMIFS('Forecast Summary-FY26'!BQ:BQ, 'Forecast Summary-FY26'!$A:$A,Outcomes!$A46,'Forecast Summary-FY26'!$C:$C, "2026",'Forecast Summary-FY26'!$D:$D, "Bound Project")</f>
        <v>104.06000000000002</v>
      </c>
      <c r="AU46" s="303">
        <f>SUMIFS('Forecast Summary-FY26'!BR:BR, 'Forecast Summary-FY26'!$A:$A,Outcomes!$A46,'Forecast Summary-FY26'!$C:$C, "2026",'Forecast Summary-FY26'!$D:$D, "Bound Project")</f>
        <v>19.360000000000003</v>
      </c>
      <c r="AV46" s="303">
        <f>SUMIFS('Forecast Summary-FY26'!BS:BS, 'Forecast Summary-FY26'!$A:$A,Outcomes!$A46,'Forecast Summary-FY26'!$C:$C, "2026",'Forecast Summary-FY26'!$D:$D, "Bound Project")</f>
        <v>76.230000000000018</v>
      </c>
      <c r="AW46" s="303">
        <f>SUMIFS('Forecast Summary-FY26'!BT:BT, 'Forecast Summary-FY26'!$A:$A,Outcomes!$A46,'Forecast Summary-FY26'!$C:$C, "2026",'Forecast Summary-FY26'!$D:$D, "Bound Project")</f>
        <v>55.660000000000004</v>
      </c>
      <c r="AX46" s="303">
        <f>SUMIFS('Forecast Summary-FY26'!BU:BU, 'Forecast Summary-FY26'!$A:$A,Outcomes!$A46,'Forecast Summary-FY26'!$C:$C, "2026",'Forecast Summary-FY26'!$D:$D, "Bound Project")</f>
        <v>354.68249999999995</v>
      </c>
      <c r="AY46" s="303">
        <f>SUMIFS('Forecast Summary-FY26'!BV:BV, 'Forecast Summary-FY26'!$A:$A,Outcomes!$A46,'Forecast Summary-FY26'!$C:$C, "2026",'Forecast Summary-FY26'!$D:$D, "Bound Project")</f>
        <v>55.954999999999998</v>
      </c>
      <c r="AZ46" s="303">
        <f>SUMIFS('Forecast Summary-FY26'!BW:BW, 'Forecast Summary-FY26'!$A:$A,Outcomes!$A46,'Forecast Summary-FY26'!$C:$C, "2026",'Forecast Summary-FY26'!$D:$D, "Bound Project")</f>
        <v>259.01749999999998</v>
      </c>
      <c r="BA46" s="303">
        <f>SUMIFS('Forecast Summary-FY26'!BX:BX, 'Forecast Summary-FY26'!$A:$A,Outcomes!$A46,'Forecast Summary-FY26'!$C:$C, "2026",'Forecast Summary-FY26'!$D:$D, "Bound Project")</f>
        <v>228.33249999999998</v>
      </c>
      <c r="BB46" s="303">
        <f>SUMIFS('Forecast Summary-FY26'!BY:BY, 'Forecast Summary-FY26'!$A:$A,Outcomes!$A46,'Forecast Summary-FY26'!$C:$C, "2026",'Forecast Summary-FY26'!$D:$D, "Bound Project")</f>
        <v>26.172499999999996</v>
      </c>
      <c r="BC46" s="303">
        <f>SUMIFS('Forecast Summary-FY26'!BZ:BZ, 'Forecast Summary-FY26'!$A:$A,Outcomes!$A46,'Forecast Summary-FY26'!$C:$C, "2026",'Forecast Summary-FY26'!$D:$D, "Bound Project")</f>
        <v>61</v>
      </c>
      <c r="BD46" s="303">
        <f>SUMIFS('Forecast Summary-FY26'!CA:CA, 'Forecast Summary-FY26'!$A:$A,Outcomes!$A46,'Forecast Summary-FY26'!$C:$C, "2026",'Forecast Summary-FY26'!$D:$D, "Bound Project")</f>
        <v>38.720000000000006</v>
      </c>
    </row>
    <row r="47" spans="1:56">
      <c r="A47" s="13" t="s">
        <v>123</v>
      </c>
      <c r="B47" s="10" t="s">
        <v>124</v>
      </c>
      <c r="C47" s="303">
        <f>SUMIFS('Forecast Summary-FY26'!E:E, 'Forecast Summary-FY26'!$A:$A,Outcomes!$A47,'Forecast Summary-FY26'!$C:$C, "2026",'Forecast Summary-FY26'!$D:$D, "Bound Project")</f>
        <v>917.84249999999997</v>
      </c>
      <c r="D47" s="303">
        <f>SUMIFS('Forecast Summary-FY26'!F:F, 'Forecast Summary-FY26'!$A:$A,Outcomes!$A47,'Forecast Summary-FY26'!$C:$C, "2026",'Forecast Summary-FY26'!$D:$D, "Bound Project")</f>
        <v>619</v>
      </c>
      <c r="E47" s="303">
        <f>SUMIFS('Forecast Summary-FY26'!G:G, 'Forecast Summary-FY26'!$A:$A,Outcomes!$A47,'Forecast Summary-FY26'!$C:$C, "2026",'Forecast Summary-FY26'!$D:$D, "Bound Project")</f>
        <v>494</v>
      </c>
      <c r="F47" s="303">
        <f>SUMIFS('Forecast Summary-FY26'!H:H, 'Forecast Summary-FY26'!$A:$A,Outcomes!$A47,'Forecast Summary-FY26'!$C:$C, "2026",'Forecast Summary-FY26'!$D:$D, "Bound Project")</f>
        <v>297.66000000000003</v>
      </c>
      <c r="G47" s="303">
        <f>SUMIFS('Forecast Summary-FY26'!I:I, 'Forecast Summary-FY26'!$A:$A,Outcomes!$A47,'Forecast Summary-FY26'!$C:$C, "2026",'Forecast Summary-FY26'!$D:$D, "Bound Project")</f>
        <v>47.190000000000012</v>
      </c>
      <c r="H47" s="303">
        <f>SUMIFS('Forecast Summary-FY26'!J:J, 'Forecast Summary-FY26'!$A:$A,Outcomes!$A47,'Forecast Summary-FY26'!$C:$C, "2026",'Forecast Summary-FY26'!$D:$D, "Bound Project")</f>
        <v>0</v>
      </c>
      <c r="I47" s="303">
        <f>SUMIFS('Forecast Summary-FY26'!K:K, 'Forecast Summary-FY26'!$A:$A,Outcomes!$A47,'Forecast Summary-FY26'!$C:$C, "2026",'Forecast Summary-FY26'!$D:$D, "Bound Project")</f>
        <v>0</v>
      </c>
      <c r="J47" s="303">
        <f>SUMIFS('Forecast Summary-FY26'!L:L, 'Forecast Summary-FY26'!$A:$A,Outcomes!$A47,'Forecast Summary-FY26'!$C:$C, "2026",'Forecast Summary-FY26'!$D:$D, "Bound Project")</f>
        <v>0</v>
      </c>
      <c r="K47" s="303">
        <f>SUMIFS('Forecast Summary-FY26'!M:M, 'Forecast Summary-FY26'!$A:$A,Outcomes!$A47,'Forecast Summary-FY26'!$C:$C, "2026",'Forecast Summary-FY26'!$D:$D, "Bound Project")</f>
        <v>0</v>
      </c>
      <c r="L47" s="303">
        <f>SUMIFS('Forecast Summary-FY26'!O:O, 'Forecast Summary-FY26'!$A:$A,Outcomes!$A47,'Forecast Summary-FY26'!$C:$C, "2026",'Forecast Summary-FY26'!$D:$D, "Bound Project")</f>
        <v>9.9274999999999984</v>
      </c>
      <c r="M47" s="303">
        <f>SUMIFS('Forecast Summary-FY26'!P:P, 'Forecast Summary-FY26'!$A:$A,Outcomes!$A47,'Forecast Summary-FY26'!$C:$C, "2026",'Forecast Summary-FY26'!$D:$D, "Bound Project")</f>
        <v>456.17000000000007</v>
      </c>
      <c r="N47" s="303">
        <f>SUMIFS('Forecast Summary-FY26'!U:U, 'Forecast Summary-FY26'!$A:$A,Outcomes!$A47,'Forecast Summary-FY26'!$C:$C, "2026",'Forecast Summary-FY26'!$D:$D, "Bound Project")</f>
        <v>30</v>
      </c>
      <c r="O47" s="303">
        <f>SUMIFS('Forecast Summary-FY26'!V:V, 'Forecast Summary-FY26'!$A:$A,Outcomes!$A47,'Forecast Summary-FY26'!$C:$C, "2026",'Forecast Summary-FY26'!$D:$D, "Bound Project")</f>
        <v>0</v>
      </c>
      <c r="P47" s="303">
        <f>SUMIFS('Forecast Summary-FY26'!W:W, 'Forecast Summary-FY26'!$A:$A,Outcomes!$A47,'Forecast Summary-FY26'!$C:$C, "2026",'Forecast Summary-FY26'!$D:$D, "Bound Project")</f>
        <v>0</v>
      </c>
      <c r="Q47" s="303">
        <f>SUMIFS('Forecast Summary-FY26'!X:X, 'Forecast Summary-FY26'!$A:$A,Outcomes!$A47,'Forecast Summary-FY26'!$C:$C, "2026",'Forecast Summary-FY26'!$D:$D, "Bound Project")</f>
        <v>0</v>
      </c>
      <c r="R47" s="303">
        <f>SUMIFS('Forecast Summary-FY26'!Y:Y, 'Forecast Summary-FY26'!$A:$A,Outcomes!$A47,'Forecast Summary-FY26'!$C:$C, "2026",'Forecast Summary-FY26'!$D:$D, "Bound Project")</f>
        <v>158</v>
      </c>
      <c r="S47" s="303">
        <f>SUMIFS('Forecast Summary-FY26'!Z:Z, 'Forecast Summary-FY26'!$A:$A,Outcomes!$A47,'Forecast Summary-FY26'!$C:$C, "2026",'Forecast Summary-FY26'!$D:$D, "Bound Project")</f>
        <v>0</v>
      </c>
      <c r="T47" s="303">
        <f>SUMIFS('Forecast Summary-FY26'!AA:AA, 'Forecast Summary-FY26'!$A:$A,Outcomes!$A47,'Forecast Summary-FY26'!$C:$C, "2026",'Forecast Summary-FY26'!$D:$D, "Bound Project")</f>
        <v>0</v>
      </c>
      <c r="U47" s="303">
        <f>SUMIFS('Forecast Summary-FY26'!AB:AB, 'Forecast Summary-FY26'!$A:$A,Outcomes!$A47,'Forecast Summary-FY26'!$C:$C, "2026",'Forecast Summary-FY26'!$D:$D, "Bound Project")</f>
        <v>0</v>
      </c>
      <c r="V47" s="303">
        <f>SUMIFS('Forecast Summary-FY26'!AG:AG, 'Forecast Summary-FY26'!$A:$A,Outcomes!$A47,'Forecast Summary-FY26'!$C:$C, "2026",'Forecast Summary-FY26'!$D:$D, "Bound Project")</f>
        <v>218</v>
      </c>
      <c r="W47" s="303">
        <f>SUMIFS('Forecast Summary-FY26'!AH:AH, 'Forecast Summary-FY26'!$A:$A,Outcomes!$A47,'Forecast Summary-FY26'!$C:$C, "2026",'Forecast Summary-FY26'!$D:$D, "Bound Project")</f>
        <v>156.09000000000003</v>
      </c>
      <c r="X47" s="303">
        <f>SUMIFS('Forecast Summary-FY26'!AI:AI, 'Forecast Summary-FY26'!$A:$A,Outcomes!$A47,'Forecast Summary-FY26'!$C:$C, "2026",'Forecast Summary-FY26'!$D:$D, "Bound Project")</f>
        <v>65.340000000000018</v>
      </c>
      <c r="Y47" s="303">
        <f>SUMIFS('Forecast Summary-FY26'!AJ:AJ, 'Forecast Summary-FY26'!$A:$A,Outcomes!$A47,'Forecast Summary-FY26'!$C:$C, "2026",'Forecast Summary-FY26'!$D:$D, "Bound Project")</f>
        <v>13.310000000000002</v>
      </c>
      <c r="Z47" s="303">
        <f>SUMIFS('Forecast Summary-FY26'!AK:AK, 'Forecast Summary-FY26'!$A:$A,Outcomes!$A47,'Forecast Summary-FY26'!$C:$C, "2026",'Forecast Summary-FY26'!$D:$D, "Bound Project")</f>
        <v>338</v>
      </c>
      <c r="AA47" s="303">
        <f>SUMIFS('Forecast Summary-FY26'!AL:AL, 'Forecast Summary-FY26'!$A:$A,Outcomes!$A47,'Forecast Summary-FY26'!$C:$C, "2026",'Forecast Summary-FY26'!$D:$D, "Bound Project")</f>
        <v>270.75</v>
      </c>
      <c r="AB47" s="303">
        <f>SUMIFS('Forecast Summary-FY26'!AM:AM, 'Forecast Summary-FY26'!$A:$A,Outcomes!$A47,'Forecast Summary-FY26'!$C:$C, "2026",'Forecast Summary-FY26'!$D:$D, "Bound Project")</f>
        <v>226.52749999999997</v>
      </c>
      <c r="AC47" s="303">
        <f>SUMIFS('Forecast Summary-FY26'!AN:AN, 'Forecast Summary-FY26'!$A:$A,Outcomes!$A47,'Forecast Summary-FY26'!$C:$C, "2026",'Forecast Summary-FY26'!$D:$D, "Bound Project")</f>
        <v>94</v>
      </c>
      <c r="AD47" s="303">
        <f>SUMIFS('Forecast Summary-FY26'!AS:AS, 'Forecast Summary-FY26'!$A:$A,Outcomes!$A47,'Forecast Summary-FY26'!$C:$C, "2026",'Forecast Summary-FY26'!$D:$D, "Bound Project")</f>
        <v>0</v>
      </c>
      <c r="AE47" s="303">
        <f>SUMIFS('Forecast Summary-FY26'!AT:AT, 'Forecast Summary-FY26'!$A:$A,Outcomes!$A47,'Forecast Summary-FY26'!$C:$C, "2026",'Forecast Summary-FY26'!$D:$D, "Bound Project")</f>
        <v>0</v>
      </c>
      <c r="AF47" s="303">
        <f>SUMIFS('Forecast Summary-FY26'!AU:AU, 'Forecast Summary-FY26'!$A:$A,Outcomes!$A47,'Forecast Summary-FY26'!$C:$C, "2026",'Forecast Summary-FY26'!$D:$D, "Bound Project")</f>
        <v>0</v>
      </c>
      <c r="AG47" s="303">
        <f>SUMIFS('Forecast Summary-FY26'!AV:AV, 'Forecast Summary-FY26'!$A:$A,Outcomes!$A47,'Forecast Summary-FY26'!$C:$C, "2026",'Forecast Summary-FY26'!$D:$D, "Bound Project")</f>
        <v>0</v>
      </c>
      <c r="AH47" s="303">
        <f>SUMIFS('Forecast Summary-FY26'!AW:AW, 'Forecast Summary-FY26'!$A:$A,Outcomes!$A47,'Forecast Summary-FY26'!$C:$C, "2026",'Forecast Summary-FY26'!$D:$D, "Bound Project")</f>
        <v>0</v>
      </c>
      <c r="AI47" s="303">
        <f>SUMIFS('Forecast Summary-FY26'!AX:AX, 'Forecast Summary-FY26'!$A:$A,Outcomes!$A47,'Forecast Summary-FY26'!$C:$C, "2026",'Forecast Summary-FY26'!$D:$D, "Bound Project")</f>
        <v>0</v>
      </c>
      <c r="AJ47" s="303">
        <f>SUMIFS('Forecast Summary-FY26'!AY:AY, 'Forecast Summary-FY26'!$A:$A,Outcomes!$A47,'Forecast Summary-FY26'!$C:$C, "2026",'Forecast Summary-FY26'!$D:$D, "Bound Project")</f>
        <v>0</v>
      </c>
      <c r="AK47" s="303">
        <f>SUMIFS('Forecast Summary-FY26'!AZ:AZ, 'Forecast Summary-FY26'!$A:$A,Outcomes!$A47,'Forecast Summary-FY26'!$C:$C, "2026",'Forecast Summary-FY26'!$D:$D, "Bound Project")</f>
        <v>0</v>
      </c>
      <c r="AL47" s="303">
        <f>SUMIFS('Forecast Summary-FY26'!BE:BE, 'Forecast Summary-FY26'!$A:$A,Outcomes!$A47,'Forecast Summary-FY26'!$C:$C, "2026",'Forecast Summary-FY26'!$D:$D, "Bound Project")</f>
        <v>478</v>
      </c>
      <c r="AM47" s="303">
        <f>SUMIFS('Forecast Summary-FY26'!BF:BF, 'Forecast Summary-FY26'!$A:$A,Outcomes!$A47,'Forecast Summary-FY26'!$C:$C, "2026",'Forecast Summary-FY26'!$D:$D, "Bound Project")</f>
        <v>369</v>
      </c>
      <c r="AN47" s="303">
        <f>SUMIFS('Forecast Summary-FY26'!BG:BG, 'Forecast Summary-FY26'!$A:$A,Outcomes!$A47,'Forecast Summary-FY26'!$C:$C, "2026",'Forecast Summary-FY26'!$D:$D, "Bound Project")</f>
        <v>280</v>
      </c>
      <c r="AO47" s="303">
        <f>SUMIFS('Forecast Summary-FY26'!BH:BH, 'Forecast Summary-FY26'!$A:$A,Outcomes!$A47,'Forecast Summary-FY26'!$C:$C, "2026",'Forecast Summary-FY26'!$D:$D, "Bound Project")</f>
        <v>58.080000000000013</v>
      </c>
      <c r="AP47" s="303">
        <f>SUMIFS('Forecast Summary-FY26'!BI:BI, 'Forecast Summary-FY26'!$A:$A,Outcomes!$A47,'Forecast Summary-FY26'!$C:$C, "2026",'Forecast Summary-FY26'!$D:$D, "Bound Project")</f>
        <v>55.954999999999998</v>
      </c>
      <c r="AQ47" s="303">
        <f>SUMIFS('Forecast Summary-FY26'!BJ:BJ, 'Forecast Summary-FY26'!$A:$A,Outcomes!$A47,'Forecast Summary-FY26'!$C:$C, "2026",'Forecast Summary-FY26'!$D:$D, "Bound Project")</f>
        <v>23</v>
      </c>
      <c r="AR47" s="303">
        <f>SUMIFS('Forecast Summary-FY26'!BK:BK, 'Forecast Summary-FY26'!$A:$A,Outcomes!$A47,'Forecast Summary-FY26'!$C:$C, "2026",'Forecast Summary-FY26'!$D:$D, "Bound Project")</f>
        <v>42.417499999999997</v>
      </c>
      <c r="AS47" s="303">
        <f>SUMIFS('Forecast Summary-FY26'!BL:BL, 'Forecast Summary-FY26'!$A:$A,Outcomes!$A47,'Forecast Summary-FY26'!$C:$C, "2026",'Forecast Summary-FY26'!$D:$D, "Bound Project")</f>
        <v>34.295000000000002</v>
      </c>
      <c r="AT47" s="303">
        <f>SUMIFS('Forecast Summary-FY26'!BQ:BQ, 'Forecast Summary-FY26'!$A:$A,Outcomes!$A47,'Forecast Summary-FY26'!$C:$C, "2026",'Forecast Summary-FY26'!$D:$D, "Bound Project")</f>
        <v>0</v>
      </c>
      <c r="AU47" s="303">
        <f>SUMIFS('Forecast Summary-FY26'!BR:BR, 'Forecast Summary-FY26'!$A:$A,Outcomes!$A47,'Forecast Summary-FY26'!$C:$C, "2026",'Forecast Summary-FY26'!$D:$D, "Bound Project")</f>
        <v>0</v>
      </c>
      <c r="AV47" s="303">
        <f>SUMIFS('Forecast Summary-FY26'!BS:BS, 'Forecast Summary-FY26'!$A:$A,Outcomes!$A47,'Forecast Summary-FY26'!$C:$C, "2026",'Forecast Summary-FY26'!$D:$D, "Bound Project")</f>
        <v>0</v>
      </c>
      <c r="AW47" s="303">
        <f>SUMIFS('Forecast Summary-FY26'!BT:BT, 'Forecast Summary-FY26'!$A:$A,Outcomes!$A47,'Forecast Summary-FY26'!$C:$C, "2026",'Forecast Summary-FY26'!$D:$D, "Bound Project")</f>
        <v>0</v>
      </c>
      <c r="AX47" s="303">
        <f>SUMIFS('Forecast Summary-FY26'!BU:BU, 'Forecast Summary-FY26'!$A:$A,Outcomes!$A47,'Forecast Summary-FY26'!$C:$C, "2026",'Forecast Summary-FY26'!$D:$D, "Bound Project")</f>
        <v>0</v>
      </c>
      <c r="AY47" s="303">
        <f>SUMIFS('Forecast Summary-FY26'!BV:BV, 'Forecast Summary-FY26'!$A:$A,Outcomes!$A47,'Forecast Summary-FY26'!$C:$C, "2026",'Forecast Summary-FY26'!$D:$D, "Bound Project")</f>
        <v>0</v>
      </c>
      <c r="AZ47" s="303">
        <f>SUMIFS('Forecast Summary-FY26'!BW:BW, 'Forecast Summary-FY26'!$A:$A,Outcomes!$A47,'Forecast Summary-FY26'!$C:$C, "2026",'Forecast Summary-FY26'!$D:$D, "Bound Project")</f>
        <v>0</v>
      </c>
      <c r="BA47" s="303">
        <f>SUMIFS('Forecast Summary-FY26'!BX:BX, 'Forecast Summary-FY26'!$A:$A,Outcomes!$A47,'Forecast Summary-FY26'!$C:$C, "2026",'Forecast Summary-FY26'!$D:$D, "Bound Project")</f>
        <v>0</v>
      </c>
      <c r="BB47" s="303">
        <f>SUMIFS('Forecast Summary-FY26'!BY:BY, 'Forecast Summary-FY26'!$A:$A,Outcomes!$A47,'Forecast Summary-FY26'!$C:$C, "2026",'Forecast Summary-FY26'!$D:$D, "Bound Project")</f>
        <v>37</v>
      </c>
      <c r="BC47" s="303">
        <f>SUMIFS('Forecast Summary-FY26'!BZ:BZ, 'Forecast Summary-FY26'!$A:$A,Outcomes!$A47,'Forecast Summary-FY26'!$C:$C, "2026",'Forecast Summary-FY26'!$D:$D, "Bound Project")</f>
        <v>25.269999999999996</v>
      </c>
      <c r="BD47" s="303">
        <f>SUMIFS('Forecast Summary-FY26'!CA:CA, 'Forecast Summary-FY26'!$A:$A,Outcomes!$A47,'Forecast Summary-FY26'!$C:$C, "2026",'Forecast Summary-FY26'!$D:$D, "Bound Project")</f>
        <v>0</v>
      </c>
    </row>
    <row r="48" spans="1:56">
      <c r="A48" s="13" t="s">
        <v>125</v>
      </c>
      <c r="B48" s="10" t="s">
        <v>126</v>
      </c>
      <c r="C48" s="303">
        <f>SUMIFS('Forecast Summary-FY26'!E:E, 'Forecast Summary-FY26'!$A:$A,Outcomes!$A48,'Forecast Summary-FY26'!$C:$C, "2026",'Forecast Summary-FY26'!$D:$D, "Bound Project")</f>
        <v>2649.74</v>
      </c>
      <c r="D48" s="303">
        <f>SUMIFS('Forecast Summary-FY26'!F:F, 'Forecast Summary-FY26'!$A:$A,Outcomes!$A48,'Forecast Summary-FY26'!$C:$C, "2026",'Forecast Summary-FY26'!$D:$D, "Bound Project")</f>
        <v>3592</v>
      </c>
      <c r="E48" s="303">
        <f>SUMIFS('Forecast Summary-FY26'!G:G, 'Forecast Summary-FY26'!$A:$A,Outcomes!$A48,'Forecast Summary-FY26'!$C:$C, "2026",'Forecast Summary-FY26'!$D:$D, "Bound Project")</f>
        <v>1363</v>
      </c>
      <c r="F48" s="303">
        <f>SUMIFS('Forecast Summary-FY26'!H:H, 'Forecast Summary-FY26'!$A:$A,Outcomes!$A48,'Forecast Summary-FY26'!$C:$C, "2026",'Forecast Summary-FY26'!$D:$D, "Bound Project")</f>
        <v>1522</v>
      </c>
      <c r="G48" s="303">
        <f>SUMIFS('Forecast Summary-FY26'!I:I, 'Forecast Summary-FY26'!$A:$A,Outcomes!$A48,'Forecast Summary-FY26'!$C:$C, "2026",'Forecast Summary-FY26'!$D:$D, "Bound Project")</f>
        <v>803</v>
      </c>
      <c r="H48" s="303">
        <f>SUMIFS('Forecast Summary-FY26'!J:J, 'Forecast Summary-FY26'!$A:$A,Outcomes!$A48,'Forecast Summary-FY26'!$C:$C, "2026",'Forecast Summary-FY26'!$D:$D, "Bound Project")</f>
        <v>1</v>
      </c>
      <c r="I48" s="303">
        <f>SUMIFS('Forecast Summary-FY26'!K:K, 'Forecast Summary-FY26'!$A:$A,Outcomes!$A48,'Forecast Summary-FY26'!$C:$C, "2026",'Forecast Summary-FY26'!$D:$D, "Bound Project")</f>
        <v>0.90249999999999997</v>
      </c>
      <c r="J48" s="303">
        <f>SUMIFS('Forecast Summary-FY26'!L:L, 'Forecast Summary-FY26'!$A:$A,Outcomes!$A48,'Forecast Summary-FY26'!$C:$C, "2026",'Forecast Summary-FY26'!$D:$D, "Bound Project")</f>
        <v>1</v>
      </c>
      <c r="K48" s="303">
        <f>SUMIFS('Forecast Summary-FY26'!M:M, 'Forecast Summary-FY26'!$A:$A,Outcomes!$A48,'Forecast Summary-FY26'!$C:$C, "2026",'Forecast Summary-FY26'!$D:$D, "Bound Project")</f>
        <v>0</v>
      </c>
      <c r="L48" s="303">
        <f>SUMIFS('Forecast Summary-FY26'!O:O, 'Forecast Summary-FY26'!$A:$A,Outcomes!$A48,'Forecast Summary-FY26'!$C:$C, "2026",'Forecast Summary-FY26'!$D:$D, "Bound Project")</f>
        <v>40.612499999999997</v>
      </c>
      <c r="M48" s="303">
        <f>SUMIFS('Forecast Summary-FY26'!P:P, 'Forecast Summary-FY26'!$A:$A,Outcomes!$A48,'Forecast Summary-FY26'!$C:$C, "2026",'Forecast Summary-FY26'!$D:$D, "Bound Project")</f>
        <v>114.95000000000003</v>
      </c>
      <c r="N48" s="303">
        <f>SUMIFS('Forecast Summary-FY26'!U:U, 'Forecast Summary-FY26'!$A:$A,Outcomes!$A48,'Forecast Summary-FY26'!$C:$C, "2026",'Forecast Summary-FY26'!$D:$D, "Bound Project")</f>
        <v>11.7325</v>
      </c>
      <c r="O48" s="303">
        <f>SUMIFS('Forecast Summary-FY26'!V:V, 'Forecast Summary-FY26'!$A:$A,Outcomes!$A48,'Forecast Summary-FY26'!$C:$C, "2026",'Forecast Summary-FY26'!$D:$D, "Bound Project")</f>
        <v>3.61</v>
      </c>
      <c r="P48" s="303">
        <f>SUMIFS('Forecast Summary-FY26'!W:W, 'Forecast Summary-FY26'!$A:$A,Outcomes!$A48,'Forecast Summary-FY26'!$C:$C, "2026",'Forecast Summary-FY26'!$D:$D, "Bound Project")</f>
        <v>5</v>
      </c>
      <c r="Q48" s="303">
        <f>SUMIFS('Forecast Summary-FY26'!X:X, 'Forecast Summary-FY26'!$A:$A,Outcomes!$A48,'Forecast Summary-FY26'!$C:$C, "2026",'Forecast Summary-FY26'!$D:$D, "Bound Project")</f>
        <v>9.0250000000000004</v>
      </c>
      <c r="R48" s="303">
        <f>SUMIFS('Forecast Summary-FY26'!Y:Y, 'Forecast Summary-FY26'!$A:$A,Outcomes!$A48,'Forecast Summary-FY26'!$C:$C, "2026",'Forecast Summary-FY26'!$D:$D, "Bound Project")</f>
        <v>42</v>
      </c>
      <c r="S48" s="303">
        <f>SUMIFS('Forecast Summary-FY26'!Z:Z, 'Forecast Summary-FY26'!$A:$A,Outcomes!$A48,'Forecast Summary-FY26'!$C:$C, "2026",'Forecast Summary-FY26'!$D:$D, "Bound Project")</f>
        <v>10</v>
      </c>
      <c r="T48" s="303">
        <f>SUMIFS('Forecast Summary-FY26'!AA:AA, 'Forecast Summary-FY26'!$A:$A,Outcomes!$A48,'Forecast Summary-FY26'!$C:$C, "2026",'Forecast Summary-FY26'!$D:$D, "Bound Project")</f>
        <v>13.310000000000002</v>
      </c>
      <c r="U48" s="303">
        <f>SUMIFS('Forecast Summary-FY26'!AB:AB, 'Forecast Summary-FY26'!$A:$A,Outcomes!$A48,'Forecast Summary-FY26'!$C:$C, "2026",'Forecast Summary-FY26'!$D:$D, "Bound Project")</f>
        <v>23</v>
      </c>
      <c r="V48" s="303">
        <f>SUMIFS('Forecast Summary-FY26'!AG:AG, 'Forecast Summary-FY26'!$A:$A,Outcomes!$A48,'Forecast Summary-FY26'!$C:$C, "2026",'Forecast Summary-FY26'!$D:$D, "Bound Project")</f>
        <v>807.07000000000016</v>
      </c>
      <c r="W48" s="303">
        <f>SUMIFS('Forecast Summary-FY26'!AH:AH, 'Forecast Summary-FY26'!$A:$A,Outcomes!$A48,'Forecast Summary-FY26'!$C:$C, "2026",'Forecast Summary-FY26'!$D:$D, "Bound Project")</f>
        <v>229</v>
      </c>
      <c r="X48" s="303">
        <f>SUMIFS('Forecast Summary-FY26'!AI:AI, 'Forecast Summary-FY26'!$A:$A,Outcomes!$A48,'Forecast Summary-FY26'!$C:$C, "2026",'Forecast Summary-FY26'!$D:$D, "Bound Project")</f>
        <v>283.14000000000004</v>
      </c>
      <c r="Y48" s="303">
        <f>SUMIFS('Forecast Summary-FY26'!AJ:AJ, 'Forecast Summary-FY26'!$A:$A,Outcomes!$A48,'Forecast Summary-FY26'!$C:$C, "2026",'Forecast Summary-FY26'!$D:$D, "Bound Project")</f>
        <v>392.04000000000008</v>
      </c>
      <c r="Z48" s="303">
        <f>SUMIFS('Forecast Summary-FY26'!AK:AK, 'Forecast Summary-FY26'!$A:$A,Outcomes!$A48,'Forecast Summary-FY26'!$C:$C, "2026",'Forecast Summary-FY26'!$D:$D, "Bound Project")</f>
        <v>812</v>
      </c>
      <c r="AA48" s="303">
        <f>SUMIFS('Forecast Summary-FY26'!AL:AL, 'Forecast Summary-FY26'!$A:$A,Outcomes!$A48,'Forecast Summary-FY26'!$C:$C, "2026",'Forecast Summary-FY26'!$D:$D, "Bound Project")</f>
        <v>256.31</v>
      </c>
      <c r="AB48" s="303">
        <f>SUMIFS('Forecast Summary-FY26'!AM:AM, 'Forecast Summary-FY26'!$A:$A,Outcomes!$A48,'Forecast Summary-FY26'!$C:$C, "2026",'Forecast Summary-FY26'!$D:$D, "Bound Project")</f>
        <v>387.17249999999996</v>
      </c>
      <c r="AC48" s="303">
        <f>SUMIFS('Forecast Summary-FY26'!AN:AN, 'Forecast Summary-FY26'!$A:$A,Outcomes!$A48,'Forecast Summary-FY26'!$C:$C, "2026",'Forecast Summary-FY26'!$D:$D, "Bound Project")</f>
        <v>508</v>
      </c>
      <c r="AD48" s="303">
        <f>SUMIFS('Forecast Summary-FY26'!AS:AS, 'Forecast Summary-FY26'!$A:$A,Outcomes!$A48,'Forecast Summary-FY26'!$C:$C, "2026",'Forecast Summary-FY26'!$D:$D, "Bound Project")</f>
        <v>10.89</v>
      </c>
      <c r="AE48" s="303">
        <f>SUMIFS('Forecast Summary-FY26'!AT:AT, 'Forecast Summary-FY26'!$A:$A,Outcomes!$A48,'Forecast Summary-FY26'!$C:$C, "2026",'Forecast Summary-FY26'!$D:$D, "Bound Project")</f>
        <v>2</v>
      </c>
      <c r="AF48" s="303">
        <f>SUMIFS('Forecast Summary-FY26'!AU:AU, 'Forecast Summary-FY26'!$A:$A,Outcomes!$A48,'Forecast Summary-FY26'!$C:$C, "2026",'Forecast Summary-FY26'!$D:$D, "Bound Project")</f>
        <v>2</v>
      </c>
      <c r="AG48" s="303">
        <f>SUMIFS('Forecast Summary-FY26'!AV:AV, 'Forecast Summary-FY26'!$A:$A,Outcomes!$A48,'Forecast Summary-FY26'!$C:$C, "2026",'Forecast Summary-FY26'!$D:$D, "Bound Project")</f>
        <v>7.2600000000000016</v>
      </c>
      <c r="AH48" s="303">
        <f>SUMIFS('Forecast Summary-FY26'!AW:AW, 'Forecast Summary-FY26'!$A:$A,Outcomes!$A48,'Forecast Summary-FY26'!$C:$C, "2026",'Forecast Summary-FY26'!$D:$D, "Bound Project")</f>
        <v>13</v>
      </c>
      <c r="AI48" s="303">
        <f>SUMIFS('Forecast Summary-FY26'!AX:AX, 'Forecast Summary-FY26'!$A:$A,Outcomes!$A48,'Forecast Summary-FY26'!$C:$C, "2026",'Forecast Summary-FY26'!$D:$D, "Bound Project")</f>
        <v>2</v>
      </c>
      <c r="AJ48" s="303">
        <f>SUMIFS('Forecast Summary-FY26'!AY:AY, 'Forecast Summary-FY26'!$A:$A,Outcomes!$A48,'Forecast Summary-FY26'!$C:$C, "2026",'Forecast Summary-FY26'!$D:$D, "Bound Project")</f>
        <v>3.6300000000000008</v>
      </c>
      <c r="AK48" s="303">
        <f>SUMIFS('Forecast Summary-FY26'!AZ:AZ, 'Forecast Summary-FY26'!$A:$A,Outcomes!$A48,'Forecast Summary-FY26'!$C:$C, "2026",'Forecast Summary-FY26'!$D:$D, "Bound Project")</f>
        <v>10</v>
      </c>
      <c r="AL48" s="303">
        <f>SUMIFS('Forecast Summary-FY26'!BE:BE, 'Forecast Summary-FY26'!$A:$A,Outcomes!$A48,'Forecast Summary-FY26'!$C:$C, "2026",'Forecast Summary-FY26'!$D:$D, "Bound Project")</f>
        <v>4755</v>
      </c>
      <c r="AM48" s="303">
        <f>SUMIFS('Forecast Summary-FY26'!BF:BF, 'Forecast Summary-FY26'!$A:$A,Outcomes!$A48,'Forecast Summary-FY26'!$C:$C, "2026",'Forecast Summary-FY26'!$D:$D, "Bound Project")</f>
        <v>1823.05</v>
      </c>
      <c r="AN48" s="303">
        <f>SUMIFS('Forecast Summary-FY26'!BG:BG, 'Forecast Summary-FY26'!$A:$A,Outcomes!$A48,'Forecast Summary-FY26'!$C:$C, "2026",'Forecast Summary-FY26'!$D:$D, "Bound Project")</f>
        <v>2188</v>
      </c>
      <c r="AO48" s="303">
        <f>SUMIFS('Forecast Summary-FY26'!BH:BH, 'Forecast Summary-FY26'!$A:$A,Outcomes!$A48,'Forecast Summary-FY26'!$C:$C, "2026",'Forecast Summary-FY26'!$D:$D, "Bound Project")</f>
        <v>1418.1200000000001</v>
      </c>
      <c r="AP48" s="303">
        <f>SUMIFS('Forecast Summary-FY26'!BI:BI, 'Forecast Summary-FY26'!$A:$A,Outcomes!$A48,'Forecast Summary-FY26'!$C:$C, "2026",'Forecast Summary-FY26'!$D:$D, "Bound Project")</f>
        <v>894</v>
      </c>
      <c r="AQ48" s="303">
        <f>SUMIFS('Forecast Summary-FY26'!BJ:BJ, 'Forecast Summary-FY26'!$A:$A,Outcomes!$A48,'Forecast Summary-FY26'!$C:$C, "2026",'Forecast Summary-FY26'!$D:$D, "Bound Project")</f>
        <v>165.1575</v>
      </c>
      <c r="AR48" s="303">
        <f>SUMIFS('Forecast Summary-FY26'!BK:BK, 'Forecast Summary-FY26'!$A:$A,Outcomes!$A48,'Forecast Summary-FY26'!$C:$C, "2026",'Forecast Summary-FY26'!$D:$D, "Bound Project")</f>
        <v>456.66499999999996</v>
      </c>
      <c r="AS48" s="303">
        <f>SUMIFS('Forecast Summary-FY26'!BL:BL, 'Forecast Summary-FY26'!$A:$A,Outcomes!$A48,'Forecast Summary-FY26'!$C:$C, "2026",'Forecast Summary-FY26'!$D:$D, "Bound Project")</f>
        <v>556</v>
      </c>
      <c r="AT48" s="303">
        <f>SUMIFS('Forecast Summary-FY26'!BQ:BQ, 'Forecast Summary-FY26'!$A:$A,Outcomes!$A48,'Forecast Summary-FY26'!$C:$C, "2026",'Forecast Summary-FY26'!$D:$D, "Bound Project")</f>
        <v>0</v>
      </c>
      <c r="AU48" s="303">
        <f>SUMIFS('Forecast Summary-FY26'!BR:BR, 'Forecast Summary-FY26'!$A:$A,Outcomes!$A48,'Forecast Summary-FY26'!$C:$C, "2026",'Forecast Summary-FY26'!$D:$D, "Bound Project")</f>
        <v>0</v>
      </c>
      <c r="AV48" s="303">
        <f>SUMIFS('Forecast Summary-FY26'!BS:BS, 'Forecast Summary-FY26'!$A:$A,Outcomes!$A48,'Forecast Summary-FY26'!$C:$C, "2026",'Forecast Summary-FY26'!$D:$D, "Bound Project")</f>
        <v>0</v>
      </c>
      <c r="AW48" s="303">
        <f>SUMIFS('Forecast Summary-FY26'!BT:BT, 'Forecast Summary-FY26'!$A:$A,Outcomes!$A48,'Forecast Summary-FY26'!$C:$C, "2026",'Forecast Summary-FY26'!$D:$D, "Bound Project")</f>
        <v>0</v>
      </c>
      <c r="AX48" s="303">
        <f>SUMIFS('Forecast Summary-FY26'!BU:BU, 'Forecast Summary-FY26'!$A:$A,Outcomes!$A48,'Forecast Summary-FY26'!$C:$C, "2026",'Forecast Summary-FY26'!$D:$D, "Bound Project")</f>
        <v>0</v>
      </c>
      <c r="AY48" s="303">
        <f>SUMIFS('Forecast Summary-FY26'!BV:BV, 'Forecast Summary-FY26'!$A:$A,Outcomes!$A48,'Forecast Summary-FY26'!$C:$C, "2026",'Forecast Summary-FY26'!$D:$D, "Bound Project")</f>
        <v>0</v>
      </c>
      <c r="AZ48" s="303">
        <f>SUMIFS('Forecast Summary-FY26'!BW:BW, 'Forecast Summary-FY26'!$A:$A,Outcomes!$A48,'Forecast Summary-FY26'!$C:$C, "2026",'Forecast Summary-FY26'!$D:$D, "Bound Project")</f>
        <v>0</v>
      </c>
      <c r="BA48" s="303">
        <f>SUMIFS('Forecast Summary-FY26'!BX:BX, 'Forecast Summary-FY26'!$A:$A,Outcomes!$A48,'Forecast Summary-FY26'!$C:$C, "2026",'Forecast Summary-FY26'!$D:$D, "Bound Project")</f>
        <v>0</v>
      </c>
      <c r="BB48" s="303">
        <f>SUMIFS('Forecast Summary-FY26'!BY:BY, 'Forecast Summary-FY26'!$A:$A,Outcomes!$A48,'Forecast Summary-FY26'!$C:$C, "2026",'Forecast Summary-FY26'!$D:$D, "Bound Project")</f>
        <v>59.564999999999991</v>
      </c>
      <c r="BC48" s="303">
        <f>SUMIFS('Forecast Summary-FY26'!BZ:BZ, 'Forecast Summary-FY26'!$A:$A,Outcomes!$A48,'Forecast Summary-FY26'!$C:$C, "2026",'Forecast Summary-FY26'!$D:$D, "Bound Project")</f>
        <v>636</v>
      </c>
      <c r="BD48" s="303">
        <f>SUMIFS('Forecast Summary-FY26'!CA:CA, 'Forecast Summary-FY26'!$A:$A,Outcomes!$A48,'Forecast Summary-FY26'!$C:$C, "2026",'Forecast Summary-FY26'!$D:$D, "Bound Project")</f>
        <v>0</v>
      </c>
    </row>
    <row r="49" spans="1:56">
      <c r="A49" s="13" t="s">
        <v>127</v>
      </c>
      <c r="B49" s="10" t="s">
        <v>128</v>
      </c>
      <c r="C49" s="303">
        <f>SUMIFS('Forecast Summary-FY26'!E:E, 'Forecast Summary-FY26'!$A:$A,Outcomes!$A49,'Forecast Summary-FY26'!$C:$C, "2026",'Forecast Summary-FY26'!$D:$D, "Bound Project")</f>
        <v>367</v>
      </c>
      <c r="D49" s="303">
        <f>SUMIFS('Forecast Summary-FY26'!F:F, 'Forecast Summary-FY26'!$A:$A,Outcomes!$A49,'Forecast Summary-FY26'!$C:$C, "2026",'Forecast Summary-FY26'!$D:$D, "Bound Project")</f>
        <v>414</v>
      </c>
      <c r="E49" s="303">
        <f>SUMIFS('Forecast Summary-FY26'!G:G, 'Forecast Summary-FY26'!$A:$A,Outcomes!$A49,'Forecast Summary-FY26'!$C:$C, "2026",'Forecast Summary-FY26'!$D:$D, "Bound Project")</f>
        <v>133</v>
      </c>
      <c r="F49" s="303">
        <f>SUMIFS('Forecast Summary-FY26'!H:H, 'Forecast Summary-FY26'!$A:$A,Outcomes!$A49,'Forecast Summary-FY26'!$C:$C, "2026",'Forecast Summary-FY26'!$D:$D, "Bound Project")</f>
        <v>171</v>
      </c>
      <c r="G49" s="303">
        <f>SUMIFS('Forecast Summary-FY26'!I:I, 'Forecast Summary-FY26'!$A:$A,Outcomes!$A49,'Forecast Summary-FY26'!$C:$C, "2026",'Forecast Summary-FY26'!$D:$D, "Bound Project")</f>
        <v>96.800000000000011</v>
      </c>
      <c r="H49" s="303">
        <f>SUMIFS('Forecast Summary-FY26'!J:J, 'Forecast Summary-FY26'!$A:$A,Outcomes!$A49,'Forecast Summary-FY26'!$C:$C, "2026",'Forecast Summary-FY26'!$D:$D, "Bound Project")</f>
        <v>0</v>
      </c>
      <c r="I49" s="303">
        <f>SUMIFS('Forecast Summary-FY26'!K:K, 'Forecast Summary-FY26'!$A:$A,Outcomes!$A49,'Forecast Summary-FY26'!$C:$C, "2026",'Forecast Summary-FY26'!$D:$D, "Bound Project")</f>
        <v>0</v>
      </c>
      <c r="J49" s="303">
        <f>SUMIFS('Forecast Summary-FY26'!L:L, 'Forecast Summary-FY26'!$A:$A,Outcomes!$A49,'Forecast Summary-FY26'!$C:$C, "2026",'Forecast Summary-FY26'!$D:$D, "Bound Project")</f>
        <v>0</v>
      </c>
      <c r="K49" s="303">
        <f>SUMIFS('Forecast Summary-FY26'!M:M, 'Forecast Summary-FY26'!$A:$A,Outcomes!$A49,'Forecast Summary-FY26'!$C:$C, "2026",'Forecast Summary-FY26'!$D:$D, "Bound Project")</f>
        <v>0</v>
      </c>
      <c r="L49" s="303">
        <f>SUMIFS('Forecast Summary-FY26'!O:O, 'Forecast Summary-FY26'!$A:$A,Outcomes!$A49,'Forecast Summary-FY26'!$C:$C, "2026",'Forecast Summary-FY26'!$D:$D, "Bound Project")</f>
        <v>0</v>
      </c>
      <c r="M49" s="303">
        <f>SUMIFS('Forecast Summary-FY26'!P:P, 'Forecast Summary-FY26'!$A:$A,Outcomes!$A49,'Forecast Summary-FY26'!$C:$C, "2026",'Forecast Summary-FY26'!$D:$D, "Bound Project")</f>
        <v>163.35000000000002</v>
      </c>
      <c r="N49" s="303">
        <f>SUMIFS('Forecast Summary-FY26'!U:U, 'Forecast Summary-FY26'!$A:$A,Outcomes!$A49,'Forecast Summary-FY26'!$C:$C, "2026",'Forecast Summary-FY26'!$D:$D, "Bound Project")</f>
        <v>0</v>
      </c>
      <c r="O49" s="303">
        <f>SUMIFS('Forecast Summary-FY26'!V:V, 'Forecast Summary-FY26'!$A:$A,Outcomes!$A49,'Forecast Summary-FY26'!$C:$C, "2026",'Forecast Summary-FY26'!$D:$D, "Bound Project")</f>
        <v>0</v>
      </c>
      <c r="P49" s="303">
        <f>SUMIFS('Forecast Summary-FY26'!W:W, 'Forecast Summary-FY26'!$A:$A,Outcomes!$A49,'Forecast Summary-FY26'!$C:$C, "2026",'Forecast Summary-FY26'!$D:$D, "Bound Project")</f>
        <v>0</v>
      </c>
      <c r="Q49" s="303">
        <f>SUMIFS('Forecast Summary-FY26'!X:X, 'Forecast Summary-FY26'!$A:$A,Outcomes!$A49,'Forecast Summary-FY26'!$C:$C, "2026",'Forecast Summary-FY26'!$D:$D, "Bound Project")</f>
        <v>0</v>
      </c>
      <c r="R49" s="303">
        <f>SUMIFS('Forecast Summary-FY26'!Y:Y, 'Forecast Summary-FY26'!$A:$A,Outcomes!$A49,'Forecast Summary-FY26'!$C:$C, "2026",'Forecast Summary-FY26'!$D:$D, "Bound Project")</f>
        <v>120.93499999999999</v>
      </c>
      <c r="S49" s="303">
        <f>SUMIFS('Forecast Summary-FY26'!Z:Z, 'Forecast Summary-FY26'!$A:$A,Outcomes!$A49,'Forecast Summary-FY26'!$C:$C, "2026",'Forecast Summary-FY26'!$D:$D, "Bound Project")</f>
        <v>18.952499999999997</v>
      </c>
      <c r="T49" s="303">
        <f>SUMIFS('Forecast Summary-FY26'!AA:AA, 'Forecast Summary-FY26'!$A:$A,Outcomes!$A49,'Forecast Summary-FY26'!$C:$C, "2026",'Forecast Summary-FY26'!$D:$D, "Bound Project")</f>
        <v>21.659999999999997</v>
      </c>
      <c r="U49" s="303">
        <f>SUMIFS('Forecast Summary-FY26'!AB:AB, 'Forecast Summary-FY26'!$A:$A,Outcomes!$A49,'Forecast Summary-FY26'!$C:$C, "2026",'Forecast Summary-FY26'!$D:$D, "Bound Project")</f>
        <v>75.809999999999988</v>
      </c>
      <c r="V49" s="303">
        <f>SUMIFS('Forecast Summary-FY26'!AG:AG, 'Forecast Summary-FY26'!$A:$A,Outcomes!$A49,'Forecast Summary-FY26'!$C:$C, "2026",'Forecast Summary-FY26'!$D:$D, "Bound Project")</f>
        <v>9.6800000000000015</v>
      </c>
      <c r="W49" s="303">
        <f>SUMIFS('Forecast Summary-FY26'!AH:AH, 'Forecast Summary-FY26'!$A:$A,Outcomes!$A49,'Forecast Summary-FY26'!$C:$C, "2026",'Forecast Summary-FY26'!$D:$D, "Bound Project")</f>
        <v>3.6300000000000008</v>
      </c>
      <c r="X49" s="303">
        <f>SUMIFS('Forecast Summary-FY26'!AI:AI, 'Forecast Summary-FY26'!$A:$A,Outcomes!$A49,'Forecast Summary-FY26'!$C:$C, "2026",'Forecast Summary-FY26'!$D:$D, "Bound Project")</f>
        <v>4.8400000000000007</v>
      </c>
      <c r="Y49" s="303">
        <f>SUMIFS('Forecast Summary-FY26'!AJ:AJ, 'Forecast Summary-FY26'!$A:$A,Outcomes!$A49,'Forecast Summary-FY26'!$C:$C, "2026",'Forecast Summary-FY26'!$D:$D, "Bound Project")</f>
        <v>3.6300000000000008</v>
      </c>
      <c r="Z49" s="303">
        <f>SUMIFS('Forecast Summary-FY26'!AK:AK, 'Forecast Summary-FY26'!$A:$A,Outcomes!$A49,'Forecast Summary-FY26'!$C:$C, "2026",'Forecast Summary-FY26'!$D:$D, "Bound Project")</f>
        <v>129.95999999999998</v>
      </c>
      <c r="AA49" s="303">
        <f>SUMIFS('Forecast Summary-FY26'!AL:AL, 'Forecast Summary-FY26'!$A:$A,Outcomes!$A49,'Forecast Summary-FY26'!$C:$C, "2026",'Forecast Summary-FY26'!$D:$D, "Bound Project")</f>
        <v>33.392499999999998</v>
      </c>
      <c r="AB49" s="303">
        <f>SUMIFS('Forecast Summary-FY26'!AM:AM, 'Forecast Summary-FY26'!$A:$A,Outcomes!$A49,'Forecast Summary-FY26'!$C:$C, "2026",'Forecast Summary-FY26'!$D:$D, "Bound Project")</f>
        <v>52</v>
      </c>
      <c r="AC49" s="303">
        <f>SUMIFS('Forecast Summary-FY26'!AN:AN, 'Forecast Summary-FY26'!$A:$A,Outcomes!$A49,'Forecast Summary-FY26'!$C:$C, "2026",'Forecast Summary-FY26'!$D:$D, "Bound Project")</f>
        <v>82.127499999999998</v>
      </c>
      <c r="AD49" s="303">
        <f>SUMIFS('Forecast Summary-FY26'!AS:AS, 'Forecast Summary-FY26'!$A:$A,Outcomes!$A49,'Forecast Summary-FY26'!$C:$C, "2026",'Forecast Summary-FY26'!$D:$D, "Bound Project")</f>
        <v>0</v>
      </c>
      <c r="AE49" s="303">
        <f>SUMIFS('Forecast Summary-FY26'!AT:AT, 'Forecast Summary-FY26'!$A:$A,Outcomes!$A49,'Forecast Summary-FY26'!$C:$C, "2026",'Forecast Summary-FY26'!$D:$D, "Bound Project")</f>
        <v>0</v>
      </c>
      <c r="AF49" s="303">
        <f>SUMIFS('Forecast Summary-FY26'!AU:AU, 'Forecast Summary-FY26'!$A:$A,Outcomes!$A49,'Forecast Summary-FY26'!$C:$C, "2026",'Forecast Summary-FY26'!$D:$D, "Bound Project")</f>
        <v>0</v>
      </c>
      <c r="AG49" s="303">
        <f>SUMIFS('Forecast Summary-FY26'!AV:AV, 'Forecast Summary-FY26'!$A:$A,Outcomes!$A49,'Forecast Summary-FY26'!$C:$C, "2026",'Forecast Summary-FY26'!$D:$D, "Bound Project")</f>
        <v>0</v>
      </c>
      <c r="AH49" s="303">
        <f>SUMIFS('Forecast Summary-FY26'!AW:AW, 'Forecast Summary-FY26'!$A:$A,Outcomes!$A49,'Forecast Summary-FY26'!$C:$C, "2026",'Forecast Summary-FY26'!$D:$D, "Bound Project")</f>
        <v>10.829999999999998</v>
      </c>
      <c r="AI49" s="303">
        <f>SUMIFS('Forecast Summary-FY26'!AX:AX, 'Forecast Summary-FY26'!$A:$A,Outcomes!$A49,'Forecast Summary-FY26'!$C:$C, "2026",'Forecast Summary-FY26'!$D:$D, "Bound Project")</f>
        <v>2.7074999999999996</v>
      </c>
      <c r="AJ49" s="303">
        <f>SUMIFS('Forecast Summary-FY26'!AY:AY, 'Forecast Summary-FY26'!$A:$A,Outcomes!$A49,'Forecast Summary-FY26'!$C:$C, "2026",'Forecast Summary-FY26'!$D:$D, "Bound Project")</f>
        <v>5.4149999999999991</v>
      </c>
      <c r="AK49" s="303">
        <f>SUMIFS('Forecast Summary-FY26'!AZ:AZ, 'Forecast Summary-FY26'!$A:$A,Outcomes!$A49,'Forecast Summary-FY26'!$C:$C, "2026",'Forecast Summary-FY26'!$D:$D, "Bound Project")</f>
        <v>7.22</v>
      </c>
      <c r="AL49" s="303">
        <f>SUMIFS('Forecast Summary-FY26'!BE:BE, 'Forecast Summary-FY26'!$A:$A,Outcomes!$A49,'Forecast Summary-FY26'!$C:$C, "2026",'Forecast Summary-FY26'!$D:$D, "Bound Project")</f>
        <v>440</v>
      </c>
      <c r="AM49" s="303">
        <f>SUMIFS('Forecast Summary-FY26'!BF:BF, 'Forecast Summary-FY26'!$A:$A,Outcomes!$A49,'Forecast Summary-FY26'!$C:$C, "2026",'Forecast Summary-FY26'!$D:$D, "Bound Project")</f>
        <v>137.18</v>
      </c>
      <c r="AN49" s="303">
        <f>SUMIFS('Forecast Summary-FY26'!BG:BG, 'Forecast Summary-FY26'!$A:$A,Outcomes!$A49,'Forecast Summary-FY26'!$C:$C, "2026",'Forecast Summary-FY26'!$D:$D, "Bound Project")</f>
        <v>169</v>
      </c>
      <c r="AO49" s="303">
        <f>SUMIFS('Forecast Summary-FY26'!BH:BH, 'Forecast Summary-FY26'!$A:$A,Outcomes!$A49,'Forecast Summary-FY26'!$C:$C, "2026",'Forecast Summary-FY26'!$D:$D, "Bound Project")</f>
        <v>107</v>
      </c>
      <c r="AP49" s="303">
        <f>SUMIFS('Forecast Summary-FY26'!BI:BI, 'Forecast Summary-FY26'!$A:$A,Outcomes!$A49,'Forecast Summary-FY26'!$C:$C, "2026",'Forecast Summary-FY26'!$D:$D, "Bound Project")</f>
        <v>198.54999999999998</v>
      </c>
      <c r="AQ49" s="303">
        <f>SUMIFS('Forecast Summary-FY26'!BJ:BJ, 'Forecast Summary-FY26'!$A:$A,Outcomes!$A49,'Forecast Summary-FY26'!$C:$C, "2026",'Forecast Summary-FY26'!$D:$D, "Bound Project")</f>
        <v>55.954999999999998</v>
      </c>
      <c r="AR49" s="303">
        <f>SUMIFS('Forecast Summary-FY26'!BK:BK, 'Forecast Summary-FY26'!$A:$A,Outcomes!$A49,'Forecast Summary-FY26'!$C:$C, "2026",'Forecast Summary-FY26'!$D:$D, "Bound Project")</f>
        <v>118.22749999999998</v>
      </c>
      <c r="AS49" s="303">
        <f>SUMIFS('Forecast Summary-FY26'!BL:BL, 'Forecast Summary-FY26'!$A:$A,Outcomes!$A49,'Forecast Summary-FY26'!$C:$C, "2026",'Forecast Summary-FY26'!$D:$D, "Bound Project")</f>
        <v>118.22749999999998</v>
      </c>
      <c r="AT49" s="303">
        <f>SUMIFS('Forecast Summary-FY26'!BQ:BQ, 'Forecast Summary-FY26'!$A:$A,Outcomes!$A49,'Forecast Summary-FY26'!$C:$C, "2026",'Forecast Summary-FY26'!$D:$D, "Bound Project")</f>
        <v>0</v>
      </c>
      <c r="AU49" s="303">
        <f>SUMIFS('Forecast Summary-FY26'!BR:BR, 'Forecast Summary-FY26'!$A:$A,Outcomes!$A49,'Forecast Summary-FY26'!$C:$C, "2026",'Forecast Summary-FY26'!$D:$D, "Bound Project")</f>
        <v>0</v>
      </c>
      <c r="AV49" s="303">
        <f>SUMIFS('Forecast Summary-FY26'!BS:BS, 'Forecast Summary-FY26'!$A:$A,Outcomes!$A49,'Forecast Summary-FY26'!$C:$C, "2026",'Forecast Summary-FY26'!$D:$D, "Bound Project")</f>
        <v>0</v>
      </c>
      <c r="AW49" s="303">
        <f>SUMIFS('Forecast Summary-FY26'!BT:BT, 'Forecast Summary-FY26'!$A:$A,Outcomes!$A49,'Forecast Summary-FY26'!$C:$C, "2026",'Forecast Summary-FY26'!$D:$D, "Bound Project")</f>
        <v>0</v>
      </c>
      <c r="AX49" s="303">
        <f>SUMIFS('Forecast Summary-FY26'!BU:BU, 'Forecast Summary-FY26'!$A:$A,Outcomes!$A49,'Forecast Summary-FY26'!$C:$C, "2026",'Forecast Summary-FY26'!$D:$D, "Bound Project")</f>
        <v>0</v>
      </c>
      <c r="AY49" s="303">
        <f>SUMIFS('Forecast Summary-FY26'!BV:BV, 'Forecast Summary-FY26'!$A:$A,Outcomes!$A49,'Forecast Summary-FY26'!$C:$C, "2026",'Forecast Summary-FY26'!$D:$D, "Bound Project")</f>
        <v>0</v>
      </c>
      <c r="AZ49" s="303">
        <f>SUMIFS('Forecast Summary-FY26'!BW:BW, 'Forecast Summary-FY26'!$A:$A,Outcomes!$A49,'Forecast Summary-FY26'!$C:$C, "2026",'Forecast Summary-FY26'!$D:$D, "Bound Project")</f>
        <v>0</v>
      </c>
      <c r="BA49" s="303">
        <f>SUMIFS('Forecast Summary-FY26'!BX:BX, 'Forecast Summary-FY26'!$A:$A,Outcomes!$A49,'Forecast Summary-FY26'!$C:$C, "2026",'Forecast Summary-FY26'!$D:$D, "Bound Project")</f>
        <v>0</v>
      </c>
      <c r="BB49" s="303">
        <f>SUMIFS('Forecast Summary-FY26'!BY:BY, 'Forecast Summary-FY26'!$A:$A,Outcomes!$A49,'Forecast Summary-FY26'!$C:$C, "2026",'Forecast Summary-FY26'!$D:$D, "Bound Project")</f>
        <v>26</v>
      </c>
      <c r="BC49" s="303">
        <f>SUMIFS('Forecast Summary-FY26'!BZ:BZ, 'Forecast Summary-FY26'!$A:$A,Outcomes!$A49,'Forecast Summary-FY26'!$C:$C, "2026",'Forecast Summary-FY26'!$D:$D, "Bound Project")</f>
        <v>26.172499999999996</v>
      </c>
      <c r="BD49" s="303">
        <f>SUMIFS('Forecast Summary-FY26'!CA:CA, 'Forecast Summary-FY26'!$A:$A,Outcomes!$A49,'Forecast Summary-FY26'!$C:$C, "2026",'Forecast Summary-FY26'!$D:$D, "Bound Project")</f>
        <v>0</v>
      </c>
    </row>
    <row r="50" spans="1:56">
      <c r="A50" s="13" t="s">
        <v>129</v>
      </c>
      <c r="B50" s="10" t="s">
        <v>130</v>
      </c>
      <c r="C50" s="303">
        <f>SUMIFS('Forecast Summary-FY26'!E:E, 'Forecast Summary-FY26'!$A:$A,Outcomes!$A50,'Forecast Summary-FY26'!$C:$C, "2026",'Forecast Summary-FY26'!$D:$D, "Bound Project")</f>
        <v>616.40750000000003</v>
      </c>
      <c r="D50" s="303">
        <f>SUMIFS('Forecast Summary-FY26'!F:F, 'Forecast Summary-FY26'!$A:$A,Outcomes!$A50,'Forecast Summary-FY26'!$C:$C, "2026",'Forecast Summary-FY26'!$D:$D, "Bound Project")</f>
        <v>306</v>
      </c>
      <c r="E50" s="303">
        <f>SUMIFS('Forecast Summary-FY26'!G:G, 'Forecast Summary-FY26'!$A:$A,Outcomes!$A50,'Forecast Summary-FY26'!$C:$C, "2026",'Forecast Summary-FY26'!$D:$D, "Bound Project")</f>
        <v>133</v>
      </c>
      <c r="F50" s="303">
        <f>SUMIFS('Forecast Summary-FY26'!H:H, 'Forecast Summary-FY26'!$A:$A,Outcomes!$A50,'Forecast Summary-FY26'!$C:$C, "2026",'Forecast Summary-FY26'!$D:$D, "Bound Project")</f>
        <v>121.00000000000003</v>
      </c>
      <c r="G50" s="303">
        <f>SUMIFS('Forecast Summary-FY26'!I:I, 'Forecast Summary-FY26'!$A:$A,Outcomes!$A50,'Forecast Summary-FY26'!$C:$C, "2026",'Forecast Summary-FY26'!$D:$D, "Bound Project")</f>
        <v>75.02000000000001</v>
      </c>
      <c r="H50" s="303">
        <f>SUMIFS('Forecast Summary-FY26'!J:J, 'Forecast Summary-FY26'!$A:$A,Outcomes!$A50,'Forecast Summary-FY26'!$C:$C, "2026",'Forecast Summary-FY26'!$D:$D, "Bound Project")</f>
        <v>0</v>
      </c>
      <c r="I50" s="303">
        <f>SUMIFS('Forecast Summary-FY26'!K:K, 'Forecast Summary-FY26'!$A:$A,Outcomes!$A50,'Forecast Summary-FY26'!$C:$C, "2026",'Forecast Summary-FY26'!$D:$D, "Bound Project")</f>
        <v>0</v>
      </c>
      <c r="J50" s="303">
        <f>SUMIFS('Forecast Summary-FY26'!L:L, 'Forecast Summary-FY26'!$A:$A,Outcomes!$A50,'Forecast Summary-FY26'!$C:$C, "2026",'Forecast Summary-FY26'!$D:$D, "Bound Project")</f>
        <v>0</v>
      </c>
      <c r="K50" s="303">
        <f>SUMIFS('Forecast Summary-FY26'!M:M, 'Forecast Summary-FY26'!$A:$A,Outcomes!$A50,'Forecast Summary-FY26'!$C:$C, "2026",'Forecast Summary-FY26'!$D:$D, "Bound Project")</f>
        <v>0</v>
      </c>
      <c r="L50" s="303">
        <f>SUMIFS('Forecast Summary-FY26'!O:O, 'Forecast Summary-FY26'!$A:$A,Outcomes!$A50,'Forecast Summary-FY26'!$C:$C, "2026",'Forecast Summary-FY26'!$D:$D, "Bound Project")</f>
        <v>2</v>
      </c>
      <c r="M50" s="303">
        <f>SUMIFS('Forecast Summary-FY26'!P:P, 'Forecast Summary-FY26'!$A:$A,Outcomes!$A50,'Forecast Summary-FY26'!$C:$C, "2026",'Forecast Summary-FY26'!$D:$D, "Bound Project")</f>
        <v>108</v>
      </c>
      <c r="N50" s="303">
        <f>SUMIFS('Forecast Summary-FY26'!U:U, 'Forecast Summary-FY26'!$A:$A,Outcomes!$A50,'Forecast Summary-FY26'!$C:$C, "2026",'Forecast Summary-FY26'!$D:$D, "Bound Project")</f>
        <v>69.492499999999993</v>
      </c>
      <c r="O50" s="303">
        <f>SUMIFS('Forecast Summary-FY26'!V:V, 'Forecast Summary-FY26'!$A:$A,Outcomes!$A50,'Forecast Summary-FY26'!$C:$C, "2026",'Forecast Summary-FY26'!$D:$D, "Bound Project")</f>
        <v>18.05</v>
      </c>
      <c r="P50" s="303">
        <f>SUMIFS('Forecast Summary-FY26'!W:W, 'Forecast Summary-FY26'!$A:$A,Outcomes!$A50,'Forecast Summary-FY26'!$C:$C, "2026",'Forecast Summary-FY26'!$D:$D, "Bound Project")</f>
        <v>27.977499999999999</v>
      </c>
      <c r="Q50" s="303">
        <f>SUMIFS('Forecast Summary-FY26'!X:X, 'Forecast Summary-FY26'!$A:$A,Outcomes!$A50,'Forecast Summary-FY26'!$C:$C, "2026",'Forecast Summary-FY26'!$D:$D, "Bound Project")</f>
        <v>18.952499999999997</v>
      </c>
      <c r="R50" s="303">
        <f>SUMIFS('Forecast Summary-FY26'!Y:Y, 'Forecast Summary-FY26'!$A:$A,Outcomes!$A50,'Forecast Summary-FY26'!$C:$C, "2026",'Forecast Summary-FY26'!$D:$D, "Bound Project")</f>
        <v>188.62249999999997</v>
      </c>
      <c r="S50" s="303">
        <f>SUMIFS('Forecast Summary-FY26'!Z:Z, 'Forecast Summary-FY26'!$A:$A,Outcomes!$A50,'Forecast Summary-FY26'!$C:$C, "2026",'Forecast Summary-FY26'!$D:$D, "Bound Project")</f>
        <v>62.272499999999994</v>
      </c>
      <c r="T50" s="303">
        <f>SUMIFS('Forecast Summary-FY26'!AA:AA, 'Forecast Summary-FY26'!$A:$A,Outcomes!$A50,'Forecast Summary-FY26'!$C:$C, "2026",'Forecast Summary-FY26'!$D:$D, "Bound Project")</f>
        <v>107.39749999999999</v>
      </c>
      <c r="U50" s="303">
        <f>SUMIFS('Forecast Summary-FY26'!AB:AB, 'Forecast Summary-FY26'!$A:$A,Outcomes!$A50,'Forecast Summary-FY26'!$C:$C, "2026",'Forecast Summary-FY26'!$D:$D, "Bound Project")</f>
        <v>63.174999999999997</v>
      </c>
      <c r="V50" s="303">
        <f>SUMIFS('Forecast Summary-FY26'!AG:AG, 'Forecast Summary-FY26'!$A:$A,Outcomes!$A50,'Forecast Summary-FY26'!$C:$C, "2026",'Forecast Summary-FY26'!$D:$D, "Bound Project")</f>
        <v>198.44000000000003</v>
      </c>
      <c r="W50" s="303">
        <f>SUMIFS('Forecast Summary-FY26'!AH:AH, 'Forecast Summary-FY26'!$A:$A,Outcomes!$A50,'Forecast Summary-FY26'!$C:$C, "2026",'Forecast Summary-FY26'!$D:$D, "Bound Project")</f>
        <v>49</v>
      </c>
      <c r="X50" s="303">
        <f>SUMIFS('Forecast Summary-FY26'!AI:AI, 'Forecast Summary-FY26'!$A:$A,Outcomes!$A50,'Forecast Summary-FY26'!$C:$C, "2026",'Forecast Summary-FY26'!$D:$D, "Bound Project")</f>
        <v>84.7</v>
      </c>
      <c r="Y50" s="303">
        <f>SUMIFS('Forecast Summary-FY26'!AJ:AJ, 'Forecast Summary-FY26'!$A:$A,Outcomes!$A50,'Forecast Summary-FY26'!$C:$C, "2026",'Forecast Summary-FY26'!$D:$D, "Bound Project")</f>
        <v>88.330000000000027</v>
      </c>
      <c r="Z50" s="303">
        <f>SUMIFS('Forecast Summary-FY26'!AK:AK, 'Forecast Summary-FY26'!$A:$A,Outcomes!$A50,'Forecast Summary-FY26'!$C:$C, "2026",'Forecast Summary-FY26'!$D:$D, "Bound Project")</f>
        <v>462.08</v>
      </c>
      <c r="AA50" s="303">
        <f>SUMIFS('Forecast Summary-FY26'!AL:AL, 'Forecast Summary-FY26'!$A:$A,Outcomes!$A50,'Forecast Summary-FY26'!$C:$C, "2026",'Forecast Summary-FY26'!$D:$D, "Bound Project")</f>
        <v>143.49749999999997</v>
      </c>
      <c r="AB50" s="303">
        <f>SUMIFS('Forecast Summary-FY26'!AM:AM, 'Forecast Summary-FY26'!$A:$A,Outcomes!$A50,'Forecast Summary-FY26'!$C:$C, "2026",'Forecast Summary-FY26'!$D:$D, "Bound Project")</f>
        <v>248.1875</v>
      </c>
      <c r="AC50" s="303">
        <f>SUMIFS('Forecast Summary-FY26'!AN:AN, 'Forecast Summary-FY26'!$A:$A,Outcomes!$A50,'Forecast Summary-FY26'!$C:$C, "2026",'Forecast Summary-FY26'!$D:$D, "Bound Project")</f>
        <v>217.50249999999997</v>
      </c>
      <c r="AD50" s="303">
        <f>SUMIFS('Forecast Summary-FY26'!AS:AS, 'Forecast Summary-FY26'!$A:$A,Outcomes!$A50,'Forecast Summary-FY26'!$C:$C, "2026",'Forecast Summary-FY26'!$D:$D, "Bound Project")</f>
        <v>0</v>
      </c>
      <c r="AE50" s="303">
        <f>SUMIFS('Forecast Summary-FY26'!AT:AT, 'Forecast Summary-FY26'!$A:$A,Outcomes!$A50,'Forecast Summary-FY26'!$C:$C, "2026",'Forecast Summary-FY26'!$D:$D, "Bound Project")</f>
        <v>0</v>
      </c>
      <c r="AF50" s="303">
        <f>SUMIFS('Forecast Summary-FY26'!AU:AU, 'Forecast Summary-FY26'!$A:$A,Outcomes!$A50,'Forecast Summary-FY26'!$C:$C, "2026",'Forecast Summary-FY26'!$D:$D, "Bound Project")</f>
        <v>0</v>
      </c>
      <c r="AG50" s="303">
        <f>SUMIFS('Forecast Summary-FY26'!AV:AV, 'Forecast Summary-FY26'!$A:$A,Outcomes!$A50,'Forecast Summary-FY26'!$C:$C, "2026",'Forecast Summary-FY26'!$D:$D, "Bound Project")</f>
        <v>0</v>
      </c>
      <c r="AH50" s="303">
        <f>SUMIFS('Forecast Summary-FY26'!AW:AW, 'Forecast Summary-FY26'!$A:$A,Outcomes!$A50,'Forecast Summary-FY26'!$C:$C, "2026",'Forecast Summary-FY26'!$D:$D, "Bound Project")</f>
        <v>0</v>
      </c>
      <c r="AI50" s="303">
        <f>SUMIFS('Forecast Summary-FY26'!AX:AX, 'Forecast Summary-FY26'!$A:$A,Outcomes!$A50,'Forecast Summary-FY26'!$C:$C, "2026",'Forecast Summary-FY26'!$D:$D, "Bound Project")</f>
        <v>0</v>
      </c>
      <c r="AJ50" s="303">
        <f>SUMIFS('Forecast Summary-FY26'!AY:AY, 'Forecast Summary-FY26'!$A:$A,Outcomes!$A50,'Forecast Summary-FY26'!$C:$C, "2026",'Forecast Summary-FY26'!$D:$D, "Bound Project")</f>
        <v>0</v>
      </c>
      <c r="AK50" s="303">
        <f>SUMIFS('Forecast Summary-FY26'!AZ:AZ, 'Forecast Summary-FY26'!$A:$A,Outcomes!$A50,'Forecast Summary-FY26'!$C:$C, "2026",'Forecast Summary-FY26'!$D:$D, "Bound Project")</f>
        <v>0</v>
      </c>
      <c r="AL50" s="303">
        <f>SUMIFS('Forecast Summary-FY26'!BE:BE, 'Forecast Summary-FY26'!$A:$A,Outcomes!$A50,'Forecast Summary-FY26'!$C:$C, "2026",'Forecast Summary-FY26'!$D:$D, "Bound Project")</f>
        <v>338.4375</v>
      </c>
      <c r="AM50" s="303">
        <f>SUMIFS('Forecast Summary-FY26'!BF:BF, 'Forecast Summary-FY26'!$A:$A,Outcomes!$A50,'Forecast Summary-FY26'!$C:$C, "2026",'Forecast Summary-FY26'!$D:$D, "Bound Project")</f>
        <v>166.96250000000001</v>
      </c>
      <c r="AN50" s="303">
        <f>SUMIFS('Forecast Summary-FY26'!BG:BG, 'Forecast Summary-FY26'!$A:$A,Outcomes!$A50,'Forecast Summary-FY26'!$C:$C, "2026",'Forecast Summary-FY26'!$D:$D, "Bound Project")</f>
        <v>212.98999999999998</v>
      </c>
      <c r="AO50" s="303">
        <f>SUMIFS('Forecast Summary-FY26'!BH:BH, 'Forecast Summary-FY26'!$A:$A,Outcomes!$A50,'Forecast Summary-FY26'!$C:$C, "2026",'Forecast Summary-FY26'!$D:$D, "Bound Project")</f>
        <v>121</v>
      </c>
      <c r="AP50" s="303">
        <f>SUMIFS('Forecast Summary-FY26'!BI:BI, 'Forecast Summary-FY26'!$A:$A,Outcomes!$A50,'Forecast Summary-FY26'!$C:$C, "2026",'Forecast Summary-FY26'!$D:$D, "Bound Project")</f>
        <v>164.255</v>
      </c>
      <c r="AQ50" s="303">
        <f>SUMIFS('Forecast Summary-FY26'!BJ:BJ, 'Forecast Summary-FY26'!$A:$A,Outcomes!$A50,'Forecast Summary-FY26'!$C:$C, "2026",'Forecast Summary-FY26'!$D:$D, "Bound Project")</f>
        <v>76.712499999999991</v>
      </c>
      <c r="AR50" s="303">
        <f>SUMIFS('Forecast Summary-FY26'!BK:BK, 'Forecast Summary-FY26'!$A:$A,Outcomes!$A50,'Forecast Summary-FY26'!$C:$C, "2026",'Forecast Summary-FY26'!$D:$D, "Bound Project")</f>
        <v>110.10499999999999</v>
      </c>
      <c r="AS50" s="303">
        <f>SUMIFS('Forecast Summary-FY26'!BL:BL, 'Forecast Summary-FY26'!$A:$A,Outcomes!$A50,'Forecast Summary-FY26'!$C:$C, "2026",'Forecast Summary-FY26'!$D:$D, "Bound Project")</f>
        <v>83.029999999999987</v>
      </c>
      <c r="AT50" s="303">
        <f>SUMIFS('Forecast Summary-FY26'!BQ:BQ, 'Forecast Summary-FY26'!$A:$A,Outcomes!$A50,'Forecast Summary-FY26'!$C:$C, "2026",'Forecast Summary-FY26'!$D:$D, "Bound Project")</f>
        <v>0</v>
      </c>
      <c r="AU50" s="303">
        <f>SUMIFS('Forecast Summary-FY26'!BR:BR, 'Forecast Summary-FY26'!$A:$A,Outcomes!$A50,'Forecast Summary-FY26'!$C:$C, "2026",'Forecast Summary-FY26'!$D:$D, "Bound Project")</f>
        <v>0</v>
      </c>
      <c r="AV50" s="303">
        <f>SUMIFS('Forecast Summary-FY26'!BS:BS, 'Forecast Summary-FY26'!$A:$A,Outcomes!$A50,'Forecast Summary-FY26'!$C:$C, "2026",'Forecast Summary-FY26'!$D:$D, "Bound Project")</f>
        <v>0</v>
      </c>
      <c r="AW50" s="303">
        <f>SUMIFS('Forecast Summary-FY26'!BT:BT, 'Forecast Summary-FY26'!$A:$A,Outcomes!$A50,'Forecast Summary-FY26'!$C:$C, "2026",'Forecast Summary-FY26'!$D:$D, "Bound Project")</f>
        <v>0</v>
      </c>
      <c r="AX50" s="303">
        <f>SUMIFS('Forecast Summary-FY26'!BU:BU, 'Forecast Summary-FY26'!$A:$A,Outcomes!$A50,'Forecast Summary-FY26'!$C:$C, "2026",'Forecast Summary-FY26'!$D:$D, "Bound Project")</f>
        <v>0</v>
      </c>
      <c r="AY50" s="303">
        <f>SUMIFS('Forecast Summary-FY26'!BV:BV, 'Forecast Summary-FY26'!$A:$A,Outcomes!$A50,'Forecast Summary-FY26'!$C:$C, "2026",'Forecast Summary-FY26'!$D:$D, "Bound Project")</f>
        <v>0</v>
      </c>
      <c r="AZ50" s="303">
        <f>SUMIFS('Forecast Summary-FY26'!BW:BW, 'Forecast Summary-FY26'!$A:$A,Outcomes!$A50,'Forecast Summary-FY26'!$C:$C, "2026",'Forecast Summary-FY26'!$D:$D, "Bound Project")</f>
        <v>0</v>
      </c>
      <c r="BA50" s="303">
        <f>SUMIFS('Forecast Summary-FY26'!BX:BX, 'Forecast Summary-FY26'!$A:$A,Outcomes!$A50,'Forecast Summary-FY26'!$C:$C, "2026",'Forecast Summary-FY26'!$D:$D, "Bound Project")</f>
        <v>0</v>
      </c>
      <c r="BB50" s="303">
        <f>SUMIFS('Forecast Summary-FY26'!BY:BY, 'Forecast Summary-FY26'!$A:$A,Outcomes!$A50,'Forecast Summary-FY26'!$C:$C, "2026",'Forecast Summary-FY26'!$D:$D, "Bound Project")</f>
        <v>9.9274999999999984</v>
      </c>
      <c r="BC50" s="303">
        <f>SUMIFS('Forecast Summary-FY26'!BZ:BZ, 'Forecast Summary-FY26'!$A:$A,Outcomes!$A50,'Forecast Summary-FY26'!$C:$C, "2026",'Forecast Summary-FY26'!$D:$D, "Bound Project")</f>
        <v>13</v>
      </c>
      <c r="BD50" s="303">
        <f>SUMIFS('Forecast Summary-FY26'!CA:CA, 'Forecast Summary-FY26'!$A:$A,Outcomes!$A50,'Forecast Summary-FY26'!$C:$C, "2026",'Forecast Summary-FY26'!$D:$D, "Bound Project")</f>
        <v>0</v>
      </c>
    </row>
    <row r="51" spans="1:56">
      <c r="A51" s="13" t="s">
        <v>131</v>
      </c>
      <c r="B51" s="10" t="s">
        <v>132</v>
      </c>
      <c r="C51" s="303">
        <f>SUMIFS('Forecast Summary-FY26'!E:E, 'Forecast Summary-FY26'!$A:$A,Outcomes!$A51,'Forecast Summary-FY26'!$C:$C, "2026",'Forecast Summary-FY26'!$D:$D, "Bound Project")</f>
        <v>1589</v>
      </c>
      <c r="D51" s="303">
        <f>SUMIFS('Forecast Summary-FY26'!F:F, 'Forecast Summary-FY26'!$A:$A,Outcomes!$A51,'Forecast Summary-FY26'!$C:$C, "2026",'Forecast Summary-FY26'!$D:$D, "Bound Project")</f>
        <v>907</v>
      </c>
      <c r="E51" s="303">
        <f>SUMIFS('Forecast Summary-FY26'!G:G, 'Forecast Summary-FY26'!$A:$A,Outcomes!$A51,'Forecast Summary-FY26'!$C:$C, "2026",'Forecast Summary-FY26'!$D:$D, "Bound Project")</f>
        <v>724.70749999999987</v>
      </c>
      <c r="F51" s="303">
        <f>SUMIFS('Forecast Summary-FY26'!H:H, 'Forecast Summary-FY26'!$A:$A,Outcomes!$A51,'Forecast Summary-FY26'!$C:$C, "2026",'Forecast Summary-FY26'!$D:$D, "Bound Project")</f>
        <v>412.61000000000007</v>
      </c>
      <c r="G51" s="303">
        <f>SUMIFS('Forecast Summary-FY26'!I:I, 'Forecast Summary-FY26'!$A:$A,Outcomes!$A51,'Forecast Summary-FY26'!$C:$C, "2026",'Forecast Summary-FY26'!$D:$D, "Bound Project")</f>
        <v>70.180000000000007</v>
      </c>
      <c r="H51" s="303">
        <f>SUMIFS('Forecast Summary-FY26'!J:J, 'Forecast Summary-FY26'!$A:$A,Outcomes!$A51,'Forecast Summary-FY26'!$C:$C, "2026",'Forecast Summary-FY26'!$D:$D, "Bound Project")</f>
        <v>0</v>
      </c>
      <c r="I51" s="303">
        <f>SUMIFS('Forecast Summary-FY26'!K:K, 'Forecast Summary-FY26'!$A:$A,Outcomes!$A51,'Forecast Summary-FY26'!$C:$C, "2026",'Forecast Summary-FY26'!$D:$D, "Bound Project")</f>
        <v>0</v>
      </c>
      <c r="J51" s="303">
        <f>SUMIFS('Forecast Summary-FY26'!L:L, 'Forecast Summary-FY26'!$A:$A,Outcomes!$A51,'Forecast Summary-FY26'!$C:$C, "2026",'Forecast Summary-FY26'!$D:$D, "Bound Project")</f>
        <v>0</v>
      </c>
      <c r="K51" s="303">
        <f>SUMIFS('Forecast Summary-FY26'!M:M, 'Forecast Summary-FY26'!$A:$A,Outcomes!$A51,'Forecast Summary-FY26'!$C:$C, "2026",'Forecast Summary-FY26'!$D:$D, "Bound Project")</f>
        <v>0</v>
      </c>
      <c r="L51" s="303">
        <f>SUMIFS('Forecast Summary-FY26'!O:O, 'Forecast Summary-FY26'!$A:$A,Outcomes!$A51,'Forecast Summary-FY26'!$C:$C, "2026",'Forecast Summary-FY26'!$D:$D, "Bound Project")</f>
        <v>18</v>
      </c>
      <c r="M51" s="303">
        <f>SUMIFS('Forecast Summary-FY26'!P:P, 'Forecast Summary-FY26'!$A:$A,Outcomes!$A51,'Forecast Summary-FY26'!$C:$C, "2026",'Forecast Summary-FY26'!$D:$D, "Bound Project")</f>
        <v>32</v>
      </c>
      <c r="N51" s="303">
        <f>SUMIFS('Forecast Summary-FY26'!U:U, 'Forecast Summary-FY26'!$A:$A,Outcomes!$A51,'Forecast Summary-FY26'!$C:$C, "2026",'Forecast Summary-FY26'!$D:$D, "Bound Project")</f>
        <v>17</v>
      </c>
      <c r="O51" s="303">
        <f>SUMIFS('Forecast Summary-FY26'!V:V, 'Forecast Summary-FY26'!$A:$A,Outcomes!$A51,'Forecast Summary-FY26'!$C:$C, "2026",'Forecast Summary-FY26'!$D:$D, "Bound Project")</f>
        <v>4</v>
      </c>
      <c r="P51" s="303">
        <f>SUMIFS('Forecast Summary-FY26'!W:W, 'Forecast Summary-FY26'!$A:$A,Outcomes!$A51,'Forecast Summary-FY26'!$C:$C, "2026",'Forecast Summary-FY26'!$D:$D, "Bound Project")</f>
        <v>2</v>
      </c>
      <c r="Q51" s="303">
        <f>SUMIFS('Forecast Summary-FY26'!X:X, 'Forecast Summary-FY26'!$A:$A,Outcomes!$A51,'Forecast Summary-FY26'!$C:$C, "2026",'Forecast Summary-FY26'!$D:$D, "Bound Project")</f>
        <v>6</v>
      </c>
      <c r="R51" s="303">
        <f>SUMIFS('Forecast Summary-FY26'!Y:Y, 'Forecast Summary-FY26'!$A:$A,Outcomes!$A51,'Forecast Summary-FY26'!$C:$C, "2026",'Forecast Summary-FY26'!$D:$D, "Bound Project")</f>
        <v>58</v>
      </c>
      <c r="S51" s="303">
        <f>SUMIFS('Forecast Summary-FY26'!Z:Z, 'Forecast Summary-FY26'!$A:$A,Outcomes!$A51,'Forecast Summary-FY26'!$C:$C, "2026",'Forecast Summary-FY26'!$D:$D, "Bound Project")</f>
        <v>13</v>
      </c>
      <c r="T51" s="303">
        <f>SUMIFS('Forecast Summary-FY26'!AA:AA, 'Forecast Summary-FY26'!$A:$A,Outcomes!$A51,'Forecast Summary-FY26'!$C:$C, "2026",'Forecast Summary-FY26'!$D:$D, "Bound Project")</f>
        <v>4.8400000000000007</v>
      </c>
      <c r="U51" s="303">
        <f>SUMIFS('Forecast Summary-FY26'!AB:AB, 'Forecast Summary-FY26'!$A:$A,Outcomes!$A51,'Forecast Summary-FY26'!$C:$C, "2026",'Forecast Summary-FY26'!$D:$D, "Bound Project")</f>
        <v>25</v>
      </c>
      <c r="V51" s="303">
        <f>SUMIFS('Forecast Summary-FY26'!AG:AG, 'Forecast Summary-FY26'!$A:$A,Outcomes!$A51,'Forecast Summary-FY26'!$C:$C, "2026",'Forecast Summary-FY26'!$D:$D, "Bound Project")</f>
        <v>29.040000000000006</v>
      </c>
      <c r="W51" s="303">
        <f>SUMIFS('Forecast Summary-FY26'!AH:AH, 'Forecast Summary-FY26'!$A:$A,Outcomes!$A51,'Forecast Summary-FY26'!$C:$C, "2026",'Forecast Summary-FY26'!$D:$D, "Bound Project")</f>
        <v>13</v>
      </c>
      <c r="X51" s="303">
        <f>SUMIFS('Forecast Summary-FY26'!AI:AI, 'Forecast Summary-FY26'!$A:$A,Outcomes!$A51,'Forecast Summary-FY26'!$C:$C, "2026",'Forecast Summary-FY26'!$D:$D, "Bound Project")</f>
        <v>18.05</v>
      </c>
      <c r="Y51" s="303">
        <f>SUMIFS('Forecast Summary-FY26'!AJ:AJ, 'Forecast Summary-FY26'!$A:$A,Outcomes!$A51,'Forecast Summary-FY26'!$C:$C, "2026",'Forecast Summary-FY26'!$D:$D, "Bound Project")</f>
        <v>4.8400000000000007</v>
      </c>
      <c r="Z51" s="303">
        <f>SUMIFS('Forecast Summary-FY26'!AK:AK, 'Forecast Summary-FY26'!$A:$A,Outcomes!$A51,'Forecast Summary-FY26'!$C:$C, "2026",'Forecast Summary-FY26'!$D:$D, "Bound Project")</f>
        <v>149.81499999999997</v>
      </c>
      <c r="AA51" s="303">
        <f>SUMIFS('Forecast Summary-FY26'!AL:AL, 'Forecast Summary-FY26'!$A:$A,Outcomes!$A51,'Forecast Summary-FY26'!$C:$C, "2026",'Forecast Summary-FY26'!$D:$D, "Bound Project")</f>
        <v>55</v>
      </c>
      <c r="AB51" s="303">
        <f>SUMIFS('Forecast Summary-FY26'!AM:AM, 'Forecast Summary-FY26'!$A:$A,Outcomes!$A51,'Forecast Summary-FY26'!$C:$C, "2026",'Forecast Summary-FY26'!$D:$D, "Bound Project")</f>
        <v>108.3</v>
      </c>
      <c r="AC51" s="303">
        <f>SUMIFS('Forecast Summary-FY26'!AN:AN, 'Forecast Summary-FY26'!$A:$A,Outcomes!$A51,'Forecast Summary-FY26'!$C:$C, "2026",'Forecast Summary-FY26'!$D:$D, "Bound Project")</f>
        <v>48</v>
      </c>
      <c r="AD51" s="303">
        <f>SUMIFS('Forecast Summary-FY26'!AS:AS, 'Forecast Summary-FY26'!$A:$A,Outcomes!$A51,'Forecast Summary-FY26'!$C:$C, "2026",'Forecast Summary-FY26'!$D:$D, "Bound Project")</f>
        <v>0</v>
      </c>
      <c r="AE51" s="303">
        <f>SUMIFS('Forecast Summary-FY26'!AT:AT, 'Forecast Summary-FY26'!$A:$A,Outcomes!$A51,'Forecast Summary-FY26'!$C:$C, "2026",'Forecast Summary-FY26'!$D:$D, "Bound Project")</f>
        <v>0</v>
      </c>
      <c r="AF51" s="303">
        <f>SUMIFS('Forecast Summary-FY26'!AU:AU, 'Forecast Summary-FY26'!$A:$A,Outcomes!$A51,'Forecast Summary-FY26'!$C:$C, "2026",'Forecast Summary-FY26'!$D:$D, "Bound Project")</f>
        <v>0</v>
      </c>
      <c r="AG51" s="303">
        <f>SUMIFS('Forecast Summary-FY26'!AV:AV, 'Forecast Summary-FY26'!$A:$A,Outcomes!$A51,'Forecast Summary-FY26'!$C:$C, "2026",'Forecast Summary-FY26'!$D:$D, "Bound Project")</f>
        <v>0</v>
      </c>
      <c r="AH51" s="303">
        <f>SUMIFS('Forecast Summary-FY26'!AW:AW, 'Forecast Summary-FY26'!$A:$A,Outcomes!$A51,'Forecast Summary-FY26'!$C:$C, "2026",'Forecast Summary-FY26'!$D:$D, "Bound Project")</f>
        <v>0</v>
      </c>
      <c r="AI51" s="303">
        <f>SUMIFS('Forecast Summary-FY26'!AX:AX, 'Forecast Summary-FY26'!$A:$A,Outcomes!$A51,'Forecast Summary-FY26'!$C:$C, "2026",'Forecast Summary-FY26'!$D:$D, "Bound Project")</f>
        <v>0</v>
      </c>
      <c r="AJ51" s="303">
        <f>SUMIFS('Forecast Summary-FY26'!AY:AY, 'Forecast Summary-FY26'!$A:$A,Outcomes!$A51,'Forecast Summary-FY26'!$C:$C, "2026",'Forecast Summary-FY26'!$D:$D, "Bound Project")</f>
        <v>0</v>
      </c>
      <c r="AK51" s="303">
        <f>SUMIFS('Forecast Summary-FY26'!AZ:AZ, 'Forecast Summary-FY26'!$A:$A,Outcomes!$A51,'Forecast Summary-FY26'!$C:$C, "2026",'Forecast Summary-FY26'!$D:$D, "Bound Project")</f>
        <v>0</v>
      </c>
      <c r="AL51" s="303">
        <f>SUMIFS('Forecast Summary-FY26'!BE:BE, 'Forecast Summary-FY26'!$A:$A,Outcomes!$A51,'Forecast Summary-FY26'!$C:$C, "2026",'Forecast Summary-FY26'!$D:$D, "Bound Project")</f>
        <v>889</v>
      </c>
      <c r="AM51" s="303">
        <f>SUMIFS('Forecast Summary-FY26'!BF:BF, 'Forecast Summary-FY26'!$A:$A,Outcomes!$A51,'Forecast Summary-FY26'!$C:$C, "2026",'Forecast Summary-FY26'!$D:$D, "Bound Project")</f>
        <v>683.1925</v>
      </c>
      <c r="AN51" s="303">
        <f>SUMIFS('Forecast Summary-FY26'!BG:BG, 'Forecast Summary-FY26'!$A:$A,Outcomes!$A51,'Forecast Summary-FY26'!$C:$C, "2026",'Forecast Summary-FY26'!$D:$D, "Bound Project")</f>
        <v>360.58000000000004</v>
      </c>
      <c r="AO51" s="303">
        <f>SUMIFS('Forecast Summary-FY26'!BH:BH, 'Forecast Summary-FY26'!$A:$A,Outcomes!$A51,'Forecast Summary-FY26'!$C:$C, "2026",'Forecast Summary-FY26'!$D:$D, "Bound Project")</f>
        <v>96.800000000000011</v>
      </c>
      <c r="AP51" s="303">
        <f>SUMIFS('Forecast Summary-FY26'!BI:BI, 'Forecast Summary-FY26'!$A:$A,Outcomes!$A51,'Forecast Summary-FY26'!$C:$C, "2026",'Forecast Summary-FY26'!$D:$D, "Bound Project")</f>
        <v>289</v>
      </c>
      <c r="AQ51" s="303">
        <f>SUMIFS('Forecast Summary-FY26'!BJ:BJ, 'Forecast Summary-FY26'!$A:$A,Outcomes!$A51,'Forecast Summary-FY26'!$C:$C, "2026",'Forecast Summary-FY26'!$D:$D, "Bound Project")</f>
        <v>187.72</v>
      </c>
      <c r="AR51" s="303">
        <f>SUMIFS('Forecast Summary-FY26'!BK:BK, 'Forecast Summary-FY26'!$A:$A,Outcomes!$A51,'Forecast Summary-FY26'!$C:$C, "2026",'Forecast Summary-FY26'!$D:$D, "Bound Project")</f>
        <v>235</v>
      </c>
      <c r="AS51" s="303">
        <f>SUMIFS('Forecast Summary-FY26'!BL:BL, 'Forecast Summary-FY26'!$A:$A,Outcomes!$A51,'Forecast Summary-FY26'!$C:$C, "2026",'Forecast Summary-FY26'!$D:$D, "Bound Project")</f>
        <v>75.02000000000001</v>
      </c>
      <c r="AT51" s="303">
        <f>SUMIFS('Forecast Summary-FY26'!BQ:BQ, 'Forecast Summary-FY26'!$A:$A,Outcomes!$A51,'Forecast Summary-FY26'!$C:$C, "2026",'Forecast Summary-FY26'!$D:$D, "Bound Project")</f>
        <v>0</v>
      </c>
      <c r="AU51" s="303">
        <f>SUMIFS('Forecast Summary-FY26'!BR:BR, 'Forecast Summary-FY26'!$A:$A,Outcomes!$A51,'Forecast Summary-FY26'!$C:$C, "2026",'Forecast Summary-FY26'!$D:$D, "Bound Project")</f>
        <v>0</v>
      </c>
      <c r="AV51" s="303">
        <f>SUMIFS('Forecast Summary-FY26'!BS:BS, 'Forecast Summary-FY26'!$A:$A,Outcomes!$A51,'Forecast Summary-FY26'!$C:$C, "2026",'Forecast Summary-FY26'!$D:$D, "Bound Project")</f>
        <v>0</v>
      </c>
      <c r="AW51" s="303">
        <f>SUMIFS('Forecast Summary-FY26'!BT:BT, 'Forecast Summary-FY26'!$A:$A,Outcomes!$A51,'Forecast Summary-FY26'!$C:$C, "2026",'Forecast Summary-FY26'!$D:$D, "Bound Project")</f>
        <v>0</v>
      </c>
      <c r="AX51" s="303">
        <f>SUMIFS('Forecast Summary-FY26'!BU:BU, 'Forecast Summary-FY26'!$A:$A,Outcomes!$A51,'Forecast Summary-FY26'!$C:$C, "2026",'Forecast Summary-FY26'!$D:$D, "Bound Project")</f>
        <v>0</v>
      </c>
      <c r="AY51" s="303">
        <f>SUMIFS('Forecast Summary-FY26'!BV:BV, 'Forecast Summary-FY26'!$A:$A,Outcomes!$A51,'Forecast Summary-FY26'!$C:$C, "2026",'Forecast Summary-FY26'!$D:$D, "Bound Project")</f>
        <v>0</v>
      </c>
      <c r="AZ51" s="303">
        <f>SUMIFS('Forecast Summary-FY26'!BW:BW, 'Forecast Summary-FY26'!$A:$A,Outcomes!$A51,'Forecast Summary-FY26'!$C:$C, "2026",'Forecast Summary-FY26'!$D:$D, "Bound Project")</f>
        <v>0</v>
      </c>
      <c r="BA51" s="303">
        <f>SUMIFS('Forecast Summary-FY26'!BX:BX, 'Forecast Summary-FY26'!$A:$A,Outcomes!$A51,'Forecast Summary-FY26'!$C:$C, "2026",'Forecast Summary-FY26'!$D:$D, "Bound Project")</f>
        <v>0</v>
      </c>
      <c r="BB51" s="303">
        <f>SUMIFS('Forecast Summary-FY26'!BY:BY, 'Forecast Summary-FY26'!$A:$A,Outcomes!$A51,'Forecast Summary-FY26'!$C:$C, "2026",'Forecast Summary-FY26'!$D:$D, "Bound Project")</f>
        <v>2</v>
      </c>
      <c r="BC51" s="303">
        <f>SUMIFS('Forecast Summary-FY26'!BZ:BZ, 'Forecast Summary-FY26'!$A:$A,Outcomes!$A51,'Forecast Summary-FY26'!$C:$C, "2026",'Forecast Summary-FY26'!$D:$D, "Bound Project")</f>
        <v>26</v>
      </c>
      <c r="BD51" s="303">
        <f>SUMIFS('Forecast Summary-FY26'!CA:CA, 'Forecast Summary-FY26'!$A:$A,Outcomes!$A51,'Forecast Summary-FY26'!$C:$C, "2026",'Forecast Summary-FY26'!$D:$D, "Bound Project")</f>
        <v>0</v>
      </c>
    </row>
    <row r="52" spans="1:56">
      <c r="A52" s="13" t="s">
        <v>133</v>
      </c>
      <c r="B52" s="10" t="s">
        <v>134</v>
      </c>
      <c r="C52" s="303">
        <f>SUMIFS('Forecast Summary-FY26'!E:E, 'Forecast Summary-FY26'!$A:$A,Outcomes!$A52,'Forecast Summary-FY26'!$C:$C, "2026",'Forecast Summary-FY26'!$D:$D, "Bound Project")</f>
        <v>834.8125</v>
      </c>
      <c r="D52" s="303">
        <f>SUMIFS('Forecast Summary-FY26'!F:F, 'Forecast Summary-FY26'!$A:$A,Outcomes!$A52,'Forecast Summary-FY26'!$C:$C, "2026",'Forecast Summary-FY26'!$D:$D, "Bound Project")</f>
        <v>615</v>
      </c>
      <c r="E52" s="303">
        <f>SUMIFS('Forecast Summary-FY26'!G:G, 'Forecast Summary-FY26'!$A:$A,Outcomes!$A52,'Forecast Summary-FY26'!$C:$C, "2026",'Forecast Summary-FY26'!$D:$D, "Bound Project")</f>
        <v>463.88499999999993</v>
      </c>
      <c r="F52" s="303">
        <f>SUMIFS('Forecast Summary-FY26'!H:H, 'Forecast Summary-FY26'!$A:$A,Outcomes!$A52,'Forecast Summary-FY26'!$C:$C, "2026",'Forecast Summary-FY26'!$D:$D, "Bound Project")</f>
        <v>216</v>
      </c>
      <c r="G52" s="303">
        <f>SUMIFS('Forecast Summary-FY26'!I:I, 'Forecast Summary-FY26'!$A:$A,Outcomes!$A52,'Forecast Summary-FY26'!$C:$C, "2026",'Forecast Summary-FY26'!$D:$D, "Bound Project")</f>
        <v>94.380000000000024</v>
      </c>
      <c r="H52" s="303">
        <f>SUMIFS('Forecast Summary-FY26'!J:J, 'Forecast Summary-FY26'!$A:$A,Outcomes!$A52,'Forecast Summary-FY26'!$C:$C, "2026",'Forecast Summary-FY26'!$D:$D, "Bound Project")</f>
        <v>0</v>
      </c>
      <c r="I52" s="303">
        <f>SUMIFS('Forecast Summary-FY26'!K:K, 'Forecast Summary-FY26'!$A:$A,Outcomes!$A52,'Forecast Summary-FY26'!$C:$C, "2026",'Forecast Summary-FY26'!$D:$D, "Bound Project")</f>
        <v>0</v>
      </c>
      <c r="J52" s="303">
        <f>SUMIFS('Forecast Summary-FY26'!L:L, 'Forecast Summary-FY26'!$A:$A,Outcomes!$A52,'Forecast Summary-FY26'!$C:$C, "2026",'Forecast Summary-FY26'!$D:$D, "Bound Project")</f>
        <v>0</v>
      </c>
      <c r="K52" s="303">
        <f>SUMIFS('Forecast Summary-FY26'!M:M, 'Forecast Summary-FY26'!$A:$A,Outcomes!$A52,'Forecast Summary-FY26'!$C:$C, "2026",'Forecast Summary-FY26'!$D:$D, "Bound Project")</f>
        <v>0</v>
      </c>
      <c r="L52" s="303">
        <f>SUMIFS('Forecast Summary-FY26'!O:O, 'Forecast Summary-FY26'!$A:$A,Outcomes!$A52,'Forecast Summary-FY26'!$C:$C, "2026",'Forecast Summary-FY26'!$D:$D, "Bound Project")</f>
        <v>15</v>
      </c>
      <c r="M52" s="303">
        <f>SUMIFS('Forecast Summary-FY26'!P:P, 'Forecast Summary-FY26'!$A:$A,Outcomes!$A52,'Forecast Summary-FY26'!$C:$C, "2026",'Forecast Summary-FY26'!$D:$D, "Bound Project")</f>
        <v>42.417499999999997</v>
      </c>
      <c r="N52" s="303">
        <f>SUMIFS('Forecast Summary-FY26'!U:U, 'Forecast Summary-FY26'!$A:$A,Outcomes!$A52,'Forecast Summary-FY26'!$C:$C, "2026",'Forecast Summary-FY26'!$D:$D, "Bound Project")</f>
        <v>7.22</v>
      </c>
      <c r="O52" s="303">
        <f>SUMIFS('Forecast Summary-FY26'!V:V, 'Forecast Summary-FY26'!$A:$A,Outcomes!$A52,'Forecast Summary-FY26'!$C:$C, "2026",'Forecast Summary-FY26'!$D:$D, "Bound Project")</f>
        <v>6.317499999999999</v>
      </c>
      <c r="P52" s="303">
        <f>SUMIFS('Forecast Summary-FY26'!W:W, 'Forecast Summary-FY26'!$A:$A,Outcomes!$A52,'Forecast Summary-FY26'!$C:$C, "2026",'Forecast Summary-FY26'!$D:$D, "Bound Project")</f>
        <v>5.4149999999999991</v>
      </c>
      <c r="Q52" s="303">
        <f>SUMIFS('Forecast Summary-FY26'!X:X, 'Forecast Summary-FY26'!$A:$A,Outcomes!$A52,'Forecast Summary-FY26'!$C:$C, "2026",'Forecast Summary-FY26'!$D:$D, "Bound Project")</f>
        <v>4.5125000000000002</v>
      </c>
      <c r="R52" s="303">
        <f>SUMIFS('Forecast Summary-FY26'!Y:Y, 'Forecast Summary-FY26'!$A:$A,Outcomes!$A52,'Forecast Summary-FY26'!$C:$C, "2026",'Forecast Summary-FY26'!$D:$D, "Bound Project")</f>
        <v>852.86249999999995</v>
      </c>
      <c r="S52" s="303">
        <f>SUMIFS('Forecast Summary-FY26'!Z:Z, 'Forecast Summary-FY26'!$A:$A,Outcomes!$A52,'Forecast Summary-FY26'!$C:$C, "2026",'Forecast Summary-FY26'!$D:$D, "Bound Project")</f>
        <v>52</v>
      </c>
      <c r="T52" s="303">
        <f>SUMIFS('Forecast Summary-FY26'!AA:AA, 'Forecast Summary-FY26'!$A:$A,Outcomes!$A52,'Forecast Summary-FY26'!$C:$C, "2026",'Forecast Summary-FY26'!$D:$D, "Bound Project")</f>
        <v>17.765000000000001</v>
      </c>
      <c r="U52" s="303">
        <f>SUMIFS('Forecast Summary-FY26'!AB:AB, 'Forecast Summary-FY26'!$A:$A,Outcomes!$A52,'Forecast Summary-FY26'!$C:$C, "2026",'Forecast Summary-FY26'!$D:$D, "Bound Project")</f>
        <v>677.77749999999992</v>
      </c>
      <c r="V52" s="303">
        <f>SUMIFS('Forecast Summary-FY26'!AG:AG, 'Forecast Summary-FY26'!$A:$A,Outcomes!$A52,'Forecast Summary-FY26'!$C:$C, "2026",'Forecast Summary-FY26'!$D:$D, "Bound Project")</f>
        <v>93.170000000000016</v>
      </c>
      <c r="W52" s="303">
        <f>SUMIFS('Forecast Summary-FY26'!AH:AH, 'Forecast Summary-FY26'!$A:$A,Outcomes!$A52,'Forecast Summary-FY26'!$C:$C, "2026",'Forecast Summary-FY26'!$D:$D, "Bound Project")</f>
        <v>72.600000000000009</v>
      </c>
      <c r="X52" s="303">
        <f>SUMIFS('Forecast Summary-FY26'!AI:AI, 'Forecast Summary-FY26'!$A:$A,Outcomes!$A52,'Forecast Summary-FY26'!$C:$C, "2026",'Forecast Summary-FY26'!$D:$D, "Bound Project")</f>
        <v>38</v>
      </c>
      <c r="Y52" s="303">
        <f>SUMIFS('Forecast Summary-FY26'!AJ:AJ, 'Forecast Summary-FY26'!$A:$A,Outcomes!$A52,'Forecast Summary-FY26'!$C:$C, "2026",'Forecast Summary-FY26'!$D:$D, "Bound Project")</f>
        <v>77.440000000000012</v>
      </c>
      <c r="Z52" s="303">
        <f>SUMIFS('Forecast Summary-FY26'!AK:AK, 'Forecast Summary-FY26'!$A:$A,Outcomes!$A52,'Forecast Summary-FY26'!$C:$C, "2026",'Forecast Summary-FY26'!$D:$D, "Bound Project")</f>
        <v>393</v>
      </c>
      <c r="AA52" s="303">
        <f>SUMIFS('Forecast Summary-FY26'!AL:AL, 'Forecast Summary-FY26'!$A:$A,Outcomes!$A52,'Forecast Summary-FY26'!$C:$C, "2026",'Forecast Summary-FY26'!$D:$D, "Bound Project")</f>
        <v>294.21499999999997</v>
      </c>
      <c r="AB52" s="303">
        <f>SUMIFS('Forecast Summary-FY26'!AM:AM, 'Forecast Summary-FY26'!$A:$A,Outcomes!$A52,'Forecast Summary-FY26'!$C:$C, "2026",'Forecast Summary-FY26'!$D:$D, "Bound Project")</f>
        <v>138.98499999999999</v>
      </c>
      <c r="AC52" s="303">
        <f>SUMIFS('Forecast Summary-FY26'!AN:AN, 'Forecast Summary-FY26'!$A:$A,Outcomes!$A52,'Forecast Summary-FY26'!$C:$C, "2026",'Forecast Summary-FY26'!$D:$D, "Bound Project")</f>
        <v>186.34000000000003</v>
      </c>
      <c r="AD52" s="303">
        <f>SUMIFS('Forecast Summary-FY26'!AS:AS, 'Forecast Summary-FY26'!$A:$A,Outcomes!$A52,'Forecast Summary-FY26'!$C:$C, "2026",'Forecast Summary-FY26'!$D:$D, "Bound Project")</f>
        <v>0</v>
      </c>
      <c r="AE52" s="303">
        <f>SUMIFS('Forecast Summary-FY26'!AT:AT, 'Forecast Summary-FY26'!$A:$A,Outcomes!$A52,'Forecast Summary-FY26'!$C:$C, "2026",'Forecast Summary-FY26'!$D:$D, "Bound Project")</f>
        <v>0</v>
      </c>
      <c r="AF52" s="303">
        <f>SUMIFS('Forecast Summary-FY26'!AU:AU, 'Forecast Summary-FY26'!$A:$A,Outcomes!$A52,'Forecast Summary-FY26'!$C:$C, "2026",'Forecast Summary-FY26'!$D:$D, "Bound Project")</f>
        <v>0</v>
      </c>
      <c r="AG52" s="303">
        <f>SUMIFS('Forecast Summary-FY26'!AV:AV, 'Forecast Summary-FY26'!$A:$A,Outcomes!$A52,'Forecast Summary-FY26'!$C:$C, "2026",'Forecast Summary-FY26'!$D:$D, "Bound Project")</f>
        <v>0</v>
      </c>
      <c r="AH52" s="303">
        <f>SUMIFS('Forecast Summary-FY26'!AW:AW, 'Forecast Summary-FY26'!$A:$A,Outcomes!$A52,'Forecast Summary-FY26'!$C:$C, "2026",'Forecast Summary-FY26'!$D:$D, "Bound Project")</f>
        <v>0</v>
      </c>
      <c r="AI52" s="303">
        <f>SUMIFS('Forecast Summary-FY26'!AX:AX, 'Forecast Summary-FY26'!$A:$A,Outcomes!$A52,'Forecast Summary-FY26'!$C:$C, "2026",'Forecast Summary-FY26'!$D:$D, "Bound Project")</f>
        <v>0</v>
      </c>
      <c r="AJ52" s="303">
        <f>SUMIFS('Forecast Summary-FY26'!AY:AY, 'Forecast Summary-FY26'!$A:$A,Outcomes!$A52,'Forecast Summary-FY26'!$C:$C, "2026",'Forecast Summary-FY26'!$D:$D, "Bound Project")</f>
        <v>0</v>
      </c>
      <c r="AK52" s="303">
        <f>SUMIFS('Forecast Summary-FY26'!AZ:AZ, 'Forecast Summary-FY26'!$A:$A,Outcomes!$A52,'Forecast Summary-FY26'!$C:$C, "2026",'Forecast Summary-FY26'!$D:$D, "Bound Project")</f>
        <v>0</v>
      </c>
      <c r="AL52" s="303">
        <f>SUMIFS('Forecast Summary-FY26'!BE:BE, 'Forecast Summary-FY26'!$A:$A,Outcomes!$A52,'Forecast Summary-FY26'!$C:$C, "2026",'Forecast Summary-FY26'!$D:$D, "Bound Project")</f>
        <v>751</v>
      </c>
      <c r="AM52" s="303">
        <f>SUMIFS('Forecast Summary-FY26'!BF:BF, 'Forecast Summary-FY26'!$A:$A,Outcomes!$A52,'Forecast Summary-FY26'!$C:$C, "2026",'Forecast Summary-FY26'!$D:$D, "Bound Project")</f>
        <v>542.40249999999992</v>
      </c>
      <c r="AN52" s="303">
        <f>SUMIFS('Forecast Summary-FY26'!BG:BG, 'Forecast Summary-FY26'!$A:$A,Outcomes!$A52,'Forecast Summary-FY26'!$C:$C, "2026",'Forecast Summary-FY26'!$D:$D, "Bound Project")</f>
        <v>314</v>
      </c>
      <c r="AO52" s="303">
        <f>SUMIFS('Forecast Summary-FY26'!BH:BH, 'Forecast Summary-FY26'!$A:$A,Outcomes!$A52,'Forecast Summary-FY26'!$C:$C, "2026",'Forecast Summary-FY26'!$D:$D, "Bound Project")</f>
        <v>153.67000000000004</v>
      </c>
      <c r="AP52" s="303">
        <f>SUMIFS('Forecast Summary-FY26'!BI:BI, 'Forecast Summary-FY26'!$A:$A,Outcomes!$A52,'Forecast Summary-FY26'!$C:$C, "2026",'Forecast Summary-FY26'!$D:$D, "Bound Project")</f>
        <v>168</v>
      </c>
      <c r="AQ52" s="303">
        <f>SUMIFS('Forecast Summary-FY26'!BJ:BJ, 'Forecast Summary-FY26'!$A:$A,Outcomes!$A52,'Forecast Summary-FY26'!$C:$C, "2026",'Forecast Summary-FY26'!$D:$D, "Bound Project")</f>
        <v>113.71499999999999</v>
      </c>
      <c r="AR52" s="303">
        <f>SUMIFS('Forecast Summary-FY26'!BK:BK, 'Forecast Summary-FY26'!$A:$A,Outcomes!$A52,'Forecast Summary-FY26'!$C:$C, "2026",'Forecast Summary-FY26'!$D:$D, "Bound Project")</f>
        <v>97</v>
      </c>
      <c r="AS52" s="303">
        <f>SUMIFS('Forecast Summary-FY26'!BL:BL, 'Forecast Summary-FY26'!$A:$A,Outcomes!$A52,'Forecast Summary-FY26'!$C:$C, "2026",'Forecast Summary-FY26'!$D:$D, "Bound Project")</f>
        <v>118</v>
      </c>
      <c r="AT52" s="303">
        <f>SUMIFS('Forecast Summary-FY26'!BQ:BQ, 'Forecast Summary-FY26'!$A:$A,Outcomes!$A52,'Forecast Summary-FY26'!$C:$C, "2026",'Forecast Summary-FY26'!$D:$D, "Bound Project")</f>
        <v>0</v>
      </c>
      <c r="AU52" s="303">
        <f>SUMIFS('Forecast Summary-FY26'!BR:BR, 'Forecast Summary-FY26'!$A:$A,Outcomes!$A52,'Forecast Summary-FY26'!$C:$C, "2026",'Forecast Summary-FY26'!$D:$D, "Bound Project")</f>
        <v>0</v>
      </c>
      <c r="AV52" s="303">
        <f>SUMIFS('Forecast Summary-FY26'!BS:BS, 'Forecast Summary-FY26'!$A:$A,Outcomes!$A52,'Forecast Summary-FY26'!$C:$C, "2026",'Forecast Summary-FY26'!$D:$D, "Bound Project")</f>
        <v>0</v>
      </c>
      <c r="AW52" s="303">
        <f>SUMIFS('Forecast Summary-FY26'!BT:BT, 'Forecast Summary-FY26'!$A:$A,Outcomes!$A52,'Forecast Summary-FY26'!$C:$C, "2026",'Forecast Summary-FY26'!$D:$D, "Bound Project")</f>
        <v>0</v>
      </c>
      <c r="AX52" s="303">
        <f>SUMIFS('Forecast Summary-FY26'!BU:BU, 'Forecast Summary-FY26'!$A:$A,Outcomes!$A52,'Forecast Summary-FY26'!$C:$C, "2026",'Forecast Summary-FY26'!$D:$D, "Bound Project")</f>
        <v>36</v>
      </c>
      <c r="AY52" s="303">
        <f>SUMIFS('Forecast Summary-FY26'!BV:BV, 'Forecast Summary-FY26'!$A:$A,Outcomes!$A52,'Forecast Summary-FY26'!$C:$C, "2026",'Forecast Summary-FY26'!$D:$D, "Bound Project")</f>
        <v>20.570000000000004</v>
      </c>
      <c r="AZ52" s="303">
        <f>SUMIFS('Forecast Summary-FY26'!BW:BW, 'Forecast Summary-FY26'!$A:$A,Outcomes!$A52,'Forecast Summary-FY26'!$C:$C, "2026",'Forecast Summary-FY26'!$D:$D, "Bound Project")</f>
        <v>14.520000000000003</v>
      </c>
      <c r="BA52" s="303">
        <f>SUMIFS('Forecast Summary-FY26'!BX:BX, 'Forecast Summary-FY26'!$A:$A,Outcomes!$A52,'Forecast Summary-FY26'!$C:$C, "2026",'Forecast Summary-FY26'!$D:$D, "Bound Project")</f>
        <v>30</v>
      </c>
      <c r="BB52" s="303">
        <f>SUMIFS('Forecast Summary-FY26'!BY:BY, 'Forecast Summary-FY26'!$A:$A,Outcomes!$A52,'Forecast Summary-FY26'!$C:$C, "2026",'Forecast Summary-FY26'!$D:$D, "Bound Project")</f>
        <v>23.465</v>
      </c>
      <c r="BC52" s="303">
        <f>SUMIFS('Forecast Summary-FY26'!BZ:BZ, 'Forecast Summary-FY26'!$A:$A,Outcomes!$A52,'Forecast Summary-FY26'!$C:$C, "2026",'Forecast Summary-FY26'!$D:$D, "Bound Project")</f>
        <v>46</v>
      </c>
      <c r="BD52" s="303">
        <f>SUMIFS('Forecast Summary-FY26'!CA:CA, 'Forecast Summary-FY26'!$A:$A,Outcomes!$A52,'Forecast Summary-FY26'!$C:$C, "2026",'Forecast Summary-FY26'!$D:$D, "Bound Project")</f>
        <v>0</v>
      </c>
    </row>
    <row r="53" spans="1:56">
      <c r="A53" s="13" t="s">
        <v>135</v>
      </c>
      <c r="B53" s="10" t="s">
        <v>136</v>
      </c>
      <c r="C53" s="303">
        <f>SUMIFS('Forecast Summary-FY26'!E:E, 'Forecast Summary-FY26'!$A:$A,Outcomes!$A53,'Forecast Summary-FY26'!$C:$C, "2026",'Forecast Summary-FY26'!$D:$D, "Bound Project")</f>
        <v>771</v>
      </c>
      <c r="D53" s="303">
        <f>SUMIFS('Forecast Summary-FY26'!F:F, 'Forecast Summary-FY26'!$A:$A,Outcomes!$A53,'Forecast Summary-FY26'!$C:$C, "2026",'Forecast Summary-FY26'!$D:$D, "Bound Project")</f>
        <v>1014</v>
      </c>
      <c r="E53" s="303">
        <f>SUMIFS('Forecast Summary-FY26'!G:G, 'Forecast Summary-FY26'!$A:$A,Outcomes!$A53,'Forecast Summary-FY26'!$C:$C, "2026",'Forecast Summary-FY26'!$D:$D, "Bound Project")</f>
        <v>497</v>
      </c>
      <c r="F53" s="303">
        <f>SUMIFS('Forecast Summary-FY26'!H:H, 'Forecast Summary-FY26'!$A:$A,Outcomes!$A53,'Forecast Summary-FY26'!$C:$C, "2026",'Forecast Summary-FY26'!$D:$D, "Bound Project")</f>
        <v>491</v>
      </c>
      <c r="G53" s="303">
        <f>SUMIFS('Forecast Summary-FY26'!I:I, 'Forecast Summary-FY26'!$A:$A,Outcomes!$A53,'Forecast Summary-FY26'!$C:$C, "2026",'Forecast Summary-FY26'!$D:$D, "Bound Project")</f>
        <v>175</v>
      </c>
      <c r="H53" s="303">
        <f>SUMIFS('Forecast Summary-FY26'!J:J, 'Forecast Summary-FY26'!$A:$A,Outcomes!$A53,'Forecast Summary-FY26'!$C:$C, "2026",'Forecast Summary-FY26'!$D:$D, "Bound Project")</f>
        <v>2.7074999999999996</v>
      </c>
      <c r="I53" s="303">
        <f>SUMIFS('Forecast Summary-FY26'!K:K, 'Forecast Summary-FY26'!$A:$A,Outcomes!$A53,'Forecast Summary-FY26'!$C:$C, "2026",'Forecast Summary-FY26'!$D:$D, "Bound Project")</f>
        <v>0</v>
      </c>
      <c r="J53" s="303">
        <f>SUMIFS('Forecast Summary-FY26'!L:L, 'Forecast Summary-FY26'!$A:$A,Outcomes!$A53,'Forecast Summary-FY26'!$C:$C, "2026",'Forecast Summary-FY26'!$D:$D, "Bound Project")</f>
        <v>0.90249999999999997</v>
      </c>
      <c r="K53" s="303">
        <f>SUMIFS('Forecast Summary-FY26'!M:M, 'Forecast Summary-FY26'!$A:$A,Outcomes!$A53,'Forecast Summary-FY26'!$C:$C, "2026",'Forecast Summary-FY26'!$D:$D, "Bound Project")</f>
        <v>0</v>
      </c>
      <c r="L53" s="303">
        <f>SUMIFS('Forecast Summary-FY26'!O:O, 'Forecast Summary-FY26'!$A:$A,Outcomes!$A53,'Forecast Summary-FY26'!$C:$C, "2026",'Forecast Summary-FY26'!$D:$D, "Bound Project")</f>
        <v>18.150000000000002</v>
      </c>
      <c r="M53" s="303">
        <f>SUMIFS('Forecast Summary-FY26'!P:P, 'Forecast Summary-FY26'!$A:$A,Outcomes!$A53,'Forecast Summary-FY26'!$C:$C, "2026",'Forecast Summary-FY26'!$D:$D, "Bound Project")</f>
        <v>654.61000000000013</v>
      </c>
      <c r="N53" s="303">
        <f>SUMIFS('Forecast Summary-FY26'!U:U, 'Forecast Summary-FY26'!$A:$A,Outcomes!$A53,'Forecast Summary-FY26'!$C:$C, "2026",'Forecast Summary-FY26'!$D:$D, "Bound Project")</f>
        <v>9.9274999999999984</v>
      </c>
      <c r="O53" s="303">
        <f>SUMIFS('Forecast Summary-FY26'!V:V, 'Forecast Summary-FY26'!$A:$A,Outcomes!$A53,'Forecast Summary-FY26'!$C:$C, "2026",'Forecast Summary-FY26'!$D:$D, "Bound Project")</f>
        <v>3.61</v>
      </c>
      <c r="P53" s="303">
        <f>SUMIFS('Forecast Summary-FY26'!W:W, 'Forecast Summary-FY26'!$A:$A,Outcomes!$A53,'Forecast Summary-FY26'!$C:$C, "2026",'Forecast Summary-FY26'!$D:$D, "Bound Project")</f>
        <v>4.5125000000000002</v>
      </c>
      <c r="Q53" s="303">
        <f>SUMIFS('Forecast Summary-FY26'!X:X, 'Forecast Summary-FY26'!$A:$A,Outcomes!$A53,'Forecast Summary-FY26'!$C:$C, "2026",'Forecast Summary-FY26'!$D:$D, "Bound Project")</f>
        <v>8.1224999999999987</v>
      </c>
      <c r="R53" s="303">
        <f>SUMIFS('Forecast Summary-FY26'!Y:Y, 'Forecast Summary-FY26'!$A:$A,Outcomes!$A53,'Forecast Summary-FY26'!$C:$C, "2026",'Forecast Summary-FY26'!$D:$D, "Bound Project")</f>
        <v>0</v>
      </c>
      <c r="S53" s="303">
        <f>SUMIFS('Forecast Summary-FY26'!Z:Z, 'Forecast Summary-FY26'!$A:$A,Outcomes!$A53,'Forecast Summary-FY26'!$C:$C, "2026",'Forecast Summary-FY26'!$D:$D, "Bound Project")</f>
        <v>0</v>
      </c>
      <c r="T53" s="303">
        <f>SUMIFS('Forecast Summary-FY26'!AA:AA, 'Forecast Summary-FY26'!$A:$A,Outcomes!$A53,'Forecast Summary-FY26'!$C:$C, "2026",'Forecast Summary-FY26'!$D:$D, "Bound Project")</f>
        <v>0</v>
      </c>
      <c r="U53" s="303">
        <f>SUMIFS('Forecast Summary-FY26'!AB:AB, 'Forecast Summary-FY26'!$A:$A,Outcomes!$A53,'Forecast Summary-FY26'!$C:$C, "2026",'Forecast Summary-FY26'!$D:$D, "Bound Project")</f>
        <v>0</v>
      </c>
      <c r="V53" s="303">
        <f>SUMIFS('Forecast Summary-FY26'!AG:AG, 'Forecast Summary-FY26'!$A:$A,Outcomes!$A53,'Forecast Summary-FY26'!$C:$C, "2026",'Forecast Summary-FY26'!$D:$D, "Bound Project")</f>
        <v>116.16000000000003</v>
      </c>
      <c r="W53" s="303">
        <f>SUMIFS('Forecast Summary-FY26'!AH:AH, 'Forecast Summary-FY26'!$A:$A,Outcomes!$A53,'Forecast Summary-FY26'!$C:$C, "2026",'Forecast Summary-FY26'!$D:$D, "Bound Project")</f>
        <v>44.77000000000001</v>
      </c>
      <c r="X53" s="303">
        <f>SUMIFS('Forecast Summary-FY26'!AI:AI, 'Forecast Summary-FY26'!$A:$A,Outcomes!$A53,'Forecast Summary-FY26'!$C:$C, "2026",'Forecast Summary-FY26'!$D:$D, "Bound Project")</f>
        <v>61.710000000000008</v>
      </c>
      <c r="Y53" s="303">
        <f>SUMIFS('Forecast Summary-FY26'!AJ:AJ, 'Forecast Summary-FY26'!$A:$A,Outcomes!$A53,'Forecast Summary-FY26'!$C:$C, "2026",'Forecast Summary-FY26'!$D:$D, "Bound Project")</f>
        <v>31.460000000000004</v>
      </c>
      <c r="Z53" s="303">
        <f>SUMIFS('Forecast Summary-FY26'!AK:AK, 'Forecast Summary-FY26'!$A:$A,Outcomes!$A53,'Forecast Summary-FY26'!$C:$C, "2026",'Forecast Summary-FY26'!$D:$D, "Bound Project")</f>
        <v>360.09749999999997</v>
      </c>
      <c r="AA53" s="303">
        <f>SUMIFS('Forecast Summary-FY26'!AL:AL, 'Forecast Summary-FY26'!$A:$A,Outcomes!$A53,'Forecast Summary-FY26'!$C:$C, "2026",'Forecast Summary-FY26'!$D:$D, "Bound Project")</f>
        <v>212.08749999999998</v>
      </c>
      <c r="AB53" s="303">
        <f>SUMIFS('Forecast Summary-FY26'!AM:AM, 'Forecast Summary-FY26'!$A:$A,Outcomes!$A53,'Forecast Summary-FY26'!$C:$C, "2026",'Forecast Summary-FY26'!$D:$D, "Bound Project")</f>
        <v>212.98999999999998</v>
      </c>
      <c r="AC53" s="303">
        <f>SUMIFS('Forecast Summary-FY26'!AN:AN, 'Forecast Summary-FY26'!$A:$A,Outcomes!$A53,'Forecast Summary-FY26'!$C:$C, "2026",'Forecast Summary-FY26'!$D:$D, "Bound Project")</f>
        <v>153</v>
      </c>
      <c r="AD53" s="303">
        <f>SUMIFS('Forecast Summary-FY26'!AS:AS, 'Forecast Summary-FY26'!$A:$A,Outcomes!$A53,'Forecast Summary-FY26'!$C:$C, "2026",'Forecast Summary-FY26'!$D:$D, "Bound Project")</f>
        <v>0</v>
      </c>
      <c r="AE53" s="303">
        <f>SUMIFS('Forecast Summary-FY26'!AT:AT, 'Forecast Summary-FY26'!$A:$A,Outcomes!$A53,'Forecast Summary-FY26'!$C:$C, "2026",'Forecast Summary-FY26'!$D:$D, "Bound Project")</f>
        <v>0</v>
      </c>
      <c r="AF53" s="303">
        <f>SUMIFS('Forecast Summary-FY26'!AU:AU, 'Forecast Summary-FY26'!$A:$A,Outcomes!$A53,'Forecast Summary-FY26'!$C:$C, "2026",'Forecast Summary-FY26'!$D:$D, "Bound Project")</f>
        <v>0</v>
      </c>
      <c r="AG53" s="303">
        <f>SUMIFS('Forecast Summary-FY26'!AV:AV, 'Forecast Summary-FY26'!$A:$A,Outcomes!$A53,'Forecast Summary-FY26'!$C:$C, "2026",'Forecast Summary-FY26'!$D:$D, "Bound Project")</f>
        <v>0</v>
      </c>
      <c r="AH53" s="303">
        <f>SUMIFS('Forecast Summary-FY26'!AW:AW, 'Forecast Summary-FY26'!$A:$A,Outcomes!$A53,'Forecast Summary-FY26'!$C:$C, "2026",'Forecast Summary-FY26'!$D:$D, "Bound Project")</f>
        <v>1</v>
      </c>
      <c r="AI53" s="303">
        <f>SUMIFS('Forecast Summary-FY26'!AX:AX, 'Forecast Summary-FY26'!$A:$A,Outcomes!$A53,'Forecast Summary-FY26'!$C:$C, "2026",'Forecast Summary-FY26'!$D:$D, "Bound Project")</f>
        <v>0</v>
      </c>
      <c r="AJ53" s="303">
        <f>SUMIFS('Forecast Summary-FY26'!AY:AY, 'Forecast Summary-FY26'!$A:$A,Outcomes!$A53,'Forecast Summary-FY26'!$C:$C, "2026",'Forecast Summary-FY26'!$D:$D, "Bound Project")</f>
        <v>0</v>
      </c>
      <c r="AK53" s="303">
        <f>SUMIFS('Forecast Summary-FY26'!AZ:AZ, 'Forecast Summary-FY26'!$A:$A,Outcomes!$A53,'Forecast Summary-FY26'!$C:$C, "2026",'Forecast Summary-FY26'!$D:$D, "Bound Project")</f>
        <v>1</v>
      </c>
      <c r="AL53" s="303">
        <f>SUMIFS('Forecast Summary-FY26'!BE:BE, 'Forecast Summary-FY26'!$A:$A,Outcomes!$A53,'Forecast Summary-FY26'!$C:$C, "2026",'Forecast Summary-FY26'!$D:$D, "Bound Project")</f>
        <v>944</v>
      </c>
      <c r="AM53" s="303">
        <f>SUMIFS('Forecast Summary-FY26'!BF:BF, 'Forecast Summary-FY26'!$A:$A,Outcomes!$A53,'Forecast Summary-FY26'!$C:$C, "2026",'Forecast Summary-FY26'!$D:$D, "Bound Project")</f>
        <v>491</v>
      </c>
      <c r="AN53" s="303">
        <f>SUMIFS('Forecast Summary-FY26'!BG:BG, 'Forecast Summary-FY26'!$A:$A,Outcomes!$A53,'Forecast Summary-FY26'!$C:$C, "2026",'Forecast Summary-FY26'!$D:$D, "Bound Project")</f>
        <v>438.0200000000001</v>
      </c>
      <c r="AO53" s="303">
        <f>SUMIFS('Forecast Summary-FY26'!BH:BH, 'Forecast Summary-FY26'!$A:$A,Outcomes!$A53,'Forecast Summary-FY26'!$C:$C, "2026",'Forecast Summary-FY26'!$D:$D, "Bound Project")</f>
        <v>153.67000000000004</v>
      </c>
      <c r="AP53" s="303">
        <f>SUMIFS('Forecast Summary-FY26'!BI:BI, 'Forecast Summary-FY26'!$A:$A,Outcomes!$A53,'Forecast Summary-FY26'!$C:$C, "2026",'Forecast Summary-FY26'!$D:$D, "Bound Project")</f>
        <v>665.14249999999993</v>
      </c>
      <c r="AQ53" s="303">
        <f>SUMIFS('Forecast Summary-FY26'!BJ:BJ, 'Forecast Summary-FY26'!$A:$A,Outcomes!$A53,'Forecast Summary-FY26'!$C:$C, "2026",'Forecast Summary-FY26'!$D:$D, "Bound Project")</f>
        <v>265.33499999999998</v>
      </c>
      <c r="AR53" s="303">
        <f>SUMIFS('Forecast Summary-FY26'!BK:BK, 'Forecast Summary-FY26'!$A:$A,Outcomes!$A53,'Forecast Summary-FY26'!$C:$C, "2026",'Forecast Summary-FY26'!$D:$D, "Bound Project")</f>
        <v>359.19499999999994</v>
      </c>
      <c r="AS53" s="303">
        <f>SUMIFS('Forecast Summary-FY26'!BL:BL, 'Forecast Summary-FY26'!$A:$A,Outcomes!$A53,'Forecast Summary-FY26'!$C:$C, "2026",'Forecast Summary-FY26'!$D:$D, "Bound Project")</f>
        <v>255</v>
      </c>
      <c r="AT53" s="303">
        <f>SUMIFS('Forecast Summary-FY26'!BQ:BQ, 'Forecast Summary-FY26'!$A:$A,Outcomes!$A53,'Forecast Summary-FY26'!$C:$C, "2026",'Forecast Summary-FY26'!$D:$D, "Bound Project")</f>
        <v>0</v>
      </c>
      <c r="AU53" s="303">
        <f>SUMIFS('Forecast Summary-FY26'!BR:BR, 'Forecast Summary-FY26'!$A:$A,Outcomes!$A53,'Forecast Summary-FY26'!$C:$C, "2026",'Forecast Summary-FY26'!$D:$D, "Bound Project")</f>
        <v>0</v>
      </c>
      <c r="AV53" s="303">
        <f>SUMIFS('Forecast Summary-FY26'!BS:BS, 'Forecast Summary-FY26'!$A:$A,Outcomes!$A53,'Forecast Summary-FY26'!$C:$C, "2026",'Forecast Summary-FY26'!$D:$D, "Bound Project")</f>
        <v>0</v>
      </c>
      <c r="AW53" s="303">
        <f>SUMIFS('Forecast Summary-FY26'!BT:BT, 'Forecast Summary-FY26'!$A:$A,Outcomes!$A53,'Forecast Summary-FY26'!$C:$C, "2026",'Forecast Summary-FY26'!$D:$D, "Bound Project")</f>
        <v>0</v>
      </c>
      <c r="AX53" s="303">
        <f>SUMIFS('Forecast Summary-FY26'!BU:BU, 'Forecast Summary-FY26'!$A:$A,Outcomes!$A53,'Forecast Summary-FY26'!$C:$C, "2026",'Forecast Summary-FY26'!$D:$D, "Bound Project")</f>
        <v>29.782499999999995</v>
      </c>
      <c r="AY53" s="303">
        <f>SUMIFS('Forecast Summary-FY26'!BV:BV, 'Forecast Summary-FY26'!$A:$A,Outcomes!$A53,'Forecast Summary-FY26'!$C:$C, "2026",'Forecast Summary-FY26'!$D:$D, "Bound Project")</f>
        <v>2</v>
      </c>
      <c r="AZ53" s="303">
        <f>SUMIFS('Forecast Summary-FY26'!BW:BW, 'Forecast Summary-FY26'!$A:$A,Outcomes!$A53,'Forecast Summary-FY26'!$C:$C, "2026",'Forecast Summary-FY26'!$D:$D, "Bound Project")</f>
        <v>18.952499999999997</v>
      </c>
      <c r="BA53" s="303">
        <f>SUMIFS('Forecast Summary-FY26'!BX:BX, 'Forecast Summary-FY26'!$A:$A,Outcomes!$A53,'Forecast Summary-FY26'!$C:$C, "2026",'Forecast Summary-FY26'!$D:$D, "Bound Project")</f>
        <v>20.757499999999997</v>
      </c>
      <c r="BB53" s="303">
        <f>SUMIFS('Forecast Summary-FY26'!BY:BY, 'Forecast Summary-FY26'!$A:$A,Outcomes!$A53,'Forecast Summary-FY26'!$C:$C, "2026",'Forecast Summary-FY26'!$D:$D, "Bound Project")</f>
        <v>18</v>
      </c>
      <c r="BC53" s="303">
        <f>SUMIFS('Forecast Summary-FY26'!BZ:BZ, 'Forecast Summary-FY26'!$A:$A,Outcomes!$A53,'Forecast Summary-FY26'!$C:$C, "2026",'Forecast Summary-FY26'!$D:$D, "Bound Project")</f>
        <v>90</v>
      </c>
      <c r="BD53" s="303">
        <f>SUMIFS('Forecast Summary-FY26'!CA:CA, 'Forecast Summary-FY26'!$A:$A,Outcomes!$A53,'Forecast Summary-FY26'!$C:$C, "2026",'Forecast Summary-FY26'!$D:$D, "Bound Project")</f>
        <v>0</v>
      </c>
    </row>
    <row r="54" spans="1:56">
      <c r="A54" s="13" t="s">
        <v>137</v>
      </c>
      <c r="B54" s="10" t="s">
        <v>138</v>
      </c>
      <c r="C54" s="303">
        <f>SUMIFS('Forecast Summary-FY26'!E:E, 'Forecast Summary-FY26'!$A:$A,Outcomes!$A54,'Forecast Summary-FY26'!$C:$C, "2026",'Forecast Summary-FY26'!$D:$D, "Bound Project")</f>
        <v>223.85000000000005</v>
      </c>
      <c r="D54" s="303">
        <f>SUMIFS('Forecast Summary-FY26'!F:F, 'Forecast Summary-FY26'!$A:$A,Outcomes!$A54,'Forecast Summary-FY26'!$C:$C, "2026",'Forecast Summary-FY26'!$D:$D, "Bound Project")</f>
        <v>197</v>
      </c>
      <c r="E54" s="303">
        <f>SUMIFS('Forecast Summary-FY26'!G:G, 'Forecast Summary-FY26'!$A:$A,Outcomes!$A54,'Forecast Summary-FY26'!$C:$C, "2026",'Forecast Summary-FY26'!$D:$D, "Bound Project")</f>
        <v>62</v>
      </c>
      <c r="F54" s="303">
        <f>SUMIFS('Forecast Summary-FY26'!H:H, 'Forecast Summary-FY26'!$A:$A,Outcomes!$A54,'Forecast Summary-FY26'!$C:$C, "2026",'Forecast Summary-FY26'!$D:$D, "Bound Project")</f>
        <v>85</v>
      </c>
      <c r="G54" s="303">
        <f>SUMIFS('Forecast Summary-FY26'!I:I, 'Forecast Summary-FY26'!$A:$A,Outcomes!$A54,'Forecast Summary-FY26'!$C:$C, "2026",'Forecast Summary-FY26'!$D:$D, "Bound Project")</f>
        <v>49</v>
      </c>
      <c r="H54" s="303">
        <f>SUMIFS('Forecast Summary-FY26'!J:J, 'Forecast Summary-FY26'!$A:$A,Outcomes!$A54,'Forecast Summary-FY26'!$C:$C, "2026",'Forecast Summary-FY26'!$D:$D, "Bound Project")</f>
        <v>0</v>
      </c>
      <c r="I54" s="303">
        <f>SUMIFS('Forecast Summary-FY26'!K:K, 'Forecast Summary-FY26'!$A:$A,Outcomes!$A54,'Forecast Summary-FY26'!$C:$C, "2026",'Forecast Summary-FY26'!$D:$D, "Bound Project")</f>
        <v>0</v>
      </c>
      <c r="J54" s="303">
        <f>SUMIFS('Forecast Summary-FY26'!L:L, 'Forecast Summary-FY26'!$A:$A,Outcomes!$A54,'Forecast Summary-FY26'!$C:$C, "2026",'Forecast Summary-FY26'!$D:$D, "Bound Project")</f>
        <v>0</v>
      </c>
      <c r="K54" s="303">
        <f>SUMIFS('Forecast Summary-FY26'!M:M, 'Forecast Summary-FY26'!$A:$A,Outcomes!$A54,'Forecast Summary-FY26'!$C:$C, "2026",'Forecast Summary-FY26'!$D:$D, "Bound Project")</f>
        <v>0</v>
      </c>
      <c r="L54" s="303">
        <f>SUMIFS('Forecast Summary-FY26'!O:O, 'Forecast Summary-FY26'!$A:$A,Outcomes!$A54,'Forecast Summary-FY26'!$C:$C, "2026",'Forecast Summary-FY26'!$D:$D, "Bound Project")</f>
        <v>0</v>
      </c>
      <c r="M54" s="303">
        <f>SUMIFS('Forecast Summary-FY26'!P:P, 'Forecast Summary-FY26'!$A:$A,Outcomes!$A54,'Forecast Summary-FY26'!$C:$C, "2026",'Forecast Summary-FY26'!$D:$D, "Bound Project")</f>
        <v>213.89249999999996</v>
      </c>
      <c r="N54" s="303">
        <f>SUMIFS('Forecast Summary-FY26'!U:U, 'Forecast Summary-FY26'!$A:$A,Outcomes!$A54,'Forecast Summary-FY26'!$C:$C, "2026",'Forecast Summary-FY26'!$D:$D, "Bound Project")</f>
        <v>2.4200000000000004</v>
      </c>
      <c r="O54" s="303">
        <f>SUMIFS('Forecast Summary-FY26'!V:V, 'Forecast Summary-FY26'!$A:$A,Outcomes!$A54,'Forecast Summary-FY26'!$C:$C, "2026",'Forecast Summary-FY26'!$D:$D, "Bound Project")</f>
        <v>1.2100000000000002</v>
      </c>
      <c r="P54" s="303">
        <f>SUMIFS('Forecast Summary-FY26'!W:W, 'Forecast Summary-FY26'!$A:$A,Outcomes!$A54,'Forecast Summary-FY26'!$C:$C, "2026",'Forecast Summary-FY26'!$D:$D, "Bound Project")</f>
        <v>1.2100000000000002</v>
      </c>
      <c r="Q54" s="303">
        <f>SUMIFS('Forecast Summary-FY26'!X:X, 'Forecast Summary-FY26'!$A:$A,Outcomes!$A54,'Forecast Summary-FY26'!$C:$C, "2026",'Forecast Summary-FY26'!$D:$D, "Bound Project")</f>
        <v>1.2100000000000002</v>
      </c>
      <c r="R54" s="303">
        <f>SUMIFS('Forecast Summary-FY26'!Y:Y, 'Forecast Summary-FY26'!$A:$A,Outcomes!$A54,'Forecast Summary-FY26'!$C:$C, "2026",'Forecast Summary-FY26'!$D:$D, "Bound Project")</f>
        <v>281.58</v>
      </c>
      <c r="S54" s="303">
        <f>SUMIFS('Forecast Summary-FY26'!Z:Z, 'Forecast Summary-FY26'!$A:$A,Outcomes!$A54,'Forecast Summary-FY26'!$C:$C, "2026",'Forecast Summary-FY26'!$D:$D, "Bound Project")</f>
        <v>62.272499999999994</v>
      </c>
      <c r="T54" s="303">
        <f>SUMIFS('Forecast Summary-FY26'!AA:AA, 'Forecast Summary-FY26'!$A:$A,Outcomes!$A54,'Forecast Summary-FY26'!$C:$C, "2026",'Forecast Summary-FY26'!$D:$D, "Bound Project")</f>
        <v>93.86</v>
      </c>
      <c r="U54" s="303">
        <f>SUMIFS('Forecast Summary-FY26'!AB:AB, 'Forecast Summary-FY26'!$A:$A,Outcomes!$A54,'Forecast Summary-FY26'!$C:$C, "2026",'Forecast Summary-FY26'!$D:$D, "Bound Project")</f>
        <v>146.20500000000001</v>
      </c>
      <c r="V54" s="303">
        <f>SUMIFS('Forecast Summary-FY26'!AG:AG, 'Forecast Summary-FY26'!$A:$A,Outcomes!$A54,'Forecast Summary-FY26'!$C:$C, "2026",'Forecast Summary-FY26'!$D:$D, "Bound Project")</f>
        <v>15.730000000000002</v>
      </c>
      <c r="W54" s="303">
        <f>SUMIFS('Forecast Summary-FY26'!AH:AH, 'Forecast Summary-FY26'!$A:$A,Outcomes!$A54,'Forecast Summary-FY26'!$C:$C, "2026",'Forecast Summary-FY26'!$D:$D, "Bound Project")</f>
        <v>2.4200000000000004</v>
      </c>
      <c r="X54" s="303">
        <f>SUMIFS('Forecast Summary-FY26'!AI:AI, 'Forecast Summary-FY26'!$A:$A,Outcomes!$A54,'Forecast Summary-FY26'!$C:$C, "2026",'Forecast Summary-FY26'!$D:$D, "Bound Project")</f>
        <v>2.4200000000000004</v>
      </c>
      <c r="Y54" s="303">
        <f>SUMIFS('Forecast Summary-FY26'!AJ:AJ, 'Forecast Summary-FY26'!$A:$A,Outcomes!$A54,'Forecast Summary-FY26'!$C:$C, "2026",'Forecast Summary-FY26'!$D:$D, "Bound Project")</f>
        <v>8.4700000000000024</v>
      </c>
      <c r="Z54" s="303">
        <f>SUMIFS('Forecast Summary-FY26'!AK:AK, 'Forecast Summary-FY26'!$A:$A,Outcomes!$A54,'Forecast Summary-FY26'!$C:$C, "2026",'Forecast Summary-FY26'!$D:$D, "Bound Project")</f>
        <v>185.91499999999999</v>
      </c>
      <c r="AA54" s="303">
        <f>SUMIFS('Forecast Summary-FY26'!AL:AL, 'Forecast Summary-FY26'!$A:$A,Outcomes!$A54,'Forecast Summary-FY26'!$C:$C, "2026",'Forecast Summary-FY26'!$D:$D, "Bound Project")</f>
        <v>67.6875</v>
      </c>
      <c r="AB54" s="303">
        <f>SUMIFS('Forecast Summary-FY26'!AM:AM, 'Forecast Summary-FY26'!$A:$A,Outcomes!$A54,'Forecast Summary-FY26'!$C:$C, "2026",'Forecast Summary-FY26'!$D:$D, "Bound Project")</f>
        <v>103</v>
      </c>
      <c r="AC54" s="303">
        <f>SUMIFS('Forecast Summary-FY26'!AN:AN, 'Forecast Summary-FY26'!$A:$A,Outcomes!$A54,'Forecast Summary-FY26'!$C:$C, "2026",'Forecast Summary-FY26'!$D:$D, "Bound Project")</f>
        <v>88.444999999999993</v>
      </c>
      <c r="AD54" s="303">
        <f>SUMIFS('Forecast Summary-FY26'!AS:AS, 'Forecast Summary-FY26'!$A:$A,Outcomes!$A54,'Forecast Summary-FY26'!$C:$C, "2026",'Forecast Summary-FY26'!$D:$D, "Bound Project")</f>
        <v>0</v>
      </c>
      <c r="AE54" s="303">
        <f>SUMIFS('Forecast Summary-FY26'!AT:AT, 'Forecast Summary-FY26'!$A:$A,Outcomes!$A54,'Forecast Summary-FY26'!$C:$C, "2026",'Forecast Summary-FY26'!$D:$D, "Bound Project")</f>
        <v>0</v>
      </c>
      <c r="AF54" s="303">
        <f>SUMIFS('Forecast Summary-FY26'!AU:AU, 'Forecast Summary-FY26'!$A:$A,Outcomes!$A54,'Forecast Summary-FY26'!$C:$C, "2026",'Forecast Summary-FY26'!$D:$D, "Bound Project")</f>
        <v>0</v>
      </c>
      <c r="AG54" s="303">
        <f>SUMIFS('Forecast Summary-FY26'!AV:AV, 'Forecast Summary-FY26'!$A:$A,Outcomes!$A54,'Forecast Summary-FY26'!$C:$C, "2026",'Forecast Summary-FY26'!$D:$D, "Bound Project")</f>
        <v>0</v>
      </c>
      <c r="AH54" s="303">
        <f>SUMIFS('Forecast Summary-FY26'!AW:AW, 'Forecast Summary-FY26'!$A:$A,Outcomes!$A54,'Forecast Summary-FY26'!$C:$C, "2026",'Forecast Summary-FY26'!$D:$D, "Bound Project")</f>
        <v>0</v>
      </c>
      <c r="AI54" s="303">
        <f>SUMIFS('Forecast Summary-FY26'!AX:AX, 'Forecast Summary-FY26'!$A:$A,Outcomes!$A54,'Forecast Summary-FY26'!$C:$C, "2026",'Forecast Summary-FY26'!$D:$D, "Bound Project")</f>
        <v>0</v>
      </c>
      <c r="AJ54" s="303">
        <f>SUMIFS('Forecast Summary-FY26'!AY:AY, 'Forecast Summary-FY26'!$A:$A,Outcomes!$A54,'Forecast Summary-FY26'!$C:$C, "2026",'Forecast Summary-FY26'!$D:$D, "Bound Project")</f>
        <v>0</v>
      </c>
      <c r="AK54" s="303">
        <f>SUMIFS('Forecast Summary-FY26'!AZ:AZ, 'Forecast Summary-FY26'!$A:$A,Outcomes!$A54,'Forecast Summary-FY26'!$C:$C, "2026",'Forecast Summary-FY26'!$D:$D, "Bound Project")</f>
        <v>0</v>
      </c>
      <c r="AL54" s="303">
        <f>SUMIFS('Forecast Summary-FY26'!BE:BE, 'Forecast Summary-FY26'!$A:$A,Outcomes!$A54,'Forecast Summary-FY26'!$C:$C, "2026",'Forecast Summary-FY26'!$D:$D, "Bound Project")</f>
        <v>141</v>
      </c>
      <c r="AM54" s="303">
        <f>SUMIFS('Forecast Summary-FY26'!BF:BF, 'Forecast Summary-FY26'!$A:$A,Outcomes!$A54,'Forecast Summary-FY26'!$C:$C, "2026",'Forecast Summary-FY26'!$D:$D, "Bound Project")</f>
        <v>59.564999999999991</v>
      </c>
      <c r="AN54" s="303">
        <f>SUMIFS('Forecast Summary-FY26'!BG:BG, 'Forecast Summary-FY26'!$A:$A,Outcomes!$A54,'Forecast Summary-FY26'!$C:$C, "2026",'Forecast Summary-FY26'!$D:$D, "Bound Project")</f>
        <v>77</v>
      </c>
      <c r="AO54" s="303">
        <f>SUMIFS('Forecast Summary-FY26'!BH:BH, 'Forecast Summary-FY26'!$A:$A,Outcomes!$A54,'Forecast Summary-FY26'!$C:$C, "2026",'Forecast Summary-FY26'!$D:$D, "Bound Project")</f>
        <v>45</v>
      </c>
      <c r="AP54" s="303">
        <f>SUMIFS('Forecast Summary-FY26'!BI:BI, 'Forecast Summary-FY26'!$A:$A,Outcomes!$A54,'Forecast Summary-FY26'!$C:$C, "2026",'Forecast Summary-FY26'!$D:$D, "Bound Project")</f>
        <v>117</v>
      </c>
      <c r="AQ54" s="303">
        <f>SUMIFS('Forecast Summary-FY26'!BJ:BJ, 'Forecast Summary-FY26'!$A:$A,Outcomes!$A54,'Forecast Summary-FY26'!$C:$C, "2026",'Forecast Summary-FY26'!$D:$D, "Bound Project")</f>
        <v>32.489999999999995</v>
      </c>
      <c r="AR54" s="303">
        <f>SUMIFS('Forecast Summary-FY26'!BK:BK, 'Forecast Summary-FY26'!$A:$A,Outcomes!$A54,'Forecast Summary-FY26'!$C:$C, "2026",'Forecast Summary-FY26'!$D:$D, "Bound Project")</f>
        <v>76</v>
      </c>
      <c r="AS54" s="303">
        <f>SUMIFS('Forecast Summary-FY26'!BL:BL, 'Forecast Summary-FY26'!$A:$A,Outcomes!$A54,'Forecast Summary-FY26'!$C:$C, "2026",'Forecast Summary-FY26'!$D:$D, "Bound Project")</f>
        <v>69</v>
      </c>
      <c r="AT54" s="303">
        <f>SUMIFS('Forecast Summary-FY26'!BQ:BQ, 'Forecast Summary-FY26'!$A:$A,Outcomes!$A54,'Forecast Summary-FY26'!$C:$C, "2026",'Forecast Summary-FY26'!$D:$D, "Bound Project")</f>
        <v>0</v>
      </c>
      <c r="AU54" s="303">
        <f>SUMIFS('Forecast Summary-FY26'!BR:BR, 'Forecast Summary-FY26'!$A:$A,Outcomes!$A54,'Forecast Summary-FY26'!$C:$C, "2026",'Forecast Summary-FY26'!$D:$D, "Bound Project")</f>
        <v>0</v>
      </c>
      <c r="AV54" s="303">
        <f>SUMIFS('Forecast Summary-FY26'!BS:BS, 'Forecast Summary-FY26'!$A:$A,Outcomes!$A54,'Forecast Summary-FY26'!$C:$C, "2026",'Forecast Summary-FY26'!$D:$D, "Bound Project")</f>
        <v>0</v>
      </c>
      <c r="AW54" s="303">
        <f>SUMIFS('Forecast Summary-FY26'!BT:BT, 'Forecast Summary-FY26'!$A:$A,Outcomes!$A54,'Forecast Summary-FY26'!$C:$C, "2026",'Forecast Summary-FY26'!$D:$D, "Bound Project")</f>
        <v>0</v>
      </c>
      <c r="AX54" s="303">
        <f>SUMIFS('Forecast Summary-FY26'!BU:BU, 'Forecast Summary-FY26'!$A:$A,Outcomes!$A54,'Forecast Summary-FY26'!$C:$C, "2026",'Forecast Summary-FY26'!$D:$D, "Bound Project")</f>
        <v>0</v>
      </c>
      <c r="AY54" s="303">
        <f>SUMIFS('Forecast Summary-FY26'!BV:BV, 'Forecast Summary-FY26'!$A:$A,Outcomes!$A54,'Forecast Summary-FY26'!$C:$C, "2026",'Forecast Summary-FY26'!$D:$D, "Bound Project")</f>
        <v>0</v>
      </c>
      <c r="AZ54" s="303">
        <f>SUMIFS('Forecast Summary-FY26'!BW:BW, 'Forecast Summary-FY26'!$A:$A,Outcomes!$A54,'Forecast Summary-FY26'!$C:$C, "2026",'Forecast Summary-FY26'!$D:$D, "Bound Project")</f>
        <v>0</v>
      </c>
      <c r="BA54" s="303">
        <f>SUMIFS('Forecast Summary-FY26'!BX:BX, 'Forecast Summary-FY26'!$A:$A,Outcomes!$A54,'Forecast Summary-FY26'!$C:$C, "2026",'Forecast Summary-FY26'!$D:$D, "Bound Project")</f>
        <v>0</v>
      </c>
      <c r="BB54" s="303">
        <f>SUMIFS('Forecast Summary-FY26'!BY:BY, 'Forecast Summary-FY26'!$A:$A,Outcomes!$A54,'Forecast Summary-FY26'!$C:$C, "2026",'Forecast Summary-FY26'!$D:$D, "Bound Project")</f>
        <v>15.342499999999998</v>
      </c>
      <c r="BC54" s="303">
        <f>SUMIFS('Forecast Summary-FY26'!BZ:BZ, 'Forecast Summary-FY26'!$A:$A,Outcomes!$A54,'Forecast Summary-FY26'!$C:$C, "2026",'Forecast Summary-FY26'!$D:$D, "Bound Project")</f>
        <v>25.269999999999996</v>
      </c>
      <c r="BD54" s="303">
        <f>SUMIFS('Forecast Summary-FY26'!CA:CA, 'Forecast Summary-FY26'!$A:$A,Outcomes!$A54,'Forecast Summary-FY26'!$C:$C, "2026",'Forecast Summary-FY26'!$D:$D, "Bound Project")</f>
        <v>0</v>
      </c>
    </row>
    <row r="55" spans="1:56">
      <c r="A55" s="13" t="s">
        <v>139</v>
      </c>
      <c r="B55" s="10" t="s">
        <v>140</v>
      </c>
      <c r="C55" s="303">
        <f>SUMIFS('Forecast Summary-FY26'!E:E, 'Forecast Summary-FY26'!$A:$A,Outcomes!$A55,'Forecast Summary-FY26'!$C:$C, "2026",'Forecast Summary-FY26'!$D:$D, "Bound Project")</f>
        <v>175</v>
      </c>
      <c r="D55" s="303">
        <f>SUMIFS('Forecast Summary-FY26'!F:F, 'Forecast Summary-FY26'!$A:$A,Outcomes!$A55,'Forecast Summary-FY26'!$C:$C, "2026",'Forecast Summary-FY26'!$D:$D, "Bound Project")</f>
        <v>200</v>
      </c>
      <c r="E55" s="303">
        <f>SUMIFS('Forecast Summary-FY26'!G:G, 'Forecast Summary-FY26'!$A:$A,Outcomes!$A55,'Forecast Summary-FY26'!$C:$C, "2026",'Forecast Summary-FY26'!$D:$D, "Bound Project")</f>
        <v>73</v>
      </c>
      <c r="F55" s="303">
        <f>SUMIFS('Forecast Summary-FY26'!H:H, 'Forecast Summary-FY26'!$A:$A,Outcomes!$A55,'Forecast Summary-FY26'!$C:$C, "2026",'Forecast Summary-FY26'!$D:$D, "Bound Project")</f>
        <v>88.444999999999993</v>
      </c>
      <c r="G55" s="303">
        <f>SUMIFS('Forecast Summary-FY26'!I:I, 'Forecast Summary-FY26'!$A:$A,Outcomes!$A55,'Forecast Summary-FY26'!$C:$C, "2026",'Forecast Summary-FY26'!$D:$D, "Bound Project")</f>
        <v>53</v>
      </c>
      <c r="H55" s="303">
        <f>SUMIFS('Forecast Summary-FY26'!J:J, 'Forecast Summary-FY26'!$A:$A,Outcomes!$A55,'Forecast Summary-FY26'!$C:$C, "2026",'Forecast Summary-FY26'!$D:$D, "Bound Project")</f>
        <v>0</v>
      </c>
      <c r="I55" s="303">
        <f>SUMIFS('Forecast Summary-FY26'!K:K, 'Forecast Summary-FY26'!$A:$A,Outcomes!$A55,'Forecast Summary-FY26'!$C:$C, "2026",'Forecast Summary-FY26'!$D:$D, "Bound Project")</f>
        <v>0</v>
      </c>
      <c r="J55" s="303">
        <f>SUMIFS('Forecast Summary-FY26'!L:L, 'Forecast Summary-FY26'!$A:$A,Outcomes!$A55,'Forecast Summary-FY26'!$C:$C, "2026",'Forecast Summary-FY26'!$D:$D, "Bound Project")</f>
        <v>0</v>
      </c>
      <c r="K55" s="303">
        <f>SUMIFS('Forecast Summary-FY26'!M:M, 'Forecast Summary-FY26'!$A:$A,Outcomes!$A55,'Forecast Summary-FY26'!$C:$C, "2026",'Forecast Summary-FY26'!$D:$D, "Bound Project")</f>
        <v>0</v>
      </c>
      <c r="L55" s="303">
        <f>SUMIFS('Forecast Summary-FY26'!O:O, 'Forecast Summary-FY26'!$A:$A,Outcomes!$A55,'Forecast Summary-FY26'!$C:$C, "2026",'Forecast Summary-FY26'!$D:$D, "Bound Project")</f>
        <v>47.190000000000012</v>
      </c>
      <c r="M55" s="303">
        <f>SUMIFS('Forecast Summary-FY26'!P:P, 'Forecast Summary-FY26'!$A:$A,Outcomes!$A55,'Forecast Summary-FY26'!$C:$C, "2026",'Forecast Summary-FY26'!$D:$D, "Bound Project")</f>
        <v>322.19249999999994</v>
      </c>
      <c r="N55" s="303">
        <f>SUMIFS('Forecast Summary-FY26'!U:U, 'Forecast Summary-FY26'!$A:$A,Outcomes!$A55,'Forecast Summary-FY26'!$C:$C, "2026",'Forecast Summary-FY26'!$D:$D, "Bound Project")</f>
        <v>19.360000000000003</v>
      </c>
      <c r="O55" s="303">
        <f>SUMIFS('Forecast Summary-FY26'!V:V, 'Forecast Summary-FY26'!$A:$A,Outcomes!$A55,'Forecast Summary-FY26'!$C:$C, "2026",'Forecast Summary-FY26'!$D:$D, "Bound Project")</f>
        <v>4.8400000000000007</v>
      </c>
      <c r="P55" s="303">
        <f>SUMIFS('Forecast Summary-FY26'!W:W, 'Forecast Summary-FY26'!$A:$A,Outcomes!$A55,'Forecast Summary-FY26'!$C:$C, "2026",'Forecast Summary-FY26'!$D:$D, "Bound Project")</f>
        <v>9.6800000000000015</v>
      </c>
      <c r="Q55" s="303">
        <f>SUMIFS('Forecast Summary-FY26'!X:X, 'Forecast Summary-FY26'!$A:$A,Outcomes!$A55,'Forecast Summary-FY26'!$C:$C, "2026",'Forecast Summary-FY26'!$D:$D, "Bound Project")</f>
        <v>4.8400000000000007</v>
      </c>
      <c r="R55" s="303">
        <f>SUMIFS('Forecast Summary-FY26'!Y:Y, 'Forecast Summary-FY26'!$A:$A,Outcomes!$A55,'Forecast Summary-FY26'!$C:$C, "2026",'Forecast Summary-FY26'!$D:$D, "Bound Project")</f>
        <v>60.467499999999994</v>
      </c>
      <c r="S55" s="303">
        <f>SUMIFS('Forecast Summary-FY26'!Z:Z, 'Forecast Summary-FY26'!$A:$A,Outcomes!$A55,'Forecast Summary-FY26'!$C:$C, "2026",'Forecast Summary-FY26'!$D:$D, "Bound Project")</f>
        <v>31.587499999999999</v>
      </c>
      <c r="T55" s="303">
        <f>SUMIFS('Forecast Summary-FY26'!AA:AA, 'Forecast Summary-FY26'!$A:$A,Outcomes!$A55,'Forecast Summary-FY26'!$C:$C, "2026",'Forecast Summary-FY26'!$D:$D, "Bound Project")</f>
        <v>35.197499999999998</v>
      </c>
      <c r="U55" s="303">
        <f>SUMIFS('Forecast Summary-FY26'!AB:AB, 'Forecast Summary-FY26'!$A:$A,Outcomes!$A55,'Forecast Summary-FY26'!$C:$C, "2026",'Forecast Summary-FY26'!$D:$D, "Bound Project")</f>
        <v>31.587499999999999</v>
      </c>
      <c r="V55" s="303">
        <f>SUMIFS('Forecast Summary-FY26'!AG:AG, 'Forecast Summary-FY26'!$A:$A,Outcomes!$A55,'Forecast Summary-FY26'!$C:$C, "2026",'Forecast Summary-FY26'!$D:$D, "Bound Project")</f>
        <v>99</v>
      </c>
      <c r="W55" s="303">
        <f>SUMIFS('Forecast Summary-FY26'!AH:AH, 'Forecast Summary-FY26'!$A:$A,Outcomes!$A55,'Forecast Summary-FY26'!$C:$C, "2026",'Forecast Summary-FY26'!$D:$D, "Bound Project")</f>
        <v>42</v>
      </c>
      <c r="X55" s="303">
        <f>SUMIFS('Forecast Summary-FY26'!AI:AI, 'Forecast Summary-FY26'!$A:$A,Outcomes!$A55,'Forecast Summary-FY26'!$C:$C, "2026",'Forecast Summary-FY26'!$D:$D, "Bound Project")</f>
        <v>38</v>
      </c>
      <c r="Y55" s="303">
        <f>SUMIFS('Forecast Summary-FY26'!AJ:AJ, 'Forecast Summary-FY26'!$A:$A,Outcomes!$A55,'Forecast Summary-FY26'!$C:$C, "2026",'Forecast Summary-FY26'!$D:$D, "Bound Project")</f>
        <v>27.830000000000002</v>
      </c>
      <c r="Z55" s="303">
        <f>SUMIFS('Forecast Summary-FY26'!AK:AK, 'Forecast Summary-FY26'!$A:$A,Outcomes!$A55,'Forecast Summary-FY26'!$C:$C, "2026",'Forecast Summary-FY26'!$D:$D, "Bound Project")</f>
        <v>147</v>
      </c>
      <c r="AA55" s="303">
        <f>SUMIFS('Forecast Summary-FY26'!AL:AL, 'Forecast Summary-FY26'!$A:$A,Outcomes!$A55,'Forecast Summary-FY26'!$C:$C, "2026",'Forecast Summary-FY26'!$D:$D, "Bound Project")</f>
        <v>39.930000000000007</v>
      </c>
      <c r="AB55" s="303">
        <f>SUMIFS('Forecast Summary-FY26'!AM:AM, 'Forecast Summary-FY26'!$A:$A,Outcomes!$A55,'Forecast Summary-FY26'!$C:$C, "2026",'Forecast Summary-FY26'!$D:$D, "Bound Project")</f>
        <v>73</v>
      </c>
      <c r="AC55" s="303">
        <f>SUMIFS('Forecast Summary-FY26'!AN:AN, 'Forecast Summary-FY26'!$A:$A,Outcomes!$A55,'Forecast Summary-FY26'!$C:$C, "2026",'Forecast Summary-FY26'!$D:$D, "Bound Project")</f>
        <v>75</v>
      </c>
      <c r="AD55" s="303">
        <f>SUMIFS('Forecast Summary-FY26'!AS:AS, 'Forecast Summary-FY26'!$A:$A,Outcomes!$A55,'Forecast Summary-FY26'!$C:$C, "2026",'Forecast Summary-FY26'!$D:$D, "Bound Project")</f>
        <v>0</v>
      </c>
      <c r="AE55" s="303">
        <f>SUMIFS('Forecast Summary-FY26'!AT:AT, 'Forecast Summary-FY26'!$A:$A,Outcomes!$A55,'Forecast Summary-FY26'!$C:$C, "2026",'Forecast Summary-FY26'!$D:$D, "Bound Project")</f>
        <v>0</v>
      </c>
      <c r="AF55" s="303">
        <f>SUMIFS('Forecast Summary-FY26'!AU:AU, 'Forecast Summary-FY26'!$A:$A,Outcomes!$A55,'Forecast Summary-FY26'!$C:$C, "2026",'Forecast Summary-FY26'!$D:$D, "Bound Project")</f>
        <v>0</v>
      </c>
      <c r="AG55" s="303">
        <f>SUMIFS('Forecast Summary-FY26'!AV:AV, 'Forecast Summary-FY26'!$A:$A,Outcomes!$A55,'Forecast Summary-FY26'!$C:$C, "2026",'Forecast Summary-FY26'!$D:$D, "Bound Project")</f>
        <v>0</v>
      </c>
      <c r="AH55" s="303">
        <f>SUMIFS('Forecast Summary-FY26'!AW:AW, 'Forecast Summary-FY26'!$A:$A,Outcomes!$A55,'Forecast Summary-FY26'!$C:$C, "2026",'Forecast Summary-FY26'!$D:$D, "Bound Project")</f>
        <v>0</v>
      </c>
      <c r="AI55" s="303">
        <f>SUMIFS('Forecast Summary-FY26'!AX:AX, 'Forecast Summary-FY26'!$A:$A,Outcomes!$A55,'Forecast Summary-FY26'!$C:$C, "2026",'Forecast Summary-FY26'!$D:$D, "Bound Project")</f>
        <v>0</v>
      </c>
      <c r="AJ55" s="303">
        <f>SUMIFS('Forecast Summary-FY26'!AY:AY, 'Forecast Summary-FY26'!$A:$A,Outcomes!$A55,'Forecast Summary-FY26'!$C:$C, "2026",'Forecast Summary-FY26'!$D:$D, "Bound Project")</f>
        <v>0</v>
      </c>
      <c r="AK55" s="303">
        <f>SUMIFS('Forecast Summary-FY26'!AZ:AZ, 'Forecast Summary-FY26'!$A:$A,Outcomes!$A55,'Forecast Summary-FY26'!$C:$C, "2026",'Forecast Summary-FY26'!$D:$D, "Bound Project")</f>
        <v>0</v>
      </c>
      <c r="AL55" s="303">
        <f>SUMIFS('Forecast Summary-FY26'!BE:BE, 'Forecast Summary-FY26'!$A:$A,Outcomes!$A55,'Forecast Summary-FY26'!$C:$C, "2026",'Forecast Summary-FY26'!$D:$D, "Bound Project")</f>
        <v>208</v>
      </c>
      <c r="AM55" s="303">
        <f>SUMIFS('Forecast Summary-FY26'!BF:BF, 'Forecast Summary-FY26'!$A:$A,Outcomes!$A55,'Forecast Summary-FY26'!$C:$C, "2026",'Forecast Summary-FY26'!$D:$D, "Bound Project")</f>
        <v>75</v>
      </c>
      <c r="AN55" s="303">
        <f>SUMIFS('Forecast Summary-FY26'!BG:BG, 'Forecast Summary-FY26'!$A:$A,Outcomes!$A55,'Forecast Summary-FY26'!$C:$C, "2026",'Forecast Summary-FY26'!$D:$D, "Bound Project")</f>
        <v>99</v>
      </c>
      <c r="AO55" s="303">
        <f>SUMIFS('Forecast Summary-FY26'!BH:BH, 'Forecast Summary-FY26'!$A:$A,Outcomes!$A55,'Forecast Summary-FY26'!$C:$C, "2026",'Forecast Summary-FY26'!$D:$D, "Bound Project")</f>
        <v>67</v>
      </c>
      <c r="AP55" s="303">
        <f>SUMIFS('Forecast Summary-FY26'!BI:BI, 'Forecast Summary-FY26'!$A:$A,Outcomes!$A55,'Forecast Summary-FY26'!$C:$C, "2026",'Forecast Summary-FY26'!$D:$D, "Bound Project")</f>
        <v>142</v>
      </c>
      <c r="AQ55" s="303">
        <f>SUMIFS('Forecast Summary-FY26'!BJ:BJ, 'Forecast Summary-FY26'!$A:$A,Outcomes!$A55,'Forecast Summary-FY26'!$C:$C, "2026",'Forecast Summary-FY26'!$D:$D, "Bound Project")</f>
        <v>34</v>
      </c>
      <c r="AR55" s="303">
        <f>SUMIFS('Forecast Summary-FY26'!BK:BK, 'Forecast Summary-FY26'!$A:$A,Outcomes!$A55,'Forecast Summary-FY26'!$C:$C, "2026",'Forecast Summary-FY26'!$D:$D, "Bound Project")</f>
        <v>70</v>
      </c>
      <c r="AS55" s="303">
        <f>SUMIFS('Forecast Summary-FY26'!BL:BL, 'Forecast Summary-FY26'!$A:$A,Outcomes!$A55,'Forecast Summary-FY26'!$C:$C, "2026",'Forecast Summary-FY26'!$D:$D, "Bound Project")</f>
        <v>68.59</v>
      </c>
      <c r="AT55" s="303">
        <f>SUMIFS('Forecast Summary-FY26'!BQ:BQ, 'Forecast Summary-FY26'!$A:$A,Outcomes!$A55,'Forecast Summary-FY26'!$C:$C, "2026",'Forecast Summary-FY26'!$D:$D, "Bound Project")</f>
        <v>0</v>
      </c>
      <c r="AU55" s="303">
        <f>SUMIFS('Forecast Summary-FY26'!BR:BR, 'Forecast Summary-FY26'!$A:$A,Outcomes!$A55,'Forecast Summary-FY26'!$C:$C, "2026",'Forecast Summary-FY26'!$D:$D, "Bound Project")</f>
        <v>0</v>
      </c>
      <c r="AV55" s="303">
        <f>SUMIFS('Forecast Summary-FY26'!BS:BS, 'Forecast Summary-FY26'!$A:$A,Outcomes!$A55,'Forecast Summary-FY26'!$C:$C, "2026",'Forecast Summary-FY26'!$D:$D, "Bound Project")</f>
        <v>0</v>
      </c>
      <c r="AW55" s="303">
        <f>SUMIFS('Forecast Summary-FY26'!BT:BT, 'Forecast Summary-FY26'!$A:$A,Outcomes!$A55,'Forecast Summary-FY26'!$C:$C, "2026",'Forecast Summary-FY26'!$D:$D, "Bound Project")</f>
        <v>0</v>
      </c>
      <c r="AX55" s="303">
        <f>SUMIFS('Forecast Summary-FY26'!BU:BU, 'Forecast Summary-FY26'!$A:$A,Outcomes!$A55,'Forecast Summary-FY26'!$C:$C, "2026",'Forecast Summary-FY26'!$D:$D, "Bound Project")</f>
        <v>0</v>
      </c>
      <c r="AY55" s="303">
        <f>SUMIFS('Forecast Summary-FY26'!BV:BV, 'Forecast Summary-FY26'!$A:$A,Outcomes!$A55,'Forecast Summary-FY26'!$C:$C, "2026",'Forecast Summary-FY26'!$D:$D, "Bound Project")</f>
        <v>0</v>
      </c>
      <c r="AZ55" s="303">
        <f>SUMIFS('Forecast Summary-FY26'!BW:BW, 'Forecast Summary-FY26'!$A:$A,Outcomes!$A55,'Forecast Summary-FY26'!$C:$C, "2026",'Forecast Summary-FY26'!$D:$D, "Bound Project")</f>
        <v>0</v>
      </c>
      <c r="BA55" s="303">
        <f>SUMIFS('Forecast Summary-FY26'!BX:BX, 'Forecast Summary-FY26'!$A:$A,Outcomes!$A55,'Forecast Summary-FY26'!$C:$C, "2026",'Forecast Summary-FY26'!$D:$D, "Bound Project")</f>
        <v>0</v>
      </c>
      <c r="BB55" s="303">
        <f>SUMIFS('Forecast Summary-FY26'!BY:BY, 'Forecast Summary-FY26'!$A:$A,Outcomes!$A55,'Forecast Summary-FY26'!$C:$C, "2026",'Forecast Summary-FY26'!$D:$D, "Bound Project")</f>
        <v>18</v>
      </c>
      <c r="BC55" s="303">
        <f>SUMIFS('Forecast Summary-FY26'!BZ:BZ, 'Forecast Summary-FY26'!$A:$A,Outcomes!$A55,'Forecast Summary-FY26'!$C:$C, "2026",'Forecast Summary-FY26'!$D:$D, "Bound Project")</f>
        <v>51</v>
      </c>
      <c r="BD55" s="303">
        <f>SUMIFS('Forecast Summary-FY26'!CA:CA, 'Forecast Summary-FY26'!$A:$A,Outcomes!$A55,'Forecast Summary-FY26'!$C:$C, "2026",'Forecast Summary-FY26'!$D:$D, "Bound Project")</f>
        <v>0</v>
      </c>
    </row>
    <row r="56" spans="1:56">
      <c r="A56" s="13" t="s">
        <v>141</v>
      </c>
      <c r="B56" s="10" t="s">
        <v>142</v>
      </c>
      <c r="C56" s="303">
        <f>SUMIFS('Forecast Summary-FY26'!E:E, 'Forecast Summary-FY26'!$A:$A,Outcomes!$A56,'Forecast Summary-FY26'!$C:$C, "2026",'Forecast Summary-FY26'!$D:$D, "Bound Project")</f>
        <v>536</v>
      </c>
      <c r="D56" s="303">
        <f>SUMIFS('Forecast Summary-FY26'!F:F, 'Forecast Summary-FY26'!$A:$A,Outcomes!$A56,'Forecast Summary-FY26'!$C:$C, "2026",'Forecast Summary-FY26'!$D:$D, "Bound Project")</f>
        <v>451</v>
      </c>
      <c r="E56" s="303">
        <f>SUMIFS('Forecast Summary-FY26'!G:G, 'Forecast Summary-FY26'!$A:$A,Outcomes!$A56,'Forecast Summary-FY26'!$C:$C, "2026",'Forecast Summary-FY26'!$D:$D, "Bound Project")</f>
        <v>270.75</v>
      </c>
      <c r="F56" s="303">
        <f>SUMIFS('Forecast Summary-FY26'!H:H, 'Forecast Summary-FY26'!$A:$A,Outcomes!$A56,'Forecast Summary-FY26'!$C:$C, "2026",'Forecast Summary-FY26'!$D:$D, "Bound Project")</f>
        <v>129.47000000000003</v>
      </c>
      <c r="G56" s="303">
        <f>SUMIFS('Forecast Summary-FY26'!I:I, 'Forecast Summary-FY26'!$A:$A,Outcomes!$A56,'Forecast Summary-FY26'!$C:$C, "2026",'Forecast Summary-FY26'!$D:$D, "Bound Project")</f>
        <v>62.920000000000009</v>
      </c>
      <c r="H56" s="303">
        <f>SUMIFS('Forecast Summary-FY26'!J:J, 'Forecast Summary-FY26'!$A:$A,Outcomes!$A56,'Forecast Summary-FY26'!$C:$C, "2026",'Forecast Summary-FY26'!$D:$D, "Bound Project")</f>
        <v>0</v>
      </c>
      <c r="I56" s="303">
        <f>SUMIFS('Forecast Summary-FY26'!K:K, 'Forecast Summary-FY26'!$A:$A,Outcomes!$A56,'Forecast Summary-FY26'!$C:$C, "2026",'Forecast Summary-FY26'!$D:$D, "Bound Project")</f>
        <v>0</v>
      </c>
      <c r="J56" s="303">
        <f>SUMIFS('Forecast Summary-FY26'!L:L, 'Forecast Summary-FY26'!$A:$A,Outcomes!$A56,'Forecast Summary-FY26'!$C:$C, "2026",'Forecast Summary-FY26'!$D:$D, "Bound Project")</f>
        <v>0</v>
      </c>
      <c r="K56" s="303">
        <f>SUMIFS('Forecast Summary-FY26'!M:M, 'Forecast Summary-FY26'!$A:$A,Outcomes!$A56,'Forecast Summary-FY26'!$C:$C, "2026",'Forecast Summary-FY26'!$D:$D, "Bound Project")</f>
        <v>0</v>
      </c>
      <c r="L56" s="303">
        <f>SUMIFS('Forecast Summary-FY26'!O:O, 'Forecast Summary-FY26'!$A:$A,Outcomes!$A56,'Forecast Summary-FY26'!$C:$C, "2026",'Forecast Summary-FY26'!$D:$D, "Bound Project")</f>
        <v>43.56</v>
      </c>
      <c r="M56" s="303">
        <f>SUMIFS('Forecast Summary-FY26'!P:P, 'Forecast Summary-FY26'!$A:$A,Outcomes!$A56,'Forecast Summary-FY26'!$C:$C, "2026",'Forecast Summary-FY26'!$D:$D, "Bound Project")</f>
        <v>171.47499999999999</v>
      </c>
      <c r="N56" s="303">
        <f>SUMIFS('Forecast Summary-FY26'!U:U, 'Forecast Summary-FY26'!$A:$A,Outcomes!$A56,'Forecast Summary-FY26'!$C:$C, "2026",'Forecast Summary-FY26'!$D:$D, "Bound Project")</f>
        <v>28.88</v>
      </c>
      <c r="O56" s="303">
        <f>SUMIFS('Forecast Summary-FY26'!V:V, 'Forecast Summary-FY26'!$A:$A,Outcomes!$A56,'Forecast Summary-FY26'!$C:$C, "2026",'Forecast Summary-FY26'!$D:$D, "Bound Project")</f>
        <v>17.147500000000001</v>
      </c>
      <c r="P56" s="303">
        <f>SUMIFS('Forecast Summary-FY26'!W:W, 'Forecast Summary-FY26'!$A:$A,Outcomes!$A56,'Forecast Summary-FY26'!$C:$C, "2026",'Forecast Summary-FY26'!$D:$D, "Bound Project")</f>
        <v>10.829999999999998</v>
      </c>
      <c r="Q56" s="303">
        <f>SUMIFS('Forecast Summary-FY26'!X:X, 'Forecast Summary-FY26'!$A:$A,Outcomes!$A56,'Forecast Summary-FY26'!$C:$C, "2026",'Forecast Summary-FY26'!$D:$D, "Bound Project")</f>
        <v>13.5375</v>
      </c>
      <c r="R56" s="303">
        <f>SUMIFS('Forecast Summary-FY26'!Y:Y, 'Forecast Summary-FY26'!$A:$A,Outcomes!$A56,'Forecast Summary-FY26'!$C:$C, "2026",'Forecast Summary-FY26'!$D:$D, "Bound Project")</f>
        <v>25.410000000000004</v>
      </c>
      <c r="S56" s="303">
        <f>SUMIFS('Forecast Summary-FY26'!Z:Z, 'Forecast Summary-FY26'!$A:$A,Outcomes!$A56,'Forecast Summary-FY26'!$C:$C, "2026",'Forecast Summary-FY26'!$D:$D, "Bound Project")</f>
        <v>19.360000000000003</v>
      </c>
      <c r="T56" s="303">
        <f>SUMIFS('Forecast Summary-FY26'!AA:AA, 'Forecast Summary-FY26'!$A:$A,Outcomes!$A56,'Forecast Summary-FY26'!$C:$C, "2026",'Forecast Summary-FY26'!$D:$D, "Bound Project")</f>
        <v>3.6300000000000008</v>
      </c>
      <c r="U56" s="303">
        <f>SUMIFS('Forecast Summary-FY26'!AB:AB, 'Forecast Summary-FY26'!$A:$A,Outcomes!$A56,'Forecast Summary-FY26'!$C:$C, "2026",'Forecast Summary-FY26'!$D:$D, "Bound Project")</f>
        <v>7.2600000000000016</v>
      </c>
      <c r="V56" s="303">
        <f>SUMIFS('Forecast Summary-FY26'!AG:AG, 'Forecast Summary-FY26'!$A:$A,Outcomes!$A56,'Forecast Summary-FY26'!$C:$C, "2026",'Forecast Summary-FY26'!$D:$D, "Bound Project")</f>
        <v>83.029999999999987</v>
      </c>
      <c r="W56" s="303">
        <f>SUMIFS('Forecast Summary-FY26'!AH:AH, 'Forecast Summary-FY26'!$A:$A,Outcomes!$A56,'Forecast Summary-FY26'!$C:$C, "2026",'Forecast Summary-FY26'!$D:$D, "Bound Project")</f>
        <v>70.394999999999996</v>
      </c>
      <c r="X56" s="303">
        <f>SUMIFS('Forecast Summary-FY26'!AI:AI, 'Forecast Summary-FY26'!$A:$A,Outcomes!$A56,'Forecast Summary-FY26'!$C:$C, "2026",'Forecast Summary-FY26'!$D:$D, "Bound Project")</f>
        <v>15.342499999999998</v>
      </c>
      <c r="Y56" s="303">
        <f>SUMIFS('Forecast Summary-FY26'!AJ:AJ, 'Forecast Summary-FY26'!$A:$A,Outcomes!$A56,'Forecast Summary-FY26'!$C:$C, "2026",'Forecast Summary-FY26'!$D:$D, "Bound Project")</f>
        <v>13.310000000000002</v>
      </c>
      <c r="Z56" s="303">
        <f>SUMIFS('Forecast Summary-FY26'!AK:AK, 'Forecast Summary-FY26'!$A:$A,Outcomes!$A56,'Forecast Summary-FY26'!$C:$C, "2026",'Forecast Summary-FY26'!$D:$D, "Bound Project")</f>
        <v>183</v>
      </c>
      <c r="AA56" s="303">
        <f>SUMIFS('Forecast Summary-FY26'!AL:AL, 'Forecast Summary-FY26'!$A:$A,Outcomes!$A56,'Forecast Summary-FY26'!$C:$C, "2026",'Forecast Summary-FY26'!$D:$D, "Bound Project")</f>
        <v>113.71499999999999</v>
      </c>
      <c r="AB56" s="303">
        <f>SUMIFS('Forecast Summary-FY26'!AM:AM, 'Forecast Summary-FY26'!$A:$A,Outcomes!$A56,'Forecast Summary-FY26'!$C:$C, "2026",'Forecast Summary-FY26'!$D:$D, "Bound Project")</f>
        <v>89</v>
      </c>
      <c r="AC56" s="303">
        <f>SUMIFS('Forecast Summary-FY26'!AN:AN, 'Forecast Summary-FY26'!$A:$A,Outcomes!$A56,'Forecast Summary-FY26'!$C:$C, "2026",'Forecast Summary-FY26'!$D:$D, "Bound Project")</f>
        <v>75.02000000000001</v>
      </c>
      <c r="AD56" s="303">
        <f>SUMIFS('Forecast Summary-FY26'!AS:AS, 'Forecast Summary-FY26'!$A:$A,Outcomes!$A56,'Forecast Summary-FY26'!$C:$C, "2026",'Forecast Summary-FY26'!$D:$D, "Bound Project")</f>
        <v>0</v>
      </c>
      <c r="AE56" s="303">
        <f>SUMIFS('Forecast Summary-FY26'!AT:AT, 'Forecast Summary-FY26'!$A:$A,Outcomes!$A56,'Forecast Summary-FY26'!$C:$C, "2026",'Forecast Summary-FY26'!$D:$D, "Bound Project")</f>
        <v>0</v>
      </c>
      <c r="AF56" s="303">
        <f>SUMIFS('Forecast Summary-FY26'!AU:AU, 'Forecast Summary-FY26'!$A:$A,Outcomes!$A56,'Forecast Summary-FY26'!$C:$C, "2026",'Forecast Summary-FY26'!$D:$D, "Bound Project")</f>
        <v>0</v>
      </c>
      <c r="AG56" s="303">
        <f>SUMIFS('Forecast Summary-FY26'!AV:AV, 'Forecast Summary-FY26'!$A:$A,Outcomes!$A56,'Forecast Summary-FY26'!$C:$C, "2026",'Forecast Summary-FY26'!$D:$D, "Bound Project")</f>
        <v>0</v>
      </c>
      <c r="AH56" s="303">
        <f>SUMIFS('Forecast Summary-FY26'!AW:AW, 'Forecast Summary-FY26'!$A:$A,Outcomes!$A56,'Forecast Summary-FY26'!$C:$C, "2026",'Forecast Summary-FY26'!$D:$D, "Bound Project")</f>
        <v>0</v>
      </c>
      <c r="AI56" s="303">
        <f>SUMIFS('Forecast Summary-FY26'!AX:AX, 'Forecast Summary-FY26'!$A:$A,Outcomes!$A56,'Forecast Summary-FY26'!$C:$C, "2026",'Forecast Summary-FY26'!$D:$D, "Bound Project")</f>
        <v>0</v>
      </c>
      <c r="AJ56" s="303">
        <f>SUMIFS('Forecast Summary-FY26'!AY:AY, 'Forecast Summary-FY26'!$A:$A,Outcomes!$A56,'Forecast Summary-FY26'!$C:$C, "2026",'Forecast Summary-FY26'!$D:$D, "Bound Project")</f>
        <v>0</v>
      </c>
      <c r="AK56" s="303">
        <f>SUMIFS('Forecast Summary-FY26'!AZ:AZ, 'Forecast Summary-FY26'!$A:$A,Outcomes!$A56,'Forecast Summary-FY26'!$C:$C, "2026",'Forecast Summary-FY26'!$D:$D, "Bound Project")</f>
        <v>0</v>
      </c>
      <c r="AL56" s="303">
        <f>SUMIFS('Forecast Summary-FY26'!BE:BE, 'Forecast Summary-FY26'!$A:$A,Outcomes!$A56,'Forecast Summary-FY26'!$C:$C, "2026",'Forecast Summary-FY26'!$D:$D, "Bound Project")</f>
        <v>464.78749999999997</v>
      </c>
      <c r="AM56" s="303">
        <f>SUMIFS('Forecast Summary-FY26'!BF:BF, 'Forecast Summary-FY26'!$A:$A,Outcomes!$A56,'Forecast Summary-FY26'!$C:$C, "2026",'Forecast Summary-FY26'!$D:$D, "Bound Project")</f>
        <v>289.70249999999999</v>
      </c>
      <c r="AN56" s="303">
        <f>SUMIFS('Forecast Summary-FY26'!BG:BG, 'Forecast Summary-FY26'!$A:$A,Outcomes!$A56,'Forecast Summary-FY26'!$C:$C, "2026",'Forecast Summary-FY26'!$D:$D, "Bound Project")</f>
        <v>188.62249999999997</v>
      </c>
      <c r="AO56" s="303">
        <f>SUMIFS('Forecast Summary-FY26'!BH:BH, 'Forecast Summary-FY26'!$A:$A,Outcomes!$A56,'Forecast Summary-FY26'!$C:$C, "2026",'Forecast Summary-FY26'!$D:$D, "Bound Project")</f>
        <v>101</v>
      </c>
      <c r="AP56" s="303">
        <f>SUMIFS('Forecast Summary-FY26'!BI:BI, 'Forecast Summary-FY26'!$A:$A,Outcomes!$A56,'Forecast Summary-FY26'!$C:$C, "2026",'Forecast Summary-FY26'!$D:$D, "Bound Project")</f>
        <v>319.48500000000001</v>
      </c>
      <c r="AQ56" s="303">
        <f>SUMIFS('Forecast Summary-FY26'!BJ:BJ, 'Forecast Summary-FY26'!$A:$A,Outcomes!$A56,'Forecast Summary-FY26'!$C:$C, "2026",'Forecast Summary-FY26'!$D:$D, "Bound Project")</f>
        <v>152.52249999999998</v>
      </c>
      <c r="AR56" s="303">
        <f>SUMIFS('Forecast Summary-FY26'!BK:BK, 'Forecast Summary-FY26'!$A:$A,Outcomes!$A56,'Forecast Summary-FY26'!$C:$C, "2026",'Forecast Summary-FY26'!$D:$D, "Bound Project")</f>
        <v>131.76499999999999</v>
      </c>
      <c r="AS56" s="303">
        <f>SUMIFS('Forecast Summary-FY26'!BL:BL, 'Forecast Summary-FY26'!$A:$A,Outcomes!$A56,'Forecast Summary-FY26'!$C:$C, "2026",'Forecast Summary-FY26'!$D:$D, "Bound Project")</f>
        <v>176.89</v>
      </c>
      <c r="AT56" s="303">
        <f>SUMIFS('Forecast Summary-FY26'!BQ:BQ, 'Forecast Summary-FY26'!$A:$A,Outcomes!$A56,'Forecast Summary-FY26'!$C:$C, "2026",'Forecast Summary-FY26'!$D:$D, "Bound Project")</f>
        <v>5</v>
      </c>
      <c r="AU56" s="303">
        <f>SUMIFS('Forecast Summary-FY26'!BR:BR, 'Forecast Summary-FY26'!$A:$A,Outcomes!$A56,'Forecast Summary-FY26'!$C:$C, "2026",'Forecast Summary-FY26'!$D:$D, "Bound Project")</f>
        <v>3</v>
      </c>
      <c r="AV56" s="303">
        <f>SUMIFS('Forecast Summary-FY26'!BS:BS, 'Forecast Summary-FY26'!$A:$A,Outcomes!$A56,'Forecast Summary-FY26'!$C:$C, "2026",'Forecast Summary-FY26'!$D:$D, "Bound Project")</f>
        <v>1</v>
      </c>
      <c r="AW56" s="303">
        <f>SUMIFS('Forecast Summary-FY26'!BT:BT, 'Forecast Summary-FY26'!$A:$A,Outcomes!$A56,'Forecast Summary-FY26'!$C:$C, "2026",'Forecast Summary-FY26'!$D:$D, "Bound Project")</f>
        <v>4</v>
      </c>
      <c r="AX56" s="303">
        <f>SUMIFS('Forecast Summary-FY26'!BU:BU, 'Forecast Summary-FY26'!$A:$A,Outcomes!$A56,'Forecast Summary-FY26'!$C:$C, "2026",'Forecast Summary-FY26'!$D:$D, "Bound Project")</f>
        <v>59</v>
      </c>
      <c r="AY56" s="303">
        <f>SUMIFS('Forecast Summary-FY26'!BV:BV, 'Forecast Summary-FY26'!$A:$A,Outcomes!$A56,'Forecast Summary-FY26'!$C:$C, "2026",'Forecast Summary-FY26'!$D:$D, "Bound Project")</f>
        <v>36</v>
      </c>
      <c r="AZ56" s="303">
        <f>SUMIFS('Forecast Summary-FY26'!BW:BW, 'Forecast Summary-FY26'!$A:$A,Outcomes!$A56,'Forecast Summary-FY26'!$C:$C, "2026",'Forecast Summary-FY26'!$D:$D, "Bound Project")</f>
        <v>25.269999999999996</v>
      </c>
      <c r="BA56" s="303">
        <f>SUMIFS('Forecast Summary-FY26'!BX:BX, 'Forecast Summary-FY26'!$A:$A,Outcomes!$A56,'Forecast Summary-FY26'!$C:$C, "2026",'Forecast Summary-FY26'!$D:$D, "Bound Project")</f>
        <v>39.930000000000007</v>
      </c>
      <c r="BB56" s="303">
        <f>SUMIFS('Forecast Summary-FY26'!BY:BY, 'Forecast Summary-FY26'!$A:$A,Outcomes!$A56,'Forecast Summary-FY26'!$C:$C, "2026",'Forecast Summary-FY26'!$D:$D, "Bound Project")</f>
        <v>8.4700000000000024</v>
      </c>
      <c r="BC56" s="303">
        <f>SUMIFS('Forecast Summary-FY26'!BZ:BZ, 'Forecast Summary-FY26'!$A:$A,Outcomes!$A56,'Forecast Summary-FY26'!$C:$C, "2026",'Forecast Summary-FY26'!$D:$D, "Bound Project")</f>
        <v>43</v>
      </c>
      <c r="BD56" s="303">
        <f>SUMIFS('Forecast Summary-FY26'!CA:CA, 'Forecast Summary-FY26'!$A:$A,Outcomes!$A56,'Forecast Summary-FY26'!$C:$C, "2026",'Forecast Summary-FY26'!$D:$D, "Bound Project")</f>
        <v>0</v>
      </c>
    </row>
    <row r="57" spans="1:56">
      <c r="A57" s="13" t="s">
        <v>143</v>
      </c>
      <c r="B57" s="10" t="s">
        <v>144</v>
      </c>
      <c r="C57" s="303">
        <f>SUMIFS('Forecast Summary-FY26'!E:E, 'Forecast Summary-FY26'!$A:$A,Outcomes!$A57,'Forecast Summary-FY26'!$C:$C, "2026",'Forecast Summary-FY26'!$D:$D, "Bound Project")</f>
        <v>181</v>
      </c>
      <c r="D57" s="303">
        <f>SUMIFS('Forecast Summary-FY26'!F:F, 'Forecast Summary-FY26'!$A:$A,Outcomes!$A57,'Forecast Summary-FY26'!$C:$C, "2026",'Forecast Summary-FY26'!$D:$D, "Bound Project")</f>
        <v>145</v>
      </c>
      <c r="E57" s="303">
        <f>SUMIFS('Forecast Summary-FY26'!G:G, 'Forecast Summary-FY26'!$A:$A,Outcomes!$A57,'Forecast Summary-FY26'!$C:$C, "2026",'Forecast Summary-FY26'!$D:$D, "Bound Project")</f>
        <v>50.820000000000007</v>
      </c>
      <c r="F57" s="303">
        <f>SUMIFS('Forecast Summary-FY26'!H:H, 'Forecast Summary-FY26'!$A:$A,Outcomes!$A57,'Forecast Summary-FY26'!$C:$C, "2026",'Forecast Summary-FY26'!$D:$D, "Bound Project")</f>
        <v>37</v>
      </c>
      <c r="G57" s="303">
        <f>SUMIFS('Forecast Summary-FY26'!I:I, 'Forecast Summary-FY26'!$A:$A,Outcomes!$A57,'Forecast Summary-FY26'!$C:$C, "2026",'Forecast Summary-FY26'!$D:$D, "Bound Project")</f>
        <v>7</v>
      </c>
      <c r="H57" s="303">
        <f>SUMIFS('Forecast Summary-FY26'!J:J, 'Forecast Summary-FY26'!$A:$A,Outcomes!$A57,'Forecast Summary-FY26'!$C:$C, "2026",'Forecast Summary-FY26'!$D:$D, "Bound Project")</f>
        <v>0</v>
      </c>
      <c r="I57" s="303">
        <f>SUMIFS('Forecast Summary-FY26'!K:K, 'Forecast Summary-FY26'!$A:$A,Outcomes!$A57,'Forecast Summary-FY26'!$C:$C, "2026",'Forecast Summary-FY26'!$D:$D, "Bound Project")</f>
        <v>0</v>
      </c>
      <c r="J57" s="303">
        <f>SUMIFS('Forecast Summary-FY26'!L:L, 'Forecast Summary-FY26'!$A:$A,Outcomes!$A57,'Forecast Summary-FY26'!$C:$C, "2026",'Forecast Summary-FY26'!$D:$D, "Bound Project")</f>
        <v>0</v>
      </c>
      <c r="K57" s="303">
        <f>SUMIFS('Forecast Summary-FY26'!M:M, 'Forecast Summary-FY26'!$A:$A,Outcomes!$A57,'Forecast Summary-FY26'!$C:$C, "2026",'Forecast Summary-FY26'!$D:$D, "Bound Project")</f>
        <v>0</v>
      </c>
      <c r="L57" s="303">
        <f>SUMIFS('Forecast Summary-FY26'!O:O, 'Forecast Summary-FY26'!$A:$A,Outcomes!$A57,'Forecast Summary-FY26'!$C:$C, "2026",'Forecast Summary-FY26'!$D:$D, "Bound Project")</f>
        <v>0</v>
      </c>
      <c r="M57" s="303">
        <f>SUMIFS('Forecast Summary-FY26'!P:P, 'Forecast Summary-FY26'!$A:$A,Outcomes!$A57,'Forecast Summary-FY26'!$C:$C, "2026",'Forecast Summary-FY26'!$D:$D, "Bound Project")</f>
        <v>13</v>
      </c>
      <c r="N57" s="303">
        <f>SUMIFS('Forecast Summary-FY26'!U:U, 'Forecast Summary-FY26'!$A:$A,Outcomes!$A57,'Forecast Summary-FY26'!$C:$C, "2026",'Forecast Summary-FY26'!$D:$D, "Bound Project")</f>
        <v>40</v>
      </c>
      <c r="O57" s="303">
        <f>SUMIFS('Forecast Summary-FY26'!V:V, 'Forecast Summary-FY26'!$A:$A,Outcomes!$A57,'Forecast Summary-FY26'!$C:$C, "2026",'Forecast Summary-FY26'!$D:$D, "Bound Project")</f>
        <v>0</v>
      </c>
      <c r="P57" s="303">
        <f>SUMIFS('Forecast Summary-FY26'!W:W, 'Forecast Summary-FY26'!$A:$A,Outcomes!$A57,'Forecast Summary-FY26'!$C:$C, "2026",'Forecast Summary-FY26'!$D:$D, "Bound Project")</f>
        <v>0</v>
      </c>
      <c r="Q57" s="303">
        <f>SUMIFS('Forecast Summary-FY26'!X:X, 'Forecast Summary-FY26'!$A:$A,Outcomes!$A57,'Forecast Summary-FY26'!$C:$C, "2026",'Forecast Summary-FY26'!$D:$D, "Bound Project")</f>
        <v>66</v>
      </c>
      <c r="R57" s="303">
        <f>SUMIFS('Forecast Summary-FY26'!Y:Y, 'Forecast Summary-FY26'!$A:$A,Outcomes!$A57,'Forecast Summary-FY26'!$C:$C, "2026",'Forecast Summary-FY26'!$D:$D, "Bound Project")</f>
        <v>233.74749999999997</v>
      </c>
      <c r="S57" s="303">
        <f>SUMIFS('Forecast Summary-FY26'!Z:Z, 'Forecast Summary-FY26'!$A:$A,Outcomes!$A57,'Forecast Summary-FY26'!$C:$C, "2026",'Forecast Summary-FY26'!$D:$D, "Bound Project")</f>
        <v>1.2100000000000002</v>
      </c>
      <c r="T57" s="303">
        <f>SUMIFS('Forecast Summary-FY26'!AA:AA, 'Forecast Summary-FY26'!$A:$A,Outcomes!$A57,'Forecast Summary-FY26'!$C:$C, "2026",'Forecast Summary-FY26'!$D:$D, "Bound Project")</f>
        <v>3</v>
      </c>
      <c r="U57" s="303">
        <f>SUMIFS('Forecast Summary-FY26'!AB:AB, 'Forecast Summary-FY26'!$A:$A,Outcomes!$A57,'Forecast Summary-FY26'!$C:$C, "2026",'Forecast Summary-FY26'!$D:$D, "Bound Project")</f>
        <v>157.03499999999997</v>
      </c>
      <c r="V57" s="303">
        <f>SUMIFS('Forecast Summary-FY26'!AG:AG, 'Forecast Summary-FY26'!$A:$A,Outcomes!$A57,'Forecast Summary-FY26'!$C:$C, "2026",'Forecast Summary-FY26'!$D:$D, "Bound Project")</f>
        <v>65</v>
      </c>
      <c r="W57" s="303">
        <f>SUMIFS('Forecast Summary-FY26'!AH:AH, 'Forecast Summary-FY26'!$A:$A,Outcomes!$A57,'Forecast Summary-FY26'!$C:$C, "2026",'Forecast Summary-FY26'!$D:$D, "Bound Project")</f>
        <v>7.2600000000000016</v>
      </c>
      <c r="X57" s="303">
        <f>SUMIFS('Forecast Summary-FY26'!AI:AI, 'Forecast Summary-FY26'!$A:$A,Outcomes!$A57,'Forecast Summary-FY26'!$C:$C, "2026",'Forecast Summary-FY26'!$D:$D, "Bound Project")</f>
        <v>4.8400000000000007</v>
      </c>
      <c r="Y57" s="303">
        <f>SUMIFS('Forecast Summary-FY26'!AJ:AJ, 'Forecast Summary-FY26'!$A:$A,Outcomes!$A57,'Forecast Summary-FY26'!$C:$C, "2026",'Forecast Summary-FY26'!$D:$D, "Bound Project")</f>
        <v>42.417499999999997</v>
      </c>
      <c r="Z57" s="303">
        <f>SUMIFS('Forecast Summary-FY26'!AK:AK, 'Forecast Summary-FY26'!$A:$A,Outcomes!$A57,'Forecast Summary-FY26'!$C:$C, "2026",'Forecast Summary-FY26'!$D:$D, "Bound Project")</f>
        <v>65</v>
      </c>
      <c r="AA57" s="303">
        <f>SUMIFS('Forecast Summary-FY26'!AL:AL, 'Forecast Summary-FY26'!$A:$A,Outcomes!$A57,'Forecast Summary-FY26'!$C:$C, "2026",'Forecast Summary-FY26'!$D:$D, "Bound Project")</f>
        <v>10.89</v>
      </c>
      <c r="AB57" s="303">
        <f>SUMIFS('Forecast Summary-FY26'!AM:AM, 'Forecast Summary-FY26'!$A:$A,Outcomes!$A57,'Forecast Summary-FY26'!$C:$C, "2026",'Forecast Summary-FY26'!$D:$D, "Bound Project")</f>
        <v>28.88</v>
      </c>
      <c r="AC57" s="303">
        <f>SUMIFS('Forecast Summary-FY26'!AN:AN, 'Forecast Summary-FY26'!$A:$A,Outcomes!$A57,'Forecast Summary-FY26'!$C:$C, "2026",'Forecast Summary-FY26'!$D:$D, "Bound Project")</f>
        <v>8.4700000000000024</v>
      </c>
      <c r="AD57" s="303">
        <f>SUMIFS('Forecast Summary-FY26'!AS:AS, 'Forecast Summary-FY26'!$A:$A,Outcomes!$A57,'Forecast Summary-FY26'!$C:$C, "2026",'Forecast Summary-FY26'!$D:$D, "Bound Project")</f>
        <v>0</v>
      </c>
      <c r="AE57" s="303">
        <f>SUMIFS('Forecast Summary-FY26'!AT:AT, 'Forecast Summary-FY26'!$A:$A,Outcomes!$A57,'Forecast Summary-FY26'!$C:$C, "2026",'Forecast Summary-FY26'!$D:$D, "Bound Project")</f>
        <v>0</v>
      </c>
      <c r="AF57" s="303">
        <f>SUMIFS('Forecast Summary-FY26'!AU:AU, 'Forecast Summary-FY26'!$A:$A,Outcomes!$A57,'Forecast Summary-FY26'!$C:$C, "2026",'Forecast Summary-FY26'!$D:$D, "Bound Project")</f>
        <v>0</v>
      </c>
      <c r="AG57" s="303">
        <f>SUMIFS('Forecast Summary-FY26'!AV:AV, 'Forecast Summary-FY26'!$A:$A,Outcomes!$A57,'Forecast Summary-FY26'!$C:$C, "2026",'Forecast Summary-FY26'!$D:$D, "Bound Project")</f>
        <v>0</v>
      </c>
      <c r="AH57" s="303">
        <f>SUMIFS('Forecast Summary-FY26'!AW:AW, 'Forecast Summary-FY26'!$A:$A,Outcomes!$A57,'Forecast Summary-FY26'!$C:$C, "2026",'Forecast Summary-FY26'!$D:$D, "Bound Project")</f>
        <v>0</v>
      </c>
      <c r="AI57" s="303">
        <f>SUMIFS('Forecast Summary-FY26'!AX:AX, 'Forecast Summary-FY26'!$A:$A,Outcomes!$A57,'Forecast Summary-FY26'!$C:$C, "2026",'Forecast Summary-FY26'!$D:$D, "Bound Project")</f>
        <v>0</v>
      </c>
      <c r="AJ57" s="303">
        <f>SUMIFS('Forecast Summary-FY26'!AY:AY, 'Forecast Summary-FY26'!$A:$A,Outcomes!$A57,'Forecast Summary-FY26'!$C:$C, "2026",'Forecast Summary-FY26'!$D:$D, "Bound Project")</f>
        <v>0</v>
      </c>
      <c r="AK57" s="303">
        <f>SUMIFS('Forecast Summary-FY26'!AZ:AZ, 'Forecast Summary-FY26'!$A:$A,Outcomes!$A57,'Forecast Summary-FY26'!$C:$C, "2026",'Forecast Summary-FY26'!$D:$D, "Bound Project")</f>
        <v>0</v>
      </c>
      <c r="AL57" s="303">
        <f>SUMIFS('Forecast Summary-FY26'!BE:BE, 'Forecast Summary-FY26'!$A:$A,Outcomes!$A57,'Forecast Summary-FY26'!$C:$C, "2026",'Forecast Summary-FY26'!$D:$D, "Bound Project")</f>
        <v>134.31000000000003</v>
      </c>
      <c r="AM57" s="303">
        <f>SUMIFS('Forecast Summary-FY26'!BF:BF, 'Forecast Summary-FY26'!$A:$A,Outcomes!$A57,'Forecast Summary-FY26'!$C:$C, "2026",'Forecast Summary-FY26'!$D:$D, "Bound Project")</f>
        <v>47.190000000000012</v>
      </c>
      <c r="AN57" s="303">
        <f>SUMIFS('Forecast Summary-FY26'!BG:BG, 'Forecast Summary-FY26'!$A:$A,Outcomes!$A57,'Forecast Summary-FY26'!$C:$C, "2026",'Forecast Summary-FY26'!$D:$D, "Bound Project")</f>
        <v>38.720000000000006</v>
      </c>
      <c r="AO57" s="303">
        <f>SUMIFS('Forecast Summary-FY26'!BH:BH, 'Forecast Summary-FY26'!$A:$A,Outcomes!$A57,'Forecast Summary-FY26'!$C:$C, "2026",'Forecast Summary-FY26'!$D:$D, "Bound Project")</f>
        <v>9.9274999999999984</v>
      </c>
      <c r="AP57" s="303">
        <f>SUMIFS('Forecast Summary-FY26'!BI:BI, 'Forecast Summary-FY26'!$A:$A,Outcomes!$A57,'Forecast Summary-FY26'!$C:$C, "2026",'Forecast Summary-FY26'!$D:$D, "Bound Project")</f>
        <v>28.88</v>
      </c>
      <c r="AQ57" s="303">
        <f>SUMIFS('Forecast Summary-FY26'!BJ:BJ, 'Forecast Summary-FY26'!$A:$A,Outcomes!$A57,'Forecast Summary-FY26'!$C:$C, "2026",'Forecast Summary-FY26'!$D:$D, "Bound Project")</f>
        <v>12.634999999999998</v>
      </c>
      <c r="AR57" s="303">
        <f>SUMIFS('Forecast Summary-FY26'!BK:BK, 'Forecast Summary-FY26'!$A:$A,Outcomes!$A57,'Forecast Summary-FY26'!$C:$C, "2026",'Forecast Summary-FY26'!$D:$D, "Bound Project")</f>
        <v>13.5375</v>
      </c>
      <c r="AS57" s="303">
        <f>SUMIFS('Forecast Summary-FY26'!BL:BL, 'Forecast Summary-FY26'!$A:$A,Outcomes!$A57,'Forecast Summary-FY26'!$C:$C, "2026",'Forecast Summary-FY26'!$D:$D, "Bound Project")</f>
        <v>7.2600000000000016</v>
      </c>
      <c r="AT57" s="303">
        <f>SUMIFS('Forecast Summary-FY26'!BQ:BQ, 'Forecast Summary-FY26'!$A:$A,Outcomes!$A57,'Forecast Summary-FY26'!$C:$C, "2026",'Forecast Summary-FY26'!$D:$D, "Bound Project")</f>
        <v>0</v>
      </c>
      <c r="AU57" s="303">
        <f>SUMIFS('Forecast Summary-FY26'!BR:BR, 'Forecast Summary-FY26'!$A:$A,Outcomes!$A57,'Forecast Summary-FY26'!$C:$C, "2026",'Forecast Summary-FY26'!$D:$D, "Bound Project")</f>
        <v>0</v>
      </c>
      <c r="AV57" s="303">
        <f>SUMIFS('Forecast Summary-FY26'!BS:BS, 'Forecast Summary-FY26'!$A:$A,Outcomes!$A57,'Forecast Summary-FY26'!$C:$C, "2026",'Forecast Summary-FY26'!$D:$D, "Bound Project")</f>
        <v>0</v>
      </c>
      <c r="AW57" s="303">
        <f>SUMIFS('Forecast Summary-FY26'!BT:BT, 'Forecast Summary-FY26'!$A:$A,Outcomes!$A57,'Forecast Summary-FY26'!$C:$C, "2026",'Forecast Summary-FY26'!$D:$D, "Bound Project")</f>
        <v>0</v>
      </c>
      <c r="AX57" s="303">
        <f>SUMIFS('Forecast Summary-FY26'!BU:BU, 'Forecast Summary-FY26'!$A:$A,Outcomes!$A57,'Forecast Summary-FY26'!$C:$C, "2026",'Forecast Summary-FY26'!$D:$D, "Bound Project")</f>
        <v>0</v>
      </c>
      <c r="AY57" s="303">
        <f>SUMIFS('Forecast Summary-FY26'!BV:BV, 'Forecast Summary-FY26'!$A:$A,Outcomes!$A57,'Forecast Summary-FY26'!$C:$C, "2026",'Forecast Summary-FY26'!$D:$D, "Bound Project")</f>
        <v>0</v>
      </c>
      <c r="AZ57" s="303">
        <f>SUMIFS('Forecast Summary-FY26'!BW:BW, 'Forecast Summary-FY26'!$A:$A,Outcomes!$A57,'Forecast Summary-FY26'!$C:$C, "2026",'Forecast Summary-FY26'!$D:$D, "Bound Project")</f>
        <v>0</v>
      </c>
      <c r="BA57" s="303">
        <f>SUMIFS('Forecast Summary-FY26'!BX:BX, 'Forecast Summary-FY26'!$A:$A,Outcomes!$A57,'Forecast Summary-FY26'!$C:$C, "2026",'Forecast Summary-FY26'!$D:$D, "Bound Project")</f>
        <v>0</v>
      </c>
      <c r="BB57" s="303">
        <f>SUMIFS('Forecast Summary-FY26'!BY:BY, 'Forecast Summary-FY26'!$A:$A,Outcomes!$A57,'Forecast Summary-FY26'!$C:$C, "2026",'Forecast Summary-FY26'!$D:$D, "Bound Project")</f>
        <v>8.1224999999999987</v>
      </c>
      <c r="BC57" s="303">
        <f>SUMIFS('Forecast Summary-FY26'!BZ:BZ, 'Forecast Summary-FY26'!$A:$A,Outcomes!$A57,'Forecast Summary-FY26'!$C:$C, "2026",'Forecast Summary-FY26'!$D:$D, "Bound Project")</f>
        <v>1.2100000000000002</v>
      </c>
      <c r="BD57" s="303">
        <f>SUMIFS('Forecast Summary-FY26'!CA:CA, 'Forecast Summary-FY26'!$A:$A,Outcomes!$A57,'Forecast Summary-FY26'!$C:$C, "2026",'Forecast Summary-FY26'!$D:$D, "Bound Project")</f>
        <v>0</v>
      </c>
    </row>
    <row r="58" spans="1:56">
      <c r="A58" s="13" t="s">
        <v>145</v>
      </c>
      <c r="B58" s="10" t="s">
        <v>146</v>
      </c>
      <c r="C58" s="303">
        <f>SUMIFS('Forecast Summary-FY26'!E:E, 'Forecast Summary-FY26'!$A:$A,Outcomes!$A58,'Forecast Summary-FY26'!$C:$C, "2026",'Forecast Summary-FY26'!$D:$D, "Bound Project")</f>
        <v>244</v>
      </c>
      <c r="D58" s="303">
        <f>SUMIFS('Forecast Summary-FY26'!F:F, 'Forecast Summary-FY26'!$A:$A,Outcomes!$A58,'Forecast Summary-FY26'!$C:$C, "2026",'Forecast Summary-FY26'!$D:$D, "Bound Project")</f>
        <v>623</v>
      </c>
      <c r="E58" s="303">
        <f>SUMIFS('Forecast Summary-FY26'!G:G, 'Forecast Summary-FY26'!$A:$A,Outcomes!$A58,'Forecast Summary-FY26'!$C:$C, "2026",'Forecast Summary-FY26'!$D:$D, "Bound Project")</f>
        <v>172.37749999999997</v>
      </c>
      <c r="F58" s="303">
        <f>SUMIFS('Forecast Summary-FY26'!H:H, 'Forecast Summary-FY26'!$A:$A,Outcomes!$A58,'Forecast Summary-FY26'!$C:$C, "2026",'Forecast Summary-FY26'!$D:$D, "Bound Project")</f>
        <v>222</v>
      </c>
      <c r="G58" s="303">
        <f>SUMIFS('Forecast Summary-FY26'!I:I, 'Forecast Summary-FY26'!$A:$A,Outcomes!$A58,'Forecast Summary-FY26'!$C:$C, "2026",'Forecast Summary-FY26'!$D:$D, "Bound Project")</f>
        <v>56.870000000000005</v>
      </c>
      <c r="H58" s="303">
        <f>SUMIFS('Forecast Summary-FY26'!J:J, 'Forecast Summary-FY26'!$A:$A,Outcomes!$A58,'Forecast Summary-FY26'!$C:$C, "2026",'Forecast Summary-FY26'!$D:$D, "Bound Project")</f>
        <v>0</v>
      </c>
      <c r="I58" s="303">
        <f>SUMIFS('Forecast Summary-FY26'!K:K, 'Forecast Summary-FY26'!$A:$A,Outcomes!$A58,'Forecast Summary-FY26'!$C:$C, "2026",'Forecast Summary-FY26'!$D:$D, "Bound Project")</f>
        <v>0</v>
      </c>
      <c r="J58" s="303">
        <f>SUMIFS('Forecast Summary-FY26'!L:L, 'Forecast Summary-FY26'!$A:$A,Outcomes!$A58,'Forecast Summary-FY26'!$C:$C, "2026",'Forecast Summary-FY26'!$D:$D, "Bound Project")</f>
        <v>0</v>
      </c>
      <c r="K58" s="303">
        <f>SUMIFS('Forecast Summary-FY26'!M:M, 'Forecast Summary-FY26'!$A:$A,Outcomes!$A58,'Forecast Summary-FY26'!$C:$C, "2026",'Forecast Summary-FY26'!$D:$D, "Bound Project")</f>
        <v>0</v>
      </c>
      <c r="L58" s="303">
        <f>SUMIFS('Forecast Summary-FY26'!O:O, 'Forecast Summary-FY26'!$A:$A,Outcomes!$A58,'Forecast Summary-FY26'!$C:$C, "2026",'Forecast Summary-FY26'!$D:$D, "Bound Project")</f>
        <v>3.61</v>
      </c>
      <c r="M58" s="303">
        <f>SUMIFS('Forecast Summary-FY26'!P:P, 'Forecast Summary-FY26'!$A:$A,Outcomes!$A58,'Forecast Summary-FY26'!$C:$C, "2026",'Forecast Summary-FY26'!$D:$D, "Bound Project")</f>
        <v>142.78000000000003</v>
      </c>
      <c r="N58" s="303">
        <f>SUMIFS('Forecast Summary-FY26'!U:U, 'Forecast Summary-FY26'!$A:$A,Outcomes!$A58,'Forecast Summary-FY26'!$C:$C, "2026",'Forecast Summary-FY26'!$D:$D, "Bound Project")</f>
        <v>7.22</v>
      </c>
      <c r="O58" s="303">
        <f>SUMIFS('Forecast Summary-FY26'!V:V, 'Forecast Summary-FY26'!$A:$A,Outcomes!$A58,'Forecast Summary-FY26'!$C:$C, "2026",'Forecast Summary-FY26'!$D:$D, "Bound Project")</f>
        <v>3.61</v>
      </c>
      <c r="P58" s="303">
        <f>SUMIFS('Forecast Summary-FY26'!W:W, 'Forecast Summary-FY26'!$A:$A,Outcomes!$A58,'Forecast Summary-FY26'!$C:$C, "2026",'Forecast Summary-FY26'!$D:$D, "Bound Project")</f>
        <v>3.61</v>
      </c>
      <c r="Q58" s="303">
        <f>SUMIFS('Forecast Summary-FY26'!X:X, 'Forecast Summary-FY26'!$A:$A,Outcomes!$A58,'Forecast Summary-FY26'!$C:$C, "2026",'Forecast Summary-FY26'!$D:$D, "Bound Project")</f>
        <v>5.4149999999999991</v>
      </c>
      <c r="R58" s="303">
        <f>SUMIFS('Forecast Summary-FY26'!Y:Y, 'Forecast Summary-FY26'!$A:$A,Outcomes!$A58,'Forecast Summary-FY26'!$C:$C, "2026",'Forecast Summary-FY26'!$D:$D, "Bound Project")</f>
        <v>226.52749999999997</v>
      </c>
      <c r="S58" s="303">
        <f>SUMIFS('Forecast Summary-FY26'!Z:Z, 'Forecast Summary-FY26'!$A:$A,Outcomes!$A58,'Forecast Summary-FY26'!$C:$C, "2026",'Forecast Summary-FY26'!$D:$D, "Bound Project")</f>
        <v>50.539999999999992</v>
      </c>
      <c r="T58" s="303">
        <f>SUMIFS('Forecast Summary-FY26'!AA:AA, 'Forecast Summary-FY26'!$A:$A,Outcomes!$A58,'Forecast Summary-FY26'!$C:$C, "2026",'Forecast Summary-FY26'!$D:$D, "Bound Project")</f>
        <v>77.614999999999995</v>
      </c>
      <c r="U58" s="303">
        <f>SUMIFS('Forecast Summary-FY26'!AB:AB, 'Forecast Summary-FY26'!$A:$A,Outcomes!$A58,'Forecast Summary-FY26'!$C:$C, "2026",'Forecast Summary-FY26'!$D:$D, "Bound Project")</f>
        <v>74.004999999999995</v>
      </c>
      <c r="V58" s="303">
        <f>SUMIFS('Forecast Summary-FY26'!AG:AG, 'Forecast Summary-FY26'!$A:$A,Outcomes!$A58,'Forecast Summary-FY26'!$C:$C, "2026",'Forecast Summary-FY26'!$D:$D, "Bound Project")</f>
        <v>147.10749999999999</v>
      </c>
      <c r="W58" s="303">
        <f>SUMIFS('Forecast Summary-FY26'!AH:AH, 'Forecast Summary-FY26'!$A:$A,Outcomes!$A58,'Forecast Summary-FY26'!$C:$C, "2026",'Forecast Summary-FY26'!$D:$D, "Bound Project")</f>
        <v>50.539999999999992</v>
      </c>
      <c r="X58" s="303">
        <f>SUMIFS('Forecast Summary-FY26'!AI:AI, 'Forecast Summary-FY26'!$A:$A,Outcomes!$A58,'Forecast Summary-FY26'!$C:$C, "2026",'Forecast Summary-FY26'!$D:$D, "Bound Project")</f>
        <v>46.93</v>
      </c>
      <c r="Y58" s="303">
        <f>SUMIFS('Forecast Summary-FY26'!AJ:AJ, 'Forecast Summary-FY26'!$A:$A,Outcomes!$A58,'Forecast Summary-FY26'!$C:$C, "2026",'Forecast Summary-FY26'!$D:$D, "Bound Project")</f>
        <v>62.272499999999994</v>
      </c>
      <c r="Z58" s="303">
        <f>SUMIFS('Forecast Summary-FY26'!AK:AK, 'Forecast Summary-FY26'!$A:$A,Outcomes!$A58,'Forecast Summary-FY26'!$C:$C, "2026",'Forecast Summary-FY26'!$D:$D, "Bound Project")</f>
        <v>205.76999999999998</v>
      </c>
      <c r="AA58" s="303">
        <f>SUMIFS('Forecast Summary-FY26'!AL:AL, 'Forecast Summary-FY26'!$A:$A,Outcomes!$A58,'Forecast Summary-FY26'!$C:$C, "2026",'Forecast Summary-FY26'!$D:$D, "Bound Project")</f>
        <v>38.807499999999997</v>
      </c>
      <c r="AB58" s="303">
        <f>SUMIFS('Forecast Summary-FY26'!AM:AM, 'Forecast Summary-FY26'!$A:$A,Outcomes!$A58,'Forecast Summary-FY26'!$C:$C, "2026",'Forecast Summary-FY26'!$D:$D, "Bound Project")</f>
        <v>90.25</v>
      </c>
      <c r="AC58" s="303">
        <f>SUMIFS('Forecast Summary-FY26'!AN:AN, 'Forecast Summary-FY26'!$A:$A,Outcomes!$A58,'Forecast Summary-FY26'!$C:$C, "2026",'Forecast Summary-FY26'!$D:$D, "Bound Project")</f>
        <v>72.2</v>
      </c>
      <c r="AD58" s="303">
        <f>SUMIFS('Forecast Summary-FY26'!AS:AS, 'Forecast Summary-FY26'!$A:$A,Outcomes!$A58,'Forecast Summary-FY26'!$C:$C, "2026",'Forecast Summary-FY26'!$D:$D, "Bound Project")</f>
        <v>0</v>
      </c>
      <c r="AE58" s="303">
        <f>SUMIFS('Forecast Summary-FY26'!AT:AT, 'Forecast Summary-FY26'!$A:$A,Outcomes!$A58,'Forecast Summary-FY26'!$C:$C, "2026",'Forecast Summary-FY26'!$D:$D, "Bound Project")</f>
        <v>0</v>
      </c>
      <c r="AF58" s="303">
        <f>SUMIFS('Forecast Summary-FY26'!AU:AU, 'Forecast Summary-FY26'!$A:$A,Outcomes!$A58,'Forecast Summary-FY26'!$C:$C, "2026",'Forecast Summary-FY26'!$D:$D, "Bound Project")</f>
        <v>0</v>
      </c>
      <c r="AG58" s="303">
        <f>SUMIFS('Forecast Summary-FY26'!AV:AV, 'Forecast Summary-FY26'!$A:$A,Outcomes!$A58,'Forecast Summary-FY26'!$C:$C, "2026",'Forecast Summary-FY26'!$D:$D, "Bound Project")</f>
        <v>0</v>
      </c>
      <c r="AH58" s="303">
        <f>SUMIFS('Forecast Summary-FY26'!AW:AW, 'Forecast Summary-FY26'!$A:$A,Outcomes!$A58,'Forecast Summary-FY26'!$C:$C, "2026",'Forecast Summary-FY26'!$D:$D, "Bound Project")</f>
        <v>0</v>
      </c>
      <c r="AI58" s="303">
        <f>SUMIFS('Forecast Summary-FY26'!AX:AX, 'Forecast Summary-FY26'!$A:$A,Outcomes!$A58,'Forecast Summary-FY26'!$C:$C, "2026",'Forecast Summary-FY26'!$D:$D, "Bound Project")</f>
        <v>0</v>
      </c>
      <c r="AJ58" s="303">
        <f>SUMIFS('Forecast Summary-FY26'!AY:AY, 'Forecast Summary-FY26'!$A:$A,Outcomes!$A58,'Forecast Summary-FY26'!$C:$C, "2026",'Forecast Summary-FY26'!$D:$D, "Bound Project")</f>
        <v>0</v>
      </c>
      <c r="AK58" s="303">
        <f>SUMIFS('Forecast Summary-FY26'!AZ:AZ, 'Forecast Summary-FY26'!$A:$A,Outcomes!$A58,'Forecast Summary-FY26'!$C:$C, "2026",'Forecast Summary-FY26'!$D:$D, "Bound Project")</f>
        <v>0</v>
      </c>
      <c r="AL58" s="303">
        <f>SUMIFS('Forecast Summary-FY26'!BE:BE, 'Forecast Summary-FY26'!$A:$A,Outcomes!$A58,'Forecast Summary-FY26'!$C:$C, "2026",'Forecast Summary-FY26'!$D:$D, "Bound Project")</f>
        <v>860.9849999999999</v>
      </c>
      <c r="AM58" s="303">
        <f>SUMIFS('Forecast Summary-FY26'!BF:BF, 'Forecast Summary-FY26'!$A:$A,Outcomes!$A58,'Forecast Summary-FY26'!$C:$C, "2026",'Forecast Summary-FY26'!$D:$D, "Bound Project")</f>
        <v>180.5</v>
      </c>
      <c r="AN58" s="303">
        <f>SUMIFS('Forecast Summary-FY26'!BG:BG, 'Forecast Summary-FY26'!$A:$A,Outcomes!$A58,'Forecast Summary-FY26'!$C:$C, "2026",'Forecast Summary-FY26'!$D:$D, "Bound Project")</f>
        <v>321.28999999999996</v>
      </c>
      <c r="AO58" s="303">
        <f>SUMIFS('Forecast Summary-FY26'!BH:BH, 'Forecast Summary-FY26'!$A:$A,Outcomes!$A58,'Forecast Summary-FY26'!$C:$C, "2026",'Forecast Summary-FY26'!$D:$D, "Bound Project")</f>
        <v>89.54000000000002</v>
      </c>
      <c r="AP58" s="303">
        <f>SUMIFS('Forecast Summary-FY26'!BI:BI, 'Forecast Summary-FY26'!$A:$A,Outcomes!$A58,'Forecast Summary-FY26'!$C:$C, "2026",'Forecast Summary-FY26'!$D:$D, "Bound Project")</f>
        <v>158</v>
      </c>
      <c r="AQ58" s="303">
        <f>SUMIFS('Forecast Summary-FY26'!BJ:BJ, 'Forecast Summary-FY26'!$A:$A,Outcomes!$A58,'Forecast Summary-FY26'!$C:$C, "2026",'Forecast Summary-FY26'!$D:$D, "Bound Project")</f>
        <v>26.172499999999996</v>
      </c>
      <c r="AR58" s="303">
        <f>SUMIFS('Forecast Summary-FY26'!BK:BK, 'Forecast Summary-FY26'!$A:$A,Outcomes!$A58,'Forecast Summary-FY26'!$C:$C, "2026",'Forecast Summary-FY26'!$D:$D, "Bound Project")</f>
        <v>58</v>
      </c>
      <c r="AS58" s="303">
        <f>SUMIFS('Forecast Summary-FY26'!BL:BL, 'Forecast Summary-FY26'!$A:$A,Outcomes!$A58,'Forecast Summary-FY26'!$C:$C, "2026",'Forecast Summary-FY26'!$D:$D, "Bound Project")</f>
        <v>65</v>
      </c>
      <c r="AT58" s="303">
        <f>SUMIFS('Forecast Summary-FY26'!BQ:BQ, 'Forecast Summary-FY26'!$A:$A,Outcomes!$A58,'Forecast Summary-FY26'!$C:$C, "2026",'Forecast Summary-FY26'!$D:$D, "Bound Project")</f>
        <v>0</v>
      </c>
      <c r="AU58" s="303">
        <f>SUMIFS('Forecast Summary-FY26'!BR:BR, 'Forecast Summary-FY26'!$A:$A,Outcomes!$A58,'Forecast Summary-FY26'!$C:$C, "2026",'Forecast Summary-FY26'!$D:$D, "Bound Project")</f>
        <v>0</v>
      </c>
      <c r="AV58" s="303">
        <f>SUMIFS('Forecast Summary-FY26'!BS:BS, 'Forecast Summary-FY26'!$A:$A,Outcomes!$A58,'Forecast Summary-FY26'!$C:$C, "2026",'Forecast Summary-FY26'!$D:$D, "Bound Project")</f>
        <v>0</v>
      </c>
      <c r="AW58" s="303">
        <f>SUMIFS('Forecast Summary-FY26'!BT:BT, 'Forecast Summary-FY26'!$A:$A,Outcomes!$A58,'Forecast Summary-FY26'!$C:$C, "2026",'Forecast Summary-FY26'!$D:$D, "Bound Project")</f>
        <v>0</v>
      </c>
      <c r="AX58" s="303">
        <f>SUMIFS('Forecast Summary-FY26'!BU:BU, 'Forecast Summary-FY26'!$A:$A,Outcomes!$A58,'Forecast Summary-FY26'!$C:$C, "2026",'Forecast Summary-FY26'!$D:$D, "Bound Project")</f>
        <v>0</v>
      </c>
      <c r="AY58" s="303">
        <f>SUMIFS('Forecast Summary-FY26'!BV:BV, 'Forecast Summary-FY26'!$A:$A,Outcomes!$A58,'Forecast Summary-FY26'!$C:$C, "2026",'Forecast Summary-FY26'!$D:$D, "Bound Project")</f>
        <v>0</v>
      </c>
      <c r="AZ58" s="303">
        <f>SUMIFS('Forecast Summary-FY26'!BW:BW, 'Forecast Summary-FY26'!$A:$A,Outcomes!$A58,'Forecast Summary-FY26'!$C:$C, "2026",'Forecast Summary-FY26'!$D:$D, "Bound Project")</f>
        <v>0</v>
      </c>
      <c r="BA58" s="303">
        <f>SUMIFS('Forecast Summary-FY26'!BX:BX, 'Forecast Summary-FY26'!$A:$A,Outcomes!$A58,'Forecast Summary-FY26'!$C:$C, "2026",'Forecast Summary-FY26'!$D:$D, "Bound Project")</f>
        <v>0</v>
      </c>
      <c r="BB58" s="303">
        <f>SUMIFS('Forecast Summary-FY26'!BY:BY, 'Forecast Summary-FY26'!$A:$A,Outcomes!$A58,'Forecast Summary-FY26'!$C:$C, "2026",'Forecast Summary-FY26'!$D:$D, "Bound Project")</f>
        <v>20</v>
      </c>
      <c r="BC58" s="303">
        <f>SUMIFS('Forecast Summary-FY26'!BZ:BZ, 'Forecast Summary-FY26'!$A:$A,Outcomes!$A58,'Forecast Summary-FY26'!$C:$C, "2026",'Forecast Summary-FY26'!$D:$D, "Bound Project")</f>
        <v>63</v>
      </c>
      <c r="BD58" s="303">
        <f>SUMIFS('Forecast Summary-FY26'!CA:CA, 'Forecast Summary-FY26'!$A:$A,Outcomes!$A58,'Forecast Summary-FY26'!$C:$C, "2026",'Forecast Summary-FY26'!$D:$D, "Bound Project")</f>
        <v>0</v>
      </c>
    </row>
    <row r="59" spans="1:56" s="9" customFormat="1" ht="15">
      <c r="A59" s="63"/>
      <c r="B59" s="9" t="s">
        <v>147</v>
      </c>
      <c r="C59" s="71">
        <f t="shared" ref="C59:K59" si="0">SUM(C9:C58)</f>
        <v>59681.182499999995</v>
      </c>
      <c r="D59" s="71">
        <f t="shared" si="0"/>
        <v>59167.35</v>
      </c>
      <c r="E59" s="71">
        <f t="shared" si="0"/>
        <v>30183.337499999998</v>
      </c>
      <c r="F59" s="71">
        <f t="shared" si="0"/>
        <v>22900.11</v>
      </c>
      <c r="G59" s="71">
        <f t="shared" si="0"/>
        <v>9988.4300000000021</v>
      </c>
      <c r="H59" s="71">
        <f t="shared" si="0"/>
        <v>1314.76</v>
      </c>
      <c r="I59" s="71">
        <f t="shared" si="0"/>
        <v>97.252499999999998</v>
      </c>
      <c r="J59" s="71">
        <f t="shared" si="0"/>
        <v>252.43</v>
      </c>
      <c r="K59" s="71">
        <f t="shared" si="0"/>
        <v>4</v>
      </c>
      <c r="L59" s="71">
        <f t="shared" ref="L59:BD59" si="1">SUM(L9:L58)</f>
        <v>2214.6625000000004</v>
      </c>
      <c r="M59" s="71">
        <f t="shared" si="1"/>
        <v>15755.9825</v>
      </c>
      <c r="N59" s="71">
        <f t="shared" si="1"/>
        <v>2799.1949999999993</v>
      </c>
      <c r="O59" s="71">
        <f t="shared" si="1"/>
        <v>1476.2474999999997</v>
      </c>
      <c r="P59" s="71">
        <f t="shared" si="1"/>
        <v>769.06499999999994</v>
      </c>
      <c r="Q59" s="71">
        <f t="shared" si="1"/>
        <v>863.70999999999992</v>
      </c>
      <c r="R59" s="71">
        <f t="shared" si="1"/>
        <v>9471.7849999999999</v>
      </c>
      <c r="S59" s="71">
        <f t="shared" si="1"/>
        <v>2850.6450000000009</v>
      </c>
      <c r="T59" s="71">
        <f t="shared" si="1"/>
        <v>2297.6675000000005</v>
      </c>
      <c r="U59" s="71">
        <f t="shared" si="1"/>
        <v>4675.6150000000007</v>
      </c>
      <c r="V59" s="71">
        <f t="shared" si="1"/>
        <v>15099.882500000002</v>
      </c>
      <c r="W59" s="71">
        <f t="shared" si="1"/>
        <v>7965.777500000002</v>
      </c>
      <c r="X59" s="71">
        <f t="shared" si="1"/>
        <v>5756.9575000000013</v>
      </c>
      <c r="Y59" s="71">
        <f t="shared" si="1"/>
        <v>5948.7025000000012</v>
      </c>
      <c r="Z59" s="71">
        <f t="shared" si="1"/>
        <v>21974.857499999998</v>
      </c>
      <c r="AA59" s="71">
        <f t="shared" si="1"/>
        <v>10780.602499999999</v>
      </c>
      <c r="AB59" s="71">
        <f t="shared" si="1"/>
        <v>9778.1674999999996</v>
      </c>
      <c r="AC59" s="71">
        <f t="shared" si="1"/>
        <v>9910.4750000000004</v>
      </c>
      <c r="AD59" s="71">
        <f t="shared" si="1"/>
        <v>94.572500000000005</v>
      </c>
      <c r="AE59" s="71">
        <f t="shared" si="1"/>
        <v>22.357499999999998</v>
      </c>
      <c r="AF59" s="71">
        <f t="shared" si="1"/>
        <v>17.04</v>
      </c>
      <c r="AG59" s="71">
        <f t="shared" si="1"/>
        <v>71.712500000000006</v>
      </c>
      <c r="AH59" s="71">
        <f t="shared" si="1"/>
        <v>389.16250000000002</v>
      </c>
      <c r="AI59" s="71">
        <f t="shared" si="1"/>
        <v>46.045000000000002</v>
      </c>
      <c r="AJ59" s="71">
        <f t="shared" si="1"/>
        <v>84.842500000000001</v>
      </c>
      <c r="AK59" s="71">
        <f t="shared" si="1"/>
        <v>319.86500000000001</v>
      </c>
      <c r="AL59" s="71">
        <f t="shared" si="1"/>
        <v>63014.1</v>
      </c>
      <c r="AM59" s="71">
        <f t="shared" si="1"/>
        <v>31007.825000000001</v>
      </c>
      <c r="AN59" s="71">
        <f t="shared" si="1"/>
        <v>25398.162500000002</v>
      </c>
      <c r="AO59" s="71">
        <f t="shared" si="1"/>
        <v>14524.877500000001</v>
      </c>
      <c r="AP59" s="71">
        <f t="shared" si="1"/>
        <v>18797.312499999996</v>
      </c>
      <c r="AQ59" s="71">
        <f t="shared" si="1"/>
        <v>7642.7825000000003</v>
      </c>
      <c r="AR59" s="71">
        <f t="shared" si="1"/>
        <v>9993.847499999998</v>
      </c>
      <c r="AS59" s="71">
        <f t="shared" si="1"/>
        <v>9273.1025000000009</v>
      </c>
      <c r="AT59" s="71">
        <f t="shared" si="1"/>
        <v>297.76000000000005</v>
      </c>
      <c r="AU59" s="71">
        <f t="shared" si="1"/>
        <v>64.402500000000003</v>
      </c>
      <c r="AV59" s="71">
        <f t="shared" si="1"/>
        <v>149.36000000000001</v>
      </c>
      <c r="AW59" s="71">
        <f t="shared" si="1"/>
        <v>208.08499999999998</v>
      </c>
      <c r="AX59" s="71">
        <f t="shared" si="1"/>
        <v>1525.2574999999999</v>
      </c>
      <c r="AY59" s="71">
        <f t="shared" si="1"/>
        <v>321.05250000000001</v>
      </c>
      <c r="AZ59" s="71">
        <f t="shared" si="1"/>
        <v>751.84499999999991</v>
      </c>
      <c r="BA59" s="71">
        <f t="shared" si="1"/>
        <v>995.92750000000001</v>
      </c>
      <c r="BB59" s="71">
        <f t="shared" si="1"/>
        <v>1637.6399999999999</v>
      </c>
      <c r="BC59" s="71">
        <f t="shared" si="1"/>
        <v>6162.0250000000005</v>
      </c>
      <c r="BD59" s="71">
        <f t="shared" si="1"/>
        <v>43.720000000000006</v>
      </c>
    </row>
    <row r="60" spans="1:56" s="9" customFormat="1" ht="15">
      <c r="A60" s="63"/>
      <c r="C60" s="71"/>
      <c r="D60" s="71"/>
      <c r="E60" s="71"/>
      <c r="F60" s="71"/>
      <c r="G60" s="71"/>
      <c r="H60" s="71"/>
      <c r="I60" s="71"/>
      <c r="J60" s="71"/>
      <c r="K60" s="71"/>
      <c r="L60" s="69"/>
      <c r="M60" s="69"/>
      <c r="N60" s="69"/>
      <c r="O60" s="69"/>
      <c r="P60" s="69"/>
      <c r="Q60" s="69"/>
      <c r="R60" s="69"/>
      <c r="S60" s="69"/>
      <c r="T60" s="69"/>
      <c r="U60" s="69"/>
      <c r="V60" s="71"/>
      <c r="W60" s="72"/>
      <c r="X60" s="72"/>
      <c r="Y60" s="72"/>
      <c r="Z60" s="72"/>
      <c r="AA60" s="72"/>
      <c r="AB60" s="72"/>
      <c r="AC60" s="72"/>
      <c r="AD60" s="72"/>
      <c r="AE60" s="72"/>
      <c r="AF60" s="71"/>
      <c r="AG60" s="71"/>
      <c r="AH60" s="71"/>
      <c r="AI60" s="71"/>
      <c r="AJ60" s="71"/>
      <c r="AK60" s="71"/>
      <c r="AL60" s="71"/>
      <c r="AM60" s="71"/>
      <c r="AN60" s="71"/>
      <c r="AO60" s="71"/>
      <c r="AP60" s="71"/>
      <c r="AQ60" s="71"/>
      <c r="AR60" s="71"/>
      <c r="AS60" s="71"/>
      <c r="AT60" s="71"/>
      <c r="AU60" s="71"/>
      <c r="AV60" s="71"/>
      <c r="AW60" s="71"/>
      <c r="AX60" s="71"/>
      <c r="AY60" s="71"/>
      <c r="AZ60" s="71"/>
      <c r="BA60" s="71"/>
    </row>
    <row r="61" spans="1:56" s="64" customFormat="1" ht="15">
      <c r="A61" s="64" t="s">
        <v>2380</v>
      </c>
      <c r="C61" s="65"/>
      <c r="D61" s="65"/>
      <c r="E61" s="65"/>
      <c r="F61" s="65"/>
      <c r="G61" s="65"/>
      <c r="H61" s="65"/>
      <c r="I61" s="65"/>
      <c r="J61" s="65"/>
      <c r="K61" s="65"/>
      <c r="L61" s="65"/>
      <c r="M61" s="65"/>
      <c r="N61" s="65"/>
      <c r="O61" s="65"/>
      <c r="P61" s="65"/>
      <c r="Q61" s="65"/>
      <c r="R61" s="65"/>
      <c r="S61" s="65"/>
      <c r="T61" s="65"/>
      <c r="U61" s="65"/>
      <c r="W61" s="67"/>
      <c r="X61" s="67"/>
      <c r="Y61" s="67"/>
      <c r="Z61" s="67"/>
      <c r="AA61" s="67"/>
      <c r="AB61" s="67"/>
      <c r="AC61" s="67"/>
      <c r="AD61" s="67"/>
      <c r="AE61" s="67"/>
      <c r="AF61" s="66"/>
      <c r="AG61" s="66"/>
      <c r="AH61" s="66"/>
      <c r="AI61" s="66"/>
      <c r="AJ61" s="66"/>
      <c r="AK61" s="66"/>
      <c r="AL61" s="66"/>
      <c r="AM61" s="66"/>
      <c r="AN61" s="66"/>
      <c r="AO61" s="66"/>
      <c r="AP61" s="66"/>
      <c r="AQ61" s="66"/>
      <c r="AR61" s="66"/>
      <c r="AS61" s="66"/>
      <c r="AT61" s="66"/>
      <c r="AU61" s="66"/>
      <c r="AV61" s="68"/>
      <c r="AW61" s="68"/>
      <c r="AX61" s="68"/>
      <c r="AY61" s="68"/>
      <c r="AZ61" s="68"/>
      <c r="BA61" s="68"/>
    </row>
    <row r="62" spans="1:56">
      <c r="A62" s="13" t="s">
        <v>45</v>
      </c>
      <c r="B62" s="10" t="s">
        <v>46</v>
      </c>
      <c r="C62" s="303">
        <f>SUMIFS('Forecast Summary-FY25'!E:E, 'Forecast Summary-FY25'!$A:$A,Outcomes!$A62,'Forecast Summary-FY25'!$C:$C, "2025",'Forecast Summary-FY25'!$D:$D, "Bound Project")</f>
        <v>3618</v>
      </c>
      <c r="D62" s="303">
        <f>SUMIFS('Forecast Summary-FY25'!F:F, 'Forecast Summary-FY25'!$A:$A,Outcomes!$A62,'Forecast Summary-FY25'!$C:$C, "2025",'Forecast Summary-FY25'!$D:$D, "Bound Project")</f>
        <v>4297</v>
      </c>
      <c r="E62" s="303">
        <f>SUMIFS('Forecast Summary-FY25'!G:G, 'Forecast Summary-FY25'!$A:$A,Outcomes!$A62,'Forecast Summary-FY25'!$C:$C, "2025",'Forecast Summary-FY25'!$D:$D, "Bound Project")</f>
        <v>2007</v>
      </c>
      <c r="F62" s="303">
        <f>SUMIFS('Forecast Summary-FY25'!H:H, 'Forecast Summary-FY25'!$A:$A,Outcomes!$A62,'Forecast Summary-FY25'!$C:$C, "2025",'Forecast Summary-FY25'!$D:$D, "Bound Project")</f>
        <v>1967</v>
      </c>
      <c r="G62" s="303">
        <f>SUMIFS('Forecast Summary-FY25'!I:I, 'Forecast Summary-FY25'!$A:$A,Outcomes!$A62,'Forecast Summary-FY25'!$C:$C, "2025",'Forecast Summary-FY25'!$D:$D, "Bound Project")</f>
        <v>971</v>
      </c>
      <c r="H62" s="303">
        <f>SUMIFS('Forecast Summary-FY25'!J:J, 'Forecast Summary-FY25'!$A:$A,Outcomes!$A62,'Forecast Summary-FY25'!$C:$C, "2025",'Forecast Summary-FY25'!$D:$D, "Bound Project")</f>
        <v>17</v>
      </c>
      <c r="I62" s="303">
        <f>SUMIFS('Forecast Summary-FY25'!K:K, 'Forecast Summary-FY25'!$A:$A,Outcomes!$A62,'Forecast Summary-FY25'!$C:$C, "2025",'Forecast Summary-FY25'!$D:$D, "Bound Project")</f>
        <v>9.5</v>
      </c>
      <c r="J62" s="303">
        <f>SUMIFS('Forecast Summary-FY25'!L:L, 'Forecast Summary-FY25'!$A:$A,Outcomes!$A62,'Forecast Summary-FY25'!$C:$C, "2025",'Forecast Summary-FY25'!$D:$D, "Bound Project")</f>
        <v>4.4000000000000004</v>
      </c>
      <c r="K62" s="303">
        <f>SUMIFS('Forecast Summary-FY25'!M:M, 'Forecast Summary-FY25'!$A:$A,Outcomes!$A62,'Forecast Summary-FY25'!$C:$C, "2025",'Forecast Summary-FY25'!$D:$D, "Bound Project")</f>
        <v>0</v>
      </c>
      <c r="L62" s="303">
        <f>SUMIFS('Forecast Summary-FY25'!O:O, 'Forecast Summary-FY25'!$A:$A,Outcomes!$A62,'Forecast Summary-FY25'!$C:$C, "2025",'Forecast Summary-FY25'!$D:$D, "Bound Project")</f>
        <v>55.099999999999994</v>
      </c>
      <c r="M62" s="303">
        <f>SUMIFS('Forecast Summary-FY25'!P:P, 'Forecast Summary-FY25'!$A:$A,Outcomes!$A62,'Forecast Summary-FY25'!$C:$C, "2025",'Forecast Summary-FY25'!$D:$D, "Bound Project")</f>
        <v>473</v>
      </c>
      <c r="N62" s="303">
        <f>SUMIFS('Forecast Summary-FY25'!U:U, 'Forecast Summary-FY25'!$A:$A,Outcomes!$A62,'Forecast Summary-FY25'!$C:$C, "2025",'Forecast Summary-FY25'!$D:$D, "Bound Project")</f>
        <v>269.8</v>
      </c>
      <c r="O62" s="303">
        <f>SUMIFS('Forecast Summary-FY25'!V:V, 'Forecast Summary-FY25'!$A:$A,Outcomes!$A62,'Forecast Summary-FY25'!$C:$C, "2025",'Forecast Summary-FY25'!$D:$D, "Bound Project")</f>
        <v>142.5</v>
      </c>
      <c r="P62" s="303">
        <f>SUMIFS('Forecast Summary-FY25'!W:W, 'Forecast Summary-FY25'!$A:$A,Outcomes!$A62,'Forecast Summary-FY25'!$C:$C, "2025",'Forecast Summary-FY25'!$D:$D, "Bound Project")</f>
        <v>133.94999999999999</v>
      </c>
      <c r="Q62" s="303">
        <f>SUMIFS('Forecast Summary-FY25'!X:X, 'Forecast Summary-FY25'!$A:$A,Outcomes!$A62,'Forecast Summary-FY25'!$C:$C, "2025",'Forecast Summary-FY25'!$D:$D, "Bound Project")</f>
        <v>88.35</v>
      </c>
      <c r="R62" s="303">
        <f>SUMIFS('Forecast Summary-FY25'!Y:Y, 'Forecast Summary-FY25'!$A:$A,Outcomes!$A62,'Forecast Summary-FY25'!$C:$C, "2025",'Forecast Summary-FY25'!$D:$D, "Bound Project")</f>
        <v>634.70000000000005</v>
      </c>
      <c r="S62" s="303">
        <f>SUMIFS('Forecast Summary-FY25'!Z:Z, 'Forecast Summary-FY25'!$A:$A,Outcomes!$A62,'Forecast Summary-FY25'!$C:$C, "2025",'Forecast Summary-FY25'!$D:$D, "Bound Project")</f>
        <v>288.20000000000005</v>
      </c>
      <c r="T62" s="303">
        <f>SUMIFS('Forecast Summary-FY25'!AA:AA, 'Forecast Summary-FY25'!$A:$A,Outcomes!$A62,'Forecast Summary-FY25'!$C:$C, "2025",'Forecast Summary-FY25'!$D:$D, "Bound Project")</f>
        <v>275</v>
      </c>
      <c r="U62" s="303">
        <f>SUMIFS('Forecast Summary-FY25'!AB:AB, 'Forecast Summary-FY25'!$A:$A,Outcomes!$A62,'Forecast Summary-FY25'!$C:$C, "2025",'Forecast Summary-FY25'!$D:$D, "Bound Project")</f>
        <v>291.5</v>
      </c>
      <c r="V62" s="303">
        <f>SUMIFS('Forecast Summary-FY25'!AG:AG, 'Forecast Summary-FY25'!$A:$A,Outcomes!$A62,'Forecast Summary-FY25'!$C:$C, "2025",'Forecast Summary-FY25'!$D:$D, "Bound Project")</f>
        <v>1211.25</v>
      </c>
      <c r="W62" s="303">
        <f>SUMIFS('Forecast Summary-FY25'!AH:AH, 'Forecast Summary-FY25'!$A:$A,Outcomes!$A62,'Forecast Summary-FY25'!$C:$C, "2025",'Forecast Summary-FY25'!$D:$D, "Bound Project")</f>
        <v>678.3</v>
      </c>
      <c r="X62" s="303">
        <f>SUMIFS('Forecast Summary-FY25'!AI:AI, 'Forecast Summary-FY25'!$A:$A,Outcomes!$A62,'Forecast Summary-FY25'!$C:$C, "2025",'Forecast Summary-FY25'!$D:$D, "Bound Project")</f>
        <v>623.19999999999993</v>
      </c>
      <c r="Y62" s="303">
        <f>SUMIFS('Forecast Summary-FY25'!AJ:AJ, 'Forecast Summary-FY25'!$A:$A,Outcomes!$A62,'Forecast Summary-FY25'!$C:$C, "2025",'Forecast Summary-FY25'!$D:$D, "Bound Project")</f>
        <v>455.40000000000003</v>
      </c>
      <c r="Z62" s="303">
        <f>SUMIFS('Forecast Summary-FY25'!AK:AK, 'Forecast Summary-FY25'!$A:$A,Outcomes!$A62,'Forecast Summary-FY25'!$C:$C, "2025",'Forecast Summary-FY25'!$D:$D, "Bound Project")</f>
        <v>1284.3999999999999</v>
      </c>
      <c r="AA62" s="303">
        <f>SUMIFS('Forecast Summary-FY25'!AL:AL, 'Forecast Summary-FY25'!$A:$A,Outcomes!$A62,'Forecast Summary-FY25'!$C:$C, "2025",'Forecast Summary-FY25'!$D:$D, "Bound Project")</f>
        <v>676.4</v>
      </c>
      <c r="AB62" s="303">
        <f>SUMIFS('Forecast Summary-FY25'!AM:AM, 'Forecast Summary-FY25'!$A:$A,Outcomes!$A62,'Forecast Summary-FY25'!$C:$C, "2025",'Forecast Summary-FY25'!$D:$D, "Bound Project")</f>
        <v>687.8</v>
      </c>
      <c r="AC62" s="303">
        <f>SUMIFS('Forecast Summary-FY25'!AN:AN, 'Forecast Summary-FY25'!$A:$A,Outcomes!$A62,'Forecast Summary-FY25'!$C:$C, "2025",'Forecast Summary-FY25'!$D:$D, "Bound Project")</f>
        <v>684</v>
      </c>
      <c r="AD62" s="303">
        <f>SUMIFS('Forecast Summary-FY25'!AS:AS, 'Forecast Summary-FY25'!$A:$A,Outcomes!$A62,'Forecast Summary-FY25'!$C:$C, "2025",'Forecast Summary-FY25'!$D:$D, "Bound Project")</f>
        <v>1.1000000000000001</v>
      </c>
      <c r="AE62" s="303">
        <f>SUMIFS('Forecast Summary-FY25'!AT:AT, 'Forecast Summary-FY25'!$A:$A,Outcomes!$A62,'Forecast Summary-FY25'!$C:$C, "2025",'Forecast Summary-FY25'!$D:$D, "Bound Project")</f>
        <v>1</v>
      </c>
      <c r="AF62" s="303">
        <f>SUMIFS('Forecast Summary-FY25'!AU:AU, 'Forecast Summary-FY25'!$A:$A,Outcomes!$A62,'Forecast Summary-FY25'!$C:$C, "2025",'Forecast Summary-FY25'!$D:$D, "Bound Project")</f>
        <v>1</v>
      </c>
      <c r="AG62" s="303">
        <f>SUMIFS('Forecast Summary-FY25'!AV:AV, 'Forecast Summary-FY25'!$A:$A,Outcomes!$A62,'Forecast Summary-FY25'!$C:$C, "2025",'Forecast Summary-FY25'!$D:$D, "Bound Project")</f>
        <v>1.1000000000000001</v>
      </c>
      <c r="AH62" s="303">
        <f>SUMIFS('Forecast Summary-FY25'!AW:AW, 'Forecast Summary-FY25'!$A:$A,Outcomes!$A62,'Forecast Summary-FY25'!$C:$C, "2025",'Forecast Summary-FY25'!$D:$D, "Bound Project")</f>
        <v>9.5</v>
      </c>
      <c r="AI62" s="303">
        <f>SUMIFS('Forecast Summary-FY25'!AX:AX, 'Forecast Summary-FY25'!$A:$A,Outcomes!$A62,'Forecast Summary-FY25'!$C:$C, "2025",'Forecast Summary-FY25'!$D:$D, "Bound Project")</f>
        <v>2.2000000000000002</v>
      </c>
      <c r="AJ62" s="303">
        <f>SUMIFS('Forecast Summary-FY25'!AY:AY, 'Forecast Summary-FY25'!$A:$A,Outcomes!$A62,'Forecast Summary-FY25'!$C:$C, "2025",'Forecast Summary-FY25'!$D:$D, "Bound Project")</f>
        <v>3.3000000000000003</v>
      </c>
      <c r="AK62" s="303">
        <f>SUMIFS('Forecast Summary-FY25'!AZ:AZ, 'Forecast Summary-FY25'!$A:$A,Outcomes!$A62,'Forecast Summary-FY25'!$C:$C, "2025",'Forecast Summary-FY25'!$D:$D, "Bound Project")</f>
        <v>8.5499999999999989</v>
      </c>
      <c r="AL62" s="303">
        <f>SUMIFS('Forecast Summary-FY25'!BE:BE, 'Forecast Summary-FY25'!$A:$A,Outcomes!$A62,'Forecast Summary-FY25'!$C:$C, "2025",'Forecast Summary-FY25'!$D:$D, "Bound Project")</f>
        <v>7075</v>
      </c>
      <c r="AM62" s="303">
        <f>SUMIFS('Forecast Summary-FY25'!BF:BF, 'Forecast Summary-FY25'!$A:$A,Outcomes!$A62,'Forecast Summary-FY25'!$C:$C, "2025",'Forecast Summary-FY25'!$D:$D, "Bound Project")</f>
        <v>3283</v>
      </c>
      <c r="AN62" s="303">
        <f>SUMIFS('Forecast Summary-FY25'!BG:BG, 'Forecast Summary-FY25'!$A:$A,Outcomes!$A62,'Forecast Summary-FY25'!$C:$C, "2025",'Forecast Summary-FY25'!$D:$D, "Bound Project")</f>
        <v>3550</v>
      </c>
      <c r="AO62" s="303">
        <f>SUMIFS('Forecast Summary-FY25'!BH:BH, 'Forecast Summary-FY25'!$A:$A,Outcomes!$A62,'Forecast Summary-FY25'!$C:$C, "2025",'Forecast Summary-FY25'!$D:$D, "Bound Project")</f>
        <v>1944.8000000000002</v>
      </c>
      <c r="AP62" s="303">
        <f>SUMIFS('Forecast Summary-FY25'!BI:BI, 'Forecast Summary-FY25'!$A:$A,Outcomes!$A62,'Forecast Summary-FY25'!$C:$C, "2025",'Forecast Summary-FY25'!$D:$D, "Bound Project")</f>
        <v>1353.75</v>
      </c>
      <c r="AQ62" s="303">
        <f>SUMIFS('Forecast Summary-FY25'!BJ:BJ, 'Forecast Summary-FY25'!$A:$A,Outcomes!$A62,'Forecast Summary-FY25'!$C:$C, "2025",'Forecast Summary-FY25'!$D:$D, "Bound Project")</f>
        <v>625.1</v>
      </c>
      <c r="AR62" s="303">
        <f>SUMIFS('Forecast Summary-FY25'!BK:BK, 'Forecast Summary-FY25'!$A:$A,Outcomes!$A62,'Forecast Summary-FY25'!$C:$C, "2025",'Forecast Summary-FY25'!$D:$D, "Bound Project")</f>
        <v>802.75</v>
      </c>
      <c r="AS62" s="303">
        <f>SUMIFS('Forecast Summary-FY25'!BL:BL, 'Forecast Summary-FY25'!$A:$A,Outcomes!$A62,'Forecast Summary-FY25'!$C:$C, "2025",'Forecast Summary-FY25'!$D:$D, "Bound Project")</f>
        <v>738.15</v>
      </c>
      <c r="AT62" s="303">
        <f>SUMIFS('Forecast Summary-FY25'!BQ:BQ, 'Forecast Summary-FY25'!$A:$A,Outcomes!$A62,'Forecast Summary-FY25'!$C:$C, "2025",'Forecast Summary-FY25'!$D:$D, "Bound Project")</f>
        <v>0</v>
      </c>
      <c r="AU62" s="303">
        <f>SUMIFS('Forecast Summary-FY25'!BR:BR, 'Forecast Summary-FY25'!$A:$A,Outcomes!$A62,'Forecast Summary-FY25'!$C:$C, "2025",'Forecast Summary-FY25'!$D:$D, "Bound Project")</f>
        <v>0</v>
      </c>
      <c r="AV62" s="303">
        <f>SUMIFS('Forecast Summary-FY25'!BS:BS, 'Forecast Summary-FY25'!$A:$A,Outcomes!$A62,'Forecast Summary-FY25'!$C:$C, "2025",'Forecast Summary-FY25'!$D:$D, "Bound Project")</f>
        <v>0</v>
      </c>
      <c r="AW62" s="303">
        <f>SUMIFS('Forecast Summary-FY25'!BT:BT, 'Forecast Summary-FY25'!$A:$A,Outcomes!$A62,'Forecast Summary-FY25'!$C:$C, "2025",'Forecast Summary-FY25'!$D:$D, "Bound Project")</f>
        <v>0</v>
      </c>
      <c r="AX62" s="303">
        <f>SUMIFS('Forecast Summary-FY25'!BU:BU, 'Forecast Summary-FY25'!$A:$A,Outcomes!$A62,'Forecast Summary-FY25'!$C:$C, "2025",'Forecast Summary-FY25'!$D:$D, "Bound Project")</f>
        <v>50</v>
      </c>
      <c r="AY62" s="303">
        <f>SUMIFS('Forecast Summary-FY25'!BV:BV, 'Forecast Summary-FY25'!$A:$A,Outcomes!$A62,'Forecast Summary-FY25'!$C:$C, "2025",'Forecast Summary-FY25'!$D:$D, "Bound Project")</f>
        <v>8.5499999999999989</v>
      </c>
      <c r="AZ62" s="303">
        <f>SUMIFS('Forecast Summary-FY25'!BW:BW, 'Forecast Summary-FY25'!$A:$A,Outcomes!$A62,'Forecast Summary-FY25'!$C:$C, "2025",'Forecast Summary-FY25'!$D:$D, "Bound Project")</f>
        <v>21.849999999999998</v>
      </c>
      <c r="BA62" s="303">
        <f>SUMIFS('Forecast Summary-FY25'!BX:BX, 'Forecast Summary-FY25'!$A:$A,Outcomes!$A62,'Forecast Summary-FY25'!$C:$C, "2025",'Forecast Summary-FY25'!$D:$D, "Bound Project")</f>
        <v>38</v>
      </c>
      <c r="BB62" s="303">
        <f>SUMIFS('Forecast Summary-FY25'!BY:BY, 'Forecast Summary-FY25'!$A:$A,Outcomes!$A62,'Forecast Summary-FY25'!$C:$C, "2025",'Forecast Summary-FY25'!$D:$D, "Bound Project")</f>
        <v>62.699999999999996</v>
      </c>
      <c r="BC62" s="303">
        <f>SUMIFS('Forecast Summary-FY25'!BZ:BZ, 'Forecast Summary-FY25'!$A:$A,Outcomes!$A62,'Forecast Summary-FY25'!$C:$C, "2025",'Forecast Summary-FY25'!$D:$D, "Bound Project")</f>
        <v>510</v>
      </c>
      <c r="BD62" s="303">
        <f>SUMIFS('Forecast Summary-FY25'!CA:CA, 'Forecast Summary-FY25'!$A:$A,Outcomes!$A62,'Forecast Summary-FY25'!$C:$C, "2025",'Forecast Summary-FY25'!$D:$D, "Bound Project")</f>
        <v>0</v>
      </c>
    </row>
    <row r="63" spans="1:56">
      <c r="A63" s="13" t="s">
        <v>48</v>
      </c>
      <c r="B63" s="10" t="s">
        <v>49</v>
      </c>
      <c r="C63" s="303">
        <f>SUMIFS('Forecast Summary-FY25'!E:E, 'Forecast Summary-FY25'!$A:$A,Outcomes!$A63,'Forecast Summary-FY25'!$C:$C, "2025",'Forecast Summary-FY25'!$D:$D, "Bound Project")</f>
        <v>689.69999999999993</v>
      </c>
      <c r="D63" s="303">
        <f>SUMIFS('Forecast Summary-FY25'!F:F, 'Forecast Summary-FY25'!$A:$A,Outcomes!$A63,'Forecast Summary-FY25'!$C:$C, "2025",'Forecast Summary-FY25'!$D:$D, "Bound Project")</f>
        <v>413</v>
      </c>
      <c r="E63" s="303">
        <f>SUMIFS('Forecast Summary-FY25'!G:G, 'Forecast Summary-FY25'!$A:$A,Outcomes!$A63,'Forecast Summary-FY25'!$C:$C, "2025",'Forecast Summary-FY25'!$D:$D, "Bound Project")</f>
        <v>198.54999999999998</v>
      </c>
      <c r="F63" s="303">
        <f>SUMIFS('Forecast Summary-FY25'!H:H, 'Forecast Summary-FY25'!$A:$A,Outcomes!$A63,'Forecast Summary-FY25'!$C:$C, "2025",'Forecast Summary-FY25'!$D:$D, "Bound Project")</f>
        <v>92.149999999999991</v>
      </c>
      <c r="G63" s="303">
        <f>SUMIFS('Forecast Summary-FY25'!I:I, 'Forecast Summary-FY25'!$A:$A,Outcomes!$A63,'Forecast Summary-FY25'!$C:$C, "2025",'Forecast Summary-FY25'!$D:$D, "Bound Project")</f>
        <v>59.400000000000006</v>
      </c>
      <c r="H63" s="303">
        <f>SUMIFS('Forecast Summary-FY25'!J:J, 'Forecast Summary-FY25'!$A:$A,Outcomes!$A63,'Forecast Summary-FY25'!$C:$C, "2025",'Forecast Summary-FY25'!$D:$D, "Bound Project")</f>
        <v>0</v>
      </c>
      <c r="I63" s="303">
        <f>SUMIFS('Forecast Summary-FY25'!K:K, 'Forecast Summary-FY25'!$A:$A,Outcomes!$A63,'Forecast Summary-FY25'!$C:$C, "2025",'Forecast Summary-FY25'!$D:$D, "Bound Project")</f>
        <v>0</v>
      </c>
      <c r="J63" s="303">
        <f>SUMIFS('Forecast Summary-FY25'!L:L, 'Forecast Summary-FY25'!$A:$A,Outcomes!$A63,'Forecast Summary-FY25'!$C:$C, "2025",'Forecast Summary-FY25'!$D:$D, "Bound Project")</f>
        <v>0</v>
      </c>
      <c r="K63" s="303">
        <f>SUMIFS('Forecast Summary-FY25'!M:M, 'Forecast Summary-FY25'!$A:$A,Outcomes!$A63,'Forecast Summary-FY25'!$C:$C, "2025",'Forecast Summary-FY25'!$D:$D, "Bound Project")</f>
        <v>0</v>
      </c>
      <c r="L63" s="303">
        <f>SUMIFS('Forecast Summary-FY25'!O:O, 'Forecast Summary-FY25'!$A:$A,Outcomes!$A63,'Forecast Summary-FY25'!$C:$C, "2025",'Forecast Summary-FY25'!$D:$D, "Bound Project")</f>
        <v>0</v>
      </c>
      <c r="M63" s="303">
        <f>SUMIFS('Forecast Summary-FY25'!P:P, 'Forecast Summary-FY25'!$A:$A,Outcomes!$A63,'Forecast Summary-FY25'!$C:$C, "2025",'Forecast Summary-FY25'!$D:$D, "Bound Project")</f>
        <v>13.200000000000001</v>
      </c>
      <c r="N63" s="303">
        <f>SUMIFS('Forecast Summary-FY25'!U:U, 'Forecast Summary-FY25'!$A:$A,Outcomes!$A63,'Forecast Summary-FY25'!$C:$C, "2025",'Forecast Summary-FY25'!$D:$D, "Bound Project")</f>
        <v>13</v>
      </c>
      <c r="O63" s="303">
        <f>SUMIFS('Forecast Summary-FY25'!V:V, 'Forecast Summary-FY25'!$A:$A,Outcomes!$A63,'Forecast Summary-FY25'!$C:$C, "2025",'Forecast Summary-FY25'!$D:$D, "Bound Project")</f>
        <v>1</v>
      </c>
      <c r="P63" s="303">
        <f>SUMIFS('Forecast Summary-FY25'!W:W, 'Forecast Summary-FY25'!$A:$A,Outcomes!$A63,'Forecast Summary-FY25'!$C:$C, "2025",'Forecast Summary-FY25'!$D:$D, "Bound Project")</f>
        <v>0</v>
      </c>
      <c r="Q63" s="303">
        <f>SUMIFS('Forecast Summary-FY25'!X:X, 'Forecast Summary-FY25'!$A:$A,Outcomes!$A63,'Forecast Summary-FY25'!$C:$C, "2025",'Forecast Summary-FY25'!$D:$D, "Bound Project")</f>
        <v>1</v>
      </c>
      <c r="R63" s="303">
        <f>SUMIFS('Forecast Summary-FY25'!Y:Y, 'Forecast Summary-FY25'!$A:$A,Outcomes!$A63,'Forecast Summary-FY25'!$C:$C, "2025",'Forecast Summary-FY25'!$D:$D, "Bound Project")</f>
        <v>68.399999999999991</v>
      </c>
      <c r="S63" s="303">
        <f>SUMIFS('Forecast Summary-FY25'!Z:Z, 'Forecast Summary-FY25'!$A:$A,Outcomes!$A63,'Forecast Summary-FY25'!$C:$C, "2025",'Forecast Summary-FY25'!$D:$D, "Bound Project")</f>
        <v>10</v>
      </c>
      <c r="T63" s="303">
        <f>SUMIFS('Forecast Summary-FY25'!AA:AA, 'Forecast Summary-FY25'!$A:$A,Outcomes!$A63,'Forecast Summary-FY25'!$C:$C, "2025",'Forecast Summary-FY25'!$D:$D, "Bound Project")</f>
        <v>6</v>
      </c>
      <c r="U63" s="303">
        <f>SUMIFS('Forecast Summary-FY25'!AB:AB, 'Forecast Summary-FY25'!$A:$A,Outcomes!$A63,'Forecast Summary-FY25'!$C:$C, "2025",'Forecast Summary-FY25'!$D:$D, "Bound Project")</f>
        <v>51.7</v>
      </c>
      <c r="V63" s="303">
        <f>SUMIFS('Forecast Summary-FY25'!AG:AG, 'Forecast Summary-FY25'!$A:$A,Outcomes!$A63,'Forecast Summary-FY25'!$C:$C, "2025",'Forecast Summary-FY25'!$D:$D, "Bound Project")</f>
        <v>239.8</v>
      </c>
      <c r="W63" s="303">
        <f>SUMIFS('Forecast Summary-FY25'!AH:AH, 'Forecast Summary-FY25'!$A:$A,Outcomes!$A63,'Forecast Summary-FY25'!$C:$C, "2025",'Forecast Summary-FY25'!$D:$D, "Bound Project")</f>
        <v>137</v>
      </c>
      <c r="X63" s="303">
        <f>SUMIFS('Forecast Summary-FY25'!AI:AI, 'Forecast Summary-FY25'!$A:$A,Outcomes!$A63,'Forecast Summary-FY25'!$C:$C, "2025",'Forecast Summary-FY25'!$D:$D, "Bound Project")</f>
        <v>52.800000000000004</v>
      </c>
      <c r="Y63" s="303">
        <f>SUMIFS('Forecast Summary-FY25'!AJ:AJ, 'Forecast Summary-FY25'!$A:$A,Outcomes!$A63,'Forecast Summary-FY25'!$C:$C, "2025",'Forecast Summary-FY25'!$D:$D, "Bound Project")</f>
        <v>147</v>
      </c>
      <c r="Z63" s="303">
        <f>SUMIFS('Forecast Summary-FY25'!AK:AK, 'Forecast Summary-FY25'!$A:$A,Outcomes!$A63,'Forecast Summary-FY25'!$C:$C, "2025",'Forecast Summary-FY25'!$D:$D, "Bound Project")</f>
        <v>326.8</v>
      </c>
      <c r="AA63" s="303">
        <f>SUMIFS('Forecast Summary-FY25'!AL:AL, 'Forecast Summary-FY25'!$A:$A,Outcomes!$A63,'Forecast Summary-FY25'!$C:$C, "2025",'Forecast Summary-FY25'!$D:$D, "Bound Project")</f>
        <v>158.65</v>
      </c>
      <c r="AB63" s="303">
        <f>SUMIFS('Forecast Summary-FY25'!AM:AM, 'Forecast Summary-FY25'!$A:$A,Outcomes!$A63,'Forecast Summary-FY25'!$C:$C, "2025",'Forecast Summary-FY25'!$D:$D, "Bound Project")</f>
        <v>122.55</v>
      </c>
      <c r="AC63" s="303">
        <f>SUMIFS('Forecast Summary-FY25'!AN:AN, 'Forecast Summary-FY25'!$A:$A,Outcomes!$A63,'Forecast Summary-FY25'!$C:$C, "2025",'Forecast Summary-FY25'!$D:$D, "Bound Project")</f>
        <v>189</v>
      </c>
      <c r="AD63" s="303">
        <f>SUMIFS('Forecast Summary-FY25'!AS:AS, 'Forecast Summary-FY25'!$A:$A,Outcomes!$A63,'Forecast Summary-FY25'!$C:$C, "2025",'Forecast Summary-FY25'!$D:$D, "Bound Project")</f>
        <v>0</v>
      </c>
      <c r="AE63" s="303">
        <f>SUMIFS('Forecast Summary-FY25'!AT:AT, 'Forecast Summary-FY25'!$A:$A,Outcomes!$A63,'Forecast Summary-FY25'!$C:$C, "2025",'Forecast Summary-FY25'!$D:$D, "Bound Project")</f>
        <v>0</v>
      </c>
      <c r="AF63" s="303">
        <f>SUMIFS('Forecast Summary-FY25'!AU:AU, 'Forecast Summary-FY25'!$A:$A,Outcomes!$A63,'Forecast Summary-FY25'!$C:$C, "2025",'Forecast Summary-FY25'!$D:$D, "Bound Project")</f>
        <v>0</v>
      </c>
      <c r="AG63" s="303">
        <f>SUMIFS('Forecast Summary-FY25'!AV:AV, 'Forecast Summary-FY25'!$A:$A,Outcomes!$A63,'Forecast Summary-FY25'!$C:$C, "2025",'Forecast Summary-FY25'!$D:$D, "Bound Project")</f>
        <v>0</v>
      </c>
      <c r="AH63" s="303">
        <f>SUMIFS('Forecast Summary-FY25'!AW:AW, 'Forecast Summary-FY25'!$A:$A,Outcomes!$A63,'Forecast Summary-FY25'!$C:$C, "2025",'Forecast Summary-FY25'!$D:$D, "Bound Project")</f>
        <v>0</v>
      </c>
      <c r="AI63" s="303">
        <f>SUMIFS('Forecast Summary-FY25'!AX:AX, 'Forecast Summary-FY25'!$A:$A,Outcomes!$A63,'Forecast Summary-FY25'!$C:$C, "2025",'Forecast Summary-FY25'!$D:$D, "Bound Project")</f>
        <v>0</v>
      </c>
      <c r="AJ63" s="303">
        <f>SUMIFS('Forecast Summary-FY25'!AY:AY, 'Forecast Summary-FY25'!$A:$A,Outcomes!$A63,'Forecast Summary-FY25'!$C:$C, "2025",'Forecast Summary-FY25'!$D:$D, "Bound Project")</f>
        <v>0</v>
      </c>
      <c r="AK63" s="303">
        <f>SUMIFS('Forecast Summary-FY25'!AZ:AZ, 'Forecast Summary-FY25'!$A:$A,Outcomes!$A63,'Forecast Summary-FY25'!$C:$C, "2025",'Forecast Summary-FY25'!$D:$D, "Bound Project")</f>
        <v>0</v>
      </c>
      <c r="AL63" s="303">
        <f>SUMIFS('Forecast Summary-FY25'!BE:BE, 'Forecast Summary-FY25'!$A:$A,Outcomes!$A63,'Forecast Summary-FY25'!$C:$C, "2025",'Forecast Summary-FY25'!$D:$D, "Bound Project")</f>
        <v>636</v>
      </c>
      <c r="AM63" s="303">
        <f>SUMIFS('Forecast Summary-FY25'!BF:BF, 'Forecast Summary-FY25'!$A:$A,Outcomes!$A63,'Forecast Summary-FY25'!$C:$C, "2025",'Forecast Summary-FY25'!$D:$D, "Bound Project")</f>
        <v>286.89999999999998</v>
      </c>
      <c r="AN63" s="303">
        <f>SUMIFS('Forecast Summary-FY25'!BG:BG, 'Forecast Summary-FY25'!$A:$A,Outcomes!$A63,'Forecast Summary-FY25'!$C:$C, "2025",'Forecast Summary-FY25'!$D:$D, "Bound Project")</f>
        <v>141.9</v>
      </c>
      <c r="AO63" s="303">
        <f>SUMIFS('Forecast Summary-FY25'!BH:BH, 'Forecast Summary-FY25'!$A:$A,Outcomes!$A63,'Forecast Summary-FY25'!$C:$C, "2025",'Forecast Summary-FY25'!$D:$D, "Bound Project")</f>
        <v>134.20000000000002</v>
      </c>
      <c r="AP63" s="303">
        <f>SUMIFS('Forecast Summary-FY25'!BI:BI, 'Forecast Summary-FY25'!$A:$A,Outcomes!$A63,'Forecast Summary-FY25'!$C:$C, "2025",'Forecast Summary-FY25'!$D:$D, "Bound Project")</f>
        <v>197.6</v>
      </c>
      <c r="AQ63" s="303">
        <f>SUMIFS('Forecast Summary-FY25'!BJ:BJ, 'Forecast Summary-FY25'!$A:$A,Outcomes!$A63,'Forecast Summary-FY25'!$C:$C, "2025",'Forecast Summary-FY25'!$D:$D, "Bound Project")</f>
        <v>60.8</v>
      </c>
      <c r="AR63" s="303">
        <f>SUMIFS('Forecast Summary-FY25'!BK:BK, 'Forecast Summary-FY25'!$A:$A,Outcomes!$A63,'Forecast Summary-FY25'!$C:$C, "2025",'Forecast Summary-FY25'!$D:$D, "Bound Project")</f>
        <v>86.45</v>
      </c>
      <c r="AS63" s="303">
        <f>SUMIFS('Forecast Summary-FY25'!BL:BL, 'Forecast Summary-FY25'!$A:$A,Outcomes!$A63,'Forecast Summary-FY25'!$C:$C, "2025",'Forecast Summary-FY25'!$D:$D, "Bound Project")</f>
        <v>127.3</v>
      </c>
      <c r="AT63" s="303">
        <f>SUMIFS('Forecast Summary-FY25'!BQ:BQ, 'Forecast Summary-FY25'!$A:$A,Outcomes!$A63,'Forecast Summary-FY25'!$C:$C, "2025",'Forecast Summary-FY25'!$D:$D, "Bound Project")</f>
        <v>0</v>
      </c>
      <c r="AU63" s="303">
        <f>SUMIFS('Forecast Summary-FY25'!BR:BR, 'Forecast Summary-FY25'!$A:$A,Outcomes!$A63,'Forecast Summary-FY25'!$C:$C, "2025",'Forecast Summary-FY25'!$D:$D, "Bound Project")</f>
        <v>0</v>
      </c>
      <c r="AV63" s="303">
        <f>SUMIFS('Forecast Summary-FY25'!BS:BS, 'Forecast Summary-FY25'!$A:$A,Outcomes!$A63,'Forecast Summary-FY25'!$C:$C, "2025",'Forecast Summary-FY25'!$D:$D, "Bound Project")</f>
        <v>0</v>
      </c>
      <c r="AW63" s="303">
        <f>SUMIFS('Forecast Summary-FY25'!BT:BT, 'Forecast Summary-FY25'!$A:$A,Outcomes!$A63,'Forecast Summary-FY25'!$C:$C, "2025",'Forecast Summary-FY25'!$D:$D, "Bound Project")</f>
        <v>0</v>
      </c>
      <c r="AX63" s="303">
        <f>SUMIFS('Forecast Summary-FY25'!BU:BU, 'Forecast Summary-FY25'!$A:$A,Outcomes!$A63,'Forecast Summary-FY25'!$C:$C, "2025",'Forecast Summary-FY25'!$D:$D, "Bound Project")</f>
        <v>0</v>
      </c>
      <c r="AY63" s="303">
        <f>SUMIFS('Forecast Summary-FY25'!BV:BV, 'Forecast Summary-FY25'!$A:$A,Outcomes!$A63,'Forecast Summary-FY25'!$C:$C, "2025",'Forecast Summary-FY25'!$D:$D, "Bound Project")</f>
        <v>0</v>
      </c>
      <c r="AZ63" s="303">
        <f>SUMIFS('Forecast Summary-FY25'!BW:BW, 'Forecast Summary-FY25'!$A:$A,Outcomes!$A63,'Forecast Summary-FY25'!$C:$C, "2025",'Forecast Summary-FY25'!$D:$D, "Bound Project")</f>
        <v>0</v>
      </c>
      <c r="BA63" s="303">
        <f>SUMIFS('Forecast Summary-FY25'!BX:BX, 'Forecast Summary-FY25'!$A:$A,Outcomes!$A63,'Forecast Summary-FY25'!$C:$C, "2025",'Forecast Summary-FY25'!$D:$D, "Bound Project")</f>
        <v>0</v>
      </c>
      <c r="BB63" s="303">
        <f>SUMIFS('Forecast Summary-FY25'!BY:BY, 'Forecast Summary-FY25'!$A:$A,Outcomes!$A63,'Forecast Summary-FY25'!$C:$C, "2025",'Forecast Summary-FY25'!$D:$D, "Bound Project")</f>
        <v>27.549999999999997</v>
      </c>
      <c r="BC63" s="303">
        <f>SUMIFS('Forecast Summary-FY25'!BZ:BZ, 'Forecast Summary-FY25'!$A:$A,Outcomes!$A63,'Forecast Summary-FY25'!$C:$C, "2025",'Forecast Summary-FY25'!$D:$D, "Bound Project")</f>
        <v>54.15</v>
      </c>
      <c r="BD63" s="303">
        <f>SUMIFS('Forecast Summary-FY25'!CA:CA, 'Forecast Summary-FY25'!$A:$A,Outcomes!$A63,'Forecast Summary-FY25'!$C:$C, "2025",'Forecast Summary-FY25'!$D:$D, "Bound Project")</f>
        <v>0</v>
      </c>
    </row>
    <row r="64" spans="1:56">
      <c r="A64" s="13" t="s">
        <v>50</v>
      </c>
      <c r="B64" s="10" t="s">
        <v>51</v>
      </c>
      <c r="C64" s="303">
        <f>SUMIFS('Forecast Summary-FY25'!E:E, 'Forecast Summary-FY25'!$A:$A,Outcomes!$A64,'Forecast Summary-FY25'!$C:$C, "2025",'Forecast Summary-FY25'!$D:$D, "Bound Project")</f>
        <v>593</v>
      </c>
      <c r="D64" s="303">
        <f>SUMIFS('Forecast Summary-FY25'!F:F, 'Forecast Summary-FY25'!$A:$A,Outcomes!$A64,'Forecast Summary-FY25'!$C:$C, "2025",'Forecast Summary-FY25'!$D:$D, "Bound Project")</f>
        <v>762</v>
      </c>
      <c r="E64" s="303">
        <f>SUMIFS('Forecast Summary-FY25'!G:G, 'Forecast Summary-FY25'!$A:$A,Outcomes!$A64,'Forecast Summary-FY25'!$C:$C, "2025",'Forecast Summary-FY25'!$D:$D, "Bound Project")</f>
        <v>331.1</v>
      </c>
      <c r="F64" s="303">
        <f>SUMIFS('Forecast Summary-FY25'!H:H, 'Forecast Summary-FY25'!$A:$A,Outcomes!$A64,'Forecast Summary-FY25'!$C:$C, "2025",'Forecast Summary-FY25'!$D:$D, "Bound Project")</f>
        <v>384</v>
      </c>
      <c r="G64" s="303">
        <f>SUMIFS('Forecast Summary-FY25'!I:I, 'Forecast Summary-FY25'!$A:$A,Outcomes!$A64,'Forecast Summary-FY25'!$C:$C, "2025",'Forecast Summary-FY25'!$D:$D, "Bound Project")</f>
        <v>190</v>
      </c>
      <c r="H64" s="303">
        <f>SUMIFS('Forecast Summary-FY25'!J:J, 'Forecast Summary-FY25'!$A:$A,Outcomes!$A64,'Forecast Summary-FY25'!$C:$C, "2025",'Forecast Summary-FY25'!$D:$D, "Bound Project")</f>
        <v>0</v>
      </c>
      <c r="I64" s="303">
        <f>SUMIFS('Forecast Summary-FY25'!K:K, 'Forecast Summary-FY25'!$A:$A,Outcomes!$A64,'Forecast Summary-FY25'!$C:$C, "2025",'Forecast Summary-FY25'!$D:$D, "Bound Project")</f>
        <v>0</v>
      </c>
      <c r="J64" s="303">
        <f>SUMIFS('Forecast Summary-FY25'!L:L, 'Forecast Summary-FY25'!$A:$A,Outcomes!$A64,'Forecast Summary-FY25'!$C:$C, "2025",'Forecast Summary-FY25'!$D:$D, "Bound Project")</f>
        <v>0</v>
      </c>
      <c r="K64" s="303">
        <f>SUMIFS('Forecast Summary-FY25'!M:M, 'Forecast Summary-FY25'!$A:$A,Outcomes!$A64,'Forecast Summary-FY25'!$C:$C, "2025",'Forecast Summary-FY25'!$D:$D, "Bound Project")</f>
        <v>0</v>
      </c>
      <c r="L64" s="303">
        <f>SUMIFS('Forecast Summary-FY25'!O:O, 'Forecast Summary-FY25'!$A:$A,Outcomes!$A64,'Forecast Summary-FY25'!$C:$C, "2025",'Forecast Summary-FY25'!$D:$D, "Bound Project")</f>
        <v>1</v>
      </c>
      <c r="M64" s="303">
        <f>SUMIFS('Forecast Summary-FY25'!P:P, 'Forecast Summary-FY25'!$A:$A,Outcomes!$A64,'Forecast Summary-FY25'!$C:$C, "2025",'Forecast Summary-FY25'!$D:$D, "Bound Project")</f>
        <v>0</v>
      </c>
      <c r="N64" s="303">
        <f>SUMIFS('Forecast Summary-FY25'!U:U, 'Forecast Summary-FY25'!$A:$A,Outcomes!$A64,'Forecast Summary-FY25'!$C:$C, "2025",'Forecast Summary-FY25'!$D:$D, "Bound Project")</f>
        <v>126</v>
      </c>
      <c r="O64" s="303">
        <f>SUMIFS('Forecast Summary-FY25'!V:V, 'Forecast Summary-FY25'!$A:$A,Outcomes!$A64,'Forecast Summary-FY25'!$C:$C, "2025",'Forecast Summary-FY25'!$D:$D, "Bound Project")</f>
        <v>23</v>
      </c>
      <c r="P64" s="303">
        <f>SUMIFS('Forecast Summary-FY25'!W:W, 'Forecast Summary-FY25'!$A:$A,Outcomes!$A64,'Forecast Summary-FY25'!$C:$C, "2025",'Forecast Summary-FY25'!$D:$D, "Bound Project")</f>
        <v>38</v>
      </c>
      <c r="Q64" s="303">
        <f>SUMIFS('Forecast Summary-FY25'!X:X, 'Forecast Summary-FY25'!$A:$A,Outcomes!$A64,'Forecast Summary-FY25'!$C:$C, "2025",'Forecast Summary-FY25'!$D:$D, "Bound Project")</f>
        <v>31</v>
      </c>
      <c r="R64" s="303">
        <f>SUMIFS('Forecast Summary-FY25'!Y:Y, 'Forecast Summary-FY25'!$A:$A,Outcomes!$A64,'Forecast Summary-FY25'!$C:$C, "2025",'Forecast Summary-FY25'!$D:$D, "Bound Project")</f>
        <v>189.04999999999998</v>
      </c>
      <c r="S64" s="303">
        <f>SUMIFS('Forecast Summary-FY25'!Z:Z, 'Forecast Summary-FY25'!$A:$A,Outcomes!$A64,'Forecast Summary-FY25'!$C:$C, "2025",'Forecast Summary-FY25'!$D:$D, "Bound Project")</f>
        <v>49.4</v>
      </c>
      <c r="T64" s="303">
        <f>SUMIFS('Forecast Summary-FY25'!AA:AA, 'Forecast Summary-FY25'!$A:$A,Outcomes!$A64,'Forecast Summary-FY25'!$C:$C, "2025",'Forecast Summary-FY25'!$D:$D, "Bound Project")</f>
        <v>64.599999999999994</v>
      </c>
      <c r="U64" s="303">
        <f>SUMIFS('Forecast Summary-FY25'!AB:AB, 'Forecast Summary-FY25'!$A:$A,Outcomes!$A64,'Forecast Summary-FY25'!$C:$C, "2025",'Forecast Summary-FY25'!$D:$D, "Bound Project")</f>
        <v>98.8</v>
      </c>
      <c r="V64" s="303">
        <f>SUMIFS('Forecast Summary-FY25'!AG:AG, 'Forecast Summary-FY25'!$A:$A,Outcomes!$A64,'Forecast Summary-FY25'!$C:$C, "2025",'Forecast Summary-FY25'!$D:$D, "Bound Project")</f>
        <v>173.8</v>
      </c>
      <c r="W64" s="303">
        <f>SUMIFS('Forecast Summary-FY25'!AH:AH, 'Forecast Summary-FY25'!$A:$A,Outcomes!$A64,'Forecast Summary-FY25'!$C:$C, "2025",'Forecast Summary-FY25'!$D:$D, "Bound Project")</f>
        <v>78.100000000000009</v>
      </c>
      <c r="X64" s="303">
        <f>SUMIFS('Forecast Summary-FY25'!AI:AI, 'Forecast Summary-FY25'!$A:$A,Outcomes!$A64,'Forecast Summary-FY25'!$C:$C, "2025",'Forecast Summary-FY25'!$D:$D, "Bound Project")</f>
        <v>102.30000000000001</v>
      </c>
      <c r="Y64" s="303">
        <f>SUMIFS('Forecast Summary-FY25'!AJ:AJ, 'Forecast Summary-FY25'!$A:$A,Outcomes!$A64,'Forecast Summary-FY25'!$C:$C, "2025",'Forecast Summary-FY25'!$D:$D, "Bound Project")</f>
        <v>71.5</v>
      </c>
      <c r="Z64" s="303">
        <f>SUMIFS('Forecast Summary-FY25'!AK:AK, 'Forecast Summary-FY25'!$A:$A,Outcomes!$A64,'Forecast Summary-FY25'!$C:$C, "2025",'Forecast Summary-FY25'!$D:$D, "Bound Project")</f>
        <v>778.05</v>
      </c>
      <c r="AA64" s="303">
        <f>SUMIFS('Forecast Summary-FY25'!AL:AL, 'Forecast Summary-FY25'!$A:$A,Outcomes!$A64,'Forecast Summary-FY25'!$C:$C, "2025",'Forecast Summary-FY25'!$D:$D, "Bound Project")</f>
        <v>323</v>
      </c>
      <c r="AB64" s="303">
        <f>SUMIFS('Forecast Summary-FY25'!AM:AM, 'Forecast Summary-FY25'!$A:$A,Outcomes!$A64,'Forecast Summary-FY25'!$C:$C, "2025",'Forecast Summary-FY25'!$D:$D, "Bound Project")</f>
        <v>461.7</v>
      </c>
      <c r="AC64" s="303">
        <f>SUMIFS('Forecast Summary-FY25'!AN:AN, 'Forecast Summary-FY25'!$A:$A,Outcomes!$A64,'Forecast Summary-FY25'!$C:$C, "2025",'Forecast Summary-FY25'!$D:$D, "Bound Project")</f>
        <v>388.54999999999995</v>
      </c>
      <c r="AD64" s="303">
        <f>SUMIFS('Forecast Summary-FY25'!AS:AS, 'Forecast Summary-FY25'!$A:$A,Outcomes!$A64,'Forecast Summary-FY25'!$C:$C, "2025",'Forecast Summary-FY25'!$D:$D, "Bound Project")</f>
        <v>2</v>
      </c>
      <c r="AE64" s="303">
        <f>SUMIFS('Forecast Summary-FY25'!AT:AT, 'Forecast Summary-FY25'!$A:$A,Outcomes!$A64,'Forecast Summary-FY25'!$C:$C, "2025",'Forecast Summary-FY25'!$D:$D, "Bound Project")</f>
        <v>0</v>
      </c>
      <c r="AF64" s="303">
        <f>SUMIFS('Forecast Summary-FY25'!AU:AU, 'Forecast Summary-FY25'!$A:$A,Outcomes!$A64,'Forecast Summary-FY25'!$C:$C, "2025",'Forecast Summary-FY25'!$D:$D, "Bound Project")</f>
        <v>1</v>
      </c>
      <c r="AG64" s="303">
        <f>SUMIFS('Forecast Summary-FY25'!AV:AV, 'Forecast Summary-FY25'!$A:$A,Outcomes!$A64,'Forecast Summary-FY25'!$C:$C, "2025",'Forecast Summary-FY25'!$D:$D, "Bound Project")</f>
        <v>1.1000000000000001</v>
      </c>
      <c r="AH64" s="303">
        <f>SUMIFS('Forecast Summary-FY25'!AW:AW, 'Forecast Summary-FY25'!$A:$A,Outcomes!$A64,'Forecast Summary-FY25'!$C:$C, "2025",'Forecast Summary-FY25'!$D:$D, "Bound Project")</f>
        <v>0</v>
      </c>
      <c r="AI64" s="303">
        <f>SUMIFS('Forecast Summary-FY25'!AX:AX, 'Forecast Summary-FY25'!$A:$A,Outcomes!$A64,'Forecast Summary-FY25'!$C:$C, "2025",'Forecast Summary-FY25'!$D:$D, "Bound Project")</f>
        <v>0</v>
      </c>
      <c r="AJ64" s="303">
        <f>SUMIFS('Forecast Summary-FY25'!AY:AY, 'Forecast Summary-FY25'!$A:$A,Outcomes!$A64,'Forecast Summary-FY25'!$C:$C, "2025",'Forecast Summary-FY25'!$D:$D, "Bound Project")</f>
        <v>0</v>
      </c>
      <c r="AK64" s="303">
        <f>SUMIFS('Forecast Summary-FY25'!AZ:AZ, 'Forecast Summary-FY25'!$A:$A,Outcomes!$A64,'Forecast Summary-FY25'!$C:$C, "2025",'Forecast Summary-FY25'!$D:$D, "Bound Project")</f>
        <v>0</v>
      </c>
      <c r="AL64" s="303">
        <f>SUMIFS('Forecast Summary-FY25'!BE:BE, 'Forecast Summary-FY25'!$A:$A,Outcomes!$A64,'Forecast Summary-FY25'!$C:$C, "2025",'Forecast Summary-FY25'!$D:$D, "Bound Project")</f>
        <v>756.80000000000007</v>
      </c>
      <c r="AM64" s="303">
        <f>SUMIFS('Forecast Summary-FY25'!BF:BF, 'Forecast Summary-FY25'!$A:$A,Outcomes!$A64,'Forecast Summary-FY25'!$C:$C, "2025",'Forecast Summary-FY25'!$D:$D, "Bound Project")</f>
        <v>309.10000000000002</v>
      </c>
      <c r="AN64" s="303">
        <f>SUMIFS('Forecast Summary-FY25'!BG:BG, 'Forecast Summary-FY25'!$A:$A,Outcomes!$A64,'Forecast Summary-FY25'!$C:$C, "2025",'Forecast Summary-FY25'!$D:$D, "Bound Project")</f>
        <v>424.6</v>
      </c>
      <c r="AO64" s="303">
        <f>SUMIFS('Forecast Summary-FY25'!BH:BH, 'Forecast Summary-FY25'!$A:$A,Outcomes!$A64,'Forecast Summary-FY25'!$C:$C, "2025",'Forecast Summary-FY25'!$D:$D, "Bound Project")</f>
        <v>224.4</v>
      </c>
      <c r="AP64" s="303">
        <f>SUMIFS('Forecast Summary-FY25'!BI:BI, 'Forecast Summary-FY25'!$A:$A,Outcomes!$A64,'Forecast Summary-FY25'!$C:$C, "2025",'Forecast Summary-FY25'!$D:$D, "Bound Project")</f>
        <v>625.1</v>
      </c>
      <c r="AQ64" s="303">
        <f>SUMIFS('Forecast Summary-FY25'!BJ:BJ, 'Forecast Summary-FY25'!$A:$A,Outcomes!$A64,'Forecast Summary-FY25'!$C:$C, "2025",'Forecast Summary-FY25'!$D:$D, "Bound Project")</f>
        <v>140.6</v>
      </c>
      <c r="AR64" s="303">
        <f>SUMIFS('Forecast Summary-FY25'!BK:BK, 'Forecast Summary-FY25'!$A:$A,Outcomes!$A64,'Forecast Summary-FY25'!$C:$C, "2025",'Forecast Summary-FY25'!$D:$D, "Bound Project")</f>
        <v>417.04999999999995</v>
      </c>
      <c r="AS64" s="303">
        <f>SUMIFS('Forecast Summary-FY25'!BL:BL, 'Forecast Summary-FY25'!$A:$A,Outcomes!$A64,'Forecast Summary-FY25'!$C:$C, "2025",'Forecast Summary-FY25'!$D:$D, "Bound Project")</f>
        <v>304</v>
      </c>
      <c r="AT64" s="303">
        <f>SUMIFS('Forecast Summary-FY25'!BQ:BQ, 'Forecast Summary-FY25'!$A:$A,Outcomes!$A64,'Forecast Summary-FY25'!$C:$C, "2025",'Forecast Summary-FY25'!$D:$D, "Bound Project")</f>
        <v>0</v>
      </c>
      <c r="AU64" s="303">
        <f>SUMIFS('Forecast Summary-FY25'!BR:BR, 'Forecast Summary-FY25'!$A:$A,Outcomes!$A64,'Forecast Summary-FY25'!$C:$C, "2025",'Forecast Summary-FY25'!$D:$D, "Bound Project")</f>
        <v>0</v>
      </c>
      <c r="AV64" s="303">
        <f>SUMIFS('Forecast Summary-FY25'!BS:BS, 'Forecast Summary-FY25'!$A:$A,Outcomes!$A64,'Forecast Summary-FY25'!$C:$C, "2025",'Forecast Summary-FY25'!$D:$D, "Bound Project")</f>
        <v>0</v>
      </c>
      <c r="AW64" s="303">
        <f>SUMIFS('Forecast Summary-FY25'!BT:BT, 'Forecast Summary-FY25'!$A:$A,Outcomes!$A64,'Forecast Summary-FY25'!$C:$C, "2025",'Forecast Summary-FY25'!$D:$D, "Bound Project")</f>
        <v>0</v>
      </c>
      <c r="AX64" s="303">
        <f>SUMIFS('Forecast Summary-FY25'!BU:BU, 'Forecast Summary-FY25'!$A:$A,Outcomes!$A64,'Forecast Summary-FY25'!$C:$C, "2025",'Forecast Summary-FY25'!$D:$D, "Bound Project")</f>
        <v>0</v>
      </c>
      <c r="AY64" s="303">
        <f>SUMIFS('Forecast Summary-FY25'!BV:BV, 'Forecast Summary-FY25'!$A:$A,Outcomes!$A64,'Forecast Summary-FY25'!$C:$C, "2025",'Forecast Summary-FY25'!$D:$D, "Bound Project")</f>
        <v>0</v>
      </c>
      <c r="AZ64" s="303">
        <f>SUMIFS('Forecast Summary-FY25'!BW:BW, 'Forecast Summary-FY25'!$A:$A,Outcomes!$A64,'Forecast Summary-FY25'!$C:$C, "2025",'Forecast Summary-FY25'!$D:$D, "Bound Project")</f>
        <v>0</v>
      </c>
      <c r="BA64" s="303">
        <f>SUMIFS('Forecast Summary-FY25'!BX:BX, 'Forecast Summary-FY25'!$A:$A,Outcomes!$A64,'Forecast Summary-FY25'!$C:$C, "2025",'Forecast Summary-FY25'!$D:$D, "Bound Project")</f>
        <v>0</v>
      </c>
      <c r="BB64" s="303">
        <f>SUMIFS('Forecast Summary-FY25'!BY:BY, 'Forecast Summary-FY25'!$A:$A,Outcomes!$A64,'Forecast Summary-FY25'!$C:$C, "2025",'Forecast Summary-FY25'!$D:$D, "Bound Project")</f>
        <v>55</v>
      </c>
      <c r="BC64" s="303">
        <f>SUMIFS('Forecast Summary-FY25'!BZ:BZ, 'Forecast Summary-FY25'!$A:$A,Outcomes!$A64,'Forecast Summary-FY25'!$C:$C, "2025",'Forecast Summary-FY25'!$D:$D, "Bound Project")</f>
        <v>120</v>
      </c>
      <c r="BD64" s="303">
        <f>SUMIFS('Forecast Summary-FY25'!CA:CA, 'Forecast Summary-FY25'!$A:$A,Outcomes!$A64,'Forecast Summary-FY25'!$C:$C, "2025",'Forecast Summary-FY25'!$D:$D, "Bound Project")</f>
        <v>0</v>
      </c>
    </row>
    <row r="65" spans="1:56">
      <c r="A65" s="13" t="s">
        <v>53</v>
      </c>
      <c r="B65" s="10" t="s">
        <v>54</v>
      </c>
      <c r="C65" s="303">
        <f>SUMIFS('Forecast Summary-FY25'!E:E, 'Forecast Summary-FY25'!$A:$A,Outcomes!$A65,'Forecast Summary-FY25'!$C:$C, "2025",'Forecast Summary-FY25'!$D:$D, "Bound Project")</f>
        <v>501.59999999999997</v>
      </c>
      <c r="D65" s="303">
        <f>SUMIFS('Forecast Summary-FY25'!F:F, 'Forecast Summary-FY25'!$A:$A,Outcomes!$A65,'Forecast Summary-FY25'!$C:$C, "2025",'Forecast Summary-FY25'!$D:$D, "Bound Project")</f>
        <v>365</v>
      </c>
      <c r="E65" s="303">
        <f>SUMIFS('Forecast Summary-FY25'!G:G, 'Forecast Summary-FY25'!$A:$A,Outcomes!$A65,'Forecast Summary-FY25'!$C:$C, "2025",'Forecast Summary-FY25'!$D:$D, "Bound Project")</f>
        <v>257.45</v>
      </c>
      <c r="F65" s="303">
        <f>SUMIFS('Forecast Summary-FY25'!H:H, 'Forecast Summary-FY25'!$A:$A,Outcomes!$A65,'Forecast Summary-FY25'!$C:$C, "2025",'Forecast Summary-FY25'!$D:$D, "Bound Project")</f>
        <v>149.60000000000002</v>
      </c>
      <c r="G65" s="303">
        <f>SUMIFS('Forecast Summary-FY25'!I:I, 'Forecast Summary-FY25'!$A:$A,Outcomes!$A65,'Forecast Summary-FY25'!$C:$C, "2025",'Forecast Summary-FY25'!$D:$D, "Bound Project")</f>
        <v>61</v>
      </c>
      <c r="H65" s="303">
        <f>SUMIFS('Forecast Summary-FY25'!J:J, 'Forecast Summary-FY25'!$A:$A,Outcomes!$A65,'Forecast Summary-FY25'!$C:$C, "2025",'Forecast Summary-FY25'!$D:$D, "Bound Project")</f>
        <v>0</v>
      </c>
      <c r="I65" s="303">
        <f>SUMIFS('Forecast Summary-FY25'!K:K, 'Forecast Summary-FY25'!$A:$A,Outcomes!$A65,'Forecast Summary-FY25'!$C:$C, "2025",'Forecast Summary-FY25'!$D:$D, "Bound Project")</f>
        <v>0</v>
      </c>
      <c r="J65" s="303">
        <f>SUMIFS('Forecast Summary-FY25'!L:L, 'Forecast Summary-FY25'!$A:$A,Outcomes!$A65,'Forecast Summary-FY25'!$C:$C, "2025",'Forecast Summary-FY25'!$D:$D, "Bound Project")</f>
        <v>0</v>
      </c>
      <c r="K65" s="303">
        <f>SUMIFS('Forecast Summary-FY25'!M:M, 'Forecast Summary-FY25'!$A:$A,Outcomes!$A65,'Forecast Summary-FY25'!$C:$C, "2025",'Forecast Summary-FY25'!$D:$D, "Bound Project")</f>
        <v>0</v>
      </c>
      <c r="L65" s="303">
        <f>SUMIFS('Forecast Summary-FY25'!O:O, 'Forecast Summary-FY25'!$A:$A,Outcomes!$A65,'Forecast Summary-FY25'!$C:$C, "2025",'Forecast Summary-FY25'!$D:$D, "Bound Project")</f>
        <v>8</v>
      </c>
      <c r="M65" s="303">
        <f>SUMIFS('Forecast Summary-FY25'!P:P, 'Forecast Summary-FY25'!$A:$A,Outcomes!$A65,'Forecast Summary-FY25'!$C:$C, "2025",'Forecast Summary-FY25'!$D:$D, "Bound Project")</f>
        <v>347</v>
      </c>
      <c r="N65" s="303">
        <f>SUMIFS('Forecast Summary-FY25'!U:U, 'Forecast Summary-FY25'!$A:$A,Outcomes!$A65,'Forecast Summary-FY25'!$C:$C, "2025",'Forecast Summary-FY25'!$D:$D, "Bound Project")</f>
        <v>2</v>
      </c>
      <c r="O65" s="303">
        <f>SUMIFS('Forecast Summary-FY25'!V:V, 'Forecast Summary-FY25'!$A:$A,Outcomes!$A65,'Forecast Summary-FY25'!$C:$C, "2025",'Forecast Summary-FY25'!$D:$D, "Bound Project")</f>
        <v>1</v>
      </c>
      <c r="P65" s="303">
        <f>SUMIFS('Forecast Summary-FY25'!W:W, 'Forecast Summary-FY25'!$A:$A,Outcomes!$A65,'Forecast Summary-FY25'!$C:$C, "2025",'Forecast Summary-FY25'!$D:$D, "Bound Project")</f>
        <v>1</v>
      </c>
      <c r="Q65" s="303">
        <f>SUMIFS('Forecast Summary-FY25'!X:X, 'Forecast Summary-FY25'!$A:$A,Outcomes!$A65,'Forecast Summary-FY25'!$C:$C, "2025",'Forecast Summary-FY25'!$D:$D, "Bound Project")</f>
        <v>5</v>
      </c>
      <c r="R65" s="303">
        <f>SUMIFS('Forecast Summary-FY25'!Y:Y, 'Forecast Summary-FY25'!$A:$A,Outcomes!$A65,'Forecast Summary-FY25'!$C:$C, "2025",'Forecast Summary-FY25'!$D:$D, "Bound Project")</f>
        <v>93</v>
      </c>
      <c r="S65" s="303">
        <f>SUMIFS('Forecast Summary-FY25'!Z:Z, 'Forecast Summary-FY25'!$A:$A,Outcomes!$A65,'Forecast Summary-FY25'!$C:$C, "2025",'Forecast Summary-FY25'!$D:$D, "Bound Project")</f>
        <v>9.9</v>
      </c>
      <c r="T65" s="303">
        <f>SUMIFS('Forecast Summary-FY25'!AA:AA, 'Forecast Summary-FY25'!$A:$A,Outcomes!$A65,'Forecast Summary-FY25'!$C:$C, "2025",'Forecast Summary-FY25'!$D:$D, "Bound Project")</f>
        <v>5.6999999999999993</v>
      </c>
      <c r="U65" s="303">
        <f>SUMIFS('Forecast Summary-FY25'!AB:AB, 'Forecast Summary-FY25'!$A:$A,Outcomes!$A65,'Forecast Summary-FY25'!$C:$C, "2025",'Forecast Summary-FY25'!$D:$D, "Bound Project")</f>
        <v>49</v>
      </c>
      <c r="V65" s="303">
        <f>SUMIFS('Forecast Summary-FY25'!AG:AG, 'Forecast Summary-FY25'!$A:$A,Outcomes!$A65,'Forecast Summary-FY25'!$C:$C, "2025",'Forecast Summary-FY25'!$D:$D, "Bound Project")</f>
        <v>93.500000000000014</v>
      </c>
      <c r="W65" s="303">
        <f>SUMIFS('Forecast Summary-FY25'!AH:AH, 'Forecast Summary-FY25'!$A:$A,Outcomes!$A65,'Forecast Summary-FY25'!$C:$C, "2025",'Forecast Summary-FY25'!$D:$D, "Bound Project")</f>
        <v>28.6</v>
      </c>
      <c r="X65" s="303">
        <f>SUMIFS('Forecast Summary-FY25'!AI:AI, 'Forecast Summary-FY25'!$A:$A,Outcomes!$A65,'Forecast Summary-FY25'!$C:$C, "2025",'Forecast Summary-FY25'!$D:$D, "Bound Project")</f>
        <v>33</v>
      </c>
      <c r="Y65" s="303">
        <f>SUMIFS('Forecast Summary-FY25'!AJ:AJ, 'Forecast Summary-FY25'!$A:$A,Outcomes!$A65,'Forecast Summary-FY25'!$C:$C, "2025",'Forecast Summary-FY25'!$D:$D, "Bound Project")</f>
        <v>25.3</v>
      </c>
      <c r="Z65" s="303">
        <f>SUMIFS('Forecast Summary-FY25'!AK:AK, 'Forecast Summary-FY25'!$A:$A,Outcomes!$A65,'Forecast Summary-FY25'!$C:$C, "2025",'Forecast Summary-FY25'!$D:$D, "Bound Project")</f>
        <v>370.5</v>
      </c>
      <c r="AA65" s="303">
        <f>SUMIFS('Forecast Summary-FY25'!AL:AL, 'Forecast Summary-FY25'!$A:$A,Outcomes!$A65,'Forecast Summary-FY25'!$C:$C, "2025",'Forecast Summary-FY25'!$D:$D, "Bound Project")</f>
        <v>155.79999999999998</v>
      </c>
      <c r="AB65" s="303">
        <f>SUMIFS('Forecast Summary-FY25'!AM:AM, 'Forecast Summary-FY25'!$A:$A,Outcomes!$A65,'Forecast Summary-FY25'!$C:$C, "2025",'Forecast Summary-FY25'!$D:$D, "Bound Project")</f>
        <v>206.14999999999998</v>
      </c>
      <c r="AC65" s="303">
        <f>SUMIFS('Forecast Summary-FY25'!AN:AN, 'Forecast Summary-FY25'!$A:$A,Outcomes!$A65,'Forecast Summary-FY25'!$C:$C, "2025",'Forecast Summary-FY25'!$D:$D, "Bound Project")</f>
        <v>172.9</v>
      </c>
      <c r="AD65" s="303">
        <f>SUMIFS('Forecast Summary-FY25'!AS:AS, 'Forecast Summary-FY25'!$A:$A,Outcomes!$A65,'Forecast Summary-FY25'!$C:$C, "2025",'Forecast Summary-FY25'!$D:$D, "Bound Project")</f>
        <v>0</v>
      </c>
      <c r="AE65" s="303">
        <f>SUMIFS('Forecast Summary-FY25'!AT:AT, 'Forecast Summary-FY25'!$A:$A,Outcomes!$A65,'Forecast Summary-FY25'!$C:$C, "2025",'Forecast Summary-FY25'!$D:$D, "Bound Project")</f>
        <v>0</v>
      </c>
      <c r="AF65" s="303">
        <f>SUMIFS('Forecast Summary-FY25'!AU:AU, 'Forecast Summary-FY25'!$A:$A,Outcomes!$A65,'Forecast Summary-FY25'!$C:$C, "2025",'Forecast Summary-FY25'!$D:$D, "Bound Project")</f>
        <v>0</v>
      </c>
      <c r="AG65" s="303">
        <f>SUMIFS('Forecast Summary-FY25'!AV:AV, 'Forecast Summary-FY25'!$A:$A,Outcomes!$A65,'Forecast Summary-FY25'!$C:$C, "2025",'Forecast Summary-FY25'!$D:$D, "Bound Project")</f>
        <v>0</v>
      </c>
      <c r="AH65" s="303">
        <f>SUMIFS('Forecast Summary-FY25'!AW:AW, 'Forecast Summary-FY25'!$A:$A,Outcomes!$A65,'Forecast Summary-FY25'!$C:$C, "2025",'Forecast Summary-FY25'!$D:$D, "Bound Project")</f>
        <v>0</v>
      </c>
      <c r="AI65" s="303">
        <f>SUMIFS('Forecast Summary-FY25'!AX:AX, 'Forecast Summary-FY25'!$A:$A,Outcomes!$A65,'Forecast Summary-FY25'!$C:$C, "2025",'Forecast Summary-FY25'!$D:$D, "Bound Project")</f>
        <v>0</v>
      </c>
      <c r="AJ65" s="303">
        <f>SUMIFS('Forecast Summary-FY25'!AY:AY, 'Forecast Summary-FY25'!$A:$A,Outcomes!$A65,'Forecast Summary-FY25'!$C:$C, "2025",'Forecast Summary-FY25'!$D:$D, "Bound Project")</f>
        <v>0</v>
      </c>
      <c r="AK65" s="303">
        <f>SUMIFS('Forecast Summary-FY25'!AZ:AZ, 'Forecast Summary-FY25'!$A:$A,Outcomes!$A65,'Forecast Summary-FY25'!$C:$C, "2025",'Forecast Summary-FY25'!$D:$D, "Bound Project")</f>
        <v>0</v>
      </c>
      <c r="AL65" s="303">
        <f>SUMIFS('Forecast Summary-FY25'!BE:BE, 'Forecast Summary-FY25'!$A:$A,Outcomes!$A65,'Forecast Summary-FY25'!$C:$C, "2025",'Forecast Summary-FY25'!$D:$D, "Bound Project")</f>
        <v>324</v>
      </c>
      <c r="AM65" s="303">
        <f>SUMIFS('Forecast Summary-FY25'!BF:BF, 'Forecast Summary-FY25'!$A:$A,Outcomes!$A65,'Forecast Summary-FY25'!$C:$C, "2025",'Forecast Summary-FY25'!$D:$D, "Bound Project")</f>
        <v>185</v>
      </c>
      <c r="AN65" s="303">
        <f>SUMIFS('Forecast Summary-FY25'!BG:BG, 'Forecast Summary-FY25'!$A:$A,Outcomes!$A65,'Forecast Summary-FY25'!$C:$C, "2025",'Forecast Summary-FY25'!$D:$D, "Bound Project")</f>
        <v>140.80000000000001</v>
      </c>
      <c r="AO65" s="303">
        <f>SUMIFS('Forecast Summary-FY25'!BH:BH, 'Forecast Summary-FY25'!$A:$A,Outcomes!$A65,'Forecast Summary-FY25'!$C:$C, "2025",'Forecast Summary-FY25'!$D:$D, "Bound Project")</f>
        <v>49.500000000000007</v>
      </c>
      <c r="AP65" s="303">
        <f>SUMIFS('Forecast Summary-FY25'!BI:BI, 'Forecast Summary-FY25'!$A:$A,Outcomes!$A65,'Forecast Summary-FY25'!$C:$C, "2025",'Forecast Summary-FY25'!$D:$D, "Bound Project")</f>
        <v>223</v>
      </c>
      <c r="AQ65" s="303">
        <f>SUMIFS('Forecast Summary-FY25'!BJ:BJ, 'Forecast Summary-FY25'!$A:$A,Outcomes!$A65,'Forecast Summary-FY25'!$C:$C, "2025",'Forecast Summary-FY25'!$D:$D, "Bound Project")</f>
        <v>131.1</v>
      </c>
      <c r="AR65" s="303">
        <f>SUMIFS('Forecast Summary-FY25'!BK:BK, 'Forecast Summary-FY25'!$A:$A,Outcomes!$A65,'Forecast Summary-FY25'!$C:$C, "2025",'Forecast Summary-FY25'!$D:$D, "Bound Project")</f>
        <v>154.85</v>
      </c>
      <c r="AS65" s="303">
        <f>SUMIFS('Forecast Summary-FY25'!BL:BL, 'Forecast Summary-FY25'!$A:$A,Outcomes!$A65,'Forecast Summary-FY25'!$C:$C, "2025",'Forecast Summary-FY25'!$D:$D, "Bound Project")</f>
        <v>86.9</v>
      </c>
      <c r="AT65" s="303">
        <f>SUMIFS('Forecast Summary-FY25'!BQ:BQ, 'Forecast Summary-FY25'!$A:$A,Outcomes!$A65,'Forecast Summary-FY25'!$C:$C, "2025",'Forecast Summary-FY25'!$D:$D, "Bound Project")</f>
        <v>0</v>
      </c>
      <c r="AU65" s="303">
        <f>SUMIFS('Forecast Summary-FY25'!BR:BR, 'Forecast Summary-FY25'!$A:$A,Outcomes!$A65,'Forecast Summary-FY25'!$C:$C, "2025",'Forecast Summary-FY25'!$D:$D, "Bound Project")</f>
        <v>0</v>
      </c>
      <c r="AV65" s="303">
        <f>SUMIFS('Forecast Summary-FY25'!BS:BS, 'Forecast Summary-FY25'!$A:$A,Outcomes!$A65,'Forecast Summary-FY25'!$C:$C, "2025",'Forecast Summary-FY25'!$D:$D, "Bound Project")</f>
        <v>0</v>
      </c>
      <c r="AW65" s="303">
        <f>SUMIFS('Forecast Summary-FY25'!BT:BT, 'Forecast Summary-FY25'!$A:$A,Outcomes!$A65,'Forecast Summary-FY25'!$C:$C, "2025",'Forecast Summary-FY25'!$D:$D, "Bound Project")</f>
        <v>0</v>
      </c>
      <c r="AX65" s="303">
        <f>SUMIFS('Forecast Summary-FY25'!BU:BU, 'Forecast Summary-FY25'!$A:$A,Outcomes!$A65,'Forecast Summary-FY25'!$C:$C, "2025",'Forecast Summary-FY25'!$D:$D, "Bound Project")</f>
        <v>0</v>
      </c>
      <c r="AY65" s="303">
        <f>SUMIFS('Forecast Summary-FY25'!BV:BV, 'Forecast Summary-FY25'!$A:$A,Outcomes!$A65,'Forecast Summary-FY25'!$C:$C, "2025",'Forecast Summary-FY25'!$D:$D, "Bound Project")</f>
        <v>0</v>
      </c>
      <c r="AZ65" s="303">
        <f>SUMIFS('Forecast Summary-FY25'!BW:BW, 'Forecast Summary-FY25'!$A:$A,Outcomes!$A65,'Forecast Summary-FY25'!$C:$C, "2025",'Forecast Summary-FY25'!$D:$D, "Bound Project")</f>
        <v>0</v>
      </c>
      <c r="BA65" s="303">
        <f>SUMIFS('Forecast Summary-FY25'!BX:BX, 'Forecast Summary-FY25'!$A:$A,Outcomes!$A65,'Forecast Summary-FY25'!$C:$C, "2025",'Forecast Summary-FY25'!$D:$D, "Bound Project")</f>
        <v>0</v>
      </c>
      <c r="BB65" s="303">
        <f>SUMIFS('Forecast Summary-FY25'!BY:BY, 'Forecast Summary-FY25'!$A:$A,Outcomes!$A65,'Forecast Summary-FY25'!$C:$C, "2025",'Forecast Summary-FY25'!$D:$D, "Bound Project")</f>
        <v>20</v>
      </c>
      <c r="BC65" s="303">
        <f>SUMIFS('Forecast Summary-FY25'!BZ:BZ, 'Forecast Summary-FY25'!$A:$A,Outcomes!$A65,'Forecast Summary-FY25'!$C:$C, "2025",'Forecast Summary-FY25'!$D:$D, "Bound Project")</f>
        <v>35</v>
      </c>
      <c r="BD65" s="303">
        <f>SUMIFS('Forecast Summary-FY25'!CA:CA, 'Forecast Summary-FY25'!$A:$A,Outcomes!$A65,'Forecast Summary-FY25'!$C:$C, "2025",'Forecast Summary-FY25'!$D:$D, "Bound Project")</f>
        <v>0</v>
      </c>
    </row>
    <row r="66" spans="1:56">
      <c r="A66" s="13" t="s">
        <v>55</v>
      </c>
      <c r="B66" s="10" t="s">
        <v>56</v>
      </c>
      <c r="C66" s="303">
        <f>SUMIFS('Forecast Summary-FY25'!E:E, 'Forecast Summary-FY25'!$A:$A,Outcomes!$A66,'Forecast Summary-FY25'!$C:$C, "2025",'Forecast Summary-FY25'!$D:$D, "Bound Project")</f>
        <v>2321</v>
      </c>
      <c r="D66" s="303">
        <f>SUMIFS('Forecast Summary-FY25'!F:F, 'Forecast Summary-FY25'!$A:$A,Outcomes!$A66,'Forecast Summary-FY25'!$C:$C, "2025",'Forecast Summary-FY25'!$D:$D, "Bound Project")</f>
        <v>2730</v>
      </c>
      <c r="E66" s="303">
        <f>SUMIFS('Forecast Summary-FY25'!G:G, 'Forecast Summary-FY25'!$A:$A,Outcomes!$A66,'Forecast Summary-FY25'!$C:$C, "2025",'Forecast Summary-FY25'!$D:$D, "Bound Project")</f>
        <v>1250.2</v>
      </c>
      <c r="F66" s="303">
        <f>SUMIFS('Forecast Summary-FY25'!H:H, 'Forecast Summary-FY25'!$A:$A,Outcomes!$A66,'Forecast Summary-FY25'!$C:$C, "2025",'Forecast Summary-FY25'!$D:$D, "Bound Project")</f>
        <v>780</v>
      </c>
      <c r="G66" s="303">
        <f>SUMIFS('Forecast Summary-FY25'!I:I, 'Forecast Summary-FY25'!$A:$A,Outcomes!$A66,'Forecast Summary-FY25'!$C:$C, "2025",'Forecast Summary-FY25'!$D:$D, "Bound Project")</f>
        <v>425.70000000000005</v>
      </c>
      <c r="H66" s="303">
        <f>SUMIFS('Forecast Summary-FY25'!J:J, 'Forecast Summary-FY25'!$A:$A,Outcomes!$A66,'Forecast Summary-FY25'!$C:$C, "2025",'Forecast Summary-FY25'!$D:$D, "Bound Project")</f>
        <v>153</v>
      </c>
      <c r="I66" s="303">
        <f>SUMIFS('Forecast Summary-FY25'!K:K, 'Forecast Summary-FY25'!$A:$A,Outcomes!$A66,'Forecast Summary-FY25'!$C:$C, "2025",'Forecast Summary-FY25'!$D:$D, "Bound Project")</f>
        <v>26.400000000000002</v>
      </c>
      <c r="J66" s="303">
        <f>SUMIFS('Forecast Summary-FY25'!L:L, 'Forecast Summary-FY25'!$A:$A,Outcomes!$A66,'Forecast Summary-FY25'!$C:$C, "2025",'Forecast Summary-FY25'!$D:$D, "Bound Project")</f>
        <v>33</v>
      </c>
      <c r="K66" s="303">
        <f>SUMIFS('Forecast Summary-FY25'!M:M, 'Forecast Summary-FY25'!$A:$A,Outcomes!$A66,'Forecast Summary-FY25'!$C:$C, "2025",'Forecast Summary-FY25'!$D:$D, "Bound Project")</f>
        <v>0</v>
      </c>
      <c r="L66" s="303">
        <f>SUMIFS('Forecast Summary-FY25'!O:O, 'Forecast Summary-FY25'!$A:$A,Outcomes!$A66,'Forecast Summary-FY25'!$C:$C, "2025",'Forecast Summary-FY25'!$D:$D, "Bound Project")</f>
        <v>5</v>
      </c>
      <c r="M66" s="303">
        <f>SUMIFS('Forecast Summary-FY25'!P:P, 'Forecast Summary-FY25'!$A:$A,Outcomes!$A66,'Forecast Summary-FY25'!$C:$C, "2025",'Forecast Summary-FY25'!$D:$D, "Bound Project")</f>
        <v>193</v>
      </c>
      <c r="N66" s="303">
        <f>SUMIFS('Forecast Summary-FY25'!U:U, 'Forecast Summary-FY25'!$A:$A,Outcomes!$A66,'Forecast Summary-FY25'!$C:$C, "2025",'Forecast Summary-FY25'!$D:$D, "Bound Project")</f>
        <v>575.69999999999993</v>
      </c>
      <c r="O66" s="303">
        <f>SUMIFS('Forecast Summary-FY25'!V:V, 'Forecast Summary-FY25'!$A:$A,Outcomes!$A66,'Forecast Summary-FY25'!$C:$C, "2025",'Forecast Summary-FY25'!$D:$D, "Bound Project")</f>
        <v>236.54999999999998</v>
      </c>
      <c r="P66" s="303">
        <f>SUMIFS('Forecast Summary-FY25'!W:W, 'Forecast Summary-FY25'!$A:$A,Outcomes!$A66,'Forecast Summary-FY25'!$C:$C, "2025",'Forecast Summary-FY25'!$D:$D, "Bound Project")</f>
        <v>119.69999999999999</v>
      </c>
      <c r="Q66" s="303">
        <f>SUMIFS('Forecast Summary-FY25'!X:X, 'Forecast Summary-FY25'!$A:$A,Outcomes!$A66,'Forecast Summary-FY25'!$C:$C, "2025",'Forecast Summary-FY25'!$D:$D, "Bound Project")</f>
        <v>248.89999999999998</v>
      </c>
      <c r="R66" s="303">
        <f>SUMIFS('Forecast Summary-FY25'!Y:Y, 'Forecast Summary-FY25'!$A:$A,Outcomes!$A66,'Forecast Summary-FY25'!$C:$C, "2025",'Forecast Summary-FY25'!$D:$D, "Bound Project")</f>
        <v>1047.2</v>
      </c>
      <c r="S66" s="303">
        <f>SUMIFS('Forecast Summary-FY25'!Z:Z, 'Forecast Summary-FY25'!$A:$A,Outcomes!$A66,'Forecast Summary-FY25'!$C:$C, "2025",'Forecast Summary-FY25'!$D:$D, "Bound Project")</f>
        <v>272.8</v>
      </c>
      <c r="T66" s="303">
        <f>SUMIFS('Forecast Summary-FY25'!AA:AA, 'Forecast Summary-FY25'!$A:$A,Outcomes!$A66,'Forecast Summary-FY25'!$C:$C, "2025",'Forecast Summary-FY25'!$D:$D, "Bound Project")</f>
        <v>293</v>
      </c>
      <c r="U66" s="303">
        <f>SUMIFS('Forecast Summary-FY25'!AB:AB, 'Forecast Summary-FY25'!$A:$A,Outcomes!$A66,'Forecast Summary-FY25'!$C:$C, "2025",'Forecast Summary-FY25'!$D:$D, "Bound Project")</f>
        <v>665.5</v>
      </c>
      <c r="V66" s="303">
        <f>SUMIFS('Forecast Summary-FY25'!AG:AG, 'Forecast Summary-FY25'!$A:$A,Outcomes!$A66,'Forecast Summary-FY25'!$C:$C, "2025",'Forecast Summary-FY25'!$D:$D, "Bound Project")</f>
        <v>913.9</v>
      </c>
      <c r="W66" s="303">
        <f>SUMIFS('Forecast Summary-FY25'!AH:AH, 'Forecast Summary-FY25'!$A:$A,Outcomes!$A66,'Forecast Summary-FY25'!$C:$C, "2025",'Forecast Summary-FY25'!$D:$D, "Bound Project")</f>
        <v>339.15</v>
      </c>
      <c r="X66" s="303">
        <f>SUMIFS('Forecast Summary-FY25'!AI:AI, 'Forecast Summary-FY25'!$A:$A,Outcomes!$A66,'Forecast Summary-FY25'!$C:$C, "2025",'Forecast Summary-FY25'!$D:$D, "Bound Project")</f>
        <v>213</v>
      </c>
      <c r="Y66" s="303">
        <f>SUMIFS('Forecast Summary-FY25'!AJ:AJ, 'Forecast Summary-FY25'!$A:$A,Outcomes!$A66,'Forecast Summary-FY25'!$C:$C, "2025",'Forecast Summary-FY25'!$D:$D, "Bound Project")</f>
        <v>517.75</v>
      </c>
      <c r="Z66" s="303">
        <f>SUMIFS('Forecast Summary-FY25'!AK:AK, 'Forecast Summary-FY25'!$A:$A,Outcomes!$A66,'Forecast Summary-FY25'!$C:$C, "2025",'Forecast Summary-FY25'!$D:$D, "Bound Project")</f>
        <v>755.7</v>
      </c>
      <c r="AA66" s="303">
        <f>SUMIFS('Forecast Summary-FY25'!AL:AL, 'Forecast Summary-FY25'!$A:$A,Outcomes!$A66,'Forecast Summary-FY25'!$C:$C, "2025",'Forecast Summary-FY25'!$D:$D, "Bound Project")</f>
        <v>279.40000000000003</v>
      </c>
      <c r="AB66" s="303">
        <f>SUMIFS('Forecast Summary-FY25'!AM:AM, 'Forecast Summary-FY25'!$A:$A,Outcomes!$A66,'Forecast Summary-FY25'!$C:$C, "2025",'Forecast Summary-FY25'!$D:$D, "Bound Project")</f>
        <v>279</v>
      </c>
      <c r="AC66" s="303">
        <f>SUMIFS('Forecast Summary-FY25'!AN:AN, 'Forecast Summary-FY25'!$A:$A,Outcomes!$A66,'Forecast Summary-FY25'!$C:$C, "2025",'Forecast Summary-FY25'!$D:$D, "Bound Project")</f>
        <v>451.00000000000006</v>
      </c>
      <c r="AD66" s="303">
        <f>SUMIFS('Forecast Summary-FY25'!AS:AS, 'Forecast Summary-FY25'!$A:$A,Outcomes!$A66,'Forecast Summary-FY25'!$C:$C, "2025",'Forecast Summary-FY25'!$D:$D, "Bound Project")</f>
        <v>21</v>
      </c>
      <c r="AE66" s="303">
        <f>SUMIFS('Forecast Summary-FY25'!AT:AT, 'Forecast Summary-FY25'!$A:$A,Outcomes!$A66,'Forecast Summary-FY25'!$C:$C, "2025",'Forecast Summary-FY25'!$D:$D, "Bound Project")</f>
        <v>1.9</v>
      </c>
      <c r="AF66" s="303">
        <f>SUMIFS('Forecast Summary-FY25'!AU:AU, 'Forecast Summary-FY25'!$A:$A,Outcomes!$A66,'Forecast Summary-FY25'!$C:$C, "2025",'Forecast Summary-FY25'!$D:$D, "Bound Project")</f>
        <v>3.8</v>
      </c>
      <c r="AG66" s="303">
        <f>SUMIFS('Forecast Summary-FY25'!AV:AV, 'Forecast Summary-FY25'!$A:$A,Outcomes!$A66,'Forecast Summary-FY25'!$C:$C, "2025",'Forecast Summary-FY25'!$D:$D, "Bound Project")</f>
        <v>18</v>
      </c>
      <c r="AH66" s="303">
        <f>SUMIFS('Forecast Summary-FY25'!AW:AW, 'Forecast Summary-FY25'!$A:$A,Outcomes!$A66,'Forecast Summary-FY25'!$C:$C, "2025",'Forecast Summary-FY25'!$D:$D, "Bound Project")</f>
        <v>99</v>
      </c>
      <c r="AI66" s="303">
        <f>SUMIFS('Forecast Summary-FY25'!AX:AX, 'Forecast Summary-FY25'!$A:$A,Outcomes!$A66,'Forecast Summary-FY25'!$C:$C, "2025",'Forecast Summary-FY25'!$D:$D, "Bound Project")</f>
        <v>4.4000000000000004</v>
      </c>
      <c r="AJ66" s="303">
        <f>SUMIFS('Forecast Summary-FY25'!AY:AY, 'Forecast Summary-FY25'!$A:$A,Outcomes!$A66,'Forecast Summary-FY25'!$C:$C, "2025",'Forecast Summary-FY25'!$D:$D, "Bound Project")</f>
        <v>15.2</v>
      </c>
      <c r="AK66" s="303">
        <f>SUMIFS('Forecast Summary-FY25'!AZ:AZ, 'Forecast Summary-FY25'!$A:$A,Outcomes!$A66,'Forecast Summary-FY25'!$C:$C, "2025",'Forecast Summary-FY25'!$D:$D, "Bound Project")</f>
        <v>89.100000000000009</v>
      </c>
      <c r="AL66" s="303">
        <f>SUMIFS('Forecast Summary-FY25'!BE:BE, 'Forecast Summary-FY25'!$A:$A,Outcomes!$A66,'Forecast Summary-FY25'!$C:$C, "2025",'Forecast Summary-FY25'!$D:$D, "Bound Project")</f>
        <v>3781.95</v>
      </c>
      <c r="AM66" s="303">
        <f>SUMIFS('Forecast Summary-FY25'!BF:BF, 'Forecast Summary-FY25'!$A:$A,Outcomes!$A66,'Forecast Summary-FY25'!$C:$C, "2025",'Forecast Summary-FY25'!$D:$D, "Bound Project")</f>
        <v>1345.2</v>
      </c>
      <c r="AN66" s="303">
        <f>SUMIFS('Forecast Summary-FY25'!BG:BG, 'Forecast Summary-FY25'!$A:$A,Outcomes!$A66,'Forecast Summary-FY25'!$C:$C, "2025",'Forecast Summary-FY25'!$D:$D, "Bound Project")</f>
        <v>1243</v>
      </c>
      <c r="AO66" s="303">
        <f>SUMIFS('Forecast Summary-FY25'!BH:BH, 'Forecast Summary-FY25'!$A:$A,Outcomes!$A66,'Forecast Summary-FY25'!$C:$C, "2025",'Forecast Summary-FY25'!$D:$D, "Bound Project")</f>
        <v>1160</v>
      </c>
      <c r="AP66" s="303">
        <f>SUMIFS('Forecast Summary-FY25'!BI:BI, 'Forecast Summary-FY25'!$A:$A,Outcomes!$A66,'Forecast Summary-FY25'!$C:$C, "2025",'Forecast Summary-FY25'!$D:$D, "Bound Project")</f>
        <v>1056</v>
      </c>
      <c r="AQ66" s="303">
        <f>SUMIFS('Forecast Summary-FY25'!BJ:BJ, 'Forecast Summary-FY25'!$A:$A,Outcomes!$A66,'Forecast Summary-FY25'!$C:$C, "2025",'Forecast Summary-FY25'!$D:$D, "Bound Project")</f>
        <v>184.8</v>
      </c>
      <c r="AR66" s="303">
        <f>SUMIFS('Forecast Summary-FY25'!BK:BK, 'Forecast Summary-FY25'!$A:$A,Outcomes!$A66,'Forecast Summary-FY25'!$C:$C, "2025",'Forecast Summary-FY25'!$D:$D, "Bound Project")</f>
        <v>445.50000000000006</v>
      </c>
      <c r="AS66" s="303">
        <f>SUMIFS('Forecast Summary-FY25'!BL:BL, 'Forecast Summary-FY25'!$A:$A,Outcomes!$A66,'Forecast Summary-FY25'!$C:$C, "2025",'Forecast Summary-FY25'!$D:$D, "Bound Project")</f>
        <v>652.30000000000007</v>
      </c>
      <c r="AT66" s="303">
        <f>SUMIFS('Forecast Summary-FY25'!BQ:BQ, 'Forecast Summary-FY25'!$A:$A,Outcomes!$A66,'Forecast Summary-FY25'!$C:$C, "2025",'Forecast Summary-FY25'!$D:$D, "Bound Project")</f>
        <v>2.8499999999999996</v>
      </c>
      <c r="AU66" s="303">
        <f>SUMIFS('Forecast Summary-FY25'!BR:BR, 'Forecast Summary-FY25'!$A:$A,Outcomes!$A66,'Forecast Summary-FY25'!$C:$C, "2025",'Forecast Summary-FY25'!$D:$D, "Bound Project")</f>
        <v>0</v>
      </c>
      <c r="AV66" s="303">
        <f>SUMIFS('Forecast Summary-FY25'!BS:BS, 'Forecast Summary-FY25'!$A:$A,Outcomes!$A66,'Forecast Summary-FY25'!$C:$C, "2025",'Forecast Summary-FY25'!$D:$D, "Bound Project")</f>
        <v>1.9</v>
      </c>
      <c r="AW66" s="303">
        <f>SUMIFS('Forecast Summary-FY25'!BT:BT, 'Forecast Summary-FY25'!$A:$A,Outcomes!$A66,'Forecast Summary-FY25'!$C:$C, "2025",'Forecast Summary-FY25'!$D:$D, "Bound Project")</f>
        <v>2.8499999999999996</v>
      </c>
      <c r="AX66" s="303">
        <f>SUMIFS('Forecast Summary-FY25'!BU:BU, 'Forecast Summary-FY25'!$A:$A,Outcomes!$A66,'Forecast Summary-FY25'!$C:$C, "2025",'Forecast Summary-FY25'!$D:$D, "Bound Project")</f>
        <v>90</v>
      </c>
      <c r="AY66" s="303">
        <f>SUMIFS('Forecast Summary-FY25'!BV:BV, 'Forecast Summary-FY25'!$A:$A,Outcomes!$A66,'Forecast Summary-FY25'!$C:$C, "2025",'Forecast Summary-FY25'!$D:$D, "Bound Project")</f>
        <v>2</v>
      </c>
      <c r="AZ66" s="303">
        <f>SUMIFS('Forecast Summary-FY25'!BW:BW, 'Forecast Summary-FY25'!$A:$A,Outcomes!$A66,'Forecast Summary-FY25'!$C:$C, "2025",'Forecast Summary-FY25'!$D:$D, "Bound Project")</f>
        <v>35</v>
      </c>
      <c r="BA66" s="303">
        <f>SUMIFS('Forecast Summary-FY25'!BX:BX, 'Forecast Summary-FY25'!$A:$A,Outcomes!$A66,'Forecast Summary-FY25'!$C:$C, "2025",'Forecast Summary-FY25'!$D:$D, "Bound Project")</f>
        <v>67.100000000000009</v>
      </c>
      <c r="BB66" s="303">
        <f>SUMIFS('Forecast Summary-FY25'!BY:BY, 'Forecast Summary-FY25'!$A:$A,Outcomes!$A66,'Forecast Summary-FY25'!$C:$C, "2025",'Forecast Summary-FY25'!$D:$D, "Bound Project")</f>
        <v>60</v>
      </c>
      <c r="BC66" s="303">
        <f>SUMIFS('Forecast Summary-FY25'!BZ:BZ, 'Forecast Summary-FY25'!$A:$A,Outcomes!$A66,'Forecast Summary-FY25'!$C:$C, "2025",'Forecast Summary-FY25'!$D:$D, "Bound Project")</f>
        <v>233</v>
      </c>
      <c r="BD66" s="303">
        <f>SUMIFS('Forecast Summary-FY25'!CA:CA, 'Forecast Summary-FY25'!$A:$A,Outcomes!$A66,'Forecast Summary-FY25'!$C:$C, "2025",'Forecast Summary-FY25'!$D:$D, "Bound Project")</f>
        <v>0</v>
      </c>
    </row>
    <row r="67" spans="1:56">
      <c r="A67" s="13" t="s">
        <v>57</v>
      </c>
      <c r="B67" s="10" t="s">
        <v>58</v>
      </c>
      <c r="C67" s="303">
        <f>SUMIFS('Forecast Summary-FY25'!E:E, 'Forecast Summary-FY25'!$A:$A,Outcomes!$A67,'Forecast Summary-FY25'!$C:$C, "2025",'Forecast Summary-FY25'!$D:$D, "Bound Project")</f>
        <v>440</v>
      </c>
      <c r="D67" s="303">
        <f>SUMIFS('Forecast Summary-FY25'!F:F, 'Forecast Summary-FY25'!$A:$A,Outcomes!$A67,'Forecast Summary-FY25'!$C:$C, "2025",'Forecast Summary-FY25'!$D:$D, "Bound Project")</f>
        <v>3656</v>
      </c>
      <c r="E67" s="303">
        <f>SUMIFS('Forecast Summary-FY25'!G:G, 'Forecast Summary-FY25'!$A:$A,Outcomes!$A67,'Forecast Summary-FY25'!$C:$C, "2025",'Forecast Summary-FY25'!$D:$D, "Bound Project")</f>
        <v>798.94999999999993</v>
      </c>
      <c r="F67" s="303">
        <f>SUMIFS('Forecast Summary-FY25'!H:H, 'Forecast Summary-FY25'!$A:$A,Outcomes!$A67,'Forecast Summary-FY25'!$C:$C, "2025",'Forecast Summary-FY25'!$D:$D, "Bound Project")</f>
        <v>713.90000000000009</v>
      </c>
      <c r="G67" s="303">
        <f>SUMIFS('Forecast Summary-FY25'!I:I, 'Forecast Summary-FY25'!$A:$A,Outcomes!$A67,'Forecast Summary-FY25'!$C:$C, "2025",'Forecast Summary-FY25'!$D:$D, "Bound Project")</f>
        <v>123.20000000000002</v>
      </c>
      <c r="H67" s="303">
        <f>SUMIFS('Forecast Summary-FY25'!J:J, 'Forecast Summary-FY25'!$A:$A,Outcomes!$A67,'Forecast Summary-FY25'!$C:$C, "2025",'Forecast Summary-FY25'!$D:$D, "Bound Project")</f>
        <v>1036</v>
      </c>
      <c r="I67" s="303">
        <f>SUMIFS('Forecast Summary-FY25'!K:K, 'Forecast Summary-FY25'!$A:$A,Outcomes!$A67,'Forecast Summary-FY25'!$C:$C, "2025",'Forecast Summary-FY25'!$D:$D, "Bound Project")</f>
        <v>27.549999999999997</v>
      </c>
      <c r="J67" s="303">
        <f>SUMIFS('Forecast Summary-FY25'!L:L, 'Forecast Summary-FY25'!$A:$A,Outcomes!$A67,'Forecast Summary-FY25'!$C:$C, "2025",'Forecast Summary-FY25'!$D:$D, "Bound Project")</f>
        <v>183</v>
      </c>
      <c r="K67" s="303">
        <f>SUMIFS('Forecast Summary-FY25'!M:M, 'Forecast Summary-FY25'!$A:$A,Outcomes!$A67,'Forecast Summary-FY25'!$C:$C, "2025",'Forecast Summary-FY25'!$D:$D, "Bound Project")</f>
        <v>1</v>
      </c>
      <c r="L67" s="303">
        <f>SUMIFS('Forecast Summary-FY25'!O:O, 'Forecast Summary-FY25'!$A:$A,Outcomes!$A67,'Forecast Summary-FY25'!$C:$C, "2025",'Forecast Summary-FY25'!$D:$D, "Bound Project")</f>
        <v>43.699999999999996</v>
      </c>
      <c r="M67" s="303">
        <f>SUMIFS('Forecast Summary-FY25'!P:P, 'Forecast Summary-FY25'!$A:$A,Outcomes!$A67,'Forecast Summary-FY25'!$C:$C, "2025",'Forecast Summary-FY25'!$D:$D, "Bound Project")</f>
        <v>340.09999999999997</v>
      </c>
      <c r="N67" s="303">
        <f>SUMIFS('Forecast Summary-FY25'!U:U, 'Forecast Summary-FY25'!$A:$A,Outcomes!$A67,'Forecast Summary-FY25'!$C:$C, "2025",'Forecast Summary-FY25'!$D:$D, "Bound Project")</f>
        <v>35.200000000000003</v>
      </c>
      <c r="O67" s="303">
        <f>SUMIFS('Forecast Summary-FY25'!V:V, 'Forecast Summary-FY25'!$A:$A,Outcomes!$A67,'Forecast Summary-FY25'!$C:$C, "2025",'Forecast Summary-FY25'!$D:$D, "Bound Project")</f>
        <v>9.9</v>
      </c>
      <c r="P67" s="303">
        <f>SUMIFS('Forecast Summary-FY25'!W:W, 'Forecast Summary-FY25'!$A:$A,Outcomes!$A67,'Forecast Summary-FY25'!$C:$C, "2025",'Forecast Summary-FY25'!$D:$D, "Bound Project")</f>
        <v>16.5</v>
      </c>
      <c r="Q67" s="303">
        <f>SUMIFS('Forecast Summary-FY25'!X:X, 'Forecast Summary-FY25'!$A:$A,Outcomes!$A67,'Forecast Summary-FY25'!$C:$C, "2025",'Forecast Summary-FY25'!$D:$D, "Bound Project")</f>
        <v>12.100000000000001</v>
      </c>
      <c r="R67" s="303">
        <f>SUMIFS('Forecast Summary-FY25'!Y:Y, 'Forecast Summary-FY25'!$A:$A,Outcomes!$A67,'Forecast Summary-FY25'!$C:$C, "2025",'Forecast Summary-FY25'!$D:$D, "Bound Project")</f>
        <v>114</v>
      </c>
      <c r="S67" s="303">
        <f>SUMIFS('Forecast Summary-FY25'!Z:Z, 'Forecast Summary-FY25'!$A:$A,Outcomes!$A67,'Forecast Summary-FY25'!$C:$C, "2025",'Forecast Summary-FY25'!$D:$D, "Bound Project")</f>
        <v>39.9</v>
      </c>
      <c r="T67" s="303">
        <f>SUMIFS('Forecast Summary-FY25'!AA:AA, 'Forecast Summary-FY25'!$A:$A,Outcomes!$A67,'Forecast Summary-FY25'!$C:$C, "2025",'Forecast Summary-FY25'!$D:$D, "Bound Project")</f>
        <v>54.15</v>
      </c>
      <c r="U67" s="303">
        <f>SUMIFS('Forecast Summary-FY25'!AB:AB, 'Forecast Summary-FY25'!$A:$A,Outcomes!$A67,'Forecast Summary-FY25'!$C:$C, "2025",'Forecast Summary-FY25'!$D:$D, "Bound Project")</f>
        <v>34.199999999999996</v>
      </c>
      <c r="V67" s="303">
        <f>SUMIFS('Forecast Summary-FY25'!AG:AG, 'Forecast Summary-FY25'!$A:$A,Outcomes!$A67,'Forecast Summary-FY25'!$C:$C, "2025",'Forecast Summary-FY25'!$D:$D, "Bound Project")</f>
        <v>71.5</v>
      </c>
      <c r="W67" s="303">
        <f>SUMIFS('Forecast Summary-FY25'!AH:AH, 'Forecast Summary-FY25'!$A:$A,Outcomes!$A67,'Forecast Summary-FY25'!$C:$C, "2025",'Forecast Summary-FY25'!$D:$D, "Bound Project")</f>
        <v>29.700000000000003</v>
      </c>
      <c r="X67" s="303">
        <f>SUMIFS('Forecast Summary-FY25'!AI:AI, 'Forecast Summary-FY25'!$A:$A,Outcomes!$A67,'Forecast Summary-FY25'!$C:$C, "2025",'Forecast Summary-FY25'!$D:$D, "Bound Project")</f>
        <v>31.900000000000002</v>
      </c>
      <c r="Y67" s="303">
        <f>SUMIFS('Forecast Summary-FY25'!AJ:AJ, 'Forecast Summary-FY25'!$A:$A,Outcomes!$A67,'Forecast Summary-FY25'!$C:$C, "2025",'Forecast Summary-FY25'!$D:$D, "Bound Project")</f>
        <v>23.1</v>
      </c>
      <c r="Z67" s="303">
        <f>SUMIFS('Forecast Summary-FY25'!AK:AK, 'Forecast Summary-FY25'!$A:$A,Outcomes!$A67,'Forecast Summary-FY25'!$C:$C, "2025",'Forecast Summary-FY25'!$D:$D, "Bound Project")</f>
        <v>228</v>
      </c>
      <c r="AA67" s="303">
        <f>SUMIFS('Forecast Summary-FY25'!AL:AL, 'Forecast Summary-FY25'!$A:$A,Outcomes!$A67,'Forecast Summary-FY25'!$C:$C, "2025",'Forecast Summary-FY25'!$D:$D, "Bound Project")</f>
        <v>65.55</v>
      </c>
      <c r="AB67" s="303">
        <f>SUMIFS('Forecast Summary-FY25'!AM:AM, 'Forecast Summary-FY25'!$A:$A,Outcomes!$A67,'Forecast Summary-FY25'!$C:$C, "2025",'Forecast Summary-FY25'!$D:$D, "Bound Project")</f>
        <v>74.099999999999994</v>
      </c>
      <c r="AC67" s="303">
        <f>SUMIFS('Forecast Summary-FY25'!AN:AN, 'Forecast Summary-FY25'!$A:$A,Outcomes!$A67,'Forecast Summary-FY25'!$C:$C, "2025",'Forecast Summary-FY25'!$D:$D, "Bound Project")</f>
        <v>84.55</v>
      </c>
      <c r="AD67" s="303">
        <f>SUMIFS('Forecast Summary-FY25'!AS:AS, 'Forecast Summary-FY25'!$A:$A,Outcomes!$A67,'Forecast Summary-FY25'!$C:$C, "2025",'Forecast Summary-FY25'!$D:$D, "Bound Project")</f>
        <v>1</v>
      </c>
      <c r="AE67" s="303">
        <f>SUMIFS('Forecast Summary-FY25'!AT:AT, 'Forecast Summary-FY25'!$A:$A,Outcomes!$A67,'Forecast Summary-FY25'!$C:$C, "2025",'Forecast Summary-FY25'!$D:$D, "Bound Project")</f>
        <v>0</v>
      </c>
      <c r="AF67" s="303">
        <f>SUMIFS('Forecast Summary-FY25'!AU:AU, 'Forecast Summary-FY25'!$A:$A,Outcomes!$A67,'Forecast Summary-FY25'!$C:$C, "2025",'Forecast Summary-FY25'!$D:$D, "Bound Project")</f>
        <v>0</v>
      </c>
      <c r="AG67" s="303">
        <f>SUMIFS('Forecast Summary-FY25'!AV:AV, 'Forecast Summary-FY25'!$A:$A,Outcomes!$A67,'Forecast Summary-FY25'!$C:$C, "2025",'Forecast Summary-FY25'!$D:$D, "Bound Project")</f>
        <v>0</v>
      </c>
      <c r="AH67" s="303">
        <f>SUMIFS('Forecast Summary-FY25'!AW:AW, 'Forecast Summary-FY25'!$A:$A,Outcomes!$A67,'Forecast Summary-FY25'!$C:$C, "2025",'Forecast Summary-FY25'!$D:$D, "Bound Project")</f>
        <v>0</v>
      </c>
      <c r="AI67" s="303">
        <f>SUMIFS('Forecast Summary-FY25'!AX:AX, 'Forecast Summary-FY25'!$A:$A,Outcomes!$A67,'Forecast Summary-FY25'!$C:$C, "2025",'Forecast Summary-FY25'!$D:$D, "Bound Project")</f>
        <v>0</v>
      </c>
      <c r="AJ67" s="303">
        <f>SUMIFS('Forecast Summary-FY25'!AY:AY, 'Forecast Summary-FY25'!$A:$A,Outcomes!$A67,'Forecast Summary-FY25'!$C:$C, "2025",'Forecast Summary-FY25'!$D:$D, "Bound Project")</f>
        <v>0</v>
      </c>
      <c r="AK67" s="303">
        <f>SUMIFS('Forecast Summary-FY25'!AZ:AZ, 'Forecast Summary-FY25'!$A:$A,Outcomes!$A67,'Forecast Summary-FY25'!$C:$C, "2025",'Forecast Summary-FY25'!$D:$D, "Bound Project")</f>
        <v>0</v>
      </c>
      <c r="AL67" s="303">
        <f>SUMIFS('Forecast Summary-FY25'!BE:BE, 'Forecast Summary-FY25'!$A:$A,Outcomes!$A67,'Forecast Summary-FY25'!$C:$C, "2025",'Forecast Summary-FY25'!$D:$D, "Bound Project")</f>
        <v>1665.35</v>
      </c>
      <c r="AM67" s="303">
        <f>SUMIFS('Forecast Summary-FY25'!BF:BF, 'Forecast Summary-FY25'!$A:$A,Outcomes!$A67,'Forecast Summary-FY25'!$C:$C, "2025",'Forecast Summary-FY25'!$D:$D, "Bound Project")</f>
        <v>481.65</v>
      </c>
      <c r="AN67" s="303">
        <f>SUMIFS('Forecast Summary-FY25'!BG:BG, 'Forecast Summary-FY25'!$A:$A,Outcomes!$A67,'Forecast Summary-FY25'!$C:$C, "2025",'Forecast Summary-FY25'!$D:$D, "Bound Project")</f>
        <v>479.75</v>
      </c>
      <c r="AO67" s="303">
        <f>SUMIFS('Forecast Summary-FY25'!BH:BH, 'Forecast Summary-FY25'!$A:$A,Outcomes!$A67,'Forecast Summary-FY25'!$C:$C, "2025",'Forecast Summary-FY25'!$D:$D, "Bound Project")</f>
        <v>128.70000000000002</v>
      </c>
      <c r="AP67" s="303">
        <f>SUMIFS('Forecast Summary-FY25'!BI:BI, 'Forecast Summary-FY25'!$A:$A,Outcomes!$A67,'Forecast Summary-FY25'!$C:$C, "2025",'Forecast Summary-FY25'!$D:$D, "Bound Project")</f>
        <v>412</v>
      </c>
      <c r="AQ67" s="303">
        <f>SUMIFS('Forecast Summary-FY25'!BJ:BJ, 'Forecast Summary-FY25'!$A:$A,Outcomes!$A67,'Forecast Summary-FY25'!$C:$C, "2025",'Forecast Summary-FY25'!$D:$D, "Bound Project")</f>
        <v>90.25</v>
      </c>
      <c r="AR67" s="303">
        <f>SUMIFS('Forecast Summary-FY25'!BK:BK, 'Forecast Summary-FY25'!$A:$A,Outcomes!$A67,'Forecast Summary-FY25'!$C:$C, "2025",'Forecast Summary-FY25'!$D:$D, "Bound Project")</f>
        <v>154.85</v>
      </c>
      <c r="AS67" s="303">
        <f>SUMIFS('Forecast Summary-FY25'!BL:BL, 'Forecast Summary-FY25'!$A:$A,Outcomes!$A67,'Forecast Summary-FY25'!$C:$C, "2025",'Forecast Summary-FY25'!$D:$D, "Bound Project")</f>
        <v>110</v>
      </c>
      <c r="AT67" s="303">
        <f>SUMIFS('Forecast Summary-FY25'!BQ:BQ, 'Forecast Summary-FY25'!$A:$A,Outcomes!$A67,'Forecast Summary-FY25'!$C:$C, "2025",'Forecast Summary-FY25'!$D:$D, "Bound Project")</f>
        <v>0</v>
      </c>
      <c r="AU67" s="303">
        <f>SUMIFS('Forecast Summary-FY25'!BR:BR, 'Forecast Summary-FY25'!$A:$A,Outcomes!$A67,'Forecast Summary-FY25'!$C:$C, "2025",'Forecast Summary-FY25'!$D:$D, "Bound Project")</f>
        <v>0</v>
      </c>
      <c r="AV67" s="303">
        <f>SUMIFS('Forecast Summary-FY25'!BS:BS, 'Forecast Summary-FY25'!$A:$A,Outcomes!$A67,'Forecast Summary-FY25'!$C:$C, "2025",'Forecast Summary-FY25'!$D:$D, "Bound Project")</f>
        <v>0</v>
      </c>
      <c r="AW67" s="303">
        <f>SUMIFS('Forecast Summary-FY25'!BT:BT, 'Forecast Summary-FY25'!$A:$A,Outcomes!$A67,'Forecast Summary-FY25'!$C:$C, "2025",'Forecast Summary-FY25'!$D:$D, "Bound Project")</f>
        <v>0</v>
      </c>
      <c r="AX67" s="303">
        <f>SUMIFS('Forecast Summary-FY25'!BU:BU, 'Forecast Summary-FY25'!$A:$A,Outcomes!$A67,'Forecast Summary-FY25'!$C:$C, "2025",'Forecast Summary-FY25'!$D:$D, "Bound Project")</f>
        <v>0</v>
      </c>
      <c r="AY67" s="303">
        <f>SUMIFS('Forecast Summary-FY25'!BV:BV, 'Forecast Summary-FY25'!$A:$A,Outcomes!$A67,'Forecast Summary-FY25'!$C:$C, "2025",'Forecast Summary-FY25'!$D:$D, "Bound Project")</f>
        <v>0</v>
      </c>
      <c r="AZ67" s="303">
        <f>SUMIFS('Forecast Summary-FY25'!BW:BW, 'Forecast Summary-FY25'!$A:$A,Outcomes!$A67,'Forecast Summary-FY25'!$C:$C, "2025",'Forecast Summary-FY25'!$D:$D, "Bound Project")</f>
        <v>0</v>
      </c>
      <c r="BA67" s="303">
        <f>SUMIFS('Forecast Summary-FY25'!BX:BX, 'Forecast Summary-FY25'!$A:$A,Outcomes!$A67,'Forecast Summary-FY25'!$C:$C, "2025",'Forecast Summary-FY25'!$D:$D, "Bound Project")</f>
        <v>0</v>
      </c>
      <c r="BB67" s="303">
        <f>SUMIFS('Forecast Summary-FY25'!BY:BY, 'Forecast Summary-FY25'!$A:$A,Outcomes!$A67,'Forecast Summary-FY25'!$C:$C, "2025",'Forecast Summary-FY25'!$D:$D, "Bound Project")</f>
        <v>17.099999999999998</v>
      </c>
      <c r="BC67" s="303">
        <f>SUMIFS('Forecast Summary-FY25'!BZ:BZ, 'Forecast Summary-FY25'!$A:$A,Outcomes!$A67,'Forecast Summary-FY25'!$C:$C, "2025",'Forecast Summary-FY25'!$D:$D, "Bound Project")</f>
        <v>54</v>
      </c>
      <c r="BD67" s="303">
        <f>SUMIFS('Forecast Summary-FY25'!CA:CA, 'Forecast Summary-FY25'!$A:$A,Outcomes!$A67,'Forecast Summary-FY25'!$C:$C, "2025",'Forecast Summary-FY25'!$D:$D, "Bound Project")</f>
        <v>0</v>
      </c>
    </row>
    <row r="68" spans="1:56">
      <c r="A68" s="13" t="s">
        <v>59</v>
      </c>
      <c r="B68" s="10" t="s">
        <v>60</v>
      </c>
      <c r="C68" s="303">
        <f>SUMIFS('Forecast Summary-FY25'!E:E, 'Forecast Summary-FY25'!$A:$A,Outcomes!$A68,'Forecast Summary-FY25'!$C:$C, "2025",'Forecast Summary-FY25'!$D:$D, "Bound Project")</f>
        <v>415.15</v>
      </c>
      <c r="D68" s="303">
        <f>SUMIFS('Forecast Summary-FY25'!F:F, 'Forecast Summary-FY25'!$A:$A,Outcomes!$A68,'Forecast Summary-FY25'!$C:$C, "2025",'Forecast Summary-FY25'!$D:$D, "Bound Project")</f>
        <v>214</v>
      </c>
      <c r="E68" s="303">
        <f>SUMIFS('Forecast Summary-FY25'!G:G, 'Forecast Summary-FY25'!$A:$A,Outcomes!$A68,'Forecast Summary-FY25'!$C:$C, "2025",'Forecast Summary-FY25'!$D:$D, "Bound Project")</f>
        <v>82.5</v>
      </c>
      <c r="F68" s="303">
        <f>SUMIFS('Forecast Summary-FY25'!H:H, 'Forecast Summary-FY25'!$A:$A,Outcomes!$A68,'Forecast Summary-FY25'!$C:$C, "2025",'Forecast Summary-FY25'!$D:$D, "Bound Project")</f>
        <v>44</v>
      </c>
      <c r="G68" s="303">
        <f>SUMIFS('Forecast Summary-FY25'!I:I, 'Forecast Summary-FY25'!$A:$A,Outcomes!$A68,'Forecast Summary-FY25'!$C:$C, "2025",'Forecast Summary-FY25'!$D:$D, "Bound Project")</f>
        <v>24.200000000000003</v>
      </c>
      <c r="H68" s="303">
        <f>SUMIFS('Forecast Summary-FY25'!J:J, 'Forecast Summary-FY25'!$A:$A,Outcomes!$A68,'Forecast Summary-FY25'!$C:$C, "2025",'Forecast Summary-FY25'!$D:$D, "Bound Project")</f>
        <v>0</v>
      </c>
      <c r="I68" s="303">
        <f>SUMIFS('Forecast Summary-FY25'!K:K, 'Forecast Summary-FY25'!$A:$A,Outcomes!$A68,'Forecast Summary-FY25'!$C:$C, "2025",'Forecast Summary-FY25'!$D:$D, "Bound Project")</f>
        <v>0</v>
      </c>
      <c r="J68" s="303">
        <f>SUMIFS('Forecast Summary-FY25'!L:L, 'Forecast Summary-FY25'!$A:$A,Outcomes!$A68,'Forecast Summary-FY25'!$C:$C, "2025",'Forecast Summary-FY25'!$D:$D, "Bound Project")</f>
        <v>0</v>
      </c>
      <c r="K68" s="303">
        <f>SUMIFS('Forecast Summary-FY25'!M:M, 'Forecast Summary-FY25'!$A:$A,Outcomes!$A68,'Forecast Summary-FY25'!$C:$C, "2025",'Forecast Summary-FY25'!$D:$D, "Bound Project")</f>
        <v>0</v>
      </c>
      <c r="L68" s="303">
        <f>SUMIFS('Forecast Summary-FY25'!O:O, 'Forecast Summary-FY25'!$A:$A,Outcomes!$A68,'Forecast Summary-FY25'!$C:$C, "2025",'Forecast Summary-FY25'!$D:$D, "Bound Project")</f>
        <v>1</v>
      </c>
      <c r="M68" s="303">
        <f>SUMIFS('Forecast Summary-FY25'!P:P, 'Forecast Summary-FY25'!$A:$A,Outcomes!$A68,'Forecast Summary-FY25'!$C:$C, "2025",'Forecast Summary-FY25'!$D:$D, "Bound Project")</f>
        <v>59.400000000000006</v>
      </c>
      <c r="N68" s="303">
        <f>SUMIFS('Forecast Summary-FY25'!U:U, 'Forecast Summary-FY25'!$A:$A,Outcomes!$A68,'Forecast Summary-FY25'!$C:$C, "2025",'Forecast Summary-FY25'!$D:$D, "Bound Project")</f>
        <v>3.3000000000000003</v>
      </c>
      <c r="O68" s="303">
        <f>SUMIFS('Forecast Summary-FY25'!V:V, 'Forecast Summary-FY25'!$A:$A,Outcomes!$A68,'Forecast Summary-FY25'!$C:$C, "2025",'Forecast Summary-FY25'!$D:$D, "Bound Project")</f>
        <v>2.2000000000000002</v>
      </c>
      <c r="P68" s="303">
        <f>SUMIFS('Forecast Summary-FY25'!W:W, 'Forecast Summary-FY25'!$A:$A,Outcomes!$A68,'Forecast Summary-FY25'!$C:$C, "2025",'Forecast Summary-FY25'!$D:$D, "Bound Project")</f>
        <v>3</v>
      </c>
      <c r="Q68" s="303">
        <f>SUMIFS('Forecast Summary-FY25'!X:X, 'Forecast Summary-FY25'!$A:$A,Outcomes!$A68,'Forecast Summary-FY25'!$C:$C, "2025",'Forecast Summary-FY25'!$D:$D, "Bound Project")</f>
        <v>2.2000000000000002</v>
      </c>
      <c r="R68" s="303">
        <f>SUMIFS('Forecast Summary-FY25'!Y:Y, 'Forecast Summary-FY25'!$A:$A,Outcomes!$A68,'Forecast Summary-FY25'!$C:$C, "2025",'Forecast Summary-FY25'!$D:$D, "Bound Project")</f>
        <v>23.75</v>
      </c>
      <c r="S68" s="303">
        <f>SUMIFS('Forecast Summary-FY25'!Z:Z, 'Forecast Summary-FY25'!$A:$A,Outcomes!$A68,'Forecast Summary-FY25'!$C:$C, "2025",'Forecast Summary-FY25'!$D:$D, "Bound Project")</f>
        <v>14.25</v>
      </c>
      <c r="T68" s="303">
        <f>SUMIFS('Forecast Summary-FY25'!AA:AA, 'Forecast Summary-FY25'!$A:$A,Outcomes!$A68,'Forecast Summary-FY25'!$C:$C, "2025",'Forecast Summary-FY25'!$D:$D, "Bound Project")</f>
        <v>7.6</v>
      </c>
      <c r="U68" s="303">
        <f>SUMIFS('Forecast Summary-FY25'!AB:AB, 'Forecast Summary-FY25'!$A:$A,Outcomes!$A68,'Forecast Summary-FY25'!$C:$C, "2025",'Forecast Summary-FY25'!$D:$D, "Bound Project")</f>
        <v>13.299999999999999</v>
      </c>
      <c r="V68" s="303">
        <f>SUMIFS('Forecast Summary-FY25'!AG:AG, 'Forecast Summary-FY25'!$A:$A,Outcomes!$A68,'Forecast Summary-FY25'!$C:$C, "2025",'Forecast Summary-FY25'!$D:$D, "Bound Project")</f>
        <v>202.4</v>
      </c>
      <c r="W68" s="303">
        <f>SUMIFS('Forecast Summary-FY25'!AH:AH, 'Forecast Summary-FY25'!$A:$A,Outcomes!$A68,'Forecast Summary-FY25'!$C:$C, "2025",'Forecast Summary-FY25'!$D:$D, "Bound Project")</f>
        <v>77.899999999999991</v>
      </c>
      <c r="X68" s="303">
        <f>SUMIFS('Forecast Summary-FY25'!AI:AI, 'Forecast Summary-FY25'!$A:$A,Outcomes!$A68,'Forecast Summary-FY25'!$C:$C, "2025",'Forecast Summary-FY25'!$D:$D, "Bound Project")</f>
        <v>53.900000000000006</v>
      </c>
      <c r="Y68" s="303">
        <f>SUMIFS('Forecast Summary-FY25'!AJ:AJ, 'Forecast Summary-FY25'!$A:$A,Outcomes!$A68,'Forecast Summary-FY25'!$C:$C, "2025",'Forecast Summary-FY25'!$D:$D, "Bound Project")</f>
        <v>92.4</v>
      </c>
      <c r="Z68" s="303">
        <f>SUMIFS('Forecast Summary-FY25'!AK:AK, 'Forecast Summary-FY25'!$A:$A,Outcomes!$A68,'Forecast Summary-FY25'!$C:$C, "2025",'Forecast Summary-FY25'!$D:$D, "Bound Project")</f>
        <v>174</v>
      </c>
      <c r="AA68" s="303">
        <f>SUMIFS('Forecast Summary-FY25'!AL:AL, 'Forecast Summary-FY25'!$A:$A,Outcomes!$A68,'Forecast Summary-FY25'!$C:$C, "2025",'Forecast Summary-FY25'!$D:$D, "Bound Project")</f>
        <v>65.55</v>
      </c>
      <c r="AB68" s="303">
        <f>SUMIFS('Forecast Summary-FY25'!AM:AM, 'Forecast Summary-FY25'!$A:$A,Outcomes!$A68,'Forecast Summary-FY25'!$C:$C, "2025",'Forecast Summary-FY25'!$D:$D, "Bound Project")</f>
        <v>44.65</v>
      </c>
      <c r="AC68" s="303">
        <f>SUMIFS('Forecast Summary-FY25'!AN:AN, 'Forecast Summary-FY25'!$A:$A,Outcomes!$A68,'Forecast Summary-FY25'!$C:$C, "2025",'Forecast Summary-FY25'!$D:$D, "Bound Project")</f>
        <v>81.400000000000006</v>
      </c>
      <c r="AD68" s="303">
        <f>SUMIFS('Forecast Summary-FY25'!AS:AS, 'Forecast Summary-FY25'!$A:$A,Outcomes!$A68,'Forecast Summary-FY25'!$C:$C, "2025",'Forecast Summary-FY25'!$D:$D, "Bound Project")</f>
        <v>0</v>
      </c>
      <c r="AE68" s="303">
        <f>SUMIFS('Forecast Summary-FY25'!AT:AT, 'Forecast Summary-FY25'!$A:$A,Outcomes!$A68,'Forecast Summary-FY25'!$C:$C, "2025",'Forecast Summary-FY25'!$D:$D, "Bound Project")</f>
        <v>0</v>
      </c>
      <c r="AF68" s="303">
        <f>SUMIFS('Forecast Summary-FY25'!AU:AU, 'Forecast Summary-FY25'!$A:$A,Outcomes!$A68,'Forecast Summary-FY25'!$C:$C, "2025",'Forecast Summary-FY25'!$D:$D, "Bound Project")</f>
        <v>0</v>
      </c>
      <c r="AG68" s="303">
        <f>SUMIFS('Forecast Summary-FY25'!AV:AV, 'Forecast Summary-FY25'!$A:$A,Outcomes!$A68,'Forecast Summary-FY25'!$C:$C, "2025",'Forecast Summary-FY25'!$D:$D, "Bound Project")</f>
        <v>0</v>
      </c>
      <c r="AH68" s="303">
        <f>SUMIFS('Forecast Summary-FY25'!AW:AW, 'Forecast Summary-FY25'!$A:$A,Outcomes!$A68,'Forecast Summary-FY25'!$C:$C, "2025",'Forecast Summary-FY25'!$D:$D, "Bound Project")</f>
        <v>0</v>
      </c>
      <c r="AI68" s="303">
        <f>SUMIFS('Forecast Summary-FY25'!AX:AX, 'Forecast Summary-FY25'!$A:$A,Outcomes!$A68,'Forecast Summary-FY25'!$C:$C, "2025",'Forecast Summary-FY25'!$D:$D, "Bound Project")</f>
        <v>0</v>
      </c>
      <c r="AJ68" s="303">
        <f>SUMIFS('Forecast Summary-FY25'!AY:AY, 'Forecast Summary-FY25'!$A:$A,Outcomes!$A68,'Forecast Summary-FY25'!$C:$C, "2025",'Forecast Summary-FY25'!$D:$D, "Bound Project")</f>
        <v>0</v>
      </c>
      <c r="AK68" s="303">
        <f>SUMIFS('Forecast Summary-FY25'!AZ:AZ, 'Forecast Summary-FY25'!$A:$A,Outcomes!$A68,'Forecast Summary-FY25'!$C:$C, "2025",'Forecast Summary-FY25'!$D:$D, "Bound Project")</f>
        <v>0</v>
      </c>
      <c r="AL68" s="303">
        <f>SUMIFS('Forecast Summary-FY25'!BE:BE, 'Forecast Summary-FY25'!$A:$A,Outcomes!$A68,'Forecast Summary-FY25'!$C:$C, "2025",'Forecast Summary-FY25'!$D:$D, "Bound Project")</f>
        <v>356.40000000000003</v>
      </c>
      <c r="AM68" s="303">
        <f>SUMIFS('Forecast Summary-FY25'!BF:BF, 'Forecast Summary-FY25'!$A:$A,Outcomes!$A68,'Forecast Summary-FY25'!$C:$C, "2025",'Forecast Summary-FY25'!$D:$D, "Bound Project")</f>
        <v>138.60000000000002</v>
      </c>
      <c r="AN68" s="303">
        <f>SUMIFS('Forecast Summary-FY25'!BG:BG, 'Forecast Summary-FY25'!$A:$A,Outcomes!$A68,'Forecast Summary-FY25'!$C:$C, "2025",'Forecast Summary-FY25'!$D:$D, "Bound Project")</f>
        <v>126</v>
      </c>
      <c r="AO68" s="303">
        <f>SUMIFS('Forecast Summary-FY25'!BH:BH, 'Forecast Summary-FY25'!$A:$A,Outcomes!$A68,'Forecast Summary-FY25'!$C:$C, "2025",'Forecast Summary-FY25'!$D:$D, "Bound Project")</f>
        <v>121</v>
      </c>
      <c r="AP68" s="303">
        <f>SUMIFS('Forecast Summary-FY25'!BI:BI, 'Forecast Summary-FY25'!$A:$A,Outcomes!$A68,'Forecast Summary-FY25'!$C:$C, "2025",'Forecast Summary-FY25'!$D:$D, "Bound Project")</f>
        <v>121.6</v>
      </c>
      <c r="AQ68" s="303">
        <f>SUMIFS('Forecast Summary-FY25'!BJ:BJ, 'Forecast Summary-FY25'!$A:$A,Outcomes!$A68,'Forecast Summary-FY25'!$C:$C, "2025",'Forecast Summary-FY25'!$D:$D, "Bound Project")</f>
        <v>41.8</v>
      </c>
      <c r="AR68" s="303">
        <f>SUMIFS('Forecast Summary-FY25'!BK:BK, 'Forecast Summary-FY25'!$A:$A,Outcomes!$A68,'Forecast Summary-FY25'!$C:$C, "2025",'Forecast Summary-FY25'!$D:$D, "Bound Project")</f>
        <v>47.5</v>
      </c>
      <c r="AS68" s="303">
        <f>SUMIFS('Forecast Summary-FY25'!BL:BL, 'Forecast Summary-FY25'!$A:$A,Outcomes!$A68,'Forecast Summary-FY25'!$C:$C, "2025",'Forecast Summary-FY25'!$D:$D, "Bound Project")</f>
        <v>62</v>
      </c>
      <c r="AT68" s="303">
        <f>SUMIFS('Forecast Summary-FY25'!BQ:BQ, 'Forecast Summary-FY25'!$A:$A,Outcomes!$A68,'Forecast Summary-FY25'!$C:$C, "2025",'Forecast Summary-FY25'!$D:$D, "Bound Project")</f>
        <v>65</v>
      </c>
      <c r="AU68" s="303">
        <f>SUMIFS('Forecast Summary-FY25'!BR:BR, 'Forecast Summary-FY25'!$A:$A,Outcomes!$A68,'Forecast Summary-FY25'!$C:$C, "2025",'Forecast Summary-FY25'!$D:$D, "Bound Project")</f>
        <v>3.3000000000000003</v>
      </c>
      <c r="AV68" s="303">
        <f>SUMIFS('Forecast Summary-FY25'!BS:BS, 'Forecast Summary-FY25'!$A:$A,Outcomes!$A68,'Forecast Summary-FY25'!$C:$C, "2025",'Forecast Summary-FY25'!$D:$D, "Bound Project")</f>
        <v>21</v>
      </c>
      <c r="AW68" s="303">
        <f>SUMIFS('Forecast Summary-FY25'!BT:BT, 'Forecast Summary-FY25'!$A:$A,Outcomes!$A68,'Forecast Summary-FY25'!$C:$C, "2025",'Forecast Summary-FY25'!$D:$D, "Bound Project")</f>
        <v>53.199999999999996</v>
      </c>
      <c r="AX68" s="303">
        <f>SUMIFS('Forecast Summary-FY25'!BU:BU, 'Forecast Summary-FY25'!$A:$A,Outcomes!$A68,'Forecast Summary-FY25'!$C:$C, "2025",'Forecast Summary-FY25'!$D:$D, "Bound Project")</f>
        <v>21</v>
      </c>
      <c r="AY68" s="303">
        <f>SUMIFS('Forecast Summary-FY25'!BV:BV, 'Forecast Summary-FY25'!$A:$A,Outcomes!$A68,'Forecast Summary-FY25'!$C:$C, "2025",'Forecast Summary-FY25'!$D:$D, "Bound Project")</f>
        <v>2.2000000000000002</v>
      </c>
      <c r="AZ68" s="303">
        <f>SUMIFS('Forecast Summary-FY25'!BW:BW, 'Forecast Summary-FY25'!$A:$A,Outcomes!$A68,'Forecast Summary-FY25'!$C:$C, "2025",'Forecast Summary-FY25'!$D:$D, "Bound Project")</f>
        <v>11</v>
      </c>
      <c r="BA68" s="303">
        <f>SUMIFS('Forecast Summary-FY25'!BX:BX, 'Forecast Summary-FY25'!$A:$A,Outcomes!$A68,'Forecast Summary-FY25'!$C:$C, "2025",'Forecast Summary-FY25'!$D:$D, "Bound Project")</f>
        <v>16.149999999999999</v>
      </c>
      <c r="BB68" s="303">
        <f>SUMIFS('Forecast Summary-FY25'!BY:BY, 'Forecast Summary-FY25'!$A:$A,Outcomes!$A68,'Forecast Summary-FY25'!$C:$C, "2025",'Forecast Summary-FY25'!$D:$D, "Bound Project")</f>
        <v>49</v>
      </c>
      <c r="BC68" s="303">
        <f>SUMIFS('Forecast Summary-FY25'!BZ:BZ, 'Forecast Summary-FY25'!$A:$A,Outcomes!$A68,'Forecast Summary-FY25'!$C:$C, "2025",'Forecast Summary-FY25'!$D:$D, "Bound Project")</f>
        <v>122</v>
      </c>
      <c r="BD68" s="303">
        <f>SUMIFS('Forecast Summary-FY25'!CA:CA, 'Forecast Summary-FY25'!$A:$A,Outcomes!$A68,'Forecast Summary-FY25'!$C:$C, "2025",'Forecast Summary-FY25'!$D:$D, "Bound Project")</f>
        <v>3</v>
      </c>
    </row>
    <row r="69" spans="1:56">
      <c r="A69" s="13" t="s">
        <v>61</v>
      </c>
      <c r="B69" s="10" t="s">
        <v>62</v>
      </c>
      <c r="C69" s="303">
        <f>SUMIFS('Forecast Summary-FY25'!E:E, 'Forecast Summary-FY25'!$A:$A,Outcomes!$A69,'Forecast Summary-FY25'!$C:$C, "2025",'Forecast Summary-FY25'!$D:$D, "Bound Project")</f>
        <v>558.80000000000007</v>
      </c>
      <c r="D69" s="303">
        <f>SUMIFS('Forecast Summary-FY25'!F:F, 'Forecast Summary-FY25'!$A:$A,Outcomes!$A69,'Forecast Summary-FY25'!$C:$C, "2025",'Forecast Summary-FY25'!$D:$D, "Bound Project")</f>
        <v>640</v>
      </c>
      <c r="E69" s="303">
        <f>SUMIFS('Forecast Summary-FY25'!G:G, 'Forecast Summary-FY25'!$A:$A,Outcomes!$A69,'Forecast Summary-FY25'!$C:$C, "2025",'Forecast Summary-FY25'!$D:$D, "Bound Project")</f>
        <v>374</v>
      </c>
      <c r="F69" s="303">
        <f>SUMIFS('Forecast Summary-FY25'!H:H, 'Forecast Summary-FY25'!$A:$A,Outcomes!$A69,'Forecast Summary-FY25'!$C:$C, "2025",'Forecast Summary-FY25'!$D:$D, "Bound Project")</f>
        <v>255</v>
      </c>
      <c r="G69" s="303">
        <f>SUMIFS('Forecast Summary-FY25'!I:I, 'Forecast Summary-FY25'!$A:$A,Outcomes!$A69,'Forecast Summary-FY25'!$C:$C, "2025",'Forecast Summary-FY25'!$D:$D, "Bound Project")</f>
        <v>203.50000000000003</v>
      </c>
      <c r="H69" s="303">
        <f>SUMIFS('Forecast Summary-FY25'!J:J, 'Forecast Summary-FY25'!$A:$A,Outcomes!$A69,'Forecast Summary-FY25'!$C:$C, "2025",'Forecast Summary-FY25'!$D:$D, "Bound Project")</f>
        <v>0</v>
      </c>
      <c r="I69" s="303">
        <f>SUMIFS('Forecast Summary-FY25'!K:K, 'Forecast Summary-FY25'!$A:$A,Outcomes!$A69,'Forecast Summary-FY25'!$C:$C, "2025",'Forecast Summary-FY25'!$D:$D, "Bound Project")</f>
        <v>0</v>
      </c>
      <c r="J69" s="303">
        <f>SUMIFS('Forecast Summary-FY25'!L:L, 'Forecast Summary-FY25'!$A:$A,Outcomes!$A69,'Forecast Summary-FY25'!$C:$C, "2025",'Forecast Summary-FY25'!$D:$D, "Bound Project")</f>
        <v>0</v>
      </c>
      <c r="K69" s="303">
        <f>SUMIFS('Forecast Summary-FY25'!M:M, 'Forecast Summary-FY25'!$A:$A,Outcomes!$A69,'Forecast Summary-FY25'!$C:$C, "2025",'Forecast Summary-FY25'!$D:$D, "Bound Project")</f>
        <v>0</v>
      </c>
      <c r="L69" s="303">
        <f>SUMIFS('Forecast Summary-FY25'!O:O, 'Forecast Summary-FY25'!$A:$A,Outcomes!$A69,'Forecast Summary-FY25'!$C:$C, "2025",'Forecast Summary-FY25'!$D:$D, "Bound Project")</f>
        <v>62</v>
      </c>
      <c r="M69" s="303">
        <f>SUMIFS('Forecast Summary-FY25'!P:P, 'Forecast Summary-FY25'!$A:$A,Outcomes!$A69,'Forecast Summary-FY25'!$C:$C, "2025",'Forecast Summary-FY25'!$D:$D, "Bound Project")</f>
        <v>126.35</v>
      </c>
      <c r="N69" s="303">
        <f>SUMIFS('Forecast Summary-FY25'!U:U, 'Forecast Summary-FY25'!$A:$A,Outcomes!$A69,'Forecast Summary-FY25'!$C:$C, "2025",'Forecast Summary-FY25'!$D:$D, "Bound Project")</f>
        <v>4.75</v>
      </c>
      <c r="O69" s="303">
        <f>SUMIFS('Forecast Summary-FY25'!V:V, 'Forecast Summary-FY25'!$A:$A,Outcomes!$A69,'Forecast Summary-FY25'!$C:$C, "2025",'Forecast Summary-FY25'!$D:$D, "Bound Project")</f>
        <v>4</v>
      </c>
      <c r="P69" s="303">
        <f>SUMIFS('Forecast Summary-FY25'!W:W, 'Forecast Summary-FY25'!$A:$A,Outcomes!$A69,'Forecast Summary-FY25'!$C:$C, "2025",'Forecast Summary-FY25'!$D:$D, "Bound Project")</f>
        <v>3.3000000000000003</v>
      </c>
      <c r="Q69" s="303">
        <f>SUMIFS('Forecast Summary-FY25'!X:X, 'Forecast Summary-FY25'!$A:$A,Outcomes!$A69,'Forecast Summary-FY25'!$C:$C, "2025",'Forecast Summary-FY25'!$D:$D, "Bound Project")</f>
        <v>1.9</v>
      </c>
      <c r="R69" s="303">
        <f>SUMIFS('Forecast Summary-FY25'!Y:Y, 'Forecast Summary-FY25'!$A:$A,Outcomes!$A69,'Forecast Summary-FY25'!$C:$C, "2025",'Forecast Summary-FY25'!$D:$D, "Bound Project")</f>
        <v>15.400000000000002</v>
      </c>
      <c r="S69" s="303">
        <f>SUMIFS('Forecast Summary-FY25'!Z:Z, 'Forecast Summary-FY25'!$A:$A,Outcomes!$A69,'Forecast Summary-FY25'!$C:$C, "2025",'Forecast Summary-FY25'!$D:$D, "Bound Project")</f>
        <v>1.1000000000000001</v>
      </c>
      <c r="T69" s="303">
        <f>SUMIFS('Forecast Summary-FY25'!AA:AA, 'Forecast Summary-FY25'!$A:$A,Outcomes!$A69,'Forecast Summary-FY25'!$C:$C, "2025",'Forecast Summary-FY25'!$D:$D, "Bound Project")</f>
        <v>1.1000000000000001</v>
      </c>
      <c r="U69" s="303">
        <f>SUMIFS('Forecast Summary-FY25'!AB:AB, 'Forecast Summary-FY25'!$A:$A,Outcomes!$A69,'Forecast Summary-FY25'!$C:$C, "2025",'Forecast Summary-FY25'!$D:$D, "Bound Project")</f>
        <v>9.9</v>
      </c>
      <c r="V69" s="303">
        <f>SUMIFS('Forecast Summary-FY25'!AG:AG, 'Forecast Summary-FY25'!$A:$A,Outcomes!$A69,'Forecast Summary-FY25'!$C:$C, "2025",'Forecast Summary-FY25'!$D:$D, "Bound Project")</f>
        <v>248.60000000000002</v>
      </c>
      <c r="W69" s="303">
        <f>SUMIFS('Forecast Summary-FY25'!AH:AH, 'Forecast Summary-FY25'!$A:$A,Outcomes!$A69,'Forecast Summary-FY25'!$C:$C, "2025",'Forecast Summary-FY25'!$D:$D, "Bound Project")</f>
        <v>174.9</v>
      </c>
      <c r="X69" s="303">
        <f>SUMIFS('Forecast Summary-FY25'!AI:AI, 'Forecast Summary-FY25'!$A:$A,Outcomes!$A69,'Forecast Summary-FY25'!$C:$C, "2025",'Forecast Summary-FY25'!$D:$D, "Bound Project")</f>
        <v>97.9</v>
      </c>
      <c r="Y69" s="303">
        <f>SUMIFS('Forecast Summary-FY25'!AJ:AJ, 'Forecast Summary-FY25'!$A:$A,Outcomes!$A69,'Forecast Summary-FY25'!$C:$C, "2025",'Forecast Summary-FY25'!$D:$D, "Bound Project")</f>
        <v>140.80000000000001</v>
      </c>
      <c r="Z69" s="303">
        <f>SUMIFS('Forecast Summary-FY25'!AK:AK, 'Forecast Summary-FY25'!$A:$A,Outcomes!$A69,'Forecast Summary-FY25'!$C:$C, "2025",'Forecast Summary-FY25'!$D:$D, "Bound Project")</f>
        <v>484.5</v>
      </c>
      <c r="AA69" s="303">
        <f>SUMIFS('Forecast Summary-FY25'!AL:AL, 'Forecast Summary-FY25'!$A:$A,Outcomes!$A69,'Forecast Summary-FY25'!$C:$C, "2025",'Forecast Summary-FY25'!$D:$D, "Bound Project")</f>
        <v>245.1</v>
      </c>
      <c r="AB69" s="303">
        <f>SUMIFS('Forecast Summary-FY25'!AM:AM, 'Forecast Summary-FY25'!$A:$A,Outcomes!$A69,'Forecast Summary-FY25'!$C:$C, "2025",'Forecast Summary-FY25'!$D:$D, "Bound Project")</f>
        <v>212.79999999999998</v>
      </c>
      <c r="AC69" s="303">
        <f>SUMIFS('Forecast Summary-FY25'!AN:AN, 'Forecast Summary-FY25'!$A:$A,Outcomes!$A69,'Forecast Summary-FY25'!$C:$C, "2025",'Forecast Summary-FY25'!$D:$D, "Bound Project")</f>
        <v>366.7</v>
      </c>
      <c r="AD69" s="303">
        <f>SUMIFS('Forecast Summary-FY25'!AS:AS, 'Forecast Summary-FY25'!$A:$A,Outcomes!$A69,'Forecast Summary-FY25'!$C:$C, "2025",'Forecast Summary-FY25'!$D:$D, "Bound Project")</f>
        <v>0</v>
      </c>
      <c r="AE69" s="303">
        <f>SUMIFS('Forecast Summary-FY25'!AT:AT, 'Forecast Summary-FY25'!$A:$A,Outcomes!$A69,'Forecast Summary-FY25'!$C:$C, "2025",'Forecast Summary-FY25'!$D:$D, "Bound Project")</f>
        <v>0</v>
      </c>
      <c r="AF69" s="303">
        <f>SUMIFS('Forecast Summary-FY25'!AU:AU, 'Forecast Summary-FY25'!$A:$A,Outcomes!$A69,'Forecast Summary-FY25'!$C:$C, "2025",'Forecast Summary-FY25'!$D:$D, "Bound Project")</f>
        <v>0</v>
      </c>
      <c r="AG69" s="303">
        <f>SUMIFS('Forecast Summary-FY25'!AV:AV, 'Forecast Summary-FY25'!$A:$A,Outcomes!$A69,'Forecast Summary-FY25'!$C:$C, "2025",'Forecast Summary-FY25'!$D:$D, "Bound Project")</f>
        <v>0</v>
      </c>
      <c r="AH69" s="303">
        <f>SUMIFS('Forecast Summary-FY25'!AW:AW, 'Forecast Summary-FY25'!$A:$A,Outcomes!$A69,'Forecast Summary-FY25'!$C:$C, "2025",'Forecast Summary-FY25'!$D:$D, "Bound Project")</f>
        <v>0</v>
      </c>
      <c r="AI69" s="303">
        <f>SUMIFS('Forecast Summary-FY25'!AX:AX, 'Forecast Summary-FY25'!$A:$A,Outcomes!$A69,'Forecast Summary-FY25'!$C:$C, "2025",'Forecast Summary-FY25'!$D:$D, "Bound Project")</f>
        <v>0</v>
      </c>
      <c r="AJ69" s="303">
        <f>SUMIFS('Forecast Summary-FY25'!AY:AY, 'Forecast Summary-FY25'!$A:$A,Outcomes!$A69,'Forecast Summary-FY25'!$C:$C, "2025",'Forecast Summary-FY25'!$D:$D, "Bound Project")</f>
        <v>0</v>
      </c>
      <c r="AK69" s="303">
        <f>SUMIFS('Forecast Summary-FY25'!AZ:AZ, 'Forecast Summary-FY25'!$A:$A,Outcomes!$A69,'Forecast Summary-FY25'!$C:$C, "2025",'Forecast Summary-FY25'!$D:$D, "Bound Project")</f>
        <v>0</v>
      </c>
      <c r="AL69" s="303">
        <f>SUMIFS('Forecast Summary-FY25'!BE:BE, 'Forecast Summary-FY25'!$A:$A,Outcomes!$A69,'Forecast Summary-FY25'!$C:$C, "2025",'Forecast Summary-FY25'!$D:$D, "Bound Project")</f>
        <v>963.6</v>
      </c>
      <c r="AM69" s="303">
        <f>SUMIFS('Forecast Summary-FY25'!BF:BF, 'Forecast Summary-FY25'!$A:$A,Outcomes!$A69,'Forecast Summary-FY25'!$C:$C, "2025",'Forecast Summary-FY25'!$D:$D, "Bound Project")</f>
        <v>564</v>
      </c>
      <c r="AN69" s="303">
        <f>SUMIFS('Forecast Summary-FY25'!BG:BG, 'Forecast Summary-FY25'!$A:$A,Outcomes!$A69,'Forecast Summary-FY25'!$C:$C, "2025",'Forecast Summary-FY25'!$D:$D, "Bound Project")</f>
        <v>386.1</v>
      </c>
      <c r="AO69" s="303">
        <f>SUMIFS('Forecast Summary-FY25'!BH:BH, 'Forecast Summary-FY25'!$A:$A,Outcomes!$A69,'Forecast Summary-FY25'!$C:$C, "2025",'Forecast Summary-FY25'!$D:$D, "Bound Project")</f>
        <v>336.6</v>
      </c>
      <c r="AP69" s="303">
        <f>SUMIFS('Forecast Summary-FY25'!BI:BI, 'Forecast Summary-FY25'!$A:$A,Outcomes!$A69,'Forecast Summary-FY25'!$C:$C, "2025",'Forecast Summary-FY25'!$D:$D, "Bound Project")</f>
        <v>237.5</v>
      </c>
      <c r="AQ69" s="303">
        <f>SUMIFS('Forecast Summary-FY25'!BJ:BJ, 'Forecast Summary-FY25'!$A:$A,Outcomes!$A69,'Forecast Summary-FY25'!$C:$C, "2025",'Forecast Summary-FY25'!$D:$D, "Bound Project")</f>
        <v>121.6</v>
      </c>
      <c r="AR69" s="303">
        <f>SUMIFS('Forecast Summary-FY25'!BK:BK, 'Forecast Summary-FY25'!$A:$A,Outcomes!$A69,'Forecast Summary-FY25'!$C:$C, "2025",'Forecast Summary-FY25'!$D:$D, "Bound Project")</f>
        <v>120.64999999999999</v>
      </c>
      <c r="AS69" s="303">
        <f>SUMIFS('Forecast Summary-FY25'!BL:BL, 'Forecast Summary-FY25'!$A:$A,Outcomes!$A69,'Forecast Summary-FY25'!$C:$C, "2025",'Forecast Summary-FY25'!$D:$D, "Bound Project")</f>
        <v>152.94999999999999</v>
      </c>
      <c r="AT69" s="303">
        <f>SUMIFS('Forecast Summary-FY25'!BQ:BQ, 'Forecast Summary-FY25'!$A:$A,Outcomes!$A69,'Forecast Summary-FY25'!$C:$C, "2025",'Forecast Summary-FY25'!$D:$D, "Bound Project")</f>
        <v>0</v>
      </c>
      <c r="AU69" s="303">
        <f>SUMIFS('Forecast Summary-FY25'!BR:BR, 'Forecast Summary-FY25'!$A:$A,Outcomes!$A69,'Forecast Summary-FY25'!$C:$C, "2025",'Forecast Summary-FY25'!$D:$D, "Bound Project")</f>
        <v>0</v>
      </c>
      <c r="AV69" s="303">
        <f>SUMIFS('Forecast Summary-FY25'!BS:BS, 'Forecast Summary-FY25'!$A:$A,Outcomes!$A69,'Forecast Summary-FY25'!$C:$C, "2025",'Forecast Summary-FY25'!$D:$D, "Bound Project")</f>
        <v>0</v>
      </c>
      <c r="AW69" s="303">
        <f>SUMIFS('Forecast Summary-FY25'!BT:BT, 'Forecast Summary-FY25'!$A:$A,Outcomes!$A69,'Forecast Summary-FY25'!$C:$C, "2025",'Forecast Summary-FY25'!$D:$D, "Bound Project")</f>
        <v>0</v>
      </c>
      <c r="AX69" s="303">
        <f>SUMIFS('Forecast Summary-FY25'!BU:BU, 'Forecast Summary-FY25'!$A:$A,Outcomes!$A69,'Forecast Summary-FY25'!$C:$C, "2025",'Forecast Summary-FY25'!$D:$D, "Bound Project")</f>
        <v>0</v>
      </c>
      <c r="AY69" s="303">
        <f>SUMIFS('Forecast Summary-FY25'!BV:BV, 'Forecast Summary-FY25'!$A:$A,Outcomes!$A69,'Forecast Summary-FY25'!$C:$C, "2025",'Forecast Summary-FY25'!$D:$D, "Bound Project")</f>
        <v>0</v>
      </c>
      <c r="AZ69" s="303">
        <f>SUMIFS('Forecast Summary-FY25'!BW:BW, 'Forecast Summary-FY25'!$A:$A,Outcomes!$A69,'Forecast Summary-FY25'!$C:$C, "2025",'Forecast Summary-FY25'!$D:$D, "Bound Project")</f>
        <v>0</v>
      </c>
      <c r="BA69" s="303">
        <f>SUMIFS('Forecast Summary-FY25'!BX:BX, 'Forecast Summary-FY25'!$A:$A,Outcomes!$A69,'Forecast Summary-FY25'!$C:$C, "2025",'Forecast Summary-FY25'!$D:$D, "Bound Project")</f>
        <v>0</v>
      </c>
      <c r="BB69" s="303">
        <f>SUMIFS('Forecast Summary-FY25'!BY:BY, 'Forecast Summary-FY25'!$A:$A,Outcomes!$A69,'Forecast Summary-FY25'!$C:$C, "2025",'Forecast Summary-FY25'!$D:$D, "Bound Project")</f>
        <v>33</v>
      </c>
      <c r="BC69" s="303">
        <f>SUMIFS('Forecast Summary-FY25'!BZ:BZ, 'Forecast Summary-FY25'!$A:$A,Outcomes!$A69,'Forecast Summary-FY25'!$C:$C, "2025",'Forecast Summary-FY25'!$D:$D, "Bound Project")</f>
        <v>53</v>
      </c>
      <c r="BD69" s="303">
        <f>SUMIFS('Forecast Summary-FY25'!CA:CA, 'Forecast Summary-FY25'!$A:$A,Outcomes!$A69,'Forecast Summary-FY25'!$C:$C, "2025",'Forecast Summary-FY25'!$D:$D, "Bound Project")</f>
        <v>0</v>
      </c>
    </row>
    <row r="70" spans="1:56">
      <c r="A70" s="13" t="s">
        <v>63</v>
      </c>
      <c r="B70" s="10" t="s">
        <v>64</v>
      </c>
      <c r="C70" s="303">
        <f>SUMIFS('Forecast Summary-FY25'!E:E, 'Forecast Summary-FY25'!$A:$A,Outcomes!$A70,'Forecast Summary-FY25'!$C:$C, "2025",'Forecast Summary-FY25'!$D:$D, "Bound Project")</f>
        <v>422</v>
      </c>
      <c r="D70" s="303">
        <f>SUMIFS('Forecast Summary-FY25'!F:F, 'Forecast Summary-FY25'!$A:$A,Outcomes!$A70,'Forecast Summary-FY25'!$C:$C, "2025",'Forecast Summary-FY25'!$D:$D, "Bound Project")</f>
        <v>230</v>
      </c>
      <c r="E70" s="303">
        <f>SUMIFS('Forecast Summary-FY25'!G:G, 'Forecast Summary-FY25'!$A:$A,Outcomes!$A70,'Forecast Summary-FY25'!$C:$C, "2025",'Forecast Summary-FY25'!$D:$D, "Bound Project")</f>
        <v>102.30000000000001</v>
      </c>
      <c r="F70" s="303">
        <f>SUMIFS('Forecast Summary-FY25'!H:H, 'Forecast Summary-FY25'!$A:$A,Outcomes!$A70,'Forecast Summary-FY25'!$C:$C, "2025",'Forecast Summary-FY25'!$D:$D, "Bound Project")</f>
        <v>79.2</v>
      </c>
      <c r="G70" s="303">
        <f>SUMIFS('Forecast Summary-FY25'!I:I, 'Forecast Summary-FY25'!$A:$A,Outcomes!$A70,'Forecast Summary-FY25'!$C:$C, "2025",'Forecast Summary-FY25'!$D:$D, "Bound Project")</f>
        <v>23.1</v>
      </c>
      <c r="H70" s="303">
        <f>SUMIFS('Forecast Summary-FY25'!J:J, 'Forecast Summary-FY25'!$A:$A,Outcomes!$A70,'Forecast Summary-FY25'!$C:$C, "2025",'Forecast Summary-FY25'!$D:$D, "Bound Project")</f>
        <v>0</v>
      </c>
      <c r="I70" s="303">
        <f>SUMIFS('Forecast Summary-FY25'!K:K, 'Forecast Summary-FY25'!$A:$A,Outcomes!$A70,'Forecast Summary-FY25'!$C:$C, "2025",'Forecast Summary-FY25'!$D:$D, "Bound Project")</f>
        <v>0</v>
      </c>
      <c r="J70" s="303">
        <f>SUMIFS('Forecast Summary-FY25'!L:L, 'Forecast Summary-FY25'!$A:$A,Outcomes!$A70,'Forecast Summary-FY25'!$C:$C, "2025",'Forecast Summary-FY25'!$D:$D, "Bound Project")</f>
        <v>0</v>
      </c>
      <c r="K70" s="303">
        <f>SUMIFS('Forecast Summary-FY25'!M:M, 'Forecast Summary-FY25'!$A:$A,Outcomes!$A70,'Forecast Summary-FY25'!$C:$C, "2025",'Forecast Summary-FY25'!$D:$D, "Bound Project")</f>
        <v>0</v>
      </c>
      <c r="L70" s="303">
        <f>SUMIFS('Forecast Summary-FY25'!O:O, 'Forecast Summary-FY25'!$A:$A,Outcomes!$A70,'Forecast Summary-FY25'!$C:$C, "2025",'Forecast Summary-FY25'!$D:$D, "Bound Project")</f>
        <v>35.15</v>
      </c>
      <c r="M70" s="303">
        <f>SUMIFS('Forecast Summary-FY25'!P:P, 'Forecast Summary-FY25'!$A:$A,Outcomes!$A70,'Forecast Summary-FY25'!$C:$C, "2025",'Forecast Summary-FY25'!$D:$D, "Bound Project")</f>
        <v>189.04999999999998</v>
      </c>
      <c r="N70" s="303">
        <f>SUMIFS('Forecast Summary-FY25'!U:U, 'Forecast Summary-FY25'!$A:$A,Outcomes!$A70,'Forecast Summary-FY25'!$C:$C, "2025",'Forecast Summary-FY25'!$D:$D, "Bound Project")</f>
        <v>4</v>
      </c>
      <c r="O70" s="303">
        <f>SUMIFS('Forecast Summary-FY25'!V:V, 'Forecast Summary-FY25'!$A:$A,Outcomes!$A70,'Forecast Summary-FY25'!$C:$C, "2025",'Forecast Summary-FY25'!$D:$D, "Bound Project")</f>
        <v>0</v>
      </c>
      <c r="P70" s="303">
        <f>SUMIFS('Forecast Summary-FY25'!W:W, 'Forecast Summary-FY25'!$A:$A,Outcomes!$A70,'Forecast Summary-FY25'!$C:$C, "2025",'Forecast Summary-FY25'!$D:$D, "Bound Project")</f>
        <v>0</v>
      </c>
      <c r="Q70" s="303">
        <f>SUMIFS('Forecast Summary-FY25'!X:X, 'Forecast Summary-FY25'!$A:$A,Outcomes!$A70,'Forecast Summary-FY25'!$C:$C, "2025",'Forecast Summary-FY25'!$D:$D, "Bound Project")</f>
        <v>0</v>
      </c>
      <c r="R70" s="303">
        <f>SUMIFS('Forecast Summary-FY25'!Y:Y, 'Forecast Summary-FY25'!$A:$A,Outcomes!$A70,'Forecast Summary-FY25'!$C:$C, "2025",'Forecast Summary-FY25'!$D:$D, "Bound Project")</f>
        <v>10.45</v>
      </c>
      <c r="S70" s="303">
        <f>SUMIFS('Forecast Summary-FY25'!Z:Z, 'Forecast Summary-FY25'!$A:$A,Outcomes!$A70,'Forecast Summary-FY25'!$C:$C, "2025",'Forecast Summary-FY25'!$D:$D, "Bound Project")</f>
        <v>11</v>
      </c>
      <c r="T70" s="303">
        <f>SUMIFS('Forecast Summary-FY25'!AA:AA, 'Forecast Summary-FY25'!$A:$A,Outcomes!$A70,'Forecast Summary-FY25'!$C:$C, "2025",'Forecast Summary-FY25'!$D:$D, "Bound Project")</f>
        <v>9.9</v>
      </c>
      <c r="U70" s="303">
        <f>SUMIFS('Forecast Summary-FY25'!AB:AB, 'Forecast Summary-FY25'!$A:$A,Outcomes!$A70,'Forecast Summary-FY25'!$C:$C, "2025",'Forecast Summary-FY25'!$D:$D, "Bound Project")</f>
        <v>6.6000000000000005</v>
      </c>
      <c r="V70" s="303">
        <f>SUMIFS('Forecast Summary-FY25'!AG:AG, 'Forecast Summary-FY25'!$A:$A,Outcomes!$A70,'Forecast Summary-FY25'!$C:$C, "2025",'Forecast Summary-FY25'!$D:$D, "Bound Project")</f>
        <v>19.8</v>
      </c>
      <c r="W70" s="303">
        <f>SUMIFS('Forecast Summary-FY25'!AH:AH, 'Forecast Summary-FY25'!$A:$A,Outcomes!$A70,'Forecast Summary-FY25'!$C:$C, "2025",'Forecast Summary-FY25'!$D:$D, "Bound Project")</f>
        <v>14.3</v>
      </c>
      <c r="X70" s="303">
        <f>SUMIFS('Forecast Summary-FY25'!AI:AI, 'Forecast Summary-FY25'!$A:$A,Outcomes!$A70,'Forecast Summary-FY25'!$C:$C, "2025",'Forecast Summary-FY25'!$D:$D, "Bound Project")</f>
        <v>13.200000000000001</v>
      </c>
      <c r="Y70" s="303">
        <f>SUMIFS('Forecast Summary-FY25'!AJ:AJ, 'Forecast Summary-FY25'!$A:$A,Outcomes!$A70,'Forecast Summary-FY25'!$C:$C, "2025",'Forecast Summary-FY25'!$D:$D, "Bound Project")</f>
        <v>8.8000000000000007</v>
      </c>
      <c r="Z70" s="303">
        <f>SUMIFS('Forecast Summary-FY25'!AK:AK, 'Forecast Summary-FY25'!$A:$A,Outcomes!$A70,'Forecast Summary-FY25'!$C:$C, "2025",'Forecast Summary-FY25'!$D:$D, "Bound Project")</f>
        <v>156.75</v>
      </c>
      <c r="AA70" s="303">
        <f>SUMIFS('Forecast Summary-FY25'!AL:AL, 'Forecast Summary-FY25'!$A:$A,Outcomes!$A70,'Forecast Summary-FY25'!$C:$C, "2025",'Forecast Summary-FY25'!$D:$D, "Bound Project")</f>
        <v>108.3</v>
      </c>
      <c r="AB70" s="303">
        <f>SUMIFS('Forecast Summary-FY25'!AM:AM, 'Forecast Summary-FY25'!$A:$A,Outcomes!$A70,'Forecast Summary-FY25'!$C:$C, "2025",'Forecast Summary-FY25'!$D:$D, "Bound Project")</f>
        <v>107.35</v>
      </c>
      <c r="AC70" s="303">
        <f>SUMIFS('Forecast Summary-FY25'!AN:AN, 'Forecast Summary-FY25'!$A:$A,Outcomes!$A70,'Forecast Summary-FY25'!$C:$C, "2025",'Forecast Summary-FY25'!$D:$D, "Bound Project")</f>
        <v>86.45</v>
      </c>
      <c r="AD70" s="303">
        <f>SUMIFS('Forecast Summary-FY25'!AS:AS, 'Forecast Summary-FY25'!$A:$A,Outcomes!$A70,'Forecast Summary-FY25'!$C:$C, "2025",'Forecast Summary-FY25'!$D:$D, "Bound Project")</f>
        <v>0</v>
      </c>
      <c r="AE70" s="303">
        <f>SUMIFS('Forecast Summary-FY25'!AT:AT, 'Forecast Summary-FY25'!$A:$A,Outcomes!$A70,'Forecast Summary-FY25'!$C:$C, "2025",'Forecast Summary-FY25'!$D:$D, "Bound Project")</f>
        <v>0</v>
      </c>
      <c r="AF70" s="303">
        <f>SUMIFS('Forecast Summary-FY25'!AU:AU, 'Forecast Summary-FY25'!$A:$A,Outcomes!$A70,'Forecast Summary-FY25'!$C:$C, "2025",'Forecast Summary-FY25'!$D:$D, "Bound Project")</f>
        <v>0</v>
      </c>
      <c r="AG70" s="303">
        <f>SUMIFS('Forecast Summary-FY25'!AV:AV, 'Forecast Summary-FY25'!$A:$A,Outcomes!$A70,'Forecast Summary-FY25'!$C:$C, "2025",'Forecast Summary-FY25'!$D:$D, "Bound Project")</f>
        <v>0</v>
      </c>
      <c r="AH70" s="303">
        <f>SUMIFS('Forecast Summary-FY25'!AW:AW, 'Forecast Summary-FY25'!$A:$A,Outcomes!$A70,'Forecast Summary-FY25'!$C:$C, "2025",'Forecast Summary-FY25'!$D:$D, "Bound Project")</f>
        <v>0</v>
      </c>
      <c r="AI70" s="303">
        <f>SUMIFS('Forecast Summary-FY25'!AX:AX, 'Forecast Summary-FY25'!$A:$A,Outcomes!$A70,'Forecast Summary-FY25'!$C:$C, "2025",'Forecast Summary-FY25'!$D:$D, "Bound Project")</f>
        <v>0</v>
      </c>
      <c r="AJ70" s="303">
        <f>SUMIFS('Forecast Summary-FY25'!AY:AY, 'Forecast Summary-FY25'!$A:$A,Outcomes!$A70,'Forecast Summary-FY25'!$C:$C, "2025",'Forecast Summary-FY25'!$D:$D, "Bound Project")</f>
        <v>0</v>
      </c>
      <c r="AK70" s="303">
        <f>SUMIFS('Forecast Summary-FY25'!AZ:AZ, 'Forecast Summary-FY25'!$A:$A,Outcomes!$A70,'Forecast Summary-FY25'!$C:$C, "2025",'Forecast Summary-FY25'!$D:$D, "Bound Project")</f>
        <v>0</v>
      </c>
      <c r="AL70" s="303">
        <f>SUMIFS('Forecast Summary-FY25'!BE:BE, 'Forecast Summary-FY25'!$A:$A,Outcomes!$A70,'Forecast Summary-FY25'!$C:$C, "2025",'Forecast Summary-FY25'!$D:$D, "Bound Project")</f>
        <v>347</v>
      </c>
      <c r="AM70" s="303">
        <f>SUMIFS('Forecast Summary-FY25'!BF:BF, 'Forecast Summary-FY25'!$A:$A,Outcomes!$A70,'Forecast Summary-FY25'!$C:$C, "2025",'Forecast Summary-FY25'!$D:$D, "Bound Project")</f>
        <v>169</v>
      </c>
      <c r="AN70" s="303">
        <f>SUMIFS('Forecast Summary-FY25'!BG:BG, 'Forecast Summary-FY25'!$A:$A,Outcomes!$A70,'Forecast Summary-FY25'!$C:$C, "2025",'Forecast Summary-FY25'!$D:$D, "Bound Project")</f>
        <v>154</v>
      </c>
      <c r="AO70" s="303">
        <f>SUMIFS('Forecast Summary-FY25'!BH:BH, 'Forecast Summary-FY25'!$A:$A,Outcomes!$A70,'Forecast Summary-FY25'!$C:$C, "2025",'Forecast Summary-FY25'!$D:$D, "Bound Project")</f>
        <v>63.800000000000004</v>
      </c>
      <c r="AP70" s="303">
        <f>SUMIFS('Forecast Summary-FY25'!BI:BI, 'Forecast Summary-FY25'!$A:$A,Outcomes!$A70,'Forecast Summary-FY25'!$C:$C, "2025",'Forecast Summary-FY25'!$D:$D, "Bound Project")</f>
        <v>95.949999999999989</v>
      </c>
      <c r="AQ70" s="303">
        <f>SUMIFS('Forecast Summary-FY25'!BJ:BJ, 'Forecast Summary-FY25'!$A:$A,Outcomes!$A70,'Forecast Summary-FY25'!$C:$C, "2025",'Forecast Summary-FY25'!$D:$D, "Bound Project")</f>
        <v>43.699999999999996</v>
      </c>
      <c r="AR70" s="303">
        <f>SUMIFS('Forecast Summary-FY25'!BK:BK, 'Forecast Summary-FY25'!$A:$A,Outcomes!$A70,'Forecast Summary-FY25'!$C:$C, "2025",'Forecast Summary-FY25'!$D:$D, "Bound Project")</f>
        <v>68.399999999999991</v>
      </c>
      <c r="AS70" s="303">
        <f>SUMIFS('Forecast Summary-FY25'!BL:BL, 'Forecast Summary-FY25'!$A:$A,Outcomes!$A70,'Forecast Summary-FY25'!$C:$C, "2025",'Forecast Summary-FY25'!$D:$D, "Bound Project")</f>
        <v>62</v>
      </c>
      <c r="AT70" s="303">
        <f>SUMIFS('Forecast Summary-FY25'!BQ:BQ, 'Forecast Summary-FY25'!$A:$A,Outcomes!$A70,'Forecast Summary-FY25'!$C:$C, "2025",'Forecast Summary-FY25'!$D:$D, "Bound Project")</f>
        <v>0</v>
      </c>
      <c r="AU70" s="303">
        <f>SUMIFS('Forecast Summary-FY25'!BR:BR, 'Forecast Summary-FY25'!$A:$A,Outcomes!$A70,'Forecast Summary-FY25'!$C:$C, "2025",'Forecast Summary-FY25'!$D:$D, "Bound Project")</f>
        <v>0</v>
      </c>
      <c r="AV70" s="303">
        <f>SUMIFS('Forecast Summary-FY25'!BS:BS, 'Forecast Summary-FY25'!$A:$A,Outcomes!$A70,'Forecast Summary-FY25'!$C:$C, "2025",'Forecast Summary-FY25'!$D:$D, "Bound Project")</f>
        <v>0</v>
      </c>
      <c r="AW70" s="303">
        <f>SUMIFS('Forecast Summary-FY25'!BT:BT, 'Forecast Summary-FY25'!$A:$A,Outcomes!$A70,'Forecast Summary-FY25'!$C:$C, "2025",'Forecast Summary-FY25'!$D:$D, "Bound Project")</f>
        <v>0</v>
      </c>
      <c r="AX70" s="303">
        <f>SUMIFS('Forecast Summary-FY25'!BU:BU, 'Forecast Summary-FY25'!$A:$A,Outcomes!$A70,'Forecast Summary-FY25'!$C:$C, "2025",'Forecast Summary-FY25'!$D:$D, "Bound Project")</f>
        <v>0</v>
      </c>
      <c r="AY70" s="303">
        <f>SUMIFS('Forecast Summary-FY25'!BV:BV, 'Forecast Summary-FY25'!$A:$A,Outcomes!$A70,'Forecast Summary-FY25'!$C:$C, "2025",'Forecast Summary-FY25'!$D:$D, "Bound Project")</f>
        <v>0</v>
      </c>
      <c r="AZ70" s="303">
        <f>SUMIFS('Forecast Summary-FY25'!BW:BW, 'Forecast Summary-FY25'!$A:$A,Outcomes!$A70,'Forecast Summary-FY25'!$C:$C, "2025",'Forecast Summary-FY25'!$D:$D, "Bound Project")</f>
        <v>0</v>
      </c>
      <c r="BA70" s="303">
        <f>SUMIFS('Forecast Summary-FY25'!BX:BX, 'Forecast Summary-FY25'!$A:$A,Outcomes!$A70,'Forecast Summary-FY25'!$C:$C, "2025",'Forecast Summary-FY25'!$D:$D, "Bound Project")</f>
        <v>0</v>
      </c>
      <c r="BB70" s="303">
        <f>SUMIFS('Forecast Summary-FY25'!BY:BY, 'Forecast Summary-FY25'!$A:$A,Outcomes!$A70,'Forecast Summary-FY25'!$C:$C, "2025",'Forecast Summary-FY25'!$D:$D, "Bound Project")</f>
        <v>8</v>
      </c>
      <c r="BC70" s="303">
        <f>SUMIFS('Forecast Summary-FY25'!BZ:BZ, 'Forecast Summary-FY25'!$A:$A,Outcomes!$A70,'Forecast Summary-FY25'!$C:$C, "2025",'Forecast Summary-FY25'!$D:$D, "Bound Project")</f>
        <v>31.349999999999998</v>
      </c>
      <c r="BD70" s="303">
        <f>SUMIFS('Forecast Summary-FY25'!CA:CA, 'Forecast Summary-FY25'!$A:$A,Outcomes!$A70,'Forecast Summary-FY25'!$C:$C, "2025",'Forecast Summary-FY25'!$D:$D, "Bound Project")</f>
        <v>0</v>
      </c>
    </row>
    <row r="71" spans="1:56">
      <c r="A71" s="13" t="s">
        <v>65</v>
      </c>
      <c r="B71" s="10" t="s">
        <v>66</v>
      </c>
      <c r="C71" s="303">
        <f>SUMIFS('Forecast Summary-FY25'!E:E, 'Forecast Summary-FY25'!$A:$A,Outcomes!$A71,'Forecast Summary-FY25'!$C:$C, "2025",'Forecast Summary-FY25'!$D:$D, "Bound Project")</f>
        <v>227.04999999999998</v>
      </c>
      <c r="D71" s="303">
        <f>SUMIFS('Forecast Summary-FY25'!F:F, 'Forecast Summary-FY25'!$A:$A,Outcomes!$A71,'Forecast Summary-FY25'!$C:$C, "2025",'Forecast Summary-FY25'!$D:$D, "Bound Project")</f>
        <v>126</v>
      </c>
      <c r="E71" s="303">
        <f>SUMIFS('Forecast Summary-FY25'!G:G, 'Forecast Summary-FY25'!$A:$A,Outcomes!$A71,'Forecast Summary-FY25'!$C:$C, "2025",'Forecast Summary-FY25'!$D:$D, "Bound Project")</f>
        <v>103</v>
      </c>
      <c r="F71" s="303">
        <f>SUMIFS('Forecast Summary-FY25'!H:H, 'Forecast Summary-FY25'!$A:$A,Outcomes!$A71,'Forecast Summary-FY25'!$C:$C, "2025",'Forecast Summary-FY25'!$D:$D, "Bound Project")</f>
        <v>40.700000000000003</v>
      </c>
      <c r="G71" s="303">
        <f>SUMIFS('Forecast Summary-FY25'!I:I, 'Forecast Summary-FY25'!$A:$A,Outcomes!$A71,'Forecast Summary-FY25'!$C:$C, "2025",'Forecast Summary-FY25'!$D:$D, "Bound Project")</f>
        <v>13.200000000000001</v>
      </c>
      <c r="H71" s="303">
        <f>SUMIFS('Forecast Summary-FY25'!J:J, 'Forecast Summary-FY25'!$A:$A,Outcomes!$A71,'Forecast Summary-FY25'!$C:$C, "2025",'Forecast Summary-FY25'!$D:$D, "Bound Project")</f>
        <v>0</v>
      </c>
      <c r="I71" s="303">
        <f>SUMIFS('Forecast Summary-FY25'!K:K, 'Forecast Summary-FY25'!$A:$A,Outcomes!$A71,'Forecast Summary-FY25'!$C:$C, "2025",'Forecast Summary-FY25'!$D:$D, "Bound Project")</f>
        <v>0</v>
      </c>
      <c r="J71" s="303">
        <f>SUMIFS('Forecast Summary-FY25'!L:L, 'Forecast Summary-FY25'!$A:$A,Outcomes!$A71,'Forecast Summary-FY25'!$C:$C, "2025",'Forecast Summary-FY25'!$D:$D, "Bound Project")</f>
        <v>0</v>
      </c>
      <c r="K71" s="303">
        <f>SUMIFS('Forecast Summary-FY25'!M:M, 'Forecast Summary-FY25'!$A:$A,Outcomes!$A71,'Forecast Summary-FY25'!$C:$C, "2025",'Forecast Summary-FY25'!$D:$D, "Bound Project")</f>
        <v>0</v>
      </c>
      <c r="L71" s="303">
        <f>SUMIFS('Forecast Summary-FY25'!O:O, 'Forecast Summary-FY25'!$A:$A,Outcomes!$A71,'Forecast Summary-FY25'!$C:$C, "2025",'Forecast Summary-FY25'!$D:$D, "Bound Project")</f>
        <v>0</v>
      </c>
      <c r="M71" s="303">
        <f>SUMIFS('Forecast Summary-FY25'!P:P, 'Forecast Summary-FY25'!$A:$A,Outcomes!$A71,'Forecast Summary-FY25'!$C:$C, "2025",'Forecast Summary-FY25'!$D:$D, "Bound Project")</f>
        <v>66</v>
      </c>
      <c r="N71" s="303">
        <f>SUMIFS('Forecast Summary-FY25'!U:U, 'Forecast Summary-FY25'!$A:$A,Outcomes!$A71,'Forecast Summary-FY25'!$C:$C, "2025",'Forecast Summary-FY25'!$D:$D, "Bound Project")</f>
        <v>4</v>
      </c>
      <c r="O71" s="303">
        <f>SUMIFS('Forecast Summary-FY25'!V:V, 'Forecast Summary-FY25'!$A:$A,Outcomes!$A71,'Forecast Summary-FY25'!$C:$C, "2025",'Forecast Summary-FY25'!$D:$D, "Bound Project")</f>
        <v>0</v>
      </c>
      <c r="P71" s="303">
        <f>SUMIFS('Forecast Summary-FY25'!W:W, 'Forecast Summary-FY25'!$A:$A,Outcomes!$A71,'Forecast Summary-FY25'!$C:$C, "2025",'Forecast Summary-FY25'!$D:$D, "Bound Project")</f>
        <v>0</v>
      </c>
      <c r="Q71" s="303">
        <f>SUMIFS('Forecast Summary-FY25'!X:X, 'Forecast Summary-FY25'!$A:$A,Outcomes!$A71,'Forecast Summary-FY25'!$C:$C, "2025",'Forecast Summary-FY25'!$D:$D, "Bound Project")</f>
        <v>0</v>
      </c>
      <c r="R71" s="303">
        <f>SUMIFS('Forecast Summary-FY25'!Y:Y, 'Forecast Summary-FY25'!$A:$A,Outcomes!$A71,'Forecast Summary-FY25'!$C:$C, "2025",'Forecast Summary-FY25'!$D:$D, "Bound Project")</f>
        <v>0</v>
      </c>
      <c r="S71" s="303">
        <f>SUMIFS('Forecast Summary-FY25'!Z:Z, 'Forecast Summary-FY25'!$A:$A,Outcomes!$A71,'Forecast Summary-FY25'!$C:$C, "2025",'Forecast Summary-FY25'!$D:$D, "Bound Project")</f>
        <v>0</v>
      </c>
      <c r="T71" s="303">
        <f>SUMIFS('Forecast Summary-FY25'!AA:AA, 'Forecast Summary-FY25'!$A:$A,Outcomes!$A71,'Forecast Summary-FY25'!$C:$C, "2025",'Forecast Summary-FY25'!$D:$D, "Bound Project")</f>
        <v>0</v>
      </c>
      <c r="U71" s="303">
        <f>SUMIFS('Forecast Summary-FY25'!AB:AB, 'Forecast Summary-FY25'!$A:$A,Outcomes!$A71,'Forecast Summary-FY25'!$C:$C, "2025",'Forecast Summary-FY25'!$D:$D, "Bound Project")</f>
        <v>0</v>
      </c>
      <c r="V71" s="303">
        <f>SUMIFS('Forecast Summary-FY25'!AG:AG, 'Forecast Summary-FY25'!$A:$A,Outcomes!$A71,'Forecast Summary-FY25'!$C:$C, "2025",'Forecast Summary-FY25'!$D:$D, "Bound Project")</f>
        <v>38</v>
      </c>
      <c r="W71" s="303">
        <f>SUMIFS('Forecast Summary-FY25'!AH:AH, 'Forecast Summary-FY25'!$A:$A,Outcomes!$A71,'Forecast Summary-FY25'!$C:$C, "2025",'Forecast Summary-FY25'!$D:$D, "Bound Project")</f>
        <v>37.049999999999997</v>
      </c>
      <c r="X71" s="303">
        <f>SUMIFS('Forecast Summary-FY25'!AI:AI, 'Forecast Summary-FY25'!$A:$A,Outcomes!$A71,'Forecast Summary-FY25'!$C:$C, "2025",'Forecast Summary-FY25'!$D:$D, "Bound Project")</f>
        <v>25.65</v>
      </c>
      <c r="Y71" s="303">
        <f>SUMIFS('Forecast Summary-FY25'!AJ:AJ, 'Forecast Summary-FY25'!$A:$A,Outcomes!$A71,'Forecast Summary-FY25'!$C:$C, "2025",'Forecast Summary-FY25'!$D:$D, "Bound Project")</f>
        <v>1.1000000000000001</v>
      </c>
      <c r="Z71" s="303">
        <f>SUMIFS('Forecast Summary-FY25'!AK:AK, 'Forecast Summary-FY25'!$A:$A,Outcomes!$A71,'Forecast Summary-FY25'!$C:$C, "2025",'Forecast Summary-FY25'!$D:$D, "Bound Project")</f>
        <v>133.94999999999999</v>
      </c>
      <c r="AA71" s="303">
        <f>SUMIFS('Forecast Summary-FY25'!AL:AL, 'Forecast Summary-FY25'!$A:$A,Outcomes!$A71,'Forecast Summary-FY25'!$C:$C, "2025",'Forecast Summary-FY25'!$D:$D, "Bound Project")</f>
        <v>116</v>
      </c>
      <c r="AB71" s="303">
        <f>SUMIFS('Forecast Summary-FY25'!AM:AM, 'Forecast Summary-FY25'!$A:$A,Outcomes!$A71,'Forecast Summary-FY25'!$C:$C, "2025",'Forecast Summary-FY25'!$D:$D, "Bound Project")</f>
        <v>66</v>
      </c>
      <c r="AC71" s="303">
        <f>SUMIFS('Forecast Summary-FY25'!AN:AN, 'Forecast Summary-FY25'!$A:$A,Outcomes!$A71,'Forecast Summary-FY25'!$C:$C, "2025",'Forecast Summary-FY25'!$D:$D, "Bound Project")</f>
        <v>37</v>
      </c>
      <c r="AD71" s="303">
        <f>SUMIFS('Forecast Summary-FY25'!AS:AS, 'Forecast Summary-FY25'!$A:$A,Outcomes!$A71,'Forecast Summary-FY25'!$C:$C, "2025",'Forecast Summary-FY25'!$D:$D, "Bound Project")</f>
        <v>0</v>
      </c>
      <c r="AE71" s="303">
        <f>SUMIFS('Forecast Summary-FY25'!AT:AT, 'Forecast Summary-FY25'!$A:$A,Outcomes!$A71,'Forecast Summary-FY25'!$C:$C, "2025",'Forecast Summary-FY25'!$D:$D, "Bound Project")</f>
        <v>0</v>
      </c>
      <c r="AF71" s="303">
        <f>SUMIFS('Forecast Summary-FY25'!AU:AU, 'Forecast Summary-FY25'!$A:$A,Outcomes!$A71,'Forecast Summary-FY25'!$C:$C, "2025",'Forecast Summary-FY25'!$D:$D, "Bound Project")</f>
        <v>0</v>
      </c>
      <c r="AG71" s="303">
        <f>SUMIFS('Forecast Summary-FY25'!AV:AV, 'Forecast Summary-FY25'!$A:$A,Outcomes!$A71,'Forecast Summary-FY25'!$C:$C, "2025",'Forecast Summary-FY25'!$D:$D, "Bound Project")</f>
        <v>0</v>
      </c>
      <c r="AH71" s="303">
        <f>SUMIFS('Forecast Summary-FY25'!AW:AW, 'Forecast Summary-FY25'!$A:$A,Outcomes!$A71,'Forecast Summary-FY25'!$C:$C, "2025",'Forecast Summary-FY25'!$D:$D, "Bound Project")</f>
        <v>0</v>
      </c>
      <c r="AI71" s="303">
        <f>SUMIFS('Forecast Summary-FY25'!AX:AX, 'Forecast Summary-FY25'!$A:$A,Outcomes!$A71,'Forecast Summary-FY25'!$C:$C, "2025",'Forecast Summary-FY25'!$D:$D, "Bound Project")</f>
        <v>0</v>
      </c>
      <c r="AJ71" s="303">
        <f>SUMIFS('Forecast Summary-FY25'!AY:AY, 'Forecast Summary-FY25'!$A:$A,Outcomes!$A71,'Forecast Summary-FY25'!$C:$C, "2025",'Forecast Summary-FY25'!$D:$D, "Bound Project")</f>
        <v>0</v>
      </c>
      <c r="AK71" s="303">
        <f>SUMIFS('Forecast Summary-FY25'!AZ:AZ, 'Forecast Summary-FY25'!$A:$A,Outcomes!$A71,'Forecast Summary-FY25'!$C:$C, "2025",'Forecast Summary-FY25'!$D:$D, "Bound Project")</f>
        <v>0</v>
      </c>
      <c r="AL71" s="303">
        <f>SUMIFS('Forecast Summary-FY25'!BE:BE, 'Forecast Summary-FY25'!$A:$A,Outcomes!$A71,'Forecast Summary-FY25'!$C:$C, "2025",'Forecast Summary-FY25'!$D:$D, "Bound Project")</f>
        <v>112.1</v>
      </c>
      <c r="AM71" s="303">
        <f>SUMIFS('Forecast Summary-FY25'!BF:BF, 'Forecast Summary-FY25'!$A:$A,Outcomes!$A71,'Forecast Summary-FY25'!$C:$C, "2025",'Forecast Summary-FY25'!$D:$D, "Bound Project")</f>
        <v>100.69999999999999</v>
      </c>
      <c r="AN71" s="303">
        <f>SUMIFS('Forecast Summary-FY25'!BG:BG, 'Forecast Summary-FY25'!$A:$A,Outcomes!$A71,'Forecast Summary-FY25'!$C:$C, "2025",'Forecast Summary-FY25'!$D:$D, "Bound Project")</f>
        <v>61</v>
      </c>
      <c r="AO71" s="303">
        <f>SUMIFS('Forecast Summary-FY25'!BH:BH, 'Forecast Summary-FY25'!$A:$A,Outcomes!$A71,'Forecast Summary-FY25'!$C:$C, "2025",'Forecast Summary-FY25'!$D:$D, "Bound Project")</f>
        <v>30</v>
      </c>
      <c r="AP71" s="303">
        <f>SUMIFS('Forecast Summary-FY25'!BI:BI, 'Forecast Summary-FY25'!$A:$A,Outcomes!$A71,'Forecast Summary-FY25'!$C:$C, "2025",'Forecast Summary-FY25'!$D:$D, "Bound Project")</f>
        <v>27.500000000000004</v>
      </c>
      <c r="AQ71" s="303">
        <f>SUMIFS('Forecast Summary-FY25'!BJ:BJ, 'Forecast Summary-FY25'!$A:$A,Outcomes!$A71,'Forecast Summary-FY25'!$C:$C, "2025",'Forecast Summary-FY25'!$D:$D, "Bound Project")</f>
        <v>16.5</v>
      </c>
      <c r="AR71" s="303">
        <f>SUMIFS('Forecast Summary-FY25'!BK:BK, 'Forecast Summary-FY25'!$A:$A,Outcomes!$A71,'Forecast Summary-FY25'!$C:$C, "2025",'Forecast Summary-FY25'!$D:$D, "Bound Project")</f>
        <v>20.900000000000002</v>
      </c>
      <c r="AS71" s="303">
        <f>SUMIFS('Forecast Summary-FY25'!BL:BL, 'Forecast Summary-FY25'!$A:$A,Outcomes!$A71,'Forecast Summary-FY25'!$C:$C, "2025",'Forecast Summary-FY25'!$D:$D, "Bound Project")</f>
        <v>19.8</v>
      </c>
      <c r="AT71" s="303">
        <f>SUMIFS('Forecast Summary-FY25'!BQ:BQ, 'Forecast Summary-FY25'!$A:$A,Outcomes!$A71,'Forecast Summary-FY25'!$C:$C, "2025",'Forecast Summary-FY25'!$D:$D, "Bound Project")</f>
        <v>0</v>
      </c>
      <c r="AU71" s="303">
        <f>SUMIFS('Forecast Summary-FY25'!BR:BR, 'Forecast Summary-FY25'!$A:$A,Outcomes!$A71,'Forecast Summary-FY25'!$C:$C, "2025",'Forecast Summary-FY25'!$D:$D, "Bound Project")</f>
        <v>0</v>
      </c>
      <c r="AV71" s="303">
        <f>SUMIFS('Forecast Summary-FY25'!BS:BS, 'Forecast Summary-FY25'!$A:$A,Outcomes!$A71,'Forecast Summary-FY25'!$C:$C, "2025",'Forecast Summary-FY25'!$D:$D, "Bound Project")</f>
        <v>0</v>
      </c>
      <c r="AW71" s="303">
        <f>SUMIFS('Forecast Summary-FY25'!BT:BT, 'Forecast Summary-FY25'!$A:$A,Outcomes!$A71,'Forecast Summary-FY25'!$C:$C, "2025",'Forecast Summary-FY25'!$D:$D, "Bound Project")</f>
        <v>0</v>
      </c>
      <c r="AX71" s="303">
        <f>SUMIFS('Forecast Summary-FY25'!BU:BU, 'Forecast Summary-FY25'!$A:$A,Outcomes!$A71,'Forecast Summary-FY25'!$C:$C, "2025",'Forecast Summary-FY25'!$D:$D, "Bound Project")</f>
        <v>0</v>
      </c>
      <c r="AY71" s="303">
        <f>SUMIFS('Forecast Summary-FY25'!BV:BV, 'Forecast Summary-FY25'!$A:$A,Outcomes!$A71,'Forecast Summary-FY25'!$C:$C, "2025",'Forecast Summary-FY25'!$D:$D, "Bound Project")</f>
        <v>0</v>
      </c>
      <c r="AZ71" s="303">
        <f>SUMIFS('Forecast Summary-FY25'!BW:BW, 'Forecast Summary-FY25'!$A:$A,Outcomes!$A71,'Forecast Summary-FY25'!$C:$C, "2025",'Forecast Summary-FY25'!$D:$D, "Bound Project")</f>
        <v>0</v>
      </c>
      <c r="BA71" s="303">
        <f>SUMIFS('Forecast Summary-FY25'!BX:BX, 'Forecast Summary-FY25'!$A:$A,Outcomes!$A71,'Forecast Summary-FY25'!$C:$C, "2025",'Forecast Summary-FY25'!$D:$D, "Bound Project")</f>
        <v>0</v>
      </c>
      <c r="BB71" s="303">
        <f>SUMIFS('Forecast Summary-FY25'!BY:BY, 'Forecast Summary-FY25'!$A:$A,Outcomes!$A71,'Forecast Summary-FY25'!$C:$C, "2025",'Forecast Summary-FY25'!$D:$D, "Bound Project")</f>
        <v>5.5</v>
      </c>
      <c r="BC71" s="303">
        <f>SUMIFS('Forecast Summary-FY25'!BZ:BZ, 'Forecast Summary-FY25'!$A:$A,Outcomes!$A71,'Forecast Summary-FY25'!$C:$C, "2025",'Forecast Summary-FY25'!$D:$D, "Bound Project")</f>
        <v>5.5</v>
      </c>
      <c r="BD71" s="303">
        <f>SUMIFS('Forecast Summary-FY25'!CA:CA, 'Forecast Summary-FY25'!$A:$A,Outcomes!$A71,'Forecast Summary-FY25'!$C:$C, "2025",'Forecast Summary-FY25'!$D:$D, "Bound Project")</f>
        <v>0</v>
      </c>
    </row>
    <row r="72" spans="1:56">
      <c r="A72" s="13" t="s">
        <v>67</v>
      </c>
      <c r="B72" s="10" t="s">
        <v>68</v>
      </c>
      <c r="C72" s="303">
        <f>SUMIFS('Forecast Summary-FY25'!E:E, 'Forecast Summary-FY25'!$A:$A,Outcomes!$A72,'Forecast Summary-FY25'!$C:$C, "2025",'Forecast Summary-FY25'!$D:$D, "Bound Project")</f>
        <v>558.6</v>
      </c>
      <c r="D72" s="303">
        <f>SUMIFS('Forecast Summary-FY25'!F:F, 'Forecast Summary-FY25'!$A:$A,Outcomes!$A72,'Forecast Summary-FY25'!$C:$C, "2025",'Forecast Summary-FY25'!$D:$D, "Bound Project")</f>
        <v>277</v>
      </c>
      <c r="E72" s="303">
        <f>SUMIFS('Forecast Summary-FY25'!G:G, 'Forecast Summary-FY25'!$A:$A,Outcomes!$A72,'Forecast Summary-FY25'!$C:$C, "2025",'Forecast Summary-FY25'!$D:$D, "Bound Project")</f>
        <v>231</v>
      </c>
      <c r="F72" s="303">
        <f>SUMIFS('Forecast Summary-FY25'!H:H, 'Forecast Summary-FY25'!$A:$A,Outcomes!$A72,'Forecast Summary-FY25'!$C:$C, "2025",'Forecast Summary-FY25'!$D:$D, "Bound Project")</f>
        <v>90</v>
      </c>
      <c r="G72" s="303">
        <f>SUMIFS('Forecast Summary-FY25'!I:I, 'Forecast Summary-FY25'!$A:$A,Outcomes!$A72,'Forecast Summary-FY25'!$C:$C, "2025",'Forecast Summary-FY25'!$D:$D, "Bound Project")</f>
        <v>41</v>
      </c>
      <c r="H72" s="303">
        <f>SUMIFS('Forecast Summary-FY25'!J:J, 'Forecast Summary-FY25'!$A:$A,Outcomes!$A72,'Forecast Summary-FY25'!$C:$C, "2025",'Forecast Summary-FY25'!$D:$D, "Bound Project")</f>
        <v>0</v>
      </c>
      <c r="I72" s="303">
        <f>SUMIFS('Forecast Summary-FY25'!K:K, 'Forecast Summary-FY25'!$A:$A,Outcomes!$A72,'Forecast Summary-FY25'!$C:$C, "2025",'Forecast Summary-FY25'!$D:$D, "Bound Project")</f>
        <v>0</v>
      </c>
      <c r="J72" s="303">
        <f>SUMIFS('Forecast Summary-FY25'!L:L, 'Forecast Summary-FY25'!$A:$A,Outcomes!$A72,'Forecast Summary-FY25'!$C:$C, "2025",'Forecast Summary-FY25'!$D:$D, "Bound Project")</f>
        <v>0</v>
      </c>
      <c r="K72" s="303">
        <f>SUMIFS('Forecast Summary-FY25'!M:M, 'Forecast Summary-FY25'!$A:$A,Outcomes!$A72,'Forecast Summary-FY25'!$C:$C, "2025",'Forecast Summary-FY25'!$D:$D, "Bound Project")</f>
        <v>0</v>
      </c>
      <c r="L72" s="303">
        <f>SUMIFS('Forecast Summary-FY25'!O:O, 'Forecast Summary-FY25'!$A:$A,Outcomes!$A72,'Forecast Summary-FY25'!$C:$C, "2025",'Forecast Summary-FY25'!$D:$D, "Bound Project")</f>
        <v>7</v>
      </c>
      <c r="M72" s="303">
        <f>SUMIFS('Forecast Summary-FY25'!P:P, 'Forecast Summary-FY25'!$A:$A,Outcomes!$A72,'Forecast Summary-FY25'!$C:$C, "2025",'Forecast Summary-FY25'!$D:$D, "Bound Project")</f>
        <v>176.7</v>
      </c>
      <c r="N72" s="303">
        <f>SUMIFS('Forecast Summary-FY25'!U:U, 'Forecast Summary-FY25'!$A:$A,Outcomes!$A72,'Forecast Summary-FY25'!$C:$C, "2025",'Forecast Summary-FY25'!$D:$D, "Bound Project")</f>
        <v>135.85</v>
      </c>
      <c r="O72" s="303">
        <f>SUMIFS('Forecast Summary-FY25'!V:V, 'Forecast Summary-FY25'!$A:$A,Outcomes!$A72,'Forecast Summary-FY25'!$C:$C, "2025",'Forecast Summary-FY25'!$D:$D, "Bound Project")</f>
        <v>131.1</v>
      </c>
      <c r="P72" s="303">
        <f>SUMIFS('Forecast Summary-FY25'!W:W, 'Forecast Summary-FY25'!$A:$A,Outcomes!$A72,'Forecast Summary-FY25'!$C:$C, "2025",'Forecast Summary-FY25'!$D:$D, "Bound Project")</f>
        <v>32.299999999999997</v>
      </c>
      <c r="Q72" s="303">
        <f>SUMIFS('Forecast Summary-FY25'!X:X, 'Forecast Summary-FY25'!$A:$A,Outcomes!$A72,'Forecast Summary-FY25'!$C:$C, "2025",'Forecast Summary-FY25'!$D:$D, "Bound Project")</f>
        <v>13.299999999999999</v>
      </c>
      <c r="R72" s="303">
        <f>SUMIFS('Forecast Summary-FY25'!Y:Y, 'Forecast Summary-FY25'!$A:$A,Outcomes!$A72,'Forecast Summary-FY25'!$C:$C, "2025",'Forecast Summary-FY25'!$D:$D, "Bound Project")</f>
        <v>269.8</v>
      </c>
      <c r="S72" s="303">
        <f>SUMIFS('Forecast Summary-FY25'!Z:Z, 'Forecast Summary-FY25'!$A:$A,Outcomes!$A72,'Forecast Summary-FY25'!$C:$C, "2025",'Forecast Summary-FY25'!$D:$D, "Bound Project")</f>
        <v>129.19999999999999</v>
      </c>
      <c r="T72" s="303">
        <f>SUMIFS('Forecast Summary-FY25'!AA:AA, 'Forecast Summary-FY25'!$A:$A,Outcomes!$A72,'Forecast Summary-FY25'!$C:$C, "2025",'Forecast Summary-FY25'!$D:$D, "Bound Project")</f>
        <v>109.25</v>
      </c>
      <c r="U72" s="303">
        <f>SUMIFS('Forecast Summary-FY25'!AB:AB, 'Forecast Summary-FY25'!$A:$A,Outcomes!$A72,'Forecast Summary-FY25'!$C:$C, "2025",'Forecast Summary-FY25'!$D:$D, "Bound Project")</f>
        <v>130.15</v>
      </c>
      <c r="V72" s="303">
        <f>SUMIFS('Forecast Summary-FY25'!AG:AG, 'Forecast Summary-FY25'!$A:$A,Outcomes!$A72,'Forecast Summary-FY25'!$C:$C, "2025",'Forecast Summary-FY25'!$D:$D, "Bound Project")</f>
        <v>183.70000000000002</v>
      </c>
      <c r="W72" s="303">
        <f>SUMIFS('Forecast Summary-FY25'!AH:AH, 'Forecast Summary-FY25'!$A:$A,Outcomes!$A72,'Forecast Summary-FY25'!$C:$C, "2025",'Forecast Summary-FY25'!$D:$D, "Bound Project")</f>
        <v>157.30000000000001</v>
      </c>
      <c r="X72" s="303">
        <f>SUMIFS('Forecast Summary-FY25'!AI:AI, 'Forecast Summary-FY25'!$A:$A,Outcomes!$A72,'Forecast Summary-FY25'!$C:$C, "2025",'Forecast Summary-FY25'!$D:$D, "Bound Project")</f>
        <v>53</v>
      </c>
      <c r="Y72" s="303">
        <f>SUMIFS('Forecast Summary-FY25'!AJ:AJ, 'Forecast Summary-FY25'!$A:$A,Outcomes!$A72,'Forecast Summary-FY25'!$C:$C, "2025",'Forecast Summary-FY25'!$D:$D, "Bound Project")</f>
        <v>9.9</v>
      </c>
      <c r="Z72" s="303">
        <f>SUMIFS('Forecast Summary-FY25'!AK:AK, 'Forecast Summary-FY25'!$A:$A,Outcomes!$A72,'Forecast Summary-FY25'!$C:$C, "2025",'Forecast Summary-FY25'!$D:$D, "Bound Project")</f>
        <v>132</v>
      </c>
      <c r="AA72" s="303">
        <f>SUMIFS('Forecast Summary-FY25'!AL:AL, 'Forecast Summary-FY25'!$A:$A,Outcomes!$A72,'Forecast Summary-FY25'!$C:$C, "2025",'Forecast Summary-FY25'!$D:$D, "Bound Project")</f>
        <v>104.50000000000001</v>
      </c>
      <c r="AB72" s="303">
        <f>SUMIFS('Forecast Summary-FY25'!AM:AM, 'Forecast Summary-FY25'!$A:$A,Outcomes!$A72,'Forecast Summary-FY25'!$C:$C, "2025",'Forecast Summary-FY25'!$D:$D, "Bound Project")</f>
        <v>84.7</v>
      </c>
      <c r="AC72" s="303">
        <f>SUMIFS('Forecast Summary-FY25'!AN:AN, 'Forecast Summary-FY25'!$A:$A,Outcomes!$A72,'Forecast Summary-FY25'!$C:$C, "2025",'Forecast Summary-FY25'!$D:$D, "Bound Project")</f>
        <v>44</v>
      </c>
      <c r="AD72" s="303">
        <f>SUMIFS('Forecast Summary-FY25'!AS:AS, 'Forecast Summary-FY25'!$A:$A,Outcomes!$A72,'Forecast Summary-FY25'!$C:$C, "2025",'Forecast Summary-FY25'!$D:$D, "Bound Project")</f>
        <v>0</v>
      </c>
      <c r="AE72" s="303">
        <f>SUMIFS('Forecast Summary-FY25'!AT:AT, 'Forecast Summary-FY25'!$A:$A,Outcomes!$A72,'Forecast Summary-FY25'!$C:$C, "2025",'Forecast Summary-FY25'!$D:$D, "Bound Project")</f>
        <v>0</v>
      </c>
      <c r="AF72" s="303">
        <f>SUMIFS('Forecast Summary-FY25'!AU:AU, 'Forecast Summary-FY25'!$A:$A,Outcomes!$A72,'Forecast Summary-FY25'!$C:$C, "2025",'Forecast Summary-FY25'!$D:$D, "Bound Project")</f>
        <v>0</v>
      </c>
      <c r="AG72" s="303">
        <f>SUMIFS('Forecast Summary-FY25'!AV:AV, 'Forecast Summary-FY25'!$A:$A,Outcomes!$A72,'Forecast Summary-FY25'!$C:$C, "2025",'Forecast Summary-FY25'!$D:$D, "Bound Project")</f>
        <v>0</v>
      </c>
      <c r="AH72" s="303">
        <f>SUMIFS('Forecast Summary-FY25'!AW:AW, 'Forecast Summary-FY25'!$A:$A,Outcomes!$A72,'Forecast Summary-FY25'!$C:$C, "2025",'Forecast Summary-FY25'!$D:$D, "Bound Project")</f>
        <v>0</v>
      </c>
      <c r="AI72" s="303">
        <f>SUMIFS('Forecast Summary-FY25'!AX:AX, 'Forecast Summary-FY25'!$A:$A,Outcomes!$A72,'Forecast Summary-FY25'!$C:$C, "2025",'Forecast Summary-FY25'!$D:$D, "Bound Project")</f>
        <v>0</v>
      </c>
      <c r="AJ72" s="303">
        <f>SUMIFS('Forecast Summary-FY25'!AY:AY, 'Forecast Summary-FY25'!$A:$A,Outcomes!$A72,'Forecast Summary-FY25'!$C:$C, "2025",'Forecast Summary-FY25'!$D:$D, "Bound Project")</f>
        <v>0</v>
      </c>
      <c r="AK72" s="303">
        <f>SUMIFS('Forecast Summary-FY25'!AZ:AZ, 'Forecast Summary-FY25'!$A:$A,Outcomes!$A72,'Forecast Summary-FY25'!$C:$C, "2025",'Forecast Summary-FY25'!$D:$D, "Bound Project")</f>
        <v>0</v>
      </c>
      <c r="AL72" s="303">
        <f>SUMIFS('Forecast Summary-FY25'!BE:BE, 'Forecast Summary-FY25'!$A:$A,Outcomes!$A72,'Forecast Summary-FY25'!$C:$C, "2025",'Forecast Summary-FY25'!$D:$D, "Bound Project")</f>
        <v>277</v>
      </c>
      <c r="AM72" s="303">
        <f>SUMIFS('Forecast Summary-FY25'!BF:BF, 'Forecast Summary-FY25'!$A:$A,Outcomes!$A72,'Forecast Summary-FY25'!$C:$C, "2025",'Forecast Summary-FY25'!$D:$D, "Bound Project")</f>
        <v>238</v>
      </c>
      <c r="AN72" s="303">
        <f>SUMIFS('Forecast Summary-FY25'!BG:BG, 'Forecast Summary-FY25'!$A:$A,Outcomes!$A72,'Forecast Summary-FY25'!$C:$C, "2025",'Forecast Summary-FY25'!$D:$D, "Bound Project")</f>
        <v>111.10000000000001</v>
      </c>
      <c r="AO72" s="303">
        <f>SUMIFS('Forecast Summary-FY25'!BH:BH, 'Forecast Summary-FY25'!$A:$A,Outcomes!$A72,'Forecast Summary-FY25'!$C:$C, "2025",'Forecast Summary-FY25'!$D:$D, "Bound Project")</f>
        <v>46.2</v>
      </c>
      <c r="AP72" s="303">
        <f>SUMIFS('Forecast Summary-FY25'!BI:BI, 'Forecast Summary-FY25'!$A:$A,Outcomes!$A72,'Forecast Summary-FY25'!$C:$C, "2025",'Forecast Summary-FY25'!$D:$D, "Bound Project")</f>
        <v>108.9</v>
      </c>
      <c r="AQ72" s="303">
        <f>SUMIFS('Forecast Summary-FY25'!BJ:BJ, 'Forecast Summary-FY25'!$A:$A,Outcomes!$A72,'Forecast Summary-FY25'!$C:$C, "2025",'Forecast Summary-FY25'!$D:$D, "Bound Project")</f>
        <v>53.900000000000006</v>
      </c>
      <c r="AR72" s="303">
        <f>SUMIFS('Forecast Summary-FY25'!BK:BK, 'Forecast Summary-FY25'!$A:$A,Outcomes!$A72,'Forecast Summary-FY25'!$C:$C, "2025",'Forecast Summary-FY25'!$D:$D, "Bound Project")</f>
        <v>70.400000000000006</v>
      </c>
      <c r="AS72" s="303">
        <f>SUMIFS('Forecast Summary-FY25'!BL:BL, 'Forecast Summary-FY25'!$A:$A,Outcomes!$A72,'Forecast Summary-FY25'!$C:$C, "2025",'Forecast Summary-FY25'!$D:$D, "Bound Project")</f>
        <v>59.400000000000006</v>
      </c>
      <c r="AT72" s="303">
        <f>SUMIFS('Forecast Summary-FY25'!BQ:BQ, 'Forecast Summary-FY25'!$A:$A,Outcomes!$A72,'Forecast Summary-FY25'!$C:$C, "2025",'Forecast Summary-FY25'!$D:$D, "Bound Project")</f>
        <v>0</v>
      </c>
      <c r="AU72" s="303">
        <f>SUMIFS('Forecast Summary-FY25'!BR:BR, 'Forecast Summary-FY25'!$A:$A,Outcomes!$A72,'Forecast Summary-FY25'!$C:$C, "2025",'Forecast Summary-FY25'!$D:$D, "Bound Project")</f>
        <v>0</v>
      </c>
      <c r="AV72" s="303">
        <f>SUMIFS('Forecast Summary-FY25'!BS:BS, 'Forecast Summary-FY25'!$A:$A,Outcomes!$A72,'Forecast Summary-FY25'!$C:$C, "2025",'Forecast Summary-FY25'!$D:$D, "Bound Project")</f>
        <v>0</v>
      </c>
      <c r="AW72" s="303">
        <f>SUMIFS('Forecast Summary-FY25'!BT:BT, 'Forecast Summary-FY25'!$A:$A,Outcomes!$A72,'Forecast Summary-FY25'!$C:$C, "2025",'Forecast Summary-FY25'!$D:$D, "Bound Project")</f>
        <v>0</v>
      </c>
      <c r="AX72" s="303">
        <f>SUMIFS('Forecast Summary-FY25'!BU:BU, 'Forecast Summary-FY25'!$A:$A,Outcomes!$A72,'Forecast Summary-FY25'!$C:$C, "2025",'Forecast Summary-FY25'!$D:$D, "Bound Project")</f>
        <v>0</v>
      </c>
      <c r="AY72" s="303">
        <f>SUMIFS('Forecast Summary-FY25'!BV:BV, 'Forecast Summary-FY25'!$A:$A,Outcomes!$A72,'Forecast Summary-FY25'!$C:$C, "2025",'Forecast Summary-FY25'!$D:$D, "Bound Project")</f>
        <v>0</v>
      </c>
      <c r="AZ72" s="303">
        <f>SUMIFS('Forecast Summary-FY25'!BW:BW, 'Forecast Summary-FY25'!$A:$A,Outcomes!$A72,'Forecast Summary-FY25'!$C:$C, "2025",'Forecast Summary-FY25'!$D:$D, "Bound Project")</f>
        <v>0</v>
      </c>
      <c r="BA72" s="303">
        <f>SUMIFS('Forecast Summary-FY25'!BX:BX, 'Forecast Summary-FY25'!$A:$A,Outcomes!$A72,'Forecast Summary-FY25'!$C:$C, "2025",'Forecast Summary-FY25'!$D:$D, "Bound Project")</f>
        <v>0</v>
      </c>
      <c r="BB72" s="303">
        <f>SUMIFS('Forecast Summary-FY25'!BY:BY, 'Forecast Summary-FY25'!$A:$A,Outcomes!$A72,'Forecast Summary-FY25'!$C:$C, "2025",'Forecast Summary-FY25'!$D:$D, "Bound Project")</f>
        <v>1.1000000000000001</v>
      </c>
      <c r="BC72" s="303">
        <f>SUMIFS('Forecast Summary-FY25'!BZ:BZ, 'Forecast Summary-FY25'!$A:$A,Outcomes!$A72,'Forecast Summary-FY25'!$C:$C, "2025",'Forecast Summary-FY25'!$D:$D, "Bound Project")</f>
        <v>6.6000000000000005</v>
      </c>
      <c r="BD72" s="303">
        <f>SUMIFS('Forecast Summary-FY25'!CA:CA, 'Forecast Summary-FY25'!$A:$A,Outcomes!$A72,'Forecast Summary-FY25'!$C:$C, "2025",'Forecast Summary-FY25'!$D:$D, "Bound Project")</f>
        <v>0</v>
      </c>
    </row>
    <row r="73" spans="1:56">
      <c r="A73" s="13" t="s">
        <v>69</v>
      </c>
      <c r="B73" s="10" t="s">
        <v>70</v>
      </c>
      <c r="C73" s="303">
        <f>SUMIFS('Forecast Summary-FY25'!E:E, 'Forecast Summary-FY25'!$A:$A,Outcomes!$A73,'Forecast Summary-FY25'!$C:$C, "2025",'Forecast Summary-FY25'!$D:$D, "Bound Project")</f>
        <v>484</v>
      </c>
      <c r="D73" s="303">
        <f>SUMIFS('Forecast Summary-FY25'!F:F, 'Forecast Summary-FY25'!$A:$A,Outcomes!$A73,'Forecast Summary-FY25'!$C:$C, "2025",'Forecast Summary-FY25'!$D:$D, "Bound Project")</f>
        <v>303</v>
      </c>
      <c r="E73" s="303">
        <f>SUMIFS('Forecast Summary-FY25'!G:G, 'Forecast Summary-FY25'!$A:$A,Outcomes!$A73,'Forecast Summary-FY25'!$C:$C, "2025",'Forecast Summary-FY25'!$D:$D, "Bound Project")</f>
        <v>157.69999999999999</v>
      </c>
      <c r="F73" s="303">
        <f>SUMIFS('Forecast Summary-FY25'!H:H, 'Forecast Summary-FY25'!$A:$A,Outcomes!$A73,'Forecast Summary-FY25'!$C:$C, "2025",'Forecast Summary-FY25'!$D:$D, "Bound Project")</f>
        <v>93</v>
      </c>
      <c r="G73" s="303">
        <f>SUMIFS('Forecast Summary-FY25'!I:I, 'Forecast Summary-FY25'!$A:$A,Outcomes!$A73,'Forecast Summary-FY25'!$C:$C, "2025",'Forecast Summary-FY25'!$D:$D, "Bound Project")</f>
        <v>64</v>
      </c>
      <c r="H73" s="303">
        <f>SUMIFS('Forecast Summary-FY25'!J:J, 'Forecast Summary-FY25'!$A:$A,Outcomes!$A73,'Forecast Summary-FY25'!$C:$C, "2025",'Forecast Summary-FY25'!$D:$D, "Bound Project")</f>
        <v>0</v>
      </c>
      <c r="I73" s="303">
        <f>SUMIFS('Forecast Summary-FY25'!K:K, 'Forecast Summary-FY25'!$A:$A,Outcomes!$A73,'Forecast Summary-FY25'!$C:$C, "2025",'Forecast Summary-FY25'!$D:$D, "Bound Project")</f>
        <v>0</v>
      </c>
      <c r="J73" s="303">
        <f>SUMIFS('Forecast Summary-FY25'!L:L, 'Forecast Summary-FY25'!$A:$A,Outcomes!$A73,'Forecast Summary-FY25'!$C:$C, "2025",'Forecast Summary-FY25'!$D:$D, "Bound Project")</f>
        <v>0</v>
      </c>
      <c r="K73" s="303">
        <f>SUMIFS('Forecast Summary-FY25'!M:M, 'Forecast Summary-FY25'!$A:$A,Outcomes!$A73,'Forecast Summary-FY25'!$C:$C, "2025",'Forecast Summary-FY25'!$D:$D, "Bound Project")</f>
        <v>0</v>
      </c>
      <c r="L73" s="303">
        <f>SUMIFS('Forecast Summary-FY25'!O:O, 'Forecast Summary-FY25'!$A:$A,Outcomes!$A73,'Forecast Summary-FY25'!$C:$C, "2025",'Forecast Summary-FY25'!$D:$D, "Bound Project")</f>
        <v>107.35</v>
      </c>
      <c r="M73" s="303">
        <f>SUMIFS('Forecast Summary-FY25'!P:P, 'Forecast Summary-FY25'!$A:$A,Outcomes!$A73,'Forecast Summary-FY25'!$C:$C, "2025",'Forecast Summary-FY25'!$D:$D, "Bound Project")</f>
        <v>106.7</v>
      </c>
      <c r="N73" s="303">
        <f>SUMIFS('Forecast Summary-FY25'!U:U, 'Forecast Summary-FY25'!$A:$A,Outcomes!$A73,'Forecast Summary-FY25'!$C:$C, "2025",'Forecast Summary-FY25'!$D:$D, "Bound Project")</f>
        <v>0</v>
      </c>
      <c r="O73" s="303">
        <f>SUMIFS('Forecast Summary-FY25'!V:V, 'Forecast Summary-FY25'!$A:$A,Outcomes!$A73,'Forecast Summary-FY25'!$C:$C, "2025",'Forecast Summary-FY25'!$D:$D, "Bound Project")</f>
        <v>0</v>
      </c>
      <c r="P73" s="303">
        <f>SUMIFS('Forecast Summary-FY25'!W:W, 'Forecast Summary-FY25'!$A:$A,Outcomes!$A73,'Forecast Summary-FY25'!$C:$C, "2025",'Forecast Summary-FY25'!$D:$D, "Bound Project")</f>
        <v>0</v>
      </c>
      <c r="Q73" s="303">
        <f>SUMIFS('Forecast Summary-FY25'!X:X, 'Forecast Summary-FY25'!$A:$A,Outcomes!$A73,'Forecast Summary-FY25'!$C:$C, "2025",'Forecast Summary-FY25'!$D:$D, "Bound Project")</f>
        <v>0</v>
      </c>
      <c r="R73" s="303">
        <f>SUMIFS('Forecast Summary-FY25'!Y:Y, 'Forecast Summary-FY25'!$A:$A,Outcomes!$A73,'Forecast Summary-FY25'!$C:$C, "2025",'Forecast Summary-FY25'!$D:$D, "Bound Project")</f>
        <v>9.9</v>
      </c>
      <c r="S73" s="303">
        <f>SUMIFS('Forecast Summary-FY25'!Z:Z, 'Forecast Summary-FY25'!$A:$A,Outcomes!$A73,'Forecast Summary-FY25'!$C:$C, "2025",'Forecast Summary-FY25'!$D:$D, "Bound Project")</f>
        <v>3.3000000000000003</v>
      </c>
      <c r="T73" s="303">
        <f>SUMIFS('Forecast Summary-FY25'!AA:AA, 'Forecast Summary-FY25'!$A:$A,Outcomes!$A73,'Forecast Summary-FY25'!$C:$C, "2025",'Forecast Summary-FY25'!$D:$D, "Bound Project")</f>
        <v>6.6000000000000005</v>
      </c>
      <c r="U73" s="303">
        <f>SUMIFS('Forecast Summary-FY25'!AB:AB, 'Forecast Summary-FY25'!$A:$A,Outcomes!$A73,'Forecast Summary-FY25'!$C:$C, "2025",'Forecast Summary-FY25'!$D:$D, "Bound Project")</f>
        <v>2.2000000000000002</v>
      </c>
      <c r="V73" s="303">
        <f>SUMIFS('Forecast Summary-FY25'!AG:AG, 'Forecast Summary-FY25'!$A:$A,Outcomes!$A73,'Forecast Summary-FY25'!$C:$C, "2025",'Forecast Summary-FY25'!$D:$D, "Bound Project")</f>
        <v>88</v>
      </c>
      <c r="W73" s="303">
        <f>SUMIFS('Forecast Summary-FY25'!AH:AH, 'Forecast Summary-FY25'!$A:$A,Outcomes!$A73,'Forecast Summary-FY25'!$C:$C, "2025",'Forecast Summary-FY25'!$D:$D, "Bound Project")</f>
        <v>42.900000000000006</v>
      </c>
      <c r="X73" s="303">
        <f>SUMIFS('Forecast Summary-FY25'!AI:AI, 'Forecast Summary-FY25'!$A:$A,Outcomes!$A73,'Forecast Summary-FY25'!$C:$C, "2025",'Forecast Summary-FY25'!$D:$D, "Bound Project")</f>
        <v>35.200000000000003</v>
      </c>
      <c r="Y73" s="303">
        <f>SUMIFS('Forecast Summary-FY25'!AJ:AJ, 'Forecast Summary-FY25'!$A:$A,Outcomes!$A73,'Forecast Summary-FY25'!$C:$C, "2025",'Forecast Summary-FY25'!$D:$D, "Bound Project")</f>
        <v>39.6</v>
      </c>
      <c r="Z73" s="303">
        <f>SUMIFS('Forecast Summary-FY25'!AK:AK, 'Forecast Summary-FY25'!$A:$A,Outcomes!$A73,'Forecast Summary-FY25'!$C:$C, "2025",'Forecast Summary-FY25'!$D:$D, "Bound Project")</f>
        <v>235.6</v>
      </c>
      <c r="AA73" s="303">
        <f>SUMIFS('Forecast Summary-FY25'!AL:AL, 'Forecast Summary-FY25'!$A:$A,Outcomes!$A73,'Forecast Summary-FY25'!$C:$C, "2025",'Forecast Summary-FY25'!$D:$D, "Bound Project")</f>
        <v>149.15</v>
      </c>
      <c r="AB73" s="303">
        <f>SUMIFS('Forecast Summary-FY25'!AM:AM, 'Forecast Summary-FY25'!$A:$A,Outcomes!$A73,'Forecast Summary-FY25'!$C:$C, "2025",'Forecast Summary-FY25'!$D:$D, "Bound Project")</f>
        <v>109.25</v>
      </c>
      <c r="AC73" s="303">
        <f>SUMIFS('Forecast Summary-FY25'!AN:AN, 'Forecast Summary-FY25'!$A:$A,Outcomes!$A73,'Forecast Summary-FY25'!$C:$C, "2025",'Forecast Summary-FY25'!$D:$D, "Bound Project")</f>
        <v>103.55</v>
      </c>
      <c r="AD73" s="303">
        <f>SUMIFS('Forecast Summary-FY25'!AS:AS, 'Forecast Summary-FY25'!$A:$A,Outcomes!$A73,'Forecast Summary-FY25'!$C:$C, "2025",'Forecast Summary-FY25'!$D:$D, "Bound Project")</f>
        <v>0</v>
      </c>
      <c r="AE73" s="303">
        <f>SUMIFS('Forecast Summary-FY25'!AT:AT, 'Forecast Summary-FY25'!$A:$A,Outcomes!$A73,'Forecast Summary-FY25'!$C:$C, "2025",'Forecast Summary-FY25'!$D:$D, "Bound Project")</f>
        <v>0</v>
      </c>
      <c r="AF73" s="303">
        <f>SUMIFS('Forecast Summary-FY25'!AU:AU, 'Forecast Summary-FY25'!$A:$A,Outcomes!$A73,'Forecast Summary-FY25'!$C:$C, "2025",'Forecast Summary-FY25'!$D:$D, "Bound Project")</f>
        <v>0</v>
      </c>
      <c r="AG73" s="303">
        <f>SUMIFS('Forecast Summary-FY25'!AV:AV, 'Forecast Summary-FY25'!$A:$A,Outcomes!$A73,'Forecast Summary-FY25'!$C:$C, "2025",'Forecast Summary-FY25'!$D:$D, "Bound Project")</f>
        <v>0</v>
      </c>
      <c r="AH73" s="303">
        <f>SUMIFS('Forecast Summary-FY25'!AW:AW, 'Forecast Summary-FY25'!$A:$A,Outcomes!$A73,'Forecast Summary-FY25'!$C:$C, "2025",'Forecast Summary-FY25'!$D:$D, "Bound Project")</f>
        <v>0</v>
      </c>
      <c r="AI73" s="303">
        <f>SUMIFS('Forecast Summary-FY25'!AX:AX, 'Forecast Summary-FY25'!$A:$A,Outcomes!$A73,'Forecast Summary-FY25'!$C:$C, "2025",'Forecast Summary-FY25'!$D:$D, "Bound Project")</f>
        <v>0</v>
      </c>
      <c r="AJ73" s="303">
        <f>SUMIFS('Forecast Summary-FY25'!AY:AY, 'Forecast Summary-FY25'!$A:$A,Outcomes!$A73,'Forecast Summary-FY25'!$C:$C, "2025",'Forecast Summary-FY25'!$D:$D, "Bound Project")</f>
        <v>0</v>
      </c>
      <c r="AK73" s="303">
        <f>SUMIFS('Forecast Summary-FY25'!AZ:AZ, 'Forecast Summary-FY25'!$A:$A,Outcomes!$A73,'Forecast Summary-FY25'!$C:$C, "2025",'Forecast Summary-FY25'!$D:$D, "Bound Project")</f>
        <v>0</v>
      </c>
      <c r="AL73" s="303">
        <f>SUMIFS('Forecast Summary-FY25'!BE:BE, 'Forecast Summary-FY25'!$A:$A,Outcomes!$A73,'Forecast Summary-FY25'!$C:$C, "2025",'Forecast Summary-FY25'!$D:$D, "Bound Project")</f>
        <v>473</v>
      </c>
      <c r="AM73" s="303">
        <f>SUMIFS('Forecast Summary-FY25'!BF:BF, 'Forecast Summary-FY25'!$A:$A,Outcomes!$A73,'Forecast Summary-FY25'!$C:$C, "2025",'Forecast Summary-FY25'!$D:$D, "Bound Project")</f>
        <v>215.64999999999998</v>
      </c>
      <c r="AN73" s="303">
        <f>SUMIFS('Forecast Summary-FY25'!BG:BG, 'Forecast Summary-FY25'!$A:$A,Outcomes!$A73,'Forecast Summary-FY25'!$C:$C, "2025",'Forecast Summary-FY25'!$D:$D, "Bound Project")</f>
        <v>173</v>
      </c>
      <c r="AO73" s="303">
        <f>SUMIFS('Forecast Summary-FY25'!BH:BH, 'Forecast Summary-FY25'!$A:$A,Outcomes!$A73,'Forecast Summary-FY25'!$C:$C, "2025",'Forecast Summary-FY25'!$D:$D, "Bound Project")</f>
        <v>105.60000000000001</v>
      </c>
      <c r="AP73" s="303">
        <f>SUMIFS('Forecast Summary-FY25'!BI:BI, 'Forecast Summary-FY25'!$A:$A,Outcomes!$A73,'Forecast Summary-FY25'!$C:$C, "2025",'Forecast Summary-FY25'!$D:$D, "Bound Project")</f>
        <v>142.5</v>
      </c>
      <c r="AQ73" s="303">
        <f>SUMIFS('Forecast Summary-FY25'!BJ:BJ, 'Forecast Summary-FY25'!$A:$A,Outcomes!$A73,'Forecast Summary-FY25'!$C:$C, "2025",'Forecast Summary-FY25'!$D:$D, "Bound Project")</f>
        <v>39.9</v>
      </c>
      <c r="AR73" s="303">
        <f>SUMIFS('Forecast Summary-FY25'!BK:BK, 'Forecast Summary-FY25'!$A:$A,Outcomes!$A73,'Forecast Summary-FY25'!$C:$C, "2025",'Forecast Summary-FY25'!$D:$D, "Bound Project")</f>
        <v>65.55</v>
      </c>
      <c r="AS73" s="303">
        <f>SUMIFS('Forecast Summary-FY25'!BL:BL, 'Forecast Summary-FY25'!$A:$A,Outcomes!$A73,'Forecast Summary-FY25'!$C:$C, "2025",'Forecast Summary-FY25'!$D:$D, "Bound Project")</f>
        <v>86.45</v>
      </c>
      <c r="AT73" s="303">
        <f>SUMIFS('Forecast Summary-FY25'!BQ:BQ, 'Forecast Summary-FY25'!$A:$A,Outcomes!$A73,'Forecast Summary-FY25'!$C:$C, "2025",'Forecast Summary-FY25'!$D:$D, "Bound Project")</f>
        <v>0</v>
      </c>
      <c r="AU73" s="303">
        <f>SUMIFS('Forecast Summary-FY25'!BR:BR, 'Forecast Summary-FY25'!$A:$A,Outcomes!$A73,'Forecast Summary-FY25'!$C:$C, "2025",'Forecast Summary-FY25'!$D:$D, "Bound Project")</f>
        <v>0</v>
      </c>
      <c r="AV73" s="303">
        <f>SUMIFS('Forecast Summary-FY25'!BS:BS, 'Forecast Summary-FY25'!$A:$A,Outcomes!$A73,'Forecast Summary-FY25'!$C:$C, "2025",'Forecast Summary-FY25'!$D:$D, "Bound Project")</f>
        <v>0</v>
      </c>
      <c r="AW73" s="303">
        <f>SUMIFS('Forecast Summary-FY25'!BT:BT, 'Forecast Summary-FY25'!$A:$A,Outcomes!$A73,'Forecast Summary-FY25'!$C:$C, "2025",'Forecast Summary-FY25'!$D:$D, "Bound Project")</f>
        <v>0</v>
      </c>
      <c r="AX73" s="303">
        <f>SUMIFS('Forecast Summary-FY25'!BU:BU, 'Forecast Summary-FY25'!$A:$A,Outcomes!$A73,'Forecast Summary-FY25'!$C:$C, "2025",'Forecast Summary-FY25'!$D:$D, "Bound Project")</f>
        <v>19</v>
      </c>
      <c r="AY73" s="303">
        <f>SUMIFS('Forecast Summary-FY25'!BV:BV, 'Forecast Summary-FY25'!$A:$A,Outcomes!$A73,'Forecast Summary-FY25'!$C:$C, "2025",'Forecast Summary-FY25'!$D:$D, "Bound Project")</f>
        <v>0</v>
      </c>
      <c r="AZ73" s="303">
        <f>SUMIFS('Forecast Summary-FY25'!BW:BW, 'Forecast Summary-FY25'!$A:$A,Outcomes!$A73,'Forecast Summary-FY25'!$C:$C, "2025",'Forecast Summary-FY25'!$D:$D, "Bound Project")</f>
        <v>7.6</v>
      </c>
      <c r="BA73" s="303">
        <f>SUMIFS('Forecast Summary-FY25'!BX:BX, 'Forecast Summary-FY25'!$A:$A,Outcomes!$A73,'Forecast Summary-FY25'!$C:$C, "2025",'Forecast Summary-FY25'!$D:$D, "Bound Project")</f>
        <v>15.400000000000002</v>
      </c>
      <c r="BB73" s="303">
        <f>SUMIFS('Forecast Summary-FY25'!BY:BY, 'Forecast Summary-FY25'!$A:$A,Outcomes!$A73,'Forecast Summary-FY25'!$C:$C, "2025",'Forecast Summary-FY25'!$D:$D, "Bound Project")</f>
        <v>16.5</v>
      </c>
      <c r="BC73" s="303">
        <f>SUMIFS('Forecast Summary-FY25'!BZ:BZ, 'Forecast Summary-FY25'!$A:$A,Outcomes!$A73,'Forecast Summary-FY25'!$C:$C, "2025",'Forecast Summary-FY25'!$D:$D, "Bound Project")</f>
        <v>83.6</v>
      </c>
      <c r="BD73" s="303">
        <f>SUMIFS('Forecast Summary-FY25'!CA:CA, 'Forecast Summary-FY25'!$A:$A,Outcomes!$A73,'Forecast Summary-FY25'!$C:$C, "2025",'Forecast Summary-FY25'!$D:$D, "Bound Project")</f>
        <v>0</v>
      </c>
    </row>
    <row r="74" spans="1:56">
      <c r="A74" s="13" t="s">
        <v>71</v>
      </c>
      <c r="B74" s="10" t="s">
        <v>72</v>
      </c>
      <c r="C74" s="303">
        <f>SUMIFS('Forecast Summary-FY25'!E:E, 'Forecast Summary-FY25'!$A:$A,Outcomes!$A74,'Forecast Summary-FY25'!$C:$C, "2025",'Forecast Summary-FY25'!$D:$D, "Bound Project")</f>
        <v>3074</v>
      </c>
      <c r="D74" s="303">
        <f>SUMIFS('Forecast Summary-FY25'!F:F, 'Forecast Summary-FY25'!$A:$A,Outcomes!$A74,'Forecast Summary-FY25'!$C:$C, "2025",'Forecast Summary-FY25'!$D:$D, "Bound Project")</f>
        <v>3312</v>
      </c>
      <c r="E74" s="303">
        <f>SUMIFS('Forecast Summary-FY25'!G:G, 'Forecast Summary-FY25'!$A:$A,Outcomes!$A74,'Forecast Summary-FY25'!$C:$C, "2025",'Forecast Summary-FY25'!$D:$D, "Bound Project")</f>
        <v>1415.5</v>
      </c>
      <c r="F74" s="303">
        <f>SUMIFS('Forecast Summary-FY25'!H:H, 'Forecast Summary-FY25'!$A:$A,Outcomes!$A74,'Forecast Summary-FY25'!$C:$C, "2025",'Forecast Summary-FY25'!$D:$D, "Bound Project")</f>
        <v>883</v>
      </c>
      <c r="G74" s="303">
        <f>SUMIFS('Forecast Summary-FY25'!I:I, 'Forecast Summary-FY25'!$A:$A,Outcomes!$A74,'Forecast Summary-FY25'!$C:$C, "2025",'Forecast Summary-FY25'!$D:$D, "Bound Project")</f>
        <v>360.8</v>
      </c>
      <c r="H74" s="303">
        <f>SUMIFS('Forecast Summary-FY25'!J:J, 'Forecast Summary-FY25'!$A:$A,Outcomes!$A74,'Forecast Summary-FY25'!$C:$C, "2025",'Forecast Summary-FY25'!$D:$D, "Bound Project")</f>
        <v>1</v>
      </c>
      <c r="I74" s="303">
        <f>SUMIFS('Forecast Summary-FY25'!K:K, 'Forecast Summary-FY25'!$A:$A,Outcomes!$A74,'Forecast Summary-FY25'!$C:$C, "2025",'Forecast Summary-FY25'!$D:$D, "Bound Project")</f>
        <v>0</v>
      </c>
      <c r="J74" s="303">
        <f>SUMIFS('Forecast Summary-FY25'!L:L, 'Forecast Summary-FY25'!$A:$A,Outcomes!$A74,'Forecast Summary-FY25'!$C:$C, "2025",'Forecast Summary-FY25'!$D:$D, "Bound Project")</f>
        <v>0</v>
      </c>
      <c r="K74" s="303">
        <f>SUMIFS('Forecast Summary-FY25'!M:M, 'Forecast Summary-FY25'!$A:$A,Outcomes!$A74,'Forecast Summary-FY25'!$C:$C, "2025",'Forecast Summary-FY25'!$D:$D, "Bound Project")</f>
        <v>0</v>
      </c>
      <c r="L74" s="303">
        <f>SUMIFS('Forecast Summary-FY25'!O:O, 'Forecast Summary-FY25'!$A:$A,Outcomes!$A74,'Forecast Summary-FY25'!$C:$C, "2025",'Forecast Summary-FY25'!$D:$D, "Bound Project")</f>
        <v>0</v>
      </c>
      <c r="M74" s="303">
        <f>SUMIFS('Forecast Summary-FY25'!P:P, 'Forecast Summary-FY25'!$A:$A,Outcomes!$A74,'Forecast Summary-FY25'!$C:$C, "2025",'Forecast Summary-FY25'!$D:$D, "Bound Project")</f>
        <v>23.75</v>
      </c>
      <c r="N74" s="303">
        <f>SUMIFS('Forecast Summary-FY25'!U:U, 'Forecast Summary-FY25'!$A:$A,Outcomes!$A74,'Forecast Summary-FY25'!$C:$C, "2025",'Forecast Summary-FY25'!$D:$D, "Bound Project")</f>
        <v>526.29999999999995</v>
      </c>
      <c r="O74" s="303">
        <f>SUMIFS('Forecast Summary-FY25'!V:V, 'Forecast Summary-FY25'!$A:$A,Outcomes!$A74,'Forecast Summary-FY25'!$C:$C, "2025",'Forecast Summary-FY25'!$D:$D, "Bound Project")</f>
        <v>255</v>
      </c>
      <c r="P74" s="303">
        <f>SUMIFS('Forecast Summary-FY25'!W:W, 'Forecast Summary-FY25'!$A:$A,Outcomes!$A74,'Forecast Summary-FY25'!$C:$C, "2025",'Forecast Summary-FY25'!$D:$D, "Bound Project")</f>
        <v>90.25</v>
      </c>
      <c r="Q74" s="303">
        <f>SUMIFS('Forecast Summary-FY25'!X:X, 'Forecast Summary-FY25'!$A:$A,Outcomes!$A74,'Forecast Summary-FY25'!$C:$C, "2025",'Forecast Summary-FY25'!$D:$D, "Bound Project")</f>
        <v>145</v>
      </c>
      <c r="R74" s="303">
        <f>SUMIFS('Forecast Summary-FY25'!Y:Y, 'Forecast Summary-FY25'!$A:$A,Outcomes!$A74,'Forecast Summary-FY25'!$C:$C, "2025",'Forecast Summary-FY25'!$D:$D, "Bound Project")</f>
        <v>819.50000000000011</v>
      </c>
      <c r="S74" s="303">
        <f>SUMIFS('Forecast Summary-FY25'!Z:Z, 'Forecast Summary-FY25'!$A:$A,Outcomes!$A74,'Forecast Summary-FY25'!$C:$C, "2025",'Forecast Summary-FY25'!$D:$D, "Bound Project")</f>
        <v>336</v>
      </c>
      <c r="T74" s="303">
        <f>SUMIFS('Forecast Summary-FY25'!AA:AA, 'Forecast Summary-FY25'!$A:$A,Outcomes!$A74,'Forecast Summary-FY25'!$C:$C, "2025",'Forecast Summary-FY25'!$D:$D, "Bound Project")</f>
        <v>168</v>
      </c>
      <c r="U74" s="303">
        <f>SUMIFS('Forecast Summary-FY25'!AB:AB, 'Forecast Summary-FY25'!$A:$A,Outcomes!$A74,'Forecast Summary-FY25'!$C:$C, "2025",'Forecast Summary-FY25'!$D:$D, "Bound Project")</f>
        <v>224</v>
      </c>
      <c r="V74" s="303">
        <f>SUMIFS('Forecast Summary-FY25'!AG:AG, 'Forecast Summary-FY25'!$A:$A,Outcomes!$A74,'Forecast Summary-FY25'!$C:$C, "2025",'Forecast Summary-FY25'!$D:$D, "Bound Project")</f>
        <v>1685.2</v>
      </c>
      <c r="W74" s="303">
        <f>SUMIFS('Forecast Summary-FY25'!AH:AH, 'Forecast Summary-FY25'!$A:$A,Outcomes!$A74,'Forecast Summary-FY25'!$C:$C, "2025",'Forecast Summary-FY25'!$D:$D, "Bound Project")</f>
        <v>784</v>
      </c>
      <c r="X74" s="303">
        <f>SUMIFS('Forecast Summary-FY25'!AI:AI, 'Forecast Summary-FY25'!$A:$A,Outcomes!$A74,'Forecast Summary-FY25'!$C:$C, "2025",'Forecast Summary-FY25'!$D:$D, "Bound Project")</f>
        <v>383.90000000000003</v>
      </c>
      <c r="Y74" s="303">
        <f>SUMIFS('Forecast Summary-FY25'!AJ:AJ, 'Forecast Summary-FY25'!$A:$A,Outcomes!$A74,'Forecast Summary-FY25'!$C:$C, "2025",'Forecast Summary-FY25'!$D:$D, "Bound Project")</f>
        <v>536.80000000000007</v>
      </c>
      <c r="Z74" s="303">
        <f>SUMIFS('Forecast Summary-FY25'!AK:AK, 'Forecast Summary-FY25'!$A:$A,Outcomes!$A74,'Forecast Summary-FY25'!$C:$C, "2025",'Forecast Summary-FY25'!$D:$D, "Bound Project")</f>
        <v>1558.9499999999998</v>
      </c>
      <c r="AA74" s="303">
        <f>SUMIFS('Forecast Summary-FY25'!AL:AL, 'Forecast Summary-FY25'!$A:$A,Outcomes!$A74,'Forecast Summary-FY25'!$C:$C, "2025",'Forecast Summary-FY25'!$D:$D, "Bound Project")</f>
        <v>643.15</v>
      </c>
      <c r="AB74" s="303">
        <f>SUMIFS('Forecast Summary-FY25'!AM:AM, 'Forecast Summary-FY25'!$A:$A,Outcomes!$A74,'Forecast Summary-FY25'!$C:$C, "2025",'Forecast Summary-FY25'!$D:$D, "Bound Project")</f>
        <v>397.09999999999997</v>
      </c>
      <c r="AC74" s="303">
        <f>SUMIFS('Forecast Summary-FY25'!AN:AN, 'Forecast Summary-FY25'!$A:$A,Outcomes!$A74,'Forecast Summary-FY25'!$C:$C, "2025",'Forecast Summary-FY25'!$D:$D, "Bound Project")</f>
        <v>732</v>
      </c>
      <c r="AD74" s="303">
        <f>SUMIFS('Forecast Summary-FY25'!AS:AS, 'Forecast Summary-FY25'!$A:$A,Outcomes!$A74,'Forecast Summary-FY25'!$C:$C, "2025",'Forecast Summary-FY25'!$D:$D, "Bound Project")</f>
        <v>0</v>
      </c>
      <c r="AE74" s="303">
        <f>SUMIFS('Forecast Summary-FY25'!AT:AT, 'Forecast Summary-FY25'!$A:$A,Outcomes!$A74,'Forecast Summary-FY25'!$C:$C, "2025",'Forecast Summary-FY25'!$D:$D, "Bound Project")</f>
        <v>0</v>
      </c>
      <c r="AF74" s="303">
        <f>SUMIFS('Forecast Summary-FY25'!AU:AU, 'Forecast Summary-FY25'!$A:$A,Outcomes!$A74,'Forecast Summary-FY25'!$C:$C, "2025",'Forecast Summary-FY25'!$D:$D, "Bound Project")</f>
        <v>0</v>
      </c>
      <c r="AG74" s="303">
        <f>SUMIFS('Forecast Summary-FY25'!AV:AV, 'Forecast Summary-FY25'!$A:$A,Outcomes!$A74,'Forecast Summary-FY25'!$C:$C, "2025",'Forecast Summary-FY25'!$D:$D, "Bound Project")</f>
        <v>0</v>
      </c>
      <c r="AH74" s="303">
        <f>SUMIFS('Forecast Summary-FY25'!AW:AW, 'Forecast Summary-FY25'!$A:$A,Outcomes!$A74,'Forecast Summary-FY25'!$C:$C, "2025",'Forecast Summary-FY25'!$D:$D, "Bound Project")</f>
        <v>12</v>
      </c>
      <c r="AI74" s="303">
        <f>SUMIFS('Forecast Summary-FY25'!AX:AX, 'Forecast Summary-FY25'!$A:$A,Outcomes!$A74,'Forecast Summary-FY25'!$C:$C, "2025",'Forecast Summary-FY25'!$D:$D, "Bound Project")</f>
        <v>0.95</v>
      </c>
      <c r="AJ74" s="303">
        <f>SUMIFS('Forecast Summary-FY25'!AY:AY, 'Forecast Summary-FY25'!$A:$A,Outcomes!$A74,'Forecast Summary-FY25'!$C:$C, "2025",'Forecast Summary-FY25'!$D:$D, "Bound Project")</f>
        <v>1.1000000000000001</v>
      </c>
      <c r="AK74" s="303">
        <f>SUMIFS('Forecast Summary-FY25'!AZ:AZ, 'Forecast Summary-FY25'!$A:$A,Outcomes!$A74,'Forecast Summary-FY25'!$C:$C, "2025",'Forecast Summary-FY25'!$D:$D, "Bound Project")</f>
        <v>12</v>
      </c>
      <c r="AL74" s="303">
        <f>SUMIFS('Forecast Summary-FY25'!BE:BE, 'Forecast Summary-FY25'!$A:$A,Outcomes!$A74,'Forecast Summary-FY25'!$C:$C, "2025",'Forecast Summary-FY25'!$D:$D, "Bound Project")</f>
        <v>3582</v>
      </c>
      <c r="AM74" s="303">
        <f>SUMIFS('Forecast Summary-FY25'!BF:BF, 'Forecast Summary-FY25'!$A:$A,Outcomes!$A74,'Forecast Summary-FY25'!$C:$C, "2025",'Forecast Summary-FY25'!$D:$D, "Bound Project")</f>
        <v>1348.05</v>
      </c>
      <c r="AN74" s="303">
        <f>SUMIFS('Forecast Summary-FY25'!BG:BG, 'Forecast Summary-FY25'!$A:$A,Outcomes!$A74,'Forecast Summary-FY25'!$C:$C, "2025",'Forecast Summary-FY25'!$D:$D, "Bound Project")</f>
        <v>1053</v>
      </c>
      <c r="AO74" s="303">
        <f>SUMIFS('Forecast Summary-FY25'!BH:BH, 'Forecast Summary-FY25'!$A:$A,Outcomes!$A74,'Forecast Summary-FY25'!$C:$C, "2025",'Forecast Summary-FY25'!$D:$D, "Bound Project")</f>
        <v>679.80000000000007</v>
      </c>
      <c r="AP74" s="303">
        <f>SUMIFS('Forecast Summary-FY25'!BI:BI, 'Forecast Summary-FY25'!$A:$A,Outcomes!$A74,'Forecast Summary-FY25'!$C:$C, "2025",'Forecast Summary-FY25'!$D:$D, "Bound Project")</f>
        <v>789.44999999999993</v>
      </c>
      <c r="AQ74" s="303">
        <f>SUMIFS('Forecast Summary-FY25'!BJ:BJ, 'Forecast Summary-FY25'!$A:$A,Outcomes!$A74,'Forecast Summary-FY25'!$C:$C, "2025",'Forecast Summary-FY25'!$D:$D, "Bound Project")</f>
        <v>254.6</v>
      </c>
      <c r="AR74" s="303">
        <f>SUMIFS('Forecast Summary-FY25'!BK:BK, 'Forecast Summary-FY25'!$A:$A,Outcomes!$A74,'Forecast Summary-FY25'!$C:$C, "2025",'Forecast Summary-FY25'!$D:$D, "Bound Project")</f>
        <v>252.7</v>
      </c>
      <c r="AS74" s="303">
        <f>SUMIFS('Forecast Summary-FY25'!BL:BL, 'Forecast Summary-FY25'!$A:$A,Outcomes!$A74,'Forecast Summary-FY25'!$C:$C, "2025",'Forecast Summary-FY25'!$D:$D, "Bound Project")</f>
        <v>329</v>
      </c>
      <c r="AT74" s="303">
        <f>SUMIFS('Forecast Summary-FY25'!BQ:BQ, 'Forecast Summary-FY25'!$A:$A,Outcomes!$A74,'Forecast Summary-FY25'!$C:$C, "2025",'Forecast Summary-FY25'!$D:$D, "Bound Project")</f>
        <v>9.5</v>
      </c>
      <c r="AU74" s="303">
        <f>SUMIFS('Forecast Summary-FY25'!BR:BR, 'Forecast Summary-FY25'!$A:$A,Outcomes!$A74,'Forecast Summary-FY25'!$C:$C, "2025",'Forecast Summary-FY25'!$D:$D, "Bound Project")</f>
        <v>1.9</v>
      </c>
      <c r="AV74" s="303">
        <f>SUMIFS('Forecast Summary-FY25'!BS:BS, 'Forecast Summary-FY25'!$A:$A,Outcomes!$A74,'Forecast Summary-FY25'!$C:$C, "2025",'Forecast Summary-FY25'!$D:$D, "Bound Project")</f>
        <v>3.8</v>
      </c>
      <c r="AW74" s="303">
        <f>SUMIFS('Forecast Summary-FY25'!BT:BT, 'Forecast Summary-FY25'!$A:$A,Outcomes!$A74,'Forecast Summary-FY25'!$C:$C, "2025",'Forecast Summary-FY25'!$D:$D, "Bound Project")</f>
        <v>3.8</v>
      </c>
      <c r="AX74" s="303">
        <f>SUMIFS('Forecast Summary-FY25'!BU:BU, 'Forecast Summary-FY25'!$A:$A,Outcomes!$A74,'Forecast Summary-FY25'!$C:$C, "2025",'Forecast Summary-FY25'!$D:$D, "Bound Project")</f>
        <v>204</v>
      </c>
      <c r="AY74" s="303">
        <f>SUMIFS('Forecast Summary-FY25'!BV:BV, 'Forecast Summary-FY25'!$A:$A,Outcomes!$A74,'Forecast Summary-FY25'!$C:$C, "2025",'Forecast Summary-FY25'!$D:$D, "Bound Project")</f>
        <v>27.549999999999997</v>
      </c>
      <c r="AZ74" s="303">
        <f>SUMIFS('Forecast Summary-FY25'!BW:BW, 'Forecast Summary-FY25'!$A:$A,Outcomes!$A74,'Forecast Summary-FY25'!$C:$C, "2025",'Forecast Summary-FY25'!$D:$D, "Bound Project")</f>
        <v>48</v>
      </c>
      <c r="BA74" s="303">
        <f>SUMIFS('Forecast Summary-FY25'!BX:BX, 'Forecast Summary-FY25'!$A:$A,Outcomes!$A74,'Forecast Summary-FY25'!$C:$C, "2025",'Forecast Summary-FY25'!$D:$D, "Bound Project")</f>
        <v>90.2</v>
      </c>
      <c r="BB74" s="303">
        <f>SUMIFS('Forecast Summary-FY25'!BY:BY, 'Forecast Summary-FY25'!$A:$A,Outcomes!$A74,'Forecast Summary-FY25'!$C:$C, "2025",'Forecast Summary-FY25'!$D:$D, "Bound Project")</f>
        <v>83</v>
      </c>
      <c r="BC74" s="303">
        <f>SUMIFS('Forecast Summary-FY25'!BZ:BZ, 'Forecast Summary-FY25'!$A:$A,Outcomes!$A74,'Forecast Summary-FY25'!$C:$C, "2025",'Forecast Summary-FY25'!$D:$D, "Bound Project")</f>
        <v>433</v>
      </c>
      <c r="BD74" s="303">
        <f>SUMIFS('Forecast Summary-FY25'!CA:CA, 'Forecast Summary-FY25'!$A:$A,Outcomes!$A74,'Forecast Summary-FY25'!$C:$C, "2025",'Forecast Summary-FY25'!$D:$D, "Bound Project")</f>
        <v>0</v>
      </c>
    </row>
    <row r="75" spans="1:56">
      <c r="A75" s="13" t="s">
        <v>73</v>
      </c>
      <c r="B75" s="10" t="s">
        <v>74</v>
      </c>
      <c r="C75" s="303">
        <f>SUMIFS('Forecast Summary-FY25'!E:E, 'Forecast Summary-FY25'!$A:$A,Outcomes!$A75,'Forecast Summary-FY25'!$C:$C, "2025",'Forecast Summary-FY25'!$D:$D, "Bound Project")</f>
        <v>4630.3</v>
      </c>
      <c r="D75" s="303">
        <f>SUMIFS('Forecast Summary-FY25'!F:F, 'Forecast Summary-FY25'!$A:$A,Outcomes!$A75,'Forecast Summary-FY25'!$C:$C, "2025",'Forecast Summary-FY25'!$D:$D, "Bound Project")</f>
        <v>5126</v>
      </c>
      <c r="E75" s="303">
        <f>SUMIFS('Forecast Summary-FY25'!G:G, 'Forecast Summary-FY25'!$A:$A,Outcomes!$A75,'Forecast Summary-FY25'!$C:$C, "2025",'Forecast Summary-FY25'!$D:$D, "Bound Project")</f>
        <v>3285.1</v>
      </c>
      <c r="F75" s="303">
        <f>SUMIFS('Forecast Summary-FY25'!H:H, 'Forecast Summary-FY25'!$A:$A,Outcomes!$A75,'Forecast Summary-FY25'!$C:$C, "2025",'Forecast Summary-FY25'!$D:$D, "Bound Project")</f>
        <v>1830.4</v>
      </c>
      <c r="G75" s="303">
        <f>SUMIFS('Forecast Summary-FY25'!I:I, 'Forecast Summary-FY25'!$A:$A,Outcomes!$A75,'Forecast Summary-FY25'!$C:$C, "2025",'Forecast Summary-FY25'!$D:$D, "Bound Project")</f>
        <v>735.90000000000009</v>
      </c>
      <c r="H75" s="303">
        <f>SUMIFS('Forecast Summary-FY25'!J:J, 'Forecast Summary-FY25'!$A:$A,Outcomes!$A75,'Forecast Summary-FY25'!$C:$C, "2025",'Forecast Summary-FY25'!$D:$D, "Bound Project")</f>
        <v>1.1000000000000001</v>
      </c>
      <c r="I75" s="303">
        <f>SUMIFS('Forecast Summary-FY25'!K:K, 'Forecast Summary-FY25'!$A:$A,Outcomes!$A75,'Forecast Summary-FY25'!$C:$C, "2025",'Forecast Summary-FY25'!$D:$D, "Bound Project")</f>
        <v>1.1000000000000001</v>
      </c>
      <c r="J75" s="303">
        <f>SUMIFS('Forecast Summary-FY25'!L:L, 'Forecast Summary-FY25'!$A:$A,Outcomes!$A75,'Forecast Summary-FY25'!$C:$C, "2025",'Forecast Summary-FY25'!$D:$D, "Bound Project")</f>
        <v>1</v>
      </c>
      <c r="K75" s="303">
        <f>SUMIFS('Forecast Summary-FY25'!M:M, 'Forecast Summary-FY25'!$A:$A,Outcomes!$A75,'Forecast Summary-FY25'!$C:$C, "2025",'Forecast Summary-FY25'!$D:$D, "Bound Project")</f>
        <v>0</v>
      </c>
      <c r="L75" s="303">
        <f>SUMIFS('Forecast Summary-FY25'!O:O, 'Forecast Summary-FY25'!$A:$A,Outcomes!$A75,'Forecast Summary-FY25'!$C:$C, "2025",'Forecast Summary-FY25'!$D:$D, "Bound Project")</f>
        <v>368.59999999999997</v>
      </c>
      <c r="M75" s="303">
        <f>SUMIFS('Forecast Summary-FY25'!P:P, 'Forecast Summary-FY25'!$A:$A,Outcomes!$A75,'Forecast Summary-FY25'!$C:$C, "2025",'Forecast Summary-FY25'!$D:$D, "Bound Project")</f>
        <v>969</v>
      </c>
      <c r="N75" s="303">
        <f>SUMIFS('Forecast Summary-FY25'!U:U, 'Forecast Summary-FY25'!$A:$A,Outcomes!$A75,'Forecast Summary-FY25'!$C:$C, "2025",'Forecast Summary-FY25'!$D:$D, "Bound Project")</f>
        <v>171.95</v>
      </c>
      <c r="O75" s="303">
        <f>SUMIFS('Forecast Summary-FY25'!V:V, 'Forecast Summary-FY25'!$A:$A,Outcomes!$A75,'Forecast Summary-FY25'!$C:$C, "2025",'Forecast Summary-FY25'!$D:$D, "Bound Project")</f>
        <v>126.35</v>
      </c>
      <c r="P75" s="303">
        <f>SUMIFS('Forecast Summary-FY25'!W:W, 'Forecast Summary-FY25'!$A:$A,Outcomes!$A75,'Forecast Summary-FY25'!$C:$C, "2025",'Forecast Summary-FY25'!$D:$D, "Bound Project")</f>
        <v>30.4</v>
      </c>
      <c r="Q75" s="303">
        <f>SUMIFS('Forecast Summary-FY25'!X:X, 'Forecast Summary-FY25'!$A:$A,Outcomes!$A75,'Forecast Summary-FY25'!$C:$C, "2025",'Forecast Summary-FY25'!$D:$D, "Bound Project")</f>
        <v>52.25</v>
      </c>
      <c r="R75" s="303">
        <f>SUMIFS('Forecast Summary-FY25'!Y:Y, 'Forecast Summary-FY25'!$A:$A,Outcomes!$A75,'Forecast Summary-FY25'!$C:$C, "2025",'Forecast Summary-FY25'!$D:$D, "Bound Project")</f>
        <v>797.05</v>
      </c>
      <c r="S75" s="303">
        <f>SUMIFS('Forecast Summary-FY25'!Z:Z, 'Forecast Summary-FY25'!$A:$A,Outcomes!$A75,'Forecast Summary-FY25'!$C:$C, "2025",'Forecast Summary-FY25'!$D:$D, "Bound Project")</f>
        <v>519.65</v>
      </c>
      <c r="T75" s="303">
        <f>SUMIFS('Forecast Summary-FY25'!AA:AA, 'Forecast Summary-FY25'!$A:$A,Outcomes!$A75,'Forecast Summary-FY25'!$C:$C, "2025",'Forecast Summary-FY25'!$D:$D, "Bound Project")</f>
        <v>265.05</v>
      </c>
      <c r="U75" s="303">
        <f>SUMIFS('Forecast Summary-FY25'!AB:AB, 'Forecast Summary-FY25'!$A:$A,Outcomes!$A75,'Forecast Summary-FY25'!$C:$C, "2025",'Forecast Summary-FY25'!$D:$D, "Bound Project")</f>
        <v>317.3</v>
      </c>
      <c r="V75" s="303">
        <f>SUMIFS('Forecast Summary-FY25'!AG:AG, 'Forecast Summary-FY25'!$A:$A,Outcomes!$A75,'Forecast Summary-FY25'!$C:$C, "2025",'Forecast Summary-FY25'!$D:$D, "Bound Project")</f>
        <v>2187.85</v>
      </c>
      <c r="W75" s="303">
        <f>SUMIFS('Forecast Summary-FY25'!AH:AH, 'Forecast Summary-FY25'!$A:$A,Outcomes!$A75,'Forecast Summary-FY25'!$C:$C, "2025",'Forecast Summary-FY25'!$D:$D, "Bound Project")</f>
        <v>1529.5</v>
      </c>
      <c r="X75" s="303">
        <f>SUMIFS('Forecast Summary-FY25'!AI:AI, 'Forecast Summary-FY25'!$A:$A,Outcomes!$A75,'Forecast Summary-FY25'!$C:$C, "2025",'Forecast Summary-FY25'!$D:$D, "Bound Project")</f>
        <v>893</v>
      </c>
      <c r="Y75" s="303">
        <f>SUMIFS('Forecast Summary-FY25'!AJ:AJ, 'Forecast Summary-FY25'!$A:$A,Outcomes!$A75,'Forecast Summary-FY25'!$C:$C, "2025",'Forecast Summary-FY25'!$D:$D, "Bound Project")</f>
        <v>674.30000000000007</v>
      </c>
      <c r="Z75" s="303">
        <f>SUMIFS('Forecast Summary-FY25'!AK:AK, 'Forecast Summary-FY25'!$A:$A,Outcomes!$A75,'Forecast Summary-FY25'!$C:$C, "2025",'Forecast Summary-FY25'!$D:$D, "Bound Project")</f>
        <v>2665.7</v>
      </c>
      <c r="AA75" s="303">
        <f>SUMIFS('Forecast Summary-FY25'!AL:AL, 'Forecast Summary-FY25'!$A:$A,Outcomes!$A75,'Forecast Summary-FY25'!$C:$C, "2025",'Forecast Summary-FY25'!$D:$D, "Bound Project")</f>
        <v>1503.85</v>
      </c>
      <c r="AB75" s="303">
        <f>SUMIFS('Forecast Summary-FY25'!AM:AM, 'Forecast Summary-FY25'!$A:$A,Outcomes!$A75,'Forecast Summary-FY25'!$C:$C, "2025",'Forecast Summary-FY25'!$D:$D, "Bound Project")</f>
        <v>781.84999999999991</v>
      </c>
      <c r="AC75" s="303">
        <f>SUMIFS('Forecast Summary-FY25'!AN:AN, 'Forecast Summary-FY25'!$A:$A,Outcomes!$A75,'Forecast Summary-FY25'!$C:$C, "2025",'Forecast Summary-FY25'!$D:$D, "Bound Project")</f>
        <v>1278.7</v>
      </c>
      <c r="AD75" s="303">
        <f>SUMIFS('Forecast Summary-FY25'!AS:AS, 'Forecast Summary-FY25'!$A:$A,Outcomes!$A75,'Forecast Summary-FY25'!$C:$C, "2025",'Forecast Summary-FY25'!$D:$D, "Bound Project")</f>
        <v>1</v>
      </c>
      <c r="AE75" s="303">
        <f>SUMIFS('Forecast Summary-FY25'!AT:AT, 'Forecast Summary-FY25'!$A:$A,Outcomes!$A75,'Forecast Summary-FY25'!$C:$C, "2025",'Forecast Summary-FY25'!$D:$D, "Bound Project")</f>
        <v>0</v>
      </c>
      <c r="AF75" s="303">
        <f>SUMIFS('Forecast Summary-FY25'!AU:AU, 'Forecast Summary-FY25'!$A:$A,Outcomes!$A75,'Forecast Summary-FY25'!$C:$C, "2025",'Forecast Summary-FY25'!$D:$D, "Bound Project")</f>
        <v>0</v>
      </c>
      <c r="AG75" s="303">
        <f>SUMIFS('Forecast Summary-FY25'!AV:AV, 'Forecast Summary-FY25'!$A:$A,Outcomes!$A75,'Forecast Summary-FY25'!$C:$C, "2025",'Forecast Summary-FY25'!$D:$D, "Bound Project")</f>
        <v>1</v>
      </c>
      <c r="AH75" s="303">
        <f>SUMIFS('Forecast Summary-FY25'!AW:AW, 'Forecast Summary-FY25'!$A:$A,Outcomes!$A75,'Forecast Summary-FY25'!$C:$C, "2025",'Forecast Summary-FY25'!$D:$D, "Bound Project")</f>
        <v>50</v>
      </c>
      <c r="AI75" s="303">
        <f>SUMIFS('Forecast Summary-FY25'!AX:AX, 'Forecast Summary-FY25'!$A:$A,Outcomes!$A75,'Forecast Summary-FY25'!$C:$C, "2025",'Forecast Summary-FY25'!$D:$D, "Bound Project")</f>
        <v>8.8000000000000007</v>
      </c>
      <c r="AJ75" s="303">
        <f>SUMIFS('Forecast Summary-FY25'!AY:AY, 'Forecast Summary-FY25'!$A:$A,Outcomes!$A75,'Forecast Summary-FY25'!$C:$C, "2025",'Forecast Summary-FY25'!$D:$D, "Bound Project")</f>
        <v>5.5</v>
      </c>
      <c r="AK75" s="303">
        <f>SUMIFS('Forecast Summary-FY25'!AZ:AZ, 'Forecast Summary-FY25'!$A:$A,Outcomes!$A75,'Forecast Summary-FY25'!$C:$C, "2025",'Forecast Summary-FY25'!$D:$D, "Bound Project")</f>
        <v>46</v>
      </c>
      <c r="AL75" s="303">
        <f>SUMIFS('Forecast Summary-FY25'!BE:BE, 'Forecast Summary-FY25'!$A:$A,Outcomes!$A75,'Forecast Summary-FY25'!$C:$C, "2025",'Forecast Summary-FY25'!$D:$D, "Bound Project")</f>
        <v>7022</v>
      </c>
      <c r="AM75" s="303">
        <f>SUMIFS('Forecast Summary-FY25'!BF:BF, 'Forecast Summary-FY25'!$A:$A,Outcomes!$A75,'Forecast Summary-FY25'!$C:$C, "2025",'Forecast Summary-FY25'!$D:$D, "Bound Project")</f>
        <v>4117.3</v>
      </c>
      <c r="AN75" s="303">
        <f>SUMIFS('Forecast Summary-FY25'!BG:BG, 'Forecast Summary-FY25'!$A:$A,Outcomes!$A75,'Forecast Summary-FY25'!$C:$C, "2025",'Forecast Summary-FY25'!$D:$D, "Bound Project")</f>
        <v>2540</v>
      </c>
      <c r="AO75" s="303">
        <f>SUMIFS('Forecast Summary-FY25'!BH:BH, 'Forecast Summary-FY25'!$A:$A,Outcomes!$A75,'Forecast Summary-FY25'!$C:$C, "2025",'Forecast Summary-FY25'!$D:$D, "Bound Project")</f>
        <v>1283.7</v>
      </c>
      <c r="AP75" s="303">
        <f>SUMIFS('Forecast Summary-FY25'!BI:BI, 'Forecast Summary-FY25'!$A:$A,Outcomes!$A75,'Forecast Summary-FY25'!$C:$C, "2025",'Forecast Summary-FY25'!$D:$D, "Bound Project")</f>
        <v>1454.45</v>
      </c>
      <c r="AQ75" s="303">
        <f>SUMIFS('Forecast Summary-FY25'!BJ:BJ, 'Forecast Summary-FY25'!$A:$A,Outcomes!$A75,'Forecast Summary-FY25'!$C:$C, "2025",'Forecast Summary-FY25'!$D:$D, "Bound Project")</f>
        <v>777.09999999999991</v>
      </c>
      <c r="AR75" s="303">
        <f>SUMIFS('Forecast Summary-FY25'!BK:BK, 'Forecast Summary-FY25'!$A:$A,Outcomes!$A75,'Forecast Summary-FY25'!$C:$C, "2025",'Forecast Summary-FY25'!$D:$D, "Bound Project")</f>
        <v>612.75</v>
      </c>
      <c r="AS75" s="303">
        <f>SUMIFS('Forecast Summary-FY25'!BL:BL, 'Forecast Summary-FY25'!$A:$A,Outcomes!$A75,'Forecast Summary-FY25'!$C:$C, "2025",'Forecast Summary-FY25'!$D:$D, "Bound Project")</f>
        <v>643</v>
      </c>
      <c r="AT75" s="303">
        <f>SUMIFS('Forecast Summary-FY25'!BQ:BQ, 'Forecast Summary-FY25'!$A:$A,Outcomes!$A75,'Forecast Summary-FY25'!$C:$C, "2025",'Forecast Summary-FY25'!$D:$D, "Bound Project")</f>
        <v>0</v>
      </c>
      <c r="AU75" s="303">
        <f>SUMIFS('Forecast Summary-FY25'!BR:BR, 'Forecast Summary-FY25'!$A:$A,Outcomes!$A75,'Forecast Summary-FY25'!$C:$C, "2025",'Forecast Summary-FY25'!$D:$D, "Bound Project")</f>
        <v>0</v>
      </c>
      <c r="AV75" s="303">
        <f>SUMIFS('Forecast Summary-FY25'!BS:BS, 'Forecast Summary-FY25'!$A:$A,Outcomes!$A75,'Forecast Summary-FY25'!$C:$C, "2025",'Forecast Summary-FY25'!$D:$D, "Bound Project")</f>
        <v>0</v>
      </c>
      <c r="AW75" s="303">
        <f>SUMIFS('Forecast Summary-FY25'!BT:BT, 'Forecast Summary-FY25'!$A:$A,Outcomes!$A75,'Forecast Summary-FY25'!$C:$C, "2025",'Forecast Summary-FY25'!$D:$D, "Bound Project")</f>
        <v>0</v>
      </c>
      <c r="AX75" s="303">
        <f>SUMIFS('Forecast Summary-FY25'!BU:BU, 'Forecast Summary-FY25'!$A:$A,Outcomes!$A75,'Forecast Summary-FY25'!$C:$C, "2025",'Forecast Summary-FY25'!$D:$D, "Bound Project")</f>
        <v>153</v>
      </c>
      <c r="AY75" s="303">
        <f>SUMIFS('Forecast Summary-FY25'!BV:BV, 'Forecast Summary-FY25'!$A:$A,Outcomes!$A75,'Forecast Summary-FY25'!$C:$C, "2025",'Forecast Summary-FY25'!$D:$D, "Bound Project")</f>
        <v>51.7</v>
      </c>
      <c r="AZ75" s="303">
        <f>SUMIFS('Forecast Summary-FY25'!BW:BW, 'Forecast Summary-FY25'!$A:$A,Outcomes!$A75,'Forecast Summary-FY25'!$C:$C, "2025",'Forecast Summary-FY25'!$D:$D, "Bound Project")</f>
        <v>93</v>
      </c>
      <c r="BA75" s="303">
        <f>SUMIFS('Forecast Summary-FY25'!BX:BX, 'Forecast Summary-FY25'!$A:$A,Outcomes!$A75,'Forecast Summary-FY25'!$C:$C, "2025",'Forecast Summary-FY25'!$D:$D, "Bound Project")</f>
        <v>69</v>
      </c>
      <c r="BB75" s="303">
        <f>SUMIFS('Forecast Summary-FY25'!BY:BY, 'Forecast Summary-FY25'!$A:$A,Outcomes!$A75,'Forecast Summary-FY25'!$C:$C, "2025",'Forecast Summary-FY25'!$D:$D, "Bound Project")</f>
        <v>256.5</v>
      </c>
      <c r="BC75" s="303">
        <f>SUMIFS('Forecast Summary-FY25'!BZ:BZ, 'Forecast Summary-FY25'!$A:$A,Outcomes!$A75,'Forecast Summary-FY25'!$C:$C, "2025",'Forecast Summary-FY25'!$D:$D, "Bound Project")</f>
        <v>953</v>
      </c>
      <c r="BD75" s="303">
        <f>SUMIFS('Forecast Summary-FY25'!CA:CA, 'Forecast Summary-FY25'!$A:$A,Outcomes!$A75,'Forecast Summary-FY25'!$C:$C, "2025",'Forecast Summary-FY25'!$D:$D, "Bound Project")</f>
        <v>0</v>
      </c>
    </row>
    <row r="76" spans="1:56">
      <c r="A76" s="13" t="s">
        <v>75</v>
      </c>
      <c r="B76" s="10" t="s">
        <v>76</v>
      </c>
      <c r="C76" s="303">
        <f>SUMIFS('Forecast Summary-FY25'!E:E, 'Forecast Summary-FY25'!$A:$A,Outcomes!$A76,'Forecast Summary-FY25'!$C:$C, "2025",'Forecast Summary-FY25'!$D:$D, "Bound Project")</f>
        <v>840</v>
      </c>
      <c r="D76" s="303">
        <f>SUMIFS('Forecast Summary-FY25'!F:F, 'Forecast Summary-FY25'!$A:$A,Outcomes!$A76,'Forecast Summary-FY25'!$C:$C, "2025",'Forecast Summary-FY25'!$D:$D, "Bound Project")</f>
        <v>613</v>
      </c>
      <c r="E76" s="303">
        <f>SUMIFS('Forecast Summary-FY25'!G:G, 'Forecast Summary-FY25'!$A:$A,Outcomes!$A76,'Forecast Summary-FY25'!$C:$C, "2025",'Forecast Summary-FY25'!$D:$D, "Bound Project")</f>
        <v>267</v>
      </c>
      <c r="F76" s="303">
        <f>SUMIFS('Forecast Summary-FY25'!H:H, 'Forecast Summary-FY25'!$A:$A,Outcomes!$A76,'Forecast Summary-FY25'!$C:$C, "2025",'Forecast Summary-FY25'!$D:$D, "Bound Project")</f>
        <v>244</v>
      </c>
      <c r="G76" s="303">
        <f>SUMIFS('Forecast Summary-FY25'!I:I, 'Forecast Summary-FY25'!$A:$A,Outcomes!$A76,'Forecast Summary-FY25'!$C:$C, "2025",'Forecast Summary-FY25'!$D:$D, "Bound Project")</f>
        <v>148</v>
      </c>
      <c r="H76" s="303">
        <f>SUMIFS('Forecast Summary-FY25'!J:J, 'Forecast Summary-FY25'!$A:$A,Outcomes!$A76,'Forecast Summary-FY25'!$C:$C, "2025",'Forecast Summary-FY25'!$D:$D, "Bound Project")</f>
        <v>1</v>
      </c>
      <c r="I76" s="303">
        <f>SUMIFS('Forecast Summary-FY25'!K:K, 'Forecast Summary-FY25'!$A:$A,Outcomes!$A76,'Forecast Summary-FY25'!$C:$C, "2025",'Forecast Summary-FY25'!$D:$D, "Bound Project")</f>
        <v>1</v>
      </c>
      <c r="J76" s="303">
        <f>SUMIFS('Forecast Summary-FY25'!L:L, 'Forecast Summary-FY25'!$A:$A,Outcomes!$A76,'Forecast Summary-FY25'!$C:$C, "2025",'Forecast Summary-FY25'!$D:$D, "Bound Project")</f>
        <v>0</v>
      </c>
      <c r="K76" s="303">
        <f>SUMIFS('Forecast Summary-FY25'!M:M, 'Forecast Summary-FY25'!$A:$A,Outcomes!$A76,'Forecast Summary-FY25'!$C:$C, "2025",'Forecast Summary-FY25'!$D:$D, "Bound Project")</f>
        <v>0</v>
      </c>
      <c r="L76" s="303">
        <f>SUMIFS('Forecast Summary-FY25'!O:O, 'Forecast Summary-FY25'!$A:$A,Outcomes!$A76,'Forecast Summary-FY25'!$C:$C, "2025",'Forecast Summary-FY25'!$D:$D, "Bound Project")</f>
        <v>436.04999999999995</v>
      </c>
      <c r="M76" s="303">
        <f>SUMIFS('Forecast Summary-FY25'!P:P, 'Forecast Summary-FY25'!$A:$A,Outcomes!$A76,'Forecast Summary-FY25'!$C:$C, "2025",'Forecast Summary-FY25'!$D:$D, "Bound Project")</f>
        <v>2951.3</v>
      </c>
      <c r="N76" s="303">
        <f>SUMIFS('Forecast Summary-FY25'!U:U, 'Forecast Summary-FY25'!$A:$A,Outcomes!$A76,'Forecast Summary-FY25'!$C:$C, "2025",'Forecast Summary-FY25'!$D:$D, "Bound Project")</f>
        <v>17.600000000000001</v>
      </c>
      <c r="O76" s="303">
        <f>SUMIFS('Forecast Summary-FY25'!V:V, 'Forecast Summary-FY25'!$A:$A,Outcomes!$A76,'Forecast Summary-FY25'!$C:$C, "2025",'Forecast Summary-FY25'!$D:$D, "Bound Project")</f>
        <v>8.5499999999999989</v>
      </c>
      <c r="P76" s="303">
        <f>SUMIFS('Forecast Summary-FY25'!W:W, 'Forecast Summary-FY25'!$A:$A,Outcomes!$A76,'Forecast Summary-FY25'!$C:$C, "2025",'Forecast Summary-FY25'!$D:$D, "Bound Project")</f>
        <v>5</v>
      </c>
      <c r="Q76" s="303">
        <f>SUMIFS('Forecast Summary-FY25'!X:X, 'Forecast Summary-FY25'!$A:$A,Outcomes!$A76,'Forecast Summary-FY25'!$C:$C, "2025",'Forecast Summary-FY25'!$D:$D, "Bound Project")</f>
        <v>9.9</v>
      </c>
      <c r="R76" s="303">
        <f>SUMIFS('Forecast Summary-FY25'!Y:Y, 'Forecast Summary-FY25'!$A:$A,Outcomes!$A76,'Forecast Summary-FY25'!$C:$C, "2025",'Forecast Summary-FY25'!$D:$D, "Bound Project")</f>
        <v>68.399999999999991</v>
      </c>
      <c r="S76" s="303">
        <f>SUMIFS('Forecast Summary-FY25'!Z:Z, 'Forecast Summary-FY25'!$A:$A,Outcomes!$A76,'Forecast Summary-FY25'!$C:$C, "2025",'Forecast Summary-FY25'!$D:$D, "Bound Project")</f>
        <v>30.4</v>
      </c>
      <c r="T76" s="303">
        <f>SUMIFS('Forecast Summary-FY25'!AA:AA, 'Forecast Summary-FY25'!$A:$A,Outcomes!$A76,'Forecast Summary-FY25'!$C:$C, "2025",'Forecast Summary-FY25'!$D:$D, "Bound Project")</f>
        <v>27.549999999999997</v>
      </c>
      <c r="U76" s="303">
        <f>SUMIFS('Forecast Summary-FY25'!AB:AB, 'Forecast Summary-FY25'!$A:$A,Outcomes!$A76,'Forecast Summary-FY25'!$C:$C, "2025",'Forecast Summary-FY25'!$D:$D, "Bound Project")</f>
        <v>42.75</v>
      </c>
      <c r="V76" s="303">
        <f>SUMIFS('Forecast Summary-FY25'!AG:AG, 'Forecast Summary-FY25'!$A:$A,Outcomes!$A76,'Forecast Summary-FY25'!$C:$C, "2025",'Forecast Summary-FY25'!$D:$D, "Bound Project")</f>
        <v>359.09999999999997</v>
      </c>
      <c r="W76" s="303">
        <f>SUMIFS('Forecast Summary-FY25'!AH:AH, 'Forecast Summary-FY25'!$A:$A,Outcomes!$A76,'Forecast Summary-FY25'!$C:$C, "2025",'Forecast Summary-FY25'!$D:$D, "Bound Project")</f>
        <v>268.84999999999997</v>
      </c>
      <c r="X76" s="303">
        <f>SUMIFS('Forecast Summary-FY25'!AI:AI, 'Forecast Summary-FY25'!$A:$A,Outcomes!$A76,'Forecast Summary-FY25'!$C:$C, "2025",'Forecast Summary-FY25'!$D:$D, "Bound Project")</f>
        <v>141.54999999999998</v>
      </c>
      <c r="Y76" s="303">
        <f>SUMIFS('Forecast Summary-FY25'!AJ:AJ, 'Forecast Summary-FY25'!$A:$A,Outcomes!$A76,'Forecast Summary-FY25'!$C:$C, "2025",'Forecast Summary-FY25'!$D:$D, "Bound Project")</f>
        <v>99.000000000000014</v>
      </c>
      <c r="Z76" s="303">
        <f>SUMIFS('Forecast Summary-FY25'!AK:AK, 'Forecast Summary-FY25'!$A:$A,Outcomes!$A76,'Forecast Summary-FY25'!$C:$C, "2025",'Forecast Summary-FY25'!$D:$D, "Bound Project")</f>
        <v>306.84999999999997</v>
      </c>
      <c r="AA76" s="303">
        <f>SUMIFS('Forecast Summary-FY25'!AL:AL, 'Forecast Summary-FY25'!$A:$A,Outcomes!$A76,'Forecast Summary-FY25'!$C:$C, "2025",'Forecast Summary-FY25'!$D:$D, "Bound Project")</f>
        <v>183</v>
      </c>
      <c r="AB76" s="303">
        <f>SUMIFS('Forecast Summary-FY25'!AM:AM, 'Forecast Summary-FY25'!$A:$A,Outcomes!$A76,'Forecast Summary-FY25'!$C:$C, "2025",'Forecast Summary-FY25'!$D:$D, "Bound Project")</f>
        <v>154.85</v>
      </c>
      <c r="AC76" s="303">
        <f>SUMIFS('Forecast Summary-FY25'!AN:AN, 'Forecast Summary-FY25'!$A:$A,Outcomes!$A76,'Forecast Summary-FY25'!$C:$C, "2025",'Forecast Summary-FY25'!$D:$D, "Bound Project")</f>
        <v>145.35</v>
      </c>
      <c r="AD76" s="303">
        <f>SUMIFS('Forecast Summary-FY25'!AS:AS, 'Forecast Summary-FY25'!$A:$A,Outcomes!$A76,'Forecast Summary-FY25'!$C:$C, "2025",'Forecast Summary-FY25'!$D:$D, "Bound Project")</f>
        <v>0.95</v>
      </c>
      <c r="AE76" s="303">
        <f>SUMIFS('Forecast Summary-FY25'!AT:AT, 'Forecast Summary-FY25'!$A:$A,Outcomes!$A76,'Forecast Summary-FY25'!$C:$C, "2025",'Forecast Summary-FY25'!$D:$D, "Bound Project")</f>
        <v>0</v>
      </c>
      <c r="AF76" s="303">
        <f>SUMIFS('Forecast Summary-FY25'!AU:AU, 'Forecast Summary-FY25'!$A:$A,Outcomes!$A76,'Forecast Summary-FY25'!$C:$C, "2025",'Forecast Summary-FY25'!$D:$D, "Bound Project")</f>
        <v>0</v>
      </c>
      <c r="AG76" s="303">
        <f>SUMIFS('Forecast Summary-FY25'!AV:AV, 'Forecast Summary-FY25'!$A:$A,Outcomes!$A76,'Forecast Summary-FY25'!$C:$C, "2025",'Forecast Summary-FY25'!$D:$D, "Bound Project")</f>
        <v>0.95</v>
      </c>
      <c r="AH76" s="303">
        <f>SUMIFS('Forecast Summary-FY25'!AW:AW, 'Forecast Summary-FY25'!$A:$A,Outcomes!$A76,'Forecast Summary-FY25'!$C:$C, "2025",'Forecast Summary-FY25'!$D:$D, "Bound Project")</f>
        <v>1.1000000000000001</v>
      </c>
      <c r="AI76" s="303">
        <f>SUMIFS('Forecast Summary-FY25'!AX:AX, 'Forecast Summary-FY25'!$A:$A,Outcomes!$A76,'Forecast Summary-FY25'!$C:$C, "2025",'Forecast Summary-FY25'!$D:$D, "Bound Project")</f>
        <v>0</v>
      </c>
      <c r="AJ76" s="303">
        <f>SUMIFS('Forecast Summary-FY25'!AY:AY, 'Forecast Summary-FY25'!$A:$A,Outcomes!$A76,'Forecast Summary-FY25'!$C:$C, "2025",'Forecast Summary-FY25'!$D:$D, "Bound Project")</f>
        <v>0</v>
      </c>
      <c r="AK76" s="303">
        <f>SUMIFS('Forecast Summary-FY25'!AZ:AZ, 'Forecast Summary-FY25'!$A:$A,Outcomes!$A76,'Forecast Summary-FY25'!$C:$C, "2025",'Forecast Summary-FY25'!$D:$D, "Bound Project")</f>
        <v>1.1000000000000001</v>
      </c>
      <c r="AL76" s="303">
        <f>SUMIFS('Forecast Summary-FY25'!BE:BE, 'Forecast Summary-FY25'!$A:$A,Outcomes!$A76,'Forecast Summary-FY25'!$C:$C, "2025",'Forecast Summary-FY25'!$D:$D, "Bound Project")</f>
        <v>528</v>
      </c>
      <c r="AM76" s="303">
        <f>SUMIFS('Forecast Summary-FY25'!BF:BF, 'Forecast Summary-FY25'!$A:$A,Outcomes!$A76,'Forecast Summary-FY25'!$C:$C, "2025",'Forecast Summary-FY25'!$D:$D, "Bound Project")</f>
        <v>244.20000000000002</v>
      </c>
      <c r="AN76" s="303">
        <f>SUMIFS('Forecast Summary-FY25'!BG:BG, 'Forecast Summary-FY25'!$A:$A,Outcomes!$A76,'Forecast Summary-FY25'!$C:$C, "2025",'Forecast Summary-FY25'!$D:$D, "Bound Project")</f>
        <v>262.90000000000003</v>
      </c>
      <c r="AO76" s="303">
        <f>SUMIFS('Forecast Summary-FY25'!BH:BH, 'Forecast Summary-FY25'!$A:$A,Outcomes!$A76,'Forecast Summary-FY25'!$C:$C, "2025",'Forecast Summary-FY25'!$D:$D, "Bound Project")</f>
        <v>185.9</v>
      </c>
      <c r="AP76" s="303">
        <f>SUMIFS('Forecast Summary-FY25'!BI:BI, 'Forecast Summary-FY25'!$A:$A,Outcomes!$A76,'Forecast Summary-FY25'!$C:$C, "2025",'Forecast Summary-FY25'!$D:$D, "Bound Project")</f>
        <v>638.4</v>
      </c>
      <c r="AQ76" s="303">
        <f>SUMIFS('Forecast Summary-FY25'!BJ:BJ, 'Forecast Summary-FY25'!$A:$A,Outcomes!$A76,'Forecast Summary-FY25'!$C:$C, "2025",'Forecast Summary-FY25'!$D:$D, "Bound Project")</f>
        <v>183</v>
      </c>
      <c r="AR76" s="303">
        <f>SUMIFS('Forecast Summary-FY25'!BK:BK, 'Forecast Summary-FY25'!$A:$A,Outcomes!$A76,'Forecast Summary-FY25'!$C:$C, "2025",'Forecast Summary-FY25'!$D:$D, "Bound Project")</f>
        <v>361.95</v>
      </c>
      <c r="AS76" s="303">
        <f>SUMIFS('Forecast Summary-FY25'!BL:BL, 'Forecast Summary-FY25'!$A:$A,Outcomes!$A76,'Forecast Summary-FY25'!$C:$C, "2025",'Forecast Summary-FY25'!$D:$D, "Bound Project")</f>
        <v>342</v>
      </c>
      <c r="AT76" s="303">
        <f>SUMIFS('Forecast Summary-FY25'!BQ:BQ, 'Forecast Summary-FY25'!$A:$A,Outcomes!$A76,'Forecast Summary-FY25'!$C:$C, "2025",'Forecast Summary-FY25'!$D:$D, "Bound Project")</f>
        <v>0</v>
      </c>
      <c r="AU76" s="303">
        <f>SUMIFS('Forecast Summary-FY25'!BR:BR, 'Forecast Summary-FY25'!$A:$A,Outcomes!$A76,'Forecast Summary-FY25'!$C:$C, "2025",'Forecast Summary-FY25'!$D:$D, "Bound Project")</f>
        <v>0</v>
      </c>
      <c r="AV76" s="303">
        <f>SUMIFS('Forecast Summary-FY25'!BS:BS, 'Forecast Summary-FY25'!$A:$A,Outcomes!$A76,'Forecast Summary-FY25'!$C:$C, "2025",'Forecast Summary-FY25'!$D:$D, "Bound Project")</f>
        <v>0</v>
      </c>
      <c r="AW76" s="303">
        <f>SUMIFS('Forecast Summary-FY25'!BT:BT, 'Forecast Summary-FY25'!$A:$A,Outcomes!$A76,'Forecast Summary-FY25'!$C:$C, "2025",'Forecast Summary-FY25'!$D:$D, "Bound Project")</f>
        <v>0</v>
      </c>
      <c r="AX76" s="303">
        <f>SUMIFS('Forecast Summary-FY25'!BU:BU, 'Forecast Summary-FY25'!$A:$A,Outcomes!$A76,'Forecast Summary-FY25'!$C:$C, "2025",'Forecast Summary-FY25'!$D:$D, "Bound Project")</f>
        <v>16.149999999999999</v>
      </c>
      <c r="AY76" s="303">
        <f>SUMIFS('Forecast Summary-FY25'!BV:BV, 'Forecast Summary-FY25'!$A:$A,Outcomes!$A76,'Forecast Summary-FY25'!$C:$C, "2025",'Forecast Summary-FY25'!$D:$D, "Bound Project")</f>
        <v>1.9</v>
      </c>
      <c r="AZ76" s="303">
        <f>SUMIFS('Forecast Summary-FY25'!BW:BW, 'Forecast Summary-FY25'!$A:$A,Outcomes!$A76,'Forecast Summary-FY25'!$C:$C, "2025",'Forecast Summary-FY25'!$D:$D, "Bound Project")</f>
        <v>7.7000000000000011</v>
      </c>
      <c r="BA76" s="303">
        <f>SUMIFS('Forecast Summary-FY25'!BX:BX, 'Forecast Summary-FY25'!$A:$A,Outcomes!$A76,'Forecast Summary-FY25'!$C:$C, "2025",'Forecast Summary-FY25'!$D:$D, "Bound Project")</f>
        <v>12</v>
      </c>
      <c r="BB76" s="303">
        <f>SUMIFS('Forecast Summary-FY25'!BY:BY, 'Forecast Summary-FY25'!$A:$A,Outcomes!$A76,'Forecast Summary-FY25'!$C:$C, "2025",'Forecast Summary-FY25'!$D:$D, "Bound Project")</f>
        <v>23.75</v>
      </c>
      <c r="BC76" s="303">
        <f>SUMIFS('Forecast Summary-FY25'!BZ:BZ, 'Forecast Summary-FY25'!$A:$A,Outcomes!$A76,'Forecast Summary-FY25'!$C:$C, "2025",'Forecast Summary-FY25'!$D:$D, "Bound Project")</f>
        <v>52.800000000000004</v>
      </c>
      <c r="BD76" s="303">
        <f>SUMIFS('Forecast Summary-FY25'!CA:CA, 'Forecast Summary-FY25'!$A:$A,Outcomes!$A76,'Forecast Summary-FY25'!$C:$C, "2025",'Forecast Summary-FY25'!$D:$D, "Bound Project")</f>
        <v>0</v>
      </c>
    </row>
    <row r="77" spans="1:56">
      <c r="A77" s="13" t="s">
        <v>77</v>
      </c>
      <c r="B77" s="10" t="s">
        <v>78</v>
      </c>
      <c r="C77" s="303">
        <f>SUMIFS('Forecast Summary-FY25'!E:E, 'Forecast Summary-FY25'!$A:$A,Outcomes!$A77,'Forecast Summary-FY25'!$C:$C, "2025",'Forecast Summary-FY25'!$D:$D, "Bound Project")</f>
        <v>2673</v>
      </c>
      <c r="D77" s="303">
        <f>SUMIFS('Forecast Summary-FY25'!F:F, 'Forecast Summary-FY25'!$A:$A,Outcomes!$A77,'Forecast Summary-FY25'!$C:$C, "2025",'Forecast Summary-FY25'!$D:$D, "Bound Project")</f>
        <v>2350</v>
      </c>
      <c r="E77" s="303">
        <f>SUMIFS('Forecast Summary-FY25'!G:G, 'Forecast Summary-FY25'!$A:$A,Outcomes!$A77,'Forecast Summary-FY25'!$C:$C, "2025",'Forecast Summary-FY25'!$D:$D, "Bound Project")</f>
        <v>1473.4499999999998</v>
      </c>
      <c r="F77" s="303">
        <f>SUMIFS('Forecast Summary-FY25'!H:H, 'Forecast Summary-FY25'!$A:$A,Outcomes!$A77,'Forecast Summary-FY25'!$C:$C, "2025",'Forecast Summary-FY25'!$D:$D, "Bound Project")</f>
        <v>1240.8000000000002</v>
      </c>
      <c r="G77" s="303">
        <f>SUMIFS('Forecast Summary-FY25'!I:I, 'Forecast Summary-FY25'!$A:$A,Outcomes!$A77,'Forecast Summary-FY25'!$C:$C, "2025",'Forecast Summary-FY25'!$D:$D, "Bound Project")</f>
        <v>305.8</v>
      </c>
      <c r="H77" s="303">
        <f>SUMIFS('Forecast Summary-FY25'!J:J, 'Forecast Summary-FY25'!$A:$A,Outcomes!$A77,'Forecast Summary-FY25'!$C:$C, "2025",'Forecast Summary-FY25'!$D:$D, "Bound Project")</f>
        <v>0</v>
      </c>
      <c r="I77" s="303">
        <f>SUMIFS('Forecast Summary-FY25'!K:K, 'Forecast Summary-FY25'!$A:$A,Outcomes!$A77,'Forecast Summary-FY25'!$C:$C, "2025",'Forecast Summary-FY25'!$D:$D, "Bound Project")</f>
        <v>0</v>
      </c>
      <c r="J77" s="303">
        <f>SUMIFS('Forecast Summary-FY25'!L:L, 'Forecast Summary-FY25'!$A:$A,Outcomes!$A77,'Forecast Summary-FY25'!$C:$C, "2025",'Forecast Summary-FY25'!$D:$D, "Bound Project")</f>
        <v>0</v>
      </c>
      <c r="K77" s="303">
        <f>SUMIFS('Forecast Summary-FY25'!M:M, 'Forecast Summary-FY25'!$A:$A,Outcomes!$A77,'Forecast Summary-FY25'!$C:$C, "2025",'Forecast Summary-FY25'!$D:$D, "Bound Project")</f>
        <v>0</v>
      </c>
      <c r="L77" s="303">
        <f>SUMIFS('Forecast Summary-FY25'!O:O, 'Forecast Summary-FY25'!$A:$A,Outcomes!$A77,'Forecast Summary-FY25'!$C:$C, "2025",'Forecast Summary-FY25'!$D:$D, "Bound Project")</f>
        <v>216.70000000000002</v>
      </c>
      <c r="M77" s="303">
        <f>SUMIFS('Forecast Summary-FY25'!P:P, 'Forecast Summary-FY25'!$A:$A,Outcomes!$A77,'Forecast Summary-FY25'!$C:$C, "2025",'Forecast Summary-FY25'!$D:$D, "Bound Project")</f>
        <v>475</v>
      </c>
      <c r="N77" s="303">
        <f>SUMIFS('Forecast Summary-FY25'!U:U, 'Forecast Summary-FY25'!$A:$A,Outcomes!$A77,'Forecast Summary-FY25'!$C:$C, "2025",'Forecast Summary-FY25'!$D:$D, "Bound Project")</f>
        <v>0</v>
      </c>
      <c r="O77" s="303">
        <f>SUMIFS('Forecast Summary-FY25'!V:V, 'Forecast Summary-FY25'!$A:$A,Outcomes!$A77,'Forecast Summary-FY25'!$C:$C, "2025",'Forecast Summary-FY25'!$D:$D, "Bound Project")</f>
        <v>0</v>
      </c>
      <c r="P77" s="303">
        <f>SUMIFS('Forecast Summary-FY25'!W:W, 'Forecast Summary-FY25'!$A:$A,Outcomes!$A77,'Forecast Summary-FY25'!$C:$C, "2025",'Forecast Summary-FY25'!$D:$D, "Bound Project")</f>
        <v>0</v>
      </c>
      <c r="Q77" s="303">
        <f>SUMIFS('Forecast Summary-FY25'!X:X, 'Forecast Summary-FY25'!$A:$A,Outcomes!$A77,'Forecast Summary-FY25'!$C:$C, "2025",'Forecast Summary-FY25'!$D:$D, "Bound Project")</f>
        <v>0</v>
      </c>
      <c r="R77" s="303">
        <f>SUMIFS('Forecast Summary-FY25'!Y:Y, 'Forecast Summary-FY25'!$A:$A,Outcomes!$A77,'Forecast Summary-FY25'!$C:$C, "2025",'Forecast Summary-FY25'!$D:$D, "Bound Project")</f>
        <v>0</v>
      </c>
      <c r="S77" s="303">
        <f>SUMIFS('Forecast Summary-FY25'!Z:Z, 'Forecast Summary-FY25'!$A:$A,Outcomes!$A77,'Forecast Summary-FY25'!$C:$C, "2025",'Forecast Summary-FY25'!$D:$D, "Bound Project")</f>
        <v>0</v>
      </c>
      <c r="T77" s="303">
        <f>SUMIFS('Forecast Summary-FY25'!AA:AA, 'Forecast Summary-FY25'!$A:$A,Outcomes!$A77,'Forecast Summary-FY25'!$C:$C, "2025",'Forecast Summary-FY25'!$D:$D, "Bound Project")</f>
        <v>0</v>
      </c>
      <c r="U77" s="303">
        <f>SUMIFS('Forecast Summary-FY25'!AB:AB, 'Forecast Summary-FY25'!$A:$A,Outcomes!$A77,'Forecast Summary-FY25'!$C:$C, "2025",'Forecast Summary-FY25'!$D:$D, "Bound Project")</f>
        <v>0</v>
      </c>
      <c r="V77" s="303">
        <f>SUMIFS('Forecast Summary-FY25'!AG:AG, 'Forecast Summary-FY25'!$A:$A,Outcomes!$A77,'Forecast Summary-FY25'!$C:$C, "2025",'Forecast Summary-FY25'!$D:$D, "Bound Project")</f>
        <v>378.09999999999997</v>
      </c>
      <c r="W77" s="303">
        <f>SUMIFS('Forecast Summary-FY25'!AH:AH, 'Forecast Summary-FY25'!$A:$A,Outcomes!$A77,'Forecast Summary-FY25'!$C:$C, "2025",'Forecast Summary-FY25'!$D:$D, "Bound Project")</f>
        <v>195.7</v>
      </c>
      <c r="X77" s="303">
        <f>SUMIFS('Forecast Summary-FY25'!AI:AI, 'Forecast Summary-FY25'!$A:$A,Outcomes!$A77,'Forecast Summary-FY25'!$C:$C, "2025",'Forecast Summary-FY25'!$D:$D, "Bound Project")</f>
        <v>214.7</v>
      </c>
      <c r="Y77" s="303">
        <f>SUMIFS('Forecast Summary-FY25'!AJ:AJ, 'Forecast Summary-FY25'!$A:$A,Outcomes!$A77,'Forecast Summary-FY25'!$C:$C, "2025",'Forecast Summary-FY25'!$D:$D, "Bound Project")</f>
        <v>111.10000000000001</v>
      </c>
      <c r="Z77" s="303">
        <f>SUMIFS('Forecast Summary-FY25'!AK:AK, 'Forecast Summary-FY25'!$A:$A,Outcomes!$A77,'Forecast Summary-FY25'!$C:$C, "2025",'Forecast Summary-FY25'!$D:$D, "Bound Project")</f>
        <v>586.15</v>
      </c>
      <c r="AA77" s="303">
        <f>SUMIFS('Forecast Summary-FY25'!AL:AL, 'Forecast Summary-FY25'!$A:$A,Outcomes!$A77,'Forecast Summary-FY25'!$C:$C, "2025",'Forecast Summary-FY25'!$D:$D, "Bound Project")</f>
        <v>191.4</v>
      </c>
      <c r="AB77" s="303">
        <f>SUMIFS('Forecast Summary-FY25'!AM:AM, 'Forecast Summary-FY25'!$A:$A,Outcomes!$A77,'Forecast Summary-FY25'!$C:$C, "2025",'Forecast Summary-FY25'!$D:$D, "Bound Project")</f>
        <v>327</v>
      </c>
      <c r="AC77" s="303">
        <f>SUMIFS('Forecast Summary-FY25'!AN:AN, 'Forecast Summary-FY25'!$A:$A,Outcomes!$A77,'Forecast Summary-FY25'!$C:$C, "2025",'Forecast Summary-FY25'!$D:$D, "Bound Project")</f>
        <v>333.45</v>
      </c>
      <c r="AD77" s="303">
        <f>SUMIFS('Forecast Summary-FY25'!AS:AS, 'Forecast Summary-FY25'!$A:$A,Outcomes!$A77,'Forecast Summary-FY25'!$C:$C, "2025",'Forecast Summary-FY25'!$D:$D, "Bound Project")</f>
        <v>2.2000000000000002</v>
      </c>
      <c r="AE77" s="303">
        <f>SUMIFS('Forecast Summary-FY25'!AT:AT, 'Forecast Summary-FY25'!$A:$A,Outcomes!$A77,'Forecast Summary-FY25'!$C:$C, "2025",'Forecast Summary-FY25'!$D:$D, "Bound Project")</f>
        <v>1.1000000000000001</v>
      </c>
      <c r="AF77" s="303">
        <f>SUMIFS('Forecast Summary-FY25'!AU:AU, 'Forecast Summary-FY25'!$A:$A,Outcomes!$A77,'Forecast Summary-FY25'!$C:$C, "2025",'Forecast Summary-FY25'!$D:$D, "Bound Project")</f>
        <v>2</v>
      </c>
      <c r="AG77" s="303">
        <f>SUMIFS('Forecast Summary-FY25'!AV:AV, 'Forecast Summary-FY25'!$A:$A,Outcomes!$A77,'Forecast Summary-FY25'!$C:$C, "2025",'Forecast Summary-FY25'!$D:$D, "Bound Project")</f>
        <v>2.2000000000000002</v>
      </c>
      <c r="AH77" s="303">
        <f>SUMIFS('Forecast Summary-FY25'!AW:AW, 'Forecast Summary-FY25'!$A:$A,Outcomes!$A77,'Forecast Summary-FY25'!$C:$C, "2025",'Forecast Summary-FY25'!$D:$D, "Bound Project")</f>
        <v>0</v>
      </c>
      <c r="AI77" s="303">
        <f>SUMIFS('Forecast Summary-FY25'!AX:AX, 'Forecast Summary-FY25'!$A:$A,Outcomes!$A77,'Forecast Summary-FY25'!$C:$C, "2025",'Forecast Summary-FY25'!$D:$D, "Bound Project")</f>
        <v>0</v>
      </c>
      <c r="AJ77" s="303">
        <f>SUMIFS('Forecast Summary-FY25'!AY:AY, 'Forecast Summary-FY25'!$A:$A,Outcomes!$A77,'Forecast Summary-FY25'!$C:$C, "2025",'Forecast Summary-FY25'!$D:$D, "Bound Project")</f>
        <v>0</v>
      </c>
      <c r="AK77" s="303">
        <f>SUMIFS('Forecast Summary-FY25'!AZ:AZ, 'Forecast Summary-FY25'!$A:$A,Outcomes!$A77,'Forecast Summary-FY25'!$C:$C, "2025",'Forecast Summary-FY25'!$D:$D, "Bound Project")</f>
        <v>0</v>
      </c>
      <c r="AL77" s="303">
        <f>SUMIFS('Forecast Summary-FY25'!BE:BE, 'Forecast Summary-FY25'!$A:$A,Outcomes!$A77,'Forecast Summary-FY25'!$C:$C, "2025",'Forecast Summary-FY25'!$D:$D, "Bound Project")</f>
        <v>2697.2000000000003</v>
      </c>
      <c r="AM77" s="303">
        <f>SUMIFS('Forecast Summary-FY25'!BF:BF, 'Forecast Summary-FY25'!$A:$A,Outcomes!$A77,'Forecast Summary-FY25'!$C:$C, "2025",'Forecast Summary-FY25'!$D:$D, "Bound Project")</f>
        <v>1621</v>
      </c>
      <c r="AN77" s="303">
        <f>SUMIFS('Forecast Summary-FY25'!BG:BG, 'Forecast Summary-FY25'!$A:$A,Outcomes!$A77,'Forecast Summary-FY25'!$C:$C, "2025",'Forecast Summary-FY25'!$D:$D, "Bound Project")</f>
        <v>983.40000000000009</v>
      </c>
      <c r="AO77" s="303">
        <f>SUMIFS('Forecast Summary-FY25'!BH:BH, 'Forecast Summary-FY25'!$A:$A,Outcomes!$A77,'Forecast Summary-FY25'!$C:$C, "2025",'Forecast Summary-FY25'!$D:$D, "Bound Project")</f>
        <v>426.8</v>
      </c>
      <c r="AP77" s="303">
        <f>SUMIFS('Forecast Summary-FY25'!BI:BI, 'Forecast Summary-FY25'!$A:$A,Outcomes!$A77,'Forecast Summary-FY25'!$C:$C, "2025",'Forecast Summary-FY25'!$D:$D, "Bound Project")</f>
        <v>912</v>
      </c>
      <c r="AQ77" s="303">
        <f>SUMIFS('Forecast Summary-FY25'!BJ:BJ, 'Forecast Summary-FY25'!$A:$A,Outcomes!$A77,'Forecast Summary-FY25'!$C:$C, "2025",'Forecast Summary-FY25'!$D:$D, "Bound Project")</f>
        <v>443.65</v>
      </c>
      <c r="AR77" s="303">
        <f>SUMIFS('Forecast Summary-FY25'!BK:BK, 'Forecast Summary-FY25'!$A:$A,Outcomes!$A77,'Forecast Summary-FY25'!$C:$C, "2025",'Forecast Summary-FY25'!$D:$D, "Bound Project")</f>
        <v>621.29999999999995</v>
      </c>
      <c r="AS77" s="303">
        <f>SUMIFS('Forecast Summary-FY25'!BL:BL, 'Forecast Summary-FY25'!$A:$A,Outcomes!$A77,'Forecast Summary-FY25'!$C:$C, "2025",'Forecast Summary-FY25'!$D:$D, "Bound Project")</f>
        <v>366.7</v>
      </c>
      <c r="AT77" s="303">
        <f>SUMIFS('Forecast Summary-FY25'!BQ:BQ, 'Forecast Summary-FY25'!$A:$A,Outcomes!$A77,'Forecast Summary-FY25'!$C:$C, "2025",'Forecast Summary-FY25'!$D:$D, "Bound Project")</f>
        <v>0</v>
      </c>
      <c r="AU77" s="303">
        <f>SUMIFS('Forecast Summary-FY25'!BR:BR, 'Forecast Summary-FY25'!$A:$A,Outcomes!$A77,'Forecast Summary-FY25'!$C:$C, "2025",'Forecast Summary-FY25'!$D:$D, "Bound Project")</f>
        <v>0</v>
      </c>
      <c r="AV77" s="303">
        <f>SUMIFS('Forecast Summary-FY25'!BS:BS, 'Forecast Summary-FY25'!$A:$A,Outcomes!$A77,'Forecast Summary-FY25'!$C:$C, "2025",'Forecast Summary-FY25'!$D:$D, "Bound Project")</f>
        <v>0</v>
      </c>
      <c r="AW77" s="303">
        <f>SUMIFS('Forecast Summary-FY25'!BT:BT, 'Forecast Summary-FY25'!$A:$A,Outcomes!$A77,'Forecast Summary-FY25'!$C:$C, "2025",'Forecast Summary-FY25'!$D:$D, "Bound Project")</f>
        <v>0</v>
      </c>
      <c r="AX77" s="303">
        <f>SUMIFS('Forecast Summary-FY25'!BU:BU, 'Forecast Summary-FY25'!$A:$A,Outcomes!$A77,'Forecast Summary-FY25'!$C:$C, "2025",'Forecast Summary-FY25'!$D:$D, "Bound Project")</f>
        <v>0</v>
      </c>
      <c r="AY77" s="303">
        <f>SUMIFS('Forecast Summary-FY25'!BV:BV, 'Forecast Summary-FY25'!$A:$A,Outcomes!$A77,'Forecast Summary-FY25'!$C:$C, "2025",'Forecast Summary-FY25'!$D:$D, "Bound Project")</f>
        <v>0</v>
      </c>
      <c r="AZ77" s="303">
        <f>SUMIFS('Forecast Summary-FY25'!BW:BW, 'Forecast Summary-FY25'!$A:$A,Outcomes!$A77,'Forecast Summary-FY25'!$C:$C, "2025",'Forecast Summary-FY25'!$D:$D, "Bound Project")</f>
        <v>0</v>
      </c>
      <c r="BA77" s="303">
        <f>SUMIFS('Forecast Summary-FY25'!BX:BX, 'Forecast Summary-FY25'!$A:$A,Outcomes!$A77,'Forecast Summary-FY25'!$C:$C, "2025",'Forecast Summary-FY25'!$D:$D, "Bound Project")</f>
        <v>0</v>
      </c>
      <c r="BB77" s="303">
        <f>SUMIFS('Forecast Summary-FY25'!BY:BY, 'Forecast Summary-FY25'!$A:$A,Outcomes!$A77,'Forecast Summary-FY25'!$C:$C, "2025",'Forecast Summary-FY25'!$D:$D, "Bound Project")</f>
        <v>13.299999999999999</v>
      </c>
      <c r="BC77" s="303">
        <f>SUMIFS('Forecast Summary-FY25'!BZ:BZ, 'Forecast Summary-FY25'!$A:$A,Outcomes!$A77,'Forecast Summary-FY25'!$C:$C, "2025",'Forecast Summary-FY25'!$D:$D, "Bound Project")</f>
        <v>44</v>
      </c>
      <c r="BD77" s="303">
        <f>SUMIFS('Forecast Summary-FY25'!CA:CA, 'Forecast Summary-FY25'!$A:$A,Outcomes!$A77,'Forecast Summary-FY25'!$C:$C, "2025",'Forecast Summary-FY25'!$D:$D, "Bound Project")</f>
        <v>0</v>
      </c>
    </row>
    <row r="78" spans="1:56">
      <c r="A78" s="13" t="s">
        <v>79</v>
      </c>
      <c r="B78" s="10" t="s">
        <v>80</v>
      </c>
      <c r="C78" s="303">
        <f>SUMIFS('Forecast Summary-FY25'!E:E, 'Forecast Summary-FY25'!$A:$A,Outcomes!$A78,'Forecast Summary-FY25'!$C:$C, "2025",'Forecast Summary-FY25'!$D:$D, "Bound Project")</f>
        <v>427</v>
      </c>
      <c r="D78" s="303">
        <f>SUMIFS('Forecast Summary-FY25'!F:F, 'Forecast Summary-FY25'!$A:$A,Outcomes!$A78,'Forecast Summary-FY25'!$C:$C, "2025",'Forecast Summary-FY25'!$D:$D, "Bound Project")</f>
        <v>118.75</v>
      </c>
      <c r="E78" s="303">
        <f>SUMIFS('Forecast Summary-FY25'!G:G, 'Forecast Summary-FY25'!$A:$A,Outcomes!$A78,'Forecast Summary-FY25'!$C:$C, "2025",'Forecast Summary-FY25'!$D:$D, "Bound Project")</f>
        <v>114.94999999999999</v>
      </c>
      <c r="F78" s="303">
        <f>SUMIFS('Forecast Summary-FY25'!H:H, 'Forecast Summary-FY25'!$A:$A,Outcomes!$A78,'Forecast Summary-FY25'!$C:$C, "2025",'Forecast Summary-FY25'!$D:$D, "Bound Project")</f>
        <v>38.949999999999996</v>
      </c>
      <c r="G78" s="303">
        <f>SUMIFS('Forecast Summary-FY25'!I:I, 'Forecast Summary-FY25'!$A:$A,Outcomes!$A78,'Forecast Summary-FY25'!$C:$C, "2025",'Forecast Summary-FY25'!$D:$D, "Bound Project")</f>
        <v>6.6000000000000005</v>
      </c>
      <c r="H78" s="303">
        <f>SUMIFS('Forecast Summary-FY25'!J:J, 'Forecast Summary-FY25'!$A:$A,Outcomes!$A78,'Forecast Summary-FY25'!$C:$C, "2025",'Forecast Summary-FY25'!$D:$D, "Bound Project")</f>
        <v>0</v>
      </c>
      <c r="I78" s="303">
        <f>SUMIFS('Forecast Summary-FY25'!K:K, 'Forecast Summary-FY25'!$A:$A,Outcomes!$A78,'Forecast Summary-FY25'!$C:$C, "2025",'Forecast Summary-FY25'!$D:$D, "Bound Project")</f>
        <v>0</v>
      </c>
      <c r="J78" s="303">
        <f>SUMIFS('Forecast Summary-FY25'!L:L, 'Forecast Summary-FY25'!$A:$A,Outcomes!$A78,'Forecast Summary-FY25'!$C:$C, "2025",'Forecast Summary-FY25'!$D:$D, "Bound Project")</f>
        <v>0</v>
      </c>
      <c r="K78" s="303">
        <f>SUMIFS('Forecast Summary-FY25'!M:M, 'Forecast Summary-FY25'!$A:$A,Outcomes!$A78,'Forecast Summary-FY25'!$C:$C, "2025",'Forecast Summary-FY25'!$D:$D, "Bound Project")</f>
        <v>0</v>
      </c>
      <c r="L78" s="303">
        <f>SUMIFS('Forecast Summary-FY25'!O:O, 'Forecast Summary-FY25'!$A:$A,Outcomes!$A78,'Forecast Summary-FY25'!$C:$C, "2025",'Forecast Summary-FY25'!$D:$D, "Bound Project")</f>
        <v>16</v>
      </c>
      <c r="M78" s="303">
        <f>SUMIFS('Forecast Summary-FY25'!P:P, 'Forecast Summary-FY25'!$A:$A,Outcomes!$A78,'Forecast Summary-FY25'!$C:$C, "2025",'Forecast Summary-FY25'!$D:$D, "Bound Project")</f>
        <v>197.6</v>
      </c>
      <c r="N78" s="303">
        <f>SUMIFS('Forecast Summary-FY25'!U:U, 'Forecast Summary-FY25'!$A:$A,Outcomes!$A78,'Forecast Summary-FY25'!$C:$C, "2025",'Forecast Summary-FY25'!$D:$D, "Bound Project")</f>
        <v>51.3</v>
      </c>
      <c r="O78" s="303">
        <f>SUMIFS('Forecast Summary-FY25'!V:V, 'Forecast Summary-FY25'!$A:$A,Outcomes!$A78,'Forecast Summary-FY25'!$C:$C, "2025",'Forecast Summary-FY25'!$D:$D, "Bound Project")</f>
        <v>44</v>
      </c>
      <c r="P78" s="303">
        <f>SUMIFS('Forecast Summary-FY25'!W:W, 'Forecast Summary-FY25'!$A:$A,Outcomes!$A78,'Forecast Summary-FY25'!$C:$C, "2025",'Forecast Summary-FY25'!$D:$D, "Bound Project")</f>
        <v>6.6499999999999995</v>
      </c>
      <c r="Q78" s="303">
        <f>SUMIFS('Forecast Summary-FY25'!X:X, 'Forecast Summary-FY25'!$A:$A,Outcomes!$A78,'Forecast Summary-FY25'!$C:$C, "2025",'Forecast Summary-FY25'!$D:$D, "Bound Project")</f>
        <v>1</v>
      </c>
      <c r="R78" s="303">
        <f>SUMIFS('Forecast Summary-FY25'!Y:Y, 'Forecast Summary-FY25'!$A:$A,Outcomes!$A78,'Forecast Summary-FY25'!$C:$C, "2025",'Forecast Summary-FY25'!$D:$D, "Bound Project")</f>
        <v>40.85</v>
      </c>
      <c r="S78" s="303">
        <f>SUMIFS('Forecast Summary-FY25'!Z:Z, 'Forecast Summary-FY25'!$A:$A,Outcomes!$A78,'Forecast Summary-FY25'!$C:$C, "2025",'Forecast Summary-FY25'!$D:$D, "Bound Project")</f>
        <v>32.299999999999997</v>
      </c>
      <c r="T78" s="303">
        <f>SUMIFS('Forecast Summary-FY25'!AA:AA, 'Forecast Summary-FY25'!$A:$A,Outcomes!$A78,'Forecast Summary-FY25'!$C:$C, "2025",'Forecast Summary-FY25'!$D:$D, "Bound Project")</f>
        <v>12.35</v>
      </c>
      <c r="U78" s="303">
        <f>SUMIFS('Forecast Summary-FY25'!AB:AB, 'Forecast Summary-FY25'!$A:$A,Outcomes!$A78,'Forecast Summary-FY25'!$C:$C, "2025",'Forecast Summary-FY25'!$D:$D, "Bound Project")</f>
        <v>5.6999999999999993</v>
      </c>
      <c r="V78" s="303">
        <f>SUMIFS('Forecast Summary-FY25'!AG:AG, 'Forecast Summary-FY25'!$A:$A,Outcomes!$A78,'Forecast Summary-FY25'!$C:$C, "2025",'Forecast Summary-FY25'!$D:$D, "Bound Project")</f>
        <v>63.65</v>
      </c>
      <c r="W78" s="303">
        <f>SUMIFS('Forecast Summary-FY25'!AH:AH, 'Forecast Summary-FY25'!$A:$A,Outcomes!$A78,'Forecast Summary-FY25'!$C:$C, "2025",'Forecast Summary-FY25'!$D:$D, "Bound Project")</f>
        <v>39.9</v>
      </c>
      <c r="X78" s="303">
        <f>SUMIFS('Forecast Summary-FY25'!AI:AI, 'Forecast Summary-FY25'!$A:$A,Outcomes!$A78,'Forecast Summary-FY25'!$C:$C, "2025",'Forecast Summary-FY25'!$D:$D, "Bound Project")</f>
        <v>22.799999999999997</v>
      </c>
      <c r="Y78" s="303">
        <f>SUMIFS('Forecast Summary-FY25'!AJ:AJ, 'Forecast Summary-FY25'!$A:$A,Outcomes!$A78,'Forecast Summary-FY25'!$C:$C, "2025",'Forecast Summary-FY25'!$D:$D, "Bound Project")</f>
        <v>5</v>
      </c>
      <c r="Z78" s="303">
        <f>SUMIFS('Forecast Summary-FY25'!AK:AK, 'Forecast Summary-FY25'!$A:$A,Outcomes!$A78,'Forecast Summary-FY25'!$C:$C, "2025",'Forecast Summary-FY25'!$D:$D, "Bound Project")</f>
        <v>126.50000000000001</v>
      </c>
      <c r="AA78" s="303">
        <f>SUMIFS('Forecast Summary-FY25'!AL:AL, 'Forecast Summary-FY25'!$A:$A,Outcomes!$A78,'Forecast Summary-FY25'!$C:$C, "2025",'Forecast Summary-FY25'!$D:$D, "Bound Project")</f>
        <v>69.300000000000011</v>
      </c>
      <c r="AB78" s="303">
        <f>SUMIFS('Forecast Summary-FY25'!AM:AM, 'Forecast Summary-FY25'!$A:$A,Outcomes!$A78,'Forecast Summary-FY25'!$C:$C, "2025",'Forecast Summary-FY25'!$D:$D, "Bound Project")</f>
        <v>75.900000000000006</v>
      </c>
      <c r="AC78" s="303">
        <f>SUMIFS('Forecast Summary-FY25'!AN:AN, 'Forecast Summary-FY25'!$A:$A,Outcomes!$A78,'Forecast Summary-FY25'!$C:$C, "2025",'Forecast Summary-FY25'!$D:$D, "Bound Project")</f>
        <v>28.6</v>
      </c>
      <c r="AD78" s="303">
        <f>SUMIFS('Forecast Summary-FY25'!AS:AS, 'Forecast Summary-FY25'!$A:$A,Outcomes!$A78,'Forecast Summary-FY25'!$C:$C, "2025",'Forecast Summary-FY25'!$D:$D, "Bound Project")</f>
        <v>0</v>
      </c>
      <c r="AE78" s="303">
        <f>SUMIFS('Forecast Summary-FY25'!AT:AT, 'Forecast Summary-FY25'!$A:$A,Outcomes!$A78,'Forecast Summary-FY25'!$C:$C, "2025",'Forecast Summary-FY25'!$D:$D, "Bound Project")</f>
        <v>0</v>
      </c>
      <c r="AF78" s="303">
        <f>SUMIFS('Forecast Summary-FY25'!AU:AU, 'Forecast Summary-FY25'!$A:$A,Outcomes!$A78,'Forecast Summary-FY25'!$C:$C, "2025",'Forecast Summary-FY25'!$D:$D, "Bound Project")</f>
        <v>0</v>
      </c>
      <c r="AG78" s="303">
        <f>SUMIFS('Forecast Summary-FY25'!AV:AV, 'Forecast Summary-FY25'!$A:$A,Outcomes!$A78,'Forecast Summary-FY25'!$C:$C, "2025",'Forecast Summary-FY25'!$D:$D, "Bound Project")</f>
        <v>0</v>
      </c>
      <c r="AH78" s="303">
        <f>SUMIFS('Forecast Summary-FY25'!AW:AW, 'Forecast Summary-FY25'!$A:$A,Outcomes!$A78,'Forecast Summary-FY25'!$C:$C, "2025",'Forecast Summary-FY25'!$D:$D, "Bound Project")</f>
        <v>0</v>
      </c>
      <c r="AI78" s="303">
        <f>SUMIFS('Forecast Summary-FY25'!AX:AX, 'Forecast Summary-FY25'!$A:$A,Outcomes!$A78,'Forecast Summary-FY25'!$C:$C, "2025",'Forecast Summary-FY25'!$D:$D, "Bound Project")</f>
        <v>0</v>
      </c>
      <c r="AJ78" s="303">
        <f>SUMIFS('Forecast Summary-FY25'!AY:AY, 'Forecast Summary-FY25'!$A:$A,Outcomes!$A78,'Forecast Summary-FY25'!$C:$C, "2025",'Forecast Summary-FY25'!$D:$D, "Bound Project")</f>
        <v>0</v>
      </c>
      <c r="AK78" s="303">
        <f>SUMIFS('Forecast Summary-FY25'!AZ:AZ, 'Forecast Summary-FY25'!$A:$A,Outcomes!$A78,'Forecast Summary-FY25'!$C:$C, "2025",'Forecast Summary-FY25'!$D:$D, "Bound Project")</f>
        <v>0</v>
      </c>
      <c r="AL78" s="303">
        <f>SUMIFS('Forecast Summary-FY25'!BE:BE, 'Forecast Summary-FY25'!$A:$A,Outcomes!$A78,'Forecast Summary-FY25'!$C:$C, "2025",'Forecast Summary-FY25'!$D:$D, "Bound Project")</f>
        <v>127</v>
      </c>
      <c r="AM78" s="303">
        <f>SUMIFS('Forecast Summary-FY25'!BF:BF, 'Forecast Summary-FY25'!$A:$A,Outcomes!$A78,'Forecast Summary-FY25'!$C:$C, "2025",'Forecast Summary-FY25'!$D:$D, "Bound Project")</f>
        <v>117</v>
      </c>
      <c r="AN78" s="303">
        <f>SUMIFS('Forecast Summary-FY25'!BG:BG, 'Forecast Summary-FY25'!$A:$A,Outcomes!$A78,'Forecast Summary-FY25'!$C:$C, "2025",'Forecast Summary-FY25'!$D:$D, "Bound Project")</f>
        <v>50</v>
      </c>
      <c r="AO78" s="303">
        <f>SUMIFS('Forecast Summary-FY25'!BH:BH, 'Forecast Summary-FY25'!$A:$A,Outcomes!$A78,'Forecast Summary-FY25'!$C:$C, "2025",'Forecast Summary-FY25'!$D:$D, "Bound Project")</f>
        <v>13.200000000000001</v>
      </c>
      <c r="AP78" s="303">
        <f>SUMIFS('Forecast Summary-FY25'!BI:BI, 'Forecast Summary-FY25'!$A:$A,Outcomes!$A78,'Forecast Summary-FY25'!$C:$C, "2025",'Forecast Summary-FY25'!$D:$D, "Bound Project")</f>
        <v>15</v>
      </c>
      <c r="AQ78" s="303">
        <f>SUMIFS('Forecast Summary-FY25'!BJ:BJ, 'Forecast Summary-FY25'!$A:$A,Outcomes!$A78,'Forecast Summary-FY25'!$C:$C, "2025",'Forecast Summary-FY25'!$D:$D, "Bound Project")</f>
        <v>12.100000000000001</v>
      </c>
      <c r="AR78" s="303">
        <f>SUMIFS('Forecast Summary-FY25'!BK:BK, 'Forecast Summary-FY25'!$A:$A,Outcomes!$A78,'Forecast Summary-FY25'!$C:$C, "2025",'Forecast Summary-FY25'!$D:$D, "Bound Project")</f>
        <v>5.5</v>
      </c>
      <c r="AS78" s="303">
        <f>SUMIFS('Forecast Summary-FY25'!BL:BL, 'Forecast Summary-FY25'!$A:$A,Outcomes!$A78,'Forecast Summary-FY25'!$C:$C, "2025",'Forecast Summary-FY25'!$D:$D, "Bound Project")</f>
        <v>4.75</v>
      </c>
      <c r="AT78" s="303">
        <f>SUMIFS('Forecast Summary-FY25'!BQ:BQ, 'Forecast Summary-FY25'!$A:$A,Outcomes!$A78,'Forecast Summary-FY25'!$C:$C, "2025",'Forecast Summary-FY25'!$D:$D, "Bound Project")</f>
        <v>0</v>
      </c>
      <c r="AU78" s="303">
        <f>SUMIFS('Forecast Summary-FY25'!BR:BR, 'Forecast Summary-FY25'!$A:$A,Outcomes!$A78,'Forecast Summary-FY25'!$C:$C, "2025",'Forecast Summary-FY25'!$D:$D, "Bound Project")</f>
        <v>0</v>
      </c>
      <c r="AV78" s="303">
        <f>SUMIFS('Forecast Summary-FY25'!BS:BS, 'Forecast Summary-FY25'!$A:$A,Outcomes!$A78,'Forecast Summary-FY25'!$C:$C, "2025",'Forecast Summary-FY25'!$D:$D, "Bound Project")</f>
        <v>0</v>
      </c>
      <c r="AW78" s="303">
        <f>SUMIFS('Forecast Summary-FY25'!BT:BT, 'Forecast Summary-FY25'!$A:$A,Outcomes!$A78,'Forecast Summary-FY25'!$C:$C, "2025",'Forecast Summary-FY25'!$D:$D, "Bound Project")</f>
        <v>0</v>
      </c>
      <c r="AX78" s="303">
        <f>SUMIFS('Forecast Summary-FY25'!BU:BU, 'Forecast Summary-FY25'!$A:$A,Outcomes!$A78,'Forecast Summary-FY25'!$C:$C, "2025",'Forecast Summary-FY25'!$D:$D, "Bound Project")</f>
        <v>0</v>
      </c>
      <c r="AY78" s="303">
        <f>SUMIFS('Forecast Summary-FY25'!BV:BV, 'Forecast Summary-FY25'!$A:$A,Outcomes!$A78,'Forecast Summary-FY25'!$C:$C, "2025",'Forecast Summary-FY25'!$D:$D, "Bound Project")</f>
        <v>0</v>
      </c>
      <c r="AZ78" s="303">
        <f>SUMIFS('Forecast Summary-FY25'!BW:BW, 'Forecast Summary-FY25'!$A:$A,Outcomes!$A78,'Forecast Summary-FY25'!$C:$C, "2025",'Forecast Summary-FY25'!$D:$D, "Bound Project")</f>
        <v>0</v>
      </c>
      <c r="BA78" s="303">
        <f>SUMIFS('Forecast Summary-FY25'!BX:BX, 'Forecast Summary-FY25'!$A:$A,Outcomes!$A78,'Forecast Summary-FY25'!$C:$C, "2025",'Forecast Summary-FY25'!$D:$D, "Bound Project")</f>
        <v>0</v>
      </c>
      <c r="BB78" s="303">
        <f>SUMIFS('Forecast Summary-FY25'!BY:BY, 'Forecast Summary-FY25'!$A:$A,Outcomes!$A78,'Forecast Summary-FY25'!$C:$C, "2025",'Forecast Summary-FY25'!$D:$D, "Bound Project")</f>
        <v>3.3000000000000003</v>
      </c>
      <c r="BC78" s="303">
        <f>SUMIFS('Forecast Summary-FY25'!BZ:BZ, 'Forecast Summary-FY25'!$A:$A,Outcomes!$A78,'Forecast Summary-FY25'!$C:$C, "2025",'Forecast Summary-FY25'!$D:$D, "Bound Project")</f>
        <v>2.2000000000000002</v>
      </c>
      <c r="BD78" s="303">
        <f>SUMIFS('Forecast Summary-FY25'!CA:CA, 'Forecast Summary-FY25'!$A:$A,Outcomes!$A78,'Forecast Summary-FY25'!$C:$C, "2025",'Forecast Summary-FY25'!$D:$D, "Bound Project")</f>
        <v>0</v>
      </c>
    </row>
    <row r="79" spans="1:56">
      <c r="A79" s="13" t="s">
        <v>81</v>
      </c>
      <c r="B79" s="10" t="s">
        <v>82</v>
      </c>
      <c r="C79" s="303">
        <f>SUMIFS('Forecast Summary-FY25'!E:E, 'Forecast Summary-FY25'!$A:$A,Outcomes!$A79,'Forecast Summary-FY25'!$C:$C, "2025",'Forecast Summary-FY25'!$D:$D, "Bound Project")</f>
        <v>169.1</v>
      </c>
      <c r="D79" s="303">
        <f>SUMIFS('Forecast Summary-FY25'!F:F, 'Forecast Summary-FY25'!$A:$A,Outcomes!$A79,'Forecast Summary-FY25'!$C:$C, "2025",'Forecast Summary-FY25'!$D:$D, "Bound Project")</f>
        <v>153</v>
      </c>
      <c r="E79" s="303">
        <f>SUMIFS('Forecast Summary-FY25'!G:G, 'Forecast Summary-FY25'!$A:$A,Outcomes!$A79,'Forecast Summary-FY25'!$C:$C, "2025",'Forecast Summary-FY25'!$D:$D, "Bound Project")</f>
        <v>76.95</v>
      </c>
      <c r="F79" s="303">
        <f>SUMIFS('Forecast Summary-FY25'!H:H, 'Forecast Summary-FY25'!$A:$A,Outcomes!$A79,'Forecast Summary-FY25'!$C:$C, "2025",'Forecast Summary-FY25'!$D:$D, "Bound Project")</f>
        <v>59.849999999999994</v>
      </c>
      <c r="G79" s="303">
        <f>SUMIFS('Forecast Summary-FY25'!I:I, 'Forecast Summary-FY25'!$A:$A,Outcomes!$A79,'Forecast Summary-FY25'!$C:$C, "2025",'Forecast Summary-FY25'!$D:$D, "Bound Project")</f>
        <v>25.3</v>
      </c>
      <c r="H79" s="303">
        <f>SUMIFS('Forecast Summary-FY25'!J:J, 'Forecast Summary-FY25'!$A:$A,Outcomes!$A79,'Forecast Summary-FY25'!$C:$C, "2025",'Forecast Summary-FY25'!$D:$D, "Bound Project")</f>
        <v>0</v>
      </c>
      <c r="I79" s="303">
        <f>SUMIFS('Forecast Summary-FY25'!K:K, 'Forecast Summary-FY25'!$A:$A,Outcomes!$A79,'Forecast Summary-FY25'!$C:$C, "2025",'Forecast Summary-FY25'!$D:$D, "Bound Project")</f>
        <v>0</v>
      </c>
      <c r="J79" s="303">
        <f>SUMIFS('Forecast Summary-FY25'!L:L, 'Forecast Summary-FY25'!$A:$A,Outcomes!$A79,'Forecast Summary-FY25'!$C:$C, "2025",'Forecast Summary-FY25'!$D:$D, "Bound Project")</f>
        <v>0</v>
      </c>
      <c r="K79" s="303">
        <f>SUMIFS('Forecast Summary-FY25'!M:M, 'Forecast Summary-FY25'!$A:$A,Outcomes!$A79,'Forecast Summary-FY25'!$C:$C, "2025",'Forecast Summary-FY25'!$D:$D, "Bound Project")</f>
        <v>0</v>
      </c>
      <c r="L79" s="303">
        <f>SUMIFS('Forecast Summary-FY25'!O:O, 'Forecast Summary-FY25'!$A:$A,Outcomes!$A79,'Forecast Summary-FY25'!$C:$C, "2025",'Forecast Summary-FY25'!$D:$D, "Bound Project")</f>
        <v>0</v>
      </c>
      <c r="M79" s="303">
        <f>SUMIFS('Forecast Summary-FY25'!P:P, 'Forecast Summary-FY25'!$A:$A,Outcomes!$A79,'Forecast Summary-FY25'!$C:$C, "2025",'Forecast Summary-FY25'!$D:$D, "Bound Project")</f>
        <v>1</v>
      </c>
      <c r="N79" s="303">
        <f>SUMIFS('Forecast Summary-FY25'!U:U, 'Forecast Summary-FY25'!$A:$A,Outcomes!$A79,'Forecast Summary-FY25'!$C:$C, "2025",'Forecast Summary-FY25'!$D:$D, "Bound Project")</f>
        <v>19</v>
      </c>
      <c r="O79" s="303">
        <f>SUMIFS('Forecast Summary-FY25'!V:V, 'Forecast Summary-FY25'!$A:$A,Outcomes!$A79,'Forecast Summary-FY25'!$C:$C, "2025",'Forecast Summary-FY25'!$D:$D, "Bound Project")</f>
        <v>0</v>
      </c>
      <c r="P79" s="303">
        <f>SUMIFS('Forecast Summary-FY25'!W:W, 'Forecast Summary-FY25'!$A:$A,Outcomes!$A79,'Forecast Summary-FY25'!$C:$C, "2025",'Forecast Summary-FY25'!$D:$D, "Bound Project")</f>
        <v>0</v>
      </c>
      <c r="Q79" s="303">
        <f>SUMIFS('Forecast Summary-FY25'!X:X, 'Forecast Summary-FY25'!$A:$A,Outcomes!$A79,'Forecast Summary-FY25'!$C:$C, "2025",'Forecast Summary-FY25'!$D:$D, "Bound Project")</f>
        <v>0</v>
      </c>
      <c r="R79" s="303">
        <f>SUMIFS('Forecast Summary-FY25'!Y:Y, 'Forecast Summary-FY25'!$A:$A,Outcomes!$A79,'Forecast Summary-FY25'!$C:$C, "2025",'Forecast Summary-FY25'!$D:$D, "Bound Project")</f>
        <v>102</v>
      </c>
      <c r="S79" s="303">
        <f>SUMIFS('Forecast Summary-FY25'!Z:Z, 'Forecast Summary-FY25'!$A:$A,Outcomes!$A79,'Forecast Summary-FY25'!$C:$C, "2025",'Forecast Summary-FY25'!$D:$D, "Bound Project")</f>
        <v>63.800000000000004</v>
      </c>
      <c r="T79" s="303">
        <f>SUMIFS('Forecast Summary-FY25'!AA:AA, 'Forecast Summary-FY25'!$A:$A,Outcomes!$A79,'Forecast Summary-FY25'!$C:$C, "2025",'Forecast Summary-FY25'!$D:$D, "Bound Project")</f>
        <v>5.5</v>
      </c>
      <c r="U79" s="303">
        <f>SUMIFS('Forecast Summary-FY25'!AB:AB, 'Forecast Summary-FY25'!$A:$A,Outcomes!$A79,'Forecast Summary-FY25'!$C:$C, "2025",'Forecast Summary-FY25'!$D:$D, "Bound Project")</f>
        <v>13</v>
      </c>
      <c r="V79" s="303">
        <f>SUMIFS('Forecast Summary-FY25'!AG:AG, 'Forecast Summary-FY25'!$A:$A,Outcomes!$A79,'Forecast Summary-FY25'!$C:$C, "2025",'Forecast Summary-FY25'!$D:$D, "Bound Project")</f>
        <v>17.600000000000001</v>
      </c>
      <c r="W79" s="303">
        <f>SUMIFS('Forecast Summary-FY25'!AH:AH, 'Forecast Summary-FY25'!$A:$A,Outcomes!$A79,'Forecast Summary-FY25'!$C:$C, "2025",'Forecast Summary-FY25'!$D:$D, "Bound Project")</f>
        <v>7.7000000000000011</v>
      </c>
      <c r="X79" s="303">
        <f>SUMIFS('Forecast Summary-FY25'!AI:AI, 'Forecast Summary-FY25'!$A:$A,Outcomes!$A79,'Forecast Summary-FY25'!$C:$C, "2025",'Forecast Summary-FY25'!$D:$D, "Bound Project")</f>
        <v>7.7000000000000011</v>
      </c>
      <c r="Y79" s="303">
        <f>SUMIFS('Forecast Summary-FY25'!AJ:AJ, 'Forecast Summary-FY25'!$A:$A,Outcomes!$A79,'Forecast Summary-FY25'!$C:$C, "2025",'Forecast Summary-FY25'!$D:$D, "Bound Project")</f>
        <v>12.100000000000001</v>
      </c>
      <c r="Z79" s="303">
        <f>SUMIFS('Forecast Summary-FY25'!AK:AK, 'Forecast Summary-FY25'!$A:$A,Outcomes!$A79,'Forecast Summary-FY25'!$C:$C, "2025",'Forecast Summary-FY25'!$D:$D, "Bound Project")</f>
        <v>240.35</v>
      </c>
      <c r="AA79" s="303">
        <f>SUMIFS('Forecast Summary-FY25'!AL:AL, 'Forecast Summary-FY25'!$A:$A,Outcomes!$A79,'Forecast Summary-FY25'!$C:$C, "2025",'Forecast Summary-FY25'!$D:$D, "Bound Project")</f>
        <v>168.15</v>
      </c>
      <c r="AB79" s="303">
        <f>SUMIFS('Forecast Summary-FY25'!AM:AM, 'Forecast Summary-FY25'!$A:$A,Outcomes!$A79,'Forecast Summary-FY25'!$C:$C, "2025",'Forecast Summary-FY25'!$D:$D, "Bound Project")</f>
        <v>131.1</v>
      </c>
      <c r="AC79" s="303">
        <f>SUMIFS('Forecast Summary-FY25'!AN:AN, 'Forecast Summary-FY25'!$A:$A,Outcomes!$A79,'Forecast Summary-FY25'!$C:$C, "2025",'Forecast Summary-FY25'!$D:$D, "Bound Project")</f>
        <v>105</v>
      </c>
      <c r="AD79" s="303">
        <f>SUMIFS('Forecast Summary-FY25'!AS:AS, 'Forecast Summary-FY25'!$A:$A,Outcomes!$A79,'Forecast Summary-FY25'!$C:$C, "2025",'Forecast Summary-FY25'!$D:$D, "Bound Project")</f>
        <v>0</v>
      </c>
      <c r="AE79" s="303">
        <f>SUMIFS('Forecast Summary-FY25'!AT:AT, 'Forecast Summary-FY25'!$A:$A,Outcomes!$A79,'Forecast Summary-FY25'!$C:$C, "2025",'Forecast Summary-FY25'!$D:$D, "Bound Project")</f>
        <v>0</v>
      </c>
      <c r="AF79" s="303">
        <f>SUMIFS('Forecast Summary-FY25'!AU:AU, 'Forecast Summary-FY25'!$A:$A,Outcomes!$A79,'Forecast Summary-FY25'!$C:$C, "2025",'Forecast Summary-FY25'!$D:$D, "Bound Project")</f>
        <v>0</v>
      </c>
      <c r="AG79" s="303">
        <f>SUMIFS('Forecast Summary-FY25'!AV:AV, 'Forecast Summary-FY25'!$A:$A,Outcomes!$A79,'Forecast Summary-FY25'!$C:$C, "2025",'Forecast Summary-FY25'!$D:$D, "Bound Project")</f>
        <v>0</v>
      </c>
      <c r="AH79" s="303">
        <f>SUMIFS('Forecast Summary-FY25'!AW:AW, 'Forecast Summary-FY25'!$A:$A,Outcomes!$A79,'Forecast Summary-FY25'!$C:$C, "2025",'Forecast Summary-FY25'!$D:$D, "Bound Project")</f>
        <v>64</v>
      </c>
      <c r="AI79" s="303">
        <f>SUMIFS('Forecast Summary-FY25'!AX:AX, 'Forecast Summary-FY25'!$A:$A,Outcomes!$A79,'Forecast Summary-FY25'!$C:$C, "2025",'Forecast Summary-FY25'!$D:$D, "Bound Project")</f>
        <v>4.75</v>
      </c>
      <c r="AJ79" s="303">
        <f>SUMIFS('Forecast Summary-FY25'!AY:AY, 'Forecast Summary-FY25'!$A:$A,Outcomes!$A79,'Forecast Summary-FY25'!$C:$C, "2025",'Forecast Summary-FY25'!$D:$D, "Bound Project")</f>
        <v>21.849999999999998</v>
      </c>
      <c r="AK79" s="303">
        <f>SUMIFS('Forecast Summary-FY25'!AZ:AZ, 'Forecast Summary-FY25'!$A:$A,Outcomes!$A79,'Forecast Summary-FY25'!$C:$C, "2025",'Forecast Summary-FY25'!$D:$D, "Bound Project")</f>
        <v>40.700000000000003</v>
      </c>
      <c r="AL79" s="303">
        <f>SUMIFS('Forecast Summary-FY25'!BE:BE, 'Forecast Summary-FY25'!$A:$A,Outcomes!$A79,'Forecast Summary-FY25'!$C:$C, "2025",'Forecast Summary-FY25'!$D:$D, "Bound Project")</f>
        <v>168</v>
      </c>
      <c r="AM79" s="303">
        <f>SUMIFS('Forecast Summary-FY25'!BF:BF, 'Forecast Summary-FY25'!$A:$A,Outcomes!$A79,'Forecast Summary-FY25'!$C:$C, "2025",'Forecast Summary-FY25'!$D:$D, "Bound Project")</f>
        <v>84.55</v>
      </c>
      <c r="AN79" s="303">
        <f>SUMIFS('Forecast Summary-FY25'!BG:BG, 'Forecast Summary-FY25'!$A:$A,Outcomes!$A79,'Forecast Summary-FY25'!$C:$C, "2025",'Forecast Summary-FY25'!$D:$D, "Bound Project")</f>
        <v>81.400000000000006</v>
      </c>
      <c r="AO79" s="303">
        <f>SUMIFS('Forecast Summary-FY25'!BH:BH, 'Forecast Summary-FY25'!$A:$A,Outcomes!$A79,'Forecast Summary-FY25'!$C:$C, "2025",'Forecast Summary-FY25'!$D:$D, "Bound Project")</f>
        <v>49</v>
      </c>
      <c r="AP79" s="303">
        <f>SUMIFS('Forecast Summary-FY25'!BI:BI, 'Forecast Summary-FY25'!$A:$A,Outcomes!$A79,'Forecast Summary-FY25'!$C:$C, "2025",'Forecast Summary-FY25'!$D:$D, "Bound Project")</f>
        <v>142.5</v>
      </c>
      <c r="AQ79" s="303">
        <f>SUMIFS('Forecast Summary-FY25'!BJ:BJ, 'Forecast Summary-FY25'!$A:$A,Outcomes!$A79,'Forecast Summary-FY25'!$C:$C, "2025",'Forecast Summary-FY25'!$D:$D, "Bound Project")</f>
        <v>51.3</v>
      </c>
      <c r="AR79" s="303">
        <f>SUMIFS('Forecast Summary-FY25'!BK:BK, 'Forecast Summary-FY25'!$A:$A,Outcomes!$A79,'Forecast Summary-FY25'!$C:$C, "2025",'Forecast Summary-FY25'!$D:$D, "Bound Project")</f>
        <v>95.949999999999989</v>
      </c>
      <c r="AS79" s="303">
        <f>SUMIFS('Forecast Summary-FY25'!BL:BL, 'Forecast Summary-FY25'!$A:$A,Outcomes!$A79,'Forecast Summary-FY25'!$C:$C, "2025",'Forecast Summary-FY25'!$D:$D, "Bound Project")</f>
        <v>67.100000000000009</v>
      </c>
      <c r="AT79" s="303">
        <f>SUMIFS('Forecast Summary-FY25'!BQ:BQ, 'Forecast Summary-FY25'!$A:$A,Outcomes!$A79,'Forecast Summary-FY25'!$C:$C, "2025",'Forecast Summary-FY25'!$D:$D, "Bound Project")</f>
        <v>0</v>
      </c>
      <c r="AU79" s="303">
        <f>SUMIFS('Forecast Summary-FY25'!BR:BR, 'Forecast Summary-FY25'!$A:$A,Outcomes!$A79,'Forecast Summary-FY25'!$C:$C, "2025",'Forecast Summary-FY25'!$D:$D, "Bound Project")</f>
        <v>0</v>
      </c>
      <c r="AV79" s="303">
        <f>SUMIFS('Forecast Summary-FY25'!BS:BS, 'Forecast Summary-FY25'!$A:$A,Outcomes!$A79,'Forecast Summary-FY25'!$C:$C, "2025",'Forecast Summary-FY25'!$D:$D, "Bound Project")</f>
        <v>0</v>
      </c>
      <c r="AW79" s="303">
        <f>SUMIFS('Forecast Summary-FY25'!BT:BT, 'Forecast Summary-FY25'!$A:$A,Outcomes!$A79,'Forecast Summary-FY25'!$C:$C, "2025",'Forecast Summary-FY25'!$D:$D, "Bound Project")</f>
        <v>0</v>
      </c>
      <c r="AX79" s="303">
        <f>SUMIFS('Forecast Summary-FY25'!BU:BU, 'Forecast Summary-FY25'!$A:$A,Outcomes!$A79,'Forecast Summary-FY25'!$C:$C, "2025",'Forecast Summary-FY25'!$D:$D, "Bound Project")</f>
        <v>36</v>
      </c>
      <c r="AY79" s="303">
        <f>SUMIFS('Forecast Summary-FY25'!BV:BV, 'Forecast Summary-FY25'!$A:$A,Outcomes!$A79,'Forecast Summary-FY25'!$C:$C, "2025",'Forecast Summary-FY25'!$D:$D, "Bound Project")</f>
        <v>5.6999999999999993</v>
      </c>
      <c r="AZ79" s="303">
        <f>SUMIFS('Forecast Summary-FY25'!BW:BW, 'Forecast Summary-FY25'!$A:$A,Outcomes!$A79,'Forecast Summary-FY25'!$C:$C, "2025",'Forecast Summary-FY25'!$D:$D, "Bound Project")</f>
        <v>20.9</v>
      </c>
      <c r="BA79" s="303">
        <f>SUMIFS('Forecast Summary-FY25'!BX:BX, 'Forecast Summary-FY25'!$A:$A,Outcomes!$A79,'Forecast Summary-FY25'!$C:$C, "2025",'Forecast Summary-FY25'!$D:$D, "Bound Project")</f>
        <v>31.349999999999998</v>
      </c>
      <c r="BB79" s="303">
        <f>SUMIFS('Forecast Summary-FY25'!BY:BY, 'Forecast Summary-FY25'!$A:$A,Outcomes!$A79,'Forecast Summary-FY25'!$C:$C, "2025",'Forecast Summary-FY25'!$D:$D, "Bound Project")</f>
        <v>12.100000000000001</v>
      </c>
      <c r="BC79" s="303">
        <f>SUMIFS('Forecast Summary-FY25'!BZ:BZ, 'Forecast Summary-FY25'!$A:$A,Outcomes!$A79,'Forecast Summary-FY25'!$C:$C, "2025",'Forecast Summary-FY25'!$D:$D, "Bound Project")</f>
        <v>14.3</v>
      </c>
      <c r="BD79" s="303">
        <f>SUMIFS('Forecast Summary-FY25'!CA:CA, 'Forecast Summary-FY25'!$A:$A,Outcomes!$A79,'Forecast Summary-FY25'!$C:$C, "2025",'Forecast Summary-FY25'!$D:$D, "Bound Project")</f>
        <v>0</v>
      </c>
    </row>
    <row r="80" spans="1:56">
      <c r="A80" s="13" t="s">
        <v>83</v>
      </c>
      <c r="B80" s="10" t="s">
        <v>84</v>
      </c>
      <c r="C80" s="303">
        <f>SUMIFS('Forecast Summary-FY25'!E:E, 'Forecast Summary-FY25'!$A:$A,Outcomes!$A80,'Forecast Summary-FY25'!$C:$C, "2025",'Forecast Summary-FY25'!$D:$D, "Bound Project")</f>
        <v>445.54999999999995</v>
      </c>
      <c r="D80" s="303">
        <f>SUMIFS('Forecast Summary-FY25'!F:F, 'Forecast Summary-FY25'!$A:$A,Outcomes!$A80,'Forecast Summary-FY25'!$C:$C, "2025",'Forecast Summary-FY25'!$D:$D, "Bound Project")</f>
        <v>211</v>
      </c>
      <c r="E80" s="303">
        <f>SUMIFS('Forecast Summary-FY25'!G:G, 'Forecast Summary-FY25'!$A:$A,Outcomes!$A80,'Forecast Summary-FY25'!$C:$C, "2025",'Forecast Summary-FY25'!$D:$D, "Bound Project")</f>
        <v>96.800000000000011</v>
      </c>
      <c r="F80" s="303">
        <f>SUMIFS('Forecast Summary-FY25'!H:H, 'Forecast Summary-FY25'!$A:$A,Outcomes!$A80,'Forecast Summary-FY25'!$C:$C, "2025",'Forecast Summary-FY25'!$D:$D, "Bound Project")</f>
        <v>72.600000000000009</v>
      </c>
      <c r="G80" s="303">
        <f>SUMIFS('Forecast Summary-FY25'!I:I, 'Forecast Summary-FY25'!$A:$A,Outcomes!$A80,'Forecast Summary-FY25'!$C:$C, "2025",'Forecast Summary-FY25'!$D:$D, "Bound Project")</f>
        <v>36.300000000000004</v>
      </c>
      <c r="H80" s="303">
        <f>SUMIFS('Forecast Summary-FY25'!J:J, 'Forecast Summary-FY25'!$A:$A,Outcomes!$A80,'Forecast Summary-FY25'!$C:$C, "2025",'Forecast Summary-FY25'!$D:$D, "Bound Project")</f>
        <v>0</v>
      </c>
      <c r="I80" s="303">
        <f>SUMIFS('Forecast Summary-FY25'!K:K, 'Forecast Summary-FY25'!$A:$A,Outcomes!$A80,'Forecast Summary-FY25'!$C:$C, "2025",'Forecast Summary-FY25'!$D:$D, "Bound Project")</f>
        <v>0</v>
      </c>
      <c r="J80" s="303">
        <f>SUMIFS('Forecast Summary-FY25'!L:L, 'Forecast Summary-FY25'!$A:$A,Outcomes!$A80,'Forecast Summary-FY25'!$C:$C, "2025",'Forecast Summary-FY25'!$D:$D, "Bound Project")</f>
        <v>0</v>
      </c>
      <c r="K80" s="303">
        <f>SUMIFS('Forecast Summary-FY25'!M:M, 'Forecast Summary-FY25'!$A:$A,Outcomes!$A80,'Forecast Summary-FY25'!$C:$C, "2025",'Forecast Summary-FY25'!$D:$D, "Bound Project")</f>
        <v>0</v>
      </c>
      <c r="L80" s="303">
        <f>SUMIFS('Forecast Summary-FY25'!O:O, 'Forecast Summary-FY25'!$A:$A,Outcomes!$A80,'Forecast Summary-FY25'!$C:$C, "2025",'Forecast Summary-FY25'!$D:$D, "Bound Project")</f>
        <v>0</v>
      </c>
      <c r="M80" s="303">
        <f>SUMIFS('Forecast Summary-FY25'!P:P, 'Forecast Summary-FY25'!$A:$A,Outcomes!$A80,'Forecast Summary-FY25'!$C:$C, "2025",'Forecast Summary-FY25'!$D:$D, "Bound Project")</f>
        <v>64.900000000000006</v>
      </c>
      <c r="N80" s="303">
        <f>SUMIFS('Forecast Summary-FY25'!U:U, 'Forecast Summary-FY25'!$A:$A,Outcomes!$A80,'Forecast Summary-FY25'!$C:$C, "2025",'Forecast Summary-FY25'!$D:$D, "Bound Project")</f>
        <v>36.1</v>
      </c>
      <c r="O80" s="303">
        <f>SUMIFS('Forecast Summary-FY25'!V:V, 'Forecast Summary-FY25'!$A:$A,Outcomes!$A80,'Forecast Summary-FY25'!$C:$C, "2025",'Forecast Summary-FY25'!$D:$D, "Bound Project")</f>
        <v>10.45</v>
      </c>
      <c r="P80" s="303">
        <f>SUMIFS('Forecast Summary-FY25'!W:W, 'Forecast Summary-FY25'!$A:$A,Outcomes!$A80,'Forecast Summary-FY25'!$C:$C, "2025",'Forecast Summary-FY25'!$D:$D, "Bound Project")</f>
        <v>12.35</v>
      </c>
      <c r="Q80" s="303">
        <f>SUMIFS('Forecast Summary-FY25'!X:X, 'Forecast Summary-FY25'!$A:$A,Outcomes!$A80,'Forecast Summary-FY25'!$C:$C, "2025",'Forecast Summary-FY25'!$D:$D, "Bound Project")</f>
        <v>14.25</v>
      </c>
      <c r="R80" s="303">
        <f>SUMIFS('Forecast Summary-FY25'!Y:Y, 'Forecast Summary-FY25'!$A:$A,Outcomes!$A80,'Forecast Summary-FY25'!$C:$C, "2025",'Forecast Summary-FY25'!$D:$D, "Bound Project")</f>
        <v>196</v>
      </c>
      <c r="S80" s="303">
        <f>SUMIFS('Forecast Summary-FY25'!Z:Z, 'Forecast Summary-FY25'!$A:$A,Outcomes!$A80,'Forecast Summary-FY25'!$C:$C, "2025",'Forecast Summary-FY25'!$D:$D, "Bound Project")</f>
        <v>18.700000000000003</v>
      </c>
      <c r="T80" s="303">
        <f>SUMIFS('Forecast Summary-FY25'!AA:AA, 'Forecast Summary-FY25'!$A:$A,Outcomes!$A80,'Forecast Summary-FY25'!$C:$C, "2025",'Forecast Summary-FY25'!$D:$D, "Bound Project")</f>
        <v>27.500000000000004</v>
      </c>
      <c r="U80" s="303">
        <f>SUMIFS('Forecast Summary-FY25'!AB:AB, 'Forecast Summary-FY25'!$A:$A,Outcomes!$A80,'Forecast Summary-FY25'!$C:$C, "2025",'Forecast Summary-FY25'!$D:$D, "Bound Project")</f>
        <v>103</v>
      </c>
      <c r="V80" s="303">
        <f>SUMIFS('Forecast Summary-FY25'!AG:AG, 'Forecast Summary-FY25'!$A:$A,Outcomes!$A80,'Forecast Summary-FY25'!$C:$C, "2025",'Forecast Summary-FY25'!$D:$D, "Bound Project")</f>
        <v>197.6</v>
      </c>
      <c r="W80" s="303">
        <f>SUMIFS('Forecast Summary-FY25'!AH:AH, 'Forecast Summary-FY25'!$A:$A,Outcomes!$A80,'Forecast Summary-FY25'!$C:$C, "2025",'Forecast Summary-FY25'!$D:$D, "Bound Project")</f>
        <v>77</v>
      </c>
      <c r="X80" s="303">
        <f>SUMIFS('Forecast Summary-FY25'!AI:AI, 'Forecast Summary-FY25'!$A:$A,Outcomes!$A80,'Forecast Summary-FY25'!$C:$C, "2025",'Forecast Summary-FY25'!$D:$D, "Bound Project")</f>
        <v>91.199999999999989</v>
      </c>
      <c r="Y80" s="303">
        <f>SUMIFS('Forecast Summary-FY25'!AJ:AJ, 'Forecast Summary-FY25'!$A:$A,Outcomes!$A80,'Forecast Summary-FY25'!$C:$C, "2025",'Forecast Summary-FY25'!$D:$D, "Bound Project")</f>
        <v>72.600000000000009</v>
      </c>
      <c r="Z80" s="303">
        <f>SUMIFS('Forecast Summary-FY25'!AK:AK, 'Forecast Summary-FY25'!$A:$A,Outcomes!$A80,'Forecast Summary-FY25'!$C:$C, "2025",'Forecast Summary-FY25'!$D:$D, "Bound Project")</f>
        <v>346.75</v>
      </c>
      <c r="AA80" s="303">
        <f>SUMIFS('Forecast Summary-FY25'!AL:AL, 'Forecast Summary-FY25'!$A:$A,Outcomes!$A80,'Forecast Summary-FY25'!$C:$C, "2025",'Forecast Summary-FY25'!$D:$D, "Bound Project")</f>
        <v>133</v>
      </c>
      <c r="AB80" s="303">
        <f>SUMIFS('Forecast Summary-FY25'!AM:AM, 'Forecast Summary-FY25'!$A:$A,Outcomes!$A80,'Forecast Summary-FY25'!$C:$C, "2025",'Forecast Summary-FY25'!$D:$D, "Bound Project")</f>
        <v>146.29999999999998</v>
      </c>
      <c r="AC80" s="303">
        <f>SUMIFS('Forecast Summary-FY25'!AN:AN, 'Forecast Summary-FY25'!$A:$A,Outcomes!$A80,'Forecast Summary-FY25'!$C:$C, "2025",'Forecast Summary-FY25'!$D:$D, "Bound Project")</f>
        <v>163.4</v>
      </c>
      <c r="AD80" s="303">
        <f>SUMIFS('Forecast Summary-FY25'!AS:AS, 'Forecast Summary-FY25'!$A:$A,Outcomes!$A80,'Forecast Summary-FY25'!$C:$C, "2025",'Forecast Summary-FY25'!$D:$D, "Bound Project")</f>
        <v>0</v>
      </c>
      <c r="AE80" s="303">
        <f>SUMIFS('Forecast Summary-FY25'!AT:AT, 'Forecast Summary-FY25'!$A:$A,Outcomes!$A80,'Forecast Summary-FY25'!$C:$C, "2025",'Forecast Summary-FY25'!$D:$D, "Bound Project")</f>
        <v>0</v>
      </c>
      <c r="AF80" s="303">
        <f>SUMIFS('Forecast Summary-FY25'!AU:AU, 'Forecast Summary-FY25'!$A:$A,Outcomes!$A80,'Forecast Summary-FY25'!$C:$C, "2025",'Forecast Summary-FY25'!$D:$D, "Bound Project")</f>
        <v>0</v>
      </c>
      <c r="AG80" s="303">
        <f>SUMIFS('Forecast Summary-FY25'!AV:AV, 'Forecast Summary-FY25'!$A:$A,Outcomes!$A80,'Forecast Summary-FY25'!$C:$C, "2025",'Forecast Summary-FY25'!$D:$D, "Bound Project")</f>
        <v>0</v>
      </c>
      <c r="AH80" s="303">
        <f>SUMIFS('Forecast Summary-FY25'!AW:AW, 'Forecast Summary-FY25'!$A:$A,Outcomes!$A80,'Forecast Summary-FY25'!$C:$C, "2025",'Forecast Summary-FY25'!$D:$D, "Bound Project")</f>
        <v>0</v>
      </c>
      <c r="AI80" s="303">
        <f>SUMIFS('Forecast Summary-FY25'!AX:AX, 'Forecast Summary-FY25'!$A:$A,Outcomes!$A80,'Forecast Summary-FY25'!$C:$C, "2025",'Forecast Summary-FY25'!$D:$D, "Bound Project")</f>
        <v>0</v>
      </c>
      <c r="AJ80" s="303">
        <f>SUMIFS('Forecast Summary-FY25'!AY:AY, 'Forecast Summary-FY25'!$A:$A,Outcomes!$A80,'Forecast Summary-FY25'!$C:$C, "2025",'Forecast Summary-FY25'!$D:$D, "Bound Project")</f>
        <v>0</v>
      </c>
      <c r="AK80" s="303">
        <f>SUMIFS('Forecast Summary-FY25'!AZ:AZ, 'Forecast Summary-FY25'!$A:$A,Outcomes!$A80,'Forecast Summary-FY25'!$C:$C, "2025",'Forecast Summary-FY25'!$D:$D, "Bound Project")</f>
        <v>0</v>
      </c>
      <c r="AL80" s="303">
        <f>SUMIFS('Forecast Summary-FY25'!BE:BE, 'Forecast Summary-FY25'!$A:$A,Outcomes!$A80,'Forecast Summary-FY25'!$C:$C, "2025",'Forecast Summary-FY25'!$D:$D, "Bound Project")</f>
        <v>357</v>
      </c>
      <c r="AM80" s="303">
        <f>SUMIFS('Forecast Summary-FY25'!BF:BF, 'Forecast Summary-FY25'!$A:$A,Outcomes!$A80,'Forecast Summary-FY25'!$C:$C, "2025",'Forecast Summary-FY25'!$D:$D, "Bound Project")</f>
        <v>151.80000000000001</v>
      </c>
      <c r="AN80" s="303">
        <f>SUMIFS('Forecast Summary-FY25'!BG:BG, 'Forecast Summary-FY25'!$A:$A,Outcomes!$A80,'Forecast Summary-FY25'!$C:$C, "2025",'Forecast Summary-FY25'!$D:$D, "Bound Project")</f>
        <v>124.30000000000001</v>
      </c>
      <c r="AO80" s="303">
        <f>SUMIFS('Forecast Summary-FY25'!BH:BH, 'Forecast Summary-FY25'!$A:$A,Outcomes!$A80,'Forecast Summary-FY25'!$C:$C, "2025",'Forecast Summary-FY25'!$D:$D, "Bound Project")</f>
        <v>66</v>
      </c>
      <c r="AP80" s="303">
        <f>SUMIFS('Forecast Summary-FY25'!BI:BI, 'Forecast Summary-FY25'!$A:$A,Outcomes!$A80,'Forecast Summary-FY25'!$C:$C, "2025",'Forecast Summary-FY25'!$D:$D, "Bound Project")</f>
        <v>316.34999999999997</v>
      </c>
      <c r="AQ80" s="303">
        <f>SUMIFS('Forecast Summary-FY25'!BJ:BJ, 'Forecast Summary-FY25'!$A:$A,Outcomes!$A80,'Forecast Summary-FY25'!$C:$C, "2025",'Forecast Summary-FY25'!$D:$D, "Bound Project")</f>
        <v>172.9</v>
      </c>
      <c r="AR80" s="303">
        <f>SUMIFS('Forecast Summary-FY25'!BK:BK, 'Forecast Summary-FY25'!$A:$A,Outcomes!$A80,'Forecast Summary-FY25'!$C:$C, "2025",'Forecast Summary-FY25'!$D:$D, "Bound Project")</f>
        <v>166.25</v>
      </c>
      <c r="AS80" s="303">
        <f>SUMIFS('Forecast Summary-FY25'!BL:BL, 'Forecast Summary-FY25'!$A:$A,Outcomes!$A80,'Forecast Summary-FY25'!$C:$C, "2025",'Forecast Summary-FY25'!$D:$D, "Bound Project")</f>
        <v>136</v>
      </c>
      <c r="AT80" s="303">
        <f>SUMIFS('Forecast Summary-FY25'!BQ:BQ, 'Forecast Summary-FY25'!$A:$A,Outcomes!$A80,'Forecast Summary-FY25'!$C:$C, "2025",'Forecast Summary-FY25'!$D:$D, "Bound Project")</f>
        <v>0</v>
      </c>
      <c r="AU80" s="303">
        <f>SUMIFS('Forecast Summary-FY25'!BR:BR, 'Forecast Summary-FY25'!$A:$A,Outcomes!$A80,'Forecast Summary-FY25'!$C:$C, "2025",'Forecast Summary-FY25'!$D:$D, "Bound Project")</f>
        <v>0</v>
      </c>
      <c r="AV80" s="303">
        <f>SUMIFS('Forecast Summary-FY25'!BS:BS, 'Forecast Summary-FY25'!$A:$A,Outcomes!$A80,'Forecast Summary-FY25'!$C:$C, "2025",'Forecast Summary-FY25'!$D:$D, "Bound Project")</f>
        <v>0</v>
      </c>
      <c r="AW80" s="303">
        <f>SUMIFS('Forecast Summary-FY25'!BT:BT, 'Forecast Summary-FY25'!$A:$A,Outcomes!$A80,'Forecast Summary-FY25'!$C:$C, "2025",'Forecast Summary-FY25'!$D:$D, "Bound Project")</f>
        <v>0</v>
      </c>
      <c r="AX80" s="303">
        <f>SUMIFS('Forecast Summary-FY25'!BU:BU, 'Forecast Summary-FY25'!$A:$A,Outcomes!$A80,'Forecast Summary-FY25'!$C:$C, "2025",'Forecast Summary-FY25'!$D:$D, "Bound Project")</f>
        <v>60</v>
      </c>
      <c r="AY80" s="303">
        <f>SUMIFS('Forecast Summary-FY25'!BV:BV, 'Forecast Summary-FY25'!$A:$A,Outcomes!$A80,'Forecast Summary-FY25'!$C:$C, "2025",'Forecast Summary-FY25'!$D:$D, "Bound Project")</f>
        <v>36.1</v>
      </c>
      <c r="AZ80" s="303">
        <f>SUMIFS('Forecast Summary-FY25'!BW:BW, 'Forecast Summary-FY25'!$A:$A,Outcomes!$A80,'Forecast Summary-FY25'!$C:$C, "2025",'Forecast Summary-FY25'!$D:$D, "Bound Project")</f>
        <v>25.65</v>
      </c>
      <c r="BA80" s="303">
        <f>SUMIFS('Forecast Summary-FY25'!BX:BX, 'Forecast Summary-FY25'!$A:$A,Outcomes!$A80,'Forecast Summary-FY25'!$C:$C, "2025",'Forecast Summary-FY25'!$D:$D, "Bound Project")</f>
        <v>39.9</v>
      </c>
      <c r="BB80" s="303">
        <f>SUMIFS('Forecast Summary-FY25'!BY:BY, 'Forecast Summary-FY25'!$A:$A,Outcomes!$A80,'Forecast Summary-FY25'!$C:$C, "2025",'Forecast Summary-FY25'!$D:$D, "Bound Project")</f>
        <v>42.900000000000006</v>
      </c>
      <c r="BC80" s="303">
        <f>SUMIFS('Forecast Summary-FY25'!BZ:BZ, 'Forecast Summary-FY25'!$A:$A,Outcomes!$A80,'Forecast Summary-FY25'!$C:$C, "2025",'Forecast Summary-FY25'!$D:$D, "Bound Project")</f>
        <v>40</v>
      </c>
      <c r="BD80" s="303">
        <f>SUMIFS('Forecast Summary-FY25'!CA:CA, 'Forecast Summary-FY25'!$A:$A,Outcomes!$A80,'Forecast Summary-FY25'!$C:$C, "2025",'Forecast Summary-FY25'!$D:$D, "Bound Project")</f>
        <v>0</v>
      </c>
    </row>
    <row r="81" spans="1:56">
      <c r="A81" s="13" t="s">
        <v>85</v>
      </c>
      <c r="B81" s="10" t="s">
        <v>86</v>
      </c>
      <c r="C81" s="303">
        <f>SUMIFS('Forecast Summary-FY25'!E:E, 'Forecast Summary-FY25'!$A:$A,Outcomes!$A81,'Forecast Summary-FY25'!$C:$C, "2025",'Forecast Summary-FY25'!$D:$D, "Bound Project")</f>
        <v>579</v>
      </c>
      <c r="D81" s="303">
        <f>SUMIFS('Forecast Summary-FY25'!F:F, 'Forecast Summary-FY25'!$A:$A,Outcomes!$A81,'Forecast Summary-FY25'!$C:$C, "2025",'Forecast Summary-FY25'!$D:$D, "Bound Project")</f>
        <v>365</v>
      </c>
      <c r="E81" s="303">
        <f>SUMIFS('Forecast Summary-FY25'!G:G, 'Forecast Summary-FY25'!$A:$A,Outcomes!$A81,'Forecast Summary-FY25'!$C:$C, "2025",'Forecast Summary-FY25'!$D:$D, "Bound Project")</f>
        <v>284.05</v>
      </c>
      <c r="F81" s="303">
        <f>SUMIFS('Forecast Summary-FY25'!H:H, 'Forecast Summary-FY25'!$A:$A,Outcomes!$A81,'Forecast Summary-FY25'!$C:$C, "2025",'Forecast Summary-FY25'!$D:$D, "Bound Project")</f>
        <v>106</v>
      </c>
      <c r="G81" s="303">
        <f>SUMIFS('Forecast Summary-FY25'!I:I, 'Forecast Summary-FY25'!$A:$A,Outcomes!$A81,'Forecast Summary-FY25'!$C:$C, "2025",'Forecast Summary-FY25'!$D:$D, "Bound Project")</f>
        <v>45.1</v>
      </c>
      <c r="H81" s="303">
        <f>SUMIFS('Forecast Summary-FY25'!J:J, 'Forecast Summary-FY25'!$A:$A,Outcomes!$A81,'Forecast Summary-FY25'!$C:$C, "2025",'Forecast Summary-FY25'!$D:$D, "Bound Project")</f>
        <v>0</v>
      </c>
      <c r="I81" s="303">
        <f>SUMIFS('Forecast Summary-FY25'!K:K, 'Forecast Summary-FY25'!$A:$A,Outcomes!$A81,'Forecast Summary-FY25'!$C:$C, "2025",'Forecast Summary-FY25'!$D:$D, "Bound Project")</f>
        <v>0</v>
      </c>
      <c r="J81" s="303">
        <f>SUMIFS('Forecast Summary-FY25'!L:L, 'Forecast Summary-FY25'!$A:$A,Outcomes!$A81,'Forecast Summary-FY25'!$C:$C, "2025",'Forecast Summary-FY25'!$D:$D, "Bound Project")</f>
        <v>0</v>
      </c>
      <c r="K81" s="303">
        <f>SUMIFS('Forecast Summary-FY25'!M:M, 'Forecast Summary-FY25'!$A:$A,Outcomes!$A81,'Forecast Summary-FY25'!$C:$C, "2025",'Forecast Summary-FY25'!$D:$D, "Bound Project")</f>
        <v>0</v>
      </c>
      <c r="L81" s="303">
        <f>SUMIFS('Forecast Summary-FY25'!O:O, 'Forecast Summary-FY25'!$A:$A,Outcomes!$A81,'Forecast Summary-FY25'!$C:$C, "2025",'Forecast Summary-FY25'!$D:$D, "Bound Project")</f>
        <v>0</v>
      </c>
      <c r="M81" s="303">
        <f>SUMIFS('Forecast Summary-FY25'!P:P, 'Forecast Summary-FY25'!$A:$A,Outcomes!$A81,'Forecast Summary-FY25'!$C:$C, "2025",'Forecast Summary-FY25'!$D:$D, "Bound Project")</f>
        <v>105.60000000000001</v>
      </c>
      <c r="N81" s="303">
        <f>SUMIFS('Forecast Summary-FY25'!U:U, 'Forecast Summary-FY25'!$A:$A,Outcomes!$A81,'Forecast Summary-FY25'!$C:$C, "2025",'Forecast Summary-FY25'!$D:$D, "Bound Project")</f>
        <v>3.3000000000000003</v>
      </c>
      <c r="O81" s="303">
        <f>SUMIFS('Forecast Summary-FY25'!V:V, 'Forecast Summary-FY25'!$A:$A,Outcomes!$A81,'Forecast Summary-FY25'!$C:$C, "2025",'Forecast Summary-FY25'!$D:$D, "Bound Project")</f>
        <v>2.2000000000000002</v>
      </c>
      <c r="P81" s="303">
        <f>SUMIFS('Forecast Summary-FY25'!W:W, 'Forecast Summary-FY25'!$A:$A,Outcomes!$A81,'Forecast Summary-FY25'!$C:$C, "2025",'Forecast Summary-FY25'!$D:$D, "Bound Project")</f>
        <v>1.1000000000000001</v>
      </c>
      <c r="Q81" s="303">
        <f>SUMIFS('Forecast Summary-FY25'!X:X, 'Forecast Summary-FY25'!$A:$A,Outcomes!$A81,'Forecast Summary-FY25'!$C:$C, "2025",'Forecast Summary-FY25'!$D:$D, "Bound Project")</f>
        <v>1.1000000000000001</v>
      </c>
      <c r="R81" s="303">
        <f>SUMIFS('Forecast Summary-FY25'!Y:Y, 'Forecast Summary-FY25'!$A:$A,Outcomes!$A81,'Forecast Summary-FY25'!$C:$C, "2025",'Forecast Summary-FY25'!$D:$D, "Bound Project")</f>
        <v>105.44999999999999</v>
      </c>
      <c r="S81" s="303">
        <f>SUMIFS('Forecast Summary-FY25'!Z:Z, 'Forecast Summary-FY25'!$A:$A,Outcomes!$A81,'Forecast Summary-FY25'!$C:$C, "2025",'Forecast Summary-FY25'!$D:$D, "Bound Project")</f>
        <v>43.699999999999996</v>
      </c>
      <c r="T81" s="303">
        <f>SUMIFS('Forecast Summary-FY25'!AA:AA, 'Forecast Summary-FY25'!$A:$A,Outcomes!$A81,'Forecast Summary-FY25'!$C:$C, "2025",'Forecast Summary-FY25'!$D:$D, "Bound Project")</f>
        <v>24.7</v>
      </c>
      <c r="U81" s="303">
        <f>SUMIFS('Forecast Summary-FY25'!AB:AB, 'Forecast Summary-FY25'!$A:$A,Outcomes!$A81,'Forecast Summary-FY25'!$C:$C, "2025",'Forecast Summary-FY25'!$D:$D, "Bound Project")</f>
        <v>11.399999999999999</v>
      </c>
      <c r="V81" s="303">
        <f>SUMIFS('Forecast Summary-FY25'!AG:AG, 'Forecast Summary-FY25'!$A:$A,Outcomes!$A81,'Forecast Summary-FY25'!$C:$C, "2025",'Forecast Summary-FY25'!$D:$D, "Bound Project")</f>
        <v>38.5</v>
      </c>
      <c r="W81" s="303">
        <f>SUMIFS('Forecast Summary-FY25'!AH:AH, 'Forecast Summary-FY25'!$A:$A,Outcomes!$A81,'Forecast Summary-FY25'!$C:$C, "2025",'Forecast Summary-FY25'!$D:$D, "Bound Project")</f>
        <v>17.600000000000001</v>
      </c>
      <c r="X81" s="303">
        <f>SUMIFS('Forecast Summary-FY25'!AI:AI, 'Forecast Summary-FY25'!$A:$A,Outcomes!$A81,'Forecast Summary-FY25'!$C:$C, "2025",'Forecast Summary-FY25'!$D:$D, "Bound Project")</f>
        <v>19.8</v>
      </c>
      <c r="Y81" s="303">
        <f>SUMIFS('Forecast Summary-FY25'!AJ:AJ, 'Forecast Summary-FY25'!$A:$A,Outcomes!$A81,'Forecast Summary-FY25'!$C:$C, "2025",'Forecast Summary-FY25'!$D:$D, "Bound Project")</f>
        <v>8.8000000000000007</v>
      </c>
      <c r="Z81" s="303">
        <f>SUMIFS('Forecast Summary-FY25'!AK:AK, 'Forecast Summary-FY25'!$A:$A,Outcomes!$A81,'Forecast Summary-FY25'!$C:$C, "2025",'Forecast Summary-FY25'!$D:$D, "Bound Project")</f>
        <v>296.39999999999998</v>
      </c>
      <c r="AA81" s="303">
        <f>SUMIFS('Forecast Summary-FY25'!AL:AL, 'Forecast Summary-FY25'!$A:$A,Outcomes!$A81,'Forecast Summary-FY25'!$C:$C, "2025",'Forecast Summary-FY25'!$D:$D, "Bound Project")</f>
        <v>137.75</v>
      </c>
      <c r="AB81" s="303">
        <f>SUMIFS('Forecast Summary-FY25'!AM:AM, 'Forecast Summary-FY25'!$A:$A,Outcomes!$A81,'Forecast Summary-FY25'!$C:$C, "2025",'Forecast Summary-FY25'!$D:$D, "Bound Project")</f>
        <v>126.35</v>
      </c>
      <c r="AC81" s="303">
        <f>SUMIFS('Forecast Summary-FY25'!AN:AN, 'Forecast Summary-FY25'!$A:$A,Outcomes!$A81,'Forecast Summary-FY25'!$C:$C, "2025",'Forecast Summary-FY25'!$D:$D, "Bound Project")</f>
        <v>87.399999999999991</v>
      </c>
      <c r="AD81" s="303">
        <f>SUMIFS('Forecast Summary-FY25'!AS:AS, 'Forecast Summary-FY25'!$A:$A,Outcomes!$A81,'Forecast Summary-FY25'!$C:$C, "2025",'Forecast Summary-FY25'!$D:$D, "Bound Project")</f>
        <v>0</v>
      </c>
      <c r="AE81" s="303">
        <f>SUMIFS('Forecast Summary-FY25'!AT:AT, 'Forecast Summary-FY25'!$A:$A,Outcomes!$A81,'Forecast Summary-FY25'!$C:$C, "2025",'Forecast Summary-FY25'!$D:$D, "Bound Project")</f>
        <v>0</v>
      </c>
      <c r="AF81" s="303">
        <f>SUMIFS('Forecast Summary-FY25'!AU:AU, 'Forecast Summary-FY25'!$A:$A,Outcomes!$A81,'Forecast Summary-FY25'!$C:$C, "2025",'Forecast Summary-FY25'!$D:$D, "Bound Project")</f>
        <v>0</v>
      </c>
      <c r="AG81" s="303">
        <f>SUMIFS('Forecast Summary-FY25'!AV:AV, 'Forecast Summary-FY25'!$A:$A,Outcomes!$A81,'Forecast Summary-FY25'!$C:$C, "2025",'Forecast Summary-FY25'!$D:$D, "Bound Project")</f>
        <v>0</v>
      </c>
      <c r="AH81" s="303">
        <f>SUMIFS('Forecast Summary-FY25'!AW:AW, 'Forecast Summary-FY25'!$A:$A,Outcomes!$A81,'Forecast Summary-FY25'!$C:$C, "2025",'Forecast Summary-FY25'!$D:$D, "Bound Project")</f>
        <v>0</v>
      </c>
      <c r="AI81" s="303">
        <f>SUMIFS('Forecast Summary-FY25'!AX:AX, 'Forecast Summary-FY25'!$A:$A,Outcomes!$A81,'Forecast Summary-FY25'!$C:$C, "2025",'Forecast Summary-FY25'!$D:$D, "Bound Project")</f>
        <v>0</v>
      </c>
      <c r="AJ81" s="303">
        <f>SUMIFS('Forecast Summary-FY25'!AY:AY, 'Forecast Summary-FY25'!$A:$A,Outcomes!$A81,'Forecast Summary-FY25'!$C:$C, "2025",'Forecast Summary-FY25'!$D:$D, "Bound Project")</f>
        <v>0</v>
      </c>
      <c r="AK81" s="303">
        <f>SUMIFS('Forecast Summary-FY25'!AZ:AZ, 'Forecast Summary-FY25'!$A:$A,Outcomes!$A81,'Forecast Summary-FY25'!$C:$C, "2025",'Forecast Summary-FY25'!$D:$D, "Bound Project")</f>
        <v>0</v>
      </c>
      <c r="AL81" s="303">
        <f>SUMIFS('Forecast Summary-FY25'!BE:BE, 'Forecast Summary-FY25'!$A:$A,Outcomes!$A81,'Forecast Summary-FY25'!$C:$C, "2025",'Forecast Summary-FY25'!$D:$D, "Bound Project")</f>
        <v>287.10000000000002</v>
      </c>
      <c r="AM81" s="303">
        <f>SUMIFS('Forecast Summary-FY25'!BF:BF, 'Forecast Summary-FY25'!$A:$A,Outcomes!$A81,'Forecast Summary-FY25'!$C:$C, "2025",'Forecast Summary-FY25'!$D:$D, "Bound Project")</f>
        <v>215</v>
      </c>
      <c r="AN81" s="303">
        <f>SUMIFS('Forecast Summary-FY25'!BG:BG, 'Forecast Summary-FY25'!$A:$A,Outcomes!$A81,'Forecast Summary-FY25'!$C:$C, "2025",'Forecast Summary-FY25'!$D:$D, "Bound Project")</f>
        <v>95.7</v>
      </c>
      <c r="AO81" s="303">
        <f>SUMIFS('Forecast Summary-FY25'!BH:BH, 'Forecast Summary-FY25'!$A:$A,Outcomes!$A81,'Forecast Summary-FY25'!$C:$C, "2025",'Forecast Summary-FY25'!$D:$D, "Bound Project")</f>
        <v>39.6</v>
      </c>
      <c r="AP81" s="303">
        <f>SUMIFS('Forecast Summary-FY25'!BI:BI, 'Forecast Summary-FY25'!$A:$A,Outcomes!$A81,'Forecast Summary-FY25'!$C:$C, "2025",'Forecast Summary-FY25'!$D:$D, "Bound Project")</f>
        <v>144.4</v>
      </c>
      <c r="AQ81" s="303">
        <f>SUMIFS('Forecast Summary-FY25'!BJ:BJ, 'Forecast Summary-FY25'!$A:$A,Outcomes!$A81,'Forecast Summary-FY25'!$C:$C, "2025",'Forecast Summary-FY25'!$D:$D, "Bound Project")</f>
        <v>113.05</v>
      </c>
      <c r="AR81" s="303">
        <f>SUMIFS('Forecast Summary-FY25'!BK:BK, 'Forecast Summary-FY25'!$A:$A,Outcomes!$A81,'Forecast Summary-FY25'!$C:$C, "2025",'Forecast Summary-FY25'!$D:$D, "Bound Project")</f>
        <v>74.099999999999994</v>
      </c>
      <c r="AS81" s="303">
        <f>SUMIFS('Forecast Summary-FY25'!BL:BL, 'Forecast Summary-FY25'!$A:$A,Outcomes!$A81,'Forecast Summary-FY25'!$C:$C, "2025",'Forecast Summary-FY25'!$D:$D, "Bound Project")</f>
        <v>60.8</v>
      </c>
      <c r="AT81" s="303">
        <f>SUMIFS('Forecast Summary-FY25'!BQ:BQ, 'Forecast Summary-FY25'!$A:$A,Outcomes!$A81,'Forecast Summary-FY25'!$C:$C, "2025",'Forecast Summary-FY25'!$D:$D, "Bound Project")</f>
        <v>0</v>
      </c>
      <c r="AU81" s="303">
        <f>SUMIFS('Forecast Summary-FY25'!BR:BR, 'Forecast Summary-FY25'!$A:$A,Outcomes!$A81,'Forecast Summary-FY25'!$C:$C, "2025",'Forecast Summary-FY25'!$D:$D, "Bound Project")</f>
        <v>0</v>
      </c>
      <c r="AV81" s="303">
        <f>SUMIFS('Forecast Summary-FY25'!BS:BS, 'Forecast Summary-FY25'!$A:$A,Outcomes!$A81,'Forecast Summary-FY25'!$C:$C, "2025",'Forecast Summary-FY25'!$D:$D, "Bound Project")</f>
        <v>0</v>
      </c>
      <c r="AW81" s="303">
        <f>SUMIFS('Forecast Summary-FY25'!BT:BT, 'Forecast Summary-FY25'!$A:$A,Outcomes!$A81,'Forecast Summary-FY25'!$C:$C, "2025",'Forecast Summary-FY25'!$D:$D, "Bound Project")</f>
        <v>0</v>
      </c>
      <c r="AX81" s="303">
        <f>SUMIFS('Forecast Summary-FY25'!BU:BU, 'Forecast Summary-FY25'!$A:$A,Outcomes!$A81,'Forecast Summary-FY25'!$C:$C, "2025",'Forecast Summary-FY25'!$D:$D, "Bound Project")</f>
        <v>0</v>
      </c>
      <c r="AY81" s="303">
        <f>SUMIFS('Forecast Summary-FY25'!BV:BV, 'Forecast Summary-FY25'!$A:$A,Outcomes!$A81,'Forecast Summary-FY25'!$C:$C, "2025",'Forecast Summary-FY25'!$D:$D, "Bound Project")</f>
        <v>0</v>
      </c>
      <c r="AZ81" s="303">
        <f>SUMIFS('Forecast Summary-FY25'!BW:BW, 'Forecast Summary-FY25'!$A:$A,Outcomes!$A81,'Forecast Summary-FY25'!$C:$C, "2025",'Forecast Summary-FY25'!$D:$D, "Bound Project")</f>
        <v>0</v>
      </c>
      <c r="BA81" s="303">
        <f>SUMIFS('Forecast Summary-FY25'!BX:BX, 'Forecast Summary-FY25'!$A:$A,Outcomes!$A81,'Forecast Summary-FY25'!$C:$C, "2025",'Forecast Summary-FY25'!$D:$D, "Bound Project")</f>
        <v>0</v>
      </c>
      <c r="BB81" s="303">
        <f>SUMIFS('Forecast Summary-FY25'!BY:BY, 'Forecast Summary-FY25'!$A:$A,Outcomes!$A81,'Forecast Summary-FY25'!$C:$C, "2025",'Forecast Summary-FY25'!$D:$D, "Bound Project")</f>
        <v>11.399999999999999</v>
      </c>
      <c r="BC81" s="303">
        <f>SUMIFS('Forecast Summary-FY25'!BZ:BZ, 'Forecast Summary-FY25'!$A:$A,Outcomes!$A81,'Forecast Summary-FY25'!$C:$C, "2025",'Forecast Summary-FY25'!$D:$D, "Bound Project")</f>
        <v>29</v>
      </c>
      <c r="BD81" s="303">
        <f>SUMIFS('Forecast Summary-FY25'!CA:CA, 'Forecast Summary-FY25'!$A:$A,Outcomes!$A81,'Forecast Summary-FY25'!$C:$C, "2025",'Forecast Summary-FY25'!$D:$D, "Bound Project")</f>
        <v>0</v>
      </c>
    </row>
    <row r="82" spans="1:56">
      <c r="A82" s="13" t="s">
        <v>87</v>
      </c>
      <c r="B82" s="10" t="s">
        <v>88</v>
      </c>
      <c r="C82" s="303">
        <f>SUMIFS('Forecast Summary-FY25'!E:E, 'Forecast Summary-FY25'!$A:$A,Outcomes!$A82,'Forecast Summary-FY25'!$C:$C, "2025",'Forecast Summary-FY25'!$D:$D, "Bound Project")</f>
        <v>2813</v>
      </c>
      <c r="D82" s="303">
        <f>SUMIFS('Forecast Summary-FY25'!F:F, 'Forecast Summary-FY25'!$A:$A,Outcomes!$A82,'Forecast Summary-FY25'!$C:$C, "2025",'Forecast Summary-FY25'!$D:$D, "Bound Project")</f>
        <v>3671</v>
      </c>
      <c r="E82" s="303">
        <f>SUMIFS('Forecast Summary-FY25'!G:G, 'Forecast Summary-FY25'!$A:$A,Outcomes!$A82,'Forecast Summary-FY25'!$C:$C, "2025",'Forecast Summary-FY25'!$D:$D, "Bound Project")</f>
        <v>2070.2000000000003</v>
      </c>
      <c r="F82" s="303">
        <f>SUMIFS('Forecast Summary-FY25'!H:H, 'Forecast Summary-FY25'!$A:$A,Outcomes!$A82,'Forecast Summary-FY25'!$C:$C, "2025",'Forecast Summary-FY25'!$D:$D, "Bound Project")</f>
        <v>1902</v>
      </c>
      <c r="G82" s="303">
        <f>SUMIFS('Forecast Summary-FY25'!I:I, 'Forecast Summary-FY25'!$A:$A,Outcomes!$A82,'Forecast Summary-FY25'!$C:$C, "2025",'Forecast Summary-FY25'!$D:$D, "Bound Project")</f>
        <v>964.7</v>
      </c>
      <c r="H82" s="303">
        <f>SUMIFS('Forecast Summary-FY25'!J:J, 'Forecast Summary-FY25'!$A:$A,Outcomes!$A82,'Forecast Summary-FY25'!$C:$C, "2025",'Forecast Summary-FY25'!$D:$D, "Bound Project")</f>
        <v>61</v>
      </c>
      <c r="I82" s="303">
        <f>SUMIFS('Forecast Summary-FY25'!K:K, 'Forecast Summary-FY25'!$A:$A,Outcomes!$A82,'Forecast Summary-FY25'!$C:$C, "2025",'Forecast Summary-FY25'!$D:$D, "Bound Project")</f>
        <v>18</v>
      </c>
      <c r="J82" s="303">
        <f>SUMIFS('Forecast Summary-FY25'!L:L, 'Forecast Summary-FY25'!$A:$A,Outcomes!$A82,'Forecast Summary-FY25'!$C:$C, "2025",'Forecast Summary-FY25'!$D:$D, "Bound Project")</f>
        <v>19.95</v>
      </c>
      <c r="K82" s="303">
        <f>SUMIFS('Forecast Summary-FY25'!M:M, 'Forecast Summary-FY25'!$A:$A,Outcomes!$A82,'Forecast Summary-FY25'!$C:$C, "2025",'Forecast Summary-FY25'!$D:$D, "Bound Project")</f>
        <v>0</v>
      </c>
      <c r="L82" s="303">
        <f>SUMIFS('Forecast Summary-FY25'!O:O, 'Forecast Summary-FY25'!$A:$A,Outcomes!$A82,'Forecast Summary-FY25'!$C:$C, "2025",'Forecast Summary-FY25'!$D:$D, "Bound Project")</f>
        <v>215.60000000000002</v>
      </c>
      <c r="M82" s="303">
        <f>SUMIFS('Forecast Summary-FY25'!P:P, 'Forecast Summary-FY25'!$A:$A,Outcomes!$A82,'Forecast Summary-FY25'!$C:$C, "2025",'Forecast Summary-FY25'!$D:$D, "Bound Project")</f>
        <v>797.05</v>
      </c>
      <c r="N82" s="303">
        <f>SUMIFS('Forecast Summary-FY25'!U:U, 'Forecast Summary-FY25'!$A:$A,Outcomes!$A82,'Forecast Summary-FY25'!$C:$C, "2025",'Forecast Summary-FY25'!$D:$D, "Bound Project")</f>
        <v>27.500000000000004</v>
      </c>
      <c r="O82" s="303">
        <f>SUMIFS('Forecast Summary-FY25'!V:V, 'Forecast Summary-FY25'!$A:$A,Outcomes!$A82,'Forecast Summary-FY25'!$C:$C, "2025",'Forecast Summary-FY25'!$D:$D, "Bound Project")</f>
        <v>11.399999999999999</v>
      </c>
      <c r="P82" s="303">
        <f>SUMIFS('Forecast Summary-FY25'!W:W, 'Forecast Summary-FY25'!$A:$A,Outcomes!$A82,'Forecast Summary-FY25'!$C:$C, "2025",'Forecast Summary-FY25'!$D:$D, "Bound Project")</f>
        <v>12.35</v>
      </c>
      <c r="Q82" s="303">
        <f>SUMIFS('Forecast Summary-FY25'!X:X, 'Forecast Summary-FY25'!$A:$A,Outcomes!$A82,'Forecast Summary-FY25'!$C:$C, "2025",'Forecast Summary-FY25'!$D:$D, "Bound Project")</f>
        <v>13.200000000000001</v>
      </c>
      <c r="R82" s="303">
        <f>SUMIFS('Forecast Summary-FY25'!Y:Y, 'Forecast Summary-FY25'!$A:$A,Outcomes!$A82,'Forecast Summary-FY25'!$C:$C, "2025",'Forecast Summary-FY25'!$D:$D, "Bound Project")</f>
        <v>962.34999999999991</v>
      </c>
      <c r="S82" s="303">
        <f>SUMIFS('Forecast Summary-FY25'!Z:Z, 'Forecast Summary-FY25'!$A:$A,Outcomes!$A82,'Forecast Summary-FY25'!$C:$C, "2025",'Forecast Summary-FY25'!$D:$D, "Bound Project")</f>
        <v>186.2</v>
      </c>
      <c r="T82" s="303">
        <f>SUMIFS('Forecast Summary-FY25'!AA:AA, 'Forecast Summary-FY25'!$A:$A,Outcomes!$A82,'Forecast Summary-FY25'!$C:$C, "2025",'Forecast Summary-FY25'!$D:$D, "Bound Project")</f>
        <v>153</v>
      </c>
      <c r="U82" s="303">
        <f>SUMIFS('Forecast Summary-FY25'!AB:AB, 'Forecast Summary-FY25'!$A:$A,Outcomes!$A82,'Forecast Summary-FY25'!$C:$C, "2025",'Forecast Summary-FY25'!$D:$D, "Bound Project")</f>
        <v>673</v>
      </c>
      <c r="V82" s="303">
        <f>SUMIFS('Forecast Summary-FY25'!AG:AG, 'Forecast Summary-FY25'!$A:$A,Outcomes!$A82,'Forecast Summary-FY25'!$C:$C, "2025",'Forecast Summary-FY25'!$D:$D, "Bound Project")</f>
        <v>663.30000000000007</v>
      </c>
      <c r="W82" s="303">
        <f>SUMIFS('Forecast Summary-FY25'!AH:AH, 'Forecast Summary-FY25'!$A:$A,Outcomes!$A82,'Forecast Summary-FY25'!$C:$C, "2025",'Forecast Summary-FY25'!$D:$D, "Bound Project")</f>
        <v>283.8</v>
      </c>
      <c r="X82" s="303">
        <f>SUMIFS('Forecast Summary-FY25'!AI:AI, 'Forecast Summary-FY25'!$A:$A,Outcomes!$A82,'Forecast Summary-FY25'!$C:$C, "2025",'Forecast Summary-FY25'!$D:$D, "Bound Project")</f>
        <v>324.5</v>
      </c>
      <c r="Y82" s="303">
        <f>SUMIFS('Forecast Summary-FY25'!AJ:AJ, 'Forecast Summary-FY25'!$A:$A,Outcomes!$A82,'Forecast Summary-FY25'!$C:$C, "2025",'Forecast Summary-FY25'!$D:$D, "Bound Project")</f>
        <v>327.8</v>
      </c>
      <c r="Z82" s="303">
        <f>SUMIFS('Forecast Summary-FY25'!AK:AK, 'Forecast Summary-FY25'!$A:$A,Outcomes!$A82,'Forecast Summary-FY25'!$C:$C, "2025",'Forecast Summary-FY25'!$D:$D, "Bound Project")</f>
        <v>1537.1</v>
      </c>
      <c r="AA82" s="303">
        <f>SUMIFS('Forecast Summary-FY25'!AL:AL, 'Forecast Summary-FY25'!$A:$A,Outcomes!$A82,'Forecast Summary-FY25'!$C:$C, "2025",'Forecast Summary-FY25'!$D:$D, "Bound Project")</f>
        <v>651.69999999999993</v>
      </c>
      <c r="AB82" s="303">
        <f>SUMIFS('Forecast Summary-FY25'!AM:AM, 'Forecast Summary-FY25'!$A:$A,Outcomes!$A82,'Forecast Summary-FY25'!$C:$C, "2025",'Forecast Summary-FY25'!$D:$D, "Bound Project")</f>
        <v>562</v>
      </c>
      <c r="AC82" s="303">
        <f>SUMIFS('Forecast Summary-FY25'!AN:AN, 'Forecast Summary-FY25'!$A:$A,Outcomes!$A82,'Forecast Summary-FY25'!$C:$C, "2025",'Forecast Summary-FY25'!$D:$D, "Bound Project")</f>
        <v>693.5</v>
      </c>
      <c r="AD82" s="303">
        <f>SUMIFS('Forecast Summary-FY25'!AS:AS, 'Forecast Summary-FY25'!$A:$A,Outcomes!$A82,'Forecast Summary-FY25'!$C:$C, "2025",'Forecast Summary-FY25'!$D:$D, "Bound Project")</f>
        <v>3.8</v>
      </c>
      <c r="AE82" s="303">
        <f>SUMIFS('Forecast Summary-FY25'!AT:AT, 'Forecast Summary-FY25'!$A:$A,Outcomes!$A82,'Forecast Summary-FY25'!$C:$C, "2025",'Forecast Summary-FY25'!$D:$D, "Bound Project")</f>
        <v>0.95</v>
      </c>
      <c r="AF82" s="303">
        <f>SUMIFS('Forecast Summary-FY25'!AU:AU, 'Forecast Summary-FY25'!$A:$A,Outcomes!$A82,'Forecast Summary-FY25'!$C:$C, "2025",'Forecast Summary-FY25'!$D:$D, "Bound Project")</f>
        <v>0</v>
      </c>
      <c r="AG82" s="303">
        <f>SUMIFS('Forecast Summary-FY25'!AV:AV, 'Forecast Summary-FY25'!$A:$A,Outcomes!$A82,'Forecast Summary-FY25'!$C:$C, "2025",'Forecast Summary-FY25'!$D:$D, "Bound Project")</f>
        <v>3.8</v>
      </c>
      <c r="AH82" s="303">
        <f>SUMIFS('Forecast Summary-FY25'!AW:AW, 'Forecast Summary-FY25'!$A:$A,Outcomes!$A82,'Forecast Summary-FY25'!$C:$C, "2025",'Forecast Summary-FY25'!$D:$D, "Bound Project")</f>
        <v>12.100000000000001</v>
      </c>
      <c r="AI82" s="303">
        <f>SUMIFS('Forecast Summary-FY25'!AX:AX, 'Forecast Summary-FY25'!$A:$A,Outcomes!$A82,'Forecast Summary-FY25'!$C:$C, "2025",'Forecast Summary-FY25'!$D:$D, "Bound Project")</f>
        <v>1.1000000000000001</v>
      </c>
      <c r="AJ82" s="303">
        <f>SUMIFS('Forecast Summary-FY25'!AY:AY, 'Forecast Summary-FY25'!$A:$A,Outcomes!$A82,'Forecast Summary-FY25'!$C:$C, "2025",'Forecast Summary-FY25'!$D:$D, "Bound Project")</f>
        <v>1</v>
      </c>
      <c r="AK82" s="303">
        <f>SUMIFS('Forecast Summary-FY25'!AZ:AZ, 'Forecast Summary-FY25'!$A:$A,Outcomes!$A82,'Forecast Summary-FY25'!$C:$C, "2025",'Forecast Summary-FY25'!$D:$D, "Bound Project")</f>
        <v>8.8000000000000007</v>
      </c>
      <c r="AL82" s="303">
        <f>SUMIFS('Forecast Summary-FY25'!BE:BE, 'Forecast Summary-FY25'!$A:$A,Outcomes!$A82,'Forecast Summary-FY25'!$C:$C, "2025",'Forecast Summary-FY25'!$D:$D, "Bound Project")</f>
        <v>4421</v>
      </c>
      <c r="AM82" s="303">
        <f>SUMIFS('Forecast Summary-FY25'!BF:BF, 'Forecast Summary-FY25'!$A:$A,Outcomes!$A82,'Forecast Summary-FY25'!$C:$C, "2025",'Forecast Summary-FY25'!$D:$D, "Bound Project")</f>
        <v>2376</v>
      </c>
      <c r="AN82" s="303">
        <f>SUMIFS('Forecast Summary-FY25'!BG:BG, 'Forecast Summary-FY25'!$A:$A,Outcomes!$A82,'Forecast Summary-FY25'!$C:$C, "2025",'Forecast Summary-FY25'!$D:$D, "Bound Project")</f>
        <v>2127</v>
      </c>
      <c r="AO82" s="303">
        <f>SUMIFS('Forecast Summary-FY25'!BH:BH, 'Forecast Summary-FY25'!$A:$A,Outcomes!$A82,'Forecast Summary-FY25'!$C:$C, "2025",'Forecast Summary-FY25'!$D:$D, "Bound Project")</f>
        <v>1595.0000000000002</v>
      </c>
      <c r="AP82" s="303">
        <f>SUMIFS('Forecast Summary-FY25'!BI:BI, 'Forecast Summary-FY25'!$A:$A,Outcomes!$A82,'Forecast Summary-FY25'!$C:$C, "2025",'Forecast Summary-FY25'!$D:$D, "Bound Project")</f>
        <v>947.15</v>
      </c>
      <c r="AQ82" s="303">
        <f>SUMIFS('Forecast Summary-FY25'!BJ:BJ, 'Forecast Summary-FY25'!$A:$A,Outcomes!$A82,'Forecast Summary-FY25'!$C:$C, "2025",'Forecast Summary-FY25'!$D:$D, "Bound Project")</f>
        <v>400.9</v>
      </c>
      <c r="AR82" s="303">
        <f>SUMIFS('Forecast Summary-FY25'!BK:BK, 'Forecast Summary-FY25'!$A:$A,Outcomes!$A82,'Forecast Summary-FY25'!$C:$C, "2025",'Forecast Summary-FY25'!$D:$D, "Bound Project")</f>
        <v>529.15</v>
      </c>
      <c r="AS82" s="303">
        <f>SUMIFS('Forecast Summary-FY25'!BL:BL, 'Forecast Summary-FY25'!$A:$A,Outcomes!$A82,'Forecast Summary-FY25'!$C:$C, "2025",'Forecast Summary-FY25'!$D:$D, "Bound Project")</f>
        <v>494.95</v>
      </c>
      <c r="AT82" s="303">
        <f>SUMIFS('Forecast Summary-FY25'!BQ:BQ, 'Forecast Summary-FY25'!$A:$A,Outcomes!$A82,'Forecast Summary-FY25'!$C:$C, "2025",'Forecast Summary-FY25'!$D:$D, "Bound Project")</f>
        <v>0</v>
      </c>
      <c r="AU82" s="303">
        <f>SUMIFS('Forecast Summary-FY25'!BR:BR, 'Forecast Summary-FY25'!$A:$A,Outcomes!$A82,'Forecast Summary-FY25'!$C:$C, "2025",'Forecast Summary-FY25'!$D:$D, "Bound Project")</f>
        <v>0</v>
      </c>
      <c r="AV82" s="303">
        <f>SUMIFS('Forecast Summary-FY25'!BS:BS, 'Forecast Summary-FY25'!$A:$A,Outcomes!$A82,'Forecast Summary-FY25'!$C:$C, "2025",'Forecast Summary-FY25'!$D:$D, "Bound Project")</f>
        <v>0</v>
      </c>
      <c r="AW82" s="303">
        <f>SUMIFS('Forecast Summary-FY25'!BT:BT, 'Forecast Summary-FY25'!$A:$A,Outcomes!$A82,'Forecast Summary-FY25'!$C:$C, "2025",'Forecast Summary-FY25'!$D:$D, "Bound Project")</f>
        <v>0</v>
      </c>
      <c r="AX82" s="303">
        <f>SUMIFS('Forecast Summary-FY25'!BU:BU, 'Forecast Summary-FY25'!$A:$A,Outcomes!$A82,'Forecast Summary-FY25'!$C:$C, "2025",'Forecast Summary-FY25'!$D:$D, "Bound Project")</f>
        <v>0</v>
      </c>
      <c r="AY82" s="303">
        <f>SUMIFS('Forecast Summary-FY25'!BV:BV, 'Forecast Summary-FY25'!$A:$A,Outcomes!$A82,'Forecast Summary-FY25'!$C:$C, "2025",'Forecast Summary-FY25'!$D:$D, "Bound Project")</f>
        <v>0</v>
      </c>
      <c r="AZ82" s="303">
        <f>SUMIFS('Forecast Summary-FY25'!BW:BW, 'Forecast Summary-FY25'!$A:$A,Outcomes!$A82,'Forecast Summary-FY25'!$C:$C, "2025",'Forecast Summary-FY25'!$D:$D, "Bound Project")</f>
        <v>0</v>
      </c>
      <c r="BA82" s="303">
        <f>SUMIFS('Forecast Summary-FY25'!BX:BX, 'Forecast Summary-FY25'!$A:$A,Outcomes!$A82,'Forecast Summary-FY25'!$C:$C, "2025",'Forecast Summary-FY25'!$D:$D, "Bound Project")</f>
        <v>0</v>
      </c>
      <c r="BB82" s="303">
        <f>SUMIFS('Forecast Summary-FY25'!BY:BY, 'Forecast Summary-FY25'!$A:$A,Outcomes!$A82,'Forecast Summary-FY25'!$C:$C, "2025",'Forecast Summary-FY25'!$D:$D, "Bound Project")</f>
        <v>104</v>
      </c>
      <c r="BC82" s="303">
        <f>SUMIFS('Forecast Summary-FY25'!BZ:BZ, 'Forecast Summary-FY25'!$A:$A,Outcomes!$A82,'Forecast Summary-FY25'!$C:$C, "2025",'Forecast Summary-FY25'!$D:$D, "Bound Project")</f>
        <v>347.7</v>
      </c>
      <c r="BD82" s="303">
        <f>SUMIFS('Forecast Summary-FY25'!CA:CA, 'Forecast Summary-FY25'!$A:$A,Outcomes!$A82,'Forecast Summary-FY25'!$C:$C, "2025",'Forecast Summary-FY25'!$D:$D, "Bound Project")</f>
        <v>0</v>
      </c>
    </row>
    <row r="83" spans="1:56">
      <c r="A83" s="13" t="s">
        <v>89</v>
      </c>
      <c r="B83" s="10" t="s">
        <v>90</v>
      </c>
      <c r="C83" s="303">
        <f>SUMIFS('Forecast Summary-FY25'!E:E, 'Forecast Summary-FY25'!$A:$A,Outcomes!$A83,'Forecast Summary-FY25'!$C:$C, "2025",'Forecast Summary-FY25'!$D:$D, "Bound Project")</f>
        <v>492.09999999999997</v>
      </c>
      <c r="D83" s="303">
        <f>SUMIFS('Forecast Summary-FY25'!F:F, 'Forecast Summary-FY25'!$A:$A,Outcomes!$A83,'Forecast Summary-FY25'!$C:$C, "2025",'Forecast Summary-FY25'!$D:$D, "Bound Project")</f>
        <v>242</v>
      </c>
      <c r="E83" s="303">
        <f>SUMIFS('Forecast Summary-FY25'!G:G, 'Forecast Summary-FY25'!$A:$A,Outcomes!$A83,'Forecast Summary-FY25'!$C:$C, "2025",'Forecast Summary-FY25'!$D:$D, "Bound Project")</f>
        <v>89.100000000000009</v>
      </c>
      <c r="F83" s="303">
        <f>SUMIFS('Forecast Summary-FY25'!H:H, 'Forecast Summary-FY25'!$A:$A,Outcomes!$A83,'Forecast Summary-FY25'!$C:$C, "2025",'Forecast Summary-FY25'!$D:$D, "Bound Project")</f>
        <v>106</v>
      </c>
      <c r="G83" s="303">
        <f>SUMIFS('Forecast Summary-FY25'!I:I, 'Forecast Summary-FY25'!$A:$A,Outcomes!$A83,'Forecast Summary-FY25'!$C:$C, "2025",'Forecast Summary-FY25'!$D:$D, "Bound Project")</f>
        <v>65</v>
      </c>
      <c r="H83" s="303">
        <f>SUMIFS('Forecast Summary-FY25'!J:J, 'Forecast Summary-FY25'!$A:$A,Outcomes!$A83,'Forecast Summary-FY25'!$C:$C, "2025",'Forecast Summary-FY25'!$D:$D, "Bound Project")</f>
        <v>0</v>
      </c>
      <c r="I83" s="303">
        <f>SUMIFS('Forecast Summary-FY25'!K:K, 'Forecast Summary-FY25'!$A:$A,Outcomes!$A83,'Forecast Summary-FY25'!$C:$C, "2025",'Forecast Summary-FY25'!$D:$D, "Bound Project")</f>
        <v>0</v>
      </c>
      <c r="J83" s="303">
        <f>SUMIFS('Forecast Summary-FY25'!L:L, 'Forecast Summary-FY25'!$A:$A,Outcomes!$A83,'Forecast Summary-FY25'!$C:$C, "2025",'Forecast Summary-FY25'!$D:$D, "Bound Project")</f>
        <v>0</v>
      </c>
      <c r="K83" s="303">
        <f>SUMIFS('Forecast Summary-FY25'!M:M, 'Forecast Summary-FY25'!$A:$A,Outcomes!$A83,'Forecast Summary-FY25'!$C:$C, "2025",'Forecast Summary-FY25'!$D:$D, "Bound Project")</f>
        <v>0</v>
      </c>
      <c r="L83" s="303">
        <f>SUMIFS('Forecast Summary-FY25'!O:O, 'Forecast Summary-FY25'!$A:$A,Outcomes!$A83,'Forecast Summary-FY25'!$C:$C, "2025",'Forecast Summary-FY25'!$D:$D, "Bound Project")</f>
        <v>79.8</v>
      </c>
      <c r="M83" s="303">
        <f>SUMIFS('Forecast Summary-FY25'!P:P, 'Forecast Summary-FY25'!$A:$A,Outcomes!$A83,'Forecast Summary-FY25'!$C:$C, "2025",'Forecast Summary-FY25'!$D:$D, "Bound Project")</f>
        <v>829.40000000000009</v>
      </c>
      <c r="N83" s="303">
        <f>SUMIFS('Forecast Summary-FY25'!U:U, 'Forecast Summary-FY25'!$A:$A,Outcomes!$A83,'Forecast Summary-FY25'!$C:$C, "2025",'Forecast Summary-FY25'!$D:$D, "Bound Project")</f>
        <v>0.95</v>
      </c>
      <c r="O83" s="303">
        <f>SUMIFS('Forecast Summary-FY25'!V:V, 'Forecast Summary-FY25'!$A:$A,Outcomes!$A83,'Forecast Summary-FY25'!$C:$C, "2025",'Forecast Summary-FY25'!$D:$D, "Bound Project")</f>
        <v>0.95</v>
      </c>
      <c r="P83" s="303">
        <f>SUMIFS('Forecast Summary-FY25'!W:W, 'Forecast Summary-FY25'!$A:$A,Outcomes!$A83,'Forecast Summary-FY25'!$C:$C, "2025",'Forecast Summary-FY25'!$D:$D, "Bound Project")</f>
        <v>0</v>
      </c>
      <c r="Q83" s="303">
        <f>SUMIFS('Forecast Summary-FY25'!X:X, 'Forecast Summary-FY25'!$A:$A,Outcomes!$A83,'Forecast Summary-FY25'!$C:$C, "2025",'Forecast Summary-FY25'!$D:$D, "Bound Project")</f>
        <v>0</v>
      </c>
      <c r="R83" s="303">
        <f>SUMIFS('Forecast Summary-FY25'!Y:Y, 'Forecast Summary-FY25'!$A:$A,Outcomes!$A83,'Forecast Summary-FY25'!$C:$C, "2025",'Forecast Summary-FY25'!$D:$D, "Bound Project")</f>
        <v>0</v>
      </c>
      <c r="S83" s="303">
        <f>SUMIFS('Forecast Summary-FY25'!Z:Z, 'Forecast Summary-FY25'!$A:$A,Outcomes!$A83,'Forecast Summary-FY25'!$C:$C, "2025",'Forecast Summary-FY25'!$D:$D, "Bound Project")</f>
        <v>0</v>
      </c>
      <c r="T83" s="303">
        <f>SUMIFS('Forecast Summary-FY25'!AA:AA, 'Forecast Summary-FY25'!$A:$A,Outcomes!$A83,'Forecast Summary-FY25'!$C:$C, "2025",'Forecast Summary-FY25'!$D:$D, "Bound Project")</f>
        <v>0</v>
      </c>
      <c r="U83" s="303">
        <f>SUMIFS('Forecast Summary-FY25'!AB:AB, 'Forecast Summary-FY25'!$A:$A,Outcomes!$A83,'Forecast Summary-FY25'!$C:$C, "2025",'Forecast Summary-FY25'!$D:$D, "Bound Project")</f>
        <v>0</v>
      </c>
      <c r="V83" s="303">
        <f>SUMIFS('Forecast Summary-FY25'!AG:AG, 'Forecast Summary-FY25'!$A:$A,Outcomes!$A83,'Forecast Summary-FY25'!$C:$C, "2025",'Forecast Summary-FY25'!$D:$D, "Bound Project")</f>
        <v>21.849999999999998</v>
      </c>
      <c r="W83" s="303">
        <f>SUMIFS('Forecast Summary-FY25'!AH:AH, 'Forecast Summary-FY25'!$A:$A,Outcomes!$A83,'Forecast Summary-FY25'!$C:$C, "2025",'Forecast Summary-FY25'!$D:$D, "Bound Project")</f>
        <v>16.149999999999999</v>
      </c>
      <c r="X83" s="303">
        <f>SUMIFS('Forecast Summary-FY25'!AI:AI, 'Forecast Summary-FY25'!$A:$A,Outcomes!$A83,'Forecast Summary-FY25'!$C:$C, "2025",'Forecast Summary-FY25'!$D:$D, "Bound Project")</f>
        <v>13.200000000000001</v>
      </c>
      <c r="Y83" s="303">
        <f>SUMIFS('Forecast Summary-FY25'!AJ:AJ, 'Forecast Summary-FY25'!$A:$A,Outcomes!$A83,'Forecast Summary-FY25'!$C:$C, "2025",'Forecast Summary-FY25'!$D:$D, "Bound Project")</f>
        <v>10.45</v>
      </c>
      <c r="Z83" s="303">
        <f>SUMIFS('Forecast Summary-FY25'!AK:AK, 'Forecast Summary-FY25'!$A:$A,Outcomes!$A83,'Forecast Summary-FY25'!$C:$C, "2025",'Forecast Summary-FY25'!$D:$D, "Bound Project")</f>
        <v>171</v>
      </c>
      <c r="AA83" s="303">
        <f>SUMIFS('Forecast Summary-FY25'!AL:AL, 'Forecast Summary-FY25'!$A:$A,Outcomes!$A83,'Forecast Summary-FY25'!$C:$C, "2025",'Forecast Summary-FY25'!$D:$D, "Bound Project")</f>
        <v>114.94999999999999</v>
      </c>
      <c r="AB83" s="303">
        <f>SUMIFS('Forecast Summary-FY25'!AM:AM, 'Forecast Summary-FY25'!$A:$A,Outcomes!$A83,'Forecast Summary-FY25'!$C:$C, "2025",'Forecast Summary-FY25'!$D:$D, "Bound Project")</f>
        <v>90.25</v>
      </c>
      <c r="AC83" s="303">
        <f>SUMIFS('Forecast Summary-FY25'!AN:AN, 'Forecast Summary-FY25'!$A:$A,Outcomes!$A83,'Forecast Summary-FY25'!$C:$C, "2025",'Forecast Summary-FY25'!$D:$D, "Bound Project")</f>
        <v>64.900000000000006</v>
      </c>
      <c r="AD83" s="303">
        <f>SUMIFS('Forecast Summary-FY25'!AS:AS, 'Forecast Summary-FY25'!$A:$A,Outcomes!$A83,'Forecast Summary-FY25'!$C:$C, "2025",'Forecast Summary-FY25'!$D:$D, "Bound Project")</f>
        <v>0</v>
      </c>
      <c r="AE83" s="303">
        <f>SUMIFS('Forecast Summary-FY25'!AT:AT, 'Forecast Summary-FY25'!$A:$A,Outcomes!$A83,'Forecast Summary-FY25'!$C:$C, "2025",'Forecast Summary-FY25'!$D:$D, "Bound Project")</f>
        <v>0</v>
      </c>
      <c r="AF83" s="303">
        <f>SUMIFS('Forecast Summary-FY25'!AU:AU, 'Forecast Summary-FY25'!$A:$A,Outcomes!$A83,'Forecast Summary-FY25'!$C:$C, "2025",'Forecast Summary-FY25'!$D:$D, "Bound Project")</f>
        <v>0</v>
      </c>
      <c r="AG83" s="303">
        <f>SUMIFS('Forecast Summary-FY25'!AV:AV, 'Forecast Summary-FY25'!$A:$A,Outcomes!$A83,'Forecast Summary-FY25'!$C:$C, "2025",'Forecast Summary-FY25'!$D:$D, "Bound Project")</f>
        <v>0</v>
      </c>
      <c r="AH83" s="303">
        <f>SUMIFS('Forecast Summary-FY25'!AW:AW, 'Forecast Summary-FY25'!$A:$A,Outcomes!$A83,'Forecast Summary-FY25'!$C:$C, "2025",'Forecast Summary-FY25'!$D:$D, "Bound Project")</f>
        <v>1</v>
      </c>
      <c r="AI83" s="303">
        <f>SUMIFS('Forecast Summary-FY25'!AX:AX, 'Forecast Summary-FY25'!$A:$A,Outcomes!$A83,'Forecast Summary-FY25'!$C:$C, "2025",'Forecast Summary-FY25'!$D:$D, "Bound Project")</f>
        <v>0</v>
      </c>
      <c r="AJ83" s="303">
        <f>SUMIFS('Forecast Summary-FY25'!AY:AY, 'Forecast Summary-FY25'!$A:$A,Outcomes!$A83,'Forecast Summary-FY25'!$C:$C, "2025",'Forecast Summary-FY25'!$D:$D, "Bound Project")</f>
        <v>0</v>
      </c>
      <c r="AK83" s="303">
        <f>SUMIFS('Forecast Summary-FY25'!AZ:AZ, 'Forecast Summary-FY25'!$A:$A,Outcomes!$A83,'Forecast Summary-FY25'!$C:$C, "2025",'Forecast Summary-FY25'!$D:$D, "Bound Project")</f>
        <v>1</v>
      </c>
      <c r="AL83" s="303">
        <f>SUMIFS('Forecast Summary-FY25'!BE:BE, 'Forecast Summary-FY25'!$A:$A,Outcomes!$A83,'Forecast Summary-FY25'!$C:$C, "2025",'Forecast Summary-FY25'!$D:$D, "Bound Project")</f>
        <v>308</v>
      </c>
      <c r="AM83" s="303">
        <f>SUMIFS('Forecast Summary-FY25'!BF:BF, 'Forecast Summary-FY25'!$A:$A,Outcomes!$A83,'Forecast Summary-FY25'!$C:$C, "2025",'Forecast Summary-FY25'!$D:$D, "Bound Project")</f>
        <v>132</v>
      </c>
      <c r="AN83" s="303">
        <f>SUMIFS('Forecast Summary-FY25'!BG:BG, 'Forecast Summary-FY25'!$A:$A,Outcomes!$A83,'Forecast Summary-FY25'!$C:$C, "2025",'Forecast Summary-FY25'!$D:$D, "Bound Project")</f>
        <v>147.4</v>
      </c>
      <c r="AO83" s="303">
        <f>SUMIFS('Forecast Summary-FY25'!BH:BH, 'Forecast Summary-FY25'!$A:$A,Outcomes!$A83,'Forecast Summary-FY25'!$C:$C, "2025",'Forecast Summary-FY25'!$D:$D, "Bound Project")</f>
        <v>67.100000000000009</v>
      </c>
      <c r="AP83" s="303">
        <f>SUMIFS('Forecast Summary-FY25'!BI:BI, 'Forecast Summary-FY25'!$A:$A,Outcomes!$A83,'Forecast Summary-FY25'!$C:$C, "2025",'Forecast Summary-FY25'!$D:$D, "Bound Project")</f>
        <v>185.25</v>
      </c>
      <c r="AQ83" s="303">
        <f>SUMIFS('Forecast Summary-FY25'!BJ:BJ, 'Forecast Summary-FY25'!$A:$A,Outcomes!$A83,'Forecast Summary-FY25'!$C:$C, "2025",'Forecast Summary-FY25'!$D:$D, "Bound Project")</f>
        <v>54.15</v>
      </c>
      <c r="AR83" s="303">
        <f>SUMIFS('Forecast Summary-FY25'!BK:BK, 'Forecast Summary-FY25'!$A:$A,Outcomes!$A83,'Forecast Summary-FY25'!$C:$C, "2025",'Forecast Summary-FY25'!$D:$D, "Bound Project")</f>
        <v>109.25</v>
      </c>
      <c r="AS83" s="303">
        <f>SUMIFS('Forecast Summary-FY25'!BL:BL, 'Forecast Summary-FY25'!$A:$A,Outcomes!$A83,'Forecast Summary-FY25'!$C:$C, "2025",'Forecast Summary-FY25'!$D:$D, "Bound Project")</f>
        <v>107.35</v>
      </c>
      <c r="AT83" s="303">
        <f>SUMIFS('Forecast Summary-FY25'!BQ:BQ, 'Forecast Summary-FY25'!$A:$A,Outcomes!$A83,'Forecast Summary-FY25'!$C:$C, "2025",'Forecast Summary-FY25'!$D:$D, "Bound Project")</f>
        <v>0</v>
      </c>
      <c r="AU83" s="303">
        <f>SUMIFS('Forecast Summary-FY25'!BR:BR, 'Forecast Summary-FY25'!$A:$A,Outcomes!$A83,'Forecast Summary-FY25'!$C:$C, "2025",'Forecast Summary-FY25'!$D:$D, "Bound Project")</f>
        <v>0</v>
      </c>
      <c r="AV83" s="303">
        <f>SUMIFS('Forecast Summary-FY25'!BS:BS, 'Forecast Summary-FY25'!$A:$A,Outcomes!$A83,'Forecast Summary-FY25'!$C:$C, "2025",'Forecast Summary-FY25'!$D:$D, "Bound Project")</f>
        <v>0</v>
      </c>
      <c r="AW83" s="303">
        <f>SUMIFS('Forecast Summary-FY25'!BT:BT, 'Forecast Summary-FY25'!$A:$A,Outcomes!$A83,'Forecast Summary-FY25'!$C:$C, "2025",'Forecast Summary-FY25'!$D:$D, "Bound Project")</f>
        <v>0</v>
      </c>
      <c r="AX83" s="303">
        <f>SUMIFS('Forecast Summary-FY25'!BU:BU, 'Forecast Summary-FY25'!$A:$A,Outcomes!$A83,'Forecast Summary-FY25'!$C:$C, "2025",'Forecast Summary-FY25'!$D:$D, "Bound Project")</f>
        <v>0</v>
      </c>
      <c r="AY83" s="303">
        <f>SUMIFS('Forecast Summary-FY25'!BV:BV, 'Forecast Summary-FY25'!$A:$A,Outcomes!$A83,'Forecast Summary-FY25'!$C:$C, "2025",'Forecast Summary-FY25'!$D:$D, "Bound Project")</f>
        <v>0</v>
      </c>
      <c r="AZ83" s="303">
        <f>SUMIFS('Forecast Summary-FY25'!BW:BW, 'Forecast Summary-FY25'!$A:$A,Outcomes!$A83,'Forecast Summary-FY25'!$C:$C, "2025",'Forecast Summary-FY25'!$D:$D, "Bound Project")</f>
        <v>0</v>
      </c>
      <c r="BA83" s="303">
        <f>SUMIFS('Forecast Summary-FY25'!BX:BX, 'Forecast Summary-FY25'!$A:$A,Outcomes!$A83,'Forecast Summary-FY25'!$C:$C, "2025",'Forecast Summary-FY25'!$D:$D, "Bound Project")</f>
        <v>0</v>
      </c>
      <c r="BB83" s="303">
        <f>SUMIFS('Forecast Summary-FY25'!BY:BY, 'Forecast Summary-FY25'!$A:$A,Outcomes!$A83,'Forecast Summary-FY25'!$C:$C, "2025",'Forecast Summary-FY25'!$D:$D, "Bound Project")</f>
        <v>10.45</v>
      </c>
      <c r="BC83" s="303">
        <f>SUMIFS('Forecast Summary-FY25'!BZ:BZ, 'Forecast Summary-FY25'!$A:$A,Outcomes!$A83,'Forecast Summary-FY25'!$C:$C, "2025",'Forecast Summary-FY25'!$D:$D, "Bound Project")</f>
        <v>40</v>
      </c>
      <c r="BD83" s="303">
        <f>SUMIFS('Forecast Summary-FY25'!CA:CA, 'Forecast Summary-FY25'!$A:$A,Outcomes!$A83,'Forecast Summary-FY25'!$C:$C, "2025",'Forecast Summary-FY25'!$D:$D, "Bound Project")</f>
        <v>0</v>
      </c>
    </row>
    <row r="84" spans="1:56">
      <c r="A84" s="13" t="s">
        <v>91</v>
      </c>
      <c r="B84" s="10" t="s">
        <v>92</v>
      </c>
      <c r="C84" s="303">
        <f>SUMIFS('Forecast Summary-FY25'!E:E, 'Forecast Summary-FY25'!$A:$A,Outcomes!$A84,'Forecast Summary-FY25'!$C:$C, "2025",'Forecast Summary-FY25'!$D:$D, "Bound Project")</f>
        <v>809</v>
      </c>
      <c r="D84" s="303">
        <f>SUMIFS('Forecast Summary-FY25'!F:F, 'Forecast Summary-FY25'!$A:$A,Outcomes!$A84,'Forecast Summary-FY25'!$C:$C, "2025",'Forecast Summary-FY25'!$D:$D, "Bound Project")</f>
        <v>402</v>
      </c>
      <c r="E84" s="303">
        <f>SUMIFS('Forecast Summary-FY25'!G:G, 'Forecast Summary-FY25'!$A:$A,Outcomes!$A84,'Forecast Summary-FY25'!$C:$C, "2025",'Forecast Summary-FY25'!$D:$D, "Bound Project")</f>
        <v>236.54999999999998</v>
      </c>
      <c r="F84" s="303">
        <f>SUMIFS('Forecast Summary-FY25'!H:H, 'Forecast Summary-FY25'!$A:$A,Outcomes!$A84,'Forecast Summary-FY25'!$C:$C, "2025",'Forecast Summary-FY25'!$D:$D, "Bound Project")</f>
        <v>195</v>
      </c>
      <c r="G84" s="303">
        <f>SUMIFS('Forecast Summary-FY25'!I:I, 'Forecast Summary-FY25'!$A:$A,Outcomes!$A84,'Forecast Summary-FY25'!$C:$C, "2025",'Forecast Summary-FY25'!$D:$D, "Bound Project")</f>
        <v>72.600000000000009</v>
      </c>
      <c r="H84" s="303">
        <f>SUMIFS('Forecast Summary-FY25'!J:J, 'Forecast Summary-FY25'!$A:$A,Outcomes!$A84,'Forecast Summary-FY25'!$C:$C, "2025",'Forecast Summary-FY25'!$D:$D, "Bound Project")</f>
        <v>0</v>
      </c>
      <c r="I84" s="303">
        <f>SUMIFS('Forecast Summary-FY25'!K:K, 'Forecast Summary-FY25'!$A:$A,Outcomes!$A84,'Forecast Summary-FY25'!$C:$C, "2025",'Forecast Summary-FY25'!$D:$D, "Bound Project")</f>
        <v>0</v>
      </c>
      <c r="J84" s="303">
        <f>SUMIFS('Forecast Summary-FY25'!L:L, 'Forecast Summary-FY25'!$A:$A,Outcomes!$A84,'Forecast Summary-FY25'!$C:$C, "2025",'Forecast Summary-FY25'!$D:$D, "Bound Project")</f>
        <v>0</v>
      </c>
      <c r="K84" s="303">
        <f>SUMIFS('Forecast Summary-FY25'!M:M, 'Forecast Summary-FY25'!$A:$A,Outcomes!$A84,'Forecast Summary-FY25'!$C:$C, "2025",'Forecast Summary-FY25'!$D:$D, "Bound Project")</f>
        <v>0</v>
      </c>
      <c r="L84" s="303">
        <f>SUMIFS('Forecast Summary-FY25'!O:O, 'Forecast Summary-FY25'!$A:$A,Outcomes!$A84,'Forecast Summary-FY25'!$C:$C, "2025",'Forecast Summary-FY25'!$D:$D, "Bound Project")</f>
        <v>53.900000000000006</v>
      </c>
      <c r="M84" s="303">
        <f>SUMIFS('Forecast Summary-FY25'!P:P, 'Forecast Summary-FY25'!$A:$A,Outcomes!$A84,'Forecast Summary-FY25'!$C:$C, "2025",'Forecast Summary-FY25'!$D:$D, "Bound Project")</f>
        <v>589.6</v>
      </c>
      <c r="N84" s="303">
        <f>SUMIFS('Forecast Summary-FY25'!U:U, 'Forecast Summary-FY25'!$A:$A,Outcomes!$A84,'Forecast Summary-FY25'!$C:$C, "2025",'Forecast Summary-FY25'!$D:$D, "Bound Project")</f>
        <v>0</v>
      </c>
      <c r="O84" s="303">
        <f>SUMIFS('Forecast Summary-FY25'!V:V, 'Forecast Summary-FY25'!$A:$A,Outcomes!$A84,'Forecast Summary-FY25'!$C:$C, "2025",'Forecast Summary-FY25'!$D:$D, "Bound Project")</f>
        <v>0</v>
      </c>
      <c r="P84" s="303">
        <f>SUMIFS('Forecast Summary-FY25'!W:W, 'Forecast Summary-FY25'!$A:$A,Outcomes!$A84,'Forecast Summary-FY25'!$C:$C, "2025",'Forecast Summary-FY25'!$D:$D, "Bound Project")</f>
        <v>0</v>
      </c>
      <c r="Q84" s="303">
        <f>SUMIFS('Forecast Summary-FY25'!X:X, 'Forecast Summary-FY25'!$A:$A,Outcomes!$A84,'Forecast Summary-FY25'!$C:$C, "2025",'Forecast Summary-FY25'!$D:$D, "Bound Project")</f>
        <v>0</v>
      </c>
      <c r="R84" s="303">
        <f>SUMIFS('Forecast Summary-FY25'!Y:Y, 'Forecast Summary-FY25'!$A:$A,Outcomes!$A84,'Forecast Summary-FY25'!$C:$C, "2025",'Forecast Summary-FY25'!$D:$D, "Bound Project")</f>
        <v>52.800000000000004</v>
      </c>
      <c r="S84" s="303">
        <f>SUMIFS('Forecast Summary-FY25'!Z:Z, 'Forecast Summary-FY25'!$A:$A,Outcomes!$A84,'Forecast Summary-FY25'!$C:$C, "2025",'Forecast Summary-FY25'!$D:$D, "Bound Project")</f>
        <v>1.1000000000000001</v>
      </c>
      <c r="T84" s="303">
        <f>SUMIFS('Forecast Summary-FY25'!AA:AA, 'Forecast Summary-FY25'!$A:$A,Outcomes!$A84,'Forecast Summary-FY25'!$C:$C, "2025",'Forecast Summary-FY25'!$D:$D, "Bound Project")</f>
        <v>1.1000000000000001</v>
      </c>
      <c r="U84" s="303">
        <f>SUMIFS('Forecast Summary-FY25'!AB:AB, 'Forecast Summary-FY25'!$A:$A,Outcomes!$A84,'Forecast Summary-FY25'!$C:$C, "2025",'Forecast Summary-FY25'!$D:$D, "Bound Project")</f>
        <v>12</v>
      </c>
      <c r="V84" s="303">
        <f>SUMIFS('Forecast Summary-FY25'!AG:AG, 'Forecast Summary-FY25'!$A:$A,Outcomes!$A84,'Forecast Summary-FY25'!$C:$C, "2025",'Forecast Summary-FY25'!$D:$D, "Bound Project")</f>
        <v>278.3</v>
      </c>
      <c r="W84" s="303">
        <f>SUMIFS('Forecast Summary-FY25'!AH:AH, 'Forecast Summary-FY25'!$A:$A,Outcomes!$A84,'Forecast Summary-FY25'!$C:$C, "2025",'Forecast Summary-FY25'!$D:$D, "Bound Project")</f>
        <v>27.500000000000004</v>
      </c>
      <c r="X84" s="303">
        <f>SUMIFS('Forecast Summary-FY25'!AI:AI, 'Forecast Summary-FY25'!$A:$A,Outcomes!$A84,'Forecast Summary-FY25'!$C:$C, "2025",'Forecast Summary-FY25'!$D:$D, "Bound Project")</f>
        <v>30.800000000000004</v>
      </c>
      <c r="Y84" s="303">
        <f>SUMIFS('Forecast Summary-FY25'!AJ:AJ, 'Forecast Summary-FY25'!$A:$A,Outcomes!$A84,'Forecast Summary-FY25'!$C:$C, "2025",'Forecast Summary-FY25'!$D:$D, "Bound Project")</f>
        <v>157.30000000000001</v>
      </c>
      <c r="Z84" s="303">
        <f>SUMIFS('Forecast Summary-FY25'!AK:AK, 'Forecast Summary-FY25'!$A:$A,Outcomes!$A84,'Forecast Summary-FY25'!$C:$C, "2025",'Forecast Summary-FY25'!$D:$D, "Bound Project")</f>
        <v>229.89999999999998</v>
      </c>
      <c r="AA84" s="303">
        <f>SUMIFS('Forecast Summary-FY25'!AL:AL, 'Forecast Summary-FY25'!$A:$A,Outcomes!$A84,'Forecast Summary-FY25'!$C:$C, "2025",'Forecast Summary-FY25'!$D:$D, "Bound Project")</f>
        <v>52.25</v>
      </c>
      <c r="AB84" s="303">
        <f>SUMIFS('Forecast Summary-FY25'!AM:AM, 'Forecast Summary-FY25'!$A:$A,Outcomes!$A84,'Forecast Summary-FY25'!$C:$C, "2025",'Forecast Summary-FY25'!$D:$D, "Bound Project")</f>
        <v>107</v>
      </c>
      <c r="AC84" s="303">
        <f>SUMIFS('Forecast Summary-FY25'!AN:AN, 'Forecast Summary-FY25'!$A:$A,Outcomes!$A84,'Forecast Summary-FY25'!$C:$C, "2025",'Forecast Summary-FY25'!$D:$D, "Bound Project")</f>
        <v>77.899999999999991</v>
      </c>
      <c r="AD84" s="303">
        <f>SUMIFS('Forecast Summary-FY25'!AS:AS, 'Forecast Summary-FY25'!$A:$A,Outcomes!$A84,'Forecast Summary-FY25'!$C:$C, "2025",'Forecast Summary-FY25'!$D:$D, "Bound Project")</f>
        <v>0</v>
      </c>
      <c r="AE84" s="303">
        <f>SUMIFS('Forecast Summary-FY25'!AT:AT, 'Forecast Summary-FY25'!$A:$A,Outcomes!$A84,'Forecast Summary-FY25'!$C:$C, "2025",'Forecast Summary-FY25'!$D:$D, "Bound Project")</f>
        <v>0</v>
      </c>
      <c r="AF84" s="303">
        <f>SUMIFS('Forecast Summary-FY25'!AU:AU, 'Forecast Summary-FY25'!$A:$A,Outcomes!$A84,'Forecast Summary-FY25'!$C:$C, "2025",'Forecast Summary-FY25'!$D:$D, "Bound Project")</f>
        <v>0</v>
      </c>
      <c r="AG84" s="303">
        <f>SUMIFS('Forecast Summary-FY25'!AV:AV, 'Forecast Summary-FY25'!$A:$A,Outcomes!$A84,'Forecast Summary-FY25'!$C:$C, "2025",'Forecast Summary-FY25'!$D:$D, "Bound Project")</f>
        <v>0</v>
      </c>
      <c r="AH84" s="303">
        <f>SUMIFS('Forecast Summary-FY25'!AW:AW, 'Forecast Summary-FY25'!$A:$A,Outcomes!$A84,'Forecast Summary-FY25'!$C:$C, "2025",'Forecast Summary-FY25'!$D:$D, "Bound Project")</f>
        <v>0</v>
      </c>
      <c r="AI84" s="303">
        <f>SUMIFS('Forecast Summary-FY25'!AX:AX, 'Forecast Summary-FY25'!$A:$A,Outcomes!$A84,'Forecast Summary-FY25'!$C:$C, "2025",'Forecast Summary-FY25'!$D:$D, "Bound Project")</f>
        <v>0</v>
      </c>
      <c r="AJ84" s="303">
        <f>SUMIFS('Forecast Summary-FY25'!AY:AY, 'Forecast Summary-FY25'!$A:$A,Outcomes!$A84,'Forecast Summary-FY25'!$C:$C, "2025",'Forecast Summary-FY25'!$D:$D, "Bound Project")</f>
        <v>0</v>
      </c>
      <c r="AK84" s="303">
        <f>SUMIFS('Forecast Summary-FY25'!AZ:AZ, 'Forecast Summary-FY25'!$A:$A,Outcomes!$A84,'Forecast Summary-FY25'!$C:$C, "2025",'Forecast Summary-FY25'!$D:$D, "Bound Project")</f>
        <v>0</v>
      </c>
      <c r="AL84" s="303">
        <f>SUMIFS('Forecast Summary-FY25'!BE:BE, 'Forecast Summary-FY25'!$A:$A,Outcomes!$A84,'Forecast Summary-FY25'!$C:$C, "2025",'Forecast Summary-FY25'!$D:$D, "Bound Project")</f>
        <v>555</v>
      </c>
      <c r="AM84" s="303">
        <f>SUMIFS('Forecast Summary-FY25'!BF:BF, 'Forecast Summary-FY25'!$A:$A,Outcomes!$A84,'Forecast Summary-FY25'!$C:$C, "2025",'Forecast Summary-FY25'!$D:$D, "Bound Project")</f>
        <v>314</v>
      </c>
      <c r="AN84" s="303">
        <f>SUMIFS('Forecast Summary-FY25'!BG:BG, 'Forecast Summary-FY25'!$A:$A,Outcomes!$A84,'Forecast Summary-FY25'!$C:$C, "2025",'Forecast Summary-FY25'!$D:$D, "Bound Project")</f>
        <v>309</v>
      </c>
      <c r="AO84" s="303">
        <f>SUMIFS('Forecast Summary-FY25'!BH:BH, 'Forecast Summary-FY25'!$A:$A,Outcomes!$A84,'Forecast Summary-FY25'!$C:$C, "2025",'Forecast Summary-FY25'!$D:$D, "Bound Project")</f>
        <v>149.60000000000002</v>
      </c>
      <c r="AP84" s="303">
        <f>SUMIFS('Forecast Summary-FY25'!BI:BI, 'Forecast Summary-FY25'!$A:$A,Outcomes!$A84,'Forecast Summary-FY25'!$C:$C, "2025",'Forecast Summary-FY25'!$D:$D, "Bound Project")</f>
        <v>159.6</v>
      </c>
      <c r="AQ84" s="303">
        <f>SUMIFS('Forecast Summary-FY25'!BJ:BJ, 'Forecast Summary-FY25'!$A:$A,Outcomes!$A84,'Forecast Summary-FY25'!$C:$C, "2025",'Forecast Summary-FY25'!$D:$D, "Bound Project")</f>
        <v>95</v>
      </c>
      <c r="AR84" s="303">
        <f>SUMIFS('Forecast Summary-FY25'!BK:BK, 'Forecast Summary-FY25'!$A:$A,Outcomes!$A84,'Forecast Summary-FY25'!$C:$C, "2025",'Forecast Summary-FY25'!$D:$D, "Bound Project")</f>
        <v>102</v>
      </c>
      <c r="AS84" s="303">
        <f>SUMIFS('Forecast Summary-FY25'!BL:BL, 'Forecast Summary-FY25'!$A:$A,Outcomes!$A84,'Forecast Summary-FY25'!$C:$C, "2025",'Forecast Summary-FY25'!$D:$D, "Bound Project")</f>
        <v>75.900000000000006</v>
      </c>
      <c r="AT84" s="303">
        <f>SUMIFS('Forecast Summary-FY25'!BQ:BQ, 'Forecast Summary-FY25'!$A:$A,Outcomes!$A84,'Forecast Summary-FY25'!$C:$C, "2025",'Forecast Summary-FY25'!$D:$D, "Bound Project")</f>
        <v>0</v>
      </c>
      <c r="AU84" s="303">
        <f>SUMIFS('Forecast Summary-FY25'!BR:BR, 'Forecast Summary-FY25'!$A:$A,Outcomes!$A84,'Forecast Summary-FY25'!$C:$C, "2025",'Forecast Summary-FY25'!$D:$D, "Bound Project")</f>
        <v>0</v>
      </c>
      <c r="AV84" s="303">
        <f>SUMIFS('Forecast Summary-FY25'!BS:BS, 'Forecast Summary-FY25'!$A:$A,Outcomes!$A84,'Forecast Summary-FY25'!$C:$C, "2025",'Forecast Summary-FY25'!$D:$D, "Bound Project")</f>
        <v>0</v>
      </c>
      <c r="AW84" s="303">
        <f>SUMIFS('Forecast Summary-FY25'!BT:BT, 'Forecast Summary-FY25'!$A:$A,Outcomes!$A84,'Forecast Summary-FY25'!$C:$C, "2025",'Forecast Summary-FY25'!$D:$D, "Bound Project")</f>
        <v>0</v>
      </c>
      <c r="AX84" s="303">
        <f>SUMIFS('Forecast Summary-FY25'!BU:BU, 'Forecast Summary-FY25'!$A:$A,Outcomes!$A84,'Forecast Summary-FY25'!$C:$C, "2025",'Forecast Summary-FY25'!$D:$D, "Bound Project")</f>
        <v>0</v>
      </c>
      <c r="AY84" s="303">
        <f>SUMIFS('Forecast Summary-FY25'!BV:BV, 'Forecast Summary-FY25'!$A:$A,Outcomes!$A84,'Forecast Summary-FY25'!$C:$C, "2025",'Forecast Summary-FY25'!$D:$D, "Bound Project")</f>
        <v>0</v>
      </c>
      <c r="AZ84" s="303">
        <f>SUMIFS('Forecast Summary-FY25'!BW:BW, 'Forecast Summary-FY25'!$A:$A,Outcomes!$A84,'Forecast Summary-FY25'!$C:$C, "2025",'Forecast Summary-FY25'!$D:$D, "Bound Project")</f>
        <v>0</v>
      </c>
      <c r="BA84" s="303">
        <f>SUMIFS('Forecast Summary-FY25'!BX:BX, 'Forecast Summary-FY25'!$A:$A,Outcomes!$A84,'Forecast Summary-FY25'!$C:$C, "2025",'Forecast Summary-FY25'!$D:$D, "Bound Project")</f>
        <v>0</v>
      </c>
      <c r="BB84" s="303">
        <f>SUMIFS('Forecast Summary-FY25'!BY:BY, 'Forecast Summary-FY25'!$A:$A,Outcomes!$A84,'Forecast Summary-FY25'!$C:$C, "2025",'Forecast Summary-FY25'!$D:$D, "Bound Project")</f>
        <v>27</v>
      </c>
      <c r="BC84" s="303">
        <f>SUMIFS('Forecast Summary-FY25'!BZ:BZ, 'Forecast Summary-FY25'!$A:$A,Outcomes!$A84,'Forecast Summary-FY25'!$C:$C, "2025",'Forecast Summary-FY25'!$D:$D, "Bound Project")</f>
        <v>54.15</v>
      </c>
      <c r="BD84" s="303">
        <f>SUMIFS('Forecast Summary-FY25'!CA:CA, 'Forecast Summary-FY25'!$A:$A,Outcomes!$A84,'Forecast Summary-FY25'!$C:$C, "2025",'Forecast Summary-FY25'!$D:$D, "Bound Project")</f>
        <v>0</v>
      </c>
    </row>
    <row r="85" spans="1:56">
      <c r="A85" s="13" t="s">
        <v>93</v>
      </c>
      <c r="B85" s="10" t="s">
        <v>94</v>
      </c>
      <c r="C85" s="303">
        <f>SUMIFS('Forecast Summary-FY25'!E:E, 'Forecast Summary-FY25'!$A:$A,Outcomes!$A85,'Forecast Summary-FY25'!$C:$C, "2025",'Forecast Summary-FY25'!$D:$D, "Bound Project")</f>
        <v>1790</v>
      </c>
      <c r="D85" s="303">
        <f>SUMIFS('Forecast Summary-FY25'!F:F, 'Forecast Summary-FY25'!$A:$A,Outcomes!$A85,'Forecast Summary-FY25'!$C:$C, "2025",'Forecast Summary-FY25'!$D:$D, "Bound Project")</f>
        <v>1091</v>
      </c>
      <c r="E85" s="303">
        <f>SUMIFS('Forecast Summary-FY25'!G:G, 'Forecast Summary-FY25'!$A:$A,Outcomes!$A85,'Forecast Summary-FY25'!$C:$C, "2025",'Forecast Summary-FY25'!$D:$D, "Bound Project")</f>
        <v>751.44999999999993</v>
      </c>
      <c r="F85" s="303">
        <f>SUMIFS('Forecast Summary-FY25'!H:H, 'Forecast Summary-FY25'!$A:$A,Outcomes!$A85,'Forecast Summary-FY25'!$C:$C, "2025",'Forecast Summary-FY25'!$D:$D, "Bound Project")</f>
        <v>569.80000000000007</v>
      </c>
      <c r="G85" s="303">
        <f>SUMIFS('Forecast Summary-FY25'!I:I, 'Forecast Summary-FY25'!$A:$A,Outcomes!$A85,'Forecast Summary-FY25'!$C:$C, "2025",'Forecast Summary-FY25'!$D:$D, "Bound Project")</f>
        <v>94.600000000000009</v>
      </c>
      <c r="H85" s="303">
        <f>SUMIFS('Forecast Summary-FY25'!J:J, 'Forecast Summary-FY25'!$A:$A,Outcomes!$A85,'Forecast Summary-FY25'!$C:$C, "2025",'Forecast Summary-FY25'!$D:$D, "Bound Project")</f>
        <v>0</v>
      </c>
      <c r="I85" s="303">
        <f>SUMIFS('Forecast Summary-FY25'!K:K, 'Forecast Summary-FY25'!$A:$A,Outcomes!$A85,'Forecast Summary-FY25'!$C:$C, "2025",'Forecast Summary-FY25'!$D:$D, "Bound Project")</f>
        <v>0</v>
      </c>
      <c r="J85" s="303">
        <f>SUMIFS('Forecast Summary-FY25'!L:L, 'Forecast Summary-FY25'!$A:$A,Outcomes!$A85,'Forecast Summary-FY25'!$C:$C, "2025",'Forecast Summary-FY25'!$D:$D, "Bound Project")</f>
        <v>0</v>
      </c>
      <c r="K85" s="303">
        <f>SUMIFS('Forecast Summary-FY25'!M:M, 'Forecast Summary-FY25'!$A:$A,Outcomes!$A85,'Forecast Summary-FY25'!$C:$C, "2025",'Forecast Summary-FY25'!$D:$D, "Bound Project")</f>
        <v>0</v>
      </c>
      <c r="L85" s="303">
        <f>SUMIFS('Forecast Summary-FY25'!O:O, 'Forecast Summary-FY25'!$A:$A,Outcomes!$A85,'Forecast Summary-FY25'!$C:$C, "2025",'Forecast Summary-FY25'!$D:$D, "Bound Project")</f>
        <v>38</v>
      </c>
      <c r="M85" s="303">
        <f>SUMIFS('Forecast Summary-FY25'!P:P, 'Forecast Summary-FY25'!$A:$A,Outcomes!$A85,'Forecast Summary-FY25'!$C:$C, "2025",'Forecast Summary-FY25'!$D:$D, "Bound Project")</f>
        <v>408</v>
      </c>
      <c r="N85" s="303">
        <f>SUMIFS('Forecast Summary-FY25'!U:U, 'Forecast Summary-FY25'!$A:$A,Outcomes!$A85,'Forecast Summary-FY25'!$C:$C, "2025",'Forecast Summary-FY25'!$D:$D, "Bound Project")</f>
        <v>57.949999999999996</v>
      </c>
      <c r="O85" s="303">
        <f>SUMIFS('Forecast Summary-FY25'!V:V, 'Forecast Summary-FY25'!$A:$A,Outcomes!$A85,'Forecast Summary-FY25'!$C:$C, "2025",'Forecast Summary-FY25'!$D:$D, "Bound Project")</f>
        <v>43</v>
      </c>
      <c r="P85" s="303">
        <f>SUMIFS('Forecast Summary-FY25'!W:W, 'Forecast Summary-FY25'!$A:$A,Outcomes!$A85,'Forecast Summary-FY25'!$C:$C, "2025",'Forecast Summary-FY25'!$D:$D, "Bound Project")</f>
        <v>8.5499999999999989</v>
      </c>
      <c r="Q85" s="303">
        <f>SUMIFS('Forecast Summary-FY25'!X:X, 'Forecast Summary-FY25'!$A:$A,Outcomes!$A85,'Forecast Summary-FY25'!$C:$C, "2025",'Forecast Summary-FY25'!$D:$D, "Bound Project")</f>
        <v>5.6999999999999993</v>
      </c>
      <c r="R85" s="303">
        <f>SUMIFS('Forecast Summary-FY25'!Y:Y, 'Forecast Summary-FY25'!$A:$A,Outcomes!$A85,'Forecast Summary-FY25'!$C:$C, "2025",'Forecast Summary-FY25'!$D:$D, "Bound Project")</f>
        <v>103.4</v>
      </c>
      <c r="S85" s="303">
        <f>SUMIFS('Forecast Summary-FY25'!Z:Z, 'Forecast Summary-FY25'!$A:$A,Outcomes!$A85,'Forecast Summary-FY25'!$C:$C, "2025",'Forecast Summary-FY25'!$D:$D, "Bound Project")</f>
        <v>75</v>
      </c>
      <c r="T85" s="303">
        <f>SUMIFS('Forecast Summary-FY25'!AA:AA, 'Forecast Summary-FY25'!$A:$A,Outcomes!$A85,'Forecast Summary-FY25'!$C:$C, "2025",'Forecast Summary-FY25'!$D:$D, "Bound Project")</f>
        <v>56</v>
      </c>
      <c r="U85" s="303">
        <f>SUMIFS('Forecast Summary-FY25'!AB:AB, 'Forecast Summary-FY25'!$A:$A,Outcomes!$A85,'Forecast Summary-FY25'!$C:$C, "2025",'Forecast Summary-FY25'!$D:$D, "Bound Project")</f>
        <v>7.7000000000000011</v>
      </c>
      <c r="V85" s="303">
        <f>SUMIFS('Forecast Summary-FY25'!AG:AG, 'Forecast Summary-FY25'!$A:$A,Outcomes!$A85,'Forecast Summary-FY25'!$C:$C, "2025",'Forecast Summary-FY25'!$D:$D, "Bound Project")</f>
        <v>411.34999999999997</v>
      </c>
      <c r="W85" s="303">
        <f>SUMIFS('Forecast Summary-FY25'!AH:AH, 'Forecast Summary-FY25'!$A:$A,Outcomes!$A85,'Forecast Summary-FY25'!$C:$C, "2025",'Forecast Summary-FY25'!$D:$D, "Bound Project")</f>
        <v>333.45</v>
      </c>
      <c r="X85" s="303">
        <f>SUMIFS('Forecast Summary-FY25'!AI:AI, 'Forecast Summary-FY25'!$A:$A,Outcomes!$A85,'Forecast Summary-FY25'!$C:$C, "2025",'Forecast Summary-FY25'!$D:$D, "Bound Project")</f>
        <v>263.14999999999998</v>
      </c>
      <c r="Y85" s="303">
        <f>SUMIFS('Forecast Summary-FY25'!AJ:AJ, 'Forecast Summary-FY25'!$A:$A,Outcomes!$A85,'Forecast Summary-FY25'!$C:$C, "2025",'Forecast Summary-FY25'!$D:$D, "Bound Project")</f>
        <v>61.600000000000009</v>
      </c>
      <c r="Z85" s="303">
        <f>SUMIFS('Forecast Summary-FY25'!AK:AK, 'Forecast Summary-FY25'!$A:$A,Outcomes!$A85,'Forecast Summary-FY25'!$C:$C, "2025",'Forecast Summary-FY25'!$D:$D, "Bound Project")</f>
        <v>557.65</v>
      </c>
      <c r="AA85" s="303">
        <f>SUMIFS('Forecast Summary-FY25'!AL:AL, 'Forecast Summary-FY25'!$A:$A,Outcomes!$A85,'Forecast Summary-FY25'!$C:$C, "2025",'Forecast Summary-FY25'!$D:$D, "Bound Project")</f>
        <v>394.25</v>
      </c>
      <c r="AB85" s="303">
        <f>SUMIFS('Forecast Summary-FY25'!AM:AM, 'Forecast Summary-FY25'!$A:$A,Outcomes!$A85,'Forecast Summary-FY25'!$C:$C, "2025",'Forecast Summary-FY25'!$D:$D, "Bound Project")</f>
        <v>340.09999999999997</v>
      </c>
      <c r="AC85" s="303">
        <f>SUMIFS('Forecast Summary-FY25'!AN:AN, 'Forecast Summary-FY25'!$A:$A,Outcomes!$A85,'Forecast Summary-FY25'!$C:$C, "2025",'Forecast Summary-FY25'!$D:$D, "Bound Project")</f>
        <v>158.65</v>
      </c>
      <c r="AD85" s="303">
        <f>SUMIFS('Forecast Summary-FY25'!AS:AS, 'Forecast Summary-FY25'!$A:$A,Outcomes!$A85,'Forecast Summary-FY25'!$C:$C, "2025",'Forecast Summary-FY25'!$D:$D, "Bound Project")</f>
        <v>0</v>
      </c>
      <c r="AE85" s="303">
        <f>SUMIFS('Forecast Summary-FY25'!AT:AT, 'Forecast Summary-FY25'!$A:$A,Outcomes!$A85,'Forecast Summary-FY25'!$C:$C, "2025",'Forecast Summary-FY25'!$D:$D, "Bound Project")</f>
        <v>0</v>
      </c>
      <c r="AF85" s="303">
        <f>SUMIFS('Forecast Summary-FY25'!AU:AU, 'Forecast Summary-FY25'!$A:$A,Outcomes!$A85,'Forecast Summary-FY25'!$C:$C, "2025",'Forecast Summary-FY25'!$D:$D, "Bound Project")</f>
        <v>0</v>
      </c>
      <c r="AG85" s="303">
        <f>SUMIFS('Forecast Summary-FY25'!AV:AV, 'Forecast Summary-FY25'!$A:$A,Outcomes!$A85,'Forecast Summary-FY25'!$C:$C, "2025",'Forecast Summary-FY25'!$D:$D, "Bound Project")</f>
        <v>0</v>
      </c>
      <c r="AH85" s="303">
        <f>SUMIFS('Forecast Summary-FY25'!AW:AW, 'Forecast Summary-FY25'!$A:$A,Outcomes!$A85,'Forecast Summary-FY25'!$C:$C, "2025",'Forecast Summary-FY25'!$D:$D, "Bound Project")</f>
        <v>0</v>
      </c>
      <c r="AI85" s="303">
        <f>SUMIFS('Forecast Summary-FY25'!AX:AX, 'Forecast Summary-FY25'!$A:$A,Outcomes!$A85,'Forecast Summary-FY25'!$C:$C, "2025",'Forecast Summary-FY25'!$D:$D, "Bound Project")</f>
        <v>0</v>
      </c>
      <c r="AJ85" s="303">
        <f>SUMIFS('Forecast Summary-FY25'!AY:AY, 'Forecast Summary-FY25'!$A:$A,Outcomes!$A85,'Forecast Summary-FY25'!$C:$C, "2025",'Forecast Summary-FY25'!$D:$D, "Bound Project")</f>
        <v>0</v>
      </c>
      <c r="AK85" s="303">
        <f>SUMIFS('Forecast Summary-FY25'!AZ:AZ, 'Forecast Summary-FY25'!$A:$A,Outcomes!$A85,'Forecast Summary-FY25'!$C:$C, "2025",'Forecast Summary-FY25'!$D:$D, "Bound Project")</f>
        <v>0</v>
      </c>
      <c r="AL85" s="303">
        <f>SUMIFS('Forecast Summary-FY25'!BE:BE, 'Forecast Summary-FY25'!$A:$A,Outcomes!$A85,'Forecast Summary-FY25'!$C:$C, "2025",'Forecast Summary-FY25'!$D:$D, "Bound Project")</f>
        <v>1089</v>
      </c>
      <c r="AM85" s="303">
        <f>SUMIFS('Forecast Summary-FY25'!BF:BF, 'Forecast Summary-FY25'!$A:$A,Outcomes!$A85,'Forecast Summary-FY25'!$C:$C, "2025",'Forecast Summary-FY25'!$D:$D, "Bound Project")</f>
        <v>769.5</v>
      </c>
      <c r="AN85" s="303">
        <f>SUMIFS('Forecast Summary-FY25'!BG:BG, 'Forecast Summary-FY25'!$A:$A,Outcomes!$A85,'Forecast Summary-FY25'!$C:$C, "2025",'Forecast Summary-FY25'!$D:$D, "Bound Project")</f>
        <v>677</v>
      </c>
      <c r="AO85" s="303">
        <f>SUMIFS('Forecast Summary-FY25'!BH:BH, 'Forecast Summary-FY25'!$A:$A,Outcomes!$A85,'Forecast Summary-FY25'!$C:$C, "2025",'Forecast Summary-FY25'!$D:$D, "Bound Project")</f>
        <v>165</v>
      </c>
      <c r="AP85" s="303">
        <f>SUMIFS('Forecast Summary-FY25'!BI:BI, 'Forecast Summary-FY25'!$A:$A,Outcomes!$A85,'Forecast Summary-FY25'!$C:$C, "2025",'Forecast Summary-FY25'!$D:$D, "Bound Project")</f>
        <v>152</v>
      </c>
      <c r="AQ85" s="303">
        <f>SUMIFS('Forecast Summary-FY25'!BJ:BJ, 'Forecast Summary-FY25'!$A:$A,Outcomes!$A85,'Forecast Summary-FY25'!$C:$C, "2025",'Forecast Summary-FY25'!$D:$D, "Bound Project")</f>
        <v>47.5</v>
      </c>
      <c r="AR85" s="303">
        <f>SUMIFS('Forecast Summary-FY25'!BK:BK, 'Forecast Summary-FY25'!$A:$A,Outcomes!$A85,'Forecast Summary-FY25'!$C:$C, "2025",'Forecast Summary-FY25'!$D:$D, "Bound Project")</f>
        <v>102.6</v>
      </c>
      <c r="AS85" s="303">
        <f>SUMIFS('Forecast Summary-FY25'!BL:BL, 'Forecast Summary-FY25'!$A:$A,Outcomes!$A85,'Forecast Summary-FY25'!$C:$C, "2025",'Forecast Summary-FY25'!$D:$D, "Bound Project")</f>
        <v>52.800000000000004</v>
      </c>
      <c r="AT85" s="303">
        <f>SUMIFS('Forecast Summary-FY25'!BQ:BQ, 'Forecast Summary-FY25'!$A:$A,Outcomes!$A85,'Forecast Summary-FY25'!$C:$C, "2025",'Forecast Summary-FY25'!$D:$D, "Bound Project")</f>
        <v>10</v>
      </c>
      <c r="AU85" s="303">
        <f>SUMIFS('Forecast Summary-FY25'!BR:BR, 'Forecast Summary-FY25'!$A:$A,Outcomes!$A85,'Forecast Summary-FY25'!$C:$C, "2025",'Forecast Summary-FY25'!$D:$D, "Bound Project")</f>
        <v>1</v>
      </c>
      <c r="AV85" s="303">
        <f>SUMIFS('Forecast Summary-FY25'!BS:BS, 'Forecast Summary-FY25'!$A:$A,Outcomes!$A85,'Forecast Summary-FY25'!$C:$C, "2025",'Forecast Summary-FY25'!$D:$D, "Bound Project")</f>
        <v>3</v>
      </c>
      <c r="AW85" s="303">
        <f>SUMIFS('Forecast Summary-FY25'!BT:BT, 'Forecast Summary-FY25'!$A:$A,Outcomes!$A85,'Forecast Summary-FY25'!$C:$C, "2025",'Forecast Summary-FY25'!$D:$D, "Bound Project")</f>
        <v>9</v>
      </c>
      <c r="AX85" s="303">
        <f>SUMIFS('Forecast Summary-FY25'!BU:BU, 'Forecast Summary-FY25'!$A:$A,Outcomes!$A85,'Forecast Summary-FY25'!$C:$C, "2025",'Forecast Summary-FY25'!$D:$D, "Bound Project")</f>
        <v>67.45</v>
      </c>
      <c r="AY85" s="303">
        <f>SUMIFS('Forecast Summary-FY25'!BV:BV, 'Forecast Summary-FY25'!$A:$A,Outcomes!$A85,'Forecast Summary-FY25'!$C:$C, "2025",'Forecast Summary-FY25'!$D:$D, "Bound Project")</f>
        <v>9.5</v>
      </c>
      <c r="AZ85" s="303">
        <f>SUMIFS('Forecast Summary-FY25'!BW:BW, 'Forecast Summary-FY25'!$A:$A,Outcomes!$A85,'Forecast Summary-FY25'!$C:$C, "2025",'Forecast Summary-FY25'!$D:$D, "Bound Project")</f>
        <v>34.199999999999996</v>
      </c>
      <c r="BA85" s="303">
        <f>SUMIFS('Forecast Summary-FY25'!BX:BX, 'Forecast Summary-FY25'!$A:$A,Outcomes!$A85,'Forecast Summary-FY25'!$C:$C, "2025",'Forecast Summary-FY25'!$D:$D, "Bound Project")</f>
        <v>51</v>
      </c>
      <c r="BB85" s="303">
        <f>SUMIFS('Forecast Summary-FY25'!BY:BY, 'Forecast Summary-FY25'!$A:$A,Outcomes!$A85,'Forecast Summary-FY25'!$C:$C, "2025",'Forecast Summary-FY25'!$D:$D, "Bound Project")</f>
        <v>26.599999999999998</v>
      </c>
      <c r="BC85" s="303">
        <f>SUMIFS('Forecast Summary-FY25'!BZ:BZ, 'Forecast Summary-FY25'!$A:$A,Outcomes!$A85,'Forecast Summary-FY25'!$C:$C, "2025",'Forecast Summary-FY25'!$D:$D, "Bound Project")</f>
        <v>28.5</v>
      </c>
      <c r="BD85" s="303">
        <f>SUMIFS('Forecast Summary-FY25'!CA:CA, 'Forecast Summary-FY25'!$A:$A,Outcomes!$A85,'Forecast Summary-FY25'!$C:$C, "2025",'Forecast Summary-FY25'!$D:$D, "Bound Project")</f>
        <v>0</v>
      </c>
    </row>
    <row r="86" spans="1:56">
      <c r="A86" s="13" t="s">
        <v>95</v>
      </c>
      <c r="B86" s="10" t="s">
        <v>96</v>
      </c>
      <c r="C86" s="303">
        <f>SUMIFS('Forecast Summary-FY25'!E:E, 'Forecast Summary-FY25'!$A:$A,Outcomes!$A86,'Forecast Summary-FY25'!$C:$C, "2025",'Forecast Summary-FY25'!$D:$D, "Bound Project")</f>
        <v>873</v>
      </c>
      <c r="D86" s="303">
        <f>SUMIFS('Forecast Summary-FY25'!F:F, 'Forecast Summary-FY25'!$A:$A,Outcomes!$A86,'Forecast Summary-FY25'!$C:$C, "2025",'Forecast Summary-FY25'!$D:$D, "Bound Project")</f>
        <v>428</v>
      </c>
      <c r="E86" s="303">
        <f>SUMIFS('Forecast Summary-FY25'!G:G, 'Forecast Summary-FY25'!$A:$A,Outcomes!$A86,'Forecast Summary-FY25'!$C:$C, "2025",'Forecast Summary-FY25'!$D:$D, "Bound Project")</f>
        <v>291.64999999999998</v>
      </c>
      <c r="F86" s="303">
        <f>SUMIFS('Forecast Summary-FY25'!H:H, 'Forecast Summary-FY25'!$A:$A,Outcomes!$A86,'Forecast Summary-FY25'!$C:$C, "2025",'Forecast Summary-FY25'!$D:$D, "Bound Project")</f>
        <v>137</v>
      </c>
      <c r="G86" s="303">
        <f>SUMIFS('Forecast Summary-FY25'!I:I, 'Forecast Summary-FY25'!$A:$A,Outcomes!$A86,'Forecast Summary-FY25'!$C:$C, "2025",'Forecast Summary-FY25'!$D:$D, "Bound Project")</f>
        <v>69.300000000000011</v>
      </c>
      <c r="H86" s="303">
        <f>SUMIFS('Forecast Summary-FY25'!J:J, 'Forecast Summary-FY25'!$A:$A,Outcomes!$A86,'Forecast Summary-FY25'!$C:$C, "2025",'Forecast Summary-FY25'!$D:$D, "Bound Project")</f>
        <v>0</v>
      </c>
      <c r="I86" s="303">
        <f>SUMIFS('Forecast Summary-FY25'!K:K, 'Forecast Summary-FY25'!$A:$A,Outcomes!$A86,'Forecast Summary-FY25'!$C:$C, "2025",'Forecast Summary-FY25'!$D:$D, "Bound Project")</f>
        <v>0</v>
      </c>
      <c r="J86" s="303">
        <f>SUMIFS('Forecast Summary-FY25'!L:L, 'Forecast Summary-FY25'!$A:$A,Outcomes!$A86,'Forecast Summary-FY25'!$C:$C, "2025",'Forecast Summary-FY25'!$D:$D, "Bound Project")</f>
        <v>0</v>
      </c>
      <c r="K86" s="303">
        <f>SUMIFS('Forecast Summary-FY25'!M:M, 'Forecast Summary-FY25'!$A:$A,Outcomes!$A86,'Forecast Summary-FY25'!$C:$C, "2025",'Forecast Summary-FY25'!$D:$D, "Bound Project")</f>
        <v>0</v>
      </c>
      <c r="L86" s="303">
        <f>SUMIFS('Forecast Summary-FY25'!O:O, 'Forecast Summary-FY25'!$A:$A,Outcomes!$A86,'Forecast Summary-FY25'!$C:$C, "2025",'Forecast Summary-FY25'!$D:$D, "Bound Project")</f>
        <v>69</v>
      </c>
      <c r="M86" s="303">
        <f>SUMIFS('Forecast Summary-FY25'!P:P, 'Forecast Summary-FY25'!$A:$A,Outcomes!$A86,'Forecast Summary-FY25'!$C:$C, "2025",'Forecast Summary-FY25'!$D:$D, "Bound Project")</f>
        <v>431.29999999999995</v>
      </c>
      <c r="N86" s="303">
        <f>SUMIFS('Forecast Summary-FY25'!U:U, 'Forecast Summary-FY25'!$A:$A,Outcomes!$A86,'Forecast Summary-FY25'!$C:$C, "2025",'Forecast Summary-FY25'!$D:$D, "Bound Project")</f>
        <v>4</v>
      </c>
      <c r="O86" s="303">
        <f>SUMIFS('Forecast Summary-FY25'!V:V, 'Forecast Summary-FY25'!$A:$A,Outcomes!$A86,'Forecast Summary-FY25'!$C:$C, "2025",'Forecast Summary-FY25'!$D:$D, "Bound Project")</f>
        <v>2</v>
      </c>
      <c r="P86" s="303">
        <f>SUMIFS('Forecast Summary-FY25'!W:W, 'Forecast Summary-FY25'!$A:$A,Outcomes!$A86,'Forecast Summary-FY25'!$C:$C, "2025",'Forecast Summary-FY25'!$D:$D, "Bound Project")</f>
        <v>2</v>
      </c>
      <c r="Q86" s="303">
        <f>SUMIFS('Forecast Summary-FY25'!X:X, 'Forecast Summary-FY25'!$A:$A,Outcomes!$A86,'Forecast Summary-FY25'!$C:$C, "2025",'Forecast Summary-FY25'!$D:$D, "Bound Project")</f>
        <v>3</v>
      </c>
      <c r="R86" s="303">
        <f>SUMIFS('Forecast Summary-FY25'!Y:Y, 'Forecast Summary-FY25'!$A:$A,Outcomes!$A86,'Forecast Summary-FY25'!$C:$C, "2025",'Forecast Summary-FY25'!$D:$D, "Bound Project")</f>
        <v>4.4000000000000004</v>
      </c>
      <c r="S86" s="303">
        <f>SUMIFS('Forecast Summary-FY25'!Z:Z, 'Forecast Summary-FY25'!$A:$A,Outcomes!$A86,'Forecast Summary-FY25'!$C:$C, "2025",'Forecast Summary-FY25'!$D:$D, "Bound Project")</f>
        <v>2</v>
      </c>
      <c r="T86" s="303">
        <f>SUMIFS('Forecast Summary-FY25'!AA:AA, 'Forecast Summary-FY25'!$A:$A,Outcomes!$A86,'Forecast Summary-FY25'!$C:$C, "2025",'Forecast Summary-FY25'!$D:$D, "Bound Project")</f>
        <v>1.1000000000000001</v>
      </c>
      <c r="U86" s="303">
        <f>SUMIFS('Forecast Summary-FY25'!AB:AB, 'Forecast Summary-FY25'!$A:$A,Outcomes!$A86,'Forecast Summary-FY25'!$C:$C, "2025",'Forecast Summary-FY25'!$D:$D, "Bound Project")</f>
        <v>3.8</v>
      </c>
      <c r="V86" s="303">
        <f>SUMIFS('Forecast Summary-FY25'!AG:AG, 'Forecast Summary-FY25'!$A:$A,Outcomes!$A86,'Forecast Summary-FY25'!$C:$C, "2025",'Forecast Summary-FY25'!$D:$D, "Bound Project")</f>
        <v>1846</v>
      </c>
      <c r="W86" s="303">
        <f>SUMIFS('Forecast Summary-FY25'!AH:AH, 'Forecast Summary-FY25'!$A:$A,Outcomes!$A86,'Forecast Summary-FY25'!$C:$C, "2025",'Forecast Summary-FY25'!$D:$D, "Bound Project")</f>
        <v>1496.25</v>
      </c>
      <c r="X86" s="303">
        <f>SUMIFS('Forecast Summary-FY25'!AI:AI, 'Forecast Summary-FY25'!$A:$A,Outcomes!$A86,'Forecast Summary-FY25'!$C:$C, "2025",'Forecast Summary-FY25'!$D:$D, "Bound Project")</f>
        <v>1393.6499999999999</v>
      </c>
      <c r="Y86" s="303">
        <f>SUMIFS('Forecast Summary-FY25'!AJ:AJ, 'Forecast Summary-FY25'!$A:$A,Outcomes!$A86,'Forecast Summary-FY25'!$C:$C, "2025",'Forecast Summary-FY25'!$D:$D, "Bound Project")</f>
        <v>1595</v>
      </c>
      <c r="Z86" s="303">
        <f>SUMIFS('Forecast Summary-FY25'!AK:AK, 'Forecast Summary-FY25'!$A:$A,Outcomes!$A86,'Forecast Summary-FY25'!$C:$C, "2025",'Forecast Summary-FY25'!$D:$D, "Bound Project")</f>
        <v>579.5</v>
      </c>
      <c r="AA86" s="303">
        <f>SUMIFS('Forecast Summary-FY25'!AL:AL, 'Forecast Summary-FY25'!$A:$A,Outcomes!$A86,'Forecast Summary-FY25'!$C:$C, "2025",'Forecast Summary-FY25'!$D:$D, "Bound Project")</f>
        <v>396.15</v>
      </c>
      <c r="AB86" s="303">
        <f>SUMIFS('Forecast Summary-FY25'!AM:AM, 'Forecast Summary-FY25'!$A:$A,Outcomes!$A86,'Forecast Summary-FY25'!$C:$C, "2025",'Forecast Summary-FY25'!$D:$D, "Bound Project")</f>
        <v>246.40000000000003</v>
      </c>
      <c r="AC86" s="303">
        <f>SUMIFS('Forecast Summary-FY25'!AN:AN, 'Forecast Summary-FY25'!$A:$A,Outcomes!$A86,'Forecast Summary-FY25'!$C:$C, "2025",'Forecast Summary-FY25'!$D:$D, "Bound Project")</f>
        <v>270.60000000000002</v>
      </c>
      <c r="AD86" s="303">
        <f>SUMIFS('Forecast Summary-FY25'!AS:AS, 'Forecast Summary-FY25'!$A:$A,Outcomes!$A86,'Forecast Summary-FY25'!$C:$C, "2025",'Forecast Summary-FY25'!$D:$D, "Bound Project")</f>
        <v>0</v>
      </c>
      <c r="AE86" s="303">
        <f>SUMIFS('Forecast Summary-FY25'!AT:AT, 'Forecast Summary-FY25'!$A:$A,Outcomes!$A86,'Forecast Summary-FY25'!$C:$C, "2025",'Forecast Summary-FY25'!$D:$D, "Bound Project")</f>
        <v>0</v>
      </c>
      <c r="AF86" s="303">
        <f>SUMIFS('Forecast Summary-FY25'!AU:AU, 'Forecast Summary-FY25'!$A:$A,Outcomes!$A86,'Forecast Summary-FY25'!$C:$C, "2025",'Forecast Summary-FY25'!$D:$D, "Bound Project")</f>
        <v>0</v>
      </c>
      <c r="AG86" s="303">
        <f>SUMIFS('Forecast Summary-FY25'!AV:AV, 'Forecast Summary-FY25'!$A:$A,Outcomes!$A86,'Forecast Summary-FY25'!$C:$C, "2025",'Forecast Summary-FY25'!$D:$D, "Bound Project")</f>
        <v>0</v>
      </c>
      <c r="AH86" s="303">
        <f>SUMIFS('Forecast Summary-FY25'!AW:AW, 'Forecast Summary-FY25'!$A:$A,Outcomes!$A86,'Forecast Summary-FY25'!$C:$C, "2025",'Forecast Summary-FY25'!$D:$D, "Bound Project")</f>
        <v>0</v>
      </c>
      <c r="AI86" s="303">
        <f>SUMIFS('Forecast Summary-FY25'!AX:AX, 'Forecast Summary-FY25'!$A:$A,Outcomes!$A86,'Forecast Summary-FY25'!$C:$C, "2025",'Forecast Summary-FY25'!$D:$D, "Bound Project")</f>
        <v>0</v>
      </c>
      <c r="AJ86" s="303">
        <f>SUMIFS('Forecast Summary-FY25'!AY:AY, 'Forecast Summary-FY25'!$A:$A,Outcomes!$A86,'Forecast Summary-FY25'!$C:$C, "2025",'Forecast Summary-FY25'!$D:$D, "Bound Project")</f>
        <v>0</v>
      </c>
      <c r="AK86" s="303">
        <f>SUMIFS('Forecast Summary-FY25'!AZ:AZ, 'Forecast Summary-FY25'!$A:$A,Outcomes!$A86,'Forecast Summary-FY25'!$C:$C, "2025",'Forecast Summary-FY25'!$D:$D, "Bound Project")</f>
        <v>0</v>
      </c>
      <c r="AL86" s="303">
        <f>SUMIFS('Forecast Summary-FY25'!BE:BE, 'Forecast Summary-FY25'!$A:$A,Outcomes!$A86,'Forecast Summary-FY25'!$C:$C, "2025",'Forecast Summary-FY25'!$D:$D, "Bound Project")</f>
        <v>887</v>
      </c>
      <c r="AM86" s="303">
        <f>SUMIFS('Forecast Summary-FY25'!BF:BF, 'Forecast Summary-FY25'!$A:$A,Outcomes!$A86,'Forecast Summary-FY25'!$C:$C, "2025",'Forecast Summary-FY25'!$D:$D, "Bound Project")</f>
        <v>555</v>
      </c>
      <c r="AN86" s="303">
        <f>SUMIFS('Forecast Summary-FY25'!BG:BG, 'Forecast Summary-FY25'!$A:$A,Outcomes!$A86,'Forecast Summary-FY25'!$C:$C, "2025",'Forecast Summary-FY25'!$D:$D, "Bound Project")</f>
        <v>437</v>
      </c>
      <c r="AO86" s="303">
        <f>SUMIFS('Forecast Summary-FY25'!BH:BH, 'Forecast Summary-FY25'!$A:$A,Outcomes!$A86,'Forecast Summary-FY25'!$C:$C, "2025",'Forecast Summary-FY25'!$D:$D, "Bound Project")</f>
        <v>387</v>
      </c>
      <c r="AP86" s="303">
        <f>SUMIFS('Forecast Summary-FY25'!BI:BI, 'Forecast Summary-FY25'!$A:$A,Outcomes!$A86,'Forecast Summary-FY25'!$C:$C, "2025",'Forecast Summary-FY25'!$D:$D, "Bound Project")</f>
        <v>302.09999999999997</v>
      </c>
      <c r="AQ86" s="303">
        <f>SUMIFS('Forecast Summary-FY25'!BJ:BJ, 'Forecast Summary-FY25'!$A:$A,Outcomes!$A86,'Forecast Summary-FY25'!$C:$C, "2025",'Forecast Summary-FY25'!$D:$D, "Bound Project")</f>
        <v>172.9</v>
      </c>
      <c r="AR86" s="303">
        <f>SUMIFS('Forecast Summary-FY25'!BK:BK, 'Forecast Summary-FY25'!$A:$A,Outcomes!$A86,'Forecast Summary-FY25'!$C:$C, "2025",'Forecast Summary-FY25'!$D:$D, "Bound Project")</f>
        <v>156.75</v>
      </c>
      <c r="AS86" s="303">
        <f>SUMIFS('Forecast Summary-FY25'!BL:BL, 'Forecast Summary-FY25'!$A:$A,Outcomes!$A86,'Forecast Summary-FY25'!$C:$C, "2025",'Forecast Summary-FY25'!$D:$D, "Bound Project")</f>
        <v>147</v>
      </c>
      <c r="AT86" s="303">
        <f>SUMIFS('Forecast Summary-FY25'!BQ:BQ, 'Forecast Summary-FY25'!$A:$A,Outcomes!$A86,'Forecast Summary-FY25'!$C:$C, "2025",'Forecast Summary-FY25'!$D:$D, "Bound Project")</f>
        <v>0</v>
      </c>
      <c r="AU86" s="303">
        <f>SUMIFS('Forecast Summary-FY25'!BR:BR, 'Forecast Summary-FY25'!$A:$A,Outcomes!$A86,'Forecast Summary-FY25'!$C:$C, "2025",'Forecast Summary-FY25'!$D:$D, "Bound Project")</f>
        <v>0</v>
      </c>
      <c r="AV86" s="303">
        <f>SUMIFS('Forecast Summary-FY25'!BS:BS, 'Forecast Summary-FY25'!$A:$A,Outcomes!$A86,'Forecast Summary-FY25'!$C:$C, "2025",'Forecast Summary-FY25'!$D:$D, "Bound Project")</f>
        <v>0</v>
      </c>
      <c r="AW86" s="303">
        <f>SUMIFS('Forecast Summary-FY25'!BT:BT, 'Forecast Summary-FY25'!$A:$A,Outcomes!$A86,'Forecast Summary-FY25'!$C:$C, "2025",'Forecast Summary-FY25'!$D:$D, "Bound Project")</f>
        <v>0</v>
      </c>
      <c r="AX86" s="303">
        <f>SUMIFS('Forecast Summary-FY25'!BU:BU, 'Forecast Summary-FY25'!$A:$A,Outcomes!$A86,'Forecast Summary-FY25'!$C:$C, "2025",'Forecast Summary-FY25'!$D:$D, "Bound Project")</f>
        <v>0</v>
      </c>
      <c r="AY86" s="303">
        <f>SUMIFS('Forecast Summary-FY25'!BV:BV, 'Forecast Summary-FY25'!$A:$A,Outcomes!$A86,'Forecast Summary-FY25'!$C:$C, "2025",'Forecast Summary-FY25'!$D:$D, "Bound Project")</f>
        <v>0</v>
      </c>
      <c r="AZ86" s="303">
        <f>SUMIFS('Forecast Summary-FY25'!BW:BW, 'Forecast Summary-FY25'!$A:$A,Outcomes!$A86,'Forecast Summary-FY25'!$C:$C, "2025",'Forecast Summary-FY25'!$D:$D, "Bound Project")</f>
        <v>0</v>
      </c>
      <c r="BA86" s="303">
        <f>SUMIFS('Forecast Summary-FY25'!BX:BX, 'Forecast Summary-FY25'!$A:$A,Outcomes!$A86,'Forecast Summary-FY25'!$C:$C, "2025",'Forecast Summary-FY25'!$D:$D, "Bound Project")</f>
        <v>0</v>
      </c>
      <c r="BB86" s="303">
        <f>SUMIFS('Forecast Summary-FY25'!BY:BY, 'Forecast Summary-FY25'!$A:$A,Outcomes!$A86,'Forecast Summary-FY25'!$C:$C, "2025",'Forecast Summary-FY25'!$D:$D, "Bound Project")</f>
        <v>44.65</v>
      </c>
      <c r="BC86" s="303">
        <f>SUMIFS('Forecast Summary-FY25'!BZ:BZ, 'Forecast Summary-FY25'!$A:$A,Outcomes!$A86,'Forecast Summary-FY25'!$C:$C, "2025",'Forecast Summary-FY25'!$D:$D, "Bound Project")</f>
        <v>125</v>
      </c>
      <c r="BD86" s="303">
        <f>SUMIFS('Forecast Summary-FY25'!CA:CA, 'Forecast Summary-FY25'!$A:$A,Outcomes!$A86,'Forecast Summary-FY25'!$C:$C, "2025",'Forecast Summary-FY25'!$D:$D, "Bound Project")</f>
        <v>0</v>
      </c>
    </row>
    <row r="87" spans="1:56">
      <c r="A87" s="13" t="s">
        <v>97</v>
      </c>
      <c r="B87" s="10" t="s">
        <v>98</v>
      </c>
      <c r="C87" s="303">
        <f>SUMIFS('Forecast Summary-FY25'!E:E, 'Forecast Summary-FY25'!$A:$A,Outcomes!$A87,'Forecast Summary-FY25'!$C:$C, "2025",'Forecast Summary-FY25'!$D:$D, "Bound Project")</f>
        <v>8177</v>
      </c>
      <c r="D87" s="303">
        <f>SUMIFS('Forecast Summary-FY25'!F:F, 'Forecast Summary-FY25'!$A:$A,Outcomes!$A87,'Forecast Summary-FY25'!$C:$C, "2025",'Forecast Summary-FY25'!$D:$D, "Bound Project")</f>
        <v>6258</v>
      </c>
      <c r="E87" s="303">
        <f>SUMIFS('Forecast Summary-FY25'!G:G, 'Forecast Summary-FY25'!$A:$A,Outcomes!$A87,'Forecast Summary-FY25'!$C:$C, "2025",'Forecast Summary-FY25'!$D:$D, "Bound Project")</f>
        <v>3547.2999999999997</v>
      </c>
      <c r="F87" s="303">
        <f>SUMIFS('Forecast Summary-FY25'!H:H, 'Forecast Summary-FY25'!$A:$A,Outcomes!$A87,'Forecast Summary-FY25'!$C:$C, "2025",'Forecast Summary-FY25'!$D:$D, "Bound Project")</f>
        <v>2409</v>
      </c>
      <c r="G87" s="303">
        <f>SUMIFS('Forecast Summary-FY25'!I:I, 'Forecast Summary-FY25'!$A:$A,Outcomes!$A87,'Forecast Summary-FY25'!$C:$C, "2025",'Forecast Summary-FY25'!$D:$D, "Bound Project")</f>
        <v>930.6</v>
      </c>
      <c r="H87" s="303">
        <f>SUMIFS('Forecast Summary-FY25'!J:J, 'Forecast Summary-FY25'!$A:$A,Outcomes!$A87,'Forecast Summary-FY25'!$C:$C, "2025",'Forecast Summary-FY25'!$D:$D, "Bound Project")</f>
        <v>0</v>
      </c>
      <c r="I87" s="303">
        <f>SUMIFS('Forecast Summary-FY25'!K:K, 'Forecast Summary-FY25'!$A:$A,Outcomes!$A87,'Forecast Summary-FY25'!$C:$C, "2025",'Forecast Summary-FY25'!$D:$D, "Bound Project")</f>
        <v>0</v>
      </c>
      <c r="J87" s="303">
        <f>SUMIFS('Forecast Summary-FY25'!L:L, 'Forecast Summary-FY25'!$A:$A,Outcomes!$A87,'Forecast Summary-FY25'!$C:$C, "2025",'Forecast Summary-FY25'!$D:$D, "Bound Project")</f>
        <v>0</v>
      </c>
      <c r="K87" s="303">
        <f>SUMIFS('Forecast Summary-FY25'!M:M, 'Forecast Summary-FY25'!$A:$A,Outcomes!$A87,'Forecast Summary-FY25'!$C:$C, "2025",'Forecast Summary-FY25'!$D:$D, "Bound Project")</f>
        <v>0</v>
      </c>
      <c r="L87" s="303">
        <f>SUMIFS('Forecast Summary-FY25'!O:O, 'Forecast Summary-FY25'!$A:$A,Outcomes!$A87,'Forecast Summary-FY25'!$C:$C, "2025",'Forecast Summary-FY25'!$D:$D, "Bound Project")</f>
        <v>0</v>
      </c>
      <c r="M87" s="303">
        <f>SUMIFS('Forecast Summary-FY25'!P:P, 'Forecast Summary-FY25'!$A:$A,Outcomes!$A87,'Forecast Summary-FY25'!$C:$C, "2025",'Forecast Summary-FY25'!$D:$D, "Bound Project")</f>
        <v>579</v>
      </c>
      <c r="N87" s="303">
        <f>SUMIFS('Forecast Summary-FY25'!U:U, 'Forecast Summary-FY25'!$A:$A,Outcomes!$A87,'Forecast Summary-FY25'!$C:$C, "2025",'Forecast Summary-FY25'!$D:$D, "Bound Project")</f>
        <v>14.3</v>
      </c>
      <c r="O87" s="303">
        <f>SUMIFS('Forecast Summary-FY25'!V:V, 'Forecast Summary-FY25'!$A:$A,Outcomes!$A87,'Forecast Summary-FY25'!$C:$C, "2025",'Forecast Summary-FY25'!$D:$D, "Bound Project")</f>
        <v>2.2000000000000002</v>
      </c>
      <c r="P87" s="303">
        <f>SUMIFS('Forecast Summary-FY25'!W:W, 'Forecast Summary-FY25'!$A:$A,Outcomes!$A87,'Forecast Summary-FY25'!$C:$C, "2025",'Forecast Summary-FY25'!$D:$D, "Bound Project")</f>
        <v>0</v>
      </c>
      <c r="Q87" s="303">
        <f>SUMIFS('Forecast Summary-FY25'!X:X, 'Forecast Summary-FY25'!$A:$A,Outcomes!$A87,'Forecast Summary-FY25'!$C:$C, "2025",'Forecast Summary-FY25'!$D:$D, "Bound Project")</f>
        <v>2.2000000000000002</v>
      </c>
      <c r="R87" s="303">
        <f>SUMIFS('Forecast Summary-FY25'!Y:Y, 'Forecast Summary-FY25'!$A:$A,Outcomes!$A87,'Forecast Summary-FY25'!$C:$C, "2025",'Forecast Summary-FY25'!$D:$D, "Bound Project")</f>
        <v>218.9</v>
      </c>
      <c r="S87" s="303">
        <f>SUMIFS('Forecast Summary-FY25'!Z:Z, 'Forecast Summary-FY25'!$A:$A,Outcomes!$A87,'Forecast Summary-FY25'!$C:$C, "2025",'Forecast Summary-FY25'!$D:$D, "Bound Project")</f>
        <v>61.600000000000009</v>
      </c>
      <c r="T87" s="303">
        <f>SUMIFS('Forecast Summary-FY25'!AA:AA, 'Forecast Summary-FY25'!$A:$A,Outcomes!$A87,'Forecast Summary-FY25'!$C:$C, "2025",'Forecast Summary-FY25'!$D:$D, "Bound Project")</f>
        <v>24.200000000000003</v>
      </c>
      <c r="U87" s="303">
        <f>SUMIFS('Forecast Summary-FY25'!AB:AB, 'Forecast Summary-FY25'!$A:$A,Outcomes!$A87,'Forecast Summary-FY25'!$C:$C, "2025",'Forecast Summary-FY25'!$D:$D, "Bound Project")</f>
        <v>100.10000000000001</v>
      </c>
      <c r="V87" s="303">
        <f>SUMIFS('Forecast Summary-FY25'!AG:AG, 'Forecast Summary-FY25'!$A:$A,Outcomes!$A87,'Forecast Summary-FY25'!$C:$C, "2025",'Forecast Summary-FY25'!$D:$D, "Bound Project")</f>
        <v>920.55</v>
      </c>
      <c r="W87" s="303">
        <f>SUMIFS('Forecast Summary-FY25'!AH:AH, 'Forecast Summary-FY25'!$A:$A,Outcomes!$A87,'Forecast Summary-FY25'!$C:$C, "2025",'Forecast Summary-FY25'!$D:$D, "Bound Project")</f>
        <v>530.1</v>
      </c>
      <c r="X87" s="303">
        <f>SUMIFS('Forecast Summary-FY25'!AI:AI, 'Forecast Summary-FY25'!$A:$A,Outcomes!$A87,'Forecast Summary-FY25'!$C:$C, "2025",'Forecast Summary-FY25'!$D:$D, "Bound Project")</f>
        <v>367.65</v>
      </c>
      <c r="Y87" s="303">
        <f>SUMIFS('Forecast Summary-FY25'!AJ:AJ, 'Forecast Summary-FY25'!$A:$A,Outcomes!$A87,'Forecast Summary-FY25'!$C:$C, "2025",'Forecast Summary-FY25'!$D:$D, "Bound Project")</f>
        <v>475.95</v>
      </c>
      <c r="Z87" s="303">
        <f>SUMIFS('Forecast Summary-FY25'!AK:AK, 'Forecast Summary-FY25'!$A:$A,Outcomes!$A87,'Forecast Summary-FY25'!$C:$C, "2025",'Forecast Summary-FY25'!$D:$D, "Bound Project")</f>
        <v>1250.7</v>
      </c>
      <c r="AA87" s="303">
        <f>SUMIFS('Forecast Summary-FY25'!AL:AL, 'Forecast Summary-FY25'!$A:$A,Outcomes!$A87,'Forecast Summary-FY25'!$C:$C, "2025",'Forecast Summary-FY25'!$D:$D, "Bound Project")</f>
        <v>668.8</v>
      </c>
      <c r="AB87" s="303">
        <f>SUMIFS('Forecast Summary-FY25'!AM:AM, 'Forecast Summary-FY25'!$A:$A,Outcomes!$A87,'Forecast Summary-FY25'!$C:$C, "2025",'Forecast Summary-FY25'!$D:$D, "Bound Project")</f>
        <v>480.70000000000005</v>
      </c>
      <c r="AC87" s="303">
        <f>SUMIFS('Forecast Summary-FY25'!AN:AN, 'Forecast Summary-FY25'!$A:$A,Outcomes!$A87,'Forecast Summary-FY25'!$C:$C, "2025",'Forecast Summary-FY25'!$D:$D, "Bound Project")</f>
        <v>468.6</v>
      </c>
      <c r="AD87" s="303">
        <f>SUMIFS('Forecast Summary-FY25'!AS:AS, 'Forecast Summary-FY25'!$A:$A,Outcomes!$A87,'Forecast Summary-FY25'!$C:$C, "2025",'Forecast Summary-FY25'!$D:$D, "Bound Project")</f>
        <v>53.199999999999996</v>
      </c>
      <c r="AE87" s="303">
        <f>SUMIFS('Forecast Summary-FY25'!AT:AT, 'Forecast Summary-FY25'!$A:$A,Outcomes!$A87,'Forecast Summary-FY25'!$C:$C, "2025",'Forecast Summary-FY25'!$D:$D, "Bound Project")</f>
        <v>15.2</v>
      </c>
      <c r="AF87" s="303">
        <f>SUMIFS('Forecast Summary-FY25'!AU:AU, 'Forecast Summary-FY25'!$A:$A,Outcomes!$A87,'Forecast Summary-FY25'!$C:$C, "2025",'Forecast Summary-FY25'!$D:$D, "Bound Project")</f>
        <v>7.6</v>
      </c>
      <c r="AG87" s="303">
        <f>SUMIFS('Forecast Summary-FY25'!AV:AV, 'Forecast Summary-FY25'!$A:$A,Outcomes!$A87,'Forecast Summary-FY25'!$C:$C, "2025",'Forecast Summary-FY25'!$D:$D, "Bound Project")</f>
        <v>38</v>
      </c>
      <c r="AH87" s="303">
        <f>SUMIFS('Forecast Summary-FY25'!AW:AW, 'Forecast Summary-FY25'!$A:$A,Outcomes!$A87,'Forecast Summary-FY25'!$C:$C, "2025",'Forecast Summary-FY25'!$D:$D, "Bound Project")</f>
        <v>46.2</v>
      </c>
      <c r="AI87" s="303">
        <f>SUMIFS('Forecast Summary-FY25'!AX:AX, 'Forecast Summary-FY25'!$A:$A,Outcomes!$A87,'Forecast Summary-FY25'!$C:$C, "2025",'Forecast Summary-FY25'!$D:$D, "Bound Project")</f>
        <v>8.8000000000000007</v>
      </c>
      <c r="AJ87" s="303">
        <f>SUMIFS('Forecast Summary-FY25'!AY:AY, 'Forecast Summary-FY25'!$A:$A,Outcomes!$A87,'Forecast Summary-FY25'!$C:$C, "2025",'Forecast Summary-FY25'!$D:$D, "Bound Project")</f>
        <v>8.8000000000000007</v>
      </c>
      <c r="AK87" s="303">
        <f>SUMIFS('Forecast Summary-FY25'!AZ:AZ, 'Forecast Summary-FY25'!$A:$A,Outcomes!$A87,'Forecast Summary-FY25'!$C:$C, "2025",'Forecast Summary-FY25'!$D:$D, "Bound Project")</f>
        <v>38.5</v>
      </c>
      <c r="AL87" s="303">
        <f>SUMIFS('Forecast Summary-FY25'!BE:BE, 'Forecast Summary-FY25'!$A:$A,Outcomes!$A87,'Forecast Summary-FY25'!$C:$C, "2025",'Forecast Summary-FY25'!$D:$D, "Bound Project")</f>
        <v>7360</v>
      </c>
      <c r="AM87" s="303">
        <f>SUMIFS('Forecast Summary-FY25'!BF:BF, 'Forecast Summary-FY25'!$A:$A,Outcomes!$A87,'Forecast Summary-FY25'!$C:$C, "2025",'Forecast Summary-FY25'!$D:$D, "Bound Project")</f>
        <v>3825.6499999999996</v>
      </c>
      <c r="AN87" s="303">
        <f>SUMIFS('Forecast Summary-FY25'!BG:BG, 'Forecast Summary-FY25'!$A:$A,Outcomes!$A87,'Forecast Summary-FY25'!$C:$C, "2025",'Forecast Summary-FY25'!$D:$D, "Bound Project")</f>
        <v>2689.5</v>
      </c>
      <c r="AO87" s="303">
        <f>SUMIFS('Forecast Summary-FY25'!BH:BH, 'Forecast Summary-FY25'!$A:$A,Outcomes!$A87,'Forecast Summary-FY25'!$C:$C, "2025",'Forecast Summary-FY25'!$D:$D, "Bound Project")</f>
        <v>1480.6000000000001</v>
      </c>
      <c r="AP87" s="303">
        <f>SUMIFS('Forecast Summary-FY25'!BI:BI, 'Forecast Summary-FY25'!$A:$A,Outcomes!$A87,'Forecast Summary-FY25'!$C:$C, "2025",'Forecast Summary-FY25'!$D:$D, "Bound Project")</f>
        <v>1205.55</v>
      </c>
      <c r="AQ87" s="303">
        <f>SUMIFS('Forecast Summary-FY25'!BJ:BJ, 'Forecast Summary-FY25'!$A:$A,Outcomes!$A87,'Forecast Summary-FY25'!$C:$C, "2025",'Forecast Summary-FY25'!$D:$D, "Bound Project")</f>
        <v>500.65</v>
      </c>
      <c r="AR87" s="303">
        <f>SUMIFS('Forecast Summary-FY25'!BK:BK, 'Forecast Summary-FY25'!$A:$A,Outcomes!$A87,'Forecast Summary-FY25'!$C:$C, "2025",'Forecast Summary-FY25'!$D:$D, "Bound Project")</f>
        <v>542.44999999999993</v>
      </c>
      <c r="AS87" s="303">
        <f>SUMIFS('Forecast Summary-FY25'!BL:BL, 'Forecast Summary-FY25'!$A:$A,Outcomes!$A87,'Forecast Summary-FY25'!$C:$C, "2025",'Forecast Summary-FY25'!$D:$D, "Bound Project")</f>
        <v>682</v>
      </c>
      <c r="AT87" s="303">
        <f>SUMIFS('Forecast Summary-FY25'!BQ:BQ, 'Forecast Summary-FY25'!$A:$A,Outcomes!$A87,'Forecast Summary-FY25'!$C:$C, "2025",'Forecast Summary-FY25'!$D:$D, "Bound Project")</f>
        <v>86.45</v>
      </c>
      <c r="AU87" s="303">
        <f>SUMIFS('Forecast Summary-FY25'!BR:BR, 'Forecast Summary-FY25'!$A:$A,Outcomes!$A87,'Forecast Summary-FY25'!$C:$C, "2025",'Forecast Summary-FY25'!$D:$D, "Bound Project")</f>
        <v>29.45</v>
      </c>
      <c r="AV87" s="303">
        <f>SUMIFS('Forecast Summary-FY25'!BS:BS, 'Forecast Summary-FY25'!$A:$A,Outcomes!$A87,'Forecast Summary-FY25'!$C:$C, "2025",'Forecast Summary-FY25'!$D:$D, "Bound Project")</f>
        <v>36.1</v>
      </c>
      <c r="AW87" s="303">
        <f>SUMIFS('Forecast Summary-FY25'!BT:BT, 'Forecast Summary-FY25'!$A:$A,Outcomes!$A87,'Forecast Summary-FY25'!$C:$C, "2025",'Forecast Summary-FY25'!$D:$D, "Bound Project")</f>
        <v>71.25</v>
      </c>
      <c r="AX87" s="303">
        <f>SUMIFS('Forecast Summary-FY25'!BU:BU, 'Forecast Summary-FY25'!$A:$A,Outcomes!$A87,'Forecast Summary-FY25'!$C:$C, "2025",'Forecast Summary-FY25'!$D:$D, "Bound Project")</f>
        <v>183.70000000000002</v>
      </c>
      <c r="AY87" s="303">
        <f>SUMIFS('Forecast Summary-FY25'!BV:BV, 'Forecast Summary-FY25'!$A:$A,Outcomes!$A87,'Forecast Summary-FY25'!$C:$C, "2025",'Forecast Summary-FY25'!$D:$D, "Bound Project")</f>
        <v>15.2</v>
      </c>
      <c r="AZ87" s="303">
        <f>SUMIFS('Forecast Summary-FY25'!BW:BW, 'Forecast Summary-FY25'!$A:$A,Outcomes!$A87,'Forecast Summary-FY25'!$C:$C, "2025",'Forecast Summary-FY25'!$D:$D, "Bound Project")</f>
        <v>64</v>
      </c>
      <c r="BA87" s="303">
        <f>SUMIFS('Forecast Summary-FY25'!BX:BX, 'Forecast Summary-FY25'!$A:$A,Outcomes!$A87,'Forecast Summary-FY25'!$C:$C, "2025",'Forecast Summary-FY25'!$D:$D, "Bound Project")</f>
        <v>124.30000000000001</v>
      </c>
      <c r="BB87" s="303">
        <f>SUMIFS('Forecast Summary-FY25'!BY:BY, 'Forecast Summary-FY25'!$A:$A,Outcomes!$A87,'Forecast Summary-FY25'!$C:$C, "2025",'Forecast Summary-FY25'!$D:$D, "Bound Project")</f>
        <v>76</v>
      </c>
      <c r="BC87" s="303">
        <f>SUMIFS('Forecast Summary-FY25'!BZ:BZ, 'Forecast Summary-FY25'!$A:$A,Outcomes!$A87,'Forecast Summary-FY25'!$C:$C, "2025",'Forecast Summary-FY25'!$D:$D, "Bound Project")</f>
        <v>596</v>
      </c>
      <c r="BD87" s="303">
        <f>SUMIFS('Forecast Summary-FY25'!CA:CA, 'Forecast Summary-FY25'!$A:$A,Outcomes!$A87,'Forecast Summary-FY25'!$C:$C, "2025",'Forecast Summary-FY25'!$D:$D, "Bound Project")</f>
        <v>0</v>
      </c>
    </row>
    <row r="88" spans="1:56">
      <c r="A88" s="13" t="s">
        <v>99</v>
      </c>
      <c r="B88" s="10" t="s">
        <v>100</v>
      </c>
      <c r="C88" s="303">
        <f>SUMIFS('Forecast Summary-FY25'!E:E, 'Forecast Summary-FY25'!$A:$A,Outcomes!$A88,'Forecast Summary-FY25'!$C:$C, "2025",'Forecast Summary-FY25'!$D:$D, "Bound Project")</f>
        <v>442</v>
      </c>
      <c r="D88" s="303">
        <f>SUMIFS('Forecast Summary-FY25'!F:F, 'Forecast Summary-FY25'!$A:$A,Outcomes!$A88,'Forecast Summary-FY25'!$C:$C, "2025",'Forecast Summary-FY25'!$D:$D, "Bound Project")</f>
        <v>582</v>
      </c>
      <c r="E88" s="303">
        <f>SUMIFS('Forecast Summary-FY25'!G:G, 'Forecast Summary-FY25'!$A:$A,Outcomes!$A88,'Forecast Summary-FY25'!$C:$C, "2025",'Forecast Summary-FY25'!$D:$D, "Bound Project")</f>
        <v>284.05</v>
      </c>
      <c r="F88" s="303">
        <f>SUMIFS('Forecast Summary-FY25'!H:H, 'Forecast Summary-FY25'!$A:$A,Outcomes!$A88,'Forecast Summary-FY25'!$C:$C, "2025",'Forecast Summary-FY25'!$D:$D, "Bound Project")</f>
        <v>278</v>
      </c>
      <c r="G88" s="303">
        <f>SUMIFS('Forecast Summary-FY25'!I:I, 'Forecast Summary-FY25'!$A:$A,Outcomes!$A88,'Forecast Summary-FY25'!$C:$C, "2025",'Forecast Summary-FY25'!$D:$D, "Bound Project")</f>
        <v>140</v>
      </c>
      <c r="H88" s="303">
        <f>SUMIFS('Forecast Summary-FY25'!J:J, 'Forecast Summary-FY25'!$A:$A,Outcomes!$A88,'Forecast Summary-FY25'!$C:$C, "2025",'Forecast Summary-FY25'!$D:$D, "Bound Project")</f>
        <v>0</v>
      </c>
      <c r="I88" s="303">
        <f>SUMIFS('Forecast Summary-FY25'!K:K, 'Forecast Summary-FY25'!$A:$A,Outcomes!$A88,'Forecast Summary-FY25'!$C:$C, "2025",'Forecast Summary-FY25'!$D:$D, "Bound Project")</f>
        <v>0</v>
      </c>
      <c r="J88" s="303">
        <f>SUMIFS('Forecast Summary-FY25'!L:L, 'Forecast Summary-FY25'!$A:$A,Outcomes!$A88,'Forecast Summary-FY25'!$C:$C, "2025",'Forecast Summary-FY25'!$D:$D, "Bound Project")</f>
        <v>0</v>
      </c>
      <c r="K88" s="303">
        <f>SUMIFS('Forecast Summary-FY25'!M:M, 'Forecast Summary-FY25'!$A:$A,Outcomes!$A88,'Forecast Summary-FY25'!$C:$C, "2025",'Forecast Summary-FY25'!$D:$D, "Bound Project")</f>
        <v>0</v>
      </c>
      <c r="L88" s="303">
        <f>SUMIFS('Forecast Summary-FY25'!O:O, 'Forecast Summary-FY25'!$A:$A,Outcomes!$A88,'Forecast Summary-FY25'!$C:$C, "2025",'Forecast Summary-FY25'!$D:$D, "Bound Project")</f>
        <v>26.599999999999998</v>
      </c>
      <c r="M88" s="303">
        <f>SUMIFS('Forecast Summary-FY25'!P:P, 'Forecast Summary-FY25'!$A:$A,Outcomes!$A88,'Forecast Summary-FY25'!$C:$C, "2025",'Forecast Summary-FY25'!$D:$D, "Bound Project")</f>
        <v>229</v>
      </c>
      <c r="N88" s="303">
        <f>SUMIFS('Forecast Summary-FY25'!U:U, 'Forecast Summary-FY25'!$A:$A,Outcomes!$A88,'Forecast Summary-FY25'!$C:$C, "2025",'Forecast Summary-FY25'!$D:$D, "Bound Project")</f>
        <v>27.549999999999997</v>
      </c>
      <c r="O88" s="303">
        <f>SUMIFS('Forecast Summary-FY25'!V:V, 'Forecast Summary-FY25'!$A:$A,Outcomes!$A88,'Forecast Summary-FY25'!$C:$C, "2025",'Forecast Summary-FY25'!$D:$D, "Bound Project")</f>
        <v>12</v>
      </c>
      <c r="P88" s="303">
        <f>SUMIFS('Forecast Summary-FY25'!W:W, 'Forecast Summary-FY25'!$A:$A,Outcomes!$A88,'Forecast Summary-FY25'!$C:$C, "2025",'Forecast Summary-FY25'!$D:$D, "Bound Project")</f>
        <v>14.25</v>
      </c>
      <c r="Q88" s="303">
        <f>SUMIFS('Forecast Summary-FY25'!X:X, 'Forecast Summary-FY25'!$A:$A,Outcomes!$A88,'Forecast Summary-FY25'!$C:$C, "2025",'Forecast Summary-FY25'!$D:$D, "Bound Project")</f>
        <v>18.05</v>
      </c>
      <c r="R88" s="303">
        <f>SUMIFS('Forecast Summary-FY25'!Y:Y, 'Forecast Summary-FY25'!$A:$A,Outcomes!$A88,'Forecast Summary-FY25'!$C:$C, "2025",'Forecast Summary-FY25'!$D:$D, "Bound Project")</f>
        <v>327.8</v>
      </c>
      <c r="S88" s="303">
        <f>SUMIFS('Forecast Summary-FY25'!Z:Z, 'Forecast Summary-FY25'!$A:$A,Outcomes!$A88,'Forecast Summary-FY25'!$C:$C, "2025",'Forecast Summary-FY25'!$D:$D, "Bound Project")</f>
        <v>46.55</v>
      </c>
      <c r="T88" s="303">
        <f>SUMIFS('Forecast Summary-FY25'!AA:AA, 'Forecast Summary-FY25'!$A:$A,Outcomes!$A88,'Forecast Summary-FY25'!$C:$C, "2025",'Forecast Summary-FY25'!$D:$D, "Bound Project")</f>
        <v>60.8</v>
      </c>
      <c r="U88" s="303">
        <f>SUMIFS('Forecast Summary-FY25'!AB:AB, 'Forecast Summary-FY25'!$A:$A,Outcomes!$A88,'Forecast Summary-FY25'!$C:$C, "2025",'Forecast Summary-FY25'!$D:$D, "Bound Project")</f>
        <v>217.8</v>
      </c>
      <c r="V88" s="303">
        <f>SUMIFS('Forecast Summary-FY25'!AG:AG, 'Forecast Summary-FY25'!$A:$A,Outcomes!$A88,'Forecast Summary-FY25'!$C:$C, "2025",'Forecast Summary-FY25'!$D:$D, "Bound Project")</f>
        <v>129.80000000000001</v>
      </c>
      <c r="W88" s="303">
        <f>SUMIFS('Forecast Summary-FY25'!AH:AH, 'Forecast Summary-FY25'!$A:$A,Outcomes!$A88,'Forecast Summary-FY25'!$C:$C, "2025",'Forecast Summary-FY25'!$D:$D, "Bound Project")</f>
        <v>61</v>
      </c>
      <c r="X88" s="303">
        <f>SUMIFS('Forecast Summary-FY25'!AI:AI, 'Forecast Summary-FY25'!$A:$A,Outcomes!$A88,'Forecast Summary-FY25'!$C:$C, "2025",'Forecast Summary-FY25'!$D:$D, "Bound Project")</f>
        <v>81.400000000000006</v>
      </c>
      <c r="Y88" s="303">
        <f>SUMIFS('Forecast Summary-FY25'!AJ:AJ, 'Forecast Summary-FY25'!$A:$A,Outcomes!$A88,'Forecast Summary-FY25'!$C:$C, "2025",'Forecast Summary-FY25'!$D:$D, "Bound Project")</f>
        <v>46.2</v>
      </c>
      <c r="Z88" s="303">
        <f>SUMIFS('Forecast Summary-FY25'!AK:AK, 'Forecast Summary-FY25'!$A:$A,Outcomes!$A88,'Forecast Summary-FY25'!$C:$C, "2025",'Forecast Summary-FY25'!$D:$D, "Bound Project")</f>
        <v>277.39999999999998</v>
      </c>
      <c r="AA88" s="303">
        <f>SUMIFS('Forecast Summary-FY25'!AL:AL, 'Forecast Summary-FY25'!$A:$A,Outcomes!$A88,'Forecast Summary-FY25'!$C:$C, "2025",'Forecast Summary-FY25'!$D:$D, "Bound Project")</f>
        <v>113.05</v>
      </c>
      <c r="AB88" s="303">
        <f>SUMIFS('Forecast Summary-FY25'!AM:AM, 'Forecast Summary-FY25'!$A:$A,Outcomes!$A88,'Forecast Summary-FY25'!$C:$C, "2025",'Forecast Summary-FY25'!$D:$D, "Bound Project")</f>
        <v>155.79999999999998</v>
      </c>
      <c r="AC88" s="303">
        <f>SUMIFS('Forecast Summary-FY25'!AN:AN, 'Forecast Summary-FY25'!$A:$A,Outcomes!$A88,'Forecast Summary-FY25'!$C:$C, "2025",'Forecast Summary-FY25'!$D:$D, "Bound Project")</f>
        <v>161.5</v>
      </c>
      <c r="AD88" s="303">
        <f>SUMIFS('Forecast Summary-FY25'!AS:AS, 'Forecast Summary-FY25'!$A:$A,Outcomes!$A88,'Forecast Summary-FY25'!$C:$C, "2025",'Forecast Summary-FY25'!$D:$D, "Bound Project")</f>
        <v>0</v>
      </c>
      <c r="AE88" s="303">
        <f>SUMIFS('Forecast Summary-FY25'!AT:AT, 'Forecast Summary-FY25'!$A:$A,Outcomes!$A88,'Forecast Summary-FY25'!$C:$C, "2025",'Forecast Summary-FY25'!$D:$D, "Bound Project")</f>
        <v>0</v>
      </c>
      <c r="AF88" s="303">
        <f>SUMIFS('Forecast Summary-FY25'!AU:AU, 'Forecast Summary-FY25'!$A:$A,Outcomes!$A88,'Forecast Summary-FY25'!$C:$C, "2025",'Forecast Summary-FY25'!$D:$D, "Bound Project")</f>
        <v>0</v>
      </c>
      <c r="AG88" s="303">
        <f>SUMIFS('Forecast Summary-FY25'!AV:AV, 'Forecast Summary-FY25'!$A:$A,Outcomes!$A88,'Forecast Summary-FY25'!$C:$C, "2025",'Forecast Summary-FY25'!$D:$D, "Bound Project")</f>
        <v>0</v>
      </c>
      <c r="AH88" s="303">
        <f>SUMIFS('Forecast Summary-FY25'!AW:AW, 'Forecast Summary-FY25'!$A:$A,Outcomes!$A88,'Forecast Summary-FY25'!$C:$C, "2025",'Forecast Summary-FY25'!$D:$D, "Bound Project")</f>
        <v>9.9</v>
      </c>
      <c r="AI88" s="303">
        <f>SUMIFS('Forecast Summary-FY25'!AX:AX, 'Forecast Summary-FY25'!$A:$A,Outcomes!$A88,'Forecast Summary-FY25'!$C:$C, "2025",'Forecast Summary-FY25'!$D:$D, "Bound Project")</f>
        <v>1</v>
      </c>
      <c r="AJ88" s="303">
        <f>SUMIFS('Forecast Summary-FY25'!AY:AY, 'Forecast Summary-FY25'!$A:$A,Outcomes!$A88,'Forecast Summary-FY25'!$C:$C, "2025",'Forecast Summary-FY25'!$D:$D, "Bound Project")</f>
        <v>1</v>
      </c>
      <c r="AK88" s="303">
        <f>SUMIFS('Forecast Summary-FY25'!AZ:AZ, 'Forecast Summary-FY25'!$A:$A,Outcomes!$A88,'Forecast Summary-FY25'!$C:$C, "2025",'Forecast Summary-FY25'!$D:$D, "Bound Project")</f>
        <v>8.8000000000000007</v>
      </c>
      <c r="AL88" s="303">
        <f>SUMIFS('Forecast Summary-FY25'!BE:BE, 'Forecast Summary-FY25'!$A:$A,Outcomes!$A88,'Forecast Summary-FY25'!$C:$C, "2025",'Forecast Summary-FY25'!$D:$D, "Bound Project")</f>
        <v>844.80000000000007</v>
      </c>
      <c r="AM88" s="303">
        <f>SUMIFS('Forecast Summary-FY25'!BF:BF, 'Forecast Summary-FY25'!$A:$A,Outcomes!$A88,'Forecast Summary-FY25'!$C:$C, "2025",'Forecast Summary-FY25'!$D:$D, "Bound Project")</f>
        <v>353</v>
      </c>
      <c r="AN88" s="303">
        <f>SUMIFS('Forecast Summary-FY25'!BG:BG, 'Forecast Summary-FY25'!$A:$A,Outcomes!$A88,'Forecast Summary-FY25'!$C:$C, "2025",'Forecast Summary-FY25'!$D:$D, "Bound Project")</f>
        <v>442.20000000000005</v>
      </c>
      <c r="AO88" s="303">
        <f>SUMIFS('Forecast Summary-FY25'!BH:BH, 'Forecast Summary-FY25'!$A:$A,Outcomes!$A88,'Forecast Summary-FY25'!$C:$C, "2025",'Forecast Summary-FY25'!$D:$D, "Bound Project")</f>
        <v>207.9</v>
      </c>
      <c r="AP88" s="303">
        <f>SUMIFS('Forecast Summary-FY25'!BI:BI, 'Forecast Summary-FY25'!$A:$A,Outcomes!$A88,'Forecast Summary-FY25'!$C:$C, "2025",'Forecast Summary-FY25'!$D:$D, "Bound Project")</f>
        <v>388.54999999999995</v>
      </c>
      <c r="AQ88" s="303">
        <f>SUMIFS('Forecast Summary-FY25'!BJ:BJ, 'Forecast Summary-FY25'!$A:$A,Outcomes!$A88,'Forecast Summary-FY25'!$C:$C, "2025",'Forecast Summary-FY25'!$D:$D, "Bound Project")</f>
        <v>151.04999999999998</v>
      </c>
      <c r="AR88" s="303">
        <f>SUMIFS('Forecast Summary-FY25'!BK:BK, 'Forecast Summary-FY25'!$A:$A,Outcomes!$A88,'Forecast Summary-FY25'!$C:$C, "2025",'Forecast Summary-FY25'!$D:$D, "Bound Project")</f>
        <v>250.79999999999998</v>
      </c>
      <c r="AS88" s="303">
        <f>SUMIFS('Forecast Summary-FY25'!BL:BL, 'Forecast Summary-FY25'!$A:$A,Outcomes!$A88,'Forecast Summary-FY25'!$C:$C, "2025",'Forecast Summary-FY25'!$D:$D, "Bound Project")</f>
        <v>166.25</v>
      </c>
      <c r="AT88" s="303">
        <f>SUMIFS('Forecast Summary-FY25'!BQ:BQ, 'Forecast Summary-FY25'!$A:$A,Outcomes!$A88,'Forecast Summary-FY25'!$C:$C, "2025",'Forecast Summary-FY25'!$D:$D, "Bound Project")</f>
        <v>0</v>
      </c>
      <c r="AU88" s="303">
        <f>SUMIFS('Forecast Summary-FY25'!BR:BR, 'Forecast Summary-FY25'!$A:$A,Outcomes!$A88,'Forecast Summary-FY25'!$C:$C, "2025",'Forecast Summary-FY25'!$D:$D, "Bound Project")</f>
        <v>0</v>
      </c>
      <c r="AV88" s="303">
        <f>SUMIFS('Forecast Summary-FY25'!BS:BS, 'Forecast Summary-FY25'!$A:$A,Outcomes!$A88,'Forecast Summary-FY25'!$C:$C, "2025",'Forecast Summary-FY25'!$D:$D, "Bound Project")</f>
        <v>0</v>
      </c>
      <c r="AW88" s="303">
        <f>SUMIFS('Forecast Summary-FY25'!BT:BT, 'Forecast Summary-FY25'!$A:$A,Outcomes!$A88,'Forecast Summary-FY25'!$C:$C, "2025",'Forecast Summary-FY25'!$D:$D, "Bound Project")</f>
        <v>0</v>
      </c>
      <c r="AX88" s="303">
        <f>SUMIFS('Forecast Summary-FY25'!BU:BU, 'Forecast Summary-FY25'!$A:$A,Outcomes!$A88,'Forecast Summary-FY25'!$C:$C, "2025",'Forecast Summary-FY25'!$D:$D, "Bound Project")</f>
        <v>0</v>
      </c>
      <c r="AY88" s="303">
        <f>SUMIFS('Forecast Summary-FY25'!BV:BV, 'Forecast Summary-FY25'!$A:$A,Outcomes!$A88,'Forecast Summary-FY25'!$C:$C, "2025",'Forecast Summary-FY25'!$D:$D, "Bound Project")</f>
        <v>0</v>
      </c>
      <c r="AZ88" s="303">
        <f>SUMIFS('Forecast Summary-FY25'!BW:BW, 'Forecast Summary-FY25'!$A:$A,Outcomes!$A88,'Forecast Summary-FY25'!$C:$C, "2025",'Forecast Summary-FY25'!$D:$D, "Bound Project")</f>
        <v>0</v>
      </c>
      <c r="BA88" s="303">
        <f>SUMIFS('Forecast Summary-FY25'!BX:BX, 'Forecast Summary-FY25'!$A:$A,Outcomes!$A88,'Forecast Summary-FY25'!$C:$C, "2025",'Forecast Summary-FY25'!$D:$D, "Bound Project")</f>
        <v>0</v>
      </c>
      <c r="BB88" s="303">
        <f>SUMIFS('Forecast Summary-FY25'!BY:BY, 'Forecast Summary-FY25'!$A:$A,Outcomes!$A88,'Forecast Summary-FY25'!$C:$C, "2025",'Forecast Summary-FY25'!$D:$D, "Bound Project")</f>
        <v>16</v>
      </c>
      <c r="BC88" s="303">
        <f>SUMIFS('Forecast Summary-FY25'!BZ:BZ, 'Forecast Summary-FY25'!$A:$A,Outcomes!$A88,'Forecast Summary-FY25'!$C:$C, "2025",'Forecast Summary-FY25'!$D:$D, "Bound Project")</f>
        <v>49</v>
      </c>
      <c r="BD88" s="303">
        <f>SUMIFS('Forecast Summary-FY25'!CA:CA, 'Forecast Summary-FY25'!$A:$A,Outcomes!$A88,'Forecast Summary-FY25'!$C:$C, "2025",'Forecast Summary-FY25'!$D:$D, "Bound Project")</f>
        <v>0</v>
      </c>
    </row>
    <row r="89" spans="1:56">
      <c r="A89" s="13" t="s">
        <v>101</v>
      </c>
      <c r="B89" s="10" t="s">
        <v>102</v>
      </c>
      <c r="C89" s="303">
        <f>SUMIFS('Forecast Summary-FY25'!E:E, 'Forecast Summary-FY25'!$A:$A,Outcomes!$A89,'Forecast Summary-FY25'!$C:$C, "2025",'Forecast Summary-FY25'!$D:$D, "Bound Project")</f>
        <v>652</v>
      </c>
      <c r="D89" s="303">
        <f>SUMIFS('Forecast Summary-FY25'!F:F, 'Forecast Summary-FY25'!$A:$A,Outcomes!$A89,'Forecast Summary-FY25'!$C:$C, "2025",'Forecast Summary-FY25'!$D:$D, "Bound Project")</f>
        <v>386</v>
      </c>
      <c r="E89" s="303">
        <f>SUMIFS('Forecast Summary-FY25'!G:G, 'Forecast Summary-FY25'!$A:$A,Outcomes!$A89,'Forecast Summary-FY25'!$C:$C, "2025",'Forecast Summary-FY25'!$D:$D, "Bound Project")</f>
        <v>159.5</v>
      </c>
      <c r="F89" s="303">
        <f>SUMIFS('Forecast Summary-FY25'!H:H, 'Forecast Summary-FY25'!$A:$A,Outcomes!$A89,'Forecast Summary-FY25'!$C:$C, "2025",'Forecast Summary-FY25'!$D:$D, "Bound Project")</f>
        <v>96.800000000000011</v>
      </c>
      <c r="G89" s="303">
        <f>SUMIFS('Forecast Summary-FY25'!I:I, 'Forecast Summary-FY25'!$A:$A,Outcomes!$A89,'Forecast Summary-FY25'!$C:$C, "2025",'Forecast Summary-FY25'!$D:$D, "Bound Project")</f>
        <v>42.900000000000006</v>
      </c>
      <c r="H89" s="303">
        <f>SUMIFS('Forecast Summary-FY25'!J:J, 'Forecast Summary-FY25'!$A:$A,Outcomes!$A89,'Forecast Summary-FY25'!$C:$C, "2025",'Forecast Summary-FY25'!$D:$D, "Bound Project")</f>
        <v>15</v>
      </c>
      <c r="I89" s="303">
        <f>SUMIFS('Forecast Summary-FY25'!K:K, 'Forecast Summary-FY25'!$A:$A,Outcomes!$A89,'Forecast Summary-FY25'!$C:$C, "2025",'Forecast Summary-FY25'!$D:$D, "Bound Project")</f>
        <v>0</v>
      </c>
      <c r="J89" s="303">
        <f>SUMIFS('Forecast Summary-FY25'!L:L, 'Forecast Summary-FY25'!$A:$A,Outcomes!$A89,'Forecast Summary-FY25'!$C:$C, "2025",'Forecast Summary-FY25'!$D:$D, "Bound Project")</f>
        <v>1.1000000000000001</v>
      </c>
      <c r="K89" s="303">
        <f>SUMIFS('Forecast Summary-FY25'!M:M, 'Forecast Summary-FY25'!$A:$A,Outcomes!$A89,'Forecast Summary-FY25'!$C:$C, "2025",'Forecast Summary-FY25'!$D:$D, "Bound Project")</f>
        <v>3</v>
      </c>
      <c r="L89" s="303">
        <f>SUMIFS('Forecast Summary-FY25'!O:O, 'Forecast Summary-FY25'!$A:$A,Outcomes!$A89,'Forecast Summary-FY25'!$C:$C, "2025",'Forecast Summary-FY25'!$D:$D, "Bound Project")</f>
        <v>87.399999999999991</v>
      </c>
      <c r="M89" s="303">
        <f>SUMIFS('Forecast Summary-FY25'!P:P, 'Forecast Summary-FY25'!$A:$A,Outcomes!$A89,'Forecast Summary-FY25'!$C:$C, "2025",'Forecast Summary-FY25'!$D:$D, "Bound Project")</f>
        <v>453.15</v>
      </c>
      <c r="N89" s="303">
        <f>SUMIFS('Forecast Summary-FY25'!U:U, 'Forecast Summary-FY25'!$A:$A,Outcomes!$A89,'Forecast Summary-FY25'!$C:$C, "2025",'Forecast Summary-FY25'!$D:$D, "Bound Project")</f>
        <v>0</v>
      </c>
      <c r="O89" s="303">
        <f>SUMIFS('Forecast Summary-FY25'!V:V, 'Forecast Summary-FY25'!$A:$A,Outcomes!$A89,'Forecast Summary-FY25'!$C:$C, "2025",'Forecast Summary-FY25'!$D:$D, "Bound Project")</f>
        <v>0</v>
      </c>
      <c r="P89" s="303">
        <f>SUMIFS('Forecast Summary-FY25'!W:W, 'Forecast Summary-FY25'!$A:$A,Outcomes!$A89,'Forecast Summary-FY25'!$C:$C, "2025",'Forecast Summary-FY25'!$D:$D, "Bound Project")</f>
        <v>0</v>
      </c>
      <c r="Q89" s="303">
        <f>SUMIFS('Forecast Summary-FY25'!X:X, 'Forecast Summary-FY25'!$A:$A,Outcomes!$A89,'Forecast Summary-FY25'!$C:$C, "2025",'Forecast Summary-FY25'!$D:$D, "Bound Project")</f>
        <v>0</v>
      </c>
      <c r="R89" s="303">
        <f>SUMIFS('Forecast Summary-FY25'!Y:Y, 'Forecast Summary-FY25'!$A:$A,Outcomes!$A89,'Forecast Summary-FY25'!$C:$C, "2025",'Forecast Summary-FY25'!$D:$D, "Bound Project")</f>
        <v>18.700000000000003</v>
      </c>
      <c r="S89" s="303">
        <f>SUMIFS('Forecast Summary-FY25'!Z:Z, 'Forecast Summary-FY25'!$A:$A,Outcomes!$A89,'Forecast Summary-FY25'!$C:$C, "2025",'Forecast Summary-FY25'!$D:$D, "Bound Project")</f>
        <v>5.5</v>
      </c>
      <c r="T89" s="303">
        <f>SUMIFS('Forecast Summary-FY25'!AA:AA, 'Forecast Summary-FY25'!$A:$A,Outcomes!$A89,'Forecast Summary-FY25'!$C:$C, "2025",'Forecast Summary-FY25'!$D:$D, "Bound Project")</f>
        <v>3.3000000000000003</v>
      </c>
      <c r="U89" s="303">
        <f>SUMIFS('Forecast Summary-FY25'!AB:AB, 'Forecast Summary-FY25'!$A:$A,Outcomes!$A89,'Forecast Summary-FY25'!$C:$C, "2025",'Forecast Summary-FY25'!$D:$D, "Bound Project")</f>
        <v>3.3000000000000003</v>
      </c>
      <c r="V89" s="303">
        <f>SUMIFS('Forecast Summary-FY25'!AG:AG, 'Forecast Summary-FY25'!$A:$A,Outcomes!$A89,'Forecast Summary-FY25'!$C:$C, "2025",'Forecast Summary-FY25'!$D:$D, "Bound Project")</f>
        <v>242</v>
      </c>
      <c r="W89" s="303">
        <f>SUMIFS('Forecast Summary-FY25'!AH:AH, 'Forecast Summary-FY25'!$A:$A,Outcomes!$A89,'Forecast Summary-FY25'!$C:$C, "2025",'Forecast Summary-FY25'!$D:$D, "Bound Project")</f>
        <v>72.600000000000009</v>
      </c>
      <c r="X89" s="303">
        <f>SUMIFS('Forecast Summary-FY25'!AI:AI, 'Forecast Summary-FY25'!$A:$A,Outcomes!$A89,'Forecast Summary-FY25'!$C:$C, "2025",'Forecast Summary-FY25'!$D:$D, "Bound Project")</f>
        <v>47</v>
      </c>
      <c r="Y89" s="303">
        <f>SUMIFS('Forecast Summary-FY25'!AJ:AJ, 'Forecast Summary-FY25'!$A:$A,Outcomes!$A89,'Forecast Summary-FY25'!$C:$C, "2025",'Forecast Summary-FY25'!$D:$D, "Bound Project")</f>
        <v>53.900000000000006</v>
      </c>
      <c r="Z89" s="303">
        <f>SUMIFS('Forecast Summary-FY25'!AK:AK, 'Forecast Summary-FY25'!$A:$A,Outcomes!$A89,'Forecast Summary-FY25'!$C:$C, "2025",'Forecast Summary-FY25'!$D:$D, "Bound Project")</f>
        <v>442</v>
      </c>
      <c r="AA89" s="303">
        <f>SUMIFS('Forecast Summary-FY25'!AL:AL, 'Forecast Summary-FY25'!$A:$A,Outcomes!$A89,'Forecast Summary-FY25'!$C:$C, "2025",'Forecast Summary-FY25'!$D:$D, "Bound Project")</f>
        <v>138.60000000000002</v>
      </c>
      <c r="AB89" s="303">
        <f>SUMIFS('Forecast Summary-FY25'!AM:AM, 'Forecast Summary-FY25'!$A:$A,Outcomes!$A89,'Forecast Summary-FY25'!$C:$C, "2025",'Forecast Summary-FY25'!$D:$D, "Bound Project")</f>
        <v>124.30000000000001</v>
      </c>
      <c r="AC89" s="303">
        <f>SUMIFS('Forecast Summary-FY25'!AN:AN, 'Forecast Summary-FY25'!$A:$A,Outcomes!$A89,'Forecast Summary-FY25'!$C:$C, "2025",'Forecast Summary-FY25'!$D:$D, "Bound Project")</f>
        <v>182.60000000000002</v>
      </c>
      <c r="AD89" s="303">
        <f>SUMIFS('Forecast Summary-FY25'!AS:AS, 'Forecast Summary-FY25'!$A:$A,Outcomes!$A89,'Forecast Summary-FY25'!$C:$C, "2025",'Forecast Summary-FY25'!$D:$D, "Bound Project")</f>
        <v>0</v>
      </c>
      <c r="AE89" s="303">
        <f>SUMIFS('Forecast Summary-FY25'!AT:AT, 'Forecast Summary-FY25'!$A:$A,Outcomes!$A89,'Forecast Summary-FY25'!$C:$C, "2025",'Forecast Summary-FY25'!$D:$D, "Bound Project")</f>
        <v>0</v>
      </c>
      <c r="AF89" s="303">
        <f>SUMIFS('Forecast Summary-FY25'!AU:AU, 'Forecast Summary-FY25'!$A:$A,Outcomes!$A89,'Forecast Summary-FY25'!$C:$C, "2025",'Forecast Summary-FY25'!$D:$D, "Bound Project")</f>
        <v>0</v>
      </c>
      <c r="AG89" s="303">
        <f>SUMIFS('Forecast Summary-FY25'!AV:AV, 'Forecast Summary-FY25'!$A:$A,Outcomes!$A89,'Forecast Summary-FY25'!$C:$C, "2025",'Forecast Summary-FY25'!$D:$D, "Bound Project")</f>
        <v>0</v>
      </c>
      <c r="AH89" s="303">
        <f>SUMIFS('Forecast Summary-FY25'!AW:AW, 'Forecast Summary-FY25'!$A:$A,Outcomes!$A89,'Forecast Summary-FY25'!$C:$C, "2025",'Forecast Summary-FY25'!$D:$D, "Bound Project")</f>
        <v>0</v>
      </c>
      <c r="AI89" s="303">
        <f>SUMIFS('Forecast Summary-FY25'!AX:AX, 'Forecast Summary-FY25'!$A:$A,Outcomes!$A89,'Forecast Summary-FY25'!$C:$C, "2025",'Forecast Summary-FY25'!$D:$D, "Bound Project")</f>
        <v>0</v>
      </c>
      <c r="AJ89" s="303">
        <f>SUMIFS('Forecast Summary-FY25'!AY:AY, 'Forecast Summary-FY25'!$A:$A,Outcomes!$A89,'Forecast Summary-FY25'!$C:$C, "2025",'Forecast Summary-FY25'!$D:$D, "Bound Project")</f>
        <v>0</v>
      </c>
      <c r="AK89" s="303">
        <f>SUMIFS('Forecast Summary-FY25'!AZ:AZ, 'Forecast Summary-FY25'!$A:$A,Outcomes!$A89,'Forecast Summary-FY25'!$C:$C, "2025",'Forecast Summary-FY25'!$D:$D, "Bound Project")</f>
        <v>0</v>
      </c>
      <c r="AL89" s="303">
        <f>SUMIFS('Forecast Summary-FY25'!BE:BE, 'Forecast Summary-FY25'!$A:$A,Outcomes!$A89,'Forecast Summary-FY25'!$C:$C, "2025",'Forecast Summary-FY25'!$D:$D, "Bound Project")</f>
        <v>337</v>
      </c>
      <c r="AM89" s="303">
        <f>SUMIFS('Forecast Summary-FY25'!BF:BF, 'Forecast Summary-FY25'!$A:$A,Outcomes!$A89,'Forecast Summary-FY25'!$C:$C, "2025",'Forecast Summary-FY25'!$D:$D, "Bound Project")</f>
        <v>123.20000000000002</v>
      </c>
      <c r="AN89" s="303">
        <f>SUMIFS('Forecast Summary-FY25'!BG:BG, 'Forecast Summary-FY25'!$A:$A,Outcomes!$A89,'Forecast Summary-FY25'!$C:$C, "2025",'Forecast Summary-FY25'!$D:$D, "Bound Project")</f>
        <v>109</v>
      </c>
      <c r="AO89" s="303">
        <f>SUMIFS('Forecast Summary-FY25'!BH:BH, 'Forecast Summary-FY25'!$A:$A,Outcomes!$A89,'Forecast Summary-FY25'!$C:$C, "2025",'Forecast Summary-FY25'!$D:$D, "Bound Project")</f>
        <v>72.600000000000009</v>
      </c>
      <c r="AP89" s="303">
        <f>SUMIFS('Forecast Summary-FY25'!BI:BI, 'Forecast Summary-FY25'!$A:$A,Outcomes!$A89,'Forecast Summary-FY25'!$C:$C, "2025",'Forecast Summary-FY25'!$D:$D, "Bound Project")</f>
        <v>142</v>
      </c>
      <c r="AQ89" s="303">
        <f>SUMIFS('Forecast Summary-FY25'!BJ:BJ, 'Forecast Summary-FY25'!$A:$A,Outcomes!$A89,'Forecast Summary-FY25'!$C:$C, "2025",'Forecast Summary-FY25'!$D:$D, "Bound Project")</f>
        <v>47</v>
      </c>
      <c r="AR89" s="303">
        <f>SUMIFS('Forecast Summary-FY25'!BK:BK, 'Forecast Summary-FY25'!$A:$A,Outcomes!$A89,'Forecast Summary-FY25'!$C:$C, "2025",'Forecast Summary-FY25'!$D:$D, "Bound Project")</f>
        <v>66</v>
      </c>
      <c r="AS89" s="303">
        <f>SUMIFS('Forecast Summary-FY25'!BL:BL, 'Forecast Summary-FY25'!$A:$A,Outcomes!$A89,'Forecast Summary-FY25'!$C:$C, "2025",'Forecast Summary-FY25'!$D:$D, "Bound Project")</f>
        <v>79</v>
      </c>
      <c r="AT89" s="303">
        <f>SUMIFS('Forecast Summary-FY25'!BQ:BQ, 'Forecast Summary-FY25'!$A:$A,Outcomes!$A89,'Forecast Summary-FY25'!$C:$C, "2025",'Forecast Summary-FY25'!$D:$D, "Bound Project")</f>
        <v>15</v>
      </c>
      <c r="AU89" s="303">
        <f>SUMIFS('Forecast Summary-FY25'!BR:BR, 'Forecast Summary-FY25'!$A:$A,Outcomes!$A89,'Forecast Summary-FY25'!$C:$C, "2025",'Forecast Summary-FY25'!$D:$D, "Bound Project")</f>
        <v>4</v>
      </c>
      <c r="AV89" s="303">
        <f>SUMIFS('Forecast Summary-FY25'!BS:BS, 'Forecast Summary-FY25'!$A:$A,Outcomes!$A89,'Forecast Summary-FY25'!$C:$C, "2025",'Forecast Summary-FY25'!$D:$D, "Bound Project")</f>
        <v>6</v>
      </c>
      <c r="AW89" s="303">
        <f>SUMIFS('Forecast Summary-FY25'!BT:BT, 'Forecast Summary-FY25'!$A:$A,Outcomes!$A89,'Forecast Summary-FY25'!$C:$C, "2025",'Forecast Summary-FY25'!$D:$D, "Bound Project")</f>
        <v>11</v>
      </c>
      <c r="AX89" s="303">
        <f>SUMIFS('Forecast Summary-FY25'!BU:BU, 'Forecast Summary-FY25'!$A:$A,Outcomes!$A89,'Forecast Summary-FY25'!$C:$C, "2025",'Forecast Summary-FY25'!$D:$D, "Bound Project")</f>
        <v>31.349999999999998</v>
      </c>
      <c r="AY89" s="303">
        <f>SUMIFS('Forecast Summary-FY25'!BV:BV, 'Forecast Summary-FY25'!$A:$A,Outcomes!$A89,'Forecast Summary-FY25'!$C:$C, "2025",'Forecast Summary-FY25'!$D:$D, "Bound Project")</f>
        <v>7.6</v>
      </c>
      <c r="AZ89" s="303">
        <f>SUMIFS('Forecast Summary-FY25'!BW:BW, 'Forecast Summary-FY25'!$A:$A,Outcomes!$A89,'Forecast Summary-FY25'!$C:$C, "2025",'Forecast Summary-FY25'!$D:$D, "Bound Project")</f>
        <v>15.2</v>
      </c>
      <c r="BA89" s="303">
        <f>SUMIFS('Forecast Summary-FY25'!BX:BX, 'Forecast Summary-FY25'!$A:$A,Outcomes!$A89,'Forecast Summary-FY25'!$C:$C, "2025",'Forecast Summary-FY25'!$D:$D, "Bound Project")</f>
        <v>20.9</v>
      </c>
      <c r="BB89" s="303">
        <f>SUMIFS('Forecast Summary-FY25'!BY:BY, 'Forecast Summary-FY25'!$A:$A,Outcomes!$A89,'Forecast Summary-FY25'!$C:$C, "2025",'Forecast Summary-FY25'!$D:$D, "Bound Project")</f>
        <v>33</v>
      </c>
      <c r="BC89" s="303">
        <f>SUMIFS('Forecast Summary-FY25'!BZ:BZ, 'Forecast Summary-FY25'!$A:$A,Outcomes!$A89,'Forecast Summary-FY25'!$C:$C, "2025",'Forecast Summary-FY25'!$D:$D, "Bound Project")</f>
        <v>82</v>
      </c>
      <c r="BD89" s="303">
        <f>SUMIFS('Forecast Summary-FY25'!CA:CA, 'Forecast Summary-FY25'!$A:$A,Outcomes!$A89,'Forecast Summary-FY25'!$C:$C, "2025",'Forecast Summary-FY25'!$D:$D, "Bound Project")</f>
        <v>2</v>
      </c>
    </row>
    <row r="90" spans="1:56">
      <c r="A90" s="13" t="s">
        <v>103</v>
      </c>
      <c r="B90" s="10" t="s">
        <v>104</v>
      </c>
      <c r="C90" s="303">
        <f>SUMIFS('Forecast Summary-FY25'!E:E, 'Forecast Summary-FY25'!$A:$A,Outcomes!$A90,'Forecast Summary-FY25'!$C:$C, "2025",'Forecast Summary-FY25'!$D:$D, "Bound Project")</f>
        <v>834</v>
      </c>
      <c r="D90" s="303">
        <f>SUMIFS('Forecast Summary-FY25'!F:F, 'Forecast Summary-FY25'!$A:$A,Outcomes!$A90,'Forecast Summary-FY25'!$C:$C, "2025",'Forecast Summary-FY25'!$D:$D, "Bound Project")</f>
        <v>687</v>
      </c>
      <c r="E90" s="303">
        <f>SUMIFS('Forecast Summary-FY25'!G:G, 'Forecast Summary-FY25'!$A:$A,Outcomes!$A90,'Forecast Summary-FY25'!$C:$C, "2025",'Forecast Summary-FY25'!$D:$D, "Bound Project")</f>
        <v>429.4</v>
      </c>
      <c r="F90" s="303">
        <f>SUMIFS('Forecast Summary-FY25'!H:H, 'Forecast Summary-FY25'!$A:$A,Outcomes!$A90,'Forecast Summary-FY25'!$C:$C, "2025",'Forecast Summary-FY25'!$D:$D, "Bound Project")</f>
        <v>259.60000000000002</v>
      </c>
      <c r="G90" s="303">
        <f>SUMIFS('Forecast Summary-FY25'!I:I, 'Forecast Summary-FY25'!$A:$A,Outcomes!$A90,'Forecast Summary-FY25'!$C:$C, "2025",'Forecast Summary-FY25'!$D:$D, "Bound Project")</f>
        <v>83.600000000000009</v>
      </c>
      <c r="H90" s="303">
        <f>SUMIFS('Forecast Summary-FY25'!J:J, 'Forecast Summary-FY25'!$A:$A,Outcomes!$A90,'Forecast Summary-FY25'!$C:$C, "2025",'Forecast Summary-FY25'!$D:$D, "Bound Project")</f>
        <v>1</v>
      </c>
      <c r="I90" s="303">
        <f>SUMIFS('Forecast Summary-FY25'!K:K, 'Forecast Summary-FY25'!$A:$A,Outcomes!$A90,'Forecast Summary-FY25'!$C:$C, "2025",'Forecast Summary-FY25'!$D:$D, "Bound Project")</f>
        <v>0</v>
      </c>
      <c r="J90" s="303">
        <f>SUMIFS('Forecast Summary-FY25'!L:L, 'Forecast Summary-FY25'!$A:$A,Outcomes!$A90,'Forecast Summary-FY25'!$C:$C, "2025",'Forecast Summary-FY25'!$D:$D, "Bound Project")</f>
        <v>0.95</v>
      </c>
      <c r="K90" s="303">
        <f>SUMIFS('Forecast Summary-FY25'!M:M, 'Forecast Summary-FY25'!$A:$A,Outcomes!$A90,'Forecast Summary-FY25'!$C:$C, "2025",'Forecast Summary-FY25'!$D:$D, "Bound Project")</f>
        <v>0</v>
      </c>
      <c r="L90" s="303">
        <f>SUMIFS('Forecast Summary-FY25'!O:O, 'Forecast Summary-FY25'!$A:$A,Outcomes!$A90,'Forecast Summary-FY25'!$C:$C, "2025",'Forecast Summary-FY25'!$D:$D, "Bound Project")</f>
        <v>0</v>
      </c>
      <c r="M90" s="303">
        <f>SUMIFS('Forecast Summary-FY25'!P:P, 'Forecast Summary-FY25'!$A:$A,Outcomes!$A90,'Forecast Summary-FY25'!$C:$C, "2025",'Forecast Summary-FY25'!$D:$D, "Bound Project")</f>
        <v>154</v>
      </c>
      <c r="N90" s="303">
        <f>SUMIFS('Forecast Summary-FY25'!U:U, 'Forecast Summary-FY25'!$A:$A,Outcomes!$A90,'Forecast Summary-FY25'!$C:$C, "2025",'Forecast Summary-FY25'!$D:$D, "Bound Project")</f>
        <v>0</v>
      </c>
      <c r="O90" s="303">
        <f>SUMIFS('Forecast Summary-FY25'!V:V, 'Forecast Summary-FY25'!$A:$A,Outcomes!$A90,'Forecast Summary-FY25'!$C:$C, "2025",'Forecast Summary-FY25'!$D:$D, "Bound Project")</f>
        <v>0</v>
      </c>
      <c r="P90" s="303">
        <f>SUMIFS('Forecast Summary-FY25'!W:W, 'Forecast Summary-FY25'!$A:$A,Outcomes!$A90,'Forecast Summary-FY25'!$C:$C, "2025",'Forecast Summary-FY25'!$D:$D, "Bound Project")</f>
        <v>0</v>
      </c>
      <c r="Q90" s="303">
        <f>SUMIFS('Forecast Summary-FY25'!X:X, 'Forecast Summary-FY25'!$A:$A,Outcomes!$A90,'Forecast Summary-FY25'!$C:$C, "2025",'Forecast Summary-FY25'!$D:$D, "Bound Project")</f>
        <v>0</v>
      </c>
      <c r="R90" s="303">
        <f>SUMIFS('Forecast Summary-FY25'!Y:Y, 'Forecast Summary-FY25'!$A:$A,Outcomes!$A90,'Forecast Summary-FY25'!$C:$C, "2025",'Forecast Summary-FY25'!$D:$D, "Bound Project")</f>
        <v>0</v>
      </c>
      <c r="S90" s="303">
        <f>SUMIFS('Forecast Summary-FY25'!Z:Z, 'Forecast Summary-FY25'!$A:$A,Outcomes!$A90,'Forecast Summary-FY25'!$C:$C, "2025",'Forecast Summary-FY25'!$D:$D, "Bound Project")</f>
        <v>0</v>
      </c>
      <c r="T90" s="303">
        <f>SUMIFS('Forecast Summary-FY25'!AA:AA, 'Forecast Summary-FY25'!$A:$A,Outcomes!$A90,'Forecast Summary-FY25'!$C:$C, "2025",'Forecast Summary-FY25'!$D:$D, "Bound Project")</f>
        <v>0</v>
      </c>
      <c r="U90" s="303">
        <f>SUMIFS('Forecast Summary-FY25'!AB:AB, 'Forecast Summary-FY25'!$A:$A,Outcomes!$A90,'Forecast Summary-FY25'!$C:$C, "2025",'Forecast Summary-FY25'!$D:$D, "Bound Project")</f>
        <v>0</v>
      </c>
      <c r="V90" s="303">
        <f>SUMIFS('Forecast Summary-FY25'!AG:AG, 'Forecast Summary-FY25'!$A:$A,Outcomes!$A90,'Forecast Summary-FY25'!$C:$C, "2025",'Forecast Summary-FY25'!$D:$D, "Bound Project")</f>
        <v>191.89999999999998</v>
      </c>
      <c r="W90" s="303">
        <f>SUMIFS('Forecast Summary-FY25'!AH:AH, 'Forecast Summary-FY25'!$A:$A,Outcomes!$A90,'Forecast Summary-FY25'!$C:$C, "2025",'Forecast Summary-FY25'!$D:$D, "Bound Project")</f>
        <v>138.69999999999999</v>
      </c>
      <c r="X90" s="303">
        <f>SUMIFS('Forecast Summary-FY25'!AI:AI, 'Forecast Summary-FY25'!$A:$A,Outcomes!$A90,'Forecast Summary-FY25'!$C:$C, "2025",'Forecast Summary-FY25'!$D:$D, "Bound Project")</f>
        <v>59.849999999999994</v>
      </c>
      <c r="Y90" s="303">
        <f>SUMIFS('Forecast Summary-FY25'!AJ:AJ, 'Forecast Summary-FY25'!$A:$A,Outcomes!$A90,'Forecast Summary-FY25'!$C:$C, "2025",'Forecast Summary-FY25'!$D:$D, "Bound Project")</f>
        <v>9.9</v>
      </c>
      <c r="Z90" s="303">
        <f>SUMIFS('Forecast Summary-FY25'!AK:AK, 'Forecast Summary-FY25'!$A:$A,Outcomes!$A90,'Forecast Summary-FY25'!$C:$C, "2025",'Forecast Summary-FY25'!$D:$D, "Bound Project")</f>
        <v>311.3</v>
      </c>
      <c r="AA90" s="303">
        <f>SUMIFS('Forecast Summary-FY25'!AL:AL, 'Forecast Summary-FY25'!$A:$A,Outcomes!$A90,'Forecast Summary-FY25'!$C:$C, "2025",'Forecast Summary-FY25'!$D:$D, "Bound Project")</f>
        <v>167</v>
      </c>
      <c r="AB90" s="303">
        <f>SUMIFS('Forecast Summary-FY25'!AM:AM, 'Forecast Summary-FY25'!$A:$A,Outcomes!$A90,'Forecast Summary-FY25'!$C:$C, "2025",'Forecast Summary-FY25'!$D:$D, "Bound Project")</f>
        <v>121.00000000000001</v>
      </c>
      <c r="AC90" s="303">
        <f>SUMIFS('Forecast Summary-FY25'!AN:AN, 'Forecast Summary-FY25'!$A:$A,Outcomes!$A90,'Forecast Summary-FY25'!$C:$C, "2025",'Forecast Summary-FY25'!$D:$D, "Bound Project")</f>
        <v>103</v>
      </c>
      <c r="AD90" s="303">
        <f>SUMIFS('Forecast Summary-FY25'!AS:AS, 'Forecast Summary-FY25'!$A:$A,Outcomes!$A90,'Forecast Summary-FY25'!$C:$C, "2025",'Forecast Summary-FY25'!$D:$D, "Bound Project")</f>
        <v>0</v>
      </c>
      <c r="AE90" s="303">
        <f>SUMIFS('Forecast Summary-FY25'!AT:AT, 'Forecast Summary-FY25'!$A:$A,Outcomes!$A90,'Forecast Summary-FY25'!$C:$C, "2025",'Forecast Summary-FY25'!$D:$D, "Bound Project")</f>
        <v>0</v>
      </c>
      <c r="AF90" s="303">
        <f>SUMIFS('Forecast Summary-FY25'!AU:AU, 'Forecast Summary-FY25'!$A:$A,Outcomes!$A90,'Forecast Summary-FY25'!$C:$C, "2025",'Forecast Summary-FY25'!$D:$D, "Bound Project")</f>
        <v>0</v>
      </c>
      <c r="AG90" s="303">
        <f>SUMIFS('Forecast Summary-FY25'!AV:AV, 'Forecast Summary-FY25'!$A:$A,Outcomes!$A90,'Forecast Summary-FY25'!$C:$C, "2025",'Forecast Summary-FY25'!$D:$D, "Bound Project")</f>
        <v>0</v>
      </c>
      <c r="AH90" s="303">
        <f>SUMIFS('Forecast Summary-FY25'!AW:AW, 'Forecast Summary-FY25'!$A:$A,Outcomes!$A90,'Forecast Summary-FY25'!$C:$C, "2025",'Forecast Summary-FY25'!$D:$D, "Bound Project")</f>
        <v>0</v>
      </c>
      <c r="AI90" s="303">
        <f>SUMIFS('Forecast Summary-FY25'!AX:AX, 'Forecast Summary-FY25'!$A:$A,Outcomes!$A90,'Forecast Summary-FY25'!$C:$C, "2025",'Forecast Summary-FY25'!$D:$D, "Bound Project")</f>
        <v>0</v>
      </c>
      <c r="AJ90" s="303">
        <f>SUMIFS('Forecast Summary-FY25'!AY:AY, 'Forecast Summary-FY25'!$A:$A,Outcomes!$A90,'Forecast Summary-FY25'!$C:$C, "2025",'Forecast Summary-FY25'!$D:$D, "Bound Project")</f>
        <v>0</v>
      </c>
      <c r="AK90" s="303">
        <f>SUMIFS('Forecast Summary-FY25'!AZ:AZ, 'Forecast Summary-FY25'!$A:$A,Outcomes!$A90,'Forecast Summary-FY25'!$C:$C, "2025",'Forecast Summary-FY25'!$D:$D, "Bound Project")</f>
        <v>0</v>
      </c>
      <c r="AL90" s="303">
        <f>SUMIFS('Forecast Summary-FY25'!BE:BE, 'Forecast Summary-FY25'!$A:$A,Outcomes!$A90,'Forecast Summary-FY25'!$C:$C, "2025",'Forecast Summary-FY25'!$D:$D, "Bound Project")</f>
        <v>578.6</v>
      </c>
      <c r="AM90" s="303">
        <f>SUMIFS('Forecast Summary-FY25'!BF:BF, 'Forecast Summary-FY25'!$A:$A,Outcomes!$A90,'Forecast Summary-FY25'!$C:$C, "2025",'Forecast Summary-FY25'!$D:$D, "Bound Project")</f>
        <v>364</v>
      </c>
      <c r="AN90" s="303">
        <f>SUMIFS('Forecast Summary-FY25'!BG:BG, 'Forecast Summary-FY25'!$A:$A,Outcomes!$A90,'Forecast Summary-FY25'!$C:$C, "2025",'Forecast Summary-FY25'!$D:$D, "Bound Project")</f>
        <v>205.70000000000002</v>
      </c>
      <c r="AO90" s="303">
        <f>SUMIFS('Forecast Summary-FY25'!BH:BH, 'Forecast Summary-FY25'!$A:$A,Outcomes!$A90,'Forecast Summary-FY25'!$C:$C, "2025",'Forecast Summary-FY25'!$D:$D, "Bound Project")</f>
        <v>47.300000000000004</v>
      </c>
      <c r="AP90" s="303">
        <f>SUMIFS('Forecast Summary-FY25'!BI:BI, 'Forecast Summary-FY25'!$A:$A,Outcomes!$A90,'Forecast Summary-FY25'!$C:$C, "2025",'Forecast Summary-FY25'!$D:$D, "Bound Project")</f>
        <v>314.45</v>
      </c>
      <c r="AQ90" s="303">
        <f>SUMIFS('Forecast Summary-FY25'!BJ:BJ, 'Forecast Summary-FY25'!$A:$A,Outcomes!$A90,'Forecast Summary-FY25'!$C:$C, "2025",'Forecast Summary-FY25'!$D:$D, "Bound Project")</f>
        <v>142.5</v>
      </c>
      <c r="AR90" s="303">
        <f>SUMIFS('Forecast Summary-FY25'!BK:BK, 'Forecast Summary-FY25'!$A:$A,Outcomes!$A90,'Forecast Summary-FY25'!$C:$C, "2025",'Forecast Summary-FY25'!$D:$D, "Bound Project")</f>
        <v>171</v>
      </c>
      <c r="AS90" s="303">
        <f>SUMIFS('Forecast Summary-FY25'!BL:BL, 'Forecast Summary-FY25'!$A:$A,Outcomes!$A90,'Forecast Summary-FY25'!$C:$C, "2025",'Forecast Summary-FY25'!$D:$D, "Bound Project")</f>
        <v>118.75</v>
      </c>
      <c r="AT90" s="303">
        <f>SUMIFS('Forecast Summary-FY25'!BQ:BQ, 'Forecast Summary-FY25'!$A:$A,Outcomes!$A90,'Forecast Summary-FY25'!$C:$C, "2025",'Forecast Summary-FY25'!$D:$D, "Bound Project")</f>
        <v>0</v>
      </c>
      <c r="AU90" s="303">
        <f>SUMIFS('Forecast Summary-FY25'!BR:BR, 'Forecast Summary-FY25'!$A:$A,Outcomes!$A90,'Forecast Summary-FY25'!$C:$C, "2025",'Forecast Summary-FY25'!$D:$D, "Bound Project")</f>
        <v>0</v>
      </c>
      <c r="AV90" s="303">
        <f>SUMIFS('Forecast Summary-FY25'!BS:BS, 'Forecast Summary-FY25'!$A:$A,Outcomes!$A90,'Forecast Summary-FY25'!$C:$C, "2025",'Forecast Summary-FY25'!$D:$D, "Bound Project")</f>
        <v>0</v>
      </c>
      <c r="AW90" s="303">
        <f>SUMIFS('Forecast Summary-FY25'!BT:BT, 'Forecast Summary-FY25'!$A:$A,Outcomes!$A90,'Forecast Summary-FY25'!$C:$C, "2025",'Forecast Summary-FY25'!$D:$D, "Bound Project")</f>
        <v>0</v>
      </c>
      <c r="AX90" s="303">
        <f>SUMIFS('Forecast Summary-FY25'!BU:BU, 'Forecast Summary-FY25'!$A:$A,Outcomes!$A90,'Forecast Summary-FY25'!$C:$C, "2025",'Forecast Summary-FY25'!$D:$D, "Bound Project")</f>
        <v>13.299999999999999</v>
      </c>
      <c r="AY90" s="303">
        <f>SUMIFS('Forecast Summary-FY25'!BV:BV, 'Forecast Summary-FY25'!$A:$A,Outcomes!$A90,'Forecast Summary-FY25'!$C:$C, "2025",'Forecast Summary-FY25'!$D:$D, "Bound Project")</f>
        <v>0</v>
      </c>
      <c r="AZ90" s="303">
        <f>SUMIFS('Forecast Summary-FY25'!BW:BW, 'Forecast Summary-FY25'!$A:$A,Outcomes!$A90,'Forecast Summary-FY25'!$C:$C, "2025",'Forecast Summary-FY25'!$D:$D, "Bound Project")</f>
        <v>9.5</v>
      </c>
      <c r="BA90" s="303">
        <f>SUMIFS('Forecast Summary-FY25'!BX:BX, 'Forecast Summary-FY25'!$A:$A,Outcomes!$A90,'Forecast Summary-FY25'!$C:$C, "2025",'Forecast Summary-FY25'!$D:$D, "Bound Project")</f>
        <v>9.5</v>
      </c>
      <c r="BB90" s="303">
        <f>SUMIFS('Forecast Summary-FY25'!BY:BY, 'Forecast Summary-FY25'!$A:$A,Outcomes!$A90,'Forecast Summary-FY25'!$C:$C, "2025",'Forecast Summary-FY25'!$D:$D, "Bound Project")</f>
        <v>22</v>
      </c>
      <c r="BC90" s="303">
        <f>SUMIFS('Forecast Summary-FY25'!BZ:BZ, 'Forecast Summary-FY25'!$A:$A,Outcomes!$A90,'Forecast Summary-FY25'!$C:$C, "2025",'Forecast Summary-FY25'!$D:$D, "Bound Project")</f>
        <v>62</v>
      </c>
      <c r="BD90" s="303">
        <f>SUMIFS('Forecast Summary-FY25'!CA:CA, 'Forecast Summary-FY25'!$A:$A,Outcomes!$A90,'Forecast Summary-FY25'!$C:$C, "2025",'Forecast Summary-FY25'!$D:$D, "Bound Project")</f>
        <v>0</v>
      </c>
    </row>
    <row r="91" spans="1:56">
      <c r="A91" s="13" t="s">
        <v>105</v>
      </c>
      <c r="B91" s="10" t="s">
        <v>106</v>
      </c>
      <c r="C91" s="303">
        <f>SUMIFS('Forecast Summary-FY25'!E:E, 'Forecast Summary-FY25'!$A:$A,Outcomes!$A91,'Forecast Summary-FY25'!$C:$C, "2025",'Forecast Summary-FY25'!$D:$D, "Bound Project")</f>
        <v>620</v>
      </c>
      <c r="D91" s="303">
        <f>SUMIFS('Forecast Summary-FY25'!F:F, 'Forecast Summary-FY25'!$A:$A,Outcomes!$A91,'Forecast Summary-FY25'!$C:$C, "2025",'Forecast Summary-FY25'!$D:$D, "Bound Project")</f>
        <v>711</v>
      </c>
      <c r="E91" s="303">
        <f>SUMIFS('Forecast Summary-FY25'!G:G, 'Forecast Summary-FY25'!$A:$A,Outcomes!$A91,'Forecast Summary-FY25'!$C:$C, "2025",'Forecast Summary-FY25'!$D:$D, "Bound Project")</f>
        <v>307</v>
      </c>
      <c r="F91" s="303">
        <f>SUMIFS('Forecast Summary-FY25'!H:H, 'Forecast Summary-FY25'!$A:$A,Outcomes!$A91,'Forecast Summary-FY25'!$C:$C, "2025",'Forecast Summary-FY25'!$D:$D, "Bound Project")</f>
        <v>250</v>
      </c>
      <c r="G91" s="303">
        <f>SUMIFS('Forecast Summary-FY25'!I:I, 'Forecast Summary-FY25'!$A:$A,Outcomes!$A91,'Forecast Summary-FY25'!$C:$C, "2025",'Forecast Summary-FY25'!$D:$D, "Bound Project")</f>
        <v>122</v>
      </c>
      <c r="H91" s="303">
        <f>SUMIFS('Forecast Summary-FY25'!J:J, 'Forecast Summary-FY25'!$A:$A,Outcomes!$A91,'Forecast Summary-FY25'!$C:$C, "2025",'Forecast Summary-FY25'!$D:$D, "Bound Project")</f>
        <v>0</v>
      </c>
      <c r="I91" s="303">
        <f>SUMIFS('Forecast Summary-FY25'!K:K, 'Forecast Summary-FY25'!$A:$A,Outcomes!$A91,'Forecast Summary-FY25'!$C:$C, "2025",'Forecast Summary-FY25'!$D:$D, "Bound Project")</f>
        <v>0</v>
      </c>
      <c r="J91" s="303">
        <f>SUMIFS('Forecast Summary-FY25'!L:L, 'Forecast Summary-FY25'!$A:$A,Outcomes!$A91,'Forecast Summary-FY25'!$C:$C, "2025",'Forecast Summary-FY25'!$D:$D, "Bound Project")</f>
        <v>0</v>
      </c>
      <c r="K91" s="303">
        <f>SUMIFS('Forecast Summary-FY25'!M:M, 'Forecast Summary-FY25'!$A:$A,Outcomes!$A91,'Forecast Summary-FY25'!$C:$C, "2025",'Forecast Summary-FY25'!$D:$D, "Bound Project")</f>
        <v>0</v>
      </c>
      <c r="L91" s="303">
        <f>SUMIFS('Forecast Summary-FY25'!O:O, 'Forecast Summary-FY25'!$A:$A,Outcomes!$A91,'Forecast Summary-FY25'!$C:$C, "2025",'Forecast Summary-FY25'!$D:$D, "Bound Project")</f>
        <v>0</v>
      </c>
      <c r="M91" s="303">
        <f>SUMIFS('Forecast Summary-FY25'!P:P, 'Forecast Summary-FY25'!$A:$A,Outcomes!$A91,'Forecast Summary-FY25'!$C:$C, "2025",'Forecast Summary-FY25'!$D:$D, "Bound Project")</f>
        <v>156.20000000000002</v>
      </c>
      <c r="N91" s="303">
        <f>SUMIFS('Forecast Summary-FY25'!U:U, 'Forecast Summary-FY25'!$A:$A,Outcomes!$A91,'Forecast Summary-FY25'!$C:$C, "2025",'Forecast Summary-FY25'!$D:$D, "Bound Project")</f>
        <v>47.5</v>
      </c>
      <c r="O91" s="303">
        <f>SUMIFS('Forecast Summary-FY25'!V:V, 'Forecast Summary-FY25'!$A:$A,Outcomes!$A91,'Forecast Summary-FY25'!$C:$C, "2025",'Forecast Summary-FY25'!$D:$D, "Bound Project")</f>
        <v>13.299999999999999</v>
      </c>
      <c r="P91" s="303">
        <f>SUMIFS('Forecast Summary-FY25'!W:W, 'Forecast Summary-FY25'!$A:$A,Outcomes!$A91,'Forecast Summary-FY25'!$C:$C, "2025",'Forecast Summary-FY25'!$D:$D, "Bound Project")</f>
        <v>16.149999999999999</v>
      </c>
      <c r="Q91" s="303">
        <f>SUMIFS('Forecast Summary-FY25'!X:X, 'Forecast Summary-FY25'!$A:$A,Outcomes!$A91,'Forecast Summary-FY25'!$C:$C, "2025",'Forecast Summary-FY25'!$D:$D, "Bound Project")</f>
        <v>26.599999999999998</v>
      </c>
      <c r="R91" s="303">
        <f>SUMIFS('Forecast Summary-FY25'!Y:Y, 'Forecast Summary-FY25'!$A:$A,Outcomes!$A91,'Forecast Summary-FY25'!$C:$C, "2025",'Forecast Summary-FY25'!$D:$D, "Bound Project")</f>
        <v>86.45</v>
      </c>
      <c r="S91" s="303">
        <f>SUMIFS('Forecast Summary-FY25'!Z:Z, 'Forecast Summary-FY25'!$A:$A,Outcomes!$A91,'Forecast Summary-FY25'!$C:$C, "2025",'Forecast Summary-FY25'!$D:$D, "Bound Project")</f>
        <v>27.549999999999997</v>
      </c>
      <c r="T91" s="303">
        <f>SUMIFS('Forecast Summary-FY25'!AA:AA, 'Forecast Summary-FY25'!$A:$A,Outcomes!$A91,'Forecast Summary-FY25'!$C:$C, "2025",'Forecast Summary-FY25'!$D:$D, "Bound Project")</f>
        <v>36.1</v>
      </c>
      <c r="U91" s="303">
        <f>SUMIFS('Forecast Summary-FY25'!AB:AB, 'Forecast Summary-FY25'!$A:$A,Outcomes!$A91,'Forecast Summary-FY25'!$C:$C, "2025",'Forecast Summary-FY25'!$D:$D, "Bound Project")</f>
        <v>48.449999999999996</v>
      </c>
      <c r="V91" s="303">
        <f>SUMIFS('Forecast Summary-FY25'!AG:AG, 'Forecast Summary-FY25'!$A:$A,Outcomes!$A91,'Forecast Summary-FY25'!$C:$C, "2025",'Forecast Summary-FY25'!$D:$D, "Bound Project")</f>
        <v>246.04999999999998</v>
      </c>
      <c r="W91" s="303">
        <f>SUMIFS('Forecast Summary-FY25'!AH:AH, 'Forecast Summary-FY25'!$A:$A,Outcomes!$A91,'Forecast Summary-FY25'!$C:$C, "2025",'Forecast Summary-FY25'!$D:$D, "Bound Project")</f>
        <v>41.8</v>
      </c>
      <c r="X91" s="303">
        <f>SUMIFS('Forecast Summary-FY25'!AI:AI, 'Forecast Summary-FY25'!$A:$A,Outcomes!$A91,'Forecast Summary-FY25'!$C:$C, "2025",'Forecast Summary-FY25'!$D:$D, "Bound Project")</f>
        <v>60.8</v>
      </c>
      <c r="Y91" s="303">
        <f>SUMIFS('Forecast Summary-FY25'!AJ:AJ, 'Forecast Summary-FY25'!$A:$A,Outcomes!$A91,'Forecast Summary-FY25'!$C:$C, "2025",'Forecast Summary-FY25'!$D:$D, "Bound Project")</f>
        <v>37</v>
      </c>
      <c r="Z91" s="303">
        <f>SUMIFS('Forecast Summary-FY25'!AK:AK, 'Forecast Summary-FY25'!$A:$A,Outcomes!$A91,'Forecast Summary-FY25'!$C:$C, "2025",'Forecast Summary-FY25'!$D:$D, "Bound Project")</f>
        <v>250.79999999999998</v>
      </c>
      <c r="AA91" s="303">
        <f>SUMIFS('Forecast Summary-FY25'!AL:AL, 'Forecast Summary-FY25'!$A:$A,Outcomes!$A91,'Forecast Summary-FY25'!$C:$C, "2025",'Forecast Summary-FY25'!$D:$D, "Bound Project")</f>
        <v>68</v>
      </c>
      <c r="AB91" s="303">
        <f>SUMIFS('Forecast Summary-FY25'!AM:AM, 'Forecast Summary-FY25'!$A:$A,Outcomes!$A91,'Forecast Summary-FY25'!$C:$C, "2025",'Forecast Summary-FY25'!$D:$D, "Bound Project")</f>
        <v>110.19999999999999</v>
      </c>
      <c r="AC91" s="303">
        <f>SUMIFS('Forecast Summary-FY25'!AN:AN, 'Forecast Summary-FY25'!$A:$A,Outcomes!$A91,'Forecast Summary-FY25'!$C:$C, "2025",'Forecast Summary-FY25'!$D:$D, "Bound Project")</f>
        <v>123</v>
      </c>
      <c r="AD91" s="303">
        <f>SUMIFS('Forecast Summary-FY25'!AS:AS, 'Forecast Summary-FY25'!$A:$A,Outcomes!$A91,'Forecast Summary-FY25'!$C:$C, "2025",'Forecast Summary-FY25'!$D:$D, "Bound Project")</f>
        <v>0</v>
      </c>
      <c r="AE91" s="303">
        <f>SUMIFS('Forecast Summary-FY25'!AT:AT, 'Forecast Summary-FY25'!$A:$A,Outcomes!$A91,'Forecast Summary-FY25'!$C:$C, "2025",'Forecast Summary-FY25'!$D:$D, "Bound Project")</f>
        <v>0</v>
      </c>
      <c r="AF91" s="303">
        <f>SUMIFS('Forecast Summary-FY25'!AU:AU, 'Forecast Summary-FY25'!$A:$A,Outcomes!$A91,'Forecast Summary-FY25'!$C:$C, "2025",'Forecast Summary-FY25'!$D:$D, "Bound Project")</f>
        <v>0</v>
      </c>
      <c r="AG91" s="303">
        <f>SUMIFS('Forecast Summary-FY25'!AV:AV, 'Forecast Summary-FY25'!$A:$A,Outcomes!$A91,'Forecast Summary-FY25'!$C:$C, "2025",'Forecast Summary-FY25'!$D:$D, "Bound Project")</f>
        <v>0</v>
      </c>
      <c r="AH91" s="303">
        <f>SUMIFS('Forecast Summary-FY25'!AW:AW, 'Forecast Summary-FY25'!$A:$A,Outcomes!$A91,'Forecast Summary-FY25'!$C:$C, "2025",'Forecast Summary-FY25'!$D:$D, "Bound Project")</f>
        <v>0</v>
      </c>
      <c r="AI91" s="303">
        <f>SUMIFS('Forecast Summary-FY25'!AX:AX, 'Forecast Summary-FY25'!$A:$A,Outcomes!$A91,'Forecast Summary-FY25'!$C:$C, "2025",'Forecast Summary-FY25'!$D:$D, "Bound Project")</f>
        <v>0</v>
      </c>
      <c r="AJ91" s="303">
        <f>SUMIFS('Forecast Summary-FY25'!AY:AY, 'Forecast Summary-FY25'!$A:$A,Outcomes!$A91,'Forecast Summary-FY25'!$C:$C, "2025",'Forecast Summary-FY25'!$D:$D, "Bound Project")</f>
        <v>0</v>
      </c>
      <c r="AK91" s="303">
        <f>SUMIFS('Forecast Summary-FY25'!AZ:AZ, 'Forecast Summary-FY25'!$A:$A,Outcomes!$A91,'Forecast Summary-FY25'!$C:$C, "2025",'Forecast Summary-FY25'!$D:$D, "Bound Project")</f>
        <v>0</v>
      </c>
      <c r="AL91" s="303">
        <f>SUMIFS('Forecast Summary-FY25'!BE:BE, 'Forecast Summary-FY25'!$A:$A,Outcomes!$A91,'Forecast Summary-FY25'!$C:$C, "2025",'Forecast Summary-FY25'!$D:$D, "Bound Project")</f>
        <v>817</v>
      </c>
      <c r="AM91" s="303">
        <f>SUMIFS('Forecast Summary-FY25'!BF:BF, 'Forecast Summary-FY25'!$A:$A,Outcomes!$A91,'Forecast Summary-FY25'!$C:$C, "2025",'Forecast Summary-FY25'!$D:$D, "Bound Project")</f>
        <v>361</v>
      </c>
      <c r="AN91" s="303">
        <f>SUMIFS('Forecast Summary-FY25'!BG:BG, 'Forecast Summary-FY25'!$A:$A,Outcomes!$A91,'Forecast Summary-FY25'!$C:$C, "2025",'Forecast Summary-FY25'!$D:$D, "Bound Project")</f>
        <v>347</v>
      </c>
      <c r="AO91" s="303">
        <f>SUMIFS('Forecast Summary-FY25'!BH:BH, 'Forecast Summary-FY25'!$A:$A,Outcomes!$A91,'Forecast Summary-FY25'!$C:$C, "2025",'Forecast Summary-FY25'!$D:$D, "Bound Project")</f>
        <v>187.00000000000003</v>
      </c>
      <c r="AP91" s="303">
        <f>SUMIFS('Forecast Summary-FY25'!BI:BI, 'Forecast Summary-FY25'!$A:$A,Outcomes!$A91,'Forecast Summary-FY25'!$C:$C, "2025",'Forecast Summary-FY25'!$D:$D, "Bound Project")</f>
        <v>210</v>
      </c>
      <c r="AQ91" s="303">
        <f>SUMIFS('Forecast Summary-FY25'!BJ:BJ, 'Forecast Summary-FY25'!$A:$A,Outcomes!$A91,'Forecast Summary-FY25'!$C:$C, "2025",'Forecast Summary-FY25'!$D:$D, "Bound Project")</f>
        <v>69.300000000000011</v>
      </c>
      <c r="AR91" s="303">
        <f>SUMIFS('Forecast Summary-FY25'!BK:BK, 'Forecast Summary-FY25'!$A:$A,Outcomes!$A91,'Forecast Summary-FY25'!$C:$C, "2025",'Forecast Summary-FY25'!$D:$D, "Bound Project")</f>
        <v>99</v>
      </c>
      <c r="AS91" s="303">
        <f>SUMIFS('Forecast Summary-FY25'!BL:BL, 'Forecast Summary-FY25'!$A:$A,Outcomes!$A91,'Forecast Summary-FY25'!$C:$C, "2025",'Forecast Summary-FY25'!$D:$D, "Bound Project")</f>
        <v>111</v>
      </c>
      <c r="AT91" s="303">
        <f>SUMIFS('Forecast Summary-FY25'!BQ:BQ, 'Forecast Summary-FY25'!$A:$A,Outcomes!$A91,'Forecast Summary-FY25'!$C:$C, "2025",'Forecast Summary-FY25'!$D:$D, "Bound Project")</f>
        <v>0</v>
      </c>
      <c r="AU91" s="303">
        <f>SUMIFS('Forecast Summary-FY25'!BR:BR, 'Forecast Summary-FY25'!$A:$A,Outcomes!$A91,'Forecast Summary-FY25'!$C:$C, "2025",'Forecast Summary-FY25'!$D:$D, "Bound Project")</f>
        <v>0</v>
      </c>
      <c r="AV91" s="303">
        <f>SUMIFS('Forecast Summary-FY25'!BS:BS, 'Forecast Summary-FY25'!$A:$A,Outcomes!$A91,'Forecast Summary-FY25'!$C:$C, "2025",'Forecast Summary-FY25'!$D:$D, "Bound Project")</f>
        <v>0</v>
      </c>
      <c r="AW91" s="303">
        <f>SUMIFS('Forecast Summary-FY25'!BT:BT, 'Forecast Summary-FY25'!$A:$A,Outcomes!$A91,'Forecast Summary-FY25'!$C:$C, "2025",'Forecast Summary-FY25'!$D:$D, "Bound Project")</f>
        <v>0</v>
      </c>
      <c r="AX91" s="303">
        <f>SUMIFS('Forecast Summary-FY25'!BU:BU, 'Forecast Summary-FY25'!$A:$A,Outcomes!$A91,'Forecast Summary-FY25'!$C:$C, "2025",'Forecast Summary-FY25'!$D:$D, "Bound Project")</f>
        <v>0</v>
      </c>
      <c r="AY91" s="303">
        <f>SUMIFS('Forecast Summary-FY25'!BV:BV, 'Forecast Summary-FY25'!$A:$A,Outcomes!$A91,'Forecast Summary-FY25'!$C:$C, "2025",'Forecast Summary-FY25'!$D:$D, "Bound Project")</f>
        <v>0</v>
      </c>
      <c r="AZ91" s="303">
        <f>SUMIFS('Forecast Summary-FY25'!BW:BW, 'Forecast Summary-FY25'!$A:$A,Outcomes!$A91,'Forecast Summary-FY25'!$C:$C, "2025",'Forecast Summary-FY25'!$D:$D, "Bound Project")</f>
        <v>0</v>
      </c>
      <c r="BA91" s="303">
        <f>SUMIFS('Forecast Summary-FY25'!BX:BX, 'Forecast Summary-FY25'!$A:$A,Outcomes!$A91,'Forecast Summary-FY25'!$C:$C, "2025",'Forecast Summary-FY25'!$D:$D, "Bound Project")</f>
        <v>0</v>
      </c>
      <c r="BB91" s="303">
        <f>SUMIFS('Forecast Summary-FY25'!BY:BY, 'Forecast Summary-FY25'!$A:$A,Outcomes!$A91,'Forecast Summary-FY25'!$C:$C, "2025",'Forecast Summary-FY25'!$D:$D, "Bound Project")</f>
        <v>20.9</v>
      </c>
      <c r="BC91" s="303">
        <f>SUMIFS('Forecast Summary-FY25'!BZ:BZ, 'Forecast Summary-FY25'!$A:$A,Outcomes!$A91,'Forecast Summary-FY25'!$C:$C, "2025",'Forecast Summary-FY25'!$D:$D, "Bound Project")</f>
        <v>144</v>
      </c>
      <c r="BD91" s="303">
        <f>SUMIFS('Forecast Summary-FY25'!CA:CA, 'Forecast Summary-FY25'!$A:$A,Outcomes!$A91,'Forecast Summary-FY25'!$C:$C, "2025",'Forecast Summary-FY25'!$D:$D, "Bound Project")</f>
        <v>0</v>
      </c>
    </row>
    <row r="92" spans="1:56">
      <c r="A92" s="13" t="s">
        <v>107</v>
      </c>
      <c r="B92" s="10" t="s">
        <v>108</v>
      </c>
      <c r="C92" s="303">
        <f>SUMIFS('Forecast Summary-FY25'!E:E, 'Forecast Summary-FY25'!$A:$A,Outcomes!$A92,'Forecast Summary-FY25'!$C:$C, "2025",'Forecast Summary-FY25'!$D:$D, "Bound Project")</f>
        <v>329.65</v>
      </c>
      <c r="D92" s="303">
        <f>SUMIFS('Forecast Summary-FY25'!F:F, 'Forecast Summary-FY25'!$A:$A,Outcomes!$A92,'Forecast Summary-FY25'!$C:$C, "2025",'Forecast Summary-FY25'!$D:$D, "Bound Project")</f>
        <v>270</v>
      </c>
      <c r="E92" s="303">
        <f>SUMIFS('Forecast Summary-FY25'!G:G, 'Forecast Summary-FY25'!$A:$A,Outcomes!$A92,'Forecast Summary-FY25'!$C:$C, "2025",'Forecast Summary-FY25'!$D:$D, "Bound Project")</f>
        <v>179</v>
      </c>
      <c r="F92" s="303">
        <f>SUMIFS('Forecast Summary-FY25'!H:H, 'Forecast Summary-FY25'!$A:$A,Outcomes!$A92,'Forecast Summary-FY25'!$C:$C, "2025",'Forecast Summary-FY25'!$D:$D, "Bound Project")</f>
        <v>141</v>
      </c>
      <c r="G92" s="303">
        <f>SUMIFS('Forecast Summary-FY25'!I:I, 'Forecast Summary-FY25'!$A:$A,Outcomes!$A92,'Forecast Summary-FY25'!$C:$C, "2025",'Forecast Summary-FY25'!$D:$D, "Bound Project")</f>
        <v>54</v>
      </c>
      <c r="H92" s="303">
        <f>SUMIFS('Forecast Summary-FY25'!J:J, 'Forecast Summary-FY25'!$A:$A,Outcomes!$A92,'Forecast Summary-FY25'!$C:$C, "2025",'Forecast Summary-FY25'!$D:$D, "Bound Project")</f>
        <v>0</v>
      </c>
      <c r="I92" s="303">
        <f>SUMIFS('Forecast Summary-FY25'!K:K, 'Forecast Summary-FY25'!$A:$A,Outcomes!$A92,'Forecast Summary-FY25'!$C:$C, "2025",'Forecast Summary-FY25'!$D:$D, "Bound Project")</f>
        <v>0</v>
      </c>
      <c r="J92" s="303">
        <f>SUMIFS('Forecast Summary-FY25'!L:L, 'Forecast Summary-FY25'!$A:$A,Outcomes!$A92,'Forecast Summary-FY25'!$C:$C, "2025",'Forecast Summary-FY25'!$D:$D, "Bound Project")</f>
        <v>0</v>
      </c>
      <c r="K92" s="303">
        <f>SUMIFS('Forecast Summary-FY25'!M:M, 'Forecast Summary-FY25'!$A:$A,Outcomes!$A92,'Forecast Summary-FY25'!$C:$C, "2025",'Forecast Summary-FY25'!$D:$D, "Bound Project")</f>
        <v>0</v>
      </c>
      <c r="L92" s="303">
        <f>SUMIFS('Forecast Summary-FY25'!O:O, 'Forecast Summary-FY25'!$A:$A,Outcomes!$A92,'Forecast Summary-FY25'!$C:$C, "2025",'Forecast Summary-FY25'!$D:$D, "Bound Project")</f>
        <v>0</v>
      </c>
      <c r="M92" s="303">
        <f>SUMIFS('Forecast Summary-FY25'!P:P, 'Forecast Summary-FY25'!$A:$A,Outcomes!$A92,'Forecast Summary-FY25'!$C:$C, "2025",'Forecast Summary-FY25'!$D:$D, "Bound Project")</f>
        <v>90.25</v>
      </c>
      <c r="N92" s="303">
        <f>SUMIFS('Forecast Summary-FY25'!U:U, 'Forecast Summary-FY25'!$A:$A,Outcomes!$A92,'Forecast Summary-FY25'!$C:$C, "2025",'Forecast Summary-FY25'!$D:$D, "Bound Project")</f>
        <v>2</v>
      </c>
      <c r="O92" s="303">
        <f>SUMIFS('Forecast Summary-FY25'!V:V, 'Forecast Summary-FY25'!$A:$A,Outcomes!$A92,'Forecast Summary-FY25'!$C:$C, "2025",'Forecast Summary-FY25'!$D:$D, "Bound Project")</f>
        <v>0</v>
      </c>
      <c r="P92" s="303">
        <f>SUMIFS('Forecast Summary-FY25'!W:W, 'Forecast Summary-FY25'!$A:$A,Outcomes!$A92,'Forecast Summary-FY25'!$C:$C, "2025",'Forecast Summary-FY25'!$D:$D, "Bound Project")</f>
        <v>0</v>
      </c>
      <c r="Q92" s="303">
        <f>SUMIFS('Forecast Summary-FY25'!X:X, 'Forecast Summary-FY25'!$A:$A,Outcomes!$A92,'Forecast Summary-FY25'!$C:$C, "2025",'Forecast Summary-FY25'!$D:$D, "Bound Project")</f>
        <v>0</v>
      </c>
      <c r="R92" s="303">
        <f>SUMIFS('Forecast Summary-FY25'!Y:Y, 'Forecast Summary-FY25'!$A:$A,Outcomes!$A92,'Forecast Summary-FY25'!$C:$C, "2025",'Forecast Summary-FY25'!$D:$D, "Bound Project")</f>
        <v>25</v>
      </c>
      <c r="S92" s="303">
        <f>SUMIFS('Forecast Summary-FY25'!Z:Z, 'Forecast Summary-FY25'!$A:$A,Outcomes!$A92,'Forecast Summary-FY25'!$C:$C, "2025",'Forecast Summary-FY25'!$D:$D, "Bound Project")</f>
        <v>6.6000000000000005</v>
      </c>
      <c r="T92" s="303">
        <f>SUMIFS('Forecast Summary-FY25'!AA:AA, 'Forecast Summary-FY25'!$A:$A,Outcomes!$A92,'Forecast Summary-FY25'!$C:$C, "2025",'Forecast Summary-FY25'!$D:$D, "Bound Project")</f>
        <v>6</v>
      </c>
      <c r="U92" s="303">
        <f>SUMIFS('Forecast Summary-FY25'!AB:AB, 'Forecast Summary-FY25'!$A:$A,Outcomes!$A92,'Forecast Summary-FY25'!$C:$C, "2025",'Forecast Summary-FY25'!$D:$D, "Bound Project")</f>
        <v>13</v>
      </c>
      <c r="V92" s="303">
        <f>SUMIFS('Forecast Summary-FY25'!AG:AG, 'Forecast Summary-FY25'!$A:$A,Outcomes!$A92,'Forecast Summary-FY25'!$C:$C, "2025",'Forecast Summary-FY25'!$D:$D, "Bound Project")</f>
        <v>106.7</v>
      </c>
      <c r="W92" s="303">
        <f>SUMIFS('Forecast Summary-FY25'!AH:AH, 'Forecast Summary-FY25'!$A:$A,Outcomes!$A92,'Forecast Summary-FY25'!$C:$C, "2025",'Forecast Summary-FY25'!$D:$D, "Bound Project")</f>
        <v>89.100000000000009</v>
      </c>
      <c r="X92" s="303">
        <f>SUMIFS('Forecast Summary-FY25'!AI:AI, 'Forecast Summary-FY25'!$A:$A,Outcomes!$A92,'Forecast Summary-FY25'!$C:$C, "2025",'Forecast Summary-FY25'!$D:$D, "Bound Project")</f>
        <v>45.1</v>
      </c>
      <c r="Y92" s="303">
        <f>SUMIFS('Forecast Summary-FY25'!AJ:AJ, 'Forecast Summary-FY25'!$A:$A,Outcomes!$A92,'Forecast Summary-FY25'!$C:$C, "2025",'Forecast Summary-FY25'!$D:$D, "Bound Project")</f>
        <v>68.399999999999991</v>
      </c>
      <c r="Z92" s="303">
        <f>SUMIFS('Forecast Summary-FY25'!AK:AK, 'Forecast Summary-FY25'!$A:$A,Outcomes!$A92,'Forecast Summary-FY25'!$C:$C, "2025",'Forecast Summary-FY25'!$D:$D, "Bound Project")</f>
        <v>279.3</v>
      </c>
      <c r="AA92" s="303">
        <f>SUMIFS('Forecast Summary-FY25'!AL:AL, 'Forecast Summary-FY25'!$A:$A,Outcomes!$A92,'Forecast Summary-FY25'!$C:$C, "2025",'Forecast Summary-FY25'!$D:$D, "Bound Project")</f>
        <v>164.35</v>
      </c>
      <c r="AB92" s="303">
        <f>SUMIFS('Forecast Summary-FY25'!AM:AM, 'Forecast Summary-FY25'!$A:$A,Outcomes!$A92,'Forecast Summary-FY25'!$C:$C, "2025",'Forecast Summary-FY25'!$D:$D, "Bound Project")</f>
        <v>185.25</v>
      </c>
      <c r="AC92" s="303">
        <f>SUMIFS('Forecast Summary-FY25'!AN:AN, 'Forecast Summary-FY25'!$A:$A,Outcomes!$A92,'Forecast Summary-FY25'!$C:$C, "2025",'Forecast Summary-FY25'!$D:$D, "Bound Project")</f>
        <v>79.8</v>
      </c>
      <c r="AD92" s="303">
        <f>SUMIFS('Forecast Summary-FY25'!AS:AS, 'Forecast Summary-FY25'!$A:$A,Outcomes!$A92,'Forecast Summary-FY25'!$C:$C, "2025",'Forecast Summary-FY25'!$D:$D, "Bound Project")</f>
        <v>0</v>
      </c>
      <c r="AE92" s="303">
        <f>SUMIFS('Forecast Summary-FY25'!AT:AT, 'Forecast Summary-FY25'!$A:$A,Outcomes!$A92,'Forecast Summary-FY25'!$C:$C, "2025",'Forecast Summary-FY25'!$D:$D, "Bound Project")</f>
        <v>0</v>
      </c>
      <c r="AF92" s="303">
        <f>SUMIFS('Forecast Summary-FY25'!AU:AU, 'Forecast Summary-FY25'!$A:$A,Outcomes!$A92,'Forecast Summary-FY25'!$C:$C, "2025",'Forecast Summary-FY25'!$D:$D, "Bound Project")</f>
        <v>0</v>
      </c>
      <c r="AG92" s="303">
        <f>SUMIFS('Forecast Summary-FY25'!AV:AV, 'Forecast Summary-FY25'!$A:$A,Outcomes!$A92,'Forecast Summary-FY25'!$C:$C, "2025",'Forecast Summary-FY25'!$D:$D, "Bound Project")</f>
        <v>0</v>
      </c>
      <c r="AH92" s="303">
        <f>SUMIFS('Forecast Summary-FY25'!AW:AW, 'Forecast Summary-FY25'!$A:$A,Outcomes!$A92,'Forecast Summary-FY25'!$C:$C, "2025",'Forecast Summary-FY25'!$D:$D, "Bound Project")</f>
        <v>0</v>
      </c>
      <c r="AI92" s="303">
        <f>SUMIFS('Forecast Summary-FY25'!AX:AX, 'Forecast Summary-FY25'!$A:$A,Outcomes!$A92,'Forecast Summary-FY25'!$C:$C, "2025",'Forecast Summary-FY25'!$D:$D, "Bound Project")</f>
        <v>0</v>
      </c>
      <c r="AJ92" s="303">
        <f>SUMIFS('Forecast Summary-FY25'!AY:AY, 'Forecast Summary-FY25'!$A:$A,Outcomes!$A92,'Forecast Summary-FY25'!$C:$C, "2025",'Forecast Summary-FY25'!$D:$D, "Bound Project")</f>
        <v>0</v>
      </c>
      <c r="AK92" s="303">
        <f>SUMIFS('Forecast Summary-FY25'!AZ:AZ, 'Forecast Summary-FY25'!$A:$A,Outcomes!$A92,'Forecast Summary-FY25'!$C:$C, "2025",'Forecast Summary-FY25'!$D:$D, "Bound Project")</f>
        <v>0</v>
      </c>
      <c r="AL92" s="303">
        <f>SUMIFS('Forecast Summary-FY25'!BE:BE, 'Forecast Summary-FY25'!$A:$A,Outcomes!$A92,'Forecast Summary-FY25'!$C:$C, "2025",'Forecast Summary-FY25'!$D:$D, "Bound Project")</f>
        <v>297</v>
      </c>
      <c r="AM92" s="303">
        <f>SUMIFS('Forecast Summary-FY25'!BF:BF, 'Forecast Summary-FY25'!$A:$A,Outcomes!$A92,'Forecast Summary-FY25'!$C:$C, "2025",'Forecast Summary-FY25'!$D:$D, "Bound Project")</f>
        <v>193</v>
      </c>
      <c r="AN92" s="303">
        <f>SUMIFS('Forecast Summary-FY25'!BG:BG, 'Forecast Summary-FY25'!$A:$A,Outcomes!$A92,'Forecast Summary-FY25'!$C:$C, "2025",'Forecast Summary-FY25'!$D:$D, "Bound Project")</f>
        <v>184</v>
      </c>
      <c r="AO92" s="303">
        <f>SUMIFS('Forecast Summary-FY25'!BH:BH, 'Forecast Summary-FY25'!$A:$A,Outcomes!$A92,'Forecast Summary-FY25'!$C:$C, "2025",'Forecast Summary-FY25'!$D:$D, "Bound Project")</f>
        <v>69.300000000000011</v>
      </c>
      <c r="AP92" s="303">
        <f>SUMIFS('Forecast Summary-FY25'!BI:BI, 'Forecast Summary-FY25'!$A:$A,Outcomes!$A92,'Forecast Summary-FY25'!$C:$C, "2025",'Forecast Summary-FY25'!$D:$D, "Bound Project")</f>
        <v>138.69999999999999</v>
      </c>
      <c r="AQ92" s="303">
        <f>SUMIFS('Forecast Summary-FY25'!BJ:BJ, 'Forecast Summary-FY25'!$A:$A,Outcomes!$A92,'Forecast Summary-FY25'!$C:$C, "2025",'Forecast Summary-FY25'!$D:$D, "Bound Project")</f>
        <v>66.5</v>
      </c>
      <c r="AR92" s="303">
        <f>SUMIFS('Forecast Summary-FY25'!BK:BK, 'Forecast Summary-FY25'!$A:$A,Outcomes!$A92,'Forecast Summary-FY25'!$C:$C, "2025",'Forecast Summary-FY25'!$D:$D, "Bound Project")</f>
        <v>88.35</v>
      </c>
      <c r="AS92" s="303">
        <f>SUMIFS('Forecast Summary-FY25'!BL:BL, 'Forecast Summary-FY25'!$A:$A,Outcomes!$A92,'Forecast Summary-FY25'!$C:$C, "2025",'Forecast Summary-FY25'!$D:$D, "Bound Project")</f>
        <v>75.05</v>
      </c>
      <c r="AT92" s="303">
        <f>SUMIFS('Forecast Summary-FY25'!BQ:BQ, 'Forecast Summary-FY25'!$A:$A,Outcomes!$A92,'Forecast Summary-FY25'!$C:$C, "2025",'Forecast Summary-FY25'!$D:$D, "Bound Project")</f>
        <v>0</v>
      </c>
      <c r="AU92" s="303">
        <f>SUMIFS('Forecast Summary-FY25'!BR:BR, 'Forecast Summary-FY25'!$A:$A,Outcomes!$A92,'Forecast Summary-FY25'!$C:$C, "2025",'Forecast Summary-FY25'!$D:$D, "Bound Project")</f>
        <v>0</v>
      </c>
      <c r="AV92" s="303">
        <f>SUMIFS('Forecast Summary-FY25'!BS:BS, 'Forecast Summary-FY25'!$A:$A,Outcomes!$A92,'Forecast Summary-FY25'!$C:$C, "2025",'Forecast Summary-FY25'!$D:$D, "Bound Project")</f>
        <v>0</v>
      </c>
      <c r="AW92" s="303">
        <f>SUMIFS('Forecast Summary-FY25'!BT:BT, 'Forecast Summary-FY25'!$A:$A,Outcomes!$A92,'Forecast Summary-FY25'!$C:$C, "2025",'Forecast Summary-FY25'!$D:$D, "Bound Project")</f>
        <v>0</v>
      </c>
      <c r="AX92" s="303">
        <f>SUMIFS('Forecast Summary-FY25'!BU:BU, 'Forecast Summary-FY25'!$A:$A,Outcomes!$A92,'Forecast Summary-FY25'!$C:$C, "2025",'Forecast Summary-FY25'!$D:$D, "Bound Project")</f>
        <v>0</v>
      </c>
      <c r="AY92" s="303">
        <f>SUMIFS('Forecast Summary-FY25'!BV:BV, 'Forecast Summary-FY25'!$A:$A,Outcomes!$A92,'Forecast Summary-FY25'!$C:$C, "2025",'Forecast Summary-FY25'!$D:$D, "Bound Project")</f>
        <v>0</v>
      </c>
      <c r="AZ92" s="303">
        <f>SUMIFS('Forecast Summary-FY25'!BW:BW, 'Forecast Summary-FY25'!$A:$A,Outcomes!$A92,'Forecast Summary-FY25'!$C:$C, "2025",'Forecast Summary-FY25'!$D:$D, "Bound Project")</f>
        <v>0</v>
      </c>
      <c r="BA92" s="303">
        <f>SUMIFS('Forecast Summary-FY25'!BX:BX, 'Forecast Summary-FY25'!$A:$A,Outcomes!$A92,'Forecast Summary-FY25'!$C:$C, "2025",'Forecast Summary-FY25'!$D:$D, "Bound Project")</f>
        <v>0</v>
      </c>
      <c r="BB92" s="303">
        <f>SUMIFS('Forecast Summary-FY25'!BY:BY, 'Forecast Summary-FY25'!$A:$A,Outcomes!$A92,'Forecast Summary-FY25'!$C:$C, "2025",'Forecast Summary-FY25'!$D:$D, "Bound Project")</f>
        <v>15</v>
      </c>
      <c r="BC92" s="303">
        <f>SUMIFS('Forecast Summary-FY25'!BZ:BZ, 'Forecast Summary-FY25'!$A:$A,Outcomes!$A92,'Forecast Summary-FY25'!$C:$C, "2025",'Forecast Summary-FY25'!$D:$D, "Bound Project")</f>
        <v>24</v>
      </c>
      <c r="BD92" s="303">
        <f>SUMIFS('Forecast Summary-FY25'!CA:CA, 'Forecast Summary-FY25'!$A:$A,Outcomes!$A92,'Forecast Summary-FY25'!$C:$C, "2025",'Forecast Summary-FY25'!$D:$D, "Bound Project")</f>
        <v>0</v>
      </c>
    </row>
    <row r="93" spans="1:56">
      <c r="A93" s="13" t="s">
        <v>109</v>
      </c>
      <c r="B93" s="10" t="s">
        <v>110</v>
      </c>
      <c r="C93" s="303">
        <f>SUMIFS('Forecast Summary-FY25'!E:E, 'Forecast Summary-FY25'!$A:$A,Outcomes!$A93,'Forecast Summary-FY25'!$C:$C, "2025",'Forecast Summary-FY25'!$D:$D, "Bound Project")</f>
        <v>1229</v>
      </c>
      <c r="D93" s="303">
        <f>SUMIFS('Forecast Summary-FY25'!F:F, 'Forecast Summary-FY25'!$A:$A,Outcomes!$A93,'Forecast Summary-FY25'!$C:$C, "2025",'Forecast Summary-FY25'!$D:$D, "Bound Project")</f>
        <v>596</v>
      </c>
      <c r="E93" s="303">
        <f>SUMIFS('Forecast Summary-FY25'!G:G, 'Forecast Summary-FY25'!$A:$A,Outcomes!$A93,'Forecast Summary-FY25'!$C:$C, "2025",'Forecast Summary-FY25'!$D:$D, "Bound Project")</f>
        <v>482.59999999999997</v>
      </c>
      <c r="F93" s="303">
        <f>SUMIFS('Forecast Summary-FY25'!H:H, 'Forecast Summary-FY25'!$A:$A,Outcomes!$A93,'Forecast Summary-FY25'!$C:$C, "2025",'Forecast Summary-FY25'!$D:$D, "Bound Project")</f>
        <v>195</v>
      </c>
      <c r="G93" s="303">
        <f>SUMIFS('Forecast Summary-FY25'!I:I, 'Forecast Summary-FY25'!$A:$A,Outcomes!$A93,'Forecast Summary-FY25'!$C:$C, "2025",'Forecast Summary-FY25'!$D:$D, "Bound Project")</f>
        <v>137.5</v>
      </c>
      <c r="H93" s="303">
        <f>SUMIFS('Forecast Summary-FY25'!J:J, 'Forecast Summary-FY25'!$A:$A,Outcomes!$A93,'Forecast Summary-FY25'!$C:$C, "2025",'Forecast Summary-FY25'!$D:$D, "Bound Project")</f>
        <v>0</v>
      </c>
      <c r="I93" s="303">
        <f>SUMIFS('Forecast Summary-FY25'!K:K, 'Forecast Summary-FY25'!$A:$A,Outcomes!$A93,'Forecast Summary-FY25'!$C:$C, "2025",'Forecast Summary-FY25'!$D:$D, "Bound Project")</f>
        <v>0</v>
      </c>
      <c r="J93" s="303">
        <f>SUMIFS('Forecast Summary-FY25'!L:L, 'Forecast Summary-FY25'!$A:$A,Outcomes!$A93,'Forecast Summary-FY25'!$C:$C, "2025",'Forecast Summary-FY25'!$D:$D, "Bound Project")</f>
        <v>0</v>
      </c>
      <c r="K93" s="303">
        <f>SUMIFS('Forecast Summary-FY25'!M:M, 'Forecast Summary-FY25'!$A:$A,Outcomes!$A93,'Forecast Summary-FY25'!$C:$C, "2025",'Forecast Summary-FY25'!$D:$D, "Bound Project")</f>
        <v>0</v>
      </c>
      <c r="L93" s="303">
        <f>SUMIFS('Forecast Summary-FY25'!O:O, 'Forecast Summary-FY25'!$A:$A,Outcomes!$A93,'Forecast Summary-FY25'!$C:$C, "2025",'Forecast Summary-FY25'!$D:$D, "Bound Project")</f>
        <v>4</v>
      </c>
      <c r="M93" s="303">
        <f>SUMIFS('Forecast Summary-FY25'!P:P, 'Forecast Summary-FY25'!$A:$A,Outcomes!$A93,'Forecast Summary-FY25'!$C:$C, "2025",'Forecast Summary-FY25'!$D:$D, "Bound Project")</f>
        <v>111.10000000000001</v>
      </c>
      <c r="N93" s="303">
        <f>SUMIFS('Forecast Summary-FY25'!U:U, 'Forecast Summary-FY25'!$A:$A,Outcomes!$A93,'Forecast Summary-FY25'!$C:$C, "2025",'Forecast Summary-FY25'!$D:$D, "Bound Project")</f>
        <v>0</v>
      </c>
      <c r="O93" s="303">
        <f>SUMIFS('Forecast Summary-FY25'!V:V, 'Forecast Summary-FY25'!$A:$A,Outcomes!$A93,'Forecast Summary-FY25'!$C:$C, "2025",'Forecast Summary-FY25'!$D:$D, "Bound Project")</f>
        <v>0</v>
      </c>
      <c r="P93" s="303">
        <f>SUMIFS('Forecast Summary-FY25'!W:W, 'Forecast Summary-FY25'!$A:$A,Outcomes!$A93,'Forecast Summary-FY25'!$C:$C, "2025",'Forecast Summary-FY25'!$D:$D, "Bound Project")</f>
        <v>0</v>
      </c>
      <c r="Q93" s="303">
        <f>SUMIFS('Forecast Summary-FY25'!X:X, 'Forecast Summary-FY25'!$A:$A,Outcomes!$A93,'Forecast Summary-FY25'!$C:$C, "2025",'Forecast Summary-FY25'!$D:$D, "Bound Project")</f>
        <v>0</v>
      </c>
      <c r="R93" s="303">
        <f>SUMIFS('Forecast Summary-FY25'!Y:Y, 'Forecast Summary-FY25'!$A:$A,Outcomes!$A93,'Forecast Summary-FY25'!$C:$C, "2025",'Forecast Summary-FY25'!$D:$D, "Bound Project")</f>
        <v>327.75</v>
      </c>
      <c r="S93" s="303">
        <f>SUMIFS('Forecast Summary-FY25'!Z:Z, 'Forecast Summary-FY25'!$A:$A,Outcomes!$A93,'Forecast Summary-FY25'!$C:$C, "2025",'Forecast Summary-FY25'!$D:$D, "Bound Project")</f>
        <v>135.85</v>
      </c>
      <c r="T93" s="303">
        <f>SUMIFS('Forecast Summary-FY25'!AA:AA, 'Forecast Summary-FY25'!$A:$A,Outcomes!$A93,'Forecast Summary-FY25'!$C:$C, "2025",'Forecast Summary-FY25'!$D:$D, "Bound Project")</f>
        <v>39.9</v>
      </c>
      <c r="U93" s="303">
        <f>SUMIFS('Forecast Summary-FY25'!AB:AB, 'Forecast Summary-FY25'!$A:$A,Outcomes!$A93,'Forecast Summary-FY25'!$C:$C, "2025",'Forecast Summary-FY25'!$D:$D, "Bound Project")</f>
        <v>100</v>
      </c>
      <c r="V93" s="303">
        <f>SUMIFS('Forecast Summary-FY25'!AG:AG, 'Forecast Summary-FY25'!$A:$A,Outcomes!$A93,'Forecast Summary-FY25'!$C:$C, "2025",'Forecast Summary-FY25'!$D:$D, "Bound Project")</f>
        <v>290.40000000000003</v>
      </c>
      <c r="W93" s="303">
        <f>SUMIFS('Forecast Summary-FY25'!AH:AH, 'Forecast Summary-FY25'!$A:$A,Outcomes!$A93,'Forecast Summary-FY25'!$C:$C, "2025",'Forecast Summary-FY25'!$D:$D, "Bound Project")</f>
        <v>261.8</v>
      </c>
      <c r="X93" s="303">
        <f>SUMIFS('Forecast Summary-FY25'!AI:AI, 'Forecast Summary-FY25'!$A:$A,Outcomes!$A93,'Forecast Summary-FY25'!$C:$C, "2025",'Forecast Summary-FY25'!$D:$D, "Bound Project")</f>
        <v>92.4</v>
      </c>
      <c r="Y93" s="303">
        <f>SUMIFS('Forecast Summary-FY25'!AJ:AJ, 'Forecast Summary-FY25'!$A:$A,Outcomes!$A93,'Forecast Summary-FY25'!$C:$C, "2025",'Forecast Summary-FY25'!$D:$D, "Bound Project")</f>
        <v>94.600000000000009</v>
      </c>
      <c r="Z93" s="303">
        <f>SUMIFS('Forecast Summary-FY25'!AK:AK, 'Forecast Summary-FY25'!$A:$A,Outcomes!$A93,'Forecast Summary-FY25'!$C:$C, "2025",'Forecast Summary-FY25'!$D:$D, "Bound Project")</f>
        <v>491.15</v>
      </c>
      <c r="AA93" s="303">
        <f>SUMIFS('Forecast Summary-FY25'!AL:AL, 'Forecast Summary-FY25'!$A:$A,Outcomes!$A93,'Forecast Summary-FY25'!$C:$C, "2025",'Forecast Summary-FY25'!$D:$D, "Bound Project")</f>
        <v>412.29999999999995</v>
      </c>
      <c r="AB93" s="303">
        <f>SUMIFS('Forecast Summary-FY25'!AM:AM, 'Forecast Summary-FY25'!$A:$A,Outcomes!$A93,'Forecast Summary-FY25'!$C:$C, "2025",'Forecast Summary-FY25'!$D:$D, "Bound Project")</f>
        <v>141</v>
      </c>
      <c r="AC93" s="303">
        <f>SUMIFS('Forecast Summary-FY25'!AN:AN, 'Forecast Summary-FY25'!$A:$A,Outcomes!$A93,'Forecast Summary-FY25'!$C:$C, "2025",'Forecast Summary-FY25'!$D:$D, "Bound Project")</f>
        <v>126</v>
      </c>
      <c r="AD93" s="303">
        <f>SUMIFS('Forecast Summary-FY25'!AS:AS, 'Forecast Summary-FY25'!$A:$A,Outcomes!$A93,'Forecast Summary-FY25'!$C:$C, "2025",'Forecast Summary-FY25'!$D:$D, "Bound Project")</f>
        <v>0</v>
      </c>
      <c r="AE93" s="303">
        <f>SUMIFS('Forecast Summary-FY25'!AT:AT, 'Forecast Summary-FY25'!$A:$A,Outcomes!$A93,'Forecast Summary-FY25'!$C:$C, "2025",'Forecast Summary-FY25'!$D:$D, "Bound Project")</f>
        <v>0</v>
      </c>
      <c r="AF93" s="303">
        <f>SUMIFS('Forecast Summary-FY25'!AU:AU, 'Forecast Summary-FY25'!$A:$A,Outcomes!$A93,'Forecast Summary-FY25'!$C:$C, "2025",'Forecast Summary-FY25'!$D:$D, "Bound Project")</f>
        <v>0</v>
      </c>
      <c r="AG93" s="303">
        <f>SUMIFS('Forecast Summary-FY25'!AV:AV, 'Forecast Summary-FY25'!$A:$A,Outcomes!$A93,'Forecast Summary-FY25'!$C:$C, "2025",'Forecast Summary-FY25'!$D:$D, "Bound Project")</f>
        <v>0</v>
      </c>
      <c r="AH93" s="303">
        <f>SUMIFS('Forecast Summary-FY25'!AW:AW, 'Forecast Summary-FY25'!$A:$A,Outcomes!$A93,'Forecast Summary-FY25'!$C:$C, "2025",'Forecast Summary-FY25'!$D:$D, "Bound Project")</f>
        <v>0</v>
      </c>
      <c r="AI93" s="303">
        <f>SUMIFS('Forecast Summary-FY25'!AX:AX, 'Forecast Summary-FY25'!$A:$A,Outcomes!$A93,'Forecast Summary-FY25'!$C:$C, "2025",'Forecast Summary-FY25'!$D:$D, "Bound Project")</f>
        <v>0</v>
      </c>
      <c r="AJ93" s="303">
        <f>SUMIFS('Forecast Summary-FY25'!AY:AY, 'Forecast Summary-FY25'!$A:$A,Outcomes!$A93,'Forecast Summary-FY25'!$C:$C, "2025",'Forecast Summary-FY25'!$D:$D, "Bound Project")</f>
        <v>0</v>
      </c>
      <c r="AK93" s="303">
        <f>SUMIFS('Forecast Summary-FY25'!AZ:AZ, 'Forecast Summary-FY25'!$A:$A,Outcomes!$A93,'Forecast Summary-FY25'!$C:$C, "2025",'Forecast Summary-FY25'!$D:$D, "Bound Project")</f>
        <v>0</v>
      </c>
      <c r="AL93" s="303">
        <f>SUMIFS('Forecast Summary-FY25'!BE:BE, 'Forecast Summary-FY25'!$A:$A,Outcomes!$A93,'Forecast Summary-FY25'!$C:$C, "2025",'Forecast Summary-FY25'!$D:$D, "Bound Project")</f>
        <v>728.2</v>
      </c>
      <c r="AM93" s="303">
        <f>SUMIFS('Forecast Summary-FY25'!BF:BF, 'Forecast Summary-FY25'!$A:$A,Outcomes!$A93,'Forecast Summary-FY25'!$C:$C, "2025",'Forecast Summary-FY25'!$D:$D, "Bound Project")</f>
        <v>587</v>
      </c>
      <c r="AN93" s="303">
        <f>SUMIFS('Forecast Summary-FY25'!BG:BG, 'Forecast Summary-FY25'!$A:$A,Outcomes!$A93,'Forecast Summary-FY25'!$C:$C, "2025",'Forecast Summary-FY25'!$D:$D, "Bound Project")</f>
        <v>216.70000000000002</v>
      </c>
      <c r="AO93" s="303">
        <f>SUMIFS('Forecast Summary-FY25'!BH:BH, 'Forecast Summary-FY25'!$A:$A,Outcomes!$A93,'Forecast Summary-FY25'!$C:$C, "2025",'Forecast Summary-FY25'!$D:$D, "Bound Project")</f>
        <v>143</v>
      </c>
      <c r="AP93" s="303">
        <f>SUMIFS('Forecast Summary-FY25'!BI:BI, 'Forecast Summary-FY25'!$A:$A,Outcomes!$A93,'Forecast Summary-FY25'!$C:$C, "2025",'Forecast Summary-FY25'!$D:$D, "Bound Project")</f>
        <v>461.7</v>
      </c>
      <c r="AQ93" s="303">
        <f>SUMIFS('Forecast Summary-FY25'!BJ:BJ, 'Forecast Summary-FY25'!$A:$A,Outcomes!$A93,'Forecast Summary-FY25'!$C:$C, "2025",'Forecast Summary-FY25'!$D:$D, "Bound Project")</f>
        <v>346.75</v>
      </c>
      <c r="AR93" s="303">
        <f>SUMIFS('Forecast Summary-FY25'!BK:BK, 'Forecast Summary-FY25'!$A:$A,Outcomes!$A93,'Forecast Summary-FY25'!$C:$C, "2025",'Forecast Summary-FY25'!$D:$D, "Bound Project")</f>
        <v>217.54999999999998</v>
      </c>
      <c r="AS93" s="303">
        <f>SUMIFS('Forecast Summary-FY25'!BL:BL, 'Forecast Summary-FY25'!$A:$A,Outcomes!$A93,'Forecast Summary-FY25'!$C:$C, "2025",'Forecast Summary-FY25'!$D:$D, "Bound Project")</f>
        <v>185.25</v>
      </c>
      <c r="AT93" s="303">
        <f>SUMIFS('Forecast Summary-FY25'!BQ:BQ, 'Forecast Summary-FY25'!$A:$A,Outcomes!$A93,'Forecast Summary-FY25'!$C:$C, "2025",'Forecast Summary-FY25'!$D:$D, "Bound Project")</f>
        <v>4.4000000000000004</v>
      </c>
      <c r="AU93" s="303">
        <f>SUMIFS('Forecast Summary-FY25'!BR:BR, 'Forecast Summary-FY25'!$A:$A,Outcomes!$A93,'Forecast Summary-FY25'!$C:$C, "2025",'Forecast Summary-FY25'!$D:$D, "Bound Project")</f>
        <v>3.3000000000000003</v>
      </c>
      <c r="AV93" s="303">
        <f>SUMIFS('Forecast Summary-FY25'!BS:BS, 'Forecast Summary-FY25'!$A:$A,Outcomes!$A93,'Forecast Summary-FY25'!$C:$C, "2025",'Forecast Summary-FY25'!$D:$D, "Bound Project")</f>
        <v>2.2000000000000002</v>
      </c>
      <c r="AW93" s="303">
        <f>SUMIFS('Forecast Summary-FY25'!BT:BT, 'Forecast Summary-FY25'!$A:$A,Outcomes!$A93,'Forecast Summary-FY25'!$C:$C, "2025",'Forecast Summary-FY25'!$D:$D, "Bound Project")</f>
        <v>2.2000000000000002</v>
      </c>
      <c r="AX93" s="303">
        <f>SUMIFS('Forecast Summary-FY25'!BU:BU, 'Forecast Summary-FY25'!$A:$A,Outcomes!$A93,'Forecast Summary-FY25'!$C:$C, "2025",'Forecast Summary-FY25'!$D:$D, "Bound Project")</f>
        <v>76.95</v>
      </c>
      <c r="AY93" s="303">
        <f>SUMIFS('Forecast Summary-FY25'!BV:BV, 'Forecast Summary-FY25'!$A:$A,Outcomes!$A93,'Forecast Summary-FY25'!$C:$C, "2025",'Forecast Summary-FY25'!$D:$D, "Bound Project")</f>
        <v>44.65</v>
      </c>
      <c r="AZ93" s="303">
        <f>SUMIFS('Forecast Summary-FY25'!BW:BW, 'Forecast Summary-FY25'!$A:$A,Outcomes!$A93,'Forecast Summary-FY25'!$C:$C, "2025",'Forecast Summary-FY25'!$D:$D, "Bound Project")</f>
        <v>40.85</v>
      </c>
      <c r="BA93" s="303">
        <f>SUMIFS('Forecast Summary-FY25'!BX:BX, 'Forecast Summary-FY25'!$A:$A,Outcomes!$A93,'Forecast Summary-FY25'!$C:$C, "2025",'Forecast Summary-FY25'!$D:$D, "Bound Project")</f>
        <v>51.3</v>
      </c>
      <c r="BB93" s="303">
        <f>SUMIFS('Forecast Summary-FY25'!BY:BY, 'Forecast Summary-FY25'!$A:$A,Outcomes!$A93,'Forecast Summary-FY25'!$C:$C, "2025",'Forecast Summary-FY25'!$D:$D, "Bound Project")</f>
        <v>67</v>
      </c>
      <c r="BC93" s="303">
        <f>SUMIFS('Forecast Summary-FY25'!BZ:BZ, 'Forecast Summary-FY25'!$A:$A,Outcomes!$A93,'Forecast Summary-FY25'!$C:$C, "2025",'Forecast Summary-FY25'!$D:$D, "Bound Project")</f>
        <v>188</v>
      </c>
      <c r="BD93" s="303">
        <f>SUMIFS('Forecast Summary-FY25'!CA:CA, 'Forecast Summary-FY25'!$A:$A,Outcomes!$A93,'Forecast Summary-FY25'!$C:$C, "2025",'Forecast Summary-FY25'!$D:$D, "Bound Project")</f>
        <v>0</v>
      </c>
    </row>
    <row r="94" spans="1:56">
      <c r="A94" s="13" t="s">
        <v>111</v>
      </c>
      <c r="B94" s="10" t="s">
        <v>112</v>
      </c>
      <c r="C94" s="303">
        <f>SUMIFS('Forecast Summary-FY25'!E:E, 'Forecast Summary-FY25'!$A:$A,Outcomes!$A94,'Forecast Summary-FY25'!$C:$C, "2025",'Forecast Summary-FY25'!$D:$D, "Bound Project")</f>
        <v>315.39999999999998</v>
      </c>
      <c r="D94" s="303">
        <f>SUMIFS('Forecast Summary-FY25'!F:F, 'Forecast Summary-FY25'!$A:$A,Outcomes!$A94,'Forecast Summary-FY25'!$C:$C, "2025",'Forecast Summary-FY25'!$D:$D, "Bound Project")</f>
        <v>177</v>
      </c>
      <c r="E94" s="303">
        <f>SUMIFS('Forecast Summary-FY25'!G:G, 'Forecast Summary-FY25'!$A:$A,Outcomes!$A94,'Forecast Summary-FY25'!$C:$C, "2025",'Forecast Summary-FY25'!$D:$D, "Bound Project")</f>
        <v>56.1</v>
      </c>
      <c r="F94" s="303">
        <f>SUMIFS('Forecast Summary-FY25'!H:H, 'Forecast Summary-FY25'!$A:$A,Outcomes!$A94,'Forecast Summary-FY25'!$C:$C, "2025",'Forecast Summary-FY25'!$D:$D, "Bound Project")</f>
        <v>73.7</v>
      </c>
      <c r="G94" s="303">
        <f>SUMIFS('Forecast Summary-FY25'!I:I, 'Forecast Summary-FY25'!$A:$A,Outcomes!$A94,'Forecast Summary-FY25'!$C:$C, "2025",'Forecast Summary-FY25'!$D:$D, "Bound Project")</f>
        <v>34</v>
      </c>
      <c r="H94" s="303">
        <f>SUMIFS('Forecast Summary-FY25'!J:J, 'Forecast Summary-FY25'!$A:$A,Outcomes!$A94,'Forecast Summary-FY25'!$C:$C, "2025",'Forecast Summary-FY25'!$D:$D, "Bound Project")</f>
        <v>0</v>
      </c>
      <c r="I94" s="303">
        <f>SUMIFS('Forecast Summary-FY25'!K:K, 'Forecast Summary-FY25'!$A:$A,Outcomes!$A94,'Forecast Summary-FY25'!$C:$C, "2025",'Forecast Summary-FY25'!$D:$D, "Bound Project")</f>
        <v>0</v>
      </c>
      <c r="J94" s="303">
        <f>SUMIFS('Forecast Summary-FY25'!L:L, 'Forecast Summary-FY25'!$A:$A,Outcomes!$A94,'Forecast Summary-FY25'!$C:$C, "2025",'Forecast Summary-FY25'!$D:$D, "Bound Project")</f>
        <v>0</v>
      </c>
      <c r="K94" s="303">
        <f>SUMIFS('Forecast Summary-FY25'!M:M, 'Forecast Summary-FY25'!$A:$A,Outcomes!$A94,'Forecast Summary-FY25'!$C:$C, "2025",'Forecast Summary-FY25'!$D:$D, "Bound Project")</f>
        <v>0</v>
      </c>
      <c r="L94" s="303">
        <f>SUMIFS('Forecast Summary-FY25'!O:O, 'Forecast Summary-FY25'!$A:$A,Outcomes!$A94,'Forecast Summary-FY25'!$C:$C, "2025",'Forecast Summary-FY25'!$D:$D, "Bound Project")</f>
        <v>0</v>
      </c>
      <c r="M94" s="303">
        <f>SUMIFS('Forecast Summary-FY25'!P:P, 'Forecast Summary-FY25'!$A:$A,Outcomes!$A94,'Forecast Summary-FY25'!$C:$C, "2025",'Forecast Summary-FY25'!$D:$D, "Bound Project")</f>
        <v>683.05</v>
      </c>
      <c r="N94" s="303">
        <f>SUMIFS('Forecast Summary-FY25'!U:U, 'Forecast Summary-FY25'!$A:$A,Outcomes!$A94,'Forecast Summary-FY25'!$C:$C, "2025",'Forecast Summary-FY25'!$D:$D, "Bound Project")</f>
        <v>39</v>
      </c>
      <c r="O94" s="303">
        <f>SUMIFS('Forecast Summary-FY25'!V:V, 'Forecast Summary-FY25'!$A:$A,Outcomes!$A94,'Forecast Summary-FY25'!$C:$C, "2025",'Forecast Summary-FY25'!$D:$D, "Bound Project")</f>
        <v>18.05</v>
      </c>
      <c r="P94" s="303">
        <f>SUMIFS('Forecast Summary-FY25'!W:W, 'Forecast Summary-FY25'!$A:$A,Outcomes!$A94,'Forecast Summary-FY25'!$C:$C, "2025",'Forecast Summary-FY25'!$D:$D, "Bound Project")</f>
        <v>21.849999999999998</v>
      </c>
      <c r="Q94" s="303">
        <f>SUMIFS('Forecast Summary-FY25'!X:X, 'Forecast Summary-FY25'!$A:$A,Outcomes!$A94,'Forecast Summary-FY25'!$C:$C, "2025",'Forecast Summary-FY25'!$D:$D, "Bound Project")</f>
        <v>16.149999999999999</v>
      </c>
      <c r="R94" s="303">
        <f>SUMIFS('Forecast Summary-FY25'!Y:Y, 'Forecast Summary-FY25'!$A:$A,Outcomes!$A94,'Forecast Summary-FY25'!$C:$C, "2025",'Forecast Summary-FY25'!$D:$D, "Bound Project")</f>
        <v>126.35</v>
      </c>
      <c r="S94" s="303">
        <f>SUMIFS('Forecast Summary-FY25'!Z:Z, 'Forecast Summary-FY25'!$A:$A,Outcomes!$A94,'Forecast Summary-FY25'!$C:$C, "2025",'Forecast Summary-FY25'!$D:$D, "Bound Project")</f>
        <v>38</v>
      </c>
      <c r="T94" s="303">
        <f>SUMIFS('Forecast Summary-FY25'!AA:AA, 'Forecast Summary-FY25'!$A:$A,Outcomes!$A94,'Forecast Summary-FY25'!$C:$C, "2025",'Forecast Summary-FY25'!$D:$D, "Bound Project")</f>
        <v>46.55</v>
      </c>
      <c r="U94" s="303">
        <f>SUMIFS('Forecast Summary-FY25'!AB:AB, 'Forecast Summary-FY25'!$A:$A,Outcomes!$A94,'Forecast Summary-FY25'!$C:$C, "2025",'Forecast Summary-FY25'!$D:$D, "Bound Project")</f>
        <v>15.2</v>
      </c>
      <c r="V94" s="303">
        <f>SUMIFS('Forecast Summary-FY25'!AG:AG, 'Forecast Summary-FY25'!$A:$A,Outcomes!$A94,'Forecast Summary-FY25'!$C:$C, "2025",'Forecast Summary-FY25'!$D:$D, "Bound Project")</f>
        <v>61.600000000000009</v>
      </c>
      <c r="W94" s="303">
        <f>SUMIFS('Forecast Summary-FY25'!AH:AH, 'Forecast Summary-FY25'!$A:$A,Outcomes!$A94,'Forecast Summary-FY25'!$C:$C, "2025",'Forecast Summary-FY25'!$D:$D, "Bound Project")</f>
        <v>34.1</v>
      </c>
      <c r="X94" s="303">
        <f>SUMIFS('Forecast Summary-FY25'!AI:AI, 'Forecast Summary-FY25'!$A:$A,Outcomes!$A94,'Forecast Summary-FY25'!$C:$C, "2025",'Forecast Summary-FY25'!$D:$D, "Bound Project")</f>
        <v>39.6</v>
      </c>
      <c r="Y94" s="303">
        <f>SUMIFS('Forecast Summary-FY25'!AJ:AJ, 'Forecast Summary-FY25'!$A:$A,Outcomes!$A94,'Forecast Summary-FY25'!$C:$C, "2025",'Forecast Summary-FY25'!$D:$D, "Bound Project")</f>
        <v>25.3</v>
      </c>
      <c r="Z94" s="303">
        <f>SUMIFS('Forecast Summary-FY25'!AK:AK, 'Forecast Summary-FY25'!$A:$A,Outcomes!$A94,'Forecast Summary-FY25'!$C:$C, "2025",'Forecast Summary-FY25'!$D:$D, "Bound Project")</f>
        <v>248.89999999999998</v>
      </c>
      <c r="AA94" s="303">
        <f>SUMIFS('Forecast Summary-FY25'!AL:AL, 'Forecast Summary-FY25'!$A:$A,Outcomes!$A94,'Forecast Summary-FY25'!$C:$C, "2025",'Forecast Summary-FY25'!$D:$D, "Bound Project")</f>
        <v>82.649999999999991</v>
      </c>
      <c r="AB94" s="303">
        <f>SUMIFS('Forecast Summary-FY25'!AM:AM, 'Forecast Summary-FY25'!$A:$A,Outcomes!$A94,'Forecast Summary-FY25'!$C:$C, "2025",'Forecast Summary-FY25'!$D:$D, "Bound Project")</f>
        <v>123.5</v>
      </c>
      <c r="AC94" s="303">
        <f>SUMIFS('Forecast Summary-FY25'!AN:AN, 'Forecast Summary-FY25'!$A:$A,Outcomes!$A94,'Forecast Summary-FY25'!$C:$C, "2025",'Forecast Summary-FY25'!$D:$D, "Bound Project")</f>
        <v>65</v>
      </c>
      <c r="AD94" s="303">
        <f>SUMIFS('Forecast Summary-FY25'!AS:AS, 'Forecast Summary-FY25'!$A:$A,Outcomes!$A94,'Forecast Summary-FY25'!$C:$C, "2025",'Forecast Summary-FY25'!$D:$D, "Bound Project")</f>
        <v>0</v>
      </c>
      <c r="AE94" s="303">
        <f>SUMIFS('Forecast Summary-FY25'!AT:AT, 'Forecast Summary-FY25'!$A:$A,Outcomes!$A94,'Forecast Summary-FY25'!$C:$C, "2025",'Forecast Summary-FY25'!$D:$D, "Bound Project")</f>
        <v>0</v>
      </c>
      <c r="AF94" s="303">
        <f>SUMIFS('Forecast Summary-FY25'!AU:AU, 'Forecast Summary-FY25'!$A:$A,Outcomes!$A94,'Forecast Summary-FY25'!$C:$C, "2025",'Forecast Summary-FY25'!$D:$D, "Bound Project")</f>
        <v>0</v>
      </c>
      <c r="AG94" s="303">
        <f>SUMIFS('Forecast Summary-FY25'!AV:AV, 'Forecast Summary-FY25'!$A:$A,Outcomes!$A94,'Forecast Summary-FY25'!$C:$C, "2025",'Forecast Summary-FY25'!$D:$D, "Bound Project")</f>
        <v>0</v>
      </c>
      <c r="AH94" s="303">
        <f>SUMIFS('Forecast Summary-FY25'!AW:AW, 'Forecast Summary-FY25'!$A:$A,Outcomes!$A94,'Forecast Summary-FY25'!$C:$C, "2025",'Forecast Summary-FY25'!$D:$D, "Bound Project")</f>
        <v>0</v>
      </c>
      <c r="AI94" s="303">
        <f>SUMIFS('Forecast Summary-FY25'!AX:AX, 'Forecast Summary-FY25'!$A:$A,Outcomes!$A94,'Forecast Summary-FY25'!$C:$C, "2025",'Forecast Summary-FY25'!$D:$D, "Bound Project")</f>
        <v>0</v>
      </c>
      <c r="AJ94" s="303">
        <f>SUMIFS('Forecast Summary-FY25'!AY:AY, 'Forecast Summary-FY25'!$A:$A,Outcomes!$A94,'Forecast Summary-FY25'!$C:$C, "2025",'Forecast Summary-FY25'!$D:$D, "Bound Project")</f>
        <v>0</v>
      </c>
      <c r="AK94" s="303">
        <f>SUMIFS('Forecast Summary-FY25'!AZ:AZ, 'Forecast Summary-FY25'!$A:$A,Outcomes!$A94,'Forecast Summary-FY25'!$C:$C, "2025",'Forecast Summary-FY25'!$D:$D, "Bound Project")</f>
        <v>0</v>
      </c>
      <c r="AL94" s="303">
        <f>SUMIFS('Forecast Summary-FY25'!BE:BE, 'Forecast Summary-FY25'!$A:$A,Outcomes!$A94,'Forecast Summary-FY25'!$C:$C, "2025",'Forecast Summary-FY25'!$D:$D, "Bound Project")</f>
        <v>243</v>
      </c>
      <c r="AM94" s="303">
        <f>SUMIFS('Forecast Summary-FY25'!BF:BF, 'Forecast Summary-FY25'!$A:$A,Outcomes!$A94,'Forecast Summary-FY25'!$C:$C, "2025",'Forecast Summary-FY25'!$D:$D, "Bound Project")</f>
        <v>94.600000000000009</v>
      </c>
      <c r="AN94" s="303">
        <f>SUMIFS('Forecast Summary-FY25'!BG:BG, 'Forecast Summary-FY25'!$A:$A,Outcomes!$A94,'Forecast Summary-FY25'!$C:$C, "2025",'Forecast Summary-FY25'!$D:$D, "Bound Project")</f>
        <v>113.30000000000001</v>
      </c>
      <c r="AO94" s="303">
        <f>SUMIFS('Forecast Summary-FY25'!BH:BH, 'Forecast Summary-FY25'!$A:$A,Outcomes!$A94,'Forecast Summary-FY25'!$C:$C, "2025",'Forecast Summary-FY25'!$D:$D, "Bound Project")</f>
        <v>31.900000000000002</v>
      </c>
      <c r="AP94" s="303">
        <f>SUMIFS('Forecast Summary-FY25'!BI:BI, 'Forecast Summary-FY25'!$A:$A,Outcomes!$A94,'Forecast Summary-FY25'!$C:$C, "2025",'Forecast Summary-FY25'!$D:$D, "Bound Project")</f>
        <v>133.94999999999999</v>
      </c>
      <c r="AQ94" s="303">
        <f>SUMIFS('Forecast Summary-FY25'!BJ:BJ, 'Forecast Summary-FY25'!$A:$A,Outcomes!$A94,'Forecast Summary-FY25'!$C:$C, "2025",'Forecast Summary-FY25'!$D:$D, "Bound Project")</f>
        <v>31.349999999999998</v>
      </c>
      <c r="AR94" s="303">
        <f>SUMIFS('Forecast Summary-FY25'!BK:BK, 'Forecast Summary-FY25'!$A:$A,Outcomes!$A94,'Forecast Summary-FY25'!$C:$C, "2025",'Forecast Summary-FY25'!$D:$D, "Bound Project")</f>
        <v>74</v>
      </c>
      <c r="AS94" s="303">
        <f>SUMIFS('Forecast Summary-FY25'!BL:BL, 'Forecast Summary-FY25'!$A:$A,Outcomes!$A94,'Forecast Summary-FY25'!$C:$C, "2025",'Forecast Summary-FY25'!$D:$D, "Bound Project")</f>
        <v>64.599999999999994</v>
      </c>
      <c r="AT94" s="303">
        <f>SUMIFS('Forecast Summary-FY25'!BQ:BQ, 'Forecast Summary-FY25'!$A:$A,Outcomes!$A94,'Forecast Summary-FY25'!$C:$C, "2025",'Forecast Summary-FY25'!$D:$D, "Bound Project")</f>
        <v>0</v>
      </c>
      <c r="AU94" s="303">
        <f>SUMIFS('Forecast Summary-FY25'!BR:BR, 'Forecast Summary-FY25'!$A:$A,Outcomes!$A94,'Forecast Summary-FY25'!$C:$C, "2025",'Forecast Summary-FY25'!$D:$D, "Bound Project")</f>
        <v>0</v>
      </c>
      <c r="AV94" s="303">
        <f>SUMIFS('Forecast Summary-FY25'!BS:BS, 'Forecast Summary-FY25'!$A:$A,Outcomes!$A94,'Forecast Summary-FY25'!$C:$C, "2025",'Forecast Summary-FY25'!$D:$D, "Bound Project")</f>
        <v>0</v>
      </c>
      <c r="AW94" s="303">
        <f>SUMIFS('Forecast Summary-FY25'!BT:BT, 'Forecast Summary-FY25'!$A:$A,Outcomes!$A94,'Forecast Summary-FY25'!$C:$C, "2025",'Forecast Summary-FY25'!$D:$D, "Bound Project")</f>
        <v>0</v>
      </c>
      <c r="AX94" s="303">
        <f>SUMIFS('Forecast Summary-FY25'!BU:BU, 'Forecast Summary-FY25'!$A:$A,Outcomes!$A94,'Forecast Summary-FY25'!$C:$C, "2025",'Forecast Summary-FY25'!$D:$D, "Bound Project")</f>
        <v>0</v>
      </c>
      <c r="AY94" s="303">
        <f>SUMIFS('Forecast Summary-FY25'!BV:BV, 'Forecast Summary-FY25'!$A:$A,Outcomes!$A94,'Forecast Summary-FY25'!$C:$C, "2025",'Forecast Summary-FY25'!$D:$D, "Bound Project")</f>
        <v>0</v>
      </c>
      <c r="AZ94" s="303">
        <f>SUMIFS('Forecast Summary-FY25'!BW:BW, 'Forecast Summary-FY25'!$A:$A,Outcomes!$A94,'Forecast Summary-FY25'!$C:$C, "2025",'Forecast Summary-FY25'!$D:$D, "Bound Project")</f>
        <v>0</v>
      </c>
      <c r="BA94" s="303">
        <f>SUMIFS('Forecast Summary-FY25'!BX:BX, 'Forecast Summary-FY25'!$A:$A,Outcomes!$A94,'Forecast Summary-FY25'!$C:$C, "2025",'Forecast Summary-FY25'!$D:$D, "Bound Project")</f>
        <v>0</v>
      </c>
      <c r="BB94" s="303">
        <f>SUMIFS('Forecast Summary-FY25'!BY:BY, 'Forecast Summary-FY25'!$A:$A,Outcomes!$A94,'Forecast Summary-FY25'!$C:$C, "2025",'Forecast Summary-FY25'!$D:$D, "Bound Project")</f>
        <v>9.9</v>
      </c>
      <c r="BC94" s="303">
        <f>SUMIFS('Forecast Summary-FY25'!BZ:BZ, 'Forecast Summary-FY25'!$A:$A,Outcomes!$A94,'Forecast Summary-FY25'!$C:$C, "2025",'Forecast Summary-FY25'!$D:$D, "Bound Project")</f>
        <v>19</v>
      </c>
      <c r="BD94" s="303">
        <f>SUMIFS('Forecast Summary-FY25'!CA:CA, 'Forecast Summary-FY25'!$A:$A,Outcomes!$A94,'Forecast Summary-FY25'!$C:$C, "2025",'Forecast Summary-FY25'!$D:$D, "Bound Project")</f>
        <v>0</v>
      </c>
    </row>
    <row r="95" spans="1:56">
      <c r="A95" s="13" t="s">
        <v>113</v>
      </c>
      <c r="B95" s="10" t="s">
        <v>114</v>
      </c>
      <c r="C95" s="303">
        <f>SUMIFS('Forecast Summary-FY25'!E:E, 'Forecast Summary-FY25'!$A:$A,Outcomes!$A95,'Forecast Summary-FY25'!$C:$C, "2025",'Forecast Summary-FY25'!$D:$D, "Bound Project")</f>
        <v>688.75</v>
      </c>
      <c r="D95" s="303">
        <f>SUMIFS('Forecast Summary-FY25'!F:F, 'Forecast Summary-FY25'!$A:$A,Outcomes!$A95,'Forecast Summary-FY25'!$C:$C, "2025",'Forecast Summary-FY25'!$D:$D, "Bound Project")</f>
        <v>336</v>
      </c>
      <c r="E95" s="303">
        <f>SUMIFS('Forecast Summary-FY25'!G:G, 'Forecast Summary-FY25'!$A:$A,Outcomes!$A95,'Forecast Summary-FY25'!$C:$C, "2025",'Forecast Summary-FY25'!$D:$D, "Bound Project")</f>
        <v>246.04999999999998</v>
      </c>
      <c r="F95" s="303">
        <f>SUMIFS('Forecast Summary-FY25'!H:H, 'Forecast Summary-FY25'!$A:$A,Outcomes!$A95,'Forecast Summary-FY25'!$C:$C, "2025",'Forecast Summary-FY25'!$D:$D, "Bound Project")</f>
        <v>124</v>
      </c>
      <c r="G95" s="303">
        <f>SUMIFS('Forecast Summary-FY25'!I:I, 'Forecast Summary-FY25'!$A:$A,Outcomes!$A95,'Forecast Summary-FY25'!$C:$C, "2025",'Forecast Summary-FY25'!$D:$D, "Bound Project")</f>
        <v>52</v>
      </c>
      <c r="H95" s="303">
        <f>SUMIFS('Forecast Summary-FY25'!J:J, 'Forecast Summary-FY25'!$A:$A,Outcomes!$A95,'Forecast Summary-FY25'!$C:$C, "2025",'Forecast Summary-FY25'!$D:$D, "Bound Project")</f>
        <v>0</v>
      </c>
      <c r="I95" s="303">
        <f>SUMIFS('Forecast Summary-FY25'!K:K, 'Forecast Summary-FY25'!$A:$A,Outcomes!$A95,'Forecast Summary-FY25'!$C:$C, "2025",'Forecast Summary-FY25'!$D:$D, "Bound Project")</f>
        <v>0</v>
      </c>
      <c r="J95" s="303">
        <f>SUMIFS('Forecast Summary-FY25'!L:L, 'Forecast Summary-FY25'!$A:$A,Outcomes!$A95,'Forecast Summary-FY25'!$C:$C, "2025",'Forecast Summary-FY25'!$D:$D, "Bound Project")</f>
        <v>0</v>
      </c>
      <c r="K95" s="303">
        <f>SUMIFS('Forecast Summary-FY25'!M:M, 'Forecast Summary-FY25'!$A:$A,Outcomes!$A95,'Forecast Summary-FY25'!$C:$C, "2025",'Forecast Summary-FY25'!$D:$D, "Bound Project")</f>
        <v>0</v>
      </c>
      <c r="L95" s="303">
        <f>SUMIFS('Forecast Summary-FY25'!O:O, 'Forecast Summary-FY25'!$A:$A,Outcomes!$A95,'Forecast Summary-FY25'!$C:$C, "2025",'Forecast Summary-FY25'!$D:$D, "Bound Project")</f>
        <v>4</v>
      </c>
      <c r="M95" s="303">
        <f>SUMIFS('Forecast Summary-FY25'!P:P, 'Forecast Summary-FY25'!$A:$A,Outcomes!$A95,'Forecast Summary-FY25'!$C:$C, "2025",'Forecast Summary-FY25'!$D:$D, "Bound Project")</f>
        <v>167.20000000000002</v>
      </c>
      <c r="N95" s="303">
        <f>SUMIFS('Forecast Summary-FY25'!U:U, 'Forecast Summary-FY25'!$A:$A,Outcomes!$A95,'Forecast Summary-FY25'!$C:$C, "2025",'Forecast Summary-FY25'!$D:$D, "Bound Project")</f>
        <v>9.5</v>
      </c>
      <c r="O95" s="303">
        <f>SUMIFS('Forecast Summary-FY25'!V:V, 'Forecast Summary-FY25'!$A:$A,Outcomes!$A95,'Forecast Summary-FY25'!$C:$C, "2025",'Forecast Summary-FY25'!$D:$D, "Bound Project")</f>
        <v>3.8</v>
      </c>
      <c r="P95" s="303">
        <f>SUMIFS('Forecast Summary-FY25'!W:W, 'Forecast Summary-FY25'!$A:$A,Outcomes!$A95,'Forecast Summary-FY25'!$C:$C, "2025",'Forecast Summary-FY25'!$D:$D, "Bound Project")</f>
        <v>5.6999999999999993</v>
      </c>
      <c r="Q95" s="303">
        <f>SUMIFS('Forecast Summary-FY25'!X:X, 'Forecast Summary-FY25'!$A:$A,Outcomes!$A95,'Forecast Summary-FY25'!$C:$C, "2025",'Forecast Summary-FY25'!$D:$D, "Bound Project")</f>
        <v>6.6499999999999995</v>
      </c>
      <c r="R95" s="303">
        <f>SUMIFS('Forecast Summary-FY25'!Y:Y, 'Forecast Summary-FY25'!$A:$A,Outcomes!$A95,'Forecast Summary-FY25'!$C:$C, "2025",'Forecast Summary-FY25'!$D:$D, "Bound Project")</f>
        <v>214.7</v>
      </c>
      <c r="S95" s="303">
        <f>SUMIFS('Forecast Summary-FY25'!Z:Z, 'Forecast Summary-FY25'!$A:$A,Outcomes!$A95,'Forecast Summary-FY25'!$C:$C, "2025",'Forecast Summary-FY25'!$D:$D, "Bound Project")</f>
        <v>58.9</v>
      </c>
      <c r="T95" s="303">
        <f>SUMIFS('Forecast Summary-FY25'!AA:AA, 'Forecast Summary-FY25'!$A:$A,Outcomes!$A95,'Forecast Summary-FY25'!$C:$C, "2025",'Forecast Summary-FY25'!$D:$D, "Bound Project")</f>
        <v>67.45</v>
      </c>
      <c r="U95" s="303">
        <f>SUMIFS('Forecast Summary-FY25'!AB:AB, 'Forecast Summary-FY25'!$A:$A,Outcomes!$A95,'Forecast Summary-FY25'!$C:$C, "2025",'Forecast Summary-FY25'!$D:$D, "Bound Project")</f>
        <v>107.35</v>
      </c>
      <c r="V95" s="303">
        <f>SUMIFS('Forecast Summary-FY25'!AG:AG, 'Forecast Summary-FY25'!$A:$A,Outcomes!$A95,'Forecast Summary-FY25'!$C:$C, "2025",'Forecast Summary-FY25'!$D:$D, "Bound Project")</f>
        <v>12.100000000000001</v>
      </c>
      <c r="W95" s="303">
        <f>SUMIFS('Forecast Summary-FY25'!AH:AH, 'Forecast Summary-FY25'!$A:$A,Outcomes!$A95,'Forecast Summary-FY25'!$C:$C, "2025",'Forecast Summary-FY25'!$D:$D, "Bound Project")</f>
        <v>4.4000000000000004</v>
      </c>
      <c r="X95" s="303">
        <f>SUMIFS('Forecast Summary-FY25'!AI:AI, 'Forecast Summary-FY25'!$A:$A,Outcomes!$A95,'Forecast Summary-FY25'!$C:$C, "2025",'Forecast Summary-FY25'!$D:$D, "Bound Project")</f>
        <v>8.8000000000000007</v>
      </c>
      <c r="Y95" s="303">
        <f>SUMIFS('Forecast Summary-FY25'!AJ:AJ, 'Forecast Summary-FY25'!$A:$A,Outcomes!$A95,'Forecast Summary-FY25'!$C:$C, "2025",'Forecast Summary-FY25'!$D:$D, "Bound Project")</f>
        <v>12.100000000000001</v>
      </c>
      <c r="Z95" s="303">
        <f>SUMIFS('Forecast Summary-FY25'!AK:AK, 'Forecast Summary-FY25'!$A:$A,Outcomes!$A95,'Forecast Summary-FY25'!$C:$C, "2025",'Forecast Summary-FY25'!$D:$D, "Bound Project")</f>
        <v>189.04999999999998</v>
      </c>
      <c r="AA95" s="303">
        <f>SUMIFS('Forecast Summary-FY25'!AL:AL, 'Forecast Summary-FY25'!$A:$A,Outcomes!$A95,'Forecast Summary-FY25'!$C:$C, "2025",'Forecast Summary-FY25'!$D:$D, "Bound Project")</f>
        <v>90.2</v>
      </c>
      <c r="AB95" s="303">
        <f>SUMIFS('Forecast Summary-FY25'!AM:AM, 'Forecast Summary-FY25'!$A:$A,Outcomes!$A95,'Forecast Summary-FY25'!$C:$C, "2025",'Forecast Summary-FY25'!$D:$D, "Bound Project")</f>
        <v>112</v>
      </c>
      <c r="AC95" s="303">
        <f>SUMIFS('Forecast Summary-FY25'!AN:AN, 'Forecast Summary-FY25'!$A:$A,Outcomes!$A95,'Forecast Summary-FY25'!$C:$C, "2025",'Forecast Summary-FY25'!$D:$D, "Bound Project")</f>
        <v>88</v>
      </c>
      <c r="AD95" s="303">
        <f>SUMIFS('Forecast Summary-FY25'!AS:AS, 'Forecast Summary-FY25'!$A:$A,Outcomes!$A95,'Forecast Summary-FY25'!$C:$C, "2025",'Forecast Summary-FY25'!$D:$D, "Bound Project")</f>
        <v>0</v>
      </c>
      <c r="AE95" s="303">
        <f>SUMIFS('Forecast Summary-FY25'!AT:AT, 'Forecast Summary-FY25'!$A:$A,Outcomes!$A95,'Forecast Summary-FY25'!$C:$C, "2025",'Forecast Summary-FY25'!$D:$D, "Bound Project")</f>
        <v>0</v>
      </c>
      <c r="AF95" s="303">
        <f>SUMIFS('Forecast Summary-FY25'!AU:AU, 'Forecast Summary-FY25'!$A:$A,Outcomes!$A95,'Forecast Summary-FY25'!$C:$C, "2025",'Forecast Summary-FY25'!$D:$D, "Bound Project")</f>
        <v>0</v>
      </c>
      <c r="AG95" s="303">
        <f>SUMIFS('Forecast Summary-FY25'!AV:AV, 'Forecast Summary-FY25'!$A:$A,Outcomes!$A95,'Forecast Summary-FY25'!$C:$C, "2025",'Forecast Summary-FY25'!$D:$D, "Bound Project")</f>
        <v>0</v>
      </c>
      <c r="AH95" s="303">
        <f>SUMIFS('Forecast Summary-FY25'!AW:AW, 'Forecast Summary-FY25'!$A:$A,Outcomes!$A95,'Forecast Summary-FY25'!$C:$C, "2025",'Forecast Summary-FY25'!$D:$D, "Bound Project")</f>
        <v>0</v>
      </c>
      <c r="AI95" s="303">
        <f>SUMIFS('Forecast Summary-FY25'!AX:AX, 'Forecast Summary-FY25'!$A:$A,Outcomes!$A95,'Forecast Summary-FY25'!$C:$C, "2025",'Forecast Summary-FY25'!$D:$D, "Bound Project")</f>
        <v>0</v>
      </c>
      <c r="AJ95" s="303">
        <f>SUMIFS('Forecast Summary-FY25'!AY:AY, 'Forecast Summary-FY25'!$A:$A,Outcomes!$A95,'Forecast Summary-FY25'!$C:$C, "2025",'Forecast Summary-FY25'!$D:$D, "Bound Project")</f>
        <v>0</v>
      </c>
      <c r="AK95" s="303">
        <f>SUMIFS('Forecast Summary-FY25'!AZ:AZ, 'Forecast Summary-FY25'!$A:$A,Outcomes!$A95,'Forecast Summary-FY25'!$C:$C, "2025",'Forecast Summary-FY25'!$D:$D, "Bound Project")</f>
        <v>0</v>
      </c>
      <c r="AL95" s="303">
        <f>SUMIFS('Forecast Summary-FY25'!BE:BE, 'Forecast Summary-FY25'!$A:$A,Outcomes!$A95,'Forecast Summary-FY25'!$C:$C, "2025",'Forecast Summary-FY25'!$D:$D, "Bound Project")</f>
        <v>338</v>
      </c>
      <c r="AM95" s="303">
        <f>SUMIFS('Forecast Summary-FY25'!BF:BF, 'Forecast Summary-FY25'!$A:$A,Outcomes!$A95,'Forecast Summary-FY25'!$C:$C, "2025",'Forecast Summary-FY25'!$D:$D, "Bound Project")</f>
        <v>229</v>
      </c>
      <c r="AN95" s="303">
        <f>SUMIFS('Forecast Summary-FY25'!BG:BG, 'Forecast Summary-FY25'!$A:$A,Outcomes!$A95,'Forecast Summary-FY25'!$C:$C, "2025",'Forecast Summary-FY25'!$D:$D, "Bound Project")</f>
        <v>122.10000000000001</v>
      </c>
      <c r="AO95" s="303">
        <f>SUMIFS('Forecast Summary-FY25'!BH:BH, 'Forecast Summary-FY25'!$A:$A,Outcomes!$A95,'Forecast Summary-FY25'!$C:$C, "2025",'Forecast Summary-FY25'!$D:$D, "Bound Project")</f>
        <v>68.2</v>
      </c>
      <c r="AP95" s="303">
        <f>SUMIFS('Forecast Summary-FY25'!BI:BI, 'Forecast Summary-FY25'!$A:$A,Outcomes!$A95,'Forecast Summary-FY25'!$C:$C, "2025",'Forecast Summary-FY25'!$D:$D, "Bound Project")</f>
        <v>235.6</v>
      </c>
      <c r="AQ95" s="303">
        <f>SUMIFS('Forecast Summary-FY25'!BJ:BJ, 'Forecast Summary-FY25'!$A:$A,Outcomes!$A95,'Forecast Summary-FY25'!$C:$C, "2025",'Forecast Summary-FY25'!$D:$D, "Bound Project")</f>
        <v>118.75</v>
      </c>
      <c r="AR95" s="303">
        <f>SUMIFS('Forecast Summary-FY25'!BK:BK, 'Forecast Summary-FY25'!$A:$A,Outcomes!$A95,'Forecast Summary-FY25'!$C:$C, "2025",'Forecast Summary-FY25'!$D:$D, "Bound Project")</f>
        <v>125.39999999999999</v>
      </c>
      <c r="AS95" s="303">
        <f>SUMIFS('Forecast Summary-FY25'!BL:BL, 'Forecast Summary-FY25'!$A:$A,Outcomes!$A95,'Forecast Summary-FY25'!$C:$C, "2025",'Forecast Summary-FY25'!$D:$D, "Bound Project")</f>
        <v>92.149999999999991</v>
      </c>
      <c r="AT95" s="303">
        <f>SUMIFS('Forecast Summary-FY25'!BQ:BQ, 'Forecast Summary-FY25'!$A:$A,Outcomes!$A95,'Forecast Summary-FY25'!$C:$C, "2025",'Forecast Summary-FY25'!$D:$D, "Bound Project")</f>
        <v>0</v>
      </c>
      <c r="AU95" s="303">
        <f>SUMIFS('Forecast Summary-FY25'!BR:BR, 'Forecast Summary-FY25'!$A:$A,Outcomes!$A95,'Forecast Summary-FY25'!$C:$C, "2025",'Forecast Summary-FY25'!$D:$D, "Bound Project")</f>
        <v>0</v>
      </c>
      <c r="AV95" s="303">
        <f>SUMIFS('Forecast Summary-FY25'!BS:BS, 'Forecast Summary-FY25'!$A:$A,Outcomes!$A95,'Forecast Summary-FY25'!$C:$C, "2025",'Forecast Summary-FY25'!$D:$D, "Bound Project")</f>
        <v>0</v>
      </c>
      <c r="AW95" s="303">
        <f>SUMIFS('Forecast Summary-FY25'!BT:BT, 'Forecast Summary-FY25'!$A:$A,Outcomes!$A95,'Forecast Summary-FY25'!$C:$C, "2025",'Forecast Summary-FY25'!$D:$D, "Bound Project")</f>
        <v>0</v>
      </c>
      <c r="AX95" s="303">
        <f>SUMIFS('Forecast Summary-FY25'!BU:BU, 'Forecast Summary-FY25'!$A:$A,Outcomes!$A95,'Forecast Summary-FY25'!$C:$C, "2025",'Forecast Summary-FY25'!$D:$D, "Bound Project")</f>
        <v>0</v>
      </c>
      <c r="AY95" s="303">
        <f>SUMIFS('Forecast Summary-FY25'!BV:BV, 'Forecast Summary-FY25'!$A:$A,Outcomes!$A95,'Forecast Summary-FY25'!$C:$C, "2025",'Forecast Summary-FY25'!$D:$D, "Bound Project")</f>
        <v>0</v>
      </c>
      <c r="AZ95" s="303">
        <f>SUMIFS('Forecast Summary-FY25'!BW:BW, 'Forecast Summary-FY25'!$A:$A,Outcomes!$A95,'Forecast Summary-FY25'!$C:$C, "2025",'Forecast Summary-FY25'!$D:$D, "Bound Project")</f>
        <v>0</v>
      </c>
      <c r="BA95" s="303">
        <f>SUMIFS('Forecast Summary-FY25'!BX:BX, 'Forecast Summary-FY25'!$A:$A,Outcomes!$A95,'Forecast Summary-FY25'!$C:$C, "2025",'Forecast Summary-FY25'!$D:$D, "Bound Project")</f>
        <v>0</v>
      </c>
      <c r="BB95" s="303">
        <f>SUMIFS('Forecast Summary-FY25'!BY:BY, 'Forecast Summary-FY25'!$A:$A,Outcomes!$A95,'Forecast Summary-FY25'!$C:$C, "2025",'Forecast Summary-FY25'!$D:$D, "Bound Project")</f>
        <v>11</v>
      </c>
      <c r="BC95" s="303">
        <f>SUMIFS('Forecast Summary-FY25'!BZ:BZ, 'Forecast Summary-FY25'!$A:$A,Outcomes!$A95,'Forecast Summary-FY25'!$C:$C, "2025",'Forecast Summary-FY25'!$D:$D, "Bound Project")</f>
        <v>26.400000000000002</v>
      </c>
      <c r="BD95" s="303">
        <f>SUMIFS('Forecast Summary-FY25'!CA:CA, 'Forecast Summary-FY25'!$A:$A,Outcomes!$A95,'Forecast Summary-FY25'!$C:$C, "2025",'Forecast Summary-FY25'!$D:$D, "Bound Project")</f>
        <v>0</v>
      </c>
    </row>
    <row r="96" spans="1:56">
      <c r="A96" s="13" t="s">
        <v>115</v>
      </c>
      <c r="B96" s="10" t="s">
        <v>116</v>
      </c>
      <c r="C96" s="303">
        <f>SUMIFS('Forecast Summary-FY25'!E:E, 'Forecast Summary-FY25'!$A:$A,Outcomes!$A96,'Forecast Summary-FY25'!$C:$C, "2025",'Forecast Summary-FY25'!$D:$D, "Bound Project")</f>
        <v>390.45</v>
      </c>
      <c r="D96" s="303">
        <f>SUMIFS('Forecast Summary-FY25'!F:F, 'Forecast Summary-FY25'!$A:$A,Outcomes!$A96,'Forecast Summary-FY25'!$C:$C, "2025",'Forecast Summary-FY25'!$D:$D, "Bound Project")</f>
        <v>238</v>
      </c>
      <c r="E96" s="303">
        <f>SUMIFS('Forecast Summary-FY25'!G:G, 'Forecast Summary-FY25'!$A:$A,Outcomes!$A96,'Forecast Summary-FY25'!$C:$C, "2025",'Forecast Summary-FY25'!$D:$D, "Bound Project")</f>
        <v>92</v>
      </c>
      <c r="F96" s="303">
        <f>SUMIFS('Forecast Summary-FY25'!H:H, 'Forecast Summary-FY25'!$A:$A,Outcomes!$A96,'Forecast Summary-FY25'!$C:$C, "2025",'Forecast Summary-FY25'!$D:$D, "Bound Project")</f>
        <v>62.7</v>
      </c>
      <c r="G96" s="303">
        <f>SUMIFS('Forecast Summary-FY25'!I:I, 'Forecast Summary-FY25'!$A:$A,Outcomes!$A96,'Forecast Summary-FY25'!$C:$C, "2025",'Forecast Summary-FY25'!$D:$D, "Bound Project")</f>
        <v>16.5</v>
      </c>
      <c r="H96" s="303">
        <f>SUMIFS('Forecast Summary-FY25'!J:J, 'Forecast Summary-FY25'!$A:$A,Outcomes!$A96,'Forecast Summary-FY25'!$C:$C, "2025",'Forecast Summary-FY25'!$D:$D, "Bound Project")</f>
        <v>0</v>
      </c>
      <c r="I96" s="303">
        <f>SUMIFS('Forecast Summary-FY25'!K:K, 'Forecast Summary-FY25'!$A:$A,Outcomes!$A96,'Forecast Summary-FY25'!$C:$C, "2025",'Forecast Summary-FY25'!$D:$D, "Bound Project")</f>
        <v>0</v>
      </c>
      <c r="J96" s="303">
        <f>SUMIFS('Forecast Summary-FY25'!L:L, 'Forecast Summary-FY25'!$A:$A,Outcomes!$A96,'Forecast Summary-FY25'!$C:$C, "2025",'Forecast Summary-FY25'!$D:$D, "Bound Project")</f>
        <v>0</v>
      </c>
      <c r="K96" s="303">
        <f>SUMIFS('Forecast Summary-FY25'!M:M, 'Forecast Summary-FY25'!$A:$A,Outcomes!$A96,'Forecast Summary-FY25'!$C:$C, "2025",'Forecast Summary-FY25'!$D:$D, "Bound Project")</f>
        <v>0</v>
      </c>
      <c r="L96" s="303">
        <f>SUMIFS('Forecast Summary-FY25'!O:O, 'Forecast Summary-FY25'!$A:$A,Outcomes!$A96,'Forecast Summary-FY25'!$C:$C, "2025",'Forecast Summary-FY25'!$D:$D, "Bound Project")</f>
        <v>3</v>
      </c>
      <c r="M96" s="303">
        <f>SUMIFS('Forecast Summary-FY25'!P:P, 'Forecast Summary-FY25'!$A:$A,Outcomes!$A96,'Forecast Summary-FY25'!$C:$C, "2025",'Forecast Summary-FY25'!$D:$D, "Bound Project")</f>
        <v>12</v>
      </c>
      <c r="N96" s="303">
        <f>SUMIFS('Forecast Summary-FY25'!U:U, 'Forecast Summary-FY25'!$A:$A,Outcomes!$A96,'Forecast Summary-FY25'!$C:$C, "2025",'Forecast Summary-FY25'!$D:$D, "Bound Project")</f>
        <v>10</v>
      </c>
      <c r="O96" s="303">
        <f>SUMIFS('Forecast Summary-FY25'!V:V, 'Forecast Summary-FY25'!$A:$A,Outcomes!$A96,'Forecast Summary-FY25'!$C:$C, "2025",'Forecast Summary-FY25'!$D:$D, "Bound Project")</f>
        <v>0</v>
      </c>
      <c r="P96" s="303">
        <f>SUMIFS('Forecast Summary-FY25'!W:W, 'Forecast Summary-FY25'!$A:$A,Outcomes!$A96,'Forecast Summary-FY25'!$C:$C, "2025",'Forecast Summary-FY25'!$D:$D, "Bound Project")</f>
        <v>0</v>
      </c>
      <c r="Q96" s="303">
        <f>SUMIFS('Forecast Summary-FY25'!X:X, 'Forecast Summary-FY25'!$A:$A,Outcomes!$A96,'Forecast Summary-FY25'!$C:$C, "2025",'Forecast Summary-FY25'!$D:$D, "Bound Project")</f>
        <v>0</v>
      </c>
      <c r="R96" s="303">
        <f>SUMIFS('Forecast Summary-FY25'!Y:Y, 'Forecast Summary-FY25'!$A:$A,Outcomes!$A96,'Forecast Summary-FY25'!$C:$C, "2025",'Forecast Summary-FY25'!$D:$D, "Bound Project")</f>
        <v>18</v>
      </c>
      <c r="S96" s="303">
        <f>SUMIFS('Forecast Summary-FY25'!Z:Z, 'Forecast Summary-FY25'!$A:$A,Outcomes!$A96,'Forecast Summary-FY25'!$C:$C, "2025",'Forecast Summary-FY25'!$D:$D, "Bound Project")</f>
        <v>0</v>
      </c>
      <c r="T96" s="303">
        <f>SUMIFS('Forecast Summary-FY25'!AA:AA, 'Forecast Summary-FY25'!$A:$A,Outcomes!$A96,'Forecast Summary-FY25'!$C:$C, "2025",'Forecast Summary-FY25'!$D:$D, "Bound Project")</f>
        <v>0</v>
      </c>
      <c r="U96" s="303">
        <f>SUMIFS('Forecast Summary-FY25'!AB:AB, 'Forecast Summary-FY25'!$A:$A,Outcomes!$A96,'Forecast Summary-FY25'!$C:$C, "2025",'Forecast Summary-FY25'!$D:$D, "Bound Project")</f>
        <v>0</v>
      </c>
      <c r="V96" s="303">
        <f>SUMIFS('Forecast Summary-FY25'!AG:AG, 'Forecast Summary-FY25'!$A:$A,Outcomes!$A96,'Forecast Summary-FY25'!$C:$C, "2025",'Forecast Summary-FY25'!$D:$D, "Bound Project")</f>
        <v>92</v>
      </c>
      <c r="W96" s="303">
        <f>SUMIFS('Forecast Summary-FY25'!AH:AH, 'Forecast Summary-FY25'!$A:$A,Outcomes!$A96,'Forecast Summary-FY25'!$C:$C, "2025",'Forecast Summary-FY25'!$D:$D, "Bound Project")</f>
        <v>19</v>
      </c>
      <c r="X96" s="303">
        <f>SUMIFS('Forecast Summary-FY25'!AI:AI, 'Forecast Summary-FY25'!$A:$A,Outcomes!$A96,'Forecast Summary-FY25'!$C:$C, "2025",'Forecast Summary-FY25'!$D:$D, "Bound Project")</f>
        <v>17</v>
      </c>
      <c r="Y96" s="303">
        <f>SUMIFS('Forecast Summary-FY25'!AJ:AJ, 'Forecast Summary-FY25'!$A:$A,Outcomes!$A96,'Forecast Summary-FY25'!$C:$C, "2025",'Forecast Summary-FY25'!$D:$D, "Bound Project")</f>
        <v>7</v>
      </c>
      <c r="Z96" s="303">
        <f>SUMIFS('Forecast Summary-FY25'!AK:AK, 'Forecast Summary-FY25'!$A:$A,Outcomes!$A96,'Forecast Summary-FY25'!$C:$C, "2025",'Forecast Summary-FY25'!$D:$D, "Bound Project")</f>
        <v>177.65</v>
      </c>
      <c r="AA96" s="303">
        <f>SUMIFS('Forecast Summary-FY25'!AL:AL, 'Forecast Summary-FY25'!$A:$A,Outcomes!$A96,'Forecast Summary-FY25'!$C:$C, "2025",'Forecast Summary-FY25'!$D:$D, "Bound Project")</f>
        <v>20.9</v>
      </c>
      <c r="AB96" s="303">
        <f>SUMIFS('Forecast Summary-FY25'!AM:AM, 'Forecast Summary-FY25'!$A:$A,Outcomes!$A96,'Forecast Summary-FY25'!$C:$C, "2025",'Forecast Summary-FY25'!$D:$D, "Bound Project")</f>
        <v>45</v>
      </c>
      <c r="AC96" s="303">
        <f>SUMIFS('Forecast Summary-FY25'!AN:AN, 'Forecast Summary-FY25'!$A:$A,Outcomes!$A96,'Forecast Summary-FY25'!$C:$C, "2025",'Forecast Summary-FY25'!$D:$D, "Bound Project")</f>
        <v>18.700000000000003</v>
      </c>
      <c r="AD96" s="303">
        <f>SUMIFS('Forecast Summary-FY25'!AS:AS, 'Forecast Summary-FY25'!$A:$A,Outcomes!$A96,'Forecast Summary-FY25'!$C:$C, "2025",'Forecast Summary-FY25'!$D:$D, "Bound Project")</f>
        <v>0</v>
      </c>
      <c r="AE96" s="303">
        <f>SUMIFS('Forecast Summary-FY25'!AT:AT, 'Forecast Summary-FY25'!$A:$A,Outcomes!$A96,'Forecast Summary-FY25'!$C:$C, "2025",'Forecast Summary-FY25'!$D:$D, "Bound Project")</f>
        <v>0</v>
      </c>
      <c r="AF96" s="303">
        <f>SUMIFS('Forecast Summary-FY25'!AU:AU, 'Forecast Summary-FY25'!$A:$A,Outcomes!$A96,'Forecast Summary-FY25'!$C:$C, "2025",'Forecast Summary-FY25'!$D:$D, "Bound Project")</f>
        <v>0</v>
      </c>
      <c r="AG96" s="303">
        <f>SUMIFS('Forecast Summary-FY25'!AV:AV, 'Forecast Summary-FY25'!$A:$A,Outcomes!$A96,'Forecast Summary-FY25'!$C:$C, "2025",'Forecast Summary-FY25'!$D:$D, "Bound Project")</f>
        <v>0</v>
      </c>
      <c r="AH96" s="303">
        <f>SUMIFS('Forecast Summary-FY25'!AW:AW, 'Forecast Summary-FY25'!$A:$A,Outcomes!$A96,'Forecast Summary-FY25'!$C:$C, "2025",'Forecast Summary-FY25'!$D:$D, "Bound Project")</f>
        <v>0</v>
      </c>
      <c r="AI96" s="303">
        <f>SUMIFS('Forecast Summary-FY25'!AX:AX, 'Forecast Summary-FY25'!$A:$A,Outcomes!$A96,'Forecast Summary-FY25'!$C:$C, "2025",'Forecast Summary-FY25'!$D:$D, "Bound Project")</f>
        <v>0</v>
      </c>
      <c r="AJ96" s="303">
        <f>SUMIFS('Forecast Summary-FY25'!AY:AY, 'Forecast Summary-FY25'!$A:$A,Outcomes!$A96,'Forecast Summary-FY25'!$C:$C, "2025",'Forecast Summary-FY25'!$D:$D, "Bound Project")</f>
        <v>0</v>
      </c>
      <c r="AK96" s="303">
        <f>SUMIFS('Forecast Summary-FY25'!AZ:AZ, 'Forecast Summary-FY25'!$A:$A,Outcomes!$A96,'Forecast Summary-FY25'!$C:$C, "2025",'Forecast Summary-FY25'!$D:$D, "Bound Project")</f>
        <v>0</v>
      </c>
      <c r="AL96" s="303">
        <f>SUMIFS('Forecast Summary-FY25'!BE:BE, 'Forecast Summary-FY25'!$A:$A,Outcomes!$A96,'Forecast Summary-FY25'!$C:$C, "2025",'Forecast Summary-FY25'!$D:$D, "Bound Project")</f>
        <v>238</v>
      </c>
      <c r="AM96" s="303">
        <f>SUMIFS('Forecast Summary-FY25'!BF:BF, 'Forecast Summary-FY25'!$A:$A,Outcomes!$A96,'Forecast Summary-FY25'!$C:$C, "2025",'Forecast Summary-FY25'!$D:$D, "Bound Project")</f>
        <v>82.5</v>
      </c>
      <c r="AN96" s="303">
        <f>SUMIFS('Forecast Summary-FY25'!BG:BG, 'Forecast Summary-FY25'!$A:$A,Outcomes!$A96,'Forecast Summary-FY25'!$C:$C, "2025",'Forecast Summary-FY25'!$D:$D, "Bound Project")</f>
        <v>90.2</v>
      </c>
      <c r="AO96" s="303">
        <f>SUMIFS('Forecast Summary-FY25'!BH:BH, 'Forecast Summary-FY25'!$A:$A,Outcomes!$A96,'Forecast Summary-FY25'!$C:$C, "2025",'Forecast Summary-FY25'!$D:$D, "Bound Project")</f>
        <v>18.700000000000003</v>
      </c>
      <c r="AP96" s="303">
        <f>SUMIFS('Forecast Summary-FY25'!BI:BI, 'Forecast Summary-FY25'!$A:$A,Outcomes!$A96,'Forecast Summary-FY25'!$C:$C, "2025",'Forecast Summary-FY25'!$D:$D, "Bound Project")</f>
        <v>39.6</v>
      </c>
      <c r="AQ96" s="303">
        <f>SUMIFS('Forecast Summary-FY25'!BJ:BJ, 'Forecast Summary-FY25'!$A:$A,Outcomes!$A96,'Forecast Summary-FY25'!$C:$C, "2025",'Forecast Summary-FY25'!$D:$D, "Bound Project")</f>
        <v>2.2000000000000002</v>
      </c>
      <c r="AR96" s="303">
        <f>SUMIFS('Forecast Summary-FY25'!BK:BK, 'Forecast Summary-FY25'!$A:$A,Outcomes!$A96,'Forecast Summary-FY25'!$C:$C, "2025",'Forecast Summary-FY25'!$D:$D, "Bound Project")</f>
        <v>27.500000000000004</v>
      </c>
      <c r="AS96" s="303">
        <f>SUMIFS('Forecast Summary-FY25'!BL:BL, 'Forecast Summary-FY25'!$A:$A,Outcomes!$A96,'Forecast Summary-FY25'!$C:$C, "2025",'Forecast Summary-FY25'!$D:$D, "Bound Project")</f>
        <v>19.8</v>
      </c>
      <c r="AT96" s="303">
        <f>SUMIFS('Forecast Summary-FY25'!BQ:BQ, 'Forecast Summary-FY25'!$A:$A,Outcomes!$A96,'Forecast Summary-FY25'!$C:$C, "2025",'Forecast Summary-FY25'!$D:$D, "Bound Project")</f>
        <v>0</v>
      </c>
      <c r="AU96" s="303">
        <f>SUMIFS('Forecast Summary-FY25'!BR:BR, 'Forecast Summary-FY25'!$A:$A,Outcomes!$A96,'Forecast Summary-FY25'!$C:$C, "2025",'Forecast Summary-FY25'!$D:$D, "Bound Project")</f>
        <v>0</v>
      </c>
      <c r="AV96" s="303">
        <f>SUMIFS('Forecast Summary-FY25'!BS:BS, 'Forecast Summary-FY25'!$A:$A,Outcomes!$A96,'Forecast Summary-FY25'!$C:$C, "2025",'Forecast Summary-FY25'!$D:$D, "Bound Project")</f>
        <v>0</v>
      </c>
      <c r="AW96" s="303">
        <f>SUMIFS('Forecast Summary-FY25'!BT:BT, 'Forecast Summary-FY25'!$A:$A,Outcomes!$A96,'Forecast Summary-FY25'!$C:$C, "2025",'Forecast Summary-FY25'!$D:$D, "Bound Project")</f>
        <v>0</v>
      </c>
      <c r="AX96" s="303">
        <f>SUMIFS('Forecast Summary-FY25'!BU:BU, 'Forecast Summary-FY25'!$A:$A,Outcomes!$A96,'Forecast Summary-FY25'!$C:$C, "2025",'Forecast Summary-FY25'!$D:$D, "Bound Project")</f>
        <v>0</v>
      </c>
      <c r="AY96" s="303">
        <f>SUMIFS('Forecast Summary-FY25'!BV:BV, 'Forecast Summary-FY25'!$A:$A,Outcomes!$A96,'Forecast Summary-FY25'!$C:$C, "2025",'Forecast Summary-FY25'!$D:$D, "Bound Project")</f>
        <v>0</v>
      </c>
      <c r="AZ96" s="303">
        <f>SUMIFS('Forecast Summary-FY25'!BW:BW, 'Forecast Summary-FY25'!$A:$A,Outcomes!$A96,'Forecast Summary-FY25'!$C:$C, "2025",'Forecast Summary-FY25'!$D:$D, "Bound Project")</f>
        <v>0</v>
      </c>
      <c r="BA96" s="303">
        <f>SUMIFS('Forecast Summary-FY25'!BX:BX, 'Forecast Summary-FY25'!$A:$A,Outcomes!$A96,'Forecast Summary-FY25'!$C:$C, "2025",'Forecast Summary-FY25'!$D:$D, "Bound Project")</f>
        <v>0</v>
      </c>
      <c r="BB96" s="303">
        <f>SUMIFS('Forecast Summary-FY25'!BY:BY, 'Forecast Summary-FY25'!$A:$A,Outcomes!$A96,'Forecast Summary-FY25'!$C:$C, "2025",'Forecast Summary-FY25'!$D:$D, "Bound Project")</f>
        <v>2.2000000000000002</v>
      </c>
      <c r="BC96" s="303">
        <f>SUMIFS('Forecast Summary-FY25'!BZ:BZ, 'Forecast Summary-FY25'!$A:$A,Outcomes!$A96,'Forecast Summary-FY25'!$C:$C, "2025",'Forecast Summary-FY25'!$D:$D, "Bound Project")</f>
        <v>8.8000000000000007</v>
      </c>
      <c r="BD96" s="303">
        <f>SUMIFS('Forecast Summary-FY25'!CA:CA, 'Forecast Summary-FY25'!$A:$A,Outcomes!$A96,'Forecast Summary-FY25'!$C:$C, "2025",'Forecast Summary-FY25'!$D:$D, "Bound Project")</f>
        <v>0</v>
      </c>
    </row>
    <row r="97" spans="1:56">
      <c r="A97" s="13" t="s">
        <v>117</v>
      </c>
      <c r="B97" s="10" t="s">
        <v>118</v>
      </c>
      <c r="C97" s="303">
        <f>SUMIFS('Forecast Summary-FY25'!E:E, 'Forecast Summary-FY25'!$A:$A,Outcomes!$A97,'Forecast Summary-FY25'!$C:$C, "2025",'Forecast Summary-FY25'!$D:$D, "Bound Project")</f>
        <v>2163</v>
      </c>
      <c r="D97" s="303">
        <f>SUMIFS('Forecast Summary-FY25'!F:F, 'Forecast Summary-FY25'!$A:$A,Outcomes!$A97,'Forecast Summary-FY25'!$C:$C, "2025",'Forecast Summary-FY25'!$D:$D, "Bound Project")</f>
        <v>2290</v>
      </c>
      <c r="E97" s="303">
        <f>SUMIFS('Forecast Summary-FY25'!G:G, 'Forecast Summary-FY25'!$A:$A,Outcomes!$A97,'Forecast Summary-FY25'!$C:$C, "2025",'Forecast Summary-FY25'!$D:$D, "Bound Project")</f>
        <v>979.44999999999993</v>
      </c>
      <c r="F97" s="303">
        <f>SUMIFS('Forecast Summary-FY25'!H:H, 'Forecast Summary-FY25'!$A:$A,Outcomes!$A97,'Forecast Summary-FY25'!$C:$C, "2025",'Forecast Summary-FY25'!$D:$D, "Bound Project")</f>
        <v>855</v>
      </c>
      <c r="G97" s="303">
        <f>SUMIFS('Forecast Summary-FY25'!I:I, 'Forecast Summary-FY25'!$A:$A,Outcomes!$A97,'Forecast Summary-FY25'!$C:$C, "2025",'Forecast Summary-FY25'!$D:$D, "Bound Project")</f>
        <v>430.1</v>
      </c>
      <c r="H97" s="303">
        <f>SUMIFS('Forecast Summary-FY25'!J:J, 'Forecast Summary-FY25'!$A:$A,Outcomes!$A97,'Forecast Summary-FY25'!$C:$C, "2025",'Forecast Summary-FY25'!$D:$D, "Bound Project")</f>
        <v>0</v>
      </c>
      <c r="I97" s="303">
        <f>SUMIFS('Forecast Summary-FY25'!K:K, 'Forecast Summary-FY25'!$A:$A,Outcomes!$A97,'Forecast Summary-FY25'!$C:$C, "2025",'Forecast Summary-FY25'!$D:$D, "Bound Project")</f>
        <v>0</v>
      </c>
      <c r="J97" s="303">
        <f>SUMIFS('Forecast Summary-FY25'!L:L, 'Forecast Summary-FY25'!$A:$A,Outcomes!$A97,'Forecast Summary-FY25'!$C:$C, "2025",'Forecast Summary-FY25'!$D:$D, "Bound Project")</f>
        <v>0</v>
      </c>
      <c r="K97" s="303">
        <f>SUMIFS('Forecast Summary-FY25'!M:M, 'Forecast Summary-FY25'!$A:$A,Outcomes!$A97,'Forecast Summary-FY25'!$C:$C, "2025",'Forecast Summary-FY25'!$D:$D, "Bound Project")</f>
        <v>0</v>
      </c>
      <c r="L97" s="303">
        <f>SUMIFS('Forecast Summary-FY25'!O:O, 'Forecast Summary-FY25'!$A:$A,Outcomes!$A97,'Forecast Summary-FY25'!$C:$C, "2025",'Forecast Summary-FY25'!$D:$D, "Bound Project")</f>
        <v>48</v>
      </c>
      <c r="M97" s="303">
        <f>SUMIFS('Forecast Summary-FY25'!P:P, 'Forecast Summary-FY25'!$A:$A,Outcomes!$A97,'Forecast Summary-FY25'!$C:$C, "2025",'Forecast Summary-FY25'!$D:$D, "Bound Project")</f>
        <v>258.39999999999998</v>
      </c>
      <c r="N97" s="303">
        <f>SUMIFS('Forecast Summary-FY25'!U:U, 'Forecast Summary-FY25'!$A:$A,Outcomes!$A97,'Forecast Summary-FY25'!$C:$C, "2025",'Forecast Summary-FY25'!$D:$D, "Bound Project")</f>
        <v>38</v>
      </c>
      <c r="O97" s="303">
        <f>SUMIFS('Forecast Summary-FY25'!V:V, 'Forecast Summary-FY25'!$A:$A,Outcomes!$A97,'Forecast Summary-FY25'!$C:$C, "2025",'Forecast Summary-FY25'!$D:$D, "Bound Project")</f>
        <v>0</v>
      </c>
      <c r="P97" s="303">
        <f>SUMIFS('Forecast Summary-FY25'!W:W, 'Forecast Summary-FY25'!$A:$A,Outcomes!$A97,'Forecast Summary-FY25'!$C:$C, "2025",'Forecast Summary-FY25'!$D:$D, "Bound Project")</f>
        <v>0</v>
      </c>
      <c r="Q97" s="303">
        <f>SUMIFS('Forecast Summary-FY25'!X:X, 'Forecast Summary-FY25'!$A:$A,Outcomes!$A97,'Forecast Summary-FY25'!$C:$C, "2025",'Forecast Summary-FY25'!$D:$D, "Bound Project")</f>
        <v>0</v>
      </c>
      <c r="R97" s="303">
        <f>SUMIFS('Forecast Summary-FY25'!Y:Y, 'Forecast Summary-FY25'!$A:$A,Outcomes!$A97,'Forecast Summary-FY25'!$C:$C, "2025",'Forecast Summary-FY25'!$D:$D, "Bound Project")</f>
        <v>63.65</v>
      </c>
      <c r="S97" s="303">
        <f>SUMIFS('Forecast Summary-FY25'!Z:Z, 'Forecast Summary-FY25'!$A:$A,Outcomes!$A97,'Forecast Summary-FY25'!$C:$C, "2025",'Forecast Summary-FY25'!$D:$D, "Bound Project")</f>
        <v>3.8</v>
      </c>
      <c r="T97" s="303">
        <f>SUMIFS('Forecast Summary-FY25'!AA:AA, 'Forecast Summary-FY25'!$A:$A,Outcomes!$A97,'Forecast Summary-FY25'!$C:$C, "2025",'Forecast Summary-FY25'!$D:$D, "Bound Project")</f>
        <v>5</v>
      </c>
      <c r="U97" s="303">
        <f>SUMIFS('Forecast Summary-FY25'!AB:AB, 'Forecast Summary-FY25'!$A:$A,Outcomes!$A97,'Forecast Summary-FY25'!$C:$C, "2025",'Forecast Summary-FY25'!$D:$D, "Bound Project")</f>
        <v>50</v>
      </c>
      <c r="V97" s="303">
        <f>SUMIFS('Forecast Summary-FY25'!AG:AG, 'Forecast Summary-FY25'!$A:$A,Outcomes!$A97,'Forecast Summary-FY25'!$C:$C, "2025",'Forecast Summary-FY25'!$D:$D, "Bound Project")</f>
        <v>803.00000000000011</v>
      </c>
      <c r="W97" s="303">
        <f>SUMIFS('Forecast Summary-FY25'!AH:AH, 'Forecast Summary-FY25'!$A:$A,Outcomes!$A97,'Forecast Summary-FY25'!$C:$C, "2025",'Forecast Summary-FY25'!$D:$D, "Bound Project")</f>
        <v>363.00000000000006</v>
      </c>
      <c r="X97" s="303">
        <f>SUMIFS('Forecast Summary-FY25'!AI:AI, 'Forecast Summary-FY25'!$A:$A,Outcomes!$A97,'Forecast Summary-FY25'!$C:$C, "2025",'Forecast Summary-FY25'!$D:$D, "Bound Project")</f>
        <v>389.40000000000003</v>
      </c>
      <c r="Y97" s="303">
        <f>SUMIFS('Forecast Summary-FY25'!AJ:AJ, 'Forecast Summary-FY25'!$A:$A,Outcomes!$A97,'Forecast Summary-FY25'!$C:$C, "2025",'Forecast Summary-FY25'!$D:$D, "Bound Project")</f>
        <v>335.5</v>
      </c>
      <c r="Z97" s="303">
        <f>SUMIFS('Forecast Summary-FY25'!AK:AK, 'Forecast Summary-FY25'!$A:$A,Outcomes!$A97,'Forecast Summary-FY25'!$C:$C, "2025",'Forecast Summary-FY25'!$D:$D, "Bound Project")</f>
        <v>1823.05</v>
      </c>
      <c r="AA97" s="303">
        <f>SUMIFS('Forecast Summary-FY25'!AL:AL, 'Forecast Summary-FY25'!$A:$A,Outcomes!$A97,'Forecast Summary-FY25'!$C:$C, "2025",'Forecast Summary-FY25'!$D:$D, "Bound Project")</f>
        <v>832.19999999999993</v>
      </c>
      <c r="AB97" s="303">
        <f>SUMIFS('Forecast Summary-FY25'!AM:AM, 'Forecast Summary-FY25'!$A:$A,Outcomes!$A97,'Forecast Summary-FY25'!$C:$C, "2025",'Forecast Summary-FY25'!$D:$D, "Bound Project")</f>
        <v>772.34999999999991</v>
      </c>
      <c r="AC97" s="303">
        <f>SUMIFS('Forecast Summary-FY25'!AN:AN, 'Forecast Summary-FY25'!$A:$A,Outcomes!$A97,'Forecast Summary-FY25'!$C:$C, "2025",'Forecast Summary-FY25'!$D:$D, "Bound Project")</f>
        <v>575.30000000000007</v>
      </c>
      <c r="AD97" s="303">
        <f>SUMIFS('Forecast Summary-FY25'!AS:AS, 'Forecast Summary-FY25'!$A:$A,Outcomes!$A97,'Forecast Summary-FY25'!$C:$C, "2025",'Forecast Summary-FY25'!$D:$D, "Bound Project")</f>
        <v>0</v>
      </c>
      <c r="AE97" s="303">
        <f>SUMIFS('Forecast Summary-FY25'!AT:AT, 'Forecast Summary-FY25'!$A:$A,Outcomes!$A97,'Forecast Summary-FY25'!$C:$C, "2025",'Forecast Summary-FY25'!$D:$D, "Bound Project")</f>
        <v>0</v>
      </c>
      <c r="AF97" s="303">
        <f>SUMIFS('Forecast Summary-FY25'!AU:AU, 'Forecast Summary-FY25'!$A:$A,Outcomes!$A97,'Forecast Summary-FY25'!$C:$C, "2025",'Forecast Summary-FY25'!$D:$D, "Bound Project")</f>
        <v>0</v>
      </c>
      <c r="AG97" s="303">
        <f>SUMIFS('Forecast Summary-FY25'!AV:AV, 'Forecast Summary-FY25'!$A:$A,Outcomes!$A97,'Forecast Summary-FY25'!$C:$C, "2025",'Forecast Summary-FY25'!$D:$D, "Bound Project")</f>
        <v>0</v>
      </c>
      <c r="AH97" s="303">
        <f>SUMIFS('Forecast Summary-FY25'!AW:AW, 'Forecast Summary-FY25'!$A:$A,Outcomes!$A97,'Forecast Summary-FY25'!$C:$C, "2025",'Forecast Summary-FY25'!$D:$D, "Bound Project")</f>
        <v>59.849999999999994</v>
      </c>
      <c r="AI97" s="303">
        <f>SUMIFS('Forecast Summary-FY25'!AX:AX, 'Forecast Summary-FY25'!$A:$A,Outcomes!$A97,'Forecast Summary-FY25'!$C:$C, "2025",'Forecast Summary-FY25'!$D:$D, "Bound Project")</f>
        <v>4.75</v>
      </c>
      <c r="AJ97" s="303">
        <f>SUMIFS('Forecast Summary-FY25'!AY:AY, 'Forecast Summary-FY25'!$A:$A,Outcomes!$A97,'Forecast Summary-FY25'!$C:$C, "2025",'Forecast Summary-FY25'!$D:$D, "Bound Project")</f>
        <v>16.149999999999999</v>
      </c>
      <c r="AK97" s="303">
        <f>SUMIFS('Forecast Summary-FY25'!AZ:AZ, 'Forecast Summary-FY25'!$A:$A,Outcomes!$A97,'Forecast Summary-FY25'!$C:$C, "2025",'Forecast Summary-FY25'!$D:$D, "Bound Project")</f>
        <v>45.599999999999994</v>
      </c>
      <c r="AL97" s="303">
        <f>SUMIFS('Forecast Summary-FY25'!BE:BE, 'Forecast Summary-FY25'!$A:$A,Outcomes!$A97,'Forecast Summary-FY25'!$C:$C, "2025",'Forecast Summary-FY25'!$D:$D, "Bound Project")</f>
        <v>3853</v>
      </c>
      <c r="AM97" s="303">
        <f>SUMIFS('Forecast Summary-FY25'!BF:BF, 'Forecast Summary-FY25'!$A:$A,Outcomes!$A97,'Forecast Summary-FY25'!$C:$C, "2025",'Forecast Summary-FY25'!$D:$D, "Bound Project")</f>
        <v>1718.55</v>
      </c>
      <c r="AN97" s="303">
        <f>SUMIFS('Forecast Summary-FY25'!BG:BG, 'Forecast Summary-FY25'!$A:$A,Outcomes!$A97,'Forecast Summary-FY25'!$C:$C, "2025",'Forecast Summary-FY25'!$D:$D, "Bound Project")</f>
        <v>1383</v>
      </c>
      <c r="AO97" s="303">
        <f>SUMIFS('Forecast Summary-FY25'!BH:BH, 'Forecast Summary-FY25'!$A:$A,Outcomes!$A97,'Forecast Summary-FY25'!$C:$C, "2025",'Forecast Summary-FY25'!$D:$D, "Bound Project")</f>
        <v>669.90000000000009</v>
      </c>
      <c r="AP97" s="303">
        <f>SUMIFS('Forecast Summary-FY25'!BI:BI, 'Forecast Summary-FY25'!$A:$A,Outcomes!$A97,'Forecast Summary-FY25'!$C:$C, "2025",'Forecast Summary-FY25'!$D:$D, "Bound Project")</f>
        <v>1274.8999999999999</v>
      </c>
      <c r="AQ97" s="303">
        <f>SUMIFS('Forecast Summary-FY25'!BJ:BJ, 'Forecast Summary-FY25'!$A:$A,Outcomes!$A97,'Forecast Summary-FY25'!$C:$C, "2025",'Forecast Summary-FY25'!$D:$D, "Bound Project")</f>
        <v>482.59999999999997</v>
      </c>
      <c r="AR97" s="303">
        <f>SUMIFS('Forecast Summary-FY25'!BK:BK, 'Forecast Summary-FY25'!$A:$A,Outcomes!$A97,'Forecast Summary-FY25'!$C:$C, "2025",'Forecast Summary-FY25'!$D:$D, "Bound Project")</f>
        <v>608.94999999999993</v>
      </c>
      <c r="AS97" s="303">
        <f>SUMIFS('Forecast Summary-FY25'!BL:BL, 'Forecast Summary-FY25'!$A:$A,Outcomes!$A97,'Forecast Summary-FY25'!$C:$C, "2025",'Forecast Summary-FY25'!$D:$D, "Bound Project")</f>
        <v>495.00000000000006</v>
      </c>
      <c r="AT97" s="303">
        <f>SUMIFS('Forecast Summary-FY25'!BQ:BQ, 'Forecast Summary-FY25'!$A:$A,Outcomes!$A97,'Forecast Summary-FY25'!$C:$C, "2025",'Forecast Summary-FY25'!$D:$D, "Bound Project")</f>
        <v>0</v>
      </c>
      <c r="AU97" s="303">
        <f>SUMIFS('Forecast Summary-FY25'!BR:BR, 'Forecast Summary-FY25'!$A:$A,Outcomes!$A97,'Forecast Summary-FY25'!$C:$C, "2025",'Forecast Summary-FY25'!$D:$D, "Bound Project")</f>
        <v>0</v>
      </c>
      <c r="AV97" s="303">
        <f>SUMIFS('Forecast Summary-FY25'!BS:BS, 'Forecast Summary-FY25'!$A:$A,Outcomes!$A97,'Forecast Summary-FY25'!$C:$C, "2025",'Forecast Summary-FY25'!$D:$D, "Bound Project")</f>
        <v>0</v>
      </c>
      <c r="AW97" s="303">
        <f>SUMIFS('Forecast Summary-FY25'!BT:BT, 'Forecast Summary-FY25'!$A:$A,Outcomes!$A97,'Forecast Summary-FY25'!$C:$C, "2025",'Forecast Summary-FY25'!$D:$D, "Bound Project")</f>
        <v>0</v>
      </c>
      <c r="AX97" s="303">
        <f>SUMIFS('Forecast Summary-FY25'!BU:BU, 'Forecast Summary-FY25'!$A:$A,Outcomes!$A97,'Forecast Summary-FY25'!$C:$C, "2025",'Forecast Summary-FY25'!$D:$D, "Bound Project")</f>
        <v>30.4</v>
      </c>
      <c r="AY97" s="303">
        <f>SUMIFS('Forecast Summary-FY25'!BV:BV, 'Forecast Summary-FY25'!$A:$A,Outcomes!$A97,'Forecast Summary-FY25'!$C:$C, "2025",'Forecast Summary-FY25'!$D:$D, "Bound Project")</f>
        <v>1</v>
      </c>
      <c r="AZ97" s="303">
        <f>SUMIFS('Forecast Summary-FY25'!BW:BW, 'Forecast Summary-FY25'!$A:$A,Outcomes!$A97,'Forecast Summary-FY25'!$C:$C, "2025",'Forecast Summary-FY25'!$D:$D, "Bound Project")</f>
        <v>9.5</v>
      </c>
      <c r="BA97" s="303">
        <f>SUMIFS('Forecast Summary-FY25'!BX:BX, 'Forecast Summary-FY25'!$A:$A,Outcomes!$A97,'Forecast Summary-FY25'!$C:$C, "2025",'Forecast Summary-FY25'!$D:$D, "Bound Project")</f>
        <v>20.900000000000002</v>
      </c>
      <c r="BB97" s="303">
        <f>SUMIFS('Forecast Summary-FY25'!BY:BY, 'Forecast Summary-FY25'!$A:$A,Outcomes!$A97,'Forecast Summary-FY25'!$C:$C, "2025",'Forecast Summary-FY25'!$D:$D, "Bound Project")</f>
        <v>75</v>
      </c>
      <c r="BC97" s="303">
        <f>SUMIFS('Forecast Summary-FY25'!BZ:BZ, 'Forecast Summary-FY25'!$A:$A,Outcomes!$A97,'Forecast Summary-FY25'!$C:$C, "2025",'Forecast Summary-FY25'!$D:$D, "Bound Project")</f>
        <v>503</v>
      </c>
      <c r="BD97" s="303">
        <f>SUMIFS('Forecast Summary-FY25'!CA:CA, 'Forecast Summary-FY25'!$A:$A,Outcomes!$A97,'Forecast Summary-FY25'!$C:$C, "2025",'Forecast Summary-FY25'!$D:$D, "Bound Project")</f>
        <v>0</v>
      </c>
    </row>
    <row r="98" spans="1:56">
      <c r="A98" s="13" t="s">
        <v>119</v>
      </c>
      <c r="B98" s="10" t="s">
        <v>120</v>
      </c>
      <c r="C98" s="303">
        <f>SUMIFS('Forecast Summary-FY25'!E:E, 'Forecast Summary-FY25'!$A:$A,Outcomes!$A98,'Forecast Summary-FY25'!$C:$C, "2025",'Forecast Summary-FY25'!$D:$D, "Bound Project")</f>
        <v>727</v>
      </c>
      <c r="D98" s="303">
        <f>SUMIFS('Forecast Summary-FY25'!F:F, 'Forecast Summary-FY25'!$A:$A,Outcomes!$A98,'Forecast Summary-FY25'!$C:$C, "2025",'Forecast Summary-FY25'!$D:$D, "Bound Project")</f>
        <v>611</v>
      </c>
      <c r="E98" s="303">
        <f>SUMIFS('Forecast Summary-FY25'!G:G, 'Forecast Summary-FY25'!$A:$A,Outcomes!$A98,'Forecast Summary-FY25'!$C:$C, "2025",'Forecast Summary-FY25'!$D:$D, "Bound Project")</f>
        <v>494</v>
      </c>
      <c r="F98" s="303">
        <f>SUMIFS('Forecast Summary-FY25'!H:H, 'Forecast Summary-FY25'!$A:$A,Outcomes!$A98,'Forecast Summary-FY25'!$C:$C, "2025",'Forecast Summary-FY25'!$D:$D, "Bound Project")</f>
        <v>266</v>
      </c>
      <c r="G98" s="303">
        <f>SUMIFS('Forecast Summary-FY25'!I:I, 'Forecast Summary-FY25'!$A:$A,Outcomes!$A98,'Forecast Summary-FY25'!$C:$C, "2025",'Forecast Summary-FY25'!$D:$D, "Bound Project")</f>
        <v>93.500000000000014</v>
      </c>
      <c r="H98" s="303">
        <f>SUMIFS('Forecast Summary-FY25'!J:J, 'Forecast Summary-FY25'!$A:$A,Outcomes!$A98,'Forecast Summary-FY25'!$C:$C, "2025",'Forecast Summary-FY25'!$D:$D, "Bound Project")</f>
        <v>15.400000000000002</v>
      </c>
      <c r="I98" s="303">
        <f>SUMIFS('Forecast Summary-FY25'!K:K, 'Forecast Summary-FY25'!$A:$A,Outcomes!$A98,'Forecast Summary-FY25'!$C:$C, "2025",'Forecast Summary-FY25'!$D:$D, "Bound Project")</f>
        <v>11</v>
      </c>
      <c r="J98" s="303">
        <f>SUMIFS('Forecast Summary-FY25'!L:L, 'Forecast Summary-FY25'!$A:$A,Outcomes!$A98,'Forecast Summary-FY25'!$C:$C, "2025",'Forecast Summary-FY25'!$D:$D, "Bound Project")</f>
        <v>2.2000000000000002</v>
      </c>
      <c r="K98" s="303">
        <f>SUMIFS('Forecast Summary-FY25'!M:M, 'Forecast Summary-FY25'!$A:$A,Outcomes!$A98,'Forecast Summary-FY25'!$C:$C, "2025",'Forecast Summary-FY25'!$D:$D, "Bound Project")</f>
        <v>0</v>
      </c>
      <c r="L98" s="303">
        <f>SUMIFS('Forecast Summary-FY25'!O:O, 'Forecast Summary-FY25'!$A:$A,Outcomes!$A98,'Forecast Summary-FY25'!$C:$C, "2025",'Forecast Summary-FY25'!$D:$D, "Bound Project")</f>
        <v>0</v>
      </c>
      <c r="M98" s="303">
        <f>SUMIFS('Forecast Summary-FY25'!P:P, 'Forecast Summary-FY25'!$A:$A,Outcomes!$A98,'Forecast Summary-FY25'!$C:$C, "2025",'Forecast Summary-FY25'!$D:$D, "Bound Project")</f>
        <v>312</v>
      </c>
      <c r="N98" s="303">
        <f>SUMIFS('Forecast Summary-FY25'!U:U, 'Forecast Summary-FY25'!$A:$A,Outcomes!$A98,'Forecast Summary-FY25'!$C:$C, "2025",'Forecast Summary-FY25'!$D:$D, "Bound Project")</f>
        <v>38</v>
      </c>
      <c r="O98" s="303">
        <f>SUMIFS('Forecast Summary-FY25'!V:V, 'Forecast Summary-FY25'!$A:$A,Outcomes!$A98,'Forecast Summary-FY25'!$C:$C, "2025",'Forecast Summary-FY25'!$D:$D, "Bound Project")</f>
        <v>33.25</v>
      </c>
      <c r="P98" s="303">
        <f>SUMIFS('Forecast Summary-FY25'!W:W, 'Forecast Summary-FY25'!$A:$A,Outcomes!$A98,'Forecast Summary-FY25'!$C:$C, "2025",'Forecast Summary-FY25'!$D:$D, "Bound Project")</f>
        <v>22.799999999999997</v>
      </c>
      <c r="Q98" s="303">
        <f>SUMIFS('Forecast Summary-FY25'!X:X, 'Forecast Summary-FY25'!$A:$A,Outcomes!$A98,'Forecast Summary-FY25'!$C:$C, "2025",'Forecast Summary-FY25'!$D:$D, "Bound Project")</f>
        <v>13</v>
      </c>
      <c r="R98" s="303">
        <f>SUMIFS('Forecast Summary-FY25'!Y:Y, 'Forecast Summary-FY25'!$A:$A,Outcomes!$A98,'Forecast Summary-FY25'!$C:$C, "2025",'Forecast Summary-FY25'!$D:$D, "Bound Project")</f>
        <v>1</v>
      </c>
      <c r="S98" s="303">
        <f>SUMIFS('Forecast Summary-FY25'!Z:Z, 'Forecast Summary-FY25'!$A:$A,Outcomes!$A98,'Forecast Summary-FY25'!$C:$C, "2025",'Forecast Summary-FY25'!$D:$D, "Bound Project")</f>
        <v>0</v>
      </c>
      <c r="T98" s="303">
        <f>SUMIFS('Forecast Summary-FY25'!AA:AA, 'Forecast Summary-FY25'!$A:$A,Outcomes!$A98,'Forecast Summary-FY25'!$C:$C, "2025",'Forecast Summary-FY25'!$D:$D, "Bound Project")</f>
        <v>0</v>
      </c>
      <c r="U98" s="303">
        <f>SUMIFS('Forecast Summary-FY25'!AB:AB, 'Forecast Summary-FY25'!$A:$A,Outcomes!$A98,'Forecast Summary-FY25'!$C:$C, "2025",'Forecast Summary-FY25'!$D:$D, "Bound Project")</f>
        <v>0</v>
      </c>
      <c r="V98" s="303">
        <f>SUMIFS('Forecast Summary-FY25'!AG:AG, 'Forecast Summary-FY25'!$A:$A,Outcomes!$A98,'Forecast Summary-FY25'!$C:$C, "2025",'Forecast Summary-FY25'!$D:$D, "Bound Project")</f>
        <v>364.1</v>
      </c>
      <c r="W98" s="303">
        <f>SUMIFS('Forecast Summary-FY25'!AH:AH, 'Forecast Summary-FY25'!$A:$A,Outcomes!$A98,'Forecast Summary-FY25'!$C:$C, "2025",'Forecast Summary-FY25'!$D:$D, "Bound Project")</f>
        <v>289</v>
      </c>
      <c r="X98" s="303">
        <f>SUMIFS('Forecast Summary-FY25'!AI:AI, 'Forecast Summary-FY25'!$A:$A,Outcomes!$A98,'Forecast Summary-FY25'!$C:$C, "2025",'Forecast Summary-FY25'!$D:$D, "Bound Project")</f>
        <v>195.8</v>
      </c>
      <c r="Y98" s="303">
        <f>SUMIFS('Forecast Summary-FY25'!AJ:AJ, 'Forecast Summary-FY25'!$A:$A,Outcomes!$A98,'Forecast Summary-FY25'!$C:$C, "2025",'Forecast Summary-FY25'!$D:$D, "Bound Project")</f>
        <v>57.2</v>
      </c>
      <c r="Z98" s="303">
        <f>SUMIFS('Forecast Summary-FY25'!AK:AK, 'Forecast Summary-FY25'!$A:$A,Outcomes!$A98,'Forecast Summary-FY25'!$C:$C, "2025",'Forecast Summary-FY25'!$D:$D, "Bound Project")</f>
        <v>371.45</v>
      </c>
      <c r="AA98" s="303">
        <f>SUMIFS('Forecast Summary-FY25'!AL:AL, 'Forecast Summary-FY25'!$A:$A,Outcomes!$A98,'Forecast Summary-FY25'!$C:$C, "2025",'Forecast Summary-FY25'!$D:$D, "Bound Project")</f>
        <v>300.2</v>
      </c>
      <c r="AB98" s="303">
        <f>SUMIFS('Forecast Summary-FY25'!AM:AM, 'Forecast Summary-FY25'!$A:$A,Outcomes!$A98,'Forecast Summary-FY25'!$C:$C, "2025",'Forecast Summary-FY25'!$D:$D, "Bound Project")</f>
        <v>248.89999999999998</v>
      </c>
      <c r="AC98" s="303">
        <f>SUMIFS('Forecast Summary-FY25'!AN:AN, 'Forecast Summary-FY25'!$A:$A,Outcomes!$A98,'Forecast Summary-FY25'!$C:$C, "2025",'Forecast Summary-FY25'!$D:$D, "Bound Project")</f>
        <v>122</v>
      </c>
      <c r="AD98" s="303">
        <f>SUMIFS('Forecast Summary-FY25'!AS:AS, 'Forecast Summary-FY25'!$A:$A,Outcomes!$A98,'Forecast Summary-FY25'!$C:$C, "2025",'Forecast Summary-FY25'!$D:$D, "Bound Project")</f>
        <v>0</v>
      </c>
      <c r="AE98" s="303">
        <f>SUMIFS('Forecast Summary-FY25'!AT:AT, 'Forecast Summary-FY25'!$A:$A,Outcomes!$A98,'Forecast Summary-FY25'!$C:$C, "2025",'Forecast Summary-FY25'!$D:$D, "Bound Project")</f>
        <v>0</v>
      </c>
      <c r="AF98" s="303">
        <f>SUMIFS('Forecast Summary-FY25'!AU:AU, 'Forecast Summary-FY25'!$A:$A,Outcomes!$A98,'Forecast Summary-FY25'!$C:$C, "2025",'Forecast Summary-FY25'!$D:$D, "Bound Project")</f>
        <v>0</v>
      </c>
      <c r="AG98" s="303">
        <f>SUMIFS('Forecast Summary-FY25'!AV:AV, 'Forecast Summary-FY25'!$A:$A,Outcomes!$A98,'Forecast Summary-FY25'!$C:$C, "2025",'Forecast Summary-FY25'!$D:$D, "Bound Project")</f>
        <v>0</v>
      </c>
      <c r="AH98" s="303">
        <f>SUMIFS('Forecast Summary-FY25'!AW:AW, 'Forecast Summary-FY25'!$A:$A,Outcomes!$A98,'Forecast Summary-FY25'!$C:$C, "2025",'Forecast Summary-FY25'!$D:$D, "Bound Project")</f>
        <v>0</v>
      </c>
      <c r="AI98" s="303">
        <f>SUMIFS('Forecast Summary-FY25'!AX:AX, 'Forecast Summary-FY25'!$A:$A,Outcomes!$A98,'Forecast Summary-FY25'!$C:$C, "2025",'Forecast Summary-FY25'!$D:$D, "Bound Project")</f>
        <v>0</v>
      </c>
      <c r="AJ98" s="303">
        <f>SUMIFS('Forecast Summary-FY25'!AY:AY, 'Forecast Summary-FY25'!$A:$A,Outcomes!$A98,'Forecast Summary-FY25'!$C:$C, "2025",'Forecast Summary-FY25'!$D:$D, "Bound Project")</f>
        <v>0</v>
      </c>
      <c r="AK98" s="303">
        <f>SUMIFS('Forecast Summary-FY25'!AZ:AZ, 'Forecast Summary-FY25'!$A:$A,Outcomes!$A98,'Forecast Summary-FY25'!$C:$C, "2025",'Forecast Summary-FY25'!$D:$D, "Bound Project")</f>
        <v>0</v>
      </c>
      <c r="AL98" s="303">
        <f>SUMIFS('Forecast Summary-FY25'!BE:BE, 'Forecast Summary-FY25'!$A:$A,Outcomes!$A98,'Forecast Summary-FY25'!$C:$C, "2025",'Forecast Summary-FY25'!$D:$D, "Bound Project")</f>
        <v>720</v>
      </c>
      <c r="AM98" s="303">
        <f>SUMIFS('Forecast Summary-FY25'!BF:BF, 'Forecast Summary-FY25'!$A:$A,Outcomes!$A98,'Forecast Summary-FY25'!$C:$C, "2025",'Forecast Summary-FY25'!$D:$D, "Bound Project")</f>
        <v>525.35</v>
      </c>
      <c r="AN98" s="303">
        <f>SUMIFS('Forecast Summary-FY25'!BG:BG, 'Forecast Summary-FY25'!$A:$A,Outcomes!$A98,'Forecast Summary-FY25'!$C:$C, "2025",'Forecast Summary-FY25'!$D:$D, "Bound Project")</f>
        <v>381</v>
      </c>
      <c r="AO98" s="303">
        <f>SUMIFS('Forecast Summary-FY25'!BH:BH, 'Forecast Summary-FY25'!$A:$A,Outcomes!$A98,'Forecast Summary-FY25'!$C:$C, "2025",'Forecast Summary-FY25'!$D:$D, "Bound Project")</f>
        <v>127.60000000000001</v>
      </c>
      <c r="AP98" s="303">
        <f>SUMIFS('Forecast Summary-FY25'!BI:BI, 'Forecast Summary-FY25'!$A:$A,Outcomes!$A98,'Forecast Summary-FY25'!$C:$C, "2025",'Forecast Summary-FY25'!$D:$D, "Bound Project")</f>
        <v>327.75</v>
      </c>
      <c r="AQ98" s="303">
        <f>SUMIFS('Forecast Summary-FY25'!BJ:BJ, 'Forecast Summary-FY25'!$A:$A,Outcomes!$A98,'Forecast Summary-FY25'!$C:$C, "2025",'Forecast Summary-FY25'!$D:$D, "Bound Project")</f>
        <v>267.89999999999998</v>
      </c>
      <c r="AR98" s="303">
        <f>SUMIFS('Forecast Summary-FY25'!BK:BK, 'Forecast Summary-FY25'!$A:$A,Outcomes!$A98,'Forecast Summary-FY25'!$C:$C, "2025",'Forecast Summary-FY25'!$D:$D, "Bound Project")</f>
        <v>200.45</v>
      </c>
      <c r="AS98" s="303">
        <f>SUMIFS('Forecast Summary-FY25'!BL:BL, 'Forecast Summary-FY25'!$A:$A,Outcomes!$A98,'Forecast Summary-FY25'!$C:$C, "2025",'Forecast Summary-FY25'!$D:$D, "Bound Project")</f>
        <v>117.8</v>
      </c>
      <c r="AT98" s="303">
        <f>SUMIFS('Forecast Summary-FY25'!BQ:BQ, 'Forecast Summary-FY25'!$A:$A,Outcomes!$A98,'Forecast Summary-FY25'!$C:$C, "2025",'Forecast Summary-FY25'!$D:$D, "Bound Project")</f>
        <v>0</v>
      </c>
      <c r="AU98" s="303">
        <f>SUMIFS('Forecast Summary-FY25'!BR:BR, 'Forecast Summary-FY25'!$A:$A,Outcomes!$A98,'Forecast Summary-FY25'!$C:$C, "2025",'Forecast Summary-FY25'!$D:$D, "Bound Project")</f>
        <v>0</v>
      </c>
      <c r="AV98" s="303">
        <f>SUMIFS('Forecast Summary-FY25'!BS:BS, 'Forecast Summary-FY25'!$A:$A,Outcomes!$A98,'Forecast Summary-FY25'!$C:$C, "2025",'Forecast Summary-FY25'!$D:$D, "Bound Project")</f>
        <v>0</v>
      </c>
      <c r="AW98" s="303">
        <f>SUMIFS('Forecast Summary-FY25'!BT:BT, 'Forecast Summary-FY25'!$A:$A,Outcomes!$A98,'Forecast Summary-FY25'!$C:$C, "2025",'Forecast Summary-FY25'!$D:$D, "Bound Project")</f>
        <v>0</v>
      </c>
      <c r="AX98" s="303">
        <f>SUMIFS('Forecast Summary-FY25'!BU:BU, 'Forecast Summary-FY25'!$A:$A,Outcomes!$A98,'Forecast Summary-FY25'!$C:$C, "2025",'Forecast Summary-FY25'!$D:$D, "Bound Project")</f>
        <v>0</v>
      </c>
      <c r="AY98" s="303">
        <f>SUMIFS('Forecast Summary-FY25'!BV:BV, 'Forecast Summary-FY25'!$A:$A,Outcomes!$A98,'Forecast Summary-FY25'!$C:$C, "2025",'Forecast Summary-FY25'!$D:$D, "Bound Project")</f>
        <v>0</v>
      </c>
      <c r="AZ98" s="303">
        <f>SUMIFS('Forecast Summary-FY25'!BW:BW, 'Forecast Summary-FY25'!$A:$A,Outcomes!$A98,'Forecast Summary-FY25'!$C:$C, "2025",'Forecast Summary-FY25'!$D:$D, "Bound Project")</f>
        <v>0</v>
      </c>
      <c r="BA98" s="303">
        <f>SUMIFS('Forecast Summary-FY25'!BX:BX, 'Forecast Summary-FY25'!$A:$A,Outcomes!$A98,'Forecast Summary-FY25'!$C:$C, "2025",'Forecast Summary-FY25'!$D:$D, "Bound Project")</f>
        <v>0</v>
      </c>
      <c r="BB98" s="303">
        <f>SUMIFS('Forecast Summary-FY25'!BY:BY, 'Forecast Summary-FY25'!$A:$A,Outcomes!$A98,'Forecast Summary-FY25'!$C:$C, "2025",'Forecast Summary-FY25'!$D:$D, "Bound Project")</f>
        <v>17.600000000000001</v>
      </c>
      <c r="BC98" s="303">
        <f>SUMIFS('Forecast Summary-FY25'!BZ:BZ, 'Forecast Summary-FY25'!$A:$A,Outcomes!$A98,'Forecast Summary-FY25'!$C:$C, "2025",'Forecast Summary-FY25'!$D:$D, "Bound Project")</f>
        <v>67</v>
      </c>
      <c r="BD98" s="303">
        <f>SUMIFS('Forecast Summary-FY25'!CA:CA, 'Forecast Summary-FY25'!$A:$A,Outcomes!$A98,'Forecast Summary-FY25'!$C:$C, "2025",'Forecast Summary-FY25'!$D:$D, "Bound Project")</f>
        <v>0</v>
      </c>
    </row>
    <row r="99" spans="1:56">
      <c r="A99" s="13" t="s">
        <v>121</v>
      </c>
      <c r="B99" s="10" t="s">
        <v>122</v>
      </c>
      <c r="C99" s="303">
        <f>SUMIFS('Forecast Summary-FY25'!E:E, 'Forecast Summary-FY25'!$A:$A,Outcomes!$A99,'Forecast Summary-FY25'!$C:$C, "2025",'Forecast Summary-FY25'!$D:$D, "Bound Project")</f>
        <v>3918</v>
      </c>
      <c r="D99" s="303">
        <f>SUMIFS('Forecast Summary-FY25'!F:F, 'Forecast Summary-FY25'!$A:$A,Outcomes!$A99,'Forecast Summary-FY25'!$C:$C, "2025",'Forecast Summary-FY25'!$D:$D, "Bound Project")</f>
        <v>2685</v>
      </c>
      <c r="E99" s="303">
        <f>SUMIFS('Forecast Summary-FY25'!G:G, 'Forecast Summary-FY25'!$A:$A,Outcomes!$A99,'Forecast Summary-FY25'!$C:$C, "2025",'Forecast Summary-FY25'!$D:$D, "Bound Project")</f>
        <v>1465</v>
      </c>
      <c r="F99" s="303">
        <f>SUMIFS('Forecast Summary-FY25'!H:H, 'Forecast Summary-FY25'!$A:$A,Outcomes!$A99,'Forecast Summary-FY25'!$C:$C, "2025",'Forecast Summary-FY25'!$D:$D, "Bound Project")</f>
        <v>938.30000000000007</v>
      </c>
      <c r="G99" s="303">
        <f>SUMIFS('Forecast Summary-FY25'!I:I, 'Forecast Summary-FY25'!$A:$A,Outcomes!$A99,'Forecast Summary-FY25'!$C:$C, "2025",'Forecast Summary-FY25'!$D:$D, "Bound Project")</f>
        <v>239.8</v>
      </c>
      <c r="H99" s="303">
        <f>SUMIFS('Forecast Summary-FY25'!J:J, 'Forecast Summary-FY25'!$A:$A,Outcomes!$A99,'Forecast Summary-FY25'!$C:$C, "2025",'Forecast Summary-FY25'!$D:$D, "Bound Project")</f>
        <v>0.95</v>
      </c>
      <c r="I99" s="303">
        <f>SUMIFS('Forecast Summary-FY25'!K:K, 'Forecast Summary-FY25'!$A:$A,Outcomes!$A99,'Forecast Summary-FY25'!$C:$C, "2025",'Forecast Summary-FY25'!$D:$D, "Bound Project")</f>
        <v>0.95</v>
      </c>
      <c r="J99" s="303">
        <f>SUMIFS('Forecast Summary-FY25'!L:L, 'Forecast Summary-FY25'!$A:$A,Outcomes!$A99,'Forecast Summary-FY25'!$C:$C, "2025",'Forecast Summary-FY25'!$D:$D, "Bound Project")</f>
        <v>0.95</v>
      </c>
      <c r="K99" s="303">
        <f>SUMIFS('Forecast Summary-FY25'!M:M, 'Forecast Summary-FY25'!$A:$A,Outcomes!$A99,'Forecast Summary-FY25'!$C:$C, "2025",'Forecast Summary-FY25'!$D:$D, "Bound Project")</f>
        <v>0</v>
      </c>
      <c r="L99" s="303">
        <f>SUMIFS('Forecast Summary-FY25'!O:O, 'Forecast Summary-FY25'!$A:$A,Outcomes!$A99,'Forecast Summary-FY25'!$C:$C, "2025",'Forecast Summary-FY25'!$D:$D, "Bound Project")</f>
        <v>36.300000000000004</v>
      </c>
      <c r="M99" s="303">
        <f>SUMIFS('Forecast Summary-FY25'!P:P, 'Forecast Summary-FY25'!$A:$A,Outcomes!$A99,'Forecast Summary-FY25'!$C:$C, "2025",'Forecast Summary-FY25'!$D:$D, "Bound Project")</f>
        <v>250.8</v>
      </c>
      <c r="N99" s="303">
        <f>SUMIFS('Forecast Summary-FY25'!U:U, 'Forecast Summary-FY25'!$A:$A,Outcomes!$A99,'Forecast Summary-FY25'!$C:$C, "2025",'Forecast Summary-FY25'!$D:$D, "Bound Project")</f>
        <v>459</v>
      </c>
      <c r="O99" s="303">
        <f>SUMIFS('Forecast Summary-FY25'!V:V, 'Forecast Summary-FY25'!$A:$A,Outcomes!$A99,'Forecast Summary-FY25'!$C:$C, "2025",'Forecast Summary-FY25'!$D:$D, "Bound Project")</f>
        <v>379.04999999999995</v>
      </c>
      <c r="P99" s="303">
        <f>SUMIFS('Forecast Summary-FY25'!W:W, 'Forecast Summary-FY25'!$A:$A,Outcomes!$A99,'Forecast Summary-FY25'!$C:$C, "2025",'Forecast Summary-FY25'!$D:$D, "Bound Project")</f>
        <v>178.6</v>
      </c>
      <c r="Q99" s="303">
        <f>SUMIFS('Forecast Summary-FY25'!X:X, 'Forecast Summary-FY25'!$A:$A,Outcomes!$A99,'Forecast Summary-FY25'!$C:$C, "2025",'Forecast Summary-FY25'!$D:$D, "Bound Project")</f>
        <v>53.199999999999996</v>
      </c>
      <c r="R99" s="303">
        <f>SUMIFS('Forecast Summary-FY25'!Y:Y, 'Forecast Summary-FY25'!$A:$A,Outcomes!$A99,'Forecast Summary-FY25'!$C:$C, "2025",'Forecast Summary-FY25'!$D:$D, "Bound Project")</f>
        <v>311.59999999999997</v>
      </c>
      <c r="S99" s="303">
        <f>SUMIFS('Forecast Summary-FY25'!Z:Z, 'Forecast Summary-FY25'!$A:$A,Outcomes!$A99,'Forecast Summary-FY25'!$C:$C, "2025",'Forecast Summary-FY25'!$D:$D, "Bound Project")</f>
        <v>228.95</v>
      </c>
      <c r="T99" s="303">
        <f>SUMIFS('Forecast Summary-FY25'!AA:AA, 'Forecast Summary-FY25'!$A:$A,Outcomes!$A99,'Forecast Summary-FY25'!$C:$C, "2025",'Forecast Summary-FY25'!$D:$D, "Bound Project")</f>
        <v>194.75</v>
      </c>
      <c r="U99" s="303">
        <f>SUMIFS('Forecast Summary-FY25'!AB:AB, 'Forecast Summary-FY25'!$A:$A,Outcomes!$A99,'Forecast Summary-FY25'!$C:$C, "2025",'Forecast Summary-FY25'!$D:$D, "Bound Project")</f>
        <v>56.05</v>
      </c>
      <c r="V99" s="303">
        <f>SUMIFS('Forecast Summary-FY25'!AG:AG, 'Forecast Summary-FY25'!$A:$A,Outcomes!$A99,'Forecast Summary-FY25'!$C:$C, "2025",'Forecast Summary-FY25'!$D:$D, "Bound Project")</f>
        <v>994.65</v>
      </c>
      <c r="W99" s="303">
        <f>SUMIFS('Forecast Summary-FY25'!AH:AH, 'Forecast Summary-FY25'!$A:$A,Outcomes!$A99,'Forecast Summary-FY25'!$C:$C, "2025",'Forecast Summary-FY25'!$D:$D, "Bound Project")</f>
        <v>808.44999999999993</v>
      </c>
      <c r="X99" s="303">
        <f>SUMIFS('Forecast Summary-FY25'!AI:AI, 'Forecast Summary-FY25'!$A:$A,Outcomes!$A99,'Forecast Summary-FY25'!$C:$C, "2025",'Forecast Summary-FY25'!$D:$D, "Bound Project")</f>
        <v>435.09999999999997</v>
      </c>
      <c r="Y99" s="303">
        <f>SUMIFS('Forecast Summary-FY25'!AJ:AJ, 'Forecast Summary-FY25'!$A:$A,Outcomes!$A99,'Forecast Summary-FY25'!$C:$C, "2025",'Forecast Summary-FY25'!$D:$D, "Bound Project")</f>
        <v>155.79999999999998</v>
      </c>
      <c r="Z99" s="303">
        <f>SUMIFS('Forecast Summary-FY25'!AK:AK, 'Forecast Summary-FY25'!$A:$A,Outcomes!$A99,'Forecast Summary-FY25'!$C:$C, "2025",'Forecast Summary-FY25'!$D:$D, "Bound Project")</f>
        <v>828.30000000000007</v>
      </c>
      <c r="AA99" s="303">
        <f>SUMIFS('Forecast Summary-FY25'!AL:AL, 'Forecast Summary-FY25'!$A:$A,Outcomes!$A99,'Forecast Summary-FY25'!$C:$C, "2025",'Forecast Summary-FY25'!$D:$D, "Bound Project")</f>
        <v>496.1</v>
      </c>
      <c r="AB99" s="303">
        <f>SUMIFS('Forecast Summary-FY25'!AM:AM, 'Forecast Summary-FY25'!$A:$A,Outcomes!$A99,'Forecast Summary-FY25'!$C:$C, "2025",'Forecast Summary-FY25'!$D:$D, "Bound Project")</f>
        <v>589.6</v>
      </c>
      <c r="AC99" s="303">
        <f>SUMIFS('Forecast Summary-FY25'!AN:AN, 'Forecast Summary-FY25'!$A:$A,Outcomes!$A99,'Forecast Summary-FY25'!$C:$C, "2025",'Forecast Summary-FY25'!$D:$D, "Bound Project")</f>
        <v>231.00000000000003</v>
      </c>
      <c r="AD99" s="303">
        <f>SUMIFS('Forecast Summary-FY25'!AS:AS, 'Forecast Summary-FY25'!$A:$A,Outcomes!$A99,'Forecast Summary-FY25'!$C:$C, "2025",'Forecast Summary-FY25'!$D:$D, "Bound Project")</f>
        <v>0</v>
      </c>
      <c r="AE99" s="303">
        <f>SUMIFS('Forecast Summary-FY25'!AT:AT, 'Forecast Summary-FY25'!$A:$A,Outcomes!$A99,'Forecast Summary-FY25'!$C:$C, "2025",'Forecast Summary-FY25'!$D:$D, "Bound Project")</f>
        <v>0</v>
      </c>
      <c r="AF99" s="303">
        <f>SUMIFS('Forecast Summary-FY25'!AU:AU, 'Forecast Summary-FY25'!$A:$A,Outcomes!$A99,'Forecast Summary-FY25'!$C:$C, "2025",'Forecast Summary-FY25'!$D:$D, "Bound Project")</f>
        <v>0</v>
      </c>
      <c r="AG99" s="303">
        <f>SUMIFS('Forecast Summary-FY25'!AV:AV, 'Forecast Summary-FY25'!$A:$A,Outcomes!$A99,'Forecast Summary-FY25'!$C:$C, "2025",'Forecast Summary-FY25'!$D:$D, "Bound Project")</f>
        <v>0</v>
      </c>
      <c r="AH99" s="303">
        <f>SUMIFS('Forecast Summary-FY25'!AW:AW, 'Forecast Summary-FY25'!$A:$A,Outcomes!$A99,'Forecast Summary-FY25'!$C:$C, "2025",'Forecast Summary-FY25'!$D:$D, "Bound Project")</f>
        <v>1</v>
      </c>
      <c r="AI99" s="303">
        <f>SUMIFS('Forecast Summary-FY25'!AX:AX, 'Forecast Summary-FY25'!$A:$A,Outcomes!$A99,'Forecast Summary-FY25'!$C:$C, "2025",'Forecast Summary-FY25'!$D:$D, "Bound Project")</f>
        <v>0</v>
      </c>
      <c r="AJ99" s="303">
        <f>SUMIFS('Forecast Summary-FY25'!AY:AY, 'Forecast Summary-FY25'!$A:$A,Outcomes!$A99,'Forecast Summary-FY25'!$C:$C, "2025",'Forecast Summary-FY25'!$D:$D, "Bound Project")</f>
        <v>0</v>
      </c>
      <c r="AK99" s="303">
        <f>SUMIFS('Forecast Summary-FY25'!AZ:AZ, 'Forecast Summary-FY25'!$A:$A,Outcomes!$A99,'Forecast Summary-FY25'!$C:$C, "2025",'Forecast Summary-FY25'!$D:$D, "Bound Project")</f>
        <v>1</v>
      </c>
      <c r="AL99" s="303">
        <f>SUMIFS('Forecast Summary-FY25'!BE:BE, 'Forecast Summary-FY25'!$A:$A,Outcomes!$A99,'Forecast Summary-FY25'!$C:$C, "2025",'Forecast Summary-FY25'!$D:$D, "Bound Project")</f>
        <v>2692</v>
      </c>
      <c r="AM99" s="303">
        <f>SUMIFS('Forecast Summary-FY25'!BF:BF, 'Forecast Summary-FY25'!$A:$A,Outcomes!$A99,'Forecast Summary-FY25'!$C:$C, "2025",'Forecast Summary-FY25'!$D:$D, "Bound Project")</f>
        <v>1422</v>
      </c>
      <c r="AN99" s="303">
        <f>SUMIFS('Forecast Summary-FY25'!BG:BG, 'Forecast Summary-FY25'!$A:$A,Outcomes!$A99,'Forecast Summary-FY25'!$C:$C, "2025",'Forecast Summary-FY25'!$D:$D, "Bound Project")</f>
        <v>1046.1000000000001</v>
      </c>
      <c r="AO99" s="303">
        <f>SUMIFS('Forecast Summary-FY25'!BH:BH, 'Forecast Summary-FY25'!$A:$A,Outcomes!$A99,'Forecast Summary-FY25'!$C:$C, "2025",'Forecast Summary-FY25'!$D:$D, "Bound Project")</f>
        <v>421</v>
      </c>
      <c r="AP99" s="303">
        <f>SUMIFS('Forecast Summary-FY25'!BI:BI, 'Forecast Summary-FY25'!$A:$A,Outcomes!$A99,'Forecast Summary-FY25'!$C:$C, "2025",'Forecast Summary-FY25'!$D:$D, "Bound Project")</f>
        <v>1023.15</v>
      </c>
      <c r="AQ99" s="303">
        <f>SUMIFS('Forecast Summary-FY25'!BJ:BJ, 'Forecast Summary-FY25'!$A:$A,Outcomes!$A99,'Forecast Summary-FY25'!$C:$C, "2025",'Forecast Summary-FY25'!$D:$D, "Bound Project")</f>
        <v>461.7</v>
      </c>
      <c r="AR99" s="303">
        <f>SUMIFS('Forecast Summary-FY25'!BK:BK, 'Forecast Summary-FY25'!$A:$A,Outcomes!$A99,'Forecast Summary-FY25'!$C:$C, "2025",'Forecast Summary-FY25'!$D:$D, "Bound Project")</f>
        <v>706.8</v>
      </c>
      <c r="AS99" s="303">
        <f>SUMIFS('Forecast Summary-FY25'!BL:BL, 'Forecast Summary-FY25'!$A:$A,Outcomes!$A99,'Forecast Summary-FY25'!$C:$C, "2025",'Forecast Summary-FY25'!$D:$D, "Bound Project")</f>
        <v>350</v>
      </c>
      <c r="AT99" s="303">
        <f>SUMIFS('Forecast Summary-FY25'!BQ:BQ, 'Forecast Summary-FY25'!$A:$A,Outcomes!$A99,'Forecast Summary-FY25'!$C:$C, "2025",'Forecast Summary-FY25'!$D:$D, "Bound Project")</f>
        <v>94.600000000000009</v>
      </c>
      <c r="AU99" s="303">
        <f>SUMIFS('Forecast Summary-FY25'!BR:BR, 'Forecast Summary-FY25'!$A:$A,Outcomes!$A99,'Forecast Summary-FY25'!$C:$C, "2025",'Forecast Summary-FY25'!$D:$D, "Bound Project")</f>
        <v>17.600000000000001</v>
      </c>
      <c r="AV99" s="303">
        <f>SUMIFS('Forecast Summary-FY25'!BS:BS, 'Forecast Summary-FY25'!$A:$A,Outcomes!$A99,'Forecast Summary-FY25'!$C:$C, "2025",'Forecast Summary-FY25'!$D:$D, "Bound Project")</f>
        <v>69.300000000000011</v>
      </c>
      <c r="AW99" s="303">
        <f>SUMIFS('Forecast Summary-FY25'!BT:BT, 'Forecast Summary-FY25'!$A:$A,Outcomes!$A99,'Forecast Summary-FY25'!$C:$C, "2025",'Forecast Summary-FY25'!$D:$D, "Bound Project")</f>
        <v>50.6</v>
      </c>
      <c r="AX99" s="303">
        <f>SUMIFS('Forecast Summary-FY25'!BU:BU, 'Forecast Summary-FY25'!$A:$A,Outcomes!$A99,'Forecast Summary-FY25'!$C:$C, "2025",'Forecast Summary-FY25'!$D:$D, "Bound Project")</f>
        <v>373.34999999999997</v>
      </c>
      <c r="AY99" s="303">
        <f>SUMIFS('Forecast Summary-FY25'!BV:BV, 'Forecast Summary-FY25'!$A:$A,Outcomes!$A99,'Forecast Summary-FY25'!$C:$C, "2025",'Forecast Summary-FY25'!$D:$D, "Bound Project")</f>
        <v>58.9</v>
      </c>
      <c r="AZ99" s="303">
        <f>SUMIFS('Forecast Summary-FY25'!BW:BW, 'Forecast Summary-FY25'!$A:$A,Outcomes!$A99,'Forecast Summary-FY25'!$C:$C, "2025",'Forecast Summary-FY25'!$D:$D, "Bound Project")</f>
        <v>272.64999999999998</v>
      </c>
      <c r="BA99" s="303">
        <f>SUMIFS('Forecast Summary-FY25'!BX:BX, 'Forecast Summary-FY25'!$A:$A,Outcomes!$A99,'Forecast Summary-FY25'!$C:$C, "2025",'Forecast Summary-FY25'!$D:$D, "Bound Project")</f>
        <v>240.35</v>
      </c>
      <c r="BB99" s="303">
        <f>SUMIFS('Forecast Summary-FY25'!BY:BY, 'Forecast Summary-FY25'!$A:$A,Outcomes!$A99,'Forecast Summary-FY25'!$C:$C, "2025",'Forecast Summary-FY25'!$D:$D, "Bound Project")</f>
        <v>27.549999999999997</v>
      </c>
      <c r="BC99" s="303">
        <f>SUMIFS('Forecast Summary-FY25'!BZ:BZ, 'Forecast Summary-FY25'!$A:$A,Outcomes!$A99,'Forecast Summary-FY25'!$C:$C, "2025",'Forecast Summary-FY25'!$D:$D, "Bound Project")</f>
        <v>72</v>
      </c>
      <c r="BD99" s="303">
        <f>SUMIFS('Forecast Summary-FY25'!CA:CA, 'Forecast Summary-FY25'!$A:$A,Outcomes!$A99,'Forecast Summary-FY25'!$C:$C, "2025",'Forecast Summary-FY25'!$D:$D, "Bound Project")</f>
        <v>35.200000000000003</v>
      </c>
    </row>
    <row r="100" spans="1:56">
      <c r="A100" s="13" t="s">
        <v>123</v>
      </c>
      <c r="B100" s="10" t="s">
        <v>124</v>
      </c>
      <c r="C100" s="303">
        <f>SUMIFS('Forecast Summary-FY25'!E:E, 'Forecast Summary-FY25'!$A:$A,Outcomes!$A100,'Forecast Summary-FY25'!$C:$C, "2025",'Forecast Summary-FY25'!$D:$D, "Bound Project")</f>
        <v>966.15</v>
      </c>
      <c r="D100" s="303">
        <f>SUMIFS('Forecast Summary-FY25'!F:F, 'Forecast Summary-FY25'!$A:$A,Outcomes!$A100,'Forecast Summary-FY25'!$C:$C, "2025",'Forecast Summary-FY25'!$D:$D, "Bound Project")</f>
        <v>588</v>
      </c>
      <c r="E100" s="303">
        <f>SUMIFS('Forecast Summary-FY25'!G:G, 'Forecast Summary-FY25'!$A:$A,Outcomes!$A100,'Forecast Summary-FY25'!$C:$C, "2025",'Forecast Summary-FY25'!$D:$D, "Bound Project")</f>
        <v>467</v>
      </c>
      <c r="F100" s="303">
        <f>SUMIFS('Forecast Summary-FY25'!H:H, 'Forecast Summary-FY25'!$A:$A,Outcomes!$A100,'Forecast Summary-FY25'!$C:$C, "2025",'Forecast Summary-FY25'!$D:$D, "Bound Project")</f>
        <v>265.10000000000002</v>
      </c>
      <c r="G100" s="303">
        <f>SUMIFS('Forecast Summary-FY25'!I:I, 'Forecast Summary-FY25'!$A:$A,Outcomes!$A100,'Forecast Summary-FY25'!$C:$C, "2025",'Forecast Summary-FY25'!$D:$D, "Bound Project")</f>
        <v>41.800000000000004</v>
      </c>
      <c r="H100" s="303">
        <f>SUMIFS('Forecast Summary-FY25'!J:J, 'Forecast Summary-FY25'!$A:$A,Outcomes!$A100,'Forecast Summary-FY25'!$C:$C, "2025",'Forecast Summary-FY25'!$D:$D, "Bound Project")</f>
        <v>0</v>
      </c>
      <c r="I100" s="303">
        <f>SUMIFS('Forecast Summary-FY25'!K:K, 'Forecast Summary-FY25'!$A:$A,Outcomes!$A100,'Forecast Summary-FY25'!$C:$C, "2025",'Forecast Summary-FY25'!$D:$D, "Bound Project")</f>
        <v>0</v>
      </c>
      <c r="J100" s="303">
        <f>SUMIFS('Forecast Summary-FY25'!L:L, 'Forecast Summary-FY25'!$A:$A,Outcomes!$A100,'Forecast Summary-FY25'!$C:$C, "2025",'Forecast Summary-FY25'!$D:$D, "Bound Project")</f>
        <v>0</v>
      </c>
      <c r="K100" s="303">
        <f>SUMIFS('Forecast Summary-FY25'!M:M, 'Forecast Summary-FY25'!$A:$A,Outcomes!$A100,'Forecast Summary-FY25'!$C:$C, "2025",'Forecast Summary-FY25'!$D:$D, "Bound Project")</f>
        <v>0</v>
      </c>
      <c r="L100" s="303">
        <f>SUMIFS('Forecast Summary-FY25'!O:O, 'Forecast Summary-FY25'!$A:$A,Outcomes!$A100,'Forecast Summary-FY25'!$C:$C, "2025",'Forecast Summary-FY25'!$D:$D, "Bound Project")</f>
        <v>10.45</v>
      </c>
      <c r="M100" s="303">
        <f>SUMIFS('Forecast Summary-FY25'!P:P, 'Forecast Summary-FY25'!$A:$A,Outcomes!$A100,'Forecast Summary-FY25'!$C:$C, "2025",'Forecast Summary-FY25'!$D:$D, "Bound Project")</f>
        <v>414.70000000000005</v>
      </c>
      <c r="N100" s="303">
        <f>SUMIFS('Forecast Summary-FY25'!U:U, 'Forecast Summary-FY25'!$A:$A,Outcomes!$A100,'Forecast Summary-FY25'!$C:$C, "2025",'Forecast Summary-FY25'!$D:$D, "Bound Project")</f>
        <v>30</v>
      </c>
      <c r="O100" s="303">
        <f>SUMIFS('Forecast Summary-FY25'!V:V, 'Forecast Summary-FY25'!$A:$A,Outcomes!$A100,'Forecast Summary-FY25'!$C:$C, "2025",'Forecast Summary-FY25'!$D:$D, "Bound Project")</f>
        <v>0</v>
      </c>
      <c r="P100" s="303">
        <f>SUMIFS('Forecast Summary-FY25'!W:W, 'Forecast Summary-FY25'!$A:$A,Outcomes!$A100,'Forecast Summary-FY25'!$C:$C, "2025",'Forecast Summary-FY25'!$D:$D, "Bound Project")</f>
        <v>0</v>
      </c>
      <c r="Q100" s="303">
        <f>SUMIFS('Forecast Summary-FY25'!X:X, 'Forecast Summary-FY25'!$A:$A,Outcomes!$A100,'Forecast Summary-FY25'!$C:$C, "2025",'Forecast Summary-FY25'!$D:$D, "Bound Project")</f>
        <v>0</v>
      </c>
      <c r="R100" s="303">
        <f>SUMIFS('Forecast Summary-FY25'!Y:Y, 'Forecast Summary-FY25'!$A:$A,Outcomes!$A100,'Forecast Summary-FY25'!$C:$C, "2025",'Forecast Summary-FY25'!$D:$D, "Bound Project")</f>
        <v>158</v>
      </c>
      <c r="S100" s="303">
        <f>SUMIFS('Forecast Summary-FY25'!Z:Z, 'Forecast Summary-FY25'!$A:$A,Outcomes!$A100,'Forecast Summary-FY25'!$C:$C, "2025",'Forecast Summary-FY25'!$D:$D, "Bound Project")</f>
        <v>0</v>
      </c>
      <c r="T100" s="303">
        <f>SUMIFS('Forecast Summary-FY25'!AA:AA, 'Forecast Summary-FY25'!$A:$A,Outcomes!$A100,'Forecast Summary-FY25'!$C:$C, "2025",'Forecast Summary-FY25'!$D:$D, "Bound Project")</f>
        <v>0</v>
      </c>
      <c r="U100" s="303">
        <f>SUMIFS('Forecast Summary-FY25'!AB:AB, 'Forecast Summary-FY25'!$A:$A,Outcomes!$A100,'Forecast Summary-FY25'!$C:$C, "2025",'Forecast Summary-FY25'!$D:$D, "Bound Project")</f>
        <v>0</v>
      </c>
      <c r="V100" s="303">
        <f>SUMIFS('Forecast Summary-FY25'!AG:AG, 'Forecast Summary-FY25'!$A:$A,Outcomes!$A100,'Forecast Summary-FY25'!$C:$C, "2025",'Forecast Summary-FY25'!$D:$D, "Bound Project")</f>
        <v>200.20000000000002</v>
      </c>
      <c r="W100" s="303">
        <f>SUMIFS('Forecast Summary-FY25'!AH:AH, 'Forecast Summary-FY25'!$A:$A,Outcomes!$A100,'Forecast Summary-FY25'!$C:$C, "2025",'Forecast Summary-FY25'!$D:$D, "Bound Project")</f>
        <v>141.9</v>
      </c>
      <c r="X100" s="303">
        <f>SUMIFS('Forecast Summary-FY25'!AI:AI, 'Forecast Summary-FY25'!$A:$A,Outcomes!$A100,'Forecast Summary-FY25'!$C:$C, "2025",'Forecast Summary-FY25'!$D:$D, "Bound Project")</f>
        <v>59.400000000000006</v>
      </c>
      <c r="Y100" s="303">
        <f>SUMIFS('Forecast Summary-FY25'!AJ:AJ, 'Forecast Summary-FY25'!$A:$A,Outcomes!$A100,'Forecast Summary-FY25'!$C:$C, "2025",'Forecast Summary-FY25'!$D:$D, "Bound Project")</f>
        <v>12.100000000000001</v>
      </c>
      <c r="Z100" s="303">
        <f>SUMIFS('Forecast Summary-FY25'!AK:AK, 'Forecast Summary-FY25'!$A:$A,Outcomes!$A100,'Forecast Summary-FY25'!$C:$C, "2025",'Forecast Summary-FY25'!$D:$D, "Bound Project")</f>
        <v>355.3</v>
      </c>
      <c r="AA100" s="303">
        <f>SUMIFS('Forecast Summary-FY25'!AL:AL, 'Forecast Summary-FY25'!$A:$A,Outcomes!$A100,'Forecast Summary-FY25'!$C:$C, "2025",'Forecast Summary-FY25'!$D:$D, "Bound Project")</f>
        <v>285</v>
      </c>
      <c r="AB100" s="303">
        <f>SUMIFS('Forecast Summary-FY25'!AM:AM, 'Forecast Summary-FY25'!$A:$A,Outcomes!$A100,'Forecast Summary-FY25'!$C:$C, "2025",'Forecast Summary-FY25'!$D:$D, "Bound Project")</f>
        <v>238.45</v>
      </c>
      <c r="AC100" s="303">
        <f>SUMIFS('Forecast Summary-FY25'!AN:AN, 'Forecast Summary-FY25'!$A:$A,Outcomes!$A100,'Forecast Summary-FY25'!$C:$C, "2025",'Forecast Summary-FY25'!$D:$D, "Bound Project")</f>
        <v>94.05</v>
      </c>
      <c r="AD100" s="303">
        <f>SUMIFS('Forecast Summary-FY25'!AS:AS, 'Forecast Summary-FY25'!$A:$A,Outcomes!$A100,'Forecast Summary-FY25'!$C:$C, "2025",'Forecast Summary-FY25'!$D:$D, "Bound Project")</f>
        <v>0</v>
      </c>
      <c r="AE100" s="303">
        <f>SUMIFS('Forecast Summary-FY25'!AT:AT, 'Forecast Summary-FY25'!$A:$A,Outcomes!$A100,'Forecast Summary-FY25'!$C:$C, "2025",'Forecast Summary-FY25'!$D:$D, "Bound Project")</f>
        <v>0</v>
      </c>
      <c r="AF100" s="303">
        <f>SUMIFS('Forecast Summary-FY25'!AU:AU, 'Forecast Summary-FY25'!$A:$A,Outcomes!$A100,'Forecast Summary-FY25'!$C:$C, "2025",'Forecast Summary-FY25'!$D:$D, "Bound Project")</f>
        <v>0</v>
      </c>
      <c r="AG100" s="303">
        <f>SUMIFS('Forecast Summary-FY25'!AV:AV, 'Forecast Summary-FY25'!$A:$A,Outcomes!$A100,'Forecast Summary-FY25'!$C:$C, "2025",'Forecast Summary-FY25'!$D:$D, "Bound Project")</f>
        <v>0</v>
      </c>
      <c r="AH100" s="303">
        <f>SUMIFS('Forecast Summary-FY25'!AW:AW, 'Forecast Summary-FY25'!$A:$A,Outcomes!$A100,'Forecast Summary-FY25'!$C:$C, "2025",'Forecast Summary-FY25'!$D:$D, "Bound Project")</f>
        <v>0</v>
      </c>
      <c r="AI100" s="303">
        <f>SUMIFS('Forecast Summary-FY25'!AX:AX, 'Forecast Summary-FY25'!$A:$A,Outcomes!$A100,'Forecast Summary-FY25'!$C:$C, "2025",'Forecast Summary-FY25'!$D:$D, "Bound Project")</f>
        <v>0</v>
      </c>
      <c r="AJ100" s="303">
        <f>SUMIFS('Forecast Summary-FY25'!AY:AY, 'Forecast Summary-FY25'!$A:$A,Outcomes!$A100,'Forecast Summary-FY25'!$C:$C, "2025",'Forecast Summary-FY25'!$D:$D, "Bound Project")</f>
        <v>0</v>
      </c>
      <c r="AK100" s="303">
        <f>SUMIFS('Forecast Summary-FY25'!AZ:AZ, 'Forecast Summary-FY25'!$A:$A,Outcomes!$A100,'Forecast Summary-FY25'!$C:$C, "2025",'Forecast Summary-FY25'!$D:$D, "Bound Project")</f>
        <v>0</v>
      </c>
      <c r="AL100" s="303">
        <f>SUMIFS('Forecast Summary-FY25'!BE:BE, 'Forecast Summary-FY25'!$A:$A,Outcomes!$A100,'Forecast Summary-FY25'!$C:$C, "2025",'Forecast Summary-FY25'!$D:$D, "Bound Project")</f>
        <v>517</v>
      </c>
      <c r="AM100" s="303">
        <f>SUMIFS('Forecast Summary-FY25'!BF:BF, 'Forecast Summary-FY25'!$A:$A,Outcomes!$A100,'Forecast Summary-FY25'!$C:$C, "2025",'Forecast Summary-FY25'!$D:$D, "Bound Project")</f>
        <v>397</v>
      </c>
      <c r="AN100" s="303">
        <f>SUMIFS('Forecast Summary-FY25'!BG:BG, 'Forecast Summary-FY25'!$A:$A,Outcomes!$A100,'Forecast Summary-FY25'!$C:$C, "2025",'Forecast Summary-FY25'!$D:$D, "Bound Project")</f>
        <v>295.90000000000003</v>
      </c>
      <c r="AO100" s="303">
        <f>SUMIFS('Forecast Summary-FY25'!BH:BH, 'Forecast Summary-FY25'!$A:$A,Outcomes!$A100,'Forecast Summary-FY25'!$C:$C, "2025",'Forecast Summary-FY25'!$D:$D, "Bound Project")</f>
        <v>59.400000000000006</v>
      </c>
      <c r="AP100" s="303">
        <f>SUMIFS('Forecast Summary-FY25'!BI:BI, 'Forecast Summary-FY25'!$A:$A,Outcomes!$A100,'Forecast Summary-FY25'!$C:$C, "2025",'Forecast Summary-FY25'!$D:$D, "Bound Project")</f>
        <v>58.9</v>
      </c>
      <c r="AQ100" s="303">
        <f>SUMIFS('Forecast Summary-FY25'!BJ:BJ, 'Forecast Summary-FY25'!$A:$A,Outcomes!$A100,'Forecast Summary-FY25'!$C:$C, "2025",'Forecast Summary-FY25'!$D:$D, "Bound Project")</f>
        <v>24</v>
      </c>
      <c r="AR100" s="303">
        <f>SUMIFS('Forecast Summary-FY25'!BK:BK, 'Forecast Summary-FY25'!$A:$A,Outcomes!$A100,'Forecast Summary-FY25'!$C:$C, "2025",'Forecast Summary-FY25'!$D:$D, "Bound Project")</f>
        <v>44.65</v>
      </c>
      <c r="AS100" s="303">
        <f>SUMIFS('Forecast Summary-FY25'!BL:BL, 'Forecast Summary-FY25'!$A:$A,Outcomes!$A100,'Forecast Summary-FY25'!$C:$C, "2025",'Forecast Summary-FY25'!$D:$D, "Bound Project")</f>
        <v>36.1</v>
      </c>
      <c r="AT100" s="303">
        <f>SUMIFS('Forecast Summary-FY25'!BQ:BQ, 'Forecast Summary-FY25'!$A:$A,Outcomes!$A100,'Forecast Summary-FY25'!$C:$C, "2025",'Forecast Summary-FY25'!$D:$D, "Bound Project")</f>
        <v>0</v>
      </c>
      <c r="AU100" s="303">
        <f>SUMIFS('Forecast Summary-FY25'!BR:BR, 'Forecast Summary-FY25'!$A:$A,Outcomes!$A100,'Forecast Summary-FY25'!$C:$C, "2025",'Forecast Summary-FY25'!$D:$D, "Bound Project")</f>
        <v>0</v>
      </c>
      <c r="AV100" s="303">
        <f>SUMIFS('Forecast Summary-FY25'!BS:BS, 'Forecast Summary-FY25'!$A:$A,Outcomes!$A100,'Forecast Summary-FY25'!$C:$C, "2025",'Forecast Summary-FY25'!$D:$D, "Bound Project")</f>
        <v>0</v>
      </c>
      <c r="AW100" s="303">
        <f>SUMIFS('Forecast Summary-FY25'!BT:BT, 'Forecast Summary-FY25'!$A:$A,Outcomes!$A100,'Forecast Summary-FY25'!$C:$C, "2025",'Forecast Summary-FY25'!$D:$D, "Bound Project")</f>
        <v>0</v>
      </c>
      <c r="AX100" s="303">
        <f>SUMIFS('Forecast Summary-FY25'!BU:BU, 'Forecast Summary-FY25'!$A:$A,Outcomes!$A100,'Forecast Summary-FY25'!$C:$C, "2025",'Forecast Summary-FY25'!$D:$D, "Bound Project")</f>
        <v>0</v>
      </c>
      <c r="AY100" s="303">
        <f>SUMIFS('Forecast Summary-FY25'!BV:BV, 'Forecast Summary-FY25'!$A:$A,Outcomes!$A100,'Forecast Summary-FY25'!$C:$C, "2025",'Forecast Summary-FY25'!$D:$D, "Bound Project")</f>
        <v>0</v>
      </c>
      <c r="AZ100" s="303">
        <f>SUMIFS('Forecast Summary-FY25'!BW:BW, 'Forecast Summary-FY25'!$A:$A,Outcomes!$A100,'Forecast Summary-FY25'!$C:$C, "2025",'Forecast Summary-FY25'!$D:$D, "Bound Project")</f>
        <v>0</v>
      </c>
      <c r="BA100" s="303">
        <f>SUMIFS('Forecast Summary-FY25'!BX:BX, 'Forecast Summary-FY25'!$A:$A,Outcomes!$A100,'Forecast Summary-FY25'!$C:$C, "2025",'Forecast Summary-FY25'!$D:$D, "Bound Project")</f>
        <v>0</v>
      </c>
      <c r="BB100" s="303">
        <f>SUMIFS('Forecast Summary-FY25'!BY:BY, 'Forecast Summary-FY25'!$A:$A,Outcomes!$A100,'Forecast Summary-FY25'!$C:$C, "2025",'Forecast Summary-FY25'!$D:$D, "Bound Project")</f>
        <v>34</v>
      </c>
      <c r="BC100" s="303">
        <f>SUMIFS('Forecast Summary-FY25'!BZ:BZ, 'Forecast Summary-FY25'!$A:$A,Outcomes!$A100,'Forecast Summary-FY25'!$C:$C, "2025",'Forecast Summary-FY25'!$D:$D, "Bound Project")</f>
        <v>26.599999999999998</v>
      </c>
      <c r="BD100" s="303">
        <f>SUMIFS('Forecast Summary-FY25'!CA:CA, 'Forecast Summary-FY25'!$A:$A,Outcomes!$A100,'Forecast Summary-FY25'!$C:$C, "2025",'Forecast Summary-FY25'!$D:$D, "Bound Project")</f>
        <v>0</v>
      </c>
    </row>
    <row r="101" spans="1:56">
      <c r="A101" s="13" t="s">
        <v>125</v>
      </c>
      <c r="B101" s="10" t="s">
        <v>126</v>
      </c>
      <c r="C101" s="303">
        <f>SUMIFS('Forecast Summary-FY25'!E:E, 'Forecast Summary-FY25'!$A:$A,Outcomes!$A101,'Forecast Summary-FY25'!$C:$C, "2025",'Forecast Summary-FY25'!$D:$D, "Bound Project")</f>
        <v>2789.2</v>
      </c>
      <c r="D101" s="303">
        <f>SUMIFS('Forecast Summary-FY25'!F:F, 'Forecast Summary-FY25'!$A:$A,Outcomes!$A101,'Forecast Summary-FY25'!$C:$C, "2025",'Forecast Summary-FY25'!$D:$D, "Bound Project")</f>
        <v>3345</v>
      </c>
      <c r="E101" s="303">
        <f>SUMIFS('Forecast Summary-FY25'!G:G, 'Forecast Summary-FY25'!$A:$A,Outcomes!$A101,'Forecast Summary-FY25'!$C:$C, "2025",'Forecast Summary-FY25'!$D:$D, "Bound Project")</f>
        <v>1243</v>
      </c>
      <c r="F101" s="303">
        <f>SUMIFS('Forecast Summary-FY25'!H:H, 'Forecast Summary-FY25'!$A:$A,Outcomes!$A101,'Forecast Summary-FY25'!$C:$C, "2025",'Forecast Summary-FY25'!$D:$D, "Bound Project")</f>
        <v>1461.1</v>
      </c>
      <c r="G101" s="303">
        <f>SUMIFS('Forecast Summary-FY25'!I:I, 'Forecast Summary-FY25'!$A:$A,Outcomes!$A101,'Forecast Summary-FY25'!$C:$C, "2025",'Forecast Summary-FY25'!$D:$D, "Bound Project")</f>
        <v>737</v>
      </c>
      <c r="H101" s="303">
        <f>SUMIFS('Forecast Summary-FY25'!J:J, 'Forecast Summary-FY25'!$A:$A,Outcomes!$A101,'Forecast Summary-FY25'!$C:$C, "2025",'Forecast Summary-FY25'!$D:$D, "Bound Project")</f>
        <v>1</v>
      </c>
      <c r="I101" s="303">
        <f>SUMIFS('Forecast Summary-FY25'!K:K, 'Forecast Summary-FY25'!$A:$A,Outcomes!$A101,'Forecast Summary-FY25'!$C:$C, "2025",'Forecast Summary-FY25'!$D:$D, "Bound Project")</f>
        <v>0.95</v>
      </c>
      <c r="J101" s="303">
        <f>SUMIFS('Forecast Summary-FY25'!L:L, 'Forecast Summary-FY25'!$A:$A,Outcomes!$A101,'Forecast Summary-FY25'!$C:$C, "2025",'Forecast Summary-FY25'!$D:$D, "Bound Project")</f>
        <v>1</v>
      </c>
      <c r="K101" s="303">
        <f>SUMIFS('Forecast Summary-FY25'!M:M, 'Forecast Summary-FY25'!$A:$A,Outcomes!$A101,'Forecast Summary-FY25'!$C:$C, "2025",'Forecast Summary-FY25'!$D:$D, "Bound Project")</f>
        <v>0</v>
      </c>
      <c r="L101" s="303">
        <f>SUMIFS('Forecast Summary-FY25'!O:O, 'Forecast Summary-FY25'!$A:$A,Outcomes!$A101,'Forecast Summary-FY25'!$C:$C, "2025",'Forecast Summary-FY25'!$D:$D, "Bound Project")</f>
        <v>42.75</v>
      </c>
      <c r="M101" s="303">
        <f>SUMIFS('Forecast Summary-FY25'!P:P, 'Forecast Summary-FY25'!$A:$A,Outcomes!$A101,'Forecast Summary-FY25'!$C:$C, "2025",'Forecast Summary-FY25'!$D:$D, "Bound Project")</f>
        <v>104.50000000000001</v>
      </c>
      <c r="N101" s="303">
        <f>SUMIFS('Forecast Summary-FY25'!U:U, 'Forecast Summary-FY25'!$A:$A,Outcomes!$A101,'Forecast Summary-FY25'!$C:$C, "2025",'Forecast Summary-FY25'!$D:$D, "Bound Project")</f>
        <v>12.35</v>
      </c>
      <c r="O101" s="303">
        <f>SUMIFS('Forecast Summary-FY25'!V:V, 'Forecast Summary-FY25'!$A:$A,Outcomes!$A101,'Forecast Summary-FY25'!$C:$C, "2025",'Forecast Summary-FY25'!$D:$D, "Bound Project")</f>
        <v>3.8</v>
      </c>
      <c r="P101" s="303">
        <f>SUMIFS('Forecast Summary-FY25'!W:W, 'Forecast Summary-FY25'!$A:$A,Outcomes!$A101,'Forecast Summary-FY25'!$C:$C, "2025",'Forecast Summary-FY25'!$D:$D, "Bound Project")</f>
        <v>5</v>
      </c>
      <c r="Q101" s="303">
        <f>SUMIFS('Forecast Summary-FY25'!X:X, 'Forecast Summary-FY25'!$A:$A,Outcomes!$A101,'Forecast Summary-FY25'!$C:$C, "2025",'Forecast Summary-FY25'!$D:$D, "Bound Project")</f>
        <v>9.5</v>
      </c>
      <c r="R101" s="303">
        <f>SUMIFS('Forecast Summary-FY25'!Y:Y, 'Forecast Summary-FY25'!$A:$A,Outcomes!$A101,'Forecast Summary-FY25'!$C:$C, "2025",'Forecast Summary-FY25'!$D:$D, "Bound Project")</f>
        <v>38.5</v>
      </c>
      <c r="S101" s="303">
        <f>SUMIFS('Forecast Summary-FY25'!Z:Z, 'Forecast Summary-FY25'!$A:$A,Outcomes!$A101,'Forecast Summary-FY25'!$C:$C, "2025",'Forecast Summary-FY25'!$D:$D, "Bound Project")</f>
        <v>10</v>
      </c>
      <c r="T101" s="303">
        <f>SUMIFS('Forecast Summary-FY25'!AA:AA, 'Forecast Summary-FY25'!$A:$A,Outcomes!$A101,'Forecast Summary-FY25'!$C:$C, "2025",'Forecast Summary-FY25'!$D:$D, "Bound Project")</f>
        <v>12.100000000000001</v>
      </c>
      <c r="U101" s="303">
        <f>SUMIFS('Forecast Summary-FY25'!AB:AB, 'Forecast Summary-FY25'!$A:$A,Outcomes!$A101,'Forecast Summary-FY25'!$C:$C, "2025",'Forecast Summary-FY25'!$D:$D, "Bound Project")</f>
        <v>23</v>
      </c>
      <c r="V101" s="303">
        <f>SUMIFS('Forecast Summary-FY25'!AG:AG, 'Forecast Summary-FY25'!$A:$A,Outcomes!$A101,'Forecast Summary-FY25'!$C:$C, "2025",'Forecast Summary-FY25'!$D:$D, "Bound Project")</f>
        <v>844.80000000000007</v>
      </c>
      <c r="W101" s="303">
        <f>SUMIFS('Forecast Summary-FY25'!AH:AH, 'Forecast Summary-FY25'!$A:$A,Outcomes!$A101,'Forecast Summary-FY25'!$C:$C, "2025",'Forecast Summary-FY25'!$D:$D, "Bound Project")</f>
        <v>260</v>
      </c>
      <c r="X101" s="303">
        <f>SUMIFS('Forecast Summary-FY25'!AI:AI, 'Forecast Summary-FY25'!$A:$A,Outcomes!$A101,'Forecast Summary-FY25'!$C:$C, "2025",'Forecast Summary-FY25'!$D:$D, "Bound Project")</f>
        <v>310.20000000000005</v>
      </c>
      <c r="Y101" s="303">
        <f>SUMIFS('Forecast Summary-FY25'!AJ:AJ, 'Forecast Summary-FY25'!$A:$A,Outcomes!$A101,'Forecast Summary-FY25'!$C:$C, "2025",'Forecast Summary-FY25'!$D:$D, "Bound Project")</f>
        <v>409.20000000000005</v>
      </c>
      <c r="Z101" s="303">
        <f>SUMIFS('Forecast Summary-FY25'!AK:AK, 'Forecast Summary-FY25'!$A:$A,Outcomes!$A101,'Forecast Summary-FY25'!$C:$C, "2025",'Forecast Summary-FY25'!$D:$D, "Bound Project")</f>
        <v>924</v>
      </c>
      <c r="AA101" s="303">
        <f>SUMIFS('Forecast Summary-FY25'!AL:AL, 'Forecast Summary-FY25'!$A:$A,Outcomes!$A101,'Forecast Summary-FY25'!$C:$C, "2025",'Forecast Summary-FY25'!$D:$D, "Bound Project")</f>
        <v>282.14999999999998</v>
      </c>
      <c r="AB101" s="303">
        <f>SUMIFS('Forecast Summary-FY25'!AM:AM, 'Forecast Summary-FY25'!$A:$A,Outcomes!$A101,'Forecast Summary-FY25'!$C:$C, "2025",'Forecast Summary-FY25'!$D:$D, "Bound Project")</f>
        <v>432.25</v>
      </c>
      <c r="AC101" s="303">
        <f>SUMIFS('Forecast Summary-FY25'!AN:AN, 'Forecast Summary-FY25'!$A:$A,Outcomes!$A101,'Forecast Summary-FY25'!$C:$C, "2025",'Forecast Summary-FY25'!$D:$D, "Bound Project")</f>
        <v>580</v>
      </c>
      <c r="AD101" s="303">
        <f>SUMIFS('Forecast Summary-FY25'!AS:AS, 'Forecast Summary-FY25'!$A:$A,Outcomes!$A101,'Forecast Summary-FY25'!$C:$C, "2025",'Forecast Summary-FY25'!$D:$D, "Bound Project")</f>
        <v>9.9</v>
      </c>
      <c r="AE101" s="303">
        <f>SUMIFS('Forecast Summary-FY25'!AT:AT, 'Forecast Summary-FY25'!$A:$A,Outcomes!$A101,'Forecast Summary-FY25'!$C:$C, "2025",'Forecast Summary-FY25'!$D:$D, "Bound Project")</f>
        <v>2</v>
      </c>
      <c r="AF101" s="303">
        <f>SUMIFS('Forecast Summary-FY25'!AU:AU, 'Forecast Summary-FY25'!$A:$A,Outcomes!$A101,'Forecast Summary-FY25'!$C:$C, "2025",'Forecast Summary-FY25'!$D:$D, "Bound Project")</f>
        <v>2</v>
      </c>
      <c r="AG101" s="303">
        <f>SUMIFS('Forecast Summary-FY25'!AV:AV, 'Forecast Summary-FY25'!$A:$A,Outcomes!$A101,'Forecast Summary-FY25'!$C:$C, "2025",'Forecast Summary-FY25'!$D:$D, "Bound Project")</f>
        <v>6.6000000000000005</v>
      </c>
      <c r="AH101" s="303">
        <f>SUMIFS('Forecast Summary-FY25'!AW:AW, 'Forecast Summary-FY25'!$A:$A,Outcomes!$A101,'Forecast Summary-FY25'!$C:$C, "2025",'Forecast Summary-FY25'!$D:$D, "Bound Project")</f>
        <v>13</v>
      </c>
      <c r="AI101" s="303">
        <f>SUMIFS('Forecast Summary-FY25'!AX:AX, 'Forecast Summary-FY25'!$A:$A,Outcomes!$A101,'Forecast Summary-FY25'!$C:$C, "2025",'Forecast Summary-FY25'!$D:$D, "Bound Project")</f>
        <v>2</v>
      </c>
      <c r="AJ101" s="303">
        <f>SUMIFS('Forecast Summary-FY25'!AY:AY, 'Forecast Summary-FY25'!$A:$A,Outcomes!$A101,'Forecast Summary-FY25'!$C:$C, "2025",'Forecast Summary-FY25'!$D:$D, "Bound Project")</f>
        <v>3.3000000000000003</v>
      </c>
      <c r="AK101" s="303">
        <f>SUMIFS('Forecast Summary-FY25'!AZ:AZ, 'Forecast Summary-FY25'!$A:$A,Outcomes!$A101,'Forecast Summary-FY25'!$C:$C, "2025",'Forecast Summary-FY25'!$D:$D, "Bound Project")</f>
        <v>10</v>
      </c>
      <c r="AL101" s="303">
        <f>SUMIFS('Forecast Summary-FY25'!BE:BE, 'Forecast Summary-FY25'!$A:$A,Outcomes!$A101,'Forecast Summary-FY25'!$C:$C, "2025",'Forecast Summary-FY25'!$D:$D, "Bound Project")</f>
        <v>4887</v>
      </c>
      <c r="AM101" s="303">
        <f>SUMIFS('Forecast Summary-FY25'!BF:BF, 'Forecast Summary-FY25'!$A:$A,Outcomes!$A101,'Forecast Summary-FY25'!$C:$C, "2025",'Forecast Summary-FY25'!$D:$D, "Bound Project")</f>
        <v>1964.6</v>
      </c>
      <c r="AN101" s="303">
        <f>SUMIFS('Forecast Summary-FY25'!BG:BG, 'Forecast Summary-FY25'!$A:$A,Outcomes!$A101,'Forecast Summary-FY25'!$C:$C, "2025",'Forecast Summary-FY25'!$D:$D, "Bound Project")</f>
        <v>2246.2000000000003</v>
      </c>
      <c r="AO101" s="303">
        <f>SUMIFS('Forecast Summary-FY25'!BH:BH, 'Forecast Summary-FY25'!$A:$A,Outcomes!$A101,'Forecast Summary-FY25'!$C:$C, "2025",'Forecast Summary-FY25'!$D:$D, "Bound Project")</f>
        <v>1370.6000000000001</v>
      </c>
      <c r="AP101" s="303">
        <f>SUMIFS('Forecast Summary-FY25'!BI:BI, 'Forecast Summary-FY25'!$A:$A,Outcomes!$A101,'Forecast Summary-FY25'!$C:$C, "2025",'Forecast Summary-FY25'!$D:$D, "Bound Project")</f>
        <v>925.3</v>
      </c>
      <c r="AQ101" s="303">
        <f>SUMIFS('Forecast Summary-FY25'!BJ:BJ, 'Forecast Summary-FY25'!$A:$A,Outcomes!$A101,'Forecast Summary-FY25'!$C:$C, "2025",'Forecast Summary-FY25'!$D:$D, "Bound Project")</f>
        <v>175.75</v>
      </c>
      <c r="AR101" s="303">
        <f>SUMIFS('Forecast Summary-FY25'!BK:BK, 'Forecast Summary-FY25'!$A:$A,Outcomes!$A101,'Forecast Summary-FY25'!$C:$C, "2025",'Forecast Summary-FY25'!$D:$D, "Bound Project")</f>
        <v>481.65</v>
      </c>
      <c r="AS101" s="303">
        <f>SUMIFS('Forecast Summary-FY25'!BL:BL, 'Forecast Summary-FY25'!$A:$A,Outcomes!$A101,'Forecast Summary-FY25'!$C:$C, "2025",'Forecast Summary-FY25'!$D:$D, "Bound Project")</f>
        <v>568</v>
      </c>
      <c r="AT101" s="303">
        <f>SUMIFS('Forecast Summary-FY25'!BQ:BQ, 'Forecast Summary-FY25'!$A:$A,Outcomes!$A101,'Forecast Summary-FY25'!$C:$C, "2025",'Forecast Summary-FY25'!$D:$D, "Bound Project")</f>
        <v>0</v>
      </c>
      <c r="AU101" s="303">
        <f>SUMIFS('Forecast Summary-FY25'!BR:BR, 'Forecast Summary-FY25'!$A:$A,Outcomes!$A101,'Forecast Summary-FY25'!$C:$C, "2025",'Forecast Summary-FY25'!$D:$D, "Bound Project")</f>
        <v>0</v>
      </c>
      <c r="AV101" s="303">
        <f>SUMIFS('Forecast Summary-FY25'!BS:BS, 'Forecast Summary-FY25'!$A:$A,Outcomes!$A101,'Forecast Summary-FY25'!$C:$C, "2025",'Forecast Summary-FY25'!$D:$D, "Bound Project")</f>
        <v>0</v>
      </c>
      <c r="AW101" s="303">
        <f>SUMIFS('Forecast Summary-FY25'!BT:BT, 'Forecast Summary-FY25'!$A:$A,Outcomes!$A101,'Forecast Summary-FY25'!$C:$C, "2025",'Forecast Summary-FY25'!$D:$D, "Bound Project")</f>
        <v>0</v>
      </c>
      <c r="AX101" s="303">
        <f>SUMIFS('Forecast Summary-FY25'!BU:BU, 'Forecast Summary-FY25'!$A:$A,Outcomes!$A101,'Forecast Summary-FY25'!$C:$C, "2025",'Forecast Summary-FY25'!$D:$D, "Bound Project")</f>
        <v>0</v>
      </c>
      <c r="AY101" s="303">
        <f>SUMIFS('Forecast Summary-FY25'!BV:BV, 'Forecast Summary-FY25'!$A:$A,Outcomes!$A101,'Forecast Summary-FY25'!$C:$C, "2025",'Forecast Summary-FY25'!$D:$D, "Bound Project")</f>
        <v>0</v>
      </c>
      <c r="AZ101" s="303">
        <f>SUMIFS('Forecast Summary-FY25'!BW:BW, 'Forecast Summary-FY25'!$A:$A,Outcomes!$A101,'Forecast Summary-FY25'!$C:$C, "2025",'Forecast Summary-FY25'!$D:$D, "Bound Project")</f>
        <v>0</v>
      </c>
      <c r="BA101" s="303">
        <f>SUMIFS('Forecast Summary-FY25'!BX:BX, 'Forecast Summary-FY25'!$A:$A,Outcomes!$A101,'Forecast Summary-FY25'!$C:$C, "2025",'Forecast Summary-FY25'!$D:$D, "Bound Project")</f>
        <v>0</v>
      </c>
      <c r="BB101" s="303">
        <f>SUMIFS('Forecast Summary-FY25'!BY:BY, 'Forecast Summary-FY25'!$A:$A,Outcomes!$A101,'Forecast Summary-FY25'!$C:$C, "2025",'Forecast Summary-FY25'!$D:$D, "Bound Project")</f>
        <v>62.699999999999996</v>
      </c>
      <c r="BC101" s="303">
        <f>SUMIFS('Forecast Summary-FY25'!BZ:BZ, 'Forecast Summary-FY25'!$A:$A,Outcomes!$A101,'Forecast Summary-FY25'!$C:$C, "2025",'Forecast Summary-FY25'!$D:$D, "Bound Project")</f>
        <v>640</v>
      </c>
      <c r="BD101" s="303">
        <f>SUMIFS('Forecast Summary-FY25'!CA:CA, 'Forecast Summary-FY25'!$A:$A,Outcomes!$A101,'Forecast Summary-FY25'!$C:$C, "2025",'Forecast Summary-FY25'!$D:$D, "Bound Project")</f>
        <v>0</v>
      </c>
    </row>
    <row r="102" spans="1:56">
      <c r="A102" s="13" t="s">
        <v>127</v>
      </c>
      <c r="B102" s="10" t="s">
        <v>128</v>
      </c>
      <c r="C102" s="303">
        <f>SUMIFS('Forecast Summary-FY25'!E:E, 'Forecast Summary-FY25'!$A:$A,Outcomes!$A102,'Forecast Summary-FY25'!$C:$C, "2025",'Forecast Summary-FY25'!$D:$D, "Bound Project")</f>
        <v>380</v>
      </c>
      <c r="D102" s="303">
        <f>SUMIFS('Forecast Summary-FY25'!F:F, 'Forecast Summary-FY25'!$A:$A,Outcomes!$A102,'Forecast Summary-FY25'!$C:$C, "2025",'Forecast Summary-FY25'!$D:$D, "Bound Project")</f>
        <v>385.00000000000006</v>
      </c>
      <c r="E102" s="303">
        <f>SUMIFS('Forecast Summary-FY25'!G:G, 'Forecast Summary-FY25'!$A:$A,Outcomes!$A102,'Forecast Summary-FY25'!$C:$C, "2025",'Forecast Summary-FY25'!$D:$D, "Bound Project")</f>
        <v>119</v>
      </c>
      <c r="F102" s="303">
        <f>SUMIFS('Forecast Summary-FY25'!H:H, 'Forecast Summary-FY25'!$A:$A,Outcomes!$A102,'Forecast Summary-FY25'!$C:$C, "2025",'Forecast Summary-FY25'!$D:$D, "Bound Project")</f>
        <v>148.5</v>
      </c>
      <c r="G102" s="303">
        <f>SUMIFS('Forecast Summary-FY25'!I:I, 'Forecast Summary-FY25'!$A:$A,Outcomes!$A102,'Forecast Summary-FY25'!$C:$C, "2025",'Forecast Summary-FY25'!$D:$D, "Bound Project")</f>
        <v>73.7</v>
      </c>
      <c r="H102" s="303">
        <f>SUMIFS('Forecast Summary-FY25'!J:J, 'Forecast Summary-FY25'!$A:$A,Outcomes!$A102,'Forecast Summary-FY25'!$C:$C, "2025",'Forecast Summary-FY25'!$D:$D, "Bound Project")</f>
        <v>0</v>
      </c>
      <c r="I102" s="303">
        <f>SUMIFS('Forecast Summary-FY25'!K:K, 'Forecast Summary-FY25'!$A:$A,Outcomes!$A102,'Forecast Summary-FY25'!$C:$C, "2025",'Forecast Summary-FY25'!$D:$D, "Bound Project")</f>
        <v>0</v>
      </c>
      <c r="J102" s="303">
        <f>SUMIFS('Forecast Summary-FY25'!L:L, 'Forecast Summary-FY25'!$A:$A,Outcomes!$A102,'Forecast Summary-FY25'!$C:$C, "2025",'Forecast Summary-FY25'!$D:$D, "Bound Project")</f>
        <v>0</v>
      </c>
      <c r="K102" s="303">
        <f>SUMIFS('Forecast Summary-FY25'!M:M, 'Forecast Summary-FY25'!$A:$A,Outcomes!$A102,'Forecast Summary-FY25'!$C:$C, "2025",'Forecast Summary-FY25'!$D:$D, "Bound Project")</f>
        <v>0</v>
      </c>
      <c r="L102" s="303">
        <f>SUMIFS('Forecast Summary-FY25'!O:O, 'Forecast Summary-FY25'!$A:$A,Outcomes!$A102,'Forecast Summary-FY25'!$C:$C, "2025",'Forecast Summary-FY25'!$D:$D, "Bound Project")</f>
        <v>0</v>
      </c>
      <c r="M102" s="303">
        <f>SUMIFS('Forecast Summary-FY25'!P:P, 'Forecast Summary-FY25'!$A:$A,Outcomes!$A102,'Forecast Summary-FY25'!$C:$C, "2025",'Forecast Summary-FY25'!$D:$D, "Bound Project")</f>
        <v>148.5</v>
      </c>
      <c r="N102" s="303">
        <f>SUMIFS('Forecast Summary-FY25'!U:U, 'Forecast Summary-FY25'!$A:$A,Outcomes!$A102,'Forecast Summary-FY25'!$C:$C, "2025",'Forecast Summary-FY25'!$D:$D, "Bound Project")</f>
        <v>0</v>
      </c>
      <c r="O102" s="303">
        <f>SUMIFS('Forecast Summary-FY25'!V:V, 'Forecast Summary-FY25'!$A:$A,Outcomes!$A102,'Forecast Summary-FY25'!$C:$C, "2025",'Forecast Summary-FY25'!$D:$D, "Bound Project")</f>
        <v>0</v>
      </c>
      <c r="P102" s="303">
        <f>SUMIFS('Forecast Summary-FY25'!W:W, 'Forecast Summary-FY25'!$A:$A,Outcomes!$A102,'Forecast Summary-FY25'!$C:$C, "2025",'Forecast Summary-FY25'!$D:$D, "Bound Project")</f>
        <v>0</v>
      </c>
      <c r="Q102" s="303">
        <f>SUMIFS('Forecast Summary-FY25'!X:X, 'Forecast Summary-FY25'!$A:$A,Outcomes!$A102,'Forecast Summary-FY25'!$C:$C, "2025",'Forecast Summary-FY25'!$D:$D, "Bound Project")</f>
        <v>0</v>
      </c>
      <c r="R102" s="303">
        <f>SUMIFS('Forecast Summary-FY25'!Y:Y, 'Forecast Summary-FY25'!$A:$A,Outcomes!$A102,'Forecast Summary-FY25'!$C:$C, "2025",'Forecast Summary-FY25'!$D:$D, "Bound Project")</f>
        <v>128.25</v>
      </c>
      <c r="S102" s="303">
        <f>SUMIFS('Forecast Summary-FY25'!Z:Z, 'Forecast Summary-FY25'!$A:$A,Outcomes!$A102,'Forecast Summary-FY25'!$C:$C, "2025",'Forecast Summary-FY25'!$D:$D, "Bound Project")</f>
        <v>20.9</v>
      </c>
      <c r="T102" s="303">
        <f>SUMIFS('Forecast Summary-FY25'!AA:AA, 'Forecast Summary-FY25'!$A:$A,Outcomes!$A102,'Forecast Summary-FY25'!$C:$C, "2025",'Forecast Summary-FY25'!$D:$D, "Bound Project")</f>
        <v>23.75</v>
      </c>
      <c r="U102" s="303">
        <f>SUMIFS('Forecast Summary-FY25'!AB:AB, 'Forecast Summary-FY25'!$A:$A,Outcomes!$A102,'Forecast Summary-FY25'!$C:$C, "2025",'Forecast Summary-FY25'!$D:$D, "Bound Project")</f>
        <v>79.8</v>
      </c>
      <c r="V102" s="303">
        <f>SUMIFS('Forecast Summary-FY25'!AG:AG, 'Forecast Summary-FY25'!$A:$A,Outcomes!$A102,'Forecast Summary-FY25'!$C:$C, "2025",'Forecast Summary-FY25'!$D:$D, "Bound Project")</f>
        <v>9.9</v>
      </c>
      <c r="W102" s="303">
        <f>SUMIFS('Forecast Summary-FY25'!AH:AH, 'Forecast Summary-FY25'!$A:$A,Outcomes!$A102,'Forecast Summary-FY25'!$C:$C, "2025",'Forecast Summary-FY25'!$D:$D, "Bound Project")</f>
        <v>3.3000000000000003</v>
      </c>
      <c r="X102" s="303">
        <f>SUMIFS('Forecast Summary-FY25'!AI:AI, 'Forecast Summary-FY25'!$A:$A,Outcomes!$A102,'Forecast Summary-FY25'!$C:$C, "2025",'Forecast Summary-FY25'!$D:$D, "Bound Project")</f>
        <v>4.4000000000000004</v>
      </c>
      <c r="Y102" s="303">
        <f>SUMIFS('Forecast Summary-FY25'!AJ:AJ, 'Forecast Summary-FY25'!$A:$A,Outcomes!$A102,'Forecast Summary-FY25'!$C:$C, "2025",'Forecast Summary-FY25'!$D:$D, "Bound Project")</f>
        <v>3.3000000000000003</v>
      </c>
      <c r="Z102" s="303">
        <f>SUMIFS('Forecast Summary-FY25'!AK:AK, 'Forecast Summary-FY25'!$A:$A,Outcomes!$A102,'Forecast Summary-FY25'!$C:$C, "2025",'Forecast Summary-FY25'!$D:$D, "Bound Project")</f>
        <v>137.75</v>
      </c>
      <c r="AA102" s="303">
        <f>SUMIFS('Forecast Summary-FY25'!AL:AL, 'Forecast Summary-FY25'!$A:$A,Outcomes!$A102,'Forecast Summary-FY25'!$C:$C, "2025",'Forecast Summary-FY25'!$D:$D, "Bound Project")</f>
        <v>35.15</v>
      </c>
      <c r="AB102" s="303">
        <f>SUMIFS('Forecast Summary-FY25'!AM:AM, 'Forecast Summary-FY25'!$A:$A,Outcomes!$A102,'Forecast Summary-FY25'!$C:$C, "2025",'Forecast Summary-FY25'!$D:$D, "Bound Project")</f>
        <v>48.400000000000006</v>
      </c>
      <c r="AC102" s="303">
        <f>SUMIFS('Forecast Summary-FY25'!AN:AN, 'Forecast Summary-FY25'!$A:$A,Outcomes!$A102,'Forecast Summary-FY25'!$C:$C, "2025",'Forecast Summary-FY25'!$D:$D, "Bound Project")</f>
        <v>87.399999999999991</v>
      </c>
      <c r="AD102" s="303">
        <f>SUMIFS('Forecast Summary-FY25'!AS:AS, 'Forecast Summary-FY25'!$A:$A,Outcomes!$A102,'Forecast Summary-FY25'!$C:$C, "2025",'Forecast Summary-FY25'!$D:$D, "Bound Project")</f>
        <v>0</v>
      </c>
      <c r="AE102" s="303">
        <f>SUMIFS('Forecast Summary-FY25'!AT:AT, 'Forecast Summary-FY25'!$A:$A,Outcomes!$A102,'Forecast Summary-FY25'!$C:$C, "2025",'Forecast Summary-FY25'!$D:$D, "Bound Project")</f>
        <v>0</v>
      </c>
      <c r="AF102" s="303">
        <f>SUMIFS('Forecast Summary-FY25'!AU:AU, 'Forecast Summary-FY25'!$A:$A,Outcomes!$A102,'Forecast Summary-FY25'!$C:$C, "2025",'Forecast Summary-FY25'!$D:$D, "Bound Project")</f>
        <v>0</v>
      </c>
      <c r="AG102" s="303">
        <f>SUMIFS('Forecast Summary-FY25'!AV:AV, 'Forecast Summary-FY25'!$A:$A,Outcomes!$A102,'Forecast Summary-FY25'!$C:$C, "2025",'Forecast Summary-FY25'!$D:$D, "Bound Project")</f>
        <v>0</v>
      </c>
      <c r="AH102" s="303">
        <f>SUMIFS('Forecast Summary-FY25'!AW:AW, 'Forecast Summary-FY25'!$A:$A,Outcomes!$A102,'Forecast Summary-FY25'!$C:$C, "2025",'Forecast Summary-FY25'!$D:$D, "Bound Project")</f>
        <v>13.200000000000001</v>
      </c>
      <c r="AI102" s="303">
        <f>SUMIFS('Forecast Summary-FY25'!AX:AX, 'Forecast Summary-FY25'!$A:$A,Outcomes!$A102,'Forecast Summary-FY25'!$C:$C, "2025",'Forecast Summary-FY25'!$D:$D, "Bound Project")</f>
        <v>2.8499999999999996</v>
      </c>
      <c r="AJ102" s="303">
        <f>SUMIFS('Forecast Summary-FY25'!AY:AY, 'Forecast Summary-FY25'!$A:$A,Outcomes!$A102,'Forecast Summary-FY25'!$C:$C, "2025",'Forecast Summary-FY25'!$D:$D, "Bound Project")</f>
        <v>6.6000000000000005</v>
      </c>
      <c r="AK102" s="303">
        <f>SUMIFS('Forecast Summary-FY25'!AZ:AZ, 'Forecast Summary-FY25'!$A:$A,Outcomes!$A102,'Forecast Summary-FY25'!$C:$C, "2025",'Forecast Summary-FY25'!$D:$D, "Bound Project")</f>
        <v>8</v>
      </c>
      <c r="AL102" s="303">
        <f>SUMIFS('Forecast Summary-FY25'!BE:BE, 'Forecast Summary-FY25'!$A:$A,Outcomes!$A102,'Forecast Summary-FY25'!$C:$C, "2025",'Forecast Summary-FY25'!$D:$D, "Bound Project")</f>
        <v>507</v>
      </c>
      <c r="AM102" s="303">
        <f>SUMIFS('Forecast Summary-FY25'!BF:BF, 'Forecast Summary-FY25'!$A:$A,Outcomes!$A102,'Forecast Summary-FY25'!$C:$C, "2025",'Forecast Summary-FY25'!$D:$D, "Bound Project")</f>
        <v>170.04999999999998</v>
      </c>
      <c r="AN102" s="303">
        <f>SUMIFS('Forecast Summary-FY25'!BG:BG, 'Forecast Summary-FY25'!$A:$A,Outcomes!$A102,'Forecast Summary-FY25'!$C:$C, "2025",'Forecast Summary-FY25'!$D:$D, "Bound Project")</f>
        <v>228</v>
      </c>
      <c r="AO102" s="303">
        <f>SUMIFS('Forecast Summary-FY25'!BH:BH, 'Forecast Summary-FY25'!$A:$A,Outcomes!$A102,'Forecast Summary-FY25'!$C:$C, "2025",'Forecast Summary-FY25'!$D:$D, "Bound Project")</f>
        <v>136.79999999999998</v>
      </c>
      <c r="AP102" s="303">
        <f>SUMIFS('Forecast Summary-FY25'!BI:BI, 'Forecast Summary-FY25'!$A:$A,Outcomes!$A102,'Forecast Summary-FY25'!$C:$C, "2025",'Forecast Summary-FY25'!$D:$D, "Bound Project")</f>
        <v>209.95</v>
      </c>
      <c r="AQ102" s="303">
        <f>SUMIFS('Forecast Summary-FY25'!BJ:BJ, 'Forecast Summary-FY25'!$A:$A,Outcomes!$A102,'Forecast Summary-FY25'!$C:$C, "2025",'Forecast Summary-FY25'!$D:$D, "Bound Project")</f>
        <v>59.849999999999994</v>
      </c>
      <c r="AR102" s="303">
        <f>SUMIFS('Forecast Summary-FY25'!BK:BK, 'Forecast Summary-FY25'!$A:$A,Outcomes!$A102,'Forecast Summary-FY25'!$C:$C, "2025",'Forecast Summary-FY25'!$D:$D, "Bound Project")</f>
        <v>125.39999999999999</v>
      </c>
      <c r="AS102" s="303">
        <f>SUMIFS('Forecast Summary-FY25'!BL:BL, 'Forecast Summary-FY25'!$A:$A,Outcomes!$A102,'Forecast Summary-FY25'!$C:$C, "2025",'Forecast Summary-FY25'!$D:$D, "Bound Project")</f>
        <v>124.44999999999999</v>
      </c>
      <c r="AT102" s="303">
        <f>SUMIFS('Forecast Summary-FY25'!BQ:BQ, 'Forecast Summary-FY25'!$A:$A,Outcomes!$A102,'Forecast Summary-FY25'!$C:$C, "2025",'Forecast Summary-FY25'!$D:$D, "Bound Project")</f>
        <v>0</v>
      </c>
      <c r="AU102" s="303">
        <f>SUMIFS('Forecast Summary-FY25'!BR:BR, 'Forecast Summary-FY25'!$A:$A,Outcomes!$A102,'Forecast Summary-FY25'!$C:$C, "2025",'Forecast Summary-FY25'!$D:$D, "Bound Project")</f>
        <v>0</v>
      </c>
      <c r="AV102" s="303">
        <f>SUMIFS('Forecast Summary-FY25'!BS:BS, 'Forecast Summary-FY25'!$A:$A,Outcomes!$A102,'Forecast Summary-FY25'!$C:$C, "2025",'Forecast Summary-FY25'!$D:$D, "Bound Project")</f>
        <v>0</v>
      </c>
      <c r="AW102" s="303">
        <f>SUMIFS('Forecast Summary-FY25'!BT:BT, 'Forecast Summary-FY25'!$A:$A,Outcomes!$A102,'Forecast Summary-FY25'!$C:$C, "2025",'Forecast Summary-FY25'!$D:$D, "Bound Project")</f>
        <v>0</v>
      </c>
      <c r="AX102" s="303">
        <f>SUMIFS('Forecast Summary-FY25'!BU:BU, 'Forecast Summary-FY25'!$A:$A,Outcomes!$A102,'Forecast Summary-FY25'!$C:$C, "2025",'Forecast Summary-FY25'!$D:$D, "Bound Project")</f>
        <v>0</v>
      </c>
      <c r="AY102" s="303">
        <f>SUMIFS('Forecast Summary-FY25'!BV:BV, 'Forecast Summary-FY25'!$A:$A,Outcomes!$A102,'Forecast Summary-FY25'!$C:$C, "2025",'Forecast Summary-FY25'!$D:$D, "Bound Project")</f>
        <v>0</v>
      </c>
      <c r="AZ102" s="303">
        <f>SUMIFS('Forecast Summary-FY25'!BW:BW, 'Forecast Summary-FY25'!$A:$A,Outcomes!$A102,'Forecast Summary-FY25'!$C:$C, "2025",'Forecast Summary-FY25'!$D:$D, "Bound Project")</f>
        <v>0</v>
      </c>
      <c r="BA102" s="303">
        <f>SUMIFS('Forecast Summary-FY25'!BX:BX, 'Forecast Summary-FY25'!$A:$A,Outcomes!$A102,'Forecast Summary-FY25'!$C:$C, "2025",'Forecast Summary-FY25'!$D:$D, "Bound Project")</f>
        <v>0</v>
      </c>
      <c r="BB102" s="303">
        <f>SUMIFS('Forecast Summary-FY25'!BY:BY, 'Forecast Summary-FY25'!$A:$A,Outcomes!$A102,'Forecast Summary-FY25'!$C:$C, "2025",'Forecast Summary-FY25'!$D:$D, "Bound Project")</f>
        <v>24</v>
      </c>
      <c r="BC102" s="303">
        <f>SUMIFS('Forecast Summary-FY25'!BZ:BZ, 'Forecast Summary-FY25'!$A:$A,Outcomes!$A102,'Forecast Summary-FY25'!$C:$C, "2025",'Forecast Summary-FY25'!$D:$D, "Bound Project")</f>
        <v>34.199999999999996</v>
      </c>
      <c r="BD102" s="303">
        <f>SUMIFS('Forecast Summary-FY25'!CA:CA, 'Forecast Summary-FY25'!$A:$A,Outcomes!$A102,'Forecast Summary-FY25'!$C:$C, "2025",'Forecast Summary-FY25'!$D:$D, "Bound Project")</f>
        <v>0</v>
      </c>
    </row>
    <row r="103" spans="1:56">
      <c r="A103" s="13" t="s">
        <v>129</v>
      </c>
      <c r="B103" s="10" t="s">
        <v>130</v>
      </c>
      <c r="C103" s="303">
        <f>SUMIFS('Forecast Summary-FY25'!E:E, 'Forecast Summary-FY25'!$A:$A,Outcomes!$A103,'Forecast Summary-FY25'!$C:$C, "2025",'Forecast Summary-FY25'!$D:$D, "Bound Project")</f>
        <v>648.85</v>
      </c>
      <c r="D103" s="303">
        <f>SUMIFS('Forecast Summary-FY25'!F:F, 'Forecast Summary-FY25'!$A:$A,Outcomes!$A103,'Forecast Summary-FY25'!$C:$C, "2025",'Forecast Summary-FY25'!$D:$D, "Bound Project")</f>
        <v>291</v>
      </c>
      <c r="E103" s="303">
        <f>SUMIFS('Forecast Summary-FY25'!G:G, 'Forecast Summary-FY25'!$A:$A,Outcomes!$A103,'Forecast Summary-FY25'!$C:$C, "2025",'Forecast Summary-FY25'!$D:$D, "Bound Project")</f>
        <v>128</v>
      </c>
      <c r="F103" s="303">
        <f>SUMIFS('Forecast Summary-FY25'!H:H, 'Forecast Summary-FY25'!$A:$A,Outcomes!$A103,'Forecast Summary-FY25'!$C:$C, "2025",'Forecast Summary-FY25'!$D:$D, "Bound Project")</f>
        <v>108.9</v>
      </c>
      <c r="G103" s="303">
        <f>SUMIFS('Forecast Summary-FY25'!I:I, 'Forecast Summary-FY25'!$A:$A,Outcomes!$A103,'Forecast Summary-FY25'!$C:$C, "2025",'Forecast Summary-FY25'!$D:$D, "Bound Project")</f>
        <v>67.100000000000009</v>
      </c>
      <c r="H103" s="303">
        <f>SUMIFS('Forecast Summary-FY25'!J:J, 'Forecast Summary-FY25'!$A:$A,Outcomes!$A103,'Forecast Summary-FY25'!$C:$C, "2025",'Forecast Summary-FY25'!$D:$D, "Bound Project")</f>
        <v>0</v>
      </c>
      <c r="I103" s="303">
        <f>SUMIFS('Forecast Summary-FY25'!K:K, 'Forecast Summary-FY25'!$A:$A,Outcomes!$A103,'Forecast Summary-FY25'!$C:$C, "2025",'Forecast Summary-FY25'!$D:$D, "Bound Project")</f>
        <v>0</v>
      </c>
      <c r="J103" s="303">
        <f>SUMIFS('Forecast Summary-FY25'!L:L, 'Forecast Summary-FY25'!$A:$A,Outcomes!$A103,'Forecast Summary-FY25'!$C:$C, "2025",'Forecast Summary-FY25'!$D:$D, "Bound Project")</f>
        <v>0</v>
      </c>
      <c r="K103" s="303">
        <f>SUMIFS('Forecast Summary-FY25'!M:M, 'Forecast Summary-FY25'!$A:$A,Outcomes!$A103,'Forecast Summary-FY25'!$C:$C, "2025",'Forecast Summary-FY25'!$D:$D, "Bound Project")</f>
        <v>0</v>
      </c>
      <c r="L103" s="303">
        <f>SUMIFS('Forecast Summary-FY25'!O:O, 'Forecast Summary-FY25'!$A:$A,Outcomes!$A103,'Forecast Summary-FY25'!$C:$C, "2025",'Forecast Summary-FY25'!$D:$D, "Bound Project")</f>
        <v>2</v>
      </c>
      <c r="M103" s="303">
        <f>SUMIFS('Forecast Summary-FY25'!P:P, 'Forecast Summary-FY25'!$A:$A,Outcomes!$A103,'Forecast Summary-FY25'!$C:$C, "2025",'Forecast Summary-FY25'!$D:$D, "Bound Project")</f>
        <v>106.7</v>
      </c>
      <c r="N103" s="303">
        <f>SUMIFS('Forecast Summary-FY25'!U:U, 'Forecast Summary-FY25'!$A:$A,Outcomes!$A103,'Forecast Summary-FY25'!$C:$C, "2025",'Forecast Summary-FY25'!$D:$D, "Bound Project")</f>
        <v>73.149999999999991</v>
      </c>
      <c r="O103" s="303">
        <f>SUMIFS('Forecast Summary-FY25'!V:V, 'Forecast Summary-FY25'!$A:$A,Outcomes!$A103,'Forecast Summary-FY25'!$C:$C, "2025",'Forecast Summary-FY25'!$D:$D, "Bound Project")</f>
        <v>19</v>
      </c>
      <c r="P103" s="303">
        <f>SUMIFS('Forecast Summary-FY25'!W:W, 'Forecast Summary-FY25'!$A:$A,Outcomes!$A103,'Forecast Summary-FY25'!$C:$C, "2025",'Forecast Summary-FY25'!$D:$D, "Bound Project")</f>
        <v>29.45</v>
      </c>
      <c r="Q103" s="303">
        <f>SUMIFS('Forecast Summary-FY25'!X:X, 'Forecast Summary-FY25'!$A:$A,Outcomes!$A103,'Forecast Summary-FY25'!$C:$C, "2025",'Forecast Summary-FY25'!$D:$D, "Bound Project")</f>
        <v>19.95</v>
      </c>
      <c r="R103" s="303">
        <f>SUMIFS('Forecast Summary-FY25'!Y:Y, 'Forecast Summary-FY25'!$A:$A,Outcomes!$A103,'Forecast Summary-FY25'!$C:$C, "2025",'Forecast Summary-FY25'!$D:$D, "Bound Project")</f>
        <v>200.45</v>
      </c>
      <c r="S103" s="303">
        <f>SUMIFS('Forecast Summary-FY25'!Z:Z, 'Forecast Summary-FY25'!$A:$A,Outcomes!$A103,'Forecast Summary-FY25'!$C:$C, "2025",'Forecast Summary-FY25'!$D:$D, "Bound Project")</f>
        <v>66.5</v>
      </c>
      <c r="T103" s="303">
        <f>SUMIFS('Forecast Summary-FY25'!AA:AA, 'Forecast Summary-FY25'!$A:$A,Outcomes!$A103,'Forecast Summary-FY25'!$C:$C, "2025",'Forecast Summary-FY25'!$D:$D, "Bound Project")</f>
        <v>114</v>
      </c>
      <c r="U103" s="303">
        <f>SUMIFS('Forecast Summary-FY25'!AB:AB, 'Forecast Summary-FY25'!$A:$A,Outcomes!$A103,'Forecast Summary-FY25'!$C:$C, "2025",'Forecast Summary-FY25'!$D:$D, "Bound Project")</f>
        <v>66.5</v>
      </c>
      <c r="V103" s="303">
        <f>SUMIFS('Forecast Summary-FY25'!AG:AG, 'Forecast Summary-FY25'!$A:$A,Outcomes!$A103,'Forecast Summary-FY25'!$C:$C, "2025",'Forecast Summary-FY25'!$D:$D, "Bound Project")</f>
        <v>215.60000000000002</v>
      </c>
      <c r="W103" s="303">
        <f>SUMIFS('Forecast Summary-FY25'!AH:AH, 'Forecast Summary-FY25'!$A:$A,Outcomes!$A103,'Forecast Summary-FY25'!$C:$C, "2025",'Forecast Summary-FY25'!$D:$D, "Bound Project")</f>
        <v>72.600000000000009</v>
      </c>
      <c r="X103" s="303">
        <f>SUMIFS('Forecast Summary-FY25'!AI:AI, 'Forecast Summary-FY25'!$A:$A,Outcomes!$A103,'Forecast Summary-FY25'!$C:$C, "2025",'Forecast Summary-FY25'!$D:$D, "Bound Project")</f>
        <v>99.000000000000014</v>
      </c>
      <c r="Y103" s="303">
        <f>SUMIFS('Forecast Summary-FY25'!AJ:AJ, 'Forecast Summary-FY25'!$A:$A,Outcomes!$A103,'Forecast Summary-FY25'!$C:$C, "2025",'Forecast Summary-FY25'!$D:$D, "Bound Project")</f>
        <v>94.600000000000009</v>
      </c>
      <c r="Z103" s="303">
        <f>SUMIFS('Forecast Summary-FY25'!AK:AK, 'Forecast Summary-FY25'!$A:$A,Outcomes!$A103,'Forecast Summary-FY25'!$C:$C, "2025",'Forecast Summary-FY25'!$D:$D, "Bound Project")</f>
        <v>561.44999999999993</v>
      </c>
      <c r="AA103" s="303">
        <f>SUMIFS('Forecast Summary-FY25'!AL:AL, 'Forecast Summary-FY25'!$A:$A,Outcomes!$A103,'Forecast Summary-FY25'!$C:$C, "2025",'Forecast Summary-FY25'!$D:$D, "Bound Project")</f>
        <v>182.39999999999998</v>
      </c>
      <c r="AB103" s="303">
        <f>SUMIFS('Forecast Summary-FY25'!AM:AM, 'Forecast Summary-FY25'!$A:$A,Outcomes!$A103,'Forecast Summary-FY25'!$C:$C, "2025",'Forecast Summary-FY25'!$D:$D, "Bound Project")</f>
        <v>309.7</v>
      </c>
      <c r="AC103" s="303">
        <f>SUMIFS('Forecast Summary-FY25'!AN:AN, 'Forecast Summary-FY25'!$A:$A,Outcomes!$A103,'Forecast Summary-FY25'!$C:$C, "2025",'Forecast Summary-FY25'!$D:$D, "Bound Project")</f>
        <v>274</v>
      </c>
      <c r="AD103" s="303">
        <f>SUMIFS('Forecast Summary-FY25'!AS:AS, 'Forecast Summary-FY25'!$A:$A,Outcomes!$A103,'Forecast Summary-FY25'!$C:$C, "2025",'Forecast Summary-FY25'!$D:$D, "Bound Project")</f>
        <v>0</v>
      </c>
      <c r="AE103" s="303">
        <f>SUMIFS('Forecast Summary-FY25'!AT:AT, 'Forecast Summary-FY25'!$A:$A,Outcomes!$A103,'Forecast Summary-FY25'!$C:$C, "2025",'Forecast Summary-FY25'!$D:$D, "Bound Project")</f>
        <v>0</v>
      </c>
      <c r="AF103" s="303">
        <f>SUMIFS('Forecast Summary-FY25'!AU:AU, 'Forecast Summary-FY25'!$A:$A,Outcomes!$A103,'Forecast Summary-FY25'!$C:$C, "2025",'Forecast Summary-FY25'!$D:$D, "Bound Project")</f>
        <v>0</v>
      </c>
      <c r="AG103" s="303">
        <f>SUMIFS('Forecast Summary-FY25'!AV:AV, 'Forecast Summary-FY25'!$A:$A,Outcomes!$A103,'Forecast Summary-FY25'!$C:$C, "2025",'Forecast Summary-FY25'!$D:$D, "Bound Project")</f>
        <v>0</v>
      </c>
      <c r="AH103" s="303">
        <f>SUMIFS('Forecast Summary-FY25'!AW:AW, 'Forecast Summary-FY25'!$A:$A,Outcomes!$A103,'Forecast Summary-FY25'!$C:$C, "2025",'Forecast Summary-FY25'!$D:$D, "Bound Project")</f>
        <v>0</v>
      </c>
      <c r="AI103" s="303">
        <f>SUMIFS('Forecast Summary-FY25'!AX:AX, 'Forecast Summary-FY25'!$A:$A,Outcomes!$A103,'Forecast Summary-FY25'!$C:$C, "2025",'Forecast Summary-FY25'!$D:$D, "Bound Project")</f>
        <v>0</v>
      </c>
      <c r="AJ103" s="303">
        <f>SUMIFS('Forecast Summary-FY25'!AY:AY, 'Forecast Summary-FY25'!$A:$A,Outcomes!$A103,'Forecast Summary-FY25'!$C:$C, "2025",'Forecast Summary-FY25'!$D:$D, "Bound Project")</f>
        <v>0</v>
      </c>
      <c r="AK103" s="303">
        <f>SUMIFS('Forecast Summary-FY25'!AZ:AZ, 'Forecast Summary-FY25'!$A:$A,Outcomes!$A103,'Forecast Summary-FY25'!$C:$C, "2025",'Forecast Summary-FY25'!$D:$D, "Bound Project")</f>
        <v>0</v>
      </c>
      <c r="AL103" s="303">
        <f>SUMIFS('Forecast Summary-FY25'!BE:BE, 'Forecast Summary-FY25'!$A:$A,Outcomes!$A103,'Forecast Summary-FY25'!$C:$C, "2025",'Forecast Summary-FY25'!$D:$D, "Bound Project")</f>
        <v>436.04999999999995</v>
      </c>
      <c r="AM103" s="303">
        <f>SUMIFS('Forecast Summary-FY25'!BF:BF, 'Forecast Summary-FY25'!$A:$A,Outcomes!$A103,'Forecast Summary-FY25'!$C:$C, "2025",'Forecast Summary-FY25'!$D:$D, "Bound Project")</f>
        <v>218.5</v>
      </c>
      <c r="AN103" s="303">
        <f>SUMIFS('Forecast Summary-FY25'!BG:BG, 'Forecast Summary-FY25'!$A:$A,Outcomes!$A103,'Forecast Summary-FY25'!$C:$C, "2025",'Forecast Summary-FY25'!$D:$D, "Bound Project")</f>
        <v>274.55</v>
      </c>
      <c r="AO103" s="303">
        <f>SUMIFS('Forecast Summary-FY25'!BH:BH, 'Forecast Summary-FY25'!$A:$A,Outcomes!$A103,'Forecast Summary-FY25'!$C:$C, "2025",'Forecast Summary-FY25'!$D:$D, "Bound Project")</f>
        <v>140.6</v>
      </c>
      <c r="AP103" s="303">
        <f>SUMIFS('Forecast Summary-FY25'!BI:BI, 'Forecast Summary-FY25'!$A:$A,Outcomes!$A103,'Forecast Summary-FY25'!$C:$C, "2025",'Forecast Summary-FY25'!$D:$D, "Bound Project")</f>
        <v>189.04999999999998</v>
      </c>
      <c r="AQ103" s="303">
        <f>SUMIFS('Forecast Summary-FY25'!BJ:BJ, 'Forecast Summary-FY25'!$A:$A,Outcomes!$A103,'Forecast Summary-FY25'!$C:$C, "2025",'Forecast Summary-FY25'!$D:$D, "Bound Project")</f>
        <v>87.399999999999991</v>
      </c>
      <c r="AR103" s="303">
        <f>SUMIFS('Forecast Summary-FY25'!BK:BK, 'Forecast Summary-FY25'!$A:$A,Outcomes!$A103,'Forecast Summary-FY25'!$C:$C, "2025",'Forecast Summary-FY25'!$D:$D, "Bound Project")</f>
        <v>126.35</v>
      </c>
      <c r="AS103" s="303">
        <f>SUMIFS('Forecast Summary-FY25'!BL:BL, 'Forecast Summary-FY25'!$A:$A,Outcomes!$A103,'Forecast Summary-FY25'!$C:$C, "2025",'Forecast Summary-FY25'!$D:$D, "Bound Project")</f>
        <v>94.05</v>
      </c>
      <c r="AT103" s="303">
        <f>SUMIFS('Forecast Summary-FY25'!BQ:BQ, 'Forecast Summary-FY25'!$A:$A,Outcomes!$A103,'Forecast Summary-FY25'!$C:$C, "2025",'Forecast Summary-FY25'!$D:$D, "Bound Project")</f>
        <v>0</v>
      </c>
      <c r="AU103" s="303">
        <f>SUMIFS('Forecast Summary-FY25'!BR:BR, 'Forecast Summary-FY25'!$A:$A,Outcomes!$A103,'Forecast Summary-FY25'!$C:$C, "2025",'Forecast Summary-FY25'!$D:$D, "Bound Project")</f>
        <v>0</v>
      </c>
      <c r="AV103" s="303">
        <f>SUMIFS('Forecast Summary-FY25'!BS:BS, 'Forecast Summary-FY25'!$A:$A,Outcomes!$A103,'Forecast Summary-FY25'!$C:$C, "2025",'Forecast Summary-FY25'!$D:$D, "Bound Project")</f>
        <v>0</v>
      </c>
      <c r="AW103" s="303">
        <f>SUMIFS('Forecast Summary-FY25'!BT:BT, 'Forecast Summary-FY25'!$A:$A,Outcomes!$A103,'Forecast Summary-FY25'!$C:$C, "2025",'Forecast Summary-FY25'!$D:$D, "Bound Project")</f>
        <v>0</v>
      </c>
      <c r="AX103" s="303">
        <f>SUMIFS('Forecast Summary-FY25'!BU:BU, 'Forecast Summary-FY25'!$A:$A,Outcomes!$A103,'Forecast Summary-FY25'!$C:$C, "2025",'Forecast Summary-FY25'!$D:$D, "Bound Project")</f>
        <v>0</v>
      </c>
      <c r="AY103" s="303">
        <f>SUMIFS('Forecast Summary-FY25'!BV:BV, 'Forecast Summary-FY25'!$A:$A,Outcomes!$A103,'Forecast Summary-FY25'!$C:$C, "2025",'Forecast Summary-FY25'!$D:$D, "Bound Project")</f>
        <v>0</v>
      </c>
      <c r="AZ103" s="303">
        <f>SUMIFS('Forecast Summary-FY25'!BW:BW, 'Forecast Summary-FY25'!$A:$A,Outcomes!$A103,'Forecast Summary-FY25'!$C:$C, "2025",'Forecast Summary-FY25'!$D:$D, "Bound Project")</f>
        <v>0</v>
      </c>
      <c r="BA103" s="303">
        <f>SUMIFS('Forecast Summary-FY25'!BX:BX, 'Forecast Summary-FY25'!$A:$A,Outcomes!$A103,'Forecast Summary-FY25'!$C:$C, "2025",'Forecast Summary-FY25'!$D:$D, "Bound Project")</f>
        <v>0</v>
      </c>
      <c r="BB103" s="303">
        <f>SUMIFS('Forecast Summary-FY25'!BY:BY, 'Forecast Summary-FY25'!$A:$A,Outcomes!$A103,'Forecast Summary-FY25'!$C:$C, "2025",'Forecast Summary-FY25'!$D:$D, "Bound Project")</f>
        <v>10.45</v>
      </c>
      <c r="BC103" s="303">
        <f>SUMIFS('Forecast Summary-FY25'!BZ:BZ, 'Forecast Summary-FY25'!$A:$A,Outcomes!$A103,'Forecast Summary-FY25'!$C:$C, "2025",'Forecast Summary-FY25'!$D:$D, "Bound Project")</f>
        <v>17.099999999999998</v>
      </c>
      <c r="BD103" s="303">
        <f>SUMIFS('Forecast Summary-FY25'!CA:CA, 'Forecast Summary-FY25'!$A:$A,Outcomes!$A103,'Forecast Summary-FY25'!$C:$C, "2025",'Forecast Summary-FY25'!$D:$D, "Bound Project")</f>
        <v>0</v>
      </c>
    </row>
    <row r="104" spans="1:56">
      <c r="A104" s="13" t="s">
        <v>131</v>
      </c>
      <c r="B104" s="10" t="s">
        <v>132</v>
      </c>
      <c r="C104" s="303">
        <f>SUMIFS('Forecast Summary-FY25'!E:E, 'Forecast Summary-FY25'!$A:$A,Outcomes!$A104,'Forecast Summary-FY25'!$C:$C, "2025",'Forecast Summary-FY25'!$D:$D, "Bound Project")</f>
        <v>1542</v>
      </c>
      <c r="D104" s="303">
        <f>SUMIFS('Forecast Summary-FY25'!F:F, 'Forecast Summary-FY25'!$A:$A,Outcomes!$A104,'Forecast Summary-FY25'!$C:$C, "2025",'Forecast Summary-FY25'!$D:$D, "Bound Project")</f>
        <v>890</v>
      </c>
      <c r="E104" s="303">
        <f>SUMIFS('Forecast Summary-FY25'!G:G, 'Forecast Summary-FY25'!$A:$A,Outcomes!$A104,'Forecast Summary-FY25'!$C:$C, "2025",'Forecast Summary-FY25'!$D:$D, "Bound Project")</f>
        <v>748.59999999999991</v>
      </c>
      <c r="F104" s="303">
        <f>SUMIFS('Forecast Summary-FY25'!H:H, 'Forecast Summary-FY25'!$A:$A,Outcomes!$A104,'Forecast Summary-FY25'!$C:$C, "2025",'Forecast Summary-FY25'!$D:$D, "Bound Project")</f>
        <v>372.90000000000003</v>
      </c>
      <c r="G104" s="303">
        <f>SUMIFS('Forecast Summary-FY25'!I:I, 'Forecast Summary-FY25'!$A:$A,Outcomes!$A104,'Forecast Summary-FY25'!$C:$C, "2025",'Forecast Summary-FY25'!$D:$D, "Bound Project")</f>
        <v>61.600000000000009</v>
      </c>
      <c r="H104" s="303">
        <f>SUMIFS('Forecast Summary-FY25'!J:J, 'Forecast Summary-FY25'!$A:$A,Outcomes!$A104,'Forecast Summary-FY25'!$C:$C, "2025",'Forecast Summary-FY25'!$D:$D, "Bound Project")</f>
        <v>0</v>
      </c>
      <c r="I104" s="303">
        <f>SUMIFS('Forecast Summary-FY25'!K:K, 'Forecast Summary-FY25'!$A:$A,Outcomes!$A104,'Forecast Summary-FY25'!$C:$C, "2025",'Forecast Summary-FY25'!$D:$D, "Bound Project")</f>
        <v>0</v>
      </c>
      <c r="J104" s="303">
        <f>SUMIFS('Forecast Summary-FY25'!L:L, 'Forecast Summary-FY25'!$A:$A,Outcomes!$A104,'Forecast Summary-FY25'!$C:$C, "2025",'Forecast Summary-FY25'!$D:$D, "Bound Project")</f>
        <v>0</v>
      </c>
      <c r="K104" s="303">
        <f>SUMIFS('Forecast Summary-FY25'!M:M, 'Forecast Summary-FY25'!$A:$A,Outcomes!$A104,'Forecast Summary-FY25'!$C:$C, "2025",'Forecast Summary-FY25'!$D:$D, "Bound Project")</f>
        <v>0</v>
      </c>
      <c r="L104" s="303">
        <f>SUMIFS('Forecast Summary-FY25'!O:O, 'Forecast Summary-FY25'!$A:$A,Outcomes!$A104,'Forecast Summary-FY25'!$C:$C, "2025",'Forecast Summary-FY25'!$D:$D, "Bound Project")</f>
        <v>18</v>
      </c>
      <c r="M104" s="303">
        <f>SUMIFS('Forecast Summary-FY25'!P:P, 'Forecast Summary-FY25'!$A:$A,Outcomes!$A104,'Forecast Summary-FY25'!$C:$C, "2025",'Forecast Summary-FY25'!$D:$D, "Bound Project")</f>
        <v>32</v>
      </c>
      <c r="N104" s="303">
        <f>SUMIFS('Forecast Summary-FY25'!U:U, 'Forecast Summary-FY25'!$A:$A,Outcomes!$A104,'Forecast Summary-FY25'!$C:$C, "2025",'Forecast Summary-FY25'!$D:$D, "Bound Project")</f>
        <v>18</v>
      </c>
      <c r="O104" s="303">
        <f>SUMIFS('Forecast Summary-FY25'!V:V, 'Forecast Summary-FY25'!$A:$A,Outcomes!$A104,'Forecast Summary-FY25'!$C:$C, "2025",'Forecast Summary-FY25'!$D:$D, "Bound Project")</f>
        <v>4</v>
      </c>
      <c r="P104" s="303">
        <f>SUMIFS('Forecast Summary-FY25'!W:W, 'Forecast Summary-FY25'!$A:$A,Outcomes!$A104,'Forecast Summary-FY25'!$C:$C, "2025",'Forecast Summary-FY25'!$D:$D, "Bound Project")</f>
        <v>2</v>
      </c>
      <c r="Q104" s="303">
        <f>SUMIFS('Forecast Summary-FY25'!X:X, 'Forecast Summary-FY25'!$A:$A,Outcomes!$A104,'Forecast Summary-FY25'!$C:$C, "2025",'Forecast Summary-FY25'!$D:$D, "Bound Project")</f>
        <v>7</v>
      </c>
      <c r="R104" s="303">
        <f>SUMIFS('Forecast Summary-FY25'!Y:Y, 'Forecast Summary-FY25'!$A:$A,Outcomes!$A104,'Forecast Summary-FY25'!$C:$C, "2025",'Forecast Summary-FY25'!$D:$D, "Bound Project")</f>
        <v>57.2</v>
      </c>
      <c r="S104" s="303">
        <f>SUMIFS('Forecast Summary-FY25'!Z:Z, 'Forecast Summary-FY25'!$A:$A,Outcomes!$A104,'Forecast Summary-FY25'!$C:$C, "2025",'Forecast Summary-FY25'!$D:$D, "Bound Project")</f>
        <v>12.100000000000001</v>
      </c>
      <c r="T104" s="303">
        <f>SUMIFS('Forecast Summary-FY25'!AA:AA, 'Forecast Summary-FY25'!$A:$A,Outcomes!$A104,'Forecast Summary-FY25'!$C:$C, "2025",'Forecast Summary-FY25'!$D:$D, "Bound Project")</f>
        <v>4.4000000000000004</v>
      </c>
      <c r="U104" s="303">
        <f>SUMIFS('Forecast Summary-FY25'!AB:AB, 'Forecast Summary-FY25'!$A:$A,Outcomes!$A104,'Forecast Summary-FY25'!$C:$C, "2025",'Forecast Summary-FY25'!$D:$D, "Bound Project")</f>
        <v>23.1</v>
      </c>
      <c r="V104" s="303">
        <f>SUMIFS('Forecast Summary-FY25'!AG:AG, 'Forecast Summary-FY25'!$A:$A,Outcomes!$A104,'Forecast Summary-FY25'!$C:$C, "2025",'Forecast Summary-FY25'!$D:$D, "Bound Project")</f>
        <v>26.400000000000002</v>
      </c>
      <c r="W104" s="303">
        <f>SUMIFS('Forecast Summary-FY25'!AH:AH, 'Forecast Summary-FY25'!$A:$A,Outcomes!$A104,'Forecast Summary-FY25'!$C:$C, "2025",'Forecast Summary-FY25'!$D:$D, "Bound Project")</f>
        <v>13.299999999999999</v>
      </c>
      <c r="X104" s="303">
        <f>SUMIFS('Forecast Summary-FY25'!AI:AI, 'Forecast Summary-FY25'!$A:$A,Outcomes!$A104,'Forecast Summary-FY25'!$C:$C, "2025",'Forecast Summary-FY25'!$D:$D, "Bound Project")</f>
        <v>19</v>
      </c>
      <c r="Y104" s="303">
        <f>SUMIFS('Forecast Summary-FY25'!AJ:AJ, 'Forecast Summary-FY25'!$A:$A,Outcomes!$A104,'Forecast Summary-FY25'!$C:$C, "2025",'Forecast Summary-FY25'!$D:$D, "Bound Project")</f>
        <v>4.4000000000000004</v>
      </c>
      <c r="Z104" s="303">
        <f>SUMIFS('Forecast Summary-FY25'!AK:AK, 'Forecast Summary-FY25'!$A:$A,Outcomes!$A104,'Forecast Summary-FY25'!$C:$C, "2025",'Forecast Summary-FY25'!$D:$D, "Bound Project")</f>
        <v>157.69999999999999</v>
      </c>
      <c r="AA104" s="303">
        <f>SUMIFS('Forecast Summary-FY25'!AL:AL, 'Forecast Summary-FY25'!$A:$A,Outcomes!$A104,'Forecast Summary-FY25'!$C:$C, "2025",'Forecast Summary-FY25'!$D:$D, "Bound Project")</f>
        <v>56.05</v>
      </c>
      <c r="AB104" s="303">
        <f>SUMIFS('Forecast Summary-FY25'!AM:AM, 'Forecast Summary-FY25'!$A:$A,Outcomes!$A104,'Forecast Summary-FY25'!$C:$C, "2025",'Forecast Summary-FY25'!$D:$D, "Bound Project")</f>
        <v>114</v>
      </c>
      <c r="AC104" s="303">
        <f>SUMIFS('Forecast Summary-FY25'!AN:AN, 'Forecast Summary-FY25'!$A:$A,Outcomes!$A104,'Forecast Summary-FY25'!$C:$C, "2025",'Forecast Summary-FY25'!$D:$D, "Bound Project")</f>
        <v>48</v>
      </c>
      <c r="AD104" s="303">
        <f>SUMIFS('Forecast Summary-FY25'!AS:AS, 'Forecast Summary-FY25'!$A:$A,Outcomes!$A104,'Forecast Summary-FY25'!$C:$C, "2025",'Forecast Summary-FY25'!$D:$D, "Bound Project")</f>
        <v>0</v>
      </c>
      <c r="AE104" s="303">
        <f>SUMIFS('Forecast Summary-FY25'!AT:AT, 'Forecast Summary-FY25'!$A:$A,Outcomes!$A104,'Forecast Summary-FY25'!$C:$C, "2025",'Forecast Summary-FY25'!$D:$D, "Bound Project")</f>
        <v>0</v>
      </c>
      <c r="AF104" s="303">
        <f>SUMIFS('Forecast Summary-FY25'!AU:AU, 'Forecast Summary-FY25'!$A:$A,Outcomes!$A104,'Forecast Summary-FY25'!$C:$C, "2025",'Forecast Summary-FY25'!$D:$D, "Bound Project")</f>
        <v>0</v>
      </c>
      <c r="AG104" s="303">
        <f>SUMIFS('Forecast Summary-FY25'!AV:AV, 'Forecast Summary-FY25'!$A:$A,Outcomes!$A104,'Forecast Summary-FY25'!$C:$C, "2025",'Forecast Summary-FY25'!$D:$D, "Bound Project")</f>
        <v>0</v>
      </c>
      <c r="AH104" s="303">
        <f>SUMIFS('Forecast Summary-FY25'!AW:AW, 'Forecast Summary-FY25'!$A:$A,Outcomes!$A104,'Forecast Summary-FY25'!$C:$C, "2025",'Forecast Summary-FY25'!$D:$D, "Bound Project")</f>
        <v>0</v>
      </c>
      <c r="AI104" s="303">
        <f>SUMIFS('Forecast Summary-FY25'!AX:AX, 'Forecast Summary-FY25'!$A:$A,Outcomes!$A104,'Forecast Summary-FY25'!$C:$C, "2025",'Forecast Summary-FY25'!$D:$D, "Bound Project")</f>
        <v>0</v>
      </c>
      <c r="AJ104" s="303">
        <f>SUMIFS('Forecast Summary-FY25'!AY:AY, 'Forecast Summary-FY25'!$A:$A,Outcomes!$A104,'Forecast Summary-FY25'!$C:$C, "2025",'Forecast Summary-FY25'!$D:$D, "Bound Project")</f>
        <v>0</v>
      </c>
      <c r="AK104" s="303">
        <f>SUMIFS('Forecast Summary-FY25'!AZ:AZ, 'Forecast Summary-FY25'!$A:$A,Outcomes!$A104,'Forecast Summary-FY25'!$C:$C, "2025",'Forecast Summary-FY25'!$D:$D, "Bound Project")</f>
        <v>0</v>
      </c>
      <c r="AL104" s="303">
        <f>SUMIFS('Forecast Summary-FY25'!BE:BE, 'Forecast Summary-FY25'!$A:$A,Outcomes!$A104,'Forecast Summary-FY25'!$C:$C, "2025",'Forecast Summary-FY25'!$D:$D, "Bound Project")</f>
        <v>927</v>
      </c>
      <c r="AM104" s="303">
        <f>SUMIFS('Forecast Summary-FY25'!BF:BF, 'Forecast Summary-FY25'!$A:$A,Outcomes!$A104,'Forecast Summary-FY25'!$C:$C, "2025",'Forecast Summary-FY25'!$D:$D, "Bound Project")</f>
        <v>749.55</v>
      </c>
      <c r="AN104" s="303">
        <f>SUMIFS('Forecast Summary-FY25'!BG:BG, 'Forecast Summary-FY25'!$A:$A,Outcomes!$A104,'Forecast Summary-FY25'!$C:$C, "2025",'Forecast Summary-FY25'!$D:$D, "Bound Project")</f>
        <v>363.00000000000006</v>
      </c>
      <c r="AO104" s="303">
        <f>SUMIFS('Forecast Summary-FY25'!BH:BH, 'Forecast Summary-FY25'!$A:$A,Outcomes!$A104,'Forecast Summary-FY25'!$C:$C, "2025",'Forecast Summary-FY25'!$D:$D, "Bound Project")</f>
        <v>102.30000000000001</v>
      </c>
      <c r="AP104" s="303">
        <f>SUMIFS('Forecast Summary-FY25'!BI:BI, 'Forecast Summary-FY25'!$A:$A,Outcomes!$A104,'Forecast Summary-FY25'!$C:$C, "2025",'Forecast Summary-FY25'!$D:$D, "Bound Project")</f>
        <v>294</v>
      </c>
      <c r="AQ104" s="303">
        <f>SUMIFS('Forecast Summary-FY25'!BJ:BJ, 'Forecast Summary-FY25'!$A:$A,Outcomes!$A104,'Forecast Summary-FY25'!$C:$C, "2025",'Forecast Summary-FY25'!$D:$D, "Bound Project")</f>
        <v>197.6</v>
      </c>
      <c r="AR104" s="303">
        <f>SUMIFS('Forecast Summary-FY25'!BK:BK, 'Forecast Summary-FY25'!$A:$A,Outcomes!$A104,'Forecast Summary-FY25'!$C:$C, "2025",'Forecast Summary-FY25'!$D:$D, "Bound Project")</f>
        <v>238</v>
      </c>
      <c r="AS104" s="303">
        <f>SUMIFS('Forecast Summary-FY25'!BL:BL, 'Forecast Summary-FY25'!$A:$A,Outcomes!$A104,'Forecast Summary-FY25'!$C:$C, "2025",'Forecast Summary-FY25'!$D:$D, "Bound Project")</f>
        <v>68.2</v>
      </c>
      <c r="AT104" s="303">
        <f>SUMIFS('Forecast Summary-FY25'!BQ:BQ, 'Forecast Summary-FY25'!$A:$A,Outcomes!$A104,'Forecast Summary-FY25'!$C:$C, "2025",'Forecast Summary-FY25'!$D:$D, "Bound Project")</f>
        <v>0</v>
      </c>
      <c r="AU104" s="303">
        <f>SUMIFS('Forecast Summary-FY25'!BR:BR, 'Forecast Summary-FY25'!$A:$A,Outcomes!$A104,'Forecast Summary-FY25'!$C:$C, "2025",'Forecast Summary-FY25'!$D:$D, "Bound Project")</f>
        <v>0</v>
      </c>
      <c r="AV104" s="303">
        <f>SUMIFS('Forecast Summary-FY25'!BS:BS, 'Forecast Summary-FY25'!$A:$A,Outcomes!$A104,'Forecast Summary-FY25'!$C:$C, "2025",'Forecast Summary-FY25'!$D:$D, "Bound Project")</f>
        <v>0</v>
      </c>
      <c r="AW104" s="303">
        <f>SUMIFS('Forecast Summary-FY25'!BT:BT, 'Forecast Summary-FY25'!$A:$A,Outcomes!$A104,'Forecast Summary-FY25'!$C:$C, "2025",'Forecast Summary-FY25'!$D:$D, "Bound Project")</f>
        <v>0</v>
      </c>
      <c r="AX104" s="303">
        <f>SUMIFS('Forecast Summary-FY25'!BU:BU, 'Forecast Summary-FY25'!$A:$A,Outcomes!$A104,'Forecast Summary-FY25'!$C:$C, "2025",'Forecast Summary-FY25'!$D:$D, "Bound Project")</f>
        <v>0</v>
      </c>
      <c r="AY104" s="303">
        <f>SUMIFS('Forecast Summary-FY25'!BV:BV, 'Forecast Summary-FY25'!$A:$A,Outcomes!$A104,'Forecast Summary-FY25'!$C:$C, "2025",'Forecast Summary-FY25'!$D:$D, "Bound Project")</f>
        <v>0</v>
      </c>
      <c r="AZ104" s="303">
        <f>SUMIFS('Forecast Summary-FY25'!BW:BW, 'Forecast Summary-FY25'!$A:$A,Outcomes!$A104,'Forecast Summary-FY25'!$C:$C, "2025",'Forecast Summary-FY25'!$D:$D, "Bound Project")</f>
        <v>0</v>
      </c>
      <c r="BA104" s="303">
        <f>SUMIFS('Forecast Summary-FY25'!BX:BX, 'Forecast Summary-FY25'!$A:$A,Outcomes!$A104,'Forecast Summary-FY25'!$C:$C, "2025",'Forecast Summary-FY25'!$D:$D, "Bound Project")</f>
        <v>0</v>
      </c>
      <c r="BB104" s="303">
        <f>SUMIFS('Forecast Summary-FY25'!BY:BY, 'Forecast Summary-FY25'!$A:$A,Outcomes!$A104,'Forecast Summary-FY25'!$C:$C, "2025",'Forecast Summary-FY25'!$D:$D, "Bound Project")</f>
        <v>2</v>
      </c>
      <c r="BC104" s="303">
        <f>SUMIFS('Forecast Summary-FY25'!BZ:BZ, 'Forecast Summary-FY25'!$A:$A,Outcomes!$A104,'Forecast Summary-FY25'!$C:$C, "2025",'Forecast Summary-FY25'!$D:$D, "Bound Project")</f>
        <v>28</v>
      </c>
      <c r="BD104" s="303">
        <f>SUMIFS('Forecast Summary-FY25'!CA:CA, 'Forecast Summary-FY25'!$A:$A,Outcomes!$A104,'Forecast Summary-FY25'!$C:$C, "2025",'Forecast Summary-FY25'!$D:$D, "Bound Project")</f>
        <v>0</v>
      </c>
    </row>
    <row r="105" spans="1:56">
      <c r="A105" s="13" t="s">
        <v>133</v>
      </c>
      <c r="B105" s="10" t="s">
        <v>134</v>
      </c>
      <c r="C105" s="303">
        <f>SUMIFS('Forecast Summary-FY25'!E:E, 'Forecast Summary-FY25'!$A:$A,Outcomes!$A105,'Forecast Summary-FY25'!$C:$C, "2025",'Forecast Summary-FY25'!$D:$D, "Bound Project")</f>
        <v>878.75</v>
      </c>
      <c r="D105" s="303">
        <f>SUMIFS('Forecast Summary-FY25'!F:F, 'Forecast Summary-FY25'!$A:$A,Outcomes!$A105,'Forecast Summary-FY25'!$C:$C, "2025",'Forecast Summary-FY25'!$D:$D, "Bound Project")</f>
        <v>562</v>
      </c>
      <c r="E105" s="303">
        <f>SUMIFS('Forecast Summary-FY25'!G:G, 'Forecast Summary-FY25'!$A:$A,Outcomes!$A105,'Forecast Summary-FY25'!$C:$C, "2025",'Forecast Summary-FY25'!$D:$D, "Bound Project")</f>
        <v>444.59999999999997</v>
      </c>
      <c r="F105" s="303">
        <f>SUMIFS('Forecast Summary-FY25'!H:H, 'Forecast Summary-FY25'!$A:$A,Outcomes!$A105,'Forecast Summary-FY25'!$C:$C, "2025",'Forecast Summary-FY25'!$D:$D, "Bound Project")</f>
        <v>190.3</v>
      </c>
      <c r="G105" s="303">
        <f>SUMIFS('Forecast Summary-FY25'!I:I, 'Forecast Summary-FY25'!$A:$A,Outcomes!$A105,'Forecast Summary-FY25'!$C:$C, "2025",'Forecast Summary-FY25'!$D:$D, "Bound Project")</f>
        <v>82.5</v>
      </c>
      <c r="H105" s="303">
        <f>SUMIFS('Forecast Summary-FY25'!J:J, 'Forecast Summary-FY25'!$A:$A,Outcomes!$A105,'Forecast Summary-FY25'!$C:$C, "2025",'Forecast Summary-FY25'!$D:$D, "Bound Project")</f>
        <v>0</v>
      </c>
      <c r="I105" s="303">
        <f>SUMIFS('Forecast Summary-FY25'!K:K, 'Forecast Summary-FY25'!$A:$A,Outcomes!$A105,'Forecast Summary-FY25'!$C:$C, "2025",'Forecast Summary-FY25'!$D:$D, "Bound Project")</f>
        <v>0</v>
      </c>
      <c r="J105" s="303">
        <f>SUMIFS('Forecast Summary-FY25'!L:L, 'Forecast Summary-FY25'!$A:$A,Outcomes!$A105,'Forecast Summary-FY25'!$C:$C, "2025",'Forecast Summary-FY25'!$D:$D, "Bound Project")</f>
        <v>0</v>
      </c>
      <c r="K105" s="303">
        <f>SUMIFS('Forecast Summary-FY25'!M:M, 'Forecast Summary-FY25'!$A:$A,Outcomes!$A105,'Forecast Summary-FY25'!$C:$C, "2025",'Forecast Summary-FY25'!$D:$D, "Bound Project")</f>
        <v>0</v>
      </c>
      <c r="L105" s="303">
        <f>SUMIFS('Forecast Summary-FY25'!O:O, 'Forecast Summary-FY25'!$A:$A,Outcomes!$A105,'Forecast Summary-FY25'!$C:$C, "2025",'Forecast Summary-FY25'!$D:$D, "Bound Project")</f>
        <v>15</v>
      </c>
      <c r="M105" s="303">
        <f>SUMIFS('Forecast Summary-FY25'!P:P, 'Forecast Summary-FY25'!$A:$A,Outcomes!$A105,'Forecast Summary-FY25'!$C:$C, "2025",'Forecast Summary-FY25'!$D:$D, "Bound Project")</f>
        <v>44.65</v>
      </c>
      <c r="N105" s="303">
        <f>SUMIFS('Forecast Summary-FY25'!U:U, 'Forecast Summary-FY25'!$A:$A,Outcomes!$A105,'Forecast Summary-FY25'!$C:$C, "2025",'Forecast Summary-FY25'!$D:$D, "Bound Project")</f>
        <v>8.5499999999999989</v>
      </c>
      <c r="O105" s="303">
        <f>SUMIFS('Forecast Summary-FY25'!V:V, 'Forecast Summary-FY25'!$A:$A,Outcomes!$A105,'Forecast Summary-FY25'!$C:$C, "2025",'Forecast Summary-FY25'!$D:$D, "Bound Project")</f>
        <v>7.6</v>
      </c>
      <c r="P105" s="303">
        <f>SUMIFS('Forecast Summary-FY25'!W:W, 'Forecast Summary-FY25'!$A:$A,Outcomes!$A105,'Forecast Summary-FY25'!$C:$C, "2025",'Forecast Summary-FY25'!$D:$D, "Bound Project")</f>
        <v>6.6499999999999995</v>
      </c>
      <c r="Q105" s="303">
        <f>SUMIFS('Forecast Summary-FY25'!X:X, 'Forecast Summary-FY25'!$A:$A,Outcomes!$A105,'Forecast Summary-FY25'!$C:$C, "2025",'Forecast Summary-FY25'!$D:$D, "Bound Project")</f>
        <v>5.6999999999999993</v>
      </c>
      <c r="R105" s="303">
        <f>SUMIFS('Forecast Summary-FY25'!Y:Y, 'Forecast Summary-FY25'!$A:$A,Outcomes!$A105,'Forecast Summary-FY25'!$C:$C, "2025",'Forecast Summary-FY25'!$D:$D, "Bound Project")</f>
        <v>897.75</v>
      </c>
      <c r="S105" s="303">
        <f>SUMIFS('Forecast Summary-FY25'!Z:Z, 'Forecast Summary-FY25'!$A:$A,Outcomes!$A105,'Forecast Summary-FY25'!$C:$C, "2025",'Forecast Summary-FY25'!$D:$D, "Bound Project")</f>
        <v>49.4</v>
      </c>
      <c r="T105" s="303">
        <f>SUMIFS('Forecast Summary-FY25'!AA:AA, 'Forecast Summary-FY25'!$A:$A,Outcomes!$A105,'Forecast Summary-FY25'!$C:$C, "2025",'Forecast Summary-FY25'!$D:$D, "Bound Project")</f>
        <v>16.149999999999999</v>
      </c>
      <c r="U105" s="303">
        <f>SUMIFS('Forecast Summary-FY25'!AB:AB, 'Forecast Summary-FY25'!$A:$A,Outcomes!$A105,'Forecast Summary-FY25'!$C:$C, "2025",'Forecast Summary-FY25'!$D:$D, "Bound Project")</f>
        <v>713.44999999999993</v>
      </c>
      <c r="V105" s="303">
        <f>SUMIFS('Forecast Summary-FY25'!AG:AG, 'Forecast Summary-FY25'!$A:$A,Outcomes!$A105,'Forecast Summary-FY25'!$C:$C, "2025",'Forecast Summary-FY25'!$D:$D, "Bound Project")</f>
        <v>85.800000000000011</v>
      </c>
      <c r="W105" s="303">
        <f>SUMIFS('Forecast Summary-FY25'!AH:AH, 'Forecast Summary-FY25'!$A:$A,Outcomes!$A105,'Forecast Summary-FY25'!$C:$C, "2025",'Forecast Summary-FY25'!$D:$D, "Bound Project")</f>
        <v>67.100000000000009</v>
      </c>
      <c r="X105" s="303">
        <f>SUMIFS('Forecast Summary-FY25'!AI:AI, 'Forecast Summary-FY25'!$A:$A,Outcomes!$A105,'Forecast Summary-FY25'!$C:$C, "2025",'Forecast Summary-FY25'!$D:$D, "Bound Project")</f>
        <v>36.300000000000004</v>
      </c>
      <c r="Y105" s="303">
        <f>SUMIFS('Forecast Summary-FY25'!AJ:AJ, 'Forecast Summary-FY25'!$A:$A,Outcomes!$A105,'Forecast Summary-FY25'!$C:$C, "2025",'Forecast Summary-FY25'!$D:$D, "Bound Project")</f>
        <v>70.400000000000006</v>
      </c>
      <c r="Z105" s="303">
        <f>SUMIFS('Forecast Summary-FY25'!AK:AK, 'Forecast Summary-FY25'!$A:$A,Outcomes!$A105,'Forecast Summary-FY25'!$C:$C, "2025",'Forecast Summary-FY25'!$D:$D, "Bound Project")</f>
        <v>401</v>
      </c>
      <c r="AA105" s="303">
        <f>SUMIFS('Forecast Summary-FY25'!AL:AL, 'Forecast Summary-FY25'!$A:$A,Outcomes!$A105,'Forecast Summary-FY25'!$C:$C, "2025",'Forecast Summary-FY25'!$D:$D, "Bound Project")</f>
        <v>323</v>
      </c>
      <c r="AB105" s="303">
        <f>SUMIFS('Forecast Summary-FY25'!AM:AM, 'Forecast Summary-FY25'!$A:$A,Outcomes!$A105,'Forecast Summary-FY25'!$C:$C, "2025",'Forecast Summary-FY25'!$D:$D, "Bound Project")</f>
        <v>149.15</v>
      </c>
      <c r="AC105" s="303">
        <f>SUMIFS('Forecast Summary-FY25'!AN:AN, 'Forecast Summary-FY25'!$A:$A,Outcomes!$A105,'Forecast Summary-FY25'!$C:$C, "2025",'Forecast Summary-FY25'!$D:$D, "Bound Project")</f>
        <v>171.60000000000002</v>
      </c>
      <c r="AD105" s="303">
        <f>SUMIFS('Forecast Summary-FY25'!AS:AS, 'Forecast Summary-FY25'!$A:$A,Outcomes!$A105,'Forecast Summary-FY25'!$C:$C, "2025",'Forecast Summary-FY25'!$D:$D, "Bound Project")</f>
        <v>0</v>
      </c>
      <c r="AE105" s="303">
        <f>SUMIFS('Forecast Summary-FY25'!AT:AT, 'Forecast Summary-FY25'!$A:$A,Outcomes!$A105,'Forecast Summary-FY25'!$C:$C, "2025",'Forecast Summary-FY25'!$D:$D, "Bound Project")</f>
        <v>0</v>
      </c>
      <c r="AF105" s="303">
        <f>SUMIFS('Forecast Summary-FY25'!AU:AU, 'Forecast Summary-FY25'!$A:$A,Outcomes!$A105,'Forecast Summary-FY25'!$C:$C, "2025",'Forecast Summary-FY25'!$D:$D, "Bound Project")</f>
        <v>0</v>
      </c>
      <c r="AG105" s="303">
        <f>SUMIFS('Forecast Summary-FY25'!AV:AV, 'Forecast Summary-FY25'!$A:$A,Outcomes!$A105,'Forecast Summary-FY25'!$C:$C, "2025",'Forecast Summary-FY25'!$D:$D, "Bound Project")</f>
        <v>0</v>
      </c>
      <c r="AH105" s="303">
        <f>SUMIFS('Forecast Summary-FY25'!AW:AW, 'Forecast Summary-FY25'!$A:$A,Outcomes!$A105,'Forecast Summary-FY25'!$C:$C, "2025",'Forecast Summary-FY25'!$D:$D, "Bound Project")</f>
        <v>0</v>
      </c>
      <c r="AI105" s="303">
        <f>SUMIFS('Forecast Summary-FY25'!AX:AX, 'Forecast Summary-FY25'!$A:$A,Outcomes!$A105,'Forecast Summary-FY25'!$C:$C, "2025",'Forecast Summary-FY25'!$D:$D, "Bound Project")</f>
        <v>0</v>
      </c>
      <c r="AJ105" s="303">
        <f>SUMIFS('Forecast Summary-FY25'!AY:AY, 'Forecast Summary-FY25'!$A:$A,Outcomes!$A105,'Forecast Summary-FY25'!$C:$C, "2025",'Forecast Summary-FY25'!$D:$D, "Bound Project")</f>
        <v>0</v>
      </c>
      <c r="AK105" s="303">
        <f>SUMIFS('Forecast Summary-FY25'!AZ:AZ, 'Forecast Summary-FY25'!$A:$A,Outcomes!$A105,'Forecast Summary-FY25'!$C:$C, "2025",'Forecast Summary-FY25'!$D:$D, "Bound Project")</f>
        <v>0</v>
      </c>
      <c r="AL105" s="303">
        <f>SUMIFS('Forecast Summary-FY25'!BE:BE, 'Forecast Summary-FY25'!$A:$A,Outcomes!$A105,'Forecast Summary-FY25'!$C:$C, "2025",'Forecast Summary-FY25'!$D:$D, "Bound Project")</f>
        <v>769</v>
      </c>
      <c r="AM105" s="303">
        <f>SUMIFS('Forecast Summary-FY25'!BF:BF, 'Forecast Summary-FY25'!$A:$A,Outcomes!$A105,'Forecast Summary-FY25'!$C:$C, "2025",'Forecast Summary-FY25'!$D:$D, "Bound Project")</f>
        <v>580.44999999999993</v>
      </c>
      <c r="AN105" s="303">
        <f>SUMIFS('Forecast Summary-FY25'!BG:BG, 'Forecast Summary-FY25'!$A:$A,Outcomes!$A105,'Forecast Summary-FY25'!$C:$C, "2025",'Forecast Summary-FY25'!$D:$D, "Bound Project")</f>
        <v>321</v>
      </c>
      <c r="AO105" s="303">
        <f>SUMIFS('Forecast Summary-FY25'!BH:BH, 'Forecast Summary-FY25'!$A:$A,Outcomes!$A105,'Forecast Summary-FY25'!$C:$C, "2025",'Forecast Summary-FY25'!$D:$D, "Bound Project")</f>
        <v>145.20000000000002</v>
      </c>
      <c r="AP105" s="303">
        <f>SUMIFS('Forecast Summary-FY25'!BI:BI, 'Forecast Summary-FY25'!$A:$A,Outcomes!$A105,'Forecast Summary-FY25'!$C:$C, "2025",'Forecast Summary-FY25'!$D:$D, "Bound Project")</f>
        <v>168</v>
      </c>
      <c r="AQ105" s="303">
        <f>SUMIFS('Forecast Summary-FY25'!BJ:BJ, 'Forecast Summary-FY25'!$A:$A,Outcomes!$A105,'Forecast Summary-FY25'!$C:$C, "2025",'Forecast Summary-FY25'!$D:$D, "Bound Project")</f>
        <v>119.69999999999999</v>
      </c>
      <c r="AR105" s="303">
        <f>SUMIFS('Forecast Summary-FY25'!BK:BK, 'Forecast Summary-FY25'!$A:$A,Outcomes!$A105,'Forecast Summary-FY25'!$C:$C, "2025",'Forecast Summary-FY25'!$D:$D, "Bound Project")</f>
        <v>97</v>
      </c>
      <c r="AS105" s="303">
        <f>SUMIFS('Forecast Summary-FY25'!BL:BL, 'Forecast Summary-FY25'!$A:$A,Outcomes!$A105,'Forecast Summary-FY25'!$C:$C, "2025",'Forecast Summary-FY25'!$D:$D, "Bound Project")</f>
        <v>118</v>
      </c>
      <c r="AT105" s="303">
        <f>SUMIFS('Forecast Summary-FY25'!BQ:BQ, 'Forecast Summary-FY25'!$A:$A,Outcomes!$A105,'Forecast Summary-FY25'!$C:$C, "2025",'Forecast Summary-FY25'!$D:$D, "Bound Project")</f>
        <v>0</v>
      </c>
      <c r="AU105" s="303">
        <f>SUMIFS('Forecast Summary-FY25'!BR:BR, 'Forecast Summary-FY25'!$A:$A,Outcomes!$A105,'Forecast Summary-FY25'!$C:$C, "2025",'Forecast Summary-FY25'!$D:$D, "Bound Project")</f>
        <v>0</v>
      </c>
      <c r="AV105" s="303">
        <f>SUMIFS('Forecast Summary-FY25'!BS:BS, 'Forecast Summary-FY25'!$A:$A,Outcomes!$A105,'Forecast Summary-FY25'!$C:$C, "2025",'Forecast Summary-FY25'!$D:$D, "Bound Project")</f>
        <v>0</v>
      </c>
      <c r="AW105" s="303">
        <f>SUMIFS('Forecast Summary-FY25'!BT:BT, 'Forecast Summary-FY25'!$A:$A,Outcomes!$A105,'Forecast Summary-FY25'!$C:$C, "2025",'Forecast Summary-FY25'!$D:$D, "Bound Project")</f>
        <v>0</v>
      </c>
      <c r="AX105" s="303">
        <f>SUMIFS('Forecast Summary-FY25'!BU:BU, 'Forecast Summary-FY25'!$A:$A,Outcomes!$A105,'Forecast Summary-FY25'!$C:$C, "2025",'Forecast Summary-FY25'!$D:$D, "Bound Project")</f>
        <v>36</v>
      </c>
      <c r="AY105" s="303">
        <f>SUMIFS('Forecast Summary-FY25'!BV:BV, 'Forecast Summary-FY25'!$A:$A,Outcomes!$A105,'Forecast Summary-FY25'!$C:$C, "2025",'Forecast Summary-FY25'!$D:$D, "Bound Project")</f>
        <v>18.700000000000003</v>
      </c>
      <c r="AZ105" s="303">
        <f>SUMIFS('Forecast Summary-FY25'!BW:BW, 'Forecast Summary-FY25'!$A:$A,Outcomes!$A105,'Forecast Summary-FY25'!$C:$C, "2025",'Forecast Summary-FY25'!$D:$D, "Bound Project")</f>
        <v>13.200000000000001</v>
      </c>
      <c r="BA105" s="303">
        <f>SUMIFS('Forecast Summary-FY25'!BX:BX, 'Forecast Summary-FY25'!$A:$A,Outcomes!$A105,'Forecast Summary-FY25'!$C:$C, "2025",'Forecast Summary-FY25'!$D:$D, "Bound Project")</f>
        <v>30</v>
      </c>
      <c r="BB105" s="303">
        <f>SUMIFS('Forecast Summary-FY25'!BY:BY, 'Forecast Summary-FY25'!$A:$A,Outcomes!$A105,'Forecast Summary-FY25'!$C:$C, "2025",'Forecast Summary-FY25'!$D:$D, "Bound Project")</f>
        <v>24.7</v>
      </c>
      <c r="BC105" s="303">
        <f>SUMIFS('Forecast Summary-FY25'!BZ:BZ, 'Forecast Summary-FY25'!$A:$A,Outcomes!$A105,'Forecast Summary-FY25'!$C:$C, "2025",'Forecast Summary-FY25'!$D:$D, "Bound Project")</f>
        <v>46</v>
      </c>
      <c r="BD105" s="303">
        <f>SUMIFS('Forecast Summary-FY25'!CA:CA, 'Forecast Summary-FY25'!$A:$A,Outcomes!$A105,'Forecast Summary-FY25'!$C:$C, "2025",'Forecast Summary-FY25'!$D:$D, "Bound Project")</f>
        <v>0</v>
      </c>
    </row>
    <row r="106" spans="1:56">
      <c r="A106" s="13" t="s">
        <v>135</v>
      </c>
      <c r="B106" s="10" t="s">
        <v>136</v>
      </c>
      <c r="C106" s="303">
        <f>SUMIFS('Forecast Summary-FY25'!E:E, 'Forecast Summary-FY25'!$A:$A,Outcomes!$A106,'Forecast Summary-FY25'!$C:$C, "2025",'Forecast Summary-FY25'!$D:$D, "Bound Project")</f>
        <v>809.4</v>
      </c>
      <c r="D106" s="303">
        <f>SUMIFS('Forecast Summary-FY25'!F:F, 'Forecast Summary-FY25'!$A:$A,Outcomes!$A106,'Forecast Summary-FY25'!$C:$C, "2025",'Forecast Summary-FY25'!$D:$D, "Bound Project")</f>
        <v>989</v>
      </c>
      <c r="E106" s="303">
        <f>SUMIFS('Forecast Summary-FY25'!G:G, 'Forecast Summary-FY25'!$A:$A,Outcomes!$A106,'Forecast Summary-FY25'!$C:$C, "2025",'Forecast Summary-FY25'!$D:$D, "Bound Project")</f>
        <v>504.45</v>
      </c>
      <c r="F106" s="303">
        <f>SUMIFS('Forecast Summary-FY25'!H:H, 'Forecast Summary-FY25'!$A:$A,Outcomes!$A106,'Forecast Summary-FY25'!$C:$C, "2025",'Forecast Summary-FY25'!$D:$D, "Bound Project")</f>
        <v>478</v>
      </c>
      <c r="G106" s="303">
        <f>SUMIFS('Forecast Summary-FY25'!I:I, 'Forecast Summary-FY25'!$A:$A,Outcomes!$A106,'Forecast Summary-FY25'!$C:$C, "2025",'Forecast Summary-FY25'!$D:$D, "Bound Project")</f>
        <v>157.30000000000001</v>
      </c>
      <c r="H106" s="303">
        <f>SUMIFS('Forecast Summary-FY25'!J:J, 'Forecast Summary-FY25'!$A:$A,Outcomes!$A106,'Forecast Summary-FY25'!$C:$C, "2025",'Forecast Summary-FY25'!$D:$D, "Bound Project")</f>
        <v>2.8499999999999996</v>
      </c>
      <c r="I106" s="303">
        <f>SUMIFS('Forecast Summary-FY25'!K:K, 'Forecast Summary-FY25'!$A:$A,Outcomes!$A106,'Forecast Summary-FY25'!$C:$C, "2025",'Forecast Summary-FY25'!$D:$D, "Bound Project")</f>
        <v>0</v>
      </c>
      <c r="J106" s="303">
        <f>SUMIFS('Forecast Summary-FY25'!L:L, 'Forecast Summary-FY25'!$A:$A,Outcomes!$A106,'Forecast Summary-FY25'!$C:$C, "2025",'Forecast Summary-FY25'!$D:$D, "Bound Project")</f>
        <v>0.95</v>
      </c>
      <c r="K106" s="303">
        <f>SUMIFS('Forecast Summary-FY25'!M:M, 'Forecast Summary-FY25'!$A:$A,Outcomes!$A106,'Forecast Summary-FY25'!$C:$C, "2025",'Forecast Summary-FY25'!$D:$D, "Bound Project")</f>
        <v>0</v>
      </c>
      <c r="L106" s="303">
        <f>SUMIFS('Forecast Summary-FY25'!O:O, 'Forecast Summary-FY25'!$A:$A,Outcomes!$A106,'Forecast Summary-FY25'!$C:$C, "2025",'Forecast Summary-FY25'!$D:$D, "Bound Project")</f>
        <v>16.5</v>
      </c>
      <c r="M106" s="303">
        <f>SUMIFS('Forecast Summary-FY25'!P:P, 'Forecast Summary-FY25'!$A:$A,Outcomes!$A106,'Forecast Summary-FY25'!$C:$C, "2025",'Forecast Summary-FY25'!$D:$D, "Bound Project")</f>
        <v>595.1</v>
      </c>
      <c r="N106" s="303">
        <f>SUMIFS('Forecast Summary-FY25'!U:U, 'Forecast Summary-FY25'!$A:$A,Outcomes!$A106,'Forecast Summary-FY25'!$C:$C, "2025",'Forecast Summary-FY25'!$D:$D, "Bound Project")</f>
        <v>10.45</v>
      </c>
      <c r="O106" s="303">
        <f>SUMIFS('Forecast Summary-FY25'!V:V, 'Forecast Summary-FY25'!$A:$A,Outcomes!$A106,'Forecast Summary-FY25'!$C:$C, "2025",'Forecast Summary-FY25'!$D:$D, "Bound Project")</f>
        <v>3.8</v>
      </c>
      <c r="P106" s="303">
        <f>SUMIFS('Forecast Summary-FY25'!W:W, 'Forecast Summary-FY25'!$A:$A,Outcomes!$A106,'Forecast Summary-FY25'!$C:$C, "2025",'Forecast Summary-FY25'!$D:$D, "Bound Project")</f>
        <v>4.75</v>
      </c>
      <c r="Q106" s="303">
        <f>SUMIFS('Forecast Summary-FY25'!X:X, 'Forecast Summary-FY25'!$A:$A,Outcomes!$A106,'Forecast Summary-FY25'!$C:$C, "2025",'Forecast Summary-FY25'!$D:$D, "Bound Project")</f>
        <v>8.5499999999999989</v>
      </c>
      <c r="R106" s="303">
        <f>SUMIFS('Forecast Summary-FY25'!Y:Y, 'Forecast Summary-FY25'!$A:$A,Outcomes!$A106,'Forecast Summary-FY25'!$C:$C, "2025",'Forecast Summary-FY25'!$D:$D, "Bound Project")</f>
        <v>0</v>
      </c>
      <c r="S106" s="303">
        <f>SUMIFS('Forecast Summary-FY25'!Z:Z, 'Forecast Summary-FY25'!$A:$A,Outcomes!$A106,'Forecast Summary-FY25'!$C:$C, "2025",'Forecast Summary-FY25'!$D:$D, "Bound Project")</f>
        <v>0</v>
      </c>
      <c r="T106" s="303">
        <f>SUMIFS('Forecast Summary-FY25'!AA:AA, 'Forecast Summary-FY25'!$A:$A,Outcomes!$A106,'Forecast Summary-FY25'!$C:$C, "2025",'Forecast Summary-FY25'!$D:$D, "Bound Project")</f>
        <v>0</v>
      </c>
      <c r="U106" s="303">
        <f>SUMIFS('Forecast Summary-FY25'!AB:AB, 'Forecast Summary-FY25'!$A:$A,Outcomes!$A106,'Forecast Summary-FY25'!$C:$C, "2025",'Forecast Summary-FY25'!$D:$D, "Bound Project")</f>
        <v>0</v>
      </c>
      <c r="V106" s="303">
        <f>SUMIFS('Forecast Summary-FY25'!AG:AG, 'Forecast Summary-FY25'!$A:$A,Outcomes!$A106,'Forecast Summary-FY25'!$C:$C, "2025",'Forecast Summary-FY25'!$D:$D, "Bound Project")</f>
        <v>138.60000000000002</v>
      </c>
      <c r="W106" s="303">
        <f>SUMIFS('Forecast Summary-FY25'!AH:AH, 'Forecast Summary-FY25'!$A:$A,Outcomes!$A106,'Forecast Summary-FY25'!$C:$C, "2025",'Forecast Summary-FY25'!$D:$D, "Bound Project")</f>
        <v>56.1</v>
      </c>
      <c r="X106" s="303">
        <f>SUMIFS('Forecast Summary-FY25'!AI:AI, 'Forecast Summary-FY25'!$A:$A,Outcomes!$A106,'Forecast Summary-FY25'!$C:$C, "2025",'Forecast Summary-FY25'!$D:$D, "Bound Project")</f>
        <v>74.800000000000011</v>
      </c>
      <c r="Y106" s="303">
        <f>SUMIFS('Forecast Summary-FY25'!AJ:AJ, 'Forecast Summary-FY25'!$A:$A,Outcomes!$A106,'Forecast Summary-FY25'!$C:$C, "2025",'Forecast Summary-FY25'!$D:$D, "Bound Project")</f>
        <v>36.300000000000004</v>
      </c>
      <c r="Z106" s="303">
        <f>SUMIFS('Forecast Summary-FY25'!AK:AK, 'Forecast Summary-FY25'!$A:$A,Outcomes!$A106,'Forecast Summary-FY25'!$C:$C, "2025",'Forecast Summary-FY25'!$D:$D, "Bound Project")</f>
        <v>435.09999999999997</v>
      </c>
      <c r="AA106" s="303">
        <f>SUMIFS('Forecast Summary-FY25'!AL:AL, 'Forecast Summary-FY25'!$A:$A,Outcomes!$A106,'Forecast Summary-FY25'!$C:$C, "2025",'Forecast Summary-FY25'!$D:$D, "Bound Project")</f>
        <v>263.14999999999998</v>
      </c>
      <c r="AB106" s="303">
        <f>SUMIFS('Forecast Summary-FY25'!AM:AM, 'Forecast Summary-FY25'!$A:$A,Outcomes!$A106,'Forecast Summary-FY25'!$C:$C, "2025",'Forecast Summary-FY25'!$D:$D, "Bound Project")</f>
        <v>256.5</v>
      </c>
      <c r="AC106" s="303">
        <f>SUMIFS('Forecast Summary-FY25'!AN:AN, 'Forecast Summary-FY25'!$A:$A,Outcomes!$A106,'Forecast Summary-FY25'!$C:$C, "2025",'Forecast Summary-FY25'!$D:$D, "Bound Project")</f>
        <v>172</v>
      </c>
      <c r="AD106" s="303">
        <f>SUMIFS('Forecast Summary-FY25'!AS:AS, 'Forecast Summary-FY25'!$A:$A,Outcomes!$A106,'Forecast Summary-FY25'!$C:$C, "2025",'Forecast Summary-FY25'!$D:$D, "Bound Project")</f>
        <v>0</v>
      </c>
      <c r="AE106" s="303">
        <f>SUMIFS('Forecast Summary-FY25'!AT:AT, 'Forecast Summary-FY25'!$A:$A,Outcomes!$A106,'Forecast Summary-FY25'!$C:$C, "2025",'Forecast Summary-FY25'!$D:$D, "Bound Project")</f>
        <v>0</v>
      </c>
      <c r="AF106" s="303">
        <f>SUMIFS('Forecast Summary-FY25'!AU:AU, 'Forecast Summary-FY25'!$A:$A,Outcomes!$A106,'Forecast Summary-FY25'!$C:$C, "2025",'Forecast Summary-FY25'!$D:$D, "Bound Project")</f>
        <v>0</v>
      </c>
      <c r="AG106" s="303">
        <f>SUMIFS('Forecast Summary-FY25'!AV:AV, 'Forecast Summary-FY25'!$A:$A,Outcomes!$A106,'Forecast Summary-FY25'!$C:$C, "2025",'Forecast Summary-FY25'!$D:$D, "Bound Project")</f>
        <v>0</v>
      </c>
      <c r="AH106" s="303">
        <f>SUMIFS('Forecast Summary-FY25'!AW:AW, 'Forecast Summary-FY25'!$A:$A,Outcomes!$A106,'Forecast Summary-FY25'!$C:$C, "2025",'Forecast Summary-FY25'!$D:$D, "Bound Project")</f>
        <v>1</v>
      </c>
      <c r="AI106" s="303">
        <f>SUMIFS('Forecast Summary-FY25'!AX:AX, 'Forecast Summary-FY25'!$A:$A,Outcomes!$A106,'Forecast Summary-FY25'!$C:$C, "2025",'Forecast Summary-FY25'!$D:$D, "Bound Project")</f>
        <v>0</v>
      </c>
      <c r="AJ106" s="303">
        <f>SUMIFS('Forecast Summary-FY25'!AY:AY, 'Forecast Summary-FY25'!$A:$A,Outcomes!$A106,'Forecast Summary-FY25'!$C:$C, "2025",'Forecast Summary-FY25'!$D:$D, "Bound Project")</f>
        <v>0</v>
      </c>
      <c r="AK106" s="303">
        <f>SUMIFS('Forecast Summary-FY25'!AZ:AZ, 'Forecast Summary-FY25'!$A:$A,Outcomes!$A106,'Forecast Summary-FY25'!$C:$C, "2025",'Forecast Summary-FY25'!$D:$D, "Bound Project")</f>
        <v>1</v>
      </c>
      <c r="AL106" s="303">
        <f>SUMIFS('Forecast Summary-FY25'!BE:BE, 'Forecast Summary-FY25'!$A:$A,Outcomes!$A106,'Forecast Summary-FY25'!$C:$C, "2025",'Forecast Summary-FY25'!$D:$D, "Bound Project")</f>
        <v>1090.1000000000001</v>
      </c>
      <c r="AM106" s="303">
        <f>SUMIFS('Forecast Summary-FY25'!BF:BF, 'Forecast Summary-FY25'!$A:$A,Outcomes!$A106,'Forecast Summary-FY25'!$C:$C, "2025",'Forecast Summary-FY25'!$D:$D, "Bound Project")</f>
        <v>593</v>
      </c>
      <c r="AN106" s="303">
        <f>SUMIFS('Forecast Summary-FY25'!BG:BG, 'Forecast Summary-FY25'!$A:$A,Outcomes!$A106,'Forecast Summary-FY25'!$C:$C, "2025",'Forecast Summary-FY25'!$D:$D, "Bound Project")</f>
        <v>530.20000000000005</v>
      </c>
      <c r="AO106" s="303">
        <f>SUMIFS('Forecast Summary-FY25'!BH:BH, 'Forecast Summary-FY25'!$A:$A,Outcomes!$A106,'Forecast Summary-FY25'!$C:$C, "2025",'Forecast Summary-FY25'!$D:$D, "Bound Project")</f>
        <v>178.20000000000002</v>
      </c>
      <c r="AP106" s="303">
        <f>SUMIFS('Forecast Summary-FY25'!BI:BI, 'Forecast Summary-FY25'!$A:$A,Outcomes!$A106,'Forecast Summary-FY25'!$C:$C, "2025",'Forecast Summary-FY25'!$D:$D, "Bound Project")</f>
        <v>706.8</v>
      </c>
      <c r="AQ106" s="303">
        <f>SUMIFS('Forecast Summary-FY25'!BJ:BJ, 'Forecast Summary-FY25'!$A:$A,Outcomes!$A106,'Forecast Summary-FY25'!$C:$C, "2025",'Forecast Summary-FY25'!$D:$D, "Bound Project")</f>
        <v>282.14999999999998</v>
      </c>
      <c r="AR106" s="303">
        <f>SUMIFS('Forecast Summary-FY25'!BK:BK, 'Forecast Summary-FY25'!$A:$A,Outcomes!$A106,'Forecast Summary-FY25'!$C:$C, "2025",'Forecast Summary-FY25'!$D:$D, "Bound Project")</f>
        <v>380</v>
      </c>
      <c r="AS106" s="303">
        <f>SUMIFS('Forecast Summary-FY25'!BL:BL, 'Forecast Summary-FY25'!$A:$A,Outcomes!$A106,'Forecast Summary-FY25'!$C:$C, "2025",'Forecast Summary-FY25'!$D:$D, "Bound Project")</f>
        <v>259.34999999999997</v>
      </c>
      <c r="AT106" s="303">
        <f>SUMIFS('Forecast Summary-FY25'!BQ:BQ, 'Forecast Summary-FY25'!$A:$A,Outcomes!$A106,'Forecast Summary-FY25'!$C:$C, "2025",'Forecast Summary-FY25'!$D:$D, "Bound Project")</f>
        <v>0</v>
      </c>
      <c r="AU106" s="303">
        <f>SUMIFS('Forecast Summary-FY25'!BR:BR, 'Forecast Summary-FY25'!$A:$A,Outcomes!$A106,'Forecast Summary-FY25'!$C:$C, "2025",'Forecast Summary-FY25'!$D:$D, "Bound Project")</f>
        <v>0</v>
      </c>
      <c r="AV106" s="303">
        <f>SUMIFS('Forecast Summary-FY25'!BS:BS, 'Forecast Summary-FY25'!$A:$A,Outcomes!$A106,'Forecast Summary-FY25'!$C:$C, "2025",'Forecast Summary-FY25'!$D:$D, "Bound Project")</f>
        <v>0</v>
      </c>
      <c r="AW106" s="303">
        <f>SUMIFS('Forecast Summary-FY25'!BT:BT, 'Forecast Summary-FY25'!$A:$A,Outcomes!$A106,'Forecast Summary-FY25'!$C:$C, "2025",'Forecast Summary-FY25'!$D:$D, "Bound Project")</f>
        <v>0</v>
      </c>
      <c r="AX106" s="303">
        <f>SUMIFS('Forecast Summary-FY25'!BU:BU, 'Forecast Summary-FY25'!$A:$A,Outcomes!$A106,'Forecast Summary-FY25'!$C:$C, "2025",'Forecast Summary-FY25'!$D:$D, "Bound Project")</f>
        <v>31.349999999999998</v>
      </c>
      <c r="AY106" s="303">
        <f>SUMIFS('Forecast Summary-FY25'!BV:BV, 'Forecast Summary-FY25'!$A:$A,Outcomes!$A106,'Forecast Summary-FY25'!$C:$C, "2025",'Forecast Summary-FY25'!$D:$D, "Bound Project")</f>
        <v>2</v>
      </c>
      <c r="AZ106" s="303">
        <f>SUMIFS('Forecast Summary-FY25'!BW:BW, 'Forecast Summary-FY25'!$A:$A,Outcomes!$A106,'Forecast Summary-FY25'!$C:$C, "2025",'Forecast Summary-FY25'!$D:$D, "Bound Project")</f>
        <v>19.95</v>
      </c>
      <c r="BA106" s="303">
        <f>SUMIFS('Forecast Summary-FY25'!BX:BX, 'Forecast Summary-FY25'!$A:$A,Outcomes!$A106,'Forecast Summary-FY25'!$C:$C, "2025",'Forecast Summary-FY25'!$D:$D, "Bound Project")</f>
        <v>21.849999999999998</v>
      </c>
      <c r="BB106" s="303">
        <f>SUMIFS('Forecast Summary-FY25'!BY:BY, 'Forecast Summary-FY25'!$A:$A,Outcomes!$A106,'Forecast Summary-FY25'!$C:$C, "2025",'Forecast Summary-FY25'!$D:$D, "Bound Project")</f>
        <v>18</v>
      </c>
      <c r="BC106" s="303">
        <f>SUMIFS('Forecast Summary-FY25'!BZ:BZ, 'Forecast Summary-FY25'!$A:$A,Outcomes!$A106,'Forecast Summary-FY25'!$C:$C, "2025",'Forecast Summary-FY25'!$D:$D, "Bound Project")</f>
        <v>89</v>
      </c>
      <c r="BD106" s="303">
        <f>SUMIFS('Forecast Summary-FY25'!CA:CA, 'Forecast Summary-FY25'!$A:$A,Outcomes!$A106,'Forecast Summary-FY25'!$C:$C, "2025",'Forecast Summary-FY25'!$D:$D, "Bound Project")</f>
        <v>0</v>
      </c>
    </row>
    <row r="107" spans="1:56">
      <c r="A107" s="13" t="s">
        <v>137</v>
      </c>
      <c r="B107" s="10" t="s">
        <v>138</v>
      </c>
      <c r="C107" s="303">
        <f>SUMIFS('Forecast Summary-FY25'!E:E, 'Forecast Summary-FY25'!$A:$A,Outcomes!$A107,'Forecast Summary-FY25'!$C:$C, "2025",'Forecast Summary-FY25'!$D:$D, "Bound Project")</f>
        <v>203.50000000000003</v>
      </c>
      <c r="D107" s="303">
        <f>SUMIFS('Forecast Summary-FY25'!F:F, 'Forecast Summary-FY25'!$A:$A,Outcomes!$A107,'Forecast Summary-FY25'!$C:$C, "2025",'Forecast Summary-FY25'!$D:$D, "Bound Project")</f>
        <v>182</v>
      </c>
      <c r="E107" s="303">
        <f>SUMIFS('Forecast Summary-FY25'!G:G, 'Forecast Summary-FY25'!$A:$A,Outcomes!$A107,'Forecast Summary-FY25'!$C:$C, "2025",'Forecast Summary-FY25'!$D:$D, "Bound Project")</f>
        <v>55.000000000000007</v>
      </c>
      <c r="F107" s="303">
        <f>SUMIFS('Forecast Summary-FY25'!H:H, 'Forecast Summary-FY25'!$A:$A,Outcomes!$A107,'Forecast Summary-FY25'!$C:$C, "2025",'Forecast Summary-FY25'!$D:$D, "Bound Project")</f>
        <v>78</v>
      </c>
      <c r="G107" s="303">
        <f>SUMIFS('Forecast Summary-FY25'!I:I, 'Forecast Summary-FY25'!$A:$A,Outcomes!$A107,'Forecast Summary-FY25'!$C:$C, "2025",'Forecast Summary-FY25'!$D:$D, "Bound Project")</f>
        <v>40.700000000000003</v>
      </c>
      <c r="H107" s="303">
        <f>SUMIFS('Forecast Summary-FY25'!J:J, 'Forecast Summary-FY25'!$A:$A,Outcomes!$A107,'Forecast Summary-FY25'!$C:$C, "2025",'Forecast Summary-FY25'!$D:$D, "Bound Project")</f>
        <v>0</v>
      </c>
      <c r="I107" s="303">
        <f>SUMIFS('Forecast Summary-FY25'!K:K, 'Forecast Summary-FY25'!$A:$A,Outcomes!$A107,'Forecast Summary-FY25'!$C:$C, "2025",'Forecast Summary-FY25'!$D:$D, "Bound Project")</f>
        <v>0</v>
      </c>
      <c r="J107" s="303">
        <f>SUMIFS('Forecast Summary-FY25'!L:L, 'Forecast Summary-FY25'!$A:$A,Outcomes!$A107,'Forecast Summary-FY25'!$C:$C, "2025",'Forecast Summary-FY25'!$D:$D, "Bound Project")</f>
        <v>0</v>
      </c>
      <c r="K107" s="303">
        <f>SUMIFS('Forecast Summary-FY25'!M:M, 'Forecast Summary-FY25'!$A:$A,Outcomes!$A107,'Forecast Summary-FY25'!$C:$C, "2025",'Forecast Summary-FY25'!$D:$D, "Bound Project")</f>
        <v>0</v>
      </c>
      <c r="L107" s="303">
        <f>SUMIFS('Forecast Summary-FY25'!O:O, 'Forecast Summary-FY25'!$A:$A,Outcomes!$A107,'Forecast Summary-FY25'!$C:$C, "2025",'Forecast Summary-FY25'!$D:$D, "Bound Project")</f>
        <v>0</v>
      </c>
      <c r="M107" s="303">
        <f>SUMIFS('Forecast Summary-FY25'!P:P, 'Forecast Summary-FY25'!$A:$A,Outcomes!$A107,'Forecast Summary-FY25'!$C:$C, "2025",'Forecast Summary-FY25'!$D:$D, "Bound Project")</f>
        <v>225.14999999999998</v>
      </c>
      <c r="N107" s="303">
        <f>SUMIFS('Forecast Summary-FY25'!U:U, 'Forecast Summary-FY25'!$A:$A,Outcomes!$A107,'Forecast Summary-FY25'!$C:$C, "2025",'Forecast Summary-FY25'!$D:$D, "Bound Project")</f>
        <v>2.2000000000000002</v>
      </c>
      <c r="O107" s="303">
        <f>SUMIFS('Forecast Summary-FY25'!V:V, 'Forecast Summary-FY25'!$A:$A,Outcomes!$A107,'Forecast Summary-FY25'!$C:$C, "2025",'Forecast Summary-FY25'!$D:$D, "Bound Project")</f>
        <v>1.1000000000000001</v>
      </c>
      <c r="P107" s="303">
        <f>SUMIFS('Forecast Summary-FY25'!W:W, 'Forecast Summary-FY25'!$A:$A,Outcomes!$A107,'Forecast Summary-FY25'!$C:$C, "2025",'Forecast Summary-FY25'!$D:$D, "Bound Project")</f>
        <v>1.1000000000000001</v>
      </c>
      <c r="Q107" s="303">
        <f>SUMIFS('Forecast Summary-FY25'!X:X, 'Forecast Summary-FY25'!$A:$A,Outcomes!$A107,'Forecast Summary-FY25'!$C:$C, "2025",'Forecast Summary-FY25'!$D:$D, "Bound Project")</f>
        <v>1.1000000000000001</v>
      </c>
      <c r="R107" s="303">
        <f>SUMIFS('Forecast Summary-FY25'!Y:Y, 'Forecast Summary-FY25'!$A:$A,Outcomes!$A107,'Forecast Summary-FY25'!$C:$C, "2025",'Forecast Summary-FY25'!$D:$D, "Bound Project")</f>
        <v>296.39999999999998</v>
      </c>
      <c r="S107" s="303">
        <f>SUMIFS('Forecast Summary-FY25'!Z:Z, 'Forecast Summary-FY25'!$A:$A,Outcomes!$A107,'Forecast Summary-FY25'!$C:$C, "2025",'Forecast Summary-FY25'!$D:$D, "Bound Project")</f>
        <v>65.55</v>
      </c>
      <c r="T107" s="303">
        <f>SUMIFS('Forecast Summary-FY25'!AA:AA, 'Forecast Summary-FY25'!$A:$A,Outcomes!$A107,'Forecast Summary-FY25'!$C:$C, "2025",'Forecast Summary-FY25'!$D:$D, "Bound Project")</f>
        <v>98.8</v>
      </c>
      <c r="U107" s="303">
        <f>SUMIFS('Forecast Summary-FY25'!AB:AB, 'Forecast Summary-FY25'!$A:$A,Outcomes!$A107,'Forecast Summary-FY25'!$C:$C, "2025",'Forecast Summary-FY25'!$D:$D, "Bound Project")</f>
        <v>153.9</v>
      </c>
      <c r="V107" s="303">
        <f>SUMIFS('Forecast Summary-FY25'!AG:AG, 'Forecast Summary-FY25'!$A:$A,Outcomes!$A107,'Forecast Summary-FY25'!$C:$C, "2025",'Forecast Summary-FY25'!$D:$D, "Bound Project")</f>
        <v>15.400000000000002</v>
      </c>
      <c r="W107" s="303">
        <f>SUMIFS('Forecast Summary-FY25'!AH:AH, 'Forecast Summary-FY25'!$A:$A,Outcomes!$A107,'Forecast Summary-FY25'!$C:$C, "2025",'Forecast Summary-FY25'!$D:$D, "Bound Project")</f>
        <v>3.3000000000000003</v>
      </c>
      <c r="X107" s="303">
        <f>SUMIFS('Forecast Summary-FY25'!AI:AI, 'Forecast Summary-FY25'!$A:$A,Outcomes!$A107,'Forecast Summary-FY25'!$C:$C, "2025",'Forecast Summary-FY25'!$D:$D, "Bound Project")</f>
        <v>2.2000000000000002</v>
      </c>
      <c r="Y107" s="303">
        <f>SUMIFS('Forecast Summary-FY25'!AJ:AJ, 'Forecast Summary-FY25'!$A:$A,Outcomes!$A107,'Forecast Summary-FY25'!$C:$C, "2025",'Forecast Summary-FY25'!$D:$D, "Bound Project")</f>
        <v>7.7000000000000011</v>
      </c>
      <c r="Z107" s="303">
        <f>SUMIFS('Forecast Summary-FY25'!AK:AK, 'Forecast Summary-FY25'!$A:$A,Outcomes!$A107,'Forecast Summary-FY25'!$C:$C, "2025",'Forecast Summary-FY25'!$D:$D, "Bound Project")</f>
        <v>199.5</v>
      </c>
      <c r="AA107" s="303">
        <f>SUMIFS('Forecast Summary-FY25'!AL:AL, 'Forecast Summary-FY25'!$A:$A,Outcomes!$A107,'Forecast Summary-FY25'!$C:$C, "2025",'Forecast Summary-FY25'!$D:$D, "Bound Project")</f>
        <v>74.099999999999994</v>
      </c>
      <c r="AB107" s="303">
        <f>SUMIFS('Forecast Summary-FY25'!AM:AM, 'Forecast Summary-FY25'!$A:$A,Outcomes!$A107,'Forecast Summary-FY25'!$C:$C, "2025",'Forecast Summary-FY25'!$D:$D, "Bound Project")</f>
        <v>103.55</v>
      </c>
      <c r="AC107" s="303">
        <f>SUMIFS('Forecast Summary-FY25'!AN:AN, 'Forecast Summary-FY25'!$A:$A,Outcomes!$A107,'Forecast Summary-FY25'!$C:$C, "2025",'Forecast Summary-FY25'!$D:$D, "Bound Project")</f>
        <v>95</v>
      </c>
      <c r="AD107" s="303">
        <f>SUMIFS('Forecast Summary-FY25'!AS:AS, 'Forecast Summary-FY25'!$A:$A,Outcomes!$A107,'Forecast Summary-FY25'!$C:$C, "2025",'Forecast Summary-FY25'!$D:$D, "Bound Project")</f>
        <v>0</v>
      </c>
      <c r="AE107" s="303">
        <f>SUMIFS('Forecast Summary-FY25'!AT:AT, 'Forecast Summary-FY25'!$A:$A,Outcomes!$A107,'Forecast Summary-FY25'!$C:$C, "2025",'Forecast Summary-FY25'!$D:$D, "Bound Project")</f>
        <v>0</v>
      </c>
      <c r="AF107" s="303">
        <f>SUMIFS('Forecast Summary-FY25'!AU:AU, 'Forecast Summary-FY25'!$A:$A,Outcomes!$A107,'Forecast Summary-FY25'!$C:$C, "2025",'Forecast Summary-FY25'!$D:$D, "Bound Project")</f>
        <v>0</v>
      </c>
      <c r="AG107" s="303">
        <f>SUMIFS('Forecast Summary-FY25'!AV:AV, 'Forecast Summary-FY25'!$A:$A,Outcomes!$A107,'Forecast Summary-FY25'!$C:$C, "2025",'Forecast Summary-FY25'!$D:$D, "Bound Project")</f>
        <v>0</v>
      </c>
      <c r="AH107" s="303">
        <f>SUMIFS('Forecast Summary-FY25'!AW:AW, 'Forecast Summary-FY25'!$A:$A,Outcomes!$A107,'Forecast Summary-FY25'!$C:$C, "2025",'Forecast Summary-FY25'!$D:$D, "Bound Project")</f>
        <v>0</v>
      </c>
      <c r="AI107" s="303">
        <f>SUMIFS('Forecast Summary-FY25'!AX:AX, 'Forecast Summary-FY25'!$A:$A,Outcomes!$A107,'Forecast Summary-FY25'!$C:$C, "2025",'Forecast Summary-FY25'!$D:$D, "Bound Project")</f>
        <v>0</v>
      </c>
      <c r="AJ107" s="303">
        <f>SUMIFS('Forecast Summary-FY25'!AY:AY, 'Forecast Summary-FY25'!$A:$A,Outcomes!$A107,'Forecast Summary-FY25'!$C:$C, "2025",'Forecast Summary-FY25'!$D:$D, "Bound Project")</f>
        <v>0</v>
      </c>
      <c r="AK107" s="303">
        <f>SUMIFS('Forecast Summary-FY25'!AZ:AZ, 'Forecast Summary-FY25'!$A:$A,Outcomes!$A107,'Forecast Summary-FY25'!$C:$C, "2025",'Forecast Summary-FY25'!$D:$D, "Bound Project")</f>
        <v>0</v>
      </c>
      <c r="AL107" s="303">
        <f>SUMIFS('Forecast Summary-FY25'!BE:BE, 'Forecast Summary-FY25'!$A:$A,Outcomes!$A107,'Forecast Summary-FY25'!$C:$C, "2025",'Forecast Summary-FY25'!$D:$D, "Bound Project")</f>
        <v>152</v>
      </c>
      <c r="AM107" s="303">
        <f>SUMIFS('Forecast Summary-FY25'!BF:BF, 'Forecast Summary-FY25'!$A:$A,Outcomes!$A107,'Forecast Summary-FY25'!$C:$C, "2025",'Forecast Summary-FY25'!$D:$D, "Bound Project")</f>
        <v>64.599999999999994</v>
      </c>
      <c r="AN107" s="303">
        <f>SUMIFS('Forecast Summary-FY25'!BG:BG, 'Forecast Summary-FY25'!$A:$A,Outcomes!$A107,'Forecast Summary-FY25'!$C:$C, "2025",'Forecast Summary-FY25'!$D:$D, "Bound Project")</f>
        <v>82</v>
      </c>
      <c r="AO107" s="303">
        <f>SUMIFS('Forecast Summary-FY25'!BH:BH, 'Forecast Summary-FY25'!$A:$A,Outcomes!$A107,'Forecast Summary-FY25'!$C:$C, "2025",'Forecast Summary-FY25'!$D:$D, "Bound Project")</f>
        <v>47.300000000000004</v>
      </c>
      <c r="AP107" s="303">
        <f>SUMIFS('Forecast Summary-FY25'!BI:BI, 'Forecast Summary-FY25'!$A:$A,Outcomes!$A107,'Forecast Summary-FY25'!$C:$C, "2025",'Forecast Summary-FY25'!$D:$D, "Bound Project")</f>
        <v>112.2</v>
      </c>
      <c r="AQ107" s="303">
        <f>SUMIFS('Forecast Summary-FY25'!BJ:BJ, 'Forecast Summary-FY25'!$A:$A,Outcomes!$A107,'Forecast Summary-FY25'!$C:$C, "2025",'Forecast Summary-FY25'!$D:$D, "Bound Project")</f>
        <v>34.199999999999996</v>
      </c>
      <c r="AR107" s="303">
        <f>SUMIFS('Forecast Summary-FY25'!BK:BK, 'Forecast Summary-FY25'!$A:$A,Outcomes!$A107,'Forecast Summary-FY25'!$C:$C, "2025",'Forecast Summary-FY25'!$D:$D, "Bound Project")</f>
        <v>70.400000000000006</v>
      </c>
      <c r="AS107" s="303">
        <f>SUMIFS('Forecast Summary-FY25'!BL:BL, 'Forecast Summary-FY25'!$A:$A,Outcomes!$A107,'Forecast Summary-FY25'!$C:$C, "2025",'Forecast Summary-FY25'!$D:$D, "Bound Project")</f>
        <v>68</v>
      </c>
      <c r="AT107" s="303">
        <f>SUMIFS('Forecast Summary-FY25'!BQ:BQ, 'Forecast Summary-FY25'!$A:$A,Outcomes!$A107,'Forecast Summary-FY25'!$C:$C, "2025",'Forecast Summary-FY25'!$D:$D, "Bound Project")</f>
        <v>0</v>
      </c>
      <c r="AU107" s="303">
        <f>SUMIFS('Forecast Summary-FY25'!BR:BR, 'Forecast Summary-FY25'!$A:$A,Outcomes!$A107,'Forecast Summary-FY25'!$C:$C, "2025",'Forecast Summary-FY25'!$D:$D, "Bound Project")</f>
        <v>0</v>
      </c>
      <c r="AV107" s="303">
        <f>SUMIFS('Forecast Summary-FY25'!BS:BS, 'Forecast Summary-FY25'!$A:$A,Outcomes!$A107,'Forecast Summary-FY25'!$C:$C, "2025",'Forecast Summary-FY25'!$D:$D, "Bound Project")</f>
        <v>0</v>
      </c>
      <c r="AW107" s="303">
        <f>SUMIFS('Forecast Summary-FY25'!BT:BT, 'Forecast Summary-FY25'!$A:$A,Outcomes!$A107,'Forecast Summary-FY25'!$C:$C, "2025",'Forecast Summary-FY25'!$D:$D, "Bound Project")</f>
        <v>0</v>
      </c>
      <c r="AX107" s="303">
        <f>SUMIFS('Forecast Summary-FY25'!BU:BU, 'Forecast Summary-FY25'!$A:$A,Outcomes!$A107,'Forecast Summary-FY25'!$C:$C, "2025",'Forecast Summary-FY25'!$D:$D, "Bound Project")</f>
        <v>0</v>
      </c>
      <c r="AY107" s="303">
        <f>SUMIFS('Forecast Summary-FY25'!BV:BV, 'Forecast Summary-FY25'!$A:$A,Outcomes!$A107,'Forecast Summary-FY25'!$C:$C, "2025",'Forecast Summary-FY25'!$D:$D, "Bound Project")</f>
        <v>0</v>
      </c>
      <c r="AZ107" s="303">
        <f>SUMIFS('Forecast Summary-FY25'!BW:BW, 'Forecast Summary-FY25'!$A:$A,Outcomes!$A107,'Forecast Summary-FY25'!$C:$C, "2025",'Forecast Summary-FY25'!$D:$D, "Bound Project")</f>
        <v>0</v>
      </c>
      <c r="BA107" s="303">
        <f>SUMIFS('Forecast Summary-FY25'!BX:BX, 'Forecast Summary-FY25'!$A:$A,Outcomes!$A107,'Forecast Summary-FY25'!$C:$C, "2025",'Forecast Summary-FY25'!$D:$D, "Bound Project")</f>
        <v>0</v>
      </c>
      <c r="BB107" s="303">
        <f>SUMIFS('Forecast Summary-FY25'!BY:BY, 'Forecast Summary-FY25'!$A:$A,Outcomes!$A107,'Forecast Summary-FY25'!$C:$C, "2025",'Forecast Summary-FY25'!$D:$D, "Bound Project")</f>
        <v>16.149999999999999</v>
      </c>
      <c r="BC107" s="303">
        <f>SUMIFS('Forecast Summary-FY25'!BZ:BZ, 'Forecast Summary-FY25'!$A:$A,Outcomes!$A107,'Forecast Summary-FY25'!$C:$C, "2025",'Forecast Summary-FY25'!$D:$D, "Bound Project")</f>
        <v>26.599999999999998</v>
      </c>
      <c r="BD107" s="303">
        <f>SUMIFS('Forecast Summary-FY25'!CA:CA, 'Forecast Summary-FY25'!$A:$A,Outcomes!$A107,'Forecast Summary-FY25'!$C:$C, "2025",'Forecast Summary-FY25'!$D:$D, "Bound Project")</f>
        <v>0</v>
      </c>
    </row>
    <row r="108" spans="1:56">
      <c r="A108" s="13" t="s">
        <v>139</v>
      </c>
      <c r="B108" s="10" t="s">
        <v>140</v>
      </c>
      <c r="C108" s="303">
        <f>SUMIFS('Forecast Summary-FY25'!E:E, 'Forecast Summary-FY25'!$A:$A,Outcomes!$A108,'Forecast Summary-FY25'!$C:$C, "2025",'Forecast Summary-FY25'!$D:$D, "Bound Project")</f>
        <v>180.5</v>
      </c>
      <c r="D108" s="303">
        <f>SUMIFS('Forecast Summary-FY25'!F:F, 'Forecast Summary-FY25'!$A:$A,Outcomes!$A108,'Forecast Summary-FY25'!$C:$C, "2025",'Forecast Summary-FY25'!$D:$D, "Bound Project")</f>
        <v>197</v>
      </c>
      <c r="E108" s="303">
        <f>SUMIFS('Forecast Summary-FY25'!G:G, 'Forecast Summary-FY25'!$A:$A,Outcomes!$A108,'Forecast Summary-FY25'!$C:$C, "2025",'Forecast Summary-FY25'!$D:$D, "Bound Project")</f>
        <v>72</v>
      </c>
      <c r="F108" s="303">
        <f>SUMIFS('Forecast Summary-FY25'!H:H, 'Forecast Summary-FY25'!$A:$A,Outcomes!$A108,'Forecast Summary-FY25'!$C:$C, "2025",'Forecast Summary-FY25'!$D:$D, "Bound Project")</f>
        <v>91.199999999999989</v>
      </c>
      <c r="G108" s="303">
        <f>SUMIFS('Forecast Summary-FY25'!I:I, 'Forecast Summary-FY25'!$A:$A,Outcomes!$A108,'Forecast Summary-FY25'!$C:$C, "2025",'Forecast Summary-FY25'!$D:$D, "Bound Project")</f>
        <v>53</v>
      </c>
      <c r="H108" s="303">
        <f>SUMIFS('Forecast Summary-FY25'!J:J, 'Forecast Summary-FY25'!$A:$A,Outcomes!$A108,'Forecast Summary-FY25'!$C:$C, "2025",'Forecast Summary-FY25'!$D:$D, "Bound Project")</f>
        <v>0</v>
      </c>
      <c r="I108" s="303">
        <f>SUMIFS('Forecast Summary-FY25'!K:K, 'Forecast Summary-FY25'!$A:$A,Outcomes!$A108,'Forecast Summary-FY25'!$C:$C, "2025",'Forecast Summary-FY25'!$D:$D, "Bound Project")</f>
        <v>0</v>
      </c>
      <c r="J108" s="303">
        <f>SUMIFS('Forecast Summary-FY25'!L:L, 'Forecast Summary-FY25'!$A:$A,Outcomes!$A108,'Forecast Summary-FY25'!$C:$C, "2025",'Forecast Summary-FY25'!$D:$D, "Bound Project")</f>
        <v>0</v>
      </c>
      <c r="K108" s="303">
        <f>SUMIFS('Forecast Summary-FY25'!M:M, 'Forecast Summary-FY25'!$A:$A,Outcomes!$A108,'Forecast Summary-FY25'!$C:$C, "2025",'Forecast Summary-FY25'!$D:$D, "Bound Project")</f>
        <v>0</v>
      </c>
      <c r="L108" s="303">
        <f>SUMIFS('Forecast Summary-FY25'!O:O, 'Forecast Summary-FY25'!$A:$A,Outcomes!$A108,'Forecast Summary-FY25'!$C:$C, "2025",'Forecast Summary-FY25'!$D:$D, "Bound Project")</f>
        <v>42.900000000000006</v>
      </c>
      <c r="M108" s="303">
        <f>SUMIFS('Forecast Summary-FY25'!P:P, 'Forecast Summary-FY25'!$A:$A,Outcomes!$A108,'Forecast Summary-FY25'!$C:$C, "2025",'Forecast Summary-FY25'!$D:$D, "Bound Project")</f>
        <v>339.15</v>
      </c>
      <c r="N108" s="303">
        <f>SUMIFS('Forecast Summary-FY25'!U:U, 'Forecast Summary-FY25'!$A:$A,Outcomes!$A108,'Forecast Summary-FY25'!$C:$C, "2025",'Forecast Summary-FY25'!$D:$D, "Bound Project")</f>
        <v>17.600000000000001</v>
      </c>
      <c r="O108" s="303">
        <f>SUMIFS('Forecast Summary-FY25'!V:V, 'Forecast Summary-FY25'!$A:$A,Outcomes!$A108,'Forecast Summary-FY25'!$C:$C, "2025",'Forecast Summary-FY25'!$D:$D, "Bound Project")</f>
        <v>4.4000000000000004</v>
      </c>
      <c r="P108" s="303">
        <f>SUMIFS('Forecast Summary-FY25'!W:W, 'Forecast Summary-FY25'!$A:$A,Outcomes!$A108,'Forecast Summary-FY25'!$C:$C, "2025",'Forecast Summary-FY25'!$D:$D, "Bound Project")</f>
        <v>8.8000000000000007</v>
      </c>
      <c r="Q108" s="303">
        <f>SUMIFS('Forecast Summary-FY25'!X:X, 'Forecast Summary-FY25'!$A:$A,Outcomes!$A108,'Forecast Summary-FY25'!$C:$C, "2025",'Forecast Summary-FY25'!$D:$D, "Bound Project")</f>
        <v>4.4000000000000004</v>
      </c>
      <c r="R108" s="303">
        <f>SUMIFS('Forecast Summary-FY25'!Y:Y, 'Forecast Summary-FY25'!$A:$A,Outcomes!$A108,'Forecast Summary-FY25'!$C:$C, "2025",'Forecast Summary-FY25'!$D:$D, "Bound Project")</f>
        <v>75.05</v>
      </c>
      <c r="S108" s="303">
        <f>SUMIFS('Forecast Summary-FY25'!Z:Z, 'Forecast Summary-FY25'!$A:$A,Outcomes!$A108,'Forecast Summary-FY25'!$C:$C, "2025",'Forecast Summary-FY25'!$D:$D, "Bound Project")</f>
        <v>38.949999999999996</v>
      </c>
      <c r="T108" s="303">
        <f>SUMIFS('Forecast Summary-FY25'!AA:AA, 'Forecast Summary-FY25'!$A:$A,Outcomes!$A108,'Forecast Summary-FY25'!$C:$C, "2025",'Forecast Summary-FY25'!$D:$D, "Bound Project")</f>
        <v>45.599999999999994</v>
      </c>
      <c r="U108" s="303">
        <f>SUMIFS('Forecast Summary-FY25'!AB:AB, 'Forecast Summary-FY25'!$A:$A,Outcomes!$A108,'Forecast Summary-FY25'!$C:$C, "2025",'Forecast Summary-FY25'!$D:$D, "Bound Project")</f>
        <v>38.949999999999996</v>
      </c>
      <c r="V108" s="303">
        <f>SUMIFS('Forecast Summary-FY25'!AG:AG, 'Forecast Summary-FY25'!$A:$A,Outcomes!$A108,'Forecast Summary-FY25'!$C:$C, "2025",'Forecast Summary-FY25'!$D:$D, "Bound Project")</f>
        <v>118.75</v>
      </c>
      <c r="W108" s="303">
        <f>SUMIFS('Forecast Summary-FY25'!AH:AH, 'Forecast Summary-FY25'!$A:$A,Outcomes!$A108,'Forecast Summary-FY25'!$C:$C, "2025",'Forecast Summary-FY25'!$D:$D, "Bound Project")</f>
        <v>49.4</v>
      </c>
      <c r="X108" s="303">
        <f>SUMIFS('Forecast Summary-FY25'!AI:AI, 'Forecast Summary-FY25'!$A:$A,Outcomes!$A108,'Forecast Summary-FY25'!$C:$C, "2025",'Forecast Summary-FY25'!$D:$D, "Bound Project")</f>
        <v>43</v>
      </c>
      <c r="Y108" s="303">
        <f>SUMIFS('Forecast Summary-FY25'!AJ:AJ, 'Forecast Summary-FY25'!$A:$A,Outcomes!$A108,'Forecast Summary-FY25'!$C:$C, "2025",'Forecast Summary-FY25'!$D:$D, "Bound Project")</f>
        <v>31.900000000000002</v>
      </c>
      <c r="Z108" s="303">
        <f>SUMIFS('Forecast Summary-FY25'!AK:AK, 'Forecast Summary-FY25'!$A:$A,Outcomes!$A108,'Forecast Summary-FY25'!$C:$C, "2025",'Forecast Summary-FY25'!$D:$D, "Bound Project")</f>
        <v>148.5</v>
      </c>
      <c r="AA108" s="303">
        <f>SUMIFS('Forecast Summary-FY25'!AL:AL, 'Forecast Summary-FY25'!$A:$A,Outcomes!$A108,'Forecast Summary-FY25'!$C:$C, "2025",'Forecast Summary-FY25'!$D:$D, "Bound Project")</f>
        <v>39.6</v>
      </c>
      <c r="AB108" s="303">
        <f>SUMIFS('Forecast Summary-FY25'!AM:AM, 'Forecast Summary-FY25'!$A:$A,Outcomes!$A108,'Forecast Summary-FY25'!$C:$C, "2025",'Forecast Summary-FY25'!$D:$D, "Bound Project")</f>
        <v>78.100000000000009</v>
      </c>
      <c r="AC108" s="303">
        <f>SUMIFS('Forecast Summary-FY25'!AN:AN, 'Forecast Summary-FY25'!$A:$A,Outcomes!$A108,'Forecast Summary-FY25'!$C:$C, "2025",'Forecast Summary-FY25'!$D:$D, "Bound Project")</f>
        <v>84.7</v>
      </c>
      <c r="AD108" s="303">
        <f>SUMIFS('Forecast Summary-FY25'!AS:AS, 'Forecast Summary-FY25'!$A:$A,Outcomes!$A108,'Forecast Summary-FY25'!$C:$C, "2025",'Forecast Summary-FY25'!$D:$D, "Bound Project")</f>
        <v>0</v>
      </c>
      <c r="AE108" s="303">
        <f>SUMIFS('Forecast Summary-FY25'!AT:AT, 'Forecast Summary-FY25'!$A:$A,Outcomes!$A108,'Forecast Summary-FY25'!$C:$C, "2025",'Forecast Summary-FY25'!$D:$D, "Bound Project")</f>
        <v>0</v>
      </c>
      <c r="AF108" s="303">
        <f>SUMIFS('Forecast Summary-FY25'!AU:AU, 'Forecast Summary-FY25'!$A:$A,Outcomes!$A108,'Forecast Summary-FY25'!$C:$C, "2025",'Forecast Summary-FY25'!$D:$D, "Bound Project")</f>
        <v>0</v>
      </c>
      <c r="AG108" s="303">
        <f>SUMIFS('Forecast Summary-FY25'!AV:AV, 'Forecast Summary-FY25'!$A:$A,Outcomes!$A108,'Forecast Summary-FY25'!$C:$C, "2025",'Forecast Summary-FY25'!$D:$D, "Bound Project")</f>
        <v>0</v>
      </c>
      <c r="AH108" s="303">
        <f>SUMIFS('Forecast Summary-FY25'!AW:AW, 'Forecast Summary-FY25'!$A:$A,Outcomes!$A108,'Forecast Summary-FY25'!$C:$C, "2025",'Forecast Summary-FY25'!$D:$D, "Bound Project")</f>
        <v>0</v>
      </c>
      <c r="AI108" s="303">
        <f>SUMIFS('Forecast Summary-FY25'!AX:AX, 'Forecast Summary-FY25'!$A:$A,Outcomes!$A108,'Forecast Summary-FY25'!$C:$C, "2025",'Forecast Summary-FY25'!$D:$D, "Bound Project")</f>
        <v>0</v>
      </c>
      <c r="AJ108" s="303">
        <f>SUMIFS('Forecast Summary-FY25'!AY:AY, 'Forecast Summary-FY25'!$A:$A,Outcomes!$A108,'Forecast Summary-FY25'!$C:$C, "2025",'Forecast Summary-FY25'!$D:$D, "Bound Project")</f>
        <v>0</v>
      </c>
      <c r="AK108" s="303">
        <f>SUMIFS('Forecast Summary-FY25'!AZ:AZ, 'Forecast Summary-FY25'!$A:$A,Outcomes!$A108,'Forecast Summary-FY25'!$C:$C, "2025",'Forecast Summary-FY25'!$D:$D, "Bound Project")</f>
        <v>0</v>
      </c>
      <c r="AL108" s="303">
        <f>SUMIFS('Forecast Summary-FY25'!BE:BE, 'Forecast Summary-FY25'!$A:$A,Outcomes!$A108,'Forecast Summary-FY25'!$C:$C, "2025",'Forecast Summary-FY25'!$D:$D, "Bound Project")</f>
        <v>214</v>
      </c>
      <c r="AM108" s="303">
        <f>SUMIFS('Forecast Summary-FY25'!BF:BF, 'Forecast Summary-FY25'!$A:$A,Outcomes!$A108,'Forecast Summary-FY25'!$C:$C, "2025",'Forecast Summary-FY25'!$D:$D, "Bound Project")</f>
        <v>78</v>
      </c>
      <c r="AN108" s="303">
        <f>SUMIFS('Forecast Summary-FY25'!BG:BG, 'Forecast Summary-FY25'!$A:$A,Outcomes!$A108,'Forecast Summary-FY25'!$C:$C, "2025",'Forecast Summary-FY25'!$D:$D, "Bound Project")</f>
        <v>101</v>
      </c>
      <c r="AO108" s="303">
        <f>SUMIFS('Forecast Summary-FY25'!BH:BH, 'Forecast Summary-FY25'!$A:$A,Outcomes!$A108,'Forecast Summary-FY25'!$C:$C, "2025",'Forecast Summary-FY25'!$D:$D, "Bound Project")</f>
        <v>68</v>
      </c>
      <c r="AP108" s="303">
        <f>SUMIFS('Forecast Summary-FY25'!BI:BI, 'Forecast Summary-FY25'!$A:$A,Outcomes!$A108,'Forecast Summary-FY25'!$C:$C, "2025",'Forecast Summary-FY25'!$D:$D, "Bound Project")</f>
        <v>140</v>
      </c>
      <c r="AQ108" s="303">
        <f>SUMIFS('Forecast Summary-FY25'!BJ:BJ, 'Forecast Summary-FY25'!$A:$A,Outcomes!$A108,'Forecast Summary-FY25'!$C:$C, "2025",'Forecast Summary-FY25'!$D:$D, "Bound Project")</f>
        <v>31.900000000000002</v>
      </c>
      <c r="AR108" s="303">
        <f>SUMIFS('Forecast Summary-FY25'!BK:BK, 'Forecast Summary-FY25'!$A:$A,Outcomes!$A108,'Forecast Summary-FY25'!$C:$C, "2025",'Forecast Summary-FY25'!$D:$D, "Bound Project")</f>
        <v>73.149999999999991</v>
      </c>
      <c r="AS108" s="303">
        <f>SUMIFS('Forecast Summary-FY25'!BL:BL, 'Forecast Summary-FY25'!$A:$A,Outcomes!$A108,'Forecast Summary-FY25'!$C:$C, "2025",'Forecast Summary-FY25'!$D:$D, "Bound Project")</f>
        <v>72.2</v>
      </c>
      <c r="AT108" s="303">
        <f>SUMIFS('Forecast Summary-FY25'!BQ:BQ, 'Forecast Summary-FY25'!$A:$A,Outcomes!$A108,'Forecast Summary-FY25'!$C:$C, "2025",'Forecast Summary-FY25'!$D:$D, "Bound Project")</f>
        <v>0</v>
      </c>
      <c r="AU108" s="303">
        <f>SUMIFS('Forecast Summary-FY25'!BR:BR, 'Forecast Summary-FY25'!$A:$A,Outcomes!$A108,'Forecast Summary-FY25'!$C:$C, "2025",'Forecast Summary-FY25'!$D:$D, "Bound Project")</f>
        <v>0</v>
      </c>
      <c r="AV108" s="303">
        <f>SUMIFS('Forecast Summary-FY25'!BS:BS, 'Forecast Summary-FY25'!$A:$A,Outcomes!$A108,'Forecast Summary-FY25'!$C:$C, "2025",'Forecast Summary-FY25'!$D:$D, "Bound Project")</f>
        <v>0</v>
      </c>
      <c r="AW108" s="303">
        <f>SUMIFS('Forecast Summary-FY25'!BT:BT, 'Forecast Summary-FY25'!$A:$A,Outcomes!$A108,'Forecast Summary-FY25'!$C:$C, "2025",'Forecast Summary-FY25'!$D:$D, "Bound Project")</f>
        <v>0</v>
      </c>
      <c r="AX108" s="303">
        <f>SUMIFS('Forecast Summary-FY25'!BU:BU, 'Forecast Summary-FY25'!$A:$A,Outcomes!$A108,'Forecast Summary-FY25'!$C:$C, "2025",'Forecast Summary-FY25'!$D:$D, "Bound Project")</f>
        <v>0</v>
      </c>
      <c r="AY108" s="303">
        <f>SUMIFS('Forecast Summary-FY25'!BV:BV, 'Forecast Summary-FY25'!$A:$A,Outcomes!$A108,'Forecast Summary-FY25'!$C:$C, "2025",'Forecast Summary-FY25'!$D:$D, "Bound Project")</f>
        <v>0</v>
      </c>
      <c r="AZ108" s="303">
        <f>SUMIFS('Forecast Summary-FY25'!BW:BW, 'Forecast Summary-FY25'!$A:$A,Outcomes!$A108,'Forecast Summary-FY25'!$C:$C, "2025",'Forecast Summary-FY25'!$D:$D, "Bound Project")</f>
        <v>0</v>
      </c>
      <c r="BA108" s="303">
        <f>SUMIFS('Forecast Summary-FY25'!BX:BX, 'Forecast Summary-FY25'!$A:$A,Outcomes!$A108,'Forecast Summary-FY25'!$C:$C, "2025",'Forecast Summary-FY25'!$D:$D, "Bound Project")</f>
        <v>0</v>
      </c>
      <c r="BB108" s="303">
        <f>SUMIFS('Forecast Summary-FY25'!BY:BY, 'Forecast Summary-FY25'!$A:$A,Outcomes!$A108,'Forecast Summary-FY25'!$C:$C, "2025",'Forecast Summary-FY25'!$D:$D, "Bound Project")</f>
        <v>18</v>
      </c>
      <c r="BC108" s="303">
        <f>SUMIFS('Forecast Summary-FY25'!BZ:BZ, 'Forecast Summary-FY25'!$A:$A,Outcomes!$A108,'Forecast Summary-FY25'!$C:$C, "2025",'Forecast Summary-FY25'!$D:$D, "Bound Project")</f>
        <v>51</v>
      </c>
      <c r="BD108" s="303">
        <f>SUMIFS('Forecast Summary-FY25'!CA:CA, 'Forecast Summary-FY25'!$A:$A,Outcomes!$A108,'Forecast Summary-FY25'!$C:$C, "2025",'Forecast Summary-FY25'!$D:$D, "Bound Project")</f>
        <v>0</v>
      </c>
    </row>
    <row r="109" spans="1:56">
      <c r="A109" s="13" t="s">
        <v>141</v>
      </c>
      <c r="B109" s="10" t="s">
        <v>142</v>
      </c>
      <c r="C109" s="303">
        <f>SUMIFS('Forecast Summary-FY25'!E:E, 'Forecast Summary-FY25'!$A:$A,Outcomes!$A109,'Forecast Summary-FY25'!$C:$C, "2025",'Forecast Summary-FY25'!$D:$D, "Bound Project")</f>
        <v>547.19999999999993</v>
      </c>
      <c r="D109" s="303">
        <f>SUMIFS('Forecast Summary-FY25'!F:F, 'Forecast Summary-FY25'!$A:$A,Outcomes!$A109,'Forecast Summary-FY25'!$C:$C, "2025",'Forecast Summary-FY25'!$D:$D, "Bound Project")</f>
        <v>394</v>
      </c>
      <c r="E109" s="303">
        <f>SUMIFS('Forecast Summary-FY25'!G:G, 'Forecast Summary-FY25'!$A:$A,Outcomes!$A109,'Forecast Summary-FY25'!$C:$C, "2025",'Forecast Summary-FY25'!$D:$D, "Bound Project")</f>
        <v>251.75</v>
      </c>
      <c r="F109" s="303">
        <f>SUMIFS('Forecast Summary-FY25'!H:H, 'Forecast Summary-FY25'!$A:$A,Outcomes!$A109,'Forecast Summary-FY25'!$C:$C, "2025",'Forecast Summary-FY25'!$D:$D, "Bound Project")</f>
        <v>107.80000000000001</v>
      </c>
      <c r="G109" s="303">
        <f>SUMIFS('Forecast Summary-FY25'!I:I, 'Forecast Summary-FY25'!$A:$A,Outcomes!$A109,'Forecast Summary-FY25'!$C:$C, "2025",'Forecast Summary-FY25'!$D:$D, "Bound Project")</f>
        <v>57.2</v>
      </c>
      <c r="H109" s="303">
        <f>SUMIFS('Forecast Summary-FY25'!J:J, 'Forecast Summary-FY25'!$A:$A,Outcomes!$A109,'Forecast Summary-FY25'!$C:$C, "2025",'Forecast Summary-FY25'!$D:$D, "Bound Project")</f>
        <v>0</v>
      </c>
      <c r="I109" s="303">
        <f>SUMIFS('Forecast Summary-FY25'!K:K, 'Forecast Summary-FY25'!$A:$A,Outcomes!$A109,'Forecast Summary-FY25'!$C:$C, "2025",'Forecast Summary-FY25'!$D:$D, "Bound Project")</f>
        <v>0</v>
      </c>
      <c r="J109" s="303">
        <f>SUMIFS('Forecast Summary-FY25'!L:L, 'Forecast Summary-FY25'!$A:$A,Outcomes!$A109,'Forecast Summary-FY25'!$C:$C, "2025",'Forecast Summary-FY25'!$D:$D, "Bound Project")</f>
        <v>0</v>
      </c>
      <c r="K109" s="303">
        <f>SUMIFS('Forecast Summary-FY25'!M:M, 'Forecast Summary-FY25'!$A:$A,Outcomes!$A109,'Forecast Summary-FY25'!$C:$C, "2025",'Forecast Summary-FY25'!$D:$D, "Bound Project")</f>
        <v>0</v>
      </c>
      <c r="L109" s="303">
        <f>SUMIFS('Forecast Summary-FY25'!O:O, 'Forecast Summary-FY25'!$A:$A,Outcomes!$A109,'Forecast Summary-FY25'!$C:$C, "2025",'Forecast Summary-FY25'!$D:$D, "Bound Project")</f>
        <v>39.6</v>
      </c>
      <c r="M109" s="303">
        <f>SUMIFS('Forecast Summary-FY25'!P:P, 'Forecast Summary-FY25'!$A:$A,Outcomes!$A109,'Forecast Summary-FY25'!$C:$C, "2025",'Forecast Summary-FY25'!$D:$D, "Bound Project")</f>
        <v>180.5</v>
      </c>
      <c r="N109" s="303">
        <f>SUMIFS('Forecast Summary-FY25'!U:U, 'Forecast Summary-FY25'!$A:$A,Outcomes!$A109,'Forecast Summary-FY25'!$C:$C, "2025",'Forecast Summary-FY25'!$D:$D, "Bound Project")</f>
        <v>30.4</v>
      </c>
      <c r="O109" s="303">
        <f>SUMIFS('Forecast Summary-FY25'!V:V, 'Forecast Summary-FY25'!$A:$A,Outcomes!$A109,'Forecast Summary-FY25'!$C:$C, "2025",'Forecast Summary-FY25'!$D:$D, "Bound Project")</f>
        <v>18.05</v>
      </c>
      <c r="P109" s="303">
        <f>SUMIFS('Forecast Summary-FY25'!W:W, 'Forecast Summary-FY25'!$A:$A,Outcomes!$A109,'Forecast Summary-FY25'!$C:$C, "2025",'Forecast Summary-FY25'!$D:$D, "Bound Project")</f>
        <v>11.399999999999999</v>
      </c>
      <c r="Q109" s="303">
        <f>SUMIFS('Forecast Summary-FY25'!X:X, 'Forecast Summary-FY25'!$A:$A,Outcomes!$A109,'Forecast Summary-FY25'!$C:$C, "2025",'Forecast Summary-FY25'!$D:$D, "Bound Project")</f>
        <v>14.25</v>
      </c>
      <c r="R109" s="303">
        <f>SUMIFS('Forecast Summary-FY25'!Y:Y, 'Forecast Summary-FY25'!$A:$A,Outcomes!$A109,'Forecast Summary-FY25'!$C:$C, "2025",'Forecast Summary-FY25'!$D:$D, "Bound Project")</f>
        <v>23.1</v>
      </c>
      <c r="S109" s="303">
        <f>SUMIFS('Forecast Summary-FY25'!Z:Z, 'Forecast Summary-FY25'!$A:$A,Outcomes!$A109,'Forecast Summary-FY25'!$C:$C, "2025",'Forecast Summary-FY25'!$D:$D, "Bound Project")</f>
        <v>17.600000000000001</v>
      </c>
      <c r="T109" s="303">
        <f>SUMIFS('Forecast Summary-FY25'!AA:AA, 'Forecast Summary-FY25'!$A:$A,Outcomes!$A109,'Forecast Summary-FY25'!$C:$C, "2025",'Forecast Summary-FY25'!$D:$D, "Bound Project")</f>
        <v>3.3000000000000003</v>
      </c>
      <c r="U109" s="303">
        <f>SUMIFS('Forecast Summary-FY25'!AB:AB, 'Forecast Summary-FY25'!$A:$A,Outcomes!$A109,'Forecast Summary-FY25'!$C:$C, "2025",'Forecast Summary-FY25'!$D:$D, "Bound Project")</f>
        <v>6.6000000000000005</v>
      </c>
      <c r="V109" s="303">
        <f>SUMIFS('Forecast Summary-FY25'!AG:AG, 'Forecast Summary-FY25'!$A:$A,Outcomes!$A109,'Forecast Summary-FY25'!$C:$C, "2025",'Forecast Summary-FY25'!$D:$D, "Bound Project")</f>
        <v>89.3</v>
      </c>
      <c r="W109" s="303">
        <f>SUMIFS('Forecast Summary-FY25'!AH:AH, 'Forecast Summary-FY25'!$A:$A,Outcomes!$A109,'Forecast Summary-FY25'!$C:$C, "2025",'Forecast Summary-FY25'!$D:$D, "Bound Project")</f>
        <v>76</v>
      </c>
      <c r="X109" s="303">
        <f>SUMIFS('Forecast Summary-FY25'!AI:AI, 'Forecast Summary-FY25'!$A:$A,Outcomes!$A109,'Forecast Summary-FY25'!$C:$C, "2025",'Forecast Summary-FY25'!$D:$D, "Bound Project")</f>
        <v>16.149999999999999</v>
      </c>
      <c r="Y109" s="303">
        <f>SUMIFS('Forecast Summary-FY25'!AJ:AJ, 'Forecast Summary-FY25'!$A:$A,Outcomes!$A109,'Forecast Summary-FY25'!$C:$C, "2025",'Forecast Summary-FY25'!$D:$D, "Bound Project")</f>
        <v>12.100000000000001</v>
      </c>
      <c r="Z109" s="303">
        <f>SUMIFS('Forecast Summary-FY25'!AK:AK, 'Forecast Summary-FY25'!$A:$A,Outcomes!$A109,'Forecast Summary-FY25'!$C:$C, "2025",'Forecast Summary-FY25'!$D:$D, "Bound Project")</f>
        <v>186</v>
      </c>
      <c r="AA109" s="303">
        <f>SUMIFS('Forecast Summary-FY25'!AL:AL, 'Forecast Summary-FY25'!$A:$A,Outcomes!$A109,'Forecast Summary-FY25'!$C:$C, "2025",'Forecast Summary-FY25'!$D:$D, "Bound Project")</f>
        <v>119.69999999999999</v>
      </c>
      <c r="AB109" s="303">
        <f>SUMIFS('Forecast Summary-FY25'!AM:AM, 'Forecast Summary-FY25'!$A:$A,Outcomes!$A109,'Forecast Summary-FY25'!$C:$C, "2025",'Forecast Summary-FY25'!$D:$D, "Bound Project")</f>
        <v>92</v>
      </c>
      <c r="AC109" s="303">
        <f>SUMIFS('Forecast Summary-FY25'!AN:AN, 'Forecast Summary-FY25'!$A:$A,Outcomes!$A109,'Forecast Summary-FY25'!$C:$C, "2025",'Forecast Summary-FY25'!$D:$D, "Bound Project")</f>
        <v>68.2</v>
      </c>
      <c r="AD109" s="303">
        <f>SUMIFS('Forecast Summary-FY25'!AS:AS, 'Forecast Summary-FY25'!$A:$A,Outcomes!$A109,'Forecast Summary-FY25'!$C:$C, "2025",'Forecast Summary-FY25'!$D:$D, "Bound Project")</f>
        <v>0</v>
      </c>
      <c r="AE109" s="303">
        <f>SUMIFS('Forecast Summary-FY25'!AT:AT, 'Forecast Summary-FY25'!$A:$A,Outcomes!$A109,'Forecast Summary-FY25'!$C:$C, "2025",'Forecast Summary-FY25'!$D:$D, "Bound Project")</f>
        <v>0</v>
      </c>
      <c r="AF109" s="303">
        <f>SUMIFS('Forecast Summary-FY25'!AU:AU, 'Forecast Summary-FY25'!$A:$A,Outcomes!$A109,'Forecast Summary-FY25'!$C:$C, "2025",'Forecast Summary-FY25'!$D:$D, "Bound Project")</f>
        <v>0</v>
      </c>
      <c r="AG109" s="303">
        <f>SUMIFS('Forecast Summary-FY25'!AV:AV, 'Forecast Summary-FY25'!$A:$A,Outcomes!$A109,'Forecast Summary-FY25'!$C:$C, "2025",'Forecast Summary-FY25'!$D:$D, "Bound Project")</f>
        <v>0</v>
      </c>
      <c r="AH109" s="303">
        <f>SUMIFS('Forecast Summary-FY25'!AW:AW, 'Forecast Summary-FY25'!$A:$A,Outcomes!$A109,'Forecast Summary-FY25'!$C:$C, "2025",'Forecast Summary-FY25'!$D:$D, "Bound Project")</f>
        <v>0</v>
      </c>
      <c r="AI109" s="303">
        <f>SUMIFS('Forecast Summary-FY25'!AX:AX, 'Forecast Summary-FY25'!$A:$A,Outcomes!$A109,'Forecast Summary-FY25'!$C:$C, "2025",'Forecast Summary-FY25'!$D:$D, "Bound Project")</f>
        <v>0</v>
      </c>
      <c r="AJ109" s="303">
        <f>SUMIFS('Forecast Summary-FY25'!AY:AY, 'Forecast Summary-FY25'!$A:$A,Outcomes!$A109,'Forecast Summary-FY25'!$C:$C, "2025",'Forecast Summary-FY25'!$D:$D, "Bound Project")</f>
        <v>0</v>
      </c>
      <c r="AK109" s="303">
        <f>SUMIFS('Forecast Summary-FY25'!AZ:AZ, 'Forecast Summary-FY25'!$A:$A,Outcomes!$A109,'Forecast Summary-FY25'!$C:$C, "2025",'Forecast Summary-FY25'!$D:$D, "Bound Project")</f>
        <v>0</v>
      </c>
      <c r="AL109" s="303">
        <f>SUMIFS('Forecast Summary-FY25'!BE:BE, 'Forecast Summary-FY25'!$A:$A,Outcomes!$A109,'Forecast Summary-FY25'!$C:$C, "2025",'Forecast Summary-FY25'!$D:$D, "Bound Project")</f>
        <v>503.5</v>
      </c>
      <c r="AM109" s="303">
        <f>SUMIFS('Forecast Summary-FY25'!BF:BF, 'Forecast Summary-FY25'!$A:$A,Outcomes!$A109,'Forecast Summary-FY25'!$C:$C, "2025",'Forecast Summary-FY25'!$D:$D, "Bound Project")</f>
        <v>312.55</v>
      </c>
      <c r="AN109" s="303">
        <f>SUMIFS('Forecast Summary-FY25'!BG:BG, 'Forecast Summary-FY25'!$A:$A,Outcomes!$A109,'Forecast Summary-FY25'!$C:$C, "2025",'Forecast Summary-FY25'!$D:$D, "Bound Project")</f>
        <v>204.25</v>
      </c>
      <c r="AO109" s="303">
        <f>SUMIFS('Forecast Summary-FY25'!BH:BH, 'Forecast Summary-FY25'!$A:$A,Outcomes!$A109,'Forecast Summary-FY25'!$C:$C, "2025",'Forecast Summary-FY25'!$D:$D, "Bound Project")</f>
        <v>110</v>
      </c>
      <c r="AP109" s="303">
        <f>SUMIFS('Forecast Summary-FY25'!BI:BI, 'Forecast Summary-FY25'!$A:$A,Outcomes!$A109,'Forecast Summary-FY25'!$C:$C, "2025",'Forecast Summary-FY25'!$D:$D, "Bound Project")</f>
        <v>348.65</v>
      </c>
      <c r="AQ109" s="303">
        <f>SUMIFS('Forecast Summary-FY25'!BJ:BJ, 'Forecast Summary-FY25'!$A:$A,Outcomes!$A109,'Forecast Summary-FY25'!$C:$C, "2025",'Forecast Summary-FY25'!$D:$D, "Bound Project")</f>
        <v>164.35</v>
      </c>
      <c r="AR109" s="303">
        <f>SUMIFS('Forecast Summary-FY25'!BK:BK, 'Forecast Summary-FY25'!$A:$A,Outcomes!$A109,'Forecast Summary-FY25'!$C:$C, "2025",'Forecast Summary-FY25'!$D:$D, "Bound Project")</f>
        <v>142.5</v>
      </c>
      <c r="AS109" s="303">
        <f>SUMIFS('Forecast Summary-FY25'!BL:BL, 'Forecast Summary-FY25'!$A:$A,Outcomes!$A109,'Forecast Summary-FY25'!$C:$C, "2025",'Forecast Summary-FY25'!$D:$D, "Bound Project")</f>
        <v>191.89999999999998</v>
      </c>
      <c r="AT109" s="303">
        <f>SUMIFS('Forecast Summary-FY25'!BQ:BQ, 'Forecast Summary-FY25'!$A:$A,Outcomes!$A109,'Forecast Summary-FY25'!$C:$C, "2025",'Forecast Summary-FY25'!$D:$D, "Bound Project")</f>
        <v>5</v>
      </c>
      <c r="AU109" s="303">
        <f>SUMIFS('Forecast Summary-FY25'!BR:BR, 'Forecast Summary-FY25'!$A:$A,Outcomes!$A109,'Forecast Summary-FY25'!$C:$C, "2025",'Forecast Summary-FY25'!$D:$D, "Bound Project")</f>
        <v>3</v>
      </c>
      <c r="AV109" s="303">
        <f>SUMIFS('Forecast Summary-FY25'!BS:BS, 'Forecast Summary-FY25'!$A:$A,Outcomes!$A109,'Forecast Summary-FY25'!$C:$C, "2025",'Forecast Summary-FY25'!$D:$D, "Bound Project")</f>
        <v>1</v>
      </c>
      <c r="AW109" s="303">
        <f>SUMIFS('Forecast Summary-FY25'!BT:BT, 'Forecast Summary-FY25'!$A:$A,Outcomes!$A109,'Forecast Summary-FY25'!$C:$C, "2025",'Forecast Summary-FY25'!$D:$D, "Bound Project")</f>
        <v>4</v>
      </c>
      <c r="AX109" s="303">
        <f>SUMIFS('Forecast Summary-FY25'!BU:BU, 'Forecast Summary-FY25'!$A:$A,Outcomes!$A109,'Forecast Summary-FY25'!$C:$C, "2025",'Forecast Summary-FY25'!$D:$D, "Bound Project")</f>
        <v>60.8</v>
      </c>
      <c r="AY109" s="303">
        <f>SUMIFS('Forecast Summary-FY25'!BV:BV, 'Forecast Summary-FY25'!$A:$A,Outcomes!$A109,'Forecast Summary-FY25'!$C:$C, "2025",'Forecast Summary-FY25'!$D:$D, "Bound Project")</f>
        <v>36</v>
      </c>
      <c r="AZ109" s="303">
        <f>SUMIFS('Forecast Summary-FY25'!BW:BW, 'Forecast Summary-FY25'!$A:$A,Outcomes!$A109,'Forecast Summary-FY25'!$C:$C, "2025",'Forecast Summary-FY25'!$D:$D, "Bound Project")</f>
        <v>26.599999999999998</v>
      </c>
      <c r="BA109" s="303">
        <f>SUMIFS('Forecast Summary-FY25'!BX:BX, 'Forecast Summary-FY25'!$A:$A,Outcomes!$A109,'Forecast Summary-FY25'!$C:$C, "2025",'Forecast Summary-FY25'!$D:$D, "Bound Project")</f>
        <v>36.300000000000004</v>
      </c>
      <c r="BB109" s="303">
        <f>SUMIFS('Forecast Summary-FY25'!BY:BY, 'Forecast Summary-FY25'!$A:$A,Outcomes!$A109,'Forecast Summary-FY25'!$C:$C, "2025",'Forecast Summary-FY25'!$D:$D, "Bound Project")</f>
        <v>7.7000000000000011</v>
      </c>
      <c r="BC109" s="303">
        <f>SUMIFS('Forecast Summary-FY25'!BZ:BZ, 'Forecast Summary-FY25'!$A:$A,Outcomes!$A109,'Forecast Summary-FY25'!$C:$C, "2025",'Forecast Summary-FY25'!$D:$D, "Bound Project")</f>
        <v>44</v>
      </c>
      <c r="BD109" s="303">
        <f>SUMIFS('Forecast Summary-FY25'!CA:CA, 'Forecast Summary-FY25'!$A:$A,Outcomes!$A109,'Forecast Summary-FY25'!$C:$C, "2025",'Forecast Summary-FY25'!$D:$D, "Bound Project")</f>
        <v>0</v>
      </c>
    </row>
    <row r="110" spans="1:56">
      <c r="A110" s="13" t="s">
        <v>143</v>
      </c>
      <c r="B110" s="10" t="s">
        <v>144</v>
      </c>
      <c r="C110" s="303">
        <f>SUMIFS('Forecast Summary-FY25'!E:E, 'Forecast Summary-FY25'!$A:$A,Outcomes!$A110,'Forecast Summary-FY25'!$C:$C, "2025",'Forecast Summary-FY25'!$D:$D, "Bound Project")</f>
        <v>180</v>
      </c>
      <c r="D110" s="303">
        <f>SUMIFS('Forecast Summary-FY25'!F:F, 'Forecast Summary-FY25'!$A:$A,Outcomes!$A110,'Forecast Summary-FY25'!$C:$C, "2025",'Forecast Summary-FY25'!$D:$D, "Bound Project")</f>
        <v>126</v>
      </c>
      <c r="E110" s="303">
        <f>SUMIFS('Forecast Summary-FY25'!G:G, 'Forecast Summary-FY25'!$A:$A,Outcomes!$A110,'Forecast Summary-FY25'!$C:$C, "2025",'Forecast Summary-FY25'!$D:$D, "Bound Project")</f>
        <v>41.800000000000004</v>
      </c>
      <c r="F110" s="303">
        <f>SUMIFS('Forecast Summary-FY25'!H:H, 'Forecast Summary-FY25'!$A:$A,Outcomes!$A110,'Forecast Summary-FY25'!$C:$C, "2025",'Forecast Summary-FY25'!$D:$D, "Bound Project")</f>
        <v>31</v>
      </c>
      <c r="G110" s="303">
        <f>SUMIFS('Forecast Summary-FY25'!I:I, 'Forecast Summary-FY25'!$A:$A,Outcomes!$A110,'Forecast Summary-FY25'!$C:$C, "2025",'Forecast Summary-FY25'!$D:$D, "Bound Project")</f>
        <v>6</v>
      </c>
      <c r="H110" s="303">
        <f>SUMIFS('Forecast Summary-FY25'!J:J, 'Forecast Summary-FY25'!$A:$A,Outcomes!$A110,'Forecast Summary-FY25'!$C:$C, "2025",'Forecast Summary-FY25'!$D:$D, "Bound Project")</f>
        <v>0</v>
      </c>
      <c r="I110" s="303">
        <f>SUMIFS('Forecast Summary-FY25'!K:K, 'Forecast Summary-FY25'!$A:$A,Outcomes!$A110,'Forecast Summary-FY25'!$C:$C, "2025",'Forecast Summary-FY25'!$D:$D, "Bound Project")</f>
        <v>0</v>
      </c>
      <c r="J110" s="303">
        <f>SUMIFS('Forecast Summary-FY25'!L:L, 'Forecast Summary-FY25'!$A:$A,Outcomes!$A110,'Forecast Summary-FY25'!$C:$C, "2025",'Forecast Summary-FY25'!$D:$D, "Bound Project")</f>
        <v>0</v>
      </c>
      <c r="K110" s="303">
        <f>SUMIFS('Forecast Summary-FY25'!M:M, 'Forecast Summary-FY25'!$A:$A,Outcomes!$A110,'Forecast Summary-FY25'!$C:$C, "2025",'Forecast Summary-FY25'!$D:$D, "Bound Project")</f>
        <v>0</v>
      </c>
      <c r="L110" s="303">
        <f>SUMIFS('Forecast Summary-FY25'!O:O, 'Forecast Summary-FY25'!$A:$A,Outcomes!$A110,'Forecast Summary-FY25'!$C:$C, "2025",'Forecast Summary-FY25'!$D:$D, "Bound Project")</f>
        <v>0</v>
      </c>
      <c r="M110" s="303">
        <f>SUMIFS('Forecast Summary-FY25'!P:P, 'Forecast Summary-FY25'!$A:$A,Outcomes!$A110,'Forecast Summary-FY25'!$C:$C, "2025",'Forecast Summary-FY25'!$D:$D, "Bound Project")</f>
        <v>13</v>
      </c>
      <c r="N110" s="303">
        <f>SUMIFS('Forecast Summary-FY25'!U:U, 'Forecast Summary-FY25'!$A:$A,Outcomes!$A110,'Forecast Summary-FY25'!$C:$C, "2025",'Forecast Summary-FY25'!$D:$D, "Bound Project")</f>
        <v>40</v>
      </c>
      <c r="O110" s="303">
        <f>SUMIFS('Forecast Summary-FY25'!V:V, 'Forecast Summary-FY25'!$A:$A,Outcomes!$A110,'Forecast Summary-FY25'!$C:$C, "2025",'Forecast Summary-FY25'!$D:$D, "Bound Project")</f>
        <v>0</v>
      </c>
      <c r="P110" s="303">
        <f>SUMIFS('Forecast Summary-FY25'!W:W, 'Forecast Summary-FY25'!$A:$A,Outcomes!$A110,'Forecast Summary-FY25'!$C:$C, "2025",'Forecast Summary-FY25'!$D:$D, "Bound Project")</f>
        <v>0</v>
      </c>
      <c r="Q110" s="303">
        <f>SUMIFS('Forecast Summary-FY25'!X:X, 'Forecast Summary-FY25'!$A:$A,Outcomes!$A110,'Forecast Summary-FY25'!$C:$C, "2025",'Forecast Summary-FY25'!$D:$D, "Bound Project")</f>
        <v>66</v>
      </c>
      <c r="R110" s="303">
        <f>SUMIFS('Forecast Summary-FY25'!Y:Y, 'Forecast Summary-FY25'!$A:$A,Outcomes!$A110,'Forecast Summary-FY25'!$C:$C, "2025",'Forecast Summary-FY25'!$D:$D, "Bound Project")</f>
        <v>246.04999999999998</v>
      </c>
      <c r="S110" s="303">
        <f>SUMIFS('Forecast Summary-FY25'!Z:Z, 'Forecast Summary-FY25'!$A:$A,Outcomes!$A110,'Forecast Summary-FY25'!$C:$C, "2025",'Forecast Summary-FY25'!$D:$D, "Bound Project")</f>
        <v>1.1000000000000001</v>
      </c>
      <c r="T110" s="303">
        <f>SUMIFS('Forecast Summary-FY25'!AA:AA, 'Forecast Summary-FY25'!$A:$A,Outcomes!$A110,'Forecast Summary-FY25'!$C:$C, "2025",'Forecast Summary-FY25'!$D:$D, "Bound Project")</f>
        <v>3</v>
      </c>
      <c r="U110" s="303">
        <f>SUMIFS('Forecast Summary-FY25'!AB:AB, 'Forecast Summary-FY25'!$A:$A,Outcomes!$A110,'Forecast Summary-FY25'!$C:$C, "2025",'Forecast Summary-FY25'!$D:$D, "Bound Project")</f>
        <v>165.29999999999998</v>
      </c>
      <c r="V110" s="303">
        <f>SUMIFS('Forecast Summary-FY25'!AG:AG, 'Forecast Summary-FY25'!$A:$A,Outcomes!$A110,'Forecast Summary-FY25'!$C:$C, "2025",'Forecast Summary-FY25'!$D:$D, "Bound Project")</f>
        <v>64.900000000000006</v>
      </c>
      <c r="W110" s="303">
        <f>SUMIFS('Forecast Summary-FY25'!AH:AH, 'Forecast Summary-FY25'!$A:$A,Outcomes!$A110,'Forecast Summary-FY25'!$C:$C, "2025",'Forecast Summary-FY25'!$D:$D, "Bound Project")</f>
        <v>6.6000000000000005</v>
      </c>
      <c r="X110" s="303">
        <f>SUMIFS('Forecast Summary-FY25'!AI:AI, 'Forecast Summary-FY25'!$A:$A,Outcomes!$A110,'Forecast Summary-FY25'!$C:$C, "2025",'Forecast Summary-FY25'!$D:$D, "Bound Project")</f>
        <v>4.4000000000000004</v>
      </c>
      <c r="Y110" s="303">
        <f>SUMIFS('Forecast Summary-FY25'!AJ:AJ, 'Forecast Summary-FY25'!$A:$A,Outcomes!$A110,'Forecast Summary-FY25'!$C:$C, "2025",'Forecast Summary-FY25'!$D:$D, "Bound Project")</f>
        <v>48.449999999999996</v>
      </c>
      <c r="Z110" s="303">
        <f>SUMIFS('Forecast Summary-FY25'!AK:AK, 'Forecast Summary-FY25'!$A:$A,Outcomes!$A110,'Forecast Summary-FY25'!$C:$C, "2025",'Forecast Summary-FY25'!$D:$D, "Bound Project")</f>
        <v>66</v>
      </c>
      <c r="AA110" s="303">
        <f>SUMIFS('Forecast Summary-FY25'!AL:AL, 'Forecast Summary-FY25'!$A:$A,Outcomes!$A110,'Forecast Summary-FY25'!$C:$C, "2025",'Forecast Summary-FY25'!$D:$D, "Bound Project")</f>
        <v>11</v>
      </c>
      <c r="AB110" s="303">
        <f>SUMIFS('Forecast Summary-FY25'!AM:AM, 'Forecast Summary-FY25'!$A:$A,Outcomes!$A110,'Forecast Summary-FY25'!$C:$C, "2025",'Forecast Summary-FY25'!$D:$D, "Bound Project")</f>
        <v>31.349999999999998</v>
      </c>
      <c r="AC110" s="303">
        <f>SUMIFS('Forecast Summary-FY25'!AN:AN, 'Forecast Summary-FY25'!$A:$A,Outcomes!$A110,'Forecast Summary-FY25'!$C:$C, "2025",'Forecast Summary-FY25'!$D:$D, "Bound Project")</f>
        <v>8.8000000000000007</v>
      </c>
      <c r="AD110" s="303">
        <f>SUMIFS('Forecast Summary-FY25'!AS:AS, 'Forecast Summary-FY25'!$A:$A,Outcomes!$A110,'Forecast Summary-FY25'!$C:$C, "2025",'Forecast Summary-FY25'!$D:$D, "Bound Project")</f>
        <v>0</v>
      </c>
      <c r="AE110" s="303">
        <f>SUMIFS('Forecast Summary-FY25'!AT:AT, 'Forecast Summary-FY25'!$A:$A,Outcomes!$A110,'Forecast Summary-FY25'!$C:$C, "2025",'Forecast Summary-FY25'!$D:$D, "Bound Project")</f>
        <v>0</v>
      </c>
      <c r="AF110" s="303">
        <f>SUMIFS('Forecast Summary-FY25'!AU:AU, 'Forecast Summary-FY25'!$A:$A,Outcomes!$A110,'Forecast Summary-FY25'!$C:$C, "2025",'Forecast Summary-FY25'!$D:$D, "Bound Project")</f>
        <v>0</v>
      </c>
      <c r="AG110" s="303">
        <f>SUMIFS('Forecast Summary-FY25'!AV:AV, 'Forecast Summary-FY25'!$A:$A,Outcomes!$A110,'Forecast Summary-FY25'!$C:$C, "2025",'Forecast Summary-FY25'!$D:$D, "Bound Project")</f>
        <v>0</v>
      </c>
      <c r="AH110" s="303">
        <f>SUMIFS('Forecast Summary-FY25'!AW:AW, 'Forecast Summary-FY25'!$A:$A,Outcomes!$A110,'Forecast Summary-FY25'!$C:$C, "2025",'Forecast Summary-FY25'!$D:$D, "Bound Project")</f>
        <v>0</v>
      </c>
      <c r="AI110" s="303">
        <f>SUMIFS('Forecast Summary-FY25'!AX:AX, 'Forecast Summary-FY25'!$A:$A,Outcomes!$A110,'Forecast Summary-FY25'!$C:$C, "2025",'Forecast Summary-FY25'!$D:$D, "Bound Project")</f>
        <v>0</v>
      </c>
      <c r="AJ110" s="303">
        <f>SUMIFS('Forecast Summary-FY25'!AY:AY, 'Forecast Summary-FY25'!$A:$A,Outcomes!$A110,'Forecast Summary-FY25'!$C:$C, "2025",'Forecast Summary-FY25'!$D:$D, "Bound Project")</f>
        <v>0</v>
      </c>
      <c r="AK110" s="303">
        <f>SUMIFS('Forecast Summary-FY25'!AZ:AZ, 'Forecast Summary-FY25'!$A:$A,Outcomes!$A110,'Forecast Summary-FY25'!$C:$C, "2025",'Forecast Summary-FY25'!$D:$D, "Bound Project")</f>
        <v>0</v>
      </c>
      <c r="AL110" s="303">
        <f>SUMIFS('Forecast Summary-FY25'!BE:BE, 'Forecast Summary-FY25'!$A:$A,Outcomes!$A110,'Forecast Summary-FY25'!$C:$C, "2025",'Forecast Summary-FY25'!$D:$D, "Bound Project")</f>
        <v>170.5</v>
      </c>
      <c r="AM110" s="303">
        <f>SUMIFS('Forecast Summary-FY25'!BF:BF, 'Forecast Summary-FY25'!$A:$A,Outcomes!$A110,'Forecast Summary-FY25'!$C:$C, "2025",'Forecast Summary-FY25'!$D:$D, "Bound Project")</f>
        <v>68.2</v>
      </c>
      <c r="AN110" s="303">
        <f>SUMIFS('Forecast Summary-FY25'!BG:BG, 'Forecast Summary-FY25'!$A:$A,Outcomes!$A110,'Forecast Summary-FY25'!$C:$C, "2025",'Forecast Summary-FY25'!$D:$D, "Bound Project")</f>
        <v>49</v>
      </c>
      <c r="AO110" s="303">
        <f>SUMIFS('Forecast Summary-FY25'!BH:BH, 'Forecast Summary-FY25'!$A:$A,Outcomes!$A110,'Forecast Summary-FY25'!$C:$C, "2025",'Forecast Summary-FY25'!$D:$D, "Bound Project")</f>
        <v>22.799999999999997</v>
      </c>
      <c r="AP110" s="303">
        <f>SUMIFS('Forecast Summary-FY25'!BI:BI, 'Forecast Summary-FY25'!$A:$A,Outcomes!$A110,'Forecast Summary-FY25'!$C:$C, "2025",'Forecast Summary-FY25'!$D:$D, "Bound Project")</f>
        <v>30.4</v>
      </c>
      <c r="AQ110" s="303">
        <f>SUMIFS('Forecast Summary-FY25'!BJ:BJ, 'Forecast Summary-FY25'!$A:$A,Outcomes!$A110,'Forecast Summary-FY25'!$C:$C, "2025",'Forecast Summary-FY25'!$D:$D, "Bound Project")</f>
        <v>13.299999999999999</v>
      </c>
      <c r="AR110" s="303">
        <f>SUMIFS('Forecast Summary-FY25'!BK:BK, 'Forecast Summary-FY25'!$A:$A,Outcomes!$A110,'Forecast Summary-FY25'!$C:$C, "2025",'Forecast Summary-FY25'!$D:$D, "Bound Project")</f>
        <v>14.25</v>
      </c>
      <c r="AS110" s="303">
        <f>SUMIFS('Forecast Summary-FY25'!BL:BL, 'Forecast Summary-FY25'!$A:$A,Outcomes!$A110,'Forecast Summary-FY25'!$C:$C, "2025",'Forecast Summary-FY25'!$D:$D, "Bound Project")</f>
        <v>6.6000000000000005</v>
      </c>
      <c r="AT110" s="303">
        <f>SUMIFS('Forecast Summary-FY25'!BQ:BQ, 'Forecast Summary-FY25'!$A:$A,Outcomes!$A110,'Forecast Summary-FY25'!$C:$C, "2025",'Forecast Summary-FY25'!$D:$D, "Bound Project")</f>
        <v>0</v>
      </c>
      <c r="AU110" s="303">
        <f>SUMIFS('Forecast Summary-FY25'!BR:BR, 'Forecast Summary-FY25'!$A:$A,Outcomes!$A110,'Forecast Summary-FY25'!$C:$C, "2025",'Forecast Summary-FY25'!$D:$D, "Bound Project")</f>
        <v>0</v>
      </c>
      <c r="AV110" s="303">
        <f>SUMIFS('Forecast Summary-FY25'!BS:BS, 'Forecast Summary-FY25'!$A:$A,Outcomes!$A110,'Forecast Summary-FY25'!$C:$C, "2025",'Forecast Summary-FY25'!$D:$D, "Bound Project")</f>
        <v>0</v>
      </c>
      <c r="AW110" s="303">
        <f>SUMIFS('Forecast Summary-FY25'!BT:BT, 'Forecast Summary-FY25'!$A:$A,Outcomes!$A110,'Forecast Summary-FY25'!$C:$C, "2025",'Forecast Summary-FY25'!$D:$D, "Bound Project")</f>
        <v>0</v>
      </c>
      <c r="AX110" s="303">
        <f>SUMIFS('Forecast Summary-FY25'!BU:BU, 'Forecast Summary-FY25'!$A:$A,Outcomes!$A110,'Forecast Summary-FY25'!$C:$C, "2025",'Forecast Summary-FY25'!$D:$D, "Bound Project")</f>
        <v>0</v>
      </c>
      <c r="AY110" s="303">
        <f>SUMIFS('Forecast Summary-FY25'!BV:BV, 'Forecast Summary-FY25'!$A:$A,Outcomes!$A110,'Forecast Summary-FY25'!$C:$C, "2025",'Forecast Summary-FY25'!$D:$D, "Bound Project")</f>
        <v>0</v>
      </c>
      <c r="AZ110" s="303">
        <f>SUMIFS('Forecast Summary-FY25'!BW:BW, 'Forecast Summary-FY25'!$A:$A,Outcomes!$A110,'Forecast Summary-FY25'!$C:$C, "2025",'Forecast Summary-FY25'!$D:$D, "Bound Project")</f>
        <v>0</v>
      </c>
      <c r="BA110" s="303">
        <f>SUMIFS('Forecast Summary-FY25'!BX:BX, 'Forecast Summary-FY25'!$A:$A,Outcomes!$A110,'Forecast Summary-FY25'!$C:$C, "2025",'Forecast Summary-FY25'!$D:$D, "Bound Project")</f>
        <v>0</v>
      </c>
      <c r="BB110" s="303">
        <f>SUMIFS('Forecast Summary-FY25'!BY:BY, 'Forecast Summary-FY25'!$A:$A,Outcomes!$A110,'Forecast Summary-FY25'!$C:$C, "2025",'Forecast Summary-FY25'!$D:$D, "Bound Project")</f>
        <v>8.5499999999999989</v>
      </c>
      <c r="BC110" s="303">
        <f>SUMIFS('Forecast Summary-FY25'!BZ:BZ, 'Forecast Summary-FY25'!$A:$A,Outcomes!$A110,'Forecast Summary-FY25'!$C:$C, "2025",'Forecast Summary-FY25'!$D:$D, "Bound Project")</f>
        <v>1.1000000000000001</v>
      </c>
      <c r="BD110" s="303">
        <f>SUMIFS('Forecast Summary-FY25'!CA:CA, 'Forecast Summary-FY25'!$A:$A,Outcomes!$A110,'Forecast Summary-FY25'!$C:$C, "2025",'Forecast Summary-FY25'!$D:$D, "Bound Project")</f>
        <v>0</v>
      </c>
    </row>
    <row r="111" spans="1:56">
      <c r="A111" s="13" t="s">
        <v>145</v>
      </c>
      <c r="B111" s="10" t="s">
        <v>146</v>
      </c>
      <c r="C111" s="303">
        <f>SUMIFS('Forecast Summary-FY25'!E:E, 'Forecast Summary-FY25'!$A:$A,Outcomes!$A111,'Forecast Summary-FY25'!$C:$C, "2025",'Forecast Summary-FY25'!$D:$D, "Bound Project")</f>
        <v>243</v>
      </c>
      <c r="D111" s="303">
        <f>SUMIFS('Forecast Summary-FY25'!F:F, 'Forecast Summary-FY25'!$A:$A,Outcomes!$A111,'Forecast Summary-FY25'!$C:$C, "2025",'Forecast Summary-FY25'!$D:$D, "Bound Project")</f>
        <v>605</v>
      </c>
      <c r="E111" s="303">
        <f>SUMIFS('Forecast Summary-FY25'!G:G, 'Forecast Summary-FY25'!$A:$A,Outcomes!$A111,'Forecast Summary-FY25'!$C:$C, "2025",'Forecast Summary-FY25'!$D:$D, "Bound Project")</f>
        <v>177.65</v>
      </c>
      <c r="F111" s="303">
        <f>SUMIFS('Forecast Summary-FY25'!H:H, 'Forecast Summary-FY25'!$A:$A,Outcomes!$A111,'Forecast Summary-FY25'!$C:$C, "2025",'Forecast Summary-FY25'!$D:$D, "Bound Project")</f>
        <v>217</v>
      </c>
      <c r="G111" s="303">
        <f>SUMIFS('Forecast Summary-FY25'!I:I, 'Forecast Summary-FY25'!$A:$A,Outcomes!$A111,'Forecast Summary-FY25'!$C:$C, "2025",'Forecast Summary-FY25'!$D:$D, "Bound Project")</f>
        <v>50.6</v>
      </c>
      <c r="H111" s="303">
        <f>SUMIFS('Forecast Summary-FY25'!J:J, 'Forecast Summary-FY25'!$A:$A,Outcomes!$A111,'Forecast Summary-FY25'!$C:$C, "2025",'Forecast Summary-FY25'!$D:$D, "Bound Project")</f>
        <v>0</v>
      </c>
      <c r="I111" s="303">
        <f>SUMIFS('Forecast Summary-FY25'!K:K, 'Forecast Summary-FY25'!$A:$A,Outcomes!$A111,'Forecast Summary-FY25'!$C:$C, "2025",'Forecast Summary-FY25'!$D:$D, "Bound Project")</f>
        <v>0</v>
      </c>
      <c r="J111" s="303">
        <f>SUMIFS('Forecast Summary-FY25'!L:L, 'Forecast Summary-FY25'!$A:$A,Outcomes!$A111,'Forecast Summary-FY25'!$C:$C, "2025",'Forecast Summary-FY25'!$D:$D, "Bound Project")</f>
        <v>0</v>
      </c>
      <c r="K111" s="303">
        <f>SUMIFS('Forecast Summary-FY25'!M:M, 'Forecast Summary-FY25'!$A:$A,Outcomes!$A111,'Forecast Summary-FY25'!$C:$C, "2025",'Forecast Summary-FY25'!$D:$D, "Bound Project")</f>
        <v>0</v>
      </c>
      <c r="L111" s="303">
        <f>SUMIFS('Forecast Summary-FY25'!O:O, 'Forecast Summary-FY25'!$A:$A,Outcomes!$A111,'Forecast Summary-FY25'!$C:$C, "2025",'Forecast Summary-FY25'!$D:$D, "Bound Project")</f>
        <v>3.8</v>
      </c>
      <c r="M111" s="303">
        <f>SUMIFS('Forecast Summary-FY25'!P:P, 'Forecast Summary-FY25'!$A:$A,Outcomes!$A111,'Forecast Summary-FY25'!$C:$C, "2025",'Forecast Summary-FY25'!$D:$D, "Bound Project")</f>
        <v>129.80000000000001</v>
      </c>
      <c r="N111" s="303">
        <f>SUMIFS('Forecast Summary-FY25'!U:U, 'Forecast Summary-FY25'!$A:$A,Outcomes!$A111,'Forecast Summary-FY25'!$C:$C, "2025",'Forecast Summary-FY25'!$D:$D, "Bound Project")</f>
        <v>7.6</v>
      </c>
      <c r="O111" s="303">
        <f>SUMIFS('Forecast Summary-FY25'!V:V, 'Forecast Summary-FY25'!$A:$A,Outcomes!$A111,'Forecast Summary-FY25'!$C:$C, "2025",'Forecast Summary-FY25'!$D:$D, "Bound Project")</f>
        <v>3.8</v>
      </c>
      <c r="P111" s="303">
        <f>SUMIFS('Forecast Summary-FY25'!W:W, 'Forecast Summary-FY25'!$A:$A,Outcomes!$A111,'Forecast Summary-FY25'!$C:$C, "2025",'Forecast Summary-FY25'!$D:$D, "Bound Project")</f>
        <v>3.8</v>
      </c>
      <c r="Q111" s="303">
        <f>SUMIFS('Forecast Summary-FY25'!X:X, 'Forecast Summary-FY25'!$A:$A,Outcomes!$A111,'Forecast Summary-FY25'!$C:$C, "2025",'Forecast Summary-FY25'!$D:$D, "Bound Project")</f>
        <v>5.6999999999999993</v>
      </c>
      <c r="R111" s="303">
        <f>SUMIFS('Forecast Summary-FY25'!Y:Y, 'Forecast Summary-FY25'!$A:$A,Outcomes!$A111,'Forecast Summary-FY25'!$C:$C, "2025",'Forecast Summary-FY25'!$D:$D, "Bound Project")</f>
        <v>357.2</v>
      </c>
      <c r="S111" s="303">
        <f>SUMIFS('Forecast Summary-FY25'!Z:Z, 'Forecast Summary-FY25'!$A:$A,Outcomes!$A111,'Forecast Summary-FY25'!$C:$C, "2025",'Forecast Summary-FY25'!$D:$D, "Bound Project")</f>
        <v>79.8</v>
      </c>
      <c r="T111" s="303">
        <f>SUMIFS('Forecast Summary-FY25'!AA:AA, 'Forecast Summary-FY25'!$A:$A,Outcomes!$A111,'Forecast Summary-FY25'!$C:$C, "2025",'Forecast Summary-FY25'!$D:$D, "Bound Project")</f>
        <v>137.75</v>
      </c>
      <c r="U111" s="303">
        <f>SUMIFS('Forecast Summary-FY25'!AB:AB, 'Forecast Summary-FY25'!$A:$A,Outcomes!$A111,'Forecast Summary-FY25'!$C:$C, "2025",'Forecast Summary-FY25'!$D:$D, "Bound Project")</f>
        <v>97.85</v>
      </c>
      <c r="V111" s="303">
        <f>SUMIFS('Forecast Summary-FY25'!AG:AG, 'Forecast Summary-FY25'!$A:$A,Outcomes!$A111,'Forecast Summary-FY25'!$C:$C, "2025",'Forecast Summary-FY25'!$D:$D, "Bound Project")</f>
        <v>158.65</v>
      </c>
      <c r="W111" s="303">
        <f>SUMIFS('Forecast Summary-FY25'!AH:AH, 'Forecast Summary-FY25'!$A:$A,Outcomes!$A111,'Forecast Summary-FY25'!$C:$C, "2025",'Forecast Summary-FY25'!$D:$D, "Bound Project")</f>
        <v>56.05</v>
      </c>
      <c r="X111" s="303">
        <f>SUMIFS('Forecast Summary-FY25'!AI:AI, 'Forecast Summary-FY25'!$A:$A,Outcomes!$A111,'Forecast Summary-FY25'!$C:$C, "2025",'Forecast Summary-FY25'!$D:$D, "Bound Project")</f>
        <v>52.25</v>
      </c>
      <c r="Y111" s="303">
        <f>SUMIFS('Forecast Summary-FY25'!AJ:AJ, 'Forecast Summary-FY25'!$A:$A,Outcomes!$A111,'Forecast Summary-FY25'!$C:$C, "2025",'Forecast Summary-FY25'!$D:$D, "Bound Project")</f>
        <v>66.5</v>
      </c>
      <c r="Z111" s="303">
        <f>SUMIFS('Forecast Summary-FY25'!AK:AK, 'Forecast Summary-FY25'!$A:$A,Outcomes!$A111,'Forecast Summary-FY25'!$C:$C, "2025",'Forecast Summary-FY25'!$D:$D, "Bound Project")</f>
        <v>239.39999999999998</v>
      </c>
      <c r="AA111" s="303">
        <f>SUMIFS('Forecast Summary-FY25'!AL:AL, 'Forecast Summary-FY25'!$A:$A,Outcomes!$A111,'Forecast Summary-FY25'!$C:$C, "2025",'Forecast Summary-FY25'!$D:$D, "Bound Project")</f>
        <v>47.5</v>
      </c>
      <c r="AB111" s="303">
        <f>SUMIFS('Forecast Summary-FY25'!AM:AM, 'Forecast Summary-FY25'!$A:$A,Outcomes!$A111,'Forecast Summary-FY25'!$C:$C, "2025",'Forecast Summary-FY25'!$D:$D, "Bound Project")</f>
        <v>106.39999999999999</v>
      </c>
      <c r="AC111" s="303">
        <f>SUMIFS('Forecast Summary-FY25'!AN:AN, 'Forecast Summary-FY25'!$A:$A,Outcomes!$A111,'Forecast Summary-FY25'!$C:$C, "2025",'Forecast Summary-FY25'!$D:$D, "Bound Project")</f>
        <v>81.7</v>
      </c>
      <c r="AD111" s="303">
        <f>SUMIFS('Forecast Summary-FY25'!AS:AS, 'Forecast Summary-FY25'!$A:$A,Outcomes!$A111,'Forecast Summary-FY25'!$C:$C, "2025",'Forecast Summary-FY25'!$D:$D, "Bound Project")</f>
        <v>0</v>
      </c>
      <c r="AE111" s="303">
        <f>SUMIFS('Forecast Summary-FY25'!AT:AT, 'Forecast Summary-FY25'!$A:$A,Outcomes!$A111,'Forecast Summary-FY25'!$C:$C, "2025",'Forecast Summary-FY25'!$D:$D, "Bound Project")</f>
        <v>0</v>
      </c>
      <c r="AF111" s="303">
        <f>SUMIFS('Forecast Summary-FY25'!AU:AU, 'Forecast Summary-FY25'!$A:$A,Outcomes!$A111,'Forecast Summary-FY25'!$C:$C, "2025",'Forecast Summary-FY25'!$D:$D, "Bound Project")</f>
        <v>0</v>
      </c>
      <c r="AG111" s="303">
        <f>SUMIFS('Forecast Summary-FY25'!AV:AV, 'Forecast Summary-FY25'!$A:$A,Outcomes!$A111,'Forecast Summary-FY25'!$C:$C, "2025",'Forecast Summary-FY25'!$D:$D, "Bound Project")</f>
        <v>0</v>
      </c>
      <c r="AH111" s="303">
        <f>SUMIFS('Forecast Summary-FY25'!AW:AW, 'Forecast Summary-FY25'!$A:$A,Outcomes!$A111,'Forecast Summary-FY25'!$C:$C, "2025",'Forecast Summary-FY25'!$D:$D, "Bound Project")</f>
        <v>0</v>
      </c>
      <c r="AI111" s="303">
        <f>SUMIFS('Forecast Summary-FY25'!AX:AX, 'Forecast Summary-FY25'!$A:$A,Outcomes!$A111,'Forecast Summary-FY25'!$C:$C, "2025",'Forecast Summary-FY25'!$D:$D, "Bound Project")</f>
        <v>0</v>
      </c>
      <c r="AJ111" s="303">
        <f>SUMIFS('Forecast Summary-FY25'!AY:AY, 'Forecast Summary-FY25'!$A:$A,Outcomes!$A111,'Forecast Summary-FY25'!$C:$C, "2025",'Forecast Summary-FY25'!$D:$D, "Bound Project")</f>
        <v>0</v>
      </c>
      <c r="AK111" s="303">
        <f>SUMIFS('Forecast Summary-FY25'!AZ:AZ, 'Forecast Summary-FY25'!$A:$A,Outcomes!$A111,'Forecast Summary-FY25'!$C:$C, "2025",'Forecast Summary-FY25'!$D:$D, "Bound Project")</f>
        <v>0</v>
      </c>
      <c r="AL111" s="303">
        <f>SUMIFS('Forecast Summary-FY25'!BE:BE, 'Forecast Summary-FY25'!$A:$A,Outcomes!$A111,'Forecast Summary-FY25'!$C:$C, "2025",'Forecast Summary-FY25'!$D:$D, "Bound Project")</f>
        <v>918.65</v>
      </c>
      <c r="AM111" s="303">
        <f>SUMIFS('Forecast Summary-FY25'!BF:BF, 'Forecast Summary-FY25'!$A:$A,Outcomes!$A111,'Forecast Summary-FY25'!$C:$C, "2025",'Forecast Summary-FY25'!$D:$D, "Bound Project")</f>
        <v>222.20000000000002</v>
      </c>
      <c r="AN111" s="303">
        <f>SUMIFS('Forecast Summary-FY25'!BG:BG, 'Forecast Summary-FY25'!$A:$A,Outcomes!$A111,'Forecast Summary-FY25'!$C:$C, "2025",'Forecast Summary-FY25'!$D:$D, "Bound Project")</f>
        <v>342.95</v>
      </c>
      <c r="AO111" s="303">
        <f>SUMIFS('Forecast Summary-FY25'!BH:BH, 'Forecast Summary-FY25'!$A:$A,Outcomes!$A111,'Forecast Summary-FY25'!$C:$C, "2025",'Forecast Summary-FY25'!$D:$D, "Bound Project")</f>
        <v>83.600000000000009</v>
      </c>
      <c r="AP111" s="303">
        <f>SUMIFS('Forecast Summary-FY25'!BI:BI, 'Forecast Summary-FY25'!$A:$A,Outcomes!$A111,'Forecast Summary-FY25'!$C:$C, "2025",'Forecast Summary-FY25'!$D:$D, "Bound Project")</f>
        <v>173.8</v>
      </c>
      <c r="AQ111" s="303">
        <f>SUMIFS('Forecast Summary-FY25'!BJ:BJ, 'Forecast Summary-FY25'!$A:$A,Outcomes!$A111,'Forecast Summary-FY25'!$C:$C, "2025",'Forecast Summary-FY25'!$D:$D, "Bound Project")</f>
        <v>31.900000000000002</v>
      </c>
      <c r="AR111" s="303">
        <f>SUMIFS('Forecast Summary-FY25'!BK:BK, 'Forecast Summary-FY25'!$A:$A,Outcomes!$A111,'Forecast Summary-FY25'!$C:$C, "2025",'Forecast Summary-FY25'!$D:$D, "Bound Project")</f>
        <v>64.900000000000006</v>
      </c>
      <c r="AS111" s="303">
        <f>SUMIFS('Forecast Summary-FY25'!BL:BL, 'Forecast Summary-FY25'!$A:$A,Outcomes!$A111,'Forecast Summary-FY25'!$C:$C, "2025",'Forecast Summary-FY25'!$D:$D, "Bound Project")</f>
        <v>68.2</v>
      </c>
      <c r="AT111" s="303">
        <f>SUMIFS('Forecast Summary-FY25'!BQ:BQ, 'Forecast Summary-FY25'!$A:$A,Outcomes!$A111,'Forecast Summary-FY25'!$C:$C, "2025",'Forecast Summary-FY25'!$D:$D, "Bound Project")</f>
        <v>0</v>
      </c>
      <c r="AU111" s="303">
        <f>SUMIFS('Forecast Summary-FY25'!BR:BR, 'Forecast Summary-FY25'!$A:$A,Outcomes!$A111,'Forecast Summary-FY25'!$C:$C, "2025",'Forecast Summary-FY25'!$D:$D, "Bound Project")</f>
        <v>0</v>
      </c>
      <c r="AV111" s="303">
        <f>SUMIFS('Forecast Summary-FY25'!BS:BS, 'Forecast Summary-FY25'!$A:$A,Outcomes!$A111,'Forecast Summary-FY25'!$C:$C, "2025",'Forecast Summary-FY25'!$D:$D, "Bound Project")</f>
        <v>0</v>
      </c>
      <c r="AW111" s="303">
        <f>SUMIFS('Forecast Summary-FY25'!BT:BT, 'Forecast Summary-FY25'!$A:$A,Outcomes!$A111,'Forecast Summary-FY25'!$C:$C, "2025",'Forecast Summary-FY25'!$D:$D, "Bound Project")</f>
        <v>0</v>
      </c>
      <c r="AX111" s="303">
        <f>SUMIFS('Forecast Summary-FY25'!BU:BU, 'Forecast Summary-FY25'!$A:$A,Outcomes!$A111,'Forecast Summary-FY25'!$C:$C, "2025",'Forecast Summary-FY25'!$D:$D, "Bound Project")</f>
        <v>0</v>
      </c>
      <c r="AY111" s="303">
        <f>SUMIFS('Forecast Summary-FY25'!BV:BV, 'Forecast Summary-FY25'!$A:$A,Outcomes!$A111,'Forecast Summary-FY25'!$C:$C, "2025",'Forecast Summary-FY25'!$D:$D, "Bound Project")</f>
        <v>0</v>
      </c>
      <c r="AZ111" s="303">
        <f>SUMIFS('Forecast Summary-FY25'!BW:BW, 'Forecast Summary-FY25'!$A:$A,Outcomes!$A111,'Forecast Summary-FY25'!$C:$C, "2025",'Forecast Summary-FY25'!$D:$D, "Bound Project")</f>
        <v>0</v>
      </c>
      <c r="BA111" s="303">
        <f>SUMIFS('Forecast Summary-FY25'!BX:BX, 'Forecast Summary-FY25'!$A:$A,Outcomes!$A111,'Forecast Summary-FY25'!$C:$C, "2025",'Forecast Summary-FY25'!$D:$D, "Bound Project")</f>
        <v>0</v>
      </c>
      <c r="BB111" s="303">
        <f>SUMIFS('Forecast Summary-FY25'!BY:BY, 'Forecast Summary-FY25'!$A:$A,Outcomes!$A111,'Forecast Summary-FY25'!$C:$C, "2025",'Forecast Summary-FY25'!$D:$D, "Bound Project")</f>
        <v>20</v>
      </c>
      <c r="BC111" s="303">
        <f>SUMIFS('Forecast Summary-FY25'!BZ:BZ, 'Forecast Summary-FY25'!$A:$A,Outcomes!$A111,'Forecast Summary-FY25'!$C:$C, "2025",'Forecast Summary-FY25'!$D:$D, "Bound Project")</f>
        <v>64</v>
      </c>
      <c r="BD111" s="303">
        <f>SUMIFS('Forecast Summary-FY25'!CA:CA, 'Forecast Summary-FY25'!$A:$A,Outcomes!$A111,'Forecast Summary-FY25'!$C:$C, "2025",'Forecast Summary-FY25'!$D:$D, "Bound Project")</f>
        <v>0</v>
      </c>
    </row>
    <row r="112" spans="1:56" s="9" customFormat="1" ht="15">
      <c r="A112" s="63"/>
      <c r="B112" s="9" t="s">
        <v>147</v>
      </c>
      <c r="C112" s="71">
        <f t="shared" ref="C112:BD112" si="2">SUM(C62:C111)</f>
        <v>60298.749999999993</v>
      </c>
      <c r="D112" s="71">
        <f t="shared" si="2"/>
        <v>56476.75</v>
      </c>
      <c r="E112" s="71">
        <f t="shared" si="2"/>
        <v>29320.799999999996</v>
      </c>
      <c r="F112" s="71">
        <f t="shared" si="2"/>
        <v>21572.85</v>
      </c>
      <c r="G112" s="71">
        <f t="shared" si="2"/>
        <v>8934.3000000000047</v>
      </c>
      <c r="H112" s="71">
        <f t="shared" si="2"/>
        <v>1306.3</v>
      </c>
      <c r="I112" s="71">
        <f t="shared" si="2"/>
        <v>96.45</v>
      </c>
      <c r="J112" s="71">
        <f t="shared" si="2"/>
        <v>248.49999999999994</v>
      </c>
      <c r="K112" s="71">
        <f t="shared" si="2"/>
        <v>4</v>
      </c>
      <c r="L112" s="71">
        <f t="shared" si="2"/>
        <v>2219.25</v>
      </c>
      <c r="M112" s="71">
        <f t="shared" si="2"/>
        <v>15723.9</v>
      </c>
      <c r="N112" s="71">
        <f t="shared" si="2"/>
        <v>3024.7</v>
      </c>
      <c r="O112" s="71">
        <f t="shared" si="2"/>
        <v>1582.3499999999997</v>
      </c>
      <c r="P112" s="71">
        <f t="shared" si="2"/>
        <v>848.69999999999993</v>
      </c>
      <c r="Q112" s="71">
        <f t="shared" si="2"/>
        <v>927.1500000000002</v>
      </c>
      <c r="R112" s="71">
        <f t="shared" si="2"/>
        <v>9945.6999999999971</v>
      </c>
      <c r="S112" s="71">
        <f t="shared" si="2"/>
        <v>3113.1</v>
      </c>
      <c r="T112" s="71">
        <f t="shared" si="2"/>
        <v>2517.65</v>
      </c>
      <c r="U112" s="71">
        <f t="shared" si="2"/>
        <v>4846.2000000000007</v>
      </c>
      <c r="V112" s="71">
        <f t="shared" si="2"/>
        <v>18055.800000000003</v>
      </c>
      <c r="W112" s="71">
        <f t="shared" si="2"/>
        <v>10391.300000000001</v>
      </c>
      <c r="X112" s="71">
        <f t="shared" si="2"/>
        <v>7696</v>
      </c>
      <c r="Y112" s="71">
        <f t="shared" si="2"/>
        <v>7380.2999999999993</v>
      </c>
      <c r="Z112" s="71">
        <f t="shared" si="2"/>
        <v>25015.800000000003</v>
      </c>
      <c r="AA112" s="71">
        <f t="shared" si="2"/>
        <v>12359.45</v>
      </c>
      <c r="AB112" s="71">
        <f t="shared" si="2"/>
        <v>11111.7</v>
      </c>
      <c r="AC112" s="71">
        <f t="shared" si="2"/>
        <v>10938.5</v>
      </c>
      <c r="AD112" s="71">
        <f t="shared" si="2"/>
        <v>96.15</v>
      </c>
      <c r="AE112" s="71">
        <f t="shared" si="2"/>
        <v>22.15</v>
      </c>
      <c r="AF112" s="71">
        <f t="shared" si="2"/>
        <v>17.399999999999999</v>
      </c>
      <c r="AG112" s="71">
        <f t="shared" si="2"/>
        <v>72.75</v>
      </c>
      <c r="AH112" s="71">
        <f t="shared" si="2"/>
        <v>392.84999999999997</v>
      </c>
      <c r="AI112" s="71">
        <f t="shared" si="2"/>
        <v>41.6</v>
      </c>
      <c r="AJ112" s="71">
        <f t="shared" si="2"/>
        <v>83.8</v>
      </c>
      <c r="AK112" s="71">
        <f t="shared" si="2"/>
        <v>320.14999999999998</v>
      </c>
      <c r="AL112" s="71">
        <f t="shared" si="2"/>
        <v>68934.899999999994</v>
      </c>
      <c r="AM112" s="71">
        <f t="shared" si="2"/>
        <v>34659.749999999985</v>
      </c>
      <c r="AN112" s="71">
        <f t="shared" si="2"/>
        <v>28247.200000000001</v>
      </c>
      <c r="AO112" s="71">
        <f t="shared" si="2"/>
        <v>15462.300000000001</v>
      </c>
      <c r="AP112" s="71">
        <f t="shared" si="2"/>
        <v>20013.000000000004</v>
      </c>
      <c r="AQ112" s="71">
        <f t="shared" si="2"/>
        <v>8238.5499999999993</v>
      </c>
      <c r="AR112" s="71">
        <f t="shared" si="2"/>
        <v>10681.599999999999</v>
      </c>
      <c r="AS112" s="71">
        <f t="shared" si="2"/>
        <v>9520.3000000000047</v>
      </c>
      <c r="AT112" s="71">
        <f t="shared" si="2"/>
        <v>292.8</v>
      </c>
      <c r="AU112" s="71">
        <f t="shared" si="2"/>
        <v>63.55</v>
      </c>
      <c r="AV112" s="71">
        <f t="shared" si="2"/>
        <v>144.30000000000001</v>
      </c>
      <c r="AW112" s="71">
        <f t="shared" si="2"/>
        <v>207.89999999999998</v>
      </c>
      <c r="AX112" s="71">
        <f t="shared" si="2"/>
        <v>1553.8</v>
      </c>
      <c r="AY112" s="71">
        <f t="shared" si="2"/>
        <v>329.25</v>
      </c>
      <c r="AZ112" s="71">
        <f t="shared" si="2"/>
        <v>776.35</v>
      </c>
      <c r="BA112" s="71">
        <f t="shared" si="2"/>
        <v>985.5</v>
      </c>
      <c r="BB112" s="71">
        <f t="shared" si="2"/>
        <v>1653.8000000000004</v>
      </c>
      <c r="BC112" s="71">
        <f t="shared" si="2"/>
        <v>6380.6500000000015</v>
      </c>
      <c r="BD112" s="71">
        <f t="shared" si="2"/>
        <v>40.200000000000003</v>
      </c>
    </row>
    <row r="113" spans="1:56" s="9" customFormat="1" ht="15">
      <c r="A113" s="63"/>
      <c r="C113" s="71"/>
      <c r="D113" s="71"/>
      <c r="E113" s="71"/>
      <c r="F113" s="71"/>
      <c r="G113" s="71"/>
      <c r="H113" s="71"/>
      <c r="I113" s="71"/>
      <c r="J113" s="71"/>
      <c r="K113" s="71"/>
      <c r="L113" s="69"/>
      <c r="M113" s="69"/>
      <c r="N113" s="69"/>
      <c r="O113" s="69"/>
      <c r="P113" s="69"/>
      <c r="Q113" s="69"/>
      <c r="R113" s="69"/>
      <c r="S113" s="69"/>
      <c r="T113" s="69"/>
      <c r="U113" s="69"/>
      <c r="V113" s="71"/>
      <c r="W113" s="72"/>
      <c r="X113" s="72"/>
      <c r="Y113" s="72"/>
      <c r="Z113" s="72"/>
      <c r="AA113" s="72"/>
      <c r="AB113" s="72"/>
      <c r="AC113" s="72"/>
      <c r="AD113" s="72"/>
      <c r="AE113" s="72"/>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row>
    <row r="114" spans="1:56" s="64" customFormat="1" ht="15">
      <c r="A114" s="64" t="s">
        <v>2306</v>
      </c>
      <c r="C114" s="65"/>
      <c r="D114" s="65"/>
      <c r="E114" s="65"/>
      <c r="F114" s="65"/>
      <c r="G114" s="65"/>
      <c r="H114" s="65"/>
      <c r="I114" s="65"/>
      <c r="J114" s="65"/>
      <c r="K114" s="65"/>
      <c r="L114" s="65"/>
      <c r="M114" s="65"/>
      <c r="N114" s="65"/>
      <c r="O114" s="65"/>
      <c r="P114" s="65"/>
      <c r="Q114" s="65"/>
      <c r="R114" s="65"/>
      <c r="S114" s="65"/>
      <c r="T114" s="65"/>
      <c r="U114" s="65"/>
      <c r="W114" s="67"/>
      <c r="X114" s="67"/>
      <c r="Y114" s="67"/>
      <c r="Z114" s="67"/>
      <c r="AA114" s="67"/>
      <c r="AB114" s="67"/>
      <c r="AC114" s="67"/>
      <c r="AD114" s="67"/>
      <c r="AE114" s="67"/>
      <c r="AF114" s="66"/>
      <c r="AG114" s="66"/>
      <c r="AH114" s="66"/>
      <c r="AI114" s="66"/>
      <c r="AJ114" s="66"/>
      <c r="AK114" s="66"/>
      <c r="AL114" s="66"/>
      <c r="AM114" s="66"/>
      <c r="AN114" s="66"/>
      <c r="AO114" s="66"/>
      <c r="AP114" s="66"/>
      <c r="AQ114" s="66"/>
      <c r="AR114" s="66"/>
      <c r="AS114" s="66"/>
      <c r="AT114" s="66"/>
      <c r="AU114" s="66"/>
      <c r="AV114" s="68"/>
      <c r="AW114" s="68"/>
      <c r="AX114" s="68"/>
      <c r="AY114" s="68"/>
      <c r="AZ114" s="68"/>
      <c r="BA114" s="68"/>
    </row>
    <row r="115" spans="1:56">
      <c r="A115" s="13" t="s">
        <v>45</v>
      </c>
      <c r="B115" s="10" t="s">
        <v>46</v>
      </c>
      <c r="C115" s="303">
        <f>SUMIFS('Forecast Summary-FY25'!E:E, 'Forecast Summary-FY25'!$A:$A,Outcomes!$A115,'Forecast Summary-FY25'!$C:$C, "2024",'Forecast Summary-FY25'!$D:$D, "Historical")</f>
        <v>3675</v>
      </c>
      <c r="D115" s="303">
        <f>SUMIFS('Forecast Summary-FY25'!F:F, 'Forecast Summary-FY25'!$A:$A,Outcomes!$A115,'Forecast Summary-FY25'!$C:$C, "2024",'Forecast Summary-FY25'!$D:$D, "Historical")</f>
        <v>4289</v>
      </c>
      <c r="E115" s="303">
        <f>SUMIFS('Forecast Summary-FY25'!G:G, 'Forecast Summary-FY25'!$A:$A,Outcomes!$A115,'Forecast Summary-FY25'!$C:$C, "2024",'Forecast Summary-FY25'!$D:$D, "Historical")</f>
        <v>2039</v>
      </c>
      <c r="F115" s="303">
        <f>SUMIFS('Forecast Summary-FY25'!H:H, 'Forecast Summary-FY25'!$A:$A,Outcomes!$A115,'Forecast Summary-FY25'!$C:$C, "2024",'Forecast Summary-FY25'!$D:$D, "Historical")</f>
        <v>1921</v>
      </c>
      <c r="G115" s="303">
        <f>SUMIFS('Forecast Summary-FY25'!I:I, 'Forecast Summary-FY25'!$A:$A,Outcomes!$A115,'Forecast Summary-FY25'!$C:$C, "2024",'Forecast Summary-FY25'!$D:$D, "Historical")</f>
        <v>901</v>
      </c>
      <c r="H115" s="303">
        <f>SUMIFS('Forecast Summary-FY25'!J:J, 'Forecast Summary-FY25'!$A:$A,Outcomes!$A115,'Forecast Summary-FY25'!$C:$C, "2024",'Forecast Summary-FY25'!$D:$D, "Historical")</f>
        <v>17</v>
      </c>
      <c r="I115" s="303">
        <f>SUMIFS('Forecast Summary-FY25'!K:K, 'Forecast Summary-FY25'!$A:$A,Outcomes!$A115,'Forecast Summary-FY25'!$C:$C, "2024",'Forecast Summary-FY25'!$D:$D, "Historical")</f>
        <v>10</v>
      </c>
      <c r="J115" s="303">
        <f>SUMIFS('Forecast Summary-FY25'!L:L, 'Forecast Summary-FY25'!$A:$A,Outcomes!$A115,'Forecast Summary-FY25'!$C:$C, "2024",'Forecast Summary-FY25'!$D:$D, "Historical")</f>
        <v>4</v>
      </c>
      <c r="K115" s="303">
        <f>SUMIFS('Forecast Summary-FY25'!M:M, 'Forecast Summary-FY25'!$A:$A,Outcomes!$A115,'Forecast Summary-FY25'!$C:$C, "2024",'Forecast Summary-FY25'!$D:$D, "Historical")</f>
        <v>0</v>
      </c>
      <c r="L115" s="303">
        <f>SUMIFS('Forecast Summary-FY25'!O:O, 'Forecast Summary-FY25'!$A:$A,Outcomes!$A115,'Forecast Summary-FY25'!$C:$C, "2024",'Forecast Summary-FY25'!$D:$D, "Historical")</f>
        <v>58</v>
      </c>
      <c r="M115" s="303">
        <f>SUMIFS('Forecast Summary-FY25'!P:P, 'Forecast Summary-FY25'!$A:$A,Outcomes!$A115,'Forecast Summary-FY25'!$C:$C, "2024",'Forecast Summary-FY25'!$D:$D, "Historical")</f>
        <v>456</v>
      </c>
      <c r="N115" s="303">
        <f>SUMIFS('Forecast Summary-FY25'!U:U, 'Forecast Summary-FY25'!$A:$A,Outcomes!$A115,'Forecast Summary-FY25'!$C:$C, "2024",'Forecast Summary-FY25'!$D:$D, "Historical")</f>
        <v>284</v>
      </c>
      <c r="O115" s="303">
        <f>SUMIFS('Forecast Summary-FY25'!V:V, 'Forecast Summary-FY25'!$A:$A,Outcomes!$A115,'Forecast Summary-FY25'!$C:$C, "2024",'Forecast Summary-FY25'!$D:$D, "Historical")</f>
        <v>150</v>
      </c>
      <c r="P115" s="303">
        <f>SUMIFS('Forecast Summary-FY25'!W:W, 'Forecast Summary-FY25'!$A:$A,Outcomes!$A115,'Forecast Summary-FY25'!$C:$C, "2024",'Forecast Summary-FY25'!$D:$D, "Historical")</f>
        <v>141</v>
      </c>
      <c r="Q115" s="303">
        <f>SUMIFS('Forecast Summary-FY25'!X:X, 'Forecast Summary-FY25'!$A:$A,Outcomes!$A115,'Forecast Summary-FY25'!$C:$C, "2024",'Forecast Summary-FY25'!$D:$D, "Historical")</f>
        <v>93</v>
      </c>
      <c r="R115" s="303">
        <f>SUMIFS('Forecast Summary-FY25'!Y:Y, 'Forecast Summary-FY25'!$A:$A,Outcomes!$A115,'Forecast Summary-FY25'!$C:$C, "2024",'Forecast Summary-FY25'!$D:$D, "Historical")</f>
        <v>577</v>
      </c>
      <c r="S115" s="303">
        <f>SUMIFS('Forecast Summary-FY25'!Z:Z, 'Forecast Summary-FY25'!$A:$A,Outcomes!$A115,'Forecast Summary-FY25'!$C:$C, "2024",'Forecast Summary-FY25'!$D:$D, "Historical")</f>
        <v>262</v>
      </c>
      <c r="T115" s="303">
        <f>SUMIFS('Forecast Summary-FY25'!AA:AA, 'Forecast Summary-FY25'!$A:$A,Outcomes!$A115,'Forecast Summary-FY25'!$C:$C, "2024",'Forecast Summary-FY25'!$D:$D, "Historical")</f>
        <v>250</v>
      </c>
      <c r="U115" s="303">
        <f>SUMIFS('Forecast Summary-FY25'!AB:AB, 'Forecast Summary-FY25'!$A:$A,Outcomes!$A115,'Forecast Summary-FY25'!$C:$C, "2024",'Forecast Summary-FY25'!$D:$D, "Historical")</f>
        <v>265</v>
      </c>
      <c r="V115" s="303">
        <f>SUMIFS('Forecast Summary-FY25'!AG:AG, 'Forecast Summary-FY25'!$A:$A,Outcomes!$A115,'Forecast Summary-FY25'!$C:$C, "2024",'Forecast Summary-FY25'!$D:$D, "Historical")</f>
        <v>1275</v>
      </c>
      <c r="W115" s="303">
        <f>SUMIFS('Forecast Summary-FY25'!AH:AH, 'Forecast Summary-FY25'!$A:$A,Outcomes!$A115,'Forecast Summary-FY25'!$C:$C, "2024",'Forecast Summary-FY25'!$D:$D, "Historical")</f>
        <v>714</v>
      </c>
      <c r="X115" s="303">
        <f>SUMIFS('Forecast Summary-FY25'!AI:AI, 'Forecast Summary-FY25'!$A:$A,Outcomes!$A115,'Forecast Summary-FY25'!$C:$C, "2024",'Forecast Summary-FY25'!$D:$D, "Historical")</f>
        <v>656</v>
      </c>
      <c r="Y115" s="303">
        <f>SUMIFS('Forecast Summary-FY25'!AJ:AJ, 'Forecast Summary-FY25'!$A:$A,Outcomes!$A115,'Forecast Summary-FY25'!$C:$C, "2024",'Forecast Summary-FY25'!$D:$D, "Historical")</f>
        <v>414</v>
      </c>
      <c r="Z115" s="303">
        <f>SUMIFS('Forecast Summary-FY25'!AK:AK, 'Forecast Summary-FY25'!$A:$A,Outcomes!$A115,'Forecast Summary-FY25'!$C:$C, "2024",'Forecast Summary-FY25'!$D:$D, "Historical")</f>
        <v>1352</v>
      </c>
      <c r="AA115" s="303">
        <f>SUMIFS('Forecast Summary-FY25'!AL:AL, 'Forecast Summary-FY25'!$A:$A,Outcomes!$A115,'Forecast Summary-FY25'!$C:$C, "2024",'Forecast Summary-FY25'!$D:$D, "Historical")</f>
        <v>712</v>
      </c>
      <c r="AB115" s="303">
        <f>SUMIFS('Forecast Summary-FY25'!AM:AM, 'Forecast Summary-FY25'!$A:$A,Outcomes!$A115,'Forecast Summary-FY25'!$C:$C, "2024",'Forecast Summary-FY25'!$D:$D, "Historical")</f>
        <v>724</v>
      </c>
      <c r="AC115" s="303">
        <f>SUMIFS('Forecast Summary-FY25'!AN:AN, 'Forecast Summary-FY25'!$A:$A,Outcomes!$A115,'Forecast Summary-FY25'!$C:$C, "2024",'Forecast Summary-FY25'!$D:$D, "Historical")</f>
        <v>720</v>
      </c>
      <c r="AD115" s="303">
        <f>SUMIFS('Forecast Summary-FY25'!AS:AS, 'Forecast Summary-FY25'!$A:$A,Outcomes!$A115,'Forecast Summary-FY25'!$C:$C, "2024",'Forecast Summary-FY25'!$D:$D, "Historical")</f>
        <v>1</v>
      </c>
      <c r="AE115" s="303">
        <f>SUMIFS('Forecast Summary-FY25'!AT:AT, 'Forecast Summary-FY25'!$A:$A,Outcomes!$A115,'Forecast Summary-FY25'!$C:$C, "2024",'Forecast Summary-FY25'!$D:$D, "Historical")</f>
        <v>0</v>
      </c>
      <c r="AF115" s="303">
        <f>SUMIFS('Forecast Summary-FY25'!AU:AU, 'Forecast Summary-FY25'!$A:$A,Outcomes!$A115,'Forecast Summary-FY25'!$C:$C, "2024",'Forecast Summary-FY25'!$D:$D, "Historical")</f>
        <v>1</v>
      </c>
      <c r="AG115" s="303">
        <f>SUMIFS('Forecast Summary-FY25'!AV:AV, 'Forecast Summary-FY25'!$A:$A,Outcomes!$A115,'Forecast Summary-FY25'!$C:$C, "2024",'Forecast Summary-FY25'!$D:$D, "Historical")</f>
        <v>1</v>
      </c>
      <c r="AH115" s="303">
        <f>SUMIFS('Forecast Summary-FY25'!AW:AW, 'Forecast Summary-FY25'!$A:$A,Outcomes!$A115,'Forecast Summary-FY25'!$C:$C, "2024",'Forecast Summary-FY25'!$D:$D, "Historical")</f>
        <v>10</v>
      </c>
      <c r="AI115" s="303">
        <f>SUMIFS('Forecast Summary-FY25'!AX:AX, 'Forecast Summary-FY25'!$A:$A,Outcomes!$A115,'Forecast Summary-FY25'!$C:$C, "2024",'Forecast Summary-FY25'!$D:$D, "Historical")</f>
        <v>2</v>
      </c>
      <c r="AJ115" s="303">
        <f>SUMIFS('Forecast Summary-FY25'!AY:AY, 'Forecast Summary-FY25'!$A:$A,Outcomes!$A115,'Forecast Summary-FY25'!$C:$C, "2024",'Forecast Summary-FY25'!$D:$D, "Historical")</f>
        <v>3</v>
      </c>
      <c r="AK115" s="303">
        <f>SUMIFS('Forecast Summary-FY25'!AZ:AZ, 'Forecast Summary-FY25'!$A:$A,Outcomes!$A115,'Forecast Summary-FY25'!$C:$C, "2024",'Forecast Summary-FY25'!$D:$D, "Historical")</f>
        <v>9</v>
      </c>
      <c r="AL115" s="303">
        <f>SUMIFS('Forecast Summary-FY25'!BE:BE, 'Forecast Summary-FY25'!$A:$A,Outcomes!$A115,'Forecast Summary-FY25'!$C:$C, "2024",'Forecast Summary-FY25'!$D:$D, "Historical")</f>
        <v>6549</v>
      </c>
      <c r="AM115" s="303">
        <f>SUMIFS('Forecast Summary-FY25'!BF:BF, 'Forecast Summary-FY25'!$A:$A,Outcomes!$A115,'Forecast Summary-FY25'!$C:$C, "2024",'Forecast Summary-FY25'!$D:$D, "Historical")</f>
        <v>3304</v>
      </c>
      <c r="AN115" s="303">
        <f>SUMIFS('Forecast Summary-FY25'!BG:BG, 'Forecast Summary-FY25'!$A:$A,Outcomes!$A115,'Forecast Summary-FY25'!$C:$C, "2024",'Forecast Summary-FY25'!$D:$D, "Historical")</f>
        <v>3295</v>
      </c>
      <c r="AO115" s="303">
        <f>SUMIFS('Forecast Summary-FY25'!BH:BH, 'Forecast Summary-FY25'!$A:$A,Outcomes!$A115,'Forecast Summary-FY25'!$C:$C, "2024",'Forecast Summary-FY25'!$D:$D, "Historical")</f>
        <v>1768</v>
      </c>
      <c r="AP115" s="303">
        <f>SUMIFS('Forecast Summary-FY25'!BI:BI, 'Forecast Summary-FY25'!$A:$A,Outcomes!$A115,'Forecast Summary-FY25'!$C:$C, "2024",'Forecast Summary-FY25'!$D:$D, "Historical")</f>
        <v>1425</v>
      </c>
      <c r="AQ115" s="303">
        <f>SUMIFS('Forecast Summary-FY25'!BJ:BJ, 'Forecast Summary-FY25'!$A:$A,Outcomes!$A115,'Forecast Summary-FY25'!$C:$C, "2024",'Forecast Summary-FY25'!$D:$D, "Historical")</f>
        <v>658</v>
      </c>
      <c r="AR115" s="303">
        <f>SUMIFS('Forecast Summary-FY25'!BK:BK, 'Forecast Summary-FY25'!$A:$A,Outcomes!$A115,'Forecast Summary-FY25'!$C:$C, "2024",'Forecast Summary-FY25'!$D:$D, "Historical")</f>
        <v>845</v>
      </c>
      <c r="AS115" s="303">
        <f>SUMIFS('Forecast Summary-FY25'!BL:BL, 'Forecast Summary-FY25'!$A:$A,Outcomes!$A115,'Forecast Summary-FY25'!$C:$C, "2024",'Forecast Summary-FY25'!$D:$D, "Historical")</f>
        <v>777</v>
      </c>
      <c r="AT115" s="303">
        <f>SUMIFS('Forecast Summary-FY25'!BQ:BQ, 'Forecast Summary-FY25'!$A:$A,Outcomes!$A115,'Forecast Summary-FY25'!$C:$C, "2024",'Forecast Summary-FY25'!$D:$D, "Historical")</f>
        <v>0</v>
      </c>
      <c r="AU115" s="303">
        <f>SUMIFS('Forecast Summary-FY25'!BR:BR, 'Forecast Summary-FY25'!$A:$A,Outcomes!$A115,'Forecast Summary-FY25'!$C:$C, "2024",'Forecast Summary-FY25'!$D:$D, "Historical")</f>
        <v>0</v>
      </c>
      <c r="AV115" s="303">
        <f>SUMIFS('Forecast Summary-FY25'!BS:BS, 'Forecast Summary-FY25'!$A:$A,Outcomes!$A115,'Forecast Summary-FY25'!$C:$C, "2024",'Forecast Summary-FY25'!$D:$D, "Historical")</f>
        <v>0</v>
      </c>
      <c r="AW115" s="303">
        <f>SUMIFS('Forecast Summary-FY25'!BT:BT, 'Forecast Summary-FY25'!$A:$A,Outcomes!$A115,'Forecast Summary-FY25'!$C:$C, "2024",'Forecast Summary-FY25'!$D:$D, "Historical")</f>
        <v>0</v>
      </c>
      <c r="AX115" s="303">
        <f>SUMIFS('Forecast Summary-FY25'!BU:BU, 'Forecast Summary-FY25'!$A:$A,Outcomes!$A115,'Forecast Summary-FY25'!$C:$C, "2024",'Forecast Summary-FY25'!$D:$D, "Historical")</f>
        <v>50</v>
      </c>
      <c r="AY115" s="303">
        <f>SUMIFS('Forecast Summary-FY25'!BV:BV, 'Forecast Summary-FY25'!$A:$A,Outcomes!$A115,'Forecast Summary-FY25'!$C:$C, "2024",'Forecast Summary-FY25'!$D:$D, "Historical")</f>
        <v>9</v>
      </c>
      <c r="AZ115" s="303">
        <f>SUMIFS('Forecast Summary-FY25'!BW:BW, 'Forecast Summary-FY25'!$A:$A,Outcomes!$A115,'Forecast Summary-FY25'!$C:$C, "2024",'Forecast Summary-FY25'!$D:$D, "Historical")</f>
        <v>23</v>
      </c>
      <c r="BA115" s="303">
        <f>SUMIFS('Forecast Summary-FY25'!BX:BX, 'Forecast Summary-FY25'!$A:$A,Outcomes!$A115,'Forecast Summary-FY25'!$C:$C, "2024",'Forecast Summary-FY25'!$D:$D, "Historical")</f>
        <v>40</v>
      </c>
      <c r="BB115" s="303">
        <f>SUMIFS('Forecast Summary-FY25'!BY:BY, 'Forecast Summary-FY25'!$A:$A,Outcomes!$A115,'Forecast Summary-FY25'!$C:$C, "2024",'Forecast Summary-FY25'!$D:$D, "Historical")</f>
        <v>66</v>
      </c>
      <c r="BC115" s="303">
        <f>SUMIFS('Forecast Summary-FY25'!BZ:BZ, 'Forecast Summary-FY25'!$A:$A,Outcomes!$A115,'Forecast Summary-FY25'!$C:$C, "2024",'Forecast Summary-FY25'!$D:$D, "Historical")</f>
        <v>510</v>
      </c>
      <c r="BD115" s="303">
        <f>SUMIFS('Forecast Summary-FY25'!CA:CA, 'Forecast Summary-FY25'!$A:$A,Outcomes!$A115,'Forecast Summary-FY25'!$C:$C, "2024",'Forecast Summary-FY25'!$D:$D, "Historical")</f>
        <v>0</v>
      </c>
    </row>
    <row r="116" spans="1:56">
      <c r="A116" s="13" t="s">
        <v>48</v>
      </c>
      <c r="B116" s="10" t="s">
        <v>49</v>
      </c>
      <c r="C116" s="303">
        <f>SUMIFS('Forecast Summary-FY25'!E:E, 'Forecast Summary-FY25'!$A:$A,Outcomes!$A116,'Forecast Summary-FY25'!$C:$C, "2024",'Forecast Summary-FY25'!$D:$D, "Historical")</f>
        <v>726</v>
      </c>
      <c r="D116" s="303">
        <f>SUMIFS('Forecast Summary-FY25'!F:F, 'Forecast Summary-FY25'!$A:$A,Outcomes!$A116,'Forecast Summary-FY25'!$C:$C, "2024",'Forecast Summary-FY25'!$D:$D, "Historical")</f>
        <v>400</v>
      </c>
      <c r="E116" s="303">
        <f>SUMIFS('Forecast Summary-FY25'!G:G, 'Forecast Summary-FY25'!$A:$A,Outcomes!$A116,'Forecast Summary-FY25'!$C:$C, "2024",'Forecast Summary-FY25'!$D:$D, "Historical")</f>
        <v>209</v>
      </c>
      <c r="F116" s="303">
        <f>SUMIFS('Forecast Summary-FY25'!H:H, 'Forecast Summary-FY25'!$A:$A,Outcomes!$A116,'Forecast Summary-FY25'!$C:$C, "2024",'Forecast Summary-FY25'!$D:$D, "Historical")</f>
        <v>97</v>
      </c>
      <c r="G116" s="303">
        <f>SUMIFS('Forecast Summary-FY25'!I:I, 'Forecast Summary-FY25'!$A:$A,Outcomes!$A116,'Forecast Summary-FY25'!$C:$C, "2024",'Forecast Summary-FY25'!$D:$D, "Historical")</f>
        <v>54</v>
      </c>
      <c r="H116" s="303">
        <f>SUMIFS('Forecast Summary-FY25'!J:J, 'Forecast Summary-FY25'!$A:$A,Outcomes!$A116,'Forecast Summary-FY25'!$C:$C, "2024",'Forecast Summary-FY25'!$D:$D, "Historical")</f>
        <v>0</v>
      </c>
      <c r="I116" s="303">
        <f>SUMIFS('Forecast Summary-FY25'!K:K, 'Forecast Summary-FY25'!$A:$A,Outcomes!$A116,'Forecast Summary-FY25'!$C:$C, "2024",'Forecast Summary-FY25'!$D:$D, "Historical")</f>
        <v>0</v>
      </c>
      <c r="J116" s="303">
        <f>SUMIFS('Forecast Summary-FY25'!L:L, 'Forecast Summary-FY25'!$A:$A,Outcomes!$A116,'Forecast Summary-FY25'!$C:$C, "2024",'Forecast Summary-FY25'!$D:$D, "Historical")</f>
        <v>0</v>
      </c>
      <c r="K116" s="303">
        <f>SUMIFS('Forecast Summary-FY25'!M:M, 'Forecast Summary-FY25'!$A:$A,Outcomes!$A116,'Forecast Summary-FY25'!$C:$C, "2024",'Forecast Summary-FY25'!$D:$D, "Historical")</f>
        <v>0</v>
      </c>
      <c r="L116" s="303">
        <f>SUMIFS('Forecast Summary-FY25'!O:O, 'Forecast Summary-FY25'!$A:$A,Outcomes!$A116,'Forecast Summary-FY25'!$C:$C, "2024",'Forecast Summary-FY25'!$D:$D, "Historical")</f>
        <v>0</v>
      </c>
      <c r="M116" s="303">
        <f>SUMIFS('Forecast Summary-FY25'!P:P, 'Forecast Summary-FY25'!$A:$A,Outcomes!$A116,'Forecast Summary-FY25'!$C:$C, "2024",'Forecast Summary-FY25'!$D:$D, "Historical")</f>
        <v>12</v>
      </c>
      <c r="N116" s="303">
        <f>SUMIFS('Forecast Summary-FY25'!U:U, 'Forecast Summary-FY25'!$A:$A,Outcomes!$A116,'Forecast Summary-FY25'!$C:$C, "2024",'Forecast Summary-FY25'!$D:$D, "Historical")</f>
        <v>0</v>
      </c>
      <c r="O116" s="303">
        <f>SUMIFS('Forecast Summary-FY25'!V:V, 'Forecast Summary-FY25'!$A:$A,Outcomes!$A116,'Forecast Summary-FY25'!$C:$C, "2024",'Forecast Summary-FY25'!$D:$D, "Historical")</f>
        <v>0</v>
      </c>
      <c r="P116" s="303">
        <f>SUMIFS('Forecast Summary-FY25'!W:W, 'Forecast Summary-FY25'!$A:$A,Outcomes!$A116,'Forecast Summary-FY25'!$C:$C, "2024",'Forecast Summary-FY25'!$D:$D, "Historical")</f>
        <v>0</v>
      </c>
      <c r="Q116" s="303">
        <f>SUMIFS('Forecast Summary-FY25'!X:X, 'Forecast Summary-FY25'!$A:$A,Outcomes!$A116,'Forecast Summary-FY25'!$C:$C, "2024",'Forecast Summary-FY25'!$D:$D, "Historical")</f>
        <v>0</v>
      </c>
      <c r="R116" s="303">
        <f>SUMIFS('Forecast Summary-FY25'!Y:Y, 'Forecast Summary-FY25'!$A:$A,Outcomes!$A116,'Forecast Summary-FY25'!$C:$C, "2024",'Forecast Summary-FY25'!$D:$D, "Historical")</f>
        <v>72</v>
      </c>
      <c r="S116" s="303">
        <f>SUMIFS('Forecast Summary-FY25'!Z:Z, 'Forecast Summary-FY25'!$A:$A,Outcomes!$A116,'Forecast Summary-FY25'!$C:$C, "2024",'Forecast Summary-FY25'!$D:$D, "Historical")</f>
        <v>10</v>
      </c>
      <c r="T116" s="303">
        <f>SUMIFS('Forecast Summary-FY25'!AA:AA, 'Forecast Summary-FY25'!$A:$A,Outcomes!$A116,'Forecast Summary-FY25'!$C:$C, "2024",'Forecast Summary-FY25'!$D:$D, "Historical")</f>
        <v>6</v>
      </c>
      <c r="U116" s="303">
        <f>SUMIFS('Forecast Summary-FY25'!AB:AB, 'Forecast Summary-FY25'!$A:$A,Outcomes!$A116,'Forecast Summary-FY25'!$C:$C, "2024",'Forecast Summary-FY25'!$D:$D, "Historical")</f>
        <v>47</v>
      </c>
      <c r="V116" s="303">
        <f>SUMIFS('Forecast Summary-FY25'!AG:AG, 'Forecast Summary-FY25'!$A:$A,Outcomes!$A116,'Forecast Summary-FY25'!$C:$C, "2024",'Forecast Summary-FY25'!$D:$D, "Historical")</f>
        <v>218</v>
      </c>
      <c r="W116" s="303">
        <f>SUMIFS('Forecast Summary-FY25'!AH:AH, 'Forecast Summary-FY25'!$A:$A,Outcomes!$A116,'Forecast Summary-FY25'!$C:$C, "2024",'Forecast Summary-FY25'!$D:$D, "Historical")</f>
        <v>128</v>
      </c>
      <c r="X116" s="303">
        <f>SUMIFS('Forecast Summary-FY25'!AI:AI, 'Forecast Summary-FY25'!$A:$A,Outcomes!$A116,'Forecast Summary-FY25'!$C:$C, "2024",'Forecast Summary-FY25'!$D:$D, "Historical")</f>
        <v>48</v>
      </c>
      <c r="Y116" s="303">
        <f>SUMIFS('Forecast Summary-FY25'!AJ:AJ, 'Forecast Summary-FY25'!$A:$A,Outcomes!$A116,'Forecast Summary-FY25'!$C:$C, "2024",'Forecast Summary-FY25'!$D:$D, "Historical")</f>
        <v>137</v>
      </c>
      <c r="Z116" s="303">
        <f>SUMIFS('Forecast Summary-FY25'!AK:AK, 'Forecast Summary-FY25'!$A:$A,Outcomes!$A116,'Forecast Summary-FY25'!$C:$C, "2024",'Forecast Summary-FY25'!$D:$D, "Historical")</f>
        <v>344</v>
      </c>
      <c r="AA116" s="303">
        <f>SUMIFS('Forecast Summary-FY25'!AL:AL, 'Forecast Summary-FY25'!$A:$A,Outcomes!$A116,'Forecast Summary-FY25'!$C:$C, "2024",'Forecast Summary-FY25'!$D:$D, "Historical")</f>
        <v>167</v>
      </c>
      <c r="AB116" s="303">
        <f>SUMIFS('Forecast Summary-FY25'!AM:AM, 'Forecast Summary-FY25'!$A:$A,Outcomes!$A116,'Forecast Summary-FY25'!$C:$C, "2024",'Forecast Summary-FY25'!$D:$D, "Historical")</f>
        <v>129</v>
      </c>
      <c r="AC116" s="303">
        <f>SUMIFS('Forecast Summary-FY25'!AN:AN, 'Forecast Summary-FY25'!$A:$A,Outcomes!$A116,'Forecast Summary-FY25'!$C:$C, "2024",'Forecast Summary-FY25'!$D:$D, "Historical")</f>
        <v>176</v>
      </c>
      <c r="AD116" s="303">
        <f>SUMIFS('Forecast Summary-FY25'!AS:AS, 'Forecast Summary-FY25'!$A:$A,Outcomes!$A116,'Forecast Summary-FY25'!$C:$C, "2024",'Forecast Summary-FY25'!$D:$D, "Historical")</f>
        <v>0</v>
      </c>
      <c r="AE116" s="303">
        <f>SUMIFS('Forecast Summary-FY25'!AT:AT, 'Forecast Summary-FY25'!$A:$A,Outcomes!$A116,'Forecast Summary-FY25'!$C:$C, "2024",'Forecast Summary-FY25'!$D:$D, "Historical")</f>
        <v>0</v>
      </c>
      <c r="AF116" s="303">
        <f>SUMIFS('Forecast Summary-FY25'!AU:AU, 'Forecast Summary-FY25'!$A:$A,Outcomes!$A116,'Forecast Summary-FY25'!$C:$C, "2024",'Forecast Summary-FY25'!$D:$D, "Historical")</f>
        <v>0</v>
      </c>
      <c r="AG116" s="303">
        <f>SUMIFS('Forecast Summary-FY25'!AV:AV, 'Forecast Summary-FY25'!$A:$A,Outcomes!$A116,'Forecast Summary-FY25'!$C:$C, "2024",'Forecast Summary-FY25'!$D:$D, "Historical")</f>
        <v>0</v>
      </c>
      <c r="AH116" s="303">
        <f>SUMIFS('Forecast Summary-FY25'!AW:AW, 'Forecast Summary-FY25'!$A:$A,Outcomes!$A116,'Forecast Summary-FY25'!$C:$C, "2024",'Forecast Summary-FY25'!$D:$D, "Historical")</f>
        <v>0</v>
      </c>
      <c r="AI116" s="303">
        <f>SUMIFS('Forecast Summary-FY25'!AX:AX, 'Forecast Summary-FY25'!$A:$A,Outcomes!$A116,'Forecast Summary-FY25'!$C:$C, "2024",'Forecast Summary-FY25'!$D:$D, "Historical")</f>
        <v>0</v>
      </c>
      <c r="AJ116" s="303">
        <f>SUMIFS('Forecast Summary-FY25'!AY:AY, 'Forecast Summary-FY25'!$A:$A,Outcomes!$A116,'Forecast Summary-FY25'!$C:$C, "2024",'Forecast Summary-FY25'!$D:$D, "Historical")</f>
        <v>0</v>
      </c>
      <c r="AK116" s="303">
        <f>SUMIFS('Forecast Summary-FY25'!AZ:AZ, 'Forecast Summary-FY25'!$A:$A,Outcomes!$A116,'Forecast Summary-FY25'!$C:$C, "2024",'Forecast Summary-FY25'!$D:$D, "Historical")</f>
        <v>0</v>
      </c>
      <c r="AL116" s="303">
        <f>SUMIFS('Forecast Summary-FY25'!BE:BE, 'Forecast Summary-FY25'!$A:$A,Outcomes!$A116,'Forecast Summary-FY25'!$C:$C, "2024",'Forecast Summary-FY25'!$D:$D, "Historical")</f>
        <v>603</v>
      </c>
      <c r="AM116" s="303">
        <f>SUMIFS('Forecast Summary-FY25'!BF:BF, 'Forecast Summary-FY25'!$A:$A,Outcomes!$A116,'Forecast Summary-FY25'!$C:$C, "2024",'Forecast Summary-FY25'!$D:$D, "Historical")</f>
        <v>302</v>
      </c>
      <c r="AN116" s="303">
        <f>SUMIFS('Forecast Summary-FY25'!BG:BG, 'Forecast Summary-FY25'!$A:$A,Outcomes!$A116,'Forecast Summary-FY25'!$C:$C, "2024",'Forecast Summary-FY25'!$D:$D, "Historical")</f>
        <v>129</v>
      </c>
      <c r="AO116" s="303">
        <f>SUMIFS('Forecast Summary-FY25'!BH:BH, 'Forecast Summary-FY25'!$A:$A,Outcomes!$A116,'Forecast Summary-FY25'!$C:$C, "2024",'Forecast Summary-FY25'!$D:$D, "Historical")</f>
        <v>122</v>
      </c>
      <c r="AP116" s="303">
        <f>SUMIFS('Forecast Summary-FY25'!BI:BI, 'Forecast Summary-FY25'!$A:$A,Outcomes!$A116,'Forecast Summary-FY25'!$C:$C, "2024",'Forecast Summary-FY25'!$D:$D, "Historical")</f>
        <v>208</v>
      </c>
      <c r="AQ116" s="303">
        <f>SUMIFS('Forecast Summary-FY25'!BJ:BJ, 'Forecast Summary-FY25'!$A:$A,Outcomes!$A116,'Forecast Summary-FY25'!$C:$C, "2024",'Forecast Summary-FY25'!$D:$D, "Historical")</f>
        <v>64</v>
      </c>
      <c r="AR116" s="303">
        <f>SUMIFS('Forecast Summary-FY25'!BK:BK, 'Forecast Summary-FY25'!$A:$A,Outcomes!$A116,'Forecast Summary-FY25'!$C:$C, "2024",'Forecast Summary-FY25'!$D:$D, "Historical")</f>
        <v>91</v>
      </c>
      <c r="AS116" s="303">
        <f>SUMIFS('Forecast Summary-FY25'!BL:BL, 'Forecast Summary-FY25'!$A:$A,Outcomes!$A116,'Forecast Summary-FY25'!$C:$C, "2024",'Forecast Summary-FY25'!$D:$D, "Historical")</f>
        <v>134</v>
      </c>
      <c r="AT116" s="303">
        <f>SUMIFS('Forecast Summary-FY25'!BQ:BQ, 'Forecast Summary-FY25'!$A:$A,Outcomes!$A116,'Forecast Summary-FY25'!$C:$C, "2024",'Forecast Summary-FY25'!$D:$D, "Historical")</f>
        <v>0</v>
      </c>
      <c r="AU116" s="303">
        <f>SUMIFS('Forecast Summary-FY25'!BR:BR, 'Forecast Summary-FY25'!$A:$A,Outcomes!$A116,'Forecast Summary-FY25'!$C:$C, "2024",'Forecast Summary-FY25'!$D:$D, "Historical")</f>
        <v>0</v>
      </c>
      <c r="AV116" s="303">
        <f>SUMIFS('Forecast Summary-FY25'!BS:BS, 'Forecast Summary-FY25'!$A:$A,Outcomes!$A116,'Forecast Summary-FY25'!$C:$C, "2024",'Forecast Summary-FY25'!$D:$D, "Historical")</f>
        <v>0</v>
      </c>
      <c r="AW116" s="303">
        <f>SUMIFS('Forecast Summary-FY25'!BT:BT, 'Forecast Summary-FY25'!$A:$A,Outcomes!$A116,'Forecast Summary-FY25'!$C:$C, "2024",'Forecast Summary-FY25'!$D:$D, "Historical")</f>
        <v>0</v>
      </c>
      <c r="AX116" s="303">
        <f>SUMIFS('Forecast Summary-FY25'!BU:BU, 'Forecast Summary-FY25'!$A:$A,Outcomes!$A116,'Forecast Summary-FY25'!$C:$C, "2024",'Forecast Summary-FY25'!$D:$D, "Historical")</f>
        <v>0</v>
      </c>
      <c r="AY116" s="303">
        <f>SUMIFS('Forecast Summary-FY25'!BV:BV, 'Forecast Summary-FY25'!$A:$A,Outcomes!$A116,'Forecast Summary-FY25'!$C:$C, "2024",'Forecast Summary-FY25'!$D:$D, "Historical")</f>
        <v>0</v>
      </c>
      <c r="AZ116" s="303">
        <f>SUMIFS('Forecast Summary-FY25'!BW:BW, 'Forecast Summary-FY25'!$A:$A,Outcomes!$A116,'Forecast Summary-FY25'!$C:$C, "2024",'Forecast Summary-FY25'!$D:$D, "Historical")</f>
        <v>0</v>
      </c>
      <c r="BA116" s="303">
        <f>SUMIFS('Forecast Summary-FY25'!BX:BX, 'Forecast Summary-FY25'!$A:$A,Outcomes!$A116,'Forecast Summary-FY25'!$C:$C, "2024",'Forecast Summary-FY25'!$D:$D, "Historical")</f>
        <v>0</v>
      </c>
      <c r="BB116" s="303">
        <f>SUMIFS('Forecast Summary-FY25'!BY:BY, 'Forecast Summary-FY25'!$A:$A,Outcomes!$A116,'Forecast Summary-FY25'!$C:$C, "2024",'Forecast Summary-FY25'!$D:$D, "Historical")</f>
        <v>29</v>
      </c>
      <c r="BC116" s="303">
        <f>SUMIFS('Forecast Summary-FY25'!BZ:BZ, 'Forecast Summary-FY25'!$A:$A,Outcomes!$A116,'Forecast Summary-FY25'!$C:$C, "2024",'Forecast Summary-FY25'!$D:$D, "Historical")</f>
        <v>57</v>
      </c>
      <c r="BD116" s="303">
        <f>SUMIFS('Forecast Summary-FY25'!CA:CA, 'Forecast Summary-FY25'!$A:$A,Outcomes!$A116,'Forecast Summary-FY25'!$C:$C, "2024",'Forecast Summary-FY25'!$D:$D, "Historical")</f>
        <v>0</v>
      </c>
    </row>
    <row r="117" spans="1:56">
      <c r="A117" s="13" t="s">
        <v>50</v>
      </c>
      <c r="B117" s="10" t="s">
        <v>51</v>
      </c>
      <c r="C117" s="303">
        <f>SUMIFS('Forecast Summary-FY25'!E:E, 'Forecast Summary-FY25'!$A:$A,Outcomes!$A117,'Forecast Summary-FY25'!$C:$C, "2024",'Forecast Summary-FY25'!$D:$D, "Historical")</f>
        <v>593</v>
      </c>
      <c r="D117" s="303">
        <f>SUMIFS('Forecast Summary-FY25'!F:F, 'Forecast Summary-FY25'!$A:$A,Outcomes!$A117,'Forecast Summary-FY25'!$C:$C, "2024",'Forecast Summary-FY25'!$D:$D, "Historical")</f>
        <v>759</v>
      </c>
      <c r="E117" s="303">
        <f>SUMIFS('Forecast Summary-FY25'!G:G, 'Forecast Summary-FY25'!$A:$A,Outcomes!$A117,'Forecast Summary-FY25'!$C:$C, "2024",'Forecast Summary-FY25'!$D:$D, "Historical")</f>
        <v>301</v>
      </c>
      <c r="F117" s="303">
        <f>SUMIFS('Forecast Summary-FY25'!H:H, 'Forecast Summary-FY25'!$A:$A,Outcomes!$A117,'Forecast Summary-FY25'!$C:$C, "2024",'Forecast Summary-FY25'!$D:$D, "Historical")</f>
        <v>378</v>
      </c>
      <c r="G117" s="303">
        <f>SUMIFS('Forecast Summary-FY25'!I:I, 'Forecast Summary-FY25'!$A:$A,Outcomes!$A117,'Forecast Summary-FY25'!$C:$C, "2024",'Forecast Summary-FY25'!$D:$D, "Historical")</f>
        <v>193</v>
      </c>
      <c r="H117" s="303">
        <f>SUMIFS('Forecast Summary-FY25'!J:J, 'Forecast Summary-FY25'!$A:$A,Outcomes!$A117,'Forecast Summary-FY25'!$C:$C, "2024",'Forecast Summary-FY25'!$D:$D, "Historical")</f>
        <v>0</v>
      </c>
      <c r="I117" s="303">
        <f>SUMIFS('Forecast Summary-FY25'!K:K, 'Forecast Summary-FY25'!$A:$A,Outcomes!$A117,'Forecast Summary-FY25'!$C:$C, "2024",'Forecast Summary-FY25'!$D:$D, "Historical")</f>
        <v>0</v>
      </c>
      <c r="J117" s="303">
        <f>SUMIFS('Forecast Summary-FY25'!L:L, 'Forecast Summary-FY25'!$A:$A,Outcomes!$A117,'Forecast Summary-FY25'!$C:$C, "2024",'Forecast Summary-FY25'!$D:$D, "Historical")</f>
        <v>0</v>
      </c>
      <c r="K117" s="303">
        <f>SUMIFS('Forecast Summary-FY25'!M:M, 'Forecast Summary-FY25'!$A:$A,Outcomes!$A117,'Forecast Summary-FY25'!$C:$C, "2024",'Forecast Summary-FY25'!$D:$D, "Historical")</f>
        <v>0</v>
      </c>
      <c r="L117" s="303">
        <f>SUMIFS('Forecast Summary-FY25'!O:O, 'Forecast Summary-FY25'!$A:$A,Outcomes!$A117,'Forecast Summary-FY25'!$C:$C, "2024",'Forecast Summary-FY25'!$D:$D, "Historical")</f>
        <v>0</v>
      </c>
      <c r="M117" s="303">
        <f>SUMIFS('Forecast Summary-FY25'!P:P, 'Forecast Summary-FY25'!$A:$A,Outcomes!$A117,'Forecast Summary-FY25'!$C:$C, "2024",'Forecast Summary-FY25'!$D:$D, "Historical")</f>
        <v>0</v>
      </c>
      <c r="N117" s="303">
        <f>SUMIFS('Forecast Summary-FY25'!U:U, 'Forecast Summary-FY25'!$A:$A,Outcomes!$A117,'Forecast Summary-FY25'!$C:$C, "2024",'Forecast Summary-FY25'!$D:$D, "Historical")</f>
        <v>0</v>
      </c>
      <c r="O117" s="303">
        <f>SUMIFS('Forecast Summary-FY25'!V:V, 'Forecast Summary-FY25'!$A:$A,Outcomes!$A117,'Forecast Summary-FY25'!$C:$C, "2024",'Forecast Summary-FY25'!$D:$D, "Historical")</f>
        <v>0</v>
      </c>
      <c r="P117" s="303">
        <f>SUMIFS('Forecast Summary-FY25'!W:W, 'Forecast Summary-FY25'!$A:$A,Outcomes!$A117,'Forecast Summary-FY25'!$C:$C, "2024",'Forecast Summary-FY25'!$D:$D, "Historical")</f>
        <v>0</v>
      </c>
      <c r="Q117" s="303">
        <f>SUMIFS('Forecast Summary-FY25'!X:X, 'Forecast Summary-FY25'!$A:$A,Outcomes!$A117,'Forecast Summary-FY25'!$C:$C, "2024",'Forecast Summary-FY25'!$D:$D, "Historical")</f>
        <v>0</v>
      </c>
      <c r="R117" s="303">
        <f>SUMIFS('Forecast Summary-FY25'!Y:Y, 'Forecast Summary-FY25'!$A:$A,Outcomes!$A117,'Forecast Summary-FY25'!$C:$C, "2024",'Forecast Summary-FY25'!$D:$D, "Historical")</f>
        <v>199</v>
      </c>
      <c r="S117" s="303">
        <f>SUMIFS('Forecast Summary-FY25'!Z:Z, 'Forecast Summary-FY25'!$A:$A,Outcomes!$A117,'Forecast Summary-FY25'!$C:$C, "2024",'Forecast Summary-FY25'!$D:$D, "Historical")</f>
        <v>52</v>
      </c>
      <c r="T117" s="303">
        <f>SUMIFS('Forecast Summary-FY25'!AA:AA, 'Forecast Summary-FY25'!$A:$A,Outcomes!$A117,'Forecast Summary-FY25'!$C:$C, "2024",'Forecast Summary-FY25'!$D:$D, "Historical")</f>
        <v>68</v>
      </c>
      <c r="U117" s="303">
        <f>SUMIFS('Forecast Summary-FY25'!AB:AB, 'Forecast Summary-FY25'!$A:$A,Outcomes!$A117,'Forecast Summary-FY25'!$C:$C, "2024",'Forecast Summary-FY25'!$D:$D, "Historical")</f>
        <v>104</v>
      </c>
      <c r="V117" s="303">
        <f>SUMIFS('Forecast Summary-FY25'!AG:AG, 'Forecast Summary-FY25'!$A:$A,Outcomes!$A117,'Forecast Summary-FY25'!$C:$C, "2024",'Forecast Summary-FY25'!$D:$D, "Historical")</f>
        <v>158</v>
      </c>
      <c r="W117" s="303">
        <f>SUMIFS('Forecast Summary-FY25'!AH:AH, 'Forecast Summary-FY25'!$A:$A,Outcomes!$A117,'Forecast Summary-FY25'!$C:$C, "2024",'Forecast Summary-FY25'!$D:$D, "Historical")</f>
        <v>71</v>
      </c>
      <c r="X117" s="303">
        <f>SUMIFS('Forecast Summary-FY25'!AI:AI, 'Forecast Summary-FY25'!$A:$A,Outcomes!$A117,'Forecast Summary-FY25'!$C:$C, "2024",'Forecast Summary-FY25'!$D:$D, "Historical")</f>
        <v>93</v>
      </c>
      <c r="Y117" s="303">
        <f>SUMIFS('Forecast Summary-FY25'!AJ:AJ, 'Forecast Summary-FY25'!$A:$A,Outcomes!$A117,'Forecast Summary-FY25'!$C:$C, "2024",'Forecast Summary-FY25'!$D:$D, "Historical")</f>
        <v>65</v>
      </c>
      <c r="Z117" s="303">
        <f>SUMIFS('Forecast Summary-FY25'!AK:AK, 'Forecast Summary-FY25'!$A:$A,Outcomes!$A117,'Forecast Summary-FY25'!$C:$C, "2024",'Forecast Summary-FY25'!$D:$D, "Historical")</f>
        <v>819</v>
      </c>
      <c r="AA117" s="303">
        <f>SUMIFS('Forecast Summary-FY25'!AL:AL, 'Forecast Summary-FY25'!$A:$A,Outcomes!$A117,'Forecast Summary-FY25'!$C:$C, "2024",'Forecast Summary-FY25'!$D:$D, "Historical")</f>
        <v>340</v>
      </c>
      <c r="AB117" s="303">
        <f>SUMIFS('Forecast Summary-FY25'!AM:AM, 'Forecast Summary-FY25'!$A:$A,Outcomes!$A117,'Forecast Summary-FY25'!$C:$C, "2024",'Forecast Summary-FY25'!$D:$D, "Historical")</f>
        <v>486</v>
      </c>
      <c r="AC117" s="303">
        <f>SUMIFS('Forecast Summary-FY25'!AN:AN, 'Forecast Summary-FY25'!$A:$A,Outcomes!$A117,'Forecast Summary-FY25'!$C:$C, "2024",'Forecast Summary-FY25'!$D:$D, "Historical")</f>
        <v>409</v>
      </c>
      <c r="AD117" s="303">
        <f>SUMIFS('Forecast Summary-FY25'!AS:AS, 'Forecast Summary-FY25'!$A:$A,Outcomes!$A117,'Forecast Summary-FY25'!$C:$C, "2024",'Forecast Summary-FY25'!$D:$D, "Historical")</f>
        <v>2</v>
      </c>
      <c r="AE117" s="303">
        <f>SUMIFS('Forecast Summary-FY25'!AT:AT, 'Forecast Summary-FY25'!$A:$A,Outcomes!$A117,'Forecast Summary-FY25'!$C:$C, "2024",'Forecast Summary-FY25'!$D:$D, "Historical")</f>
        <v>0</v>
      </c>
      <c r="AF117" s="303">
        <f>SUMIFS('Forecast Summary-FY25'!AU:AU, 'Forecast Summary-FY25'!$A:$A,Outcomes!$A117,'Forecast Summary-FY25'!$C:$C, "2024",'Forecast Summary-FY25'!$D:$D, "Historical")</f>
        <v>1</v>
      </c>
      <c r="AG117" s="303">
        <f>SUMIFS('Forecast Summary-FY25'!AV:AV, 'Forecast Summary-FY25'!$A:$A,Outcomes!$A117,'Forecast Summary-FY25'!$C:$C, "2024",'Forecast Summary-FY25'!$D:$D, "Historical")</f>
        <v>1</v>
      </c>
      <c r="AH117" s="303">
        <f>SUMIFS('Forecast Summary-FY25'!AW:AW, 'Forecast Summary-FY25'!$A:$A,Outcomes!$A117,'Forecast Summary-FY25'!$C:$C, "2024",'Forecast Summary-FY25'!$D:$D, "Historical")</f>
        <v>0</v>
      </c>
      <c r="AI117" s="303">
        <f>SUMIFS('Forecast Summary-FY25'!AX:AX, 'Forecast Summary-FY25'!$A:$A,Outcomes!$A117,'Forecast Summary-FY25'!$C:$C, "2024",'Forecast Summary-FY25'!$D:$D, "Historical")</f>
        <v>0</v>
      </c>
      <c r="AJ117" s="303">
        <f>SUMIFS('Forecast Summary-FY25'!AY:AY, 'Forecast Summary-FY25'!$A:$A,Outcomes!$A117,'Forecast Summary-FY25'!$C:$C, "2024",'Forecast Summary-FY25'!$D:$D, "Historical")</f>
        <v>0</v>
      </c>
      <c r="AK117" s="303">
        <f>SUMIFS('Forecast Summary-FY25'!AZ:AZ, 'Forecast Summary-FY25'!$A:$A,Outcomes!$A117,'Forecast Summary-FY25'!$C:$C, "2024",'Forecast Summary-FY25'!$D:$D, "Historical")</f>
        <v>0</v>
      </c>
      <c r="AL117" s="303">
        <f>SUMIFS('Forecast Summary-FY25'!BE:BE, 'Forecast Summary-FY25'!$A:$A,Outcomes!$A117,'Forecast Summary-FY25'!$C:$C, "2024",'Forecast Summary-FY25'!$D:$D, "Historical")</f>
        <v>688</v>
      </c>
      <c r="AM117" s="303">
        <f>SUMIFS('Forecast Summary-FY25'!BF:BF, 'Forecast Summary-FY25'!$A:$A,Outcomes!$A117,'Forecast Summary-FY25'!$C:$C, "2024",'Forecast Summary-FY25'!$D:$D, "Historical")</f>
        <v>281</v>
      </c>
      <c r="AN117" s="303">
        <f>SUMIFS('Forecast Summary-FY25'!BG:BG, 'Forecast Summary-FY25'!$A:$A,Outcomes!$A117,'Forecast Summary-FY25'!$C:$C, "2024",'Forecast Summary-FY25'!$D:$D, "Historical")</f>
        <v>386</v>
      </c>
      <c r="AO117" s="303">
        <f>SUMIFS('Forecast Summary-FY25'!BH:BH, 'Forecast Summary-FY25'!$A:$A,Outcomes!$A117,'Forecast Summary-FY25'!$C:$C, "2024",'Forecast Summary-FY25'!$D:$D, "Historical")</f>
        <v>204</v>
      </c>
      <c r="AP117" s="303">
        <f>SUMIFS('Forecast Summary-FY25'!BI:BI, 'Forecast Summary-FY25'!$A:$A,Outcomes!$A117,'Forecast Summary-FY25'!$C:$C, "2024",'Forecast Summary-FY25'!$D:$D, "Historical")</f>
        <v>658</v>
      </c>
      <c r="AQ117" s="303">
        <f>SUMIFS('Forecast Summary-FY25'!BJ:BJ, 'Forecast Summary-FY25'!$A:$A,Outcomes!$A117,'Forecast Summary-FY25'!$C:$C, "2024",'Forecast Summary-FY25'!$D:$D, "Historical")</f>
        <v>148</v>
      </c>
      <c r="AR117" s="303">
        <f>SUMIFS('Forecast Summary-FY25'!BK:BK, 'Forecast Summary-FY25'!$A:$A,Outcomes!$A117,'Forecast Summary-FY25'!$C:$C, "2024",'Forecast Summary-FY25'!$D:$D, "Historical")</f>
        <v>439</v>
      </c>
      <c r="AS117" s="303">
        <f>SUMIFS('Forecast Summary-FY25'!BL:BL, 'Forecast Summary-FY25'!$A:$A,Outcomes!$A117,'Forecast Summary-FY25'!$C:$C, "2024",'Forecast Summary-FY25'!$D:$D, "Historical")</f>
        <v>320</v>
      </c>
      <c r="AT117" s="303">
        <f>SUMIFS('Forecast Summary-FY25'!BQ:BQ, 'Forecast Summary-FY25'!$A:$A,Outcomes!$A117,'Forecast Summary-FY25'!$C:$C, "2024",'Forecast Summary-FY25'!$D:$D, "Historical")</f>
        <v>0</v>
      </c>
      <c r="AU117" s="303">
        <f>SUMIFS('Forecast Summary-FY25'!BR:BR, 'Forecast Summary-FY25'!$A:$A,Outcomes!$A117,'Forecast Summary-FY25'!$C:$C, "2024",'Forecast Summary-FY25'!$D:$D, "Historical")</f>
        <v>0</v>
      </c>
      <c r="AV117" s="303">
        <f>SUMIFS('Forecast Summary-FY25'!BS:BS, 'Forecast Summary-FY25'!$A:$A,Outcomes!$A117,'Forecast Summary-FY25'!$C:$C, "2024",'Forecast Summary-FY25'!$D:$D, "Historical")</f>
        <v>0</v>
      </c>
      <c r="AW117" s="303">
        <f>SUMIFS('Forecast Summary-FY25'!BT:BT, 'Forecast Summary-FY25'!$A:$A,Outcomes!$A117,'Forecast Summary-FY25'!$C:$C, "2024",'Forecast Summary-FY25'!$D:$D, "Historical")</f>
        <v>0</v>
      </c>
      <c r="AX117" s="303">
        <f>SUMIFS('Forecast Summary-FY25'!BU:BU, 'Forecast Summary-FY25'!$A:$A,Outcomes!$A117,'Forecast Summary-FY25'!$C:$C, "2024",'Forecast Summary-FY25'!$D:$D, "Historical")</f>
        <v>0</v>
      </c>
      <c r="AY117" s="303">
        <f>SUMIFS('Forecast Summary-FY25'!BV:BV, 'Forecast Summary-FY25'!$A:$A,Outcomes!$A117,'Forecast Summary-FY25'!$C:$C, "2024",'Forecast Summary-FY25'!$D:$D, "Historical")</f>
        <v>0</v>
      </c>
      <c r="AZ117" s="303">
        <f>SUMIFS('Forecast Summary-FY25'!BW:BW, 'Forecast Summary-FY25'!$A:$A,Outcomes!$A117,'Forecast Summary-FY25'!$C:$C, "2024",'Forecast Summary-FY25'!$D:$D, "Historical")</f>
        <v>0</v>
      </c>
      <c r="BA117" s="303">
        <f>SUMIFS('Forecast Summary-FY25'!BX:BX, 'Forecast Summary-FY25'!$A:$A,Outcomes!$A117,'Forecast Summary-FY25'!$C:$C, "2024",'Forecast Summary-FY25'!$D:$D, "Historical")</f>
        <v>0</v>
      </c>
      <c r="BB117" s="303">
        <f>SUMIFS('Forecast Summary-FY25'!BY:BY, 'Forecast Summary-FY25'!$A:$A,Outcomes!$A117,'Forecast Summary-FY25'!$C:$C, "2024",'Forecast Summary-FY25'!$D:$D, "Historical")</f>
        <v>55</v>
      </c>
      <c r="BC117" s="303">
        <f>SUMIFS('Forecast Summary-FY25'!BZ:BZ, 'Forecast Summary-FY25'!$A:$A,Outcomes!$A117,'Forecast Summary-FY25'!$C:$C, "2024",'Forecast Summary-FY25'!$D:$D, "Historical")</f>
        <v>118</v>
      </c>
      <c r="BD117" s="303">
        <f>SUMIFS('Forecast Summary-FY25'!CA:CA, 'Forecast Summary-FY25'!$A:$A,Outcomes!$A117,'Forecast Summary-FY25'!$C:$C, "2024",'Forecast Summary-FY25'!$D:$D, "Historical")</f>
        <v>0</v>
      </c>
    </row>
    <row r="118" spans="1:56">
      <c r="A118" s="13" t="s">
        <v>53</v>
      </c>
      <c r="B118" s="10" t="s">
        <v>54</v>
      </c>
      <c r="C118" s="303">
        <f>SUMIFS('Forecast Summary-FY25'!E:E, 'Forecast Summary-FY25'!$A:$A,Outcomes!$A118,'Forecast Summary-FY25'!$C:$C, "2024",'Forecast Summary-FY25'!$D:$D, "Historical")</f>
        <v>528</v>
      </c>
      <c r="D118" s="303">
        <f>SUMIFS('Forecast Summary-FY25'!F:F, 'Forecast Summary-FY25'!$A:$A,Outcomes!$A118,'Forecast Summary-FY25'!$C:$C, "2024",'Forecast Summary-FY25'!$D:$D, "Historical")</f>
        <v>373</v>
      </c>
      <c r="E118" s="303">
        <f>SUMIFS('Forecast Summary-FY25'!G:G, 'Forecast Summary-FY25'!$A:$A,Outcomes!$A118,'Forecast Summary-FY25'!$C:$C, "2024",'Forecast Summary-FY25'!$D:$D, "Historical")</f>
        <v>271</v>
      </c>
      <c r="F118" s="303">
        <f>SUMIFS('Forecast Summary-FY25'!H:H, 'Forecast Summary-FY25'!$A:$A,Outcomes!$A118,'Forecast Summary-FY25'!$C:$C, "2024",'Forecast Summary-FY25'!$D:$D, "Historical")</f>
        <v>136</v>
      </c>
      <c r="G118" s="303">
        <f>SUMIFS('Forecast Summary-FY25'!I:I, 'Forecast Summary-FY25'!$A:$A,Outcomes!$A118,'Forecast Summary-FY25'!$C:$C, "2024",'Forecast Summary-FY25'!$D:$D, "Historical")</f>
        <v>58</v>
      </c>
      <c r="H118" s="303">
        <f>SUMIFS('Forecast Summary-FY25'!J:J, 'Forecast Summary-FY25'!$A:$A,Outcomes!$A118,'Forecast Summary-FY25'!$C:$C, "2024",'Forecast Summary-FY25'!$D:$D, "Historical")</f>
        <v>0</v>
      </c>
      <c r="I118" s="303">
        <f>SUMIFS('Forecast Summary-FY25'!K:K, 'Forecast Summary-FY25'!$A:$A,Outcomes!$A118,'Forecast Summary-FY25'!$C:$C, "2024",'Forecast Summary-FY25'!$D:$D, "Historical")</f>
        <v>0</v>
      </c>
      <c r="J118" s="303">
        <f>SUMIFS('Forecast Summary-FY25'!L:L, 'Forecast Summary-FY25'!$A:$A,Outcomes!$A118,'Forecast Summary-FY25'!$C:$C, "2024",'Forecast Summary-FY25'!$D:$D, "Historical")</f>
        <v>0</v>
      </c>
      <c r="K118" s="303">
        <f>SUMIFS('Forecast Summary-FY25'!M:M, 'Forecast Summary-FY25'!$A:$A,Outcomes!$A118,'Forecast Summary-FY25'!$C:$C, "2024",'Forecast Summary-FY25'!$D:$D, "Historical")</f>
        <v>0</v>
      </c>
      <c r="L118" s="303">
        <f>SUMIFS('Forecast Summary-FY25'!O:O, 'Forecast Summary-FY25'!$A:$A,Outcomes!$A118,'Forecast Summary-FY25'!$C:$C, "2024",'Forecast Summary-FY25'!$D:$D, "Historical")</f>
        <v>0</v>
      </c>
      <c r="M118" s="303">
        <f>SUMIFS('Forecast Summary-FY25'!P:P, 'Forecast Summary-FY25'!$A:$A,Outcomes!$A118,'Forecast Summary-FY25'!$C:$C, "2024",'Forecast Summary-FY25'!$D:$D, "Historical")</f>
        <v>355</v>
      </c>
      <c r="N118" s="303">
        <f>SUMIFS('Forecast Summary-FY25'!U:U, 'Forecast Summary-FY25'!$A:$A,Outcomes!$A118,'Forecast Summary-FY25'!$C:$C, "2024",'Forecast Summary-FY25'!$D:$D, "Historical")</f>
        <v>0</v>
      </c>
      <c r="O118" s="303">
        <f>SUMIFS('Forecast Summary-FY25'!V:V, 'Forecast Summary-FY25'!$A:$A,Outcomes!$A118,'Forecast Summary-FY25'!$C:$C, "2024",'Forecast Summary-FY25'!$D:$D, "Historical")</f>
        <v>0</v>
      </c>
      <c r="P118" s="303">
        <f>SUMIFS('Forecast Summary-FY25'!W:W, 'Forecast Summary-FY25'!$A:$A,Outcomes!$A118,'Forecast Summary-FY25'!$C:$C, "2024",'Forecast Summary-FY25'!$D:$D, "Historical")</f>
        <v>0</v>
      </c>
      <c r="Q118" s="303">
        <f>SUMIFS('Forecast Summary-FY25'!X:X, 'Forecast Summary-FY25'!$A:$A,Outcomes!$A118,'Forecast Summary-FY25'!$C:$C, "2024",'Forecast Summary-FY25'!$D:$D, "Historical")</f>
        <v>0</v>
      </c>
      <c r="R118" s="303">
        <f>SUMIFS('Forecast Summary-FY25'!Y:Y, 'Forecast Summary-FY25'!$A:$A,Outcomes!$A118,'Forecast Summary-FY25'!$C:$C, "2024",'Forecast Summary-FY25'!$D:$D, "Historical")</f>
        <v>88</v>
      </c>
      <c r="S118" s="303">
        <f>SUMIFS('Forecast Summary-FY25'!Z:Z, 'Forecast Summary-FY25'!$A:$A,Outcomes!$A118,'Forecast Summary-FY25'!$C:$C, "2024",'Forecast Summary-FY25'!$D:$D, "Historical")</f>
        <v>9</v>
      </c>
      <c r="T118" s="303">
        <f>SUMIFS('Forecast Summary-FY25'!AA:AA, 'Forecast Summary-FY25'!$A:$A,Outcomes!$A118,'Forecast Summary-FY25'!$C:$C, "2024",'Forecast Summary-FY25'!$D:$D, "Historical")</f>
        <v>6</v>
      </c>
      <c r="U118" s="303">
        <f>SUMIFS('Forecast Summary-FY25'!AB:AB, 'Forecast Summary-FY25'!$A:$A,Outcomes!$A118,'Forecast Summary-FY25'!$C:$C, "2024",'Forecast Summary-FY25'!$D:$D, "Historical")</f>
        <v>47</v>
      </c>
      <c r="V118" s="303">
        <f>SUMIFS('Forecast Summary-FY25'!AG:AG, 'Forecast Summary-FY25'!$A:$A,Outcomes!$A118,'Forecast Summary-FY25'!$C:$C, "2024",'Forecast Summary-FY25'!$D:$D, "Historical")</f>
        <v>85</v>
      </c>
      <c r="W118" s="303">
        <f>SUMIFS('Forecast Summary-FY25'!AH:AH, 'Forecast Summary-FY25'!$A:$A,Outcomes!$A118,'Forecast Summary-FY25'!$C:$C, "2024",'Forecast Summary-FY25'!$D:$D, "Historical")</f>
        <v>26</v>
      </c>
      <c r="X118" s="303">
        <f>SUMIFS('Forecast Summary-FY25'!AI:AI, 'Forecast Summary-FY25'!$A:$A,Outcomes!$A118,'Forecast Summary-FY25'!$C:$C, "2024",'Forecast Summary-FY25'!$D:$D, "Historical")</f>
        <v>30</v>
      </c>
      <c r="Y118" s="303">
        <f>SUMIFS('Forecast Summary-FY25'!AJ:AJ, 'Forecast Summary-FY25'!$A:$A,Outcomes!$A118,'Forecast Summary-FY25'!$C:$C, "2024",'Forecast Summary-FY25'!$D:$D, "Historical")</f>
        <v>23</v>
      </c>
      <c r="Z118" s="303">
        <f>SUMIFS('Forecast Summary-FY25'!AK:AK, 'Forecast Summary-FY25'!$A:$A,Outcomes!$A118,'Forecast Summary-FY25'!$C:$C, "2024",'Forecast Summary-FY25'!$D:$D, "Historical")</f>
        <v>390</v>
      </c>
      <c r="AA118" s="303">
        <f>SUMIFS('Forecast Summary-FY25'!AL:AL, 'Forecast Summary-FY25'!$A:$A,Outcomes!$A118,'Forecast Summary-FY25'!$C:$C, "2024",'Forecast Summary-FY25'!$D:$D, "Historical")</f>
        <v>164</v>
      </c>
      <c r="AB118" s="303">
        <f>SUMIFS('Forecast Summary-FY25'!AM:AM, 'Forecast Summary-FY25'!$A:$A,Outcomes!$A118,'Forecast Summary-FY25'!$C:$C, "2024",'Forecast Summary-FY25'!$D:$D, "Historical")</f>
        <v>217</v>
      </c>
      <c r="AC118" s="303">
        <f>SUMIFS('Forecast Summary-FY25'!AN:AN, 'Forecast Summary-FY25'!$A:$A,Outcomes!$A118,'Forecast Summary-FY25'!$C:$C, "2024",'Forecast Summary-FY25'!$D:$D, "Historical")</f>
        <v>182</v>
      </c>
      <c r="AD118" s="303">
        <f>SUMIFS('Forecast Summary-FY25'!AS:AS, 'Forecast Summary-FY25'!$A:$A,Outcomes!$A118,'Forecast Summary-FY25'!$C:$C, "2024",'Forecast Summary-FY25'!$D:$D, "Historical")</f>
        <v>0</v>
      </c>
      <c r="AE118" s="303">
        <f>SUMIFS('Forecast Summary-FY25'!AT:AT, 'Forecast Summary-FY25'!$A:$A,Outcomes!$A118,'Forecast Summary-FY25'!$C:$C, "2024",'Forecast Summary-FY25'!$D:$D, "Historical")</f>
        <v>0</v>
      </c>
      <c r="AF118" s="303">
        <f>SUMIFS('Forecast Summary-FY25'!AU:AU, 'Forecast Summary-FY25'!$A:$A,Outcomes!$A118,'Forecast Summary-FY25'!$C:$C, "2024",'Forecast Summary-FY25'!$D:$D, "Historical")</f>
        <v>0</v>
      </c>
      <c r="AG118" s="303">
        <f>SUMIFS('Forecast Summary-FY25'!AV:AV, 'Forecast Summary-FY25'!$A:$A,Outcomes!$A118,'Forecast Summary-FY25'!$C:$C, "2024",'Forecast Summary-FY25'!$D:$D, "Historical")</f>
        <v>0</v>
      </c>
      <c r="AH118" s="303">
        <f>SUMIFS('Forecast Summary-FY25'!AW:AW, 'Forecast Summary-FY25'!$A:$A,Outcomes!$A118,'Forecast Summary-FY25'!$C:$C, "2024",'Forecast Summary-FY25'!$D:$D, "Historical")</f>
        <v>0</v>
      </c>
      <c r="AI118" s="303">
        <f>SUMIFS('Forecast Summary-FY25'!AX:AX, 'Forecast Summary-FY25'!$A:$A,Outcomes!$A118,'Forecast Summary-FY25'!$C:$C, "2024",'Forecast Summary-FY25'!$D:$D, "Historical")</f>
        <v>0</v>
      </c>
      <c r="AJ118" s="303">
        <f>SUMIFS('Forecast Summary-FY25'!AY:AY, 'Forecast Summary-FY25'!$A:$A,Outcomes!$A118,'Forecast Summary-FY25'!$C:$C, "2024",'Forecast Summary-FY25'!$D:$D, "Historical")</f>
        <v>0</v>
      </c>
      <c r="AK118" s="303">
        <f>SUMIFS('Forecast Summary-FY25'!AZ:AZ, 'Forecast Summary-FY25'!$A:$A,Outcomes!$A118,'Forecast Summary-FY25'!$C:$C, "2024",'Forecast Summary-FY25'!$D:$D, "Historical")</f>
        <v>0</v>
      </c>
      <c r="AL118" s="303">
        <f>SUMIFS('Forecast Summary-FY25'!BE:BE, 'Forecast Summary-FY25'!$A:$A,Outcomes!$A118,'Forecast Summary-FY25'!$C:$C, "2024",'Forecast Summary-FY25'!$D:$D, "Historical")</f>
        <v>309</v>
      </c>
      <c r="AM118" s="303">
        <f>SUMIFS('Forecast Summary-FY25'!BF:BF, 'Forecast Summary-FY25'!$A:$A,Outcomes!$A118,'Forecast Summary-FY25'!$C:$C, "2024",'Forecast Summary-FY25'!$D:$D, "Historical")</f>
        <v>192</v>
      </c>
      <c r="AN118" s="303">
        <f>SUMIFS('Forecast Summary-FY25'!BG:BG, 'Forecast Summary-FY25'!$A:$A,Outcomes!$A118,'Forecast Summary-FY25'!$C:$C, "2024",'Forecast Summary-FY25'!$D:$D, "Historical")</f>
        <v>128</v>
      </c>
      <c r="AO118" s="303">
        <f>SUMIFS('Forecast Summary-FY25'!BH:BH, 'Forecast Summary-FY25'!$A:$A,Outcomes!$A118,'Forecast Summary-FY25'!$C:$C, "2024",'Forecast Summary-FY25'!$D:$D, "Historical")</f>
        <v>45</v>
      </c>
      <c r="AP118" s="303">
        <f>SUMIFS('Forecast Summary-FY25'!BI:BI, 'Forecast Summary-FY25'!$A:$A,Outcomes!$A118,'Forecast Summary-FY25'!$C:$C, "2024",'Forecast Summary-FY25'!$D:$D, "Historical")</f>
        <v>234</v>
      </c>
      <c r="AQ118" s="303">
        <f>SUMIFS('Forecast Summary-FY25'!BJ:BJ, 'Forecast Summary-FY25'!$A:$A,Outcomes!$A118,'Forecast Summary-FY25'!$C:$C, "2024",'Forecast Summary-FY25'!$D:$D, "Historical")</f>
        <v>138</v>
      </c>
      <c r="AR118" s="303">
        <f>SUMIFS('Forecast Summary-FY25'!BK:BK, 'Forecast Summary-FY25'!$A:$A,Outcomes!$A118,'Forecast Summary-FY25'!$C:$C, "2024",'Forecast Summary-FY25'!$D:$D, "Historical")</f>
        <v>163</v>
      </c>
      <c r="AS118" s="303">
        <f>SUMIFS('Forecast Summary-FY25'!BL:BL, 'Forecast Summary-FY25'!$A:$A,Outcomes!$A118,'Forecast Summary-FY25'!$C:$C, "2024",'Forecast Summary-FY25'!$D:$D, "Historical")</f>
        <v>79</v>
      </c>
      <c r="AT118" s="303">
        <f>SUMIFS('Forecast Summary-FY25'!BQ:BQ, 'Forecast Summary-FY25'!$A:$A,Outcomes!$A118,'Forecast Summary-FY25'!$C:$C, "2024",'Forecast Summary-FY25'!$D:$D, "Historical")</f>
        <v>0</v>
      </c>
      <c r="AU118" s="303">
        <f>SUMIFS('Forecast Summary-FY25'!BR:BR, 'Forecast Summary-FY25'!$A:$A,Outcomes!$A118,'Forecast Summary-FY25'!$C:$C, "2024",'Forecast Summary-FY25'!$D:$D, "Historical")</f>
        <v>0</v>
      </c>
      <c r="AV118" s="303">
        <f>SUMIFS('Forecast Summary-FY25'!BS:BS, 'Forecast Summary-FY25'!$A:$A,Outcomes!$A118,'Forecast Summary-FY25'!$C:$C, "2024",'Forecast Summary-FY25'!$D:$D, "Historical")</f>
        <v>0</v>
      </c>
      <c r="AW118" s="303">
        <f>SUMIFS('Forecast Summary-FY25'!BT:BT, 'Forecast Summary-FY25'!$A:$A,Outcomes!$A118,'Forecast Summary-FY25'!$C:$C, "2024",'Forecast Summary-FY25'!$D:$D, "Historical")</f>
        <v>0</v>
      </c>
      <c r="AX118" s="303">
        <f>SUMIFS('Forecast Summary-FY25'!BU:BU, 'Forecast Summary-FY25'!$A:$A,Outcomes!$A118,'Forecast Summary-FY25'!$C:$C, "2024",'Forecast Summary-FY25'!$D:$D, "Historical")</f>
        <v>0</v>
      </c>
      <c r="AY118" s="303">
        <f>SUMIFS('Forecast Summary-FY25'!BV:BV, 'Forecast Summary-FY25'!$A:$A,Outcomes!$A118,'Forecast Summary-FY25'!$C:$C, "2024",'Forecast Summary-FY25'!$D:$D, "Historical")</f>
        <v>0</v>
      </c>
      <c r="AZ118" s="303">
        <f>SUMIFS('Forecast Summary-FY25'!BW:BW, 'Forecast Summary-FY25'!$A:$A,Outcomes!$A118,'Forecast Summary-FY25'!$C:$C, "2024",'Forecast Summary-FY25'!$D:$D, "Historical")</f>
        <v>0</v>
      </c>
      <c r="BA118" s="303">
        <f>SUMIFS('Forecast Summary-FY25'!BX:BX, 'Forecast Summary-FY25'!$A:$A,Outcomes!$A118,'Forecast Summary-FY25'!$C:$C, "2024",'Forecast Summary-FY25'!$D:$D, "Historical")</f>
        <v>0</v>
      </c>
      <c r="BB118" s="303">
        <f>SUMIFS('Forecast Summary-FY25'!BY:BY, 'Forecast Summary-FY25'!$A:$A,Outcomes!$A118,'Forecast Summary-FY25'!$C:$C, "2024",'Forecast Summary-FY25'!$D:$D, "Historical")</f>
        <v>20</v>
      </c>
      <c r="BC118" s="303">
        <f>SUMIFS('Forecast Summary-FY25'!BZ:BZ, 'Forecast Summary-FY25'!$A:$A,Outcomes!$A118,'Forecast Summary-FY25'!$C:$C, "2024",'Forecast Summary-FY25'!$D:$D, "Historical")</f>
        <v>34</v>
      </c>
      <c r="BD118" s="303">
        <f>SUMIFS('Forecast Summary-FY25'!CA:CA, 'Forecast Summary-FY25'!$A:$A,Outcomes!$A118,'Forecast Summary-FY25'!$C:$C, "2024",'Forecast Summary-FY25'!$D:$D, "Historical")</f>
        <v>0</v>
      </c>
    </row>
    <row r="119" spans="1:56">
      <c r="A119" s="13" t="s">
        <v>55</v>
      </c>
      <c r="B119" s="10" t="s">
        <v>56</v>
      </c>
      <c r="C119" s="303">
        <f>SUMIFS('Forecast Summary-FY25'!E:E, 'Forecast Summary-FY25'!$A:$A,Outcomes!$A119,'Forecast Summary-FY25'!$C:$C, "2024",'Forecast Summary-FY25'!$D:$D, "Historical")</f>
        <v>2426</v>
      </c>
      <c r="D119" s="303">
        <f>SUMIFS('Forecast Summary-FY25'!F:F, 'Forecast Summary-FY25'!$A:$A,Outcomes!$A119,'Forecast Summary-FY25'!$C:$C, "2024",'Forecast Summary-FY25'!$D:$D, "Historical")</f>
        <v>2730</v>
      </c>
      <c r="E119" s="303">
        <f>SUMIFS('Forecast Summary-FY25'!G:G, 'Forecast Summary-FY25'!$A:$A,Outcomes!$A119,'Forecast Summary-FY25'!$C:$C, "2024",'Forecast Summary-FY25'!$D:$D, "Historical")</f>
        <v>1316</v>
      </c>
      <c r="F119" s="303">
        <f>SUMIFS('Forecast Summary-FY25'!H:H, 'Forecast Summary-FY25'!$A:$A,Outcomes!$A119,'Forecast Summary-FY25'!$C:$C, "2024",'Forecast Summary-FY25'!$D:$D, "Historical")</f>
        <v>737</v>
      </c>
      <c r="G119" s="303">
        <f>SUMIFS('Forecast Summary-FY25'!I:I, 'Forecast Summary-FY25'!$A:$A,Outcomes!$A119,'Forecast Summary-FY25'!$C:$C, "2024",'Forecast Summary-FY25'!$D:$D, "Historical")</f>
        <v>387</v>
      </c>
      <c r="H119" s="303">
        <f>SUMIFS('Forecast Summary-FY25'!J:J, 'Forecast Summary-FY25'!$A:$A,Outcomes!$A119,'Forecast Summary-FY25'!$C:$C, "2024",'Forecast Summary-FY25'!$D:$D, "Historical")</f>
        <v>150</v>
      </c>
      <c r="I119" s="303">
        <f>SUMIFS('Forecast Summary-FY25'!K:K, 'Forecast Summary-FY25'!$A:$A,Outcomes!$A119,'Forecast Summary-FY25'!$C:$C, "2024",'Forecast Summary-FY25'!$D:$D, "Historical")</f>
        <v>24</v>
      </c>
      <c r="J119" s="303">
        <f>SUMIFS('Forecast Summary-FY25'!L:L, 'Forecast Summary-FY25'!$A:$A,Outcomes!$A119,'Forecast Summary-FY25'!$C:$C, "2024",'Forecast Summary-FY25'!$D:$D, "Historical")</f>
        <v>30</v>
      </c>
      <c r="K119" s="303">
        <f>SUMIFS('Forecast Summary-FY25'!M:M, 'Forecast Summary-FY25'!$A:$A,Outcomes!$A119,'Forecast Summary-FY25'!$C:$C, "2024",'Forecast Summary-FY25'!$D:$D, "Historical")</f>
        <v>0</v>
      </c>
      <c r="L119" s="303">
        <f>SUMIFS('Forecast Summary-FY25'!O:O, 'Forecast Summary-FY25'!$A:$A,Outcomes!$A119,'Forecast Summary-FY25'!$C:$C, "2024",'Forecast Summary-FY25'!$D:$D, "Historical")</f>
        <v>0</v>
      </c>
      <c r="M119" s="303">
        <f>SUMIFS('Forecast Summary-FY25'!P:P, 'Forecast Summary-FY25'!$A:$A,Outcomes!$A119,'Forecast Summary-FY25'!$C:$C, "2024",'Forecast Summary-FY25'!$D:$D, "Historical")</f>
        <v>180</v>
      </c>
      <c r="N119" s="303">
        <f>SUMIFS('Forecast Summary-FY25'!U:U, 'Forecast Summary-FY25'!$A:$A,Outcomes!$A119,'Forecast Summary-FY25'!$C:$C, "2024",'Forecast Summary-FY25'!$D:$D, "Historical")</f>
        <v>606</v>
      </c>
      <c r="O119" s="303">
        <f>SUMIFS('Forecast Summary-FY25'!V:V, 'Forecast Summary-FY25'!$A:$A,Outcomes!$A119,'Forecast Summary-FY25'!$C:$C, "2024",'Forecast Summary-FY25'!$D:$D, "Historical")</f>
        <v>249</v>
      </c>
      <c r="P119" s="303">
        <f>SUMIFS('Forecast Summary-FY25'!W:W, 'Forecast Summary-FY25'!$A:$A,Outcomes!$A119,'Forecast Summary-FY25'!$C:$C, "2024",'Forecast Summary-FY25'!$D:$D, "Historical")</f>
        <v>126</v>
      </c>
      <c r="Q119" s="303">
        <f>SUMIFS('Forecast Summary-FY25'!X:X, 'Forecast Summary-FY25'!$A:$A,Outcomes!$A119,'Forecast Summary-FY25'!$C:$C, "2024",'Forecast Summary-FY25'!$D:$D, "Historical")</f>
        <v>262</v>
      </c>
      <c r="R119" s="303">
        <f>SUMIFS('Forecast Summary-FY25'!Y:Y, 'Forecast Summary-FY25'!$A:$A,Outcomes!$A119,'Forecast Summary-FY25'!$C:$C, "2024",'Forecast Summary-FY25'!$D:$D, "Historical")</f>
        <v>952</v>
      </c>
      <c r="S119" s="303">
        <f>SUMIFS('Forecast Summary-FY25'!Z:Z, 'Forecast Summary-FY25'!$A:$A,Outcomes!$A119,'Forecast Summary-FY25'!$C:$C, "2024",'Forecast Summary-FY25'!$D:$D, "Historical")</f>
        <v>248</v>
      </c>
      <c r="T119" s="303">
        <f>SUMIFS('Forecast Summary-FY25'!AA:AA, 'Forecast Summary-FY25'!$A:$A,Outcomes!$A119,'Forecast Summary-FY25'!$C:$C, "2024",'Forecast Summary-FY25'!$D:$D, "Historical")</f>
        <v>285</v>
      </c>
      <c r="U119" s="303">
        <f>SUMIFS('Forecast Summary-FY25'!AB:AB, 'Forecast Summary-FY25'!$A:$A,Outcomes!$A119,'Forecast Summary-FY25'!$C:$C, "2024",'Forecast Summary-FY25'!$D:$D, "Historical")</f>
        <v>605</v>
      </c>
      <c r="V119" s="303">
        <f>SUMIFS('Forecast Summary-FY25'!AG:AG, 'Forecast Summary-FY25'!$A:$A,Outcomes!$A119,'Forecast Summary-FY25'!$C:$C, "2024",'Forecast Summary-FY25'!$D:$D, "Historical")</f>
        <v>962</v>
      </c>
      <c r="W119" s="303">
        <f>SUMIFS('Forecast Summary-FY25'!AH:AH, 'Forecast Summary-FY25'!$A:$A,Outcomes!$A119,'Forecast Summary-FY25'!$C:$C, "2024",'Forecast Summary-FY25'!$D:$D, "Historical")</f>
        <v>357</v>
      </c>
      <c r="X119" s="303">
        <f>SUMIFS('Forecast Summary-FY25'!AI:AI, 'Forecast Summary-FY25'!$A:$A,Outcomes!$A119,'Forecast Summary-FY25'!$C:$C, "2024",'Forecast Summary-FY25'!$D:$D, "Historical")</f>
        <v>224</v>
      </c>
      <c r="Y119" s="303">
        <f>SUMIFS('Forecast Summary-FY25'!AJ:AJ, 'Forecast Summary-FY25'!$A:$A,Outcomes!$A119,'Forecast Summary-FY25'!$C:$C, "2024",'Forecast Summary-FY25'!$D:$D, "Historical")</f>
        <v>545</v>
      </c>
      <c r="Z119" s="303">
        <f>SUMIFS('Forecast Summary-FY25'!AK:AK, 'Forecast Summary-FY25'!$A:$A,Outcomes!$A119,'Forecast Summary-FY25'!$C:$C, "2024",'Forecast Summary-FY25'!$D:$D, "Historical")</f>
        <v>687</v>
      </c>
      <c r="AA119" s="303">
        <f>SUMIFS('Forecast Summary-FY25'!AL:AL, 'Forecast Summary-FY25'!$A:$A,Outcomes!$A119,'Forecast Summary-FY25'!$C:$C, "2024",'Forecast Summary-FY25'!$D:$D, "Historical")</f>
        <v>254</v>
      </c>
      <c r="AB119" s="303">
        <f>SUMIFS('Forecast Summary-FY25'!AM:AM, 'Forecast Summary-FY25'!$A:$A,Outcomes!$A119,'Forecast Summary-FY25'!$C:$C, "2024",'Forecast Summary-FY25'!$D:$D, "Historical")</f>
        <v>259</v>
      </c>
      <c r="AC119" s="303">
        <f>SUMIFS('Forecast Summary-FY25'!AN:AN, 'Forecast Summary-FY25'!$A:$A,Outcomes!$A119,'Forecast Summary-FY25'!$C:$C, "2024",'Forecast Summary-FY25'!$D:$D, "Historical")</f>
        <v>410</v>
      </c>
      <c r="AD119" s="303">
        <f>SUMIFS('Forecast Summary-FY25'!AS:AS, 'Forecast Summary-FY25'!$A:$A,Outcomes!$A119,'Forecast Summary-FY25'!$C:$C, "2024",'Forecast Summary-FY25'!$D:$D, "Historical")</f>
        <v>22</v>
      </c>
      <c r="AE119" s="303">
        <f>SUMIFS('Forecast Summary-FY25'!AT:AT, 'Forecast Summary-FY25'!$A:$A,Outcomes!$A119,'Forecast Summary-FY25'!$C:$C, "2024",'Forecast Summary-FY25'!$D:$D, "Historical")</f>
        <v>2</v>
      </c>
      <c r="AF119" s="303">
        <f>SUMIFS('Forecast Summary-FY25'!AU:AU, 'Forecast Summary-FY25'!$A:$A,Outcomes!$A119,'Forecast Summary-FY25'!$C:$C, "2024",'Forecast Summary-FY25'!$D:$D, "Historical")</f>
        <v>4</v>
      </c>
      <c r="AG119" s="303">
        <f>SUMIFS('Forecast Summary-FY25'!AV:AV, 'Forecast Summary-FY25'!$A:$A,Outcomes!$A119,'Forecast Summary-FY25'!$C:$C, "2024",'Forecast Summary-FY25'!$D:$D, "Historical")</f>
        <v>17</v>
      </c>
      <c r="AH119" s="303">
        <f>SUMIFS('Forecast Summary-FY25'!AW:AW, 'Forecast Summary-FY25'!$A:$A,Outcomes!$A119,'Forecast Summary-FY25'!$C:$C, "2024",'Forecast Summary-FY25'!$D:$D, "Historical")</f>
        <v>93</v>
      </c>
      <c r="AI119" s="303">
        <f>SUMIFS('Forecast Summary-FY25'!AX:AX, 'Forecast Summary-FY25'!$A:$A,Outcomes!$A119,'Forecast Summary-FY25'!$C:$C, "2024",'Forecast Summary-FY25'!$D:$D, "Historical")</f>
        <v>4</v>
      </c>
      <c r="AJ119" s="303">
        <f>SUMIFS('Forecast Summary-FY25'!AY:AY, 'Forecast Summary-FY25'!$A:$A,Outcomes!$A119,'Forecast Summary-FY25'!$C:$C, "2024",'Forecast Summary-FY25'!$D:$D, "Historical")</f>
        <v>16</v>
      </c>
      <c r="AK119" s="303">
        <f>SUMIFS('Forecast Summary-FY25'!AZ:AZ, 'Forecast Summary-FY25'!$A:$A,Outcomes!$A119,'Forecast Summary-FY25'!$C:$C, "2024",'Forecast Summary-FY25'!$D:$D, "Historical")</f>
        <v>81</v>
      </c>
      <c r="AL119" s="303">
        <f>SUMIFS('Forecast Summary-FY25'!BE:BE, 'Forecast Summary-FY25'!$A:$A,Outcomes!$A119,'Forecast Summary-FY25'!$C:$C, "2024",'Forecast Summary-FY25'!$D:$D, "Historical")</f>
        <v>3981</v>
      </c>
      <c r="AM119" s="303">
        <f>SUMIFS('Forecast Summary-FY25'!BF:BF, 'Forecast Summary-FY25'!$A:$A,Outcomes!$A119,'Forecast Summary-FY25'!$C:$C, "2024",'Forecast Summary-FY25'!$D:$D, "Historical")</f>
        <v>1416</v>
      </c>
      <c r="AN119" s="303">
        <f>SUMIFS('Forecast Summary-FY25'!BG:BG, 'Forecast Summary-FY25'!$A:$A,Outcomes!$A119,'Forecast Summary-FY25'!$C:$C, "2024",'Forecast Summary-FY25'!$D:$D, "Historical")</f>
        <v>1211</v>
      </c>
      <c r="AO119" s="303">
        <f>SUMIFS('Forecast Summary-FY25'!BH:BH, 'Forecast Summary-FY25'!$A:$A,Outcomes!$A119,'Forecast Summary-FY25'!$C:$C, "2024",'Forecast Summary-FY25'!$D:$D, "Historical")</f>
        <v>1093</v>
      </c>
      <c r="AP119" s="303">
        <f>SUMIFS('Forecast Summary-FY25'!BI:BI, 'Forecast Summary-FY25'!$A:$A,Outcomes!$A119,'Forecast Summary-FY25'!$C:$C, "2024",'Forecast Summary-FY25'!$D:$D, "Historical")</f>
        <v>960</v>
      </c>
      <c r="AQ119" s="303">
        <f>SUMIFS('Forecast Summary-FY25'!BJ:BJ, 'Forecast Summary-FY25'!$A:$A,Outcomes!$A119,'Forecast Summary-FY25'!$C:$C, "2024",'Forecast Summary-FY25'!$D:$D, "Historical")</f>
        <v>168</v>
      </c>
      <c r="AR119" s="303">
        <f>SUMIFS('Forecast Summary-FY25'!BK:BK, 'Forecast Summary-FY25'!$A:$A,Outcomes!$A119,'Forecast Summary-FY25'!$C:$C, "2024",'Forecast Summary-FY25'!$D:$D, "Historical")</f>
        <v>405</v>
      </c>
      <c r="AS119" s="303">
        <f>SUMIFS('Forecast Summary-FY25'!BL:BL, 'Forecast Summary-FY25'!$A:$A,Outcomes!$A119,'Forecast Summary-FY25'!$C:$C, "2024",'Forecast Summary-FY25'!$D:$D, "Historical")</f>
        <v>593</v>
      </c>
      <c r="AT119" s="303">
        <f>SUMIFS('Forecast Summary-FY25'!BQ:BQ, 'Forecast Summary-FY25'!$A:$A,Outcomes!$A119,'Forecast Summary-FY25'!$C:$C, "2024",'Forecast Summary-FY25'!$D:$D, "Historical")</f>
        <v>3</v>
      </c>
      <c r="AU119" s="303">
        <f>SUMIFS('Forecast Summary-FY25'!BR:BR, 'Forecast Summary-FY25'!$A:$A,Outcomes!$A119,'Forecast Summary-FY25'!$C:$C, "2024",'Forecast Summary-FY25'!$D:$D, "Historical")</f>
        <v>0</v>
      </c>
      <c r="AV119" s="303">
        <f>SUMIFS('Forecast Summary-FY25'!BS:BS, 'Forecast Summary-FY25'!$A:$A,Outcomes!$A119,'Forecast Summary-FY25'!$C:$C, "2024",'Forecast Summary-FY25'!$D:$D, "Historical")</f>
        <v>2</v>
      </c>
      <c r="AW119" s="303">
        <f>SUMIFS('Forecast Summary-FY25'!BT:BT, 'Forecast Summary-FY25'!$A:$A,Outcomes!$A119,'Forecast Summary-FY25'!$C:$C, "2024",'Forecast Summary-FY25'!$D:$D, "Historical")</f>
        <v>3</v>
      </c>
      <c r="AX119" s="303">
        <f>SUMIFS('Forecast Summary-FY25'!BU:BU, 'Forecast Summary-FY25'!$A:$A,Outcomes!$A119,'Forecast Summary-FY25'!$C:$C, "2024",'Forecast Summary-FY25'!$D:$D, "Historical")</f>
        <v>87</v>
      </c>
      <c r="AY119" s="303">
        <f>SUMIFS('Forecast Summary-FY25'!BV:BV, 'Forecast Summary-FY25'!$A:$A,Outcomes!$A119,'Forecast Summary-FY25'!$C:$C, "2024",'Forecast Summary-FY25'!$D:$D, "Historical")</f>
        <v>2</v>
      </c>
      <c r="AZ119" s="303">
        <f>SUMIFS('Forecast Summary-FY25'!BW:BW, 'Forecast Summary-FY25'!$A:$A,Outcomes!$A119,'Forecast Summary-FY25'!$C:$C, "2024",'Forecast Summary-FY25'!$D:$D, "Historical")</f>
        <v>34</v>
      </c>
      <c r="BA119" s="303">
        <f>SUMIFS('Forecast Summary-FY25'!BX:BX, 'Forecast Summary-FY25'!$A:$A,Outcomes!$A119,'Forecast Summary-FY25'!$C:$C, "2024",'Forecast Summary-FY25'!$D:$D, "Historical")</f>
        <v>61</v>
      </c>
      <c r="BB119" s="303">
        <f>SUMIFS('Forecast Summary-FY25'!BY:BY, 'Forecast Summary-FY25'!$A:$A,Outcomes!$A119,'Forecast Summary-FY25'!$C:$C, "2024",'Forecast Summary-FY25'!$D:$D, "Historical")</f>
        <v>63</v>
      </c>
      <c r="BC119" s="303">
        <f>SUMIFS('Forecast Summary-FY25'!BZ:BZ, 'Forecast Summary-FY25'!$A:$A,Outcomes!$A119,'Forecast Summary-FY25'!$C:$C, "2024",'Forecast Summary-FY25'!$D:$D, "Historical")</f>
        <v>233</v>
      </c>
      <c r="BD119" s="303">
        <f>SUMIFS('Forecast Summary-FY25'!CA:CA, 'Forecast Summary-FY25'!$A:$A,Outcomes!$A119,'Forecast Summary-FY25'!$C:$C, "2024",'Forecast Summary-FY25'!$D:$D, "Historical")</f>
        <v>0</v>
      </c>
    </row>
    <row r="120" spans="1:56">
      <c r="A120" s="13" t="s">
        <v>57</v>
      </c>
      <c r="B120" s="10" t="s">
        <v>58</v>
      </c>
      <c r="C120" s="303">
        <f>SUMIFS('Forecast Summary-FY25'!E:E, 'Forecast Summary-FY25'!$A:$A,Outcomes!$A120,'Forecast Summary-FY25'!$C:$C, "2024",'Forecast Summary-FY25'!$D:$D, "Historical")</f>
        <v>450</v>
      </c>
      <c r="D120" s="303">
        <f>SUMIFS('Forecast Summary-FY25'!F:F, 'Forecast Summary-FY25'!$A:$A,Outcomes!$A120,'Forecast Summary-FY25'!$C:$C, "2024",'Forecast Summary-FY25'!$D:$D, "Historical")</f>
        <v>3701</v>
      </c>
      <c r="E120" s="303">
        <f>SUMIFS('Forecast Summary-FY25'!G:G, 'Forecast Summary-FY25'!$A:$A,Outcomes!$A120,'Forecast Summary-FY25'!$C:$C, "2024",'Forecast Summary-FY25'!$D:$D, "Historical")</f>
        <v>841</v>
      </c>
      <c r="F120" s="303">
        <f>SUMIFS('Forecast Summary-FY25'!H:H, 'Forecast Summary-FY25'!$A:$A,Outcomes!$A120,'Forecast Summary-FY25'!$C:$C, "2024",'Forecast Summary-FY25'!$D:$D, "Historical")</f>
        <v>649</v>
      </c>
      <c r="G120" s="303">
        <f>SUMIFS('Forecast Summary-FY25'!I:I, 'Forecast Summary-FY25'!$A:$A,Outcomes!$A120,'Forecast Summary-FY25'!$C:$C, "2024",'Forecast Summary-FY25'!$D:$D, "Historical")</f>
        <v>112</v>
      </c>
      <c r="H120" s="303">
        <f>SUMIFS('Forecast Summary-FY25'!J:J, 'Forecast Summary-FY25'!$A:$A,Outcomes!$A120,'Forecast Summary-FY25'!$C:$C, "2024",'Forecast Summary-FY25'!$D:$D, "Historical")</f>
        <v>981</v>
      </c>
      <c r="I120" s="303">
        <f>SUMIFS('Forecast Summary-FY25'!K:K, 'Forecast Summary-FY25'!$A:$A,Outcomes!$A120,'Forecast Summary-FY25'!$C:$C, "2024",'Forecast Summary-FY25'!$D:$D, "Historical")</f>
        <v>29</v>
      </c>
      <c r="J120" s="303">
        <f>SUMIFS('Forecast Summary-FY25'!L:L, 'Forecast Summary-FY25'!$A:$A,Outcomes!$A120,'Forecast Summary-FY25'!$C:$C, "2024",'Forecast Summary-FY25'!$D:$D, "Historical")</f>
        <v>183</v>
      </c>
      <c r="K120" s="303">
        <f>SUMIFS('Forecast Summary-FY25'!M:M, 'Forecast Summary-FY25'!$A:$A,Outcomes!$A120,'Forecast Summary-FY25'!$C:$C, "2024",'Forecast Summary-FY25'!$D:$D, "Historical")</f>
        <v>1</v>
      </c>
      <c r="L120" s="303">
        <f>SUMIFS('Forecast Summary-FY25'!O:O, 'Forecast Summary-FY25'!$A:$A,Outcomes!$A120,'Forecast Summary-FY25'!$C:$C, "2024",'Forecast Summary-FY25'!$D:$D, "Historical")</f>
        <v>46</v>
      </c>
      <c r="M120" s="303">
        <f>SUMIFS('Forecast Summary-FY25'!P:P, 'Forecast Summary-FY25'!$A:$A,Outcomes!$A120,'Forecast Summary-FY25'!$C:$C, "2024",'Forecast Summary-FY25'!$D:$D, "Historical")</f>
        <v>358</v>
      </c>
      <c r="N120" s="303">
        <f>SUMIFS('Forecast Summary-FY25'!U:U, 'Forecast Summary-FY25'!$A:$A,Outcomes!$A120,'Forecast Summary-FY25'!$C:$C, "2024",'Forecast Summary-FY25'!$D:$D, "Historical")</f>
        <v>32</v>
      </c>
      <c r="O120" s="303">
        <f>SUMIFS('Forecast Summary-FY25'!V:V, 'Forecast Summary-FY25'!$A:$A,Outcomes!$A120,'Forecast Summary-FY25'!$C:$C, "2024",'Forecast Summary-FY25'!$D:$D, "Historical")</f>
        <v>9</v>
      </c>
      <c r="P120" s="303">
        <f>SUMIFS('Forecast Summary-FY25'!W:W, 'Forecast Summary-FY25'!$A:$A,Outcomes!$A120,'Forecast Summary-FY25'!$C:$C, "2024",'Forecast Summary-FY25'!$D:$D, "Historical")</f>
        <v>15</v>
      </c>
      <c r="Q120" s="303">
        <f>SUMIFS('Forecast Summary-FY25'!X:X, 'Forecast Summary-FY25'!$A:$A,Outcomes!$A120,'Forecast Summary-FY25'!$C:$C, "2024",'Forecast Summary-FY25'!$D:$D, "Historical")</f>
        <v>11</v>
      </c>
      <c r="R120" s="303">
        <f>SUMIFS('Forecast Summary-FY25'!Y:Y, 'Forecast Summary-FY25'!$A:$A,Outcomes!$A120,'Forecast Summary-FY25'!$C:$C, "2024",'Forecast Summary-FY25'!$D:$D, "Historical")</f>
        <v>120</v>
      </c>
      <c r="S120" s="303">
        <f>SUMIFS('Forecast Summary-FY25'!Z:Z, 'Forecast Summary-FY25'!$A:$A,Outcomes!$A120,'Forecast Summary-FY25'!$C:$C, "2024",'Forecast Summary-FY25'!$D:$D, "Historical")</f>
        <v>42</v>
      </c>
      <c r="T120" s="303">
        <f>SUMIFS('Forecast Summary-FY25'!AA:AA, 'Forecast Summary-FY25'!$A:$A,Outcomes!$A120,'Forecast Summary-FY25'!$C:$C, "2024",'Forecast Summary-FY25'!$D:$D, "Historical")</f>
        <v>57</v>
      </c>
      <c r="U120" s="303">
        <f>SUMIFS('Forecast Summary-FY25'!AB:AB, 'Forecast Summary-FY25'!$A:$A,Outcomes!$A120,'Forecast Summary-FY25'!$C:$C, "2024",'Forecast Summary-FY25'!$D:$D, "Historical")</f>
        <v>36</v>
      </c>
      <c r="V120" s="303">
        <f>SUMIFS('Forecast Summary-FY25'!AG:AG, 'Forecast Summary-FY25'!$A:$A,Outcomes!$A120,'Forecast Summary-FY25'!$C:$C, "2024",'Forecast Summary-FY25'!$D:$D, "Historical")</f>
        <v>65</v>
      </c>
      <c r="W120" s="303">
        <f>SUMIFS('Forecast Summary-FY25'!AH:AH, 'Forecast Summary-FY25'!$A:$A,Outcomes!$A120,'Forecast Summary-FY25'!$C:$C, "2024",'Forecast Summary-FY25'!$D:$D, "Historical")</f>
        <v>27</v>
      </c>
      <c r="X120" s="303">
        <f>SUMIFS('Forecast Summary-FY25'!AI:AI, 'Forecast Summary-FY25'!$A:$A,Outcomes!$A120,'Forecast Summary-FY25'!$C:$C, "2024",'Forecast Summary-FY25'!$D:$D, "Historical")</f>
        <v>29</v>
      </c>
      <c r="Y120" s="303">
        <f>SUMIFS('Forecast Summary-FY25'!AJ:AJ, 'Forecast Summary-FY25'!$A:$A,Outcomes!$A120,'Forecast Summary-FY25'!$C:$C, "2024",'Forecast Summary-FY25'!$D:$D, "Historical")</f>
        <v>21</v>
      </c>
      <c r="Z120" s="303">
        <f>SUMIFS('Forecast Summary-FY25'!AK:AK, 'Forecast Summary-FY25'!$A:$A,Outcomes!$A120,'Forecast Summary-FY25'!$C:$C, "2024",'Forecast Summary-FY25'!$D:$D, "Historical")</f>
        <v>240</v>
      </c>
      <c r="AA120" s="303">
        <f>SUMIFS('Forecast Summary-FY25'!AL:AL, 'Forecast Summary-FY25'!$A:$A,Outcomes!$A120,'Forecast Summary-FY25'!$C:$C, "2024",'Forecast Summary-FY25'!$D:$D, "Historical")</f>
        <v>69</v>
      </c>
      <c r="AB120" s="303">
        <f>SUMIFS('Forecast Summary-FY25'!AM:AM, 'Forecast Summary-FY25'!$A:$A,Outcomes!$A120,'Forecast Summary-FY25'!$C:$C, "2024",'Forecast Summary-FY25'!$D:$D, "Historical")</f>
        <v>78</v>
      </c>
      <c r="AC120" s="303">
        <f>SUMIFS('Forecast Summary-FY25'!AN:AN, 'Forecast Summary-FY25'!$A:$A,Outcomes!$A120,'Forecast Summary-FY25'!$C:$C, "2024",'Forecast Summary-FY25'!$D:$D, "Historical")</f>
        <v>89</v>
      </c>
      <c r="AD120" s="303">
        <f>SUMIFS('Forecast Summary-FY25'!AS:AS, 'Forecast Summary-FY25'!$A:$A,Outcomes!$A120,'Forecast Summary-FY25'!$C:$C, "2024",'Forecast Summary-FY25'!$D:$D, "Historical")</f>
        <v>0</v>
      </c>
      <c r="AE120" s="303">
        <f>SUMIFS('Forecast Summary-FY25'!AT:AT, 'Forecast Summary-FY25'!$A:$A,Outcomes!$A120,'Forecast Summary-FY25'!$C:$C, "2024",'Forecast Summary-FY25'!$D:$D, "Historical")</f>
        <v>0</v>
      </c>
      <c r="AF120" s="303">
        <f>SUMIFS('Forecast Summary-FY25'!AU:AU, 'Forecast Summary-FY25'!$A:$A,Outcomes!$A120,'Forecast Summary-FY25'!$C:$C, "2024",'Forecast Summary-FY25'!$D:$D, "Historical")</f>
        <v>0</v>
      </c>
      <c r="AG120" s="303">
        <f>SUMIFS('Forecast Summary-FY25'!AV:AV, 'Forecast Summary-FY25'!$A:$A,Outcomes!$A120,'Forecast Summary-FY25'!$C:$C, "2024",'Forecast Summary-FY25'!$D:$D, "Historical")</f>
        <v>0</v>
      </c>
      <c r="AH120" s="303">
        <f>SUMIFS('Forecast Summary-FY25'!AW:AW, 'Forecast Summary-FY25'!$A:$A,Outcomes!$A120,'Forecast Summary-FY25'!$C:$C, "2024",'Forecast Summary-FY25'!$D:$D, "Historical")</f>
        <v>0</v>
      </c>
      <c r="AI120" s="303">
        <f>SUMIFS('Forecast Summary-FY25'!AX:AX, 'Forecast Summary-FY25'!$A:$A,Outcomes!$A120,'Forecast Summary-FY25'!$C:$C, "2024",'Forecast Summary-FY25'!$D:$D, "Historical")</f>
        <v>0</v>
      </c>
      <c r="AJ120" s="303">
        <f>SUMIFS('Forecast Summary-FY25'!AY:AY, 'Forecast Summary-FY25'!$A:$A,Outcomes!$A120,'Forecast Summary-FY25'!$C:$C, "2024",'Forecast Summary-FY25'!$D:$D, "Historical")</f>
        <v>0</v>
      </c>
      <c r="AK120" s="303">
        <f>SUMIFS('Forecast Summary-FY25'!AZ:AZ, 'Forecast Summary-FY25'!$A:$A,Outcomes!$A120,'Forecast Summary-FY25'!$C:$C, "2024",'Forecast Summary-FY25'!$D:$D, "Historical")</f>
        <v>0</v>
      </c>
      <c r="AL120" s="303">
        <f>SUMIFS('Forecast Summary-FY25'!BE:BE, 'Forecast Summary-FY25'!$A:$A,Outcomes!$A120,'Forecast Summary-FY25'!$C:$C, "2024",'Forecast Summary-FY25'!$D:$D, "Historical")</f>
        <v>1753</v>
      </c>
      <c r="AM120" s="303">
        <f>SUMIFS('Forecast Summary-FY25'!BF:BF, 'Forecast Summary-FY25'!$A:$A,Outcomes!$A120,'Forecast Summary-FY25'!$C:$C, "2024",'Forecast Summary-FY25'!$D:$D, "Historical")</f>
        <v>507</v>
      </c>
      <c r="AN120" s="303">
        <f>SUMIFS('Forecast Summary-FY25'!BG:BG, 'Forecast Summary-FY25'!$A:$A,Outcomes!$A120,'Forecast Summary-FY25'!$C:$C, "2024",'Forecast Summary-FY25'!$D:$D, "Historical")</f>
        <v>505</v>
      </c>
      <c r="AO120" s="303">
        <f>SUMIFS('Forecast Summary-FY25'!BH:BH, 'Forecast Summary-FY25'!$A:$A,Outcomes!$A120,'Forecast Summary-FY25'!$C:$C, "2024",'Forecast Summary-FY25'!$D:$D, "Historical")</f>
        <v>117</v>
      </c>
      <c r="AP120" s="303">
        <f>SUMIFS('Forecast Summary-FY25'!BI:BI, 'Forecast Summary-FY25'!$A:$A,Outcomes!$A120,'Forecast Summary-FY25'!$C:$C, "2024",'Forecast Summary-FY25'!$D:$D, "Historical")</f>
        <v>426</v>
      </c>
      <c r="AQ120" s="303">
        <f>SUMIFS('Forecast Summary-FY25'!BJ:BJ, 'Forecast Summary-FY25'!$A:$A,Outcomes!$A120,'Forecast Summary-FY25'!$C:$C, "2024",'Forecast Summary-FY25'!$D:$D, "Historical")</f>
        <v>95</v>
      </c>
      <c r="AR120" s="303">
        <f>SUMIFS('Forecast Summary-FY25'!BK:BK, 'Forecast Summary-FY25'!$A:$A,Outcomes!$A120,'Forecast Summary-FY25'!$C:$C, "2024",'Forecast Summary-FY25'!$D:$D, "Historical")</f>
        <v>163</v>
      </c>
      <c r="AS120" s="303">
        <f>SUMIFS('Forecast Summary-FY25'!BL:BL, 'Forecast Summary-FY25'!$A:$A,Outcomes!$A120,'Forecast Summary-FY25'!$C:$C, "2024",'Forecast Summary-FY25'!$D:$D, "Historical")</f>
        <v>109</v>
      </c>
      <c r="AT120" s="303">
        <f>SUMIFS('Forecast Summary-FY25'!BQ:BQ, 'Forecast Summary-FY25'!$A:$A,Outcomes!$A120,'Forecast Summary-FY25'!$C:$C, "2024",'Forecast Summary-FY25'!$D:$D, "Historical")</f>
        <v>0</v>
      </c>
      <c r="AU120" s="303">
        <f>SUMIFS('Forecast Summary-FY25'!BR:BR, 'Forecast Summary-FY25'!$A:$A,Outcomes!$A120,'Forecast Summary-FY25'!$C:$C, "2024",'Forecast Summary-FY25'!$D:$D, "Historical")</f>
        <v>0</v>
      </c>
      <c r="AV120" s="303">
        <f>SUMIFS('Forecast Summary-FY25'!BS:BS, 'Forecast Summary-FY25'!$A:$A,Outcomes!$A120,'Forecast Summary-FY25'!$C:$C, "2024",'Forecast Summary-FY25'!$D:$D, "Historical")</f>
        <v>0</v>
      </c>
      <c r="AW120" s="303">
        <f>SUMIFS('Forecast Summary-FY25'!BT:BT, 'Forecast Summary-FY25'!$A:$A,Outcomes!$A120,'Forecast Summary-FY25'!$C:$C, "2024",'Forecast Summary-FY25'!$D:$D, "Historical")</f>
        <v>0</v>
      </c>
      <c r="AX120" s="303">
        <f>SUMIFS('Forecast Summary-FY25'!BU:BU, 'Forecast Summary-FY25'!$A:$A,Outcomes!$A120,'Forecast Summary-FY25'!$C:$C, "2024",'Forecast Summary-FY25'!$D:$D, "Historical")</f>
        <v>0</v>
      </c>
      <c r="AY120" s="303">
        <f>SUMIFS('Forecast Summary-FY25'!BV:BV, 'Forecast Summary-FY25'!$A:$A,Outcomes!$A120,'Forecast Summary-FY25'!$C:$C, "2024",'Forecast Summary-FY25'!$D:$D, "Historical")</f>
        <v>0</v>
      </c>
      <c r="AZ120" s="303">
        <f>SUMIFS('Forecast Summary-FY25'!BW:BW, 'Forecast Summary-FY25'!$A:$A,Outcomes!$A120,'Forecast Summary-FY25'!$C:$C, "2024",'Forecast Summary-FY25'!$D:$D, "Historical")</f>
        <v>0</v>
      </c>
      <c r="BA120" s="303">
        <f>SUMIFS('Forecast Summary-FY25'!BX:BX, 'Forecast Summary-FY25'!$A:$A,Outcomes!$A120,'Forecast Summary-FY25'!$C:$C, "2024",'Forecast Summary-FY25'!$D:$D, "Historical")</f>
        <v>0</v>
      </c>
      <c r="BB120" s="303">
        <f>SUMIFS('Forecast Summary-FY25'!BY:BY, 'Forecast Summary-FY25'!$A:$A,Outcomes!$A120,'Forecast Summary-FY25'!$C:$C, "2024",'Forecast Summary-FY25'!$D:$D, "Historical")</f>
        <v>18</v>
      </c>
      <c r="BC120" s="303">
        <f>SUMIFS('Forecast Summary-FY25'!BZ:BZ, 'Forecast Summary-FY25'!$A:$A,Outcomes!$A120,'Forecast Summary-FY25'!$C:$C, "2024",'Forecast Summary-FY25'!$D:$D, "Historical")</f>
        <v>55</v>
      </c>
      <c r="BD120" s="303">
        <f>SUMIFS('Forecast Summary-FY25'!CA:CA, 'Forecast Summary-FY25'!$A:$A,Outcomes!$A120,'Forecast Summary-FY25'!$C:$C, "2024",'Forecast Summary-FY25'!$D:$D, "Historical")</f>
        <v>0</v>
      </c>
    </row>
    <row r="121" spans="1:56">
      <c r="A121" s="13" t="s">
        <v>59</v>
      </c>
      <c r="B121" s="10" t="s">
        <v>60</v>
      </c>
      <c r="C121" s="303">
        <f>SUMIFS('Forecast Summary-FY25'!E:E, 'Forecast Summary-FY25'!$A:$A,Outcomes!$A121,'Forecast Summary-FY25'!$C:$C, "2024",'Forecast Summary-FY25'!$D:$D, "Historical")</f>
        <v>437</v>
      </c>
      <c r="D121" s="303">
        <f>SUMIFS('Forecast Summary-FY25'!F:F, 'Forecast Summary-FY25'!$A:$A,Outcomes!$A121,'Forecast Summary-FY25'!$C:$C, "2024",'Forecast Summary-FY25'!$D:$D, "Historical")</f>
        <v>211</v>
      </c>
      <c r="E121" s="303">
        <f>SUMIFS('Forecast Summary-FY25'!G:G, 'Forecast Summary-FY25'!$A:$A,Outcomes!$A121,'Forecast Summary-FY25'!$C:$C, "2024",'Forecast Summary-FY25'!$D:$D, "Historical")</f>
        <v>75</v>
      </c>
      <c r="F121" s="303">
        <f>SUMIFS('Forecast Summary-FY25'!H:H, 'Forecast Summary-FY25'!$A:$A,Outcomes!$A121,'Forecast Summary-FY25'!$C:$C, "2024",'Forecast Summary-FY25'!$D:$D, "Historical")</f>
        <v>40</v>
      </c>
      <c r="G121" s="303">
        <f>SUMIFS('Forecast Summary-FY25'!I:I, 'Forecast Summary-FY25'!$A:$A,Outcomes!$A121,'Forecast Summary-FY25'!$C:$C, "2024",'Forecast Summary-FY25'!$D:$D, "Historical")</f>
        <v>22</v>
      </c>
      <c r="H121" s="303">
        <f>SUMIFS('Forecast Summary-FY25'!J:J, 'Forecast Summary-FY25'!$A:$A,Outcomes!$A121,'Forecast Summary-FY25'!$C:$C, "2024",'Forecast Summary-FY25'!$D:$D, "Historical")</f>
        <v>0</v>
      </c>
      <c r="I121" s="303">
        <f>SUMIFS('Forecast Summary-FY25'!K:K, 'Forecast Summary-FY25'!$A:$A,Outcomes!$A121,'Forecast Summary-FY25'!$C:$C, "2024",'Forecast Summary-FY25'!$D:$D, "Historical")</f>
        <v>0</v>
      </c>
      <c r="J121" s="303">
        <f>SUMIFS('Forecast Summary-FY25'!L:L, 'Forecast Summary-FY25'!$A:$A,Outcomes!$A121,'Forecast Summary-FY25'!$C:$C, "2024",'Forecast Summary-FY25'!$D:$D, "Historical")</f>
        <v>0</v>
      </c>
      <c r="K121" s="303">
        <f>SUMIFS('Forecast Summary-FY25'!M:M, 'Forecast Summary-FY25'!$A:$A,Outcomes!$A121,'Forecast Summary-FY25'!$C:$C, "2024",'Forecast Summary-FY25'!$D:$D, "Historical")</f>
        <v>0</v>
      </c>
      <c r="L121" s="303">
        <f>SUMIFS('Forecast Summary-FY25'!O:O, 'Forecast Summary-FY25'!$A:$A,Outcomes!$A121,'Forecast Summary-FY25'!$C:$C, "2024",'Forecast Summary-FY25'!$D:$D, "Historical")</f>
        <v>0</v>
      </c>
      <c r="M121" s="303">
        <f>SUMIFS('Forecast Summary-FY25'!P:P, 'Forecast Summary-FY25'!$A:$A,Outcomes!$A121,'Forecast Summary-FY25'!$C:$C, "2024",'Forecast Summary-FY25'!$D:$D, "Historical")</f>
        <v>54</v>
      </c>
      <c r="N121" s="303">
        <f>SUMIFS('Forecast Summary-FY25'!U:U, 'Forecast Summary-FY25'!$A:$A,Outcomes!$A121,'Forecast Summary-FY25'!$C:$C, "2024",'Forecast Summary-FY25'!$D:$D, "Historical")</f>
        <v>3</v>
      </c>
      <c r="O121" s="303">
        <f>SUMIFS('Forecast Summary-FY25'!V:V, 'Forecast Summary-FY25'!$A:$A,Outcomes!$A121,'Forecast Summary-FY25'!$C:$C, "2024",'Forecast Summary-FY25'!$D:$D, "Historical")</f>
        <v>2</v>
      </c>
      <c r="P121" s="303">
        <f>SUMIFS('Forecast Summary-FY25'!W:W, 'Forecast Summary-FY25'!$A:$A,Outcomes!$A121,'Forecast Summary-FY25'!$C:$C, "2024",'Forecast Summary-FY25'!$D:$D, "Historical")</f>
        <v>0</v>
      </c>
      <c r="Q121" s="303">
        <f>SUMIFS('Forecast Summary-FY25'!X:X, 'Forecast Summary-FY25'!$A:$A,Outcomes!$A121,'Forecast Summary-FY25'!$C:$C, "2024",'Forecast Summary-FY25'!$D:$D, "Historical")</f>
        <v>2</v>
      </c>
      <c r="R121" s="303">
        <f>SUMIFS('Forecast Summary-FY25'!Y:Y, 'Forecast Summary-FY25'!$A:$A,Outcomes!$A121,'Forecast Summary-FY25'!$C:$C, "2024",'Forecast Summary-FY25'!$D:$D, "Historical")</f>
        <v>25</v>
      </c>
      <c r="S121" s="303">
        <f>SUMIFS('Forecast Summary-FY25'!Z:Z, 'Forecast Summary-FY25'!$A:$A,Outcomes!$A121,'Forecast Summary-FY25'!$C:$C, "2024",'Forecast Summary-FY25'!$D:$D, "Historical")</f>
        <v>15</v>
      </c>
      <c r="T121" s="303">
        <f>SUMIFS('Forecast Summary-FY25'!AA:AA, 'Forecast Summary-FY25'!$A:$A,Outcomes!$A121,'Forecast Summary-FY25'!$C:$C, "2024",'Forecast Summary-FY25'!$D:$D, "Historical")</f>
        <v>8</v>
      </c>
      <c r="U121" s="303">
        <f>SUMIFS('Forecast Summary-FY25'!AB:AB, 'Forecast Summary-FY25'!$A:$A,Outcomes!$A121,'Forecast Summary-FY25'!$C:$C, "2024",'Forecast Summary-FY25'!$D:$D, "Historical")</f>
        <v>14</v>
      </c>
      <c r="V121" s="303">
        <f>SUMIFS('Forecast Summary-FY25'!AG:AG, 'Forecast Summary-FY25'!$A:$A,Outcomes!$A121,'Forecast Summary-FY25'!$C:$C, "2024",'Forecast Summary-FY25'!$D:$D, "Historical")</f>
        <v>184</v>
      </c>
      <c r="W121" s="303">
        <f>SUMIFS('Forecast Summary-FY25'!AH:AH, 'Forecast Summary-FY25'!$A:$A,Outcomes!$A121,'Forecast Summary-FY25'!$C:$C, "2024",'Forecast Summary-FY25'!$D:$D, "Historical")</f>
        <v>82</v>
      </c>
      <c r="X121" s="303">
        <f>SUMIFS('Forecast Summary-FY25'!AI:AI, 'Forecast Summary-FY25'!$A:$A,Outcomes!$A121,'Forecast Summary-FY25'!$C:$C, "2024",'Forecast Summary-FY25'!$D:$D, "Historical")</f>
        <v>49</v>
      </c>
      <c r="Y121" s="303">
        <f>SUMIFS('Forecast Summary-FY25'!AJ:AJ, 'Forecast Summary-FY25'!$A:$A,Outcomes!$A121,'Forecast Summary-FY25'!$C:$C, "2024",'Forecast Summary-FY25'!$D:$D, "Historical")</f>
        <v>84</v>
      </c>
      <c r="Z121" s="303">
        <f>SUMIFS('Forecast Summary-FY25'!AK:AK, 'Forecast Summary-FY25'!$A:$A,Outcomes!$A121,'Forecast Summary-FY25'!$C:$C, "2024",'Forecast Summary-FY25'!$D:$D, "Historical")</f>
        <v>170</v>
      </c>
      <c r="AA121" s="303">
        <f>SUMIFS('Forecast Summary-FY25'!AL:AL, 'Forecast Summary-FY25'!$A:$A,Outcomes!$A121,'Forecast Summary-FY25'!$C:$C, "2024",'Forecast Summary-FY25'!$D:$D, "Historical")</f>
        <v>69</v>
      </c>
      <c r="AB121" s="303">
        <f>SUMIFS('Forecast Summary-FY25'!AM:AM, 'Forecast Summary-FY25'!$A:$A,Outcomes!$A121,'Forecast Summary-FY25'!$C:$C, "2024",'Forecast Summary-FY25'!$D:$D, "Historical")</f>
        <v>47</v>
      </c>
      <c r="AC121" s="303">
        <f>SUMIFS('Forecast Summary-FY25'!AN:AN, 'Forecast Summary-FY25'!$A:$A,Outcomes!$A121,'Forecast Summary-FY25'!$C:$C, "2024",'Forecast Summary-FY25'!$D:$D, "Historical")</f>
        <v>74</v>
      </c>
      <c r="AD121" s="303">
        <f>SUMIFS('Forecast Summary-FY25'!AS:AS, 'Forecast Summary-FY25'!$A:$A,Outcomes!$A121,'Forecast Summary-FY25'!$C:$C, "2024",'Forecast Summary-FY25'!$D:$D, "Historical")</f>
        <v>0</v>
      </c>
      <c r="AE121" s="303">
        <f>SUMIFS('Forecast Summary-FY25'!AT:AT, 'Forecast Summary-FY25'!$A:$A,Outcomes!$A121,'Forecast Summary-FY25'!$C:$C, "2024",'Forecast Summary-FY25'!$D:$D, "Historical")</f>
        <v>0</v>
      </c>
      <c r="AF121" s="303">
        <f>SUMIFS('Forecast Summary-FY25'!AU:AU, 'Forecast Summary-FY25'!$A:$A,Outcomes!$A121,'Forecast Summary-FY25'!$C:$C, "2024",'Forecast Summary-FY25'!$D:$D, "Historical")</f>
        <v>0</v>
      </c>
      <c r="AG121" s="303">
        <f>SUMIFS('Forecast Summary-FY25'!AV:AV, 'Forecast Summary-FY25'!$A:$A,Outcomes!$A121,'Forecast Summary-FY25'!$C:$C, "2024",'Forecast Summary-FY25'!$D:$D, "Historical")</f>
        <v>0</v>
      </c>
      <c r="AH121" s="303">
        <f>SUMIFS('Forecast Summary-FY25'!AW:AW, 'Forecast Summary-FY25'!$A:$A,Outcomes!$A121,'Forecast Summary-FY25'!$C:$C, "2024",'Forecast Summary-FY25'!$D:$D, "Historical")</f>
        <v>0</v>
      </c>
      <c r="AI121" s="303">
        <f>SUMIFS('Forecast Summary-FY25'!AX:AX, 'Forecast Summary-FY25'!$A:$A,Outcomes!$A121,'Forecast Summary-FY25'!$C:$C, "2024",'Forecast Summary-FY25'!$D:$D, "Historical")</f>
        <v>0</v>
      </c>
      <c r="AJ121" s="303">
        <f>SUMIFS('Forecast Summary-FY25'!AY:AY, 'Forecast Summary-FY25'!$A:$A,Outcomes!$A121,'Forecast Summary-FY25'!$C:$C, "2024",'Forecast Summary-FY25'!$D:$D, "Historical")</f>
        <v>0</v>
      </c>
      <c r="AK121" s="303">
        <f>SUMIFS('Forecast Summary-FY25'!AZ:AZ, 'Forecast Summary-FY25'!$A:$A,Outcomes!$A121,'Forecast Summary-FY25'!$C:$C, "2024",'Forecast Summary-FY25'!$D:$D, "Historical")</f>
        <v>0</v>
      </c>
      <c r="AL121" s="303">
        <f>SUMIFS('Forecast Summary-FY25'!BE:BE, 'Forecast Summary-FY25'!$A:$A,Outcomes!$A121,'Forecast Summary-FY25'!$C:$C, "2024",'Forecast Summary-FY25'!$D:$D, "Historical")</f>
        <v>324</v>
      </c>
      <c r="AM121" s="303">
        <f>SUMIFS('Forecast Summary-FY25'!BF:BF, 'Forecast Summary-FY25'!$A:$A,Outcomes!$A121,'Forecast Summary-FY25'!$C:$C, "2024",'Forecast Summary-FY25'!$D:$D, "Historical")</f>
        <v>126</v>
      </c>
      <c r="AN121" s="303">
        <f>SUMIFS('Forecast Summary-FY25'!BG:BG, 'Forecast Summary-FY25'!$A:$A,Outcomes!$A121,'Forecast Summary-FY25'!$C:$C, "2024",'Forecast Summary-FY25'!$D:$D, "Historical")</f>
        <v>118</v>
      </c>
      <c r="AO121" s="303">
        <f>SUMIFS('Forecast Summary-FY25'!BH:BH, 'Forecast Summary-FY25'!$A:$A,Outcomes!$A121,'Forecast Summary-FY25'!$C:$C, "2024",'Forecast Summary-FY25'!$D:$D, "Historical")</f>
        <v>117</v>
      </c>
      <c r="AP121" s="303">
        <f>SUMIFS('Forecast Summary-FY25'!BI:BI, 'Forecast Summary-FY25'!$A:$A,Outcomes!$A121,'Forecast Summary-FY25'!$C:$C, "2024",'Forecast Summary-FY25'!$D:$D, "Historical")</f>
        <v>128</v>
      </c>
      <c r="AQ121" s="303">
        <f>SUMIFS('Forecast Summary-FY25'!BJ:BJ, 'Forecast Summary-FY25'!$A:$A,Outcomes!$A121,'Forecast Summary-FY25'!$C:$C, "2024",'Forecast Summary-FY25'!$D:$D, "Historical")</f>
        <v>44</v>
      </c>
      <c r="AR121" s="303">
        <f>SUMIFS('Forecast Summary-FY25'!BK:BK, 'Forecast Summary-FY25'!$A:$A,Outcomes!$A121,'Forecast Summary-FY25'!$C:$C, "2024",'Forecast Summary-FY25'!$D:$D, "Historical")</f>
        <v>50</v>
      </c>
      <c r="AS121" s="303">
        <f>SUMIFS('Forecast Summary-FY25'!BL:BL, 'Forecast Summary-FY25'!$A:$A,Outcomes!$A121,'Forecast Summary-FY25'!$C:$C, "2024",'Forecast Summary-FY25'!$D:$D, "Historical")</f>
        <v>60</v>
      </c>
      <c r="AT121" s="303">
        <f>SUMIFS('Forecast Summary-FY25'!BQ:BQ, 'Forecast Summary-FY25'!$A:$A,Outcomes!$A121,'Forecast Summary-FY25'!$C:$C, "2024",'Forecast Summary-FY25'!$D:$D, "Historical")</f>
        <v>64</v>
      </c>
      <c r="AU121" s="303">
        <f>SUMIFS('Forecast Summary-FY25'!BR:BR, 'Forecast Summary-FY25'!$A:$A,Outcomes!$A121,'Forecast Summary-FY25'!$C:$C, "2024",'Forecast Summary-FY25'!$D:$D, "Historical")</f>
        <v>3</v>
      </c>
      <c r="AV121" s="303">
        <f>SUMIFS('Forecast Summary-FY25'!BS:BS, 'Forecast Summary-FY25'!$A:$A,Outcomes!$A121,'Forecast Summary-FY25'!$C:$C, "2024",'Forecast Summary-FY25'!$D:$D, "Historical")</f>
        <v>22</v>
      </c>
      <c r="AW121" s="303">
        <f>SUMIFS('Forecast Summary-FY25'!BT:BT, 'Forecast Summary-FY25'!$A:$A,Outcomes!$A121,'Forecast Summary-FY25'!$C:$C, "2024",'Forecast Summary-FY25'!$D:$D, "Historical")</f>
        <v>56</v>
      </c>
      <c r="AX121" s="303">
        <f>SUMIFS('Forecast Summary-FY25'!BU:BU, 'Forecast Summary-FY25'!$A:$A,Outcomes!$A121,'Forecast Summary-FY25'!$C:$C, "2024",'Forecast Summary-FY25'!$D:$D, "Historical")</f>
        <v>22</v>
      </c>
      <c r="AY121" s="303">
        <f>SUMIFS('Forecast Summary-FY25'!BV:BV, 'Forecast Summary-FY25'!$A:$A,Outcomes!$A121,'Forecast Summary-FY25'!$C:$C, "2024",'Forecast Summary-FY25'!$D:$D, "Historical")</f>
        <v>2</v>
      </c>
      <c r="AZ121" s="303">
        <f>SUMIFS('Forecast Summary-FY25'!BW:BW, 'Forecast Summary-FY25'!$A:$A,Outcomes!$A121,'Forecast Summary-FY25'!$C:$C, "2024",'Forecast Summary-FY25'!$D:$D, "Historical")</f>
        <v>11</v>
      </c>
      <c r="BA121" s="303">
        <f>SUMIFS('Forecast Summary-FY25'!BX:BX, 'Forecast Summary-FY25'!$A:$A,Outcomes!$A121,'Forecast Summary-FY25'!$C:$C, "2024",'Forecast Summary-FY25'!$D:$D, "Historical")</f>
        <v>17</v>
      </c>
      <c r="BB121" s="303">
        <f>SUMIFS('Forecast Summary-FY25'!BY:BY, 'Forecast Summary-FY25'!$A:$A,Outcomes!$A121,'Forecast Summary-FY25'!$C:$C, "2024",'Forecast Summary-FY25'!$D:$D, "Historical")</f>
        <v>48</v>
      </c>
      <c r="BC121" s="303">
        <f>SUMIFS('Forecast Summary-FY25'!BZ:BZ, 'Forecast Summary-FY25'!$A:$A,Outcomes!$A121,'Forecast Summary-FY25'!$C:$C, "2024",'Forecast Summary-FY25'!$D:$D, "Historical")</f>
        <v>122</v>
      </c>
      <c r="BD121" s="303">
        <f>SUMIFS('Forecast Summary-FY25'!CA:CA, 'Forecast Summary-FY25'!$A:$A,Outcomes!$A121,'Forecast Summary-FY25'!$C:$C, "2024",'Forecast Summary-FY25'!$D:$D, "Historical")</f>
        <v>3</v>
      </c>
    </row>
    <row r="122" spans="1:56">
      <c r="A122" s="13" t="s">
        <v>61</v>
      </c>
      <c r="B122" s="10" t="s">
        <v>62</v>
      </c>
      <c r="C122" s="303">
        <f>SUMIFS('Forecast Summary-FY25'!E:E, 'Forecast Summary-FY25'!$A:$A,Outcomes!$A122,'Forecast Summary-FY25'!$C:$C, "2024",'Forecast Summary-FY25'!$D:$D, "Historical")</f>
        <v>508</v>
      </c>
      <c r="D122" s="303">
        <f>SUMIFS('Forecast Summary-FY25'!F:F, 'Forecast Summary-FY25'!$A:$A,Outcomes!$A122,'Forecast Summary-FY25'!$C:$C, "2024",'Forecast Summary-FY25'!$D:$D, "Historical")</f>
        <v>638</v>
      </c>
      <c r="E122" s="303">
        <f>SUMIFS('Forecast Summary-FY25'!G:G, 'Forecast Summary-FY25'!$A:$A,Outcomes!$A122,'Forecast Summary-FY25'!$C:$C, "2024",'Forecast Summary-FY25'!$D:$D, "Historical")</f>
        <v>374</v>
      </c>
      <c r="F122" s="303">
        <f>SUMIFS('Forecast Summary-FY25'!H:H, 'Forecast Summary-FY25'!$A:$A,Outcomes!$A122,'Forecast Summary-FY25'!$C:$C, "2024",'Forecast Summary-FY25'!$D:$D, "Historical")</f>
        <v>242</v>
      </c>
      <c r="G122" s="303">
        <f>SUMIFS('Forecast Summary-FY25'!I:I, 'Forecast Summary-FY25'!$A:$A,Outcomes!$A122,'Forecast Summary-FY25'!$C:$C, "2024",'Forecast Summary-FY25'!$D:$D, "Historical")</f>
        <v>185</v>
      </c>
      <c r="H122" s="303">
        <f>SUMIFS('Forecast Summary-FY25'!J:J, 'Forecast Summary-FY25'!$A:$A,Outcomes!$A122,'Forecast Summary-FY25'!$C:$C, "2024",'Forecast Summary-FY25'!$D:$D, "Historical")</f>
        <v>0</v>
      </c>
      <c r="I122" s="303">
        <f>SUMIFS('Forecast Summary-FY25'!K:K, 'Forecast Summary-FY25'!$A:$A,Outcomes!$A122,'Forecast Summary-FY25'!$C:$C, "2024",'Forecast Summary-FY25'!$D:$D, "Historical")</f>
        <v>0</v>
      </c>
      <c r="J122" s="303">
        <f>SUMIFS('Forecast Summary-FY25'!L:L, 'Forecast Summary-FY25'!$A:$A,Outcomes!$A122,'Forecast Summary-FY25'!$C:$C, "2024",'Forecast Summary-FY25'!$D:$D, "Historical")</f>
        <v>0</v>
      </c>
      <c r="K122" s="303">
        <f>SUMIFS('Forecast Summary-FY25'!M:M, 'Forecast Summary-FY25'!$A:$A,Outcomes!$A122,'Forecast Summary-FY25'!$C:$C, "2024",'Forecast Summary-FY25'!$D:$D, "Historical")</f>
        <v>0</v>
      </c>
      <c r="L122" s="303">
        <f>SUMIFS('Forecast Summary-FY25'!O:O, 'Forecast Summary-FY25'!$A:$A,Outcomes!$A122,'Forecast Summary-FY25'!$C:$C, "2024",'Forecast Summary-FY25'!$D:$D, "Historical")</f>
        <v>0</v>
      </c>
      <c r="M122" s="303">
        <f>SUMIFS('Forecast Summary-FY25'!P:P, 'Forecast Summary-FY25'!$A:$A,Outcomes!$A122,'Forecast Summary-FY25'!$C:$C, "2024",'Forecast Summary-FY25'!$D:$D, "Historical")</f>
        <v>133</v>
      </c>
      <c r="N122" s="303">
        <f>SUMIFS('Forecast Summary-FY25'!U:U, 'Forecast Summary-FY25'!$A:$A,Outcomes!$A122,'Forecast Summary-FY25'!$C:$C, "2024",'Forecast Summary-FY25'!$D:$D, "Historical")</f>
        <v>5</v>
      </c>
      <c r="O122" s="303">
        <f>SUMIFS('Forecast Summary-FY25'!V:V, 'Forecast Summary-FY25'!$A:$A,Outcomes!$A122,'Forecast Summary-FY25'!$C:$C, "2024",'Forecast Summary-FY25'!$D:$D, "Historical")</f>
        <v>4</v>
      </c>
      <c r="P122" s="303">
        <f>SUMIFS('Forecast Summary-FY25'!W:W, 'Forecast Summary-FY25'!$A:$A,Outcomes!$A122,'Forecast Summary-FY25'!$C:$C, "2024",'Forecast Summary-FY25'!$D:$D, "Historical")</f>
        <v>3</v>
      </c>
      <c r="Q122" s="303">
        <f>SUMIFS('Forecast Summary-FY25'!X:X, 'Forecast Summary-FY25'!$A:$A,Outcomes!$A122,'Forecast Summary-FY25'!$C:$C, "2024",'Forecast Summary-FY25'!$D:$D, "Historical")</f>
        <v>2</v>
      </c>
      <c r="R122" s="303">
        <f>SUMIFS('Forecast Summary-FY25'!Y:Y, 'Forecast Summary-FY25'!$A:$A,Outcomes!$A122,'Forecast Summary-FY25'!$C:$C, "2024",'Forecast Summary-FY25'!$D:$D, "Historical")</f>
        <v>14</v>
      </c>
      <c r="S122" s="303">
        <f>SUMIFS('Forecast Summary-FY25'!Z:Z, 'Forecast Summary-FY25'!$A:$A,Outcomes!$A122,'Forecast Summary-FY25'!$C:$C, "2024",'Forecast Summary-FY25'!$D:$D, "Historical")</f>
        <v>1</v>
      </c>
      <c r="T122" s="303">
        <f>SUMIFS('Forecast Summary-FY25'!AA:AA, 'Forecast Summary-FY25'!$A:$A,Outcomes!$A122,'Forecast Summary-FY25'!$C:$C, "2024",'Forecast Summary-FY25'!$D:$D, "Historical")</f>
        <v>1</v>
      </c>
      <c r="U122" s="303">
        <f>SUMIFS('Forecast Summary-FY25'!AB:AB, 'Forecast Summary-FY25'!$A:$A,Outcomes!$A122,'Forecast Summary-FY25'!$C:$C, "2024",'Forecast Summary-FY25'!$D:$D, "Historical")</f>
        <v>9</v>
      </c>
      <c r="V122" s="303">
        <f>SUMIFS('Forecast Summary-FY25'!AG:AG, 'Forecast Summary-FY25'!$A:$A,Outcomes!$A122,'Forecast Summary-FY25'!$C:$C, "2024",'Forecast Summary-FY25'!$D:$D, "Historical")</f>
        <v>226</v>
      </c>
      <c r="W122" s="303">
        <f>SUMIFS('Forecast Summary-FY25'!AH:AH, 'Forecast Summary-FY25'!$A:$A,Outcomes!$A122,'Forecast Summary-FY25'!$C:$C, "2024",'Forecast Summary-FY25'!$D:$D, "Historical")</f>
        <v>159</v>
      </c>
      <c r="X122" s="303">
        <f>SUMIFS('Forecast Summary-FY25'!AI:AI, 'Forecast Summary-FY25'!$A:$A,Outcomes!$A122,'Forecast Summary-FY25'!$C:$C, "2024",'Forecast Summary-FY25'!$D:$D, "Historical")</f>
        <v>89</v>
      </c>
      <c r="Y122" s="303">
        <f>SUMIFS('Forecast Summary-FY25'!AJ:AJ, 'Forecast Summary-FY25'!$A:$A,Outcomes!$A122,'Forecast Summary-FY25'!$C:$C, "2024",'Forecast Summary-FY25'!$D:$D, "Historical")</f>
        <v>128</v>
      </c>
      <c r="Z122" s="303">
        <f>SUMIFS('Forecast Summary-FY25'!AK:AK, 'Forecast Summary-FY25'!$A:$A,Outcomes!$A122,'Forecast Summary-FY25'!$C:$C, "2024",'Forecast Summary-FY25'!$D:$D, "Historical")</f>
        <v>510</v>
      </c>
      <c r="AA122" s="303">
        <f>SUMIFS('Forecast Summary-FY25'!AL:AL, 'Forecast Summary-FY25'!$A:$A,Outcomes!$A122,'Forecast Summary-FY25'!$C:$C, "2024",'Forecast Summary-FY25'!$D:$D, "Historical")</f>
        <v>258</v>
      </c>
      <c r="AB122" s="303">
        <f>SUMIFS('Forecast Summary-FY25'!AM:AM, 'Forecast Summary-FY25'!$A:$A,Outcomes!$A122,'Forecast Summary-FY25'!$C:$C, "2024",'Forecast Summary-FY25'!$D:$D, "Historical")</f>
        <v>224</v>
      </c>
      <c r="AC122" s="303">
        <f>SUMIFS('Forecast Summary-FY25'!AN:AN, 'Forecast Summary-FY25'!$A:$A,Outcomes!$A122,'Forecast Summary-FY25'!$C:$C, "2024",'Forecast Summary-FY25'!$D:$D, "Historical")</f>
        <v>386</v>
      </c>
      <c r="AD122" s="303">
        <f>SUMIFS('Forecast Summary-FY25'!AS:AS, 'Forecast Summary-FY25'!$A:$A,Outcomes!$A122,'Forecast Summary-FY25'!$C:$C, "2024",'Forecast Summary-FY25'!$D:$D, "Historical")</f>
        <v>0</v>
      </c>
      <c r="AE122" s="303">
        <f>SUMIFS('Forecast Summary-FY25'!AT:AT, 'Forecast Summary-FY25'!$A:$A,Outcomes!$A122,'Forecast Summary-FY25'!$C:$C, "2024",'Forecast Summary-FY25'!$D:$D, "Historical")</f>
        <v>0</v>
      </c>
      <c r="AF122" s="303">
        <f>SUMIFS('Forecast Summary-FY25'!AU:AU, 'Forecast Summary-FY25'!$A:$A,Outcomes!$A122,'Forecast Summary-FY25'!$C:$C, "2024",'Forecast Summary-FY25'!$D:$D, "Historical")</f>
        <v>0</v>
      </c>
      <c r="AG122" s="303">
        <f>SUMIFS('Forecast Summary-FY25'!AV:AV, 'Forecast Summary-FY25'!$A:$A,Outcomes!$A122,'Forecast Summary-FY25'!$C:$C, "2024",'Forecast Summary-FY25'!$D:$D, "Historical")</f>
        <v>0</v>
      </c>
      <c r="AH122" s="303">
        <f>SUMIFS('Forecast Summary-FY25'!AW:AW, 'Forecast Summary-FY25'!$A:$A,Outcomes!$A122,'Forecast Summary-FY25'!$C:$C, "2024",'Forecast Summary-FY25'!$D:$D, "Historical")</f>
        <v>0</v>
      </c>
      <c r="AI122" s="303">
        <f>SUMIFS('Forecast Summary-FY25'!AX:AX, 'Forecast Summary-FY25'!$A:$A,Outcomes!$A122,'Forecast Summary-FY25'!$C:$C, "2024",'Forecast Summary-FY25'!$D:$D, "Historical")</f>
        <v>0</v>
      </c>
      <c r="AJ122" s="303">
        <f>SUMIFS('Forecast Summary-FY25'!AY:AY, 'Forecast Summary-FY25'!$A:$A,Outcomes!$A122,'Forecast Summary-FY25'!$C:$C, "2024",'Forecast Summary-FY25'!$D:$D, "Historical")</f>
        <v>0</v>
      </c>
      <c r="AK122" s="303">
        <f>SUMIFS('Forecast Summary-FY25'!AZ:AZ, 'Forecast Summary-FY25'!$A:$A,Outcomes!$A122,'Forecast Summary-FY25'!$C:$C, "2024",'Forecast Summary-FY25'!$D:$D, "Historical")</f>
        <v>0</v>
      </c>
      <c r="AL122" s="303">
        <f>SUMIFS('Forecast Summary-FY25'!BE:BE, 'Forecast Summary-FY25'!$A:$A,Outcomes!$A122,'Forecast Summary-FY25'!$C:$C, "2024",'Forecast Summary-FY25'!$D:$D, "Historical")</f>
        <v>876</v>
      </c>
      <c r="AM122" s="303">
        <f>SUMIFS('Forecast Summary-FY25'!BF:BF, 'Forecast Summary-FY25'!$A:$A,Outcomes!$A122,'Forecast Summary-FY25'!$C:$C, "2024",'Forecast Summary-FY25'!$D:$D, "Historical")</f>
        <v>590</v>
      </c>
      <c r="AN122" s="303">
        <f>SUMIFS('Forecast Summary-FY25'!BG:BG, 'Forecast Summary-FY25'!$A:$A,Outcomes!$A122,'Forecast Summary-FY25'!$C:$C, "2024",'Forecast Summary-FY25'!$D:$D, "Historical")</f>
        <v>351</v>
      </c>
      <c r="AO122" s="303">
        <f>SUMIFS('Forecast Summary-FY25'!BH:BH, 'Forecast Summary-FY25'!$A:$A,Outcomes!$A122,'Forecast Summary-FY25'!$C:$C, "2024",'Forecast Summary-FY25'!$D:$D, "Historical")</f>
        <v>306</v>
      </c>
      <c r="AP122" s="303">
        <f>SUMIFS('Forecast Summary-FY25'!BI:BI, 'Forecast Summary-FY25'!$A:$A,Outcomes!$A122,'Forecast Summary-FY25'!$C:$C, "2024",'Forecast Summary-FY25'!$D:$D, "Historical")</f>
        <v>250</v>
      </c>
      <c r="AQ122" s="303">
        <f>SUMIFS('Forecast Summary-FY25'!BJ:BJ, 'Forecast Summary-FY25'!$A:$A,Outcomes!$A122,'Forecast Summary-FY25'!$C:$C, "2024",'Forecast Summary-FY25'!$D:$D, "Historical")</f>
        <v>128</v>
      </c>
      <c r="AR122" s="303">
        <f>SUMIFS('Forecast Summary-FY25'!BK:BK, 'Forecast Summary-FY25'!$A:$A,Outcomes!$A122,'Forecast Summary-FY25'!$C:$C, "2024",'Forecast Summary-FY25'!$D:$D, "Historical")</f>
        <v>127</v>
      </c>
      <c r="AS122" s="303">
        <f>SUMIFS('Forecast Summary-FY25'!BL:BL, 'Forecast Summary-FY25'!$A:$A,Outcomes!$A122,'Forecast Summary-FY25'!$C:$C, "2024",'Forecast Summary-FY25'!$D:$D, "Historical")</f>
        <v>161</v>
      </c>
      <c r="AT122" s="303">
        <f>SUMIFS('Forecast Summary-FY25'!BQ:BQ, 'Forecast Summary-FY25'!$A:$A,Outcomes!$A122,'Forecast Summary-FY25'!$C:$C, "2024",'Forecast Summary-FY25'!$D:$D, "Historical")</f>
        <v>0</v>
      </c>
      <c r="AU122" s="303">
        <f>SUMIFS('Forecast Summary-FY25'!BR:BR, 'Forecast Summary-FY25'!$A:$A,Outcomes!$A122,'Forecast Summary-FY25'!$C:$C, "2024",'Forecast Summary-FY25'!$D:$D, "Historical")</f>
        <v>0</v>
      </c>
      <c r="AV122" s="303">
        <f>SUMIFS('Forecast Summary-FY25'!BS:BS, 'Forecast Summary-FY25'!$A:$A,Outcomes!$A122,'Forecast Summary-FY25'!$C:$C, "2024",'Forecast Summary-FY25'!$D:$D, "Historical")</f>
        <v>0</v>
      </c>
      <c r="AW122" s="303">
        <f>SUMIFS('Forecast Summary-FY25'!BT:BT, 'Forecast Summary-FY25'!$A:$A,Outcomes!$A122,'Forecast Summary-FY25'!$C:$C, "2024",'Forecast Summary-FY25'!$D:$D, "Historical")</f>
        <v>0</v>
      </c>
      <c r="AX122" s="303">
        <f>SUMIFS('Forecast Summary-FY25'!BU:BU, 'Forecast Summary-FY25'!$A:$A,Outcomes!$A122,'Forecast Summary-FY25'!$C:$C, "2024",'Forecast Summary-FY25'!$D:$D, "Historical")</f>
        <v>0</v>
      </c>
      <c r="AY122" s="303">
        <f>SUMIFS('Forecast Summary-FY25'!BV:BV, 'Forecast Summary-FY25'!$A:$A,Outcomes!$A122,'Forecast Summary-FY25'!$C:$C, "2024",'Forecast Summary-FY25'!$D:$D, "Historical")</f>
        <v>0</v>
      </c>
      <c r="AZ122" s="303">
        <f>SUMIFS('Forecast Summary-FY25'!BW:BW, 'Forecast Summary-FY25'!$A:$A,Outcomes!$A122,'Forecast Summary-FY25'!$C:$C, "2024",'Forecast Summary-FY25'!$D:$D, "Historical")</f>
        <v>0</v>
      </c>
      <c r="BA122" s="303">
        <f>SUMIFS('Forecast Summary-FY25'!BX:BX, 'Forecast Summary-FY25'!$A:$A,Outcomes!$A122,'Forecast Summary-FY25'!$C:$C, "2024",'Forecast Summary-FY25'!$D:$D, "Historical")</f>
        <v>0</v>
      </c>
      <c r="BB122" s="303">
        <f>SUMIFS('Forecast Summary-FY25'!BY:BY, 'Forecast Summary-FY25'!$A:$A,Outcomes!$A122,'Forecast Summary-FY25'!$C:$C, "2024",'Forecast Summary-FY25'!$D:$D, "Historical")</f>
        <v>31</v>
      </c>
      <c r="BC122" s="303">
        <f>SUMIFS('Forecast Summary-FY25'!BZ:BZ, 'Forecast Summary-FY25'!$A:$A,Outcomes!$A122,'Forecast Summary-FY25'!$C:$C, "2024",'Forecast Summary-FY25'!$D:$D, "Historical")</f>
        <v>54</v>
      </c>
      <c r="BD122" s="303">
        <f>SUMIFS('Forecast Summary-FY25'!CA:CA, 'Forecast Summary-FY25'!$A:$A,Outcomes!$A122,'Forecast Summary-FY25'!$C:$C, "2024",'Forecast Summary-FY25'!$D:$D, "Historical")</f>
        <v>0</v>
      </c>
    </row>
    <row r="123" spans="1:56">
      <c r="A123" s="13" t="s">
        <v>63</v>
      </c>
      <c r="B123" s="10" t="s">
        <v>64</v>
      </c>
      <c r="C123" s="303">
        <f>SUMIFS('Forecast Summary-FY25'!E:E, 'Forecast Summary-FY25'!$A:$A,Outcomes!$A123,'Forecast Summary-FY25'!$C:$C, "2024",'Forecast Summary-FY25'!$D:$D, "Historical")</f>
        <v>417</v>
      </c>
      <c r="D123" s="303">
        <f>SUMIFS('Forecast Summary-FY25'!F:F, 'Forecast Summary-FY25'!$A:$A,Outcomes!$A123,'Forecast Summary-FY25'!$C:$C, "2024",'Forecast Summary-FY25'!$D:$D, "Historical")</f>
        <v>232</v>
      </c>
      <c r="E123" s="303">
        <f>SUMIFS('Forecast Summary-FY25'!G:G, 'Forecast Summary-FY25'!$A:$A,Outcomes!$A123,'Forecast Summary-FY25'!$C:$C, "2024",'Forecast Summary-FY25'!$D:$D, "Historical")</f>
        <v>93</v>
      </c>
      <c r="F123" s="303">
        <f>SUMIFS('Forecast Summary-FY25'!H:H, 'Forecast Summary-FY25'!$A:$A,Outcomes!$A123,'Forecast Summary-FY25'!$C:$C, "2024",'Forecast Summary-FY25'!$D:$D, "Historical")</f>
        <v>72</v>
      </c>
      <c r="G123" s="303">
        <f>SUMIFS('Forecast Summary-FY25'!I:I, 'Forecast Summary-FY25'!$A:$A,Outcomes!$A123,'Forecast Summary-FY25'!$C:$C, "2024",'Forecast Summary-FY25'!$D:$D, "Historical")</f>
        <v>21</v>
      </c>
      <c r="H123" s="303">
        <f>SUMIFS('Forecast Summary-FY25'!J:J, 'Forecast Summary-FY25'!$A:$A,Outcomes!$A123,'Forecast Summary-FY25'!$C:$C, "2024",'Forecast Summary-FY25'!$D:$D, "Historical")</f>
        <v>0</v>
      </c>
      <c r="I123" s="303">
        <f>SUMIFS('Forecast Summary-FY25'!K:K, 'Forecast Summary-FY25'!$A:$A,Outcomes!$A123,'Forecast Summary-FY25'!$C:$C, "2024",'Forecast Summary-FY25'!$D:$D, "Historical")</f>
        <v>0</v>
      </c>
      <c r="J123" s="303">
        <f>SUMIFS('Forecast Summary-FY25'!L:L, 'Forecast Summary-FY25'!$A:$A,Outcomes!$A123,'Forecast Summary-FY25'!$C:$C, "2024",'Forecast Summary-FY25'!$D:$D, "Historical")</f>
        <v>0</v>
      </c>
      <c r="K123" s="303">
        <f>SUMIFS('Forecast Summary-FY25'!M:M, 'Forecast Summary-FY25'!$A:$A,Outcomes!$A123,'Forecast Summary-FY25'!$C:$C, "2024",'Forecast Summary-FY25'!$D:$D, "Historical")</f>
        <v>0</v>
      </c>
      <c r="L123" s="303">
        <f>SUMIFS('Forecast Summary-FY25'!O:O, 'Forecast Summary-FY25'!$A:$A,Outcomes!$A123,'Forecast Summary-FY25'!$C:$C, "2024",'Forecast Summary-FY25'!$D:$D, "Historical")</f>
        <v>37</v>
      </c>
      <c r="M123" s="303">
        <f>SUMIFS('Forecast Summary-FY25'!P:P, 'Forecast Summary-FY25'!$A:$A,Outcomes!$A123,'Forecast Summary-FY25'!$C:$C, "2024",'Forecast Summary-FY25'!$D:$D, "Historical")</f>
        <v>199</v>
      </c>
      <c r="N123" s="303">
        <f>SUMIFS('Forecast Summary-FY25'!U:U, 'Forecast Summary-FY25'!$A:$A,Outcomes!$A123,'Forecast Summary-FY25'!$C:$C, "2024",'Forecast Summary-FY25'!$D:$D, "Historical")</f>
        <v>0</v>
      </c>
      <c r="O123" s="303">
        <f>SUMIFS('Forecast Summary-FY25'!V:V, 'Forecast Summary-FY25'!$A:$A,Outcomes!$A123,'Forecast Summary-FY25'!$C:$C, "2024",'Forecast Summary-FY25'!$D:$D, "Historical")</f>
        <v>0</v>
      </c>
      <c r="P123" s="303">
        <f>SUMIFS('Forecast Summary-FY25'!W:W, 'Forecast Summary-FY25'!$A:$A,Outcomes!$A123,'Forecast Summary-FY25'!$C:$C, "2024",'Forecast Summary-FY25'!$D:$D, "Historical")</f>
        <v>0</v>
      </c>
      <c r="Q123" s="303">
        <f>SUMIFS('Forecast Summary-FY25'!X:X, 'Forecast Summary-FY25'!$A:$A,Outcomes!$A123,'Forecast Summary-FY25'!$C:$C, "2024",'Forecast Summary-FY25'!$D:$D, "Historical")</f>
        <v>0</v>
      </c>
      <c r="R123" s="303">
        <f>SUMIFS('Forecast Summary-FY25'!Y:Y, 'Forecast Summary-FY25'!$A:$A,Outcomes!$A123,'Forecast Summary-FY25'!$C:$C, "2024",'Forecast Summary-FY25'!$D:$D, "Historical")</f>
        <v>11</v>
      </c>
      <c r="S123" s="303">
        <f>SUMIFS('Forecast Summary-FY25'!Z:Z, 'Forecast Summary-FY25'!$A:$A,Outcomes!$A123,'Forecast Summary-FY25'!$C:$C, "2024",'Forecast Summary-FY25'!$D:$D, "Historical")</f>
        <v>10</v>
      </c>
      <c r="T123" s="303">
        <f>SUMIFS('Forecast Summary-FY25'!AA:AA, 'Forecast Summary-FY25'!$A:$A,Outcomes!$A123,'Forecast Summary-FY25'!$C:$C, "2024",'Forecast Summary-FY25'!$D:$D, "Historical")</f>
        <v>9</v>
      </c>
      <c r="U123" s="303">
        <f>SUMIFS('Forecast Summary-FY25'!AB:AB, 'Forecast Summary-FY25'!$A:$A,Outcomes!$A123,'Forecast Summary-FY25'!$C:$C, "2024",'Forecast Summary-FY25'!$D:$D, "Historical")</f>
        <v>6</v>
      </c>
      <c r="V123" s="303">
        <f>SUMIFS('Forecast Summary-FY25'!AG:AG, 'Forecast Summary-FY25'!$A:$A,Outcomes!$A123,'Forecast Summary-FY25'!$C:$C, "2024",'Forecast Summary-FY25'!$D:$D, "Historical")</f>
        <v>18</v>
      </c>
      <c r="W123" s="303">
        <f>SUMIFS('Forecast Summary-FY25'!AH:AH, 'Forecast Summary-FY25'!$A:$A,Outcomes!$A123,'Forecast Summary-FY25'!$C:$C, "2024",'Forecast Summary-FY25'!$D:$D, "Historical")</f>
        <v>13</v>
      </c>
      <c r="X123" s="303">
        <f>SUMIFS('Forecast Summary-FY25'!AI:AI, 'Forecast Summary-FY25'!$A:$A,Outcomes!$A123,'Forecast Summary-FY25'!$C:$C, "2024",'Forecast Summary-FY25'!$D:$D, "Historical")</f>
        <v>12</v>
      </c>
      <c r="Y123" s="303">
        <f>SUMIFS('Forecast Summary-FY25'!AJ:AJ, 'Forecast Summary-FY25'!$A:$A,Outcomes!$A123,'Forecast Summary-FY25'!$C:$C, "2024",'Forecast Summary-FY25'!$D:$D, "Historical")</f>
        <v>8</v>
      </c>
      <c r="Z123" s="303">
        <f>SUMIFS('Forecast Summary-FY25'!AK:AK, 'Forecast Summary-FY25'!$A:$A,Outcomes!$A123,'Forecast Summary-FY25'!$C:$C, "2024",'Forecast Summary-FY25'!$D:$D, "Historical")</f>
        <v>165</v>
      </c>
      <c r="AA123" s="303">
        <f>SUMIFS('Forecast Summary-FY25'!AL:AL, 'Forecast Summary-FY25'!$A:$A,Outcomes!$A123,'Forecast Summary-FY25'!$C:$C, "2024",'Forecast Summary-FY25'!$D:$D, "Historical")</f>
        <v>114</v>
      </c>
      <c r="AB123" s="303">
        <f>SUMIFS('Forecast Summary-FY25'!AM:AM, 'Forecast Summary-FY25'!$A:$A,Outcomes!$A123,'Forecast Summary-FY25'!$C:$C, "2024",'Forecast Summary-FY25'!$D:$D, "Historical")</f>
        <v>113</v>
      </c>
      <c r="AC123" s="303">
        <f>SUMIFS('Forecast Summary-FY25'!AN:AN, 'Forecast Summary-FY25'!$A:$A,Outcomes!$A123,'Forecast Summary-FY25'!$C:$C, "2024",'Forecast Summary-FY25'!$D:$D, "Historical")</f>
        <v>91</v>
      </c>
      <c r="AD123" s="303">
        <f>SUMIFS('Forecast Summary-FY25'!AS:AS, 'Forecast Summary-FY25'!$A:$A,Outcomes!$A123,'Forecast Summary-FY25'!$C:$C, "2024",'Forecast Summary-FY25'!$D:$D, "Historical")</f>
        <v>0</v>
      </c>
      <c r="AE123" s="303">
        <f>SUMIFS('Forecast Summary-FY25'!AT:AT, 'Forecast Summary-FY25'!$A:$A,Outcomes!$A123,'Forecast Summary-FY25'!$C:$C, "2024",'Forecast Summary-FY25'!$D:$D, "Historical")</f>
        <v>0</v>
      </c>
      <c r="AF123" s="303">
        <f>SUMIFS('Forecast Summary-FY25'!AU:AU, 'Forecast Summary-FY25'!$A:$A,Outcomes!$A123,'Forecast Summary-FY25'!$C:$C, "2024",'Forecast Summary-FY25'!$D:$D, "Historical")</f>
        <v>0</v>
      </c>
      <c r="AG123" s="303">
        <f>SUMIFS('Forecast Summary-FY25'!AV:AV, 'Forecast Summary-FY25'!$A:$A,Outcomes!$A123,'Forecast Summary-FY25'!$C:$C, "2024",'Forecast Summary-FY25'!$D:$D, "Historical")</f>
        <v>0</v>
      </c>
      <c r="AH123" s="303">
        <f>SUMIFS('Forecast Summary-FY25'!AW:AW, 'Forecast Summary-FY25'!$A:$A,Outcomes!$A123,'Forecast Summary-FY25'!$C:$C, "2024",'Forecast Summary-FY25'!$D:$D, "Historical")</f>
        <v>0</v>
      </c>
      <c r="AI123" s="303">
        <f>SUMIFS('Forecast Summary-FY25'!AX:AX, 'Forecast Summary-FY25'!$A:$A,Outcomes!$A123,'Forecast Summary-FY25'!$C:$C, "2024",'Forecast Summary-FY25'!$D:$D, "Historical")</f>
        <v>0</v>
      </c>
      <c r="AJ123" s="303">
        <f>SUMIFS('Forecast Summary-FY25'!AY:AY, 'Forecast Summary-FY25'!$A:$A,Outcomes!$A123,'Forecast Summary-FY25'!$C:$C, "2024",'Forecast Summary-FY25'!$D:$D, "Historical")</f>
        <v>0</v>
      </c>
      <c r="AK123" s="303">
        <f>SUMIFS('Forecast Summary-FY25'!AZ:AZ, 'Forecast Summary-FY25'!$A:$A,Outcomes!$A123,'Forecast Summary-FY25'!$C:$C, "2024",'Forecast Summary-FY25'!$D:$D, "Historical")</f>
        <v>0</v>
      </c>
      <c r="AL123" s="303">
        <f>SUMIFS('Forecast Summary-FY25'!BE:BE, 'Forecast Summary-FY25'!$A:$A,Outcomes!$A123,'Forecast Summary-FY25'!$C:$C, "2024",'Forecast Summary-FY25'!$D:$D, "Historical")</f>
        <v>331</v>
      </c>
      <c r="AM123" s="303">
        <f>SUMIFS('Forecast Summary-FY25'!BF:BF, 'Forecast Summary-FY25'!$A:$A,Outcomes!$A123,'Forecast Summary-FY25'!$C:$C, "2024",'Forecast Summary-FY25'!$D:$D, "Historical")</f>
        <v>168</v>
      </c>
      <c r="AN123" s="303">
        <f>SUMIFS('Forecast Summary-FY25'!BG:BG, 'Forecast Summary-FY25'!$A:$A,Outcomes!$A123,'Forecast Summary-FY25'!$C:$C, "2024",'Forecast Summary-FY25'!$D:$D, "Historical")</f>
        <v>140</v>
      </c>
      <c r="AO123" s="303">
        <f>SUMIFS('Forecast Summary-FY25'!BH:BH, 'Forecast Summary-FY25'!$A:$A,Outcomes!$A123,'Forecast Summary-FY25'!$C:$C, "2024",'Forecast Summary-FY25'!$D:$D, "Historical")</f>
        <v>58</v>
      </c>
      <c r="AP123" s="303">
        <f>SUMIFS('Forecast Summary-FY25'!BI:BI, 'Forecast Summary-FY25'!$A:$A,Outcomes!$A123,'Forecast Summary-FY25'!$C:$C, "2024",'Forecast Summary-FY25'!$D:$D, "Historical")</f>
        <v>101</v>
      </c>
      <c r="AQ123" s="303">
        <f>SUMIFS('Forecast Summary-FY25'!BJ:BJ, 'Forecast Summary-FY25'!$A:$A,Outcomes!$A123,'Forecast Summary-FY25'!$C:$C, "2024",'Forecast Summary-FY25'!$D:$D, "Historical")</f>
        <v>46</v>
      </c>
      <c r="AR123" s="303">
        <f>SUMIFS('Forecast Summary-FY25'!BK:BK, 'Forecast Summary-FY25'!$A:$A,Outcomes!$A123,'Forecast Summary-FY25'!$C:$C, "2024",'Forecast Summary-FY25'!$D:$D, "Historical")</f>
        <v>72</v>
      </c>
      <c r="AS123" s="303">
        <f>SUMIFS('Forecast Summary-FY25'!BL:BL, 'Forecast Summary-FY25'!$A:$A,Outcomes!$A123,'Forecast Summary-FY25'!$C:$C, "2024",'Forecast Summary-FY25'!$D:$D, "Historical")</f>
        <v>63</v>
      </c>
      <c r="AT123" s="303">
        <f>SUMIFS('Forecast Summary-FY25'!BQ:BQ, 'Forecast Summary-FY25'!$A:$A,Outcomes!$A123,'Forecast Summary-FY25'!$C:$C, "2024",'Forecast Summary-FY25'!$D:$D, "Historical")</f>
        <v>0</v>
      </c>
      <c r="AU123" s="303">
        <f>SUMIFS('Forecast Summary-FY25'!BR:BR, 'Forecast Summary-FY25'!$A:$A,Outcomes!$A123,'Forecast Summary-FY25'!$C:$C, "2024",'Forecast Summary-FY25'!$D:$D, "Historical")</f>
        <v>0</v>
      </c>
      <c r="AV123" s="303">
        <f>SUMIFS('Forecast Summary-FY25'!BS:BS, 'Forecast Summary-FY25'!$A:$A,Outcomes!$A123,'Forecast Summary-FY25'!$C:$C, "2024",'Forecast Summary-FY25'!$D:$D, "Historical")</f>
        <v>0</v>
      </c>
      <c r="AW123" s="303">
        <f>SUMIFS('Forecast Summary-FY25'!BT:BT, 'Forecast Summary-FY25'!$A:$A,Outcomes!$A123,'Forecast Summary-FY25'!$C:$C, "2024",'Forecast Summary-FY25'!$D:$D, "Historical")</f>
        <v>0</v>
      </c>
      <c r="AX123" s="303">
        <f>SUMIFS('Forecast Summary-FY25'!BU:BU, 'Forecast Summary-FY25'!$A:$A,Outcomes!$A123,'Forecast Summary-FY25'!$C:$C, "2024",'Forecast Summary-FY25'!$D:$D, "Historical")</f>
        <v>0</v>
      </c>
      <c r="AY123" s="303">
        <f>SUMIFS('Forecast Summary-FY25'!BV:BV, 'Forecast Summary-FY25'!$A:$A,Outcomes!$A123,'Forecast Summary-FY25'!$C:$C, "2024",'Forecast Summary-FY25'!$D:$D, "Historical")</f>
        <v>0</v>
      </c>
      <c r="AZ123" s="303">
        <f>SUMIFS('Forecast Summary-FY25'!BW:BW, 'Forecast Summary-FY25'!$A:$A,Outcomes!$A123,'Forecast Summary-FY25'!$C:$C, "2024",'Forecast Summary-FY25'!$D:$D, "Historical")</f>
        <v>0</v>
      </c>
      <c r="BA123" s="303">
        <f>SUMIFS('Forecast Summary-FY25'!BX:BX, 'Forecast Summary-FY25'!$A:$A,Outcomes!$A123,'Forecast Summary-FY25'!$C:$C, "2024",'Forecast Summary-FY25'!$D:$D, "Historical")</f>
        <v>0</v>
      </c>
      <c r="BB123" s="303">
        <f>SUMIFS('Forecast Summary-FY25'!BY:BY, 'Forecast Summary-FY25'!$A:$A,Outcomes!$A123,'Forecast Summary-FY25'!$C:$C, "2024",'Forecast Summary-FY25'!$D:$D, "Historical")</f>
        <v>8</v>
      </c>
      <c r="BC123" s="303">
        <f>SUMIFS('Forecast Summary-FY25'!BZ:BZ, 'Forecast Summary-FY25'!$A:$A,Outcomes!$A123,'Forecast Summary-FY25'!$C:$C, "2024",'Forecast Summary-FY25'!$D:$D, "Historical")</f>
        <v>33</v>
      </c>
      <c r="BD123" s="303">
        <f>SUMIFS('Forecast Summary-FY25'!CA:CA, 'Forecast Summary-FY25'!$A:$A,Outcomes!$A123,'Forecast Summary-FY25'!$C:$C, "2024",'Forecast Summary-FY25'!$D:$D, "Historical")</f>
        <v>0</v>
      </c>
    </row>
    <row r="124" spans="1:56">
      <c r="A124" s="13" t="s">
        <v>65</v>
      </c>
      <c r="B124" s="10" t="s">
        <v>66</v>
      </c>
      <c r="C124" s="303">
        <f>SUMIFS('Forecast Summary-FY25'!E:E, 'Forecast Summary-FY25'!$A:$A,Outcomes!$A124,'Forecast Summary-FY25'!$C:$C, "2024",'Forecast Summary-FY25'!$D:$D, "Historical")</f>
        <v>239</v>
      </c>
      <c r="D124" s="303">
        <f>SUMIFS('Forecast Summary-FY25'!F:F, 'Forecast Summary-FY25'!$A:$A,Outcomes!$A124,'Forecast Summary-FY25'!$C:$C, "2024",'Forecast Summary-FY25'!$D:$D, "Historical")</f>
        <v>115</v>
      </c>
      <c r="E124" s="303">
        <f>SUMIFS('Forecast Summary-FY25'!G:G, 'Forecast Summary-FY25'!$A:$A,Outcomes!$A124,'Forecast Summary-FY25'!$C:$C, "2024",'Forecast Summary-FY25'!$D:$D, "Historical")</f>
        <v>104</v>
      </c>
      <c r="F124" s="303">
        <f>SUMIFS('Forecast Summary-FY25'!H:H, 'Forecast Summary-FY25'!$A:$A,Outcomes!$A124,'Forecast Summary-FY25'!$C:$C, "2024",'Forecast Summary-FY25'!$D:$D, "Historical")</f>
        <v>37</v>
      </c>
      <c r="G124" s="303">
        <f>SUMIFS('Forecast Summary-FY25'!I:I, 'Forecast Summary-FY25'!$A:$A,Outcomes!$A124,'Forecast Summary-FY25'!$C:$C, "2024",'Forecast Summary-FY25'!$D:$D, "Historical")</f>
        <v>12</v>
      </c>
      <c r="H124" s="303">
        <f>SUMIFS('Forecast Summary-FY25'!J:J, 'Forecast Summary-FY25'!$A:$A,Outcomes!$A124,'Forecast Summary-FY25'!$C:$C, "2024",'Forecast Summary-FY25'!$D:$D, "Historical")</f>
        <v>0</v>
      </c>
      <c r="I124" s="303">
        <f>SUMIFS('Forecast Summary-FY25'!K:K, 'Forecast Summary-FY25'!$A:$A,Outcomes!$A124,'Forecast Summary-FY25'!$C:$C, "2024",'Forecast Summary-FY25'!$D:$D, "Historical")</f>
        <v>0</v>
      </c>
      <c r="J124" s="303">
        <f>SUMIFS('Forecast Summary-FY25'!L:L, 'Forecast Summary-FY25'!$A:$A,Outcomes!$A124,'Forecast Summary-FY25'!$C:$C, "2024",'Forecast Summary-FY25'!$D:$D, "Historical")</f>
        <v>0</v>
      </c>
      <c r="K124" s="303">
        <f>SUMIFS('Forecast Summary-FY25'!M:M, 'Forecast Summary-FY25'!$A:$A,Outcomes!$A124,'Forecast Summary-FY25'!$C:$C, "2024",'Forecast Summary-FY25'!$D:$D, "Historical")</f>
        <v>0</v>
      </c>
      <c r="L124" s="303">
        <f>SUMIFS('Forecast Summary-FY25'!O:O, 'Forecast Summary-FY25'!$A:$A,Outcomes!$A124,'Forecast Summary-FY25'!$C:$C, "2024",'Forecast Summary-FY25'!$D:$D, "Historical")</f>
        <v>0</v>
      </c>
      <c r="M124" s="303">
        <f>SUMIFS('Forecast Summary-FY25'!P:P, 'Forecast Summary-FY25'!$A:$A,Outcomes!$A124,'Forecast Summary-FY25'!$C:$C, "2024",'Forecast Summary-FY25'!$D:$D, "Historical")</f>
        <v>64</v>
      </c>
      <c r="N124" s="303">
        <f>SUMIFS('Forecast Summary-FY25'!U:U, 'Forecast Summary-FY25'!$A:$A,Outcomes!$A124,'Forecast Summary-FY25'!$C:$C, "2024",'Forecast Summary-FY25'!$D:$D, "Historical")</f>
        <v>0</v>
      </c>
      <c r="O124" s="303">
        <f>SUMIFS('Forecast Summary-FY25'!V:V, 'Forecast Summary-FY25'!$A:$A,Outcomes!$A124,'Forecast Summary-FY25'!$C:$C, "2024",'Forecast Summary-FY25'!$D:$D, "Historical")</f>
        <v>0</v>
      </c>
      <c r="P124" s="303">
        <f>SUMIFS('Forecast Summary-FY25'!W:W, 'Forecast Summary-FY25'!$A:$A,Outcomes!$A124,'Forecast Summary-FY25'!$C:$C, "2024",'Forecast Summary-FY25'!$D:$D, "Historical")</f>
        <v>0</v>
      </c>
      <c r="Q124" s="303">
        <f>SUMIFS('Forecast Summary-FY25'!X:X, 'Forecast Summary-FY25'!$A:$A,Outcomes!$A124,'Forecast Summary-FY25'!$C:$C, "2024",'Forecast Summary-FY25'!$D:$D, "Historical")</f>
        <v>0</v>
      </c>
      <c r="R124" s="303">
        <f>SUMIFS('Forecast Summary-FY25'!Y:Y, 'Forecast Summary-FY25'!$A:$A,Outcomes!$A124,'Forecast Summary-FY25'!$C:$C, "2024",'Forecast Summary-FY25'!$D:$D, "Historical")</f>
        <v>0</v>
      </c>
      <c r="S124" s="303">
        <f>SUMIFS('Forecast Summary-FY25'!Z:Z, 'Forecast Summary-FY25'!$A:$A,Outcomes!$A124,'Forecast Summary-FY25'!$C:$C, "2024",'Forecast Summary-FY25'!$D:$D, "Historical")</f>
        <v>0</v>
      </c>
      <c r="T124" s="303">
        <f>SUMIFS('Forecast Summary-FY25'!AA:AA, 'Forecast Summary-FY25'!$A:$A,Outcomes!$A124,'Forecast Summary-FY25'!$C:$C, "2024",'Forecast Summary-FY25'!$D:$D, "Historical")</f>
        <v>0</v>
      </c>
      <c r="U124" s="303">
        <f>SUMIFS('Forecast Summary-FY25'!AB:AB, 'Forecast Summary-FY25'!$A:$A,Outcomes!$A124,'Forecast Summary-FY25'!$C:$C, "2024",'Forecast Summary-FY25'!$D:$D, "Historical")</f>
        <v>0</v>
      </c>
      <c r="V124" s="303">
        <f>SUMIFS('Forecast Summary-FY25'!AG:AG, 'Forecast Summary-FY25'!$A:$A,Outcomes!$A124,'Forecast Summary-FY25'!$C:$C, "2024",'Forecast Summary-FY25'!$D:$D, "Historical")</f>
        <v>40</v>
      </c>
      <c r="W124" s="303">
        <f>SUMIFS('Forecast Summary-FY25'!AH:AH, 'Forecast Summary-FY25'!$A:$A,Outcomes!$A124,'Forecast Summary-FY25'!$C:$C, "2024",'Forecast Summary-FY25'!$D:$D, "Historical")</f>
        <v>39</v>
      </c>
      <c r="X124" s="303">
        <f>SUMIFS('Forecast Summary-FY25'!AI:AI, 'Forecast Summary-FY25'!$A:$A,Outcomes!$A124,'Forecast Summary-FY25'!$C:$C, "2024",'Forecast Summary-FY25'!$D:$D, "Historical")</f>
        <v>27</v>
      </c>
      <c r="Y124" s="303">
        <f>SUMIFS('Forecast Summary-FY25'!AJ:AJ, 'Forecast Summary-FY25'!$A:$A,Outcomes!$A124,'Forecast Summary-FY25'!$C:$C, "2024",'Forecast Summary-FY25'!$D:$D, "Historical")</f>
        <v>1</v>
      </c>
      <c r="Z124" s="303">
        <f>SUMIFS('Forecast Summary-FY25'!AK:AK, 'Forecast Summary-FY25'!$A:$A,Outcomes!$A124,'Forecast Summary-FY25'!$C:$C, "2024",'Forecast Summary-FY25'!$D:$D, "Historical")</f>
        <v>141</v>
      </c>
      <c r="AA124" s="303">
        <f>SUMIFS('Forecast Summary-FY25'!AL:AL, 'Forecast Summary-FY25'!$A:$A,Outcomes!$A124,'Forecast Summary-FY25'!$C:$C, "2024",'Forecast Summary-FY25'!$D:$D, "Historical")</f>
        <v>108</v>
      </c>
      <c r="AB124" s="303">
        <f>SUMIFS('Forecast Summary-FY25'!AM:AM, 'Forecast Summary-FY25'!$A:$A,Outcomes!$A124,'Forecast Summary-FY25'!$C:$C, "2024",'Forecast Summary-FY25'!$D:$D, "Historical")</f>
        <v>68</v>
      </c>
      <c r="AC124" s="303">
        <f>SUMIFS('Forecast Summary-FY25'!AN:AN, 'Forecast Summary-FY25'!$A:$A,Outcomes!$A124,'Forecast Summary-FY25'!$C:$C, "2024",'Forecast Summary-FY25'!$D:$D, "Historical")</f>
        <v>34</v>
      </c>
      <c r="AD124" s="303">
        <f>SUMIFS('Forecast Summary-FY25'!AS:AS, 'Forecast Summary-FY25'!$A:$A,Outcomes!$A124,'Forecast Summary-FY25'!$C:$C, "2024",'Forecast Summary-FY25'!$D:$D, "Historical")</f>
        <v>0</v>
      </c>
      <c r="AE124" s="303">
        <f>SUMIFS('Forecast Summary-FY25'!AT:AT, 'Forecast Summary-FY25'!$A:$A,Outcomes!$A124,'Forecast Summary-FY25'!$C:$C, "2024",'Forecast Summary-FY25'!$D:$D, "Historical")</f>
        <v>0</v>
      </c>
      <c r="AF124" s="303">
        <f>SUMIFS('Forecast Summary-FY25'!AU:AU, 'Forecast Summary-FY25'!$A:$A,Outcomes!$A124,'Forecast Summary-FY25'!$C:$C, "2024",'Forecast Summary-FY25'!$D:$D, "Historical")</f>
        <v>0</v>
      </c>
      <c r="AG124" s="303">
        <f>SUMIFS('Forecast Summary-FY25'!AV:AV, 'Forecast Summary-FY25'!$A:$A,Outcomes!$A124,'Forecast Summary-FY25'!$C:$C, "2024",'Forecast Summary-FY25'!$D:$D, "Historical")</f>
        <v>0</v>
      </c>
      <c r="AH124" s="303">
        <f>SUMIFS('Forecast Summary-FY25'!AW:AW, 'Forecast Summary-FY25'!$A:$A,Outcomes!$A124,'Forecast Summary-FY25'!$C:$C, "2024",'Forecast Summary-FY25'!$D:$D, "Historical")</f>
        <v>0</v>
      </c>
      <c r="AI124" s="303">
        <f>SUMIFS('Forecast Summary-FY25'!AX:AX, 'Forecast Summary-FY25'!$A:$A,Outcomes!$A124,'Forecast Summary-FY25'!$C:$C, "2024",'Forecast Summary-FY25'!$D:$D, "Historical")</f>
        <v>0</v>
      </c>
      <c r="AJ124" s="303">
        <f>SUMIFS('Forecast Summary-FY25'!AY:AY, 'Forecast Summary-FY25'!$A:$A,Outcomes!$A124,'Forecast Summary-FY25'!$C:$C, "2024",'Forecast Summary-FY25'!$D:$D, "Historical")</f>
        <v>0</v>
      </c>
      <c r="AK124" s="303">
        <f>SUMIFS('Forecast Summary-FY25'!AZ:AZ, 'Forecast Summary-FY25'!$A:$A,Outcomes!$A124,'Forecast Summary-FY25'!$C:$C, "2024",'Forecast Summary-FY25'!$D:$D, "Historical")</f>
        <v>0</v>
      </c>
      <c r="AL124" s="303">
        <f>SUMIFS('Forecast Summary-FY25'!BE:BE, 'Forecast Summary-FY25'!$A:$A,Outcomes!$A124,'Forecast Summary-FY25'!$C:$C, "2024",'Forecast Summary-FY25'!$D:$D, "Historical")</f>
        <v>118</v>
      </c>
      <c r="AM124" s="303">
        <f>SUMIFS('Forecast Summary-FY25'!BF:BF, 'Forecast Summary-FY25'!$A:$A,Outcomes!$A124,'Forecast Summary-FY25'!$C:$C, "2024",'Forecast Summary-FY25'!$D:$D, "Historical")</f>
        <v>106</v>
      </c>
      <c r="AN124" s="303">
        <f>SUMIFS('Forecast Summary-FY25'!BG:BG, 'Forecast Summary-FY25'!$A:$A,Outcomes!$A124,'Forecast Summary-FY25'!$C:$C, "2024",'Forecast Summary-FY25'!$D:$D, "Historical")</f>
        <v>58</v>
      </c>
      <c r="AO124" s="303">
        <f>SUMIFS('Forecast Summary-FY25'!BH:BH, 'Forecast Summary-FY25'!$A:$A,Outcomes!$A124,'Forecast Summary-FY25'!$C:$C, "2024",'Forecast Summary-FY25'!$D:$D, "Historical")</f>
        <v>29</v>
      </c>
      <c r="AP124" s="303">
        <f>SUMIFS('Forecast Summary-FY25'!BI:BI, 'Forecast Summary-FY25'!$A:$A,Outcomes!$A124,'Forecast Summary-FY25'!$C:$C, "2024",'Forecast Summary-FY25'!$D:$D, "Historical")</f>
        <v>25</v>
      </c>
      <c r="AQ124" s="303">
        <f>SUMIFS('Forecast Summary-FY25'!BJ:BJ, 'Forecast Summary-FY25'!$A:$A,Outcomes!$A124,'Forecast Summary-FY25'!$C:$C, "2024",'Forecast Summary-FY25'!$D:$D, "Historical")</f>
        <v>15</v>
      </c>
      <c r="AR124" s="303">
        <f>SUMIFS('Forecast Summary-FY25'!BK:BK, 'Forecast Summary-FY25'!$A:$A,Outcomes!$A124,'Forecast Summary-FY25'!$C:$C, "2024",'Forecast Summary-FY25'!$D:$D, "Historical")</f>
        <v>19</v>
      </c>
      <c r="AS124" s="303">
        <f>SUMIFS('Forecast Summary-FY25'!BL:BL, 'Forecast Summary-FY25'!$A:$A,Outcomes!$A124,'Forecast Summary-FY25'!$C:$C, "2024",'Forecast Summary-FY25'!$D:$D, "Historical")</f>
        <v>18</v>
      </c>
      <c r="AT124" s="303">
        <f>SUMIFS('Forecast Summary-FY25'!BQ:BQ, 'Forecast Summary-FY25'!$A:$A,Outcomes!$A124,'Forecast Summary-FY25'!$C:$C, "2024",'Forecast Summary-FY25'!$D:$D, "Historical")</f>
        <v>0</v>
      </c>
      <c r="AU124" s="303">
        <f>SUMIFS('Forecast Summary-FY25'!BR:BR, 'Forecast Summary-FY25'!$A:$A,Outcomes!$A124,'Forecast Summary-FY25'!$C:$C, "2024",'Forecast Summary-FY25'!$D:$D, "Historical")</f>
        <v>0</v>
      </c>
      <c r="AV124" s="303">
        <f>SUMIFS('Forecast Summary-FY25'!BS:BS, 'Forecast Summary-FY25'!$A:$A,Outcomes!$A124,'Forecast Summary-FY25'!$C:$C, "2024",'Forecast Summary-FY25'!$D:$D, "Historical")</f>
        <v>0</v>
      </c>
      <c r="AW124" s="303">
        <f>SUMIFS('Forecast Summary-FY25'!BT:BT, 'Forecast Summary-FY25'!$A:$A,Outcomes!$A124,'Forecast Summary-FY25'!$C:$C, "2024",'Forecast Summary-FY25'!$D:$D, "Historical")</f>
        <v>0</v>
      </c>
      <c r="AX124" s="303">
        <f>SUMIFS('Forecast Summary-FY25'!BU:BU, 'Forecast Summary-FY25'!$A:$A,Outcomes!$A124,'Forecast Summary-FY25'!$C:$C, "2024",'Forecast Summary-FY25'!$D:$D, "Historical")</f>
        <v>0</v>
      </c>
      <c r="AY124" s="303">
        <f>SUMIFS('Forecast Summary-FY25'!BV:BV, 'Forecast Summary-FY25'!$A:$A,Outcomes!$A124,'Forecast Summary-FY25'!$C:$C, "2024",'Forecast Summary-FY25'!$D:$D, "Historical")</f>
        <v>0</v>
      </c>
      <c r="AZ124" s="303">
        <f>SUMIFS('Forecast Summary-FY25'!BW:BW, 'Forecast Summary-FY25'!$A:$A,Outcomes!$A124,'Forecast Summary-FY25'!$C:$C, "2024",'Forecast Summary-FY25'!$D:$D, "Historical")</f>
        <v>0</v>
      </c>
      <c r="BA124" s="303">
        <f>SUMIFS('Forecast Summary-FY25'!BX:BX, 'Forecast Summary-FY25'!$A:$A,Outcomes!$A124,'Forecast Summary-FY25'!$C:$C, "2024",'Forecast Summary-FY25'!$D:$D, "Historical")</f>
        <v>0</v>
      </c>
      <c r="BB124" s="303">
        <f>SUMIFS('Forecast Summary-FY25'!BY:BY, 'Forecast Summary-FY25'!$A:$A,Outcomes!$A124,'Forecast Summary-FY25'!$C:$C, "2024",'Forecast Summary-FY25'!$D:$D, "Historical")</f>
        <v>5</v>
      </c>
      <c r="BC124" s="303">
        <f>SUMIFS('Forecast Summary-FY25'!BZ:BZ, 'Forecast Summary-FY25'!$A:$A,Outcomes!$A124,'Forecast Summary-FY25'!$C:$C, "2024",'Forecast Summary-FY25'!$D:$D, "Historical")</f>
        <v>5</v>
      </c>
      <c r="BD124" s="303">
        <f>SUMIFS('Forecast Summary-FY25'!CA:CA, 'Forecast Summary-FY25'!$A:$A,Outcomes!$A124,'Forecast Summary-FY25'!$C:$C, "2024",'Forecast Summary-FY25'!$D:$D, "Historical")</f>
        <v>0</v>
      </c>
    </row>
    <row r="125" spans="1:56">
      <c r="A125" s="13" t="s">
        <v>67</v>
      </c>
      <c r="B125" s="10" t="s">
        <v>68</v>
      </c>
      <c r="C125" s="303">
        <f>SUMIFS('Forecast Summary-FY25'!E:E, 'Forecast Summary-FY25'!$A:$A,Outcomes!$A125,'Forecast Summary-FY25'!$C:$C, "2024",'Forecast Summary-FY25'!$D:$D, "Historical")</f>
        <v>588</v>
      </c>
      <c r="D125" s="303">
        <f>SUMIFS('Forecast Summary-FY25'!F:F, 'Forecast Summary-FY25'!$A:$A,Outcomes!$A125,'Forecast Summary-FY25'!$C:$C, "2024",'Forecast Summary-FY25'!$D:$D, "Historical")</f>
        <v>271</v>
      </c>
      <c r="E125" s="303">
        <f>SUMIFS('Forecast Summary-FY25'!G:G, 'Forecast Summary-FY25'!$A:$A,Outcomes!$A125,'Forecast Summary-FY25'!$C:$C, "2024",'Forecast Summary-FY25'!$D:$D, "Historical")</f>
        <v>231</v>
      </c>
      <c r="F125" s="303">
        <f>SUMIFS('Forecast Summary-FY25'!H:H, 'Forecast Summary-FY25'!$A:$A,Outcomes!$A125,'Forecast Summary-FY25'!$C:$C, "2024",'Forecast Summary-FY25'!$D:$D, "Historical")</f>
        <v>90</v>
      </c>
      <c r="G125" s="303">
        <f>SUMIFS('Forecast Summary-FY25'!I:I, 'Forecast Summary-FY25'!$A:$A,Outcomes!$A125,'Forecast Summary-FY25'!$C:$C, "2024",'Forecast Summary-FY25'!$D:$D, "Historical")</f>
        <v>41</v>
      </c>
      <c r="H125" s="303">
        <f>SUMIFS('Forecast Summary-FY25'!J:J, 'Forecast Summary-FY25'!$A:$A,Outcomes!$A125,'Forecast Summary-FY25'!$C:$C, "2024",'Forecast Summary-FY25'!$D:$D, "Historical")</f>
        <v>0</v>
      </c>
      <c r="I125" s="303">
        <f>SUMIFS('Forecast Summary-FY25'!K:K, 'Forecast Summary-FY25'!$A:$A,Outcomes!$A125,'Forecast Summary-FY25'!$C:$C, "2024",'Forecast Summary-FY25'!$D:$D, "Historical")</f>
        <v>0</v>
      </c>
      <c r="J125" s="303">
        <f>SUMIFS('Forecast Summary-FY25'!L:L, 'Forecast Summary-FY25'!$A:$A,Outcomes!$A125,'Forecast Summary-FY25'!$C:$C, "2024",'Forecast Summary-FY25'!$D:$D, "Historical")</f>
        <v>0</v>
      </c>
      <c r="K125" s="303">
        <f>SUMIFS('Forecast Summary-FY25'!M:M, 'Forecast Summary-FY25'!$A:$A,Outcomes!$A125,'Forecast Summary-FY25'!$C:$C, "2024",'Forecast Summary-FY25'!$D:$D, "Historical")</f>
        <v>0</v>
      </c>
      <c r="L125" s="303">
        <f>SUMIFS('Forecast Summary-FY25'!O:O, 'Forecast Summary-FY25'!$A:$A,Outcomes!$A125,'Forecast Summary-FY25'!$C:$C, "2024",'Forecast Summary-FY25'!$D:$D, "Historical")</f>
        <v>0</v>
      </c>
      <c r="M125" s="303">
        <f>SUMIFS('Forecast Summary-FY25'!P:P, 'Forecast Summary-FY25'!$A:$A,Outcomes!$A125,'Forecast Summary-FY25'!$C:$C, "2024",'Forecast Summary-FY25'!$D:$D, "Historical")</f>
        <v>186</v>
      </c>
      <c r="N125" s="303">
        <f>SUMIFS('Forecast Summary-FY25'!U:U, 'Forecast Summary-FY25'!$A:$A,Outcomes!$A125,'Forecast Summary-FY25'!$C:$C, "2024",'Forecast Summary-FY25'!$D:$D, "Historical")</f>
        <v>143</v>
      </c>
      <c r="O125" s="303">
        <f>SUMIFS('Forecast Summary-FY25'!V:V, 'Forecast Summary-FY25'!$A:$A,Outcomes!$A125,'Forecast Summary-FY25'!$C:$C, "2024",'Forecast Summary-FY25'!$D:$D, "Historical")</f>
        <v>138</v>
      </c>
      <c r="P125" s="303">
        <f>SUMIFS('Forecast Summary-FY25'!W:W, 'Forecast Summary-FY25'!$A:$A,Outcomes!$A125,'Forecast Summary-FY25'!$C:$C, "2024",'Forecast Summary-FY25'!$D:$D, "Historical")</f>
        <v>34</v>
      </c>
      <c r="Q125" s="303">
        <f>SUMIFS('Forecast Summary-FY25'!X:X, 'Forecast Summary-FY25'!$A:$A,Outcomes!$A125,'Forecast Summary-FY25'!$C:$C, "2024",'Forecast Summary-FY25'!$D:$D, "Historical")</f>
        <v>14</v>
      </c>
      <c r="R125" s="303">
        <f>SUMIFS('Forecast Summary-FY25'!Y:Y, 'Forecast Summary-FY25'!$A:$A,Outcomes!$A125,'Forecast Summary-FY25'!$C:$C, "2024",'Forecast Summary-FY25'!$D:$D, "Historical")</f>
        <v>284</v>
      </c>
      <c r="S125" s="303">
        <f>SUMIFS('Forecast Summary-FY25'!Z:Z, 'Forecast Summary-FY25'!$A:$A,Outcomes!$A125,'Forecast Summary-FY25'!$C:$C, "2024",'Forecast Summary-FY25'!$D:$D, "Historical")</f>
        <v>136</v>
      </c>
      <c r="T125" s="303">
        <f>SUMIFS('Forecast Summary-FY25'!AA:AA, 'Forecast Summary-FY25'!$A:$A,Outcomes!$A125,'Forecast Summary-FY25'!$C:$C, "2024",'Forecast Summary-FY25'!$D:$D, "Historical")</f>
        <v>115</v>
      </c>
      <c r="U125" s="303">
        <f>SUMIFS('Forecast Summary-FY25'!AB:AB, 'Forecast Summary-FY25'!$A:$A,Outcomes!$A125,'Forecast Summary-FY25'!$C:$C, "2024",'Forecast Summary-FY25'!$D:$D, "Historical")</f>
        <v>137</v>
      </c>
      <c r="V125" s="303">
        <f>SUMIFS('Forecast Summary-FY25'!AG:AG, 'Forecast Summary-FY25'!$A:$A,Outcomes!$A125,'Forecast Summary-FY25'!$C:$C, "2024",'Forecast Summary-FY25'!$D:$D, "Historical")</f>
        <v>167</v>
      </c>
      <c r="W125" s="303">
        <f>SUMIFS('Forecast Summary-FY25'!AH:AH, 'Forecast Summary-FY25'!$A:$A,Outcomes!$A125,'Forecast Summary-FY25'!$C:$C, "2024",'Forecast Summary-FY25'!$D:$D, "Historical")</f>
        <v>143</v>
      </c>
      <c r="X125" s="303">
        <f>SUMIFS('Forecast Summary-FY25'!AI:AI, 'Forecast Summary-FY25'!$A:$A,Outcomes!$A125,'Forecast Summary-FY25'!$C:$C, "2024",'Forecast Summary-FY25'!$D:$D, "Historical")</f>
        <v>53</v>
      </c>
      <c r="Y125" s="303">
        <f>SUMIFS('Forecast Summary-FY25'!AJ:AJ, 'Forecast Summary-FY25'!$A:$A,Outcomes!$A125,'Forecast Summary-FY25'!$C:$C, "2024",'Forecast Summary-FY25'!$D:$D, "Historical")</f>
        <v>9</v>
      </c>
      <c r="Z125" s="303">
        <f>SUMIFS('Forecast Summary-FY25'!AK:AK, 'Forecast Summary-FY25'!$A:$A,Outcomes!$A125,'Forecast Summary-FY25'!$C:$C, "2024",'Forecast Summary-FY25'!$D:$D, "Historical")</f>
        <v>120</v>
      </c>
      <c r="AA125" s="303">
        <f>SUMIFS('Forecast Summary-FY25'!AL:AL, 'Forecast Summary-FY25'!$A:$A,Outcomes!$A125,'Forecast Summary-FY25'!$C:$C, "2024",'Forecast Summary-FY25'!$D:$D, "Historical")</f>
        <v>95</v>
      </c>
      <c r="AB125" s="303">
        <f>SUMIFS('Forecast Summary-FY25'!AM:AM, 'Forecast Summary-FY25'!$A:$A,Outcomes!$A125,'Forecast Summary-FY25'!$C:$C, "2024",'Forecast Summary-FY25'!$D:$D, "Historical")</f>
        <v>77</v>
      </c>
      <c r="AC125" s="303">
        <f>SUMIFS('Forecast Summary-FY25'!AN:AN, 'Forecast Summary-FY25'!$A:$A,Outcomes!$A125,'Forecast Summary-FY25'!$C:$C, "2024",'Forecast Summary-FY25'!$D:$D, "Historical")</f>
        <v>40</v>
      </c>
      <c r="AD125" s="303">
        <f>SUMIFS('Forecast Summary-FY25'!AS:AS, 'Forecast Summary-FY25'!$A:$A,Outcomes!$A125,'Forecast Summary-FY25'!$C:$C, "2024",'Forecast Summary-FY25'!$D:$D, "Historical")</f>
        <v>0</v>
      </c>
      <c r="AE125" s="303">
        <f>SUMIFS('Forecast Summary-FY25'!AT:AT, 'Forecast Summary-FY25'!$A:$A,Outcomes!$A125,'Forecast Summary-FY25'!$C:$C, "2024",'Forecast Summary-FY25'!$D:$D, "Historical")</f>
        <v>0</v>
      </c>
      <c r="AF125" s="303">
        <f>SUMIFS('Forecast Summary-FY25'!AU:AU, 'Forecast Summary-FY25'!$A:$A,Outcomes!$A125,'Forecast Summary-FY25'!$C:$C, "2024",'Forecast Summary-FY25'!$D:$D, "Historical")</f>
        <v>0</v>
      </c>
      <c r="AG125" s="303">
        <f>SUMIFS('Forecast Summary-FY25'!AV:AV, 'Forecast Summary-FY25'!$A:$A,Outcomes!$A125,'Forecast Summary-FY25'!$C:$C, "2024",'Forecast Summary-FY25'!$D:$D, "Historical")</f>
        <v>0</v>
      </c>
      <c r="AH125" s="303">
        <f>SUMIFS('Forecast Summary-FY25'!AW:AW, 'Forecast Summary-FY25'!$A:$A,Outcomes!$A125,'Forecast Summary-FY25'!$C:$C, "2024",'Forecast Summary-FY25'!$D:$D, "Historical")</f>
        <v>0</v>
      </c>
      <c r="AI125" s="303">
        <f>SUMIFS('Forecast Summary-FY25'!AX:AX, 'Forecast Summary-FY25'!$A:$A,Outcomes!$A125,'Forecast Summary-FY25'!$C:$C, "2024",'Forecast Summary-FY25'!$D:$D, "Historical")</f>
        <v>0</v>
      </c>
      <c r="AJ125" s="303">
        <f>SUMIFS('Forecast Summary-FY25'!AY:AY, 'Forecast Summary-FY25'!$A:$A,Outcomes!$A125,'Forecast Summary-FY25'!$C:$C, "2024",'Forecast Summary-FY25'!$D:$D, "Historical")</f>
        <v>0</v>
      </c>
      <c r="AK125" s="303">
        <f>SUMIFS('Forecast Summary-FY25'!AZ:AZ, 'Forecast Summary-FY25'!$A:$A,Outcomes!$A125,'Forecast Summary-FY25'!$C:$C, "2024",'Forecast Summary-FY25'!$D:$D, "Historical")</f>
        <v>0</v>
      </c>
      <c r="AL125" s="303">
        <f>SUMIFS('Forecast Summary-FY25'!BE:BE, 'Forecast Summary-FY25'!$A:$A,Outcomes!$A125,'Forecast Summary-FY25'!$C:$C, "2024",'Forecast Summary-FY25'!$D:$D, "Historical")</f>
        <v>282</v>
      </c>
      <c r="AM125" s="303">
        <f>SUMIFS('Forecast Summary-FY25'!BF:BF, 'Forecast Summary-FY25'!$A:$A,Outcomes!$A125,'Forecast Summary-FY25'!$C:$C, "2024",'Forecast Summary-FY25'!$D:$D, "Historical")</f>
        <v>224</v>
      </c>
      <c r="AN125" s="303">
        <f>SUMIFS('Forecast Summary-FY25'!BG:BG, 'Forecast Summary-FY25'!$A:$A,Outcomes!$A125,'Forecast Summary-FY25'!$C:$C, "2024",'Forecast Summary-FY25'!$D:$D, "Historical")</f>
        <v>101</v>
      </c>
      <c r="AO125" s="303">
        <f>SUMIFS('Forecast Summary-FY25'!BH:BH, 'Forecast Summary-FY25'!$A:$A,Outcomes!$A125,'Forecast Summary-FY25'!$C:$C, "2024",'Forecast Summary-FY25'!$D:$D, "Historical")</f>
        <v>42</v>
      </c>
      <c r="AP125" s="303">
        <f>SUMIFS('Forecast Summary-FY25'!BI:BI, 'Forecast Summary-FY25'!$A:$A,Outcomes!$A125,'Forecast Summary-FY25'!$C:$C, "2024",'Forecast Summary-FY25'!$D:$D, "Historical")</f>
        <v>99</v>
      </c>
      <c r="AQ125" s="303">
        <f>SUMIFS('Forecast Summary-FY25'!BJ:BJ, 'Forecast Summary-FY25'!$A:$A,Outcomes!$A125,'Forecast Summary-FY25'!$C:$C, "2024",'Forecast Summary-FY25'!$D:$D, "Historical")</f>
        <v>49</v>
      </c>
      <c r="AR125" s="303">
        <f>SUMIFS('Forecast Summary-FY25'!BK:BK, 'Forecast Summary-FY25'!$A:$A,Outcomes!$A125,'Forecast Summary-FY25'!$C:$C, "2024",'Forecast Summary-FY25'!$D:$D, "Historical")</f>
        <v>64</v>
      </c>
      <c r="AS125" s="303">
        <f>SUMIFS('Forecast Summary-FY25'!BL:BL, 'Forecast Summary-FY25'!$A:$A,Outcomes!$A125,'Forecast Summary-FY25'!$C:$C, "2024",'Forecast Summary-FY25'!$D:$D, "Historical")</f>
        <v>54</v>
      </c>
      <c r="AT125" s="303">
        <f>SUMIFS('Forecast Summary-FY25'!BQ:BQ, 'Forecast Summary-FY25'!$A:$A,Outcomes!$A125,'Forecast Summary-FY25'!$C:$C, "2024",'Forecast Summary-FY25'!$D:$D, "Historical")</f>
        <v>0</v>
      </c>
      <c r="AU125" s="303">
        <f>SUMIFS('Forecast Summary-FY25'!BR:BR, 'Forecast Summary-FY25'!$A:$A,Outcomes!$A125,'Forecast Summary-FY25'!$C:$C, "2024",'Forecast Summary-FY25'!$D:$D, "Historical")</f>
        <v>0</v>
      </c>
      <c r="AV125" s="303">
        <f>SUMIFS('Forecast Summary-FY25'!BS:BS, 'Forecast Summary-FY25'!$A:$A,Outcomes!$A125,'Forecast Summary-FY25'!$C:$C, "2024",'Forecast Summary-FY25'!$D:$D, "Historical")</f>
        <v>0</v>
      </c>
      <c r="AW125" s="303">
        <f>SUMIFS('Forecast Summary-FY25'!BT:BT, 'Forecast Summary-FY25'!$A:$A,Outcomes!$A125,'Forecast Summary-FY25'!$C:$C, "2024",'Forecast Summary-FY25'!$D:$D, "Historical")</f>
        <v>0</v>
      </c>
      <c r="AX125" s="303">
        <f>SUMIFS('Forecast Summary-FY25'!BU:BU, 'Forecast Summary-FY25'!$A:$A,Outcomes!$A125,'Forecast Summary-FY25'!$C:$C, "2024",'Forecast Summary-FY25'!$D:$D, "Historical")</f>
        <v>0</v>
      </c>
      <c r="AY125" s="303">
        <f>SUMIFS('Forecast Summary-FY25'!BV:BV, 'Forecast Summary-FY25'!$A:$A,Outcomes!$A125,'Forecast Summary-FY25'!$C:$C, "2024",'Forecast Summary-FY25'!$D:$D, "Historical")</f>
        <v>0</v>
      </c>
      <c r="AZ125" s="303">
        <f>SUMIFS('Forecast Summary-FY25'!BW:BW, 'Forecast Summary-FY25'!$A:$A,Outcomes!$A125,'Forecast Summary-FY25'!$C:$C, "2024",'Forecast Summary-FY25'!$D:$D, "Historical")</f>
        <v>0</v>
      </c>
      <c r="BA125" s="303">
        <f>SUMIFS('Forecast Summary-FY25'!BX:BX, 'Forecast Summary-FY25'!$A:$A,Outcomes!$A125,'Forecast Summary-FY25'!$C:$C, "2024",'Forecast Summary-FY25'!$D:$D, "Historical")</f>
        <v>0</v>
      </c>
      <c r="BB125" s="303">
        <f>SUMIFS('Forecast Summary-FY25'!BY:BY, 'Forecast Summary-FY25'!$A:$A,Outcomes!$A125,'Forecast Summary-FY25'!$C:$C, "2024",'Forecast Summary-FY25'!$D:$D, "Historical")</f>
        <v>1</v>
      </c>
      <c r="BC125" s="303">
        <f>SUMIFS('Forecast Summary-FY25'!BZ:BZ, 'Forecast Summary-FY25'!$A:$A,Outcomes!$A125,'Forecast Summary-FY25'!$C:$C, "2024",'Forecast Summary-FY25'!$D:$D, "Historical")</f>
        <v>6</v>
      </c>
      <c r="BD125" s="303">
        <f>SUMIFS('Forecast Summary-FY25'!CA:CA, 'Forecast Summary-FY25'!$A:$A,Outcomes!$A125,'Forecast Summary-FY25'!$C:$C, "2024",'Forecast Summary-FY25'!$D:$D, "Historical")</f>
        <v>0</v>
      </c>
    </row>
    <row r="126" spans="1:56">
      <c r="A126" s="13" t="s">
        <v>69</v>
      </c>
      <c r="B126" s="10" t="s">
        <v>70</v>
      </c>
      <c r="C126" s="303">
        <f>SUMIFS('Forecast Summary-FY25'!E:E, 'Forecast Summary-FY25'!$A:$A,Outcomes!$A126,'Forecast Summary-FY25'!$C:$C, "2024",'Forecast Summary-FY25'!$D:$D, "Historical")</f>
        <v>495</v>
      </c>
      <c r="D126" s="303">
        <f>SUMIFS('Forecast Summary-FY25'!F:F, 'Forecast Summary-FY25'!$A:$A,Outcomes!$A126,'Forecast Summary-FY25'!$C:$C, "2024",'Forecast Summary-FY25'!$D:$D, "Historical")</f>
        <v>302</v>
      </c>
      <c r="E126" s="303">
        <f>SUMIFS('Forecast Summary-FY25'!G:G, 'Forecast Summary-FY25'!$A:$A,Outcomes!$A126,'Forecast Summary-FY25'!$C:$C, "2024",'Forecast Summary-FY25'!$D:$D, "Historical")</f>
        <v>166</v>
      </c>
      <c r="F126" s="303">
        <f>SUMIFS('Forecast Summary-FY25'!H:H, 'Forecast Summary-FY25'!$A:$A,Outcomes!$A126,'Forecast Summary-FY25'!$C:$C, "2024",'Forecast Summary-FY25'!$D:$D, "Historical")</f>
        <v>96</v>
      </c>
      <c r="G126" s="303">
        <f>SUMIFS('Forecast Summary-FY25'!I:I, 'Forecast Summary-FY25'!$A:$A,Outcomes!$A126,'Forecast Summary-FY25'!$C:$C, "2024",'Forecast Summary-FY25'!$D:$D, "Historical")</f>
        <v>61</v>
      </c>
      <c r="H126" s="303">
        <f>SUMIFS('Forecast Summary-FY25'!J:J, 'Forecast Summary-FY25'!$A:$A,Outcomes!$A126,'Forecast Summary-FY25'!$C:$C, "2024",'Forecast Summary-FY25'!$D:$D, "Historical")</f>
        <v>0</v>
      </c>
      <c r="I126" s="303">
        <f>SUMIFS('Forecast Summary-FY25'!K:K, 'Forecast Summary-FY25'!$A:$A,Outcomes!$A126,'Forecast Summary-FY25'!$C:$C, "2024",'Forecast Summary-FY25'!$D:$D, "Historical")</f>
        <v>0</v>
      </c>
      <c r="J126" s="303">
        <f>SUMIFS('Forecast Summary-FY25'!L:L, 'Forecast Summary-FY25'!$A:$A,Outcomes!$A126,'Forecast Summary-FY25'!$C:$C, "2024",'Forecast Summary-FY25'!$D:$D, "Historical")</f>
        <v>0</v>
      </c>
      <c r="K126" s="303">
        <f>SUMIFS('Forecast Summary-FY25'!M:M, 'Forecast Summary-FY25'!$A:$A,Outcomes!$A126,'Forecast Summary-FY25'!$C:$C, "2024",'Forecast Summary-FY25'!$D:$D, "Historical")</f>
        <v>0</v>
      </c>
      <c r="L126" s="303">
        <f>SUMIFS('Forecast Summary-FY25'!O:O, 'Forecast Summary-FY25'!$A:$A,Outcomes!$A126,'Forecast Summary-FY25'!$C:$C, "2024",'Forecast Summary-FY25'!$D:$D, "Historical")</f>
        <v>113</v>
      </c>
      <c r="M126" s="303">
        <f>SUMIFS('Forecast Summary-FY25'!P:P, 'Forecast Summary-FY25'!$A:$A,Outcomes!$A126,'Forecast Summary-FY25'!$C:$C, "2024",'Forecast Summary-FY25'!$D:$D, "Historical")</f>
        <v>97</v>
      </c>
      <c r="N126" s="303">
        <f>SUMIFS('Forecast Summary-FY25'!U:U, 'Forecast Summary-FY25'!$A:$A,Outcomes!$A126,'Forecast Summary-FY25'!$C:$C, "2024",'Forecast Summary-FY25'!$D:$D, "Historical")</f>
        <v>0</v>
      </c>
      <c r="O126" s="303">
        <f>SUMIFS('Forecast Summary-FY25'!V:V, 'Forecast Summary-FY25'!$A:$A,Outcomes!$A126,'Forecast Summary-FY25'!$C:$C, "2024",'Forecast Summary-FY25'!$D:$D, "Historical")</f>
        <v>0</v>
      </c>
      <c r="P126" s="303">
        <f>SUMIFS('Forecast Summary-FY25'!W:W, 'Forecast Summary-FY25'!$A:$A,Outcomes!$A126,'Forecast Summary-FY25'!$C:$C, "2024",'Forecast Summary-FY25'!$D:$D, "Historical")</f>
        <v>0</v>
      </c>
      <c r="Q126" s="303">
        <f>SUMIFS('Forecast Summary-FY25'!X:X, 'Forecast Summary-FY25'!$A:$A,Outcomes!$A126,'Forecast Summary-FY25'!$C:$C, "2024",'Forecast Summary-FY25'!$D:$D, "Historical")</f>
        <v>0</v>
      </c>
      <c r="R126" s="303">
        <f>SUMIFS('Forecast Summary-FY25'!Y:Y, 'Forecast Summary-FY25'!$A:$A,Outcomes!$A126,'Forecast Summary-FY25'!$C:$C, "2024",'Forecast Summary-FY25'!$D:$D, "Historical")</f>
        <v>9</v>
      </c>
      <c r="S126" s="303">
        <f>SUMIFS('Forecast Summary-FY25'!Z:Z, 'Forecast Summary-FY25'!$A:$A,Outcomes!$A126,'Forecast Summary-FY25'!$C:$C, "2024",'Forecast Summary-FY25'!$D:$D, "Historical")</f>
        <v>3</v>
      </c>
      <c r="T126" s="303">
        <f>SUMIFS('Forecast Summary-FY25'!AA:AA, 'Forecast Summary-FY25'!$A:$A,Outcomes!$A126,'Forecast Summary-FY25'!$C:$C, "2024",'Forecast Summary-FY25'!$D:$D, "Historical")</f>
        <v>6</v>
      </c>
      <c r="U126" s="303">
        <f>SUMIFS('Forecast Summary-FY25'!AB:AB, 'Forecast Summary-FY25'!$A:$A,Outcomes!$A126,'Forecast Summary-FY25'!$C:$C, "2024",'Forecast Summary-FY25'!$D:$D, "Historical")</f>
        <v>2</v>
      </c>
      <c r="V126" s="303">
        <f>SUMIFS('Forecast Summary-FY25'!AG:AG, 'Forecast Summary-FY25'!$A:$A,Outcomes!$A126,'Forecast Summary-FY25'!$C:$C, "2024",'Forecast Summary-FY25'!$D:$D, "Historical")</f>
        <v>80</v>
      </c>
      <c r="W126" s="303">
        <f>SUMIFS('Forecast Summary-FY25'!AH:AH, 'Forecast Summary-FY25'!$A:$A,Outcomes!$A126,'Forecast Summary-FY25'!$C:$C, "2024",'Forecast Summary-FY25'!$D:$D, "Historical")</f>
        <v>39</v>
      </c>
      <c r="X126" s="303">
        <f>SUMIFS('Forecast Summary-FY25'!AI:AI, 'Forecast Summary-FY25'!$A:$A,Outcomes!$A126,'Forecast Summary-FY25'!$C:$C, "2024",'Forecast Summary-FY25'!$D:$D, "Historical")</f>
        <v>32</v>
      </c>
      <c r="Y126" s="303">
        <f>SUMIFS('Forecast Summary-FY25'!AJ:AJ, 'Forecast Summary-FY25'!$A:$A,Outcomes!$A126,'Forecast Summary-FY25'!$C:$C, "2024",'Forecast Summary-FY25'!$D:$D, "Historical")</f>
        <v>36</v>
      </c>
      <c r="Z126" s="303">
        <f>SUMIFS('Forecast Summary-FY25'!AK:AK, 'Forecast Summary-FY25'!$A:$A,Outcomes!$A126,'Forecast Summary-FY25'!$C:$C, "2024",'Forecast Summary-FY25'!$D:$D, "Historical")</f>
        <v>248</v>
      </c>
      <c r="AA126" s="303">
        <f>SUMIFS('Forecast Summary-FY25'!AL:AL, 'Forecast Summary-FY25'!$A:$A,Outcomes!$A126,'Forecast Summary-FY25'!$C:$C, "2024",'Forecast Summary-FY25'!$D:$D, "Historical")</f>
        <v>157</v>
      </c>
      <c r="AB126" s="303">
        <f>SUMIFS('Forecast Summary-FY25'!AM:AM, 'Forecast Summary-FY25'!$A:$A,Outcomes!$A126,'Forecast Summary-FY25'!$C:$C, "2024",'Forecast Summary-FY25'!$D:$D, "Historical")</f>
        <v>115</v>
      </c>
      <c r="AC126" s="303">
        <f>SUMIFS('Forecast Summary-FY25'!AN:AN, 'Forecast Summary-FY25'!$A:$A,Outcomes!$A126,'Forecast Summary-FY25'!$C:$C, "2024",'Forecast Summary-FY25'!$D:$D, "Historical")</f>
        <v>109</v>
      </c>
      <c r="AD126" s="303">
        <f>SUMIFS('Forecast Summary-FY25'!AS:AS, 'Forecast Summary-FY25'!$A:$A,Outcomes!$A126,'Forecast Summary-FY25'!$C:$C, "2024",'Forecast Summary-FY25'!$D:$D, "Historical")</f>
        <v>0</v>
      </c>
      <c r="AE126" s="303">
        <f>SUMIFS('Forecast Summary-FY25'!AT:AT, 'Forecast Summary-FY25'!$A:$A,Outcomes!$A126,'Forecast Summary-FY25'!$C:$C, "2024",'Forecast Summary-FY25'!$D:$D, "Historical")</f>
        <v>0</v>
      </c>
      <c r="AF126" s="303">
        <f>SUMIFS('Forecast Summary-FY25'!AU:AU, 'Forecast Summary-FY25'!$A:$A,Outcomes!$A126,'Forecast Summary-FY25'!$C:$C, "2024",'Forecast Summary-FY25'!$D:$D, "Historical")</f>
        <v>0</v>
      </c>
      <c r="AG126" s="303">
        <f>SUMIFS('Forecast Summary-FY25'!AV:AV, 'Forecast Summary-FY25'!$A:$A,Outcomes!$A126,'Forecast Summary-FY25'!$C:$C, "2024",'Forecast Summary-FY25'!$D:$D, "Historical")</f>
        <v>0</v>
      </c>
      <c r="AH126" s="303">
        <f>SUMIFS('Forecast Summary-FY25'!AW:AW, 'Forecast Summary-FY25'!$A:$A,Outcomes!$A126,'Forecast Summary-FY25'!$C:$C, "2024",'Forecast Summary-FY25'!$D:$D, "Historical")</f>
        <v>0</v>
      </c>
      <c r="AI126" s="303">
        <f>SUMIFS('Forecast Summary-FY25'!AX:AX, 'Forecast Summary-FY25'!$A:$A,Outcomes!$A126,'Forecast Summary-FY25'!$C:$C, "2024",'Forecast Summary-FY25'!$D:$D, "Historical")</f>
        <v>0</v>
      </c>
      <c r="AJ126" s="303">
        <f>SUMIFS('Forecast Summary-FY25'!AY:AY, 'Forecast Summary-FY25'!$A:$A,Outcomes!$A126,'Forecast Summary-FY25'!$C:$C, "2024",'Forecast Summary-FY25'!$D:$D, "Historical")</f>
        <v>0</v>
      </c>
      <c r="AK126" s="303">
        <f>SUMIFS('Forecast Summary-FY25'!AZ:AZ, 'Forecast Summary-FY25'!$A:$A,Outcomes!$A126,'Forecast Summary-FY25'!$C:$C, "2024",'Forecast Summary-FY25'!$D:$D, "Historical")</f>
        <v>0</v>
      </c>
      <c r="AL126" s="303">
        <f>SUMIFS('Forecast Summary-FY25'!BE:BE, 'Forecast Summary-FY25'!$A:$A,Outcomes!$A126,'Forecast Summary-FY25'!$C:$C, "2024",'Forecast Summary-FY25'!$D:$D, "Historical")</f>
        <v>458</v>
      </c>
      <c r="AM126" s="303">
        <f>SUMIFS('Forecast Summary-FY25'!BF:BF, 'Forecast Summary-FY25'!$A:$A,Outcomes!$A126,'Forecast Summary-FY25'!$C:$C, "2024",'Forecast Summary-FY25'!$D:$D, "Historical")</f>
        <v>227</v>
      </c>
      <c r="AN126" s="303">
        <f>SUMIFS('Forecast Summary-FY25'!BG:BG, 'Forecast Summary-FY25'!$A:$A,Outcomes!$A126,'Forecast Summary-FY25'!$C:$C, "2024",'Forecast Summary-FY25'!$D:$D, "Historical")</f>
        <v>171</v>
      </c>
      <c r="AO126" s="303">
        <f>SUMIFS('Forecast Summary-FY25'!BH:BH, 'Forecast Summary-FY25'!$A:$A,Outcomes!$A126,'Forecast Summary-FY25'!$C:$C, "2024",'Forecast Summary-FY25'!$D:$D, "Historical")</f>
        <v>96</v>
      </c>
      <c r="AP126" s="303">
        <f>SUMIFS('Forecast Summary-FY25'!BI:BI, 'Forecast Summary-FY25'!$A:$A,Outcomes!$A126,'Forecast Summary-FY25'!$C:$C, "2024",'Forecast Summary-FY25'!$D:$D, "Historical")</f>
        <v>150</v>
      </c>
      <c r="AQ126" s="303">
        <f>SUMIFS('Forecast Summary-FY25'!BJ:BJ, 'Forecast Summary-FY25'!$A:$A,Outcomes!$A126,'Forecast Summary-FY25'!$C:$C, "2024",'Forecast Summary-FY25'!$D:$D, "Historical")</f>
        <v>42</v>
      </c>
      <c r="AR126" s="303">
        <f>SUMIFS('Forecast Summary-FY25'!BK:BK, 'Forecast Summary-FY25'!$A:$A,Outcomes!$A126,'Forecast Summary-FY25'!$C:$C, "2024",'Forecast Summary-FY25'!$D:$D, "Historical")</f>
        <v>69</v>
      </c>
      <c r="AS126" s="303">
        <f>SUMIFS('Forecast Summary-FY25'!BL:BL, 'Forecast Summary-FY25'!$A:$A,Outcomes!$A126,'Forecast Summary-FY25'!$C:$C, "2024",'Forecast Summary-FY25'!$D:$D, "Historical")</f>
        <v>91</v>
      </c>
      <c r="AT126" s="303">
        <f>SUMIFS('Forecast Summary-FY25'!BQ:BQ, 'Forecast Summary-FY25'!$A:$A,Outcomes!$A126,'Forecast Summary-FY25'!$C:$C, "2024",'Forecast Summary-FY25'!$D:$D, "Historical")</f>
        <v>0</v>
      </c>
      <c r="AU126" s="303">
        <f>SUMIFS('Forecast Summary-FY25'!BR:BR, 'Forecast Summary-FY25'!$A:$A,Outcomes!$A126,'Forecast Summary-FY25'!$C:$C, "2024",'Forecast Summary-FY25'!$D:$D, "Historical")</f>
        <v>0</v>
      </c>
      <c r="AV126" s="303">
        <f>SUMIFS('Forecast Summary-FY25'!BS:BS, 'Forecast Summary-FY25'!$A:$A,Outcomes!$A126,'Forecast Summary-FY25'!$C:$C, "2024",'Forecast Summary-FY25'!$D:$D, "Historical")</f>
        <v>0</v>
      </c>
      <c r="AW126" s="303">
        <f>SUMIFS('Forecast Summary-FY25'!BT:BT, 'Forecast Summary-FY25'!$A:$A,Outcomes!$A126,'Forecast Summary-FY25'!$C:$C, "2024",'Forecast Summary-FY25'!$D:$D, "Historical")</f>
        <v>0</v>
      </c>
      <c r="AX126" s="303">
        <f>SUMIFS('Forecast Summary-FY25'!BU:BU, 'Forecast Summary-FY25'!$A:$A,Outcomes!$A126,'Forecast Summary-FY25'!$C:$C, "2024",'Forecast Summary-FY25'!$D:$D, "Historical")</f>
        <v>19</v>
      </c>
      <c r="AY126" s="303">
        <f>SUMIFS('Forecast Summary-FY25'!BV:BV, 'Forecast Summary-FY25'!$A:$A,Outcomes!$A126,'Forecast Summary-FY25'!$C:$C, "2024",'Forecast Summary-FY25'!$D:$D, "Historical")</f>
        <v>0</v>
      </c>
      <c r="AZ126" s="303">
        <f>SUMIFS('Forecast Summary-FY25'!BW:BW, 'Forecast Summary-FY25'!$A:$A,Outcomes!$A126,'Forecast Summary-FY25'!$C:$C, "2024",'Forecast Summary-FY25'!$D:$D, "Historical")</f>
        <v>8</v>
      </c>
      <c r="BA126" s="303">
        <f>SUMIFS('Forecast Summary-FY25'!BX:BX, 'Forecast Summary-FY25'!$A:$A,Outcomes!$A126,'Forecast Summary-FY25'!$C:$C, "2024",'Forecast Summary-FY25'!$D:$D, "Historical")</f>
        <v>14</v>
      </c>
      <c r="BB126" s="303">
        <f>SUMIFS('Forecast Summary-FY25'!BY:BY, 'Forecast Summary-FY25'!$A:$A,Outcomes!$A126,'Forecast Summary-FY25'!$C:$C, "2024",'Forecast Summary-FY25'!$D:$D, "Historical")</f>
        <v>15</v>
      </c>
      <c r="BC126" s="303">
        <f>SUMIFS('Forecast Summary-FY25'!BZ:BZ, 'Forecast Summary-FY25'!$A:$A,Outcomes!$A126,'Forecast Summary-FY25'!$C:$C, "2024",'Forecast Summary-FY25'!$D:$D, "Historical")</f>
        <v>88</v>
      </c>
      <c r="BD126" s="303">
        <f>SUMIFS('Forecast Summary-FY25'!CA:CA, 'Forecast Summary-FY25'!$A:$A,Outcomes!$A126,'Forecast Summary-FY25'!$C:$C, "2024",'Forecast Summary-FY25'!$D:$D, "Historical")</f>
        <v>0</v>
      </c>
    </row>
    <row r="127" spans="1:56">
      <c r="A127" s="13" t="s">
        <v>71</v>
      </c>
      <c r="B127" s="10" t="s">
        <v>72</v>
      </c>
      <c r="C127" s="303">
        <f>SUMIFS('Forecast Summary-FY25'!E:E, 'Forecast Summary-FY25'!$A:$A,Outcomes!$A127,'Forecast Summary-FY25'!$C:$C, "2024",'Forecast Summary-FY25'!$D:$D, "Historical")</f>
        <v>3074</v>
      </c>
      <c r="D127" s="303">
        <f>SUMIFS('Forecast Summary-FY25'!F:F, 'Forecast Summary-FY25'!$A:$A,Outcomes!$A127,'Forecast Summary-FY25'!$C:$C, "2024",'Forecast Summary-FY25'!$D:$D, "Historical")</f>
        <v>3305</v>
      </c>
      <c r="E127" s="303">
        <f>SUMIFS('Forecast Summary-FY25'!G:G, 'Forecast Summary-FY25'!$A:$A,Outcomes!$A127,'Forecast Summary-FY25'!$C:$C, "2024",'Forecast Summary-FY25'!$D:$D, "Historical")</f>
        <v>1490</v>
      </c>
      <c r="F127" s="303">
        <f>SUMIFS('Forecast Summary-FY25'!H:H, 'Forecast Summary-FY25'!$A:$A,Outcomes!$A127,'Forecast Summary-FY25'!$C:$C, "2024",'Forecast Summary-FY25'!$D:$D, "Historical")</f>
        <v>889</v>
      </c>
      <c r="G127" s="303">
        <f>SUMIFS('Forecast Summary-FY25'!I:I, 'Forecast Summary-FY25'!$A:$A,Outcomes!$A127,'Forecast Summary-FY25'!$C:$C, "2024",'Forecast Summary-FY25'!$D:$D, "Historical")</f>
        <v>328</v>
      </c>
      <c r="H127" s="303">
        <f>SUMIFS('Forecast Summary-FY25'!J:J, 'Forecast Summary-FY25'!$A:$A,Outcomes!$A127,'Forecast Summary-FY25'!$C:$C, "2024",'Forecast Summary-FY25'!$D:$D, "Historical")</f>
        <v>0</v>
      </c>
      <c r="I127" s="303">
        <f>SUMIFS('Forecast Summary-FY25'!K:K, 'Forecast Summary-FY25'!$A:$A,Outcomes!$A127,'Forecast Summary-FY25'!$C:$C, "2024",'Forecast Summary-FY25'!$D:$D, "Historical")</f>
        <v>0</v>
      </c>
      <c r="J127" s="303">
        <f>SUMIFS('Forecast Summary-FY25'!L:L, 'Forecast Summary-FY25'!$A:$A,Outcomes!$A127,'Forecast Summary-FY25'!$C:$C, "2024",'Forecast Summary-FY25'!$D:$D, "Historical")</f>
        <v>0</v>
      </c>
      <c r="K127" s="303">
        <f>SUMIFS('Forecast Summary-FY25'!M:M, 'Forecast Summary-FY25'!$A:$A,Outcomes!$A127,'Forecast Summary-FY25'!$C:$C, "2024",'Forecast Summary-FY25'!$D:$D, "Historical")</f>
        <v>0</v>
      </c>
      <c r="L127" s="303">
        <f>SUMIFS('Forecast Summary-FY25'!O:O, 'Forecast Summary-FY25'!$A:$A,Outcomes!$A127,'Forecast Summary-FY25'!$C:$C, "2024",'Forecast Summary-FY25'!$D:$D, "Historical")</f>
        <v>0</v>
      </c>
      <c r="M127" s="303">
        <f>SUMIFS('Forecast Summary-FY25'!P:P, 'Forecast Summary-FY25'!$A:$A,Outcomes!$A127,'Forecast Summary-FY25'!$C:$C, "2024",'Forecast Summary-FY25'!$D:$D, "Historical")</f>
        <v>25</v>
      </c>
      <c r="N127" s="303">
        <f>SUMIFS('Forecast Summary-FY25'!U:U, 'Forecast Summary-FY25'!$A:$A,Outcomes!$A127,'Forecast Summary-FY25'!$C:$C, "2024",'Forecast Summary-FY25'!$D:$D, "Historical")</f>
        <v>554</v>
      </c>
      <c r="O127" s="303">
        <f>SUMIFS('Forecast Summary-FY25'!V:V, 'Forecast Summary-FY25'!$A:$A,Outcomes!$A127,'Forecast Summary-FY25'!$C:$C, "2024",'Forecast Summary-FY25'!$D:$D, "Historical")</f>
        <v>265</v>
      </c>
      <c r="P127" s="303">
        <f>SUMIFS('Forecast Summary-FY25'!W:W, 'Forecast Summary-FY25'!$A:$A,Outcomes!$A127,'Forecast Summary-FY25'!$C:$C, "2024",'Forecast Summary-FY25'!$D:$D, "Historical")</f>
        <v>95</v>
      </c>
      <c r="Q127" s="303">
        <f>SUMIFS('Forecast Summary-FY25'!X:X, 'Forecast Summary-FY25'!$A:$A,Outcomes!$A127,'Forecast Summary-FY25'!$C:$C, "2024",'Forecast Summary-FY25'!$D:$D, "Historical")</f>
        <v>152</v>
      </c>
      <c r="R127" s="303">
        <f>SUMIFS('Forecast Summary-FY25'!Y:Y, 'Forecast Summary-FY25'!$A:$A,Outcomes!$A127,'Forecast Summary-FY25'!$C:$C, "2024",'Forecast Summary-FY25'!$D:$D, "Historical")</f>
        <v>745</v>
      </c>
      <c r="S127" s="303">
        <f>SUMIFS('Forecast Summary-FY25'!Z:Z, 'Forecast Summary-FY25'!$A:$A,Outcomes!$A127,'Forecast Summary-FY25'!$C:$C, "2024",'Forecast Summary-FY25'!$D:$D, "Historical")</f>
        <v>314</v>
      </c>
      <c r="T127" s="303">
        <f>SUMIFS('Forecast Summary-FY25'!AA:AA, 'Forecast Summary-FY25'!$A:$A,Outcomes!$A127,'Forecast Summary-FY25'!$C:$C, "2024",'Forecast Summary-FY25'!$D:$D, "Historical")</f>
        <v>159</v>
      </c>
      <c r="U127" s="303">
        <f>SUMIFS('Forecast Summary-FY25'!AB:AB, 'Forecast Summary-FY25'!$A:$A,Outcomes!$A127,'Forecast Summary-FY25'!$C:$C, "2024",'Forecast Summary-FY25'!$D:$D, "Historical")</f>
        <v>223</v>
      </c>
      <c r="V127" s="303">
        <f>SUMIFS('Forecast Summary-FY25'!AG:AG, 'Forecast Summary-FY25'!$A:$A,Outcomes!$A127,'Forecast Summary-FY25'!$C:$C, "2024",'Forecast Summary-FY25'!$D:$D, "Historical")</f>
        <v>1532</v>
      </c>
      <c r="W127" s="303">
        <f>SUMIFS('Forecast Summary-FY25'!AH:AH, 'Forecast Summary-FY25'!$A:$A,Outcomes!$A127,'Forecast Summary-FY25'!$C:$C, "2024",'Forecast Summary-FY25'!$D:$D, "Historical")</f>
        <v>748</v>
      </c>
      <c r="X127" s="303">
        <f>SUMIFS('Forecast Summary-FY25'!AI:AI, 'Forecast Summary-FY25'!$A:$A,Outcomes!$A127,'Forecast Summary-FY25'!$C:$C, "2024",'Forecast Summary-FY25'!$D:$D, "Historical")</f>
        <v>349</v>
      </c>
      <c r="Y127" s="303">
        <f>SUMIFS('Forecast Summary-FY25'!AJ:AJ, 'Forecast Summary-FY25'!$A:$A,Outcomes!$A127,'Forecast Summary-FY25'!$C:$C, "2024",'Forecast Summary-FY25'!$D:$D, "Historical")</f>
        <v>488</v>
      </c>
      <c r="Z127" s="303">
        <f>SUMIFS('Forecast Summary-FY25'!AK:AK, 'Forecast Summary-FY25'!$A:$A,Outcomes!$A127,'Forecast Summary-FY25'!$C:$C, "2024",'Forecast Summary-FY25'!$D:$D, "Historical")</f>
        <v>1641</v>
      </c>
      <c r="AA127" s="303">
        <f>SUMIFS('Forecast Summary-FY25'!AL:AL, 'Forecast Summary-FY25'!$A:$A,Outcomes!$A127,'Forecast Summary-FY25'!$C:$C, "2024",'Forecast Summary-FY25'!$D:$D, "Historical")</f>
        <v>677</v>
      </c>
      <c r="AB127" s="303">
        <f>SUMIFS('Forecast Summary-FY25'!AM:AM, 'Forecast Summary-FY25'!$A:$A,Outcomes!$A127,'Forecast Summary-FY25'!$C:$C, "2024",'Forecast Summary-FY25'!$D:$D, "Historical")</f>
        <v>418</v>
      </c>
      <c r="AC127" s="303">
        <f>SUMIFS('Forecast Summary-FY25'!AN:AN, 'Forecast Summary-FY25'!$A:$A,Outcomes!$A127,'Forecast Summary-FY25'!$C:$C, "2024",'Forecast Summary-FY25'!$D:$D, "Historical")</f>
        <v>727</v>
      </c>
      <c r="AD127" s="303">
        <f>SUMIFS('Forecast Summary-FY25'!AS:AS, 'Forecast Summary-FY25'!$A:$A,Outcomes!$A127,'Forecast Summary-FY25'!$C:$C, "2024",'Forecast Summary-FY25'!$D:$D, "Historical")</f>
        <v>0</v>
      </c>
      <c r="AE127" s="303">
        <f>SUMIFS('Forecast Summary-FY25'!AT:AT, 'Forecast Summary-FY25'!$A:$A,Outcomes!$A127,'Forecast Summary-FY25'!$C:$C, "2024",'Forecast Summary-FY25'!$D:$D, "Historical")</f>
        <v>0</v>
      </c>
      <c r="AF127" s="303">
        <f>SUMIFS('Forecast Summary-FY25'!AU:AU, 'Forecast Summary-FY25'!$A:$A,Outcomes!$A127,'Forecast Summary-FY25'!$C:$C, "2024",'Forecast Summary-FY25'!$D:$D, "Historical")</f>
        <v>0</v>
      </c>
      <c r="AG127" s="303">
        <f>SUMIFS('Forecast Summary-FY25'!AV:AV, 'Forecast Summary-FY25'!$A:$A,Outcomes!$A127,'Forecast Summary-FY25'!$C:$C, "2024",'Forecast Summary-FY25'!$D:$D, "Historical")</f>
        <v>0</v>
      </c>
      <c r="AH127" s="303">
        <f>SUMIFS('Forecast Summary-FY25'!AW:AW, 'Forecast Summary-FY25'!$A:$A,Outcomes!$A127,'Forecast Summary-FY25'!$C:$C, "2024",'Forecast Summary-FY25'!$D:$D, "Historical")</f>
        <v>12</v>
      </c>
      <c r="AI127" s="303">
        <f>SUMIFS('Forecast Summary-FY25'!AX:AX, 'Forecast Summary-FY25'!$A:$A,Outcomes!$A127,'Forecast Summary-FY25'!$C:$C, "2024",'Forecast Summary-FY25'!$D:$D, "Historical")</f>
        <v>1</v>
      </c>
      <c r="AJ127" s="303">
        <f>SUMIFS('Forecast Summary-FY25'!AY:AY, 'Forecast Summary-FY25'!$A:$A,Outcomes!$A127,'Forecast Summary-FY25'!$C:$C, "2024",'Forecast Summary-FY25'!$D:$D, "Historical")</f>
        <v>1</v>
      </c>
      <c r="AK127" s="303">
        <f>SUMIFS('Forecast Summary-FY25'!AZ:AZ, 'Forecast Summary-FY25'!$A:$A,Outcomes!$A127,'Forecast Summary-FY25'!$C:$C, "2024",'Forecast Summary-FY25'!$D:$D, "Historical")</f>
        <v>12</v>
      </c>
      <c r="AL127" s="303">
        <f>SUMIFS('Forecast Summary-FY25'!BE:BE, 'Forecast Summary-FY25'!$A:$A,Outcomes!$A127,'Forecast Summary-FY25'!$C:$C, "2024",'Forecast Summary-FY25'!$D:$D, "Historical")</f>
        <v>3371</v>
      </c>
      <c r="AM127" s="303">
        <f>SUMIFS('Forecast Summary-FY25'!BF:BF, 'Forecast Summary-FY25'!$A:$A,Outcomes!$A127,'Forecast Summary-FY25'!$C:$C, "2024",'Forecast Summary-FY25'!$D:$D, "Historical")</f>
        <v>1419</v>
      </c>
      <c r="AN127" s="303">
        <f>SUMIFS('Forecast Summary-FY25'!BG:BG, 'Forecast Summary-FY25'!$A:$A,Outcomes!$A127,'Forecast Summary-FY25'!$C:$C, "2024",'Forecast Summary-FY25'!$D:$D, "Historical")</f>
        <v>972</v>
      </c>
      <c r="AO127" s="303">
        <f>SUMIFS('Forecast Summary-FY25'!BH:BH, 'Forecast Summary-FY25'!$A:$A,Outcomes!$A127,'Forecast Summary-FY25'!$C:$C, "2024",'Forecast Summary-FY25'!$D:$D, "Historical")</f>
        <v>618</v>
      </c>
      <c r="AP127" s="303">
        <f>SUMIFS('Forecast Summary-FY25'!BI:BI, 'Forecast Summary-FY25'!$A:$A,Outcomes!$A127,'Forecast Summary-FY25'!$C:$C, "2024",'Forecast Summary-FY25'!$D:$D, "Historical")</f>
        <v>831</v>
      </c>
      <c r="AQ127" s="303">
        <f>SUMIFS('Forecast Summary-FY25'!BJ:BJ, 'Forecast Summary-FY25'!$A:$A,Outcomes!$A127,'Forecast Summary-FY25'!$C:$C, "2024",'Forecast Summary-FY25'!$D:$D, "Historical")</f>
        <v>268</v>
      </c>
      <c r="AR127" s="303">
        <f>SUMIFS('Forecast Summary-FY25'!BK:BK, 'Forecast Summary-FY25'!$A:$A,Outcomes!$A127,'Forecast Summary-FY25'!$C:$C, "2024",'Forecast Summary-FY25'!$D:$D, "Historical")</f>
        <v>266</v>
      </c>
      <c r="AS127" s="303">
        <f>SUMIFS('Forecast Summary-FY25'!BL:BL, 'Forecast Summary-FY25'!$A:$A,Outcomes!$A127,'Forecast Summary-FY25'!$C:$C, "2024",'Forecast Summary-FY25'!$D:$D, "Historical")</f>
        <v>336</v>
      </c>
      <c r="AT127" s="303">
        <f>SUMIFS('Forecast Summary-FY25'!BQ:BQ, 'Forecast Summary-FY25'!$A:$A,Outcomes!$A127,'Forecast Summary-FY25'!$C:$C, "2024",'Forecast Summary-FY25'!$D:$D, "Historical")</f>
        <v>10</v>
      </c>
      <c r="AU127" s="303">
        <f>SUMIFS('Forecast Summary-FY25'!BR:BR, 'Forecast Summary-FY25'!$A:$A,Outcomes!$A127,'Forecast Summary-FY25'!$C:$C, "2024",'Forecast Summary-FY25'!$D:$D, "Historical")</f>
        <v>2</v>
      </c>
      <c r="AV127" s="303">
        <f>SUMIFS('Forecast Summary-FY25'!BS:BS, 'Forecast Summary-FY25'!$A:$A,Outcomes!$A127,'Forecast Summary-FY25'!$C:$C, "2024",'Forecast Summary-FY25'!$D:$D, "Historical")</f>
        <v>4</v>
      </c>
      <c r="AW127" s="303">
        <f>SUMIFS('Forecast Summary-FY25'!BT:BT, 'Forecast Summary-FY25'!$A:$A,Outcomes!$A127,'Forecast Summary-FY25'!$C:$C, "2024",'Forecast Summary-FY25'!$D:$D, "Historical")</f>
        <v>4</v>
      </c>
      <c r="AX127" s="303">
        <f>SUMIFS('Forecast Summary-FY25'!BU:BU, 'Forecast Summary-FY25'!$A:$A,Outcomes!$A127,'Forecast Summary-FY25'!$C:$C, "2024",'Forecast Summary-FY25'!$D:$D, "Historical")</f>
        <v>197</v>
      </c>
      <c r="AY127" s="303">
        <f>SUMIFS('Forecast Summary-FY25'!BV:BV, 'Forecast Summary-FY25'!$A:$A,Outcomes!$A127,'Forecast Summary-FY25'!$C:$C, "2024",'Forecast Summary-FY25'!$D:$D, "Historical")</f>
        <v>29</v>
      </c>
      <c r="AZ127" s="303">
        <f>SUMIFS('Forecast Summary-FY25'!BW:BW, 'Forecast Summary-FY25'!$A:$A,Outcomes!$A127,'Forecast Summary-FY25'!$C:$C, "2024",'Forecast Summary-FY25'!$D:$D, "Historical")</f>
        <v>48</v>
      </c>
      <c r="BA127" s="303">
        <f>SUMIFS('Forecast Summary-FY25'!BX:BX, 'Forecast Summary-FY25'!$A:$A,Outcomes!$A127,'Forecast Summary-FY25'!$C:$C, "2024",'Forecast Summary-FY25'!$D:$D, "Historical")</f>
        <v>82</v>
      </c>
      <c r="BB127" s="303">
        <f>SUMIFS('Forecast Summary-FY25'!BY:BY, 'Forecast Summary-FY25'!$A:$A,Outcomes!$A127,'Forecast Summary-FY25'!$C:$C, "2024",'Forecast Summary-FY25'!$D:$D, "Historical")</f>
        <v>83</v>
      </c>
      <c r="BC127" s="303">
        <f>SUMIFS('Forecast Summary-FY25'!BZ:BZ, 'Forecast Summary-FY25'!$A:$A,Outcomes!$A127,'Forecast Summary-FY25'!$C:$C, "2024",'Forecast Summary-FY25'!$D:$D, "Historical")</f>
        <v>423</v>
      </c>
      <c r="BD127" s="303">
        <f>SUMIFS('Forecast Summary-FY25'!CA:CA, 'Forecast Summary-FY25'!$A:$A,Outcomes!$A127,'Forecast Summary-FY25'!$C:$C, "2024",'Forecast Summary-FY25'!$D:$D, "Historical")</f>
        <v>0</v>
      </c>
    </row>
    <row r="128" spans="1:56">
      <c r="A128" s="13" t="s">
        <v>73</v>
      </c>
      <c r="B128" s="10" t="s">
        <v>74</v>
      </c>
      <c r="C128" s="303">
        <f>SUMIFS('Forecast Summary-FY25'!E:E, 'Forecast Summary-FY25'!$A:$A,Outcomes!$A128,'Forecast Summary-FY25'!$C:$C, "2024",'Forecast Summary-FY25'!$D:$D, "Historical")</f>
        <v>4874</v>
      </c>
      <c r="D128" s="303">
        <f>SUMIFS('Forecast Summary-FY25'!F:F, 'Forecast Summary-FY25'!$A:$A,Outcomes!$A128,'Forecast Summary-FY25'!$C:$C, "2024",'Forecast Summary-FY25'!$D:$D, "Historical")</f>
        <v>5119</v>
      </c>
      <c r="E128" s="303">
        <f>SUMIFS('Forecast Summary-FY25'!G:G, 'Forecast Summary-FY25'!$A:$A,Outcomes!$A128,'Forecast Summary-FY25'!$C:$C, "2024",'Forecast Summary-FY25'!$D:$D, "Historical")</f>
        <v>3458</v>
      </c>
      <c r="F128" s="303">
        <f>SUMIFS('Forecast Summary-FY25'!H:H, 'Forecast Summary-FY25'!$A:$A,Outcomes!$A128,'Forecast Summary-FY25'!$C:$C, "2024",'Forecast Summary-FY25'!$D:$D, "Historical")</f>
        <v>1664</v>
      </c>
      <c r="G128" s="303">
        <f>SUMIFS('Forecast Summary-FY25'!I:I, 'Forecast Summary-FY25'!$A:$A,Outcomes!$A128,'Forecast Summary-FY25'!$C:$C, "2024",'Forecast Summary-FY25'!$D:$D, "Historical")</f>
        <v>669</v>
      </c>
      <c r="H128" s="303">
        <f>SUMIFS('Forecast Summary-FY25'!J:J, 'Forecast Summary-FY25'!$A:$A,Outcomes!$A128,'Forecast Summary-FY25'!$C:$C, "2024",'Forecast Summary-FY25'!$D:$D, "Historical")</f>
        <v>1</v>
      </c>
      <c r="I128" s="303">
        <f>SUMIFS('Forecast Summary-FY25'!K:K, 'Forecast Summary-FY25'!$A:$A,Outcomes!$A128,'Forecast Summary-FY25'!$C:$C, "2024",'Forecast Summary-FY25'!$D:$D, "Historical")</f>
        <v>1</v>
      </c>
      <c r="J128" s="303">
        <f>SUMIFS('Forecast Summary-FY25'!L:L, 'Forecast Summary-FY25'!$A:$A,Outcomes!$A128,'Forecast Summary-FY25'!$C:$C, "2024",'Forecast Summary-FY25'!$D:$D, "Historical")</f>
        <v>0</v>
      </c>
      <c r="K128" s="303">
        <f>SUMIFS('Forecast Summary-FY25'!M:M, 'Forecast Summary-FY25'!$A:$A,Outcomes!$A128,'Forecast Summary-FY25'!$C:$C, "2024",'Forecast Summary-FY25'!$D:$D, "Historical")</f>
        <v>0</v>
      </c>
      <c r="L128" s="303">
        <f>SUMIFS('Forecast Summary-FY25'!O:O, 'Forecast Summary-FY25'!$A:$A,Outcomes!$A128,'Forecast Summary-FY25'!$C:$C, "2024",'Forecast Summary-FY25'!$D:$D, "Historical")</f>
        <v>388</v>
      </c>
      <c r="M128" s="303">
        <f>SUMIFS('Forecast Summary-FY25'!P:P, 'Forecast Summary-FY25'!$A:$A,Outcomes!$A128,'Forecast Summary-FY25'!$C:$C, "2024",'Forecast Summary-FY25'!$D:$D, "Historical")</f>
        <v>1020</v>
      </c>
      <c r="N128" s="303">
        <f>SUMIFS('Forecast Summary-FY25'!U:U, 'Forecast Summary-FY25'!$A:$A,Outcomes!$A128,'Forecast Summary-FY25'!$C:$C, "2024",'Forecast Summary-FY25'!$D:$D, "Historical")</f>
        <v>181</v>
      </c>
      <c r="O128" s="303">
        <f>SUMIFS('Forecast Summary-FY25'!V:V, 'Forecast Summary-FY25'!$A:$A,Outcomes!$A128,'Forecast Summary-FY25'!$C:$C, "2024",'Forecast Summary-FY25'!$D:$D, "Historical")</f>
        <v>133</v>
      </c>
      <c r="P128" s="303">
        <f>SUMIFS('Forecast Summary-FY25'!W:W, 'Forecast Summary-FY25'!$A:$A,Outcomes!$A128,'Forecast Summary-FY25'!$C:$C, "2024",'Forecast Summary-FY25'!$D:$D, "Historical")</f>
        <v>32</v>
      </c>
      <c r="Q128" s="303">
        <f>SUMIFS('Forecast Summary-FY25'!X:X, 'Forecast Summary-FY25'!$A:$A,Outcomes!$A128,'Forecast Summary-FY25'!$C:$C, "2024",'Forecast Summary-FY25'!$D:$D, "Historical")</f>
        <v>55</v>
      </c>
      <c r="R128" s="303">
        <f>SUMIFS('Forecast Summary-FY25'!Y:Y, 'Forecast Summary-FY25'!$A:$A,Outcomes!$A128,'Forecast Summary-FY25'!$C:$C, "2024",'Forecast Summary-FY25'!$D:$D, "Historical")</f>
        <v>839</v>
      </c>
      <c r="S128" s="303">
        <f>SUMIFS('Forecast Summary-FY25'!Z:Z, 'Forecast Summary-FY25'!$A:$A,Outcomes!$A128,'Forecast Summary-FY25'!$C:$C, "2024",'Forecast Summary-FY25'!$D:$D, "Historical")</f>
        <v>547</v>
      </c>
      <c r="T128" s="303">
        <f>SUMIFS('Forecast Summary-FY25'!AA:AA, 'Forecast Summary-FY25'!$A:$A,Outcomes!$A128,'Forecast Summary-FY25'!$C:$C, "2024",'Forecast Summary-FY25'!$D:$D, "Historical")</f>
        <v>279</v>
      </c>
      <c r="U128" s="303">
        <f>SUMIFS('Forecast Summary-FY25'!AB:AB, 'Forecast Summary-FY25'!$A:$A,Outcomes!$A128,'Forecast Summary-FY25'!$C:$C, "2024",'Forecast Summary-FY25'!$D:$D, "Historical")</f>
        <v>334</v>
      </c>
      <c r="V128" s="303">
        <f>SUMIFS('Forecast Summary-FY25'!AG:AG, 'Forecast Summary-FY25'!$A:$A,Outcomes!$A128,'Forecast Summary-FY25'!$C:$C, "2024",'Forecast Summary-FY25'!$D:$D, "Historical")</f>
        <v>2303</v>
      </c>
      <c r="W128" s="303">
        <f>SUMIFS('Forecast Summary-FY25'!AH:AH, 'Forecast Summary-FY25'!$A:$A,Outcomes!$A128,'Forecast Summary-FY25'!$C:$C, "2024",'Forecast Summary-FY25'!$D:$D, "Historical")</f>
        <v>1610</v>
      </c>
      <c r="X128" s="303">
        <f>SUMIFS('Forecast Summary-FY25'!AI:AI, 'Forecast Summary-FY25'!$A:$A,Outcomes!$A128,'Forecast Summary-FY25'!$C:$C, "2024",'Forecast Summary-FY25'!$D:$D, "Historical")</f>
        <v>940</v>
      </c>
      <c r="Y128" s="303">
        <f>SUMIFS('Forecast Summary-FY25'!AJ:AJ, 'Forecast Summary-FY25'!$A:$A,Outcomes!$A128,'Forecast Summary-FY25'!$C:$C, "2024",'Forecast Summary-FY25'!$D:$D, "Historical")</f>
        <v>613</v>
      </c>
      <c r="Z128" s="303">
        <f>SUMIFS('Forecast Summary-FY25'!AK:AK, 'Forecast Summary-FY25'!$A:$A,Outcomes!$A128,'Forecast Summary-FY25'!$C:$C, "2024",'Forecast Summary-FY25'!$D:$D, "Historical")</f>
        <v>2806</v>
      </c>
      <c r="AA128" s="303">
        <f>SUMIFS('Forecast Summary-FY25'!AL:AL, 'Forecast Summary-FY25'!$A:$A,Outcomes!$A128,'Forecast Summary-FY25'!$C:$C, "2024",'Forecast Summary-FY25'!$D:$D, "Historical")</f>
        <v>1583</v>
      </c>
      <c r="AB128" s="303">
        <f>SUMIFS('Forecast Summary-FY25'!AM:AM, 'Forecast Summary-FY25'!$A:$A,Outcomes!$A128,'Forecast Summary-FY25'!$C:$C, "2024",'Forecast Summary-FY25'!$D:$D, "Historical")</f>
        <v>823</v>
      </c>
      <c r="AC128" s="303">
        <f>SUMIFS('Forecast Summary-FY25'!AN:AN, 'Forecast Summary-FY25'!$A:$A,Outcomes!$A128,'Forecast Summary-FY25'!$C:$C, "2024",'Forecast Summary-FY25'!$D:$D, "Historical")</f>
        <v>1346</v>
      </c>
      <c r="AD128" s="303">
        <f>SUMIFS('Forecast Summary-FY25'!AS:AS, 'Forecast Summary-FY25'!$A:$A,Outcomes!$A128,'Forecast Summary-FY25'!$C:$C, "2024",'Forecast Summary-FY25'!$D:$D, "Historical")</f>
        <v>0</v>
      </c>
      <c r="AE128" s="303">
        <f>SUMIFS('Forecast Summary-FY25'!AT:AT, 'Forecast Summary-FY25'!$A:$A,Outcomes!$A128,'Forecast Summary-FY25'!$C:$C, "2024",'Forecast Summary-FY25'!$D:$D, "Historical")</f>
        <v>0</v>
      </c>
      <c r="AF128" s="303">
        <f>SUMIFS('Forecast Summary-FY25'!AU:AU, 'Forecast Summary-FY25'!$A:$A,Outcomes!$A128,'Forecast Summary-FY25'!$C:$C, "2024",'Forecast Summary-FY25'!$D:$D, "Historical")</f>
        <v>0</v>
      </c>
      <c r="AG128" s="303">
        <f>SUMIFS('Forecast Summary-FY25'!AV:AV, 'Forecast Summary-FY25'!$A:$A,Outcomes!$A128,'Forecast Summary-FY25'!$C:$C, "2024",'Forecast Summary-FY25'!$D:$D, "Historical")</f>
        <v>0</v>
      </c>
      <c r="AH128" s="303">
        <f>SUMIFS('Forecast Summary-FY25'!AW:AW, 'Forecast Summary-FY25'!$A:$A,Outcomes!$A128,'Forecast Summary-FY25'!$C:$C, "2024",'Forecast Summary-FY25'!$D:$D, "Historical")</f>
        <v>47</v>
      </c>
      <c r="AI128" s="303">
        <f>SUMIFS('Forecast Summary-FY25'!AX:AX, 'Forecast Summary-FY25'!$A:$A,Outcomes!$A128,'Forecast Summary-FY25'!$C:$C, "2024",'Forecast Summary-FY25'!$D:$D, "Historical")</f>
        <v>8</v>
      </c>
      <c r="AJ128" s="303">
        <f>SUMIFS('Forecast Summary-FY25'!AY:AY, 'Forecast Summary-FY25'!$A:$A,Outcomes!$A128,'Forecast Summary-FY25'!$C:$C, "2024",'Forecast Summary-FY25'!$D:$D, "Historical")</f>
        <v>5</v>
      </c>
      <c r="AK128" s="303">
        <f>SUMIFS('Forecast Summary-FY25'!AZ:AZ, 'Forecast Summary-FY25'!$A:$A,Outcomes!$A128,'Forecast Summary-FY25'!$C:$C, "2024",'Forecast Summary-FY25'!$D:$D, "Historical")</f>
        <v>43</v>
      </c>
      <c r="AL128" s="303">
        <f>SUMIFS('Forecast Summary-FY25'!BE:BE, 'Forecast Summary-FY25'!$A:$A,Outcomes!$A128,'Forecast Summary-FY25'!$C:$C, "2024",'Forecast Summary-FY25'!$D:$D, "Historical")</f>
        <v>6557</v>
      </c>
      <c r="AM128" s="303">
        <f>SUMIFS('Forecast Summary-FY25'!BF:BF, 'Forecast Summary-FY25'!$A:$A,Outcomes!$A128,'Forecast Summary-FY25'!$C:$C, "2024",'Forecast Summary-FY25'!$D:$D, "Historical")</f>
        <v>4334</v>
      </c>
      <c r="AN128" s="303">
        <f>SUMIFS('Forecast Summary-FY25'!BG:BG, 'Forecast Summary-FY25'!$A:$A,Outcomes!$A128,'Forecast Summary-FY25'!$C:$C, "2024",'Forecast Summary-FY25'!$D:$D, "Historical")</f>
        <v>2320</v>
      </c>
      <c r="AO128" s="303">
        <f>SUMIFS('Forecast Summary-FY25'!BH:BH, 'Forecast Summary-FY25'!$A:$A,Outcomes!$A128,'Forecast Summary-FY25'!$C:$C, "2024",'Forecast Summary-FY25'!$D:$D, "Historical")</f>
        <v>1167</v>
      </c>
      <c r="AP128" s="303">
        <f>SUMIFS('Forecast Summary-FY25'!BI:BI, 'Forecast Summary-FY25'!$A:$A,Outcomes!$A128,'Forecast Summary-FY25'!$C:$C, "2024",'Forecast Summary-FY25'!$D:$D, "Historical")</f>
        <v>1531</v>
      </c>
      <c r="AQ128" s="303">
        <f>SUMIFS('Forecast Summary-FY25'!BJ:BJ, 'Forecast Summary-FY25'!$A:$A,Outcomes!$A128,'Forecast Summary-FY25'!$C:$C, "2024",'Forecast Summary-FY25'!$D:$D, "Historical")</f>
        <v>818</v>
      </c>
      <c r="AR128" s="303">
        <f>SUMIFS('Forecast Summary-FY25'!BK:BK, 'Forecast Summary-FY25'!$A:$A,Outcomes!$A128,'Forecast Summary-FY25'!$C:$C, "2024",'Forecast Summary-FY25'!$D:$D, "Historical")</f>
        <v>645</v>
      </c>
      <c r="AS128" s="303">
        <f>SUMIFS('Forecast Summary-FY25'!BL:BL, 'Forecast Summary-FY25'!$A:$A,Outcomes!$A128,'Forecast Summary-FY25'!$C:$C, "2024",'Forecast Summary-FY25'!$D:$D, "Historical")</f>
        <v>643</v>
      </c>
      <c r="AT128" s="303">
        <f>SUMIFS('Forecast Summary-FY25'!BQ:BQ, 'Forecast Summary-FY25'!$A:$A,Outcomes!$A128,'Forecast Summary-FY25'!$C:$C, "2024",'Forecast Summary-FY25'!$D:$D, "Historical")</f>
        <v>0</v>
      </c>
      <c r="AU128" s="303">
        <f>SUMIFS('Forecast Summary-FY25'!BR:BR, 'Forecast Summary-FY25'!$A:$A,Outcomes!$A128,'Forecast Summary-FY25'!$C:$C, "2024",'Forecast Summary-FY25'!$D:$D, "Historical")</f>
        <v>0</v>
      </c>
      <c r="AV128" s="303">
        <f>SUMIFS('Forecast Summary-FY25'!BS:BS, 'Forecast Summary-FY25'!$A:$A,Outcomes!$A128,'Forecast Summary-FY25'!$C:$C, "2024",'Forecast Summary-FY25'!$D:$D, "Historical")</f>
        <v>0</v>
      </c>
      <c r="AW128" s="303">
        <f>SUMIFS('Forecast Summary-FY25'!BT:BT, 'Forecast Summary-FY25'!$A:$A,Outcomes!$A128,'Forecast Summary-FY25'!$C:$C, "2024",'Forecast Summary-FY25'!$D:$D, "Historical")</f>
        <v>0</v>
      </c>
      <c r="AX128" s="303">
        <f>SUMIFS('Forecast Summary-FY25'!BU:BU, 'Forecast Summary-FY25'!$A:$A,Outcomes!$A128,'Forecast Summary-FY25'!$C:$C, "2024",'Forecast Summary-FY25'!$D:$D, "Historical")</f>
        <v>153</v>
      </c>
      <c r="AY128" s="303">
        <f>SUMIFS('Forecast Summary-FY25'!BV:BV, 'Forecast Summary-FY25'!$A:$A,Outcomes!$A128,'Forecast Summary-FY25'!$C:$C, "2024",'Forecast Summary-FY25'!$D:$D, "Historical")</f>
        <v>47</v>
      </c>
      <c r="AZ128" s="303">
        <f>SUMIFS('Forecast Summary-FY25'!BW:BW, 'Forecast Summary-FY25'!$A:$A,Outcomes!$A128,'Forecast Summary-FY25'!$C:$C, "2024",'Forecast Summary-FY25'!$D:$D, "Historical")</f>
        <v>96</v>
      </c>
      <c r="BA128" s="303">
        <f>SUMIFS('Forecast Summary-FY25'!BX:BX, 'Forecast Summary-FY25'!$A:$A,Outcomes!$A128,'Forecast Summary-FY25'!$C:$C, "2024",'Forecast Summary-FY25'!$D:$D, "Historical")</f>
        <v>66</v>
      </c>
      <c r="BB128" s="303">
        <f>SUMIFS('Forecast Summary-FY25'!BY:BY, 'Forecast Summary-FY25'!$A:$A,Outcomes!$A128,'Forecast Summary-FY25'!$C:$C, "2024",'Forecast Summary-FY25'!$D:$D, "Historical")</f>
        <v>270</v>
      </c>
      <c r="BC128" s="303">
        <f>SUMIFS('Forecast Summary-FY25'!BZ:BZ, 'Forecast Summary-FY25'!$A:$A,Outcomes!$A128,'Forecast Summary-FY25'!$C:$C, "2024",'Forecast Summary-FY25'!$D:$D, "Historical")</f>
        <v>941</v>
      </c>
      <c r="BD128" s="303">
        <f>SUMIFS('Forecast Summary-FY25'!CA:CA, 'Forecast Summary-FY25'!$A:$A,Outcomes!$A128,'Forecast Summary-FY25'!$C:$C, "2024",'Forecast Summary-FY25'!$D:$D, "Historical")</f>
        <v>0</v>
      </c>
    </row>
    <row r="129" spans="1:56">
      <c r="A129" s="13" t="s">
        <v>75</v>
      </c>
      <c r="B129" s="10" t="s">
        <v>76</v>
      </c>
      <c r="C129" s="303">
        <f>SUMIFS('Forecast Summary-FY25'!E:E, 'Forecast Summary-FY25'!$A:$A,Outcomes!$A129,'Forecast Summary-FY25'!$C:$C, "2024",'Forecast Summary-FY25'!$D:$D, "Historical")</f>
        <v>838</v>
      </c>
      <c r="D129" s="303">
        <f>SUMIFS('Forecast Summary-FY25'!F:F, 'Forecast Summary-FY25'!$A:$A,Outcomes!$A129,'Forecast Summary-FY25'!$C:$C, "2024",'Forecast Summary-FY25'!$D:$D, "Historical")</f>
        <v>612</v>
      </c>
      <c r="E129" s="303">
        <f>SUMIFS('Forecast Summary-FY25'!G:G, 'Forecast Summary-FY25'!$A:$A,Outcomes!$A129,'Forecast Summary-FY25'!$C:$C, "2024",'Forecast Summary-FY25'!$D:$D, "Historical")</f>
        <v>252</v>
      </c>
      <c r="F129" s="303">
        <f>SUMIFS('Forecast Summary-FY25'!H:H, 'Forecast Summary-FY25'!$A:$A,Outcomes!$A129,'Forecast Summary-FY25'!$C:$C, "2024",'Forecast Summary-FY25'!$D:$D, "Historical")</f>
        <v>231</v>
      </c>
      <c r="G129" s="303">
        <f>SUMIFS('Forecast Summary-FY25'!I:I, 'Forecast Summary-FY25'!$A:$A,Outcomes!$A129,'Forecast Summary-FY25'!$C:$C, "2024",'Forecast Summary-FY25'!$D:$D, "Historical")</f>
        <v>137</v>
      </c>
      <c r="H129" s="303">
        <f>SUMIFS('Forecast Summary-FY25'!J:J, 'Forecast Summary-FY25'!$A:$A,Outcomes!$A129,'Forecast Summary-FY25'!$C:$C, "2024",'Forecast Summary-FY25'!$D:$D, "Historical")</f>
        <v>0</v>
      </c>
      <c r="I129" s="303">
        <f>SUMIFS('Forecast Summary-FY25'!K:K, 'Forecast Summary-FY25'!$A:$A,Outcomes!$A129,'Forecast Summary-FY25'!$C:$C, "2024",'Forecast Summary-FY25'!$D:$D, "Historical")</f>
        <v>0</v>
      </c>
      <c r="J129" s="303">
        <f>SUMIFS('Forecast Summary-FY25'!L:L, 'Forecast Summary-FY25'!$A:$A,Outcomes!$A129,'Forecast Summary-FY25'!$C:$C, "2024",'Forecast Summary-FY25'!$D:$D, "Historical")</f>
        <v>0</v>
      </c>
      <c r="K129" s="303">
        <f>SUMIFS('Forecast Summary-FY25'!M:M, 'Forecast Summary-FY25'!$A:$A,Outcomes!$A129,'Forecast Summary-FY25'!$C:$C, "2024",'Forecast Summary-FY25'!$D:$D, "Historical")</f>
        <v>0</v>
      </c>
      <c r="L129" s="303">
        <f>SUMIFS('Forecast Summary-FY25'!O:O, 'Forecast Summary-FY25'!$A:$A,Outcomes!$A129,'Forecast Summary-FY25'!$C:$C, "2024",'Forecast Summary-FY25'!$D:$D, "Historical")</f>
        <v>459</v>
      </c>
      <c r="M129" s="303">
        <f>SUMIFS('Forecast Summary-FY25'!P:P, 'Forecast Summary-FY25'!$A:$A,Outcomes!$A129,'Forecast Summary-FY25'!$C:$C, "2024",'Forecast Summary-FY25'!$D:$D, "Historical")</f>
        <v>2683</v>
      </c>
      <c r="N129" s="303">
        <f>SUMIFS('Forecast Summary-FY25'!U:U, 'Forecast Summary-FY25'!$A:$A,Outcomes!$A129,'Forecast Summary-FY25'!$C:$C, "2024",'Forecast Summary-FY25'!$D:$D, "Historical")</f>
        <v>16</v>
      </c>
      <c r="O129" s="303">
        <f>SUMIFS('Forecast Summary-FY25'!V:V, 'Forecast Summary-FY25'!$A:$A,Outcomes!$A129,'Forecast Summary-FY25'!$C:$C, "2024",'Forecast Summary-FY25'!$D:$D, "Historical")</f>
        <v>9</v>
      </c>
      <c r="P129" s="303">
        <f>SUMIFS('Forecast Summary-FY25'!W:W, 'Forecast Summary-FY25'!$A:$A,Outcomes!$A129,'Forecast Summary-FY25'!$C:$C, "2024",'Forecast Summary-FY25'!$D:$D, "Historical")</f>
        <v>5</v>
      </c>
      <c r="Q129" s="303">
        <f>SUMIFS('Forecast Summary-FY25'!X:X, 'Forecast Summary-FY25'!$A:$A,Outcomes!$A129,'Forecast Summary-FY25'!$C:$C, "2024",'Forecast Summary-FY25'!$D:$D, "Historical")</f>
        <v>9</v>
      </c>
      <c r="R129" s="303">
        <f>SUMIFS('Forecast Summary-FY25'!Y:Y, 'Forecast Summary-FY25'!$A:$A,Outcomes!$A129,'Forecast Summary-FY25'!$C:$C, "2024",'Forecast Summary-FY25'!$D:$D, "Historical")</f>
        <v>72</v>
      </c>
      <c r="S129" s="303">
        <f>SUMIFS('Forecast Summary-FY25'!Z:Z, 'Forecast Summary-FY25'!$A:$A,Outcomes!$A129,'Forecast Summary-FY25'!$C:$C, "2024",'Forecast Summary-FY25'!$D:$D, "Historical")</f>
        <v>32</v>
      </c>
      <c r="T129" s="303">
        <f>SUMIFS('Forecast Summary-FY25'!AA:AA, 'Forecast Summary-FY25'!$A:$A,Outcomes!$A129,'Forecast Summary-FY25'!$C:$C, "2024",'Forecast Summary-FY25'!$D:$D, "Historical")</f>
        <v>29</v>
      </c>
      <c r="U129" s="303">
        <f>SUMIFS('Forecast Summary-FY25'!AB:AB, 'Forecast Summary-FY25'!$A:$A,Outcomes!$A129,'Forecast Summary-FY25'!$C:$C, "2024",'Forecast Summary-FY25'!$D:$D, "Historical")</f>
        <v>45</v>
      </c>
      <c r="V129" s="303">
        <f>SUMIFS('Forecast Summary-FY25'!AG:AG, 'Forecast Summary-FY25'!$A:$A,Outcomes!$A129,'Forecast Summary-FY25'!$C:$C, "2024",'Forecast Summary-FY25'!$D:$D, "Historical")</f>
        <v>378</v>
      </c>
      <c r="W129" s="303">
        <f>SUMIFS('Forecast Summary-FY25'!AH:AH, 'Forecast Summary-FY25'!$A:$A,Outcomes!$A129,'Forecast Summary-FY25'!$C:$C, "2024",'Forecast Summary-FY25'!$D:$D, "Historical")</f>
        <v>283</v>
      </c>
      <c r="X129" s="303">
        <f>SUMIFS('Forecast Summary-FY25'!AI:AI, 'Forecast Summary-FY25'!$A:$A,Outcomes!$A129,'Forecast Summary-FY25'!$C:$C, "2024",'Forecast Summary-FY25'!$D:$D, "Historical")</f>
        <v>149</v>
      </c>
      <c r="Y129" s="303">
        <f>SUMIFS('Forecast Summary-FY25'!AJ:AJ, 'Forecast Summary-FY25'!$A:$A,Outcomes!$A129,'Forecast Summary-FY25'!$C:$C, "2024",'Forecast Summary-FY25'!$D:$D, "Historical")</f>
        <v>90</v>
      </c>
      <c r="Z129" s="303">
        <f>SUMIFS('Forecast Summary-FY25'!AK:AK, 'Forecast Summary-FY25'!$A:$A,Outcomes!$A129,'Forecast Summary-FY25'!$C:$C, "2024",'Forecast Summary-FY25'!$D:$D, "Historical")</f>
        <v>323</v>
      </c>
      <c r="AA129" s="303">
        <f>SUMIFS('Forecast Summary-FY25'!AL:AL, 'Forecast Summary-FY25'!$A:$A,Outcomes!$A129,'Forecast Summary-FY25'!$C:$C, "2024",'Forecast Summary-FY25'!$D:$D, "Historical")</f>
        <v>190</v>
      </c>
      <c r="AB129" s="303">
        <f>SUMIFS('Forecast Summary-FY25'!AM:AM, 'Forecast Summary-FY25'!$A:$A,Outcomes!$A129,'Forecast Summary-FY25'!$C:$C, "2024",'Forecast Summary-FY25'!$D:$D, "Historical")</f>
        <v>163</v>
      </c>
      <c r="AC129" s="303">
        <f>SUMIFS('Forecast Summary-FY25'!AN:AN, 'Forecast Summary-FY25'!$A:$A,Outcomes!$A129,'Forecast Summary-FY25'!$C:$C, "2024",'Forecast Summary-FY25'!$D:$D, "Historical")</f>
        <v>153</v>
      </c>
      <c r="AD129" s="303">
        <f>SUMIFS('Forecast Summary-FY25'!AS:AS, 'Forecast Summary-FY25'!$A:$A,Outcomes!$A129,'Forecast Summary-FY25'!$C:$C, "2024",'Forecast Summary-FY25'!$D:$D, "Historical")</f>
        <v>1</v>
      </c>
      <c r="AE129" s="303">
        <f>SUMIFS('Forecast Summary-FY25'!AT:AT, 'Forecast Summary-FY25'!$A:$A,Outcomes!$A129,'Forecast Summary-FY25'!$C:$C, "2024",'Forecast Summary-FY25'!$D:$D, "Historical")</f>
        <v>0</v>
      </c>
      <c r="AF129" s="303">
        <f>SUMIFS('Forecast Summary-FY25'!AU:AU, 'Forecast Summary-FY25'!$A:$A,Outcomes!$A129,'Forecast Summary-FY25'!$C:$C, "2024",'Forecast Summary-FY25'!$D:$D, "Historical")</f>
        <v>0</v>
      </c>
      <c r="AG129" s="303">
        <f>SUMIFS('Forecast Summary-FY25'!AV:AV, 'Forecast Summary-FY25'!$A:$A,Outcomes!$A129,'Forecast Summary-FY25'!$C:$C, "2024",'Forecast Summary-FY25'!$D:$D, "Historical")</f>
        <v>1</v>
      </c>
      <c r="AH129" s="303">
        <f>SUMIFS('Forecast Summary-FY25'!AW:AW, 'Forecast Summary-FY25'!$A:$A,Outcomes!$A129,'Forecast Summary-FY25'!$C:$C, "2024",'Forecast Summary-FY25'!$D:$D, "Historical")</f>
        <v>1</v>
      </c>
      <c r="AI129" s="303">
        <f>SUMIFS('Forecast Summary-FY25'!AX:AX, 'Forecast Summary-FY25'!$A:$A,Outcomes!$A129,'Forecast Summary-FY25'!$C:$C, "2024",'Forecast Summary-FY25'!$D:$D, "Historical")</f>
        <v>0</v>
      </c>
      <c r="AJ129" s="303">
        <f>SUMIFS('Forecast Summary-FY25'!AY:AY, 'Forecast Summary-FY25'!$A:$A,Outcomes!$A129,'Forecast Summary-FY25'!$C:$C, "2024",'Forecast Summary-FY25'!$D:$D, "Historical")</f>
        <v>0</v>
      </c>
      <c r="AK129" s="303">
        <f>SUMIFS('Forecast Summary-FY25'!AZ:AZ, 'Forecast Summary-FY25'!$A:$A,Outcomes!$A129,'Forecast Summary-FY25'!$C:$C, "2024",'Forecast Summary-FY25'!$D:$D, "Historical")</f>
        <v>1</v>
      </c>
      <c r="AL129" s="303">
        <f>SUMIFS('Forecast Summary-FY25'!BE:BE, 'Forecast Summary-FY25'!$A:$A,Outcomes!$A129,'Forecast Summary-FY25'!$C:$C, "2024",'Forecast Summary-FY25'!$D:$D, "Historical")</f>
        <v>480</v>
      </c>
      <c r="AM129" s="303">
        <f>SUMIFS('Forecast Summary-FY25'!BF:BF, 'Forecast Summary-FY25'!$A:$A,Outcomes!$A129,'Forecast Summary-FY25'!$C:$C, "2024",'Forecast Summary-FY25'!$D:$D, "Historical")</f>
        <v>222</v>
      </c>
      <c r="AN129" s="303">
        <f>SUMIFS('Forecast Summary-FY25'!BG:BG, 'Forecast Summary-FY25'!$A:$A,Outcomes!$A129,'Forecast Summary-FY25'!$C:$C, "2024",'Forecast Summary-FY25'!$D:$D, "Historical")</f>
        <v>239</v>
      </c>
      <c r="AO129" s="303">
        <f>SUMIFS('Forecast Summary-FY25'!BH:BH, 'Forecast Summary-FY25'!$A:$A,Outcomes!$A129,'Forecast Summary-FY25'!$C:$C, "2024",'Forecast Summary-FY25'!$D:$D, "Historical")</f>
        <v>169</v>
      </c>
      <c r="AP129" s="303">
        <f>SUMIFS('Forecast Summary-FY25'!BI:BI, 'Forecast Summary-FY25'!$A:$A,Outcomes!$A129,'Forecast Summary-FY25'!$C:$C, "2024",'Forecast Summary-FY25'!$D:$D, "Historical")</f>
        <v>672</v>
      </c>
      <c r="AQ129" s="303">
        <f>SUMIFS('Forecast Summary-FY25'!BJ:BJ, 'Forecast Summary-FY25'!$A:$A,Outcomes!$A129,'Forecast Summary-FY25'!$C:$C, "2024",'Forecast Summary-FY25'!$D:$D, "Historical")</f>
        <v>185</v>
      </c>
      <c r="AR129" s="303">
        <f>SUMIFS('Forecast Summary-FY25'!BK:BK, 'Forecast Summary-FY25'!$A:$A,Outcomes!$A129,'Forecast Summary-FY25'!$C:$C, "2024",'Forecast Summary-FY25'!$D:$D, "Historical")</f>
        <v>381</v>
      </c>
      <c r="AS129" s="303">
        <f>SUMIFS('Forecast Summary-FY25'!BL:BL, 'Forecast Summary-FY25'!$A:$A,Outcomes!$A129,'Forecast Summary-FY25'!$C:$C, "2024",'Forecast Summary-FY25'!$D:$D, "Historical")</f>
        <v>360</v>
      </c>
      <c r="AT129" s="303">
        <f>SUMIFS('Forecast Summary-FY25'!BQ:BQ, 'Forecast Summary-FY25'!$A:$A,Outcomes!$A129,'Forecast Summary-FY25'!$C:$C, "2024",'Forecast Summary-FY25'!$D:$D, "Historical")</f>
        <v>0</v>
      </c>
      <c r="AU129" s="303">
        <f>SUMIFS('Forecast Summary-FY25'!BR:BR, 'Forecast Summary-FY25'!$A:$A,Outcomes!$A129,'Forecast Summary-FY25'!$C:$C, "2024",'Forecast Summary-FY25'!$D:$D, "Historical")</f>
        <v>0</v>
      </c>
      <c r="AV129" s="303">
        <f>SUMIFS('Forecast Summary-FY25'!BS:BS, 'Forecast Summary-FY25'!$A:$A,Outcomes!$A129,'Forecast Summary-FY25'!$C:$C, "2024",'Forecast Summary-FY25'!$D:$D, "Historical")</f>
        <v>0</v>
      </c>
      <c r="AW129" s="303">
        <f>SUMIFS('Forecast Summary-FY25'!BT:BT, 'Forecast Summary-FY25'!$A:$A,Outcomes!$A129,'Forecast Summary-FY25'!$C:$C, "2024",'Forecast Summary-FY25'!$D:$D, "Historical")</f>
        <v>0</v>
      </c>
      <c r="AX129" s="303">
        <f>SUMIFS('Forecast Summary-FY25'!BU:BU, 'Forecast Summary-FY25'!$A:$A,Outcomes!$A129,'Forecast Summary-FY25'!$C:$C, "2024",'Forecast Summary-FY25'!$D:$D, "Historical")</f>
        <v>17</v>
      </c>
      <c r="AY129" s="303">
        <f>SUMIFS('Forecast Summary-FY25'!BV:BV, 'Forecast Summary-FY25'!$A:$A,Outcomes!$A129,'Forecast Summary-FY25'!$C:$C, "2024",'Forecast Summary-FY25'!$D:$D, "Historical")</f>
        <v>2</v>
      </c>
      <c r="AZ129" s="303">
        <f>SUMIFS('Forecast Summary-FY25'!BW:BW, 'Forecast Summary-FY25'!$A:$A,Outcomes!$A129,'Forecast Summary-FY25'!$C:$C, "2024",'Forecast Summary-FY25'!$D:$D, "Historical")</f>
        <v>7</v>
      </c>
      <c r="BA129" s="303">
        <f>SUMIFS('Forecast Summary-FY25'!BX:BX, 'Forecast Summary-FY25'!$A:$A,Outcomes!$A129,'Forecast Summary-FY25'!$C:$C, "2024",'Forecast Summary-FY25'!$D:$D, "Historical")</f>
        <v>12</v>
      </c>
      <c r="BB129" s="303">
        <f>SUMIFS('Forecast Summary-FY25'!BY:BY, 'Forecast Summary-FY25'!$A:$A,Outcomes!$A129,'Forecast Summary-FY25'!$C:$C, "2024",'Forecast Summary-FY25'!$D:$D, "Historical")</f>
        <v>25</v>
      </c>
      <c r="BC129" s="303">
        <f>SUMIFS('Forecast Summary-FY25'!BZ:BZ, 'Forecast Summary-FY25'!$A:$A,Outcomes!$A129,'Forecast Summary-FY25'!$C:$C, "2024",'Forecast Summary-FY25'!$D:$D, "Historical")</f>
        <v>48</v>
      </c>
      <c r="BD129" s="303">
        <f>SUMIFS('Forecast Summary-FY25'!CA:CA, 'Forecast Summary-FY25'!$A:$A,Outcomes!$A129,'Forecast Summary-FY25'!$C:$C, "2024",'Forecast Summary-FY25'!$D:$D, "Historical")</f>
        <v>0</v>
      </c>
    </row>
    <row r="130" spans="1:56">
      <c r="A130" s="13" t="s">
        <v>77</v>
      </c>
      <c r="B130" s="10" t="s">
        <v>78</v>
      </c>
      <c r="C130" s="303">
        <f>SUMIFS('Forecast Summary-FY25'!E:E, 'Forecast Summary-FY25'!$A:$A,Outcomes!$A130,'Forecast Summary-FY25'!$C:$C, "2024",'Forecast Summary-FY25'!$D:$D, "Historical")</f>
        <v>2673</v>
      </c>
      <c r="D130" s="303">
        <f>SUMIFS('Forecast Summary-FY25'!F:F, 'Forecast Summary-FY25'!$A:$A,Outcomes!$A130,'Forecast Summary-FY25'!$C:$C, "2024",'Forecast Summary-FY25'!$D:$D, "Historical")</f>
        <v>2350</v>
      </c>
      <c r="E130" s="303">
        <f>SUMIFS('Forecast Summary-FY25'!G:G, 'Forecast Summary-FY25'!$A:$A,Outcomes!$A130,'Forecast Summary-FY25'!$C:$C, "2024",'Forecast Summary-FY25'!$D:$D, "Historical")</f>
        <v>1551</v>
      </c>
      <c r="F130" s="303">
        <f>SUMIFS('Forecast Summary-FY25'!H:H, 'Forecast Summary-FY25'!$A:$A,Outcomes!$A130,'Forecast Summary-FY25'!$C:$C, "2024",'Forecast Summary-FY25'!$D:$D, "Historical")</f>
        <v>1128</v>
      </c>
      <c r="G130" s="303">
        <f>SUMIFS('Forecast Summary-FY25'!I:I, 'Forecast Summary-FY25'!$A:$A,Outcomes!$A130,'Forecast Summary-FY25'!$C:$C, "2024",'Forecast Summary-FY25'!$D:$D, "Historical")</f>
        <v>278</v>
      </c>
      <c r="H130" s="303">
        <f>SUMIFS('Forecast Summary-FY25'!J:J, 'Forecast Summary-FY25'!$A:$A,Outcomes!$A130,'Forecast Summary-FY25'!$C:$C, "2024",'Forecast Summary-FY25'!$D:$D, "Historical")</f>
        <v>0</v>
      </c>
      <c r="I130" s="303">
        <f>SUMIFS('Forecast Summary-FY25'!K:K, 'Forecast Summary-FY25'!$A:$A,Outcomes!$A130,'Forecast Summary-FY25'!$C:$C, "2024",'Forecast Summary-FY25'!$D:$D, "Historical")</f>
        <v>0</v>
      </c>
      <c r="J130" s="303">
        <f>SUMIFS('Forecast Summary-FY25'!L:L, 'Forecast Summary-FY25'!$A:$A,Outcomes!$A130,'Forecast Summary-FY25'!$C:$C, "2024",'Forecast Summary-FY25'!$D:$D, "Historical")</f>
        <v>0</v>
      </c>
      <c r="K130" s="303">
        <f>SUMIFS('Forecast Summary-FY25'!M:M, 'Forecast Summary-FY25'!$A:$A,Outcomes!$A130,'Forecast Summary-FY25'!$C:$C, "2024",'Forecast Summary-FY25'!$D:$D, "Historical")</f>
        <v>0</v>
      </c>
      <c r="L130" s="303">
        <f>SUMIFS('Forecast Summary-FY25'!O:O, 'Forecast Summary-FY25'!$A:$A,Outcomes!$A130,'Forecast Summary-FY25'!$C:$C, "2024",'Forecast Summary-FY25'!$D:$D, "Historical")</f>
        <v>197</v>
      </c>
      <c r="M130" s="303">
        <f>SUMIFS('Forecast Summary-FY25'!P:P, 'Forecast Summary-FY25'!$A:$A,Outcomes!$A130,'Forecast Summary-FY25'!$C:$C, "2024",'Forecast Summary-FY25'!$D:$D, "Historical")</f>
        <v>500</v>
      </c>
      <c r="N130" s="303">
        <f>SUMIFS('Forecast Summary-FY25'!U:U, 'Forecast Summary-FY25'!$A:$A,Outcomes!$A130,'Forecast Summary-FY25'!$C:$C, "2024",'Forecast Summary-FY25'!$D:$D, "Historical")</f>
        <v>0</v>
      </c>
      <c r="O130" s="303">
        <f>SUMIFS('Forecast Summary-FY25'!V:V, 'Forecast Summary-FY25'!$A:$A,Outcomes!$A130,'Forecast Summary-FY25'!$C:$C, "2024",'Forecast Summary-FY25'!$D:$D, "Historical")</f>
        <v>0</v>
      </c>
      <c r="P130" s="303">
        <f>SUMIFS('Forecast Summary-FY25'!W:W, 'Forecast Summary-FY25'!$A:$A,Outcomes!$A130,'Forecast Summary-FY25'!$C:$C, "2024",'Forecast Summary-FY25'!$D:$D, "Historical")</f>
        <v>0</v>
      </c>
      <c r="Q130" s="303">
        <f>SUMIFS('Forecast Summary-FY25'!X:X, 'Forecast Summary-FY25'!$A:$A,Outcomes!$A130,'Forecast Summary-FY25'!$C:$C, "2024",'Forecast Summary-FY25'!$D:$D, "Historical")</f>
        <v>0</v>
      </c>
      <c r="R130" s="303">
        <f>SUMIFS('Forecast Summary-FY25'!Y:Y, 'Forecast Summary-FY25'!$A:$A,Outcomes!$A130,'Forecast Summary-FY25'!$C:$C, "2024",'Forecast Summary-FY25'!$D:$D, "Historical")</f>
        <v>0</v>
      </c>
      <c r="S130" s="303">
        <f>SUMIFS('Forecast Summary-FY25'!Z:Z, 'Forecast Summary-FY25'!$A:$A,Outcomes!$A130,'Forecast Summary-FY25'!$C:$C, "2024",'Forecast Summary-FY25'!$D:$D, "Historical")</f>
        <v>0</v>
      </c>
      <c r="T130" s="303">
        <f>SUMIFS('Forecast Summary-FY25'!AA:AA, 'Forecast Summary-FY25'!$A:$A,Outcomes!$A130,'Forecast Summary-FY25'!$C:$C, "2024",'Forecast Summary-FY25'!$D:$D, "Historical")</f>
        <v>0</v>
      </c>
      <c r="U130" s="303">
        <f>SUMIFS('Forecast Summary-FY25'!AB:AB, 'Forecast Summary-FY25'!$A:$A,Outcomes!$A130,'Forecast Summary-FY25'!$C:$C, "2024",'Forecast Summary-FY25'!$D:$D, "Historical")</f>
        <v>0</v>
      </c>
      <c r="V130" s="303">
        <f>SUMIFS('Forecast Summary-FY25'!AG:AG, 'Forecast Summary-FY25'!$A:$A,Outcomes!$A130,'Forecast Summary-FY25'!$C:$C, "2024",'Forecast Summary-FY25'!$D:$D, "Historical")</f>
        <v>398</v>
      </c>
      <c r="W130" s="303">
        <f>SUMIFS('Forecast Summary-FY25'!AH:AH, 'Forecast Summary-FY25'!$A:$A,Outcomes!$A130,'Forecast Summary-FY25'!$C:$C, "2024",'Forecast Summary-FY25'!$D:$D, "Historical")</f>
        <v>206</v>
      </c>
      <c r="X130" s="303">
        <f>SUMIFS('Forecast Summary-FY25'!AI:AI, 'Forecast Summary-FY25'!$A:$A,Outcomes!$A130,'Forecast Summary-FY25'!$C:$C, "2024",'Forecast Summary-FY25'!$D:$D, "Historical")</f>
        <v>226</v>
      </c>
      <c r="Y130" s="303">
        <f>SUMIFS('Forecast Summary-FY25'!AJ:AJ, 'Forecast Summary-FY25'!$A:$A,Outcomes!$A130,'Forecast Summary-FY25'!$C:$C, "2024",'Forecast Summary-FY25'!$D:$D, "Historical")</f>
        <v>101</v>
      </c>
      <c r="Z130" s="303">
        <f>SUMIFS('Forecast Summary-FY25'!AK:AK, 'Forecast Summary-FY25'!$A:$A,Outcomes!$A130,'Forecast Summary-FY25'!$C:$C, "2024",'Forecast Summary-FY25'!$D:$D, "Historical")</f>
        <v>617</v>
      </c>
      <c r="AA130" s="303">
        <f>SUMIFS('Forecast Summary-FY25'!AL:AL, 'Forecast Summary-FY25'!$A:$A,Outcomes!$A130,'Forecast Summary-FY25'!$C:$C, "2024",'Forecast Summary-FY25'!$D:$D, "Historical")</f>
        <v>174</v>
      </c>
      <c r="AB130" s="303">
        <f>SUMIFS('Forecast Summary-FY25'!AM:AM, 'Forecast Summary-FY25'!$A:$A,Outcomes!$A130,'Forecast Summary-FY25'!$C:$C, "2024",'Forecast Summary-FY25'!$D:$D, "Historical")</f>
        <v>340</v>
      </c>
      <c r="AC130" s="303">
        <f>SUMIFS('Forecast Summary-FY25'!AN:AN, 'Forecast Summary-FY25'!$A:$A,Outcomes!$A130,'Forecast Summary-FY25'!$C:$C, "2024",'Forecast Summary-FY25'!$D:$D, "Historical")</f>
        <v>351</v>
      </c>
      <c r="AD130" s="303">
        <f>SUMIFS('Forecast Summary-FY25'!AS:AS, 'Forecast Summary-FY25'!$A:$A,Outcomes!$A130,'Forecast Summary-FY25'!$C:$C, "2024",'Forecast Summary-FY25'!$D:$D, "Historical")</f>
        <v>2</v>
      </c>
      <c r="AE130" s="303">
        <f>SUMIFS('Forecast Summary-FY25'!AT:AT, 'Forecast Summary-FY25'!$A:$A,Outcomes!$A130,'Forecast Summary-FY25'!$C:$C, "2024",'Forecast Summary-FY25'!$D:$D, "Historical")</f>
        <v>1</v>
      </c>
      <c r="AF130" s="303">
        <f>SUMIFS('Forecast Summary-FY25'!AU:AU, 'Forecast Summary-FY25'!$A:$A,Outcomes!$A130,'Forecast Summary-FY25'!$C:$C, "2024",'Forecast Summary-FY25'!$D:$D, "Historical")</f>
        <v>0</v>
      </c>
      <c r="AG130" s="303">
        <f>SUMIFS('Forecast Summary-FY25'!AV:AV, 'Forecast Summary-FY25'!$A:$A,Outcomes!$A130,'Forecast Summary-FY25'!$C:$C, "2024",'Forecast Summary-FY25'!$D:$D, "Historical")</f>
        <v>2</v>
      </c>
      <c r="AH130" s="303">
        <f>SUMIFS('Forecast Summary-FY25'!AW:AW, 'Forecast Summary-FY25'!$A:$A,Outcomes!$A130,'Forecast Summary-FY25'!$C:$C, "2024",'Forecast Summary-FY25'!$D:$D, "Historical")</f>
        <v>0</v>
      </c>
      <c r="AI130" s="303">
        <f>SUMIFS('Forecast Summary-FY25'!AX:AX, 'Forecast Summary-FY25'!$A:$A,Outcomes!$A130,'Forecast Summary-FY25'!$C:$C, "2024",'Forecast Summary-FY25'!$D:$D, "Historical")</f>
        <v>0</v>
      </c>
      <c r="AJ130" s="303">
        <f>SUMIFS('Forecast Summary-FY25'!AY:AY, 'Forecast Summary-FY25'!$A:$A,Outcomes!$A130,'Forecast Summary-FY25'!$C:$C, "2024",'Forecast Summary-FY25'!$D:$D, "Historical")</f>
        <v>0</v>
      </c>
      <c r="AK130" s="303">
        <f>SUMIFS('Forecast Summary-FY25'!AZ:AZ, 'Forecast Summary-FY25'!$A:$A,Outcomes!$A130,'Forecast Summary-FY25'!$C:$C, "2024",'Forecast Summary-FY25'!$D:$D, "Historical")</f>
        <v>0</v>
      </c>
      <c r="AL130" s="303">
        <f>SUMIFS('Forecast Summary-FY25'!BE:BE, 'Forecast Summary-FY25'!$A:$A,Outcomes!$A130,'Forecast Summary-FY25'!$C:$C, "2024",'Forecast Summary-FY25'!$D:$D, "Historical")</f>
        <v>2452</v>
      </c>
      <c r="AM130" s="303">
        <f>SUMIFS('Forecast Summary-FY25'!BF:BF, 'Forecast Summary-FY25'!$A:$A,Outcomes!$A130,'Forecast Summary-FY25'!$C:$C, "2024",'Forecast Summary-FY25'!$D:$D, "Historical")</f>
        <v>1645</v>
      </c>
      <c r="AN130" s="303">
        <f>SUMIFS('Forecast Summary-FY25'!BG:BG, 'Forecast Summary-FY25'!$A:$A,Outcomes!$A130,'Forecast Summary-FY25'!$C:$C, "2024",'Forecast Summary-FY25'!$D:$D, "Historical")</f>
        <v>894</v>
      </c>
      <c r="AO130" s="303">
        <f>SUMIFS('Forecast Summary-FY25'!BH:BH, 'Forecast Summary-FY25'!$A:$A,Outcomes!$A130,'Forecast Summary-FY25'!$C:$C, "2024",'Forecast Summary-FY25'!$D:$D, "Historical")</f>
        <v>388</v>
      </c>
      <c r="AP130" s="303">
        <f>SUMIFS('Forecast Summary-FY25'!BI:BI, 'Forecast Summary-FY25'!$A:$A,Outcomes!$A130,'Forecast Summary-FY25'!$C:$C, "2024",'Forecast Summary-FY25'!$D:$D, "Historical")</f>
        <v>960</v>
      </c>
      <c r="AQ130" s="303">
        <f>SUMIFS('Forecast Summary-FY25'!BJ:BJ, 'Forecast Summary-FY25'!$A:$A,Outcomes!$A130,'Forecast Summary-FY25'!$C:$C, "2024",'Forecast Summary-FY25'!$D:$D, "Historical")</f>
        <v>467</v>
      </c>
      <c r="AR130" s="303">
        <f>SUMIFS('Forecast Summary-FY25'!BK:BK, 'Forecast Summary-FY25'!$A:$A,Outcomes!$A130,'Forecast Summary-FY25'!$C:$C, "2024",'Forecast Summary-FY25'!$D:$D, "Historical")</f>
        <v>654</v>
      </c>
      <c r="AS130" s="303">
        <f>SUMIFS('Forecast Summary-FY25'!BL:BL, 'Forecast Summary-FY25'!$A:$A,Outcomes!$A130,'Forecast Summary-FY25'!$C:$C, "2024",'Forecast Summary-FY25'!$D:$D, "Historical")</f>
        <v>386</v>
      </c>
      <c r="AT130" s="303">
        <f>SUMIFS('Forecast Summary-FY25'!BQ:BQ, 'Forecast Summary-FY25'!$A:$A,Outcomes!$A130,'Forecast Summary-FY25'!$C:$C, "2024",'Forecast Summary-FY25'!$D:$D, "Historical")</f>
        <v>0</v>
      </c>
      <c r="AU130" s="303">
        <f>SUMIFS('Forecast Summary-FY25'!BR:BR, 'Forecast Summary-FY25'!$A:$A,Outcomes!$A130,'Forecast Summary-FY25'!$C:$C, "2024",'Forecast Summary-FY25'!$D:$D, "Historical")</f>
        <v>0</v>
      </c>
      <c r="AV130" s="303">
        <f>SUMIFS('Forecast Summary-FY25'!BS:BS, 'Forecast Summary-FY25'!$A:$A,Outcomes!$A130,'Forecast Summary-FY25'!$C:$C, "2024",'Forecast Summary-FY25'!$D:$D, "Historical")</f>
        <v>0</v>
      </c>
      <c r="AW130" s="303">
        <f>SUMIFS('Forecast Summary-FY25'!BT:BT, 'Forecast Summary-FY25'!$A:$A,Outcomes!$A130,'Forecast Summary-FY25'!$C:$C, "2024",'Forecast Summary-FY25'!$D:$D, "Historical")</f>
        <v>0</v>
      </c>
      <c r="AX130" s="303">
        <f>SUMIFS('Forecast Summary-FY25'!BU:BU, 'Forecast Summary-FY25'!$A:$A,Outcomes!$A130,'Forecast Summary-FY25'!$C:$C, "2024",'Forecast Summary-FY25'!$D:$D, "Historical")</f>
        <v>0</v>
      </c>
      <c r="AY130" s="303">
        <f>SUMIFS('Forecast Summary-FY25'!BV:BV, 'Forecast Summary-FY25'!$A:$A,Outcomes!$A130,'Forecast Summary-FY25'!$C:$C, "2024",'Forecast Summary-FY25'!$D:$D, "Historical")</f>
        <v>0</v>
      </c>
      <c r="AZ130" s="303">
        <f>SUMIFS('Forecast Summary-FY25'!BW:BW, 'Forecast Summary-FY25'!$A:$A,Outcomes!$A130,'Forecast Summary-FY25'!$C:$C, "2024",'Forecast Summary-FY25'!$D:$D, "Historical")</f>
        <v>0</v>
      </c>
      <c r="BA130" s="303">
        <f>SUMIFS('Forecast Summary-FY25'!BX:BX, 'Forecast Summary-FY25'!$A:$A,Outcomes!$A130,'Forecast Summary-FY25'!$C:$C, "2024",'Forecast Summary-FY25'!$D:$D, "Historical")</f>
        <v>0</v>
      </c>
      <c r="BB130" s="303">
        <f>SUMIFS('Forecast Summary-FY25'!BY:BY, 'Forecast Summary-FY25'!$A:$A,Outcomes!$A130,'Forecast Summary-FY25'!$C:$C, "2024",'Forecast Summary-FY25'!$D:$D, "Historical")</f>
        <v>14</v>
      </c>
      <c r="BC130" s="303">
        <f>SUMIFS('Forecast Summary-FY25'!BZ:BZ, 'Forecast Summary-FY25'!$A:$A,Outcomes!$A130,'Forecast Summary-FY25'!$C:$C, "2024",'Forecast Summary-FY25'!$D:$D, "Historical")</f>
        <v>40</v>
      </c>
      <c r="BD130" s="303">
        <f>SUMIFS('Forecast Summary-FY25'!CA:CA, 'Forecast Summary-FY25'!$A:$A,Outcomes!$A130,'Forecast Summary-FY25'!$C:$C, "2024",'Forecast Summary-FY25'!$D:$D, "Historical")</f>
        <v>0</v>
      </c>
    </row>
    <row r="131" spans="1:56">
      <c r="A131" s="13" t="s">
        <v>79</v>
      </c>
      <c r="B131" s="10" t="s">
        <v>80</v>
      </c>
      <c r="C131" s="303">
        <f>SUMIFS('Forecast Summary-FY25'!E:E, 'Forecast Summary-FY25'!$A:$A,Outcomes!$A131,'Forecast Summary-FY25'!$C:$C, "2024",'Forecast Summary-FY25'!$D:$D, "Historical")</f>
        <v>423</v>
      </c>
      <c r="D131" s="303">
        <f>SUMIFS('Forecast Summary-FY25'!F:F, 'Forecast Summary-FY25'!$A:$A,Outcomes!$A131,'Forecast Summary-FY25'!$C:$C, "2024",'Forecast Summary-FY25'!$D:$D, "Historical")</f>
        <v>125</v>
      </c>
      <c r="E131" s="303">
        <f>SUMIFS('Forecast Summary-FY25'!G:G, 'Forecast Summary-FY25'!$A:$A,Outcomes!$A131,'Forecast Summary-FY25'!$C:$C, "2024",'Forecast Summary-FY25'!$D:$D, "Historical")</f>
        <v>121</v>
      </c>
      <c r="F131" s="303">
        <f>SUMIFS('Forecast Summary-FY25'!H:H, 'Forecast Summary-FY25'!$A:$A,Outcomes!$A131,'Forecast Summary-FY25'!$C:$C, "2024",'Forecast Summary-FY25'!$D:$D, "Historical")</f>
        <v>41</v>
      </c>
      <c r="G131" s="303">
        <f>SUMIFS('Forecast Summary-FY25'!I:I, 'Forecast Summary-FY25'!$A:$A,Outcomes!$A131,'Forecast Summary-FY25'!$C:$C, "2024",'Forecast Summary-FY25'!$D:$D, "Historical")</f>
        <v>6</v>
      </c>
      <c r="H131" s="303">
        <f>SUMIFS('Forecast Summary-FY25'!J:J, 'Forecast Summary-FY25'!$A:$A,Outcomes!$A131,'Forecast Summary-FY25'!$C:$C, "2024",'Forecast Summary-FY25'!$D:$D, "Historical")</f>
        <v>0</v>
      </c>
      <c r="I131" s="303">
        <f>SUMIFS('Forecast Summary-FY25'!K:K, 'Forecast Summary-FY25'!$A:$A,Outcomes!$A131,'Forecast Summary-FY25'!$C:$C, "2024",'Forecast Summary-FY25'!$D:$D, "Historical")</f>
        <v>0</v>
      </c>
      <c r="J131" s="303">
        <f>SUMIFS('Forecast Summary-FY25'!L:L, 'Forecast Summary-FY25'!$A:$A,Outcomes!$A131,'Forecast Summary-FY25'!$C:$C, "2024",'Forecast Summary-FY25'!$D:$D, "Historical")</f>
        <v>0</v>
      </c>
      <c r="K131" s="303">
        <f>SUMIFS('Forecast Summary-FY25'!M:M, 'Forecast Summary-FY25'!$A:$A,Outcomes!$A131,'Forecast Summary-FY25'!$C:$C, "2024",'Forecast Summary-FY25'!$D:$D, "Historical")</f>
        <v>0</v>
      </c>
      <c r="L131" s="303">
        <f>SUMIFS('Forecast Summary-FY25'!O:O, 'Forecast Summary-FY25'!$A:$A,Outcomes!$A131,'Forecast Summary-FY25'!$C:$C, "2024",'Forecast Summary-FY25'!$D:$D, "Historical")</f>
        <v>0</v>
      </c>
      <c r="M131" s="303">
        <f>SUMIFS('Forecast Summary-FY25'!P:P, 'Forecast Summary-FY25'!$A:$A,Outcomes!$A131,'Forecast Summary-FY25'!$C:$C, "2024",'Forecast Summary-FY25'!$D:$D, "Historical")</f>
        <v>208</v>
      </c>
      <c r="N131" s="303">
        <f>SUMIFS('Forecast Summary-FY25'!U:U, 'Forecast Summary-FY25'!$A:$A,Outcomes!$A131,'Forecast Summary-FY25'!$C:$C, "2024",'Forecast Summary-FY25'!$D:$D, "Historical")</f>
        <v>54</v>
      </c>
      <c r="O131" s="303">
        <f>SUMIFS('Forecast Summary-FY25'!V:V, 'Forecast Summary-FY25'!$A:$A,Outcomes!$A131,'Forecast Summary-FY25'!$C:$C, "2024",'Forecast Summary-FY25'!$D:$D, "Historical")</f>
        <v>40</v>
      </c>
      <c r="P131" s="303">
        <f>SUMIFS('Forecast Summary-FY25'!W:W, 'Forecast Summary-FY25'!$A:$A,Outcomes!$A131,'Forecast Summary-FY25'!$C:$C, "2024",'Forecast Summary-FY25'!$D:$D, "Historical")</f>
        <v>7</v>
      </c>
      <c r="Q131" s="303">
        <f>SUMIFS('Forecast Summary-FY25'!X:X, 'Forecast Summary-FY25'!$A:$A,Outcomes!$A131,'Forecast Summary-FY25'!$C:$C, "2024",'Forecast Summary-FY25'!$D:$D, "Historical")</f>
        <v>1</v>
      </c>
      <c r="R131" s="303">
        <f>SUMIFS('Forecast Summary-FY25'!Y:Y, 'Forecast Summary-FY25'!$A:$A,Outcomes!$A131,'Forecast Summary-FY25'!$C:$C, "2024",'Forecast Summary-FY25'!$D:$D, "Historical")</f>
        <v>43</v>
      </c>
      <c r="S131" s="303">
        <f>SUMIFS('Forecast Summary-FY25'!Z:Z, 'Forecast Summary-FY25'!$A:$A,Outcomes!$A131,'Forecast Summary-FY25'!$C:$C, "2024",'Forecast Summary-FY25'!$D:$D, "Historical")</f>
        <v>34</v>
      </c>
      <c r="T131" s="303">
        <f>SUMIFS('Forecast Summary-FY25'!AA:AA, 'Forecast Summary-FY25'!$A:$A,Outcomes!$A131,'Forecast Summary-FY25'!$C:$C, "2024",'Forecast Summary-FY25'!$D:$D, "Historical")</f>
        <v>13</v>
      </c>
      <c r="U131" s="303">
        <f>SUMIFS('Forecast Summary-FY25'!AB:AB, 'Forecast Summary-FY25'!$A:$A,Outcomes!$A131,'Forecast Summary-FY25'!$C:$C, "2024",'Forecast Summary-FY25'!$D:$D, "Historical")</f>
        <v>6</v>
      </c>
      <c r="V131" s="303">
        <f>SUMIFS('Forecast Summary-FY25'!AG:AG, 'Forecast Summary-FY25'!$A:$A,Outcomes!$A131,'Forecast Summary-FY25'!$C:$C, "2024",'Forecast Summary-FY25'!$D:$D, "Historical")</f>
        <v>67</v>
      </c>
      <c r="W131" s="303">
        <f>SUMIFS('Forecast Summary-FY25'!AH:AH, 'Forecast Summary-FY25'!$A:$A,Outcomes!$A131,'Forecast Summary-FY25'!$C:$C, "2024",'Forecast Summary-FY25'!$D:$D, "Historical")</f>
        <v>42</v>
      </c>
      <c r="X131" s="303">
        <f>SUMIFS('Forecast Summary-FY25'!AI:AI, 'Forecast Summary-FY25'!$A:$A,Outcomes!$A131,'Forecast Summary-FY25'!$C:$C, "2024",'Forecast Summary-FY25'!$D:$D, "Historical")</f>
        <v>24</v>
      </c>
      <c r="Y131" s="303">
        <f>SUMIFS('Forecast Summary-FY25'!AJ:AJ, 'Forecast Summary-FY25'!$A:$A,Outcomes!$A131,'Forecast Summary-FY25'!$C:$C, "2024",'Forecast Summary-FY25'!$D:$D, "Historical")</f>
        <v>5</v>
      </c>
      <c r="Z131" s="303">
        <f>SUMIFS('Forecast Summary-FY25'!AK:AK, 'Forecast Summary-FY25'!$A:$A,Outcomes!$A131,'Forecast Summary-FY25'!$C:$C, "2024",'Forecast Summary-FY25'!$D:$D, "Historical")</f>
        <v>115</v>
      </c>
      <c r="AA131" s="303">
        <f>SUMIFS('Forecast Summary-FY25'!AL:AL, 'Forecast Summary-FY25'!$A:$A,Outcomes!$A131,'Forecast Summary-FY25'!$C:$C, "2024",'Forecast Summary-FY25'!$D:$D, "Historical")</f>
        <v>63</v>
      </c>
      <c r="AB131" s="303">
        <f>SUMIFS('Forecast Summary-FY25'!AM:AM, 'Forecast Summary-FY25'!$A:$A,Outcomes!$A131,'Forecast Summary-FY25'!$C:$C, "2024",'Forecast Summary-FY25'!$D:$D, "Historical")</f>
        <v>69</v>
      </c>
      <c r="AC131" s="303">
        <f>SUMIFS('Forecast Summary-FY25'!AN:AN, 'Forecast Summary-FY25'!$A:$A,Outcomes!$A131,'Forecast Summary-FY25'!$C:$C, "2024",'Forecast Summary-FY25'!$D:$D, "Historical")</f>
        <v>26</v>
      </c>
      <c r="AD131" s="303">
        <f>SUMIFS('Forecast Summary-FY25'!AS:AS, 'Forecast Summary-FY25'!$A:$A,Outcomes!$A131,'Forecast Summary-FY25'!$C:$C, "2024",'Forecast Summary-FY25'!$D:$D, "Historical")</f>
        <v>0</v>
      </c>
      <c r="AE131" s="303">
        <f>SUMIFS('Forecast Summary-FY25'!AT:AT, 'Forecast Summary-FY25'!$A:$A,Outcomes!$A131,'Forecast Summary-FY25'!$C:$C, "2024",'Forecast Summary-FY25'!$D:$D, "Historical")</f>
        <v>0</v>
      </c>
      <c r="AF131" s="303">
        <f>SUMIFS('Forecast Summary-FY25'!AU:AU, 'Forecast Summary-FY25'!$A:$A,Outcomes!$A131,'Forecast Summary-FY25'!$C:$C, "2024",'Forecast Summary-FY25'!$D:$D, "Historical")</f>
        <v>0</v>
      </c>
      <c r="AG131" s="303">
        <f>SUMIFS('Forecast Summary-FY25'!AV:AV, 'Forecast Summary-FY25'!$A:$A,Outcomes!$A131,'Forecast Summary-FY25'!$C:$C, "2024",'Forecast Summary-FY25'!$D:$D, "Historical")</f>
        <v>0</v>
      </c>
      <c r="AH131" s="303">
        <f>SUMIFS('Forecast Summary-FY25'!AW:AW, 'Forecast Summary-FY25'!$A:$A,Outcomes!$A131,'Forecast Summary-FY25'!$C:$C, "2024",'Forecast Summary-FY25'!$D:$D, "Historical")</f>
        <v>0</v>
      </c>
      <c r="AI131" s="303">
        <f>SUMIFS('Forecast Summary-FY25'!AX:AX, 'Forecast Summary-FY25'!$A:$A,Outcomes!$A131,'Forecast Summary-FY25'!$C:$C, "2024",'Forecast Summary-FY25'!$D:$D, "Historical")</f>
        <v>0</v>
      </c>
      <c r="AJ131" s="303">
        <f>SUMIFS('Forecast Summary-FY25'!AY:AY, 'Forecast Summary-FY25'!$A:$A,Outcomes!$A131,'Forecast Summary-FY25'!$C:$C, "2024",'Forecast Summary-FY25'!$D:$D, "Historical")</f>
        <v>0</v>
      </c>
      <c r="AK131" s="303">
        <f>SUMIFS('Forecast Summary-FY25'!AZ:AZ, 'Forecast Summary-FY25'!$A:$A,Outcomes!$A131,'Forecast Summary-FY25'!$C:$C, "2024",'Forecast Summary-FY25'!$D:$D, "Historical")</f>
        <v>0</v>
      </c>
      <c r="AL131" s="303">
        <f>SUMIFS('Forecast Summary-FY25'!BE:BE, 'Forecast Summary-FY25'!$A:$A,Outcomes!$A131,'Forecast Summary-FY25'!$C:$C, "2024",'Forecast Summary-FY25'!$D:$D, "Historical")</f>
        <v>128</v>
      </c>
      <c r="AM131" s="303">
        <f>SUMIFS('Forecast Summary-FY25'!BF:BF, 'Forecast Summary-FY25'!$A:$A,Outcomes!$A131,'Forecast Summary-FY25'!$C:$C, "2024",'Forecast Summary-FY25'!$D:$D, "Historical")</f>
        <v>112</v>
      </c>
      <c r="AN131" s="303">
        <f>SUMIFS('Forecast Summary-FY25'!BG:BG, 'Forecast Summary-FY25'!$A:$A,Outcomes!$A131,'Forecast Summary-FY25'!$C:$C, "2024",'Forecast Summary-FY25'!$D:$D, "Historical")</f>
        <v>46</v>
      </c>
      <c r="AO131" s="303">
        <f>SUMIFS('Forecast Summary-FY25'!BH:BH, 'Forecast Summary-FY25'!$A:$A,Outcomes!$A131,'Forecast Summary-FY25'!$C:$C, "2024",'Forecast Summary-FY25'!$D:$D, "Historical")</f>
        <v>12</v>
      </c>
      <c r="AP131" s="303">
        <f>SUMIFS('Forecast Summary-FY25'!BI:BI, 'Forecast Summary-FY25'!$A:$A,Outcomes!$A131,'Forecast Summary-FY25'!$C:$C, "2024",'Forecast Summary-FY25'!$D:$D, "Historical")</f>
        <v>14</v>
      </c>
      <c r="AQ131" s="303">
        <f>SUMIFS('Forecast Summary-FY25'!BJ:BJ, 'Forecast Summary-FY25'!$A:$A,Outcomes!$A131,'Forecast Summary-FY25'!$C:$C, "2024",'Forecast Summary-FY25'!$D:$D, "Historical")</f>
        <v>11</v>
      </c>
      <c r="AR131" s="303">
        <f>SUMIFS('Forecast Summary-FY25'!BK:BK, 'Forecast Summary-FY25'!$A:$A,Outcomes!$A131,'Forecast Summary-FY25'!$C:$C, "2024",'Forecast Summary-FY25'!$D:$D, "Historical")</f>
        <v>5</v>
      </c>
      <c r="AS131" s="303">
        <f>SUMIFS('Forecast Summary-FY25'!BL:BL, 'Forecast Summary-FY25'!$A:$A,Outcomes!$A131,'Forecast Summary-FY25'!$C:$C, "2024",'Forecast Summary-FY25'!$D:$D, "Historical")</f>
        <v>5</v>
      </c>
      <c r="AT131" s="303">
        <f>SUMIFS('Forecast Summary-FY25'!BQ:BQ, 'Forecast Summary-FY25'!$A:$A,Outcomes!$A131,'Forecast Summary-FY25'!$C:$C, "2024",'Forecast Summary-FY25'!$D:$D, "Historical")</f>
        <v>0</v>
      </c>
      <c r="AU131" s="303">
        <f>SUMIFS('Forecast Summary-FY25'!BR:BR, 'Forecast Summary-FY25'!$A:$A,Outcomes!$A131,'Forecast Summary-FY25'!$C:$C, "2024",'Forecast Summary-FY25'!$D:$D, "Historical")</f>
        <v>0</v>
      </c>
      <c r="AV131" s="303">
        <f>SUMIFS('Forecast Summary-FY25'!BS:BS, 'Forecast Summary-FY25'!$A:$A,Outcomes!$A131,'Forecast Summary-FY25'!$C:$C, "2024",'Forecast Summary-FY25'!$D:$D, "Historical")</f>
        <v>0</v>
      </c>
      <c r="AW131" s="303">
        <f>SUMIFS('Forecast Summary-FY25'!BT:BT, 'Forecast Summary-FY25'!$A:$A,Outcomes!$A131,'Forecast Summary-FY25'!$C:$C, "2024",'Forecast Summary-FY25'!$D:$D, "Historical")</f>
        <v>0</v>
      </c>
      <c r="AX131" s="303">
        <f>SUMIFS('Forecast Summary-FY25'!BU:BU, 'Forecast Summary-FY25'!$A:$A,Outcomes!$A131,'Forecast Summary-FY25'!$C:$C, "2024",'Forecast Summary-FY25'!$D:$D, "Historical")</f>
        <v>0</v>
      </c>
      <c r="AY131" s="303">
        <f>SUMIFS('Forecast Summary-FY25'!BV:BV, 'Forecast Summary-FY25'!$A:$A,Outcomes!$A131,'Forecast Summary-FY25'!$C:$C, "2024",'Forecast Summary-FY25'!$D:$D, "Historical")</f>
        <v>0</v>
      </c>
      <c r="AZ131" s="303">
        <f>SUMIFS('Forecast Summary-FY25'!BW:BW, 'Forecast Summary-FY25'!$A:$A,Outcomes!$A131,'Forecast Summary-FY25'!$C:$C, "2024",'Forecast Summary-FY25'!$D:$D, "Historical")</f>
        <v>0</v>
      </c>
      <c r="BA131" s="303">
        <f>SUMIFS('Forecast Summary-FY25'!BX:BX, 'Forecast Summary-FY25'!$A:$A,Outcomes!$A131,'Forecast Summary-FY25'!$C:$C, "2024",'Forecast Summary-FY25'!$D:$D, "Historical")</f>
        <v>0</v>
      </c>
      <c r="BB131" s="303">
        <f>SUMIFS('Forecast Summary-FY25'!BY:BY, 'Forecast Summary-FY25'!$A:$A,Outcomes!$A131,'Forecast Summary-FY25'!$C:$C, "2024",'Forecast Summary-FY25'!$D:$D, "Historical")</f>
        <v>3</v>
      </c>
      <c r="BC131" s="303">
        <f>SUMIFS('Forecast Summary-FY25'!BZ:BZ, 'Forecast Summary-FY25'!$A:$A,Outcomes!$A131,'Forecast Summary-FY25'!$C:$C, "2024",'Forecast Summary-FY25'!$D:$D, "Historical")</f>
        <v>2</v>
      </c>
      <c r="BD131" s="303">
        <f>SUMIFS('Forecast Summary-FY25'!CA:CA, 'Forecast Summary-FY25'!$A:$A,Outcomes!$A131,'Forecast Summary-FY25'!$C:$C, "2024",'Forecast Summary-FY25'!$D:$D, "Historical")</f>
        <v>0</v>
      </c>
    </row>
    <row r="132" spans="1:56">
      <c r="A132" s="13" t="s">
        <v>81</v>
      </c>
      <c r="B132" s="10" t="s">
        <v>82</v>
      </c>
      <c r="C132" s="303">
        <f>SUMIFS('Forecast Summary-FY25'!E:E, 'Forecast Summary-FY25'!$A:$A,Outcomes!$A132,'Forecast Summary-FY25'!$C:$C, "2024",'Forecast Summary-FY25'!$D:$D, "Historical")</f>
        <v>178</v>
      </c>
      <c r="D132" s="303">
        <f>SUMIFS('Forecast Summary-FY25'!F:F, 'Forecast Summary-FY25'!$A:$A,Outcomes!$A132,'Forecast Summary-FY25'!$C:$C, "2024",'Forecast Summary-FY25'!$D:$D, "Historical")</f>
        <v>155</v>
      </c>
      <c r="E132" s="303">
        <f>SUMIFS('Forecast Summary-FY25'!G:G, 'Forecast Summary-FY25'!$A:$A,Outcomes!$A132,'Forecast Summary-FY25'!$C:$C, "2024",'Forecast Summary-FY25'!$D:$D, "Historical")</f>
        <v>81</v>
      </c>
      <c r="F132" s="303">
        <f>SUMIFS('Forecast Summary-FY25'!H:H, 'Forecast Summary-FY25'!$A:$A,Outcomes!$A132,'Forecast Summary-FY25'!$C:$C, "2024",'Forecast Summary-FY25'!$D:$D, "Historical")</f>
        <v>63</v>
      </c>
      <c r="G132" s="303">
        <f>SUMIFS('Forecast Summary-FY25'!I:I, 'Forecast Summary-FY25'!$A:$A,Outcomes!$A132,'Forecast Summary-FY25'!$C:$C, "2024",'Forecast Summary-FY25'!$D:$D, "Historical")</f>
        <v>23</v>
      </c>
      <c r="H132" s="303">
        <f>SUMIFS('Forecast Summary-FY25'!J:J, 'Forecast Summary-FY25'!$A:$A,Outcomes!$A132,'Forecast Summary-FY25'!$C:$C, "2024",'Forecast Summary-FY25'!$D:$D, "Historical")</f>
        <v>0</v>
      </c>
      <c r="I132" s="303">
        <f>SUMIFS('Forecast Summary-FY25'!K:K, 'Forecast Summary-FY25'!$A:$A,Outcomes!$A132,'Forecast Summary-FY25'!$C:$C, "2024",'Forecast Summary-FY25'!$D:$D, "Historical")</f>
        <v>0</v>
      </c>
      <c r="J132" s="303">
        <f>SUMIFS('Forecast Summary-FY25'!L:L, 'Forecast Summary-FY25'!$A:$A,Outcomes!$A132,'Forecast Summary-FY25'!$C:$C, "2024",'Forecast Summary-FY25'!$D:$D, "Historical")</f>
        <v>0</v>
      </c>
      <c r="K132" s="303">
        <f>SUMIFS('Forecast Summary-FY25'!M:M, 'Forecast Summary-FY25'!$A:$A,Outcomes!$A132,'Forecast Summary-FY25'!$C:$C, "2024",'Forecast Summary-FY25'!$D:$D, "Historical")</f>
        <v>0</v>
      </c>
      <c r="L132" s="303">
        <f>SUMIFS('Forecast Summary-FY25'!O:O, 'Forecast Summary-FY25'!$A:$A,Outcomes!$A132,'Forecast Summary-FY25'!$C:$C, "2024",'Forecast Summary-FY25'!$D:$D, "Historical")</f>
        <v>0</v>
      </c>
      <c r="M132" s="303">
        <f>SUMIFS('Forecast Summary-FY25'!P:P, 'Forecast Summary-FY25'!$A:$A,Outcomes!$A132,'Forecast Summary-FY25'!$C:$C, "2024",'Forecast Summary-FY25'!$D:$D, "Historical")</f>
        <v>0</v>
      </c>
      <c r="N132" s="303">
        <f>SUMIFS('Forecast Summary-FY25'!U:U, 'Forecast Summary-FY25'!$A:$A,Outcomes!$A132,'Forecast Summary-FY25'!$C:$C, "2024",'Forecast Summary-FY25'!$D:$D, "Historical")</f>
        <v>0</v>
      </c>
      <c r="O132" s="303">
        <f>SUMIFS('Forecast Summary-FY25'!V:V, 'Forecast Summary-FY25'!$A:$A,Outcomes!$A132,'Forecast Summary-FY25'!$C:$C, "2024",'Forecast Summary-FY25'!$D:$D, "Historical")</f>
        <v>0</v>
      </c>
      <c r="P132" s="303">
        <f>SUMIFS('Forecast Summary-FY25'!W:W, 'Forecast Summary-FY25'!$A:$A,Outcomes!$A132,'Forecast Summary-FY25'!$C:$C, "2024",'Forecast Summary-FY25'!$D:$D, "Historical")</f>
        <v>0</v>
      </c>
      <c r="Q132" s="303">
        <f>SUMIFS('Forecast Summary-FY25'!X:X, 'Forecast Summary-FY25'!$A:$A,Outcomes!$A132,'Forecast Summary-FY25'!$C:$C, "2024",'Forecast Summary-FY25'!$D:$D, "Historical")</f>
        <v>0</v>
      </c>
      <c r="R132" s="303">
        <f>SUMIFS('Forecast Summary-FY25'!Y:Y, 'Forecast Summary-FY25'!$A:$A,Outcomes!$A132,'Forecast Summary-FY25'!$C:$C, "2024",'Forecast Summary-FY25'!$D:$D, "Historical")</f>
        <v>101</v>
      </c>
      <c r="S132" s="303">
        <f>SUMIFS('Forecast Summary-FY25'!Z:Z, 'Forecast Summary-FY25'!$A:$A,Outcomes!$A132,'Forecast Summary-FY25'!$C:$C, "2024",'Forecast Summary-FY25'!$D:$D, "Historical")</f>
        <v>58</v>
      </c>
      <c r="T132" s="303">
        <f>SUMIFS('Forecast Summary-FY25'!AA:AA, 'Forecast Summary-FY25'!$A:$A,Outcomes!$A132,'Forecast Summary-FY25'!$C:$C, "2024",'Forecast Summary-FY25'!$D:$D, "Historical")</f>
        <v>5</v>
      </c>
      <c r="U132" s="303">
        <f>SUMIFS('Forecast Summary-FY25'!AB:AB, 'Forecast Summary-FY25'!$A:$A,Outcomes!$A132,'Forecast Summary-FY25'!$C:$C, "2024",'Forecast Summary-FY25'!$D:$D, "Historical")</f>
        <v>13</v>
      </c>
      <c r="V132" s="303">
        <f>SUMIFS('Forecast Summary-FY25'!AG:AG, 'Forecast Summary-FY25'!$A:$A,Outcomes!$A132,'Forecast Summary-FY25'!$C:$C, "2024",'Forecast Summary-FY25'!$D:$D, "Historical")</f>
        <v>16</v>
      </c>
      <c r="W132" s="303">
        <f>SUMIFS('Forecast Summary-FY25'!AH:AH, 'Forecast Summary-FY25'!$A:$A,Outcomes!$A132,'Forecast Summary-FY25'!$C:$C, "2024",'Forecast Summary-FY25'!$D:$D, "Historical")</f>
        <v>7</v>
      </c>
      <c r="X132" s="303">
        <f>SUMIFS('Forecast Summary-FY25'!AI:AI, 'Forecast Summary-FY25'!$A:$A,Outcomes!$A132,'Forecast Summary-FY25'!$C:$C, "2024",'Forecast Summary-FY25'!$D:$D, "Historical")</f>
        <v>7</v>
      </c>
      <c r="Y132" s="303">
        <f>SUMIFS('Forecast Summary-FY25'!AJ:AJ, 'Forecast Summary-FY25'!$A:$A,Outcomes!$A132,'Forecast Summary-FY25'!$C:$C, "2024",'Forecast Summary-FY25'!$D:$D, "Historical")</f>
        <v>11</v>
      </c>
      <c r="Z132" s="303">
        <f>SUMIFS('Forecast Summary-FY25'!AK:AK, 'Forecast Summary-FY25'!$A:$A,Outcomes!$A132,'Forecast Summary-FY25'!$C:$C, "2024",'Forecast Summary-FY25'!$D:$D, "Historical")</f>
        <v>253</v>
      </c>
      <c r="AA132" s="303">
        <f>SUMIFS('Forecast Summary-FY25'!AL:AL, 'Forecast Summary-FY25'!$A:$A,Outcomes!$A132,'Forecast Summary-FY25'!$C:$C, "2024",'Forecast Summary-FY25'!$D:$D, "Historical")</f>
        <v>177</v>
      </c>
      <c r="AB132" s="303">
        <f>SUMIFS('Forecast Summary-FY25'!AM:AM, 'Forecast Summary-FY25'!$A:$A,Outcomes!$A132,'Forecast Summary-FY25'!$C:$C, "2024",'Forecast Summary-FY25'!$D:$D, "Historical")</f>
        <v>138</v>
      </c>
      <c r="AC132" s="303">
        <f>SUMIFS('Forecast Summary-FY25'!AN:AN, 'Forecast Summary-FY25'!$A:$A,Outcomes!$A132,'Forecast Summary-FY25'!$C:$C, "2024",'Forecast Summary-FY25'!$D:$D, "Historical")</f>
        <v>99</v>
      </c>
      <c r="AD132" s="303">
        <f>SUMIFS('Forecast Summary-FY25'!AS:AS, 'Forecast Summary-FY25'!$A:$A,Outcomes!$A132,'Forecast Summary-FY25'!$C:$C, "2024",'Forecast Summary-FY25'!$D:$D, "Historical")</f>
        <v>0</v>
      </c>
      <c r="AE132" s="303">
        <f>SUMIFS('Forecast Summary-FY25'!AT:AT, 'Forecast Summary-FY25'!$A:$A,Outcomes!$A132,'Forecast Summary-FY25'!$C:$C, "2024",'Forecast Summary-FY25'!$D:$D, "Historical")</f>
        <v>0</v>
      </c>
      <c r="AF132" s="303">
        <f>SUMIFS('Forecast Summary-FY25'!AU:AU, 'Forecast Summary-FY25'!$A:$A,Outcomes!$A132,'Forecast Summary-FY25'!$C:$C, "2024",'Forecast Summary-FY25'!$D:$D, "Historical")</f>
        <v>0</v>
      </c>
      <c r="AG132" s="303">
        <f>SUMIFS('Forecast Summary-FY25'!AV:AV, 'Forecast Summary-FY25'!$A:$A,Outcomes!$A132,'Forecast Summary-FY25'!$C:$C, "2024",'Forecast Summary-FY25'!$D:$D, "Historical")</f>
        <v>0</v>
      </c>
      <c r="AH132" s="303">
        <f>SUMIFS('Forecast Summary-FY25'!AW:AW, 'Forecast Summary-FY25'!$A:$A,Outcomes!$A132,'Forecast Summary-FY25'!$C:$C, "2024",'Forecast Summary-FY25'!$D:$D, "Historical")</f>
        <v>63</v>
      </c>
      <c r="AI132" s="303">
        <f>SUMIFS('Forecast Summary-FY25'!AX:AX, 'Forecast Summary-FY25'!$A:$A,Outcomes!$A132,'Forecast Summary-FY25'!$C:$C, "2024",'Forecast Summary-FY25'!$D:$D, "Historical")</f>
        <v>5</v>
      </c>
      <c r="AJ132" s="303">
        <f>SUMIFS('Forecast Summary-FY25'!AY:AY, 'Forecast Summary-FY25'!$A:$A,Outcomes!$A132,'Forecast Summary-FY25'!$C:$C, "2024",'Forecast Summary-FY25'!$D:$D, "Historical")</f>
        <v>23</v>
      </c>
      <c r="AK132" s="303">
        <f>SUMIFS('Forecast Summary-FY25'!AZ:AZ, 'Forecast Summary-FY25'!$A:$A,Outcomes!$A132,'Forecast Summary-FY25'!$C:$C, "2024",'Forecast Summary-FY25'!$D:$D, "Historical")</f>
        <v>37</v>
      </c>
      <c r="AL132" s="303">
        <f>SUMIFS('Forecast Summary-FY25'!BE:BE, 'Forecast Summary-FY25'!$A:$A,Outcomes!$A132,'Forecast Summary-FY25'!$C:$C, "2024",'Forecast Summary-FY25'!$D:$D, "Historical")</f>
        <v>156</v>
      </c>
      <c r="AM132" s="303">
        <f>SUMIFS('Forecast Summary-FY25'!BF:BF, 'Forecast Summary-FY25'!$A:$A,Outcomes!$A132,'Forecast Summary-FY25'!$C:$C, "2024",'Forecast Summary-FY25'!$D:$D, "Historical")</f>
        <v>89</v>
      </c>
      <c r="AN132" s="303">
        <f>SUMIFS('Forecast Summary-FY25'!BG:BG, 'Forecast Summary-FY25'!$A:$A,Outcomes!$A132,'Forecast Summary-FY25'!$C:$C, "2024",'Forecast Summary-FY25'!$D:$D, "Historical")</f>
        <v>74</v>
      </c>
      <c r="AO132" s="303">
        <f>SUMIFS('Forecast Summary-FY25'!BH:BH, 'Forecast Summary-FY25'!$A:$A,Outcomes!$A132,'Forecast Summary-FY25'!$C:$C, "2024",'Forecast Summary-FY25'!$D:$D, "Historical")</f>
        <v>46</v>
      </c>
      <c r="AP132" s="303">
        <f>SUMIFS('Forecast Summary-FY25'!BI:BI, 'Forecast Summary-FY25'!$A:$A,Outcomes!$A132,'Forecast Summary-FY25'!$C:$C, "2024",'Forecast Summary-FY25'!$D:$D, "Historical")</f>
        <v>150</v>
      </c>
      <c r="AQ132" s="303">
        <f>SUMIFS('Forecast Summary-FY25'!BJ:BJ, 'Forecast Summary-FY25'!$A:$A,Outcomes!$A132,'Forecast Summary-FY25'!$C:$C, "2024",'Forecast Summary-FY25'!$D:$D, "Historical")</f>
        <v>54</v>
      </c>
      <c r="AR132" s="303">
        <f>SUMIFS('Forecast Summary-FY25'!BK:BK, 'Forecast Summary-FY25'!$A:$A,Outcomes!$A132,'Forecast Summary-FY25'!$C:$C, "2024",'Forecast Summary-FY25'!$D:$D, "Historical")</f>
        <v>101</v>
      </c>
      <c r="AS132" s="303">
        <f>SUMIFS('Forecast Summary-FY25'!BL:BL, 'Forecast Summary-FY25'!$A:$A,Outcomes!$A132,'Forecast Summary-FY25'!$C:$C, "2024",'Forecast Summary-FY25'!$D:$D, "Historical")</f>
        <v>61</v>
      </c>
      <c r="AT132" s="303">
        <f>SUMIFS('Forecast Summary-FY25'!BQ:BQ, 'Forecast Summary-FY25'!$A:$A,Outcomes!$A132,'Forecast Summary-FY25'!$C:$C, "2024",'Forecast Summary-FY25'!$D:$D, "Historical")</f>
        <v>0</v>
      </c>
      <c r="AU132" s="303">
        <f>SUMIFS('Forecast Summary-FY25'!BR:BR, 'Forecast Summary-FY25'!$A:$A,Outcomes!$A132,'Forecast Summary-FY25'!$C:$C, "2024",'Forecast Summary-FY25'!$D:$D, "Historical")</f>
        <v>0</v>
      </c>
      <c r="AV132" s="303">
        <f>SUMIFS('Forecast Summary-FY25'!BS:BS, 'Forecast Summary-FY25'!$A:$A,Outcomes!$A132,'Forecast Summary-FY25'!$C:$C, "2024",'Forecast Summary-FY25'!$D:$D, "Historical")</f>
        <v>0</v>
      </c>
      <c r="AW132" s="303">
        <f>SUMIFS('Forecast Summary-FY25'!BT:BT, 'Forecast Summary-FY25'!$A:$A,Outcomes!$A132,'Forecast Summary-FY25'!$C:$C, "2024",'Forecast Summary-FY25'!$D:$D, "Historical")</f>
        <v>0</v>
      </c>
      <c r="AX132" s="303">
        <f>SUMIFS('Forecast Summary-FY25'!BU:BU, 'Forecast Summary-FY25'!$A:$A,Outcomes!$A132,'Forecast Summary-FY25'!$C:$C, "2024",'Forecast Summary-FY25'!$D:$D, "Historical")</f>
        <v>37</v>
      </c>
      <c r="AY132" s="303">
        <f>SUMIFS('Forecast Summary-FY25'!BV:BV, 'Forecast Summary-FY25'!$A:$A,Outcomes!$A132,'Forecast Summary-FY25'!$C:$C, "2024",'Forecast Summary-FY25'!$D:$D, "Historical")</f>
        <v>6</v>
      </c>
      <c r="AZ132" s="303">
        <f>SUMIFS('Forecast Summary-FY25'!BW:BW, 'Forecast Summary-FY25'!$A:$A,Outcomes!$A132,'Forecast Summary-FY25'!$C:$C, "2024",'Forecast Summary-FY25'!$D:$D, "Historical")</f>
        <v>22</v>
      </c>
      <c r="BA132" s="303">
        <f>SUMIFS('Forecast Summary-FY25'!BX:BX, 'Forecast Summary-FY25'!$A:$A,Outcomes!$A132,'Forecast Summary-FY25'!$C:$C, "2024",'Forecast Summary-FY25'!$D:$D, "Historical")</f>
        <v>33</v>
      </c>
      <c r="BB132" s="303">
        <f>SUMIFS('Forecast Summary-FY25'!BY:BY, 'Forecast Summary-FY25'!$A:$A,Outcomes!$A132,'Forecast Summary-FY25'!$C:$C, "2024",'Forecast Summary-FY25'!$D:$D, "Historical")</f>
        <v>11</v>
      </c>
      <c r="BC132" s="303">
        <f>SUMIFS('Forecast Summary-FY25'!BZ:BZ, 'Forecast Summary-FY25'!$A:$A,Outcomes!$A132,'Forecast Summary-FY25'!$C:$C, "2024",'Forecast Summary-FY25'!$D:$D, "Historical")</f>
        <v>13</v>
      </c>
      <c r="BD132" s="303">
        <f>SUMIFS('Forecast Summary-FY25'!CA:CA, 'Forecast Summary-FY25'!$A:$A,Outcomes!$A132,'Forecast Summary-FY25'!$C:$C, "2024",'Forecast Summary-FY25'!$D:$D, "Historical")</f>
        <v>0</v>
      </c>
    </row>
    <row r="133" spans="1:56">
      <c r="A133" s="13" t="s">
        <v>83</v>
      </c>
      <c r="B133" s="10" t="s">
        <v>84</v>
      </c>
      <c r="C133" s="303">
        <f>SUMIFS('Forecast Summary-FY25'!E:E, 'Forecast Summary-FY25'!$A:$A,Outcomes!$A133,'Forecast Summary-FY25'!$C:$C, "2024",'Forecast Summary-FY25'!$D:$D, "Historical")</f>
        <v>469</v>
      </c>
      <c r="D133" s="303">
        <f>SUMIFS('Forecast Summary-FY25'!F:F, 'Forecast Summary-FY25'!$A:$A,Outcomes!$A133,'Forecast Summary-FY25'!$C:$C, "2024",'Forecast Summary-FY25'!$D:$D, "Historical")</f>
        <v>208</v>
      </c>
      <c r="E133" s="303">
        <f>SUMIFS('Forecast Summary-FY25'!G:G, 'Forecast Summary-FY25'!$A:$A,Outcomes!$A133,'Forecast Summary-FY25'!$C:$C, "2024",'Forecast Summary-FY25'!$D:$D, "Historical")</f>
        <v>88</v>
      </c>
      <c r="F133" s="303">
        <f>SUMIFS('Forecast Summary-FY25'!H:H, 'Forecast Summary-FY25'!$A:$A,Outcomes!$A133,'Forecast Summary-FY25'!$C:$C, "2024",'Forecast Summary-FY25'!$D:$D, "Historical")</f>
        <v>66</v>
      </c>
      <c r="G133" s="303">
        <f>SUMIFS('Forecast Summary-FY25'!I:I, 'Forecast Summary-FY25'!$A:$A,Outcomes!$A133,'Forecast Summary-FY25'!$C:$C, "2024",'Forecast Summary-FY25'!$D:$D, "Historical")</f>
        <v>33</v>
      </c>
      <c r="H133" s="303">
        <f>SUMIFS('Forecast Summary-FY25'!J:J, 'Forecast Summary-FY25'!$A:$A,Outcomes!$A133,'Forecast Summary-FY25'!$C:$C, "2024",'Forecast Summary-FY25'!$D:$D, "Historical")</f>
        <v>0</v>
      </c>
      <c r="I133" s="303">
        <f>SUMIFS('Forecast Summary-FY25'!K:K, 'Forecast Summary-FY25'!$A:$A,Outcomes!$A133,'Forecast Summary-FY25'!$C:$C, "2024",'Forecast Summary-FY25'!$D:$D, "Historical")</f>
        <v>0</v>
      </c>
      <c r="J133" s="303">
        <f>SUMIFS('Forecast Summary-FY25'!L:L, 'Forecast Summary-FY25'!$A:$A,Outcomes!$A133,'Forecast Summary-FY25'!$C:$C, "2024",'Forecast Summary-FY25'!$D:$D, "Historical")</f>
        <v>0</v>
      </c>
      <c r="K133" s="303">
        <f>SUMIFS('Forecast Summary-FY25'!M:M, 'Forecast Summary-FY25'!$A:$A,Outcomes!$A133,'Forecast Summary-FY25'!$C:$C, "2024",'Forecast Summary-FY25'!$D:$D, "Historical")</f>
        <v>0</v>
      </c>
      <c r="L133" s="303">
        <f>SUMIFS('Forecast Summary-FY25'!O:O, 'Forecast Summary-FY25'!$A:$A,Outcomes!$A133,'Forecast Summary-FY25'!$C:$C, "2024",'Forecast Summary-FY25'!$D:$D, "Historical")</f>
        <v>0</v>
      </c>
      <c r="M133" s="303">
        <f>SUMIFS('Forecast Summary-FY25'!P:P, 'Forecast Summary-FY25'!$A:$A,Outcomes!$A133,'Forecast Summary-FY25'!$C:$C, "2024",'Forecast Summary-FY25'!$D:$D, "Historical")</f>
        <v>59</v>
      </c>
      <c r="N133" s="303">
        <f>SUMIFS('Forecast Summary-FY25'!U:U, 'Forecast Summary-FY25'!$A:$A,Outcomes!$A133,'Forecast Summary-FY25'!$C:$C, "2024",'Forecast Summary-FY25'!$D:$D, "Historical")</f>
        <v>38</v>
      </c>
      <c r="O133" s="303">
        <f>SUMIFS('Forecast Summary-FY25'!V:V, 'Forecast Summary-FY25'!$A:$A,Outcomes!$A133,'Forecast Summary-FY25'!$C:$C, "2024",'Forecast Summary-FY25'!$D:$D, "Historical")</f>
        <v>11</v>
      </c>
      <c r="P133" s="303">
        <f>SUMIFS('Forecast Summary-FY25'!W:W, 'Forecast Summary-FY25'!$A:$A,Outcomes!$A133,'Forecast Summary-FY25'!$C:$C, "2024",'Forecast Summary-FY25'!$D:$D, "Historical")</f>
        <v>13</v>
      </c>
      <c r="Q133" s="303">
        <f>SUMIFS('Forecast Summary-FY25'!X:X, 'Forecast Summary-FY25'!$A:$A,Outcomes!$A133,'Forecast Summary-FY25'!$C:$C, "2024",'Forecast Summary-FY25'!$D:$D, "Historical")</f>
        <v>15</v>
      </c>
      <c r="R133" s="303">
        <f>SUMIFS('Forecast Summary-FY25'!Y:Y, 'Forecast Summary-FY25'!$A:$A,Outcomes!$A133,'Forecast Summary-FY25'!$C:$C, "2024",'Forecast Summary-FY25'!$D:$D, "Historical")</f>
        <v>181</v>
      </c>
      <c r="S133" s="303">
        <f>SUMIFS('Forecast Summary-FY25'!Z:Z, 'Forecast Summary-FY25'!$A:$A,Outcomes!$A133,'Forecast Summary-FY25'!$C:$C, "2024",'Forecast Summary-FY25'!$D:$D, "Historical")</f>
        <v>17</v>
      </c>
      <c r="T133" s="303">
        <f>SUMIFS('Forecast Summary-FY25'!AA:AA, 'Forecast Summary-FY25'!$A:$A,Outcomes!$A133,'Forecast Summary-FY25'!$C:$C, "2024",'Forecast Summary-FY25'!$D:$D, "Historical")</f>
        <v>25</v>
      </c>
      <c r="U133" s="303">
        <f>SUMIFS('Forecast Summary-FY25'!AB:AB, 'Forecast Summary-FY25'!$A:$A,Outcomes!$A133,'Forecast Summary-FY25'!$C:$C, "2024",'Forecast Summary-FY25'!$D:$D, "Historical")</f>
        <v>99</v>
      </c>
      <c r="V133" s="303">
        <f>SUMIFS('Forecast Summary-FY25'!AG:AG, 'Forecast Summary-FY25'!$A:$A,Outcomes!$A133,'Forecast Summary-FY25'!$C:$C, "2024",'Forecast Summary-FY25'!$D:$D, "Historical")</f>
        <v>208</v>
      </c>
      <c r="W133" s="303">
        <f>SUMIFS('Forecast Summary-FY25'!AH:AH, 'Forecast Summary-FY25'!$A:$A,Outcomes!$A133,'Forecast Summary-FY25'!$C:$C, "2024",'Forecast Summary-FY25'!$D:$D, "Historical")</f>
        <v>70</v>
      </c>
      <c r="X133" s="303">
        <f>SUMIFS('Forecast Summary-FY25'!AI:AI, 'Forecast Summary-FY25'!$A:$A,Outcomes!$A133,'Forecast Summary-FY25'!$C:$C, "2024",'Forecast Summary-FY25'!$D:$D, "Historical")</f>
        <v>96</v>
      </c>
      <c r="Y133" s="303">
        <f>SUMIFS('Forecast Summary-FY25'!AJ:AJ, 'Forecast Summary-FY25'!$A:$A,Outcomes!$A133,'Forecast Summary-FY25'!$C:$C, "2024",'Forecast Summary-FY25'!$D:$D, "Historical")</f>
        <v>66</v>
      </c>
      <c r="Z133" s="303">
        <f>SUMIFS('Forecast Summary-FY25'!AK:AK, 'Forecast Summary-FY25'!$A:$A,Outcomes!$A133,'Forecast Summary-FY25'!$C:$C, "2024",'Forecast Summary-FY25'!$D:$D, "Historical")</f>
        <v>365</v>
      </c>
      <c r="AA133" s="303">
        <f>SUMIFS('Forecast Summary-FY25'!AL:AL, 'Forecast Summary-FY25'!$A:$A,Outcomes!$A133,'Forecast Summary-FY25'!$C:$C, "2024",'Forecast Summary-FY25'!$D:$D, "Historical")</f>
        <v>131</v>
      </c>
      <c r="AB133" s="303">
        <f>SUMIFS('Forecast Summary-FY25'!AM:AM, 'Forecast Summary-FY25'!$A:$A,Outcomes!$A133,'Forecast Summary-FY25'!$C:$C, "2024",'Forecast Summary-FY25'!$D:$D, "Historical")</f>
        <v>154</v>
      </c>
      <c r="AC133" s="303">
        <f>SUMIFS('Forecast Summary-FY25'!AN:AN, 'Forecast Summary-FY25'!$A:$A,Outcomes!$A133,'Forecast Summary-FY25'!$C:$C, "2024",'Forecast Summary-FY25'!$D:$D, "Historical")</f>
        <v>172</v>
      </c>
      <c r="AD133" s="303">
        <f>SUMIFS('Forecast Summary-FY25'!AS:AS, 'Forecast Summary-FY25'!$A:$A,Outcomes!$A133,'Forecast Summary-FY25'!$C:$C, "2024",'Forecast Summary-FY25'!$D:$D, "Historical")</f>
        <v>0</v>
      </c>
      <c r="AE133" s="303">
        <f>SUMIFS('Forecast Summary-FY25'!AT:AT, 'Forecast Summary-FY25'!$A:$A,Outcomes!$A133,'Forecast Summary-FY25'!$C:$C, "2024",'Forecast Summary-FY25'!$D:$D, "Historical")</f>
        <v>0</v>
      </c>
      <c r="AF133" s="303">
        <f>SUMIFS('Forecast Summary-FY25'!AU:AU, 'Forecast Summary-FY25'!$A:$A,Outcomes!$A133,'Forecast Summary-FY25'!$C:$C, "2024",'Forecast Summary-FY25'!$D:$D, "Historical")</f>
        <v>0</v>
      </c>
      <c r="AG133" s="303">
        <f>SUMIFS('Forecast Summary-FY25'!AV:AV, 'Forecast Summary-FY25'!$A:$A,Outcomes!$A133,'Forecast Summary-FY25'!$C:$C, "2024",'Forecast Summary-FY25'!$D:$D, "Historical")</f>
        <v>0</v>
      </c>
      <c r="AH133" s="303">
        <f>SUMIFS('Forecast Summary-FY25'!AW:AW, 'Forecast Summary-FY25'!$A:$A,Outcomes!$A133,'Forecast Summary-FY25'!$C:$C, "2024",'Forecast Summary-FY25'!$D:$D, "Historical")</f>
        <v>0</v>
      </c>
      <c r="AI133" s="303">
        <f>SUMIFS('Forecast Summary-FY25'!AX:AX, 'Forecast Summary-FY25'!$A:$A,Outcomes!$A133,'Forecast Summary-FY25'!$C:$C, "2024",'Forecast Summary-FY25'!$D:$D, "Historical")</f>
        <v>0</v>
      </c>
      <c r="AJ133" s="303">
        <f>SUMIFS('Forecast Summary-FY25'!AY:AY, 'Forecast Summary-FY25'!$A:$A,Outcomes!$A133,'Forecast Summary-FY25'!$C:$C, "2024",'Forecast Summary-FY25'!$D:$D, "Historical")</f>
        <v>0</v>
      </c>
      <c r="AK133" s="303">
        <f>SUMIFS('Forecast Summary-FY25'!AZ:AZ, 'Forecast Summary-FY25'!$A:$A,Outcomes!$A133,'Forecast Summary-FY25'!$C:$C, "2024",'Forecast Summary-FY25'!$D:$D, "Historical")</f>
        <v>0</v>
      </c>
      <c r="AL133" s="303">
        <f>SUMIFS('Forecast Summary-FY25'!BE:BE, 'Forecast Summary-FY25'!$A:$A,Outcomes!$A133,'Forecast Summary-FY25'!$C:$C, "2024",'Forecast Summary-FY25'!$D:$D, "Historical")</f>
        <v>369</v>
      </c>
      <c r="AM133" s="303">
        <f>SUMIFS('Forecast Summary-FY25'!BF:BF, 'Forecast Summary-FY25'!$A:$A,Outcomes!$A133,'Forecast Summary-FY25'!$C:$C, "2024",'Forecast Summary-FY25'!$D:$D, "Historical")</f>
        <v>138</v>
      </c>
      <c r="AN133" s="303">
        <f>SUMIFS('Forecast Summary-FY25'!BG:BG, 'Forecast Summary-FY25'!$A:$A,Outcomes!$A133,'Forecast Summary-FY25'!$C:$C, "2024",'Forecast Summary-FY25'!$D:$D, "Historical")</f>
        <v>113</v>
      </c>
      <c r="AO133" s="303">
        <f>SUMIFS('Forecast Summary-FY25'!BH:BH, 'Forecast Summary-FY25'!$A:$A,Outcomes!$A133,'Forecast Summary-FY25'!$C:$C, "2024",'Forecast Summary-FY25'!$D:$D, "Historical")</f>
        <v>60</v>
      </c>
      <c r="AP133" s="303">
        <f>SUMIFS('Forecast Summary-FY25'!BI:BI, 'Forecast Summary-FY25'!$A:$A,Outcomes!$A133,'Forecast Summary-FY25'!$C:$C, "2024",'Forecast Summary-FY25'!$D:$D, "Historical")</f>
        <v>333</v>
      </c>
      <c r="AQ133" s="303">
        <f>SUMIFS('Forecast Summary-FY25'!BJ:BJ, 'Forecast Summary-FY25'!$A:$A,Outcomes!$A133,'Forecast Summary-FY25'!$C:$C, "2024",'Forecast Summary-FY25'!$D:$D, "Historical")</f>
        <v>182</v>
      </c>
      <c r="AR133" s="303">
        <f>SUMIFS('Forecast Summary-FY25'!BK:BK, 'Forecast Summary-FY25'!$A:$A,Outcomes!$A133,'Forecast Summary-FY25'!$C:$C, "2024",'Forecast Summary-FY25'!$D:$D, "Historical")</f>
        <v>175</v>
      </c>
      <c r="AS133" s="303">
        <f>SUMIFS('Forecast Summary-FY25'!BL:BL, 'Forecast Summary-FY25'!$A:$A,Outcomes!$A133,'Forecast Summary-FY25'!$C:$C, "2024",'Forecast Summary-FY25'!$D:$D, "Historical")</f>
        <v>139</v>
      </c>
      <c r="AT133" s="303">
        <f>SUMIFS('Forecast Summary-FY25'!BQ:BQ, 'Forecast Summary-FY25'!$A:$A,Outcomes!$A133,'Forecast Summary-FY25'!$C:$C, "2024",'Forecast Summary-FY25'!$D:$D, "Historical")</f>
        <v>0</v>
      </c>
      <c r="AU133" s="303">
        <f>SUMIFS('Forecast Summary-FY25'!BR:BR, 'Forecast Summary-FY25'!$A:$A,Outcomes!$A133,'Forecast Summary-FY25'!$C:$C, "2024",'Forecast Summary-FY25'!$D:$D, "Historical")</f>
        <v>0</v>
      </c>
      <c r="AV133" s="303">
        <f>SUMIFS('Forecast Summary-FY25'!BS:BS, 'Forecast Summary-FY25'!$A:$A,Outcomes!$A133,'Forecast Summary-FY25'!$C:$C, "2024",'Forecast Summary-FY25'!$D:$D, "Historical")</f>
        <v>0</v>
      </c>
      <c r="AW133" s="303">
        <f>SUMIFS('Forecast Summary-FY25'!BT:BT, 'Forecast Summary-FY25'!$A:$A,Outcomes!$A133,'Forecast Summary-FY25'!$C:$C, "2024",'Forecast Summary-FY25'!$D:$D, "Historical")</f>
        <v>0</v>
      </c>
      <c r="AX133" s="303">
        <f>SUMIFS('Forecast Summary-FY25'!BU:BU, 'Forecast Summary-FY25'!$A:$A,Outcomes!$A133,'Forecast Summary-FY25'!$C:$C, "2024",'Forecast Summary-FY25'!$D:$D, "Historical")</f>
        <v>60</v>
      </c>
      <c r="AY133" s="303">
        <f>SUMIFS('Forecast Summary-FY25'!BV:BV, 'Forecast Summary-FY25'!$A:$A,Outcomes!$A133,'Forecast Summary-FY25'!$C:$C, "2024",'Forecast Summary-FY25'!$D:$D, "Historical")</f>
        <v>38</v>
      </c>
      <c r="AZ133" s="303">
        <f>SUMIFS('Forecast Summary-FY25'!BW:BW, 'Forecast Summary-FY25'!$A:$A,Outcomes!$A133,'Forecast Summary-FY25'!$C:$C, "2024",'Forecast Summary-FY25'!$D:$D, "Historical")</f>
        <v>27</v>
      </c>
      <c r="BA133" s="303">
        <f>SUMIFS('Forecast Summary-FY25'!BX:BX, 'Forecast Summary-FY25'!$A:$A,Outcomes!$A133,'Forecast Summary-FY25'!$C:$C, "2024",'Forecast Summary-FY25'!$D:$D, "Historical")</f>
        <v>42</v>
      </c>
      <c r="BB133" s="303">
        <f>SUMIFS('Forecast Summary-FY25'!BY:BY, 'Forecast Summary-FY25'!$A:$A,Outcomes!$A133,'Forecast Summary-FY25'!$C:$C, "2024",'Forecast Summary-FY25'!$D:$D, "Historical")</f>
        <v>39</v>
      </c>
      <c r="BC133" s="303">
        <f>SUMIFS('Forecast Summary-FY25'!BZ:BZ, 'Forecast Summary-FY25'!$A:$A,Outcomes!$A133,'Forecast Summary-FY25'!$C:$C, "2024",'Forecast Summary-FY25'!$D:$D, "Historical")</f>
        <v>39</v>
      </c>
      <c r="BD133" s="303">
        <f>SUMIFS('Forecast Summary-FY25'!CA:CA, 'Forecast Summary-FY25'!$A:$A,Outcomes!$A133,'Forecast Summary-FY25'!$C:$C, "2024",'Forecast Summary-FY25'!$D:$D, "Historical")</f>
        <v>0</v>
      </c>
    </row>
    <row r="134" spans="1:56">
      <c r="A134" s="13" t="s">
        <v>85</v>
      </c>
      <c r="B134" s="10" t="s">
        <v>86</v>
      </c>
      <c r="C134" s="303">
        <f>SUMIFS('Forecast Summary-FY25'!E:E, 'Forecast Summary-FY25'!$A:$A,Outcomes!$A134,'Forecast Summary-FY25'!$C:$C, "2024",'Forecast Summary-FY25'!$D:$D, "Historical")</f>
        <v>599</v>
      </c>
      <c r="D134" s="303">
        <f>SUMIFS('Forecast Summary-FY25'!F:F, 'Forecast Summary-FY25'!$A:$A,Outcomes!$A134,'Forecast Summary-FY25'!$C:$C, "2024",'Forecast Summary-FY25'!$D:$D, "Historical")</f>
        <v>359</v>
      </c>
      <c r="E134" s="303">
        <f>SUMIFS('Forecast Summary-FY25'!G:G, 'Forecast Summary-FY25'!$A:$A,Outcomes!$A134,'Forecast Summary-FY25'!$C:$C, "2024",'Forecast Summary-FY25'!$D:$D, "Historical")</f>
        <v>299</v>
      </c>
      <c r="F134" s="303">
        <f>SUMIFS('Forecast Summary-FY25'!H:H, 'Forecast Summary-FY25'!$A:$A,Outcomes!$A134,'Forecast Summary-FY25'!$C:$C, "2024",'Forecast Summary-FY25'!$D:$D, "Historical")</f>
        <v>97</v>
      </c>
      <c r="G134" s="303">
        <f>SUMIFS('Forecast Summary-FY25'!I:I, 'Forecast Summary-FY25'!$A:$A,Outcomes!$A134,'Forecast Summary-FY25'!$C:$C, "2024",'Forecast Summary-FY25'!$D:$D, "Historical")</f>
        <v>41</v>
      </c>
      <c r="H134" s="303">
        <f>SUMIFS('Forecast Summary-FY25'!J:J, 'Forecast Summary-FY25'!$A:$A,Outcomes!$A134,'Forecast Summary-FY25'!$C:$C, "2024",'Forecast Summary-FY25'!$D:$D, "Historical")</f>
        <v>0</v>
      </c>
      <c r="I134" s="303">
        <f>SUMIFS('Forecast Summary-FY25'!K:K, 'Forecast Summary-FY25'!$A:$A,Outcomes!$A134,'Forecast Summary-FY25'!$C:$C, "2024",'Forecast Summary-FY25'!$D:$D, "Historical")</f>
        <v>0</v>
      </c>
      <c r="J134" s="303">
        <f>SUMIFS('Forecast Summary-FY25'!L:L, 'Forecast Summary-FY25'!$A:$A,Outcomes!$A134,'Forecast Summary-FY25'!$C:$C, "2024",'Forecast Summary-FY25'!$D:$D, "Historical")</f>
        <v>0</v>
      </c>
      <c r="K134" s="303">
        <f>SUMIFS('Forecast Summary-FY25'!M:M, 'Forecast Summary-FY25'!$A:$A,Outcomes!$A134,'Forecast Summary-FY25'!$C:$C, "2024",'Forecast Summary-FY25'!$D:$D, "Historical")</f>
        <v>0</v>
      </c>
      <c r="L134" s="303">
        <f>SUMIFS('Forecast Summary-FY25'!O:O, 'Forecast Summary-FY25'!$A:$A,Outcomes!$A134,'Forecast Summary-FY25'!$C:$C, "2024",'Forecast Summary-FY25'!$D:$D, "Historical")</f>
        <v>0</v>
      </c>
      <c r="M134" s="303">
        <f>SUMIFS('Forecast Summary-FY25'!P:P, 'Forecast Summary-FY25'!$A:$A,Outcomes!$A134,'Forecast Summary-FY25'!$C:$C, "2024",'Forecast Summary-FY25'!$D:$D, "Historical")</f>
        <v>96</v>
      </c>
      <c r="N134" s="303">
        <f>SUMIFS('Forecast Summary-FY25'!U:U, 'Forecast Summary-FY25'!$A:$A,Outcomes!$A134,'Forecast Summary-FY25'!$C:$C, "2024",'Forecast Summary-FY25'!$D:$D, "Historical")</f>
        <v>3</v>
      </c>
      <c r="O134" s="303">
        <f>SUMIFS('Forecast Summary-FY25'!V:V, 'Forecast Summary-FY25'!$A:$A,Outcomes!$A134,'Forecast Summary-FY25'!$C:$C, "2024",'Forecast Summary-FY25'!$D:$D, "Historical")</f>
        <v>2</v>
      </c>
      <c r="P134" s="303">
        <f>SUMIFS('Forecast Summary-FY25'!W:W, 'Forecast Summary-FY25'!$A:$A,Outcomes!$A134,'Forecast Summary-FY25'!$C:$C, "2024",'Forecast Summary-FY25'!$D:$D, "Historical")</f>
        <v>1</v>
      </c>
      <c r="Q134" s="303">
        <f>SUMIFS('Forecast Summary-FY25'!X:X, 'Forecast Summary-FY25'!$A:$A,Outcomes!$A134,'Forecast Summary-FY25'!$C:$C, "2024",'Forecast Summary-FY25'!$D:$D, "Historical")</f>
        <v>1</v>
      </c>
      <c r="R134" s="303">
        <f>SUMIFS('Forecast Summary-FY25'!Y:Y, 'Forecast Summary-FY25'!$A:$A,Outcomes!$A134,'Forecast Summary-FY25'!$C:$C, "2024",'Forecast Summary-FY25'!$D:$D, "Historical")</f>
        <v>111</v>
      </c>
      <c r="S134" s="303">
        <f>SUMIFS('Forecast Summary-FY25'!Z:Z, 'Forecast Summary-FY25'!$A:$A,Outcomes!$A134,'Forecast Summary-FY25'!$C:$C, "2024",'Forecast Summary-FY25'!$D:$D, "Historical")</f>
        <v>46</v>
      </c>
      <c r="T134" s="303">
        <f>SUMIFS('Forecast Summary-FY25'!AA:AA, 'Forecast Summary-FY25'!$A:$A,Outcomes!$A134,'Forecast Summary-FY25'!$C:$C, "2024",'Forecast Summary-FY25'!$D:$D, "Historical")</f>
        <v>26</v>
      </c>
      <c r="U134" s="303">
        <f>SUMIFS('Forecast Summary-FY25'!AB:AB, 'Forecast Summary-FY25'!$A:$A,Outcomes!$A134,'Forecast Summary-FY25'!$C:$C, "2024",'Forecast Summary-FY25'!$D:$D, "Historical")</f>
        <v>12</v>
      </c>
      <c r="V134" s="303">
        <f>SUMIFS('Forecast Summary-FY25'!AG:AG, 'Forecast Summary-FY25'!$A:$A,Outcomes!$A134,'Forecast Summary-FY25'!$C:$C, "2024",'Forecast Summary-FY25'!$D:$D, "Historical")</f>
        <v>35</v>
      </c>
      <c r="W134" s="303">
        <f>SUMIFS('Forecast Summary-FY25'!AH:AH, 'Forecast Summary-FY25'!$A:$A,Outcomes!$A134,'Forecast Summary-FY25'!$C:$C, "2024",'Forecast Summary-FY25'!$D:$D, "Historical")</f>
        <v>16</v>
      </c>
      <c r="X134" s="303">
        <f>SUMIFS('Forecast Summary-FY25'!AI:AI, 'Forecast Summary-FY25'!$A:$A,Outcomes!$A134,'Forecast Summary-FY25'!$C:$C, "2024",'Forecast Summary-FY25'!$D:$D, "Historical")</f>
        <v>18</v>
      </c>
      <c r="Y134" s="303">
        <f>SUMIFS('Forecast Summary-FY25'!AJ:AJ, 'Forecast Summary-FY25'!$A:$A,Outcomes!$A134,'Forecast Summary-FY25'!$C:$C, "2024",'Forecast Summary-FY25'!$D:$D, "Historical")</f>
        <v>8</v>
      </c>
      <c r="Z134" s="303">
        <f>SUMIFS('Forecast Summary-FY25'!AK:AK, 'Forecast Summary-FY25'!$A:$A,Outcomes!$A134,'Forecast Summary-FY25'!$C:$C, "2024",'Forecast Summary-FY25'!$D:$D, "Historical")</f>
        <v>312</v>
      </c>
      <c r="AA134" s="303">
        <f>SUMIFS('Forecast Summary-FY25'!AL:AL, 'Forecast Summary-FY25'!$A:$A,Outcomes!$A134,'Forecast Summary-FY25'!$C:$C, "2024",'Forecast Summary-FY25'!$D:$D, "Historical")</f>
        <v>145</v>
      </c>
      <c r="AB134" s="303">
        <f>SUMIFS('Forecast Summary-FY25'!AM:AM, 'Forecast Summary-FY25'!$A:$A,Outcomes!$A134,'Forecast Summary-FY25'!$C:$C, "2024",'Forecast Summary-FY25'!$D:$D, "Historical")</f>
        <v>133</v>
      </c>
      <c r="AC134" s="303">
        <f>SUMIFS('Forecast Summary-FY25'!AN:AN, 'Forecast Summary-FY25'!$A:$A,Outcomes!$A134,'Forecast Summary-FY25'!$C:$C, "2024",'Forecast Summary-FY25'!$D:$D, "Historical")</f>
        <v>92</v>
      </c>
      <c r="AD134" s="303">
        <f>SUMIFS('Forecast Summary-FY25'!AS:AS, 'Forecast Summary-FY25'!$A:$A,Outcomes!$A134,'Forecast Summary-FY25'!$C:$C, "2024",'Forecast Summary-FY25'!$D:$D, "Historical")</f>
        <v>0</v>
      </c>
      <c r="AE134" s="303">
        <f>SUMIFS('Forecast Summary-FY25'!AT:AT, 'Forecast Summary-FY25'!$A:$A,Outcomes!$A134,'Forecast Summary-FY25'!$C:$C, "2024",'Forecast Summary-FY25'!$D:$D, "Historical")</f>
        <v>0</v>
      </c>
      <c r="AF134" s="303">
        <f>SUMIFS('Forecast Summary-FY25'!AU:AU, 'Forecast Summary-FY25'!$A:$A,Outcomes!$A134,'Forecast Summary-FY25'!$C:$C, "2024",'Forecast Summary-FY25'!$D:$D, "Historical")</f>
        <v>0</v>
      </c>
      <c r="AG134" s="303">
        <f>SUMIFS('Forecast Summary-FY25'!AV:AV, 'Forecast Summary-FY25'!$A:$A,Outcomes!$A134,'Forecast Summary-FY25'!$C:$C, "2024",'Forecast Summary-FY25'!$D:$D, "Historical")</f>
        <v>0</v>
      </c>
      <c r="AH134" s="303">
        <f>SUMIFS('Forecast Summary-FY25'!AW:AW, 'Forecast Summary-FY25'!$A:$A,Outcomes!$A134,'Forecast Summary-FY25'!$C:$C, "2024",'Forecast Summary-FY25'!$D:$D, "Historical")</f>
        <v>0</v>
      </c>
      <c r="AI134" s="303">
        <f>SUMIFS('Forecast Summary-FY25'!AX:AX, 'Forecast Summary-FY25'!$A:$A,Outcomes!$A134,'Forecast Summary-FY25'!$C:$C, "2024",'Forecast Summary-FY25'!$D:$D, "Historical")</f>
        <v>0</v>
      </c>
      <c r="AJ134" s="303">
        <f>SUMIFS('Forecast Summary-FY25'!AY:AY, 'Forecast Summary-FY25'!$A:$A,Outcomes!$A134,'Forecast Summary-FY25'!$C:$C, "2024",'Forecast Summary-FY25'!$D:$D, "Historical")</f>
        <v>0</v>
      </c>
      <c r="AK134" s="303">
        <f>SUMIFS('Forecast Summary-FY25'!AZ:AZ, 'Forecast Summary-FY25'!$A:$A,Outcomes!$A134,'Forecast Summary-FY25'!$C:$C, "2024",'Forecast Summary-FY25'!$D:$D, "Historical")</f>
        <v>0</v>
      </c>
      <c r="AL134" s="303">
        <f>SUMIFS('Forecast Summary-FY25'!BE:BE, 'Forecast Summary-FY25'!$A:$A,Outcomes!$A134,'Forecast Summary-FY25'!$C:$C, "2024",'Forecast Summary-FY25'!$D:$D, "Historical")</f>
        <v>261</v>
      </c>
      <c r="AM134" s="303">
        <f>SUMIFS('Forecast Summary-FY25'!BF:BF, 'Forecast Summary-FY25'!$A:$A,Outcomes!$A134,'Forecast Summary-FY25'!$C:$C, "2024",'Forecast Summary-FY25'!$D:$D, "Historical")</f>
        <v>220</v>
      </c>
      <c r="AN134" s="303">
        <f>SUMIFS('Forecast Summary-FY25'!BG:BG, 'Forecast Summary-FY25'!$A:$A,Outcomes!$A134,'Forecast Summary-FY25'!$C:$C, "2024",'Forecast Summary-FY25'!$D:$D, "Historical")</f>
        <v>87</v>
      </c>
      <c r="AO134" s="303">
        <f>SUMIFS('Forecast Summary-FY25'!BH:BH, 'Forecast Summary-FY25'!$A:$A,Outcomes!$A134,'Forecast Summary-FY25'!$C:$C, "2024",'Forecast Summary-FY25'!$D:$D, "Historical")</f>
        <v>36</v>
      </c>
      <c r="AP134" s="303">
        <f>SUMIFS('Forecast Summary-FY25'!BI:BI, 'Forecast Summary-FY25'!$A:$A,Outcomes!$A134,'Forecast Summary-FY25'!$C:$C, "2024",'Forecast Summary-FY25'!$D:$D, "Historical")</f>
        <v>152</v>
      </c>
      <c r="AQ134" s="303">
        <f>SUMIFS('Forecast Summary-FY25'!BJ:BJ, 'Forecast Summary-FY25'!$A:$A,Outcomes!$A134,'Forecast Summary-FY25'!$C:$C, "2024",'Forecast Summary-FY25'!$D:$D, "Historical")</f>
        <v>119</v>
      </c>
      <c r="AR134" s="303">
        <f>SUMIFS('Forecast Summary-FY25'!BK:BK, 'Forecast Summary-FY25'!$A:$A,Outcomes!$A134,'Forecast Summary-FY25'!$C:$C, "2024",'Forecast Summary-FY25'!$D:$D, "Historical")</f>
        <v>78</v>
      </c>
      <c r="AS134" s="303">
        <f>SUMIFS('Forecast Summary-FY25'!BL:BL, 'Forecast Summary-FY25'!$A:$A,Outcomes!$A134,'Forecast Summary-FY25'!$C:$C, "2024",'Forecast Summary-FY25'!$D:$D, "Historical")</f>
        <v>64</v>
      </c>
      <c r="AT134" s="303">
        <f>SUMIFS('Forecast Summary-FY25'!BQ:BQ, 'Forecast Summary-FY25'!$A:$A,Outcomes!$A134,'Forecast Summary-FY25'!$C:$C, "2024",'Forecast Summary-FY25'!$D:$D, "Historical")</f>
        <v>0</v>
      </c>
      <c r="AU134" s="303">
        <f>SUMIFS('Forecast Summary-FY25'!BR:BR, 'Forecast Summary-FY25'!$A:$A,Outcomes!$A134,'Forecast Summary-FY25'!$C:$C, "2024",'Forecast Summary-FY25'!$D:$D, "Historical")</f>
        <v>0</v>
      </c>
      <c r="AV134" s="303">
        <f>SUMIFS('Forecast Summary-FY25'!BS:BS, 'Forecast Summary-FY25'!$A:$A,Outcomes!$A134,'Forecast Summary-FY25'!$C:$C, "2024",'Forecast Summary-FY25'!$D:$D, "Historical")</f>
        <v>0</v>
      </c>
      <c r="AW134" s="303">
        <f>SUMIFS('Forecast Summary-FY25'!BT:BT, 'Forecast Summary-FY25'!$A:$A,Outcomes!$A134,'Forecast Summary-FY25'!$C:$C, "2024",'Forecast Summary-FY25'!$D:$D, "Historical")</f>
        <v>0</v>
      </c>
      <c r="AX134" s="303">
        <f>SUMIFS('Forecast Summary-FY25'!BU:BU, 'Forecast Summary-FY25'!$A:$A,Outcomes!$A134,'Forecast Summary-FY25'!$C:$C, "2024",'Forecast Summary-FY25'!$D:$D, "Historical")</f>
        <v>0</v>
      </c>
      <c r="AY134" s="303">
        <f>SUMIFS('Forecast Summary-FY25'!BV:BV, 'Forecast Summary-FY25'!$A:$A,Outcomes!$A134,'Forecast Summary-FY25'!$C:$C, "2024",'Forecast Summary-FY25'!$D:$D, "Historical")</f>
        <v>0</v>
      </c>
      <c r="AZ134" s="303">
        <f>SUMIFS('Forecast Summary-FY25'!BW:BW, 'Forecast Summary-FY25'!$A:$A,Outcomes!$A134,'Forecast Summary-FY25'!$C:$C, "2024",'Forecast Summary-FY25'!$D:$D, "Historical")</f>
        <v>0</v>
      </c>
      <c r="BA134" s="303">
        <f>SUMIFS('Forecast Summary-FY25'!BX:BX, 'Forecast Summary-FY25'!$A:$A,Outcomes!$A134,'Forecast Summary-FY25'!$C:$C, "2024",'Forecast Summary-FY25'!$D:$D, "Historical")</f>
        <v>0</v>
      </c>
      <c r="BB134" s="303">
        <f>SUMIFS('Forecast Summary-FY25'!BY:BY, 'Forecast Summary-FY25'!$A:$A,Outcomes!$A134,'Forecast Summary-FY25'!$C:$C, "2024",'Forecast Summary-FY25'!$D:$D, "Historical")</f>
        <v>12</v>
      </c>
      <c r="BC134" s="303">
        <f>SUMIFS('Forecast Summary-FY25'!BZ:BZ, 'Forecast Summary-FY25'!$A:$A,Outcomes!$A134,'Forecast Summary-FY25'!$C:$C, "2024",'Forecast Summary-FY25'!$D:$D, "Historical")</f>
        <v>29</v>
      </c>
      <c r="BD134" s="303">
        <f>SUMIFS('Forecast Summary-FY25'!CA:CA, 'Forecast Summary-FY25'!$A:$A,Outcomes!$A134,'Forecast Summary-FY25'!$C:$C, "2024",'Forecast Summary-FY25'!$D:$D, "Historical")</f>
        <v>0</v>
      </c>
    </row>
    <row r="135" spans="1:56">
      <c r="A135" s="13" t="s">
        <v>87</v>
      </c>
      <c r="B135" s="10" t="s">
        <v>88</v>
      </c>
      <c r="C135" s="303">
        <f>SUMIFS('Forecast Summary-FY25'!E:E, 'Forecast Summary-FY25'!$A:$A,Outcomes!$A135,'Forecast Summary-FY25'!$C:$C, "2024",'Forecast Summary-FY25'!$D:$D, "Historical")</f>
        <v>2788</v>
      </c>
      <c r="D135" s="303">
        <f>SUMIFS('Forecast Summary-FY25'!F:F, 'Forecast Summary-FY25'!$A:$A,Outcomes!$A135,'Forecast Summary-FY25'!$C:$C, "2024",'Forecast Summary-FY25'!$D:$D, "Historical")</f>
        <v>3671</v>
      </c>
      <c r="E135" s="303">
        <f>SUMIFS('Forecast Summary-FY25'!G:G, 'Forecast Summary-FY25'!$A:$A,Outcomes!$A135,'Forecast Summary-FY25'!$C:$C, "2024",'Forecast Summary-FY25'!$D:$D, "Historical")</f>
        <v>1882</v>
      </c>
      <c r="F135" s="303">
        <f>SUMIFS('Forecast Summary-FY25'!H:H, 'Forecast Summary-FY25'!$A:$A,Outcomes!$A135,'Forecast Summary-FY25'!$C:$C, "2024",'Forecast Summary-FY25'!$D:$D, "Historical")</f>
        <v>1875</v>
      </c>
      <c r="G135" s="303">
        <f>SUMIFS('Forecast Summary-FY25'!I:I, 'Forecast Summary-FY25'!$A:$A,Outcomes!$A135,'Forecast Summary-FY25'!$C:$C, "2024",'Forecast Summary-FY25'!$D:$D, "Historical")</f>
        <v>877</v>
      </c>
      <c r="H135" s="303">
        <f>SUMIFS('Forecast Summary-FY25'!J:J, 'Forecast Summary-FY25'!$A:$A,Outcomes!$A135,'Forecast Summary-FY25'!$C:$C, "2024",'Forecast Summary-FY25'!$D:$D, "Historical")</f>
        <v>61</v>
      </c>
      <c r="I135" s="303">
        <f>SUMIFS('Forecast Summary-FY25'!K:K, 'Forecast Summary-FY25'!$A:$A,Outcomes!$A135,'Forecast Summary-FY25'!$C:$C, "2024",'Forecast Summary-FY25'!$D:$D, "Historical")</f>
        <v>17</v>
      </c>
      <c r="J135" s="303">
        <f>SUMIFS('Forecast Summary-FY25'!L:L, 'Forecast Summary-FY25'!$A:$A,Outcomes!$A135,'Forecast Summary-FY25'!$C:$C, "2024",'Forecast Summary-FY25'!$D:$D, "Historical")</f>
        <v>21</v>
      </c>
      <c r="K135" s="303">
        <f>SUMIFS('Forecast Summary-FY25'!M:M, 'Forecast Summary-FY25'!$A:$A,Outcomes!$A135,'Forecast Summary-FY25'!$C:$C, "2024",'Forecast Summary-FY25'!$D:$D, "Historical")</f>
        <v>0</v>
      </c>
      <c r="L135" s="303">
        <f>SUMIFS('Forecast Summary-FY25'!O:O, 'Forecast Summary-FY25'!$A:$A,Outcomes!$A135,'Forecast Summary-FY25'!$C:$C, "2024",'Forecast Summary-FY25'!$D:$D, "Historical")</f>
        <v>196</v>
      </c>
      <c r="M135" s="303">
        <f>SUMIFS('Forecast Summary-FY25'!P:P, 'Forecast Summary-FY25'!$A:$A,Outcomes!$A135,'Forecast Summary-FY25'!$C:$C, "2024",'Forecast Summary-FY25'!$D:$D, "Historical")</f>
        <v>839</v>
      </c>
      <c r="N135" s="303">
        <f>SUMIFS('Forecast Summary-FY25'!U:U, 'Forecast Summary-FY25'!$A:$A,Outcomes!$A135,'Forecast Summary-FY25'!$C:$C, "2024",'Forecast Summary-FY25'!$D:$D, "Historical")</f>
        <v>25</v>
      </c>
      <c r="O135" s="303">
        <f>SUMIFS('Forecast Summary-FY25'!V:V, 'Forecast Summary-FY25'!$A:$A,Outcomes!$A135,'Forecast Summary-FY25'!$C:$C, "2024",'Forecast Summary-FY25'!$D:$D, "Historical")</f>
        <v>12</v>
      </c>
      <c r="P135" s="303">
        <f>SUMIFS('Forecast Summary-FY25'!W:W, 'Forecast Summary-FY25'!$A:$A,Outcomes!$A135,'Forecast Summary-FY25'!$C:$C, "2024",'Forecast Summary-FY25'!$D:$D, "Historical")</f>
        <v>13</v>
      </c>
      <c r="Q135" s="303">
        <f>SUMIFS('Forecast Summary-FY25'!X:X, 'Forecast Summary-FY25'!$A:$A,Outcomes!$A135,'Forecast Summary-FY25'!$C:$C, "2024",'Forecast Summary-FY25'!$D:$D, "Historical")</f>
        <v>12</v>
      </c>
      <c r="R135" s="303">
        <f>SUMIFS('Forecast Summary-FY25'!Y:Y, 'Forecast Summary-FY25'!$A:$A,Outcomes!$A135,'Forecast Summary-FY25'!$C:$C, "2024",'Forecast Summary-FY25'!$D:$D, "Historical")</f>
        <v>1013</v>
      </c>
      <c r="S135" s="303">
        <f>SUMIFS('Forecast Summary-FY25'!Z:Z, 'Forecast Summary-FY25'!$A:$A,Outcomes!$A135,'Forecast Summary-FY25'!$C:$C, "2024",'Forecast Summary-FY25'!$D:$D, "Historical")</f>
        <v>196</v>
      </c>
      <c r="T135" s="303">
        <f>SUMIFS('Forecast Summary-FY25'!AA:AA, 'Forecast Summary-FY25'!$A:$A,Outcomes!$A135,'Forecast Summary-FY25'!$C:$C, "2024",'Forecast Summary-FY25'!$D:$D, "Historical")</f>
        <v>150</v>
      </c>
      <c r="U135" s="303">
        <f>SUMIFS('Forecast Summary-FY25'!AB:AB, 'Forecast Summary-FY25'!$A:$A,Outcomes!$A135,'Forecast Summary-FY25'!$C:$C, "2024",'Forecast Summary-FY25'!$D:$D, "Historical")</f>
        <v>626</v>
      </c>
      <c r="V135" s="303">
        <f>SUMIFS('Forecast Summary-FY25'!AG:AG, 'Forecast Summary-FY25'!$A:$A,Outcomes!$A135,'Forecast Summary-FY25'!$C:$C, "2024",'Forecast Summary-FY25'!$D:$D, "Historical")</f>
        <v>603</v>
      </c>
      <c r="W135" s="303">
        <f>SUMIFS('Forecast Summary-FY25'!AH:AH, 'Forecast Summary-FY25'!$A:$A,Outcomes!$A135,'Forecast Summary-FY25'!$C:$C, "2024",'Forecast Summary-FY25'!$D:$D, "Historical")</f>
        <v>258</v>
      </c>
      <c r="X135" s="303">
        <f>SUMIFS('Forecast Summary-FY25'!AI:AI, 'Forecast Summary-FY25'!$A:$A,Outcomes!$A135,'Forecast Summary-FY25'!$C:$C, "2024",'Forecast Summary-FY25'!$D:$D, "Historical")</f>
        <v>295</v>
      </c>
      <c r="Y135" s="303">
        <f>SUMIFS('Forecast Summary-FY25'!AJ:AJ, 'Forecast Summary-FY25'!$A:$A,Outcomes!$A135,'Forecast Summary-FY25'!$C:$C, "2024",'Forecast Summary-FY25'!$D:$D, "Historical")</f>
        <v>298</v>
      </c>
      <c r="Z135" s="303">
        <f>SUMIFS('Forecast Summary-FY25'!AK:AK, 'Forecast Summary-FY25'!$A:$A,Outcomes!$A135,'Forecast Summary-FY25'!$C:$C, "2024",'Forecast Summary-FY25'!$D:$D, "Historical")</f>
        <v>1618</v>
      </c>
      <c r="AA135" s="303">
        <f>SUMIFS('Forecast Summary-FY25'!AL:AL, 'Forecast Summary-FY25'!$A:$A,Outcomes!$A135,'Forecast Summary-FY25'!$C:$C, "2024",'Forecast Summary-FY25'!$D:$D, "Historical")</f>
        <v>686</v>
      </c>
      <c r="AB135" s="303">
        <f>SUMIFS('Forecast Summary-FY25'!AM:AM, 'Forecast Summary-FY25'!$A:$A,Outcomes!$A135,'Forecast Summary-FY25'!$C:$C, "2024",'Forecast Summary-FY25'!$D:$D, "Historical")</f>
        <v>538</v>
      </c>
      <c r="AC135" s="303">
        <f>SUMIFS('Forecast Summary-FY25'!AN:AN, 'Forecast Summary-FY25'!$A:$A,Outcomes!$A135,'Forecast Summary-FY25'!$C:$C, "2024",'Forecast Summary-FY25'!$D:$D, "Historical")</f>
        <v>730</v>
      </c>
      <c r="AD135" s="303">
        <f>SUMIFS('Forecast Summary-FY25'!AS:AS, 'Forecast Summary-FY25'!$A:$A,Outcomes!$A135,'Forecast Summary-FY25'!$C:$C, "2024",'Forecast Summary-FY25'!$D:$D, "Historical")</f>
        <v>4</v>
      </c>
      <c r="AE135" s="303">
        <f>SUMIFS('Forecast Summary-FY25'!AT:AT, 'Forecast Summary-FY25'!$A:$A,Outcomes!$A135,'Forecast Summary-FY25'!$C:$C, "2024",'Forecast Summary-FY25'!$D:$D, "Historical")</f>
        <v>1</v>
      </c>
      <c r="AF135" s="303">
        <f>SUMIFS('Forecast Summary-FY25'!AU:AU, 'Forecast Summary-FY25'!$A:$A,Outcomes!$A135,'Forecast Summary-FY25'!$C:$C, "2024",'Forecast Summary-FY25'!$D:$D, "Historical")</f>
        <v>0</v>
      </c>
      <c r="AG135" s="303">
        <f>SUMIFS('Forecast Summary-FY25'!AV:AV, 'Forecast Summary-FY25'!$A:$A,Outcomes!$A135,'Forecast Summary-FY25'!$C:$C, "2024",'Forecast Summary-FY25'!$D:$D, "Historical")</f>
        <v>4</v>
      </c>
      <c r="AH135" s="303">
        <f>SUMIFS('Forecast Summary-FY25'!AW:AW, 'Forecast Summary-FY25'!$A:$A,Outcomes!$A135,'Forecast Summary-FY25'!$C:$C, "2024",'Forecast Summary-FY25'!$D:$D, "Historical")</f>
        <v>11</v>
      </c>
      <c r="AI135" s="303">
        <f>SUMIFS('Forecast Summary-FY25'!AX:AX, 'Forecast Summary-FY25'!$A:$A,Outcomes!$A135,'Forecast Summary-FY25'!$C:$C, "2024",'Forecast Summary-FY25'!$D:$D, "Historical")</f>
        <v>1</v>
      </c>
      <c r="AJ135" s="303">
        <f>SUMIFS('Forecast Summary-FY25'!AY:AY, 'Forecast Summary-FY25'!$A:$A,Outcomes!$A135,'Forecast Summary-FY25'!$C:$C, "2024",'Forecast Summary-FY25'!$D:$D, "Historical")</f>
        <v>0</v>
      </c>
      <c r="AK135" s="303">
        <f>SUMIFS('Forecast Summary-FY25'!AZ:AZ, 'Forecast Summary-FY25'!$A:$A,Outcomes!$A135,'Forecast Summary-FY25'!$C:$C, "2024",'Forecast Summary-FY25'!$D:$D, "Historical")</f>
        <v>8</v>
      </c>
      <c r="AL135" s="303">
        <f>SUMIFS('Forecast Summary-FY25'!BE:BE, 'Forecast Summary-FY25'!$A:$A,Outcomes!$A135,'Forecast Summary-FY25'!$C:$C, "2024",'Forecast Summary-FY25'!$D:$D, "Historical")</f>
        <v>4226</v>
      </c>
      <c r="AM135" s="303">
        <f>SUMIFS('Forecast Summary-FY25'!BF:BF, 'Forecast Summary-FY25'!$A:$A,Outcomes!$A135,'Forecast Summary-FY25'!$C:$C, "2024",'Forecast Summary-FY25'!$D:$D, "Historical")</f>
        <v>2160</v>
      </c>
      <c r="AN135" s="303">
        <f>SUMIFS('Forecast Summary-FY25'!BG:BG, 'Forecast Summary-FY25'!$A:$A,Outcomes!$A135,'Forecast Summary-FY25'!$C:$C, "2024",'Forecast Summary-FY25'!$D:$D, "Historical")</f>
        <v>2170</v>
      </c>
      <c r="AO135" s="303">
        <f>SUMIFS('Forecast Summary-FY25'!BH:BH, 'Forecast Summary-FY25'!$A:$A,Outcomes!$A135,'Forecast Summary-FY25'!$C:$C, "2024",'Forecast Summary-FY25'!$D:$D, "Historical")</f>
        <v>1450</v>
      </c>
      <c r="AP135" s="303">
        <f>SUMIFS('Forecast Summary-FY25'!BI:BI, 'Forecast Summary-FY25'!$A:$A,Outcomes!$A135,'Forecast Summary-FY25'!$C:$C, "2024",'Forecast Summary-FY25'!$D:$D, "Historical")</f>
        <v>997</v>
      </c>
      <c r="AQ135" s="303">
        <f>SUMIFS('Forecast Summary-FY25'!BJ:BJ, 'Forecast Summary-FY25'!$A:$A,Outcomes!$A135,'Forecast Summary-FY25'!$C:$C, "2024",'Forecast Summary-FY25'!$D:$D, "Historical")</f>
        <v>422</v>
      </c>
      <c r="AR135" s="303">
        <f>SUMIFS('Forecast Summary-FY25'!BK:BK, 'Forecast Summary-FY25'!$A:$A,Outcomes!$A135,'Forecast Summary-FY25'!$C:$C, "2024",'Forecast Summary-FY25'!$D:$D, "Historical")</f>
        <v>557</v>
      </c>
      <c r="AS135" s="303">
        <f>SUMIFS('Forecast Summary-FY25'!BL:BL, 'Forecast Summary-FY25'!$A:$A,Outcomes!$A135,'Forecast Summary-FY25'!$C:$C, "2024",'Forecast Summary-FY25'!$D:$D, "Historical")</f>
        <v>521</v>
      </c>
      <c r="AT135" s="303">
        <f>SUMIFS('Forecast Summary-FY25'!BQ:BQ, 'Forecast Summary-FY25'!$A:$A,Outcomes!$A135,'Forecast Summary-FY25'!$C:$C, "2024",'Forecast Summary-FY25'!$D:$D, "Historical")</f>
        <v>0</v>
      </c>
      <c r="AU135" s="303">
        <f>SUMIFS('Forecast Summary-FY25'!BR:BR, 'Forecast Summary-FY25'!$A:$A,Outcomes!$A135,'Forecast Summary-FY25'!$C:$C, "2024",'Forecast Summary-FY25'!$D:$D, "Historical")</f>
        <v>0</v>
      </c>
      <c r="AV135" s="303">
        <f>SUMIFS('Forecast Summary-FY25'!BS:BS, 'Forecast Summary-FY25'!$A:$A,Outcomes!$A135,'Forecast Summary-FY25'!$C:$C, "2024",'Forecast Summary-FY25'!$D:$D, "Historical")</f>
        <v>0</v>
      </c>
      <c r="AW135" s="303">
        <f>SUMIFS('Forecast Summary-FY25'!BT:BT, 'Forecast Summary-FY25'!$A:$A,Outcomes!$A135,'Forecast Summary-FY25'!$C:$C, "2024",'Forecast Summary-FY25'!$D:$D, "Historical")</f>
        <v>0</v>
      </c>
      <c r="AX135" s="303">
        <f>SUMIFS('Forecast Summary-FY25'!BU:BU, 'Forecast Summary-FY25'!$A:$A,Outcomes!$A135,'Forecast Summary-FY25'!$C:$C, "2024",'Forecast Summary-FY25'!$D:$D, "Historical")</f>
        <v>0</v>
      </c>
      <c r="AY135" s="303">
        <f>SUMIFS('Forecast Summary-FY25'!BV:BV, 'Forecast Summary-FY25'!$A:$A,Outcomes!$A135,'Forecast Summary-FY25'!$C:$C, "2024",'Forecast Summary-FY25'!$D:$D, "Historical")</f>
        <v>0</v>
      </c>
      <c r="AZ135" s="303">
        <f>SUMIFS('Forecast Summary-FY25'!BW:BW, 'Forecast Summary-FY25'!$A:$A,Outcomes!$A135,'Forecast Summary-FY25'!$C:$C, "2024",'Forecast Summary-FY25'!$D:$D, "Historical")</f>
        <v>0</v>
      </c>
      <c r="BA135" s="303">
        <f>SUMIFS('Forecast Summary-FY25'!BX:BX, 'Forecast Summary-FY25'!$A:$A,Outcomes!$A135,'Forecast Summary-FY25'!$C:$C, "2024",'Forecast Summary-FY25'!$D:$D, "Historical")</f>
        <v>0</v>
      </c>
      <c r="BB135" s="303">
        <f>SUMIFS('Forecast Summary-FY25'!BY:BY, 'Forecast Summary-FY25'!$A:$A,Outcomes!$A135,'Forecast Summary-FY25'!$C:$C, "2024",'Forecast Summary-FY25'!$D:$D, "Historical")</f>
        <v>107</v>
      </c>
      <c r="BC135" s="303">
        <f>SUMIFS('Forecast Summary-FY25'!BZ:BZ, 'Forecast Summary-FY25'!$A:$A,Outcomes!$A135,'Forecast Summary-FY25'!$C:$C, "2024",'Forecast Summary-FY25'!$D:$D, "Historical")</f>
        <v>366</v>
      </c>
      <c r="BD135" s="303">
        <f>SUMIFS('Forecast Summary-FY25'!CA:CA, 'Forecast Summary-FY25'!$A:$A,Outcomes!$A135,'Forecast Summary-FY25'!$C:$C, "2024",'Forecast Summary-FY25'!$D:$D, "Historical")</f>
        <v>0</v>
      </c>
    </row>
    <row r="136" spans="1:56">
      <c r="A136" s="13" t="s">
        <v>89</v>
      </c>
      <c r="B136" s="10" t="s">
        <v>90</v>
      </c>
      <c r="C136" s="303">
        <f>SUMIFS('Forecast Summary-FY25'!E:E, 'Forecast Summary-FY25'!$A:$A,Outcomes!$A136,'Forecast Summary-FY25'!$C:$C, "2024",'Forecast Summary-FY25'!$D:$D, "Historical")</f>
        <v>518</v>
      </c>
      <c r="D136" s="303">
        <f>SUMIFS('Forecast Summary-FY25'!F:F, 'Forecast Summary-FY25'!$A:$A,Outcomes!$A136,'Forecast Summary-FY25'!$C:$C, "2024",'Forecast Summary-FY25'!$D:$D, "Historical")</f>
        <v>242</v>
      </c>
      <c r="E136" s="303">
        <f>SUMIFS('Forecast Summary-FY25'!G:G, 'Forecast Summary-FY25'!$A:$A,Outcomes!$A136,'Forecast Summary-FY25'!$C:$C, "2024",'Forecast Summary-FY25'!$D:$D, "Historical")</f>
        <v>81</v>
      </c>
      <c r="F136" s="303">
        <f>SUMIFS('Forecast Summary-FY25'!H:H, 'Forecast Summary-FY25'!$A:$A,Outcomes!$A136,'Forecast Summary-FY25'!$C:$C, "2024",'Forecast Summary-FY25'!$D:$D, "Historical")</f>
        <v>99</v>
      </c>
      <c r="G136" s="303">
        <f>SUMIFS('Forecast Summary-FY25'!I:I, 'Forecast Summary-FY25'!$A:$A,Outcomes!$A136,'Forecast Summary-FY25'!$C:$C, "2024",'Forecast Summary-FY25'!$D:$D, "Historical")</f>
        <v>63</v>
      </c>
      <c r="H136" s="303">
        <f>SUMIFS('Forecast Summary-FY25'!J:J, 'Forecast Summary-FY25'!$A:$A,Outcomes!$A136,'Forecast Summary-FY25'!$C:$C, "2024",'Forecast Summary-FY25'!$D:$D, "Historical")</f>
        <v>0</v>
      </c>
      <c r="I136" s="303">
        <f>SUMIFS('Forecast Summary-FY25'!K:K, 'Forecast Summary-FY25'!$A:$A,Outcomes!$A136,'Forecast Summary-FY25'!$C:$C, "2024",'Forecast Summary-FY25'!$D:$D, "Historical")</f>
        <v>0</v>
      </c>
      <c r="J136" s="303">
        <f>SUMIFS('Forecast Summary-FY25'!L:L, 'Forecast Summary-FY25'!$A:$A,Outcomes!$A136,'Forecast Summary-FY25'!$C:$C, "2024",'Forecast Summary-FY25'!$D:$D, "Historical")</f>
        <v>0</v>
      </c>
      <c r="K136" s="303">
        <f>SUMIFS('Forecast Summary-FY25'!M:M, 'Forecast Summary-FY25'!$A:$A,Outcomes!$A136,'Forecast Summary-FY25'!$C:$C, "2024",'Forecast Summary-FY25'!$D:$D, "Historical")</f>
        <v>0</v>
      </c>
      <c r="L136" s="303">
        <f>SUMIFS('Forecast Summary-FY25'!O:O, 'Forecast Summary-FY25'!$A:$A,Outcomes!$A136,'Forecast Summary-FY25'!$C:$C, "2024",'Forecast Summary-FY25'!$D:$D, "Historical")</f>
        <v>84</v>
      </c>
      <c r="M136" s="303">
        <f>SUMIFS('Forecast Summary-FY25'!P:P, 'Forecast Summary-FY25'!$A:$A,Outcomes!$A136,'Forecast Summary-FY25'!$C:$C, "2024",'Forecast Summary-FY25'!$D:$D, "Historical")</f>
        <v>754</v>
      </c>
      <c r="N136" s="303">
        <f>SUMIFS('Forecast Summary-FY25'!U:U, 'Forecast Summary-FY25'!$A:$A,Outcomes!$A136,'Forecast Summary-FY25'!$C:$C, "2024",'Forecast Summary-FY25'!$D:$D, "Historical")</f>
        <v>1</v>
      </c>
      <c r="O136" s="303">
        <f>SUMIFS('Forecast Summary-FY25'!V:V, 'Forecast Summary-FY25'!$A:$A,Outcomes!$A136,'Forecast Summary-FY25'!$C:$C, "2024",'Forecast Summary-FY25'!$D:$D, "Historical")</f>
        <v>1</v>
      </c>
      <c r="P136" s="303">
        <f>SUMIFS('Forecast Summary-FY25'!W:W, 'Forecast Summary-FY25'!$A:$A,Outcomes!$A136,'Forecast Summary-FY25'!$C:$C, "2024",'Forecast Summary-FY25'!$D:$D, "Historical")</f>
        <v>0</v>
      </c>
      <c r="Q136" s="303">
        <f>SUMIFS('Forecast Summary-FY25'!X:X, 'Forecast Summary-FY25'!$A:$A,Outcomes!$A136,'Forecast Summary-FY25'!$C:$C, "2024",'Forecast Summary-FY25'!$D:$D, "Historical")</f>
        <v>0</v>
      </c>
      <c r="R136" s="303">
        <f>SUMIFS('Forecast Summary-FY25'!Y:Y, 'Forecast Summary-FY25'!$A:$A,Outcomes!$A136,'Forecast Summary-FY25'!$C:$C, "2024",'Forecast Summary-FY25'!$D:$D, "Historical")</f>
        <v>0</v>
      </c>
      <c r="S136" s="303">
        <f>SUMIFS('Forecast Summary-FY25'!Z:Z, 'Forecast Summary-FY25'!$A:$A,Outcomes!$A136,'Forecast Summary-FY25'!$C:$C, "2024",'Forecast Summary-FY25'!$D:$D, "Historical")</f>
        <v>0</v>
      </c>
      <c r="T136" s="303">
        <f>SUMIFS('Forecast Summary-FY25'!AA:AA, 'Forecast Summary-FY25'!$A:$A,Outcomes!$A136,'Forecast Summary-FY25'!$C:$C, "2024",'Forecast Summary-FY25'!$D:$D, "Historical")</f>
        <v>0</v>
      </c>
      <c r="U136" s="303">
        <f>SUMIFS('Forecast Summary-FY25'!AB:AB, 'Forecast Summary-FY25'!$A:$A,Outcomes!$A136,'Forecast Summary-FY25'!$C:$C, "2024",'Forecast Summary-FY25'!$D:$D, "Historical")</f>
        <v>0</v>
      </c>
      <c r="V136" s="303">
        <f>SUMIFS('Forecast Summary-FY25'!AG:AG, 'Forecast Summary-FY25'!$A:$A,Outcomes!$A136,'Forecast Summary-FY25'!$C:$C, "2024",'Forecast Summary-FY25'!$D:$D, "Historical")</f>
        <v>23</v>
      </c>
      <c r="W136" s="303">
        <f>SUMIFS('Forecast Summary-FY25'!AH:AH, 'Forecast Summary-FY25'!$A:$A,Outcomes!$A136,'Forecast Summary-FY25'!$C:$C, "2024",'Forecast Summary-FY25'!$D:$D, "Historical")</f>
        <v>17</v>
      </c>
      <c r="X136" s="303">
        <f>SUMIFS('Forecast Summary-FY25'!AI:AI, 'Forecast Summary-FY25'!$A:$A,Outcomes!$A136,'Forecast Summary-FY25'!$C:$C, "2024",'Forecast Summary-FY25'!$D:$D, "Historical")</f>
        <v>12</v>
      </c>
      <c r="Y136" s="303">
        <f>SUMIFS('Forecast Summary-FY25'!AJ:AJ, 'Forecast Summary-FY25'!$A:$A,Outcomes!$A136,'Forecast Summary-FY25'!$C:$C, "2024",'Forecast Summary-FY25'!$D:$D, "Historical")</f>
        <v>11</v>
      </c>
      <c r="Z136" s="303">
        <f>SUMIFS('Forecast Summary-FY25'!AK:AK, 'Forecast Summary-FY25'!$A:$A,Outcomes!$A136,'Forecast Summary-FY25'!$C:$C, "2024",'Forecast Summary-FY25'!$D:$D, "Historical")</f>
        <v>161</v>
      </c>
      <c r="AA136" s="303">
        <f>SUMIFS('Forecast Summary-FY25'!AL:AL, 'Forecast Summary-FY25'!$A:$A,Outcomes!$A136,'Forecast Summary-FY25'!$C:$C, "2024",'Forecast Summary-FY25'!$D:$D, "Historical")</f>
        <v>121</v>
      </c>
      <c r="AB136" s="303">
        <f>SUMIFS('Forecast Summary-FY25'!AM:AM, 'Forecast Summary-FY25'!$A:$A,Outcomes!$A136,'Forecast Summary-FY25'!$C:$C, "2024",'Forecast Summary-FY25'!$D:$D, "Historical")</f>
        <v>95</v>
      </c>
      <c r="AC136" s="303">
        <f>SUMIFS('Forecast Summary-FY25'!AN:AN, 'Forecast Summary-FY25'!$A:$A,Outcomes!$A136,'Forecast Summary-FY25'!$C:$C, "2024",'Forecast Summary-FY25'!$D:$D, "Historical")</f>
        <v>59</v>
      </c>
      <c r="AD136" s="303">
        <f>SUMIFS('Forecast Summary-FY25'!AS:AS, 'Forecast Summary-FY25'!$A:$A,Outcomes!$A136,'Forecast Summary-FY25'!$C:$C, "2024",'Forecast Summary-FY25'!$D:$D, "Historical")</f>
        <v>0</v>
      </c>
      <c r="AE136" s="303">
        <f>SUMIFS('Forecast Summary-FY25'!AT:AT, 'Forecast Summary-FY25'!$A:$A,Outcomes!$A136,'Forecast Summary-FY25'!$C:$C, "2024",'Forecast Summary-FY25'!$D:$D, "Historical")</f>
        <v>0</v>
      </c>
      <c r="AF136" s="303">
        <f>SUMIFS('Forecast Summary-FY25'!AU:AU, 'Forecast Summary-FY25'!$A:$A,Outcomes!$A136,'Forecast Summary-FY25'!$C:$C, "2024",'Forecast Summary-FY25'!$D:$D, "Historical")</f>
        <v>0</v>
      </c>
      <c r="AG136" s="303">
        <f>SUMIFS('Forecast Summary-FY25'!AV:AV, 'Forecast Summary-FY25'!$A:$A,Outcomes!$A136,'Forecast Summary-FY25'!$C:$C, "2024",'Forecast Summary-FY25'!$D:$D, "Historical")</f>
        <v>0</v>
      </c>
      <c r="AH136" s="303">
        <f>SUMIFS('Forecast Summary-FY25'!AW:AW, 'Forecast Summary-FY25'!$A:$A,Outcomes!$A136,'Forecast Summary-FY25'!$C:$C, "2024",'Forecast Summary-FY25'!$D:$D, "Historical")</f>
        <v>0</v>
      </c>
      <c r="AI136" s="303">
        <f>SUMIFS('Forecast Summary-FY25'!AX:AX, 'Forecast Summary-FY25'!$A:$A,Outcomes!$A136,'Forecast Summary-FY25'!$C:$C, "2024",'Forecast Summary-FY25'!$D:$D, "Historical")</f>
        <v>0</v>
      </c>
      <c r="AJ136" s="303">
        <f>SUMIFS('Forecast Summary-FY25'!AY:AY, 'Forecast Summary-FY25'!$A:$A,Outcomes!$A136,'Forecast Summary-FY25'!$C:$C, "2024",'Forecast Summary-FY25'!$D:$D, "Historical")</f>
        <v>0</v>
      </c>
      <c r="AK136" s="303">
        <f>SUMIFS('Forecast Summary-FY25'!AZ:AZ, 'Forecast Summary-FY25'!$A:$A,Outcomes!$A136,'Forecast Summary-FY25'!$C:$C, "2024",'Forecast Summary-FY25'!$D:$D, "Historical")</f>
        <v>0</v>
      </c>
      <c r="AL136" s="303">
        <f>SUMIFS('Forecast Summary-FY25'!BE:BE, 'Forecast Summary-FY25'!$A:$A,Outcomes!$A136,'Forecast Summary-FY25'!$C:$C, "2024",'Forecast Summary-FY25'!$D:$D, "Historical")</f>
        <v>280</v>
      </c>
      <c r="AM136" s="303">
        <f>SUMIFS('Forecast Summary-FY25'!BF:BF, 'Forecast Summary-FY25'!$A:$A,Outcomes!$A136,'Forecast Summary-FY25'!$C:$C, "2024",'Forecast Summary-FY25'!$D:$D, "Historical")</f>
        <v>138</v>
      </c>
      <c r="AN136" s="303">
        <f>SUMIFS('Forecast Summary-FY25'!BG:BG, 'Forecast Summary-FY25'!$A:$A,Outcomes!$A136,'Forecast Summary-FY25'!$C:$C, "2024",'Forecast Summary-FY25'!$D:$D, "Historical")</f>
        <v>134</v>
      </c>
      <c r="AO136" s="303">
        <f>SUMIFS('Forecast Summary-FY25'!BH:BH, 'Forecast Summary-FY25'!$A:$A,Outcomes!$A136,'Forecast Summary-FY25'!$C:$C, "2024",'Forecast Summary-FY25'!$D:$D, "Historical")</f>
        <v>61</v>
      </c>
      <c r="AP136" s="303">
        <f>SUMIFS('Forecast Summary-FY25'!BI:BI, 'Forecast Summary-FY25'!$A:$A,Outcomes!$A136,'Forecast Summary-FY25'!$C:$C, "2024",'Forecast Summary-FY25'!$D:$D, "Historical")</f>
        <v>195</v>
      </c>
      <c r="AQ136" s="303">
        <f>SUMIFS('Forecast Summary-FY25'!BJ:BJ, 'Forecast Summary-FY25'!$A:$A,Outcomes!$A136,'Forecast Summary-FY25'!$C:$C, "2024",'Forecast Summary-FY25'!$D:$D, "Historical")</f>
        <v>57</v>
      </c>
      <c r="AR136" s="303">
        <f>SUMIFS('Forecast Summary-FY25'!BK:BK, 'Forecast Summary-FY25'!$A:$A,Outcomes!$A136,'Forecast Summary-FY25'!$C:$C, "2024",'Forecast Summary-FY25'!$D:$D, "Historical")</f>
        <v>115</v>
      </c>
      <c r="AS136" s="303">
        <f>SUMIFS('Forecast Summary-FY25'!BL:BL, 'Forecast Summary-FY25'!$A:$A,Outcomes!$A136,'Forecast Summary-FY25'!$C:$C, "2024",'Forecast Summary-FY25'!$D:$D, "Historical")</f>
        <v>113</v>
      </c>
      <c r="AT136" s="303">
        <f>SUMIFS('Forecast Summary-FY25'!BQ:BQ, 'Forecast Summary-FY25'!$A:$A,Outcomes!$A136,'Forecast Summary-FY25'!$C:$C, "2024",'Forecast Summary-FY25'!$D:$D, "Historical")</f>
        <v>0</v>
      </c>
      <c r="AU136" s="303">
        <f>SUMIFS('Forecast Summary-FY25'!BR:BR, 'Forecast Summary-FY25'!$A:$A,Outcomes!$A136,'Forecast Summary-FY25'!$C:$C, "2024",'Forecast Summary-FY25'!$D:$D, "Historical")</f>
        <v>0</v>
      </c>
      <c r="AV136" s="303">
        <f>SUMIFS('Forecast Summary-FY25'!BS:BS, 'Forecast Summary-FY25'!$A:$A,Outcomes!$A136,'Forecast Summary-FY25'!$C:$C, "2024",'Forecast Summary-FY25'!$D:$D, "Historical")</f>
        <v>0</v>
      </c>
      <c r="AW136" s="303">
        <f>SUMIFS('Forecast Summary-FY25'!BT:BT, 'Forecast Summary-FY25'!$A:$A,Outcomes!$A136,'Forecast Summary-FY25'!$C:$C, "2024",'Forecast Summary-FY25'!$D:$D, "Historical")</f>
        <v>0</v>
      </c>
      <c r="AX136" s="303">
        <f>SUMIFS('Forecast Summary-FY25'!BU:BU, 'Forecast Summary-FY25'!$A:$A,Outcomes!$A136,'Forecast Summary-FY25'!$C:$C, "2024",'Forecast Summary-FY25'!$D:$D, "Historical")</f>
        <v>0</v>
      </c>
      <c r="AY136" s="303">
        <f>SUMIFS('Forecast Summary-FY25'!BV:BV, 'Forecast Summary-FY25'!$A:$A,Outcomes!$A136,'Forecast Summary-FY25'!$C:$C, "2024",'Forecast Summary-FY25'!$D:$D, "Historical")</f>
        <v>0</v>
      </c>
      <c r="AZ136" s="303">
        <f>SUMIFS('Forecast Summary-FY25'!BW:BW, 'Forecast Summary-FY25'!$A:$A,Outcomes!$A136,'Forecast Summary-FY25'!$C:$C, "2024",'Forecast Summary-FY25'!$D:$D, "Historical")</f>
        <v>0</v>
      </c>
      <c r="BA136" s="303">
        <f>SUMIFS('Forecast Summary-FY25'!BX:BX, 'Forecast Summary-FY25'!$A:$A,Outcomes!$A136,'Forecast Summary-FY25'!$C:$C, "2024",'Forecast Summary-FY25'!$D:$D, "Historical")</f>
        <v>0</v>
      </c>
      <c r="BB136" s="303">
        <f>SUMIFS('Forecast Summary-FY25'!BY:BY, 'Forecast Summary-FY25'!$A:$A,Outcomes!$A136,'Forecast Summary-FY25'!$C:$C, "2024",'Forecast Summary-FY25'!$D:$D, "Historical")</f>
        <v>11</v>
      </c>
      <c r="BC136" s="303">
        <f>SUMIFS('Forecast Summary-FY25'!BZ:BZ, 'Forecast Summary-FY25'!$A:$A,Outcomes!$A136,'Forecast Summary-FY25'!$C:$C, "2024",'Forecast Summary-FY25'!$D:$D, "Historical")</f>
        <v>42</v>
      </c>
      <c r="BD136" s="303">
        <f>SUMIFS('Forecast Summary-FY25'!CA:CA, 'Forecast Summary-FY25'!$A:$A,Outcomes!$A136,'Forecast Summary-FY25'!$C:$C, "2024",'Forecast Summary-FY25'!$D:$D, "Historical")</f>
        <v>0</v>
      </c>
    </row>
    <row r="137" spans="1:56">
      <c r="A137" s="13" t="s">
        <v>91</v>
      </c>
      <c r="B137" s="10" t="s">
        <v>92</v>
      </c>
      <c r="C137" s="303">
        <f>SUMIFS('Forecast Summary-FY25'!E:E, 'Forecast Summary-FY25'!$A:$A,Outcomes!$A137,'Forecast Summary-FY25'!$C:$C, "2024",'Forecast Summary-FY25'!$D:$D, "Historical")</f>
        <v>794</v>
      </c>
      <c r="D137" s="303">
        <f>SUMIFS('Forecast Summary-FY25'!F:F, 'Forecast Summary-FY25'!$A:$A,Outcomes!$A137,'Forecast Summary-FY25'!$C:$C, "2024",'Forecast Summary-FY25'!$D:$D, "Historical")</f>
        <v>408</v>
      </c>
      <c r="E137" s="303">
        <f>SUMIFS('Forecast Summary-FY25'!G:G, 'Forecast Summary-FY25'!$A:$A,Outcomes!$A137,'Forecast Summary-FY25'!$C:$C, "2024",'Forecast Summary-FY25'!$D:$D, "Historical")</f>
        <v>249</v>
      </c>
      <c r="F137" s="303">
        <f>SUMIFS('Forecast Summary-FY25'!H:H, 'Forecast Summary-FY25'!$A:$A,Outcomes!$A137,'Forecast Summary-FY25'!$C:$C, "2024",'Forecast Summary-FY25'!$D:$D, "Historical")</f>
        <v>181</v>
      </c>
      <c r="G137" s="303">
        <f>SUMIFS('Forecast Summary-FY25'!I:I, 'Forecast Summary-FY25'!$A:$A,Outcomes!$A137,'Forecast Summary-FY25'!$C:$C, "2024",'Forecast Summary-FY25'!$D:$D, "Historical")</f>
        <v>66</v>
      </c>
      <c r="H137" s="303">
        <f>SUMIFS('Forecast Summary-FY25'!J:J, 'Forecast Summary-FY25'!$A:$A,Outcomes!$A137,'Forecast Summary-FY25'!$C:$C, "2024",'Forecast Summary-FY25'!$D:$D, "Historical")</f>
        <v>0</v>
      </c>
      <c r="I137" s="303">
        <f>SUMIFS('Forecast Summary-FY25'!K:K, 'Forecast Summary-FY25'!$A:$A,Outcomes!$A137,'Forecast Summary-FY25'!$C:$C, "2024",'Forecast Summary-FY25'!$D:$D, "Historical")</f>
        <v>0</v>
      </c>
      <c r="J137" s="303">
        <f>SUMIFS('Forecast Summary-FY25'!L:L, 'Forecast Summary-FY25'!$A:$A,Outcomes!$A137,'Forecast Summary-FY25'!$C:$C, "2024",'Forecast Summary-FY25'!$D:$D, "Historical")</f>
        <v>0</v>
      </c>
      <c r="K137" s="303">
        <f>SUMIFS('Forecast Summary-FY25'!M:M, 'Forecast Summary-FY25'!$A:$A,Outcomes!$A137,'Forecast Summary-FY25'!$C:$C, "2024",'Forecast Summary-FY25'!$D:$D, "Historical")</f>
        <v>0</v>
      </c>
      <c r="L137" s="303">
        <f>SUMIFS('Forecast Summary-FY25'!O:O, 'Forecast Summary-FY25'!$A:$A,Outcomes!$A137,'Forecast Summary-FY25'!$C:$C, "2024",'Forecast Summary-FY25'!$D:$D, "Historical")</f>
        <v>49</v>
      </c>
      <c r="M137" s="303">
        <f>SUMIFS('Forecast Summary-FY25'!P:P, 'Forecast Summary-FY25'!$A:$A,Outcomes!$A137,'Forecast Summary-FY25'!$C:$C, "2024",'Forecast Summary-FY25'!$D:$D, "Historical")</f>
        <v>536</v>
      </c>
      <c r="N137" s="303">
        <f>SUMIFS('Forecast Summary-FY25'!U:U, 'Forecast Summary-FY25'!$A:$A,Outcomes!$A137,'Forecast Summary-FY25'!$C:$C, "2024",'Forecast Summary-FY25'!$D:$D, "Historical")</f>
        <v>0</v>
      </c>
      <c r="O137" s="303">
        <f>SUMIFS('Forecast Summary-FY25'!V:V, 'Forecast Summary-FY25'!$A:$A,Outcomes!$A137,'Forecast Summary-FY25'!$C:$C, "2024",'Forecast Summary-FY25'!$D:$D, "Historical")</f>
        <v>0</v>
      </c>
      <c r="P137" s="303">
        <f>SUMIFS('Forecast Summary-FY25'!W:W, 'Forecast Summary-FY25'!$A:$A,Outcomes!$A137,'Forecast Summary-FY25'!$C:$C, "2024",'Forecast Summary-FY25'!$D:$D, "Historical")</f>
        <v>0</v>
      </c>
      <c r="Q137" s="303">
        <f>SUMIFS('Forecast Summary-FY25'!X:X, 'Forecast Summary-FY25'!$A:$A,Outcomes!$A137,'Forecast Summary-FY25'!$C:$C, "2024",'Forecast Summary-FY25'!$D:$D, "Historical")</f>
        <v>0</v>
      </c>
      <c r="R137" s="303">
        <f>SUMIFS('Forecast Summary-FY25'!Y:Y, 'Forecast Summary-FY25'!$A:$A,Outcomes!$A137,'Forecast Summary-FY25'!$C:$C, "2024",'Forecast Summary-FY25'!$D:$D, "Historical")</f>
        <v>48</v>
      </c>
      <c r="S137" s="303">
        <f>SUMIFS('Forecast Summary-FY25'!Z:Z, 'Forecast Summary-FY25'!$A:$A,Outcomes!$A137,'Forecast Summary-FY25'!$C:$C, "2024",'Forecast Summary-FY25'!$D:$D, "Historical")</f>
        <v>1</v>
      </c>
      <c r="T137" s="303">
        <f>SUMIFS('Forecast Summary-FY25'!AA:AA, 'Forecast Summary-FY25'!$A:$A,Outcomes!$A137,'Forecast Summary-FY25'!$C:$C, "2024",'Forecast Summary-FY25'!$D:$D, "Historical")</f>
        <v>1</v>
      </c>
      <c r="U137" s="303">
        <f>SUMIFS('Forecast Summary-FY25'!AB:AB, 'Forecast Summary-FY25'!$A:$A,Outcomes!$A137,'Forecast Summary-FY25'!$C:$C, "2024",'Forecast Summary-FY25'!$D:$D, "Historical")</f>
        <v>11</v>
      </c>
      <c r="V137" s="303">
        <f>SUMIFS('Forecast Summary-FY25'!AG:AG, 'Forecast Summary-FY25'!$A:$A,Outcomes!$A137,'Forecast Summary-FY25'!$C:$C, "2024",'Forecast Summary-FY25'!$D:$D, "Historical")</f>
        <v>253</v>
      </c>
      <c r="W137" s="303">
        <f>SUMIFS('Forecast Summary-FY25'!AH:AH, 'Forecast Summary-FY25'!$A:$A,Outcomes!$A137,'Forecast Summary-FY25'!$C:$C, "2024",'Forecast Summary-FY25'!$D:$D, "Historical")</f>
        <v>25</v>
      </c>
      <c r="X137" s="303">
        <f>SUMIFS('Forecast Summary-FY25'!AI:AI, 'Forecast Summary-FY25'!$A:$A,Outcomes!$A137,'Forecast Summary-FY25'!$C:$C, "2024",'Forecast Summary-FY25'!$D:$D, "Historical")</f>
        <v>28</v>
      </c>
      <c r="Y137" s="303">
        <f>SUMIFS('Forecast Summary-FY25'!AJ:AJ, 'Forecast Summary-FY25'!$A:$A,Outcomes!$A137,'Forecast Summary-FY25'!$C:$C, "2024",'Forecast Summary-FY25'!$D:$D, "Historical")</f>
        <v>143</v>
      </c>
      <c r="Z137" s="303">
        <f>SUMIFS('Forecast Summary-FY25'!AK:AK, 'Forecast Summary-FY25'!$A:$A,Outcomes!$A137,'Forecast Summary-FY25'!$C:$C, "2024",'Forecast Summary-FY25'!$D:$D, "Historical")</f>
        <v>242</v>
      </c>
      <c r="AA137" s="303">
        <f>SUMIFS('Forecast Summary-FY25'!AL:AL, 'Forecast Summary-FY25'!$A:$A,Outcomes!$A137,'Forecast Summary-FY25'!$C:$C, "2024",'Forecast Summary-FY25'!$D:$D, "Historical")</f>
        <v>55</v>
      </c>
      <c r="AB137" s="303">
        <f>SUMIFS('Forecast Summary-FY25'!AM:AM, 'Forecast Summary-FY25'!$A:$A,Outcomes!$A137,'Forecast Summary-FY25'!$C:$C, "2024",'Forecast Summary-FY25'!$D:$D, "Historical")</f>
        <v>100</v>
      </c>
      <c r="AC137" s="303">
        <f>SUMIFS('Forecast Summary-FY25'!AN:AN, 'Forecast Summary-FY25'!$A:$A,Outcomes!$A137,'Forecast Summary-FY25'!$C:$C, "2024",'Forecast Summary-FY25'!$D:$D, "Historical")</f>
        <v>82</v>
      </c>
      <c r="AD137" s="303">
        <f>SUMIFS('Forecast Summary-FY25'!AS:AS, 'Forecast Summary-FY25'!$A:$A,Outcomes!$A137,'Forecast Summary-FY25'!$C:$C, "2024",'Forecast Summary-FY25'!$D:$D, "Historical")</f>
        <v>0</v>
      </c>
      <c r="AE137" s="303">
        <f>SUMIFS('Forecast Summary-FY25'!AT:AT, 'Forecast Summary-FY25'!$A:$A,Outcomes!$A137,'Forecast Summary-FY25'!$C:$C, "2024",'Forecast Summary-FY25'!$D:$D, "Historical")</f>
        <v>0</v>
      </c>
      <c r="AF137" s="303">
        <f>SUMIFS('Forecast Summary-FY25'!AU:AU, 'Forecast Summary-FY25'!$A:$A,Outcomes!$A137,'Forecast Summary-FY25'!$C:$C, "2024",'Forecast Summary-FY25'!$D:$D, "Historical")</f>
        <v>0</v>
      </c>
      <c r="AG137" s="303">
        <f>SUMIFS('Forecast Summary-FY25'!AV:AV, 'Forecast Summary-FY25'!$A:$A,Outcomes!$A137,'Forecast Summary-FY25'!$C:$C, "2024",'Forecast Summary-FY25'!$D:$D, "Historical")</f>
        <v>0</v>
      </c>
      <c r="AH137" s="303">
        <f>SUMIFS('Forecast Summary-FY25'!AW:AW, 'Forecast Summary-FY25'!$A:$A,Outcomes!$A137,'Forecast Summary-FY25'!$C:$C, "2024",'Forecast Summary-FY25'!$D:$D, "Historical")</f>
        <v>0</v>
      </c>
      <c r="AI137" s="303">
        <f>SUMIFS('Forecast Summary-FY25'!AX:AX, 'Forecast Summary-FY25'!$A:$A,Outcomes!$A137,'Forecast Summary-FY25'!$C:$C, "2024",'Forecast Summary-FY25'!$D:$D, "Historical")</f>
        <v>0</v>
      </c>
      <c r="AJ137" s="303">
        <f>SUMIFS('Forecast Summary-FY25'!AY:AY, 'Forecast Summary-FY25'!$A:$A,Outcomes!$A137,'Forecast Summary-FY25'!$C:$C, "2024",'Forecast Summary-FY25'!$D:$D, "Historical")</f>
        <v>0</v>
      </c>
      <c r="AK137" s="303">
        <f>SUMIFS('Forecast Summary-FY25'!AZ:AZ, 'Forecast Summary-FY25'!$A:$A,Outcomes!$A137,'Forecast Summary-FY25'!$C:$C, "2024",'Forecast Summary-FY25'!$D:$D, "Historical")</f>
        <v>0</v>
      </c>
      <c r="AL137" s="303">
        <f>SUMIFS('Forecast Summary-FY25'!BE:BE, 'Forecast Summary-FY25'!$A:$A,Outcomes!$A137,'Forecast Summary-FY25'!$C:$C, "2024",'Forecast Summary-FY25'!$D:$D, "Historical")</f>
        <v>540</v>
      </c>
      <c r="AM137" s="303">
        <f>SUMIFS('Forecast Summary-FY25'!BF:BF, 'Forecast Summary-FY25'!$A:$A,Outcomes!$A137,'Forecast Summary-FY25'!$C:$C, "2024",'Forecast Summary-FY25'!$D:$D, "Historical")</f>
        <v>317</v>
      </c>
      <c r="AN137" s="303">
        <f>SUMIFS('Forecast Summary-FY25'!BG:BG, 'Forecast Summary-FY25'!$A:$A,Outcomes!$A137,'Forecast Summary-FY25'!$C:$C, "2024",'Forecast Summary-FY25'!$D:$D, "Historical")</f>
        <v>303</v>
      </c>
      <c r="AO137" s="303">
        <f>SUMIFS('Forecast Summary-FY25'!BH:BH, 'Forecast Summary-FY25'!$A:$A,Outcomes!$A137,'Forecast Summary-FY25'!$C:$C, "2024",'Forecast Summary-FY25'!$D:$D, "Historical")</f>
        <v>136</v>
      </c>
      <c r="AP137" s="303">
        <f>SUMIFS('Forecast Summary-FY25'!BI:BI, 'Forecast Summary-FY25'!$A:$A,Outcomes!$A137,'Forecast Summary-FY25'!$C:$C, "2024",'Forecast Summary-FY25'!$D:$D, "Historical")</f>
        <v>168</v>
      </c>
      <c r="AQ137" s="303">
        <f>SUMIFS('Forecast Summary-FY25'!BJ:BJ, 'Forecast Summary-FY25'!$A:$A,Outcomes!$A137,'Forecast Summary-FY25'!$C:$C, "2024",'Forecast Summary-FY25'!$D:$D, "Historical")</f>
        <v>100</v>
      </c>
      <c r="AR137" s="303">
        <f>SUMIFS('Forecast Summary-FY25'!BK:BK, 'Forecast Summary-FY25'!$A:$A,Outcomes!$A137,'Forecast Summary-FY25'!$C:$C, "2024",'Forecast Summary-FY25'!$D:$D, "Historical")</f>
        <v>101</v>
      </c>
      <c r="AS137" s="303">
        <f>SUMIFS('Forecast Summary-FY25'!BL:BL, 'Forecast Summary-FY25'!$A:$A,Outcomes!$A137,'Forecast Summary-FY25'!$C:$C, "2024",'Forecast Summary-FY25'!$D:$D, "Historical")</f>
        <v>69</v>
      </c>
      <c r="AT137" s="303">
        <f>SUMIFS('Forecast Summary-FY25'!BQ:BQ, 'Forecast Summary-FY25'!$A:$A,Outcomes!$A137,'Forecast Summary-FY25'!$C:$C, "2024",'Forecast Summary-FY25'!$D:$D, "Historical")</f>
        <v>0</v>
      </c>
      <c r="AU137" s="303">
        <f>SUMIFS('Forecast Summary-FY25'!BR:BR, 'Forecast Summary-FY25'!$A:$A,Outcomes!$A137,'Forecast Summary-FY25'!$C:$C, "2024",'Forecast Summary-FY25'!$D:$D, "Historical")</f>
        <v>0</v>
      </c>
      <c r="AV137" s="303">
        <f>SUMIFS('Forecast Summary-FY25'!BS:BS, 'Forecast Summary-FY25'!$A:$A,Outcomes!$A137,'Forecast Summary-FY25'!$C:$C, "2024",'Forecast Summary-FY25'!$D:$D, "Historical")</f>
        <v>0</v>
      </c>
      <c r="AW137" s="303">
        <f>SUMIFS('Forecast Summary-FY25'!BT:BT, 'Forecast Summary-FY25'!$A:$A,Outcomes!$A137,'Forecast Summary-FY25'!$C:$C, "2024",'Forecast Summary-FY25'!$D:$D, "Historical")</f>
        <v>0</v>
      </c>
      <c r="AX137" s="303">
        <f>SUMIFS('Forecast Summary-FY25'!BU:BU, 'Forecast Summary-FY25'!$A:$A,Outcomes!$A137,'Forecast Summary-FY25'!$C:$C, "2024",'Forecast Summary-FY25'!$D:$D, "Historical")</f>
        <v>0</v>
      </c>
      <c r="AY137" s="303">
        <f>SUMIFS('Forecast Summary-FY25'!BV:BV, 'Forecast Summary-FY25'!$A:$A,Outcomes!$A137,'Forecast Summary-FY25'!$C:$C, "2024",'Forecast Summary-FY25'!$D:$D, "Historical")</f>
        <v>0</v>
      </c>
      <c r="AZ137" s="303">
        <f>SUMIFS('Forecast Summary-FY25'!BW:BW, 'Forecast Summary-FY25'!$A:$A,Outcomes!$A137,'Forecast Summary-FY25'!$C:$C, "2024",'Forecast Summary-FY25'!$D:$D, "Historical")</f>
        <v>0</v>
      </c>
      <c r="BA137" s="303">
        <f>SUMIFS('Forecast Summary-FY25'!BX:BX, 'Forecast Summary-FY25'!$A:$A,Outcomes!$A137,'Forecast Summary-FY25'!$C:$C, "2024",'Forecast Summary-FY25'!$D:$D, "Historical")</f>
        <v>0</v>
      </c>
      <c r="BB137" s="303">
        <f>SUMIFS('Forecast Summary-FY25'!BY:BY, 'Forecast Summary-FY25'!$A:$A,Outcomes!$A137,'Forecast Summary-FY25'!$C:$C, "2024",'Forecast Summary-FY25'!$D:$D, "Historical")</f>
        <v>27</v>
      </c>
      <c r="BC137" s="303">
        <f>SUMIFS('Forecast Summary-FY25'!BZ:BZ, 'Forecast Summary-FY25'!$A:$A,Outcomes!$A137,'Forecast Summary-FY25'!$C:$C, "2024",'Forecast Summary-FY25'!$D:$D, "Historical")</f>
        <v>57</v>
      </c>
      <c r="BD137" s="303">
        <f>SUMIFS('Forecast Summary-FY25'!CA:CA, 'Forecast Summary-FY25'!$A:$A,Outcomes!$A137,'Forecast Summary-FY25'!$C:$C, "2024",'Forecast Summary-FY25'!$D:$D, "Historical")</f>
        <v>0</v>
      </c>
    </row>
    <row r="138" spans="1:56">
      <c r="A138" s="13" t="s">
        <v>93</v>
      </c>
      <c r="B138" s="10" t="s">
        <v>94</v>
      </c>
      <c r="C138" s="303">
        <f>SUMIFS('Forecast Summary-FY25'!E:E, 'Forecast Summary-FY25'!$A:$A,Outcomes!$A138,'Forecast Summary-FY25'!$C:$C, "2024",'Forecast Summary-FY25'!$D:$D, "Historical")</f>
        <v>1672</v>
      </c>
      <c r="D138" s="303">
        <f>SUMIFS('Forecast Summary-FY25'!F:F, 'Forecast Summary-FY25'!$A:$A,Outcomes!$A138,'Forecast Summary-FY25'!$C:$C, "2024",'Forecast Summary-FY25'!$D:$D, "Historical")</f>
        <v>1086</v>
      </c>
      <c r="E138" s="303">
        <f>SUMIFS('Forecast Summary-FY25'!G:G, 'Forecast Summary-FY25'!$A:$A,Outcomes!$A138,'Forecast Summary-FY25'!$C:$C, "2024",'Forecast Summary-FY25'!$D:$D, "Historical")</f>
        <v>791</v>
      </c>
      <c r="F138" s="303">
        <f>SUMIFS('Forecast Summary-FY25'!H:H, 'Forecast Summary-FY25'!$A:$A,Outcomes!$A138,'Forecast Summary-FY25'!$C:$C, "2024",'Forecast Summary-FY25'!$D:$D, "Historical")</f>
        <v>518</v>
      </c>
      <c r="G138" s="303">
        <f>SUMIFS('Forecast Summary-FY25'!I:I, 'Forecast Summary-FY25'!$A:$A,Outcomes!$A138,'Forecast Summary-FY25'!$C:$C, "2024",'Forecast Summary-FY25'!$D:$D, "Historical")</f>
        <v>86</v>
      </c>
      <c r="H138" s="303">
        <f>SUMIFS('Forecast Summary-FY25'!J:J, 'Forecast Summary-FY25'!$A:$A,Outcomes!$A138,'Forecast Summary-FY25'!$C:$C, "2024",'Forecast Summary-FY25'!$D:$D, "Historical")</f>
        <v>0</v>
      </c>
      <c r="I138" s="303">
        <f>SUMIFS('Forecast Summary-FY25'!K:K, 'Forecast Summary-FY25'!$A:$A,Outcomes!$A138,'Forecast Summary-FY25'!$C:$C, "2024",'Forecast Summary-FY25'!$D:$D, "Historical")</f>
        <v>0</v>
      </c>
      <c r="J138" s="303">
        <f>SUMIFS('Forecast Summary-FY25'!L:L, 'Forecast Summary-FY25'!$A:$A,Outcomes!$A138,'Forecast Summary-FY25'!$C:$C, "2024",'Forecast Summary-FY25'!$D:$D, "Historical")</f>
        <v>0</v>
      </c>
      <c r="K138" s="303">
        <f>SUMIFS('Forecast Summary-FY25'!M:M, 'Forecast Summary-FY25'!$A:$A,Outcomes!$A138,'Forecast Summary-FY25'!$C:$C, "2024",'Forecast Summary-FY25'!$D:$D, "Historical")</f>
        <v>0</v>
      </c>
      <c r="L138" s="303">
        <f>SUMIFS('Forecast Summary-FY25'!O:O, 'Forecast Summary-FY25'!$A:$A,Outcomes!$A138,'Forecast Summary-FY25'!$C:$C, "2024",'Forecast Summary-FY25'!$D:$D, "Historical")</f>
        <v>40</v>
      </c>
      <c r="M138" s="303">
        <f>SUMIFS('Forecast Summary-FY25'!P:P, 'Forecast Summary-FY25'!$A:$A,Outcomes!$A138,'Forecast Summary-FY25'!$C:$C, "2024",'Forecast Summary-FY25'!$D:$D, "Historical")</f>
        <v>376</v>
      </c>
      <c r="N138" s="303">
        <f>SUMIFS('Forecast Summary-FY25'!U:U, 'Forecast Summary-FY25'!$A:$A,Outcomes!$A138,'Forecast Summary-FY25'!$C:$C, "2024",'Forecast Summary-FY25'!$D:$D, "Historical")</f>
        <v>61</v>
      </c>
      <c r="O138" s="303">
        <f>SUMIFS('Forecast Summary-FY25'!V:V, 'Forecast Summary-FY25'!$A:$A,Outcomes!$A138,'Forecast Summary-FY25'!$C:$C, "2024",'Forecast Summary-FY25'!$D:$D, "Historical")</f>
        <v>42</v>
      </c>
      <c r="P138" s="303">
        <f>SUMIFS('Forecast Summary-FY25'!W:W, 'Forecast Summary-FY25'!$A:$A,Outcomes!$A138,'Forecast Summary-FY25'!$C:$C, "2024",'Forecast Summary-FY25'!$D:$D, "Historical")</f>
        <v>9</v>
      </c>
      <c r="Q138" s="303">
        <f>SUMIFS('Forecast Summary-FY25'!X:X, 'Forecast Summary-FY25'!$A:$A,Outcomes!$A138,'Forecast Summary-FY25'!$C:$C, "2024",'Forecast Summary-FY25'!$D:$D, "Historical")</f>
        <v>6</v>
      </c>
      <c r="R138" s="303">
        <f>SUMIFS('Forecast Summary-FY25'!Y:Y, 'Forecast Summary-FY25'!$A:$A,Outcomes!$A138,'Forecast Summary-FY25'!$C:$C, "2024",'Forecast Summary-FY25'!$D:$D, "Historical")</f>
        <v>94</v>
      </c>
      <c r="S138" s="303">
        <f>SUMIFS('Forecast Summary-FY25'!Z:Z, 'Forecast Summary-FY25'!$A:$A,Outcomes!$A138,'Forecast Summary-FY25'!$C:$C, "2024",'Forecast Summary-FY25'!$D:$D, "Historical")</f>
        <v>78</v>
      </c>
      <c r="T138" s="303">
        <f>SUMIFS('Forecast Summary-FY25'!AA:AA, 'Forecast Summary-FY25'!$A:$A,Outcomes!$A138,'Forecast Summary-FY25'!$C:$C, "2024",'Forecast Summary-FY25'!$D:$D, "Historical")</f>
        <v>56</v>
      </c>
      <c r="U138" s="303">
        <f>SUMIFS('Forecast Summary-FY25'!AB:AB, 'Forecast Summary-FY25'!$A:$A,Outcomes!$A138,'Forecast Summary-FY25'!$C:$C, "2024",'Forecast Summary-FY25'!$D:$D, "Historical")</f>
        <v>7</v>
      </c>
      <c r="V138" s="303">
        <f>SUMIFS('Forecast Summary-FY25'!AG:AG, 'Forecast Summary-FY25'!$A:$A,Outcomes!$A138,'Forecast Summary-FY25'!$C:$C, "2024",'Forecast Summary-FY25'!$D:$D, "Historical")</f>
        <v>433</v>
      </c>
      <c r="W138" s="303">
        <f>SUMIFS('Forecast Summary-FY25'!AH:AH, 'Forecast Summary-FY25'!$A:$A,Outcomes!$A138,'Forecast Summary-FY25'!$C:$C, "2024",'Forecast Summary-FY25'!$D:$D, "Historical")</f>
        <v>351</v>
      </c>
      <c r="X138" s="303">
        <f>SUMIFS('Forecast Summary-FY25'!AI:AI, 'Forecast Summary-FY25'!$A:$A,Outcomes!$A138,'Forecast Summary-FY25'!$C:$C, "2024",'Forecast Summary-FY25'!$D:$D, "Historical")</f>
        <v>277</v>
      </c>
      <c r="Y138" s="303">
        <f>SUMIFS('Forecast Summary-FY25'!AJ:AJ, 'Forecast Summary-FY25'!$A:$A,Outcomes!$A138,'Forecast Summary-FY25'!$C:$C, "2024",'Forecast Summary-FY25'!$D:$D, "Historical")</f>
        <v>56</v>
      </c>
      <c r="Z138" s="303">
        <f>SUMIFS('Forecast Summary-FY25'!AK:AK, 'Forecast Summary-FY25'!$A:$A,Outcomes!$A138,'Forecast Summary-FY25'!$C:$C, "2024",'Forecast Summary-FY25'!$D:$D, "Historical")</f>
        <v>587</v>
      </c>
      <c r="AA138" s="303">
        <f>SUMIFS('Forecast Summary-FY25'!AL:AL, 'Forecast Summary-FY25'!$A:$A,Outcomes!$A138,'Forecast Summary-FY25'!$C:$C, "2024",'Forecast Summary-FY25'!$D:$D, "Historical")</f>
        <v>415</v>
      </c>
      <c r="AB138" s="303">
        <f>SUMIFS('Forecast Summary-FY25'!AM:AM, 'Forecast Summary-FY25'!$A:$A,Outcomes!$A138,'Forecast Summary-FY25'!$C:$C, "2024",'Forecast Summary-FY25'!$D:$D, "Historical")</f>
        <v>358</v>
      </c>
      <c r="AC138" s="303">
        <f>SUMIFS('Forecast Summary-FY25'!AN:AN, 'Forecast Summary-FY25'!$A:$A,Outcomes!$A138,'Forecast Summary-FY25'!$C:$C, "2024",'Forecast Summary-FY25'!$D:$D, "Historical")</f>
        <v>167</v>
      </c>
      <c r="AD138" s="303">
        <f>SUMIFS('Forecast Summary-FY25'!AS:AS, 'Forecast Summary-FY25'!$A:$A,Outcomes!$A138,'Forecast Summary-FY25'!$C:$C, "2024",'Forecast Summary-FY25'!$D:$D, "Historical")</f>
        <v>0</v>
      </c>
      <c r="AE138" s="303">
        <f>SUMIFS('Forecast Summary-FY25'!AT:AT, 'Forecast Summary-FY25'!$A:$A,Outcomes!$A138,'Forecast Summary-FY25'!$C:$C, "2024",'Forecast Summary-FY25'!$D:$D, "Historical")</f>
        <v>0</v>
      </c>
      <c r="AF138" s="303">
        <f>SUMIFS('Forecast Summary-FY25'!AU:AU, 'Forecast Summary-FY25'!$A:$A,Outcomes!$A138,'Forecast Summary-FY25'!$C:$C, "2024",'Forecast Summary-FY25'!$D:$D, "Historical")</f>
        <v>0</v>
      </c>
      <c r="AG138" s="303">
        <f>SUMIFS('Forecast Summary-FY25'!AV:AV, 'Forecast Summary-FY25'!$A:$A,Outcomes!$A138,'Forecast Summary-FY25'!$C:$C, "2024",'Forecast Summary-FY25'!$D:$D, "Historical")</f>
        <v>0</v>
      </c>
      <c r="AH138" s="303">
        <f>SUMIFS('Forecast Summary-FY25'!AW:AW, 'Forecast Summary-FY25'!$A:$A,Outcomes!$A138,'Forecast Summary-FY25'!$C:$C, "2024",'Forecast Summary-FY25'!$D:$D, "Historical")</f>
        <v>0</v>
      </c>
      <c r="AI138" s="303">
        <f>SUMIFS('Forecast Summary-FY25'!AX:AX, 'Forecast Summary-FY25'!$A:$A,Outcomes!$A138,'Forecast Summary-FY25'!$C:$C, "2024",'Forecast Summary-FY25'!$D:$D, "Historical")</f>
        <v>0</v>
      </c>
      <c r="AJ138" s="303">
        <f>SUMIFS('Forecast Summary-FY25'!AY:AY, 'Forecast Summary-FY25'!$A:$A,Outcomes!$A138,'Forecast Summary-FY25'!$C:$C, "2024",'Forecast Summary-FY25'!$D:$D, "Historical")</f>
        <v>0</v>
      </c>
      <c r="AK138" s="303">
        <f>SUMIFS('Forecast Summary-FY25'!AZ:AZ, 'Forecast Summary-FY25'!$A:$A,Outcomes!$A138,'Forecast Summary-FY25'!$C:$C, "2024",'Forecast Summary-FY25'!$D:$D, "Historical")</f>
        <v>0</v>
      </c>
      <c r="AL138" s="303">
        <f>SUMIFS('Forecast Summary-FY25'!BE:BE, 'Forecast Summary-FY25'!$A:$A,Outcomes!$A138,'Forecast Summary-FY25'!$C:$C, "2024",'Forecast Summary-FY25'!$D:$D, "Historical")</f>
        <v>1139</v>
      </c>
      <c r="AM138" s="303">
        <f>SUMIFS('Forecast Summary-FY25'!BF:BF, 'Forecast Summary-FY25'!$A:$A,Outcomes!$A138,'Forecast Summary-FY25'!$C:$C, "2024",'Forecast Summary-FY25'!$D:$D, "Historical")</f>
        <v>810</v>
      </c>
      <c r="AN138" s="303">
        <f>SUMIFS('Forecast Summary-FY25'!BG:BG, 'Forecast Summary-FY25'!$A:$A,Outcomes!$A138,'Forecast Summary-FY25'!$C:$C, "2024",'Forecast Summary-FY25'!$D:$D, "Historical")</f>
        <v>700</v>
      </c>
      <c r="AO138" s="303">
        <f>SUMIFS('Forecast Summary-FY25'!BH:BH, 'Forecast Summary-FY25'!$A:$A,Outcomes!$A138,'Forecast Summary-FY25'!$C:$C, "2024",'Forecast Summary-FY25'!$D:$D, "Historical")</f>
        <v>160</v>
      </c>
      <c r="AP138" s="303">
        <f>SUMIFS('Forecast Summary-FY25'!BI:BI, 'Forecast Summary-FY25'!$A:$A,Outcomes!$A138,'Forecast Summary-FY25'!$C:$C, "2024",'Forecast Summary-FY25'!$D:$D, "Historical")</f>
        <v>159</v>
      </c>
      <c r="AQ138" s="303">
        <f>SUMIFS('Forecast Summary-FY25'!BJ:BJ, 'Forecast Summary-FY25'!$A:$A,Outcomes!$A138,'Forecast Summary-FY25'!$C:$C, "2024",'Forecast Summary-FY25'!$D:$D, "Historical")</f>
        <v>50</v>
      </c>
      <c r="AR138" s="303">
        <f>SUMIFS('Forecast Summary-FY25'!BK:BK, 'Forecast Summary-FY25'!$A:$A,Outcomes!$A138,'Forecast Summary-FY25'!$C:$C, "2024",'Forecast Summary-FY25'!$D:$D, "Historical")</f>
        <v>108</v>
      </c>
      <c r="AS138" s="303">
        <f>SUMIFS('Forecast Summary-FY25'!BL:BL, 'Forecast Summary-FY25'!$A:$A,Outcomes!$A138,'Forecast Summary-FY25'!$C:$C, "2024",'Forecast Summary-FY25'!$D:$D, "Historical")</f>
        <v>48</v>
      </c>
      <c r="AT138" s="303">
        <f>SUMIFS('Forecast Summary-FY25'!BQ:BQ, 'Forecast Summary-FY25'!$A:$A,Outcomes!$A138,'Forecast Summary-FY25'!$C:$C, "2024",'Forecast Summary-FY25'!$D:$D, "Historical")</f>
        <v>0</v>
      </c>
      <c r="AU138" s="303">
        <f>SUMIFS('Forecast Summary-FY25'!BR:BR, 'Forecast Summary-FY25'!$A:$A,Outcomes!$A138,'Forecast Summary-FY25'!$C:$C, "2024",'Forecast Summary-FY25'!$D:$D, "Historical")</f>
        <v>0</v>
      </c>
      <c r="AV138" s="303">
        <f>SUMIFS('Forecast Summary-FY25'!BS:BS, 'Forecast Summary-FY25'!$A:$A,Outcomes!$A138,'Forecast Summary-FY25'!$C:$C, "2024",'Forecast Summary-FY25'!$D:$D, "Historical")</f>
        <v>0</v>
      </c>
      <c r="AW138" s="303">
        <f>SUMIFS('Forecast Summary-FY25'!BT:BT, 'Forecast Summary-FY25'!$A:$A,Outcomes!$A138,'Forecast Summary-FY25'!$C:$C, "2024",'Forecast Summary-FY25'!$D:$D, "Historical")</f>
        <v>0</v>
      </c>
      <c r="AX138" s="303">
        <f>SUMIFS('Forecast Summary-FY25'!BU:BU, 'Forecast Summary-FY25'!$A:$A,Outcomes!$A138,'Forecast Summary-FY25'!$C:$C, "2024",'Forecast Summary-FY25'!$D:$D, "Historical")</f>
        <v>71</v>
      </c>
      <c r="AY138" s="303">
        <f>SUMIFS('Forecast Summary-FY25'!BV:BV, 'Forecast Summary-FY25'!$A:$A,Outcomes!$A138,'Forecast Summary-FY25'!$C:$C, "2024",'Forecast Summary-FY25'!$D:$D, "Historical")</f>
        <v>10</v>
      </c>
      <c r="AZ138" s="303">
        <f>SUMIFS('Forecast Summary-FY25'!BW:BW, 'Forecast Summary-FY25'!$A:$A,Outcomes!$A138,'Forecast Summary-FY25'!$C:$C, "2024",'Forecast Summary-FY25'!$D:$D, "Historical")</f>
        <v>36</v>
      </c>
      <c r="BA138" s="303">
        <f>SUMIFS('Forecast Summary-FY25'!BX:BX, 'Forecast Summary-FY25'!$A:$A,Outcomes!$A138,'Forecast Summary-FY25'!$C:$C, "2024",'Forecast Summary-FY25'!$D:$D, "Historical")</f>
        <v>50</v>
      </c>
      <c r="BB138" s="303">
        <f>SUMIFS('Forecast Summary-FY25'!BY:BY, 'Forecast Summary-FY25'!$A:$A,Outcomes!$A138,'Forecast Summary-FY25'!$C:$C, "2024",'Forecast Summary-FY25'!$D:$D, "Historical")</f>
        <v>28</v>
      </c>
      <c r="BC138" s="303">
        <f>SUMIFS('Forecast Summary-FY25'!BZ:BZ, 'Forecast Summary-FY25'!$A:$A,Outcomes!$A138,'Forecast Summary-FY25'!$C:$C, "2024",'Forecast Summary-FY25'!$D:$D, "Historical")</f>
        <v>30</v>
      </c>
      <c r="BD138" s="303">
        <f>SUMIFS('Forecast Summary-FY25'!CA:CA, 'Forecast Summary-FY25'!$A:$A,Outcomes!$A138,'Forecast Summary-FY25'!$C:$C, "2024",'Forecast Summary-FY25'!$D:$D, "Historical")</f>
        <v>0</v>
      </c>
    </row>
    <row r="139" spans="1:56">
      <c r="A139" s="13" t="s">
        <v>95</v>
      </c>
      <c r="B139" s="10" t="s">
        <v>96</v>
      </c>
      <c r="C139" s="303">
        <f>SUMIFS('Forecast Summary-FY25'!E:E, 'Forecast Summary-FY25'!$A:$A,Outcomes!$A139,'Forecast Summary-FY25'!$C:$C, "2024",'Forecast Summary-FY25'!$D:$D, "Historical")</f>
        <v>873</v>
      </c>
      <c r="D139" s="303">
        <f>SUMIFS('Forecast Summary-FY25'!F:F, 'Forecast Summary-FY25'!$A:$A,Outcomes!$A139,'Forecast Summary-FY25'!$C:$C, "2024",'Forecast Summary-FY25'!$D:$D, "Historical")</f>
        <v>440</v>
      </c>
      <c r="E139" s="303">
        <f>SUMIFS('Forecast Summary-FY25'!G:G, 'Forecast Summary-FY25'!$A:$A,Outcomes!$A139,'Forecast Summary-FY25'!$C:$C, "2024",'Forecast Summary-FY25'!$D:$D, "Historical")</f>
        <v>307</v>
      </c>
      <c r="F139" s="303">
        <f>SUMIFS('Forecast Summary-FY25'!H:H, 'Forecast Summary-FY25'!$A:$A,Outcomes!$A139,'Forecast Summary-FY25'!$C:$C, "2024",'Forecast Summary-FY25'!$D:$D, "Historical")</f>
        <v>130</v>
      </c>
      <c r="G139" s="303">
        <f>SUMIFS('Forecast Summary-FY25'!I:I, 'Forecast Summary-FY25'!$A:$A,Outcomes!$A139,'Forecast Summary-FY25'!$C:$C, "2024",'Forecast Summary-FY25'!$D:$D, "Historical")</f>
        <v>63</v>
      </c>
      <c r="H139" s="303">
        <f>SUMIFS('Forecast Summary-FY25'!J:J, 'Forecast Summary-FY25'!$A:$A,Outcomes!$A139,'Forecast Summary-FY25'!$C:$C, "2024",'Forecast Summary-FY25'!$D:$D, "Historical")</f>
        <v>0</v>
      </c>
      <c r="I139" s="303">
        <f>SUMIFS('Forecast Summary-FY25'!K:K, 'Forecast Summary-FY25'!$A:$A,Outcomes!$A139,'Forecast Summary-FY25'!$C:$C, "2024",'Forecast Summary-FY25'!$D:$D, "Historical")</f>
        <v>0</v>
      </c>
      <c r="J139" s="303">
        <f>SUMIFS('Forecast Summary-FY25'!L:L, 'Forecast Summary-FY25'!$A:$A,Outcomes!$A139,'Forecast Summary-FY25'!$C:$C, "2024",'Forecast Summary-FY25'!$D:$D, "Historical")</f>
        <v>0</v>
      </c>
      <c r="K139" s="303">
        <f>SUMIFS('Forecast Summary-FY25'!M:M, 'Forecast Summary-FY25'!$A:$A,Outcomes!$A139,'Forecast Summary-FY25'!$C:$C, "2024",'Forecast Summary-FY25'!$D:$D, "Historical")</f>
        <v>0</v>
      </c>
      <c r="L139" s="303">
        <f>SUMIFS('Forecast Summary-FY25'!O:O, 'Forecast Summary-FY25'!$A:$A,Outcomes!$A139,'Forecast Summary-FY25'!$C:$C, "2024",'Forecast Summary-FY25'!$D:$D, "Historical")</f>
        <v>0</v>
      </c>
      <c r="M139" s="303">
        <f>SUMIFS('Forecast Summary-FY25'!P:P, 'Forecast Summary-FY25'!$A:$A,Outcomes!$A139,'Forecast Summary-FY25'!$C:$C, "2024",'Forecast Summary-FY25'!$D:$D, "Historical")</f>
        <v>454</v>
      </c>
      <c r="N139" s="303">
        <f>SUMIFS('Forecast Summary-FY25'!U:U, 'Forecast Summary-FY25'!$A:$A,Outcomes!$A139,'Forecast Summary-FY25'!$C:$C, "2024",'Forecast Summary-FY25'!$D:$D, "Historical")</f>
        <v>0</v>
      </c>
      <c r="O139" s="303">
        <f>SUMIFS('Forecast Summary-FY25'!V:V, 'Forecast Summary-FY25'!$A:$A,Outcomes!$A139,'Forecast Summary-FY25'!$C:$C, "2024",'Forecast Summary-FY25'!$D:$D, "Historical")</f>
        <v>0</v>
      </c>
      <c r="P139" s="303">
        <f>SUMIFS('Forecast Summary-FY25'!W:W, 'Forecast Summary-FY25'!$A:$A,Outcomes!$A139,'Forecast Summary-FY25'!$C:$C, "2024",'Forecast Summary-FY25'!$D:$D, "Historical")</f>
        <v>0</v>
      </c>
      <c r="Q139" s="303">
        <f>SUMIFS('Forecast Summary-FY25'!X:X, 'Forecast Summary-FY25'!$A:$A,Outcomes!$A139,'Forecast Summary-FY25'!$C:$C, "2024",'Forecast Summary-FY25'!$D:$D, "Historical")</f>
        <v>0</v>
      </c>
      <c r="R139" s="303">
        <f>SUMIFS('Forecast Summary-FY25'!Y:Y, 'Forecast Summary-FY25'!$A:$A,Outcomes!$A139,'Forecast Summary-FY25'!$C:$C, "2024",'Forecast Summary-FY25'!$D:$D, "Historical")</f>
        <v>4</v>
      </c>
      <c r="S139" s="303">
        <f>SUMIFS('Forecast Summary-FY25'!Z:Z, 'Forecast Summary-FY25'!$A:$A,Outcomes!$A139,'Forecast Summary-FY25'!$C:$C, "2024",'Forecast Summary-FY25'!$D:$D, "Historical")</f>
        <v>2</v>
      </c>
      <c r="T139" s="303">
        <f>SUMIFS('Forecast Summary-FY25'!AA:AA, 'Forecast Summary-FY25'!$A:$A,Outcomes!$A139,'Forecast Summary-FY25'!$C:$C, "2024",'Forecast Summary-FY25'!$D:$D, "Historical")</f>
        <v>1</v>
      </c>
      <c r="U139" s="303">
        <f>SUMIFS('Forecast Summary-FY25'!AB:AB, 'Forecast Summary-FY25'!$A:$A,Outcomes!$A139,'Forecast Summary-FY25'!$C:$C, "2024",'Forecast Summary-FY25'!$D:$D, "Historical")</f>
        <v>4</v>
      </c>
      <c r="V139" s="303">
        <f>SUMIFS('Forecast Summary-FY25'!AG:AG, 'Forecast Summary-FY25'!$A:$A,Outcomes!$A139,'Forecast Summary-FY25'!$C:$C, "2024",'Forecast Summary-FY25'!$D:$D, "Historical")</f>
        <v>1834</v>
      </c>
      <c r="W139" s="303">
        <f>SUMIFS('Forecast Summary-FY25'!AH:AH, 'Forecast Summary-FY25'!$A:$A,Outcomes!$A139,'Forecast Summary-FY25'!$C:$C, "2024",'Forecast Summary-FY25'!$D:$D, "Historical")</f>
        <v>1575</v>
      </c>
      <c r="X139" s="303">
        <f>SUMIFS('Forecast Summary-FY25'!AI:AI, 'Forecast Summary-FY25'!$A:$A,Outcomes!$A139,'Forecast Summary-FY25'!$C:$C, "2024",'Forecast Summary-FY25'!$D:$D, "Historical")</f>
        <v>1467</v>
      </c>
      <c r="Y139" s="303">
        <f>SUMIFS('Forecast Summary-FY25'!AJ:AJ, 'Forecast Summary-FY25'!$A:$A,Outcomes!$A139,'Forecast Summary-FY25'!$C:$C, "2024",'Forecast Summary-FY25'!$D:$D, "Historical")</f>
        <v>1563</v>
      </c>
      <c r="Z139" s="303">
        <f>SUMIFS('Forecast Summary-FY25'!AK:AK, 'Forecast Summary-FY25'!$A:$A,Outcomes!$A139,'Forecast Summary-FY25'!$C:$C, "2024",'Forecast Summary-FY25'!$D:$D, "Historical")</f>
        <v>610</v>
      </c>
      <c r="AA139" s="303">
        <f>SUMIFS('Forecast Summary-FY25'!AL:AL, 'Forecast Summary-FY25'!$A:$A,Outcomes!$A139,'Forecast Summary-FY25'!$C:$C, "2024",'Forecast Summary-FY25'!$D:$D, "Historical")</f>
        <v>417</v>
      </c>
      <c r="AB139" s="303">
        <f>SUMIFS('Forecast Summary-FY25'!AM:AM, 'Forecast Summary-FY25'!$A:$A,Outcomes!$A139,'Forecast Summary-FY25'!$C:$C, "2024",'Forecast Summary-FY25'!$D:$D, "Historical")</f>
        <v>224</v>
      </c>
      <c r="AC139" s="303">
        <f>SUMIFS('Forecast Summary-FY25'!AN:AN, 'Forecast Summary-FY25'!$A:$A,Outcomes!$A139,'Forecast Summary-FY25'!$C:$C, "2024",'Forecast Summary-FY25'!$D:$D, "Historical")</f>
        <v>246</v>
      </c>
      <c r="AD139" s="303">
        <f>SUMIFS('Forecast Summary-FY25'!AS:AS, 'Forecast Summary-FY25'!$A:$A,Outcomes!$A139,'Forecast Summary-FY25'!$C:$C, "2024",'Forecast Summary-FY25'!$D:$D, "Historical")</f>
        <v>0</v>
      </c>
      <c r="AE139" s="303">
        <f>SUMIFS('Forecast Summary-FY25'!AT:AT, 'Forecast Summary-FY25'!$A:$A,Outcomes!$A139,'Forecast Summary-FY25'!$C:$C, "2024",'Forecast Summary-FY25'!$D:$D, "Historical")</f>
        <v>0</v>
      </c>
      <c r="AF139" s="303">
        <f>SUMIFS('Forecast Summary-FY25'!AU:AU, 'Forecast Summary-FY25'!$A:$A,Outcomes!$A139,'Forecast Summary-FY25'!$C:$C, "2024",'Forecast Summary-FY25'!$D:$D, "Historical")</f>
        <v>0</v>
      </c>
      <c r="AG139" s="303">
        <f>SUMIFS('Forecast Summary-FY25'!AV:AV, 'Forecast Summary-FY25'!$A:$A,Outcomes!$A139,'Forecast Summary-FY25'!$C:$C, "2024",'Forecast Summary-FY25'!$D:$D, "Historical")</f>
        <v>0</v>
      </c>
      <c r="AH139" s="303">
        <f>SUMIFS('Forecast Summary-FY25'!AW:AW, 'Forecast Summary-FY25'!$A:$A,Outcomes!$A139,'Forecast Summary-FY25'!$C:$C, "2024",'Forecast Summary-FY25'!$D:$D, "Historical")</f>
        <v>0</v>
      </c>
      <c r="AI139" s="303">
        <f>SUMIFS('Forecast Summary-FY25'!AX:AX, 'Forecast Summary-FY25'!$A:$A,Outcomes!$A139,'Forecast Summary-FY25'!$C:$C, "2024",'Forecast Summary-FY25'!$D:$D, "Historical")</f>
        <v>0</v>
      </c>
      <c r="AJ139" s="303">
        <f>SUMIFS('Forecast Summary-FY25'!AY:AY, 'Forecast Summary-FY25'!$A:$A,Outcomes!$A139,'Forecast Summary-FY25'!$C:$C, "2024",'Forecast Summary-FY25'!$D:$D, "Historical")</f>
        <v>0</v>
      </c>
      <c r="AK139" s="303">
        <f>SUMIFS('Forecast Summary-FY25'!AZ:AZ, 'Forecast Summary-FY25'!$A:$A,Outcomes!$A139,'Forecast Summary-FY25'!$C:$C, "2024",'Forecast Summary-FY25'!$D:$D, "Historical")</f>
        <v>0</v>
      </c>
      <c r="AL139" s="303">
        <f>SUMIFS('Forecast Summary-FY25'!BE:BE, 'Forecast Summary-FY25'!$A:$A,Outcomes!$A139,'Forecast Summary-FY25'!$C:$C, "2024",'Forecast Summary-FY25'!$D:$D, "Historical")</f>
        <v>825</v>
      </c>
      <c r="AM139" s="303">
        <f>SUMIFS('Forecast Summary-FY25'!BF:BF, 'Forecast Summary-FY25'!$A:$A,Outcomes!$A139,'Forecast Summary-FY25'!$C:$C, "2024",'Forecast Summary-FY25'!$D:$D, "Historical")</f>
        <v>579</v>
      </c>
      <c r="AN139" s="303">
        <f>SUMIFS('Forecast Summary-FY25'!BG:BG, 'Forecast Summary-FY25'!$A:$A,Outcomes!$A139,'Forecast Summary-FY25'!$C:$C, "2024",'Forecast Summary-FY25'!$D:$D, "Historical")</f>
        <v>440</v>
      </c>
      <c r="AO139" s="303">
        <f>SUMIFS('Forecast Summary-FY25'!BH:BH, 'Forecast Summary-FY25'!$A:$A,Outcomes!$A139,'Forecast Summary-FY25'!$C:$C, "2024",'Forecast Summary-FY25'!$D:$D, "Historical")</f>
        <v>361</v>
      </c>
      <c r="AP139" s="303">
        <f>SUMIFS('Forecast Summary-FY25'!BI:BI, 'Forecast Summary-FY25'!$A:$A,Outcomes!$A139,'Forecast Summary-FY25'!$C:$C, "2024",'Forecast Summary-FY25'!$D:$D, "Historical")</f>
        <v>318</v>
      </c>
      <c r="AQ139" s="303">
        <f>SUMIFS('Forecast Summary-FY25'!BJ:BJ, 'Forecast Summary-FY25'!$A:$A,Outcomes!$A139,'Forecast Summary-FY25'!$C:$C, "2024",'Forecast Summary-FY25'!$D:$D, "Historical")</f>
        <v>182</v>
      </c>
      <c r="AR139" s="303">
        <f>SUMIFS('Forecast Summary-FY25'!BK:BK, 'Forecast Summary-FY25'!$A:$A,Outcomes!$A139,'Forecast Summary-FY25'!$C:$C, "2024",'Forecast Summary-FY25'!$D:$D, "Historical")</f>
        <v>165</v>
      </c>
      <c r="AS139" s="303">
        <f>SUMIFS('Forecast Summary-FY25'!BL:BL, 'Forecast Summary-FY25'!$A:$A,Outcomes!$A139,'Forecast Summary-FY25'!$C:$C, "2024",'Forecast Summary-FY25'!$D:$D, "Historical")</f>
        <v>148</v>
      </c>
      <c r="AT139" s="303">
        <f>SUMIFS('Forecast Summary-FY25'!BQ:BQ, 'Forecast Summary-FY25'!$A:$A,Outcomes!$A139,'Forecast Summary-FY25'!$C:$C, "2024",'Forecast Summary-FY25'!$D:$D, "Historical")</f>
        <v>0</v>
      </c>
      <c r="AU139" s="303">
        <f>SUMIFS('Forecast Summary-FY25'!BR:BR, 'Forecast Summary-FY25'!$A:$A,Outcomes!$A139,'Forecast Summary-FY25'!$C:$C, "2024",'Forecast Summary-FY25'!$D:$D, "Historical")</f>
        <v>0</v>
      </c>
      <c r="AV139" s="303">
        <f>SUMIFS('Forecast Summary-FY25'!BS:BS, 'Forecast Summary-FY25'!$A:$A,Outcomes!$A139,'Forecast Summary-FY25'!$C:$C, "2024",'Forecast Summary-FY25'!$D:$D, "Historical")</f>
        <v>0</v>
      </c>
      <c r="AW139" s="303">
        <f>SUMIFS('Forecast Summary-FY25'!BT:BT, 'Forecast Summary-FY25'!$A:$A,Outcomes!$A139,'Forecast Summary-FY25'!$C:$C, "2024",'Forecast Summary-FY25'!$D:$D, "Historical")</f>
        <v>0</v>
      </c>
      <c r="AX139" s="303">
        <f>SUMIFS('Forecast Summary-FY25'!BU:BU, 'Forecast Summary-FY25'!$A:$A,Outcomes!$A139,'Forecast Summary-FY25'!$C:$C, "2024",'Forecast Summary-FY25'!$D:$D, "Historical")</f>
        <v>0</v>
      </c>
      <c r="AY139" s="303">
        <f>SUMIFS('Forecast Summary-FY25'!BV:BV, 'Forecast Summary-FY25'!$A:$A,Outcomes!$A139,'Forecast Summary-FY25'!$C:$C, "2024",'Forecast Summary-FY25'!$D:$D, "Historical")</f>
        <v>0</v>
      </c>
      <c r="AZ139" s="303">
        <f>SUMIFS('Forecast Summary-FY25'!BW:BW, 'Forecast Summary-FY25'!$A:$A,Outcomes!$A139,'Forecast Summary-FY25'!$C:$C, "2024",'Forecast Summary-FY25'!$D:$D, "Historical")</f>
        <v>0</v>
      </c>
      <c r="BA139" s="303">
        <f>SUMIFS('Forecast Summary-FY25'!BX:BX, 'Forecast Summary-FY25'!$A:$A,Outcomes!$A139,'Forecast Summary-FY25'!$C:$C, "2024",'Forecast Summary-FY25'!$D:$D, "Historical")</f>
        <v>0</v>
      </c>
      <c r="BB139" s="303">
        <f>SUMIFS('Forecast Summary-FY25'!BY:BY, 'Forecast Summary-FY25'!$A:$A,Outcomes!$A139,'Forecast Summary-FY25'!$C:$C, "2024",'Forecast Summary-FY25'!$D:$D, "Historical")</f>
        <v>47</v>
      </c>
      <c r="BC139" s="303">
        <f>SUMIFS('Forecast Summary-FY25'!BZ:BZ, 'Forecast Summary-FY25'!$A:$A,Outcomes!$A139,'Forecast Summary-FY25'!$C:$C, "2024",'Forecast Summary-FY25'!$D:$D, "Historical")</f>
        <v>118</v>
      </c>
      <c r="BD139" s="303">
        <f>SUMIFS('Forecast Summary-FY25'!CA:CA, 'Forecast Summary-FY25'!$A:$A,Outcomes!$A139,'Forecast Summary-FY25'!$C:$C, "2024",'Forecast Summary-FY25'!$D:$D, "Historical")</f>
        <v>0</v>
      </c>
    </row>
    <row r="140" spans="1:56">
      <c r="A140" s="13" t="s">
        <v>97</v>
      </c>
      <c r="B140" s="10" t="s">
        <v>98</v>
      </c>
      <c r="C140" s="303">
        <f>SUMIFS('Forecast Summary-FY25'!E:E, 'Forecast Summary-FY25'!$A:$A,Outcomes!$A140,'Forecast Summary-FY25'!$C:$C, "2024",'Forecast Summary-FY25'!$D:$D, "Historical")</f>
        <v>8177</v>
      </c>
      <c r="D140" s="303">
        <f>SUMIFS('Forecast Summary-FY25'!F:F, 'Forecast Summary-FY25'!$A:$A,Outcomes!$A140,'Forecast Summary-FY25'!$C:$C, "2024",'Forecast Summary-FY25'!$D:$D, "Historical")</f>
        <v>6254</v>
      </c>
      <c r="E140" s="303">
        <f>SUMIFS('Forecast Summary-FY25'!G:G, 'Forecast Summary-FY25'!$A:$A,Outcomes!$A140,'Forecast Summary-FY25'!$C:$C, "2024",'Forecast Summary-FY25'!$D:$D, "Historical")</f>
        <v>3734</v>
      </c>
      <c r="F140" s="303">
        <f>SUMIFS('Forecast Summary-FY25'!H:H, 'Forecast Summary-FY25'!$A:$A,Outcomes!$A140,'Forecast Summary-FY25'!$C:$C, "2024",'Forecast Summary-FY25'!$D:$D, "Historical")</f>
        <v>2190</v>
      </c>
      <c r="G140" s="303">
        <f>SUMIFS('Forecast Summary-FY25'!I:I, 'Forecast Summary-FY25'!$A:$A,Outcomes!$A140,'Forecast Summary-FY25'!$C:$C, "2024",'Forecast Summary-FY25'!$D:$D, "Historical")</f>
        <v>846</v>
      </c>
      <c r="H140" s="303">
        <f>SUMIFS('Forecast Summary-FY25'!J:J, 'Forecast Summary-FY25'!$A:$A,Outcomes!$A140,'Forecast Summary-FY25'!$C:$C, "2024",'Forecast Summary-FY25'!$D:$D, "Historical")</f>
        <v>0</v>
      </c>
      <c r="I140" s="303">
        <f>SUMIFS('Forecast Summary-FY25'!K:K, 'Forecast Summary-FY25'!$A:$A,Outcomes!$A140,'Forecast Summary-FY25'!$C:$C, "2024",'Forecast Summary-FY25'!$D:$D, "Historical")</f>
        <v>0</v>
      </c>
      <c r="J140" s="303">
        <f>SUMIFS('Forecast Summary-FY25'!L:L, 'Forecast Summary-FY25'!$A:$A,Outcomes!$A140,'Forecast Summary-FY25'!$C:$C, "2024",'Forecast Summary-FY25'!$D:$D, "Historical")</f>
        <v>0</v>
      </c>
      <c r="K140" s="303">
        <f>SUMIFS('Forecast Summary-FY25'!M:M, 'Forecast Summary-FY25'!$A:$A,Outcomes!$A140,'Forecast Summary-FY25'!$C:$C, "2024",'Forecast Summary-FY25'!$D:$D, "Historical")</f>
        <v>0</v>
      </c>
      <c r="L140" s="303">
        <f>SUMIFS('Forecast Summary-FY25'!O:O, 'Forecast Summary-FY25'!$A:$A,Outcomes!$A140,'Forecast Summary-FY25'!$C:$C, "2024",'Forecast Summary-FY25'!$D:$D, "Historical")</f>
        <v>0</v>
      </c>
      <c r="M140" s="303">
        <f>SUMIFS('Forecast Summary-FY25'!P:P, 'Forecast Summary-FY25'!$A:$A,Outcomes!$A140,'Forecast Summary-FY25'!$C:$C, "2024",'Forecast Summary-FY25'!$D:$D, "Historical")</f>
        <v>579</v>
      </c>
      <c r="N140" s="303">
        <f>SUMIFS('Forecast Summary-FY25'!U:U, 'Forecast Summary-FY25'!$A:$A,Outcomes!$A140,'Forecast Summary-FY25'!$C:$C, "2024",'Forecast Summary-FY25'!$D:$D, "Historical")</f>
        <v>13</v>
      </c>
      <c r="O140" s="303">
        <f>SUMIFS('Forecast Summary-FY25'!V:V, 'Forecast Summary-FY25'!$A:$A,Outcomes!$A140,'Forecast Summary-FY25'!$C:$C, "2024",'Forecast Summary-FY25'!$D:$D, "Historical")</f>
        <v>2</v>
      </c>
      <c r="P140" s="303">
        <f>SUMIFS('Forecast Summary-FY25'!W:W, 'Forecast Summary-FY25'!$A:$A,Outcomes!$A140,'Forecast Summary-FY25'!$C:$C, "2024",'Forecast Summary-FY25'!$D:$D, "Historical")</f>
        <v>0</v>
      </c>
      <c r="Q140" s="303">
        <f>SUMIFS('Forecast Summary-FY25'!X:X, 'Forecast Summary-FY25'!$A:$A,Outcomes!$A140,'Forecast Summary-FY25'!$C:$C, "2024",'Forecast Summary-FY25'!$D:$D, "Historical")</f>
        <v>2</v>
      </c>
      <c r="R140" s="303">
        <f>SUMIFS('Forecast Summary-FY25'!Y:Y, 'Forecast Summary-FY25'!$A:$A,Outcomes!$A140,'Forecast Summary-FY25'!$C:$C, "2024",'Forecast Summary-FY25'!$D:$D, "Historical")</f>
        <v>199</v>
      </c>
      <c r="S140" s="303">
        <f>SUMIFS('Forecast Summary-FY25'!Z:Z, 'Forecast Summary-FY25'!$A:$A,Outcomes!$A140,'Forecast Summary-FY25'!$C:$C, "2024",'Forecast Summary-FY25'!$D:$D, "Historical")</f>
        <v>56</v>
      </c>
      <c r="T140" s="303">
        <f>SUMIFS('Forecast Summary-FY25'!AA:AA, 'Forecast Summary-FY25'!$A:$A,Outcomes!$A140,'Forecast Summary-FY25'!$C:$C, "2024",'Forecast Summary-FY25'!$D:$D, "Historical")</f>
        <v>22</v>
      </c>
      <c r="U140" s="303">
        <f>SUMIFS('Forecast Summary-FY25'!AB:AB, 'Forecast Summary-FY25'!$A:$A,Outcomes!$A140,'Forecast Summary-FY25'!$C:$C, "2024",'Forecast Summary-FY25'!$D:$D, "Historical")</f>
        <v>91</v>
      </c>
      <c r="V140" s="303">
        <f>SUMIFS('Forecast Summary-FY25'!AG:AG, 'Forecast Summary-FY25'!$A:$A,Outcomes!$A140,'Forecast Summary-FY25'!$C:$C, "2024",'Forecast Summary-FY25'!$D:$D, "Historical")</f>
        <v>969</v>
      </c>
      <c r="W140" s="303">
        <f>SUMIFS('Forecast Summary-FY25'!AH:AH, 'Forecast Summary-FY25'!$A:$A,Outcomes!$A140,'Forecast Summary-FY25'!$C:$C, "2024",'Forecast Summary-FY25'!$D:$D, "Historical")</f>
        <v>558</v>
      </c>
      <c r="X140" s="303">
        <f>SUMIFS('Forecast Summary-FY25'!AI:AI, 'Forecast Summary-FY25'!$A:$A,Outcomes!$A140,'Forecast Summary-FY25'!$C:$C, "2024",'Forecast Summary-FY25'!$D:$D, "Historical")</f>
        <v>387</v>
      </c>
      <c r="Y140" s="303">
        <f>SUMIFS('Forecast Summary-FY25'!AJ:AJ, 'Forecast Summary-FY25'!$A:$A,Outcomes!$A140,'Forecast Summary-FY25'!$C:$C, "2024",'Forecast Summary-FY25'!$D:$D, "Historical")</f>
        <v>501</v>
      </c>
      <c r="Z140" s="303">
        <f>SUMIFS('Forecast Summary-FY25'!AK:AK, 'Forecast Summary-FY25'!$A:$A,Outcomes!$A140,'Forecast Summary-FY25'!$C:$C, "2024",'Forecast Summary-FY25'!$D:$D, "Historical")</f>
        <v>1137</v>
      </c>
      <c r="AA140" s="303">
        <f>SUMIFS('Forecast Summary-FY25'!AL:AL, 'Forecast Summary-FY25'!$A:$A,Outcomes!$A140,'Forecast Summary-FY25'!$C:$C, "2024",'Forecast Summary-FY25'!$D:$D, "Historical")</f>
        <v>704</v>
      </c>
      <c r="AB140" s="303">
        <f>SUMIFS('Forecast Summary-FY25'!AM:AM, 'Forecast Summary-FY25'!$A:$A,Outcomes!$A140,'Forecast Summary-FY25'!$C:$C, "2024",'Forecast Summary-FY25'!$D:$D, "Historical")</f>
        <v>437</v>
      </c>
      <c r="AC140" s="303">
        <f>SUMIFS('Forecast Summary-FY25'!AN:AN, 'Forecast Summary-FY25'!$A:$A,Outcomes!$A140,'Forecast Summary-FY25'!$C:$C, "2024",'Forecast Summary-FY25'!$D:$D, "Historical")</f>
        <v>426</v>
      </c>
      <c r="AD140" s="303">
        <f>SUMIFS('Forecast Summary-FY25'!AS:AS, 'Forecast Summary-FY25'!$A:$A,Outcomes!$A140,'Forecast Summary-FY25'!$C:$C, "2024",'Forecast Summary-FY25'!$D:$D, "Historical")</f>
        <v>56</v>
      </c>
      <c r="AE140" s="303">
        <f>SUMIFS('Forecast Summary-FY25'!AT:AT, 'Forecast Summary-FY25'!$A:$A,Outcomes!$A140,'Forecast Summary-FY25'!$C:$C, "2024",'Forecast Summary-FY25'!$D:$D, "Historical")</f>
        <v>16</v>
      </c>
      <c r="AF140" s="303">
        <f>SUMIFS('Forecast Summary-FY25'!AU:AU, 'Forecast Summary-FY25'!$A:$A,Outcomes!$A140,'Forecast Summary-FY25'!$C:$C, "2024",'Forecast Summary-FY25'!$D:$D, "Historical")</f>
        <v>8</v>
      </c>
      <c r="AG140" s="303">
        <f>SUMIFS('Forecast Summary-FY25'!AV:AV, 'Forecast Summary-FY25'!$A:$A,Outcomes!$A140,'Forecast Summary-FY25'!$C:$C, "2024",'Forecast Summary-FY25'!$D:$D, "Historical")</f>
        <v>40</v>
      </c>
      <c r="AH140" s="303">
        <f>SUMIFS('Forecast Summary-FY25'!AW:AW, 'Forecast Summary-FY25'!$A:$A,Outcomes!$A140,'Forecast Summary-FY25'!$C:$C, "2024",'Forecast Summary-FY25'!$D:$D, "Historical")</f>
        <v>42</v>
      </c>
      <c r="AI140" s="303">
        <f>SUMIFS('Forecast Summary-FY25'!AX:AX, 'Forecast Summary-FY25'!$A:$A,Outcomes!$A140,'Forecast Summary-FY25'!$C:$C, "2024",'Forecast Summary-FY25'!$D:$D, "Historical")</f>
        <v>8</v>
      </c>
      <c r="AJ140" s="303">
        <f>SUMIFS('Forecast Summary-FY25'!AY:AY, 'Forecast Summary-FY25'!$A:$A,Outcomes!$A140,'Forecast Summary-FY25'!$C:$C, "2024",'Forecast Summary-FY25'!$D:$D, "Historical")</f>
        <v>8</v>
      </c>
      <c r="AK140" s="303">
        <f>SUMIFS('Forecast Summary-FY25'!AZ:AZ, 'Forecast Summary-FY25'!$A:$A,Outcomes!$A140,'Forecast Summary-FY25'!$C:$C, "2024",'Forecast Summary-FY25'!$D:$D, "Historical")</f>
        <v>35</v>
      </c>
      <c r="AL140" s="303">
        <f>SUMIFS('Forecast Summary-FY25'!BE:BE, 'Forecast Summary-FY25'!$A:$A,Outcomes!$A140,'Forecast Summary-FY25'!$C:$C, "2024",'Forecast Summary-FY25'!$D:$D, "Historical")</f>
        <v>7257</v>
      </c>
      <c r="AM140" s="303">
        <f>SUMIFS('Forecast Summary-FY25'!BF:BF, 'Forecast Summary-FY25'!$A:$A,Outcomes!$A140,'Forecast Summary-FY25'!$C:$C, "2024",'Forecast Summary-FY25'!$D:$D, "Historical")</f>
        <v>4027</v>
      </c>
      <c r="AN140" s="303">
        <f>SUMIFS('Forecast Summary-FY25'!BG:BG, 'Forecast Summary-FY25'!$A:$A,Outcomes!$A140,'Forecast Summary-FY25'!$C:$C, "2024",'Forecast Summary-FY25'!$D:$D, "Historical")</f>
        <v>2445</v>
      </c>
      <c r="AO140" s="303">
        <f>SUMIFS('Forecast Summary-FY25'!BH:BH, 'Forecast Summary-FY25'!$A:$A,Outcomes!$A140,'Forecast Summary-FY25'!$C:$C, "2024",'Forecast Summary-FY25'!$D:$D, "Historical")</f>
        <v>1346</v>
      </c>
      <c r="AP140" s="303">
        <f>SUMIFS('Forecast Summary-FY25'!BI:BI, 'Forecast Summary-FY25'!$A:$A,Outcomes!$A140,'Forecast Summary-FY25'!$C:$C, "2024",'Forecast Summary-FY25'!$D:$D, "Historical")</f>
        <v>1269</v>
      </c>
      <c r="AQ140" s="303">
        <f>SUMIFS('Forecast Summary-FY25'!BJ:BJ, 'Forecast Summary-FY25'!$A:$A,Outcomes!$A140,'Forecast Summary-FY25'!$C:$C, "2024",'Forecast Summary-FY25'!$D:$D, "Historical")</f>
        <v>527</v>
      </c>
      <c r="AR140" s="303">
        <f>SUMIFS('Forecast Summary-FY25'!BK:BK, 'Forecast Summary-FY25'!$A:$A,Outcomes!$A140,'Forecast Summary-FY25'!$C:$C, "2024",'Forecast Summary-FY25'!$D:$D, "Historical")</f>
        <v>571</v>
      </c>
      <c r="AS140" s="303">
        <f>SUMIFS('Forecast Summary-FY25'!BL:BL, 'Forecast Summary-FY25'!$A:$A,Outcomes!$A140,'Forecast Summary-FY25'!$C:$C, "2024",'Forecast Summary-FY25'!$D:$D, "Historical")</f>
        <v>620</v>
      </c>
      <c r="AT140" s="303">
        <f>SUMIFS('Forecast Summary-FY25'!BQ:BQ, 'Forecast Summary-FY25'!$A:$A,Outcomes!$A140,'Forecast Summary-FY25'!$C:$C, "2024",'Forecast Summary-FY25'!$D:$D, "Historical")</f>
        <v>91</v>
      </c>
      <c r="AU140" s="303">
        <f>SUMIFS('Forecast Summary-FY25'!BR:BR, 'Forecast Summary-FY25'!$A:$A,Outcomes!$A140,'Forecast Summary-FY25'!$C:$C, "2024",'Forecast Summary-FY25'!$D:$D, "Historical")</f>
        <v>31</v>
      </c>
      <c r="AV140" s="303">
        <f>SUMIFS('Forecast Summary-FY25'!BS:BS, 'Forecast Summary-FY25'!$A:$A,Outcomes!$A140,'Forecast Summary-FY25'!$C:$C, "2024",'Forecast Summary-FY25'!$D:$D, "Historical")</f>
        <v>38</v>
      </c>
      <c r="AW140" s="303">
        <f>SUMIFS('Forecast Summary-FY25'!BT:BT, 'Forecast Summary-FY25'!$A:$A,Outcomes!$A140,'Forecast Summary-FY25'!$C:$C, "2024",'Forecast Summary-FY25'!$D:$D, "Historical")</f>
        <v>75</v>
      </c>
      <c r="AX140" s="303">
        <f>SUMIFS('Forecast Summary-FY25'!BU:BU, 'Forecast Summary-FY25'!$A:$A,Outcomes!$A140,'Forecast Summary-FY25'!$C:$C, "2024",'Forecast Summary-FY25'!$D:$D, "Historical")</f>
        <v>167</v>
      </c>
      <c r="AY140" s="303">
        <f>SUMIFS('Forecast Summary-FY25'!BV:BV, 'Forecast Summary-FY25'!$A:$A,Outcomes!$A140,'Forecast Summary-FY25'!$C:$C, "2024",'Forecast Summary-FY25'!$D:$D, "Historical")</f>
        <v>16</v>
      </c>
      <c r="AZ140" s="303">
        <f>SUMIFS('Forecast Summary-FY25'!BW:BW, 'Forecast Summary-FY25'!$A:$A,Outcomes!$A140,'Forecast Summary-FY25'!$C:$C, "2024",'Forecast Summary-FY25'!$D:$D, "Historical")</f>
        <v>64</v>
      </c>
      <c r="BA140" s="303">
        <f>SUMIFS('Forecast Summary-FY25'!BX:BX, 'Forecast Summary-FY25'!$A:$A,Outcomes!$A140,'Forecast Summary-FY25'!$C:$C, "2024",'Forecast Summary-FY25'!$D:$D, "Historical")</f>
        <v>113</v>
      </c>
      <c r="BB140" s="303">
        <f>SUMIFS('Forecast Summary-FY25'!BY:BY, 'Forecast Summary-FY25'!$A:$A,Outcomes!$A140,'Forecast Summary-FY25'!$C:$C, "2024",'Forecast Summary-FY25'!$D:$D, "Historical")</f>
        <v>74</v>
      </c>
      <c r="BC140" s="303">
        <f>SUMIFS('Forecast Summary-FY25'!BZ:BZ, 'Forecast Summary-FY25'!$A:$A,Outcomes!$A140,'Forecast Summary-FY25'!$C:$C, "2024",'Forecast Summary-FY25'!$D:$D, "Historical")</f>
        <v>596</v>
      </c>
      <c r="BD140" s="303">
        <f>SUMIFS('Forecast Summary-FY25'!CA:CA, 'Forecast Summary-FY25'!$A:$A,Outcomes!$A140,'Forecast Summary-FY25'!$C:$C, "2024",'Forecast Summary-FY25'!$D:$D, "Historical")</f>
        <v>0</v>
      </c>
    </row>
    <row r="141" spans="1:56">
      <c r="A141" s="13" t="s">
        <v>99</v>
      </c>
      <c r="B141" s="10" t="s">
        <v>100</v>
      </c>
      <c r="C141" s="303">
        <f>SUMIFS('Forecast Summary-FY25'!E:E, 'Forecast Summary-FY25'!$A:$A,Outcomes!$A141,'Forecast Summary-FY25'!$C:$C, "2024",'Forecast Summary-FY25'!$D:$D, "Historical")</f>
        <v>433</v>
      </c>
      <c r="D141" s="303">
        <f>SUMIFS('Forecast Summary-FY25'!F:F, 'Forecast Summary-FY25'!$A:$A,Outcomes!$A141,'Forecast Summary-FY25'!$C:$C, "2024",'Forecast Summary-FY25'!$D:$D, "Historical")</f>
        <v>579</v>
      </c>
      <c r="E141" s="303">
        <f>SUMIFS('Forecast Summary-FY25'!G:G, 'Forecast Summary-FY25'!$A:$A,Outcomes!$A141,'Forecast Summary-FY25'!$C:$C, "2024",'Forecast Summary-FY25'!$D:$D, "Historical")</f>
        <v>299</v>
      </c>
      <c r="F141" s="303">
        <f>SUMIFS('Forecast Summary-FY25'!H:H, 'Forecast Summary-FY25'!$A:$A,Outcomes!$A141,'Forecast Summary-FY25'!$C:$C, "2024",'Forecast Summary-FY25'!$D:$D, "Historical")</f>
        <v>283</v>
      </c>
      <c r="G141" s="303">
        <f>SUMIFS('Forecast Summary-FY25'!I:I, 'Forecast Summary-FY25'!$A:$A,Outcomes!$A141,'Forecast Summary-FY25'!$C:$C, "2024",'Forecast Summary-FY25'!$D:$D, "Historical")</f>
        <v>134</v>
      </c>
      <c r="H141" s="303">
        <f>SUMIFS('Forecast Summary-FY25'!J:J, 'Forecast Summary-FY25'!$A:$A,Outcomes!$A141,'Forecast Summary-FY25'!$C:$C, "2024",'Forecast Summary-FY25'!$D:$D, "Historical")</f>
        <v>0</v>
      </c>
      <c r="I141" s="303">
        <f>SUMIFS('Forecast Summary-FY25'!K:K, 'Forecast Summary-FY25'!$A:$A,Outcomes!$A141,'Forecast Summary-FY25'!$C:$C, "2024",'Forecast Summary-FY25'!$D:$D, "Historical")</f>
        <v>0</v>
      </c>
      <c r="J141" s="303">
        <f>SUMIFS('Forecast Summary-FY25'!L:L, 'Forecast Summary-FY25'!$A:$A,Outcomes!$A141,'Forecast Summary-FY25'!$C:$C, "2024",'Forecast Summary-FY25'!$D:$D, "Historical")</f>
        <v>0</v>
      </c>
      <c r="K141" s="303">
        <f>SUMIFS('Forecast Summary-FY25'!M:M, 'Forecast Summary-FY25'!$A:$A,Outcomes!$A141,'Forecast Summary-FY25'!$C:$C, "2024",'Forecast Summary-FY25'!$D:$D, "Historical")</f>
        <v>0</v>
      </c>
      <c r="L141" s="303">
        <f>SUMIFS('Forecast Summary-FY25'!O:O, 'Forecast Summary-FY25'!$A:$A,Outcomes!$A141,'Forecast Summary-FY25'!$C:$C, "2024",'Forecast Summary-FY25'!$D:$D, "Historical")</f>
        <v>28</v>
      </c>
      <c r="M141" s="303">
        <f>SUMIFS('Forecast Summary-FY25'!P:P, 'Forecast Summary-FY25'!$A:$A,Outcomes!$A141,'Forecast Summary-FY25'!$C:$C, "2024",'Forecast Summary-FY25'!$D:$D, "Historical")</f>
        <v>233</v>
      </c>
      <c r="N141" s="303">
        <f>SUMIFS('Forecast Summary-FY25'!U:U, 'Forecast Summary-FY25'!$A:$A,Outcomes!$A141,'Forecast Summary-FY25'!$C:$C, "2024",'Forecast Summary-FY25'!$D:$D, "Historical")</f>
        <v>29</v>
      </c>
      <c r="O141" s="303">
        <f>SUMIFS('Forecast Summary-FY25'!V:V, 'Forecast Summary-FY25'!$A:$A,Outcomes!$A141,'Forecast Summary-FY25'!$C:$C, "2024",'Forecast Summary-FY25'!$D:$D, "Historical")</f>
        <v>11</v>
      </c>
      <c r="P141" s="303">
        <f>SUMIFS('Forecast Summary-FY25'!W:W, 'Forecast Summary-FY25'!$A:$A,Outcomes!$A141,'Forecast Summary-FY25'!$C:$C, "2024",'Forecast Summary-FY25'!$D:$D, "Historical")</f>
        <v>15</v>
      </c>
      <c r="Q141" s="303">
        <f>SUMIFS('Forecast Summary-FY25'!X:X, 'Forecast Summary-FY25'!$A:$A,Outcomes!$A141,'Forecast Summary-FY25'!$C:$C, "2024",'Forecast Summary-FY25'!$D:$D, "Historical")</f>
        <v>19</v>
      </c>
      <c r="R141" s="303">
        <f>SUMIFS('Forecast Summary-FY25'!Y:Y, 'Forecast Summary-FY25'!$A:$A,Outcomes!$A141,'Forecast Summary-FY25'!$C:$C, "2024",'Forecast Summary-FY25'!$D:$D, "Historical")</f>
        <v>298</v>
      </c>
      <c r="S141" s="303">
        <f>SUMIFS('Forecast Summary-FY25'!Z:Z, 'Forecast Summary-FY25'!$A:$A,Outcomes!$A141,'Forecast Summary-FY25'!$C:$C, "2024",'Forecast Summary-FY25'!$D:$D, "Historical")</f>
        <v>49</v>
      </c>
      <c r="T141" s="303">
        <f>SUMIFS('Forecast Summary-FY25'!AA:AA, 'Forecast Summary-FY25'!$A:$A,Outcomes!$A141,'Forecast Summary-FY25'!$C:$C, "2024",'Forecast Summary-FY25'!$D:$D, "Historical")</f>
        <v>64</v>
      </c>
      <c r="U141" s="303">
        <f>SUMIFS('Forecast Summary-FY25'!AB:AB, 'Forecast Summary-FY25'!$A:$A,Outcomes!$A141,'Forecast Summary-FY25'!$C:$C, "2024",'Forecast Summary-FY25'!$D:$D, "Historical")</f>
        <v>198</v>
      </c>
      <c r="V141" s="303">
        <f>SUMIFS('Forecast Summary-FY25'!AG:AG, 'Forecast Summary-FY25'!$A:$A,Outcomes!$A141,'Forecast Summary-FY25'!$C:$C, "2024",'Forecast Summary-FY25'!$D:$D, "Historical")</f>
        <v>118</v>
      </c>
      <c r="W141" s="303">
        <f>SUMIFS('Forecast Summary-FY25'!AH:AH, 'Forecast Summary-FY25'!$A:$A,Outcomes!$A141,'Forecast Summary-FY25'!$C:$C, "2024",'Forecast Summary-FY25'!$D:$D, "Historical")</f>
        <v>59</v>
      </c>
      <c r="X141" s="303">
        <f>SUMIFS('Forecast Summary-FY25'!AI:AI, 'Forecast Summary-FY25'!$A:$A,Outcomes!$A141,'Forecast Summary-FY25'!$C:$C, "2024",'Forecast Summary-FY25'!$D:$D, "Historical")</f>
        <v>74</v>
      </c>
      <c r="Y141" s="303">
        <f>SUMIFS('Forecast Summary-FY25'!AJ:AJ, 'Forecast Summary-FY25'!$A:$A,Outcomes!$A141,'Forecast Summary-FY25'!$C:$C, "2024",'Forecast Summary-FY25'!$D:$D, "Historical")</f>
        <v>42</v>
      </c>
      <c r="Z141" s="303">
        <f>SUMIFS('Forecast Summary-FY25'!AK:AK, 'Forecast Summary-FY25'!$A:$A,Outcomes!$A141,'Forecast Summary-FY25'!$C:$C, "2024",'Forecast Summary-FY25'!$D:$D, "Historical")</f>
        <v>292</v>
      </c>
      <c r="AA141" s="303">
        <f>SUMIFS('Forecast Summary-FY25'!AL:AL, 'Forecast Summary-FY25'!$A:$A,Outcomes!$A141,'Forecast Summary-FY25'!$C:$C, "2024",'Forecast Summary-FY25'!$D:$D, "Historical")</f>
        <v>119</v>
      </c>
      <c r="AB141" s="303">
        <f>SUMIFS('Forecast Summary-FY25'!AM:AM, 'Forecast Summary-FY25'!$A:$A,Outcomes!$A141,'Forecast Summary-FY25'!$C:$C, "2024",'Forecast Summary-FY25'!$D:$D, "Historical")</f>
        <v>164</v>
      </c>
      <c r="AC141" s="303">
        <f>SUMIFS('Forecast Summary-FY25'!AN:AN, 'Forecast Summary-FY25'!$A:$A,Outcomes!$A141,'Forecast Summary-FY25'!$C:$C, "2024",'Forecast Summary-FY25'!$D:$D, "Historical")</f>
        <v>170</v>
      </c>
      <c r="AD141" s="303">
        <f>SUMIFS('Forecast Summary-FY25'!AS:AS, 'Forecast Summary-FY25'!$A:$A,Outcomes!$A141,'Forecast Summary-FY25'!$C:$C, "2024",'Forecast Summary-FY25'!$D:$D, "Historical")</f>
        <v>0</v>
      </c>
      <c r="AE141" s="303">
        <f>SUMIFS('Forecast Summary-FY25'!AT:AT, 'Forecast Summary-FY25'!$A:$A,Outcomes!$A141,'Forecast Summary-FY25'!$C:$C, "2024",'Forecast Summary-FY25'!$D:$D, "Historical")</f>
        <v>0</v>
      </c>
      <c r="AF141" s="303">
        <f>SUMIFS('Forecast Summary-FY25'!AU:AU, 'Forecast Summary-FY25'!$A:$A,Outcomes!$A141,'Forecast Summary-FY25'!$C:$C, "2024",'Forecast Summary-FY25'!$D:$D, "Historical")</f>
        <v>0</v>
      </c>
      <c r="AG141" s="303">
        <f>SUMIFS('Forecast Summary-FY25'!AV:AV, 'Forecast Summary-FY25'!$A:$A,Outcomes!$A141,'Forecast Summary-FY25'!$C:$C, "2024",'Forecast Summary-FY25'!$D:$D, "Historical")</f>
        <v>0</v>
      </c>
      <c r="AH141" s="303">
        <f>SUMIFS('Forecast Summary-FY25'!AW:AW, 'Forecast Summary-FY25'!$A:$A,Outcomes!$A141,'Forecast Summary-FY25'!$C:$C, "2024",'Forecast Summary-FY25'!$D:$D, "Historical")</f>
        <v>9</v>
      </c>
      <c r="AI141" s="303">
        <f>SUMIFS('Forecast Summary-FY25'!AX:AX, 'Forecast Summary-FY25'!$A:$A,Outcomes!$A141,'Forecast Summary-FY25'!$C:$C, "2024",'Forecast Summary-FY25'!$D:$D, "Historical")</f>
        <v>0</v>
      </c>
      <c r="AJ141" s="303">
        <f>SUMIFS('Forecast Summary-FY25'!AY:AY, 'Forecast Summary-FY25'!$A:$A,Outcomes!$A141,'Forecast Summary-FY25'!$C:$C, "2024",'Forecast Summary-FY25'!$D:$D, "Historical")</f>
        <v>1</v>
      </c>
      <c r="AK141" s="303">
        <f>SUMIFS('Forecast Summary-FY25'!AZ:AZ, 'Forecast Summary-FY25'!$A:$A,Outcomes!$A141,'Forecast Summary-FY25'!$C:$C, "2024",'Forecast Summary-FY25'!$D:$D, "Historical")</f>
        <v>8</v>
      </c>
      <c r="AL141" s="303">
        <f>SUMIFS('Forecast Summary-FY25'!BE:BE, 'Forecast Summary-FY25'!$A:$A,Outcomes!$A141,'Forecast Summary-FY25'!$C:$C, "2024",'Forecast Summary-FY25'!$D:$D, "Historical")</f>
        <v>768</v>
      </c>
      <c r="AM141" s="303">
        <f>SUMIFS('Forecast Summary-FY25'!BF:BF, 'Forecast Summary-FY25'!$A:$A,Outcomes!$A141,'Forecast Summary-FY25'!$C:$C, "2024",'Forecast Summary-FY25'!$D:$D, "Historical")</f>
        <v>352</v>
      </c>
      <c r="AN141" s="303">
        <f>SUMIFS('Forecast Summary-FY25'!BG:BG, 'Forecast Summary-FY25'!$A:$A,Outcomes!$A141,'Forecast Summary-FY25'!$C:$C, "2024",'Forecast Summary-FY25'!$D:$D, "Historical")</f>
        <v>402</v>
      </c>
      <c r="AO141" s="303">
        <f>SUMIFS('Forecast Summary-FY25'!BH:BH, 'Forecast Summary-FY25'!$A:$A,Outcomes!$A141,'Forecast Summary-FY25'!$C:$C, "2024",'Forecast Summary-FY25'!$D:$D, "Historical")</f>
        <v>189</v>
      </c>
      <c r="AP141" s="303">
        <f>SUMIFS('Forecast Summary-FY25'!BI:BI, 'Forecast Summary-FY25'!$A:$A,Outcomes!$A141,'Forecast Summary-FY25'!$C:$C, "2024",'Forecast Summary-FY25'!$D:$D, "Historical")</f>
        <v>409</v>
      </c>
      <c r="AQ141" s="303">
        <f>SUMIFS('Forecast Summary-FY25'!BJ:BJ, 'Forecast Summary-FY25'!$A:$A,Outcomes!$A141,'Forecast Summary-FY25'!$C:$C, "2024",'Forecast Summary-FY25'!$D:$D, "Historical")</f>
        <v>159</v>
      </c>
      <c r="AR141" s="303">
        <f>SUMIFS('Forecast Summary-FY25'!BK:BK, 'Forecast Summary-FY25'!$A:$A,Outcomes!$A141,'Forecast Summary-FY25'!$C:$C, "2024",'Forecast Summary-FY25'!$D:$D, "Historical")</f>
        <v>264</v>
      </c>
      <c r="AS141" s="303">
        <f>SUMIFS('Forecast Summary-FY25'!BL:BL, 'Forecast Summary-FY25'!$A:$A,Outcomes!$A141,'Forecast Summary-FY25'!$C:$C, "2024",'Forecast Summary-FY25'!$D:$D, "Historical")</f>
        <v>175</v>
      </c>
      <c r="AT141" s="303">
        <f>SUMIFS('Forecast Summary-FY25'!BQ:BQ, 'Forecast Summary-FY25'!$A:$A,Outcomes!$A141,'Forecast Summary-FY25'!$C:$C, "2024",'Forecast Summary-FY25'!$D:$D, "Historical")</f>
        <v>0</v>
      </c>
      <c r="AU141" s="303">
        <f>SUMIFS('Forecast Summary-FY25'!BR:BR, 'Forecast Summary-FY25'!$A:$A,Outcomes!$A141,'Forecast Summary-FY25'!$C:$C, "2024",'Forecast Summary-FY25'!$D:$D, "Historical")</f>
        <v>0</v>
      </c>
      <c r="AV141" s="303">
        <f>SUMIFS('Forecast Summary-FY25'!BS:BS, 'Forecast Summary-FY25'!$A:$A,Outcomes!$A141,'Forecast Summary-FY25'!$C:$C, "2024",'Forecast Summary-FY25'!$D:$D, "Historical")</f>
        <v>0</v>
      </c>
      <c r="AW141" s="303">
        <f>SUMIFS('Forecast Summary-FY25'!BT:BT, 'Forecast Summary-FY25'!$A:$A,Outcomes!$A141,'Forecast Summary-FY25'!$C:$C, "2024",'Forecast Summary-FY25'!$D:$D, "Historical")</f>
        <v>0</v>
      </c>
      <c r="AX141" s="303">
        <f>SUMIFS('Forecast Summary-FY25'!BU:BU, 'Forecast Summary-FY25'!$A:$A,Outcomes!$A141,'Forecast Summary-FY25'!$C:$C, "2024",'Forecast Summary-FY25'!$D:$D, "Historical")</f>
        <v>0</v>
      </c>
      <c r="AY141" s="303">
        <f>SUMIFS('Forecast Summary-FY25'!BV:BV, 'Forecast Summary-FY25'!$A:$A,Outcomes!$A141,'Forecast Summary-FY25'!$C:$C, "2024",'Forecast Summary-FY25'!$D:$D, "Historical")</f>
        <v>0</v>
      </c>
      <c r="AZ141" s="303">
        <f>SUMIFS('Forecast Summary-FY25'!BW:BW, 'Forecast Summary-FY25'!$A:$A,Outcomes!$A141,'Forecast Summary-FY25'!$C:$C, "2024",'Forecast Summary-FY25'!$D:$D, "Historical")</f>
        <v>0</v>
      </c>
      <c r="BA141" s="303">
        <f>SUMIFS('Forecast Summary-FY25'!BX:BX, 'Forecast Summary-FY25'!$A:$A,Outcomes!$A141,'Forecast Summary-FY25'!$C:$C, "2024",'Forecast Summary-FY25'!$D:$D, "Historical")</f>
        <v>0</v>
      </c>
      <c r="BB141" s="303">
        <f>SUMIFS('Forecast Summary-FY25'!BY:BY, 'Forecast Summary-FY25'!$A:$A,Outcomes!$A141,'Forecast Summary-FY25'!$C:$C, "2024",'Forecast Summary-FY25'!$D:$D, "Historical")</f>
        <v>16</v>
      </c>
      <c r="BC141" s="303">
        <f>SUMIFS('Forecast Summary-FY25'!BZ:BZ, 'Forecast Summary-FY25'!$A:$A,Outcomes!$A141,'Forecast Summary-FY25'!$C:$C, "2024",'Forecast Summary-FY25'!$D:$D, "Historical")</f>
        <v>49</v>
      </c>
      <c r="BD141" s="303">
        <f>SUMIFS('Forecast Summary-FY25'!CA:CA, 'Forecast Summary-FY25'!$A:$A,Outcomes!$A141,'Forecast Summary-FY25'!$C:$C, "2024",'Forecast Summary-FY25'!$D:$D, "Historical")</f>
        <v>0</v>
      </c>
    </row>
    <row r="142" spans="1:56">
      <c r="A142" s="13" t="s">
        <v>101</v>
      </c>
      <c r="B142" s="10" t="s">
        <v>102</v>
      </c>
      <c r="C142" s="303">
        <f>SUMIFS('Forecast Summary-FY25'!E:E, 'Forecast Summary-FY25'!$A:$A,Outcomes!$A142,'Forecast Summary-FY25'!$C:$C, "2024",'Forecast Summary-FY25'!$D:$D, "Historical")</f>
        <v>660</v>
      </c>
      <c r="D142" s="303">
        <f>SUMIFS('Forecast Summary-FY25'!F:F, 'Forecast Summary-FY25'!$A:$A,Outcomes!$A142,'Forecast Summary-FY25'!$C:$C, "2024",'Forecast Summary-FY25'!$D:$D, "Historical")</f>
        <v>389</v>
      </c>
      <c r="E142" s="303">
        <f>SUMIFS('Forecast Summary-FY25'!G:G, 'Forecast Summary-FY25'!$A:$A,Outcomes!$A142,'Forecast Summary-FY25'!$C:$C, "2024",'Forecast Summary-FY25'!$D:$D, "Historical")</f>
        <v>145</v>
      </c>
      <c r="F142" s="303">
        <f>SUMIFS('Forecast Summary-FY25'!H:H, 'Forecast Summary-FY25'!$A:$A,Outcomes!$A142,'Forecast Summary-FY25'!$C:$C, "2024",'Forecast Summary-FY25'!$D:$D, "Historical")</f>
        <v>88</v>
      </c>
      <c r="G142" s="303">
        <f>SUMIFS('Forecast Summary-FY25'!I:I, 'Forecast Summary-FY25'!$A:$A,Outcomes!$A142,'Forecast Summary-FY25'!$C:$C, "2024",'Forecast Summary-FY25'!$D:$D, "Historical")</f>
        <v>39</v>
      </c>
      <c r="H142" s="303">
        <f>SUMIFS('Forecast Summary-FY25'!J:J, 'Forecast Summary-FY25'!$A:$A,Outcomes!$A142,'Forecast Summary-FY25'!$C:$C, "2024",'Forecast Summary-FY25'!$D:$D, "Historical")</f>
        <v>15</v>
      </c>
      <c r="I142" s="303">
        <f>SUMIFS('Forecast Summary-FY25'!K:K, 'Forecast Summary-FY25'!$A:$A,Outcomes!$A142,'Forecast Summary-FY25'!$C:$C, "2024",'Forecast Summary-FY25'!$D:$D, "Historical")</f>
        <v>0</v>
      </c>
      <c r="J142" s="303">
        <f>SUMIFS('Forecast Summary-FY25'!L:L, 'Forecast Summary-FY25'!$A:$A,Outcomes!$A142,'Forecast Summary-FY25'!$C:$C, "2024",'Forecast Summary-FY25'!$D:$D, "Historical")</f>
        <v>1</v>
      </c>
      <c r="K142" s="303">
        <f>SUMIFS('Forecast Summary-FY25'!M:M, 'Forecast Summary-FY25'!$A:$A,Outcomes!$A142,'Forecast Summary-FY25'!$C:$C, "2024",'Forecast Summary-FY25'!$D:$D, "Historical")</f>
        <v>0</v>
      </c>
      <c r="L142" s="303">
        <f>SUMIFS('Forecast Summary-FY25'!O:O, 'Forecast Summary-FY25'!$A:$A,Outcomes!$A142,'Forecast Summary-FY25'!$C:$C, "2024",'Forecast Summary-FY25'!$D:$D, "Historical")</f>
        <v>92</v>
      </c>
      <c r="M142" s="303">
        <f>SUMIFS('Forecast Summary-FY25'!P:P, 'Forecast Summary-FY25'!$A:$A,Outcomes!$A142,'Forecast Summary-FY25'!$C:$C, "2024",'Forecast Summary-FY25'!$D:$D, "Historical")</f>
        <v>477</v>
      </c>
      <c r="N142" s="303">
        <f>SUMIFS('Forecast Summary-FY25'!U:U, 'Forecast Summary-FY25'!$A:$A,Outcomes!$A142,'Forecast Summary-FY25'!$C:$C, "2024",'Forecast Summary-FY25'!$D:$D, "Historical")</f>
        <v>0</v>
      </c>
      <c r="O142" s="303">
        <f>SUMIFS('Forecast Summary-FY25'!V:V, 'Forecast Summary-FY25'!$A:$A,Outcomes!$A142,'Forecast Summary-FY25'!$C:$C, "2024",'Forecast Summary-FY25'!$D:$D, "Historical")</f>
        <v>0</v>
      </c>
      <c r="P142" s="303">
        <f>SUMIFS('Forecast Summary-FY25'!W:W, 'Forecast Summary-FY25'!$A:$A,Outcomes!$A142,'Forecast Summary-FY25'!$C:$C, "2024",'Forecast Summary-FY25'!$D:$D, "Historical")</f>
        <v>0</v>
      </c>
      <c r="Q142" s="303">
        <f>SUMIFS('Forecast Summary-FY25'!X:X, 'Forecast Summary-FY25'!$A:$A,Outcomes!$A142,'Forecast Summary-FY25'!$C:$C, "2024",'Forecast Summary-FY25'!$D:$D, "Historical")</f>
        <v>0</v>
      </c>
      <c r="R142" s="303">
        <f>SUMIFS('Forecast Summary-FY25'!Y:Y, 'Forecast Summary-FY25'!$A:$A,Outcomes!$A142,'Forecast Summary-FY25'!$C:$C, "2024",'Forecast Summary-FY25'!$D:$D, "Historical")</f>
        <v>17</v>
      </c>
      <c r="S142" s="303">
        <f>SUMIFS('Forecast Summary-FY25'!Z:Z, 'Forecast Summary-FY25'!$A:$A,Outcomes!$A142,'Forecast Summary-FY25'!$C:$C, "2024",'Forecast Summary-FY25'!$D:$D, "Historical")</f>
        <v>5</v>
      </c>
      <c r="T142" s="303">
        <f>SUMIFS('Forecast Summary-FY25'!AA:AA, 'Forecast Summary-FY25'!$A:$A,Outcomes!$A142,'Forecast Summary-FY25'!$C:$C, "2024",'Forecast Summary-FY25'!$D:$D, "Historical")</f>
        <v>3</v>
      </c>
      <c r="U142" s="303">
        <f>SUMIFS('Forecast Summary-FY25'!AB:AB, 'Forecast Summary-FY25'!$A:$A,Outcomes!$A142,'Forecast Summary-FY25'!$C:$C, "2024",'Forecast Summary-FY25'!$D:$D, "Historical")</f>
        <v>3</v>
      </c>
      <c r="V142" s="303">
        <f>SUMIFS('Forecast Summary-FY25'!AG:AG, 'Forecast Summary-FY25'!$A:$A,Outcomes!$A142,'Forecast Summary-FY25'!$C:$C, "2024",'Forecast Summary-FY25'!$D:$D, "Historical")</f>
        <v>221</v>
      </c>
      <c r="W142" s="303">
        <f>SUMIFS('Forecast Summary-FY25'!AH:AH, 'Forecast Summary-FY25'!$A:$A,Outcomes!$A142,'Forecast Summary-FY25'!$C:$C, "2024",'Forecast Summary-FY25'!$D:$D, "Historical")</f>
        <v>66</v>
      </c>
      <c r="X142" s="303">
        <f>SUMIFS('Forecast Summary-FY25'!AI:AI, 'Forecast Summary-FY25'!$A:$A,Outcomes!$A142,'Forecast Summary-FY25'!$C:$C, "2024",'Forecast Summary-FY25'!$D:$D, "Historical")</f>
        <v>47</v>
      </c>
      <c r="Y142" s="303">
        <f>SUMIFS('Forecast Summary-FY25'!AJ:AJ, 'Forecast Summary-FY25'!$A:$A,Outcomes!$A142,'Forecast Summary-FY25'!$C:$C, "2024",'Forecast Summary-FY25'!$D:$D, "Historical")</f>
        <v>49</v>
      </c>
      <c r="Z142" s="303">
        <f>SUMIFS('Forecast Summary-FY25'!AK:AK, 'Forecast Summary-FY25'!$A:$A,Outcomes!$A142,'Forecast Summary-FY25'!$C:$C, "2024",'Forecast Summary-FY25'!$D:$D, "Historical")</f>
        <v>463</v>
      </c>
      <c r="AA142" s="303">
        <f>SUMIFS('Forecast Summary-FY25'!AL:AL, 'Forecast Summary-FY25'!$A:$A,Outcomes!$A142,'Forecast Summary-FY25'!$C:$C, "2024",'Forecast Summary-FY25'!$D:$D, "Historical")</f>
        <v>126</v>
      </c>
      <c r="AB142" s="303">
        <f>SUMIFS('Forecast Summary-FY25'!AM:AM, 'Forecast Summary-FY25'!$A:$A,Outcomes!$A142,'Forecast Summary-FY25'!$C:$C, "2024",'Forecast Summary-FY25'!$D:$D, "Historical")</f>
        <v>113</v>
      </c>
      <c r="AC142" s="303">
        <f>SUMIFS('Forecast Summary-FY25'!AN:AN, 'Forecast Summary-FY25'!$A:$A,Outcomes!$A142,'Forecast Summary-FY25'!$C:$C, "2024",'Forecast Summary-FY25'!$D:$D, "Historical")</f>
        <v>166</v>
      </c>
      <c r="AD142" s="303">
        <f>SUMIFS('Forecast Summary-FY25'!AS:AS, 'Forecast Summary-FY25'!$A:$A,Outcomes!$A142,'Forecast Summary-FY25'!$C:$C, "2024",'Forecast Summary-FY25'!$D:$D, "Historical")</f>
        <v>0</v>
      </c>
      <c r="AE142" s="303">
        <f>SUMIFS('Forecast Summary-FY25'!AT:AT, 'Forecast Summary-FY25'!$A:$A,Outcomes!$A142,'Forecast Summary-FY25'!$C:$C, "2024",'Forecast Summary-FY25'!$D:$D, "Historical")</f>
        <v>0</v>
      </c>
      <c r="AF142" s="303">
        <f>SUMIFS('Forecast Summary-FY25'!AU:AU, 'Forecast Summary-FY25'!$A:$A,Outcomes!$A142,'Forecast Summary-FY25'!$C:$C, "2024",'Forecast Summary-FY25'!$D:$D, "Historical")</f>
        <v>0</v>
      </c>
      <c r="AG142" s="303">
        <f>SUMIFS('Forecast Summary-FY25'!AV:AV, 'Forecast Summary-FY25'!$A:$A,Outcomes!$A142,'Forecast Summary-FY25'!$C:$C, "2024",'Forecast Summary-FY25'!$D:$D, "Historical")</f>
        <v>0</v>
      </c>
      <c r="AH142" s="303">
        <f>SUMIFS('Forecast Summary-FY25'!AW:AW, 'Forecast Summary-FY25'!$A:$A,Outcomes!$A142,'Forecast Summary-FY25'!$C:$C, "2024",'Forecast Summary-FY25'!$D:$D, "Historical")</f>
        <v>0</v>
      </c>
      <c r="AI142" s="303">
        <f>SUMIFS('Forecast Summary-FY25'!AX:AX, 'Forecast Summary-FY25'!$A:$A,Outcomes!$A142,'Forecast Summary-FY25'!$C:$C, "2024",'Forecast Summary-FY25'!$D:$D, "Historical")</f>
        <v>0</v>
      </c>
      <c r="AJ142" s="303">
        <f>SUMIFS('Forecast Summary-FY25'!AY:AY, 'Forecast Summary-FY25'!$A:$A,Outcomes!$A142,'Forecast Summary-FY25'!$C:$C, "2024",'Forecast Summary-FY25'!$D:$D, "Historical")</f>
        <v>0</v>
      </c>
      <c r="AK142" s="303">
        <f>SUMIFS('Forecast Summary-FY25'!AZ:AZ, 'Forecast Summary-FY25'!$A:$A,Outcomes!$A142,'Forecast Summary-FY25'!$C:$C, "2024",'Forecast Summary-FY25'!$D:$D, "Historical")</f>
        <v>0</v>
      </c>
      <c r="AL142" s="303">
        <f>SUMIFS('Forecast Summary-FY25'!BE:BE, 'Forecast Summary-FY25'!$A:$A,Outcomes!$A142,'Forecast Summary-FY25'!$C:$C, "2024",'Forecast Summary-FY25'!$D:$D, "Historical")</f>
        <v>327</v>
      </c>
      <c r="AM142" s="303">
        <f>SUMIFS('Forecast Summary-FY25'!BF:BF, 'Forecast Summary-FY25'!$A:$A,Outcomes!$A142,'Forecast Summary-FY25'!$C:$C, "2024",'Forecast Summary-FY25'!$D:$D, "Historical")</f>
        <v>112</v>
      </c>
      <c r="AN142" s="303">
        <f>SUMIFS('Forecast Summary-FY25'!BG:BG, 'Forecast Summary-FY25'!$A:$A,Outcomes!$A142,'Forecast Summary-FY25'!$C:$C, "2024",'Forecast Summary-FY25'!$D:$D, "Historical")</f>
        <v>114</v>
      </c>
      <c r="AO142" s="303">
        <f>SUMIFS('Forecast Summary-FY25'!BH:BH, 'Forecast Summary-FY25'!$A:$A,Outcomes!$A142,'Forecast Summary-FY25'!$C:$C, "2024",'Forecast Summary-FY25'!$D:$D, "Historical")</f>
        <v>66</v>
      </c>
      <c r="AP142" s="303">
        <f>SUMIFS('Forecast Summary-FY25'!BI:BI, 'Forecast Summary-FY25'!$A:$A,Outcomes!$A142,'Forecast Summary-FY25'!$C:$C, "2024",'Forecast Summary-FY25'!$D:$D, "Historical")</f>
        <v>149</v>
      </c>
      <c r="AQ142" s="303">
        <f>SUMIFS('Forecast Summary-FY25'!BJ:BJ, 'Forecast Summary-FY25'!$A:$A,Outcomes!$A142,'Forecast Summary-FY25'!$C:$C, "2024",'Forecast Summary-FY25'!$D:$D, "Historical")</f>
        <v>49</v>
      </c>
      <c r="AR142" s="303">
        <f>SUMIFS('Forecast Summary-FY25'!BK:BK, 'Forecast Summary-FY25'!$A:$A,Outcomes!$A142,'Forecast Summary-FY25'!$C:$C, "2024",'Forecast Summary-FY25'!$D:$D, "Historical")</f>
        <v>61</v>
      </c>
      <c r="AS142" s="303">
        <f>SUMIFS('Forecast Summary-FY25'!BL:BL, 'Forecast Summary-FY25'!$A:$A,Outcomes!$A142,'Forecast Summary-FY25'!$C:$C, "2024",'Forecast Summary-FY25'!$D:$D, "Historical")</f>
        <v>72</v>
      </c>
      <c r="AT142" s="303">
        <f>SUMIFS('Forecast Summary-FY25'!BQ:BQ, 'Forecast Summary-FY25'!$A:$A,Outcomes!$A142,'Forecast Summary-FY25'!$C:$C, "2024",'Forecast Summary-FY25'!$D:$D, "Historical")</f>
        <v>0</v>
      </c>
      <c r="AU142" s="303">
        <f>SUMIFS('Forecast Summary-FY25'!BR:BR, 'Forecast Summary-FY25'!$A:$A,Outcomes!$A142,'Forecast Summary-FY25'!$C:$C, "2024",'Forecast Summary-FY25'!$D:$D, "Historical")</f>
        <v>0</v>
      </c>
      <c r="AV142" s="303">
        <f>SUMIFS('Forecast Summary-FY25'!BS:BS, 'Forecast Summary-FY25'!$A:$A,Outcomes!$A142,'Forecast Summary-FY25'!$C:$C, "2024",'Forecast Summary-FY25'!$D:$D, "Historical")</f>
        <v>0</v>
      </c>
      <c r="AW142" s="303">
        <f>SUMIFS('Forecast Summary-FY25'!BT:BT, 'Forecast Summary-FY25'!$A:$A,Outcomes!$A142,'Forecast Summary-FY25'!$C:$C, "2024",'Forecast Summary-FY25'!$D:$D, "Historical")</f>
        <v>0</v>
      </c>
      <c r="AX142" s="303">
        <f>SUMIFS('Forecast Summary-FY25'!BU:BU, 'Forecast Summary-FY25'!$A:$A,Outcomes!$A142,'Forecast Summary-FY25'!$C:$C, "2024",'Forecast Summary-FY25'!$D:$D, "Historical")</f>
        <v>33</v>
      </c>
      <c r="AY142" s="303">
        <f>SUMIFS('Forecast Summary-FY25'!BV:BV, 'Forecast Summary-FY25'!$A:$A,Outcomes!$A142,'Forecast Summary-FY25'!$C:$C, "2024",'Forecast Summary-FY25'!$D:$D, "Historical")</f>
        <v>8</v>
      </c>
      <c r="AZ142" s="303">
        <f>SUMIFS('Forecast Summary-FY25'!BW:BW, 'Forecast Summary-FY25'!$A:$A,Outcomes!$A142,'Forecast Summary-FY25'!$C:$C, "2024",'Forecast Summary-FY25'!$D:$D, "Historical")</f>
        <v>16</v>
      </c>
      <c r="BA142" s="303">
        <f>SUMIFS('Forecast Summary-FY25'!BX:BX, 'Forecast Summary-FY25'!$A:$A,Outcomes!$A142,'Forecast Summary-FY25'!$C:$C, "2024",'Forecast Summary-FY25'!$D:$D, "Historical")</f>
        <v>22</v>
      </c>
      <c r="BB142" s="303">
        <f>SUMIFS('Forecast Summary-FY25'!BY:BY, 'Forecast Summary-FY25'!$A:$A,Outcomes!$A142,'Forecast Summary-FY25'!$C:$C, "2024",'Forecast Summary-FY25'!$D:$D, "Historical")</f>
        <v>31</v>
      </c>
      <c r="BC142" s="303">
        <f>SUMIFS('Forecast Summary-FY25'!BZ:BZ, 'Forecast Summary-FY25'!$A:$A,Outcomes!$A142,'Forecast Summary-FY25'!$C:$C, "2024",'Forecast Summary-FY25'!$D:$D, "Historical")</f>
        <v>86</v>
      </c>
      <c r="BD142" s="303">
        <f>SUMIFS('Forecast Summary-FY25'!CA:CA, 'Forecast Summary-FY25'!$A:$A,Outcomes!$A142,'Forecast Summary-FY25'!$C:$C, "2024",'Forecast Summary-FY25'!$D:$D, "Historical")</f>
        <v>0</v>
      </c>
    </row>
    <row r="143" spans="1:56">
      <c r="A143" s="13" t="s">
        <v>103</v>
      </c>
      <c r="B143" s="10" t="s">
        <v>104</v>
      </c>
      <c r="C143" s="303">
        <f>SUMIFS('Forecast Summary-FY25'!E:E, 'Forecast Summary-FY25'!$A:$A,Outcomes!$A143,'Forecast Summary-FY25'!$C:$C, "2024",'Forecast Summary-FY25'!$D:$D, "Historical")</f>
        <v>851</v>
      </c>
      <c r="D143" s="303">
        <f>SUMIFS('Forecast Summary-FY25'!F:F, 'Forecast Summary-FY25'!$A:$A,Outcomes!$A143,'Forecast Summary-FY25'!$C:$C, "2024",'Forecast Summary-FY25'!$D:$D, "Historical")</f>
        <v>683</v>
      </c>
      <c r="E143" s="303">
        <f>SUMIFS('Forecast Summary-FY25'!G:G, 'Forecast Summary-FY25'!$A:$A,Outcomes!$A143,'Forecast Summary-FY25'!$C:$C, "2024",'Forecast Summary-FY25'!$D:$D, "Historical")</f>
        <v>452</v>
      </c>
      <c r="F143" s="303">
        <f>SUMIFS('Forecast Summary-FY25'!H:H, 'Forecast Summary-FY25'!$A:$A,Outcomes!$A143,'Forecast Summary-FY25'!$C:$C, "2024",'Forecast Summary-FY25'!$D:$D, "Historical")</f>
        <v>236</v>
      </c>
      <c r="G143" s="303">
        <f>SUMIFS('Forecast Summary-FY25'!I:I, 'Forecast Summary-FY25'!$A:$A,Outcomes!$A143,'Forecast Summary-FY25'!$C:$C, "2024",'Forecast Summary-FY25'!$D:$D, "Historical")</f>
        <v>76</v>
      </c>
      <c r="H143" s="303">
        <f>SUMIFS('Forecast Summary-FY25'!J:J, 'Forecast Summary-FY25'!$A:$A,Outcomes!$A143,'Forecast Summary-FY25'!$C:$C, "2024",'Forecast Summary-FY25'!$D:$D, "Historical")</f>
        <v>1</v>
      </c>
      <c r="I143" s="303">
        <f>SUMIFS('Forecast Summary-FY25'!K:K, 'Forecast Summary-FY25'!$A:$A,Outcomes!$A143,'Forecast Summary-FY25'!$C:$C, "2024",'Forecast Summary-FY25'!$D:$D, "Historical")</f>
        <v>0</v>
      </c>
      <c r="J143" s="303">
        <f>SUMIFS('Forecast Summary-FY25'!L:L, 'Forecast Summary-FY25'!$A:$A,Outcomes!$A143,'Forecast Summary-FY25'!$C:$C, "2024",'Forecast Summary-FY25'!$D:$D, "Historical")</f>
        <v>1</v>
      </c>
      <c r="K143" s="303">
        <f>SUMIFS('Forecast Summary-FY25'!M:M, 'Forecast Summary-FY25'!$A:$A,Outcomes!$A143,'Forecast Summary-FY25'!$C:$C, "2024",'Forecast Summary-FY25'!$D:$D, "Historical")</f>
        <v>0</v>
      </c>
      <c r="L143" s="303">
        <f>SUMIFS('Forecast Summary-FY25'!O:O, 'Forecast Summary-FY25'!$A:$A,Outcomes!$A143,'Forecast Summary-FY25'!$C:$C, "2024",'Forecast Summary-FY25'!$D:$D, "Historical")</f>
        <v>0</v>
      </c>
      <c r="M143" s="303">
        <f>SUMIFS('Forecast Summary-FY25'!P:P, 'Forecast Summary-FY25'!$A:$A,Outcomes!$A143,'Forecast Summary-FY25'!$C:$C, "2024",'Forecast Summary-FY25'!$D:$D, "Historical")</f>
        <v>140</v>
      </c>
      <c r="N143" s="303">
        <f>SUMIFS('Forecast Summary-FY25'!U:U, 'Forecast Summary-FY25'!$A:$A,Outcomes!$A143,'Forecast Summary-FY25'!$C:$C, "2024",'Forecast Summary-FY25'!$D:$D, "Historical")</f>
        <v>0</v>
      </c>
      <c r="O143" s="303">
        <f>SUMIFS('Forecast Summary-FY25'!V:V, 'Forecast Summary-FY25'!$A:$A,Outcomes!$A143,'Forecast Summary-FY25'!$C:$C, "2024",'Forecast Summary-FY25'!$D:$D, "Historical")</f>
        <v>0</v>
      </c>
      <c r="P143" s="303">
        <f>SUMIFS('Forecast Summary-FY25'!W:W, 'Forecast Summary-FY25'!$A:$A,Outcomes!$A143,'Forecast Summary-FY25'!$C:$C, "2024",'Forecast Summary-FY25'!$D:$D, "Historical")</f>
        <v>0</v>
      </c>
      <c r="Q143" s="303">
        <f>SUMIFS('Forecast Summary-FY25'!X:X, 'Forecast Summary-FY25'!$A:$A,Outcomes!$A143,'Forecast Summary-FY25'!$C:$C, "2024",'Forecast Summary-FY25'!$D:$D, "Historical")</f>
        <v>0</v>
      </c>
      <c r="R143" s="303">
        <f>SUMIFS('Forecast Summary-FY25'!Y:Y, 'Forecast Summary-FY25'!$A:$A,Outcomes!$A143,'Forecast Summary-FY25'!$C:$C, "2024",'Forecast Summary-FY25'!$D:$D, "Historical")</f>
        <v>0</v>
      </c>
      <c r="S143" s="303">
        <f>SUMIFS('Forecast Summary-FY25'!Z:Z, 'Forecast Summary-FY25'!$A:$A,Outcomes!$A143,'Forecast Summary-FY25'!$C:$C, "2024",'Forecast Summary-FY25'!$D:$D, "Historical")</f>
        <v>0</v>
      </c>
      <c r="T143" s="303">
        <f>SUMIFS('Forecast Summary-FY25'!AA:AA, 'Forecast Summary-FY25'!$A:$A,Outcomes!$A143,'Forecast Summary-FY25'!$C:$C, "2024",'Forecast Summary-FY25'!$D:$D, "Historical")</f>
        <v>0</v>
      </c>
      <c r="U143" s="303">
        <f>SUMIFS('Forecast Summary-FY25'!AB:AB, 'Forecast Summary-FY25'!$A:$A,Outcomes!$A143,'Forecast Summary-FY25'!$C:$C, "2024",'Forecast Summary-FY25'!$D:$D, "Historical")</f>
        <v>0</v>
      </c>
      <c r="V143" s="303">
        <f>SUMIFS('Forecast Summary-FY25'!AG:AG, 'Forecast Summary-FY25'!$A:$A,Outcomes!$A143,'Forecast Summary-FY25'!$C:$C, "2024",'Forecast Summary-FY25'!$D:$D, "Historical")</f>
        <v>202</v>
      </c>
      <c r="W143" s="303">
        <f>SUMIFS('Forecast Summary-FY25'!AH:AH, 'Forecast Summary-FY25'!$A:$A,Outcomes!$A143,'Forecast Summary-FY25'!$C:$C, "2024",'Forecast Summary-FY25'!$D:$D, "Historical")</f>
        <v>146</v>
      </c>
      <c r="X143" s="303">
        <f>SUMIFS('Forecast Summary-FY25'!AI:AI, 'Forecast Summary-FY25'!$A:$A,Outcomes!$A143,'Forecast Summary-FY25'!$C:$C, "2024",'Forecast Summary-FY25'!$D:$D, "Historical")</f>
        <v>63</v>
      </c>
      <c r="Y143" s="303">
        <f>SUMIFS('Forecast Summary-FY25'!AJ:AJ, 'Forecast Summary-FY25'!$A:$A,Outcomes!$A143,'Forecast Summary-FY25'!$C:$C, "2024",'Forecast Summary-FY25'!$D:$D, "Historical")</f>
        <v>9</v>
      </c>
      <c r="Z143" s="303">
        <f>SUMIFS('Forecast Summary-FY25'!AK:AK, 'Forecast Summary-FY25'!$A:$A,Outcomes!$A143,'Forecast Summary-FY25'!$C:$C, "2024",'Forecast Summary-FY25'!$D:$D, "Historical")</f>
        <v>283</v>
      </c>
      <c r="AA143" s="303">
        <f>SUMIFS('Forecast Summary-FY25'!AL:AL, 'Forecast Summary-FY25'!$A:$A,Outcomes!$A143,'Forecast Summary-FY25'!$C:$C, "2024",'Forecast Summary-FY25'!$D:$D, "Historical")</f>
        <v>164</v>
      </c>
      <c r="AB143" s="303">
        <f>SUMIFS('Forecast Summary-FY25'!AM:AM, 'Forecast Summary-FY25'!$A:$A,Outcomes!$A143,'Forecast Summary-FY25'!$C:$C, "2024",'Forecast Summary-FY25'!$D:$D, "Historical")</f>
        <v>110</v>
      </c>
      <c r="AC143" s="303">
        <f>SUMIFS('Forecast Summary-FY25'!AN:AN, 'Forecast Summary-FY25'!$A:$A,Outcomes!$A143,'Forecast Summary-FY25'!$C:$C, "2024",'Forecast Summary-FY25'!$D:$D, "Historical")</f>
        <v>95</v>
      </c>
      <c r="AD143" s="303">
        <f>SUMIFS('Forecast Summary-FY25'!AS:AS, 'Forecast Summary-FY25'!$A:$A,Outcomes!$A143,'Forecast Summary-FY25'!$C:$C, "2024",'Forecast Summary-FY25'!$D:$D, "Historical")</f>
        <v>0</v>
      </c>
      <c r="AE143" s="303">
        <f>SUMIFS('Forecast Summary-FY25'!AT:AT, 'Forecast Summary-FY25'!$A:$A,Outcomes!$A143,'Forecast Summary-FY25'!$C:$C, "2024",'Forecast Summary-FY25'!$D:$D, "Historical")</f>
        <v>0</v>
      </c>
      <c r="AF143" s="303">
        <f>SUMIFS('Forecast Summary-FY25'!AU:AU, 'Forecast Summary-FY25'!$A:$A,Outcomes!$A143,'Forecast Summary-FY25'!$C:$C, "2024",'Forecast Summary-FY25'!$D:$D, "Historical")</f>
        <v>0</v>
      </c>
      <c r="AG143" s="303">
        <f>SUMIFS('Forecast Summary-FY25'!AV:AV, 'Forecast Summary-FY25'!$A:$A,Outcomes!$A143,'Forecast Summary-FY25'!$C:$C, "2024",'Forecast Summary-FY25'!$D:$D, "Historical")</f>
        <v>0</v>
      </c>
      <c r="AH143" s="303">
        <f>SUMIFS('Forecast Summary-FY25'!AW:AW, 'Forecast Summary-FY25'!$A:$A,Outcomes!$A143,'Forecast Summary-FY25'!$C:$C, "2024",'Forecast Summary-FY25'!$D:$D, "Historical")</f>
        <v>0</v>
      </c>
      <c r="AI143" s="303">
        <f>SUMIFS('Forecast Summary-FY25'!AX:AX, 'Forecast Summary-FY25'!$A:$A,Outcomes!$A143,'Forecast Summary-FY25'!$C:$C, "2024",'Forecast Summary-FY25'!$D:$D, "Historical")</f>
        <v>0</v>
      </c>
      <c r="AJ143" s="303">
        <f>SUMIFS('Forecast Summary-FY25'!AY:AY, 'Forecast Summary-FY25'!$A:$A,Outcomes!$A143,'Forecast Summary-FY25'!$C:$C, "2024",'Forecast Summary-FY25'!$D:$D, "Historical")</f>
        <v>0</v>
      </c>
      <c r="AK143" s="303">
        <f>SUMIFS('Forecast Summary-FY25'!AZ:AZ, 'Forecast Summary-FY25'!$A:$A,Outcomes!$A143,'Forecast Summary-FY25'!$C:$C, "2024",'Forecast Summary-FY25'!$D:$D, "Historical")</f>
        <v>0</v>
      </c>
      <c r="AL143" s="303">
        <f>SUMIFS('Forecast Summary-FY25'!BE:BE, 'Forecast Summary-FY25'!$A:$A,Outcomes!$A143,'Forecast Summary-FY25'!$C:$C, "2024",'Forecast Summary-FY25'!$D:$D, "Historical")</f>
        <v>526</v>
      </c>
      <c r="AM143" s="303">
        <f>SUMIFS('Forecast Summary-FY25'!BF:BF, 'Forecast Summary-FY25'!$A:$A,Outcomes!$A143,'Forecast Summary-FY25'!$C:$C, "2024",'Forecast Summary-FY25'!$D:$D, "Historical")</f>
        <v>368</v>
      </c>
      <c r="AN143" s="303">
        <f>SUMIFS('Forecast Summary-FY25'!BG:BG, 'Forecast Summary-FY25'!$A:$A,Outcomes!$A143,'Forecast Summary-FY25'!$C:$C, "2024",'Forecast Summary-FY25'!$D:$D, "Historical")</f>
        <v>187</v>
      </c>
      <c r="AO143" s="303">
        <f>SUMIFS('Forecast Summary-FY25'!BH:BH, 'Forecast Summary-FY25'!$A:$A,Outcomes!$A143,'Forecast Summary-FY25'!$C:$C, "2024",'Forecast Summary-FY25'!$D:$D, "Historical")</f>
        <v>43</v>
      </c>
      <c r="AP143" s="303">
        <f>SUMIFS('Forecast Summary-FY25'!BI:BI, 'Forecast Summary-FY25'!$A:$A,Outcomes!$A143,'Forecast Summary-FY25'!$C:$C, "2024",'Forecast Summary-FY25'!$D:$D, "Historical")</f>
        <v>331</v>
      </c>
      <c r="AQ143" s="303">
        <f>SUMIFS('Forecast Summary-FY25'!BJ:BJ, 'Forecast Summary-FY25'!$A:$A,Outcomes!$A143,'Forecast Summary-FY25'!$C:$C, "2024",'Forecast Summary-FY25'!$D:$D, "Historical")</f>
        <v>150</v>
      </c>
      <c r="AR143" s="303">
        <f>SUMIFS('Forecast Summary-FY25'!BK:BK, 'Forecast Summary-FY25'!$A:$A,Outcomes!$A143,'Forecast Summary-FY25'!$C:$C, "2024",'Forecast Summary-FY25'!$D:$D, "Historical")</f>
        <v>180</v>
      </c>
      <c r="AS143" s="303">
        <f>SUMIFS('Forecast Summary-FY25'!BL:BL, 'Forecast Summary-FY25'!$A:$A,Outcomes!$A143,'Forecast Summary-FY25'!$C:$C, "2024",'Forecast Summary-FY25'!$D:$D, "Historical")</f>
        <v>125</v>
      </c>
      <c r="AT143" s="303">
        <f>SUMIFS('Forecast Summary-FY25'!BQ:BQ, 'Forecast Summary-FY25'!$A:$A,Outcomes!$A143,'Forecast Summary-FY25'!$C:$C, "2024",'Forecast Summary-FY25'!$D:$D, "Historical")</f>
        <v>0</v>
      </c>
      <c r="AU143" s="303">
        <f>SUMIFS('Forecast Summary-FY25'!BR:BR, 'Forecast Summary-FY25'!$A:$A,Outcomes!$A143,'Forecast Summary-FY25'!$C:$C, "2024",'Forecast Summary-FY25'!$D:$D, "Historical")</f>
        <v>0</v>
      </c>
      <c r="AV143" s="303">
        <f>SUMIFS('Forecast Summary-FY25'!BS:BS, 'Forecast Summary-FY25'!$A:$A,Outcomes!$A143,'Forecast Summary-FY25'!$C:$C, "2024",'Forecast Summary-FY25'!$D:$D, "Historical")</f>
        <v>0</v>
      </c>
      <c r="AW143" s="303">
        <f>SUMIFS('Forecast Summary-FY25'!BT:BT, 'Forecast Summary-FY25'!$A:$A,Outcomes!$A143,'Forecast Summary-FY25'!$C:$C, "2024",'Forecast Summary-FY25'!$D:$D, "Historical")</f>
        <v>0</v>
      </c>
      <c r="AX143" s="303">
        <f>SUMIFS('Forecast Summary-FY25'!BU:BU, 'Forecast Summary-FY25'!$A:$A,Outcomes!$A143,'Forecast Summary-FY25'!$C:$C, "2024",'Forecast Summary-FY25'!$D:$D, "Historical")</f>
        <v>14</v>
      </c>
      <c r="AY143" s="303">
        <f>SUMIFS('Forecast Summary-FY25'!BV:BV, 'Forecast Summary-FY25'!$A:$A,Outcomes!$A143,'Forecast Summary-FY25'!$C:$C, "2024",'Forecast Summary-FY25'!$D:$D, "Historical")</f>
        <v>0</v>
      </c>
      <c r="AZ143" s="303">
        <f>SUMIFS('Forecast Summary-FY25'!BW:BW, 'Forecast Summary-FY25'!$A:$A,Outcomes!$A143,'Forecast Summary-FY25'!$C:$C, "2024",'Forecast Summary-FY25'!$D:$D, "Historical")</f>
        <v>10</v>
      </c>
      <c r="BA143" s="303">
        <f>SUMIFS('Forecast Summary-FY25'!BX:BX, 'Forecast Summary-FY25'!$A:$A,Outcomes!$A143,'Forecast Summary-FY25'!$C:$C, "2024",'Forecast Summary-FY25'!$D:$D, "Historical")</f>
        <v>10</v>
      </c>
      <c r="BB143" s="303">
        <f>SUMIFS('Forecast Summary-FY25'!BY:BY, 'Forecast Summary-FY25'!$A:$A,Outcomes!$A143,'Forecast Summary-FY25'!$C:$C, "2024",'Forecast Summary-FY25'!$D:$D, "Historical")</f>
        <v>20</v>
      </c>
      <c r="BC143" s="303">
        <f>SUMIFS('Forecast Summary-FY25'!BZ:BZ, 'Forecast Summary-FY25'!$A:$A,Outcomes!$A143,'Forecast Summary-FY25'!$C:$C, "2024",'Forecast Summary-FY25'!$D:$D, "Historical")</f>
        <v>64</v>
      </c>
      <c r="BD143" s="303">
        <f>SUMIFS('Forecast Summary-FY25'!CA:CA, 'Forecast Summary-FY25'!$A:$A,Outcomes!$A143,'Forecast Summary-FY25'!$C:$C, "2024",'Forecast Summary-FY25'!$D:$D, "Historical")</f>
        <v>0</v>
      </c>
    </row>
    <row r="144" spans="1:56">
      <c r="A144" s="13" t="s">
        <v>105</v>
      </c>
      <c r="B144" s="10" t="s">
        <v>106</v>
      </c>
      <c r="C144" s="303">
        <f>SUMIFS('Forecast Summary-FY25'!E:E, 'Forecast Summary-FY25'!$A:$A,Outcomes!$A144,'Forecast Summary-FY25'!$C:$C, "2024",'Forecast Summary-FY25'!$D:$D, "Historical")</f>
        <v>587</v>
      </c>
      <c r="D144" s="303">
        <f>SUMIFS('Forecast Summary-FY25'!F:F, 'Forecast Summary-FY25'!$A:$A,Outcomes!$A144,'Forecast Summary-FY25'!$C:$C, "2024",'Forecast Summary-FY25'!$D:$D, "Historical")</f>
        <v>711</v>
      </c>
      <c r="E144" s="303">
        <f>SUMIFS('Forecast Summary-FY25'!G:G, 'Forecast Summary-FY25'!$A:$A,Outcomes!$A144,'Forecast Summary-FY25'!$C:$C, "2024",'Forecast Summary-FY25'!$D:$D, "Historical")</f>
        <v>290</v>
      </c>
      <c r="F144" s="303">
        <f>SUMIFS('Forecast Summary-FY25'!H:H, 'Forecast Summary-FY25'!$A:$A,Outcomes!$A144,'Forecast Summary-FY25'!$C:$C, "2024",'Forecast Summary-FY25'!$D:$D, "Historical")</f>
        <v>263</v>
      </c>
      <c r="G144" s="303">
        <f>SUMIFS('Forecast Summary-FY25'!I:I, 'Forecast Summary-FY25'!$A:$A,Outcomes!$A144,'Forecast Summary-FY25'!$C:$C, "2024",'Forecast Summary-FY25'!$D:$D, "Historical")</f>
        <v>120</v>
      </c>
      <c r="H144" s="303">
        <f>SUMIFS('Forecast Summary-FY25'!J:J, 'Forecast Summary-FY25'!$A:$A,Outcomes!$A144,'Forecast Summary-FY25'!$C:$C, "2024",'Forecast Summary-FY25'!$D:$D, "Historical")</f>
        <v>0</v>
      </c>
      <c r="I144" s="303">
        <f>SUMIFS('Forecast Summary-FY25'!K:K, 'Forecast Summary-FY25'!$A:$A,Outcomes!$A144,'Forecast Summary-FY25'!$C:$C, "2024",'Forecast Summary-FY25'!$D:$D, "Historical")</f>
        <v>0</v>
      </c>
      <c r="J144" s="303">
        <f>SUMIFS('Forecast Summary-FY25'!L:L, 'Forecast Summary-FY25'!$A:$A,Outcomes!$A144,'Forecast Summary-FY25'!$C:$C, "2024",'Forecast Summary-FY25'!$D:$D, "Historical")</f>
        <v>0</v>
      </c>
      <c r="K144" s="303">
        <f>SUMIFS('Forecast Summary-FY25'!M:M, 'Forecast Summary-FY25'!$A:$A,Outcomes!$A144,'Forecast Summary-FY25'!$C:$C, "2024",'Forecast Summary-FY25'!$D:$D, "Historical")</f>
        <v>0</v>
      </c>
      <c r="L144" s="303">
        <f>SUMIFS('Forecast Summary-FY25'!O:O, 'Forecast Summary-FY25'!$A:$A,Outcomes!$A144,'Forecast Summary-FY25'!$C:$C, "2024",'Forecast Summary-FY25'!$D:$D, "Historical")</f>
        <v>0</v>
      </c>
      <c r="M144" s="303">
        <f>SUMIFS('Forecast Summary-FY25'!P:P, 'Forecast Summary-FY25'!$A:$A,Outcomes!$A144,'Forecast Summary-FY25'!$C:$C, "2024",'Forecast Summary-FY25'!$D:$D, "Historical")</f>
        <v>142</v>
      </c>
      <c r="N144" s="303">
        <f>SUMIFS('Forecast Summary-FY25'!U:U, 'Forecast Summary-FY25'!$A:$A,Outcomes!$A144,'Forecast Summary-FY25'!$C:$C, "2024",'Forecast Summary-FY25'!$D:$D, "Historical")</f>
        <v>50</v>
      </c>
      <c r="O144" s="303">
        <f>SUMIFS('Forecast Summary-FY25'!V:V, 'Forecast Summary-FY25'!$A:$A,Outcomes!$A144,'Forecast Summary-FY25'!$C:$C, "2024",'Forecast Summary-FY25'!$D:$D, "Historical")</f>
        <v>14</v>
      </c>
      <c r="P144" s="303">
        <f>SUMIFS('Forecast Summary-FY25'!W:W, 'Forecast Summary-FY25'!$A:$A,Outcomes!$A144,'Forecast Summary-FY25'!$C:$C, "2024",'Forecast Summary-FY25'!$D:$D, "Historical")</f>
        <v>17</v>
      </c>
      <c r="Q144" s="303">
        <f>SUMIFS('Forecast Summary-FY25'!X:X, 'Forecast Summary-FY25'!$A:$A,Outcomes!$A144,'Forecast Summary-FY25'!$C:$C, "2024",'Forecast Summary-FY25'!$D:$D, "Historical")</f>
        <v>28</v>
      </c>
      <c r="R144" s="303">
        <f>SUMIFS('Forecast Summary-FY25'!Y:Y, 'Forecast Summary-FY25'!$A:$A,Outcomes!$A144,'Forecast Summary-FY25'!$C:$C, "2024",'Forecast Summary-FY25'!$D:$D, "Historical")</f>
        <v>91</v>
      </c>
      <c r="S144" s="303">
        <f>SUMIFS('Forecast Summary-FY25'!Z:Z, 'Forecast Summary-FY25'!$A:$A,Outcomes!$A144,'Forecast Summary-FY25'!$C:$C, "2024",'Forecast Summary-FY25'!$D:$D, "Historical")</f>
        <v>29</v>
      </c>
      <c r="T144" s="303">
        <f>SUMIFS('Forecast Summary-FY25'!AA:AA, 'Forecast Summary-FY25'!$A:$A,Outcomes!$A144,'Forecast Summary-FY25'!$C:$C, "2024",'Forecast Summary-FY25'!$D:$D, "Historical")</f>
        <v>38</v>
      </c>
      <c r="U144" s="303">
        <f>SUMIFS('Forecast Summary-FY25'!AB:AB, 'Forecast Summary-FY25'!$A:$A,Outcomes!$A144,'Forecast Summary-FY25'!$C:$C, "2024",'Forecast Summary-FY25'!$D:$D, "Historical")</f>
        <v>51</v>
      </c>
      <c r="V144" s="303">
        <f>SUMIFS('Forecast Summary-FY25'!AG:AG, 'Forecast Summary-FY25'!$A:$A,Outcomes!$A144,'Forecast Summary-FY25'!$C:$C, "2024",'Forecast Summary-FY25'!$D:$D, "Historical")</f>
        <v>259</v>
      </c>
      <c r="W144" s="303">
        <f>SUMIFS('Forecast Summary-FY25'!AH:AH, 'Forecast Summary-FY25'!$A:$A,Outcomes!$A144,'Forecast Summary-FY25'!$C:$C, "2024",'Forecast Summary-FY25'!$D:$D, "Historical")</f>
        <v>44</v>
      </c>
      <c r="X144" s="303">
        <f>SUMIFS('Forecast Summary-FY25'!AI:AI, 'Forecast Summary-FY25'!$A:$A,Outcomes!$A144,'Forecast Summary-FY25'!$C:$C, "2024",'Forecast Summary-FY25'!$D:$D, "Historical")</f>
        <v>64</v>
      </c>
      <c r="Y144" s="303">
        <f>SUMIFS('Forecast Summary-FY25'!AJ:AJ, 'Forecast Summary-FY25'!$A:$A,Outcomes!$A144,'Forecast Summary-FY25'!$C:$C, "2024",'Forecast Summary-FY25'!$D:$D, "Historical")</f>
        <v>35</v>
      </c>
      <c r="Z144" s="303">
        <f>SUMIFS('Forecast Summary-FY25'!AK:AK, 'Forecast Summary-FY25'!$A:$A,Outcomes!$A144,'Forecast Summary-FY25'!$C:$C, "2024",'Forecast Summary-FY25'!$D:$D, "Historical")</f>
        <v>264</v>
      </c>
      <c r="AA144" s="303">
        <f>SUMIFS('Forecast Summary-FY25'!AL:AL, 'Forecast Summary-FY25'!$A:$A,Outcomes!$A144,'Forecast Summary-FY25'!$C:$C, "2024",'Forecast Summary-FY25'!$D:$D, "Historical")</f>
        <v>71</v>
      </c>
      <c r="AB144" s="303">
        <f>SUMIFS('Forecast Summary-FY25'!AM:AM, 'Forecast Summary-FY25'!$A:$A,Outcomes!$A144,'Forecast Summary-FY25'!$C:$C, "2024",'Forecast Summary-FY25'!$D:$D, "Historical")</f>
        <v>116</v>
      </c>
      <c r="AC144" s="303">
        <f>SUMIFS('Forecast Summary-FY25'!AN:AN, 'Forecast Summary-FY25'!$A:$A,Outcomes!$A144,'Forecast Summary-FY25'!$C:$C, "2024",'Forecast Summary-FY25'!$D:$D, "Historical")</f>
        <v>121</v>
      </c>
      <c r="AD144" s="303">
        <f>SUMIFS('Forecast Summary-FY25'!AS:AS, 'Forecast Summary-FY25'!$A:$A,Outcomes!$A144,'Forecast Summary-FY25'!$C:$C, "2024",'Forecast Summary-FY25'!$D:$D, "Historical")</f>
        <v>0</v>
      </c>
      <c r="AE144" s="303">
        <f>SUMIFS('Forecast Summary-FY25'!AT:AT, 'Forecast Summary-FY25'!$A:$A,Outcomes!$A144,'Forecast Summary-FY25'!$C:$C, "2024",'Forecast Summary-FY25'!$D:$D, "Historical")</f>
        <v>0</v>
      </c>
      <c r="AF144" s="303">
        <f>SUMIFS('Forecast Summary-FY25'!AU:AU, 'Forecast Summary-FY25'!$A:$A,Outcomes!$A144,'Forecast Summary-FY25'!$C:$C, "2024",'Forecast Summary-FY25'!$D:$D, "Historical")</f>
        <v>0</v>
      </c>
      <c r="AG144" s="303">
        <f>SUMIFS('Forecast Summary-FY25'!AV:AV, 'Forecast Summary-FY25'!$A:$A,Outcomes!$A144,'Forecast Summary-FY25'!$C:$C, "2024",'Forecast Summary-FY25'!$D:$D, "Historical")</f>
        <v>0</v>
      </c>
      <c r="AH144" s="303">
        <f>SUMIFS('Forecast Summary-FY25'!AW:AW, 'Forecast Summary-FY25'!$A:$A,Outcomes!$A144,'Forecast Summary-FY25'!$C:$C, "2024",'Forecast Summary-FY25'!$D:$D, "Historical")</f>
        <v>0</v>
      </c>
      <c r="AI144" s="303">
        <f>SUMIFS('Forecast Summary-FY25'!AX:AX, 'Forecast Summary-FY25'!$A:$A,Outcomes!$A144,'Forecast Summary-FY25'!$C:$C, "2024",'Forecast Summary-FY25'!$D:$D, "Historical")</f>
        <v>0</v>
      </c>
      <c r="AJ144" s="303">
        <f>SUMIFS('Forecast Summary-FY25'!AY:AY, 'Forecast Summary-FY25'!$A:$A,Outcomes!$A144,'Forecast Summary-FY25'!$C:$C, "2024",'Forecast Summary-FY25'!$D:$D, "Historical")</f>
        <v>0</v>
      </c>
      <c r="AK144" s="303">
        <f>SUMIFS('Forecast Summary-FY25'!AZ:AZ, 'Forecast Summary-FY25'!$A:$A,Outcomes!$A144,'Forecast Summary-FY25'!$C:$C, "2024",'Forecast Summary-FY25'!$D:$D, "Historical")</f>
        <v>0</v>
      </c>
      <c r="AL144" s="303">
        <f>SUMIFS('Forecast Summary-FY25'!BE:BE, 'Forecast Summary-FY25'!$A:$A,Outcomes!$A144,'Forecast Summary-FY25'!$C:$C, "2024",'Forecast Summary-FY25'!$D:$D, "Historical")</f>
        <v>828</v>
      </c>
      <c r="AM144" s="303">
        <f>SUMIFS('Forecast Summary-FY25'!BF:BF, 'Forecast Summary-FY25'!$A:$A,Outcomes!$A144,'Forecast Summary-FY25'!$C:$C, "2024",'Forecast Summary-FY25'!$D:$D, "Historical")</f>
        <v>355</v>
      </c>
      <c r="AN144" s="303">
        <f>SUMIFS('Forecast Summary-FY25'!BG:BG, 'Forecast Summary-FY25'!$A:$A,Outcomes!$A144,'Forecast Summary-FY25'!$C:$C, "2024",'Forecast Summary-FY25'!$D:$D, "Historical")</f>
        <v>333</v>
      </c>
      <c r="AO144" s="303">
        <f>SUMIFS('Forecast Summary-FY25'!BH:BH, 'Forecast Summary-FY25'!$A:$A,Outcomes!$A144,'Forecast Summary-FY25'!$C:$C, "2024",'Forecast Summary-FY25'!$D:$D, "Historical")</f>
        <v>170</v>
      </c>
      <c r="AP144" s="303">
        <f>SUMIFS('Forecast Summary-FY25'!BI:BI, 'Forecast Summary-FY25'!$A:$A,Outcomes!$A144,'Forecast Summary-FY25'!$C:$C, "2024",'Forecast Summary-FY25'!$D:$D, "Historical")</f>
        <v>197</v>
      </c>
      <c r="AQ144" s="303">
        <f>SUMIFS('Forecast Summary-FY25'!BJ:BJ, 'Forecast Summary-FY25'!$A:$A,Outcomes!$A144,'Forecast Summary-FY25'!$C:$C, "2024",'Forecast Summary-FY25'!$D:$D, "Historical")</f>
        <v>63</v>
      </c>
      <c r="AR144" s="303">
        <f>SUMIFS('Forecast Summary-FY25'!BK:BK, 'Forecast Summary-FY25'!$A:$A,Outcomes!$A144,'Forecast Summary-FY25'!$C:$C, "2024",'Forecast Summary-FY25'!$D:$D, "Historical")</f>
        <v>96</v>
      </c>
      <c r="AS144" s="303">
        <f>SUMIFS('Forecast Summary-FY25'!BL:BL, 'Forecast Summary-FY25'!$A:$A,Outcomes!$A144,'Forecast Summary-FY25'!$C:$C, "2024",'Forecast Summary-FY25'!$D:$D, "Historical")</f>
        <v>107</v>
      </c>
      <c r="AT144" s="303">
        <f>SUMIFS('Forecast Summary-FY25'!BQ:BQ, 'Forecast Summary-FY25'!$A:$A,Outcomes!$A144,'Forecast Summary-FY25'!$C:$C, "2024",'Forecast Summary-FY25'!$D:$D, "Historical")</f>
        <v>0</v>
      </c>
      <c r="AU144" s="303">
        <f>SUMIFS('Forecast Summary-FY25'!BR:BR, 'Forecast Summary-FY25'!$A:$A,Outcomes!$A144,'Forecast Summary-FY25'!$C:$C, "2024",'Forecast Summary-FY25'!$D:$D, "Historical")</f>
        <v>0</v>
      </c>
      <c r="AV144" s="303">
        <f>SUMIFS('Forecast Summary-FY25'!BS:BS, 'Forecast Summary-FY25'!$A:$A,Outcomes!$A144,'Forecast Summary-FY25'!$C:$C, "2024",'Forecast Summary-FY25'!$D:$D, "Historical")</f>
        <v>0</v>
      </c>
      <c r="AW144" s="303">
        <f>SUMIFS('Forecast Summary-FY25'!BT:BT, 'Forecast Summary-FY25'!$A:$A,Outcomes!$A144,'Forecast Summary-FY25'!$C:$C, "2024",'Forecast Summary-FY25'!$D:$D, "Historical")</f>
        <v>0</v>
      </c>
      <c r="AX144" s="303">
        <f>SUMIFS('Forecast Summary-FY25'!BU:BU, 'Forecast Summary-FY25'!$A:$A,Outcomes!$A144,'Forecast Summary-FY25'!$C:$C, "2024",'Forecast Summary-FY25'!$D:$D, "Historical")</f>
        <v>0</v>
      </c>
      <c r="AY144" s="303">
        <f>SUMIFS('Forecast Summary-FY25'!BV:BV, 'Forecast Summary-FY25'!$A:$A,Outcomes!$A144,'Forecast Summary-FY25'!$C:$C, "2024",'Forecast Summary-FY25'!$D:$D, "Historical")</f>
        <v>0</v>
      </c>
      <c r="AZ144" s="303">
        <f>SUMIFS('Forecast Summary-FY25'!BW:BW, 'Forecast Summary-FY25'!$A:$A,Outcomes!$A144,'Forecast Summary-FY25'!$C:$C, "2024",'Forecast Summary-FY25'!$D:$D, "Historical")</f>
        <v>0</v>
      </c>
      <c r="BA144" s="303">
        <f>SUMIFS('Forecast Summary-FY25'!BX:BX, 'Forecast Summary-FY25'!$A:$A,Outcomes!$A144,'Forecast Summary-FY25'!$C:$C, "2024",'Forecast Summary-FY25'!$D:$D, "Historical")</f>
        <v>0</v>
      </c>
      <c r="BB144" s="303">
        <f>SUMIFS('Forecast Summary-FY25'!BY:BY, 'Forecast Summary-FY25'!$A:$A,Outcomes!$A144,'Forecast Summary-FY25'!$C:$C, "2024",'Forecast Summary-FY25'!$D:$D, "Historical")</f>
        <v>22</v>
      </c>
      <c r="BC144" s="303">
        <f>SUMIFS('Forecast Summary-FY25'!BZ:BZ, 'Forecast Summary-FY25'!$A:$A,Outcomes!$A144,'Forecast Summary-FY25'!$C:$C, "2024",'Forecast Summary-FY25'!$D:$D, "Historical")</f>
        <v>144</v>
      </c>
      <c r="BD144" s="303">
        <f>SUMIFS('Forecast Summary-FY25'!CA:CA, 'Forecast Summary-FY25'!$A:$A,Outcomes!$A144,'Forecast Summary-FY25'!$C:$C, "2024",'Forecast Summary-FY25'!$D:$D, "Historical")</f>
        <v>0</v>
      </c>
    </row>
    <row r="145" spans="1:56">
      <c r="A145" s="13" t="s">
        <v>107</v>
      </c>
      <c r="B145" s="10" t="s">
        <v>108</v>
      </c>
      <c r="C145" s="303">
        <f>SUMIFS('Forecast Summary-FY25'!E:E, 'Forecast Summary-FY25'!$A:$A,Outcomes!$A145,'Forecast Summary-FY25'!$C:$C, "2024",'Forecast Summary-FY25'!$D:$D, "Historical")</f>
        <v>347</v>
      </c>
      <c r="D145" s="303">
        <f>SUMIFS('Forecast Summary-FY25'!F:F, 'Forecast Summary-FY25'!$A:$A,Outcomes!$A145,'Forecast Summary-FY25'!$C:$C, "2024",'Forecast Summary-FY25'!$D:$D, "Historical")</f>
        <v>268</v>
      </c>
      <c r="E145" s="303">
        <f>SUMIFS('Forecast Summary-FY25'!G:G, 'Forecast Summary-FY25'!$A:$A,Outcomes!$A145,'Forecast Summary-FY25'!$C:$C, "2024",'Forecast Summary-FY25'!$D:$D, "Historical")</f>
        <v>182</v>
      </c>
      <c r="F145" s="303">
        <f>SUMIFS('Forecast Summary-FY25'!H:H, 'Forecast Summary-FY25'!$A:$A,Outcomes!$A145,'Forecast Summary-FY25'!$C:$C, "2024",'Forecast Summary-FY25'!$D:$D, "Historical")</f>
        <v>135</v>
      </c>
      <c r="G145" s="303">
        <f>SUMIFS('Forecast Summary-FY25'!I:I, 'Forecast Summary-FY25'!$A:$A,Outcomes!$A145,'Forecast Summary-FY25'!$C:$C, "2024",'Forecast Summary-FY25'!$D:$D, "Historical")</f>
        <v>50</v>
      </c>
      <c r="H145" s="303">
        <f>SUMIFS('Forecast Summary-FY25'!J:J, 'Forecast Summary-FY25'!$A:$A,Outcomes!$A145,'Forecast Summary-FY25'!$C:$C, "2024",'Forecast Summary-FY25'!$D:$D, "Historical")</f>
        <v>0</v>
      </c>
      <c r="I145" s="303">
        <f>SUMIFS('Forecast Summary-FY25'!K:K, 'Forecast Summary-FY25'!$A:$A,Outcomes!$A145,'Forecast Summary-FY25'!$C:$C, "2024",'Forecast Summary-FY25'!$D:$D, "Historical")</f>
        <v>0</v>
      </c>
      <c r="J145" s="303">
        <f>SUMIFS('Forecast Summary-FY25'!L:L, 'Forecast Summary-FY25'!$A:$A,Outcomes!$A145,'Forecast Summary-FY25'!$C:$C, "2024",'Forecast Summary-FY25'!$D:$D, "Historical")</f>
        <v>0</v>
      </c>
      <c r="K145" s="303">
        <f>SUMIFS('Forecast Summary-FY25'!M:M, 'Forecast Summary-FY25'!$A:$A,Outcomes!$A145,'Forecast Summary-FY25'!$C:$C, "2024",'Forecast Summary-FY25'!$D:$D, "Historical")</f>
        <v>0</v>
      </c>
      <c r="L145" s="303">
        <f>SUMIFS('Forecast Summary-FY25'!O:O, 'Forecast Summary-FY25'!$A:$A,Outcomes!$A145,'Forecast Summary-FY25'!$C:$C, "2024",'Forecast Summary-FY25'!$D:$D, "Historical")</f>
        <v>0</v>
      </c>
      <c r="M145" s="303">
        <f>SUMIFS('Forecast Summary-FY25'!P:P, 'Forecast Summary-FY25'!$A:$A,Outcomes!$A145,'Forecast Summary-FY25'!$C:$C, "2024",'Forecast Summary-FY25'!$D:$D, "Historical")</f>
        <v>95</v>
      </c>
      <c r="N145" s="303">
        <f>SUMIFS('Forecast Summary-FY25'!U:U, 'Forecast Summary-FY25'!$A:$A,Outcomes!$A145,'Forecast Summary-FY25'!$C:$C, "2024",'Forecast Summary-FY25'!$D:$D, "Historical")</f>
        <v>0</v>
      </c>
      <c r="O145" s="303">
        <f>SUMIFS('Forecast Summary-FY25'!V:V, 'Forecast Summary-FY25'!$A:$A,Outcomes!$A145,'Forecast Summary-FY25'!$C:$C, "2024",'Forecast Summary-FY25'!$D:$D, "Historical")</f>
        <v>0</v>
      </c>
      <c r="P145" s="303">
        <f>SUMIFS('Forecast Summary-FY25'!W:W, 'Forecast Summary-FY25'!$A:$A,Outcomes!$A145,'Forecast Summary-FY25'!$C:$C, "2024",'Forecast Summary-FY25'!$D:$D, "Historical")</f>
        <v>0</v>
      </c>
      <c r="Q145" s="303">
        <f>SUMIFS('Forecast Summary-FY25'!X:X, 'Forecast Summary-FY25'!$A:$A,Outcomes!$A145,'Forecast Summary-FY25'!$C:$C, "2024",'Forecast Summary-FY25'!$D:$D, "Historical")</f>
        <v>0</v>
      </c>
      <c r="R145" s="303">
        <f>SUMIFS('Forecast Summary-FY25'!Y:Y, 'Forecast Summary-FY25'!$A:$A,Outcomes!$A145,'Forecast Summary-FY25'!$C:$C, "2024",'Forecast Summary-FY25'!$D:$D, "Historical")</f>
        <v>26</v>
      </c>
      <c r="S145" s="303">
        <f>SUMIFS('Forecast Summary-FY25'!Z:Z, 'Forecast Summary-FY25'!$A:$A,Outcomes!$A145,'Forecast Summary-FY25'!$C:$C, "2024",'Forecast Summary-FY25'!$D:$D, "Historical")</f>
        <v>6</v>
      </c>
      <c r="T145" s="303">
        <f>SUMIFS('Forecast Summary-FY25'!AA:AA, 'Forecast Summary-FY25'!$A:$A,Outcomes!$A145,'Forecast Summary-FY25'!$C:$C, "2024",'Forecast Summary-FY25'!$D:$D, "Historical")</f>
        <v>6</v>
      </c>
      <c r="U145" s="303">
        <f>SUMIFS('Forecast Summary-FY25'!AB:AB, 'Forecast Summary-FY25'!$A:$A,Outcomes!$A145,'Forecast Summary-FY25'!$C:$C, "2024",'Forecast Summary-FY25'!$D:$D, "Historical")</f>
        <v>12</v>
      </c>
      <c r="V145" s="303">
        <f>SUMIFS('Forecast Summary-FY25'!AG:AG, 'Forecast Summary-FY25'!$A:$A,Outcomes!$A145,'Forecast Summary-FY25'!$C:$C, "2024",'Forecast Summary-FY25'!$D:$D, "Historical")</f>
        <v>97</v>
      </c>
      <c r="W145" s="303">
        <f>SUMIFS('Forecast Summary-FY25'!AH:AH, 'Forecast Summary-FY25'!$A:$A,Outcomes!$A145,'Forecast Summary-FY25'!$C:$C, "2024",'Forecast Summary-FY25'!$D:$D, "Historical")</f>
        <v>81</v>
      </c>
      <c r="X145" s="303">
        <f>SUMIFS('Forecast Summary-FY25'!AI:AI, 'Forecast Summary-FY25'!$A:$A,Outcomes!$A145,'Forecast Summary-FY25'!$C:$C, "2024",'Forecast Summary-FY25'!$D:$D, "Historical")</f>
        <v>41</v>
      </c>
      <c r="Y145" s="303">
        <f>SUMIFS('Forecast Summary-FY25'!AJ:AJ, 'Forecast Summary-FY25'!$A:$A,Outcomes!$A145,'Forecast Summary-FY25'!$C:$C, "2024",'Forecast Summary-FY25'!$D:$D, "Historical")</f>
        <v>72</v>
      </c>
      <c r="Z145" s="303">
        <f>SUMIFS('Forecast Summary-FY25'!AK:AK, 'Forecast Summary-FY25'!$A:$A,Outcomes!$A145,'Forecast Summary-FY25'!$C:$C, "2024",'Forecast Summary-FY25'!$D:$D, "Historical")</f>
        <v>294</v>
      </c>
      <c r="AA145" s="303">
        <f>SUMIFS('Forecast Summary-FY25'!AL:AL, 'Forecast Summary-FY25'!$A:$A,Outcomes!$A145,'Forecast Summary-FY25'!$C:$C, "2024",'Forecast Summary-FY25'!$D:$D, "Historical")</f>
        <v>173</v>
      </c>
      <c r="AB145" s="303">
        <f>SUMIFS('Forecast Summary-FY25'!AM:AM, 'Forecast Summary-FY25'!$A:$A,Outcomes!$A145,'Forecast Summary-FY25'!$C:$C, "2024",'Forecast Summary-FY25'!$D:$D, "Historical")</f>
        <v>195</v>
      </c>
      <c r="AC145" s="303">
        <f>SUMIFS('Forecast Summary-FY25'!AN:AN, 'Forecast Summary-FY25'!$A:$A,Outcomes!$A145,'Forecast Summary-FY25'!$C:$C, "2024",'Forecast Summary-FY25'!$D:$D, "Historical")</f>
        <v>84</v>
      </c>
      <c r="AD145" s="303">
        <f>SUMIFS('Forecast Summary-FY25'!AS:AS, 'Forecast Summary-FY25'!$A:$A,Outcomes!$A145,'Forecast Summary-FY25'!$C:$C, "2024",'Forecast Summary-FY25'!$D:$D, "Historical")</f>
        <v>0</v>
      </c>
      <c r="AE145" s="303">
        <f>SUMIFS('Forecast Summary-FY25'!AT:AT, 'Forecast Summary-FY25'!$A:$A,Outcomes!$A145,'Forecast Summary-FY25'!$C:$C, "2024",'Forecast Summary-FY25'!$D:$D, "Historical")</f>
        <v>0</v>
      </c>
      <c r="AF145" s="303">
        <f>SUMIFS('Forecast Summary-FY25'!AU:AU, 'Forecast Summary-FY25'!$A:$A,Outcomes!$A145,'Forecast Summary-FY25'!$C:$C, "2024",'Forecast Summary-FY25'!$D:$D, "Historical")</f>
        <v>0</v>
      </c>
      <c r="AG145" s="303">
        <f>SUMIFS('Forecast Summary-FY25'!AV:AV, 'Forecast Summary-FY25'!$A:$A,Outcomes!$A145,'Forecast Summary-FY25'!$C:$C, "2024",'Forecast Summary-FY25'!$D:$D, "Historical")</f>
        <v>0</v>
      </c>
      <c r="AH145" s="303">
        <f>SUMIFS('Forecast Summary-FY25'!AW:AW, 'Forecast Summary-FY25'!$A:$A,Outcomes!$A145,'Forecast Summary-FY25'!$C:$C, "2024",'Forecast Summary-FY25'!$D:$D, "Historical")</f>
        <v>0</v>
      </c>
      <c r="AI145" s="303">
        <f>SUMIFS('Forecast Summary-FY25'!AX:AX, 'Forecast Summary-FY25'!$A:$A,Outcomes!$A145,'Forecast Summary-FY25'!$C:$C, "2024",'Forecast Summary-FY25'!$D:$D, "Historical")</f>
        <v>0</v>
      </c>
      <c r="AJ145" s="303">
        <f>SUMIFS('Forecast Summary-FY25'!AY:AY, 'Forecast Summary-FY25'!$A:$A,Outcomes!$A145,'Forecast Summary-FY25'!$C:$C, "2024",'Forecast Summary-FY25'!$D:$D, "Historical")</f>
        <v>0</v>
      </c>
      <c r="AK145" s="303">
        <f>SUMIFS('Forecast Summary-FY25'!AZ:AZ, 'Forecast Summary-FY25'!$A:$A,Outcomes!$A145,'Forecast Summary-FY25'!$C:$C, "2024",'Forecast Summary-FY25'!$D:$D, "Historical")</f>
        <v>0</v>
      </c>
      <c r="AL145" s="303">
        <f>SUMIFS('Forecast Summary-FY25'!BE:BE, 'Forecast Summary-FY25'!$A:$A,Outcomes!$A145,'Forecast Summary-FY25'!$C:$C, "2024",'Forecast Summary-FY25'!$D:$D, "Historical")</f>
        <v>301</v>
      </c>
      <c r="AM145" s="303">
        <f>SUMIFS('Forecast Summary-FY25'!BF:BF, 'Forecast Summary-FY25'!$A:$A,Outcomes!$A145,'Forecast Summary-FY25'!$C:$C, "2024",'Forecast Summary-FY25'!$D:$D, "Historical")</f>
        <v>199</v>
      </c>
      <c r="AN145" s="303">
        <f>SUMIFS('Forecast Summary-FY25'!BG:BG, 'Forecast Summary-FY25'!$A:$A,Outcomes!$A145,'Forecast Summary-FY25'!$C:$C, "2024",'Forecast Summary-FY25'!$D:$D, "Historical")</f>
        <v>171</v>
      </c>
      <c r="AO145" s="303">
        <f>SUMIFS('Forecast Summary-FY25'!BH:BH, 'Forecast Summary-FY25'!$A:$A,Outcomes!$A145,'Forecast Summary-FY25'!$C:$C, "2024",'Forecast Summary-FY25'!$D:$D, "Historical")</f>
        <v>63</v>
      </c>
      <c r="AP145" s="303">
        <f>SUMIFS('Forecast Summary-FY25'!BI:BI, 'Forecast Summary-FY25'!$A:$A,Outcomes!$A145,'Forecast Summary-FY25'!$C:$C, "2024",'Forecast Summary-FY25'!$D:$D, "Historical")</f>
        <v>146</v>
      </c>
      <c r="AQ145" s="303">
        <f>SUMIFS('Forecast Summary-FY25'!BJ:BJ, 'Forecast Summary-FY25'!$A:$A,Outcomes!$A145,'Forecast Summary-FY25'!$C:$C, "2024",'Forecast Summary-FY25'!$D:$D, "Historical")</f>
        <v>70</v>
      </c>
      <c r="AR145" s="303">
        <f>SUMIFS('Forecast Summary-FY25'!BK:BK, 'Forecast Summary-FY25'!$A:$A,Outcomes!$A145,'Forecast Summary-FY25'!$C:$C, "2024",'Forecast Summary-FY25'!$D:$D, "Historical")</f>
        <v>93</v>
      </c>
      <c r="AS145" s="303">
        <f>SUMIFS('Forecast Summary-FY25'!BL:BL, 'Forecast Summary-FY25'!$A:$A,Outcomes!$A145,'Forecast Summary-FY25'!$C:$C, "2024",'Forecast Summary-FY25'!$D:$D, "Historical")</f>
        <v>79</v>
      </c>
      <c r="AT145" s="303">
        <f>SUMIFS('Forecast Summary-FY25'!BQ:BQ, 'Forecast Summary-FY25'!$A:$A,Outcomes!$A145,'Forecast Summary-FY25'!$C:$C, "2024",'Forecast Summary-FY25'!$D:$D, "Historical")</f>
        <v>0</v>
      </c>
      <c r="AU145" s="303">
        <f>SUMIFS('Forecast Summary-FY25'!BR:BR, 'Forecast Summary-FY25'!$A:$A,Outcomes!$A145,'Forecast Summary-FY25'!$C:$C, "2024",'Forecast Summary-FY25'!$D:$D, "Historical")</f>
        <v>0</v>
      </c>
      <c r="AV145" s="303">
        <f>SUMIFS('Forecast Summary-FY25'!BS:BS, 'Forecast Summary-FY25'!$A:$A,Outcomes!$A145,'Forecast Summary-FY25'!$C:$C, "2024",'Forecast Summary-FY25'!$D:$D, "Historical")</f>
        <v>0</v>
      </c>
      <c r="AW145" s="303">
        <f>SUMIFS('Forecast Summary-FY25'!BT:BT, 'Forecast Summary-FY25'!$A:$A,Outcomes!$A145,'Forecast Summary-FY25'!$C:$C, "2024",'Forecast Summary-FY25'!$D:$D, "Historical")</f>
        <v>0</v>
      </c>
      <c r="AX145" s="303">
        <f>SUMIFS('Forecast Summary-FY25'!BU:BU, 'Forecast Summary-FY25'!$A:$A,Outcomes!$A145,'Forecast Summary-FY25'!$C:$C, "2024",'Forecast Summary-FY25'!$D:$D, "Historical")</f>
        <v>0</v>
      </c>
      <c r="AY145" s="303">
        <f>SUMIFS('Forecast Summary-FY25'!BV:BV, 'Forecast Summary-FY25'!$A:$A,Outcomes!$A145,'Forecast Summary-FY25'!$C:$C, "2024",'Forecast Summary-FY25'!$D:$D, "Historical")</f>
        <v>0</v>
      </c>
      <c r="AZ145" s="303">
        <f>SUMIFS('Forecast Summary-FY25'!BW:BW, 'Forecast Summary-FY25'!$A:$A,Outcomes!$A145,'Forecast Summary-FY25'!$C:$C, "2024",'Forecast Summary-FY25'!$D:$D, "Historical")</f>
        <v>0</v>
      </c>
      <c r="BA145" s="303">
        <f>SUMIFS('Forecast Summary-FY25'!BX:BX, 'Forecast Summary-FY25'!$A:$A,Outcomes!$A145,'Forecast Summary-FY25'!$C:$C, "2024",'Forecast Summary-FY25'!$D:$D, "Historical")</f>
        <v>0</v>
      </c>
      <c r="BB145" s="303">
        <f>SUMIFS('Forecast Summary-FY25'!BY:BY, 'Forecast Summary-FY25'!$A:$A,Outcomes!$A145,'Forecast Summary-FY25'!$C:$C, "2024",'Forecast Summary-FY25'!$D:$D, "Historical")</f>
        <v>15</v>
      </c>
      <c r="BC145" s="303">
        <f>SUMIFS('Forecast Summary-FY25'!BZ:BZ, 'Forecast Summary-FY25'!$A:$A,Outcomes!$A145,'Forecast Summary-FY25'!$C:$C, "2024",'Forecast Summary-FY25'!$D:$D, "Historical")</f>
        <v>25</v>
      </c>
      <c r="BD145" s="303">
        <f>SUMIFS('Forecast Summary-FY25'!CA:CA, 'Forecast Summary-FY25'!$A:$A,Outcomes!$A145,'Forecast Summary-FY25'!$C:$C, "2024",'Forecast Summary-FY25'!$D:$D, "Historical")</f>
        <v>0</v>
      </c>
    </row>
    <row r="146" spans="1:56">
      <c r="A146" s="13" t="s">
        <v>109</v>
      </c>
      <c r="B146" s="10" t="s">
        <v>110</v>
      </c>
      <c r="C146" s="303">
        <f>SUMIFS('Forecast Summary-FY25'!E:E, 'Forecast Summary-FY25'!$A:$A,Outcomes!$A146,'Forecast Summary-FY25'!$C:$C, "2024",'Forecast Summary-FY25'!$D:$D, "Historical")</f>
        <v>1212</v>
      </c>
      <c r="D146" s="303">
        <f>SUMIFS('Forecast Summary-FY25'!F:F, 'Forecast Summary-FY25'!$A:$A,Outcomes!$A146,'Forecast Summary-FY25'!$C:$C, "2024",'Forecast Summary-FY25'!$D:$D, "Historical")</f>
        <v>594</v>
      </c>
      <c r="E146" s="303">
        <f>SUMIFS('Forecast Summary-FY25'!G:G, 'Forecast Summary-FY25'!$A:$A,Outcomes!$A146,'Forecast Summary-FY25'!$C:$C, "2024",'Forecast Summary-FY25'!$D:$D, "Historical")</f>
        <v>508</v>
      </c>
      <c r="F146" s="303">
        <f>SUMIFS('Forecast Summary-FY25'!H:H, 'Forecast Summary-FY25'!$A:$A,Outcomes!$A146,'Forecast Summary-FY25'!$C:$C, "2024",'Forecast Summary-FY25'!$D:$D, "Historical")</f>
        <v>202</v>
      </c>
      <c r="G146" s="303">
        <f>SUMIFS('Forecast Summary-FY25'!I:I, 'Forecast Summary-FY25'!$A:$A,Outcomes!$A146,'Forecast Summary-FY25'!$C:$C, "2024",'Forecast Summary-FY25'!$D:$D, "Historical")</f>
        <v>125</v>
      </c>
      <c r="H146" s="303">
        <f>SUMIFS('Forecast Summary-FY25'!J:J, 'Forecast Summary-FY25'!$A:$A,Outcomes!$A146,'Forecast Summary-FY25'!$C:$C, "2024",'Forecast Summary-FY25'!$D:$D, "Historical")</f>
        <v>0</v>
      </c>
      <c r="I146" s="303">
        <f>SUMIFS('Forecast Summary-FY25'!K:K, 'Forecast Summary-FY25'!$A:$A,Outcomes!$A146,'Forecast Summary-FY25'!$C:$C, "2024",'Forecast Summary-FY25'!$D:$D, "Historical")</f>
        <v>0</v>
      </c>
      <c r="J146" s="303">
        <f>SUMIFS('Forecast Summary-FY25'!L:L, 'Forecast Summary-FY25'!$A:$A,Outcomes!$A146,'Forecast Summary-FY25'!$C:$C, "2024",'Forecast Summary-FY25'!$D:$D, "Historical")</f>
        <v>0</v>
      </c>
      <c r="K146" s="303">
        <f>SUMIFS('Forecast Summary-FY25'!M:M, 'Forecast Summary-FY25'!$A:$A,Outcomes!$A146,'Forecast Summary-FY25'!$C:$C, "2024",'Forecast Summary-FY25'!$D:$D, "Historical")</f>
        <v>0</v>
      </c>
      <c r="L146" s="303">
        <f>SUMIFS('Forecast Summary-FY25'!O:O, 'Forecast Summary-FY25'!$A:$A,Outcomes!$A146,'Forecast Summary-FY25'!$C:$C, "2024",'Forecast Summary-FY25'!$D:$D, "Historical")</f>
        <v>0</v>
      </c>
      <c r="M146" s="303">
        <f>SUMIFS('Forecast Summary-FY25'!P:P, 'Forecast Summary-FY25'!$A:$A,Outcomes!$A146,'Forecast Summary-FY25'!$C:$C, "2024",'Forecast Summary-FY25'!$D:$D, "Historical")</f>
        <v>101</v>
      </c>
      <c r="N146" s="303">
        <f>SUMIFS('Forecast Summary-FY25'!U:U, 'Forecast Summary-FY25'!$A:$A,Outcomes!$A146,'Forecast Summary-FY25'!$C:$C, "2024",'Forecast Summary-FY25'!$D:$D, "Historical")</f>
        <v>0</v>
      </c>
      <c r="O146" s="303">
        <f>SUMIFS('Forecast Summary-FY25'!V:V, 'Forecast Summary-FY25'!$A:$A,Outcomes!$A146,'Forecast Summary-FY25'!$C:$C, "2024",'Forecast Summary-FY25'!$D:$D, "Historical")</f>
        <v>0</v>
      </c>
      <c r="P146" s="303">
        <f>SUMIFS('Forecast Summary-FY25'!W:W, 'Forecast Summary-FY25'!$A:$A,Outcomes!$A146,'Forecast Summary-FY25'!$C:$C, "2024",'Forecast Summary-FY25'!$D:$D, "Historical")</f>
        <v>0</v>
      </c>
      <c r="Q146" s="303">
        <f>SUMIFS('Forecast Summary-FY25'!X:X, 'Forecast Summary-FY25'!$A:$A,Outcomes!$A146,'Forecast Summary-FY25'!$C:$C, "2024",'Forecast Summary-FY25'!$D:$D, "Historical")</f>
        <v>0</v>
      </c>
      <c r="R146" s="303">
        <f>SUMIFS('Forecast Summary-FY25'!Y:Y, 'Forecast Summary-FY25'!$A:$A,Outcomes!$A146,'Forecast Summary-FY25'!$C:$C, "2024",'Forecast Summary-FY25'!$D:$D, "Historical")</f>
        <v>345</v>
      </c>
      <c r="S146" s="303">
        <f>SUMIFS('Forecast Summary-FY25'!Z:Z, 'Forecast Summary-FY25'!$A:$A,Outcomes!$A146,'Forecast Summary-FY25'!$C:$C, "2024",'Forecast Summary-FY25'!$D:$D, "Historical")</f>
        <v>143</v>
      </c>
      <c r="T146" s="303">
        <f>SUMIFS('Forecast Summary-FY25'!AA:AA, 'Forecast Summary-FY25'!$A:$A,Outcomes!$A146,'Forecast Summary-FY25'!$C:$C, "2024",'Forecast Summary-FY25'!$D:$D, "Historical")</f>
        <v>42</v>
      </c>
      <c r="U146" s="303">
        <f>SUMIFS('Forecast Summary-FY25'!AB:AB, 'Forecast Summary-FY25'!$A:$A,Outcomes!$A146,'Forecast Summary-FY25'!$C:$C, "2024",'Forecast Summary-FY25'!$D:$D, "Historical")</f>
        <v>104</v>
      </c>
      <c r="V146" s="303">
        <f>SUMIFS('Forecast Summary-FY25'!AG:AG, 'Forecast Summary-FY25'!$A:$A,Outcomes!$A146,'Forecast Summary-FY25'!$C:$C, "2024",'Forecast Summary-FY25'!$D:$D, "Historical")</f>
        <v>264</v>
      </c>
      <c r="W146" s="303">
        <f>SUMIFS('Forecast Summary-FY25'!AH:AH, 'Forecast Summary-FY25'!$A:$A,Outcomes!$A146,'Forecast Summary-FY25'!$C:$C, "2024",'Forecast Summary-FY25'!$D:$D, "Historical")</f>
        <v>238</v>
      </c>
      <c r="X146" s="303">
        <f>SUMIFS('Forecast Summary-FY25'!AI:AI, 'Forecast Summary-FY25'!$A:$A,Outcomes!$A146,'Forecast Summary-FY25'!$C:$C, "2024",'Forecast Summary-FY25'!$D:$D, "Historical")</f>
        <v>84</v>
      </c>
      <c r="Y146" s="303">
        <f>SUMIFS('Forecast Summary-FY25'!AJ:AJ, 'Forecast Summary-FY25'!$A:$A,Outcomes!$A146,'Forecast Summary-FY25'!$C:$C, "2024",'Forecast Summary-FY25'!$D:$D, "Historical")</f>
        <v>86</v>
      </c>
      <c r="Z146" s="303">
        <f>SUMIFS('Forecast Summary-FY25'!AK:AK, 'Forecast Summary-FY25'!$A:$A,Outcomes!$A146,'Forecast Summary-FY25'!$C:$C, "2024",'Forecast Summary-FY25'!$D:$D, "Historical")</f>
        <v>517</v>
      </c>
      <c r="AA146" s="303">
        <f>SUMIFS('Forecast Summary-FY25'!AL:AL, 'Forecast Summary-FY25'!$A:$A,Outcomes!$A146,'Forecast Summary-FY25'!$C:$C, "2024",'Forecast Summary-FY25'!$D:$D, "Historical")</f>
        <v>434</v>
      </c>
      <c r="AB146" s="303">
        <f>SUMIFS('Forecast Summary-FY25'!AM:AM, 'Forecast Summary-FY25'!$A:$A,Outcomes!$A146,'Forecast Summary-FY25'!$C:$C, "2024",'Forecast Summary-FY25'!$D:$D, "Historical")</f>
        <v>142</v>
      </c>
      <c r="AC146" s="303">
        <f>SUMIFS('Forecast Summary-FY25'!AN:AN, 'Forecast Summary-FY25'!$A:$A,Outcomes!$A146,'Forecast Summary-FY25'!$C:$C, "2024",'Forecast Summary-FY25'!$D:$D, "Historical")</f>
        <v>126</v>
      </c>
      <c r="AD146" s="303">
        <f>SUMIFS('Forecast Summary-FY25'!AS:AS, 'Forecast Summary-FY25'!$A:$A,Outcomes!$A146,'Forecast Summary-FY25'!$C:$C, "2024",'Forecast Summary-FY25'!$D:$D, "Historical")</f>
        <v>0</v>
      </c>
      <c r="AE146" s="303">
        <f>SUMIFS('Forecast Summary-FY25'!AT:AT, 'Forecast Summary-FY25'!$A:$A,Outcomes!$A146,'Forecast Summary-FY25'!$C:$C, "2024",'Forecast Summary-FY25'!$D:$D, "Historical")</f>
        <v>0</v>
      </c>
      <c r="AF146" s="303">
        <f>SUMIFS('Forecast Summary-FY25'!AU:AU, 'Forecast Summary-FY25'!$A:$A,Outcomes!$A146,'Forecast Summary-FY25'!$C:$C, "2024",'Forecast Summary-FY25'!$D:$D, "Historical")</f>
        <v>0</v>
      </c>
      <c r="AG146" s="303">
        <f>SUMIFS('Forecast Summary-FY25'!AV:AV, 'Forecast Summary-FY25'!$A:$A,Outcomes!$A146,'Forecast Summary-FY25'!$C:$C, "2024",'Forecast Summary-FY25'!$D:$D, "Historical")</f>
        <v>0</v>
      </c>
      <c r="AH146" s="303">
        <f>SUMIFS('Forecast Summary-FY25'!AW:AW, 'Forecast Summary-FY25'!$A:$A,Outcomes!$A146,'Forecast Summary-FY25'!$C:$C, "2024",'Forecast Summary-FY25'!$D:$D, "Historical")</f>
        <v>0</v>
      </c>
      <c r="AI146" s="303">
        <f>SUMIFS('Forecast Summary-FY25'!AX:AX, 'Forecast Summary-FY25'!$A:$A,Outcomes!$A146,'Forecast Summary-FY25'!$C:$C, "2024",'Forecast Summary-FY25'!$D:$D, "Historical")</f>
        <v>0</v>
      </c>
      <c r="AJ146" s="303">
        <f>SUMIFS('Forecast Summary-FY25'!AY:AY, 'Forecast Summary-FY25'!$A:$A,Outcomes!$A146,'Forecast Summary-FY25'!$C:$C, "2024",'Forecast Summary-FY25'!$D:$D, "Historical")</f>
        <v>0</v>
      </c>
      <c r="AK146" s="303">
        <f>SUMIFS('Forecast Summary-FY25'!AZ:AZ, 'Forecast Summary-FY25'!$A:$A,Outcomes!$A146,'Forecast Summary-FY25'!$C:$C, "2024",'Forecast Summary-FY25'!$D:$D, "Historical")</f>
        <v>0</v>
      </c>
      <c r="AL146" s="303">
        <f>SUMIFS('Forecast Summary-FY25'!BE:BE, 'Forecast Summary-FY25'!$A:$A,Outcomes!$A146,'Forecast Summary-FY25'!$C:$C, "2024",'Forecast Summary-FY25'!$D:$D, "Historical")</f>
        <v>662</v>
      </c>
      <c r="AM146" s="303">
        <f>SUMIFS('Forecast Summary-FY25'!BF:BF, 'Forecast Summary-FY25'!$A:$A,Outcomes!$A146,'Forecast Summary-FY25'!$C:$C, "2024",'Forecast Summary-FY25'!$D:$D, "Historical")</f>
        <v>584</v>
      </c>
      <c r="AN146" s="303">
        <f>SUMIFS('Forecast Summary-FY25'!BG:BG, 'Forecast Summary-FY25'!$A:$A,Outcomes!$A146,'Forecast Summary-FY25'!$C:$C, "2024",'Forecast Summary-FY25'!$D:$D, "Historical")</f>
        <v>197</v>
      </c>
      <c r="AO146" s="303">
        <f>SUMIFS('Forecast Summary-FY25'!BH:BH, 'Forecast Summary-FY25'!$A:$A,Outcomes!$A146,'Forecast Summary-FY25'!$C:$C, "2024",'Forecast Summary-FY25'!$D:$D, "Historical")</f>
        <v>130</v>
      </c>
      <c r="AP146" s="303">
        <f>SUMIFS('Forecast Summary-FY25'!BI:BI, 'Forecast Summary-FY25'!$A:$A,Outcomes!$A146,'Forecast Summary-FY25'!$C:$C, "2024",'Forecast Summary-FY25'!$D:$D, "Historical")</f>
        <v>486</v>
      </c>
      <c r="AQ146" s="303">
        <f>SUMIFS('Forecast Summary-FY25'!BJ:BJ, 'Forecast Summary-FY25'!$A:$A,Outcomes!$A146,'Forecast Summary-FY25'!$C:$C, "2024",'Forecast Summary-FY25'!$D:$D, "Historical")</f>
        <v>365</v>
      </c>
      <c r="AR146" s="303">
        <f>SUMIFS('Forecast Summary-FY25'!BK:BK, 'Forecast Summary-FY25'!$A:$A,Outcomes!$A146,'Forecast Summary-FY25'!$C:$C, "2024",'Forecast Summary-FY25'!$D:$D, "Historical")</f>
        <v>229</v>
      </c>
      <c r="AS146" s="303">
        <f>SUMIFS('Forecast Summary-FY25'!BL:BL, 'Forecast Summary-FY25'!$A:$A,Outcomes!$A146,'Forecast Summary-FY25'!$C:$C, "2024",'Forecast Summary-FY25'!$D:$D, "Historical")</f>
        <v>195</v>
      </c>
      <c r="AT146" s="303">
        <f>SUMIFS('Forecast Summary-FY25'!BQ:BQ, 'Forecast Summary-FY25'!$A:$A,Outcomes!$A146,'Forecast Summary-FY25'!$C:$C, "2024",'Forecast Summary-FY25'!$D:$D, "Historical")</f>
        <v>4</v>
      </c>
      <c r="AU146" s="303">
        <f>SUMIFS('Forecast Summary-FY25'!BR:BR, 'Forecast Summary-FY25'!$A:$A,Outcomes!$A146,'Forecast Summary-FY25'!$C:$C, "2024",'Forecast Summary-FY25'!$D:$D, "Historical")</f>
        <v>3</v>
      </c>
      <c r="AV146" s="303">
        <f>SUMIFS('Forecast Summary-FY25'!BS:BS, 'Forecast Summary-FY25'!$A:$A,Outcomes!$A146,'Forecast Summary-FY25'!$C:$C, "2024",'Forecast Summary-FY25'!$D:$D, "Historical")</f>
        <v>2</v>
      </c>
      <c r="AW146" s="303">
        <f>SUMIFS('Forecast Summary-FY25'!BT:BT, 'Forecast Summary-FY25'!$A:$A,Outcomes!$A146,'Forecast Summary-FY25'!$C:$C, "2024",'Forecast Summary-FY25'!$D:$D, "Historical")</f>
        <v>2</v>
      </c>
      <c r="AX146" s="303">
        <f>SUMIFS('Forecast Summary-FY25'!BU:BU, 'Forecast Summary-FY25'!$A:$A,Outcomes!$A146,'Forecast Summary-FY25'!$C:$C, "2024",'Forecast Summary-FY25'!$D:$D, "Historical")</f>
        <v>81</v>
      </c>
      <c r="AY146" s="303">
        <f>SUMIFS('Forecast Summary-FY25'!BV:BV, 'Forecast Summary-FY25'!$A:$A,Outcomes!$A146,'Forecast Summary-FY25'!$C:$C, "2024",'Forecast Summary-FY25'!$D:$D, "Historical")</f>
        <v>47</v>
      </c>
      <c r="AZ146" s="303">
        <f>SUMIFS('Forecast Summary-FY25'!BW:BW, 'Forecast Summary-FY25'!$A:$A,Outcomes!$A146,'Forecast Summary-FY25'!$C:$C, "2024",'Forecast Summary-FY25'!$D:$D, "Historical")</f>
        <v>43</v>
      </c>
      <c r="BA146" s="303">
        <f>SUMIFS('Forecast Summary-FY25'!BX:BX, 'Forecast Summary-FY25'!$A:$A,Outcomes!$A146,'Forecast Summary-FY25'!$C:$C, "2024",'Forecast Summary-FY25'!$D:$D, "Historical")</f>
        <v>54</v>
      </c>
      <c r="BB146" s="303">
        <f>SUMIFS('Forecast Summary-FY25'!BY:BY, 'Forecast Summary-FY25'!$A:$A,Outcomes!$A146,'Forecast Summary-FY25'!$C:$C, "2024",'Forecast Summary-FY25'!$D:$D, "Historical")</f>
        <v>64</v>
      </c>
      <c r="BC146" s="303">
        <f>SUMIFS('Forecast Summary-FY25'!BZ:BZ, 'Forecast Summary-FY25'!$A:$A,Outcomes!$A146,'Forecast Summary-FY25'!$C:$C, "2024",'Forecast Summary-FY25'!$D:$D, "Historical")</f>
        <v>196</v>
      </c>
      <c r="BD146" s="303">
        <f>SUMIFS('Forecast Summary-FY25'!CA:CA, 'Forecast Summary-FY25'!$A:$A,Outcomes!$A146,'Forecast Summary-FY25'!$C:$C, "2024",'Forecast Summary-FY25'!$D:$D, "Historical")</f>
        <v>0</v>
      </c>
    </row>
    <row r="147" spans="1:56">
      <c r="A147" s="13" t="s">
        <v>111</v>
      </c>
      <c r="B147" s="10" t="s">
        <v>112</v>
      </c>
      <c r="C147" s="303">
        <f>SUMIFS('Forecast Summary-FY25'!E:E, 'Forecast Summary-FY25'!$A:$A,Outcomes!$A147,'Forecast Summary-FY25'!$C:$C, "2024",'Forecast Summary-FY25'!$D:$D, "Historical")</f>
        <v>332</v>
      </c>
      <c r="D147" s="303">
        <f>SUMIFS('Forecast Summary-FY25'!F:F, 'Forecast Summary-FY25'!$A:$A,Outcomes!$A147,'Forecast Summary-FY25'!$C:$C, "2024",'Forecast Summary-FY25'!$D:$D, "Historical")</f>
        <v>181</v>
      </c>
      <c r="E147" s="303">
        <f>SUMIFS('Forecast Summary-FY25'!G:G, 'Forecast Summary-FY25'!$A:$A,Outcomes!$A147,'Forecast Summary-FY25'!$C:$C, "2024",'Forecast Summary-FY25'!$D:$D, "Historical")</f>
        <v>51</v>
      </c>
      <c r="F147" s="303">
        <f>SUMIFS('Forecast Summary-FY25'!H:H, 'Forecast Summary-FY25'!$A:$A,Outcomes!$A147,'Forecast Summary-FY25'!$C:$C, "2024",'Forecast Summary-FY25'!$D:$D, "Historical")</f>
        <v>67</v>
      </c>
      <c r="G147" s="303">
        <f>SUMIFS('Forecast Summary-FY25'!I:I, 'Forecast Summary-FY25'!$A:$A,Outcomes!$A147,'Forecast Summary-FY25'!$C:$C, "2024",'Forecast Summary-FY25'!$D:$D, "Historical")</f>
        <v>32</v>
      </c>
      <c r="H147" s="303">
        <f>SUMIFS('Forecast Summary-FY25'!J:J, 'Forecast Summary-FY25'!$A:$A,Outcomes!$A147,'Forecast Summary-FY25'!$C:$C, "2024",'Forecast Summary-FY25'!$D:$D, "Historical")</f>
        <v>0</v>
      </c>
      <c r="I147" s="303">
        <f>SUMIFS('Forecast Summary-FY25'!K:K, 'Forecast Summary-FY25'!$A:$A,Outcomes!$A147,'Forecast Summary-FY25'!$C:$C, "2024",'Forecast Summary-FY25'!$D:$D, "Historical")</f>
        <v>0</v>
      </c>
      <c r="J147" s="303">
        <f>SUMIFS('Forecast Summary-FY25'!L:L, 'Forecast Summary-FY25'!$A:$A,Outcomes!$A147,'Forecast Summary-FY25'!$C:$C, "2024",'Forecast Summary-FY25'!$D:$D, "Historical")</f>
        <v>0</v>
      </c>
      <c r="K147" s="303">
        <f>SUMIFS('Forecast Summary-FY25'!M:M, 'Forecast Summary-FY25'!$A:$A,Outcomes!$A147,'Forecast Summary-FY25'!$C:$C, "2024",'Forecast Summary-FY25'!$D:$D, "Historical")</f>
        <v>0</v>
      </c>
      <c r="L147" s="303">
        <f>SUMIFS('Forecast Summary-FY25'!O:O, 'Forecast Summary-FY25'!$A:$A,Outcomes!$A147,'Forecast Summary-FY25'!$C:$C, "2024",'Forecast Summary-FY25'!$D:$D, "Historical")</f>
        <v>0</v>
      </c>
      <c r="M147" s="303">
        <f>SUMIFS('Forecast Summary-FY25'!P:P, 'Forecast Summary-FY25'!$A:$A,Outcomes!$A147,'Forecast Summary-FY25'!$C:$C, "2024",'Forecast Summary-FY25'!$D:$D, "Historical")</f>
        <v>719</v>
      </c>
      <c r="N147" s="303">
        <f>SUMIFS('Forecast Summary-FY25'!U:U, 'Forecast Summary-FY25'!$A:$A,Outcomes!$A147,'Forecast Summary-FY25'!$C:$C, "2024",'Forecast Summary-FY25'!$D:$D, "Historical")</f>
        <v>36</v>
      </c>
      <c r="O147" s="303">
        <f>SUMIFS('Forecast Summary-FY25'!V:V, 'Forecast Summary-FY25'!$A:$A,Outcomes!$A147,'Forecast Summary-FY25'!$C:$C, "2024",'Forecast Summary-FY25'!$D:$D, "Historical")</f>
        <v>19</v>
      </c>
      <c r="P147" s="303">
        <f>SUMIFS('Forecast Summary-FY25'!W:W, 'Forecast Summary-FY25'!$A:$A,Outcomes!$A147,'Forecast Summary-FY25'!$C:$C, "2024",'Forecast Summary-FY25'!$D:$D, "Historical")</f>
        <v>23</v>
      </c>
      <c r="Q147" s="303">
        <f>SUMIFS('Forecast Summary-FY25'!X:X, 'Forecast Summary-FY25'!$A:$A,Outcomes!$A147,'Forecast Summary-FY25'!$C:$C, "2024",'Forecast Summary-FY25'!$D:$D, "Historical")</f>
        <v>17</v>
      </c>
      <c r="R147" s="303">
        <f>SUMIFS('Forecast Summary-FY25'!Y:Y, 'Forecast Summary-FY25'!$A:$A,Outcomes!$A147,'Forecast Summary-FY25'!$C:$C, "2024",'Forecast Summary-FY25'!$D:$D, "Historical")</f>
        <v>133</v>
      </c>
      <c r="S147" s="303">
        <f>SUMIFS('Forecast Summary-FY25'!Z:Z, 'Forecast Summary-FY25'!$A:$A,Outcomes!$A147,'Forecast Summary-FY25'!$C:$C, "2024",'Forecast Summary-FY25'!$D:$D, "Historical")</f>
        <v>40</v>
      </c>
      <c r="T147" s="303">
        <f>SUMIFS('Forecast Summary-FY25'!AA:AA, 'Forecast Summary-FY25'!$A:$A,Outcomes!$A147,'Forecast Summary-FY25'!$C:$C, "2024",'Forecast Summary-FY25'!$D:$D, "Historical")</f>
        <v>49</v>
      </c>
      <c r="U147" s="303">
        <f>SUMIFS('Forecast Summary-FY25'!AB:AB, 'Forecast Summary-FY25'!$A:$A,Outcomes!$A147,'Forecast Summary-FY25'!$C:$C, "2024",'Forecast Summary-FY25'!$D:$D, "Historical")</f>
        <v>16</v>
      </c>
      <c r="V147" s="303">
        <f>SUMIFS('Forecast Summary-FY25'!AG:AG, 'Forecast Summary-FY25'!$A:$A,Outcomes!$A147,'Forecast Summary-FY25'!$C:$C, "2024",'Forecast Summary-FY25'!$D:$D, "Historical")</f>
        <v>56</v>
      </c>
      <c r="W147" s="303">
        <f>SUMIFS('Forecast Summary-FY25'!AH:AH, 'Forecast Summary-FY25'!$A:$A,Outcomes!$A147,'Forecast Summary-FY25'!$C:$C, "2024",'Forecast Summary-FY25'!$D:$D, "Historical")</f>
        <v>31</v>
      </c>
      <c r="X147" s="303">
        <f>SUMIFS('Forecast Summary-FY25'!AI:AI, 'Forecast Summary-FY25'!$A:$A,Outcomes!$A147,'Forecast Summary-FY25'!$C:$C, "2024",'Forecast Summary-FY25'!$D:$D, "Historical")</f>
        <v>36</v>
      </c>
      <c r="Y147" s="303">
        <f>SUMIFS('Forecast Summary-FY25'!AJ:AJ, 'Forecast Summary-FY25'!$A:$A,Outcomes!$A147,'Forecast Summary-FY25'!$C:$C, "2024",'Forecast Summary-FY25'!$D:$D, "Historical")</f>
        <v>23</v>
      </c>
      <c r="Z147" s="303">
        <f>SUMIFS('Forecast Summary-FY25'!AK:AK, 'Forecast Summary-FY25'!$A:$A,Outcomes!$A147,'Forecast Summary-FY25'!$C:$C, "2024",'Forecast Summary-FY25'!$D:$D, "Historical")</f>
        <v>262</v>
      </c>
      <c r="AA147" s="303">
        <f>SUMIFS('Forecast Summary-FY25'!AL:AL, 'Forecast Summary-FY25'!$A:$A,Outcomes!$A147,'Forecast Summary-FY25'!$C:$C, "2024",'Forecast Summary-FY25'!$D:$D, "Historical")</f>
        <v>87</v>
      </c>
      <c r="AB147" s="303">
        <f>SUMIFS('Forecast Summary-FY25'!AM:AM, 'Forecast Summary-FY25'!$A:$A,Outcomes!$A147,'Forecast Summary-FY25'!$C:$C, "2024",'Forecast Summary-FY25'!$D:$D, "Historical")</f>
        <v>130</v>
      </c>
      <c r="AC147" s="303">
        <f>SUMIFS('Forecast Summary-FY25'!AN:AN, 'Forecast Summary-FY25'!$A:$A,Outcomes!$A147,'Forecast Summary-FY25'!$C:$C, "2024",'Forecast Summary-FY25'!$D:$D, "Historical")</f>
        <v>67</v>
      </c>
      <c r="AD147" s="303">
        <f>SUMIFS('Forecast Summary-FY25'!AS:AS, 'Forecast Summary-FY25'!$A:$A,Outcomes!$A147,'Forecast Summary-FY25'!$C:$C, "2024",'Forecast Summary-FY25'!$D:$D, "Historical")</f>
        <v>0</v>
      </c>
      <c r="AE147" s="303">
        <f>SUMIFS('Forecast Summary-FY25'!AT:AT, 'Forecast Summary-FY25'!$A:$A,Outcomes!$A147,'Forecast Summary-FY25'!$C:$C, "2024",'Forecast Summary-FY25'!$D:$D, "Historical")</f>
        <v>0</v>
      </c>
      <c r="AF147" s="303">
        <f>SUMIFS('Forecast Summary-FY25'!AU:AU, 'Forecast Summary-FY25'!$A:$A,Outcomes!$A147,'Forecast Summary-FY25'!$C:$C, "2024",'Forecast Summary-FY25'!$D:$D, "Historical")</f>
        <v>0</v>
      </c>
      <c r="AG147" s="303">
        <f>SUMIFS('Forecast Summary-FY25'!AV:AV, 'Forecast Summary-FY25'!$A:$A,Outcomes!$A147,'Forecast Summary-FY25'!$C:$C, "2024",'Forecast Summary-FY25'!$D:$D, "Historical")</f>
        <v>0</v>
      </c>
      <c r="AH147" s="303">
        <f>SUMIFS('Forecast Summary-FY25'!AW:AW, 'Forecast Summary-FY25'!$A:$A,Outcomes!$A147,'Forecast Summary-FY25'!$C:$C, "2024",'Forecast Summary-FY25'!$D:$D, "Historical")</f>
        <v>0</v>
      </c>
      <c r="AI147" s="303">
        <f>SUMIFS('Forecast Summary-FY25'!AX:AX, 'Forecast Summary-FY25'!$A:$A,Outcomes!$A147,'Forecast Summary-FY25'!$C:$C, "2024",'Forecast Summary-FY25'!$D:$D, "Historical")</f>
        <v>0</v>
      </c>
      <c r="AJ147" s="303">
        <f>SUMIFS('Forecast Summary-FY25'!AY:AY, 'Forecast Summary-FY25'!$A:$A,Outcomes!$A147,'Forecast Summary-FY25'!$C:$C, "2024",'Forecast Summary-FY25'!$D:$D, "Historical")</f>
        <v>0</v>
      </c>
      <c r="AK147" s="303">
        <f>SUMIFS('Forecast Summary-FY25'!AZ:AZ, 'Forecast Summary-FY25'!$A:$A,Outcomes!$A147,'Forecast Summary-FY25'!$C:$C, "2024",'Forecast Summary-FY25'!$D:$D, "Historical")</f>
        <v>0</v>
      </c>
      <c r="AL147" s="303">
        <f>SUMIFS('Forecast Summary-FY25'!BE:BE, 'Forecast Summary-FY25'!$A:$A,Outcomes!$A147,'Forecast Summary-FY25'!$C:$C, "2024",'Forecast Summary-FY25'!$D:$D, "Historical")</f>
        <v>238</v>
      </c>
      <c r="AM147" s="303">
        <f>SUMIFS('Forecast Summary-FY25'!BF:BF, 'Forecast Summary-FY25'!$A:$A,Outcomes!$A147,'Forecast Summary-FY25'!$C:$C, "2024",'Forecast Summary-FY25'!$D:$D, "Historical")</f>
        <v>86</v>
      </c>
      <c r="AN147" s="303">
        <f>SUMIFS('Forecast Summary-FY25'!BG:BG, 'Forecast Summary-FY25'!$A:$A,Outcomes!$A147,'Forecast Summary-FY25'!$C:$C, "2024",'Forecast Summary-FY25'!$D:$D, "Historical")</f>
        <v>103</v>
      </c>
      <c r="AO147" s="303">
        <f>SUMIFS('Forecast Summary-FY25'!BH:BH, 'Forecast Summary-FY25'!$A:$A,Outcomes!$A147,'Forecast Summary-FY25'!$C:$C, "2024",'Forecast Summary-FY25'!$D:$D, "Historical")</f>
        <v>29</v>
      </c>
      <c r="AP147" s="303">
        <f>SUMIFS('Forecast Summary-FY25'!BI:BI, 'Forecast Summary-FY25'!$A:$A,Outcomes!$A147,'Forecast Summary-FY25'!$C:$C, "2024",'Forecast Summary-FY25'!$D:$D, "Historical")</f>
        <v>141</v>
      </c>
      <c r="AQ147" s="303">
        <f>SUMIFS('Forecast Summary-FY25'!BJ:BJ, 'Forecast Summary-FY25'!$A:$A,Outcomes!$A147,'Forecast Summary-FY25'!$C:$C, "2024",'Forecast Summary-FY25'!$D:$D, "Historical")</f>
        <v>33</v>
      </c>
      <c r="AR147" s="303">
        <f>SUMIFS('Forecast Summary-FY25'!BK:BK, 'Forecast Summary-FY25'!$A:$A,Outcomes!$A147,'Forecast Summary-FY25'!$C:$C, "2024",'Forecast Summary-FY25'!$D:$D, "Historical")</f>
        <v>74</v>
      </c>
      <c r="AS147" s="303">
        <f>SUMIFS('Forecast Summary-FY25'!BL:BL, 'Forecast Summary-FY25'!$A:$A,Outcomes!$A147,'Forecast Summary-FY25'!$C:$C, "2024",'Forecast Summary-FY25'!$D:$D, "Historical")</f>
        <v>68</v>
      </c>
      <c r="AT147" s="303">
        <f>SUMIFS('Forecast Summary-FY25'!BQ:BQ, 'Forecast Summary-FY25'!$A:$A,Outcomes!$A147,'Forecast Summary-FY25'!$C:$C, "2024",'Forecast Summary-FY25'!$D:$D, "Historical")</f>
        <v>0</v>
      </c>
      <c r="AU147" s="303">
        <f>SUMIFS('Forecast Summary-FY25'!BR:BR, 'Forecast Summary-FY25'!$A:$A,Outcomes!$A147,'Forecast Summary-FY25'!$C:$C, "2024",'Forecast Summary-FY25'!$D:$D, "Historical")</f>
        <v>0</v>
      </c>
      <c r="AV147" s="303">
        <f>SUMIFS('Forecast Summary-FY25'!BS:BS, 'Forecast Summary-FY25'!$A:$A,Outcomes!$A147,'Forecast Summary-FY25'!$C:$C, "2024",'Forecast Summary-FY25'!$D:$D, "Historical")</f>
        <v>0</v>
      </c>
      <c r="AW147" s="303">
        <f>SUMIFS('Forecast Summary-FY25'!BT:BT, 'Forecast Summary-FY25'!$A:$A,Outcomes!$A147,'Forecast Summary-FY25'!$C:$C, "2024",'Forecast Summary-FY25'!$D:$D, "Historical")</f>
        <v>0</v>
      </c>
      <c r="AX147" s="303">
        <f>SUMIFS('Forecast Summary-FY25'!BU:BU, 'Forecast Summary-FY25'!$A:$A,Outcomes!$A147,'Forecast Summary-FY25'!$C:$C, "2024",'Forecast Summary-FY25'!$D:$D, "Historical")</f>
        <v>0</v>
      </c>
      <c r="AY147" s="303">
        <f>SUMIFS('Forecast Summary-FY25'!BV:BV, 'Forecast Summary-FY25'!$A:$A,Outcomes!$A147,'Forecast Summary-FY25'!$C:$C, "2024",'Forecast Summary-FY25'!$D:$D, "Historical")</f>
        <v>0</v>
      </c>
      <c r="AZ147" s="303">
        <f>SUMIFS('Forecast Summary-FY25'!BW:BW, 'Forecast Summary-FY25'!$A:$A,Outcomes!$A147,'Forecast Summary-FY25'!$C:$C, "2024",'Forecast Summary-FY25'!$D:$D, "Historical")</f>
        <v>0</v>
      </c>
      <c r="BA147" s="303">
        <f>SUMIFS('Forecast Summary-FY25'!BX:BX, 'Forecast Summary-FY25'!$A:$A,Outcomes!$A147,'Forecast Summary-FY25'!$C:$C, "2024",'Forecast Summary-FY25'!$D:$D, "Historical")</f>
        <v>0</v>
      </c>
      <c r="BB147" s="303">
        <f>SUMIFS('Forecast Summary-FY25'!BY:BY, 'Forecast Summary-FY25'!$A:$A,Outcomes!$A147,'Forecast Summary-FY25'!$C:$C, "2024",'Forecast Summary-FY25'!$D:$D, "Historical")</f>
        <v>9</v>
      </c>
      <c r="BC147" s="303">
        <f>SUMIFS('Forecast Summary-FY25'!BZ:BZ, 'Forecast Summary-FY25'!$A:$A,Outcomes!$A147,'Forecast Summary-FY25'!$C:$C, "2024",'Forecast Summary-FY25'!$D:$D, "Historical")</f>
        <v>19</v>
      </c>
      <c r="BD147" s="303">
        <f>SUMIFS('Forecast Summary-FY25'!CA:CA, 'Forecast Summary-FY25'!$A:$A,Outcomes!$A147,'Forecast Summary-FY25'!$C:$C, "2024",'Forecast Summary-FY25'!$D:$D, "Historical")</f>
        <v>0</v>
      </c>
    </row>
    <row r="148" spans="1:56">
      <c r="A148" s="13" t="s">
        <v>113</v>
      </c>
      <c r="B148" s="10" t="s">
        <v>114</v>
      </c>
      <c r="C148" s="303">
        <f>SUMIFS('Forecast Summary-FY25'!E:E, 'Forecast Summary-FY25'!$A:$A,Outcomes!$A148,'Forecast Summary-FY25'!$C:$C, "2024",'Forecast Summary-FY25'!$D:$D, "Historical")</f>
        <v>725</v>
      </c>
      <c r="D148" s="303">
        <f>SUMIFS('Forecast Summary-FY25'!F:F, 'Forecast Summary-FY25'!$A:$A,Outcomes!$A148,'Forecast Summary-FY25'!$C:$C, "2024",'Forecast Summary-FY25'!$D:$D, "Historical")</f>
        <v>327</v>
      </c>
      <c r="E148" s="303">
        <f>SUMIFS('Forecast Summary-FY25'!G:G, 'Forecast Summary-FY25'!$A:$A,Outcomes!$A148,'Forecast Summary-FY25'!$C:$C, "2024",'Forecast Summary-FY25'!$D:$D, "Historical")</f>
        <v>259</v>
      </c>
      <c r="F148" s="303">
        <f>SUMIFS('Forecast Summary-FY25'!H:H, 'Forecast Summary-FY25'!$A:$A,Outcomes!$A148,'Forecast Summary-FY25'!$C:$C, "2024",'Forecast Summary-FY25'!$D:$D, "Historical")</f>
        <v>117</v>
      </c>
      <c r="G148" s="303">
        <f>SUMIFS('Forecast Summary-FY25'!I:I, 'Forecast Summary-FY25'!$A:$A,Outcomes!$A148,'Forecast Summary-FY25'!$C:$C, "2024",'Forecast Summary-FY25'!$D:$D, "Historical")</f>
        <v>52</v>
      </c>
      <c r="H148" s="303">
        <f>SUMIFS('Forecast Summary-FY25'!J:J, 'Forecast Summary-FY25'!$A:$A,Outcomes!$A148,'Forecast Summary-FY25'!$C:$C, "2024",'Forecast Summary-FY25'!$D:$D, "Historical")</f>
        <v>0</v>
      </c>
      <c r="I148" s="303">
        <f>SUMIFS('Forecast Summary-FY25'!K:K, 'Forecast Summary-FY25'!$A:$A,Outcomes!$A148,'Forecast Summary-FY25'!$C:$C, "2024",'Forecast Summary-FY25'!$D:$D, "Historical")</f>
        <v>0</v>
      </c>
      <c r="J148" s="303">
        <f>SUMIFS('Forecast Summary-FY25'!L:L, 'Forecast Summary-FY25'!$A:$A,Outcomes!$A148,'Forecast Summary-FY25'!$C:$C, "2024",'Forecast Summary-FY25'!$D:$D, "Historical")</f>
        <v>0</v>
      </c>
      <c r="K148" s="303">
        <f>SUMIFS('Forecast Summary-FY25'!M:M, 'Forecast Summary-FY25'!$A:$A,Outcomes!$A148,'Forecast Summary-FY25'!$C:$C, "2024",'Forecast Summary-FY25'!$D:$D, "Historical")</f>
        <v>0</v>
      </c>
      <c r="L148" s="303">
        <f>SUMIFS('Forecast Summary-FY25'!O:O, 'Forecast Summary-FY25'!$A:$A,Outcomes!$A148,'Forecast Summary-FY25'!$C:$C, "2024",'Forecast Summary-FY25'!$D:$D, "Historical")</f>
        <v>0</v>
      </c>
      <c r="M148" s="303">
        <f>SUMIFS('Forecast Summary-FY25'!P:P, 'Forecast Summary-FY25'!$A:$A,Outcomes!$A148,'Forecast Summary-FY25'!$C:$C, "2024",'Forecast Summary-FY25'!$D:$D, "Historical")</f>
        <v>152</v>
      </c>
      <c r="N148" s="303">
        <f>SUMIFS('Forecast Summary-FY25'!U:U, 'Forecast Summary-FY25'!$A:$A,Outcomes!$A148,'Forecast Summary-FY25'!$C:$C, "2024",'Forecast Summary-FY25'!$D:$D, "Historical")</f>
        <v>10</v>
      </c>
      <c r="O148" s="303">
        <f>SUMIFS('Forecast Summary-FY25'!V:V, 'Forecast Summary-FY25'!$A:$A,Outcomes!$A148,'Forecast Summary-FY25'!$C:$C, "2024",'Forecast Summary-FY25'!$D:$D, "Historical")</f>
        <v>4</v>
      </c>
      <c r="P148" s="303">
        <f>SUMIFS('Forecast Summary-FY25'!W:W, 'Forecast Summary-FY25'!$A:$A,Outcomes!$A148,'Forecast Summary-FY25'!$C:$C, "2024",'Forecast Summary-FY25'!$D:$D, "Historical")</f>
        <v>6</v>
      </c>
      <c r="Q148" s="303">
        <f>SUMIFS('Forecast Summary-FY25'!X:X, 'Forecast Summary-FY25'!$A:$A,Outcomes!$A148,'Forecast Summary-FY25'!$C:$C, "2024",'Forecast Summary-FY25'!$D:$D, "Historical")</f>
        <v>7</v>
      </c>
      <c r="R148" s="303">
        <f>SUMIFS('Forecast Summary-FY25'!Y:Y, 'Forecast Summary-FY25'!$A:$A,Outcomes!$A148,'Forecast Summary-FY25'!$C:$C, "2024",'Forecast Summary-FY25'!$D:$D, "Historical")</f>
        <v>226</v>
      </c>
      <c r="S148" s="303">
        <f>SUMIFS('Forecast Summary-FY25'!Z:Z, 'Forecast Summary-FY25'!$A:$A,Outcomes!$A148,'Forecast Summary-FY25'!$C:$C, "2024",'Forecast Summary-FY25'!$D:$D, "Historical")</f>
        <v>62</v>
      </c>
      <c r="T148" s="303">
        <f>SUMIFS('Forecast Summary-FY25'!AA:AA, 'Forecast Summary-FY25'!$A:$A,Outcomes!$A148,'Forecast Summary-FY25'!$C:$C, "2024",'Forecast Summary-FY25'!$D:$D, "Historical")</f>
        <v>71</v>
      </c>
      <c r="U148" s="303">
        <f>SUMIFS('Forecast Summary-FY25'!AB:AB, 'Forecast Summary-FY25'!$A:$A,Outcomes!$A148,'Forecast Summary-FY25'!$C:$C, "2024",'Forecast Summary-FY25'!$D:$D, "Historical")</f>
        <v>113</v>
      </c>
      <c r="V148" s="303">
        <f>SUMIFS('Forecast Summary-FY25'!AG:AG, 'Forecast Summary-FY25'!$A:$A,Outcomes!$A148,'Forecast Summary-FY25'!$C:$C, "2024",'Forecast Summary-FY25'!$D:$D, "Historical")</f>
        <v>11</v>
      </c>
      <c r="W148" s="303">
        <f>SUMIFS('Forecast Summary-FY25'!AH:AH, 'Forecast Summary-FY25'!$A:$A,Outcomes!$A148,'Forecast Summary-FY25'!$C:$C, "2024",'Forecast Summary-FY25'!$D:$D, "Historical")</f>
        <v>4</v>
      </c>
      <c r="X148" s="303">
        <f>SUMIFS('Forecast Summary-FY25'!AI:AI, 'Forecast Summary-FY25'!$A:$A,Outcomes!$A148,'Forecast Summary-FY25'!$C:$C, "2024",'Forecast Summary-FY25'!$D:$D, "Historical")</f>
        <v>8</v>
      </c>
      <c r="Y148" s="303">
        <f>SUMIFS('Forecast Summary-FY25'!AJ:AJ, 'Forecast Summary-FY25'!$A:$A,Outcomes!$A148,'Forecast Summary-FY25'!$C:$C, "2024",'Forecast Summary-FY25'!$D:$D, "Historical")</f>
        <v>11</v>
      </c>
      <c r="Z148" s="303">
        <f>SUMIFS('Forecast Summary-FY25'!AK:AK, 'Forecast Summary-FY25'!$A:$A,Outcomes!$A148,'Forecast Summary-FY25'!$C:$C, "2024",'Forecast Summary-FY25'!$D:$D, "Historical")</f>
        <v>199</v>
      </c>
      <c r="AA148" s="303">
        <f>SUMIFS('Forecast Summary-FY25'!AL:AL, 'Forecast Summary-FY25'!$A:$A,Outcomes!$A148,'Forecast Summary-FY25'!$C:$C, "2024",'Forecast Summary-FY25'!$D:$D, "Historical")</f>
        <v>82</v>
      </c>
      <c r="AB148" s="303">
        <f>SUMIFS('Forecast Summary-FY25'!AM:AM, 'Forecast Summary-FY25'!$A:$A,Outcomes!$A148,'Forecast Summary-FY25'!$C:$C, "2024",'Forecast Summary-FY25'!$D:$D, "Historical")</f>
        <v>114</v>
      </c>
      <c r="AC148" s="303">
        <f>SUMIFS('Forecast Summary-FY25'!AN:AN, 'Forecast Summary-FY25'!$A:$A,Outcomes!$A148,'Forecast Summary-FY25'!$C:$C, "2024",'Forecast Summary-FY25'!$D:$D, "Historical")</f>
        <v>80</v>
      </c>
      <c r="AD148" s="303">
        <f>SUMIFS('Forecast Summary-FY25'!AS:AS, 'Forecast Summary-FY25'!$A:$A,Outcomes!$A148,'Forecast Summary-FY25'!$C:$C, "2024",'Forecast Summary-FY25'!$D:$D, "Historical")</f>
        <v>0</v>
      </c>
      <c r="AE148" s="303">
        <f>SUMIFS('Forecast Summary-FY25'!AT:AT, 'Forecast Summary-FY25'!$A:$A,Outcomes!$A148,'Forecast Summary-FY25'!$C:$C, "2024",'Forecast Summary-FY25'!$D:$D, "Historical")</f>
        <v>0</v>
      </c>
      <c r="AF148" s="303">
        <f>SUMIFS('Forecast Summary-FY25'!AU:AU, 'Forecast Summary-FY25'!$A:$A,Outcomes!$A148,'Forecast Summary-FY25'!$C:$C, "2024",'Forecast Summary-FY25'!$D:$D, "Historical")</f>
        <v>0</v>
      </c>
      <c r="AG148" s="303">
        <f>SUMIFS('Forecast Summary-FY25'!AV:AV, 'Forecast Summary-FY25'!$A:$A,Outcomes!$A148,'Forecast Summary-FY25'!$C:$C, "2024",'Forecast Summary-FY25'!$D:$D, "Historical")</f>
        <v>0</v>
      </c>
      <c r="AH148" s="303">
        <f>SUMIFS('Forecast Summary-FY25'!AW:AW, 'Forecast Summary-FY25'!$A:$A,Outcomes!$A148,'Forecast Summary-FY25'!$C:$C, "2024",'Forecast Summary-FY25'!$D:$D, "Historical")</f>
        <v>0</v>
      </c>
      <c r="AI148" s="303">
        <f>SUMIFS('Forecast Summary-FY25'!AX:AX, 'Forecast Summary-FY25'!$A:$A,Outcomes!$A148,'Forecast Summary-FY25'!$C:$C, "2024",'Forecast Summary-FY25'!$D:$D, "Historical")</f>
        <v>0</v>
      </c>
      <c r="AJ148" s="303">
        <f>SUMIFS('Forecast Summary-FY25'!AY:AY, 'Forecast Summary-FY25'!$A:$A,Outcomes!$A148,'Forecast Summary-FY25'!$C:$C, "2024",'Forecast Summary-FY25'!$D:$D, "Historical")</f>
        <v>0</v>
      </c>
      <c r="AK148" s="303">
        <f>SUMIFS('Forecast Summary-FY25'!AZ:AZ, 'Forecast Summary-FY25'!$A:$A,Outcomes!$A148,'Forecast Summary-FY25'!$C:$C, "2024",'Forecast Summary-FY25'!$D:$D, "Historical")</f>
        <v>0</v>
      </c>
      <c r="AL148" s="303">
        <f>SUMIFS('Forecast Summary-FY25'!BE:BE, 'Forecast Summary-FY25'!$A:$A,Outcomes!$A148,'Forecast Summary-FY25'!$C:$C, "2024",'Forecast Summary-FY25'!$D:$D, "Historical")</f>
        <v>313</v>
      </c>
      <c r="AM148" s="303">
        <f>SUMIFS('Forecast Summary-FY25'!BF:BF, 'Forecast Summary-FY25'!$A:$A,Outcomes!$A148,'Forecast Summary-FY25'!$C:$C, "2024",'Forecast Summary-FY25'!$D:$D, "Historical")</f>
        <v>221</v>
      </c>
      <c r="AN148" s="303">
        <f>SUMIFS('Forecast Summary-FY25'!BG:BG, 'Forecast Summary-FY25'!$A:$A,Outcomes!$A148,'Forecast Summary-FY25'!$C:$C, "2024",'Forecast Summary-FY25'!$D:$D, "Historical")</f>
        <v>111</v>
      </c>
      <c r="AO148" s="303">
        <f>SUMIFS('Forecast Summary-FY25'!BH:BH, 'Forecast Summary-FY25'!$A:$A,Outcomes!$A148,'Forecast Summary-FY25'!$C:$C, "2024",'Forecast Summary-FY25'!$D:$D, "Historical")</f>
        <v>62</v>
      </c>
      <c r="AP148" s="303">
        <f>SUMIFS('Forecast Summary-FY25'!BI:BI, 'Forecast Summary-FY25'!$A:$A,Outcomes!$A148,'Forecast Summary-FY25'!$C:$C, "2024",'Forecast Summary-FY25'!$D:$D, "Historical")</f>
        <v>248</v>
      </c>
      <c r="AQ148" s="303">
        <f>SUMIFS('Forecast Summary-FY25'!BJ:BJ, 'Forecast Summary-FY25'!$A:$A,Outcomes!$A148,'Forecast Summary-FY25'!$C:$C, "2024",'Forecast Summary-FY25'!$D:$D, "Historical")</f>
        <v>125</v>
      </c>
      <c r="AR148" s="303">
        <f>SUMIFS('Forecast Summary-FY25'!BK:BK, 'Forecast Summary-FY25'!$A:$A,Outcomes!$A148,'Forecast Summary-FY25'!$C:$C, "2024",'Forecast Summary-FY25'!$D:$D, "Historical")</f>
        <v>132</v>
      </c>
      <c r="AS148" s="303">
        <f>SUMIFS('Forecast Summary-FY25'!BL:BL, 'Forecast Summary-FY25'!$A:$A,Outcomes!$A148,'Forecast Summary-FY25'!$C:$C, "2024",'Forecast Summary-FY25'!$D:$D, "Historical")</f>
        <v>97</v>
      </c>
      <c r="AT148" s="303">
        <f>SUMIFS('Forecast Summary-FY25'!BQ:BQ, 'Forecast Summary-FY25'!$A:$A,Outcomes!$A148,'Forecast Summary-FY25'!$C:$C, "2024",'Forecast Summary-FY25'!$D:$D, "Historical")</f>
        <v>0</v>
      </c>
      <c r="AU148" s="303">
        <f>SUMIFS('Forecast Summary-FY25'!BR:BR, 'Forecast Summary-FY25'!$A:$A,Outcomes!$A148,'Forecast Summary-FY25'!$C:$C, "2024",'Forecast Summary-FY25'!$D:$D, "Historical")</f>
        <v>0</v>
      </c>
      <c r="AV148" s="303">
        <f>SUMIFS('Forecast Summary-FY25'!BS:BS, 'Forecast Summary-FY25'!$A:$A,Outcomes!$A148,'Forecast Summary-FY25'!$C:$C, "2024",'Forecast Summary-FY25'!$D:$D, "Historical")</f>
        <v>0</v>
      </c>
      <c r="AW148" s="303">
        <f>SUMIFS('Forecast Summary-FY25'!BT:BT, 'Forecast Summary-FY25'!$A:$A,Outcomes!$A148,'Forecast Summary-FY25'!$C:$C, "2024",'Forecast Summary-FY25'!$D:$D, "Historical")</f>
        <v>0</v>
      </c>
      <c r="AX148" s="303">
        <f>SUMIFS('Forecast Summary-FY25'!BU:BU, 'Forecast Summary-FY25'!$A:$A,Outcomes!$A148,'Forecast Summary-FY25'!$C:$C, "2024",'Forecast Summary-FY25'!$D:$D, "Historical")</f>
        <v>0</v>
      </c>
      <c r="AY148" s="303">
        <f>SUMIFS('Forecast Summary-FY25'!BV:BV, 'Forecast Summary-FY25'!$A:$A,Outcomes!$A148,'Forecast Summary-FY25'!$C:$C, "2024",'Forecast Summary-FY25'!$D:$D, "Historical")</f>
        <v>0</v>
      </c>
      <c r="AZ148" s="303">
        <f>SUMIFS('Forecast Summary-FY25'!BW:BW, 'Forecast Summary-FY25'!$A:$A,Outcomes!$A148,'Forecast Summary-FY25'!$C:$C, "2024",'Forecast Summary-FY25'!$D:$D, "Historical")</f>
        <v>0</v>
      </c>
      <c r="BA148" s="303">
        <f>SUMIFS('Forecast Summary-FY25'!BX:BX, 'Forecast Summary-FY25'!$A:$A,Outcomes!$A148,'Forecast Summary-FY25'!$C:$C, "2024",'Forecast Summary-FY25'!$D:$D, "Historical")</f>
        <v>0</v>
      </c>
      <c r="BB148" s="303">
        <f>SUMIFS('Forecast Summary-FY25'!BY:BY, 'Forecast Summary-FY25'!$A:$A,Outcomes!$A148,'Forecast Summary-FY25'!$C:$C, "2024",'Forecast Summary-FY25'!$D:$D, "Historical")</f>
        <v>11</v>
      </c>
      <c r="BC148" s="303">
        <f>SUMIFS('Forecast Summary-FY25'!BZ:BZ, 'Forecast Summary-FY25'!$A:$A,Outcomes!$A148,'Forecast Summary-FY25'!$C:$C, "2024",'Forecast Summary-FY25'!$D:$D, "Historical")</f>
        <v>24</v>
      </c>
      <c r="BD148" s="303">
        <f>SUMIFS('Forecast Summary-FY25'!CA:CA, 'Forecast Summary-FY25'!$A:$A,Outcomes!$A148,'Forecast Summary-FY25'!$C:$C, "2024",'Forecast Summary-FY25'!$D:$D, "Historical")</f>
        <v>0</v>
      </c>
    </row>
    <row r="149" spans="1:56">
      <c r="A149" s="13" t="s">
        <v>115</v>
      </c>
      <c r="B149" s="10" t="s">
        <v>116</v>
      </c>
      <c r="C149" s="303">
        <f>SUMIFS('Forecast Summary-FY25'!E:E, 'Forecast Summary-FY25'!$A:$A,Outcomes!$A149,'Forecast Summary-FY25'!$C:$C, "2024",'Forecast Summary-FY25'!$D:$D, "Historical")</f>
        <v>411</v>
      </c>
      <c r="D149" s="303">
        <f>SUMIFS('Forecast Summary-FY25'!F:F, 'Forecast Summary-FY25'!$A:$A,Outcomes!$A149,'Forecast Summary-FY25'!$C:$C, "2024",'Forecast Summary-FY25'!$D:$D, "Historical")</f>
        <v>243</v>
      </c>
      <c r="E149" s="303">
        <f>SUMIFS('Forecast Summary-FY25'!G:G, 'Forecast Summary-FY25'!$A:$A,Outcomes!$A149,'Forecast Summary-FY25'!$C:$C, "2024",'Forecast Summary-FY25'!$D:$D, "Historical")</f>
        <v>86</v>
      </c>
      <c r="F149" s="303">
        <f>SUMIFS('Forecast Summary-FY25'!H:H, 'Forecast Summary-FY25'!$A:$A,Outcomes!$A149,'Forecast Summary-FY25'!$C:$C, "2024",'Forecast Summary-FY25'!$D:$D, "Historical")</f>
        <v>57</v>
      </c>
      <c r="G149" s="303">
        <f>SUMIFS('Forecast Summary-FY25'!I:I, 'Forecast Summary-FY25'!$A:$A,Outcomes!$A149,'Forecast Summary-FY25'!$C:$C, "2024",'Forecast Summary-FY25'!$D:$D, "Historical")</f>
        <v>15</v>
      </c>
      <c r="H149" s="303">
        <f>SUMIFS('Forecast Summary-FY25'!J:J, 'Forecast Summary-FY25'!$A:$A,Outcomes!$A149,'Forecast Summary-FY25'!$C:$C, "2024",'Forecast Summary-FY25'!$D:$D, "Historical")</f>
        <v>0</v>
      </c>
      <c r="I149" s="303">
        <f>SUMIFS('Forecast Summary-FY25'!K:K, 'Forecast Summary-FY25'!$A:$A,Outcomes!$A149,'Forecast Summary-FY25'!$C:$C, "2024",'Forecast Summary-FY25'!$D:$D, "Historical")</f>
        <v>0</v>
      </c>
      <c r="J149" s="303">
        <f>SUMIFS('Forecast Summary-FY25'!L:L, 'Forecast Summary-FY25'!$A:$A,Outcomes!$A149,'Forecast Summary-FY25'!$C:$C, "2024",'Forecast Summary-FY25'!$D:$D, "Historical")</f>
        <v>0</v>
      </c>
      <c r="K149" s="303">
        <f>SUMIFS('Forecast Summary-FY25'!M:M, 'Forecast Summary-FY25'!$A:$A,Outcomes!$A149,'Forecast Summary-FY25'!$C:$C, "2024",'Forecast Summary-FY25'!$D:$D, "Historical")</f>
        <v>0</v>
      </c>
      <c r="L149" s="303">
        <f>SUMIFS('Forecast Summary-FY25'!O:O, 'Forecast Summary-FY25'!$A:$A,Outcomes!$A149,'Forecast Summary-FY25'!$C:$C, "2024",'Forecast Summary-FY25'!$D:$D, "Historical")</f>
        <v>0</v>
      </c>
      <c r="M149" s="303">
        <f>SUMIFS('Forecast Summary-FY25'!P:P, 'Forecast Summary-FY25'!$A:$A,Outcomes!$A149,'Forecast Summary-FY25'!$C:$C, "2024",'Forecast Summary-FY25'!$D:$D, "Historical")</f>
        <v>0</v>
      </c>
      <c r="N149" s="303">
        <f>SUMIFS('Forecast Summary-FY25'!U:U, 'Forecast Summary-FY25'!$A:$A,Outcomes!$A149,'Forecast Summary-FY25'!$C:$C, "2024",'Forecast Summary-FY25'!$D:$D, "Historical")</f>
        <v>0</v>
      </c>
      <c r="O149" s="303">
        <f>SUMIFS('Forecast Summary-FY25'!V:V, 'Forecast Summary-FY25'!$A:$A,Outcomes!$A149,'Forecast Summary-FY25'!$C:$C, "2024",'Forecast Summary-FY25'!$D:$D, "Historical")</f>
        <v>0</v>
      </c>
      <c r="P149" s="303">
        <f>SUMIFS('Forecast Summary-FY25'!W:W, 'Forecast Summary-FY25'!$A:$A,Outcomes!$A149,'Forecast Summary-FY25'!$C:$C, "2024",'Forecast Summary-FY25'!$D:$D, "Historical")</f>
        <v>0</v>
      </c>
      <c r="Q149" s="303">
        <f>SUMIFS('Forecast Summary-FY25'!X:X, 'Forecast Summary-FY25'!$A:$A,Outcomes!$A149,'Forecast Summary-FY25'!$C:$C, "2024",'Forecast Summary-FY25'!$D:$D, "Historical")</f>
        <v>0</v>
      </c>
      <c r="R149" s="303">
        <f>SUMIFS('Forecast Summary-FY25'!Y:Y, 'Forecast Summary-FY25'!$A:$A,Outcomes!$A149,'Forecast Summary-FY25'!$C:$C, "2024",'Forecast Summary-FY25'!$D:$D, "Historical")</f>
        <v>0</v>
      </c>
      <c r="S149" s="303">
        <f>SUMIFS('Forecast Summary-FY25'!Z:Z, 'Forecast Summary-FY25'!$A:$A,Outcomes!$A149,'Forecast Summary-FY25'!$C:$C, "2024",'Forecast Summary-FY25'!$D:$D, "Historical")</f>
        <v>0</v>
      </c>
      <c r="T149" s="303">
        <f>SUMIFS('Forecast Summary-FY25'!AA:AA, 'Forecast Summary-FY25'!$A:$A,Outcomes!$A149,'Forecast Summary-FY25'!$C:$C, "2024",'Forecast Summary-FY25'!$D:$D, "Historical")</f>
        <v>0</v>
      </c>
      <c r="U149" s="303">
        <f>SUMIFS('Forecast Summary-FY25'!AB:AB, 'Forecast Summary-FY25'!$A:$A,Outcomes!$A149,'Forecast Summary-FY25'!$C:$C, "2024",'Forecast Summary-FY25'!$D:$D, "Historical")</f>
        <v>0</v>
      </c>
      <c r="V149" s="303">
        <f>SUMIFS('Forecast Summary-FY25'!AG:AG, 'Forecast Summary-FY25'!$A:$A,Outcomes!$A149,'Forecast Summary-FY25'!$C:$C, "2024",'Forecast Summary-FY25'!$D:$D, "Historical")</f>
        <v>0</v>
      </c>
      <c r="W149" s="303">
        <f>SUMIFS('Forecast Summary-FY25'!AH:AH, 'Forecast Summary-FY25'!$A:$A,Outcomes!$A149,'Forecast Summary-FY25'!$C:$C, "2024",'Forecast Summary-FY25'!$D:$D, "Historical")</f>
        <v>0</v>
      </c>
      <c r="X149" s="303">
        <f>SUMIFS('Forecast Summary-FY25'!AI:AI, 'Forecast Summary-FY25'!$A:$A,Outcomes!$A149,'Forecast Summary-FY25'!$C:$C, "2024",'Forecast Summary-FY25'!$D:$D, "Historical")</f>
        <v>0</v>
      </c>
      <c r="Y149" s="303">
        <f>SUMIFS('Forecast Summary-FY25'!AJ:AJ, 'Forecast Summary-FY25'!$A:$A,Outcomes!$A149,'Forecast Summary-FY25'!$C:$C, "2024",'Forecast Summary-FY25'!$D:$D, "Historical")</f>
        <v>0</v>
      </c>
      <c r="Z149" s="303">
        <f>SUMIFS('Forecast Summary-FY25'!AK:AK, 'Forecast Summary-FY25'!$A:$A,Outcomes!$A149,'Forecast Summary-FY25'!$C:$C, "2024",'Forecast Summary-FY25'!$D:$D, "Historical")</f>
        <v>187</v>
      </c>
      <c r="AA149" s="303">
        <f>SUMIFS('Forecast Summary-FY25'!AL:AL, 'Forecast Summary-FY25'!$A:$A,Outcomes!$A149,'Forecast Summary-FY25'!$C:$C, "2024",'Forecast Summary-FY25'!$D:$D, "Historical")</f>
        <v>22</v>
      </c>
      <c r="AB149" s="303">
        <f>SUMIFS('Forecast Summary-FY25'!AM:AM, 'Forecast Summary-FY25'!$A:$A,Outcomes!$A149,'Forecast Summary-FY25'!$C:$C, "2024",'Forecast Summary-FY25'!$D:$D, "Historical")</f>
        <v>46</v>
      </c>
      <c r="AC149" s="303">
        <f>SUMIFS('Forecast Summary-FY25'!AN:AN, 'Forecast Summary-FY25'!$A:$A,Outcomes!$A149,'Forecast Summary-FY25'!$C:$C, "2024",'Forecast Summary-FY25'!$D:$D, "Historical")</f>
        <v>17</v>
      </c>
      <c r="AD149" s="303">
        <f>SUMIFS('Forecast Summary-FY25'!AS:AS, 'Forecast Summary-FY25'!$A:$A,Outcomes!$A149,'Forecast Summary-FY25'!$C:$C, "2024",'Forecast Summary-FY25'!$D:$D, "Historical")</f>
        <v>0</v>
      </c>
      <c r="AE149" s="303">
        <f>SUMIFS('Forecast Summary-FY25'!AT:AT, 'Forecast Summary-FY25'!$A:$A,Outcomes!$A149,'Forecast Summary-FY25'!$C:$C, "2024",'Forecast Summary-FY25'!$D:$D, "Historical")</f>
        <v>0</v>
      </c>
      <c r="AF149" s="303">
        <f>SUMIFS('Forecast Summary-FY25'!AU:AU, 'Forecast Summary-FY25'!$A:$A,Outcomes!$A149,'Forecast Summary-FY25'!$C:$C, "2024",'Forecast Summary-FY25'!$D:$D, "Historical")</f>
        <v>0</v>
      </c>
      <c r="AG149" s="303">
        <f>SUMIFS('Forecast Summary-FY25'!AV:AV, 'Forecast Summary-FY25'!$A:$A,Outcomes!$A149,'Forecast Summary-FY25'!$C:$C, "2024",'Forecast Summary-FY25'!$D:$D, "Historical")</f>
        <v>0</v>
      </c>
      <c r="AH149" s="303">
        <f>SUMIFS('Forecast Summary-FY25'!AW:AW, 'Forecast Summary-FY25'!$A:$A,Outcomes!$A149,'Forecast Summary-FY25'!$C:$C, "2024",'Forecast Summary-FY25'!$D:$D, "Historical")</f>
        <v>0</v>
      </c>
      <c r="AI149" s="303">
        <f>SUMIFS('Forecast Summary-FY25'!AX:AX, 'Forecast Summary-FY25'!$A:$A,Outcomes!$A149,'Forecast Summary-FY25'!$C:$C, "2024",'Forecast Summary-FY25'!$D:$D, "Historical")</f>
        <v>0</v>
      </c>
      <c r="AJ149" s="303">
        <f>SUMIFS('Forecast Summary-FY25'!AY:AY, 'Forecast Summary-FY25'!$A:$A,Outcomes!$A149,'Forecast Summary-FY25'!$C:$C, "2024",'Forecast Summary-FY25'!$D:$D, "Historical")</f>
        <v>0</v>
      </c>
      <c r="AK149" s="303">
        <f>SUMIFS('Forecast Summary-FY25'!AZ:AZ, 'Forecast Summary-FY25'!$A:$A,Outcomes!$A149,'Forecast Summary-FY25'!$C:$C, "2024",'Forecast Summary-FY25'!$D:$D, "Historical")</f>
        <v>0</v>
      </c>
      <c r="AL149" s="303">
        <f>SUMIFS('Forecast Summary-FY25'!BE:BE, 'Forecast Summary-FY25'!$A:$A,Outcomes!$A149,'Forecast Summary-FY25'!$C:$C, "2024",'Forecast Summary-FY25'!$D:$D, "Historical")</f>
        <v>220</v>
      </c>
      <c r="AM149" s="303">
        <f>SUMIFS('Forecast Summary-FY25'!BF:BF, 'Forecast Summary-FY25'!$A:$A,Outcomes!$A149,'Forecast Summary-FY25'!$C:$C, "2024",'Forecast Summary-FY25'!$D:$D, "Historical")</f>
        <v>75</v>
      </c>
      <c r="AN149" s="303">
        <f>SUMIFS('Forecast Summary-FY25'!BG:BG, 'Forecast Summary-FY25'!$A:$A,Outcomes!$A149,'Forecast Summary-FY25'!$C:$C, "2024",'Forecast Summary-FY25'!$D:$D, "Historical")</f>
        <v>82</v>
      </c>
      <c r="AO149" s="303">
        <f>SUMIFS('Forecast Summary-FY25'!BH:BH, 'Forecast Summary-FY25'!$A:$A,Outcomes!$A149,'Forecast Summary-FY25'!$C:$C, "2024",'Forecast Summary-FY25'!$D:$D, "Historical")</f>
        <v>17</v>
      </c>
      <c r="AP149" s="303">
        <f>SUMIFS('Forecast Summary-FY25'!BI:BI, 'Forecast Summary-FY25'!$A:$A,Outcomes!$A149,'Forecast Summary-FY25'!$C:$C, "2024",'Forecast Summary-FY25'!$D:$D, "Historical")</f>
        <v>36</v>
      </c>
      <c r="AQ149" s="303">
        <f>SUMIFS('Forecast Summary-FY25'!BJ:BJ, 'Forecast Summary-FY25'!$A:$A,Outcomes!$A149,'Forecast Summary-FY25'!$C:$C, "2024",'Forecast Summary-FY25'!$D:$D, "Historical")</f>
        <v>2</v>
      </c>
      <c r="AR149" s="303">
        <f>SUMIFS('Forecast Summary-FY25'!BK:BK, 'Forecast Summary-FY25'!$A:$A,Outcomes!$A149,'Forecast Summary-FY25'!$C:$C, "2024",'Forecast Summary-FY25'!$D:$D, "Historical")</f>
        <v>25</v>
      </c>
      <c r="AS149" s="303">
        <f>SUMIFS('Forecast Summary-FY25'!BL:BL, 'Forecast Summary-FY25'!$A:$A,Outcomes!$A149,'Forecast Summary-FY25'!$C:$C, "2024",'Forecast Summary-FY25'!$D:$D, "Historical")</f>
        <v>18</v>
      </c>
      <c r="AT149" s="303">
        <f>SUMIFS('Forecast Summary-FY25'!BQ:BQ, 'Forecast Summary-FY25'!$A:$A,Outcomes!$A149,'Forecast Summary-FY25'!$C:$C, "2024",'Forecast Summary-FY25'!$D:$D, "Historical")</f>
        <v>0</v>
      </c>
      <c r="AU149" s="303">
        <f>SUMIFS('Forecast Summary-FY25'!BR:BR, 'Forecast Summary-FY25'!$A:$A,Outcomes!$A149,'Forecast Summary-FY25'!$C:$C, "2024",'Forecast Summary-FY25'!$D:$D, "Historical")</f>
        <v>0</v>
      </c>
      <c r="AV149" s="303">
        <f>SUMIFS('Forecast Summary-FY25'!BS:BS, 'Forecast Summary-FY25'!$A:$A,Outcomes!$A149,'Forecast Summary-FY25'!$C:$C, "2024",'Forecast Summary-FY25'!$D:$D, "Historical")</f>
        <v>0</v>
      </c>
      <c r="AW149" s="303">
        <f>SUMIFS('Forecast Summary-FY25'!BT:BT, 'Forecast Summary-FY25'!$A:$A,Outcomes!$A149,'Forecast Summary-FY25'!$C:$C, "2024",'Forecast Summary-FY25'!$D:$D, "Historical")</f>
        <v>0</v>
      </c>
      <c r="AX149" s="303">
        <f>SUMIFS('Forecast Summary-FY25'!BU:BU, 'Forecast Summary-FY25'!$A:$A,Outcomes!$A149,'Forecast Summary-FY25'!$C:$C, "2024",'Forecast Summary-FY25'!$D:$D, "Historical")</f>
        <v>0</v>
      </c>
      <c r="AY149" s="303">
        <f>SUMIFS('Forecast Summary-FY25'!BV:BV, 'Forecast Summary-FY25'!$A:$A,Outcomes!$A149,'Forecast Summary-FY25'!$C:$C, "2024",'Forecast Summary-FY25'!$D:$D, "Historical")</f>
        <v>0</v>
      </c>
      <c r="AZ149" s="303">
        <f>SUMIFS('Forecast Summary-FY25'!BW:BW, 'Forecast Summary-FY25'!$A:$A,Outcomes!$A149,'Forecast Summary-FY25'!$C:$C, "2024",'Forecast Summary-FY25'!$D:$D, "Historical")</f>
        <v>0</v>
      </c>
      <c r="BA149" s="303">
        <f>SUMIFS('Forecast Summary-FY25'!BX:BX, 'Forecast Summary-FY25'!$A:$A,Outcomes!$A149,'Forecast Summary-FY25'!$C:$C, "2024",'Forecast Summary-FY25'!$D:$D, "Historical")</f>
        <v>0</v>
      </c>
      <c r="BB149" s="303">
        <f>SUMIFS('Forecast Summary-FY25'!BY:BY, 'Forecast Summary-FY25'!$A:$A,Outcomes!$A149,'Forecast Summary-FY25'!$C:$C, "2024",'Forecast Summary-FY25'!$D:$D, "Historical")</f>
        <v>2</v>
      </c>
      <c r="BC149" s="303">
        <f>SUMIFS('Forecast Summary-FY25'!BZ:BZ, 'Forecast Summary-FY25'!$A:$A,Outcomes!$A149,'Forecast Summary-FY25'!$C:$C, "2024",'Forecast Summary-FY25'!$D:$D, "Historical")</f>
        <v>8</v>
      </c>
      <c r="BD149" s="303">
        <f>SUMIFS('Forecast Summary-FY25'!CA:CA, 'Forecast Summary-FY25'!$A:$A,Outcomes!$A149,'Forecast Summary-FY25'!$C:$C, "2024",'Forecast Summary-FY25'!$D:$D, "Historical")</f>
        <v>0</v>
      </c>
    </row>
    <row r="150" spans="1:56">
      <c r="A150" s="13" t="s">
        <v>117</v>
      </c>
      <c r="B150" s="10" t="s">
        <v>118</v>
      </c>
      <c r="C150" s="303">
        <f>SUMIFS('Forecast Summary-FY25'!E:E, 'Forecast Summary-FY25'!$A:$A,Outcomes!$A150,'Forecast Summary-FY25'!$C:$C, "2024",'Forecast Summary-FY25'!$D:$D, "Historical")</f>
        <v>2163</v>
      </c>
      <c r="D150" s="303">
        <f>SUMIFS('Forecast Summary-FY25'!F:F, 'Forecast Summary-FY25'!$A:$A,Outcomes!$A150,'Forecast Summary-FY25'!$C:$C, "2024",'Forecast Summary-FY25'!$D:$D, "Historical")</f>
        <v>2296</v>
      </c>
      <c r="E150" s="303">
        <f>SUMIFS('Forecast Summary-FY25'!G:G, 'Forecast Summary-FY25'!$A:$A,Outcomes!$A150,'Forecast Summary-FY25'!$C:$C, "2024",'Forecast Summary-FY25'!$D:$D, "Historical")</f>
        <v>1031</v>
      </c>
      <c r="F150" s="303">
        <f>SUMIFS('Forecast Summary-FY25'!H:H, 'Forecast Summary-FY25'!$A:$A,Outcomes!$A150,'Forecast Summary-FY25'!$C:$C, "2024",'Forecast Summary-FY25'!$D:$D, "Historical")</f>
        <v>895</v>
      </c>
      <c r="G150" s="303">
        <f>SUMIFS('Forecast Summary-FY25'!I:I, 'Forecast Summary-FY25'!$A:$A,Outcomes!$A150,'Forecast Summary-FY25'!$C:$C, "2024",'Forecast Summary-FY25'!$D:$D, "Historical")</f>
        <v>391</v>
      </c>
      <c r="H150" s="303">
        <f>SUMIFS('Forecast Summary-FY25'!J:J, 'Forecast Summary-FY25'!$A:$A,Outcomes!$A150,'Forecast Summary-FY25'!$C:$C, "2024",'Forecast Summary-FY25'!$D:$D, "Historical")</f>
        <v>0</v>
      </c>
      <c r="I150" s="303">
        <f>SUMIFS('Forecast Summary-FY25'!K:K, 'Forecast Summary-FY25'!$A:$A,Outcomes!$A150,'Forecast Summary-FY25'!$C:$C, "2024",'Forecast Summary-FY25'!$D:$D, "Historical")</f>
        <v>0</v>
      </c>
      <c r="J150" s="303">
        <f>SUMIFS('Forecast Summary-FY25'!L:L, 'Forecast Summary-FY25'!$A:$A,Outcomes!$A150,'Forecast Summary-FY25'!$C:$C, "2024",'Forecast Summary-FY25'!$D:$D, "Historical")</f>
        <v>0</v>
      </c>
      <c r="K150" s="303">
        <f>SUMIFS('Forecast Summary-FY25'!M:M, 'Forecast Summary-FY25'!$A:$A,Outcomes!$A150,'Forecast Summary-FY25'!$C:$C, "2024",'Forecast Summary-FY25'!$D:$D, "Historical")</f>
        <v>0</v>
      </c>
      <c r="L150" s="303">
        <f>SUMIFS('Forecast Summary-FY25'!O:O, 'Forecast Summary-FY25'!$A:$A,Outcomes!$A150,'Forecast Summary-FY25'!$C:$C, "2024",'Forecast Summary-FY25'!$D:$D, "Historical")</f>
        <v>0</v>
      </c>
      <c r="M150" s="303">
        <f>SUMIFS('Forecast Summary-FY25'!P:P, 'Forecast Summary-FY25'!$A:$A,Outcomes!$A150,'Forecast Summary-FY25'!$C:$C, "2024",'Forecast Summary-FY25'!$D:$D, "Historical")</f>
        <v>272</v>
      </c>
      <c r="N150" s="303">
        <f>SUMIFS('Forecast Summary-FY25'!U:U, 'Forecast Summary-FY25'!$A:$A,Outcomes!$A150,'Forecast Summary-FY25'!$C:$C, "2024",'Forecast Summary-FY25'!$D:$D, "Historical")</f>
        <v>0</v>
      </c>
      <c r="O150" s="303">
        <f>SUMIFS('Forecast Summary-FY25'!V:V, 'Forecast Summary-FY25'!$A:$A,Outcomes!$A150,'Forecast Summary-FY25'!$C:$C, "2024",'Forecast Summary-FY25'!$D:$D, "Historical")</f>
        <v>0</v>
      </c>
      <c r="P150" s="303">
        <f>SUMIFS('Forecast Summary-FY25'!W:W, 'Forecast Summary-FY25'!$A:$A,Outcomes!$A150,'Forecast Summary-FY25'!$C:$C, "2024",'Forecast Summary-FY25'!$D:$D, "Historical")</f>
        <v>0</v>
      </c>
      <c r="Q150" s="303">
        <f>SUMIFS('Forecast Summary-FY25'!X:X, 'Forecast Summary-FY25'!$A:$A,Outcomes!$A150,'Forecast Summary-FY25'!$C:$C, "2024",'Forecast Summary-FY25'!$D:$D, "Historical")</f>
        <v>0</v>
      </c>
      <c r="R150" s="303">
        <f>SUMIFS('Forecast Summary-FY25'!Y:Y, 'Forecast Summary-FY25'!$A:$A,Outcomes!$A150,'Forecast Summary-FY25'!$C:$C, "2024",'Forecast Summary-FY25'!$D:$D, "Historical")</f>
        <v>67</v>
      </c>
      <c r="S150" s="303">
        <f>SUMIFS('Forecast Summary-FY25'!Z:Z, 'Forecast Summary-FY25'!$A:$A,Outcomes!$A150,'Forecast Summary-FY25'!$C:$C, "2024",'Forecast Summary-FY25'!$D:$D, "Historical")</f>
        <v>4</v>
      </c>
      <c r="T150" s="303">
        <f>SUMIFS('Forecast Summary-FY25'!AA:AA, 'Forecast Summary-FY25'!$A:$A,Outcomes!$A150,'Forecast Summary-FY25'!$C:$C, "2024",'Forecast Summary-FY25'!$D:$D, "Historical")</f>
        <v>5</v>
      </c>
      <c r="U150" s="303">
        <f>SUMIFS('Forecast Summary-FY25'!AB:AB, 'Forecast Summary-FY25'!$A:$A,Outcomes!$A150,'Forecast Summary-FY25'!$C:$C, "2024",'Forecast Summary-FY25'!$D:$D, "Historical")</f>
        <v>50</v>
      </c>
      <c r="V150" s="303">
        <f>SUMIFS('Forecast Summary-FY25'!AG:AG, 'Forecast Summary-FY25'!$A:$A,Outcomes!$A150,'Forecast Summary-FY25'!$C:$C, "2024",'Forecast Summary-FY25'!$D:$D, "Historical")</f>
        <v>730</v>
      </c>
      <c r="W150" s="303">
        <f>SUMIFS('Forecast Summary-FY25'!AH:AH, 'Forecast Summary-FY25'!$A:$A,Outcomes!$A150,'Forecast Summary-FY25'!$C:$C, "2024",'Forecast Summary-FY25'!$D:$D, "Historical")</f>
        <v>330</v>
      </c>
      <c r="X150" s="303">
        <f>SUMIFS('Forecast Summary-FY25'!AI:AI, 'Forecast Summary-FY25'!$A:$A,Outcomes!$A150,'Forecast Summary-FY25'!$C:$C, "2024",'Forecast Summary-FY25'!$D:$D, "Historical")</f>
        <v>354</v>
      </c>
      <c r="Y150" s="303">
        <f>SUMIFS('Forecast Summary-FY25'!AJ:AJ, 'Forecast Summary-FY25'!$A:$A,Outcomes!$A150,'Forecast Summary-FY25'!$C:$C, "2024",'Forecast Summary-FY25'!$D:$D, "Historical")</f>
        <v>305</v>
      </c>
      <c r="Z150" s="303">
        <f>SUMIFS('Forecast Summary-FY25'!AK:AK, 'Forecast Summary-FY25'!$A:$A,Outcomes!$A150,'Forecast Summary-FY25'!$C:$C, "2024",'Forecast Summary-FY25'!$D:$D, "Historical")</f>
        <v>1919</v>
      </c>
      <c r="AA150" s="303">
        <f>SUMIFS('Forecast Summary-FY25'!AL:AL, 'Forecast Summary-FY25'!$A:$A,Outcomes!$A150,'Forecast Summary-FY25'!$C:$C, "2024",'Forecast Summary-FY25'!$D:$D, "Historical")</f>
        <v>876</v>
      </c>
      <c r="AB150" s="303">
        <f>SUMIFS('Forecast Summary-FY25'!AM:AM, 'Forecast Summary-FY25'!$A:$A,Outcomes!$A150,'Forecast Summary-FY25'!$C:$C, "2024",'Forecast Summary-FY25'!$D:$D, "Historical")</f>
        <v>813</v>
      </c>
      <c r="AC150" s="303">
        <f>SUMIFS('Forecast Summary-FY25'!AN:AN, 'Forecast Summary-FY25'!$A:$A,Outcomes!$A150,'Forecast Summary-FY25'!$C:$C, "2024",'Forecast Summary-FY25'!$D:$D, "Historical")</f>
        <v>523</v>
      </c>
      <c r="AD150" s="303">
        <f>SUMIFS('Forecast Summary-FY25'!AS:AS, 'Forecast Summary-FY25'!$A:$A,Outcomes!$A150,'Forecast Summary-FY25'!$C:$C, "2024",'Forecast Summary-FY25'!$D:$D, "Historical")</f>
        <v>0</v>
      </c>
      <c r="AE150" s="303">
        <f>SUMIFS('Forecast Summary-FY25'!AT:AT, 'Forecast Summary-FY25'!$A:$A,Outcomes!$A150,'Forecast Summary-FY25'!$C:$C, "2024",'Forecast Summary-FY25'!$D:$D, "Historical")</f>
        <v>0</v>
      </c>
      <c r="AF150" s="303">
        <f>SUMIFS('Forecast Summary-FY25'!AU:AU, 'Forecast Summary-FY25'!$A:$A,Outcomes!$A150,'Forecast Summary-FY25'!$C:$C, "2024",'Forecast Summary-FY25'!$D:$D, "Historical")</f>
        <v>0</v>
      </c>
      <c r="AG150" s="303">
        <f>SUMIFS('Forecast Summary-FY25'!AV:AV, 'Forecast Summary-FY25'!$A:$A,Outcomes!$A150,'Forecast Summary-FY25'!$C:$C, "2024",'Forecast Summary-FY25'!$D:$D, "Historical")</f>
        <v>0</v>
      </c>
      <c r="AH150" s="303">
        <f>SUMIFS('Forecast Summary-FY25'!AW:AW, 'Forecast Summary-FY25'!$A:$A,Outcomes!$A150,'Forecast Summary-FY25'!$C:$C, "2024",'Forecast Summary-FY25'!$D:$D, "Historical")</f>
        <v>63</v>
      </c>
      <c r="AI150" s="303">
        <f>SUMIFS('Forecast Summary-FY25'!AX:AX, 'Forecast Summary-FY25'!$A:$A,Outcomes!$A150,'Forecast Summary-FY25'!$C:$C, "2024",'Forecast Summary-FY25'!$D:$D, "Historical")</f>
        <v>5</v>
      </c>
      <c r="AJ150" s="303">
        <f>SUMIFS('Forecast Summary-FY25'!AY:AY, 'Forecast Summary-FY25'!$A:$A,Outcomes!$A150,'Forecast Summary-FY25'!$C:$C, "2024",'Forecast Summary-FY25'!$D:$D, "Historical")</f>
        <v>17</v>
      </c>
      <c r="AK150" s="303">
        <f>SUMIFS('Forecast Summary-FY25'!AZ:AZ, 'Forecast Summary-FY25'!$A:$A,Outcomes!$A150,'Forecast Summary-FY25'!$C:$C, "2024",'Forecast Summary-FY25'!$D:$D, "Historical")</f>
        <v>48</v>
      </c>
      <c r="AL150" s="303">
        <f>SUMIFS('Forecast Summary-FY25'!BE:BE, 'Forecast Summary-FY25'!$A:$A,Outcomes!$A150,'Forecast Summary-FY25'!$C:$C, "2024",'Forecast Summary-FY25'!$D:$D, "Historical")</f>
        <v>3837</v>
      </c>
      <c r="AM150" s="303">
        <f>SUMIFS('Forecast Summary-FY25'!BF:BF, 'Forecast Summary-FY25'!$A:$A,Outcomes!$A150,'Forecast Summary-FY25'!$C:$C, "2024",'Forecast Summary-FY25'!$D:$D, "Historical")</f>
        <v>1809</v>
      </c>
      <c r="AN150" s="303">
        <f>SUMIFS('Forecast Summary-FY25'!BG:BG, 'Forecast Summary-FY25'!$A:$A,Outcomes!$A150,'Forecast Summary-FY25'!$C:$C, "2024",'Forecast Summary-FY25'!$D:$D, "Historical")</f>
        <v>1409</v>
      </c>
      <c r="AO150" s="303">
        <f>SUMIFS('Forecast Summary-FY25'!BH:BH, 'Forecast Summary-FY25'!$A:$A,Outcomes!$A150,'Forecast Summary-FY25'!$C:$C, "2024",'Forecast Summary-FY25'!$D:$D, "Historical")</f>
        <v>609</v>
      </c>
      <c r="AP150" s="303">
        <f>SUMIFS('Forecast Summary-FY25'!BI:BI, 'Forecast Summary-FY25'!$A:$A,Outcomes!$A150,'Forecast Summary-FY25'!$C:$C, "2024",'Forecast Summary-FY25'!$D:$D, "Historical")</f>
        <v>1342</v>
      </c>
      <c r="AQ150" s="303">
        <f>SUMIFS('Forecast Summary-FY25'!BJ:BJ, 'Forecast Summary-FY25'!$A:$A,Outcomes!$A150,'Forecast Summary-FY25'!$C:$C, "2024",'Forecast Summary-FY25'!$D:$D, "Historical")</f>
        <v>508</v>
      </c>
      <c r="AR150" s="303">
        <f>SUMIFS('Forecast Summary-FY25'!BK:BK, 'Forecast Summary-FY25'!$A:$A,Outcomes!$A150,'Forecast Summary-FY25'!$C:$C, "2024",'Forecast Summary-FY25'!$D:$D, "Historical")</f>
        <v>641</v>
      </c>
      <c r="AS150" s="303">
        <f>SUMIFS('Forecast Summary-FY25'!BL:BL, 'Forecast Summary-FY25'!$A:$A,Outcomes!$A150,'Forecast Summary-FY25'!$C:$C, "2024",'Forecast Summary-FY25'!$D:$D, "Historical")</f>
        <v>450</v>
      </c>
      <c r="AT150" s="303">
        <f>SUMIFS('Forecast Summary-FY25'!BQ:BQ, 'Forecast Summary-FY25'!$A:$A,Outcomes!$A150,'Forecast Summary-FY25'!$C:$C, "2024",'Forecast Summary-FY25'!$D:$D, "Historical")</f>
        <v>0</v>
      </c>
      <c r="AU150" s="303">
        <f>SUMIFS('Forecast Summary-FY25'!BR:BR, 'Forecast Summary-FY25'!$A:$A,Outcomes!$A150,'Forecast Summary-FY25'!$C:$C, "2024",'Forecast Summary-FY25'!$D:$D, "Historical")</f>
        <v>0</v>
      </c>
      <c r="AV150" s="303">
        <f>SUMIFS('Forecast Summary-FY25'!BS:BS, 'Forecast Summary-FY25'!$A:$A,Outcomes!$A150,'Forecast Summary-FY25'!$C:$C, "2024",'Forecast Summary-FY25'!$D:$D, "Historical")</f>
        <v>0</v>
      </c>
      <c r="AW150" s="303">
        <f>SUMIFS('Forecast Summary-FY25'!BT:BT, 'Forecast Summary-FY25'!$A:$A,Outcomes!$A150,'Forecast Summary-FY25'!$C:$C, "2024",'Forecast Summary-FY25'!$D:$D, "Historical")</f>
        <v>0</v>
      </c>
      <c r="AX150" s="303">
        <f>SUMIFS('Forecast Summary-FY25'!BU:BU, 'Forecast Summary-FY25'!$A:$A,Outcomes!$A150,'Forecast Summary-FY25'!$C:$C, "2024",'Forecast Summary-FY25'!$D:$D, "Historical")</f>
        <v>32</v>
      </c>
      <c r="AY150" s="303">
        <f>SUMIFS('Forecast Summary-FY25'!BV:BV, 'Forecast Summary-FY25'!$A:$A,Outcomes!$A150,'Forecast Summary-FY25'!$C:$C, "2024",'Forecast Summary-FY25'!$D:$D, "Historical")</f>
        <v>1</v>
      </c>
      <c r="AZ150" s="303">
        <f>SUMIFS('Forecast Summary-FY25'!BW:BW, 'Forecast Summary-FY25'!$A:$A,Outcomes!$A150,'Forecast Summary-FY25'!$C:$C, "2024",'Forecast Summary-FY25'!$D:$D, "Historical")</f>
        <v>10</v>
      </c>
      <c r="BA150" s="303">
        <f>SUMIFS('Forecast Summary-FY25'!BX:BX, 'Forecast Summary-FY25'!$A:$A,Outcomes!$A150,'Forecast Summary-FY25'!$C:$C, "2024",'Forecast Summary-FY25'!$D:$D, "Historical")</f>
        <v>19</v>
      </c>
      <c r="BB150" s="303">
        <f>SUMIFS('Forecast Summary-FY25'!BY:BY, 'Forecast Summary-FY25'!$A:$A,Outcomes!$A150,'Forecast Summary-FY25'!$C:$C, "2024",'Forecast Summary-FY25'!$D:$D, "Historical")</f>
        <v>70</v>
      </c>
      <c r="BC150" s="303">
        <f>SUMIFS('Forecast Summary-FY25'!BZ:BZ, 'Forecast Summary-FY25'!$A:$A,Outcomes!$A150,'Forecast Summary-FY25'!$C:$C, "2024",'Forecast Summary-FY25'!$D:$D, "Historical")</f>
        <v>505</v>
      </c>
      <c r="BD150" s="303">
        <f>SUMIFS('Forecast Summary-FY25'!CA:CA, 'Forecast Summary-FY25'!$A:$A,Outcomes!$A150,'Forecast Summary-FY25'!$C:$C, "2024",'Forecast Summary-FY25'!$D:$D, "Historical")</f>
        <v>0</v>
      </c>
    </row>
    <row r="151" spans="1:56">
      <c r="A151" s="13" t="s">
        <v>119</v>
      </c>
      <c r="B151" s="10" t="s">
        <v>120</v>
      </c>
      <c r="C151" s="303">
        <f>SUMIFS('Forecast Summary-FY25'!E:E, 'Forecast Summary-FY25'!$A:$A,Outcomes!$A151,'Forecast Summary-FY25'!$C:$C, "2024",'Forecast Summary-FY25'!$D:$D, "Historical")</f>
        <v>747</v>
      </c>
      <c r="D151" s="303">
        <f>SUMIFS('Forecast Summary-FY25'!F:F, 'Forecast Summary-FY25'!$A:$A,Outcomes!$A151,'Forecast Summary-FY25'!$C:$C, "2024",'Forecast Summary-FY25'!$D:$D, "Historical")</f>
        <v>604</v>
      </c>
      <c r="E151" s="303">
        <f>SUMIFS('Forecast Summary-FY25'!G:G, 'Forecast Summary-FY25'!$A:$A,Outcomes!$A151,'Forecast Summary-FY25'!$C:$C, "2024",'Forecast Summary-FY25'!$D:$D, "Historical")</f>
        <v>520</v>
      </c>
      <c r="F151" s="303">
        <f>SUMIFS('Forecast Summary-FY25'!H:H, 'Forecast Summary-FY25'!$A:$A,Outcomes!$A151,'Forecast Summary-FY25'!$C:$C, "2024",'Forecast Summary-FY25'!$D:$D, "Historical")</f>
        <v>269</v>
      </c>
      <c r="G151" s="303">
        <f>SUMIFS('Forecast Summary-FY25'!I:I, 'Forecast Summary-FY25'!$A:$A,Outcomes!$A151,'Forecast Summary-FY25'!$C:$C, "2024",'Forecast Summary-FY25'!$D:$D, "Historical")</f>
        <v>85</v>
      </c>
      <c r="H151" s="303">
        <f>SUMIFS('Forecast Summary-FY25'!J:J, 'Forecast Summary-FY25'!$A:$A,Outcomes!$A151,'Forecast Summary-FY25'!$C:$C, "2024",'Forecast Summary-FY25'!$D:$D, "Historical")</f>
        <v>14</v>
      </c>
      <c r="I151" s="303">
        <f>SUMIFS('Forecast Summary-FY25'!K:K, 'Forecast Summary-FY25'!$A:$A,Outcomes!$A151,'Forecast Summary-FY25'!$C:$C, "2024",'Forecast Summary-FY25'!$D:$D, "Historical")</f>
        <v>11</v>
      </c>
      <c r="J151" s="303">
        <f>SUMIFS('Forecast Summary-FY25'!L:L, 'Forecast Summary-FY25'!$A:$A,Outcomes!$A151,'Forecast Summary-FY25'!$C:$C, "2024",'Forecast Summary-FY25'!$D:$D, "Historical")</f>
        <v>2</v>
      </c>
      <c r="K151" s="303">
        <f>SUMIFS('Forecast Summary-FY25'!M:M, 'Forecast Summary-FY25'!$A:$A,Outcomes!$A151,'Forecast Summary-FY25'!$C:$C, "2024",'Forecast Summary-FY25'!$D:$D, "Historical")</f>
        <v>0</v>
      </c>
      <c r="L151" s="303">
        <f>SUMIFS('Forecast Summary-FY25'!O:O, 'Forecast Summary-FY25'!$A:$A,Outcomes!$A151,'Forecast Summary-FY25'!$C:$C, "2024",'Forecast Summary-FY25'!$D:$D, "Historical")</f>
        <v>0</v>
      </c>
      <c r="M151" s="303">
        <f>SUMIFS('Forecast Summary-FY25'!P:P, 'Forecast Summary-FY25'!$A:$A,Outcomes!$A151,'Forecast Summary-FY25'!$C:$C, "2024",'Forecast Summary-FY25'!$D:$D, "Historical")</f>
        <v>298</v>
      </c>
      <c r="N151" s="303">
        <f>SUMIFS('Forecast Summary-FY25'!U:U, 'Forecast Summary-FY25'!$A:$A,Outcomes!$A151,'Forecast Summary-FY25'!$C:$C, "2024",'Forecast Summary-FY25'!$D:$D, "Historical")</f>
        <v>40</v>
      </c>
      <c r="O151" s="303">
        <f>SUMIFS('Forecast Summary-FY25'!V:V, 'Forecast Summary-FY25'!$A:$A,Outcomes!$A151,'Forecast Summary-FY25'!$C:$C, "2024",'Forecast Summary-FY25'!$D:$D, "Historical")</f>
        <v>35</v>
      </c>
      <c r="P151" s="303">
        <f>SUMIFS('Forecast Summary-FY25'!W:W, 'Forecast Summary-FY25'!$A:$A,Outcomes!$A151,'Forecast Summary-FY25'!$C:$C, "2024",'Forecast Summary-FY25'!$D:$D, "Historical")</f>
        <v>24</v>
      </c>
      <c r="Q151" s="303">
        <f>SUMIFS('Forecast Summary-FY25'!X:X, 'Forecast Summary-FY25'!$A:$A,Outcomes!$A151,'Forecast Summary-FY25'!$C:$C, "2024",'Forecast Summary-FY25'!$D:$D, "Historical")</f>
        <v>12</v>
      </c>
      <c r="R151" s="303">
        <f>SUMIFS('Forecast Summary-FY25'!Y:Y, 'Forecast Summary-FY25'!$A:$A,Outcomes!$A151,'Forecast Summary-FY25'!$C:$C, "2024",'Forecast Summary-FY25'!$D:$D, "Historical")</f>
        <v>0</v>
      </c>
      <c r="S151" s="303">
        <f>SUMIFS('Forecast Summary-FY25'!Z:Z, 'Forecast Summary-FY25'!$A:$A,Outcomes!$A151,'Forecast Summary-FY25'!$C:$C, "2024",'Forecast Summary-FY25'!$D:$D, "Historical")</f>
        <v>0</v>
      </c>
      <c r="T151" s="303">
        <f>SUMIFS('Forecast Summary-FY25'!AA:AA, 'Forecast Summary-FY25'!$A:$A,Outcomes!$A151,'Forecast Summary-FY25'!$C:$C, "2024",'Forecast Summary-FY25'!$D:$D, "Historical")</f>
        <v>0</v>
      </c>
      <c r="U151" s="303">
        <f>SUMIFS('Forecast Summary-FY25'!AB:AB, 'Forecast Summary-FY25'!$A:$A,Outcomes!$A151,'Forecast Summary-FY25'!$C:$C, "2024",'Forecast Summary-FY25'!$D:$D, "Historical")</f>
        <v>0</v>
      </c>
      <c r="V151" s="303">
        <f>SUMIFS('Forecast Summary-FY25'!AG:AG, 'Forecast Summary-FY25'!$A:$A,Outcomes!$A151,'Forecast Summary-FY25'!$C:$C, "2024",'Forecast Summary-FY25'!$D:$D, "Historical")</f>
        <v>331</v>
      </c>
      <c r="W151" s="303">
        <f>SUMIFS('Forecast Summary-FY25'!AH:AH, 'Forecast Summary-FY25'!$A:$A,Outcomes!$A151,'Forecast Summary-FY25'!$C:$C, "2024",'Forecast Summary-FY25'!$D:$D, "Historical")</f>
        <v>288</v>
      </c>
      <c r="X151" s="303">
        <f>SUMIFS('Forecast Summary-FY25'!AI:AI, 'Forecast Summary-FY25'!$A:$A,Outcomes!$A151,'Forecast Summary-FY25'!$C:$C, "2024",'Forecast Summary-FY25'!$D:$D, "Historical")</f>
        <v>178</v>
      </c>
      <c r="Y151" s="303">
        <f>SUMIFS('Forecast Summary-FY25'!AJ:AJ, 'Forecast Summary-FY25'!$A:$A,Outcomes!$A151,'Forecast Summary-FY25'!$C:$C, "2024",'Forecast Summary-FY25'!$D:$D, "Historical")</f>
        <v>52</v>
      </c>
      <c r="Z151" s="303">
        <f>SUMIFS('Forecast Summary-FY25'!AK:AK, 'Forecast Summary-FY25'!$A:$A,Outcomes!$A151,'Forecast Summary-FY25'!$C:$C, "2024",'Forecast Summary-FY25'!$D:$D, "Historical")</f>
        <v>391</v>
      </c>
      <c r="AA151" s="303">
        <f>SUMIFS('Forecast Summary-FY25'!AL:AL, 'Forecast Summary-FY25'!$A:$A,Outcomes!$A151,'Forecast Summary-FY25'!$C:$C, "2024",'Forecast Summary-FY25'!$D:$D, "Historical")</f>
        <v>316</v>
      </c>
      <c r="AB151" s="303">
        <f>SUMIFS('Forecast Summary-FY25'!AM:AM, 'Forecast Summary-FY25'!$A:$A,Outcomes!$A151,'Forecast Summary-FY25'!$C:$C, "2024",'Forecast Summary-FY25'!$D:$D, "Historical")</f>
        <v>262</v>
      </c>
      <c r="AC151" s="303">
        <f>SUMIFS('Forecast Summary-FY25'!AN:AN, 'Forecast Summary-FY25'!$A:$A,Outcomes!$A151,'Forecast Summary-FY25'!$C:$C, "2024",'Forecast Summary-FY25'!$D:$D, "Historical")</f>
        <v>122</v>
      </c>
      <c r="AD151" s="303">
        <f>SUMIFS('Forecast Summary-FY25'!AS:AS, 'Forecast Summary-FY25'!$A:$A,Outcomes!$A151,'Forecast Summary-FY25'!$C:$C, "2024",'Forecast Summary-FY25'!$D:$D, "Historical")</f>
        <v>0</v>
      </c>
      <c r="AE151" s="303">
        <f>SUMIFS('Forecast Summary-FY25'!AT:AT, 'Forecast Summary-FY25'!$A:$A,Outcomes!$A151,'Forecast Summary-FY25'!$C:$C, "2024",'Forecast Summary-FY25'!$D:$D, "Historical")</f>
        <v>0</v>
      </c>
      <c r="AF151" s="303">
        <f>SUMIFS('Forecast Summary-FY25'!AU:AU, 'Forecast Summary-FY25'!$A:$A,Outcomes!$A151,'Forecast Summary-FY25'!$C:$C, "2024",'Forecast Summary-FY25'!$D:$D, "Historical")</f>
        <v>0</v>
      </c>
      <c r="AG151" s="303">
        <f>SUMIFS('Forecast Summary-FY25'!AV:AV, 'Forecast Summary-FY25'!$A:$A,Outcomes!$A151,'Forecast Summary-FY25'!$C:$C, "2024",'Forecast Summary-FY25'!$D:$D, "Historical")</f>
        <v>0</v>
      </c>
      <c r="AH151" s="303">
        <f>SUMIFS('Forecast Summary-FY25'!AW:AW, 'Forecast Summary-FY25'!$A:$A,Outcomes!$A151,'Forecast Summary-FY25'!$C:$C, "2024",'Forecast Summary-FY25'!$D:$D, "Historical")</f>
        <v>0</v>
      </c>
      <c r="AI151" s="303">
        <f>SUMIFS('Forecast Summary-FY25'!AX:AX, 'Forecast Summary-FY25'!$A:$A,Outcomes!$A151,'Forecast Summary-FY25'!$C:$C, "2024",'Forecast Summary-FY25'!$D:$D, "Historical")</f>
        <v>0</v>
      </c>
      <c r="AJ151" s="303">
        <f>SUMIFS('Forecast Summary-FY25'!AY:AY, 'Forecast Summary-FY25'!$A:$A,Outcomes!$A151,'Forecast Summary-FY25'!$C:$C, "2024",'Forecast Summary-FY25'!$D:$D, "Historical")</f>
        <v>0</v>
      </c>
      <c r="AK151" s="303">
        <f>SUMIFS('Forecast Summary-FY25'!AZ:AZ, 'Forecast Summary-FY25'!$A:$A,Outcomes!$A151,'Forecast Summary-FY25'!$C:$C, "2024",'Forecast Summary-FY25'!$D:$D, "Historical")</f>
        <v>0</v>
      </c>
      <c r="AL151" s="303">
        <f>SUMIFS('Forecast Summary-FY25'!BE:BE, 'Forecast Summary-FY25'!$A:$A,Outcomes!$A151,'Forecast Summary-FY25'!$C:$C, "2024",'Forecast Summary-FY25'!$D:$D, "Historical")</f>
        <v>688</v>
      </c>
      <c r="AM151" s="303">
        <f>SUMIFS('Forecast Summary-FY25'!BF:BF, 'Forecast Summary-FY25'!$A:$A,Outcomes!$A151,'Forecast Summary-FY25'!$C:$C, "2024",'Forecast Summary-FY25'!$D:$D, "Historical")</f>
        <v>553</v>
      </c>
      <c r="AN151" s="303">
        <f>SUMIFS('Forecast Summary-FY25'!BG:BG, 'Forecast Summary-FY25'!$A:$A,Outcomes!$A151,'Forecast Summary-FY25'!$C:$C, "2024",'Forecast Summary-FY25'!$D:$D, "Historical")</f>
        <v>348</v>
      </c>
      <c r="AO151" s="303">
        <f>SUMIFS('Forecast Summary-FY25'!BH:BH, 'Forecast Summary-FY25'!$A:$A,Outcomes!$A151,'Forecast Summary-FY25'!$C:$C, "2024",'Forecast Summary-FY25'!$D:$D, "Historical")</f>
        <v>116</v>
      </c>
      <c r="AP151" s="303">
        <f>SUMIFS('Forecast Summary-FY25'!BI:BI, 'Forecast Summary-FY25'!$A:$A,Outcomes!$A151,'Forecast Summary-FY25'!$C:$C, "2024",'Forecast Summary-FY25'!$D:$D, "Historical")</f>
        <v>345</v>
      </c>
      <c r="AQ151" s="303">
        <f>SUMIFS('Forecast Summary-FY25'!BJ:BJ, 'Forecast Summary-FY25'!$A:$A,Outcomes!$A151,'Forecast Summary-FY25'!$C:$C, "2024",'Forecast Summary-FY25'!$D:$D, "Historical")</f>
        <v>282</v>
      </c>
      <c r="AR151" s="303">
        <f>SUMIFS('Forecast Summary-FY25'!BK:BK, 'Forecast Summary-FY25'!$A:$A,Outcomes!$A151,'Forecast Summary-FY25'!$C:$C, "2024",'Forecast Summary-FY25'!$D:$D, "Historical")</f>
        <v>211</v>
      </c>
      <c r="AS151" s="303">
        <f>SUMIFS('Forecast Summary-FY25'!BL:BL, 'Forecast Summary-FY25'!$A:$A,Outcomes!$A151,'Forecast Summary-FY25'!$C:$C, "2024",'Forecast Summary-FY25'!$D:$D, "Historical")</f>
        <v>124</v>
      </c>
      <c r="AT151" s="303">
        <f>SUMIFS('Forecast Summary-FY25'!BQ:BQ, 'Forecast Summary-FY25'!$A:$A,Outcomes!$A151,'Forecast Summary-FY25'!$C:$C, "2024",'Forecast Summary-FY25'!$D:$D, "Historical")</f>
        <v>0</v>
      </c>
      <c r="AU151" s="303">
        <f>SUMIFS('Forecast Summary-FY25'!BR:BR, 'Forecast Summary-FY25'!$A:$A,Outcomes!$A151,'Forecast Summary-FY25'!$C:$C, "2024",'Forecast Summary-FY25'!$D:$D, "Historical")</f>
        <v>0</v>
      </c>
      <c r="AV151" s="303">
        <f>SUMIFS('Forecast Summary-FY25'!BS:BS, 'Forecast Summary-FY25'!$A:$A,Outcomes!$A151,'Forecast Summary-FY25'!$C:$C, "2024",'Forecast Summary-FY25'!$D:$D, "Historical")</f>
        <v>0</v>
      </c>
      <c r="AW151" s="303">
        <f>SUMIFS('Forecast Summary-FY25'!BT:BT, 'Forecast Summary-FY25'!$A:$A,Outcomes!$A151,'Forecast Summary-FY25'!$C:$C, "2024",'Forecast Summary-FY25'!$D:$D, "Historical")</f>
        <v>0</v>
      </c>
      <c r="AX151" s="303">
        <f>SUMIFS('Forecast Summary-FY25'!BU:BU, 'Forecast Summary-FY25'!$A:$A,Outcomes!$A151,'Forecast Summary-FY25'!$C:$C, "2024",'Forecast Summary-FY25'!$D:$D, "Historical")</f>
        <v>0</v>
      </c>
      <c r="AY151" s="303">
        <f>SUMIFS('Forecast Summary-FY25'!BV:BV, 'Forecast Summary-FY25'!$A:$A,Outcomes!$A151,'Forecast Summary-FY25'!$C:$C, "2024",'Forecast Summary-FY25'!$D:$D, "Historical")</f>
        <v>0</v>
      </c>
      <c r="AZ151" s="303">
        <f>SUMIFS('Forecast Summary-FY25'!BW:BW, 'Forecast Summary-FY25'!$A:$A,Outcomes!$A151,'Forecast Summary-FY25'!$C:$C, "2024",'Forecast Summary-FY25'!$D:$D, "Historical")</f>
        <v>0</v>
      </c>
      <c r="BA151" s="303">
        <f>SUMIFS('Forecast Summary-FY25'!BX:BX, 'Forecast Summary-FY25'!$A:$A,Outcomes!$A151,'Forecast Summary-FY25'!$C:$C, "2024",'Forecast Summary-FY25'!$D:$D, "Historical")</f>
        <v>0</v>
      </c>
      <c r="BB151" s="303">
        <f>SUMIFS('Forecast Summary-FY25'!BY:BY, 'Forecast Summary-FY25'!$A:$A,Outcomes!$A151,'Forecast Summary-FY25'!$C:$C, "2024",'Forecast Summary-FY25'!$D:$D, "Historical")</f>
        <v>16</v>
      </c>
      <c r="BC151" s="303">
        <f>SUMIFS('Forecast Summary-FY25'!BZ:BZ, 'Forecast Summary-FY25'!$A:$A,Outcomes!$A151,'Forecast Summary-FY25'!$C:$C, "2024",'Forecast Summary-FY25'!$D:$D, "Historical")</f>
        <v>62</v>
      </c>
      <c r="BD151" s="303">
        <f>SUMIFS('Forecast Summary-FY25'!CA:CA, 'Forecast Summary-FY25'!$A:$A,Outcomes!$A151,'Forecast Summary-FY25'!$C:$C, "2024",'Forecast Summary-FY25'!$D:$D, "Historical")</f>
        <v>0</v>
      </c>
    </row>
    <row r="152" spans="1:56">
      <c r="A152" s="13" t="s">
        <v>121</v>
      </c>
      <c r="B152" s="10" t="s">
        <v>122</v>
      </c>
      <c r="C152" s="303">
        <f>SUMIFS('Forecast Summary-FY25'!E:E, 'Forecast Summary-FY25'!$A:$A,Outcomes!$A152,'Forecast Summary-FY25'!$C:$C, "2024",'Forecast Summary-FY25'!$D:$D, "Historical")</f>
        <v>3860</v>
      </c>
      <c r="D152" s="303">
        <f>SUMIFS('Forecast Summary-FY25'!F:F, 'Forecast Summary-FY25'!$A:$A,Outcomes!$A152,'Forecast Summary-FY25'!$C:$C, "2024",'Forecast Summary-FY25'!$D:$D, "Historical")</f>
        <v>2548</v>
      </c>
      <c r="E152" s="303">
        <f>SUMIFS('Forecast Summary-FY25'!G:G, 'Forecast Summary-FY25'!$A:$A,Outcomes!$A152,'Forecast Summary-FY25'!$C:$C, "2024",'Forecast Summary-FY25'!$D:$D, "Historical")</f>
        <v>1422</v>
      </c>
      <c r="F152" s="303">
        <f>SUMIFS('Forecast Summary-FY25'!H:H, 'Forecast Summary-FY25'!$A:$A,Outcomes!$A152,'Forecast Summary-FY25'!$C:$C, "2024",'Forecast Summary-FY25'!$D:$D, "Historical")</f>
        <v>853</v>
      </c>
      <c r="G152" s="303">
        <f>SUMIFS('Forecast Summary-FY25'!I:I, 'Forecast Summary-FY25'!$A:$A,Outcomes!$A152,'Forecast Summary-FY25'!$C:$C, "2024",'Forecast Summary-FY25'!$D:$D, "Historical")</f>
        <v>218</v>
      </c>
      <c r="H152" s="303">
        <f>SUMIFS('Forecast Summary-FY25'!J:J, 'Forecast Summary-FY25'!$A:$A,Outcomes!$A152,'Forecast Summary-FY25'!$C:$C, "2024",'Forecast Summary-FY25'!$D:$D, "Historical")</f>
        <v>1</v>
      </c>
      <c r="I152" s="303">
        <f>SUMIFS('Forecast Summary-FY25'!K:K, 'Forecast Summary-FY25'!$A:$A,Outcomes!$A152,'Forecast Summary-FY25'!$C:$C, "2024",'Forecast Summary-FY25'!$D:$D, "Historical")</f>
        <v>1</v>
      </c>
      <c r="J152" s="303">
        <f>SUMIFS('Forecast Summary-FY25'!L:L, 'Forecast Summary-FY25'!$A:$A,Outcomes!$A152,'Forecast Summary-FY25'!$C:$C, "2024",'Forecast Summary-FY25'!$D:$D, "Historical")</f>
        <v>1</v>
      </c>
      <c r="K152" s="303">
        <f>SUMIFS('Forecast Summary-FY25'!M:M, 'Forecast Summary-FY25'!$A:$A,Outcomes!$A152,'Forecast Summary-FY25'!$C:$C, "2024",'Forecast Summary-FY25'!$D:$D, "Historical")</f>
        <v>0</v>
      </c>
      <c r="L152" s="303">
        <f>SUMIFS('Forecast Summary-FY25'!O:O, 'Forecast Summary-FY25'!$A:$A,Outcomes!$A152,'Forecast Summary-FY25'!$C:$C, "2024",'Forecast Summary-FY25'!$D:$D, "Historical")</f>
        <v>33</v>
      </c>
      <c r="M152" s="303">
        <f>SUMIFS('Forecast Summary-FY25'!P:P, 'Forecast Summary-FY25'!$A:$A,Outcomes!$A152,'Forecast Summary-FY25'!$C:$C, "2024",'Forecast Summary-FY25'!$D:$D, "Historical")</f>
        <v>228</v>
      </c>
      <c r="N152" s="303">
        <f>SUMIFS('Forecast Summary-FY25'!U:U, 'Forecast Summary-FY25'!$A:$A,Outcomes!$A152,'Forecast Summary-FY25'!$C:$C, "2024",'Forecast Summary-FY25'!$D:$D, "Historical")</f>
        <v>465</v>
      </c>
      <c r="O152" s="303">
        <f>SUMIFS('Forecast Summary-FY25'!V:V, 'Forecast Summary-FY25'!$A:$A,Outcomes!$A152,'Forecast Summary-FY25'!$C:$C, "2024",'Forecast Summary-FY25'!$D:$D, "Historical")</f>
        <v>399</v>
      </c>
      <c r="P152" s="303">
        <f>SUMIFS('Forecast Summary-FY25'!W:W, 'Forecast Summary-FY25'!$A:$A,Outcomes!$A152,'Forecast Summary-FY25'!$C:$C, "2024",'Forecast Summary-FY25'!$D:$D, "Historical")</f>
        <v>188</v>
      </c>
      <c r="Q152" s="303">
        <f>SUMIFS('Forecast Summary-FY25'!X:X, 'Forecast Summary-FY25'!$A:$A,Outcomes!$A152,'Forecast Summary-FY25'!$C:$C, "2024",'Forecast Summary-FY25'!$D:$D, "Historical")</f>
        <v>56</v>
      </c>
      <c r="R152" s="303">
        <f>SUMIFS('Forecast Summary-FY25'!Y:Y, 'Forecast Summary-FY25'!$A:$A,Outcomes!$A152,'Forecast Summary-FY25'!$C:$C, "2024",'Forecast Summary-FY25'!$D:$D, "Historical")</f>
        <v>328</v>
      </c>
      <c r="S152" s="303">
        <f>SUMIFS('Forecast Summary-FY25'!Z:Z, 'Forecast Summary-FY25'!$A:$A,Outcomes!$A152,'Forecast Summary-FY25'!$C:$C, "2024",'Forecast Summary-FY25'!$D:$D, "Historical")</f>
        <v>241</v>
      </c>
      <c r="T152" s="303">
        <f>SUMIFS('Forecast Summary-FY25'!AA:AA, 'Forecast Summary-FY25'!$A:$A,Outcomes!$A152,'Forecast Summary-FY25'!$C:$C, "2024",'Forecast Summary-FY25'!$D:$D, "Historical")</f>
        <v>205</v>
      </c>
      <c r="U152" s="303">
        <f>SUMIFS('Forecast Summary-FY25'!AB:AB, 'Forecast Summary-FY25'!$A:$A,Outcomes!$A152,'Forecast Summary-FY25'!$C:$C, "2024",'Forecast Summary-FY25'!$D:$D, "Historical")</f>
        <v>59</v>
      </c>
      <c r="V152" s="303">
        <f>SUMIFS('Forecast Summary-FY25'!AG:AG, 'Forecast Summary-FY25'!$A:$A,Outcomes!$A152,'Forecast Summary-FY25'!$C:$C, "2024",'Forecast Summary-FY25'!$D:$D, "Historical")</f>
        <v>1047</v>
      </c>
      <c r="W152" s="303">
        <f>SUMIFS('Forecast Summary-FY25'!AH:AH, 'Forecast Summary-FY25'!$A:$A,Outcomes!$A152,'Forecast Summary-FY25'!$C:$C, "2024",'Forecast Summary-FY25'!$D:$D, "Historical")</f>
        <v>851</v>
      </c>
      <c r="X152" s="303">
        <f>SUMIFS('Forecast Summary-FY25'!AI:AI, 'Forecast Summary-FY25'!$A:$A,Outcomes!$A152,'Forecast Summary-FY25'!$C:$C, "2024",'Forecast Summary-FY25'!$D:$D, "Historical")</f>
        <v>458</v>
      </c>
      <c r="Y152" s="303">
        <f>SUMIFS('Forecast Summary-FY25'!AJ:AJ, 'Forecast Summary-FY25'!$A:$A,Outcomes!$A152,'Forecast Summary-FY25'!$C:$C, "2024",'Forecast Summary-FY25'!$D:$D, "Historical")</f>
        <v>164</v>
      </c>
      <c r="Z152" s="303">
        <f>SUMIFS('Forecast Summary-FY25'!AK:AK, 'Forecast Summary-FY25'!$A:$A,Outcomes!$A152,'Forecast Summary-FY25'!$C:$C, "2024",'Forecast Summary-FY25'!$D:$D, "Historical")</f>
        <v>753</v>
      </c>
      <c r="AA152" s="303">
        <f>SUMIFS('Forecast Summary-FY25'!AL:AL, 'Forecast Summary-FY25'!$A:$A,Outcomes!$A152,'Forecast Summary-FY25'!$C:$C, "2024",'Forecast Summary-FY25'!$D:$D, "Historical")</f>
        <v>451</v>
      </c>
      <c r="AB152" s="303">
        <f>SUMIFS('Forecast Summary-FY25'!AM:AM, 'Forecast Summary-FY25'!$A:$A,Outcomes!$A152,'Forecast Summary-FY25'!$C:$C, "2024",'Forecast Summary-FY25'!$D:$D, "Historical")</f>
        <v>536</v>
      </c>
      <c r="AC152" s="303">
        <f>SUMIFS('Forecast Summary-FY25'!AN:AN, 'Forecast Summary-FY25'!$A:$A,Outcomes!$A152,'Forecast Summary-FY25'!$C:$C, "2024",'Forecast Summary-FY25'!$D:$D, "Historical")</f>
        <v>210</v>
      </c>
      <c r="AD152" s="303">
        <f>SUMIFS('Forecast Summary-FY25'!AS:AS, 'Forecast Summary-FY25'!$A:$A,Outcomes!$A152,'Forecast Summary-FY25'!$C:$C, "2024",'Forecast Summary-FY25'!$D:$D, "Historical")</f>
        <v>0</v>
      </c>
      <c r="AE152" s="303">
        <f>SUMIFS('Forecast Summary-FY25'!AT:AT, 'Forecast Summary-FY25'!$A:$A,Outcomes!$A152,'Forecast Summary-FY25'!$C:$C, "2024",'Forecast Summary-FY25'!$D:$D, "Historical")</f>
        <v>0</v>
      </c>
      <c r="AF152" s="303">
        <f>SUMIFS('Forecast Summary-FY25'!AU:AU, 'Forecast Summary-FY25'!$A:$A,Outcomes!$A152,'Forecast Summary-FY25'!$C:$C, "2024",'Forecast Summary-FY25'!$D:$D, "Historical")</f>
        <v>0</v>
      </c>
      <c r="AG152" s="303">
        <f>SUMIFS('Forecast Summary-FY25'!AV:AV, 'Forecast Summary-FY25'!$A:$A,Outcomes!$A152,'Forecast Summary-FY25'!$C:$C, "2024",'Forecast Summary-FY25'!$D:$D, "Historical")</f>
        <v>0</v>
      </c>
      <c r="AH152" s="303">
        <f>SUMIFS('Forecast Summary-FY25'!AW:AW, 'Forecast Summary-FY25'!$A:$A,Outcomes!$A152,'Forecast Summary-FY25'!$C:$C, "2024",'Forecast Summary-FY25'!$D:$D, "Historical")</f>
        <v>1</v>
      </c>
      <c r="AI152" s="303">
        <f>SUMIFS('Forecast Summary-FY25'!AX:AX, 'Forecast Summary-FY25'!$A:$A,Outcomes!$A152,'Forecast Summary-FY25'!$C:$C, "2024",'Forecast Summary-FY25'!$D:$D, "Historical")</f>
        <v>0</v>
      </c>
      <c r="AJ152" s="303">
        <f>SUMIFS('Forecast Summary-FY25'!AY:AY, 'Forecast Summary-FY25'!$A:$A,Outcomes!$A152,'Forecast Summary-FY25'!$C:$C, "2024",'Forecast Summary-FY25'!$D:$D, "Historical")</f>
        <v>0</v>
      </c>
      <c r="AK152" s="303">
        <f>SUMIFS('Forecast Summary-FY25'!AZ:AZ, 'Forecast Summary-FY25'!$A:$A,Outcomes!$A152,'Forecast Summary-FY25'!$C:$C, "2024",'Forecast Summary-FY25'!$D:$D, "Historical")</f>
        <v>0</v>
      </c>
      <c r="AL152" s="303">
        <f>SUMIFS('Forecast Summary-FY25'!BE:BE, 'Forecast Summary-FY25'!$A:$A,Outcomes!$A152,'Forecast Summary-FY25'!$C:$C, "2024",'Forecast Summary-FY25'!$D:$D, "Historical")</f>
        <v>2581</v>
      </c>
      <c r="AM152" s="303">
        <f>SUMIFS('Forecast Summary-FY25'!BF:BF, 'Forecast Summary-FY25'!$A:$A,Outcomes!$A152,'Forecast Summary-FY25'!$C:$C, "2024",'Forecast Summary-FY25'!$D:$D, "Historical")</f>
        <v>1446</v>
      </c>
      <c r="AN152" s="303">
        <f>SUMIFS('Forecast Summary-FY25'!BG:BG, 'Forecast Summary-FY25'!$A:$A,Outcomes!$A152,'Forecast Summary-FY25'!$C:$C, "2024",'Forecast Summary-FY25'!$D:$D, "Historical")</f>
        <v>951</v>
      </c>
      <c r="AO152" s="303">
        <f>SUMIFS('Forecast Summary-FY25'!BH:BH, 'Forecast Summary-FY25'!$A:$A,Outcomes!$A152,'Forecast Summary-FY25'!$C:$C, "2024",'Forecast Summary-FY25'!$D:$D, "Historical")</f>
        <v>408</v>
      </c>
      <c r="AP152" s="303">
        <f>SUMIFS('Forecast Summary-FY25'!BI:BI, 'Forecast Summary-FY25'!$A:$A,Outcomes!$A152,'Forecast Summary-FY25'!$C:$C, "2024",'Forecast Summary-FY25'!$D:$D, "Historical")</f>
        <v>1077</v>
      </c>
      <c r="AQ152" s="303">
        <f>SUMIFS('Forecast Summary-FY25'!BJ:BJ, 'Forecast Summary-FY25'!$A:$A,Outcomes!$A152,'Forecast Summary-FY25'!$C:$C, "2024",'Forecast Summary-FY25'!$D:$D, "Historical")</f>
        <v>486</v>
      </c>
      <c r="AR152" s="303">
        <f>SUMIFS('Forecast Summary-FY25'!BK:BK, 'Forecast Summary-FY25'!$A:$A,Outcomes!$A152,'Forecast Summary-FY25'!$C:$C, "2024",'Forecast Summary-FY25'!$D:$D, "Historical")</f>
        <v>744</v>
      </c>
      <c r="AS152" s="303">
        <f>SUMIFS('Forecast Summary-FY25'!BL:BL, 'Forecast Summary-FY25'!$A:$A,Outcomes!$A152,'Forecast Summary-FY25'!$C:$C, "2024",'Forecast Summary-FY25'!$D:$D, "Historical")</f>
        <v>342</v>
      </c>
      <c r="AT152" s="303">
        <f>SUMIFS('Forecast Summary-FY25'!BQ:BQ, 'Forecast Summary-FY25'!$A:$A,Outcomes!$A152,'Forecast Summary-FY25'!$C:$C, "2024",'Forecast Summary-FY25'!$D:$D, "Historical")</f>
        <v>86</v>
      </c>
      <c r="AU152" s="303">
        <f>SUMIFS('Forecast Summary-FY25'!BR:BR, 'Forecast Summary-FY25'!$A:$A,Outcomes!$A152,'Forecast Summary-FY25'!$C:$C, "2024",'Forecast Summary-FY25'!$D:$D, "Historical")</f>
        <v>16</v>
      </c>
      <c r="AV152" s="303">
        <f>SUMIFS('Forecast Summary-FY25'!BS:BS, 'Forecast Summary-FY25'!$A:$A,Outcomes!$A152,'Forecast Summary-FY25'!$C:$C, "2024",'Forecast Summary-FY25'!$D:$D, "Historical")</f>
        <v>63</v>
      </c>
      <c r="AW152" s="303">
        <f>SUMIFS('Forecast Summary-FY25'!BT:BT, 'Forecast Summary-FY25'!$A:$A,Outcomes!$A152,'Forecast Summary-FY25'!$C:$C, "2024",'Forecast Summary-FY25'!$D:$D, "Historical")</f>
        <v>46</v>
      </c>
      <c r="AX152" s="303">
        <f>SUMIFS('Forecast Summary-FY25'!BU:BU, 'Forecast Summary-FY25'!$A:$A,Outcomes!$A152,'Forecast Summary-FY25'!$C:$C, "2024",'Forecast Summary-FY25'!$D:$D, "Historical")</f>
        <v>393</v>
      </c>
      <c r="AY152" s="303">
        <f>SUMIFS('Forecast Summary-FY25'!BV:BV, 'Forecast Summary-FY25'!$A:$A,Outcomes!$A152,'Forecast Summary-FY25'!$C:$C, "2024",'Forecast Summary-FY25'!$D:$D, "Historical")</f>
        <v>62</v>
      </c>
      <c r="AZ152" s="303">
        <f>SUMIFS('Forecast Summary-FY25'!BW:BW, 'Forecast Summary-FY25'!$A:$A,Outcomes!$A152,'Forecast Summary-FY25'!$C:$C, "2024",'Forecast Summary-FY25'!$D:$D, "Historical")</f>
        <v>287</v>
      </c>
      <c r="BA152" s="303">
        <f>SUMIFS('Forecast Summary-FY25'!BX:BX, 'Forecast Summary-FY25'!$A:$A,Outcomes!$A152,'Forecast Summary-FY25'!$C:$C, "2024",'Forecast Summary-FY25'!$D:$D, "Historical")</f>
        <v>253</v>
      </c>
      <c r="BB152" s="303">
        <f>SUMIFS('Forecast Summary-FY25'!BY:BY, 'Forecast Summary-FY25'!$A:$A,Outcomes!$A152,'Forecast Summary-FY25'!$C:$C, "2024",'Forecast Summary-FY25'!$D:$D, "Historical")</f>
        <v>29</v>
      </c>
      <c r="BC152" s="303">
        <f>SUMIFS('Forecast Summary-FY25'!BZ:BZ, 'Forecast Summary-FY25'!$A:$A,Outcomes!$A152,'Forecast Summary-FY25'!$C:$C, "2024",'Forecast Summary-FY25'!$D:$D, "Historical")</f>
        <v>70</v>
      </c>
      <c r="BD152" s="303">
        <f>SUMIFS('Forecast Summary-FY25'!CA:CA, 'Forecast Summary-FY25'!$A:$A,Outcomes!$A152,'Forecast Summary-FY25'!$C:$C, "2024",'Forecast Summary-FY25'!$D:$D, "Historical")</f>
        <v>32</v>
      </c>
    </row>
    <row r="153" spans="1:56">
      <c r="A153" s="13" t="s">
        <v>123</v>
      </c>
      <c r="B153" s="10" t="s">
        <v>124</v>
      </c>
      <c r="C153" s="303">
        <f>SUMIFS('Forecast Summary-FY25'!E:E, 'Forecast Summary-FY25'!$A:$A,Outcomes!$A153,'Forecast Summary-FY25'!$C:$C, "2024",'Forecast Summary-FY25'!$D:$D, "Historical")</f>
        <v>1017</v>
      </c>
      <c r="D153" s="303">
        <f>SUMIFS('Forecast Summary-FY25'!F:F, 'Forecast Summary-FY25'!$A:$A,Outcomes!$A153,'Forecast Summary-FY25'!$C:$C, "2024",'Forecast Summary-FY25'!$D:$D, "Historical")</f>
        <v>551</v>
      </c>
      <c r="E153" s="303">
        <f>SUMIFS('Forecast Summary-FY25'!G:G, 'Forecast Summary-FY25'!$A:$A,Outcomes!$A153,'Forecast Summary-FY25'!$C:$C, "2024",'Forecast Summary-FY25'!$D:$D, "Historical")</f>
        <v>430</v>
      </c>
      <c r="F153" s="303">
        <f>SUMIFS('Forecast Summary-FY25'!H:H, 'Forecast Summary-FY25'!$A:$A,Outcomes!$A153,'Forecast Summary-FY25'!$C:$C, "2024",'Forecast Summary-FY25'!$D:$D, "Historical")</f>
        <v>241</v>
      </c>
      <c r="G153" s="303">
        <f>SUMIFS('Forecast Summary-FY25'!I:I, 'Forecast Summary-FY25'!$A:$A,Outcomes!$A153,'Forecast Summary-FY25'!$C:$C, "2024",'Forecast Summary-FY25'!$D:$D, "Historical")</f>
        <v>38</v>
      </c>
      <c r="H153" s="303">
        <f>SUMIFS('Forecast Summary-FY25'!J:J, 'Forecast Summary-FY25'!$A:$A,Outcomes!$A153,'Forecast Summary-FY25'!$C:$C, "2024",'Forecast Summary-FY25'!$D:$D, "Historical")</f>
        <v>0</v>
      </c>
      <c r="I153" s="303">
        <f>SUMIFS('Forecast Summary-FY25'!K:K, 'Forecast Summary-FY25'!$A:$A,Outcomes!$A153,'Forecast Summary-FY25'!$C:$C, "2024",'Forecast Summary-FY25'!$D:$D, "Historical")</f>
        <v>0</v>
      </c>
      <c r="J153" s="303">
        <f>SUMIFS('Forecast Summary-FY25'!L:L, 'Forecast Summary-FY25'!$A:$A,Outcomes!$A153,'Forecast Summary-FY25'!$C:$C, "2024",'Forecast Summary-FY25'!$D:$D, "Historical")</f>
        <v>0</v>
      </c>
      <c r="K153" s="303">
        <f>SUMIFS('Forecast Summary-FY25'!M:M, 'Forecast Summary-FY25'!$A:$A,Outcomes!$A153,'Forecast Summary-FY25'!$C:$C, "2024",'Forecast Summary-FY25'!$D:$D, "Historical")</f>
        <v>0</v>
      </c>
      <c r="L153" s="303">
        <f>SUMIFS('Forecast Summary-FY25'!O:O, 'Forecast Summary-FY25'!$A:$A,Outcomes!$A153,'Forecast Summary-FY25'!$C:$C, "2024",'Forecast Summary-FY25'!$D:$D, "Historical")</f>
        <v>11</v>
      </c>
      <c r="M153" s="303">
        <f>SUMIFS('Forecast Summary-FY25'!P:P, 'Forecast Summary-FY25'!$A:$A,Outcomes!$A153,'Forecast Summary-FY25'!$C:$C, "2024",'Forecast Summary-FY25'!$D:$D, "Historical")</f>
        <v>377</v>
      </c>
      <c r="N153" s="303">
        <f>SUMIFS('Forecast Summary-FY25'!U:U, 'Forecast Summary-FY25'!$A:$A,Outcomes!$A153,'Forecast Summary-FY25'!$C:$C, "2024",'Forecast Summary-FY25'!$D:$D, "Historical")</f>
        <v>0</v>
      </c>
      <c r="O153" s="303">
        <f>SUMIFS('Forecast Summary-FY25'!V:V, 'Forecast Summary-FY25'!$A:$A,Outcomes!$A153,'Forecast Summary-FY25'!$C:$C, "2024",'Forecast Summary-FY25'!$D:$D, "Historical")</f>
        <v>0</v>
      </c>
      <c r="P153" s="303">
        <f>SUMIFS('Forecast Summary-FY25'!W:W, 'Forecast Summary-FY25'!$A:$A,Outcomes!$A153,'Forecast Summary-FY25'!$C:$C, "2024",'Forecast Summary-FY25'!$D:$D, "Historical")</f>
        <v>0</v>
      </c>
      <c r="Q153" s="303">
        <f>SUMIFS('Forecast Summary-FY25'!X:X, 'Forecast Summary-FY25'!$A:$A,Outcomes!$A153,'Forecast Summary-FY25'!$C:$C, "2024",'Forecast Summary-FY25'!$D:$D, "Historical")</f>
        <v>0</v>
      </c>
      <c r="R153" s="303">
        <f>SUMIFS('Forecast Summary-FY25'!Y:Y, 'Forecast Summary-FY25'!$A:$A,Outcomes!$A153,'Forecast Summary-FY25'!$C:$C, "2024",'Forecast Summary-FY25'!$D:$D, "Historical")</f>
        <v>0</v>
      </c>
      <c r="S153" s="303">
        <f>SUMIFS('Forecast Summary-FY25'!Z:Z, 'Forecast Summary-FY25'!$A:$A,Outcomes!$A153,'Forecast Summary-FY25'!$C:$C, "2024",'Forecast Summary-FY25'!$D:$D, "Historical")</f>
        <v>0</v>
      </c>
      <c r="T153" s="303">
        <f>SUMIFS('Forecast Summary-FY25'!AA:AA, 'Forecast Summary-FY25'!$A:$A,Outcomes!$A153,'Forecast Summary-FY25'!$C:$C, "2024",'Forecast Summary-FY25'!$D:$D, "Historical")</f>
        <v>0</v>
      </c>
      <c r="U153" s="303">
        <f>SUMIFS('Forecast Summary-FY25'!AB:AB, 'Forecast Summary-FY25'!$A:$A,Outcomes!$A153,'Forecast Summary-FY25'!$C:$C, "2024",'Forecast Summary-FY25'!$D:$D, "Historical")</f>
        <v>0</v>
      </c>
      <c r="V153" s="303">
        <f>SUMIFS('Forecast Summary-FY25'!AG:AG, 'Forecast Summary-FY25'!$A:$A,Outcomes!$A153,'Forecast Summary-FY25'!$C:$C, "2024",'Forecast Summary-FY25'!$D:$D, "Historical")</f>
        <v>182</v>
      </c>
      <c r="W153" s="303">
        <f>SUMIFS('Forecast Summary-FY25'!AH:AH, 'Forecast Summary-FY25'!$A:$A,Outcomes!$A153,'Forecast Summary-FY25'!$C:$C, "2024",'Forecast Summary-FY25'!$D:$D, "Historical")</f>
        <v>129</v>
      </c>
      <c r="X153" s="303">
        <f>SUMIFS('Forecast Summary-FY25'!AI:AI, 'Forecast Summary-FY25'!$A:$A,Outcomes!$A153,'Forecast Summary-FY25'!$C:$C, "2024",'Forecast Summary-FY25'!$D:$D, "Historical")</f>
        <v>54</v>
      </c>
      <c r="Y153" s="303">
        <f>SUMIFS('Forecast Summary-FY25'!AJ:AJ, 'Forecast Summary-FY25'!$A:$A,Outcomes!$A153,'Forecast Summary-FY25'!$C:$C, "2024",'Forecast Summary-FY25'!$D:$D, "Historical")</f>
        <v>11</v>
      </c>
      <c r="Z153" s="303">
        <f>SUMIFS('Forecast Summary-FY25'!AK:AK, 'Forecast Summary-FY25'!$A:$A,Outcomes!$A153,'Forecast Summary-FY25'!$C:$C, "2024",'Forecast Summary-FY25'!$D:$D, "Historical")</f>
        <v>374</v>
      </c>
      <c r="AA153" s="303">
        <f>SUMIFS('Forecast Summary-FY25'!AL:AL, 'Forecast Summary-FY25'!$A:$A,Outcomes!$A153,'Forecast Summary-FY25'!$C:$C, "2024",'Forecast Summary-FY25'!$D:$D, "Historical")</f>
        <v>300</v>
      </c>
      <c r="AB153" s="303">
        <f>SUMIFS('Forecast Summary-FY25'!AM:AM, 'Forecast Summary-FY25'!$A:$A,Outcomes!$A153,'Forecast Summary-FY25'!$C:$C, "2024",'Forecast Summary-FY25'!$D:$D, "Historical")</f>
        <v>251</v>
      </c>
      <c r="AC153" s="303">
        <f>SUMIFS('Forecast Summary-FY25'!AN:AN, 'Forecast Summary-FY25'!$A:$A,Outcomes!$A153,'Forecast Summary-FY25'!$C:$C, "2024",'Forecast Summary-FY25'!$D:$D, "Historical")</f>
        <v>99</v>
      </c>
      <c r="AD153" s="303">
        <f>SUMIFS('Forecast Summary-FY25'!AS:AS, 'Forecast Summary-FY25'!$A:$A,Outcomes!$A153,'Forecast Summary-FY25'!$C:$C, "2024",'Forecast Summary-FY25'!$D:$D, "Historical")</f>
        <v>0</v>
      </c>
      <c r="AE153" s="303">
        <f>SUMIFS('Forecast Summary-FY25'!AT:AT, 'Forecast Summary-FY25'!$A:$A,Outcomes!$A153,'Forecast Summary-FY25'!$C:$C, "2024",'Forecast Summary-FY25'!$D:$D, "Historical")</f>
        <v>0</v>
      </c>
      <c r="AF153" s="303">
        <f>SUMIFS('Forecast Summary-FY25'!AU:AU, 'Forecast Summary-FY25'!$A:$A,Outcomes!$A153,'Forecast Summary-FY25'!$C:$C, "2024",'Forecast Summary-FY25'!$D:$D, "Historical")</f>
        <v>0</v>
      </c>
      <c r="AG153" s="303">
        <f>SUMIFS('Forecast Summary-FY25'!AV:AV, 'Forecast Summary-FY25'!$A:$A,Outcomes!$A153,'Forecast Summary-FY25'!$C:$C, "2024",'Forecast Summary-FY25'!$D:$D, "Historical")</f>
        <v>0</v>
      </c>
      <c r="AH153" s="303">
        <f>SUMIFS('Forecast Summary-FY25'!AW:AW, 'Forecast Summary-FY25'!$A:$A,Outcomes!$A153,'Forecast Summary-FY25'!$C:$C, "2024",'Forecast Summary-FY25'!$D:$D, "Historical")</f>
        <v>0</v>
      </c>
      <c r="AI153" s="303">
        <f>SUMIFS('Forecast Summary-FY25'!AX:AX, 'Forecast Summary-FY25'!$A:$A,Outcomes!$A153,'Forecast Summary-FY25'!$C:$C, "2024",'Forecast Summary-FY25'!$D:$D, "Historical")</f>
        <v>0</v>
      </c>
      <c r="AJ153" s="303">
        <f>SUMIFS('Forecast Summary-FY25'!AY:AY, 'Forecast Summary-FY25'!$A:$A,Outcomes!$A153,'Forecast Summary-FY25'!$C:$C, "2024",'Forecast Summary-FY25'!$D:$D, "Historical")</f>
        <v>0</v>
      </c>
      <c r="AK153" s="303">
        <f>SUMIFS('Forecast Summary-FY25'!AZ:AZ, 'Forecast Summary-FY25'!$A:$A,Outcomes!$A153,'Forecast Summary-FY25'!$C:$C, "2024",'Forecast Summary-FY25'!$D:$D, "Historical")</f>
        <v>0</v>
      </c>
      <c r="AL153" s="303">
        <f>SUMIFS('Forecast Summary-FY25'!BE:BE, 'Forecast Summary-FY25'!$A:$A,Outcomes!$A153,'Forecast Summary-FY25'!$C:$C, "2024",'Forecast Summary-FY25'!$D:$D, "Historical")</f>
        <v>505</v>
      </c>
      <c r="AM153" s="303">
        <f>SUMIFS('Forecast Summary-FY25'!BF:BF, 'Forecast Summary-FY25'!$A:$A,Outcomes!$A153,'Forecast Summary-FY25'!$C:$C, "2024",'Forecast Summary-FY25'!$D:$D, "Historical")</f>
        <v>408</v>
      </c>
      <c r="AN153" s="303">
        <f>SUMIFS('Forecast Summary-FY25'!BG:BG, 'Forecast Summary-FY25'!$A:$A,Outcomes!$A153,'Forecast Summary-FY25'!$C:$C, "2024",'Forecast Summary-FY25'!$D:$D, "Historical")</f>
        <v>269</v>
      </c>
      <c r="AO153" s="303">
        <f>SUMIFS('Forecast Summary-FY25'!BH:BH, 'Forecast Summary-FY25'!$A:$A,Outcomes!$A153,'Forecast Summary-FY25'!$C:$C, "2024",'Forecast Summary-FY25'!$D:$D, "Historical")</f>
        <v>54</v>
      </c>
      <c r="AP153" s="303">
        <f>SUMIFS('Forecast Summary-FY25'!BI:BI, 'Forecast Summary-FY25'!$A:$A,Outcomes!$A153,'Forecast Summary-FY25'!$C:$C, "2024",'Forecast Summary-FY25'!$D:$D, "Historical")</f>
        <v>62</v>
      </c>
      <c r="AQ153" s="303">
        <f>SUMIFS('Forecast Summary-FY25'!BJ:BJ, 'Forecast Summary-FY25'!$A:$A,Outcomes!$A153,'Forecast Summary-FY25'!$C:$C, "2024",'Forecast Summary-FY25'!$D:$D, "Historical")</f>
        <v>25</v>
      </c>
      <c r="AR153" s="303">
        <f>SUMIFS('Forecast Summary-FY25'!BK:BK, 'Forecast Summary-FY25'!$A:$A,Outcomes!$A153,'Forecast Summary-FY25'!$C:$C, "2024",'Forecast Summary-FY25'!$D:$D, "Historical")</f>
        <v>47</v>
      </c>
      <c r="AS153" s="303">
        <f>SUMIFS('Forecast Summary-FY25'!BL:BL, 'Forecast Summary-FY25'!$A:$A,Outcomes!$A153,'Forecast Summary-FY25'!$C:$C, "2024",'Forecast Summary-FY25'!$D:$D, "Historical")</f>
        <v>38</v>
      </c>
      <c r="AT153" s="303">
        <f>SUMIFS('Forecast Summary-FY25'!BQ:BQ, 'Forecast Summary-FY25'!$A:$A,Outcomes!$A153,'Forecast Summary-FY25'!$C:$C, "2024",'Forecast Summary-FY25'!$D:$D, "Historical")</f>
        <v>0</v>
      </c>
      <c r="AU153" s="303">
        <f>SUMIFS('Forecast Summary-FY25'!BR:BR, 'Forecast Summary-FY25'!$A:$A,Outcomes!$A153,'Forecast Summary-FY25'!$C:$C, "2024",'Forecast Summary-FY25'!$D:$D, "Historical")</f>
        <v>0</v>
      </c>
      <c r="AV153" s="303">
        <f>SUMIFS('Forecast Summary-FY25'!BS:BS, 'Forecast Summary-FY25'!$A:$A,Outcomes!$A153,'Forecast Summary-FY25'!$C:$C, "2024",'Forecast Summary-FY25'!$D:$D, "Historical")</f>
        <v>0</v>
      </c>
      <c r="AW153" s="303">
        <f>SUMIFS('Forecast Summary-FY25'!BT:BT, 'Forecast Summary-FY25'!$A:$A,Outcomes!$A153,'Forecast Summary-FY25'!$C:$C, "2024",'Forecast Summary-FY25'!$D:$D, "Historical")</f>
        <v>0</v>
      </c>
      <c r="AX153" s="303">
        <f>SUMIFS('Forecast Summary-FY25'!BU:BU, 'Forecast Summary-FY25'!$A:$A,Outcomes!$A153,'Forecast Summary-FY25'!$C:$C, "2024",'Forecast Summary-FY25'!$D:$D, "Historical")</f>
        <v>0</v>
      </c>
      <c r="AY153" s="303">
        <f>SUMIFS('Forecast Summary-FY25'!BV:BV, 'Forecast Summary-FY25'!$A:$A,Outcomes!$A153,'Forecast Summary-FY25'!$C:$C, "2024",'Forecast Summary-FY25'!$D:$D, "Historical")</f>
        <v>0</v>
      </c>
      <c r="AZ153" s="303">
        <f>SUMIFS('Forecast Summary-FY25'!BW:BW, 'Forecast Summary-FY25'!$A:$A,Outcomes!$A153,'Forecast Summary-FY25'!$C:$C, "2024",'Forecast Summary-FY25'!$D:$D, "Historical")</f>
        <v>0</v>
      </c>
      <c r="BA153" s="303">
        <f>SUMIFS('Forecast Summary-FY25'!BX:BX, 'Forecast Summary-FY25'!$A:$A,Outcomes!$A153,'Forecast Summary-FY25'!$C:$C, "2024",'Forecast Summary-FY25'!$D:$D, "Historical")</f>
        <v>0</v>
      </c>
      <c r="BB153" s="303">
        <f>SUMIFS('Forecast Summary-FY25'!BY:BY, 'Forecast Summary-FY25'!$A:$A,Outcomes!$A153,'Forecast Summary-FY25'!$C:$C, "2024",'Forecast Summary-FY25'!$D:$D, "Historical")</f>
        <v>32</v>
      </c>
      <c r="BC153" s="303">
        <f>SUMIFS('Forecast Summary-FY25'!BZ:BZ, 'Forecast Summary-FY25'!$A:$A,Outcomes!$A153,'Forecast Summary-FY25'!$C:$C, "2024",'Forecast Summary-FY25'!$D:$D, "Historical")</f>
        <v>28</v>
      </c>
      <c r="BD153" s="303">
        <f>SUMIFS('Forecast Summary-FY25'!CA:CA, 'Forecast Summary-FY25'!$A:$A,Outcomes!$A153,'Forecast Summary-FY25'!$C:$C, "2024",'Forecast Summary-FY25'!$D:$D, "Historical")</f>
        <v>0</v>
      </c>
    </row>
    <row r="154" spans="1:56">
      <c r="A154" s="13" t="s">
        <v>125</v>
      </c>
      <c r="B154" s="10" t="s">
        <v>126</v>
      </c>
      <c r="C154" s="303">
        <f>SUMIFS('Forecast Summary-FY25'!E:E, 'Forecast Summary-FY25'!$A:$A,Outcomes!$A154,'Forecast Summary-FY25'!$C:$C, "2024",'Forecast Summary-FY25'!$D:$D, "Historical")</f>
        <v>2936</v>
      </c>
      <c r="D154" s="303">
        <f>SUMIFS('Forecast Summary-FY25'!F:F, 'Forecast Summary-FY25'!$A:$A,Outcomes!$A154,'Forecast Summary-FY25'!$C:$C, "2024",'Forecast Summary-FY25'!$D:$D, "Historical")</f>
        <v>3330</v>
      </c>
      <c r="E154" s="303">
        <f>SUMIFS('Forecast Summary-FY25'!G:G, 'Forecast Summary-FY25'!$A:$A,Outcomes!$A154,'Forecast Summary-FY25'!$C:$C, "2024",'Forecast Summary-FY25'!$D:$D, "Historical")</f>
        <v>1299</v>
      </c>
      <c r="F154" s="303">
        <f>SUMIFS('Forecast Summary-FY25'!H:H, 'Forecast Summary-FY25'!$A:$A,Outcomes!$A154,'Forecast Summary-FY25'!$C:$C, "2024",'Forecast Summary-FY25'!$D:$D, "Historical")</f>
        <v>1538</v>
      </c>
      <c r="G154" s="303">
        <f>SUMIFS('Forecast Summary-FY25'!I:I, 'Forecast Summary-FY25'!$A:$A,Outcomes!$A154,'Forecast Summary-FY25'!$C:$C, "2024",'Forecast Summary-FY25'!$D:$D, "Historical")</f>
        <v>697</v>
      </c>
      <c r="H154" s="303">
        <f>SUMIFS('Forecast Summary-FY25'!J:J, 'Forecast Summary-FY25'!$A:$A,Outcomes!$A154,'Forecast Summary-FY25'!$C:$C, "2024",'Forecast Summary-FY25'!$D:$D, "Historical")</f>
        <v>1</v>
      </c>
      <c r="I154" s="303">
        <f>SUMIFS('Forecast Summary-FY25'!K:K, 'Forecast Summary-FY25'!$A:$A,Outcomes!$A154,'Forecast Summary-FY25'!$C:$C, "2024",'Forecast Summary-FY25'!$D:$D, "Historical")</f>
        <v>1</v>
      </c>
      <c r="J154" s="303">
        <f>SUMIFS('Forecast Summary-FY25'!L:L, 'Forecast Summary-FY25'!$A:$A,Outcomes!$A154,'Forecast Summary-FY25'!$C:$C, "2024",'Forecast Summary-FY25'!$D:$D, "Historical")</f>
        <v>1</v>
      </c>
      <c r="K154" s="303">
        <f>SUMIFS('Forecast Summary-FY25'!M:M, 'Forecast Summary-FY25'!$A:$A,Outcomes!$A154,'Forecast Summary-FY25'!$C:$C, "2024",'Forecast Summary-FY25'!$D:$D, "Historical")</f>
        <v>0</v>
      </c>
      <c r="L154" s="303">
        <f>SUMIFS('Forecast Summary-FY25'!O:O, 'Forecast Summary-FY25'!$A:$A,Outcomes!$A154,'Forecast Summary-FY25'!$C:$C, "2024",'Forecast Summary-FY25'!$D:$D, "Historical")</f>
        <v>45</v>
      </c>
      <c r="M154" s="303">
        <f>SUMIFS('Forecast Summary-FY25'!P:P, 'Forecast Summary-FY25'!$A:$A,Outcomes!$A154,'Forecast Summary-FY25'!$C:$C, "2024",'Forecast Summary-FY25'!$D:$D, "Historical")</f>
        <v>95</v>
      </c>
      <c r="N154" s="303">
        <f>SUMIFS('Forecast Summary-FY25'!U:U, 'Forecast Summary-FY25'!$A:$A,Outcomes!$A154,'Forecast Summary-FY25'!$C:$C, "2024",'Forecast Summary-FY25'!$D:$D, "Historical")</f>
        <v>13</v>
      </c>
      <c r="O154" s="303">
        <f>SUMIFS('Forecast Summary-FY25'!V:V, 'Forecast Summary-FY25'!$A:$A,Outcomes!$A154,'Forecast Summary-FY25'!$C:$C, "2024",'Forecast Summary-FY25'!$D:$D, "Historical")</f>
        <v>4</v>
      </c>
      <c r="P154" s="303">
        <f>SUMIFS('Forecast Summary-FY25'!W:W, 'Forecast Summary-FY25'!$A:$A,Outcomes!$A154,'Forecast Summary-FY25'!$C:$C, "2024",'Forecast Summary-FY25'!$D:$D, "Historical")</f>
        <v>5</v>
      </c>
      <c r="Q154" s="303">
        <f>SUMIFS('Forecast Summary-FY25'!X:X, 'Forecast Summary-FY25'!$A:$A,Outcomes!$A154,'Forecast Summary-FY25'!$C:$C, "2024",'Forecast Summary-FY25'!$D:$D, "Historical")</f>
        <v>10</v>
      </c>
      <c r="R154" s="303">
        <f>SUMIFS('Forecast Summary-FY25'!Y:Y, 'Forecast Summary-FY25'!$A:$A,Outcomes!$A154,'Forecast Summary-FY25'!$C:$C, "2024",'Forecast Summary-FY25'!$D:$D, "Historical")</f>
        <v>35</v>
      </c>
      <c r="S154" s="303">
        <f>SUMIFS('Forecast Summary-FY25'!Z:Z, 'Forecast Summary-FY25'!$A:$A,Outcomes!$A154,'Forecast Summary-FY25'!$C:$C, "2024",'Forecast Summary-FY25'!$D:$D, "Historical")</f>
        <v>10</v>
      </c>
      <c r="T154" s="303">
        <f>SUMIFS('Forecast Summary-FY25'!AA:AA, 'Forecast Summary-FY25'!$A:$A,Outcomes!$A154,'Forecast Summary-FY25'!$C:$C, "2024",'Forecast Summary-FY25'!$D:$D, "Historical")</f>
        <v>11</v>
      </c>
      <c r="U154" s="303">
        <f>SUMIFS('Forecast Summary-FY25'!AB:AB, 'Forecast Summary-FY25'!$A:$A,Outcomes!$A154,'Forecast Summary-FY25'!$C:$C, "2024",'Forecast Summary-FY25'!$D:$D, "Historical")</f>
        <v>23</v>
      </c>
      <c r="V154" s="303">
        <f>SUMIFS('Forecast Summary-FY25'!AG:AG, 'Forecast Summary-FY25'!$A:$A,Outcomes!$A154,'Forecast Summary-FY25'!$C:$C, "2024",'Forecast Summary-FY25'!$D:$D, "Historical")</f>
        <v>768</v>
      </c>
      <c r="W154" s="303">
        <f>SUMIFS('Forecast Summary-FY25'!AH:AH, 'Forecast Summary-FY25'!$A:$A,Outcomes!$A154,'Forecast Summary-FY25'!$C:$C, "2024",'Forecast Summary-FY25'!$D:$D, "Historical")</f>
        <v>272</v>
      </c>
      <c r="X154" s="303">
        <f>SUMIFS('Forecast Summary-FY25'!AI:AI, 'Forecast Summary-FY25'!$A:$A,Outcomes!$A154,'Forecast Summary-FY25'!$C:$C, "2024",'Forecast Summary-FY25'!$D:$D, "Historical")</f>
        <v>282</v>
      </c>
      <c r="Y154" s="303">
        <f>SUMIFS('Forecast Summary-FY25'!AJ:AJ, 'Forecast Summary-FY25'!$A:$A,Outcomes!$A154,'Forecast Summary-FY25'!$C:$C, "2024",'Forecast Summary-FY25'!$D:$D, "Historical")</f>
        <v>372</v>
      </c>
      <c r="Z154" s="303">
        <f>SUMIFS('Forecast Summary-FY25'!AK:AK, 'Forecast Summary-FY25'!$A:$A,Outcomes!$A154,'Forecast Summary-FY25'!$C:$C, "2024",'Forecast Summary-FY25'!$D:$D, "Historical")</f>
        <v>942</v>
      </c>
      <c r="AA154" s="303">
        <f>SUMIFS('Forecast Summary-FY25'!AL:AL, 'Forecast Summary-FY25'!$A:$A,Outcomes!$A154,'Forecast Summary-FY25'!$C:$C, "2024",'Forecast Summary-FY25'!$D:$D, "Historical")</f>
        <v>297</v>
      </c>
      <c r="AB154" s="303">
        <f>SUMIFS('Forecast Summary-FY25'!AM:AM, 'Forecast Summary-FY25'!$A:$A,Outcomes!$A154,'Forecast Summary-FY25'!$C:$C, "2024",'Forecast Summary-FY25'!$D:$D, "Historical")</f>
        <v>455</v>
      </c>
      <c r="AC154" s="303">
        <f>SUMIFS('Forecast Summary-FY25'!AN:AN, 'Forecast Summary-FY25'!$A:$A,Outcomes!$A154,'Forecast Summary-FY25'!$C:$C, "2024",'Forecast Summary-FY25'!$D:$D, "Historical")</f>
        <v>566</v>
      </c>
      <c r="AD154" s="303">
        <f>SUMIFS('Forecast Summary-FY25'!AS:AS, 'Forecast Summary-FY25'!$A:$A,Outcomes!$A154,'Forecast Summary-FY25'!$C:$C, "2024",'Forecast Summary-FY25'!$D:$D, "Historical")</f>
        <v>9</v>
      </c>
      <c r="AE154" s="303">
        <f>SUMIFS('Forecast Summary-FY25'!AT:AT, 'Forecast Summary-FY25'!$A:$A,Outcomes!$A154,'Forecast Summary-FY25'!$C:$C, "2024",'Forecast Summary-FY25'!$D:$D, "Historical")</f>
        <v>2</v>
      </c>
      <c r="AF154" s="303">
        <f>SUMIFS('Forecast Summary-FY25'!AU:AU, 'Forecast Summary-FY25'!$A:$A,Outcomes!$A154,'Forecast Summary-FY25'!$C:$C, "2024",'Forecast Summary-FY25'!$D:$D, "Historical")</f>
        <v>0</v>
      </c>
      <c r="AG154" s="303">
        <f>SUMIFS('Forecast Summary-FY25'!AV:AV, 'Forecast Summary-FY25'!$A:$A,Outcomes!$A154,'Forecast Summary-FY25'!$C:$C, "2024",'Forecast Summary-FY25'!$D:$D, "Historical")</f>
        <v>6</v>
      </c>
      <c r="AH154" s="303">
        <f>SUMIFS('Forecast Summary-FY25'!AW:AW, 'Forecast Summary-FY25'!$A:$A,Outcomes!$A154,'Forecast Summary-FY25'!$C:$C, "2024",'Forecast Summary-FY25'!$D:$D, "Historical")</f>
        <v>12</v>
      </c>
      <c r="AI154" s="303">
        <f>SUMIFS('Forecast Summary-FY25'!AX:AX, 'Forecast Summary-FY25'!$A:$A,Outcomes!$A154,'Forecast Summary-FY25'!$C:$C, "2024",'Forecast Summary-FY25'!$D:$D, "Historical")</f>
        <v>0</v>
      </c>
      <c r="AJ154" s="303">
        <f>SUMIFS('Forecast Summary-FY25'!AY:AY, 'Forecast Summary-FY25'!$A:$A,Outcomes!$A154,'Forecast Summary-FY25'!$C:$C, "2024",'Forecast Summary-FY25'!$D:$D, "Historical")</f>
        <v>3</v>
      </c>
      <c r="AK154" s="303">
        <f>SUMIFS('Forecast Summary-FY25'!AZ:AZ, 'Forecast Summary-FY25'!$A:$A,Outcomes!$A154,'Forecast Summary-FY25'!$C:$C, "2024",'Forecast Summary-FY25'!$D:$D, "Historical")</f>
        <v>10</v>
      </c>
      <c r="AL154" s="303">
        <f>SUMIFS('Forecast Summary-FY25'!BE:BE, 'Forecast Summary-FY25'!$A:$A,Outcomes!$A154,'Forecast Summary-FY25'!$C:$C, "2024",'Forecast Summary-FY25'!$D:$D, "Historical")</f>
        <v>4738</v>
      </c>
      <c r="AM154" s="303">
        <f>SUMIFS('Forecast Summary-FY25'!BF:BF, 'Forecast Summary-FY25'!$A:$A,Outcomes!$A154,'Forecast Summary-FY25'!$C:$C, "2024",'Forecast Summary-FY25'!$D:$D, "Historical")</f>
        <v>2068</v>
      </c>
      <c r="AN154" s="303">
        <f>SUMIFS('Forecast Summary-FY25'!BG:BG, 'Forecast Summary-FY25'!$A:$A,Outcomes!$A154,'Forecast Summary-FY25'!$C:$C, "2024",'Forecast Summary-FY25'!$D:$D, "Historical")</f>
        <v>2042</v>
      </c>
      <c r="AO154" s="303">
        <f>SUMIFS('Forecast Summary-FY25'!BH:BH, 'Forecast Summary-FY25'!$A:$A,Outcomes!$A154,'Forecast Summary-FY25'!$C:$C, "2024",'Forecast Summary-FY25'!$D:$D, "Historical")</f>
        <v>1246</v>
      </c>
      <c r="AP154" s="303">
        <f>SUMIFS('Forecast Summary-FY25'!BI:BI, 'Forecast Summary-FY25'!$A:$A,Outcomes!$A154,'Forecast Summary-FY25'!$C:$C, "2024",'Forecast Summary-FY25'!$D:$D, "Historical")</f>
        <v>974</v>
      </c>
      <c r="AQ154" s="303">
        <f>SUMIFS('Forecast Summary-FY25'!BJ:BJ, 'Forecast Summary-FY25'!$A:$A,Outcomes!$A154,'Forecast Summary-FY25'!$C:$C, "2024",'Forecast Summary-FY25'!$D:$D, "Historical")</f>
        <v>185</v>
      </c>
      <c r="AR154" s="303">
        <f>SUMIFS('Forecast Summary-FY25'!BK:BK, 'Forecast Summary-FY25'!$A:$A,Outcomes!$A154,'Forecast Summary-FY25'!$C:$C, "2024",'Forecast Summary-FY25'!$D:$D, "Historical")</f>
        <v>507</v>
      </c>
      <c r="AS154" s="303">
        <f>SUMIFS('Forecast Summary-FY25'!BL:BL, 'Forecast Summary-FY25'!$A:$A,Outcomes!$A154,'Forecast Summary-FY25'!$C:$C, "2024",'Forecast Summary-FY25'!$D:$D, "Historical")</f>
        <v>590</v>
      </c>
      <c r="AT154" s="303">
        <f>SUMIFS('Forecast Summary-FY25'!BQ:BQ, 'Forecast Summary-FY25'!$A:$A,Outcomes!$A154,'Forecast Summary-FY25'!$C:$C, "2024",'Forecast Summary-FY25'!$D:$D, "Historical")</f>
        <v>0</v>
      </c>
      <c r="AU154" s="303">
        <f>SUMIFS('Forecast Summary-FY25'!BR:BR, 'Forecast Summary-FY25'!$A:$A,Outcomes!$A154,'Forecast Summary-FY25'!$C:$C, "2024",'Forecast Summary-FY25'!$D:$D, "Historical")</f>
        <v>0</v>
      </c>
      <c r="AV154" s="303">
        <f>SUMIFS('Forecast Summary-FY25'!BS:BS, 'Forecast Summary-FY25'!$A:$A,Outcomes!$A154,'Forecast Summary-FY25'!$C:$C, "2024",'Forecast Summary-FY25'!$D:$D, "Historical")</f>
        <v>0</v>
      </c>
      <c r="AW154" s="303">
        <f>SUMIFS('Forecast Summary-FY25'!BT:BT, 'Forecast Summary-FY25'!$A:$A,Outcomes!$A154,'Forecast Summary-FY25'!$C:$C, "2024",'Forecast Summary-FY25'!$D:$D, "Historical")</f>
        <v>0</v>
      </c>
      <c r="AX154" s="303">
        <f>SUMIFS('Forecast Summary-FY25'!BU:BU, 'Forecast Summary-FY25'!$A:$A,Outcomes!$A154,'Forecast Summary-FY25'!$C:$C, "2024",'Forecast Summary-FY25'!$D:$D, "Historical")</f>
        <v>0</v>
      </c>
      <c r="AY154" s="303">
        <f>SUMIFS('Forecast Summary-FY25'!BV:BV, 'Forecast Summary-FY25'!$A:$A,Outcomes!$A154,'Forecast Summary-FY25'!$C:$C, "2024",'Forecast Summary-FY25'!$D:$D, "Historical")</f>
        <v>0</v>
      </c>
      <c r="AZ154" s="303">
        <f>SUMIFS('Forecast Summary-FY25'!BW:BW, 'Forecast Summary-FY25'!$A:$A,Outcomes!$A154,'Forecast Summary-FY25'!$C:$C, "2024",'Forecast Summary-FY25'!$D:$D, "Historical")</f>
        <v>0</v>
      </c>
      <c r="BA154" s="303">
        <f>SUMIFS('Forecast Summary-FY25'!BX:BX, 'Forecast Summary-FY25'!$A:$A,Outcomes!$A154,'Forecast Summary-FY25'!$C:$C, "2024",'Forecast Summary-FY25'!$D:$D, "Historical")</f>
        <v>0</v>
      </c>
      <c r="BB154" s="303">
        <f>SUMIFS('Forecast Summary-FY25'!BY:BY, 'Forecast Summary-FY25'!$A:$A,Outcomes!$A154,'Forecast Summary-FY25'!$C:$C, "2024",'Forecast Summary-FY25'!$D:$D, "Historical")</f>
        <v>66</v>
      </c>
      <c r="BC154" s="303">
        <f>SUMIFS('Forecast Summary-FY25'!BZ:BZ, 'Forecast Summary-FY25'!$A:$A,Outcomes!$A154,'Forecast Summary-FY25'!$C:$C, "2024",'Forecast Summary-FY25'!$D:$D, "Historical")</f>
        <v>640</v>
      </c>
      <c r="BD154" s="303">
        <f>SUMIFS('Forecast Summary-FY25'!CA:CA, 'Forecast Summary-FY25'!$A:$A,Outcomes!$A154,'Forecast Summary-FY25'!$C:$C, "2024",'Forecast Summary-FY25'!$D:$D, "Historical")</f>
        <v>0</v>
      </c>
    </row>
    <row r="155" spans="1:56">
      <c r="A155" s="13" t="s">
        <v>127</v>
      </c>
      <c r="B155" s="10" t="s">
        <v>128</v>
      </c>
      <c r="C155" s="303">
        <f>SUMIFS('Forecast Summary-FY25'!E:E, 'Forecast Summary-FY25'!$A:$A,Outcomes!$A155,'Forecast Summary-FY25'!$C:$C, "2024",'Forecast Summary-FY25'!$D:$D, "Historical")</f>
        <v>400</v>
      </c>
      <c r="D155" s="303">
        <f>SUMIFS('Forecast Summary-FY25'!F:F, 'Forecast Summary-FY25'!$A:$A,Outcomes!$A155,'Forecast Summary-FY25'!$C:$C, "2024",'Forecast Summary-FY25'!$D:$D, "Historical")</f>
        <v>350</v>
      </c>
      <c r="E155" s="303">
        <f>SUMIFS('Forecast Summary-FY25'!G:G, 'Forecast Summary-FY25'!$A:$A,Outcomes!$A155,'Forecast Summary-FY25'!$C:$C, "2024",'Forecast Summary-FY25'!$D:$D, "Historical")</f>
        <v>124</v>
      </c>
      <c r="F155" s="303">
        <f>SUMIFS('Forecast Summary-FY25'!H:H, 'Forecast Summary-FY25'!$A:$A,Outcomes!$A155,'Forecast Summary-FY25'!$C:$C, "2024",'Forecast Summary-FY25'!$D:$D, "Historical")</f>
        <v>135</v>
      </c>
      <c r="G155" s="303">
        <f>SUMIFS('Forecast Summary-FY25'!I:I, 'Forecast Summary-FY25'!$A:$A,Outcomes!$A155,'Forecast Summary-FY25'!$C:$C, "2024",'Forecast Summary-FY25'!$D:$D, "Historical")</f>
        <v>67</v>
      </c>
      <c r="H155" s="303">
        <f>SUMIFS('Forecast Summary-FY25'!J:J, 'Forecast Summary-FY25'!$A:$A,Outcomes!$A155,'Forecast Summary-FY25'!$C:$C, "2024",'Forecast Summary-FY25'!$D:$D, "Historical")</f>
        <v>0</v>
      </c>
      <c r="I155" s="303">
        <f>SUMIFS('Forecast Summary-FY25'!K:K, 'Forecast Summary-FY25'!$A:$A,Outcomes!$A155,'Forecast Summary-FY25'!$C:$C, "2024",'Forecast Summary-FY25'!$D:$D, "Historical")</f>
        <v>0</v>
      </c>
      <c r="J155" s="303">
        <f>SUMIFS('Forecast Summary-FY25'!L:L, 'Forecast Summary-FY25'!$A:$A,Outcomes!$A155,'Forecast Summary-FY25'!$C:$C, "2024",'Forecast Summary-FY25'!$D:$D, "Historical")</f>
        <v>0</v>
      </c>
      <c r="K155" s="303">
        <f>SUMIFS('Forecast Summary-FY25'!M:M, 'Forecast Summary-FY25'!$A:$A,Outcomes!$A155,'Forecast Summary-FY25'!$C:$C, "2024",'Forecast Summary-FY25'!$D:$D, "Historical")</f>
        <v>0</v>
      </c>
      <c r="L155" s="303">
        <f>SUMIFS('Forecast Summary-FY25'!O:O, 'Forecast Summary-FY25'!$A:$A,Outcomes!$A155,'Forecast Summary-FY25'!$C:$C, "2024",'Forecast Summary-FY25'!$D:$D, "Historical")</f>
        <v>0</v>
      </c>
      <c r="M155" s="303">
        <f>SUMIFS('Forecast Summary-FY25'!P:P, 'Forecast Summary-FY25'!$A:$A,Outcomes!$A155,'Forecast Summary-FY25'!$C:$C, "2024",'Forecast Summary-FY25'!$D:$D, "Historical")</f>
        <v>135</v>
      </c>
      <c r="N155" s="303">
        <f>SUMIFS('Forecast Summary-FY25'!U:U, 'Forecast Summary-FY25'!$A:$A,Outcomes!$A155,'Forecast Summary-FY25'!$C:$C, "2024",'Forecast Summary-FY25'!$D:$D, "Historical")</f>
        <v>0</v>
      </c>
      <c r="O155" s="303">
        <f>SUMIFS('Forecast Summary-FY25'!V:V, 'Forecast Summary-FY25'!$A:$A,Outcomes!$A155,'Forecast Summary-FY25'!$C:$C, "2024",'Forecast Summary-FY25'!$D:$D, "Historical")</f>
        <v>0</v>
      </c>
      <c r="P155" s="303">
        <f>SUMIFS('Forecast Summary-FY25'!W:W, 'Forecast Summary-FY25'!$A:$A,Outcomes!$A155,'Forecast Summary-FY25'!$C:$C, "2024",'Forecast Summary-FY25'!$D:$D, "Historical")</f>
        <v>0</v>
      </c>
      <c r="Q155" s="303">
        <f>SUMIFS('Forecast Summary-FY25'!X:X, 'Forecast Summary-FY25'!$A:$A,Outcomes!$A155,'Forecast Summary-FY25'!$C:$C, "2024",'Forecast Summary-FY25'!$D:$D, "Historical")</f>
        <v>0</v>
      </c>
      <c r="R155" s="303">
        <f>SUMIFS('Forecast Summary-FY25'!Y:Y, 'Forecast Summary-FY25'!$A:$A,Outcomes!$A155,'Forecast Summary-FY25'!$C:$C, "2024",'Forecast Summary-FY25'!$D:$D, "Historical")</f>
        <v>135</v>
      </c>
      <c r="S155" s="303">
        <f>SUMIFS('Forecast Summary-FY25'!Z:Z, 'Forecast Summary-FY25'!$A:$A,Outcomes!$A155,'Forecast Summary-FY25'!$C:$C, "2024",'Forecast Summary-FY25'!$D:$D, "Historical")</f>
        <v>22</v>
      </c>
      <c r="T155" s="303">
        <f>SUMIFS('Forecast Summary-FY25'!AA:AA, 'Forecast Summary-FY25'!$A:$A,Outcomes!$A155,'Forecast Summary-FY25'!$C:$C, "2024",'Forecast Summary-FY25'!$D:$D, "Historical")</f>
        <v>25</v>
      </c>
      <c r="U155" s="303">
        <f>SUMIFS('Forecast Summary-FY25'!AB:AB, 'Forecast Summary-FY25'!$A:$A,Outcomes!$A155,'Forecast Summary-FY25'!$C:$C, "2024",'Forecast Summary-FY25'!$D:$D, "Historical")</f>
        <v>84</v>
      </c>
      <c r="V155" s="303">
        <f>SUMIFS('Forecast Summary-FY25'!AG:AG, 'Forecast Summary-FY25'!$A:$A,Outcomes!$A155,'Forecast Summary-FY25'!$C:$C, "2024",'Forecast Summary-FY25'!$D:$D, "Historical")</f>
        <v>9</v>
      </c>
      <c r="W155" s="303">
        <f>SUMIFS('Forecast Summary-FY25'!AH:AH, 'Forecast Summary-FY25'!$A:$A,Outcomes!$A155,'Forecast Summary-FY25'!$C:$C, "2024",'Forecast Summary-FY25'!$D:$D, "Historical")</f>
        <v>3</v>
      </c>
      <c r="X155" s="303">
        <f>SUMIFS('Forecast Summary-FY25'!AI:AI, 'Forecast Summary-FY25'!$A:$A,Outcomes!$A155,'Forecast Summary-FY25'!$C:$C, "2024",'Forecast Summary-FY25'!$D:$D, "Historical")</f>
        <v>4</v>
      </c>
      <c r="Y155" s="303">
        <f>SUMIFS('Forecast Summary-FY25'!AJ:AJ, 'Forecast Summary-FY25'!$A:$A,Outcomes!$A155,'Forecast Summary-FY25'!$C:$C, "2024",'Forecast Summary-FY25'!$D:$D, "Historical")</f>
        <v>3</v>
      </c>
      <c r="Z155" s="303">
        <f>SUMIFS('Forecast Summary-FY25'!AK:AK, 'Forecast Summary-FY25'!$A:$A,Outcomes!$A155,'Forecast Summary-FY25'!$C:$C, "2024",'Forecast Summary-FY25'!$D:$D, "Historical")</f>
        <v>145</v>
      </c>
      <c r="AA155" s="303">
        <f>SUMIFS('Forecast Summary-FY25'!AL:AL, 'Forecast Summary-FY25'!$A:$A,Outcomes!$A155,'Forecast Summary-FY25'!$C:$C, "2024",'Forecast Summary-FY25'!$D:$D, "Historical")</f>
        <v>37</v>
      </c>
      <c r="AB155" s="303">
        <f>SUMIFS('Forecast Summary-FY25'!AM:AM, 'Forecast Summary-FY25'!$A:$A,Outcomes!$A155,'Forecast Summary-FY25'!$C:$C, "2024",'Forecast Summary-FY25'!$D:$D, "Historical")</f>
        <v>44</v>
      </c>
      <c r="AC155" s="303">
        <f>SUMIFS('Forecast Summary-FY25'!AN:AN, 'Forecast Summary-FY25'!$A:$A,Outcomes!$A155,'Forecast Summary-FY25'!$C:$C, "2024",'Forecast Summary-FY25'!$D:$D, "Historical")</f>
        <v>92</v>
      </c>
      <c r="AD155" s="303">
        <f>SUMIFS('Forecast Summary-FY25'!AS:AS, 'Forecast Summary-FY25'!$A:$A,Outcomes!$A155,'Forecast Summary-FY25'!$C:$C, "2024",'Forecast Summary-FY25'!$D:$D, "Historical")</f>
        <v>0</v>
      </c>
      <c r="AE155" s="303">
        <f>SUMIFS('Forecast Summary-FY25'!AT:AT, 'Forecast Summary-FY25'!$A:$A,Outcomes!$A155,'Forecast Summary-FY25'!$C:$C, "2024",'Forecast Summary-FY25'!$D:$D, "Historical")</f>
        <v>0</v>
      </c>
      <c r="AF155" s="303">
        <f>SUMIFS('Forecast Summary-FY25'!AU:AU, 'Forecast Summary-FY25'!$A:$A,Outcomes!$A155,'Forecast Summary-FY25'!$C:$C, "2024",'Forecast Summary-FY25'!$D:$D, "Historical")</f>
        <v>0</v>
      </c>
      <c r="AG155" s="303">
        <f>SUMIFS('Forecast Summary-FY25'!AV:AV, 'Forecast Summary-FY25'!$A:$A,Outcomes!$A155,'Forecast Summary-FY25'!$C:$C, "2024",'Forecast Summary-FY25'!$D:$D, "Historical")</f>
        <v>0</v>
      </c>
      <c r="AH155" s="303">
        <f>SUMIFS('Forecast Summary-FY25'!AW:AW, 'Forecast Summary-FY25'!$A:$A,Outcomes!$A155,'Forecast Summary-FY25'!$C:$C, "2024",'Forecast Summary-FY25'!$D:$D, "Historical")</f>
        <v>12</v>
      </c>
      <c r="AI155" s="303">
        <f>SUMIFS('Forecast Summary-FY25'!AX:AX, 'Forecast Summary-FY25'!$A:$A,Outcomes!$A155,'Forecast Summary-FY25'!$C:$C, "2024",'Forecast Summary-FY25'!$D:$D, "Historical")</f>
        <v>3</v>
      </c>
      <c r="AJ155" s="303">
        <f>SUMIFS('Forecast Summary-FY25'!AY:AY, 'Forecast Summary-FY25'!$A:$A,Outcomes!$A155,'Forecast Summary-FY25'!$C:$C, "2024",'Forecast Summary-FY25'!$D:$D, "Historical")</f>
        <v>6</v>
      </c>
      <c r="AK155" s="303">
        <f>SUMIFS('Forecast Summary-FY25'!AZ:AZ, 'Forecast Summary-FY25'!$A:$A,Outcomes!$A155,'Forecast Summary-FY25'!$C:$C, "2024",'Forecast Summary-FY25'!$D:$D, "Historical")</f>
        <v>8</v>
      </c>
      <c r="AL155" s="303">
        <f>SUMIFS('Forecast Summary-FY25'!BE:BE, 'Forecast Summary-FY25'!$A:$A,Outcomes!$A155,'Forecast Summary-FY25'!$C:$C, "2024",'Forecast Summary-FY25'!$D:$D, "Historical")</f>
        <v>521</v>
      </c>
      <c r="AM155" s="303">
        <f>SUMIFS('Forecast Summary-FY25'!BF:BF, 'Forecast Summary-FY25'!$A:$A,Outcomes!$A155,'Forecast Summary-FY25'!$C:$C, "2024",'Forecast Summary-FY25'!$D:$D, "Historical")</f>
        <v>179</v>
      </c>
      <c r="AN155" s="303">
        <f>SUMIFS('Forecast Summary-FY25'!BG:BG, 'Forecast Summary-FY25'!$A:$A,Outcomes!$A155,'Forecast Summary-FY25'!$C:$C, "2024",'Forecast Summary-FY25'!$D:$D, "Historical")</f>
        <v>240</v>
      </c>
      <c r="AO155" s="303">
        <f>SUMIFS('Forecast Summary-FY25'!BH:BH, 'Forecast Summary-FY25'!$A:$A,Outcomes!$A155,'Forecast Summary-FY25'!$C:$C, "2024",'Forecast Summary-FY25'!$D:$D, "Historical")</f>
        <v>144</v>
      </c>
      <c r="AP155" s="303">
        <f>SUMIFS('Forecast Summary-FY25'!BI:BI, 'Forecast Summary-FY25'!$A:$A,Outcomes!$A155,'Forecast Summary-FY25'!$C:$C, "2024",'Forecast Summary-FY25'!$D:$D, "Historical")</f>
        <v>221</v>
      </c>
      <c r="AQ155" s="303">
        <f>SUMIFS('Forecast Summary-FY25'!BJ:BJ, 'Forecast Summary-FY25'!$A:$A,Outcomes!$A155,'Forecast Summary-FY25'!$C:$C, "2024",'Forecast Summary-FY25'!$D:$D, "Historical")</f>
        <v>63</v>
      </c>
      <c r="AR155" s="303">
        <f>SUMIFS('Forecast Summary-FY25'!BK:BK, 'Forecast Summary-FY25'!$A:$A,Outcomes!$A155,'Forecast Summary-FY25'!$C:$C, "2024",'Forecast Summary-FY25'!$D:$D, "Historical")</f>
        <v>132</v>
      </c>
      <c r="AS155" s="303">
        <f>SUMIFS('Forecast Summary-FY25'!BL:BL, 'Forecast Summary-FY25'!$A:$A,Outcomes!$A155,'Forecast Summary-FY25'!$C:$C, "2024",'Forecast Summary-FY25'!$D:$D, "Historical")</f>
        <v>131</v>
      </c>
      <c r="AT155" s="303">
        <f>SUMIFS('Forecast Summary-FY25'!BQ:BQ, 'Forecast Summary-FY25'!$A:$A,Outcomes!$A155,'Forecast Summary-FY25'!$C:$C, "2024",'Forecast Summary-FY25'!$D:$D, "Historical")</f>
        <v>0</v>
      </c>
      <c r="AU155" s="303">
        <f>SUMIFS('Forecast Summary-FY25'!BR:BR, 'Forecast Summary-FY25'!$A:$A,Outcomes!$A155,'Forecast Summary-FY25'!$C:$C, "2024",'Forecast Summary-FY25'!$D:$D, "Historical")</f>
        <v>0</v>
      </c>
      <c r="AV155" s="303">
        <f>SUMIFS('Forecast Summary-FY25'!BS:BS, 'Forecast Summary-FY25'!$A:$A,Outcomes!$A155,'Forecast Summary-FY25'!$C:$C, "2024",'Forecast Summary-FY25'!$D:$D, "Historical")</f>
        <v>0</v>
      </c>
      <c r="AW155" s="303">
        <f>SUMIFS('Forecast Summary-FY25'!BT:BT, 'Forecast Summary-FY25'!$A:$A,Outcomes!$A155,'Forecast Summary-FY25'!$C:$C, "2024",'Forecast Summary-FY25'!$D:$D, "Historical")</f>
        <v>0</v>
      </c>
      <c r="AX155" s="303">
        <f>SUMIFS('Forecast Summary-FY25'!BU:BU, 'Forecast Summary-FY25'!$A:$A,Outcomes!$A155,'Forecast Summary-FY25'!$C:$C, "2024",'Forecast Summary-FY25'!$D:$D, "Historical")</f>
        <v>0</v>
      </c>
      <c r="AY155" s="303">
        <f>SUMIFS('Forecast Summary-FY25'!BV:BV, 'Forecast Summary-FY25'!$A:$A,Outcomes!$A155,'Forecast Summary-FY25'!$C:$C, "2024",'Forecast Summary-FY25'!$D:$D, "Historical")</f>
        <v>0</v>
      </c>
      <c r="AZ155" s="303">
        <f>SUMIFS('Forecast Summary-FY25'!BW:BW, 'Forecast Summary-FY25'!$A:$A,Outcomes!$A155,'Forecast Summary-FY25'!$C:$C, "2024",'Forecast Summary-FY25'!$D:$D, "Historical")</f>
        <v>0</v>
      </c>
      <c r="BA155" s="303">
        <f>SUMIFS('Forecast Summary-FY25'!BX:BX, 'Forecast Summary-FY25'!$A:$A,Outcomes!$A155,'Forecast Summary-FY25'!$C:$C, "2024",'Forecast Summary-FY25'!$D:$D, "Historical")</f>
        <v>0</v>
      </c>
      <c r="BB155" s="303">
        <f>SUMIFS('Forecast Summary-FY25'!BY:BY, 'Forecast Summary-FY25'!$A:$A,Outcomes!$A155,'Forecast Summary-FY25'!$C:$C, "2024",'Forecast Summary-FY25'!$D:$D, "Historical")</f>
        <v>22</v>
      </c>
      <c r="BC155" s="303">
        <f>SUMIFS('Forecast Summary-FY25'!BZ:BZ, 'Forecast Summary-FY25'!$A:$A,Outcomes!$A155,'Forecast Summary-FY25'!$C:$C, "2024",'Forecast Summary-FY25'!$D:$D, "Historical")</f>
        <v>36</v>
      </c>
      <c r="BD155" s="303">
        <f>SUMIFS('Forecast Summary-FY25'!CA:CA, 'Forecast Summary-FY25'!$A:$A,Outcomes!$A155,'Forecast Summary-FY25'!$C:$C, "2024",'Forecast Summary-FY25'!$D:$D, "Historical")</f>
        <v>0</v>
      </c>
    </row>
    <row r="156" spans="1:56">
      <c r="A156" s="13" t="s">
        <v>129</v>
      </c>
      <c r="B156" s="10" t="s">
        <v>130</v>
      </c>
      <c r="C156" s="303">
        <f>SUMIFS('Forecast Summary-FY25'!E:E, 'Forecast Summary-FY25'!$A:$A,Outcomes!$A156,'Forecast Summary-FY25'!$C:$C, "2024",'Forecast Summary-FY25'!$D:$D, "Historical")</f>
        <v>683</v>
      </c>
      <c r="D156" s="303">
        <f>SUMIFS('Forecast Summary-FY25'!F:F, 'Forecast Summary-FY25'!$A:$A,Outcomes!$A156,'Forecast Summary-FY25'!$C:$C, "2024",'Forecast Summary-FY25'!$D:$D, "Historical")</f>
        <v>274</v>
      </c>
      <c r="E156" s="303">
        <f>SUMIFS('Forecast Summary-FY25'!G:G, 'Forecast Summary-FY25'!$A:$A,Outcomes!$A156,'Forecast Summary-FY25'!$C:$C, "2024",'Forecast Summary-FY25'!$D:$D, "Historical")</f>
        <v>124</v>
      </c>
      <c r="F156" s="303">
        <f>SUMIFS('Forecast Summary-FY25'!H:H, 'Forecast Summary-FY25'!$A:$A,Outcomes!$A156,'Forecast Summary-FY25'!$C:$C, "2024",'Forecast Summary-FY25'!$D:$D, "Historical")</f>
        <v>99</v>
      </c>
      <c r="G156" s="303">
        <f>SUMIFS('Forecast Summary-FY25'!I:I, 'Forecast Summary-FY25'!$A:$A,Outcomes!$A156,'Forecast Summary-FY25'!$C:$C, "2024",'Forecast Summary-FY25'!$D:$D, "Historical")</f>
        <v>61</v>
      </c>
      <c r="H156" s="303">
        <f>SUMIFS('Forecast Summary-FY25'!J:J, 'Forecast Summary-FY25'!$A:$A,Outcomes!$A156,'Forecast Summary-FY25'!$C:$C, "2024",'Forecast Summary-FY25'!$D:$D, "Historical")</f>
        <v>0</v>
      </c>
      <c r="I156" s="303">
        <f>SUMIFS('Forecast Summary-FY25'!K:K, 'Forecast Summary-FY25'!$A:$A,Outcomes!$A156,'Forecast Summary-FY25'!$C:$C, "2024",'Forecast Summary-FY25'!$D:$D, "Historical")</f>
        <v>0</v>
      </c>
      <c r="J156" s="303">
        <f>SUMIFS('Forecast Summary-FY25'!L:L, 'Forecast Summary-FY25'!$A:$A,Outcomes!$A156,'Forecast Summary-FY25'!$C:$C, "2024",'Forecast Summary-FY25'!$D:$D, "Historical")</f>
        <v>0</v>
      </c>
      <c r="K156" s="303">
        <f>SUMIFS('Forecast Summary-FY25'!M:M, 'Forecast Summary-FY25'!$A:$A,Outcomes!$A156,'Forecast Summary-FY25'!$C:$C, "2024",'Forecast Summary-FY25'!$D:$D, "Historical")</f>
        <v>0</v>
      </c>
      <c r="L156" s="303">
        <f>SUMIFS('Forecast Summary-FY25'!O:O, 'Forecast Summary-FY25'!$A:$A,Outcomes!$A156,'Forecast Summary-FY25'!$C:$C, "2024",'Forecast Summary-FY25'!$D:$D, "Historical")</f>
        <v>0</v>
      </c>
      <c r="M156" s="303">
        <f>SUMIFS('Forecast Summary-FY25'!P:P, 'Forecast Summary-FY25'!$A:$A,Outcomes!$A156,'Forecast Summary-FY25'!$C:$C, "2024",'Forecast Summary-FY25'!$D:$D, "Historical")</f>
        <v>97</v>
      </c>
      <c r="N156" s="303">
        <f>SUMIFS('Forecast Summary-FY25'!U:U, 'Forecast Summary-FY25'!$A:$A,Outcomes!$A156,'Forecast Summary-FY25'!$C:$C, "2024",'Forecast Summary-FY25'!$D:$D, "Historical")</f>
        <v>77</v>
      </c>
      <c r="O156" s="303">
        <f>SUMIFS('Forecast Summary-FY25'!V:V, 'Forecast Summary-FY25'!$A:$A,Outcomes!$A156,'Forecast Summary-FY25'!$C:$C, "2024",'Forecast Summary-FY25'!$D:$D, "Historical")</f>
        <v>20</v>
      </c>
      <c r="P156" s="303">
        <f>SUMIFS('Forecast Summary-FY25'!W:W, 'Forecast Summary-FY25'!$A:$A,Outcomes!$A156,'Forecast Summary-FY25'!$C:$C, "2024",'Forecast Summary-FY25'!$D:$D, "Historical")</f>
        <v>31</v>
      </c>
      <c r="Q156" s="303">
        <f>SUMIFS('Forecast Summary-FY25'!X:X, 'Forecast Summary-FY25'!$A:$A,Outcomes!$A156,'Forecast Summary-FY25'!$C:$C, "2024",'Forecast Summary-FY25'!$D:$D, "Historical")</f>
        <v>21</v>
      </c>
      <c r="R156" s="303">
        <f>SUMIFS('Forecast Summary-FY25'!Y:Y, 'Forecast Summary-FY25'!$A:$A,Outcomes!$A156,'Forecast Summary-FY25'!$C:$C, "2024",'Forecast Summary-FY25'!$D:$D, "Historical")</f>
        <v>211</v>
      </c>
      <c r="S156" s="303">
        <f>SUMIFS('Forecast Summary-FY25'!Z:Z, 'Forecast Summary-FY25'!$A:$A,Outcomes!$A156,'Forecast Summary-FY25'!$C:$C, "2024",'Forecast Summary-FY25'!$D:$D, "Historical")</f>
        <v>70</v>
      </c>
      <c r="T156" s="303">
        <f>SUMIFS('Forecast Summary-FY25'!AA:AA, 'Forecast Summary-FY25'!$A:$A,Outcomes!$A156,'Forecast Summary-FY25'!$C:$C, "2024",'Forecast Summary-FY25'!$D:$D, "Historical")</f>
        <v>120</v>
      </c>
      <c r="U156" s="303">
        <f>SUMIFS('Forecast Summary-FY25'!AB:AB, 'Forecast Summary-FY25'!$A:$A,Outcomes!$A156,'Forecast Summary-FY25'!$C:$C, "2024",'Forecast Summary-FY25'!$D:$D, "Historical")</f>
        <v>70</v>
      </c>
      <c r="V156" s="303">
        <f>SUMIFS('Forecast Summary-FY25'!AG:AG, 'Forecast Summary-FY25'!$A:$A,Outcomes!$A156,'Forecast Summary-FY25'!$C:$C, "2024",'Forecast Summary-FY25'!$D:$D, "Historical")</f>
        <v>196</v>
      </c>
      <c r="W156" s="303">
        <f>SUMIFS('Forecast Summary-FY25'!AH:AH, 'Forecast Summary-FY25'!$A:$A,Outcomes!$A156,'Forecast Summary-FY25'!$C:$C, "2024",'Forecast Summary-FY25'!$D:$D, "Historical")</f>
        <v>66</v>
      </c>
      <c r="X156" s="303">
        <f>SUMIFS('Forecast Summary-FY25'!AI:AI, 'Forecast Summary-FY25'!$A:$A,Outcomes!$A156,'Forecast Summary-FY25'!$C:$C, "2024",'Forecast Summary-FY25'!$D:$D, "Historical")</f>
        <v>90</v>
      </c>
      <c r="Y156" s="303">
        <f>SUMIFS('Forecast Summary-FY25'!AJ:AJ, 'Forecast Summary-FY25'!$A:$A,Outcomes!$A156,'Forecast Summary-FY25'!$C:$C, "2024",'Forecast Summary-FY25'!$D:$D, "Historical")</f>
        <v>86</v>
      </c>
      <c r="Z156" s="303">
        <f>SUMIFS('Forecast Summary-FY25'!AK:AK, 'Forecast Summary-FY25'!$A:$A,Outcomes!$A156,'Forecast Summary-FY25'!$C:$C, "2024",'Forecast Summary-FY25'!$D:$D, "Historical")</f>
        <v>591</v>
      </c>
      <c r="AA156" s="303">
        <f>SUMIFS('Forecast Summary-FY25'!AL:AL, 'Forecast Summary-FY25'!$A:$A,Outcomes!$A156,'Forecast Summary-FY25'!$C:$C, "2024",'Forecast Summary-FY25'!$D:$D, "Historical")</f>
        <v>192</v>
      </c>
      <c r="AB156" s="303">
        <f>SUMIFS('Forecast Summary-FY25'!AM:AM, 'Forecast Summary-FY25'!$A:$A,Outcomes!$A156,'Forecast Summary-FY25'!$C:$C, "2024",'Forecast Summary-FY25'!$D:$D, "Historical")</f>
        <v>326</v>
      </c>
      <c r="AC156" s="303">
        <f>SUMIFS('Forecast Summary-FY25'!AN:AN, 'Forecast Summary-FY25'!$A:$A,Outcomes!$A156,'Forecast Summary-FY25'!$C:$C, "2024",'Forecast Summary-FY25'!$D:$D, "Historical")</f>
        <v>269</v>
      </c>
      <c r="AD156" s="303">
        <f>SUMIFS('Forecast Summary-FY25'!AS:AS, 'Forecast Summary-FY25'!$A:$A,Outcomes!$A156,'Forecast Summary-FY25'!$C:$C, "2024",'Forecast Summary-FY25'!$D:$D, "Historical")</f>
        <v>0</v>
      </c>
      <c r="AE156" s="303">
        <f>SUMIFS('Forecast Summary-FY25'!AT:AT, 'Forecast Summary-FY25'!$A:$A,Outcomes!$A156,'Forecast Summary-FY25'!$C:$C, "2024",'Forecast Summary-FY25'!$D:$D, "Historical")</f>
        <v>0</v>
      </c>
      <c r="AF156" s="303">
        <f>SUMIFS('Forecast Summary-FY25'!AU:AU, 'Forecast Summary-FY25'!$A:$A,Outcomes!$A156,'Forecast Summary-FY25'!$C:$C, "2024",'Forecast Summary-FY25'!$D:$D, "Historical")</f>
        <v>0</v>
      </c>
      <c r="AG156" s="303">
        <f>SUMIFS('Forecast Summary-FY25'!AV:AV, 'Forecast Summary-FY25'!$A:$A,Outcomes!$A156,'Forecast Summary-FY25'!$C:$C, "2024",'Forecast Summary-FY25'!$D:$D, "Historical")</f>
        <v>0</v>
      </c>
      <c r="AH156" s="303">
        <f>SUMIFS('Forecast Summary-FY25'!AW:AW, 'Forecast Summary-FY25'!$A:$A,Outcomes!$A156,'Forecast Summary-FY25'!$C:$C, "2024",'Forecast Summary-FY25'!$D:$D, "Historical")</f>
        <v>0</v>
      </c>
      <c r="AI156" s="303">
        <f>SUMIFS('Forecast Summary-FY25'!AX:AX, 'Forecast Summary-FY25'!$A:$A,Outcomes!$A156,'Forecast Summary-FY25'!$C:$C, "2024",'Forecast Summary-FY25'!$D:$D, "Historical")</f>
        <v>0</v>
      </c>
      <c r="AJ156" s="303">
        <f>SUMIFS('Forecast Summary-FY25'!AY:AY, 'Forecast Summary-FY25'!$A:$A,Outcomes!$A156,'Forecast Summary-FY25'!$C:$C, "2024",'Forecast Summary-FY25'!$D:$D, "Historical")</f>
        <v>0</v>
      </c>
      <c r="AK156" s="303">
        <f>SUMIFS('Forecast Summary-FY25'!AZ:AZ, 'Forecast Summary-FY25'!$A:$A,Outcomes!$A156,'Forecast Summary-FY25'!$C:$C, "2024",'Forecast Summary-FY25'!$D:$D, "Historical")</f>
        <v>0</v>
      </c>
      <c r="AL156" s="303">
        <f>SUMIFS('Forecast Summary-FY25'!BE:BE, 'Forecast Summary-FY25'!$A:$A,Outcomes!$A156,'Forecast Summary-FY25'!$C:$C, "2024",'Forecast Summary-FY25'!$D:$D, "Historical")</f>
        <v>459</v>
      </c>
      <c r="AM156" s="303">
        <f>SUMIFS('Forecast Summary-FY25'!BF:BF, 'Forecast Summary-FY25'!$A:$A,Outcomes!$A156,'Forecast Summary-FY25'!$C:$C, "2024",'Forecast Summary-FY25'!$D:$D, "Historical")</f>
        <v>230</v>
      </c>
      <c r="AN156" s="303">
        <f>SUMIFS('Forecast Summary-FY25'!BG:BG, 'Forecast Summary-FY25'!$A:$A,Outcomes!$A156,'Forecast Summary-FY25'!$C:$C, "2024",'Forecast Summary-FY25'!$D:$D, "Historical")</f>
        <v>289</v>
      </c>
      <c r="AO156" s="303">
        <f>SUMIFS('Forecast Summary-FY25'!BH:BH, 'Forecast Summary-FY25'!$A:$A,Outcomes!$A156,'Forecast Summary-FY25'!$C:$C, "2024",'Forecast Summary-FY25'!$D:$D, "Historical")</f>
        <v>148</v>
      </c>
      <c r="AP156" s="303">
        <f>SUMIFS('Forecast Summary-FY25'!BI:BI, 'Forecast Summary-FY25'!$A:$A,Outcomes!$A156,'Forecast Summary-FY25'!$C:$C, "2024",'Forecast Summary-FY25'!$D:$D, "Historical")</f>
        <v>199</v>
      </c>
      <c r="AQ156" s="303">
        <f>SUMIFS('Forecast Summary-FY25'!BJ:BJ, 'Forecast Summary-FY25'!$A:$A,Outcomes!$A156,'Forecast Summary-FY25'!$C:$C, "2024",'Forecast Summary-FY25'!$D:$D, "Historical")</f>
        <v>92</v>
      </c>
      <c r="AR156" s="303">
        <f>SUMIFS('Forecast Summary-FY25'!BK:BK, 'Forecast Summary-FY25'!$A:$A,Outcomes!$A156,'Forecast Summary-FY25'!$C:$C, "2024",'Forecast Summary-FY25'!$D:$D, "Historical")</f>
        <v>133</v>
      </c>
      <c r="AS156" s="303">
        <f>SUMIFS('Forecast Summary-FY25'!BL:BL, 'Forecast Summary-FY25'!$A:$A,Outcomes!$A156,'Forecast Summary-FY25'!$C:$C, "2024",'Forecast Summary-FY25'!$D:$D, "Historical")</f>
        <v>99</v>
      </c>
      <c r="AT156" s="303">
        <f>SUMIFS('Forecast Summary-FY25'!BQ:BQ, 'Forecast Summary-FY25'!$A:$A,Outcomes!$A156,'Forecast Summary-FY25'!$C:$C, "2024",'Forecast Summary-FY25'!$D:$D, "Historical")</f>
        <v>0</v>
      </c>
      <c r="AU156" s="303">
        <f>SUMIFS('Forecast Summary-FY25'!BR:BR, 'Forecast Summary-FY25'!$A:$A,Outcomes!$A156,'Forecast Summary-FY25'!$C:$C, "2024",'Forecast Summary-FY25'!$D:$D, "Historical")</f>
        <v>0</v>
      </c>
      <c r="AV156" s="303">
        <f>SUMIFS('Forecast Summary-FY25'!BS:BS, 'Forecast Summary-FY25'!$A:$A,Outcomes!$A156,'Forecast Summary-FY25'!$C:$C, "2024",'Forecast Summary-FY25'!$D:$D, "Historical")</f>
        <v>0</v>
      </c>
      <c r="AW156" s="303">
        <f>SUMIFS('Forecast Summary-FY25'!BT:BT, 'Forecast Summary-FY25'!$A:$A,Outcomes!$A156,'Forecast Summary-FY25'!$C:$C, "2024",'Forecast Summary-FY25'!$D:$D, "Historical")</f>
        <v>0</v>
      </c>
      <c r="AX156" s="303">
        <f>SUMIFS('Forecast Summary-FY25'!BU:BU, 'Forecast Summary-FY25'!$A:$A,Outcomes!$A156,'Forecast Summary-FY25'!$C:$C, "2024",'Forecast Summary-FY25'!$D:$D, "Historical")</f>
        <v>0</v>
      </c>
      <c r="AY156" s="303">
        <f>SUMIFS('Forecast Summary-FY25'!BV:BV, 'Forecast Summary-FY25'!$A:$A,Outcomes!$A156,'Forecast Summary-FY25'!$C:$C, "2024",'Forecast Summary-FY25'!$D:$D, "Historical")</f>
        <v>0</v>
      </c>
      <c r="AZ156" s="303">
        <f>SUMIFS('Forecast Summary-FY25'!BW:BW, 'Forecast Summary-FY25'!$A:$A,Outcomes!$A156,'Forecast Summary-FY25'!$C:$C, "2024",'Forecast Summary-FY25'!$D:$D, "Historical")</f>
        <v>0</v>
      </c>
      <c r="BA156" s="303">
        <f>SUMIFS('Forecast Summary-FY25'!BX:BX, 'Forecast Summary-FY25'!$A:$A,Outcomes!$A156,'Forecast Summary-FY25'!$C:$C, "2024",'Forecast Summary-FY25'!$D:$D, "Historical")</f>
        <v>0</v>
      </c>
      <c r="BB156" s="303">
        <f>SUMIFS('Forecast Summary-FY25'!BY:BY, 'Forecast Summary-FY25'!$A:$A,Outcomes!$A156,'Forecast Summary-FY25'!$C:$C, "2024",'Forecast Summary-FY25'!$D:$D, "Historical")</f>
        <v>11</v>
      </c>
      <c r="BC156" s="303">
        <f>SUMIFS('Forecast Summary-FY25'!BZ:BZ, 'Forecast Summary-FY25'!$A:$A,Outcomes!$A156,'Forecast Summary-FY25'!$C:$C, "2024",'Forecast Summary-FY25'!$D:$D, "Historical")</f>
        <v>18</v>
      </c>
      <c r="BD156" s="303">
        <f>SUMIFS('Forecast Summary-FY25'!CA:CA, 'Forecast Summary-FY25'!$A:$A,Outcomes!$A156,'Forecast Summary-FY25'!$C:$C, "2024",'Forecast Summary-FY25'!$D:$D, "Historical")</f>
        <v>0</v>
      </c>
    </row>
    <row r="157" spans="1:56">
      <c r="A157" s="13" t="s">
        <v>131</v>
      </c>
      <c r="B157" s="10" t="s">
        <v>132</v>
      </c>
      <c r="C157" s="303">
        <f>SUMIFS('Forecast Summary-FY25'!E:E, 'Forecast Summary-FY25'!$A:$A,Outcomes!$A157,'Forecast Summary-FY25'!$C:$C, "2024",'Forecast Summary-FY25'!$D:$D, "Historical")</f>
        <v>1488</v>
      </c>
      <c r="D157" s="303">
        <f>SUMIFS('Forecast Summary-FY25'!F:F, 'Forecast Summary-FY25'!$A:$A,Outcomes!$A157,'Forecast Summary-FY25'!$C:$C, "2024",'Forecast Summary-FY25'!$D:$D, "Historical")</f>
        <v>872</v>
      </c>
      <c r="E157" s="303">
        <f>SUMIFS('Forecast Summary-FY25'!G:G, 'Forecast Summary-FY25'!$A:$A,Outcomes!$A157,'Forecast Summary-FY25'!$C:$C, "2024",'Forecast Summary-FY25'!$D:$D, "Historical")</f>
        <v>788</v>
      </c>
      <c r="F157" s="303">
        <f>SUMIFS('Forecast Summary-FY25'!H:H, 'Forecast Summary-FY25'!$A:$A,Outcomes!$A157,'Forecast Summary-FY25'!$C:$C, "2024",'Forecast Summary-FY25'!$D:$D, "Historical")</f>
        <v>339</v>
      </c>
      <c r="G157" s="303">
        <f>SUMIFS('Forecast Summary-FY25'!I:I, 'Forecast Summary-FY25'!$A:$A,Outcomes!$A157,'Forecast Summary-FY25'!$C:$C, "2024",'Forecast Summary-FY25'!$D:$D, "Historical")</f>
        <v>56</v>
      </c>
      <c r="H157" s="303">
        <f>SUMIFS('Forecast Summary-FY25'!J:J, 'Forecast Summary-FY25'!$A:$A,Outcomes!$A157,'Forecast Summary-FY25'!$C:$C, "2024",'Forecast Summary-FY25'!$D:$D, "Historical")</f>
        <v>0</v>
      </c>
      <c r="I157" s="303">
        <f>SUMIFS('Forecast Summary-FY25'!K:K, 'Forecast Summary-FY25'!$A:$A,Outcomes!$A157,'Forecast Summary-FY25'!$C:$C, "2024",'Forecast Summary-FY25'!$D:$D, "Historical")</f>
        <v>0</v>
      </c>
      <c r="J157" s="303">
        <f>SUMIFS('Forecast Summary-FY25'!L:L, 'Forecast Summary-FY25'!$A:$A,Outcomes!$A157,'Forecast Summary-FY25'!$C:$C, "2024",'Forecast Summary-FY25'!$D:$D, "Historical")</f>
        <v>0</v>
      </c>
      <c r="K157" s="303">
        <f>SUMIFS('Forecast Summary-FY25'!M:M, 'Forecast Summary-FY25'!$A:$A,Outcomes!$A157,'Forecast Summary-FY25'!$C:$C, "2024",'Forecast Summary-FY25'!$D:$D, "Historical")</f>
        <v>0</v>
      </c>
      <c r="L157" s="303">
        <f>SUMIFS('Forecast Summary-FY25'!O:O, 'Forecast Summary-FY25'!$A:$A,Outcomes!$A157,'Forecast Summary-FY25'!$C:$C, "2024",'Forecast Summary-FY25'!$D:$D, "Historical")</f>
        <v>0</v>
      </c>
      <c r="M157" s="303">
        <f>SUMIFS('Forecast Summary-FY25'!P:P, 'Forecast Summary-FY25'!$A:$A,Outcomes!$A157,'Forecast Summary-FY25'!$C:$C, "2024",'Forecast Summary-FY25'!$D:$D, "Historical")</f>
        <v>0</v>
      </c>
      <c r="N157" s="303">
        <f>SUMIFS('Forecast Summary-FY25'!U:U, 'Forecast Summary-FY25'!$A:$A,Outcomes!$A157,'Forecast Summary-FY25'!$C:$C, "2024",'Forecast Summary-FY25'!$D:$D, "Historical")</f>
        <v>0</v>
      </c>
      <c r="O157" s="303">
        <f>SUMIFS('Forecast Summary-FY25'!V:V, 'Forecast Summary-FY25'!$A:$A,Outcomes!$A157,'Forecast Summary-FY25'!$C:$C, "2024",'Forecast Summary-FY25'!$D:$D, "Historical")</f>
        <v>0</v>
      </c>
      <c r="P157" s="303">
        <f>SUMIFS('Forecast Summary-FY25'!W:W, 'Forecast Summary-FY25'!$A:$A,Outcomes!$A157,'Forecast Summary-FY25'!$C:$C, "2024",'Forecast Summary-FY25'!$D:$D, "Historical")</f>
        <v>0</v>
      </c>
      <c r="Q157" s="303">
        <f>SUMIFS('Forecast Summary-FY25'!X:X, 'Forecast Summary-FY25'!$A:$A,Outcomes!$A157,'Forecast Summary-FY25'!$C:$C, "2024",'Forecast Summary-FY25'!$D:$D, "Historical")</f>
        <v>0</v>
      </c>
      <c r="R157" s="303">
        <f>SUMIFS('Forecast Summary-FY25'!Y:Y, 'Forecast Summary-FY25'!$A:$A,Outcomes!$A157,'Forecast Summary-FY25'!$C:$C, "2024",'Forecast Summary-FY25'!$D:$D, "Historical")</f>
        <v>52</v>
      </c>
      <c r="S157" s="303">
        <f>SUMIFS('Forecast Summary-FY25'!Z:Z, 'Forecast Summary-FY25'!$A:$A,Outcomes!$A157,'Forecast Summary-FY25'!$C:$C, "2024",'Forecast Summary-FY25'!$D:$D, "Historical")</f>
        <v>11</v>
      </c>
      <c r="T157" s="303">
        <f>SUMIFS('Forecast Summary-FY25'!AA:AA, 'Forecast Summary-FY25'!$A:$A,Outcomes!$A157,'Forecast Summary-FY25'!$C:$C, "2024",'Forecast Summary-FY25'!$D:$D, "Historical")</f>
        <v>4</v>
      </c>
      <c r="U157" s="303">
        <f>SUMIFS('Forecast Summary-FY25'!AB:AB, 'Forecast Summary-FY25'!$A:$A,Outcomes!$A157,'Forecast Summary-FY25'!$C:$C, "2024",'Forecast Summary-FY25'!$D:$D, "Historical")</f>
        <v>21</v>
      </c>
      <c r="V157" s="303">
        <f>SUMIFS('Forecast Summary-FY25'!AG:AG, 'Forecast Summary-FY25'!$A:$A,Outcomes!$A157,'Forecast Summary-FY25'!$C:$C, "2024",'Forecast Summary-FY25'!$D:$D, "Historical")</f>
        <v>24</v>
      </c>
      <c r="W157" s="303">
        <f>SUMIFS('Forecast Summary-FY25'!AH:AH, 'Forecast Summary-FY25'!$A:$A,Outcomes!$A157,'Forecast Summary-FY25'!$C:$C, "2024",'Forecast Summary-FY25'!$D:$D, "Historical")</f>
        <v>14</v>
      </c>
      <c r="X157" s="303">
        <f>SUMIFS('Forecast Summary-FY25'!AI:AI, 'Forecast Summary-FY25'!$A:$A,Outcomes!$A157,'Forecast Summary-FY25'!$C:$C, "2024",'Forecast Summary-FY25'!$D:$D, "Historical")</f>
        <v>20</v>
      </c>
      <c r="Y157" s="303">
        <f>SUMIFS('Forecast Summary-FY25'!AJ:AJ, 'Forecast Summary-FY25'!$A:$A,Outcomes!$A157,'Forecast Summary-FY25'!$C:$C, "2024",'Forecast Summary-FY25'!$D:$D, "Historical")</f>
        <v>4</v>
      </c>
      <c r="Z157" s="303">
        <f>SUMIFS('Forecast Summary-FY25'!AK:AK, 'Forecast Summary-FY25'!$A:$A,Outcomes!$A157,'Forecast Summary-FY25'!$C:$C, "2024",'Forecast Summary-FY25'!$D:$D, "Historical")</f>
        <v>166</v>
      </c>
      <c r="AA157" s="303">
        <f>SUMIFS('Forecast Summary-FY25'!AL:AL, 'Forecast Summary-FY25'!$A:$A,Outcomes!$A157,'Forecast Summary-FY25'!$C:$C, "2024",'Forecast Summary-FY25'!$D:$D, "Historical")</f>
        <v>59</v>
      </c>
      <c r="AB157" s="303">
        <f>SUMIFS('Forecast Summary-FY25'!AM:AM, 'Forecast Summary-FY25'!$A:$A,Outcomes!$A157,'Forecast Summary-FY25'!$C:$C, "2024",'Forecast Summary-FY25'!$D:$D, "Historical")</f>
        <v>120</v>
      </c>
      <c r="AC157" s="303">
        <f>SUMIFS('Forecast Summary-FY25'!AN:AN, 'Forecast Summary-FY25'!$A:$A,Outcomes!$A157,'Forecast Summary-FY25'!$C:$C, "2024",'Forecast Summary-FY25'!$D:$D, "Historical")</f>
        <v>50</v>
      </c>
      <c r="AD157" s="303">
        <f>SUMIFS('Forecast Summary-FY25'!AS:AS, 'Forecast Summary-FY25'!$A:$A,Outcomes!$A157,'Forecast Summary-FY25'!$C:$C, "2024",'Forecast Summary-FY25'!$D:$D, "Historical")</f>
        <v>0</v>
      </c>
      <c r="AE157" s="303">
        <f>SUMIFS('Forecast Summary-FY25'!AT:AT, 'Forecast Summary-FY25'!$A:$A,Outcomes!$A157,'Forecast Summary-FY25'!$C:$C, "2024",'Forecast Summary-FY25'!$D:$D, "Historical")</f>
        <v>0</v>
      </c>
      <c r="AF157" s="303">
        <f>SUMIFS('Forecast Summary-FY25'!AU:AU, 'Forecast Summary-FY25'!$A:$A,Outcomes!$A157,'Forecast Summary-FY25'!$C:$C, "2024",'Forecast Summary-FY25'!$D:$D, "Historical")</f>
        <v>0</v>
      </c>
      <c r="AG157" s="303">
        <f>SUMIFS('Forecast Summary-FY25'!AV:AV, 'Forecast Summary-FY25'!$A:$A,Outcomes!$A157,'Forecast Summary-FY25'!$C:$C, "2024",'Forecast Summary-FY25'!$D:$D, "Historical")</f>
        <v>0</v>
      </c>
      <c r="AH157" s="303">
        <f>SUMIFS('Forecast Summary-FY25'!AW:AW, 'Forecast Summary-FY25'!$A:$A,Outcomes!$A157,'Forecast Summary-FY25'!$C:$C, "2024",'Forecast Summary-FY25'!$D:$D, "Historical")</f>
        <v>0</v>
      </c>
      <c r="AI157" s="303">
        <f>SUMIFS('Forecast Summary-FY25'!AX:AX, 'Forecast Summary-FY25'!$A:$A,Outcomes!$A157,'Forecast Summary-FY25'!$C:$C, "2024",'Forecast Summary-FY25'!$D:$D, "Historical")</f>
        <v>0</v>
      </c>
      <c r="AJ157" s="303">
        <f>SUMIFS('Forecast Summary-FY25'!AY:AY, 'Forecast Summary-FY25'!$A:$A,Outcomes!$A157,'Forecast Summary-FY25'!$C:$C, "2024",'Forecast Summary-FY25'!$D:$D, "Historical")</f>
        <v>0</v>
      </c>
      <c r="AK157" s="303">
        <f>SUMIFS('Forecast Summary-FY25'!AZ:AZ, 'Forecast Summary-FY25'!$A:$A,Outcomes!$A157,'Forecast Summary-FY25'!$C:$C, "2024",'Forecast Summary-FY25'!$D:$D, "Historical")</f>
        <v>0</v>
      </c>
      <c r="AL157" s="303">
        <f>SUMIFS('Forecast Summary-FY25'!BE:BE, 'Forecast Summary-FY25'!$A:$A,Outcomes!$A157,'Forecast Summary-FY25'!$C:$C, "2024",'Forecast Summary-FY25'!$D:$D, "Historical")</f>
        <v>900</v>
      </c>
      <c r="AM157" s="303">
        <f>SUMIFS('Forecast Summary-FY25'!BF:BF, 'Forecast Summary-FY25'!$A:$A,Outcomes!$A157,'Forecast Summary-FY25'!$C:$C, "2024",'Forecast Summary-FY25'!$D:$D, "Historical")</f>
        <v>789</v>
      </c>
      <c r="AN157" s="303">
        <f>SUMIFS('Forecast Summary-FY25'!BG:BG, 'Forecast Summary-FY25'!$A:$A,Outcomes!$A157,'Forecast Summary-FY25'!$C:$C, "2024",'Forecast Summary-FY25'!$D:$D, "Historical")</f>
        <v>330</v>
      </c>
      <c r="AO157" s="303">
        <f>SUMIFS('Forecast Summary-FY25'!BH:BH, 'Forecast Summary-FY25'!$A:$A,Outcomes!$A157,'Forecast Summary-FY25'!$C:$C, "2024",'Forecast Summary-FY25'!$D:$D, "Historical")</f>
        <v>93</v>
      </c>
      <c r="AP157" s="303">
        <f>SUMIFS('Forecast Summary-FY25'!BI:BI, 'Forecast Summary-FY25'!$A:$A,Outcomes!$A157,'Forecast Summary-FY25'!$C:$C, "2024",'Forecast Summary-FY25'!$D:$D, "Historical")</f>
        <v>293</v>
      </c>
      <c r="AQ157" s="303">
        <f>SUMIFS('Forecast Summary-FY25'!BJ:BJ, 'Forecast Summary-FY25'!$A:$A,Outcomes!$A157,'Forecast Summary-FY25'!$C:$C, "2024",'Forecast Summary-FY25'!$D:$D, "Historical")</f>
        <v>208</v>
      </c>
      <c r="AR157" s="303">
        <f>SUMIFS('Forecast Summary-FY25'!BK:BK, 'Forecast Summary-FY25'!$A:$A,Outcomes!$A157,'Forecast Summary-FY25'!$C:$C, "2024",'Forecast Summary-FY25'!$D:$D, "Historical")</f>
        <v>221</v>
      </c>
      <c r="AS157" s="303">
        <f>SUMIFS('Forecast Summary-FY25'!BL:BL, 'Forecast Summary-FY25'!$A:$A,Outcomes!$A157,'Forecast Summary-FY25'!$C:$C, "2024",'Forecast Summary-FY25'!$D:$D, "Historical")</f>
        <v>62</v>
      </c>
      <c r="AT157" s="303">
        <f>SUMIFS('Forecast Summary-FY25'!BQ:BQ, 'Forecast Summary-FY25'!$A:$A,Outcomes!$A157,'Forecast Summary-FY25'!$C:$C, "2024",'Forecast Summary-FY25'!$D:$D, "Historical")</f>
        <v>0</v>
      </c>
      <c r="AU157" s="303">
        <f>SUMIFS('Forecast Summary-FY25'!BR:BR, 'Forecast Summary-FY25'!$A:$A,Outcomes!$A157,'Forecast Summary-FY25'!$C:$C, "2024",'Forecast Summary-FY25'!$D:$D, "Historical")</f>
        <v>0</v>
      </c>
      <c r="AV157" s="303">
        <f>SUMIFS('Forecast Summary-FY25'!BS:BS, 'Forecast Summary-FY25'!$A:$A,Outcomes!$A157,'Forecast Summary-FY25'!$C:$C, "2024",'Forecast Summary-FY25'!$D:$D, "Historical")</f>
        <v>0</v>
      </c>
      <c r="AW157" s="303">
        <f>SUMIFS('Forecast Summary-FY25'!BT:BT, 'Forecast Summary-FY25'!$A:$A,Outcomes!$A157,'Forecast Summary-FY25'!$C:$C, "2024",'Forecast Summary-FY25'!$D:$D, "Historical")</f>
        <v>0</v>
      </c>
      <c r="AX157" s="303">
        <f>SUMIFS('Forecast Summary-FY25'!BU:BU, 'Forecast Summary-FY25'!$A:$A,Outcomes!$A157,'Forecast Summary-FY25'!$C:$C, "2024",'Forecast Summary-FY25'!$D:$D, "Historical")</f>
        <v>0</v>
      </c>
      <c r="AY157" s="303">
        <f>SUMIFS('Forecast Summary-FY25'!BV:BV, 'Forecast Summary-FY25'!$A:$A,Outcomes!$A157,'Forecast Summary-FY25'!$C:$C, "2024",'Forecast Summary-FY25'!$D:$D, "Historical")</f>
        <v>0</v>
      </c>
      <c r="AZ157" s="303">
        <f>SUMIFS('Forecast Summary-FY25'!BW:BW, 'Forecast Summary-FY25'!$A:$A,Outcomes!$A157,'Forecast Summary-FY25'!$C:$C, "2024",'Forecast Summary-FY25'!$D:$D, "Historical")</f>
        <v>0</v>
      </c>
      <c r="BA157" s="303">
        <f>SUMIFS('Forecast Summary-FY25'!BX:BX, 'Forecast Summary-FY25'!$A:$A,Outcomes!$A157,'Forecast Summary-FY25'!$C:$C, "2024",'Forecast Summary-FY25'!$D:$D, "Historical")</f>
        <v>0</v>
      </c>
      <c r="BB157" s="303">
        <f>SUMIFS('Forecast Summary-FY25'!BY:BY, 'Forecast Summary-FY25'!$A:$A,Outcomes!$A157,'Forecast Summary-FY25'!$C:$C, "2024",'Forecast Summary-FY25'!$D:$D, "Historical")</f>
        <v>2</v>
      </c>
      <c r="BC157" s="303">
        <f>SUMIFS('Forecast Summary-FY25'!BZ:BZ, 'Forecast Summary-FY25'!$A:$A,Outcomes!$A157,'Forecast Summary-FY25'!$C:$C, "2024",'Forecast Summary-FY25'!$D:$D, "Historical")</f>
        <v>28</v>
      </c>
      <c r="BD157" s="303">
        <f>SUMIFS('Forecast Summary-FY25'!CA:CA, 'Forecast Summary-FY25'!$A:$A,Outcomes!$A157,'Forecast Summary-FY25'!$C:$C, "2024",'Forecast Summary-FY25'!$D:$D, "Historical")</f>
        <v>0</v>
      </c>
    </row>
    <row r="158" spans="1:56">
      <c r="A158" s="13" t="s">
        <v>133</v>
      </c>
      <c r="B158" s="10" t="s">
        <v>134</v>
      </c>
      <c r="C158" s="303">
        <f>SUMIFS('Forecast Summary-FY25'!E:E, 'Forecast Summary-FY25'!$A:$A,Outcomes!$A158,'Forecast Summary-FY25'!$C:$C, "2024",'Forecast Summary-FY25'!$D:$D, "Historical")</f>
        <v>925</v>
      </c>
      <c r="D158" s="303">
        <f>SUMIFS('Forecast Summary-FY25'!F:F, 'Forecast Summary-FY25'!$A:$A,Outcomes!$A158,'Forecast Summary-FY25'!$C:$C, "2024",'Forecast Summary-FY25'!$D:$D, "Historical")</f>
        <v>567</v>
      </c>
      <c r="E158" s="303">
        <f>SUMIFS('Forecast Summary-FY25'!G:G, 'Forecast Summary-FY25'!$A:$A,Outcomes!$A158,'Forecast Summary-FY25'!$C:$C, "2024",'Forecast Summary-FY25'!$D:$D, "Historical")</f>
        <v>468</v>
      </c>
      <c r="F158" s="303">
        <f>SUMIFS('Forecast Summary-FY25'!H:H, 'Forecast Summary-FY25'!$A:$A,Outcomes!$A158,'Forecast Summary-FY25'!$C:$C, "2024",'Forecast Summary-FY25'!$D:$D, "Historical")</f>
        <v>173</v>
      </c>
      <c r="G158" s="303">
        <f>SUMIFS('Forecast Summary-FY25'!I:I, 'Forecast Summary-FY25'!$A:$A,Outcomes!$A158,'Forecast Summary-FY25'!$C:$C, "2024",'Forecast Summary-FY25'!$D:$D, "Historical")</f>
        <v>75</v>
      </c>
      <c r="H158" s="303">
        <f>SUMIFS('Forecast Summary-FY25'!J:J, 'Forecast Summary-FY25'!$A:$A,Outcomes!$A158,'Forecast Summary-FY25'!$C:$C, "2024",'Forecast Summary-FY25'!$D:$D, "Historical")</f>
        <v>0</v>
      </c>
      <c r="I158" s="303">
        <f>SUMIFS('Forecast Summary-FY25'!K:K, 'Forecast Summary-FY25'!$A:$A,Outcomes!$A158,'Forecast Summary-FY25'!$C:$C, "2024",'Forecast Summary-FY25'!$D:$D, "Historical")</f>
        <v>0</v>
      </c>
      <c r="J158" s="303">
        <f>SUMIFS('Forecast Summary-FY25'!L:L, 'Forecast Summary-FY25'!$A:$A,Outcomes!$A158,'Forecast Summary-FY25'!$C:$C, "2024",'Forecast Summary-FY25'!$D:$D, "Historical")</f>
        <v>0</v>
      </c>
      <c r="K158" s="303">
        <f>SUMIFS('Forecast Summary-FY25'!M:M, 'Forecast Summary-FY25'!$A:$A,Outcomes!$A158,'Forecast Summary-FY25'!$C:$C, "2024",'Forecast Summary-FY25'!$D:$D, "Historical")</f>
        <v>0</v>
      </c>
      <c r="L158" s="303">
        <f>SUMIFS('Forecast Summary-FY25'!O:O, 'Forecast Summary-FY25'!$A:$A,Outcomes!$A158,'Forecast Summary-FY25'!$C:$C, "2024",'Forecast Summary-FY25'!$D:$D, "Historical")</f>
        <v>0</v>
      </c>
      <c r="M158" s="303">
        <f>SUMIFS('Forecast Summary-FY25'!P:P, 'Forecast Summary-FY25'!$A:$A,Outcomes!$A158,'Forecast Summary-FY25'!$C:$C, "2024",'Forecast Summary-FY25'!$D:$D, "Historical")</f>
        <v>47</v>
      </c>
      <c r="N158" s="303">
        <f>SUMIFS('Forecast Summary-FY25'!U:U, 'Forecast Summary-FY25'!$A:$A,Outcomes!$A158,'Forecast Summary-FY25'!$C:$C, "2024",'Forecast Summary-FY25'!$D:$D, "Historical")</f>
        <v>9</v>
      </c>
      <c r="O158" s="303">
        <f>SUMIFS('Forecast Summary-FY25'!V:V, 'Forecast Summary-FY25'!$A:$A,Outcomes!$A158,'Forecast Summary-FY25'!$C:$C, "2024",'Forecast Summary-FY25'!$D:$D, "Historical")</f>
        <v>8</v>
      </c>
      <c r="P158" s="303">
        <f>SUMIFS('Forecast Summary-FY25'!W:W, 'Forecast Summary-FY25'!$A:$A,Outcomes!$A158,'Forecast Summary-FY25'!$C:$C, "2024",'Forecast Summary-FY25'!$D:$D, "Historical")</f>
        <v>7</v>
      </c>
      <c r="Q158" s="303">
        <f>SUMIFS('Forecast Summary-FY25'!X:X, 'Forecast Summary-FY25'!$A:$A,Outcomes!$A158,'Forecast Summary-FY25'!$C:$C, "2024",'Forecast Summary-FY25'!$D:$D, "Historical")</f>
        <v>6</v>
      </c>
      <c r="R158" s="303">
        <f>SUMIFS('Forecast Summary-FY25'!Y:Y, 'Forecast Summary-FY25'!$A:$A,Outcomes!$A158,'Forecast Summary-FY25'!$C:$C, "2024",'Forecast Summary-FY25'!$D:$D, "Historical")</f>
        <v>945</v>
      </c>
      <c r="S158" s="303">
        <f>SUMIFS('Forecast Summary-FY25'!Z:Z, 'Forecast Summary-FY25'!$A:$A,Outcomes!$A158,'Forecast Summary-FY25'!$C:$C, "2024",'Forecast Summary-FY25'!$D:$D, "Historical")</f>
        <v>52</v>
      </c>
      <c r="T158" s="303">
        <f>SUMIFS('Forecast Summary-FY25'!AA:AA, 'Forecast Summary-FY25'!$A:$A,Outcomes!$A158,'Forecast Summary-FY25'!$C:$C, "2024",'Forecast Summary-FY25'!$D:$D, "Historical")</f>
        <v>17</v>
      </c>
      <c r="U158" s="303">
        <f>SUMIFS('Forecast Summary-FY25'!AB:AB, 'Forecast Summary-FY25'!$A:$A,Outcomes!$A158,'Forecast Summary-FY25'!$C:$C, "2024",'Forecast Summary-FY25'!$D:$D, "Historical")</f>
        <v>751</v>
      </c>
      <c r="V158" s="303">
        <f>SUMIFS('Forecast Summary-FY25'!AG:AG, 'Forecast Summary-FY25'!$A:$A,Outcomes!$A158,'Forecast Summary-FY25'!$C:$C, "2024",'Forecast Summary-FY25'!$D:$D, "Historical")</f>
        <v>78</v>
      </c>
      <c r="W158" s="303">
        <f>SUMIFS('Forecast Summary-FY25'!AH:AH, 'Forecast Summary-FY25'!$A:$A,Outcomes!$A158,'Forecast Summary-FY25'!$C:$C, "2024",'Forecast Summary-FY25'!$D:$D, "Historical")</f>
        <v>61</v>
      </c>
      <c r="X158" s="303">
        <f>SUMIFS('Forecast Summary-FY25'!AI:AI, 'Forecast Summary-FY25'!$A:$A,Outcomes!$A158,'Forecast Summary-FY25'!$C:$C, "2024",'Forecast Summary-FY25'!$D:$D, "Historical")</f>
        <v>33</v>
      </c>
      <c r="Y158" s="303">
        <f>SUMIFS('Forecast Summary-FY25'!AJ:AJ, 'Forecast Summary-FY25'!$A:$A,Outcomes!$A158,'Forecast Summary-FY25'!$C:$C, "2024",'Forecast Summary-FY25'!$D:$D, "Historical")</f>
        <v>64</v>
      </c>
      <c r="Z158" s="303">
        <f>SUMIFS('Forecast Summary-FY25'!AK:AK, 'Forecast Summary-FY25'!$A:$A,Outcomes!$A158,'Forecast Summary-FY25'!$C:$C, "2024",'Forecast Summary-FY25'!$D:$D, "Historical")</f>
        <v>413</v>
      </c>
      <c r="AA158" s="303">
        <f>SUMIFS('Forecast Summary-FY25'!AL:AL, 'Forecast Summary-FY25'!$A:$A,Outcomes!$A158,'Forecast Summary-FY25'!$C:$C, "2024",'Forecast Summary-FY25'!$D:$D, "Historical")</f>
        <v>340</v>
      </c>
      <c r="AB158" s="303">
        <f>SUMIFS('Forecast Summary-FY25'!AM:AM, 'Forecast Summary-FY25'!$A:$A,Outcomes!$A158,'Forecast Summary-FY25'!$C:$C, "2024",'Forecast Summary-FY25'!$D:$D, "Historical")</f>
        <v>157</v>
      </c>
      <c r="AC158" s="303">
        <f>SUMIFS('Forecast Summary-FY25'!AN:AN, 'Forecast Summary-FY25'!$A:$A,Outcomes!$A158,'Forecast Summary-FY25'!$C:$C, "2024",'Forecast Summary-FY25'!$D:$D, "Historical")</f>
        <v>156</v>
      </c>
      <c r="AD158" s="303">
        <f>SUMIFS('Forecast Summary-FY25'!AS:AS, 'Forecast Summary-FY25'!$A:$A,Outcomes!$A158,'Forecast Summary-FY25'!$C:$C, "2024",'Forecast Summary-FY25'!$D:$D, "Historical")</f>
        <v>0</v>
      </c>
      <c r="AE158" s="303">
        <f>SUMIFS('Forecast Summary-FY25'!AT:AT, 'Forecast Summary-FY25'!$A:$A,Outcomes!$A158,'Forecast Summary-FY25'!$C:$C, "2024",'Forecast Summary-FY25'!$D:$D, "Historical")</f>
        <v>0</v>
      </c>
      <c r="AF158" s="303">
        <f>SUMIFS('Forecast Summary-FY25'!AU:AU, 'Forecast Summary-FY25'!$A:$A,Outcomes!$A158,'Forecast Summary-FY25'!$C:$C, "2024",'Forecast Summary-FY25'!$D:$D, "Historical")</f>
        <v>0</v>
      </c>
      <c r="AG158" s="303">
        <f>SUMIFS('Forecast Summary-FY25'!AV:AV, 'Forecast Summary-FY25'!$A:$A,Outcomes!$A158,'Forecast Summary-FY25'!$C:$C, "2024",'Forecast Summary-FY25'!$D:$D, "Historical")</f>
        <v>0</v>
      </c>
      <c r="AH158" s="303">
        <f>SUMIFS('Forecast Summary-FY25'!AW:AW, 'Forecast Summary-FY25'!$A:$A,Outcomes!$A158,'Forecast Summary-FY25'!$C:$C, "2024",'Forecast Summary-FY25'!$D:$D, "Historical")</f>
        <v>0</v>
      </c>
      <c r="AI158" s="303">
        <f>SUMIFS('Forecast Summary-FY25'!AX:AX, 'Forecast Summary-FY25'!$A:$A,Outcomes!$A158,'Forecast Summary-FY25'!$C:$C, "2024",'Forecast Summary-FY25'!$D:$D, "Historical")</f>
        <v>0</v>
      </c>
      <c r="AJ158" s="303">
        <f>SUMIFS('Forecast Summary-FY25'!AY:AY, 'Forecast Summary-FY25'!$A:$A,Outcomes!$A158,'Forecast Summary-FY25'!$C:$C, "2024",'Forecast Summary-FY25'!$D:$D, "Historical")</f>
        <v>0</v>
      </c>
      <c r="AK158" s="303">
        <f>SUMIFS('Forecast Summary-FY25'!AZ:AZ, 'Forecast Summary-FY25'!$A:$A,Outcomes!$A158,'Forecast Summary-FY25'!$C:$C, "2024",'Forecast Summary-FY25'!$D:$D, "Historical")</f>
        <v>0</v>
      </c>
      <c r="AL158" s="303">
        <f>SUMIFS('Forecast Summary-FY25'!BE:BE, 'Forecast Summary-FY25'!$A:$A,Outcomes!$A158,'Forecast Summary-FY25'!$C:$C, "2024",'Forecast Summary-FY25'!$D:$D, "Historical")</f>
        <v>773</v>
      </c>
      <c r="AM158" s="303">
        <f>SUMIFS('Forecast Summary-FY25'!BF:BF, 'Forecast Summary-FY25'!$A:$A,Outcomes!$A158,'Forecast Summary-FY25'!$C:$C, "2024",'Forecast Summary-FY25'!$D:$D, "Historical")</f>
        <v>611</v>
      </c>
      <c r="AN158" s="303">
        <f>SUMIFS('Forecast Summary-FY25'!BG:BG, 'Forecast Summary-FY25'!$A:$A,Outcomes!$A158,'Forecast Summary-FY25'!$C:$C, "2024",'Forecast Summary-FY25'!$D:$D, "Historical")</f>
        <v>322</v>
      </c>
      <c r="AO158" s="303">
        <f>SUMIFS('Forecast Summary-FY25'!BH:BH, 'Forecast Summary-FY25'!$A:$A,Outcomes!$A158,'Forecast Summary-FY25'!$C:$C, "2024",'Forecast Summary-FY25'!$D:$D, "Historical")</f>
        <v>132</v>
      </c>
      <c r="AP158" s="303">
        <f>SUMIFS('Forecast Summary-FY25'!BI:BI, 'Forecast Summary-FY25'!$A:$A,Outcomes!$A158,'Forecast Summary-FY25'!$C:$C, "2024",'Forecast Summary-FY25'!$D:$D, "Historical")</f>
        <v>171</v>
      </c>
      <c r="AQ158" s="303">
        <f>SUMIFS('Forecast Summary-FY25'!BJ:BJ, 'Forecast Summary-FY25'!$A:$A,Outcomes!$A158,'Forecast Summary-FY25'!$C:$C, "2024",'Forecast Summary-FY25'!$D:$D, "Historical")</f>
        <v>126</v>
      </c>
      <c r="AR158" s="303">
        <f>SUMIFS('Forecast Summary-FY25'!BK:BK, 'Forecast Summary-FY25'!$A:$A,Outcomes!$A158,'Forecast Summary-FY25'!$C:$C, "2024",'Forecast Summary-FY25'!$D:$D, "Historical")</f>
        <v>95</v>
      </c>
      <c r="AS158" s="303">
        <f>SUMIFS('Forecast Summary-FY25'!BL:BL, 'Forecast Summary-FY25'!$A:$A,Outcomes!$A158,'Forecast Summary-FY25'!$C:$C, "2024",'Forecast Summary-FY25'!$D:$D, "Historical")</f>
        <v>122</v>
      </c>
      <c r="AT158" s="303">
        <f>SUMIFS('Forecast Summary-FY25'!BQ:BQ, 'Forecast Summary-FY25'!$A:$A,Outcomes!$A158,'Forecast Summary-FY25'!$C:$C, "2024",'Forecast Summary-FY25'!$D:$D, "Historical")</f>
        <v>0</v>
      </c>
      <c r="AU158" s="303">
        <f>SUMIFS('Forecast Summary-FY25'!BR:BR, 'Forecast Summary-FY25'!$A:$A,Outcomes!$A158,'Forecast Summary-FY25'!$C:$C, "2024",'Forecast Summary-FY25'!$D:$D, "Historical")</f>
        <v>0</v>
      </c>
      <c r="AV158" s="303">
        <f>SUMIFS('Forecast Summary-FY25'!BS:BS, 'Forecast Summary-FY25'!$A:$A,Outcomes!$A158,'Forecast Summary-FY25'!$C:$C, "2024",'Forecast Summary-FY25'!$D:$D, "Historical")</f>
        <v>0</v>
      </c>
      <c r="AW158" s="303">
        <f>SUMIFS('Forecast Summary-FY25'!BT:BT, 'Forecast Summary-FY25'!$A:$A,Outcomes!$A158,'Forecast Summary-FY25'!$C:$C, "2024",'Forecast Summary-FY25'!$D:$D, "Historical")</f>
        <v>0</v>
      </c>
      <c r="AX158" s="303">
        <f>SUMIFS('Forecast Summary-FY25'!BU:BU, 'Forecast Summary-FY25'!$A:$A,Outcomes!$A158,'Forecast Summary-FY25'!$C:$C, "2024",'Forecast Summary-FY25'!$D:$D, "Historical")</f>
        <v>36</v>
      </c>
      <c r="AY158" s="303">
        <f>SUMIFS('Forecast Summary-FY25'!BV:BV, 'Forecast Summary-FY25'!$A:$A,Outcomes!$A158,'Forecast Summary-FY25'!$C:$C, "2024",'Forecast Summary-FY25'!$D:$D, "Historical")</f>
        <v>17</v>
      </c>
      <c r="AZ158" s="303">
        <f>SUMIFS('Forecast Summary-FY25'!BW:BW, 'Forecast Summary-FY25'!$A:$A,Outcomes!$A158,'Forecast Summary-FY25'!$C:$C, "2024",'Forecast Summary-FY25'!$D:$D, "Historical")</f>
        <v>12</v>
      </c>
      <c r="BA158" s="303">
        <f>SUMIFS('Forecast Summary-FY25'!BX:BX, 'Forecast Summary-FY25'!$A:$A,Outcomes!$A158,'Forecast Summary-FY25'!$C:$C, "2024",'Forecast Summary-FY25'!$D:$D, "Historical")</f>
        <v>30</v>
      </c>
      <c r="BB158" s="303">
        <f>SUMIFS('Forecast Summary-FY25'!BY:BY, 'Forecast Summary-FY25'!$A:$A,Outcomes!$A158,'Forecast Summary-FY25'!$C:$C, "2024",'Forecast Summary-FY25'!$D:$D, "Historical")</f>
        <v>26</v>
      </c>
      <c r="BC158" s="303">
        <f>SUMIFS('Forecast Summary-FY25'!BZ:BZ, 'Forecast Summary-FY25'!$A:$A,Outcomes!$A158,'Forecast Summary-FY25'!$C:$C, "2024",'Forecast Summary-FY25'!$D:$D, "Historical")</f>
        <v>43</v>
      </c>
      <c r="BD158" s="303">
        <f>SUMIFS('Forecast Summary-FY25'!CA:CA, 'Forecast Summary-FY25'!$A:$A,Outcomes!$A158,'Forecast Summary-FY25'!$C:$C, "2024",'Forecast Summary-FY25'!$D:$D, "Historical")</f>
        <v>0</v>
      </c>
    </row>
    <row r="159" spans="1:56">
      <c r="A159" s="13" t="s">
        <v>135</v>
      </c>
      <c r="B159" s="10" t="s">
        <v>136</v>
      </c>
      <c r="C159" s="303">
        <f>SUMIFS('Forecast Summary-FY25'!E:E, 'Forecast Summary-FY25'!$A:$A,Outcomes!$A159,'Forecast Summary-FY25'!$C:$C, "2024",'Forecast Summary-FY25'!$D:$D, "Historical")</f>
        <v>852</v>
      </c>
      <c r="D159" s="303">
        <f>SUMIFS('Forecast Summary-FY25'!F:F, 'Forecast Summary-FY25'!$A:$A,Outcomes!$A159,'Forecast Summary-FY25'!$C:$C, "2024",'Forecast Summary-FY25'!$D:$D, "Historical")</f>
        <v>986</v>
      </c>
      <c r="E159" s="303">
        <f>SUMIFS('Forecast Summary-FY25'!G:G, 'Forecast Summary-FY25'!$A:$A,Outcomes!$A159,'Forecast Summary-FY25'!$C:$C, "2024",'Forecast Summary-FY25'!$D:$D, "Historical")</f>
        <v>531</v>
      </c>
      <c r="F159" s="303">
        <f>SUMIFS('Forecast Summary-FY25'!H:H, 'Forecast Summary-FY25'!$A:$A,Outcomes!$A159,'Forecast Summary-FY25'!$C:$C, "2024",'Forecast Summary-FY25'!$D:$D, "Historical")</f>
        <v>461</v>
      </c>
      <c r="G159" s="303">
        <f>SUMIFS('Forecast Summary-FY25'!I:I, 'Forecast Summary-FY25'!$A:$A,Outcomes!$A159,'Forecast Summary-FY25'!$C:$C, "2024",'Forecast Summary-FY25'!$D:$D, "Historical")</f>
        <v>143</v>
      </c>
      <c r="H159" s="303">
        <f>SUMIFS('Forecast Summary-FY25'!J:J, 'Forecast Summary-FY25'!$A:$A,Outcomes!$A159,'Forecast Summary-FY25'!$C:$C, "2024",'Forecast Summary-FY25'!$D:$D, "Historical")</f>
        <v>3</v>
      </c>
      <c r="I159" s="303">
        <f>SUMIFS('Forecast Summary-FY25'!K:K, 'Forecast Summary-FY25'!$A:$A,Outcomes!$A159,'Forecast Summary-FY25'!$C:$C, "2024",'Forecast Summary-FY25'!$D:$D, "Historical")</f>
        <v>0</v>
      </c>
      <c r="J159" s="303">
        <f>SUMIFS('Forecast Summary-FY25'!L:L, 'Forecast Summary-FY25'!$A:$A,Outcomes!$A159,'Forecast Summary-FY25'!$C:$C, "2024",'Forecast Summary-FY25'!$D:$D, "Historical")</f>
        <v>1</v>
      </c>
      <c r="K159" s="303">
        <f>SUMIFS('Forecast Summary-FY25'!M:M, 'Forecast Summary-FY25'!$A:$A,Outcomes!$A159,'Forecast Summary-FY25'!$C:$C, "2024",'Forecast Summary-FY25'!$D:$D, "Historical")</f>
        <v>0</v>
      </c>
      <c r="L159" s="303">
        <f>SUMIFS('Forecast Summary-FY25'!O:O, 'Forecast Summary-FY25'!$A:$A,Outcomes!$A159,'Forecast Summary-FY25'!$C:$C, "2024",'Forecast Summary-FY25'!$D:$D, "Historical")</f>
        <v>15</v>
      </c>
      <c r="M159" s="303">
        <f>SUMIFS('Forecast Summary-FY25'!P:P, 'Forecast Summary-FY25'!$A:$A,Outcomes!$A159,'Forecast Summary-FY25'!$C:$C, "2024",'Forecast Summary-FY25'!$D:$D, "Historical")</f>
        <v>541</v>
      </c>
      <c r="N159" s="303">
        <f>SUMIFS('Forecast Summary-FY25'!U:U, 'Forecast Summary-FY25'!$A:$A,Outcomes!$A159,'Forecast Summary-FY25'!$C:$C, "2024",'Forecast Summary-FY25'!$D:$D, "Historical")</f>
        <v>11</v>
      </c>
      <c r="O159" s="303">
        <f>SUMIFS('Forecast Summary-FY25'!V:V, 'Forecast Summary-FY25'!$A:$A,Outcomes!$A159,'Forecast Summary-FY25'!$C:$C, "2024",'Forecast Summary-FY25'!$D:$D, "Historical")</f>
        <v>4</v>
      </c>
      <c r="P159" s="303">
        <f>SUMIFS('Forecast Summary-FY25'!W:W, 'Forecast Summary-FY25'!$A:$A,Outcomes!$A159,'Forecast Summary-FY25'!$C:$C, "2024",'Forecast Summary-FY25'!$D:$D, "Historical")</f>
        <v>5</v>
      </c>
      <c r="Q159" s="303">
        <f>SUMIFS('Forecast Summary-FY25'!X:X, 'Forecast Summary-FY25'!$A:$A,Outcomes!$A159,'Forecast Summary-FY25'!$C:$C, "2024",'Forecast Summary-FY25'!$D:$D, "Historical")</f>
        <v>9</v>
      </c>
      <c r="R159" s="303">
        <f>SUMIFS('Forecast Summary-FY25'!Y:Y, 'Forecast Summary-FY25'!$A:$A,Outcomes!$A159,'Forecast Summary-FY25'!$C:$C, "2024",'Forecast Summary-FY25'!$D:$D, "Historical")</f>
        <v>0</v>
      </c>
      <c r="S159" s="303">
        <f>SUMIFS('Forecast Summary-FY25'!Z:Z, 'Forecast Summary-FY25'!$A:$A,Outcomes!$A159,'Forecast Summary-FY25'!$C:$C, "2024",'Forecast Summary-FY25'!$D:$D, "Historical")</f>
        <v>0</v>
      </c>
      <c r="T159" s="303">
        <f>SUMIFS('Forecast Summary-FY25'!AA:AA, 'Forecast Summary-FY25'!$A:$A,Outcomes!$A159,'Forecast Summary-FY25'!$C:$C, "2024",'Forecast Summary-FY25'!$D:$D, "Historical")</f>
        <v>0</v>
      </c>
      <c r="U159" s="303">
        <f>SUMIFS('Forecast Summary-FY25'!AB:AB, 'Forecast Summary-FY25'!$A:$A,Outcomes!$A159,'Forecast Summary-FY25'!$C:$C, "2024",'Forecast Summary-FY25'!$D:$D, "Historical")</f>
        <v>0</v>
      </c>
      <c r="V159" s="303">
        <f>SUMIFS('Forecast Summary-FY25'!AG:AG, 'Forecast Summary-FY25'!$A:$A,Outcomes!$A159,'Forecast Summary-FY25'!$C:$C, "2024",'Forecast Summary-FY25'!$D:$D, "Historical")</f>
        <v>126</v>
      </c>
      <c r="W159" s="303">
        <f>SUMIFS('Forecast Summary-FY25'!AH:AH, 'Forecast Summary-FY25'!$A:$A,Outcomes!$A159,'Forecast Summary-FY25'!$C:$C, "2024",'Forecast Summary-FY25'!$D:$D, "Historical")</f>
        <v>51</v>
      </c>
      <c r="X159" s="303">
        <f>SUMIFS('Forecast Summary-FY25'!AI:AI, 'Forecast Summary-FY25'!$A:$A,Outcomes!$A159,'Forecast Summary-FY25'!$C:$C, "2024",'Forecast Summary-FY25'!$D:$D, "Historical")</f>
        <v>68</v>
      </c>
      <c r="Y159" s="303">
        <f>SUMIFS('Forecast Summary-FY25'!AJ:AJ, 'Forecast Summary-FY25'!$A:$A,Outcomes!$A159,'Forecast Summary-FY25'!$C:$C, "2024",'Forecast Summary-FY25'!$D:$D, "Historical")</f>
        <v>33</v>
      </c>
      <c r="Z159" s="303">
        <f>SUMIFS('Forecast Summary-FY25'!AK:AK, 'Forecast Summary-FY25'!$A:$A,Outcomes!$A159,'Forecast Summary-FY25'!$C:$C, "2024",'Forecast Summary-FY25'!$D:$D, "Historical")</f>
        <v>458</v>
      </c>
      <c r="AA159" s="303">
        <f>SUMIFS('Forecast Summary-FY25'!AL:AL, 'Forecast Summary-FY25'!$A:$A,Outcomes!$A159,'Forecast Summary-FY25'!$C:$C, "2024",'Forecast Summary-FY25'!$D:$D, "Historical")</f>
        <v>277</v>
      </c>
      <c r="AB159" s="303">
        <f>SUMIFS('Forecast Summary-FY25'!AM:AM, 'Forecast Summary-FY25'!$A:$A,Outcomes!$A159,'Forecast Summary-FY25'!$C:$C, "2024",'Forecast Summary-FY25'!$D:$D, "Historical")</f>
        <v>270</v>
      </c>
      <c r="AC159" s="303">
        <f>SUMIFS('Forecast Summary-FY25'!AN:AN, 'Forecast Summary-FY25'!$A:$A,Outcomes!$A159,'Forecast Summary-FY25'!$C:$C, "2024",'Forecast Summary-FY25'!$D:$D, "Historical")</f>
        <v>172</v>
      </c>
      <c r="AD159" s="303">
        <f>SUMIFS('Forecast Summary-FY25'!AS:AS, 'Forecast Summary-FY25'!$A:$A,Outcomes!$A159,'Forecast Summary-FY25'!$C:$C, "2024",'Forecast Summary-FY25'!$D:$D, "Historical")</f>
        <v>0</v>
      </c>
      <c r="AE159" s="303">
        <f>SUMIFS('Forecast Summary-FY25'!AT:AT, 'Forecast Summary-FY25'!$A:$A,Outcomes!$A159,'Forecast Summary-FY25'!$C:$C, "2024",'Forecast Summary-FY25'!$D:$D, "Historical")</f>
        <v>0</v>
      </c>
      <c r="AF159" s="303">
        <f>SUMIFS('Forecast Summary-FY25'!AU:AU, 'Forecast Summary-FY25'!$A:$A,Outcomes!$A159,'Forecast Summary-FY25'!$C:$C, "2024",'Forecast Summary-FY25'!$D:$D, "Historical")</f>
        <v>0</v>
      </c>
      <c r="AG159" s="303">
        <f>SUMIFS('Forecast Summary-FY25'!AV:AV, 'Forecast Summary-FY25'!$A:$A,Outcomes!$A159,'Forecast Summary-FY25'!$C:$C, "2024",'Forecast Summary-FY25'!$D:$D, "Historical")</f>
        <v>0</v>
      </c>
      <c r="AH159" s="303">
        <f>SUMIFS('Forecast Summary-FY25'!AW:AW, 'Forecast Summary-FY25'!$A:$A,Outcomes!$A159,'Forecast Summary-FY25'!$C:$C, "2024",'Forecast Summary-FY25'!$D:$D, "Historical")</f>
        <v>0</v>
      </c>
      <c r="AI159" s="303">
        <f>SUMIFS('Forecast Summary-FY25'!AX:AX, 'Forecast Summary-FY25'!$A:$A,Outcomes!$A159,'Forecast Summary-FY25'!$C:$C, "2024",'Forecast Summary-FY25'!$D:$D, "Historical")</f>
        <v>0</v>
      </c>
      <c r="AJ159" s="303">
        <f>SUMIFS('Forecast Summary-FY25'!AY:AY, 'Forecast Summary-FY25'!$A:$A,Outcomes!$A159,'Forecast Summary-FY25'!$C:$C, "2024",'Forecast Summary-FY25'!$D:$D, "Historical")</f>
        <v>0</v>
      </c>
      <c r="AK159" s="303">
        <f>SUMIFS('Forecast Summary-FY25'!AZ:AZ, 'Forecast Summary-FY25'!$A:$A,Outcomes!$A159,'Forecast Summary-FY25'!$C:$C, "2024",'Forecast Summary-FY25'!$D:$D, "Historical")</f>
        <v>0</v>
      </c>
      <c r="AL159" s="303">
        <f>SUMIFS('Forecast Summary-FY25'!BE:BE, 'Forecast Summary-FY25'!$A:$A,Outcomes!$A159,'Forecast Summary-FY25'!$C:$C, "2024",'Forecast Summary-FY25'!$D:$D, "Historical")</f>
        <v>991</v>
      </c>
      <c r="AM159" s="303">
        <f>SUMIFS('Forecast Summary-FY25'!BF:BF, 'Forecast Summary-FY25'!$A:$A,Outcomes!$A159,'Forecast Summary-FY25'!$C:$C, "2024",'Forecast Summary-FY25'!$D:$D, "Historical")</f>
        <v>542</v>
      </c>
      <c r="AN159" s="303">
        <f>SUMIFS('Forecast Summary-FY25'!BG:BG, 'Forecast Summary-FY25'!$A:$A,Outcomes!$A159,'Forecast Summary-FY25'!$C:$C, "2024",'Forecast Summary-FY25'!$D:$D, "Historical")</f>
        <v>482</v>
      </c>
      <c r="AO159" s="303">
        <f>SUMIFS('Forecast Summary-FY25'!BH:BH, 'Forecast Summary-FY25'!$A:$A,Outcomes!$A159,'Forecast Summary-FY25'!$C:$C, "2024",'Forecast Summary-FY25'!$D:$D, "Historical")</f>
        <v>162</v>
      </c>
      <c r="AP159" s="303">
        <f>SUMIFS('Forecast Summary-FY25'!BI:BI, 'Forecast Summary-FY25'!$A:$A,Outcomes!$A159,'Forecast Summary-FY25'!$C:$C, "2024",'Forecast Summary-FY25'!$D:$D, "Historical")</f>
        <v>744</v>
      </c>
      <c r="AQ159" s="303">
        <f>SUMIFS('Forecast Summary-FY25'!BJ:BJ, 'Forecast Summary-FY25'!$A:$A,Outcomes!$A159,'Forecast Summary-FY25'!$C:$C, "2024",'Forecast Summary-FY25'!$D:$D, "Historical")</f>
        <v>297</v>
      </c>
      <c r="AR159" s="303">
        <f>SUMIFS('Forecast Summary-FY25'!BK:BK, 'Forecast Summary-FY25'!$A:$A,Outcomes!$A159,'Forecast Summary-FY25'!$C:$C, "2024",'Forecast Summary-FY25'!$D:$D, "Historical")</f>
        <v>400</v>
      </c>
      <c r="AS159" s="303">
        <f>SUMIFS('Forecast Summary-FY25'!BL:BL, 'Forecast Summary-FY25'!$A:$A,Outcomes!$A159,'Forecast Summary-FY25'!$C:$C, "2024",'Forecast Summary-FY25'!$D:$D, "Historical")</f>
        <v>273</v>
      </c>
      <c r="AT159" s="303">
        <f>SUMIFS('Forecast Summary-FY25'!BQ:BQ, 'Forecast Summary-FY25'!$A:$A,Outcomes!$A159,'Forecast Summary-FY25'!$C:$C, "2024",'Forecast Summary-FY25'!$D:$D, "Historical")</f>
        <v>0</v>
      </c>
      <c r="AU159" s="303">
        <f>SUMIFS('Forecast Summary-FY25'!BR:BR, 'Forecast Summary-FY25'!$A:$A,Outcomes!$A159,'Forecast Summary-FY25'!$C:$C, "2024",'Forecast Summary-FY25'!$D:$D, "Historical")</f>
        <v>0</v>
      </c>
      <c r="AV159" s="303">
        <f>SUMIFS('Forecast Summary-FY25'!BS:BS, 'Forecast Summary-FY25'!$A:$A,Outcomes!$A159,'Forecast Summary-FY25'!$C:$C, "2024",'Forecast Summary-FY25'!$D:$D, "Historical")</f>
        <v>0</v>
      </c>
      <c r="AW159" s="303">
        <f>SUMIFS('Forecast Summary-FY25'!BT:BT, 'Forecast Summary-FY25'!$A:$A,Outcomes!$A159,'Forecast Summary-FY25'!$C:$C, "2024",'Forecast Summary-FY25'!$D:$D, "Historical")</f>
        <v>0</v>
      </c>
      <c r="AX159" s="303">
        <f>SUMIFS('Forecast Summary-FY25'!BU:BU, 'Forecast Summary-FY25'!$A:$A,Outcomes!$A159,'Forecast Summary-FY25'!$C:$C, "2024",'Forecast Summary-FY25'!$D:$D, "Historical")</f>
        <v>33</v>
      </c>
      <c r="AY159" s="303">
        <f>SUMIFS('Forecast Summary-FY25'!BV:BV, 'Forecast Summary-FY25'!$A:$A,Outcomes!$A159,'Forecast Summary-FY25'!$C:$C, "2024",'Forecast Summary-FY25'!$D:$D, "Historical")</f>
        <v>2</v>
      </c>
      <c r="AZ159" s="303">
        <f>SUMIFS('Forecast Summary-FY25'!BW:BW, 'Forecast Summary-FY25'!$A:$A,Outcomes!$A159,'Forecast Summary-FY25'!$C:$C, "2024",'Forecast Summary-FY25'!$D:$D, "Historical")</f>
        <v>21</v>
      </c>
      <c r="BA159" s="303">
        <f>SUMIFS('Forecast Summary-FY25'!BX:BX, 'Forecast Summary-FY25'!$A:$A,Outcomes!$A159,'Forecast Summary-FY25'!$C:$C, "2024",'Forecast Summary-FY25'!$D:$D, "Historical")</f>
        <v>23</v>
      </c>
      <c r="BB159" s="303">
        <f>SUMIFS('Forecast Summary-FY25'!BY:BY, 'Forecast Summary-FY25'!$A:$A,Outcomes!$A159,'Forecast Summary-FY25'!$C:$C, "2024",'Forecast Summary-FY25'!$D:$D, "Historical")</f>
        <v>18</v>
      </c>
      <c r="BC159" s="303">
        <f>SUMIFS('Forecast Summary-FY25'!BZ:BZ, 'Forecast Summary-FY25'!$A:$A,Outcomes!$A159,'Forecast Summary-FY25'!$C:$C, "2024",'Forecast Summary-FY25'!$D:$D, "Historical")</f>
        <v>93</v>
      </c>
      <c r="BD159" s="303">
        <f>SUMIFS('Forecast Summary-FY25'!CA:CA, 'Forecast Summary-FY25'!$A:$A,Outcomes!$A159,'Forecast Summary-FY25'!$C:$C, "2024",'Forecast Summary-FY25'!$D:$D, "Historical")</f>
        <v>0</v>
      </c>
    </row>
    <row r="160" spans="1:56">
      <c r="A160" s="13" t="s">
        <v>137</v>
      </c>
      <c r="B160" s="10" t="s">
        <v>138</v>
      </c>
      <c r="C160" s="303">
        <f>SUMIFS('Forecast Summary-FY25'!E:E, 'Forecast Summary-FY25'!$A:$A,Outcomes!$A160,'Forecast Summary-FY25'!$C:$C, "2024",'Forecast Summary-FY25'!$D:$D, "Historical")</f>
        <v>185</v>
      </c>
      <c r="D160" s="303">
        <f>SUMIFS('Forecast Summary-FY25'!F:F, 'Forecast Summary-FY25'!$A:$A,Outcomes!$A160,'Forecast Summary-FY25'!$C:$C, "2024",'Forecast Summary-FY25'!$D:$D, "Historical")</f>
        <v>177</v>
      </c>
      <c r="E160" s="303">
        <f>SUMIFS('Forecast Summary-FY25'!G:G, 'Forecast Summary-FY25'!$A:$A,Outcomes!$A160,'Forecast Summary-FY25'!$C:$C, "2024",'Forecast Summary-FY25'!$D:$D, "Historical")</f>
        <v>50</v>
      </c>
      <c r="F160" s="303">
        <f>SUMIFS('Forecast Summary-FY25'!H:H, 'Forecast Summary-FY25'!$A:$A,Outcomes!$A160,'Forecast Summary-FY25'!$C:$C, "2024",'Forecast Summary-FY25'!$D:$D, "Historical")</f>
        <v>72</v>
      </c>
      <c r="G160" s="303">
        <f>SUMIFS('Forecast Summary-FY25'!I:I, 'Forecast Summary-FY25'!$A:$A,Outcomes!$A160,'Forecast Summary-FY25'!$C:$C, "2024",'Forecast Summary-FY25'!$D:$D, "Historical")</f>
        <v>37</v>
      </c>
      <c r="H160" s="303">
        <f>SUMIFS('Forecast Summary-FY25'!J:J, 'Forecast Summary-FY25'!$A:$A,Outcomes!$A160,'Forecast Summary-FY25'!$C:$C, "2024",'Forecast Summary-FY25'!$D:$D, "Historical")</f>
        <v>0</v>
      </c>
      <c r="I160" s="303">
        <f>SUMIFS('Forecast Summary-FY25'!K:K, 'Forecast Summary-FY25'!$A:$A,Outcomes!$A160,'Forecast Summary-FY25'!$C:$C, "2024",'Forecast Summary-FY25'!$D:$D, "Historical")</f>
        <v>0</v>
      </c>
      <c r="J160" s="303">
        <f>SUMIFS('Forecast Summary-FY25'!L:L, 'Forecast Summary-FY25'!$A:$A,Outcomes!$A160,'Forecast Summary-FY25'!$C:$C, "2024",'Forecast Summary-FY25'!$D:$D, "Historical")</f>
        <v>0</v>
      </c>
      <c r="K160" s="303">
        <f>SUMIFS('Forecast Summary-FY25'!M:M, 'Forecast Summary-FY25'!$A:$A,Outcomes!$A160,'Forecast Summary-FY25'!$C:$C, "2024",'Forecast Summary-FY25'!$D:$D, "Historical")</f>
        <v>0</v>
      </c>
      <c r="L160" s="303">
        <f>SUMIFS('Forecast Summary-FY25'!O:O, 'Forecast Summary-FY25'!$A:$A,Outcomes!$A160,'Forecast Summary-FY25'!$C:$C, "2024",'Forecast Summary-FY25'!$D:$D, "Historical")</f>
        <v>0</v>
      </c>
      <c r="M160" s="303">
        <f>SUMIFS('Forecast Summary-FY25'!P:P, 'Forecast Summary-FY25'!$A:$A,Outcomes!$A160,'Forecast Summary-FY25'!$C:$C, "2024",'Forecast Summary-FY25'!$D:$D, "Historical")</f>
        <v>237</v>
      </c>
      <c r="N160" s="303">
        <f>SUMIFS('Forecast Summary-FY25'!U:U, 'Forecast Summary-FY25'!$A:$A,Outcomes!$A160,'Forecast Summary-FY25'!$C:$C, "2024",'Forecast Summary-FY25'!$D:$D, "Historical")</f>
        <v>2</v>
      </c>
      <c r="O160" s="303">
        <f>SUMIFS('Forecast Summary-FY25'!V:V, 'Forecast Summary-FY25'!$A:$A,Outcomes!$A160,'Forecast Summary-FY25'!$C:$C, "2024",'Forecast Summary-FY25'!$D:$D, "Historical")</f>
        <v>1</v>
      </c>
      <c r="P160" s="303">
        <f>SUMIFS('Forecast Summary-FY25'!W:W, 'Forecast Summary-FY25'!$A:$A,Outcomes!$A160,'Forecast Summary-FY25'!$C:$C, "2024",'Forecast Summary-FY25'!$D:$D, "Historical")</f>
        <v>1</v>
      </c>
      <c r="Q160" s="303">
        <f>SUMIFS('Forecast Summary-FY25'!X:X, 'Forecast Summary-FY25'!$A:$A,Outcomes!$A160,'Forecast Summary-FY25'!$C:$C, "2024",'Forecast Summary-FY25'!$D:$D, "Historical")</f>
        <v>1</v>
      </c>
      <c r="R160" s="303">
        <f>SUMIFS('Forecast Summary-FY25'!Y:Y, 'Forecast Summary-FY25'!$A:$A,Outcomes!$A160,'Forecast Summary-FY25'!$C:$C, "2024",'Forecast Summary-FY25'!$D:$D, "Historical")</f>
        <v>312</v>
      </c>
      <c r="S160" s="303">
        <f>SUMIFS('Forecast Summary-FY25'!Z:Z, 'Forecast Summary-FY25'!$A:$A,Outcomes!$A160,'Forecast Summary-FY25'!$C:$C, "2024",'Forecast Summary-FY25'!$D:$D, "Historical")</f>
        <v>69</v>
      </c>
      <c r="T160" s="303">
        <f>SUMIFS('Forecast Summary-FY25'!AA:AA, 'Forecast Summary-FY25'!$A:$A,Outcomes!$A160,'Forecast Summary-FY25'!$C:$C, "2024",'Forecast Summary-FY25'!$D:$D, "Historical")</f>
        <v>104</v>
      </c>
      <c r="U160" s="303">
        <f>SUMIFS('Forecast Summary-FY25'!AB:AB, 'Forecast Summary-FY25'!$A:$A,Outcomes!$A160,'Forecast Summary-FY25'!$C:$C, "2024",'Forecast Summary-FY25'!$D:$D, "Historical")</f>
        <v>162</v>
      </c>
      <c r="V160" s="303">
        <f>SUMIFS('Forecast Summary-FY25'!AG:AG, 'Forecast Summary-FY25'!$A:$A,Outcomes!$A160,'Forecast Summary-FY25'!$C:$C, "2024",'Forecast Summary-FY25'!$D:$D, "Historical")</f>
        <v>14</v>
      </c>
      <c r="W160" s="303">
        <f>SUMIFS('Forecast Summary-FY25'!AH:AH, 'Forecast Summary-FY25'!$A:$A,Outcomes!$A160,'Forecast Summary-FY25'!$C:$C, "2024",'Forecast Summary-FY25'!$D:$D, "Historical")</f>
        <v>3</v>
      </c>
      <c r="X160" s="303">
        <f>SUMIFS('Forecast Summary-FY25'!AI:AI, 'Forecast Summary-FY25'!$A:$A,Outcomes!$A160,'Forecast Summary-FY25'!$C:$C, "2024",'Forecast Summary-FY25'!$D:$D, "Historical")</f>
        <v>2</v>
      </c>
      <c r="Y160" s="303">
        <f>SUMIFS('Forecast Summary-FY25'!AJ:AJ, 'Forecast Summary-FY25'!$A:$A,Outcomes!$A160,'Forecast Summary-FY25'!$C:$C, "2024",'Forecast Summary-FY25'!$D:$D, "Historical")</f>
        <v>7</v>
      </c>
      <c r="Z160" s="303">
        <f>SUMIFS('Forecast Summary-FY25'!AK:AK, 'Forecast Summary-FY25'!$A:$A,Outcomes!$A160,'Forecast Summary-FY25'!$C:$C, "2024",'Forecast Summary-FY25'!$D:$D, "Historical")</f>
        <v>210</v>
      </c>
      <c r="AA160" s="303">
        <f>SUMIFS('Forecast Summary-FY25'!AL:AL, 'Forecast Summary-FY25'!$A:$A,Outcomes!$A160,'Forecast Summary-FY25'!$C:$C, "2024",'Forecast Summary-FY25'!$D:$D, "Historical")</f>
        <v>78</v>
      </c>
      <c r="AB160" s="303">
        <f>SUMIFS('Forecast Summary-FY25'!AM:AM, 'Forecast Summary-FY25'!$A:$A,Outcomes!$A160,'Forecast Summary-FY25'!$C:$C, "2024",'Forecast Summary-FY25'!$D:$D, "Historical")</f>
        <v>109</v>
      </c>
      <c r="AC160" s="303">
        <f>SUMIFS('Forecast Summary-FY25'!AN:AN, 'Forecast Summary-FY25'!$A:$A,Outcomes!$A160,'Forecast Summary-FY25'!$C:$C, "2024",'Forecast Summary-FY25'!$D:$D, "Historical")</f>
        <v>100</v>
      </c>
      <c r="AD160" s="303">
        <f>SUMIFS('Forecast Summary-FY25'!AS:AS, 'Forecast Summary-FY25'!$A:$A,Outcomes!$A160,'Forecast Summary-FY25'!$C:$C, "2024",'Forecast Summary-FY25'!$D:$D, "Historical")</f>
        <v>0</v>
      </c>
      <c r="AE160" s="303">
        <f>SUMIFS('Forecast Summary-FY25'!AT:AT, 'Forecast Summary-FY25'!$A:$A,Outcomes!$A160,'Forecast Summary-FY25'!$C:$C, "2024",'Forecast Summary-FY25'!$D:$D, "Historical")</f>
        <v>0</v>
      </c>
      <c r="AF160" s="303">
        <f>SUMIFS('Forecast Summary-FY25'!AU:AU, 'Forecast Summary-FY25'!$A:$A,Outcomes!$A160,'Forecast Summary-FY25'!$C:$C, "2024",'Forecast Summary-FY25'!$D:$D, "Historical")</f>
        <v>0</v>
      </c>
      <c r="AG160" s="303">
        <f>SUMIFS('Forecast Summary-FY25'!AV:AV, 'Forecast Summary-FY25'!$A:$A,Outcomes!$A160,'Forecast Summary-FY25'!$C:$C, "2024",'Forecast Summary-FY25'!$D:$D, "Historical")</f>
        <v>0</v>
      </c>
      <c r="AH160" s="303">
        <f>SUMIFS('Forecast Summary-FY25'!AW:AW, 'Forecast Summary-FY25'!$A:$A,Outcomes!$A160,'Forecast Summary-FY25'!$C:$C, "2024",'Forecast Summary-FY25'!$D:$D, "Historical")</f>
        <v>0</v>
      </c>
      <c r="AI160" s="303">
        <f>SUMIFS('Forecast Summary-FY25'!AX:AX, 'Forecast Summary-FY25'!$A:$A,Outcomes!$A160,'Forecast Summary-FY25'!$C:$C, "2024",'Forecast Summary-FY25'!$D:$D, "Historical")</f>
        <v>0</v>
      </c>
      <c r="AJ160" s="303">
        <f>SUMIFS('Forecast Summary-FY25'!AY:AY, 'Forecast Summary-FY25'!$A:$A,Outcomes!$A160,'Forecast Summary-FY25'!$C:$C, "2024",'Forecast Summary-FY25'!$D:$D, "Historical")</f>
        <v>0</v>
      </c>
      <c r="AK160" s="303">
        <f>SUMIFS('Forecast Summary-FY25'!AZ:AZ, 'Forecast Summary-FY25'!$A:$A,Outcomes!$A160,'Forecast Summary-FY25'!$C:$C, "2024",'Forecast Summary-FY25'!$D:$D, "Historical")</f>
        <v>0</v>
      </c>
      <c r="AL160" s="303">
        <f>SUMIFS('Forecast Summary-FY25'!BE:BE, 'Forecast Summary-FY25'!$A:$A,Outcomes!$A160,'Forecast Summary-FY25'!$C:$C, "2024",'Forecast Summary-FY25'!$D:$D, "Historical")</f>
        <v>160</v>
      </c>
      <c r="AM160" s="303">
        <f>SUMIFS('Forecast Summary-FY25'!BF:BF, 'Forecast Summary-FY25'!$A:$A,Outcomes!$A160,'Forecast Summary-FY25'!$C:$C, "2024",'Forecast Summary-FY25'!$D:$D, "Historical")</f>
        <v>68</v>
      </c>
      <c r="AN160" s="303">
        <f>SUMIFS('Forecast Summary-FY25'!BG:BG, 'Forecast Summary-FY25'!$A:$A,Outcomes!$A160,'Forecast Summary-FY25'!$C:$C, "2024",'Forecast Summary-FY25'!$D:$D, "Historical")</f>
        <v>85</v>
      </c>
      <c r="AO160" s="303">
        <f>SUMIFS('Forecast Summary-FY25'!BH:BH, 'Forecast Summary-FY25'!$A:$A,Outcomes!$A160,'Forecast Summary-FY25'!$C:$C, "2024",'Forecast Summary-FY25'!$D:$D, "Historical")</f>
        <v>43</v>
      </c>
      <c r="AP160" s="303">
        <f>SUMIFS('Forecast Summary-FY25'!BI:BI, 'Forecast Summary-FY25'!$A:$A,Outcomes!$A160,'Forecast Summary-FY25'!$C:$C, "2024",'Forecast Summary-FY25'!$D:$D, "Historical")</f>
        <v>102</v>
      </c>
      <c r="AQ160" s="303">
        <f>SUMIFS('Forecast Summary-FY25'!BJ:BJ, 'Forecast Summary-FY25'!$A:$A,Outcomes!$A160,'Forecast Summary-FY25'!$C:$C, "2024",'Forecast Summary-FY25'!$D:$D, "Historical")</f>
        <v>36</v>
      </c>
      <c r="AR160" s="303">
        <f>SUMIFS('Forecast Summary-FY25'!BK:BK, 'Forecast Summary-FY25'!$A:$A,Outcomes!$A160,'Forecast Summary-FY25'!$C:$C, "2024",'Forecast Summary-FY25'!$D:$D, "Historical")</f>
        <v>64</v>
      </c>
      <c r="AS160" s="303">
        <f>SUMIFS('Forecast Summary-FY25'!BL:BL, 'Forecast Summary-FY25'!$A:$A,Outcomes!$A160,'Forecast Summary-FY25'!$C:$C, "2024",'Forecast Summary-FY25'!$D:$D, "Historical")</f>
        <v>63</v>
      </c>
      <c r="AT160" s="303">
        <f>SUMIFS('Forecast Summary-FY25'!BQ:BQ, 'Forecast Summary-FY25'!$A:$A,Outcomes!$A160,'Forecast Summary-FY25'!$C:$C, "2024",'Forecast Summary-FY25'!$D:$D, "Historical")</f>
        <v>0</v>
      </c>
      <c r="AU160" s="303">
        <f>SUMIFS('Forecast Summary-FY25'!BR:BR, 'Forecast Summary-FY25'!$A:$A,Outcomes!$A160,'Forecast Summary-FY25'!$C:$C, "2024",'Forecast Summary-FY25'!$D:$D, "Historical")</f>
        <v>0</v>
      </c>
      <c r="AV160" s="303">
        <f>SUMIFS('Forecast Summary-FY25'!BS:BS, 'Forecast Summary-FY25'!$A:$A,Outcomes!$A160,'Forecast Summary-FY25'!$C:$C, "2024",'Forecast Summary-FY25'!$D:$D, "Historical")</f>
        <v>0</v>
      </c>
      <c r="AW160" s="303">
        <f>SUMIFS('Forecast Summary-FY25'!BT:BT, 'Forecast Summary-FY25'!$A:$A,Outcomes!$A160,'Forecast Summary-FY25'!$C:$C, "2024",'Forecast Summary-FY25'!$D:$D, "Historical")</f>
        <v>0</v>
      </c>
      <c r="AX160" s="303">
        <f>SUMIFS('Forecast Summary-FY25'!BU:BU, 'Forecast Summary-FY25'!$A:$A,Outcomes!$A160,'Forecast Summary-FY25'!$C:$C, "2024",'Forecast Summary-FY25'!$D:$D, "Historical")</f>
        <v>0</v>
      </c>
      <c r="AY160" s="303">
        <f>SUMIFS('Forecast Summary-FY25'!BV:BV, 'Forecast Summary-FY25'!$A:$A,Outcomes!$A160,'Forecast Summary-FY25'!$C:$C, "2024",'Forecast Summary-FY25'!$D:$D, "Historical")</f>
        <v>0</v>
      </c>
      <c r="AZ160" s="303">
        <f>SUMIFS('Forecast Summary-FY25'!BW:BW, 'Forecast Summary-FY25'!$A:$A,Outcomes!$A160,'Forecast Summary-FY25'!$C:$C, "2024",'Forecast Summary-FY25'!$D:$D, "Historical")</f>
        <v>0</v>
      </c>
      <c r="BA160" s="303">
        <f>SUMIFS('Forecast Summary-FY25'!BX:BX, 'Forecast Summary-FY25'!$A:$A,Outcomes!$A160,'Forecast Summary-FY25'!$C:$C, "2024",'Forecast Summary-FY25'!$D:$D, "Historical")</f>
        <v>0</v>
      </c>
      <c r="BB160" s="303">
        <f>SUMIFS('Forecast Summary-FY25'!BY:BY, 'Forecast Summary-FY25'!$A:$A,Outcomes!$A160,'Forecast Summary-FY25'!$C:$C, "2024",'Forecast Summary-FY25'!$D:$D, "Historical")</f>
        <v>17</v>
      </c>
      <c r="BC160" s="303">
        <f>SUMIFS('Forecast Summary-FY25'!BZ:BZ, 'Forecast Summary-FY25'!$A:$A,Outcomes!$A160,'Forecast Summary-FY25'!$C:$C, "2024",'Forecast Summary-FY25'!$D:$D, "Historical")</f>
        <v>28</v>
      </c>
      <c r="BD160" s="303">
        <f>SUMIFS('Forecast Summary-FY25'!CA:CA, 'Forecast Summary-FY25'!$A:$A,Outcomes!$A160,'Forecast Summary-FY25'!$C:$C, "2024",'Forecast Summary-FY25'!$D:$D, "Historical")</f>
        <v>0</v>
      </c>
    </row>
    <row r="161" spans="1:56">
      <c r="A161" s="13" t="s">
        <v>139</v>
      </c>
      <c r="B161" s="10" t="s">
        <v>140</v>
      </c>
      <c r="C161" s="303">
        <f>SUMIFS('Forecast Summary-FY25'!E:E, 'Forecast Summary-FY25'!$A:$A,Outcomes!$A161,'Forecast Summary-FY25'!$C:$C, "2024",'Forecast Summary-FY25'!$D:$D, "Historical")</f>
        <v>190</v>
      </c>
      <c r="D161" s="303">
        <f>SUMIFS('Forecast Summary-FY25'!F:F, 'Forecast Summary-FY25'!$A:$A,Outcomes!$A161,'Forecast Summary-FY25'!$C:$C, "2024",'Forecast Summary-FY25'!$D:$D, "Historical")</f>
        <v>195</v>
      </c>
      <c r="E161" s="303">
        <f>SUMIFS('Forecast Summary-FY25'!G:G, 'Forecast Summary-FY25'!$A:$A,Outcomes!$A161,'Forecast Summary-FY25'!$C:$C, "2024",'Forecast Summary-FY25'!$D:$D, "Historical")</f>
        <v>74</v>
      </c>
      <c r="F161" s="303">
        <f>SUMIFS('Forecast Summary-FY25'!H:H, 'Forecast Summary-FY25'!$A:$A,Outcomes!$A161,'Forecast Summary-FY25'!$C:$C, "2024",'Forecast Summary-FY25'!$D:$D, "Historical")</f>
        <v>96</v>
      </c>
      <c r="G161" s="303">
        <f>SUMIFS('Forecast Summary-FY25'!I:I, 'Forecast Summary-FY25'!$A:$A,Outcomes!$A161,'Forecast Summary-FY25'!$C:$C, "2024",'Forecast Summary-FY25'!$D:$D, "Historical")</f>
        <v>49</v>
      </c>
      <c r="H161" s="303">
        <f>SUMIFS('Forecast Summary-FY25'!J:J, 'Forecast Summary-FY25'!$A:$A,Outcomes!$A161,'Forecast Summary-FY25'!$C:$C, "2024",'Forecast Summary-FY25'!$D:$D, "Historical")</f>
        <v>0</v>
      </c>
      <c r="I161" s="303">
        <f>SUMIFS('Forecast Summary-FY25'!K:K, 'Forecast Summary-FY25'!$A:$A,Outcomes!$A161,'Forecast Summary-FY25'!$C:$C, "2024",'Forecast Summary-FY25'!$D:$D, "Historical")</f>
        <v>0</v>
      </c>
      <c r="J161" s="303">
        <f>SUMIFS('Forecast Summary-FY25'!L:L, 'Forecast Summary-FY25'!$A:$A,Outcomes!$A161,'Forecast Summary-FY25'!$C:$C, "2024",'Forecast Summary-FY25'!$D:$D, "Historical")</f>
        <v>0</v>
      </c>
      <c r="K161" s="303">
        <f>SUMIFS('Forecast Summary-FY25'!M:M, 'Forecast Summary-FY25'!$A:$A,Outcomes!$A161,'Forecast Summary-FY25'!$C:$C, "2024",'Forecast Summary-FY25'!$D:$D, "Historical")</f>
        <v>0</v>
      </c>
      <c r="L161" s="303">
        <f>SUMIFS('Forecast Summary-FY25'!O:O, 'Forecast Summary-FY25'!$A:$A,Outcomes!$A161,'Forecast Summary-FY25'!$C:$C, "2024",'Forecast Summary-FY25'!$D:$D, "Historical")</f>
        <v>39</v>
      </c>
      <c r="M161" s="303">
        <f>SUMIFS('Forecast Summary-FY25'!P:P, 'Forecast Summary-FY25'!$A:$A,Outcomes!$A161,'Forecast Summary-FY25'!$C:$C, "2024",'Forecast Summary-FY25'!$D:$D, "Historical")</f>
        <v>357</v>
      </c>
      <c r="N161" s="303">
        <f>SUMIFS('Forecast Summary-FY25'!U:U, 'Forecast Summary-FY25'!$A:$A,Outcomes!$A161,'Forecast Summary-FY25'!$C:$C, "2024",'Forecast Summary-FY25'!$D:$D, "Historical")</f>
        <v>16</v>
      </c>
      <c r="O161" s="303">
        <f>SUMIFS('Forecast Summary-FY25'!V:V, 'Forecast Summary-FY25'!$A:$A,Outcomes!$A161,'Forecast Summary-FY25'!$C:$C, "2024",'Forecast Summary-FY25'!$D:$D, "Historical")</f>
        <v>4</v>
      </c>
      <c r="P161" s="303">
        <f>SUMIFS('Forecast Summary-FY25'!W:W, 'Forecast Summary-FY25'!$A:$A,Outcomes!$A161,'Forecast Summary-FY25'!$C:$C, "2024",'Forecast Summary-FY25'!$D:$D, "Historical")</f>
        <v>8</v>
      </c>
      <c r="Q161" s="303">
        <f>SUMIFS('Forecast Summary-FY25'!X:X, 'Forecast Summary-FY25'!$A:$A,Outcomes!$A161,'Forecast Summary-FY25'!$C:$C, "2024",'Forecast Summary-FY25'!$D:$D, "Historical")</f>
        <v>4</v>
      </c>
      <c r="R161" s="303">
        <f>SUMIFS('Forecast Summary-FY25'!Y:Y, 'Forecast Summary-FY25'!$A:$A,Outcomes!$A161,'Forecast Summary-FY25'!$C:$C, "2024",'Forecast Summary-FY25'!$D:$D, "Historical")</f>
        <v>79</v>
      </c>
      <c r="S161" s="303">
        <f>SUMIFS('Forecast Summary-FY25'!Z:Z, 'Forecast Summary-FY25'!$A:$A,Outcomes!$A161,'Forecast Summary-FY25'!$C:$C, "2024",'Forecast Summary-FY25'!$D:$D, "Historical")</f>
        <v>41</v>
      </c>
      <c r="T161" s="303">
        <f>SUMIFS('Forecast Summary-FY25'!AA:AA, 'Forecast Summary-FY25'!$A:$A,Outcomes!$A161,'Forecast Summary-FY25'!$C:$C, "2024",'Forecast Summary-FY25'!$D:$D, "Historical")</f>
        <v>48</v>
      </c>
      <c r="U161" s="303">
        <f>SUMIFS('Forecast Summary-FY25'!AB:AB, 'Forecast Summary-FY25'!$A:$A,Outcomes!$A161,'Forecast Summary-FY25'!$C:$C, "2024",'Forecast Summary-FY25'!$D:$D, "Historical")</f>
        <v>41</v>
      </c>
      <c r="V161" s="303">
        <f>SUMIFS('Forecast Summary-FY25'!AG:AG, 'Forecast Summary-FY25'!$A:$A,Outcomes!$A161,'Forecast Summary-FY25'!$C:$C, "2024",'Forecast Summary-FY25'!$D:$D, "Historical")</f>
        <v>125</v>
      </c>
      <c r="W161" s="303">
        <f>SUMIFS('Forecast Summary-FY25'!AH:AH, 'Forecast Summary-FY25'!$A:$A,Outcomes!$A161,'Forecast Summary-FY25'!$C:$C, "2024",'Forecast Summary-FY25'!$D:$D, "Historical")</f>
        <v>52</v>
      </c>
      <c r="X161" s="303">
        <f>SUMIFS('Forecast Summary-FY25'!AI:AI, 'Forecast Summary-FY25'!$A:$A,Outcomes!$A161,'Forecast Summary-FY25'!$C:$C, "2024",'Forecast Summary-FY25'!$D:$D, "Historical")</f>
        <v>44</v>
      </c>
      <c r="Y161" s="303">
        <f>SUMIFS('Forecast Summary-FY25'!AJ:AJ, 'Forecast Summary-FY25'!$A:$A,Outcomes!$A161,'Forecast Summary-FY25'!$C:$C, "2024",'Forecast Summary-FY25'!$D:$D, "Historical")</f>
        <v>29</v>
      </c>
      <c r="Z161" s="303">
        <f>SUMIFS('Forecast Summary-FY25'!AK:AK, 'Forecast Summary-FY25'!$A:$A,Outcomes!$A161,'Forecast Summary-FY25'!$C:$C, "2024",'Forecast Summary-FY25'!$D:$D, "Historical")</f>
        <v>135</v>
      </c>
      <c r="AA161" s="303">
        <f>SUMIFS('Forecast Summary-FY25'!AL:AL, 'Forecast Summary-FY25'!$A:$A,Outcomes!$A161,'Forecast Summary-FY25'!$C:$C, "2024",'Forecast Summary-FY25'!$D:$D, "Historical")</f>
        <v>36</v>
      </c>
      <c r="AB161" s="303">
        <f>SUMIFS('Forecast Summary-FY25'!AM:AM, 'Forecast Summary-FY25'!$A:$A,Outcomes!$A161,'Forecast Summary-FY25'!$C:$C, "2024",'Forecast Summary-FY25'!$D:$D, "Historical")</f>
        <v>71</v>
      </c>
      <c r="AC161" s="303">
        <f>SUMIFS('Forecast Summary-FY25'!AN:AN, 'Forecast Summary-FY25'!$A:$A,Outcomes!$A161,'Forecast Summary-FY25'!$C:$C, "2024",'Forecast Summary-FY25'!$D:$D, "Historical")</f>
        <v>77</v>
      </c>
      <c r="AD161" s="303">
        <f>SUMIFS('Forecast Summary-FY25'!AS:AS, 'Forecast Summary-FY25'!$A:$A,Outcomes!$A161,'Forecast Summary-FY25'!$C:$C, "2024",'Forecast Summary-FY25'!$D:$D, "Historical")</f>
        <v>0</v>
      </c>
      <c r="AE161" s="303">
        <f>SUMIFS('Forecast Summary-FY25'!AT:AT, 'Forecast Summary-FY25'!$A:$A,Outcomes!$A161,'Forecast Summary-FY25'!$C:$C, "2024",'Forecast Summary-FY25'!$D:$D, "Historical")</f>
        <v>0</v>
      </c>
      <c r="AF161" s="303">
        <f>SUMIFS('Forecast Summary-FY25'!AU:AU, 'Forecast Summary-FY25'!$A:$A,Outcomes!$A161,'Forecast Summary-FY25'!$C:$C, "2024",'Forecast Summary-FY25'!$D:$D, "Historical")</f>
        <v>0</v>
      </c>
      <c r="AG161" s="303">
        <f>SUMIFS('Forecast Summary-FY25'!AV:AV, 'Forecast Summary-FY25'!$A:$A,Outcomes!$A161,'Forecast Summary-FY25'!$C:$C, "2024",'Forecast Summary-FY25'!$D:$D, "Historical")</f>
        <v>0</v>
      </c>
      <c r="AH161" s="303">
        <f>SUMIFS('Forecast Summary-FY25'!AW:AW, 'Forecast Summary-FY25'!$A:$A,Outcomes!$A161,'Forecast Summary-FY25'!$C:$C, "2024",'Forecast Summary-FY25'!$D:$D, "Historical")</f>
        <v>0</v>
      </c>
      <c r="AI161" s="303">
        <f>SUMIFS('Forecast Summary-FY25'!AX:AX, 'Forecast Summary-FY25'!$A:$A,Outcomes!$A161,'Forecast Summary-FY25'!$C:$C, "2024",'Forecast Summary-FY25'!$D:$D, "Historical")</f>
        <v>0</v>
      </c>
      <c r="AJ161" s="303">
        <f>SUMIFS('Forecast Summary-FY25'!AY:AY, 'Forecast Summary-FY25'!$A:$A,Outcomes!$A161,'Forecast Summary-FY25'!$C:$C, "2024",'Forecast Summary-FY25'!$D:$D, "Historical")</f>
        <v>0</v>
      </c>
      <c r="AK161" s="303">
        <f>SUMIFS('Forecast Summary-FY25'!AZ:AZ, 'Forecast Summary-FY25'!$A:$A,Outcomes!$A161,'Forecast Summary-FY25'!$C:$C, "2024",'Forecast Summary-FY25'!$D:$D, "Historical")</f>
        <v>0</v>
      </c>
      <c r="AL161" s="303">
        <f>SUMIFS('Forecast Summary-FY25'!BE:BE, 'Forecast Summary-FY25'!$A:$A,Outcomes!$A161,'Forecast Summary-FY25'!$C:$C, "2024",'Forecast Summary-FY25'!$D:$D, "Historical")</f>
        <v>213</v>
      </c>
      <c r="AM161" s="303">
        <f>SUMIFS('Forecast Summary-FY25'!BF:BF, 'Forecast Summary-FY25'!$A:$A,Outcomes!$A161,'Forecast Summary-FY25'!$C:$C, "2024",'Forecast Summary-FY25'!$D:$D, "Historical")</f>
        <v>71</v>
      </c>
      <c r="AN161" s="303">
        <f>SUMIFS('Forecast Summary-FY25'!BG:BG, 'Forecast Summary-FY25'!$A:$A,Outcomes!$A161,'Forecast Summary-FY25'!$C:$C, "2024",'Forecast Summary-FY25'!$D:$D, "Historical")</f>
        <v>99</v>
      </c>
      <c r="AO161" s="303">
        <f>SUMIFS('Forecast Summary-FY25'!BH:BH, 'Forecast Summary-FY25'!$A:$A,Outcomes!$A161,'Forecast Summary-FY25'!$C:$C, "2024",'Forecast Summary-FY25'!$D:$D, "Historical")</f>
        <v>63</v>
      </c>
      <c r="AP161" s="303">
        <f>SUMIFS('Forecast Summary-FY25'!BI:BI, 'Forecast Summary-FY25'!$A:$A,Outcomes!$A161,'Forecast Summary-FY25'!$C:$C, "2024",'Forecast Summary-FY25'!$D:$D, "Historical")</f>
        <v>140</v>
      </c>
      <c r="AQ161" s="303">
        <f>SUMIFS('Forecast Summary-FY25'!BJ:BJ, 'Forecast Summary-FY25'!$A:$A,Outcomes!$A161,'Forecast Summary-FY25'!$C:$C, "2024",'Forecast Summary-FY25'!$D:$D, "Historical")</f>
        <v>29</v>
      </c>
      <c r="AR161" s="303">
        <f>SUMIFS('Forecast Summary-FY25'!BK:BK, 'Forecast Summary-FY25'!$A:$A,Outcomes!$A161,'Forecast Summary-FY25'!$C:$C, "2024",'Forecast Summary-FY25'!$D:$D, "Historical")</f>
        <v>77</v>
      </c>
      <c r="AS161" s="303">
        <f>SUMIFS('Forecast Summary-FY25'!BL:BL, 'Forecast Summary-FY25'!$A:$A,Outcomes!$A161,'Forecast Summary-FY25'!$C:$C, "2024",'Forecast Summary-FY25'!$D:$D, "Historical")</f>
        <v>76</v>
      </c>
      <c r="AT161" s="303">
        <f>SUMIFS('Forecast Summary-FY25'!BQ:BQ, 'Forecast Summary-FY25'!$A:$A,Outcomes!$A161,'Forecast Summary-FY25'!$C:$C, "2024",'Forecast Summary-FY25'!$D:$D, "Historical")</f>
        <v>0</v>
      </c>
      <c r="AU161" s="303">
        <f>SUMIFS('Forecast Summary-FY25'!BR:BR, 'Forecast Summary-FY25'!$A:$A,Outcomes!$A161,'Forecast Summary-FY25'!$C:$C, "2024",'Forecast Summary-FY25'!$D:$D, "Historical")</f>
        <v>0</v>
      </c>
      <c r="AV161" s="303">
        <f>SUMIFS('Forecast Summary-FY25'!BS:BS, 'Forecast Summary-FY25'!$A:$A,Outcomes!$A161,'Forecast Summary-FY25'!$C:$C, "2024",'Forecast Summary-FY25'!$D:$D, "Historical")</f>
        <v>0</v>
      </c>
      <c r="AW161" s="303">
        <f>SUMIFS('Forecast Summary-FY25'!BT:BT, 'Forecast Summary-FY25'!$A:$A,Outcomes!$A161,'Forecast Summary-FY25'!$C:$C, "2024",'Forecast Summary-FY25'!$D:$D, "Historical")</f>
        <v>0</v>
      </c>
      <c r="AX161" s="303">
        <f>SUMIFS('Forecast Summary-FY25'!BU:BU, 'Forecast Summary-FY25'!$A:$A,Outcomes!$A161,'Forecast Summary-FY25'!$C:$C, "2024",'Forecast Summary-FY25'!$D:$D, "Historical")</f>
        <v>0</v>
      </c>
      <c r="AY161" s="303">
        <f>SUMIFS('Forecast Summary-FY25'!BV:BV, 'Forecast Summary-FY25'!$A:$A,Outcomes!$A161,'Forecast Summary-FY25'!$C:$C, "2024",'Forecast Summary-FY25'!$D:$D, "Historical")</f>
        <v>0</v>
      </c>
      <c r="AZ161" s="303">
        <f>SUMIFS('Forecast Summary-FY25'!BW:BW, 'Forecast Summary-FY25'!$A:$A,Outcomes!$A161,'Forecast Summary-FY25'!$C:$C, "2024",'Forecast Summary-FY25'!$D:$D, "Historical")</f>
        <v>0</v>
      </c>
      <c r="BA161" s="303">
        <f>SUMIFS('Forecast Summary-FY25'!BX:BX, 'Forecast Summary-FY25'!$A:$A,Outcomes!$A161,'Forecast Summary-FY25'!$C:$C, "2024",'Forecast Summary-FY25'!$D:$D, "Historical")</f>
        <v>0</v>
      </c>
      <c r="BB161" s="303">
        <f>SUMIFS('Forecast Summary-FY25'!BY:BY, 'Forecast Summary-FY25'!$A:$A,Outcomes!$A161,'Forecast Summary-FY25'!$C:$C, "2024",'Forecast Summary-FY25'!$D:$D, "Historical")</f>
        <v>17</v>
      </c>
      <c r="BC161" s="303">
        <f>SUMIFS('Forecast Summary-FY25'!BZ:BZ, 'Forecast Summary-FY25'!$A:$A,Outcomes!$A161,'Forecast Summary-FY25'!$C:$C, "2024",'Forecast Summary-FY25'!$D:$D, "Historical")</f>
        <v>47</v>
      </c>
      <c r="BD161" s="303">
        <f>SUMIFS('Forecast Summary-FY25'!CA:CA, 'Forecast Summary-FY25'!$A:$A,Outcomes!$A161,'Forecast Summary-FY25'!$C:$C, "2024",'Forecast Summary-FY25'!$D:$D, "Historical")</f>
        <v>0</v>
      </c>
    </row>
    <row r="162" spans="1:56">
      <c r="A162" s="13" t="s">
        <v>141</v>
      </c>
      <c r="B162" s="10" t="s">
        <v>142</v>
      </c>
      <c r="C162" s="303">
        <f>SUMIFS('Forecast Summary-FY25'!E:E, 'Forecast Summary-FY25'!$A:$A,Outcomes!$A162,'Forecast Summary-FY25'!$C:$C, "2024",'Forecast Summary-FY25'!$D:$D, "Historical")</f>
        <v>576</v>
      </c>
      <c r="D162" s="303">
        <f>SUMIFS('Forecast Summary-FY25'!F:F, 'Forecast Summary-FY25'!$A:$A,Outcomes!$A162,'Forecast Summary-FY25'!$C:$C, "2024",'Forecast Summary-FY25'!$D:$D, "Historical")</f>
        <v>390</v>
      </c>
      <c r="E162" s="303">
        <f>SUMIFS('Forecast Summary-FY25'!G:G, 'Forecast Summary-FY25'!$A:$A,Outcomes!$A162,'Forecast Summary-FY25'!$C:$C, "2024",'Forecast Summary-FY25'!$D:$D, "Historical")</f>
        <v>265</v>
      </c>
      <c r="F162" s="303">
        <f>SUMIFS('Forecast Summary-FY25'!H:H, 'Forecast Summary-FY25'!$A:$A,Outcomes!$A162,'Forecast Summary-FY25'!$C:$C, "2024",'Forecast Summary-FY25'!$D:$D, "Historical")</f>
        <v>98</v>
      </c>
      <c r="G162" s="303">
        <f>SUMIFS('Forecast Summary-FY25'!I:I, 'Forecast Summary-FY25'!$A:$A,Outcomes!$A162,'Forecast Summary-FY25'!$C:$C, "2024",'Forecast Summary-FY25'!$D:$D, "Historical")</f>
        <v>52</v>
      </c>
      <c r="H162" s="303">
        <f>SUMIFS('Forecast Summary-FY25'!J:J, 'Forecast Summary-FY25'!$A:$A,Outcomes!$A162,'Forecast Summary-FY25'!$C:$C, "2024",'Forecast Summary-FY25'!$D:$D, "Historical")</f>
        <v>0</v>
      </c>
      <c r="I162" s="303">
        <f>SUMIFS('Forecast Summary-FY25'!K:K, 'Forecast Summary-FY25'!$A:$A,Outcomes!$A162,'Forecast Summary-FY25'!$C:$C, "2024",'Forecast Summary-FY25'!$D:$D, "Historical")</f>
        <v>0</v>
      </c>
      <c r="J162" s="303">
        <f>SUMIFS('Forecast Summary-FY25'!L:L, 'Forecast Summary-FY25'!$A:$A,Outcomes!$A162,'Forecast Summary-FY25'!$C:$C, "2024",'Forecast Summary-FY25'!$D:$D, "Historical")</f>
        <v>0</v>
      </c>
      <c r="K162" s="303">
        <f>SUMIFS('Forecast Summary-FY25'!M:M, 'Forecast Summary-FY25'!$A:$A,Outcomes!$A162,'Forecast Summary-FY25'!$C:$C, "2024",'Forecast Summary-FY25'!$D:$D, "Historical")</f>
        <v>0</v>
      </c>
      <c r="L162" s="303">
        <f>SUMIFS('Forecast Summary-FY25'!O:O, 'Forecast Summary-FY25'!$A:$A,Outcomes!$A162,'Forecast Summary-FY25'!$C:$C, "2024",'Forecast Summary-FY25'!$D:$D, "Historical")</f>
        <v>36</v>
      </c>
      <c r="M162" s="303">
        <f>SUMIFS('Forecast Summary-FY25'!P:P, 'Forecast Summary-FY25'!$A:$A,Outcomes!$A162,'Forecast Summary-FY25'!$C:$C, "2024",'Forecast Summary-FY25'!$D:$D, "Historical")</f>
        <v>190</v>
      </c>
      <c r="N162" s="303">
        <f>SUMIFS('Forecast Summary-FY25'!U:U, 'Forecast Summary-FY25'!$A:$A,Outcomes!$A162,'Forecast Summary-FY25'!$C:$C, "2024",'Forecast Summary-FY25'!$D:$D, "Historical")</f>
        <v>32</v>
      </c>
      <c r="O162" s="303">
        <f>SUMIFS('Forecast Summary-FY25'!V:V, 'Forecast Summary-FY25'!$A:$A,Outcomes!$A162,'Forecast Summary-FY25'!$C:$C, "2024",'Forecast Summary-FY25'!$D:$D, "Historical")</f>
        <v>19</v>
      </c>
      <c r="P162" s="303">
        <f>SUMIFS('Forecast Summary-FY25'!W:W, 'Forecast Summary-FY25'!$A:$A,Outcomes!$A162,'Forecast Summary-FY25'!$C:$C, "2024",'Forecast Summary-FY25'!$D:$D, "Historical")</f>
        <v>12</v>
      </c>
      <c r="Q162" s="303">
        <f>SUMIFS('Forecast Summary-FY25'!X:X, 'Forecast Summary-FY25'!$A:$A,Outcomes!$A162,'Forecast Summary-FY25'!$C:$C, "2024",'Forecast Summary-FY25'!$D:$D, "Historical")</f>
        <v>15</v>
      </c>
      <c r="R162" s="303">
        <f>SUMIFS('Forecast Summary-FY25'!Y:Y, 'Forecast Summary-FY25'!$A:$A,Outcomes!$A162,'Forecast Summary-FY25'!$C:$C, "2024",'Forecast Summary-FY25'!$D:$D, "Historical")</f>
        <v>21</v>
      </c>
      <c r="S162" s="303">
        <f>SUMIFS('Forecast Summary-FY25'!Z:Z, 'Forecast Summary-FY25'!$A:$A,Outcomes!$A162,'Forecast Summary-FY25'!$C:$C, "2024",'Forecast Summary-FY25'!$D:$D, "Historical")</f>
        <v>16</v>
      </c>
      <c r="T162" s="303">
        <f>SUMIFS('Forecast Summary-FY25'!AA:AA, 'Forecast Summary-FY25'!$A:$A,Outcomes!$A162,'Forecast Summary-FY25'!$C:$C, "2024",'Forecast Summary-FY25'!$D:$D, "Historical")</f>
        <v>3</v>
      </c>
      <c r="U162" s="303">
        <f>SUMIFS('Forecast Summary-FY25'!AB:AB, 'Forecast Summary-FY25'!$A:$A,Outcomes!$A162,'Forecast Summary-FY25'!$C:$C, "2024",'Forecast Summary-FY25'!$D:$D, "Historical")</f>
        <v>6</v>
      </c>
      <c r="V162" s="303">
        <f>SUMIFS('Forecast Summary-FY25'!AG:AG, 'Forecast Summary-FY25'!$A:$A,Outcomes!$A162,'Forecast Summary-FY25'!$C:$C, "2024",'Forecast Summary-FY25'!$D:$D, "Historical")</f>
        <v>94</v>
      </c>
      <c r="W162" s="303">
        <f>SUMIFS('Forecast Summary-FY25'!AH:AH, 'Forecast Summary-FY25'!$A:$A,Outcomes!$A162,'Forecast Summary-FY25'!$C:$C, "2024",'Forecast Summary-FY25'!$D:$D, "Historical")</f>
        <v>80</v>
      </c>
      <c r="X162" s="303">
        <f>SUMIFS('Forecast Summary-FY25'!AI:AI, 'Forecast Summary-FY25'!$A:$A,Outcomes!$A162,'Forecast Summary-FY25'!$C:$C, "2024",'Forecast Summary-FY25'!$D:$D, "Historical")</f>
        <v>17</v>
      </c>
      <c r="Y162" s="303">
        <f>SUMIFS('Forecast Summary-FY25'!AJ:AJ, 'Forecast Summary-FY25'!$A:$A,Outcomes!$A162,'Forecast Summary-FY25'!$C:$C, "2024",'Forecast Summary-FY25'!$D:$D, "Historical")</f>
        <v>11</v>
      </c>
      <c r="Z162" s="303">
        <f>SUMIFS('Forecast Summary-FY25'!AK:AK, 'Forecast Summary-FY25'!$A:$A,Outcomes!$A162,'Forecast Summary-FY25'!$C:$C, "2024",'Forecast Summary-FY25'!$D:$D, "Historical")</f>
        <v>181</v>
      </c>
      <c r="AA162" s="303">
        <f>SUMIFS('Forecast Summary-FY25'!AL:AL, 'Forecast Summary-FY25'!$A:$A,Outcomes!$A162,'Forecast Summary-FY25'!$C:$C, "2024",'Forecast Summary-FY25'!$D:$D, "Historical")</f>
        <v>126</v>
      </c>
      <c r="AB162" s="303">
        <f>SUMIFS('Forecast Summary-FY25'!AM:AM, 'Forecast Summary-FY25'!$A:$A,Outcomes!$A162,'Forecast Summary-FY25'!$C:$C, "2024",'Forecast Summary-FY25'!$D:$D, "Historical")</f>
        <v>90</v>
      </c>
      <c r="AC162" s="303">
        <f>SUMIFS('Forecast Summary-FY25'!AN:AN, 'Forecast Summary-FY25'!$A:$A,Outcomes!$A162,'Forecast Summary-FY25'!$C:$C, "2024",'Forecast Summary-FY25'!$D:$D, "Historical")</f>
        <v>62</v>
      </c>
      <c r="AD162" s="303">
        <f>SUMIFS('Forecast Summary-FY25'!AS:AS, 'Forecast Summary-FY25'!$A:$A,Outcomes!$A162,'Forecast Summary-FY25'!$C:$C, "2024",'Forecast Summary-FY25'!$D:$D, "Historical")</f>
        <v>0</v>
      </c>
      <c r="AE162" s="303">
        <f>SUMIFS('Forecast Summary-FY25'!AT:AT, 'Forecast Summary-FY25'!$A:$A,Outcomes!$A162,'Forecast Summary-FY25'!$C:$C, "2024",'Forecast Summary-FY25'!$D:$D, "Historical")</f>
        <v>0</v>
      </c>
      <c r="AF162" s="303">
        <f>SUMIFS('Forecast Summary-FY25'!AU:AU, 'Forecast Summary-FY25'!$A:$A,Outcomes!$A162,'Forecast Summary-FY25'!$C:$C, "2024",'Forecast Summary-FY25'!$D:$D, "Historical")</f>
        <v>0</v>
      </c>
      <c r="AG162" s="303">
        <f>SUMIFS('Forecast Summary-FY25'!AV:AV, 'Forecast Summary-FY25'!$A:$A,Outcomes!$A162,'Forecast Summary-FY25'!$C:$C, "2024",'Forecast Summary-FY25'!$D:$D, "Historical")</f>
        <v>0</v>
      </c>
      <c r="AH162" s="303">
        <f>SUMIFS('Forecast Summary-FY25'!AW:AW, 'Forecast Summary-FY25'!$A:$A,Outcomes!$A162,'Forecast Summary-FY25'!$C:$C, "2024",'Forecast Summary-FY25'!$D:$D, "Historical")</f>
        <v>0</v>
      </c>
      <c r="AI162" s="303">
        <f>SUMIFS('Forecast Summary-FY25'!AX:AX, 'Forecast Summary-FY25'!$A:$A,Outcomes!$A162,'Forecast Summary-FY25'!$C:$C, "2024",'Forecast Summary-FY25'!$D:$D, "Historical")</f>
        <v>0</v>
      </c>
      <c r="AJ162" s="303">
        <f>SUMIFS('Forecast Summary-FY25'!AY:AY, 'Forecast Summary-FY25'!$A:$A,Outcomes!$A162,'Forecast Summary-FY25'!$C:$C, "2024",'Forecast Summary-FY25'!$D:$D, "Historical")</f>
        <v>0</v>
      </c>
      <c r="AK162" s="303">
        <f>SUMIFS('Forecast Summary-FY25'!AZ:AZ, 'Forecast Summary-FY25'!$A:$A,Outcomes!$A162,'Forecast Summary-FY25'!$C:$C, "2024",'Forecast Summary-FY25'!$D:$D, "Historical")</f>
        <v>0</v>
      </c>
      <c r="AL162" s="303">
        <f>SUMIFS('Forecast Summary-FY25'!BE:BE, 'Forecast Summary-FY25'!$A:$A,Outcomes!$A162,'Forecast Summary-FY25'!$C:$C, "2024",'Forecast Summary-FY25'!$D:$D, "Historical")</f>
        <v>530</v>
      </c>
      <c r="AM162" s="303">
        <f>SUMIFS('Forecast Summary-FY25'!BF:BF, 'Forecast Summary-FY25'!$A:$A,Outcomes!$A162,'Forecast Summary-FY25'!$C:$C, "2024",'Forecast Summary-FY25'!$D:$D, "Historical")</f>
        <v>329</v>
      </c>
      <c r="AN162" s="303">
        <f>SUMIFS('Forecast Summary-FY25'!BG:BG, 'Forecast Summary-FY25'!$A:$A,Outcomes!$A162,'Forecast Summary-FY25'!$C:$C, "2024",'Forecast Summary-FY25'!$D:$D, "Historical")</f>
        <v>215</v>
      </c>
      <c r="AO162" s="303">
        <f>SUMIFS('Forecast Summary-FY25'!BH:BH, 'Forecast Summary-FY25'!$A:$A,Outcomes!$A162,'Forecast Summary-FY25'!$C:$C, "2024",'Forecast Summary-FY25'!$D:$D, "Historical")</f>
        <v>111</v>
      </c>
      <c r="AP162" s="303">
        <f>SUMIFS('Forecast Summary-FY25'!BI:BI, 'Forecast Summary-FY25'!$A:$A,Outcomes!$A162,'Forecast Summary-FY25'!$C:$C, "2024",'Forecast Summary-FY25'!$D:$D, "Historical")</f>
        <v>367</v>
      </c>
      <c r="AQ162" s="303">
        <f>SUMIFS('Forecast Summary-FY25'!BJ:BJ, 'Forecast Summary-FY25'!$A:$A,Outcomes!$A162,'Forecast Summary-FY25'!$C:$C, "2024",'Forecast Summary-FY25'!$D:$D, "Historical")</f>
        <v>173</v>
      </c>
      <c r="AR162" s="303">
        <f>SUMIFS('Forecast Summary-FY25'!BK:BK, 'Forecast Summary-FY25'!$A:$A,Outcomes!$A162,'Forecast Summary-FY25'!$C:$C, "2024",'Forecast Summary-FY25'!$D:$D, "Historical")</f>
        <v>150</v>
      </c>
      <c r="AS162" s="303">
        <f>SUMIFS('Forecast Summary-FY25'!BL:BL, 'Forecast Summary-FY25'!$A:$A,Outcomes!$A162,'Forecast Summary-FY25'!$C:$C, "2024",'Forecast Summary-FY25'!$D:$D, "Historical")</f>
        <v>202</v>
      </c>
      <c r="AT162" s="303">
        <f>SUMIFS('Forecast Summary-FY25'!BQ:BQ, 'Forecast Summary-FY25'!$A:$A,Outcomes!$A162,'Forecast Summary-FY25'!$C:$C, "2024",'Forecast Summary-FY25'!$D:$D, "Historical")</f>
        <v>0</v>
      </c>
      <c r="AU162" s="303">
        <f>SUMIFS('Forecast Summary-FY25'!BR:BR, 'Forecast Summary-FY25'!$A:$A,Outcomes!$A162,'Forecast Summary-FY25'!$C:$C, "2024",'Forecast Summary-FY25'!$D:$D, "Historical")</f>
        <v>0</v>
      </c>
      <c r="AV162" s="303">
        <f>SUMIFS('Forecast Summary-FY25'!BS:BS, 'Forecast Summary-FY25'!$A:$A,Outcomes!$A162,'Forecast Summary-FY25'!$C:$C, "2024",'Forecast Summary-FY25'!$D:$D, "Historical")</f>
        <v>0</v>
      </c>
      <c r="AW162" s="303">
        <f>SUMIFS('Forecast Summary-FY25'!BT:BT, 'Forecast Summary-FY25'!$A:$A,Outcomes!$A162,'Forecast Summary-FY25'!$C:$C, "2024",'Forecast Summary-FY25'!$D:$D, "Historical")</f>
        <v>0</v>
      </c>
      <c r="AX162" s="303">
        <f>SUMIFS('Forecast Summary-FY25'!BU:BU, 'Forecast Summary-FY25'!$A:$A,Outcomes!$A162,'Forecast Summary-FY25'!$C:$C, "2024",'Forecast Summary-FY25'!$D:$D, "Historical")</f>
        <v>64</v>
      </c>
      <c r="AY162" s="303">
        <f>SUMIFS('Forecast Summary-FY25'!BV:BV, 'Forecast Summary-FY25'!$A:$A,Outcomes!$A162,'Forecast Summary-FY25'!$C:$C, "2024",'Forecast Summary-FY25'!$D:$D, "Historical")</f>
        <v>36</v>
      </c>
      <c r="AZ162" s="303">
        <f>SUMIFS('Forecast Summary-FY25'!BW:BW, 'Forecast Summary-FY25'!$A:$A,Outcomes!$A162,'Forecast Summary-FY25'!$C:$C, "2024",'Forecast Summary-FY25'!$D:$D, "Historical")</f>
        <v>28</v>
      </c>
      <c r="BA162" s="303">
        <f>SUMIFS('Forecast Summary-FY25'!BX:BX, 'Forecast Summary-FY25'!$A:$A,Outcomes!$A162,'Forecast Summary-FY25'!$C:$C, "2024",'Forecast Summary-FY25'!$D:$D, "Historical")</f>
        <v>33</v>
      </c>
      <c r="BB162" s="303">
        <f>SUMIFS('Forecast Summary-FY25'!BY:BY, 'Forecast Summary-FY25'!$A:$A,Outcomes!$A162,'Forecast Summary-FY25'!$C:$C, "2024",'Forecast Summary-FY25'!$D:$D, "Historical")</f>
        <v>7</v>
      </c>
      <c r="BC162" s="303">
        <f>SUMIFS('Forecast Summary-FY25'!BZ:BZ, 'Forecast Summary-FY25'!$A:$A,Outcomes!$A162,'Forecast Summary-FY25'!$C:$C, "2024",'Forecast Summary-FY25'!$D:$D, "Historical")</f>
        <v>41</v>
      </c>
      <c r="BD162" s="303">
        <f>SUMIFS('Forecast Summary-FY25'!CA:CA, 'Forecast Summary-FY25'!$A:$A,Outcomes!$A162,'Forecast Summary-FY25'!$C:$C, "2024",'Forecast Summary-FY25'!$D:$D, "Historical")</f>
        <v>0</v>
      </c>
    </row>
    <row r="163" spans="1:56">
      <c r="A163" s="13" t="s">
        <v>143</v>
      </c>
      <c r="B163" s="10" t="s">
        <v>144</v>
      </c>
      <c r="C163" s="303">
        <f>SUMIFS('Forecast Summary-FY25'!E:E, 'Forecast Summary-FY25'!$A:$A,Outcomes!$A163,'Forecast Summary-FY25'!$C:$C, "2024",'Forecast Summary-FY25'!$D:$D, "Historical")</f>
        <v>178</v>
      </c>
      <c r="D163" s="303">
        <f>SUMIFS('Forecast Summary-FY25'!F:F, 'Forecast Summary-FY25'!$A:$A,Outcomes!$A163,'Forecast Summary-FY25'!$C:$C, "2024",'Forecast Summary-FY25'!$D:$D, "Historical")</f>
        <v>119</v>
      </c>
      <c r="E163" s="303">
        <f>SUMIFS('Forecast Summary-FY25'!G:G, 'Forecast Summary-FY25'!$A:$A,Outcomes!$A163,'Forecast Summary-FY25'!$C:$C, "2024",'Forecast Summary-FY25'!$D:$D, "Historical")</f>
        <v>38</v>
      </c>
      <c r="F163" s="303">
        <f>SUMIFS('Forecast Summary-FY25'!H:H, 'Forecast Summary-FY25'!$A:$A,Outcomes!$A163,'Forecast Summary-FY25'!$C:$C, "2024",'Forecast Summary-FY25'!$D:$D, "Historical")</f>
        <v>30</v>
      </c>
      <c r="G163" s="303">
        <f>SUMIFS('Forecast Summary-FY25'!I:I, 'Forecast Summary-FY25'!$A:$A,Outcomes!$A163,'Forecast Summary-FY25'!$C:$C, "2024",'Forecast Summary-FY25'!$D:$D, "Historical")</f>
        <v>6</v>
      </c>
      <c r="H163" s="303">
        <f>SUMIFS('Forecast Summary-FY25'!J:J, 'Forecast Summary-FY25'!$A:$A,Outcomes!$A163,'Forecast Summary-FY25'!$C:$C, "2024",'Forecast Summary-FY25'!$D:$D, "Historical")</f>
        <v>0</v>
      </c>
      <c r="I163" s="303">
        <f>SUMIFS('Forecast Summary-FY25'!K:K, 'Forecast Summary-FY25'!$A:$A,Outcomes!$A163,'Forecast Summary-FY25'!$C:$C, "2024",'Forecast Summary-FY25'!$D:$D, "Historical")</f>
        <v>0</v>
      </c>
      <c r="J163" s="303">
        <f>SUMIFS('Forecast Summary-FY25'!L:L, 'Forecast Summary-FY25'!$A:$A,Outcomes!$A163,'Forecast Summary-FY25'!$C:$C, "2024",'Forecast Summary-FY25'!$D:$D, "Historical")</f>
        <v>0</v>
      </c>
      <c r="K163" s="303">
        <f>SUMIFS('Forecast Summary-FY25'!M:M, 'Forecast Summary-FY25'!$A:$A,Outcomes!$A163,'Forecast Summary-FY25'!$C:$C, "2024",'Forecast Summary-FY25'!$D:$D, "Historical")</f>
        <v>0</v>
      </c>
      <c r="L163" s="303">
        <f>SUMIFS('Forecast Summary-FY25'!O:O, 'Forecast Summary-FY25'!$A:$A,Outcomes!$A163,'Forecast Summary-FY25'!$C:$C, "2024",'Forecast Summary-FY25'!$D:$D, "Historical")</f>
        <v>0</v>
      </c>
      <c r="M163" s="303">
        <f>SUMIFS('Forecast Summary-FY25'!P:P, 'Forecast Summary-FY25'!$A:$A,Outcomes!$A163,'Forecast Summary-FY25'!$C:$C, "2024",'Forecast Summary-FY25'!$D:$D, "Historical")</f>
        <v>0</v>
      </c>
      <c r="N163" s="303">
        <f>SUMIFS('Forecast Summary-FY25'!U:U, 'Forecast Summary-FY25'!$A:$A,Outcomes!$A163,'Forecast Summary-FY25'!$C:$C, "2024",'Forecast Summary-FY25'!$D:$D, "Historical")</f>
        <v>0</v>
      </c>
      <c r="O163" s="303">
        <f>SUMIFS('Forecast Summary-FY25'!V:V, 'Forecast Summary-FY25'!$A:$A,Outcomes!$A163,'Forecast Summary-FY25'!$C:$C, "2024",'Forecast Summary-FY25'!$D:$D, "Historical")</f>
        <v>0</v>
      </c>
      <c r="P163" s="303">
        <f>SUMIFS('Forecast Summary-FY25'!W:W, 'Forecast Summary-FY25'!$A:$A,Outcomes!$A163,'Forecast Summary-FY25'!$C:$C, "2024",'Forecast Summary-FY25'!$D:$D, "Historical")</f>
        <v>0</v>
      </c>
      <c r="Q163" s="303">
        <f>SUMIFS('Forecast Summary-FY25'!X:X, 'Forecast Summary-FY25'!$A:$A,Outcomes!$A163,'Forecast Summary-FY25'!$C:$C, "2024",'Forecast Summary-FY25'!$D:$D, "Historical")</f>
        <v>0</v>
      </c>
      <c r="R163" s="303">
        <f>SUMIFS('Forecast Summary-FY25'!Y:Y, 'Forecast Summary-FY25'!$A:$A,Outcomes!$A163,'Forecast Summary-FY25'!$C:$C, "2024",'Forecast Summary-FY25'!$D:$D, "Historical")</f>
        <v>259</v>
      </c>
      <c r="S163" s="303">
        <f>SUMIFS('Forecast Summary-FY25'!Z:Z, 'Forecast Summary-FY25'!$A:$A,Outcomes!$A163,'Forecast Summary-FY25'!$C:$C, "2024",'Forecast Summary-FY25'!$D:$D, "Historical")</f>
        <v>1</v>
      </c>
      <c r="T163" s="303">
        <f>SUMIFS('Forecast Summary-FY25'!AA:AA, 'Forecast Summary-FY25'!$A:$A,Outcomes!$A163,'Forecast Summary-FY25'!$C:$C, "2024",'Forecast Summary-FY25'!$D:$D, "Historical")</f>
        <v>3</v>
      </c>
      <c r="U163" s="303">
        <f>SUMIFS('Forecast Summary-FY25'!AB:AB, 'Forecast Summary-FY25'!$A:$A,Outcomes!$A163,'Forecast Summary-FY25'!$C:$C, "2024",'Forecast Summary-FY25'!$D:$D, "Historical")</f>
        <v>174</v>
      </c>
      <c r="V163" s="303">
        <f>SUMIFS('Forecast Summary-FY25'!AG:AG, 'Forecast Summary-FY25'!$A:$A,Outcomes!$A163,'Forecast Summary-FY25'!$C:$C, "2024",'Forecast Summary-FY25'!$D:$D, "Historical")</f>
        <v>59</v>
      </c>
      <c r="W163" s="303">
        <f>SUMIFS('Forecast Summary-FY25'!AH:AH, 'Forecast Summary-FY25'!$A:$A,Outcomes!$A163,'Forecast Summary-FY25'!$C:$C, "2024",'Forecast Summary-FY25'!$D:$D, "Historical")</f>
        <v>6</v>
      </c>
      <c r="X163" s="303">
        <f>SUMIFS('Forecast Summary-FY25'!AI:AI, 'Forecast Summary-FY25'!$A:$A,Outcomes!$A163,'Forecast Summary-FY25'!$C:$C, "2024",'Forecast Summary-FY25'!$D:$D, "Historical")</f>
        <v>4</v>
      </c>
      <c r="Y163" s="303">
        <f>SUMIFS('Forecast Summary-FY25'!AJ:AJ, 'Forecast Summary-FY25'!$A:$A,Outcomes!$A163,'Forecast Summary-FY25'!$C:$C, "2024",'Forecast Summary-FY25'!$D:$D, "Historical")</f>
        <v>51</v>
      </c>
      <c r="Z163" s="303">
        <f>SUMIFS('Forecast Summary-FY25'!AK:AK, 'Forecast Summary-FY25'!$A:$A,Outcomes!$A163,'Forecast Summary-FY25'!$C:$C, "2024",'Forecast Summary-FY25'!$D:$D, "Historical")</f>
        <v>67</v>
      </c>
      <c r="AA163" s="303">
        <f>SUMIFS('Forecast Summary-FY25'!AL:AL, 'Forecast Summary-FY25'!$A:$A,Outcomes!$A163,'Forecast Summary-FY25'!$C:$C, "2024",'Forecast Summary-FY25'!$D:$D, "Historical")</f>
        <v>10</v>
      </c>
      <c r="AB163" s="303">
        <f>SUMIFS('Forecast Summary-FY25'!AM:AM, 'Forecast Summary-FY25'!$A:$A,Outcomes!$A163,'Forecast Summary-FY25'!$C:$C, "2024",'Forecast Summary-FY25'!$D:$D, "Historical")</f>
        <v>33</v>
      </c>
      <c r="AC163" s="303">
        <f>SUMIFS('Forecast Summary-FY25'!AN:AN, 'Forecast Summary-FY25'!$A:$A,Outcomes!$A163,'Forecast Summary-FY25'!$C:$C, "2024",'Forecast Summary-FY25'!$D:$D, "Historical")</f>
        <v>8</v>
      </c>
      <c r="AD163" s="303">
        <f>SUMIFS('Forecast Summary-FY25'!AS:AS, 'Forecast Summary-FY25'!$A:$A,Outcomes!$A163,'Forecast Summary-FY25'!$C:$C, "2024",'Forecast Summary-FY25'!$D:$D, "Historical")</f>
        <v>0</v>
      </c>
      <c r="AE163" s="303">
        <f>SUMIFS('Forecast Summary-FY25'!AT:AT, 'Forecast Summary-FY25'!$A:$A,Outcomes!$A163,'Forecast Summary-FY25'!$C:$C, "2024",'Forecast Summary-FY25'!$D:$D, "Historical")</f>
        <v>0</v>
      </c>
      <c r="AF163" s="303">
        <f>SUMIFS('Forecast Summary-FY25'!AU:AU, 'Forecast Summary-FY25'!$A:$A,Outcomes!$A163,'Forecast Summary-FY25'!$C:$C, "2024",'Forecast Summary-FY25'!$D:$D, "Historical")</f>
        <v>0</v>
      </c>
      <c r="AG163" s="303">
        <f>SUMIFS('Forecast Summary-FY25'!AV:AV, 'Forecast Summary-FY25'!$A:$A,Outcomes!$A163,'Forecast Summary-FY25'!$C:$C, "2024",'Forecast Summary-FY25'!$D:$D, "Historical")</f>
        <v>0</v>
      </c>
      <c r="AH163" s="303">
        <f>SUMIFS('Forecast Summary-FY25'!AW:AW, 'Forecast Summary-FY25'!$A:$A,Outcomes!$A163,'Forecast Summary-FY25'!$C:$C, "2024",'Forecast Summary-FY25'!$D:$D, "Historical")</f>
        <v>0</v>
      </c>
      <c r="AI163" s="303">
        <f>SUMIFS('Forecast Summary-FY25'!AX:AX, 'Forecast Summary-FY25'!$A:$A,Outcomes!$A163,'Forecast Summary-FY25'!$C:$C, "2024",'Forecast Summary-FY25'!$D:$D, "Historical")</f>
        <v>0</v>
      </c>
      <c r="AJ163" s="303">
        <f>SUMIFS('Forecast Summary-FY25'!AY:AY, 'Forecast Summary-FY25'!$A:$A,Outcomes!$A163,'Forecast Summary-FY25'!$C:$C, "2024",'Forecast Summary-FY25'!$D:$D, "Historical")</f>
        <v>0</v>
      </c>
      <c r="AK163" s="303">
        <f>SUMIFS('Forecast Summary-FY25'!AZ:AZ, 'Forecast Summary-FY25'!$A:$A,Outcomes!$A163,'Forecast Summary-FY25'!$C:$C, "2024",'Forecast Summary-FY25'!$D:$D, "Historical")</f>
        <v>0</v>
      </c>
      <c r="AL163" s="303">
        <f>SUMIFS('Forecast Summary-FY25'!BE:BE, 'Forecast Summary-FY25'!$A:$A,Outcomes!$A163,'Forecast Summary-FY25'!$C:$C, "2024",'Forecast Summary-FY25'!$D:$D, "Historical")</f>
        <v>155</v>
      </c>
      <c r="AM163" s="303">
        <f>SUMIFS('Forecast Summary-FY25'!BF:BF, 'Forecast Summary-FY25'!$A:$A,Outcomes!$A163,'Forecast Summary-FY25'!$C:$C, "2024",'Forecast Summary-FY25'!$D:$D, "Historical")</f>
        <v>62</v>
      </c>
      <c r="AN163" s="303">
        <f>SUMIFS('Forecast Summary-FY25'!BG:BG, 'Forecast Summary-FY25'!$A:$A,Outcomes!$A163,'Forecast Summary-FY25'!$C:$C, "2024",'Forecast Summary-FY25'!$D:$D, "Historical")</f>
        <v>46</v>
      </c>
      <c r="AO163" s="303">
        <f>SUMIFS('Forecast Summary-FY25'!BH:BH, 'Forecast Summary-FY25'!$A:$A,Outcomes!$A163,'Forecast Summary-FY25'!$C:$C, "2024",'Forecast Summary-FY25'!$D:$D, "Historical")</f>
        <v>24</v>
      </c>
      <c r="AP163" s="303">
        <f>SUMIFS('Forecast Summary-FY25'!BI:BI, 'Forecast Summary-FY25'!$A:$A,Outcomes!$A163,'Forecast Summary-FY25'!$C:$C, "2024",'Forecast Summary-FY25'!$D:$D, "Historical")</f>
        <v>32</v>
      </c>
      <c r="AQ163" s="303">
        <f>SUMIFS('Forecast Summary-FY25'!BJ:BJ, 'Forecast Summary-FY25'!$A:$A,Outcomes!$A163,'Forecast Summary-FY25'!$C:$C, "2024",'Forecast Summary-FY25'!$D:$D, "Historical")</f>
        <v>14</v>
      </c>
      <c r="AR163" s="303">
        <f>SUMIFS('Forecast Summary-FY25'!BK:BK, 'Forecast Summary-FY25'!$A:$A,Outcomes!$A163,'Forecast Summary-FY25'!$C:$C, "2024",'Forecast Summary-FY25'!$D:$D, "Historical")</f>
        <v>15</v>
      </c>
      <c r="AS163" s="303">
        <f>SUMIFS('Forecast Summary-FY25'!BL:BL, 'Forecast Summary-FY25'!$A:$A,Outcomes!$A163,'Forecast Summary-FY25'!$C:$C, "2024",'Forecast Summary-FY25'!$D:$D, "Historical")</f>
        <v>6</v>
      </c>
      <c r="AT163" s="303">
        <f>SUMIFS('Forecast Summary-FY25'!BQ:BQ, 'Forecast Summary-FY25'!$A:$A,Outcomes!$A163,'Forecast Summary-FY25'!$C:$C, "2024",'Forecast Summary-FY25'!$D:$D, "Historical")</f>
        <v>0</v>
      </c>
      <c r="AU163" s="303">
        <f>SUMIFS('Forecast Summary-FY25'!BR:BR, 'Forecast Summary-FY25'!$A:$A,Outcomes!$A163,'Forecast Summary-FY25'!$C:$C, "2024",'Forecast Summary-FY25'!$D:$D, "Historical")</f>
        <v>0</v>
      </c>
      <c r="AV163" s="303">
        <f>SUMIFS('Forecast Summary-FY25'!BS:BS, 'Forecast Summary-FY25'!$A:$A,Outcomes!$A163,'Forecast Summary-FY25'!$C:$C, "2024",'Forecast Summary-FY25'!$D:$D, "Historical")</f>
        <v>0</v>
      </c>
      <c r="AW163" s="303">
        <f>SUMIFS('Forecast Summary-FY25'!BT:BT, 'Forecast Summary-FY25'!$A:$A,Outcomes!$A163,'Forecast Summary-FY25'!$C:$C, "2024",'Forecast Summary-FY25'!$D:$D, "Historical")</f>
        <v>0</v>
      </c>
      <c r="AX163" s="303">
        <f>SUMIFS('Forecast Summary-FY25'!BU:BU, 'Forecast Summary-FY25'!$A:$A,Outcomes!$A163,'Forecast Summary-FY25'!$C:$C, "2024",'Forecast Summary-FY25'!$D:$D, "Historical")</f>
        <v>0</v>
      </c>
      <c r="AY163" s="303">
        <f>SUMIFS('Forecast Summary-FY25'!BV:BV, 'Forecast Summary-FY25'!$A:$A,Outcomes!$A163,'Forecast Summary-FY25'!$C:$C, "2024",'Forecast Summary-FY25'!$D:$D, "Historical")</f>
        <v>0</v>
      </c>
      <c r="AZ163" s="303">
        <f>SUMIFS('Forecast Summary-FY25'!BW:BW, 'Forecast Summary-FY25'!$A:$A,Outcomes!$A163,'Forecast Summary-FY25'!$C:$C, "2024",'Forecast Summary-FY25'!$D:$D, "Historical")</f>
        <v>0</v>
      </c>
      <c r="BA163" s="303">
        <f>SUMIFS('Forecast Summary-FY25'!BX:BX, 'Forecast Summary-FY25'!$A:$A,Outcomes!$A163,'Forecast Summary-FY25'!$C:$C, "2024",'Forecast Summary-FY25'!$D:$D, "Historical")</f>
        <v>0</v>
      </c>
      <c r="BB163" s="303">
        <f>SUMIFS('Forecast Summary-FY25'!BY:BY, 'Forecast Summary-FY25'!$A:$A,Outcomes!$A163,'Forecast Summary-FY25'!$C:$C, "2024",'Forecast Summary-FY25'!$D:$D, "Historical")</f>
        <v>9</v>
      </c>
      <c r="BC163" s="303">
        <f>SUMIFS('Forecast Summary-FY25'!BZ:BZ, 'Forecast Summary-FY25'!$A:$A,Outcomes!$A163,'Forecast Summary-FY25'!$C:$C, "2024",'Forecast Summary-FY25'!$D:$D, "Historical")</f>
        <v>1</v>
      </c>
      <c r="BD163" s="303">
        <f>SUMIFS('Forecast Summary-FY25'!CA:CA, 'Forecast Summary-FY25'!$A:$A,Outcomes!$A163,'Forecast Summary-FY25'!$C:$C, "2024",'Forecast Summary-FY25'!$D:$D, "Historical")</f>
        <v>0</v>
      </c>
    </row>
    <row r="164" spans="1:56">
      <c r="A164" s="13" t="s">
        <v>145</v>
      </c>
      <c r="B164" s="10" t="s">
        <v>146</v>
      </c>
      <c r="C164" s="303">
        <f>SUMIFS('Forecast Summary-FY25'!E:E, 'Forecast Summary-FY25'!$A:$A,Outcomes!$A164,'Forecast Summary-FY25'!$C:$C, "2024",'Forecast Summary-FY25'!$D:$D, "Historical")</f>
        <v>242</v>
      </c>
      <c r="D164" s="303">
        <f>SUMIFS('Forecast Summary-FY25'!F:F, 'Forecast Summary-FY25'!$A:$A,Outcomes!$A164,'Forecast Summary-FY25'!$C:$C, "2024",'Forecast Summary-FY25'!$D:$D, "Historical")</f>
        <v>608</v>
      </c>
      <c r="E164" s="303">
        <f>SUMIFS('Forecast Summary-FY25'!G:G, 'Forecast Summary-FY25'!$A:$A,Outcomes!$A164,'Forecast Summary-FY25'!$C:$C, "2024",'Forecast Summary-FY25'!$D:$D, "Historical")</f>
        <v>187</v>
      </c>
      <c r="F164" s="303">
        <f>SUMIFS('Forecast Summary-FY25'!H:H, 'Forecast Summary-FY25'!$A:$A,Outcomes!$A164,'Forecast Summary-FY25'!$C:$C, "2024",'Forecast Summary-FY25'!$D:$D, "Historical")</f>
        <v>223</v>
      </c>
      <c r="G164" s="303">
        <f>SUMIFS('Forecast Summary-FY25'!I:I, 'Forecast Summary-FY25'!$A:$A,Outcomes!$A164,'Forecast Summary-FY25'!$C:$C, "2024",'Forecast Summary-FY25'!$D:$D, "Historical")</f>
        <v>46</v>
      </c>
      <c r="H164" s="303">
        <f>SUMIFS('Forecast Summary-FY25'!J:J, 'Forecast Summary-FY25'!$A:$A,Outcomes!$A164,'Forecast Summary-FY25'!$C:$C, "2024",'Forecast Summary-FY25'!$D:$D, "Historical")</f>
        <v>0</v>
      </c>
      <c r="I164" s="303">
        <f>SUMIFS('Forecast Summary-FY25'!K:K, 'Forecast Summary-FY25'!$A:$A,Outcomes!$A164,'Forecast Summary-FY25'!$C:$C, "2024",'Forecast Summary-FY25'!$D:$D, "Historical")</f>
        <v>0</v>
      </c>
      <c r="J164" s="303">
        <f>SUMIFS('Forecast Summary-FY25'!L:L, 'Forecast Summary-FY25'!$A:$A,Outcomes!$A164,'Forecast Summary-FY25'!$C:$C, "2024",'Forecast Summary-FY25'!$D:$D, "Historical")</f>
        <v>0</v>
      </c>
      <c r="K164" s="303">
        <f>SUMIFS('Forecast Summary-FY25'!M:M, 'Forecast Summary-FY25'!$A:$A,Outcomes!$A164,'Forecast Summary-FY25'!$C:$C, "2024",'Forecast Summary-FY25'!$D:$D, "Historical")</f>
        <v>0</v>
      </c>
      <c r="L164" s="303">
        <f>SUMIFS('Forecast Summary-FY25'!O:O, 'Forecast Summary-FY25'!$A:$A,Outcomes!$A164,'Forecast Summary-FY25'!$C:$C, "2024",'Forecast Summary-FY25'!$D:$D, "Historical")</f>
        <v>4</v>
      </c>
      <c r="M164" s="303">
        <f>SUMIFS('Forecast Summary-FY25'!P:P, 'Forecast Summary-FY25'!$A:$A,Outcomes!$A164,'Forecast Summary-FY25'!$C:$C, "2024",'Forecast Summary-FY25'!$D:$D, "Historical")</f>
        <v>118</v>
      </c>
      <c r="N164" s="303">
        <f>SUMIFS('Forecast Summary-FY25'!U:U, 'Forecast Summary-FY25'!$A:$A,Outcomes!$A164,'Forecast Summary-FY25'!$C:$C, "2024",'Forecast Summary-FY25'!$D:$D, "Historical")</f>
        <v>8</v>
      </c>
      <c r="O164" s="303">
        <f>SUMIFS('Forecast Summary-FY25'!V:V, 'Forecast Summary-FY25'!$A:$A,Outcomes!$A164,'Forecast Summary-FY25'!$C:$C, "2024",'Forecast Summary-FY25'!$D:$D, "Historical")</f>
        <v>4</v>
      </c>
      <c r="P164" s="303">
        <f>SUMIFS('Forecast Summary-FY25'!W:W, 'Forecast Summary-FY25'!$A:$A,Outcomes!$A164,'Forecast Summary-FY25'!$C:$C, "2024",'Forecast Summary-FY25'!$D:$D, "Historical")</f>
        <v>4</v>
      </c>
      <c r="Q164" s="303">
        <f>SUMIFS('Forecast Summary-FY25'!X:X, 'Forecast Summary-FY25'!$A:$A,Outcomes!$A164,'Forecast Summary-FY25'!$C:$C, "2024",'Forecast Summary-FY25'!$D:$D, "Historical")</f>
        <v>6</v>
      </c>
      <c r="R164" s="303">
        <f>SUMIFS('Forecast Summary-FY25'!Y:Y, 'Forecast Summary-FY25'!$A:$A,Outcomes!$A164,'Forecast Summary-FY25'!$C:$C, "2024",'Forecast Summary-FY25'!$D:$D, "Historical")</f>
        <v>376</v>
      </c>
      <c r="S164" s="303">
        <f>SUMIFS('Forecast Summary-FY25'!Z:Z, 'Forecast Summary-FY25'!$A:$A,Outcomes!$A164,'Forecast Summary-FY25'!$C:$C, "2024",'Forecast Summary-FY25'!$D:$D, "Historical")</f>
        <v>84</v>
      </c>
      <c r="T164" s="303">
        <f>SUMIFS('Forecast Summary-FY25'!AA:AA, 'Forecast Summary-FY25'!$A:$A,Outcomes!$A164,'Forecast Summary-FY25'!$C:$C, "2024",'Forecast Summary-FY25'!$D:$D, "Historical")</f>
        <v>145</v>
      </c>
      <c r="U164" s="303">
        <f>SUMIFS('Forecast Summary-FY25'!AB:AB, 'Forecast Summary-FY25'!$A:$A,Outcomes!$A164,'Forecast Summary-FY25'!$C:$C, "2024",'Forecast Summary-FY25'!$D:$D, "Historical")</f>
        <v>103</v>
      </c>
      <c r="V164" s="303">
        <f>SUMIFS('Forecast Summary-FY25'!AG:AG, 'Forecast Summary-FY25'!$A:$A,Outcomes!$A164,'Forecast Summary-FY25'!$C:$C, "2024",'Forecast Summary-FY25'!$D:$D, "Historical")</f>
        <v>167</v>
      </c>
      <c r="W164" s="303">
        <f>SUMIFS('Forecast Summary-FY25'!AH:AH, 'Forecast Summary-FY25'!$A:$A,Outcomes!$A164,'Forecast Summary-FY25'!$C:$C, "2024",'Forecast Summary-FY25'!$D:$D, "Historical")</f>
        <v>59</v>
      </c>
      <c r="X164" s="303">
        <f>SUMIFS('Forecast Summary-FY25'!AI:AI, 'Forecast Summary-FY25'!$A:$A,Outcomes!$A164,'Forecast Summary-FY25'!$C:$C, "2024",'Forecast Summary-FY25'!$D:$D, "Historical")</f>
        <v>55</v>
      </c>
      <c r="Y164" s="303">
        <f>SUMIFS('Forecast Summary-FY25'!AJ:AJ, 'Forecast Summary-FY25'!$A:$A,Outcomes!$A164,'Forecast Summary-FY25'!$C:$C, "2024",'Forecast Summary-FY25'!$D:$D, "Historical")</f>
        <v>70</v>
      </c>
      <c r="Z164" s="303">
        <f>SUMIFS('Forecast Summary-FY25'!AK:AK, 'Forecast Summary-FY25'!$A:$A,Outcomes!$A164,'Forecast Summary-FY25'!$C:$C, "2024",'Forecast Summary-FY25'!$D:$D, "Historical")</f>
        <v>252</v>
      </c>
      <c r="AA164" s="303">
        <f>SUMIFS('Forecast Summary-FY25'!AL:AL, 'Forecast Summary-FY25'!$A:$A,Outcomes!$A164,'Forecast Summary-FY25'!$C:$C, "2024",'Forecast Summary-FY25'!$D:$D, "Historical")</f>
        <v>50</v>
      </c>
      <c r="AB164" s="303">
        <f>SUMIFS('Forecast Summary-FY25'!AM:AM, 'Forecast Summary-FY25'!$A:$A,Outcomes!$A164,'Forecast Summary-FY25'!$C:$C, "2024",'Forecast Summary-FY25'!$D:$D, "Historical")</f>
        <v>112</v>
      </c>
      <c r="AC164" s="303">
        <f>SUMIFS('Forecast Summary-FY25'!AN:AN, 'Forecast Summary-FY25'!$A:$A,Outcomes!$A164,'Forecast Summary-FY25'!$C:$C, "2024",'Forecast Summary-FY25'!$D:$D, "Historical")</f>
        <v>86</v>
      </c>
      <c r="AD164" s="303">
        <f>SUMIFS('Forecast Summary-FY25'!AS:AS, 'Forecast Summary-FY25'!$A:$A,Outcomes!$A164,'Forecast Summary-FY25'!$C:$C, "2024",'Forecast Summary-FY25'!$D:$D, "Historical")</f>
        <v>0</v>
      </c>
      <c r="AE164" s="303">
        <f>SUMIFS('Forecast Summary-FY25'!AT:AT, 'Forecast Summary-FY25'!$A:$A,Outcomes!$A164,'Forecast Summary-FY25'!$C:$C, "2024",'Forecast Summary-FY25'!$D:$D, "Historical")</f>
        <v>0</v>
      </c>
      <c r="AF164" s="303">
        <f>SUMIFS('Forecast Summary-FY25'!AU:AU, 'Forecast Summary-FY25'!$A:$A,Outcomes!$A164,'Forecast Summary-FY25'!$C:$C, "2024",'Forecast Summary-FY25'!$D:$D, "Historical")</f>
        <v>0</v>
      </c>
      <c r="AG164" s="303">
        <f>SUMIFS('Forecast Summary-FY25'!AV:AV, 'Forecast Summary-FY25'!$A:$A,Outcomes!$A164,'Forecast Summary-FY25'!$C:$C, "2024",'Forecast Summary-FY25'!$D:$D, "Historical")</f>
        <v>0</v>
      </c>
      <c r="AH164" s="303">
        <f>SUMIFS('Forecast Summary-FY25'!AW:AW, 'Forecast Summary-FY25'!$A:$A,Outcomes!$A164,'Forecast Summary-FY25'!$C:$C, "2024",'Forecast Summary-FY25'!$D:$D, "Historical")</f>
        <v>0</v>
      </c>
      <c r="AI164" s="303">
        <f>SUMIFS('Forecast Summary-FY25'!AX:AX, 'Forecast Summary-FY25'!$A:$A,Outcomes!$A164,'Forecast Summary-FY25'!$C:$C, "2024",'Forecast Summary-FY25'!$D:$D, "Historical")</f>
        <v>0</v>
      </c>
      <c r="AJ164" s="303">
        <f>SUMIFS('Forecast Summary-FY25'!AY:AY, 'Forecast Summary-FY25'!$A:$A,Outcomes!$A164,'Forecast Summary-FY25'!$C:$C, "2024",'Forecast Summary-FY25'!$D:$D, "Historical")</f>
        <v>0</v>
      </c>
      <c r="AK164" s="303">
        <f>SUMIFS('Forecast Summary-FY25'!AZ:AZ, 'Forecast Summary-FY25'!$A:$A,Outcomes!$A164,'Forecast Summary-FY25'!$C:$C, "2024",'Forecast Summary-FY25'!$D:$D, "Historical")</f>
        <v>0</v>
      </c>
      <c r="AL164" s="303">
        <f>SUMIFS('Forecast Summary-FY25'!BE:BE, 'Forecast Summary-FY25'!$A:$A,Outcomes!$A164,'Forecast Summary-FY25'!$C:$C, "2024",'Forecast Summary-FY25'!$D:$D, "Historical")</f>
        <v>967</v>
      </c>
      <c r="AM164" s="303">
        <f>SUMIFS('Forecast Summary-FY25'!BF:BF, 'Forecast Summary-FY25'!$A:$A,Outcomes!$A164,'Forecast Summary-FY25'!$C:$C, "2024",'Forecast Summary-FY25'!$D:$D, "Historical")</f>
        <v>202</v>
      </c>
      <c r="AN164" s="303">
        <f>SUMIFS('Forecast Summary-FY25'!BG:BG, 'Forecast Summary-FY25'!$A:$A,Outcomes!$A164,'Forecast Summary-FY25'!$C:$C, "2024",'Forecast Summary-FY25'!$D:$D, "Historical")</f>
        <v>361</v>
      </c>
      <c r="AO164" s="303">
        <f>SUMIFS('Forecast Summary-FY25'!BH:BH, 'Forecast Summary-FY25'!$A:$A,Outcomes!$A164,'Forecast Summary-FY25'!$C:$C, "2024",'Forecast Summary-FY25'!$D:$D, "Historical")</f>
        <v>76</v>
      </c>
      <c r="AP164" s="303">
        <f>SUMIFS('Forecast Summary-FY25'!BI:BI, 'Forecast Summary-FY25'!$A:$A,Outcomes!$A164,'Forecast Summary-FY25'!$C:$C, "2024",'Forecast Summary-FY25'!$D:$D, "Historical")</f>
        <v>158</v>
      </c>
      <c r="AQ164" s="303">
        <f>SUMIFS('Forecast Summary-FY25'!BJ:BJ, 'Forecast Summary-FY25'!$A:$A,Outcomes!$A164,'Forecast Summary-FY25'!$C:$C, "2024",'Forecast Summary-FY25'!$D:$D, "Historical")</f>
        <v>29</v>
      </c>
      <c r="AR164" s="303">
        <f>SUMIFS('Forecast Summary-FY25'!BK:BK, 'Forecast Summary-FY25'!$A:$A,Outcomes!$A164,'Forecast Summary-FY25'!$C:$C, "2024",'Forecast Summary-FY25'!$D:$D, "Historical")</f>
        <v>59</v>
      </c>
      <c r="AS164" s="303">
        <f>SUMIFS('Forecast Summary-FY25'!BL:BL, 'Forecast Summary-FY25'!$A:$A,Outcomes!$A164,'Forecast Summary-FY25'!$C:$C, "2024",'Forecast Summary-FY25'!$D:$D, "Historical")</f>
        <v>62</v>
      </c>
      <c r="AT164" s="303">
        <f>SUMIFS('Forecast Summary-FY25'!BQ:BQ, 'Forecast Summary-FY25'!$A:$A,Outcomes!$A164,'Forecast Summary-FY25'!$C:$C, "2024",'Forecast Summary-FY25'!$D:$D, "Historical")</f>
        <v>0</v>
      </c>
      <c r="AU164" s="303">
        <f>SUMIFS('Forecast Summary-FY25'!BR:BR, 'Forecast Summary-FY25'!$A:$A,Outcomes!$A164,'Forecast Summary-FY25'!$C:$C, "2024",'Forecast Summary-FY25'!$D:$D, "Historical")</f>
        <v>0</v>
      </c>
      <c r="AV164" s="303">
        <f>SUMIFS('Forecast Summary-FY25'!BS:BS, 'Forecast Summary-FY25'!$A:$A,Outcomes!$A164,'Forecast Summary-FY25'!$C:$C, "2024",'Forecast Summary-FY25'!$D:$D, "Historical")</f>
        <v>0</v>
      </c>
      <c r="AW164" s="303">
        <f>SUMIFS('Forecast Summary-FY25'!BT:BT, 'Forecast Summary-FY25'!$A:$A,Outcomes!$A164,'Forecast Summary-FY25'!$C:$C, "2024",'Forecast Summary-FY25'!$D:$D, "Historical")</f>
        <v>0</v>
      </c>
      <c r="AX164" s="303">
        <f>SUMIFS('Forecast Summary-FY25'!BU:BU, 'Forecast Summary-FY25'!$A:$A,Outcomes!$A164,'Forecast Summary-FY25'!$C:$C, "2024",'Forecast Summary-FY25'!$D:$D, "Historical")</f>
        <v>0</v>
      </c>
      <c r="AY164" s="303">
        <f>SUMIFS('Forecast Summary-FY25'!BV:BV, 'Forecast Summary-FY25'!$A:$A,Outcomes!$A164,'Forecast Summary-FY25'!$C:$C, "2024",'Forecast Summary-FY25'!$D:$D, "Historical")</f>
        <v>0</v>
      </c>
      <c r="AZ164" s="303">
        <f>SUMIFS('Forecast Summary-FY25'!BW:BW, 'Forecast Summary-FY25'!$A:$A,Outcomes!$A164,'Forecast Summary-FY25'!$C:$C, "2024",'Forecast Summary-FY25'!$D:$D, "Historical")</f>
        <v>0</v>
      </c>
      <c r="BA164" s="303">
        <f>SUMIFS('Forecast Summary-FY25'!BX:BX, 'Forecast Summary-FY25'!$A:$A,Outcomes!$A164,'Forecast Summary-FY25'!$C:$C, "2024",'Forecast Summary-FY25'!$D:$D, "Historical")</f>
        <v>0</v>
      </c>
      <c r="BB164" s="303">
        <f>SUMIFS('Forecast Summary-FY25'!BY:BY, 'Forecast Summary-FY25'!$A:$A,Outcomes!$A164,'Forecast Summary-FY25'!$C:$C, "2024",'Forecast Summary-FY25'!$D:$D, "Historical")</f>
        <v>19</v>
      </c>
      <c r="BC164" s="303">
        <f>SUMIFS('Forecast Summary-FY25'!BZ:BZ, 'Forecast Summary-FY25'!$A:$A,Outcomes!$A164,'Forecast Summary-FY25'!$C:$C, "2024",'Forecast Summary-FY25'!$D:$D, "Historical")</f>
        <v>60</v>
      </c>
      <c r="BD164" s="303">
        <f>SUMIFS('Forecast Summary-FY25'!CA:CA, 'Forecast Summary-FY25'!$A:$A,Outcomes!$A164,'Forecast Summary-FY25'!$C:$C, "2024",'Forecast Summary-FY25'!$D:$D, "Historical")</f>
        <v>0</v>
      </c>
    </row>
    <row r="165" spans="1:56" s="9" customFormat="1" ht="15">
      <c r="A165" s="63"/>
      <c r="B165" s="9" t="s">
        <v>147</v>
      </c>
      <c r="C165" s="71">
        <f t="shared" ref="C165:K165" si="3">SUM(C115:C164)</f>
        <v>61032</v>
      </c>
      <c r="D165" s="71">
        <f t="shared" si="3"/>
        <v>56197</v>
      </c>
      <c r="E165" s="71">
        <f t="shared" si="3"/>
        <v>30027</v>
      </c>
      <c r="F165" s="71">
        <f t="shared" si="3"/>
        <v>20637</v>
      </c>
      <c r="G165" s="71">
        <f t="shared" si="3"/>
        <v>8227</v>
      </c>
      <c r="H165" s="71">
        <f t="shared" si="3"/>
        <v>1245</v>
      </c>
      <c r="I165" s="71">
        <f t="shared" si="3"/>
        <v>94</v>
      </c>
      <c r="J165" s="71">
        <f t="shared" si="3"/>
        <v>245</v>
      </c>
      <c r="K165" s="71">
        <f t="shared" si="3"/>
        <v>1</v>
      </c>
      <c r="L165" s="71">
        <f t="shared" ref="L165:V165" si="4">SUM(L115:L164)</f>
        <v>1970</v>
      </c>
      <c r="M165" s="71">
        <f t="shared" si="4"/>
        <v>15274</v>
      </c>
      <c r="N165" s="71">
        <f t="shared" si="4"/>
        <v>2817</v>
      </c>
      <c r="O165" s="71">
        <f t="shared" ref="O165:U165" si="5">SUM(O115:O164)</f>
        <v>1615</v>
      </c>
      <c r="P165" s="71">
        <f t="shared" si="5"/>
        <v>840</v>
      </c>
      <c r="Q165" s="71">
        <f t="shared" si="5"/>
        <v>848</v>
      </c>
      <c r="R165" s="71">
        <f t="shared" si="5"/>
        <v>9757</v>
      </c>
      <c r="S165" s="71">
        <f t="shared" si="5"/>
        <v>3124</v>
      </c>
      <c r="T165" s="71">
        <f t="shared" si="5"/>
        <v>2540</v>
      </c>
      <c r="U165" s="71">
        <f t="shared" si="5"/>
        <v>4784</v>
      </c>
      <c r="V165" s="71">
        <f t="shared" si="4"/>
        <v>17708</v>
      </c>
      <c r="W165" s="72">
        <f t="shared" ref="W165:BD165" si="6">SUM(W115:W164)</f>
        <v>10498</v>
      </c>
      <c r="X165" s="72">
        <f t="shared" si="6"/>
        <v>7697</v>
      </c>
      <c r="Y165" s="72">
        <f t="shared" si="6"/>
        <v>7014</v>
      </c>
      <c r="Z165" s="72">
        <f t="shared" si="6"/>
        <v>25731</v>
      </c>
      <c r="AA165" s="72">
        <f t="shared" si="6"/>
        <v>12768</v>
      </c>
      <c r="AB165" s="72">
        <f t="shared" si="6"/>
        <v>11306</v>
      </c>
      <c r="AC165" s="72">
        <f t="shared" si="6"/>
        <v>10914</v>
      </c>
      <c r="AD165" s="72">
        <f t="shared" si="6"/>
        <v>97</v>
      </c>
      <c r="AE165" s="72">
        <f t="shared" si="6"/>
        <v>22</v>
      </c>
      <c r="AF165" s="71">
        <f t="shared" si="6"/>
        <v>14</v>
      </c>
      <c r="AG165" s="71">
        <f t="shared" si="6"/>
        <v>72</v>
      </c>
      <c r="AH165" s="71">
        <f t="shared" si="6"/>
        <v>376</v>
      </c>
      <c r="AI165" s="71">
        <f t="shared" si="6"/>
        <v>37</v>
      </c>
      <c r="AJ165" s="71">
        <f t="shared" si="6"/>
        <v>83</v>
      </c>
      <c r="AK165" s="71">
        <f t="shared" si="6"/>
        <v>300</v>
      </c>
      <c r="AL165" s="71">
        <f t="shared" si="6"/>
        <v>66514</v>
      </c>
      <c r="AM165" s="71">
        <f t="shared" si="6"/>
        <v>35372</v>
      </c>
      <c r="AN165" s="71">
        <f t="shared" si="6"/>
        <v>26718</v>
      </c>
      <c r="AO165" s="71">
        <f t="shared" si="6"/>
        <v>14205</v>
      </c>
      <c r="AP165" s="71">
        <f t="shared" si="6"/>
        <v>20783</v>
      </c>
      <c r="AQ165" s="71">
        <f t="shared" si="6"/>
        <v>8606</v>
      </c>
      <c r="AR165" s="71">
        <f t="shared" si="6"/>
        <v>11079</v>
      </c>
      <c r="AS165" s="71">
        <f t="shared" si="6"/>
        <v>9548</v>
      </c>
      <c r="AT165" s="71">
        <f t="shared" si="6"/>
        <v>258</v>
      </c>
      <c r="AU165" s="71">
        <f t="shared" si="6"/>
        <v>55</v>
      </c>
      <c r="AV165" s="71">
        <f t="shared" si="6"/>
        <v>131</v>
      </c>
      <c r="AW165" s="71">
        <f t="shared" si="6"/>
        <v>186</v>
      </c>
      <c r="AX165" s="71">
        <f t="shared" si="6"/>
        <v>1566</v>
      </c>
      <c r="AY165" s="71">
        <f t="shared" si="6"/>
        <v>334</v>
      </c>
      <c r="AZ165" s="71">
        <f t="shared" si="6"/>
        <v>803</v>
      </c>
      <c r="BA165" s="71">
        <f t="shared" si="6"/>
        <v>974</v>
      </c>
      <c r="BB165" s="71">
        <f t="shared" si="6"/>
        <v>1661</v>
      </c>
      <c r="BC165" s="71">
        <f t="shared" si="6"/>
        <v>6374</v>
      </c>
      <c r="BD165" s="71">
        <f t="shared" si="6"/>
        <v>35</v>
      </c>
    </row>
    <row r="166" spans="1:56" ht="15">
      <c r="C166" s="70"/>
      <c r="D166" s="70"/>
      <c r="E166" s="70"/>
      <c r="F166" s="70"/>
      <c r="G166" s="70"/>
      <c r="H166" s="70"/>
      <c r="I166" s="70"/>
      <c r="J166" s="70"/>
      <c r="K166" s="70"/>
      <c r="AV166" s="9"/>
      <c r="AW166" s="9"/>
    </row>
    <row r="167" spans="1:56">
      <c r="C167" s="70"/>
      <c r="D167" s="70"/>
      <c r="E167" s="70"/>
      <c r="F167" s="70"/>
      <c r="G167" s="70"/>
      <c r="H167" s="70"/>
      <c r="I167" s="70"/>
      <c r="J167" s="70"/>
      <c r="K167" s="70"/>
    </row>
    <row r="168" spans="1:56">
      <c r="C168" s="70"/>
      <c r="D168" s="70"/>
      <c r="E168" s="70"/>
      <c r="F168" s="70"/>
      <c r="G168" s="70"/>
      <c r="H168" s="70"/>
      <c r="I168" s="70"/>
      <c r="J168" s="70"/>
      <c r="K168" s="70"/>
    </row>
  </sheetData>
  <sheetProtection algorithmName="SHA-512" hashValue="tpXM1HE/1EyjN6XGc4QeZfbTZpP8A+r2Ct9xuKeIpI+nICnpDCM+TzPjSkkUUQQlKNzJmneBjIi18WGQTY841Q==" saltValue="jMCftT1SUXwQjg7GMmXoKA==" spinCount="100000" sheet="1" objects="1" scenarios="1" formatColumns="0"/>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46C97-29BB-4AAD-8CB4-95C7FA7F9A24}">
  <sheetPr>
    <tabColor theme="9" tint="-0.249977111117893"/>
  </sheetPr>
  <dimension ref="A1:CA602"/>
  <sheetViews>
    <sheetView workbookViewId="0">
      <pane xSplit="4" ySplit="2" topLeftCell="E3" activePane="bottomRight" state="frozen"/>
      <selection sqref="A1:Q1"/>
      <selection pane="topRight" sqref="A1:Q1"/>
      <selection pane="bottomLeft" sqref="A1:Q1"/>
      <selection pane="bottomRight" sqref="A1:D1"/>
    </sheetView>
  </sheetViews>
  <sheetFormatPr defaultRowHeight="15"/>
  <cols>
    <col min="2" max="2" width="32.140625" customWidth="1"/>
    <col min="4" max="4" width="16" bestFit="1" customWidth="1"/>
    <col min="5" max="5" width="9.5703125" bestFit="1" customWidth="1"/>
    <col min="6" max="6" width="12.140625" customWidth="1"/>
    <col min="7" max="7" width="16" customWidth="1"/>
    <col min="8" max="8" width="16.28515625" customWidth="1"/>
    <col min="9" max="9" width="13.7109375" customWidth="1"/>
    <col min="10" max="10" width="14.42578125" customWidth="1"/>
    <col min="11" max="11" width="15.85546875" customWidth="1"/>
    <col min="12" max="12" width="16.85546875" customWidth="1"/>
    <col min="13" max="13" width="14.7109375" customWidth="1"/>
    <col min="14" max="15" width="13.42578125" customWidth="1"/>
    <col min="16" max="16" width="17.5703125" customWidth="1"/>
    <col min="17" max="18" width="14.5703125" customWidth="1"/>
    <col min="19" max="19" width="15.28515625" customWidth="1"/>
    <col min="20" max="21" width="15.42578125" customWidth="1"/>
    <col min="22" max="22" width="15.85546875" customWidth="1"/>
    <col min="23" max="23" width="16.28515625" customWidth="1"/>
    <col min="24" max="24" width="15.42578125" customWidth="1"/>
    <col min="25" max="25" width="15.85546875" customWidth="1"/>
    <col min="26" max="26" width="14.5703125" customWidth="1"/>
    <col min="27" max="27" width="15.28515625" customWidth="1"/>
    <col min="28" max="28" width="15.42578125" customWidth="1"/>
    <col min="29" max="29" width="12.42578125" customWidth="1"/>
    <col min="30" max="30" width="15.28515625" customWidth="1"/>
    <col min="31" max="31" width="16.140625" customWidth="1"/>
    <col min="32" max="32" width="15" customWidth="1"/>
    <col min="33" max="33" width="14.5703125" customWidth="1"/>
    <col min="34" max="34" width="16.5703125" customWidth="1"/>
    <col min="35" max="35" width="15.28515625" customWidth="1"/>
    <col min="36" max="36" width="14.7109375" customWidth="1"/>
    <col min="37" max="37" width="15.42578125" customWidth="1"/>
    <col min="38" max="38" width="15.7109375" customWidth="1"/>
    <col min="39" max="39" width="15.85546875" customWidth="1"/>
    <col min="40" max="40" width="15.140625" customWidth="1"/>
    <col min="41" max="41" width="14.5703125" customWidth="1"/>
    <col min="42" max="42" width="17.42578125" customWidth="1"/>
    <col min="43" max="43" width="14.85546875" customWidth="1"/>
    <col min="44" max="44" width="14.7109375" customWidth="1"/>
    <col min="45" max="45" width="14.42578125" customWidth="1"/>
    <col min="46" max="46" width="15.42578125" customWidth="1"/>
    <col min="47" max="47" width="14.7109375" customWidth="1"/>
    <col min="48" max="48" width="15" customWidth="1"/>
    <col min="49" max="49" width="14.42578125" customWidth="1"/>
    <col min="50" max="50" width="16" customWidth="1"/>
    <col min="51" max="51" width="14.7109375" customWidth="1"/>
    <col min="52" max="52" width="14.85546875" customWidth="1"/>
    <col min="53" max="53" width="13.7109375" customWidth="1"/>
    <col min="54" max="54" width="15.5703125" customWidth="1"/>
    <col min="55" max="55" width="15" customWidth="1"/>
    <col min="56" max="56" width="14.7109375" customWidth="1"/>
    <col min="57" max="57" width="14.42578125" customWidth="1"/>
    <col min="58" max="58" width="15" customWidth="1"/>
    <col min="59" max="59" width="15.7109375" customWidth="1"/>
    <col min="60" max="60" width="14.7109375" customWidth="1"/>
    <col min="61" max="61" width="15.5703125" customWidth="1"/>
    <col min="62" max="62" width="15.7109375" customWidth="1"/>
    <col min="63" max="63" width="15.85546875" customWidth="1"/>
    <col min="64" max="65" width="16.85546875" customWidth="1"/>
    <col min="66" max="66" width="15.140625" customWidth="1"/>
    <col min="67" max="67" width="14.85546875" customWidth="1"/>
    <col min="68" max="68" width="15.140625" customWidth="1"/>
    <col min="69" max="69" width="14.7109375" customWidth="1"/>
    <col min="70" max="70" width="16.140625" customWidth="1"/>
    <col min="71" max="71" width="15.140625" customWidth="1"/>
    <col min="72" max="72" width="15.5703125" customWidth="1"/>
    <col min="73" max="74" width="16.7109375" customWidth="1"/>
    <col min="75" max="75" width="15.7109375" customWidth="1"/>
    <col min="76" max="76" width="14.85546875" customWidth="1"/>
    <col min="77" max="77" width="15" customWidth="1"/>
    <col min="78" max="78" width="15.7109375" customWidth="1"/>
    <col min="79" max="79" width="16.42578125" customWidth="1"/>
  </cols>
  <sheetData>
    <row r="1" spans="1:79" ht="90">
      <c r="A1" s="693" t="s">
        <v>2354</v>
      </c>
      <c r="B1" s="693"/>
      <c r="C1" s="693"/>
      <c r="D1" s="694"/>
      <c r="E1" s="62" t="s">
        <v>11</v>
      </c>
      <c r="F1" s="61" t="s">
        <v>13</v>
      </c>
      <c r="G1" s="61" t="s">
        <v>13</v>
      </c>
      <c r="H1" s="61" t="s">
        <v>13</v>
      </c>
      <c r="I1" s="61" t="s">
        <v>13</v>
      </c>
      <c r="J1" s="62" t="s">
        <v>29</v>
      </c>
      <c r="K1" s="62" t="s">
        <v>29</v>
      </c>
      <c r="L1" s="62" t="s">
        <v>29</v>
      </c>
      <c r="M1" s="62" t="s">
        <v>29</v>
      </c>
      <c r="N1" s="61" t="s">
        <v>1931</v>
      </c>
      <c r="O1" s="61" t="s">
        <v>18</v>
      </c>
      <c r="P1" s="61" t="s">
        <v>1729</v>
      </c>
      <c r="Q1" s="62" t="s">
        <v>2303</v>
      </c>
      <c r="R1" s="62" t="s">
        <v>2303</v>
      </c>
      <c r="S1" s="62" t="s">
        <v>2303</v>
      </c>
      <c r="T1" s="62" t="s">
        <v>2303</v>
      </c>
      <c r="U1" s="62" t="s">
        <v>33</v>
      </c>
      <c r="V1" s="62" t="s">
        <v>33</v>
      </c>
      <c r="W1" s="62" t="s">
        <v>33</v>
      </c>
      <c r="X1" s="62" t="s">
        <v>33</v>
      </c>
      <c r="Y1" s="62" t="s">
        <v>1730</v>
      </c>
      <c r="Z1" s="62" t="s">
        <v>1730</v>
      </c>
      <c r="AA1" s="62" t="s">
        <v>1730</v>
      </c>
      <c r="AB1" s="62" t="s">
        <v>1730</v>
      </c>
      <c r="AC1" s="61" t="s">
        <v>2304</v>
      </c>
      <c r="AD1" s="61" t="s">
        <v>1980</v>
      </c>
      <c r="AE1" s="61" t="s">
        <v>2304</v>
      </c>
      <c r="AF1" s="61" t="s">
        <v>1980</v>
      </c>
      <c r="AG1" s="61" t="s">
        <v>1976</v>
      </c>
      <c r="AH1" s="61" t="s">
        <v>1974</v>
      </c>
      <c r="AI1" s="61" t="s">
        <v>1976</v>
      </c>
      <c r="AJ1" s="61" t="s">
        <v>1974</v>
      </c>
      <c r="AK1" s="62" t="s">
        <v>1979</v>
      </c>
      <c r="AL1" s="62" t="s">
        <v>1979</v>
      </c>
      <c r="AM1" s="62" t="s">
        <v>1979</v>
      </c>
      <c r="AN1" s="62" t="s">
        <v>1979</v>
      </c>
      <c r="AO1" s="61" t="s">
        <v>1901</v>
      </c>
      <c r="AP1" s="61" t="s">
        <v>1901</v>
      </c>
      <c r="AQ1" s="61" t="s">
        <v>1901</v>
      </c>
      <c r="AR1" s="61" t="s">
        <v>1901</v>
      </c>
      <c r="AS1" s="61" t="s">
        <v>27</v>
      </c>
      <c r="AT1" s="61" t="s">
        <v>27</v>
      </c>
      <c r="AU1" s="61" t="s">
        <v>27</v>
      </c>
      <c r="AV1" s="61" t="s">
        <v>27</v>
      </c>
      <c r="AW1" s="62" t="s">
        <v>1731</v>
      </c>
      <c r="AX1" s="62" t="s">
        <v>1731</v>
      </c>
      <c r="AY1" s="62" t="s">
        <v>1731</v>
      </c>
      <c r="AZ1" s="62" t="s">
        <v>1731</v>
      </c>
      <c r="BA1" s="61" t="s">
        <v>2305</v>
      </c>
      <c r="BB1" s="61" t="s">
        <v>2305</v>
      </c>
      <c r="BC1" s="61" t="s">
        <v>2305</v>
      </c>
      <c r="BD1" s="61" t="s">
        <v>2305</v>
      </c>
      <c r="BE1" s="61" t="s">
        <v>30</v>
      </c>
      <c r="BF1" s="61" t="s">
        <v>30</v>
      </c>
      <c r="BG1" s="61" t="s">
        <v>30</v>
      </c>
      <c r="BH1" s="61" t="s">
        <v>30</v>
      </c>
      <c r="BI1" s="62" t="s">
        <v>1732</v>
      </c>
      <c r="BJ1" s="62" t="s">
        <v>1732</v>
      </c>
      <c r="BK1" s="62" t="s">
        <v>1732</v>
      </c>
      <c r="BL1" s="62" t="s">
        <v>1732</v>
      </c>
      <c r="BM1" s="61" t="s">
        <v>1933</v>
      </c>
      <c r="BN1" s="61" t="s">
        <v>1933</v>
      </c>
      <c r="BO1" s="61" t="s">
        <v>1933</v>
      </c>
      <c r="BP1" s="61" t="s">
        <v>1933</v>
      </c>
      <c r="BQ1" s="61" t="s">
        <v>32</v>
      </c>
      <c r="BR1" s="61" t="s">
        <v>32</v>
      </c>
      <c r="BS1" s="61" t="s">
        <v>32</v>
      </c>
      <c r="BT1" s="61" t="s">
        <v>32</v>
      </c>
      <c r="BU1" s="62" t="s">
        <v>1733</v>
      </c>
      <c r="BV1" s="62" t="s">
        <v>1733</v>
      </c>
      <c r="BW1" s="62" t="s">
        <v>1733</v>
      </c>
      <c r="BX1" s="62" t="s">
        <v>1733</v>
      </c>
      <c r="BY1" s="61" t="s">
        <v>1904</v>
      </c>
      <c r="BZ1" s="61" t="s">
        <v>1903</v>
      </c>
      <c r="CA1" s="61" t="s">
        <v>1905</v>
      </c>
    </row>
    <row r="2" spans="1:79" ht="35.25" customHeight="1">
      <c r="A2" s="512" t="s">
        <v>1596</v>
      </c>
      <c r="B2" s="512" t="s">
        <v>41</v>
      </c>
      <c r="C2" s="512" t="s">
        <v>1862</v>
      </c>
      <c r="D2" s="512" t="s">
        <v>1930</v>
      </c>
      <c r="E2" s="35" t="s">
        <v>44</v>
      </c>
      <c r="F2" s="35" t="s">
        <v>44</v>
      </c>
      <c r="G2" s="35" t="s">
        <v>37</v>
      </c>
      <c r="H2" s="35" t="s">
        <v>38</v>
      </c>
      <c r="I2" s="35" t="s">
        <v>39</v>
      </c>
      <c r="J2" s="35" t="s">
        <v>44</v>
      </c>
      <c r="K2" s="35" t="s">
        <v>37</v>
      </c>
      <c r="L2" s="35" t="s">
        <v>38</v>
      </c>
      <c r="M2" s="35" t="s">
        <v>39</v>
      </c>
      <c r="N2" s="35" t="s">
        <v>44</v>
      </c>
      <c r="O2" s="35" t="s">
        <v>44</v>
      </c>
      <c r="P2" s="35" t="s">
        <v>44</v>
      </c>
      <c r="Q2" s="35" t="s">
        <v>44</v>
      </c>
      <c r="R2" s="35" t="s">
        <v>37</v>
      </c>
      <c r="S2" s="35" t="s">
        <v>38</v>
      </c>
      <c r="T2" s="35" t="s">
        <v>39</v>
      </c>
      <c r="U2" s="35" t="s">
        <v>44</v>
      </c>
      <c r="V2" s="35" t="s">
        <v>37</v>
      </c>
      <c r="W2" s="35" t="s">
        <v>38</v>
      </c>
      <c r="X2" s="35" t="s">
        <v>39</v>
      </c>
      <c r="Y2" s="35" t="s">
        <v>44</v>
      </c>
      <c r="Z2" s="35" t="s">
        <v>37</v>
      </c>
      <c r="AA2" s="35" t="s">
        <v>38</v>
      </c>
      <c r="AB2" s="35" t="s">
        <v>39</v>
      </c>
      <c r="AC2" s="35" t="s">
        <v>2352</v>
      </c>
      <c r="AD2" s="35" t="s">
        <v>37</v>
      </c>
      <c r="AE2" s="35" t="s">
        <v>38</v>
      </c>
      <c r="AF2" s="35" t="s">
        <v>39</v>
      </c>
      <c r="AG2" s="35" t="s">
        <v>44</v>
      </c>
      <c r="AH2" s="35" t="s">
        <v>37</v>
      </c>
      <c r="AI2" s="35" t="s">
        <v>38</v>
      </c>
      <c r="AJ2" s="35" t="s">
        <v>39</v>
      </c>
      <c r="AK2" s="35" t="s">
        <v>44</v>
      </c>
      <c r="AL2" s="35" t="s">
        <v>37</v>
      </c>
      <c r="AM2" s="35" t="s">
        <v>38</v>
      </c>
      <c r="AN2" s="35" t="s">
        <v>39</v>
      </c>
      <c r="AO2" s="35" t="s">
        <v>44</v>
      </c>
      <c r="AP2" s="35" t="s">
        <v>37</v>
      </c>
      <c r="AQ2" s="35" t="s">
        <v>38</v>
      </c>
      <c r="AR2" s="35" t="s">
        <v>39</v>
      </c>
      <c r="AS2" s="35" t="s">
        <v>44</v>
      </c>
      <c r="AT2" s="35" t="s">
        <v>37</v>
      </c>
      <c r="AU2" s="35" t="s">
        <v>38</v>
      </c>
      <c r="AV2" s="35" t="s">
        <v>39</v>
      </c>
      <c r="AW2" s="35" t="s">
        <v>44</v>
      </c>
      <c r="AX2" s="35" t="s">
        <v>37</v>
      </c>
      <c r="AY2" s="35" t="s">
        <v>38</v>
      </c>
      <c r="AZ2" s="35" t="s">
        <v>39</v>
      </c>
      <c r="BA2" s="35" t="s">
        <v>44</v>
      </c>
      <c r="BB2" s="35" t="s">
        <v>37</v>
      </c>
      <c r="BC2" s="35" t="s">
        <v>38</v>
      </c>
      <c r="BD2" s="35" t="s">
        <v>39</v>
      </c>
      <c r="BE2" s="35" t="s">
        <v>44</v>
      </c>
      <c r="BF2" s="35" t="s">
        <v>37</v>
      </c>
      <c r="BG2" s="35" t="s">
        <v>38</v>
      </c>
      <c r="BH2" s="35" t="s">
        <v>39</v>
      </c>
      <c r="BI2" s="35" t="s">
        <v>44</v>
      </c>
      <c r="BJ2" s="35" t="s">
        <v>37</v>
      </c>
      <c r="BK2" s="35" t="s">
        <v>38</v>
      </c>
      <c r="BL2" s="35" t="s">
        <v>39</v>
      </c>
      <c r="BM2" s="35" t="s">
        <v>44</v>
      </c>
      <c r="BN2" s="35" t="s">
        <v>37</v>
      </c>
      <c r="BO2" s="35" t="s">
        <v>38</v>
      </c>
      <c r="BP2" s="35" t="s">
        <v>39</v>
      </c>
      <c r="BQ2" s="35" t="s">
        <v>44</v>
      </c>
      <c r="BR2" s="35" t="s">
        <v>37</v>
      </c>
      <c r="BS2" s="35" t="s">
        <v>38</v>
      </c>
      <c r="BT2" s="35" t="s">
        <v>39</v>
      </c>
      <c r="BU2" s="35" t="s">
        <v>44</v>
      </c>
      <c r="BV2" s="35" t="s">
        <v>37</v>
      </c>
      <c r="BW2" s="35" t="s">
        <v>38</v>
      </c>
      <c r="BX2" s="35" t="s">
        <v>39</v>
      </c>
      <c r="BY2" s="35" t="s">
        <v>44</v>
      </c>
      <c r="BZ2" s="35" t="s">
        <v>44</v>
      </c>
      <c r="CA2" s="35" t="s">
        <v>44</v>
      </c>
    </row>
    <row r="3" spans="1:79" s="477" customFormat="1">
      <c r="A3" s="477" t="s">
        <v>45</v>
      </c>
      <c r="B3" s="477" t="s">
        <v>1908</v>
      </c>
      <c r="C3" s="477">
        <v>2018</v>
      </c>
      <c r="D3" s="477" t="s">
        <v>1934</v>
      </c>
      <c r="E3" s="530">
        <v>4233</v>
      </c>
      <c r="F3" s="530">
        <v>5221</v>
      </c>
      <c r="G3" s="530">
        <v>2321</v>
      </c>
      <c r="H3" s="530">
        <v>2528</v>
      </c>
      <c r="I3" s="530">
        <v>1399</v>
      </c>
      <c r="J3" s="530">
        <v>10</v>
      </c>
      <c r="K3" s="530">
        <v>4</v>
      </c>
      <c r="L3" s="530">
        <v>3</v>
      </c>
      <c r="M3" s="530">
        <v>0</v>
      </c>
      <c r="N3" s="530">
        <v>0</v>
      </c>
      <c r="O3" s="530">
        <v>0</v>
      </c>
      <c r="P3" s="530">
        <v>0</v>
      </c>
      <c r="Q3" s="530">
        <v>0</v>
      </c>
      <c r="R3" s="530">
        <v>0</v>
      </c>
      <c r="S3" s="530">
        <v>0</v>
      </c>
      <c r="T3" s="530">
        <v>0</v>
      </c>
      <c r="U3" s="530">
        <v>0</v>
      </c>
      <c r="V3" s="530">
        <v>0</v>
      </c>
      <c r="W3" s="530">
        <v>0</v>
      </c>
      <c r="X3" s="530">
        <v>0</v>
      </c>
      <c r="Y3" s="530">
        <v>0</v>
      </c>
      <c r="Z3" s="530">
        <v>0</v>
      </c>
      <c r="AA3" s="530">
        <v>0</v>
      </c>
      <c r="AB3" s="530">
        <v>0</v>
      </c>
      <c r="AC3" s="530">
        <v>1461</v>
      </c>
      <c r="AD3" s="530">
        <v>710</v>
      </c>
      <c r="AE3" s="530">
        <v>701</v>
      </c>
      <c r="AF3" s="530">
        <v>794</v>
      </c>
      <c r="AG3" s="530">
        <v>681</v>
      </c>
      <c r="AH3" s="530">
        <v>332</v>
      </c>
      <c r="AI3" s="530">
        <v>325</v>
      </c>
      <c r="AJ3" s="530">
        <v>371</v>
      </c>
      <c r="AK3" s="530">
        <v>780</v>
      </c>
      <c r="AL3" s="530">
        <v>378</v>
      </c>
      <c r="AM3" s="530">
        <v>376</v>
      </c>
      <c r="AN3" s="530">
        <v>423</v>
      </c>
      <c r="AO3" s="530">
        <v>3</v>
      </c>
      <c r="AP3" s="530">
        <v>2</v>
      </c>
      <c r="AQ3" s="530">
        <v>0</v>
      </c>
      <c r="AR3" s="530">
        <v>3</v>
      </c>
      <c r="AS3" s="530">
        <v>2</v>
      </c>
      <c r="AT3" s="530">
        <v>1</v>
      </c>
      <c r="AU3" s="530">
        <v>0</v>
      </c>
      <c r="AV3" s="530">
        <v>2</v>
      </c>
      <c r="AW3" s="530">
        <v>1</v>
      </c>
      <c r="AX3" s="530">
        <v>1</v>
      </c>
      <c r="AY3" s="530">
        <v>0</v>
      </c>
      <c r="AZ3" s="530">
        <v>1</v>
      </c>
      <c r="BA3" s="530">
        <v>7267</v>
      </c>
      <c r="BB3" s="530">
        <v>3157</v>
      </c>
      <c r="BC3" s="530">
        <v>3650</v>
      </c>
      <c r="BD3" s="530">
        <v>2442</v>
      </c>
      <c r="BE3" s="530">
        <v>6397</v>
      </c>
      <c r="BF3" s="530">
        <v>2808</v>
      </c>
      <c r="BG3" s="530">
        <v>3197</v>
      </c>
      <c r="BH3" s="530">
        <v>1931</v>
      </c>
      <c r="BI3" s="530">
        <v>870</v>
      </c>
      <c r="BJ3" s="530">
        <v>349</v>
      </c>
      <c r="BK3" s="530">
        <v>453</v>
      </c>
      <c r="BL3" s="530">
        <v>511</v>
      </c>
      <c r="BM3" s="530">
        <v>0</v>
      </c>
      <c r="BN3" s="530">
        <v>0</v>
      </c>
      <c r="BO3" s="530">
        <v>0</v>
      </c>
      <c r="BP3" s="530">
        <v>0</v>
      </c>
      <c r="BQ3" s="530">
        <v>0</v>
      </c>
      <c r="BR3" s="530">
        <v>0</v>
      </c>
      <c r="BS3" s="530">
        <v>0</v>
      </c>
      <c r="BT3" s="530">
        <v>0</v>
      </c>
      <c r="BU3" s="530">
        <v>0</v>
      </c>
      <c r="BV3" s="530">
        <v>0</v>
      </c>
      <c r="BW3" s="530">
        <v>0</v>
      </c>
      <c r="BX3" s="530">
        <v>0</v>
      </c>
      <c r="BY3" s="530">
        <v>35</v>
      </c>
      <c r="BZ3" s="530">
        <v>218</v>
      </c>
      <c r="CA3" s="530">
        <v>0</v>
      </c>
    </row>
    <row r="4" spans="1:79" s="477" customFormat="1">
      <c r="A4" s="477" t="s">
        <v>45</v>
      </c>
      <c r="B4" s="477" t="s">
        <v>1908</v>
      </c>
      <c r="C4" s="477">
        <v>2019</v>
      </c>
      <c r="D4" s="477" t="s">
        <v>1934</v>
      </c>
      <c r="E4" s="530">
        <v>4035</v>
      </c>
      <c r="F4" s="530">
        <v>5420</v>
      </c>
      <c r="G4" s="530">
        <v>2521</v>
      </c>
      <c r="H4" s="530">
        <v>2493</v>
      </c>
      <c r="I4" s="530">
        <v>1303</v>
      </c>
      <c r="J4" s="530">
        <v>9</v>
      </c>
      <c r="K4" s="530">
        <v>4</v>
      </c>
      <c r="L4" s="530">
        <v>2</v>
      </c>
      <c r="M4" s="530">
        <v>0</v>
      </c>
      <c r="N4" s="530">
        <v>0</v>
      </c>
      <c r="O4" s="530">
        <v>0</v>
      </c>
      <c r="P4" s="530">
        <v>0</v>
      </c>
      <c r="Q4" s="530">
        <v>0</v>
      </c>
      <c r="R4" s="530">
        <v>0</v>
      </c>
      <c r="S4" s="530">
        <v>0</v>
      </c>
      <c r="T4" s="530">
        <v>0</v>
      </c>
      <c r="U4" s="530">
        <v>0</v>
      </c>
      <c r="V4" s="530">
        <v>0</v>
      </c>
      <c r="W4" s="530">
        <v>0</v>
      </c>
      <c r="X4" s="530">
        <v>0</v>
      </c>
      <c r="Y4" s="530">
        <v>0</v>
      </c>
      <c r="Z4" s="530">
        <v>0</v>
      </c>
      <c r="AA4" s="530">
        <v>0</v>
      </c>
      <c r="AB4" s="530">
        <v>0</v>
      </c>
      <c r="AC4" s="530">
        <v>1845</v>
      </c>
      <c r="AD4" s="530">
        <v>873</v>
      </c>
      <c r="AE4" s="530">
        <v>894</v>
      </c>
      <c r="AF4" s="530">
        <v>1002</v>
      </c>
      <c r="AG4" s="530">
        <v>755</v>
      </c>
      <c r="AH4" s="530">
        <v>397</v>
      </c>
      <c r="AI4" s="530">
        <v>353</v>
      </c>
      <c r="AJ4" s="530">
        <v>415</v>
      </c>
      <c r="AK4" s="530">
        <v>1090</v>
      </c>
      <c r="AL4" s="530">
        <v>476</v>
      </c>
      <c r="AM4" s="530">
        <v>541</v>
      </c>
      <c r="AN4" s="530">
        <v>587</v>
      </c>
      <c r="AO4" s="530">
        <v>8</v>
      </c>
      <c r="AP4" s="530">
        <v>5</v>
      </c>
      <c r="AQ4" s="530">
        <v>6</v>
      </c>
      <c r="AR4" s="530">
        <v>6</v>
      </c>
      <c r="AS4" s="530">
        <v>7</v>
      </c>
      <c r="AT4" s="530">
        <v>4</v>
      </c>
      <c r="AU4" s="530">
        <v>6</v>
      </c>
      <c r="AV4" s="530">
        <v>6</v>
      </c>
      <c r="AW4" s="530">
        <v>1</v>
      </c>
      <c r="AX4" s="530">
        <v>1</v>
      </c>
      <c r="AY4" s="530">
        <v>0</v>
      </c>
      <c r="AZ4" s="530">
        <v>0</v>
      </c>
      <c r="BA4" s="530">
        <v>8026</v>
      </c>
      <c r="BB4" s="530">
        <v>3688</v>
      </c>
      <c r="BC4" s="530">
        <v>4119</v>
      </c>
      <c r="BD4" s="530">
        <v>2790</v>
      </c>
      <c r="BE4" s="530">
        <v>7141</v>
      </c>
      <c r="BF4" s="530">
        <v>3372</v>
      </c>
      <c r="BG4" s="530">
        <v>3666</v>
      </c>
      <c r="BH4" s="530">
        <v>2270</v>
      </c>
      <c r="BI4" s="530">
        <v>885</v>
      </c>
      <c r="BJ4" s="530">
        <v>316</v>
      </c>
      <c r="BK4" s="530">
        <v>453</v>
      </c>
      <c r="BL4" s="530">
        <v>520</v>
      </c>
      <c r="BM4" s="530">
        <v>0</v>
      </c>
      <c r="BN4" s="530">
        <v>0</v>
      </c>
      <c r="BO4" s="530">
        <v>0</v>
      </c>
      <c r="BP4" s="530">
        <v>0</v>
      </c>
      <c r="BQ4" s="530">
        <v>0</v>
      </c>
      <c r="BR4" s="530">
        <v>0</v>
      </c>
      <c r="BS4" s="530">
        <v>0</v>
      </c>
      <c r="BT4" s="530">
        <v>0</v>
      </c>
      <c r="BU4" s="530">
        <v>0</v>
      </c>
      <c r="BV4" s="530">
        <v>0</v>
      </c>
      <c r="BW4" s="530">
        <v>0</v>
      </c>
      <c r="BX4" s="530">
        <v>0</v>
      </c>
      <c r="BY4" s="530">
        <v>38</v>
      </c>
      <c r="BZ4" s="530">
        <v>278</v>
      </c>
      <c r="CA4" s="530">
        <v>0</v>
      </c>
    </row>
    <row r="5" spans="1:79" s="477" customFormat="1">
      <c r="A5" s="477" t="s">
        <v>45</v>
      </c>
      <c r="B5" s="477" t="s">
        <v>1908</v>
      </c>
      <c r="C5" s="477">
        <v>2020</v>
      </c>
      <c r="D5" s="477" t="s">
        <v>1934</v>
      </c>
      <c r="E5" s="530">
        <v>3664</v>
      </c>
      <c r="F5" s="530">
        <v>5510</v>
      </c>
      <c r="G5" s="530">
        <v>2554</v>
      </c>
      <c r="H5" s="530">
        <v>2444</v>
      </c>
      <c r="I5" s="530">
        <v>1250</v>
      </c>
      <c r="J5" s="530">
        <v>12</v>
      </c>
      <c r="K5" s="530">
        <v>3</v>
      </c>
      <c r="L5" s="530">
        <v>7</v>
      </c>
      <c r="M5" s="530">
        <v>0</v>
      </c>
      <c r="N5" s="530">
        <v>0</v>
      </c>
      <c r="O5" s="530">
        <v>0</v>
      </c>
      <c r="P5" s="530">
        <v>0</v>
      </c>
      <c r="Q5" s="530">
        <v>424</v>
      </c>
      <c r="R5" s="530">
        <v>0</v>
      </c>
      <c r="S5" s="530">
        <v>0</v>
      </c>
      <c r="T5" s="530">
        <v>0</v>
      </c>
      <c r="U5" s="530">
        <v>39</v>
      </c>
      <c r="V5" s="530">
        <v>0</v>
      </c>
      <c r="W5" s="530">
        <v>0</v>
      </c>
      <c r="X5" s="530">
        <v>0</v>
      </c>
      <c r="Y5" s="530">
        <v>385</v>
      </c>
      <c r="Z5" s="530">
        <v>0</v>
      </c>
      <c r="AA5" s="530">
        <v>0</v>
      </c>
      <c r="AB5" s="530">
        <v>0</v>
      </c>
      <c r="AC5" s="530">
        <v>1394</v>
      </c>
      <c r="AD5" s="530">
        <v>696</v>
      </c>
      <c r="AE5" s="530">
        <v>692</v>
      </c>
      <c r="AF5" s="530">
        <v>676</v>
      </c>
      <c r="AG5" s="530">
        <v>589</v>
      </c>
      <c r="AH5" s="530">
        <v>319</v>
      </c>
      <c r="AI5" s="530">
        <v>331</v>
      </c>
      <c r="AJ5" s="530">
        <v>325</v>
      </c>
      <c r="AK5" s="530">
        <v>805</v>
      </c>
      <c r="AL5" s="530">
        <v>377</v>
      </c>
      <c r="AM5" s="530">
        <v>361</v>
      </c>
      <c r="AN5" s="530">
        <v>351</v>
      </c>
      <c r="AO5" s="530">
        <v>8</v>
      </c>
      <c r="AP5" s="530">
        <v>3</v>
      </c>
      <c r="AQ5" s="530">
        <v>4</v>
      </c>
      <c r="AR5" s="530">
        <v>7</v>
      </c>
      <c r="AS5" s="530">
        <v>5</v>
      </c>
      <c r="AT5" s="530">
        <v>1</v>
      </c>
      <c r="AU5" s="530">
        <v>2</v>
      </c>
      <c r="AV5" s="530">
        <v>5</v>
      </c>
      <c r="AW5" s="530">
        <v>3</v>
      </c>
      <c r="AX5" s="530">
        <v>2</v>
      </c>
      <c r="AY5" s="530">
        <v>2</v>
      </c>
      <c r="AZ5" s="530">
        <v>2</v>
      </c>
      <c r="BA5" s="530">
        <v>8649</v>
      </c>
      <c r="BB5" s="530">
        <v>3764</v>
      </c>
      <c r="BC5" s="530">
        <v>4129</v>
      </c>
      <c r="BD5" s="530">
        <v>2572</v>
      </c>
      <c r="BE5" s="530">
        <v>7876</v>
      </c>
      <c r="BF5" s="530">
        <v>3475</v>
      </c>
      <c r="BG5" s="530">
        <v>3729</v>
      </c>
      <c r="BH5" s="530">
        <v>2119</v>
      </c>
      <c r="BI5" s="530">
        <v>773</v>
      </c>
      <c r="BJ5" s="530">
        <v>289</v>
      </c>
      <c r="BK5" s="530">
        <v>400</v>
      </c>
      <c r="BL5" s="530">
        <v>453</v>
      </c>
      <c r="BM5" s="530">
        <v>0</v>
      </c>
      <c r="BN5" s="530">
        <v>0</v>
      </c>
      <c r="BO5" s="530">
        <v>0</v>
      </c>
      <c r="BP5" s="530">
        <v>0</v>
      </c>
      <c r="BQ5" s="530">
        <v>0</v>
      </c>
      <c r="BR5" s="530">
        <v>0</v>
      </c>
      <c r="BS5" s="530">
        <v>0</v>
      </c>
      <c r="BT5" s="530">
        <v>0</v>
      </c>
      <c r="BU5" s="530">
        <v>0</v>
      </c>
      <c r="BV5" s="530">
        <v>0</v>
      </c>
      <c r="BW5" s="530">
        <v>0</v>
      </c>
      <c r="BX5" s="530">
        <v>0</v>
      </c>
      <c r="BY5" s="530">
        <v>17</v>
      </c>
      <c r="BZ5" s="530">
        <v>299</v>
      </c>
      <c r="CA5" s="530">
        <v>0</v>
      </c>
    </row>
    <row r="6" spans="1:79" s="477" customFormat="1">
      <c r="A6" s="477" t="s">
        <v>45</v>
      </c>
      <c r="B6" s="477" t="s">
        <v>1908</v>
      </c>
      <c r="C6" s="477">
        <v>2021</v>
      </c>
      <c r="D6" s="477" t="s">
        <v>1934</v>
      </c>
      <c r="E6" s="530">
        <v>3722</v>
      </c>
      <c r="F6" s="530">
        <v>5590</v>
      </c>
      <c r="G6" s="530">
        <v>2606</v>
      </c>
      <c r="H6" s="530">
        <v>2486</v>
      </c>
      <c r="I6" s="530">
        <v>1328</v>
      </c>
      <c r="J6" s="530">
        <v>10</v>
      </c>
      <c r="K6" s="530">
        <v>3</v>
      </c>
      <c r="L6" s="530">
        <v>5</v>
      </c>
      <c r="M6" s="530">
        <v>0</v>
      </c>
      <c r="N6" s="530">
        <v>0</v>
      </c>
      <c r="O6" s="530">
        <v>0</v>
      </c>
      <c r="P6" s="530">
        <v>0</v>
      </c>
      <c r="Q6" s="530">
        <v>632</v>
      </c>
      <c r="R6" s="530">
        <v>0</v>
      </c>
      <c r="S6" s="530">
        <v>0</v>
      </c>
      <c r="T6" s="530">
        <v>0</v>
      </c>
      <c r="U6" s="530">
        <v>61</v>
      </c>
      <c r="V6" s="530">
        <v>0</v>
      </c>
      <c r="W6" s="530">
        <v>0</v>
      </c>
      <c r="X6" s="530">
        <v>0</v>
      </c>
      <c r="Y6" s="530">
        <v>571</v>
      </c>
      <c r="Z6" s="530">
        <v>0</v>
      </c>
      <c r="AA6" s="530">
        <v>0</v>
      </c>
      <c r="AB6" s="530">
        <v>0</v>
      </c>
      <c r="AC6" s="530">
        <v>1440</v>
      </c>
      <c r="AD6" s="530">
        <v>699</v>
      </c>
      <c r="AE6" s="530">
        <v>712</v>
      </c>
      <c r="AF6" s="530">
        <v>719</v>
      </c>
      <c r="AG6" s="530">
        <v>623</v>
      </c>
      <c r="AH6" s="530">
        <v>344</v>
      </c>
      <c r="AI6" s="530">
        <v>329</v>
      </c>
      <c r="AJ6" s="530">
        <v>359</v>
      </c>
      <c r="AK6" s="530">
        <v>817</v>
      </c>
      <c r="AL6" s="530">
        <v>355</v>
      </c>
      <c r="AM6" s="530">
        <v>383</v>
      </c>
      <c r="AN6" s="530">
        <v>360</v>
      </c>
      <c r="AO6" s="530">
        <v>11</v>
      </c>
      <c r="AP6" s="530">
        <v>3</v>
      </c>
      <c r="AQ6" s="530">
        <v>4</v>
      </c>
      <c r="AR6" s="530">
        <v>10</v>
      </c>
      <c r="AS6" s="530">
        <v>2</v>
      </c>
      <c r="AT6" s="530">
        <v>0</v>
      </c>
      <c r="AU6" s="530">
        <v>0</v>
      </c>
      <c r="AV6" s="530">
        <v>2</v>
      </c>
      <c r="AW6" s="530">
        <v>9</v>
      </c>
      <c r="AX6" s="530">
        <v>3</v>
      </c>
      <c r="AY6" s="530">
        <v>4</v>
      </c>
      <c r="AZ6" s="530">
        <v>8</v>
      </c>
      <c r="BA6" s="530">
        <v>8089</v>
      </c>
      <c r="BB6" s="530">
        <v>3795</v>
      </c>
      <c r="BC6" s="530">
        <v>4043</v>
      </c>
      <c r="BD6" s="530">
        <v>2632</v>
      </c>
      <c r="BE6" s="530">
        <v>7255</v>
      </c>
      <c r="BF6" s="530">
        <v>3478</v>
      </c>
      <c r="BG6" s="530">
        <v>3615</v>
      </c>
      <c r="BH6" s="530">
        <v>2142</v>
      </c>
      <c r="BI6" s="530">
        <v>834</v>
      </c>
      <c r="BJ6" s="530">
        <v>317</v>
      </c>
      <c r="BK6" s="530">
        <v>428</v>
      </c>
      <c r="BL6" s="530">
        <v>490</v>
      </c>
      <c r="BM6" s="530">
        <v>0</v>
      </c>
      <c r="BN6" s="530">
        <v>0</v>
      </c>
      <c r="BO6" s="530">
        <v>0</v>
      </c>
      <c r="BP6" s="530">
        <v>0</v>
      </c>
      <c r="BQ6" s="530">
        <v>0</v>
      </c>
      <c r="BR6" s="530">
        <v>0</v>
      </c>
      <c r="BS6" s="530">
        <v>0</v>
      </c>
      <c r="BT6" s="530">
        <v>0</v>
      </c>
      <c r="BU6" s="530">
        <v>0</v>
      </c>
      <c r="BV6" s="530">
        <v>0</v>
      </c>
      <c r="BW6" s="530">
        <v>0</v>
      </c>
      <c r="BX6" s="530">
        <v>0</v>
      </c>
      <c r="BY6" s="530">
        <v>41</v>
      </c>
      <c r="BZ6" s="530">
        <v>475</v>
      </c>
      <c r="CA6" s="530">
        <v>0</v>
      </c>
    </row>
    <row r="7" spans="1:79" s="477" customFormat="1">
      <c r="A7" s="477" t="s">
        <v>45</v>
      </c>
      <c r="B7" s="477" t="s">
        <v>1908</v>
      </c>
      <c r="C7" s="477">
        <v>2022</v>
      </c>
      <c r="D7" s="477" t="s">
        <v>1934</v>
      </c>
      <c r="E7" s="530">
        <v>3563</v>
      </c>
      <c r="F7" s="530">
        <v>4943</v>
      </c>
      <c r="G7" s="530">
        <v>2353</v>
      </c>
      <c r="H7" s="530">
        <v>2214</v>
      </c>
      <c r="I7" s="530">
        <v>1146</v>
      </c>
      <c r="J7" s="530">
        <v>17</v>
      </c>
      <c r="K7" s="530">
        <v>7</v>
      </c>
      <c r="L7" s="530">
        <v>5</v>
      </c>
      <c r="M7" s="530">
        <v>0</v>
      </c>
      <c r="N7" s="530">
        <v>0</v>
      </c>
      <c r="O7" s="530">
        <v>0</v>
      </c>
      <c r="P7" s="530">
        <v>0</v>
      </c>
      <c r="Q7" s="530">
        <v>605</v>
      </c>
      <c r="R7" s="530">
        <v>0</v>
      </c>
      <c r="S7" s="530">
        <v>0</v>
      </c>
      <c r="T7" s="530">
        <v>0</v>
      </c>
      <c r="U7" s="530">
        <v>66</v>
      </c>
      <c r="V7" s="530">
        <v>0</v>
      </c>
      <c r="W7" s="530">
        <v>0</v>
      </c>
      <c r="X7" s="530">
        <v>0</v>
      </c>
      <c r="Y7" s="530">
        <v>539</v>
      </c>
      <c r="Z7" s="530">
        <v>0</v>
      </c>
      <c r="AA7" s="530">
        <v>0</v>
      </c>
      <c r="AB7" s="530">
        <v>0</v>
      </c>
      <c r="AC7" s="530">
        <v>1535</v>
      </c>
      <c r="AD7" s="530">
        <v>744</v>
      </c>
      <c r="AE7" s="530">
        <v>798</v>
      </c>
      <c r="AF7" s="530">
        <v>768</v>
      </c>
      <c r="AG7" s="530">
        <v>684</v>
      </c>
      <c r="AH7" s="530">
        <v>355</v>
      </c>
      <c r="AI7" s="530">
        <v>353</v>
      </c>
      <c r="AJ7" s="530">
        <v>368</v>
      </c>
      <c r="AK7" s="530">
        <v>851</v>
      </c>
      <c r="AL7" s="530">
        <v>389</v>
      </c>
      <c r="AM7" s="530">
        <v>445</v>
      </c>
      <c r="AN7" s="530">
        <v>400</v>
      </c>
      <c r="AO7" s="530">
        <v>16</v>
      </c>
      <c r="AP7" s="530">
        <v>2</v>
      </c>
      <c r="AQ7" s="530">
        <v>11</v>
      </c>
      <c r="AR7" s="530">
        <v>15</v>
      </c>
      <c r="AS7" s="530">
        <v>0</v>
      </c>
      <c r="AT7" s="530">
        <v>0</v>
      </c>
      <c r="AU7" s="530">
        <v>0</v>
      </c>
      <c r="AV7" s="530">
        <v>0</v>
      </c>
      <c r="AW7" s="530">
        <v>16</v>
      </c>
      <c r="AX7" s="530">
        <v>2</v>
      </c>
      <c r="AY7" s="530">
        <v>11</v>
      </c>
      <c r="AZ7" s="530">
        <v>15</v>
      </c>
      <c r="BA7" s="530">
        <v>8010</v>
      </c>
      <c r="BB7" s="530">
        <v>3782</v>
      </c>
      <c r="BC7" s="530">
        <v>4024</v>
      </c>
      <c r="BD7" s="530">
        <v>2600</v>
      </c>
      <c r="BE7" s="530">
        <v>7106</v>
      </c>
      <c r="BF7" s="530">
        <v>3429</v>
      </c>
      <c r="BG7" s="530">
        <v>3526</v>
      </c>
      <c r="BH7" s="530">
        <v>2048</v>
      </c>
      <c r="BI7" s="530">
        <v>904</v>
      </c>
      <c r="BJ7" s="530">
        <v>353</v>
      </c>
      <c r="BK7" s="530">
        <v>498</v>
      </c>
      <c r="BL7" s="530">
        <v>552</v>
      </c>
      <c r="BM7" s="530">
        <v>20</v>
      </c>
      <c r="BN7" s="530">
        <v>1</v>
      </c>
      <c r="BO7" s="530">
        <v>6</v>
      </c>
      <c r="BP7" s="530">
        <v>14</v>
      </c>
      <c r="BQ7" s="530">
        <v>0</v>
      </c>
      <c r="BR7" s="530">
        <v>0</v>
      </c>
      <c r="BS7" s="530">
        <v>0</v>
      </c>
      <c r="BT7" s="530">
        <v>0</v>
      </c>
      <c r="BU7" s="530">
        <v>20</v>
      </c>
      <c r="BV7" s="530">
        <v>1</v>
      </c>
      <c r="BW7" s="530">
        <v>6</v>
      </c>
      <c r="BX7" s="530">
        <v>14</v>
      </c>
      <c r="BY7" s="530">
        <v>60</v>
      </c>
      <c r="BZ7" s="530">
        <v>579</v>
      </c>
      <c r="CA7" s="530">
        <v>0</v>
      </c>
    </row>
    <row r="8" spans="1:79" s="477" customFormat="1">
      <c r="A8" s="477" t="s">
        <v>45</v>
      </c>
      <c r="B8" s="477" t="s">
        <v>1908</v>
      </c>
      <c r="C8" s="477">
        <v>2023</v>
      </c>
      <c r="D8" s="477" t="s">
        <v>1934</v>
      </c>
      <c r="E8" s="530">
        <v>3249</v>
      </c>
      <c r="F8" s="530">
        <v>4802</v>
      </c>
      <c r="G8" s="530">
        <v>2372</v>
      </c>
      <c r="H8" s="530">
        <v>2127</v>
      </c>
      <c r="I8" s="530">
        <v>1055</v>
      </c>
      <c r="J8" s="530">
        <v>20</v>
      </c>
      <c r="K8" s="530">
        <v>5</v>
      </c>
      <c r="L8" s="530">
        <v>4</v>
      </c>
      <c r="M8" s="530">
        <v>0</v>
      </c>
      <c r="N8" s="530">
        <v>388</v>
      </c>
      <c r="O8" s="530">
        <v>18</v>
      </c>
      <c r="P8" s="530">
        <v>370</v>
      </c>
      <c r="Q8" s="530">
        <v>479</v>
      </c>
      <c r="R8" s="530">
        <v>224</v>
      </c>
      <c r="S8" s="530">
        <v>227</v>
      </c>
      <c r="T8" s="530">
        <v>239</v>
      </c>
      <c r="U8" s="530">
        <v>75</v>
      </c>
      <c r="V8" s="530">
        <v>32</v>
      </c>
      <c r="W8" s="530">
        <v>31</v>
      </c>
      <c r="X8" s="530">
        <v>28</v>
      </c>
      <c r="Y8" s="530">
        <v>404</v>
      </c>
      <c r="Z8" s="530">
        <v>192</v>
      </c>
      <c r="AA8" s="530">
        <v>196</v>
      </c>
      <c r="AB8" s="530">
        <v>211</v>
      </c>
      <c r="AC8" s="530">
        <v>1644</v>
      </c>
      <c r="AD8" s="530">
        <v>805</v>
      </c>
      <c r="AE8" s="530">
        <v>841</v>
      </c>
      <c r="AF8" s="530">
        <v>728</v>
      </c>
      <c r="AG8" s="530">
        <v>713</v>
      </c>
      <c r="AH8" s="530">
        <v>382</v>
      </c>
      <c r="AI8" s="530">
        <v>357</v>
      </c>
      <c r="AJ8" s="530">
        <v>322</v>
      </c>
      <c r="AK8" s="530">
        <v>931</v>
      </c>
      <c r="AL8" s="530">
        <v>423</v>
      </c>
      <c r="AM8" s="530">
        <v>484</v>
      </c>
      <c r="AN8" s="530">
        <v>406</v>
      </c>
      <c r="AO8" s="530">
        <v>13</v>
      </c>
      <c r="AP8" s="530">
        <v>3</v>
      </c>
      <c r="AQ8" s="530">
        <v>5</v>
      </c>
      <c r="AR8" s="530">
        <v>9</v>
      </c>
      <c r="AS8" s="530">
        <v>0</v>
      </c>
      <c r="AT8" s="530">
        <v>0</v>
      </c>
      <c r="AU8" s="530">
        <v>0</v>
      </c>
      <c r="AV8" s="530">
        <v>0</v>
      </c>
      <c r="AW8" s="530">
        <v>13</v>
      </c>
      <c r="AX8" s="530">
        <v>3</v>
      </c>
      <c r="AY8" s="530">
        <v>5</v>
      </c>
      <c r="AZ8" s="530">
        <v>9</v>
      </c>
      <c r="BA8" s="530">
        <v>7451</v>
      </c>
      <c r="BB8" s="530">
        <v>3420</v>
      </c>
      <c r="BC8" s="530">
        <v>3755</v>
      </c>
      <c r="BD8" s="530">
        <v>2318</v>
      </c>
      <c r="BE8" s="530">
        <v>6564</v>
      </c>
      <c r="BF8" s="530">
        <v>3110</v>
      </c>
      <c r="BG8" s="530">
        <v>3308</v>
      </c>
      <c r="BH8" s="530">
        <v>1832</v>
      </c>
      <c r="BI8" s="530">
        <v>887</v>
      </c>
      <c r="BJ8" s="530">
        <v>310</v>
      </c>
      <c r="BK8" s="530">
        <v>447</v>
      </c>
      <c r="BL8" s="530">
        <v>486</v>
      </c>
      <c r="BM8" s="530">
        <v>23</v>
      </c>
      <c r="BN8" s="530">
        <v>1</v>
      </c>
      <c r="BO8" s="530">
        <v>5</v>
      </c>
      <c r="BP8" s="530">
        <v>16</v>
      </c>
      <c r="BQ8" s="530">
        <v>0</v>
      </c>
      <c r="BR8" s="530">
        <v>0</v>
      </c>
      <c r="BS8" s="530">
        <v>0</v>
      </c>
      <c r="BT8" s="530">
        <v>0</v>
      </c>
      <c r="BU8" s="530">
        <v>23</v>
      </c>
      <c r="BV8" s="530">
        <v>1</v>
      </c>
      <c r="BW8" s="530">
        <v>5</v>
      </c>
      <c r="BX8" s="530">
        <v>16</v>
      </c>
      <c r="BY8" s="530">
        <v>48</v>
      </c>
      <c r="BZ8" s="530">
        <v>551</v>
      </c>
      <c r="CA8" s="530">
        <v>0</v>
      </c>
    </row>
    <row r="9" spans="1:79" s="477" customFormat="1">
      <c r="A9" s="477" t="s">
        <v>45</v>
      </c>
      <c r="B9" s="477" t="s">
        <v>1908</v>
      </c>
      <c r="C9" s="477">
        <v>2024</v>
      </c>
      <c r="D9" s="477" t="s">
        <v>1934</v>
      </c>
      <c r="E9" s="530">
        <v>3675</v>
      </c>
      <c r="F9" s="530">
        <v>4591</v>
      </c>
      <c r="G9" s="530">
        <v>2199</v>
      </c>
      <c r="H9" s="530">
        <v>2018</v>
      </c>
      <c r="I9" s="530">
        <v>989</v>
      </c>
      <c r="J9" s="530">
        <v>17</v>
      </c>
      <c r="K9" s="530">
        <v>10</v>
      </c>
      <c r="L9" s="530">
        <v>4</v>
      </c>
      <c r="M9" s="530">
        <v>0</v>
      </c>
      <c r="N9" s="530">
        <v>514</v>
      </c>
      <c r="O9" s="530">
        <v>58</v>
      </c>
      <c r="P9" s="530">
        <v>456</v>
      </c>
      <c r="Q9" s="530">
        <v>794</v>
      </c>
      <c r="R9" s="530">
        <v>380</v>
      </c>
      <c r="S9" s="530">
        <v>353</v>
      </c>
      <c r="T9" s="530">
        <v>321</v>
      </c>
      <c r="U9" s="530">
        <v>243</v>
      </c>
      <c r="V9" s="530">
        <v>131</v>
      </c>
      <c r="W9" s="530">
        <v>112</v>
      </c>
      <c r="X9" s="530">
        <v>74</v>
      </c>
      <c r="Y9" s="530">
        <v>551</v>
      </c>
      <c r="Z9" s="530">
        <v>249</v>
      </c>
      <c r="AA9" s="530">
        <v>241</v>
      </c>
      <c r="AB9" s="530">
        <v>247</v>
      </c>
      <c r="AC9" s="530">
        <v>1945</v>
      </c>
      <c r="AD9" s="530">
        <v>1008</v>
      </c>
      <c r="AE9" s="530">
        <v>990</v>
      </c>
      <c r="AF9" s="530">
        <v>859</v>
      </c>
      <c r="AG9" s="530">
        <v>827</v>
      </c>
      <c r="AH9" s="530">
        <v>441</v>
      </c>
      <c r="AI9" s="530">
        <v>404</v>
      </c>
      <c r="AJ9" s="530">
        <v>263</v>
      </c>
      <c r="AK9" s="530">
        <v>1118</v>
      </c>
      <c r="AL9" s="530">
        <v>567</v>
      </c>
      <c r="AM9" s="530">
        <v>586</v>
      </c>
      <c r="AN9" s="530">
        <v>596</v>
      </c>
      <c r="AO9" s="530">
        <v>19</v>
      </c>
      <c r="AP9" s="530">
        <v>5</v>
      </c>
      <c r="AQ9" s="530">
        <v>8</v>
      </c>
      <c r="AR9" s="530">
        <v>15</v>
      </c>
      <c r="AS9" s="530">
        <v>1</v>
      </c>
      <c r="AT9" s="530">
        <v>0</v>
      </c>
      <c r="AU9" s="530">
        <v>1</v>
      </c>
      <c r="AV9" s="530">
        <v>1</v>
      </c>
      <c r="AW9" s="530">
        <v>18</v>
      </c>
      <c r="AX9" s="530">
        <v>5</v>
      </c>
      <c r="AY9" s="530">
        <v>7</v>
      </c>
      <c r="AZ9" s="530">
        <v>14</v>
      </c>
      <c r="BA9" s="530">
        <v>7361</v>
      </c>
      <c r="BB9" s="530">
        <v>3698</v>
      </c>
      <c r="BC9" s="530">
        <v>3812</v>
      </c>
      <c r="BD9" s="530">
        <v>2359</v>
      </c>
      <c r="BE9" s="530">
        <v>6023</v>
      </c>
      <c r="BF9" s="530">
        <v>3093</v>
      </c>
      <c r="BG9" s="530">
        <v>3027</v>
      </c>
      <c r="BH9" s="530">
        <v>1603</v>
      </c>
      <c r="BI9" s="530">
        <v>1338</v>
      </c>
      <c r="BJ9" s="530">
        <v>605</v>
      </c>
      <c r="BK9" s="530">
        <v>785</v>
      </c>
      <c r="BL9" s="530">
        <v>756</v>
      </c>
      <c r="BM9" s="530">
        <v>50</v>
      </c>
      <c r="BN9" s="530">
        <v>9</v>
      </c>
      <c r="BO9" s="530">
        <v>23</v>
      </c>
      <c r="BP9" s="530">
        <v>40</v>
      </c>
      <c r="BQ9" s="530">
        <v>0</v>
      </c>
      <c r="BR9" s="530">
        <v>0</v>
      </c>
      <c r="BS9" s="530">
        <v>0</v>
      </c>
      <c r="BT9" s="530">
        <v>0</v>
      </c>
      <c r="BU9" s="530">
        <v>50</v>
      </c>
      <c r="BV9" s="530">
        <v>9</v>
      </c>
      <c r="BW9" s="530">
        <v>23</v>
      </c>
      <c r="BX9" s="530">
        <v>40</v>
      </c>
      <c r="BY9" s="530">
        <v>66</v>
      </c>
      <c r="BZ9" s="530">
        <v>499</v>
      </c>
      <c r="CA9" s="530">
        <v>0</v>
      </c>
    </row>
    <row r="10" spans="1:79" s="477" customFormat="1">
      <c r="A10" s="477" t="s">
        <v>45</v>
      </c>
      <c r="B10" s="477" t="s">
        <v>1908</v>
      </c>
      <c r="C10" s="477">
        <v>2025</v>
      </c>
      <c r="D10" s="477" t="s">
        <v>1935</v>
      </c>
      <c r="E10" s="530">
        <v>3618</v>
      </c>
      <c r="F10" s="530">
        <v>4600</v>
      </c>
      <c r="G10" s="530">
        <v>2161</v>
      </c>
      <c r="H10" s="530">
        <v>2078</v>
      </c>
      <c r="I10" s="530">
        <v>1078</v>
      </c>
      <c r="J10" s="530">
        <v>17</v>
      </c>
      <c r="K10" s="530">
        <v>6</v>
      </c>
      <c r="L10" s="530">
        <v>6</v>
      </c>
      <c r="M10" s="530">
        <v>0</v>
      </c>
      <c r="N10" s="530">
        <v>514</v>
      </c>
      <c r="O10" s="530">
        <v>41</v>
      </c>
      <c r="P10" s="530">
        <v>473</v>
      </c>
      <c r="Q10" s="530">
        <v>586</v>
      </c>
      <c r="R10" s="530">
        <v>277</v>
      </c>
      <c r="S10" s="530">
        <v>269</v>
      </c>
      <c r="T10" s="530">
        <v>265</v>
      </c>
      <c r="U10" s="530">
        <v>89</v>
      </c>
      <c r="V10" s="530">
        <v>68</v>
      </c>
      <c r="W10" s="530">
        <v>61</v>
      </c>
      <c r="X10" s="530">
        <v>46</v>
      </c>
      <c r="Y10" s="530">
        <v>497</v>
      </c>
      <c r="Z10" s="530">
        <v>209</v>
      </c>
      <c r="AA10" s="530">
        <v>208</v>
      </c>
      <c r="AB10" s="530">
        <v>219</v>
      </c>
      <c r="AC10" s="530">
        <v>1609</v>
      </c>
      <c r="AD10" s="530">
        <v>790</v>
      </c>
      <c r="AE10" s="530">
        <v>803</v>
      </c>
      <c r="AF10" s="530">
        <v>794</v>
      </c>
      <c r="AG10" s="530">
        <v>698</v>
      </c>
      <c r="AH10" s="530">
        <v>368</v>
      </c>
      <c r="AI10" s="530">
        <v>353</v>
      </c>
      <c r="AJ10" s="530">
        <v>350</v>
      </c>
      <c r="AK10" s="530">
        <v>911</v>
      </c>
      <c r="AL10" s="530">
        <v>422</v>
      </c>
      <c r="AM10" s="530">
        <v>450</v>
      </c>
      <c r="AN10" s="530">
        <v>444</v>
      </c>
      <c r="AO10" s="530">
        <v>18</v>
      </c>
      <c r="AP10" s="530">
        <v>7</v>
      </c>
      <c r="AQ10" s="530">
        <v>8</v>
      </c>
      <c r="AR10" s="530">
        <v>15</v>
      </c>
      <c r="AS10" s="530">
        <v>6</v>
      </c>
      <c r="AT10" s="530">
        <v>2</v>
      </c>
      <c r="AU10" s="530">
        <v>2</v>
      </c>
      <c r="AV10" s="530">
        <v>6</v>
      </c>
      <c r="AW10" s="530">
        <v>12</v>
      </c>
      <c r="AX10" s="530">
        <v>5</v>
      </c>
      <c r="AY10" s="530">
        <v>6</v>
      </c>
      <c r="AZ10" s="530">
        <v>9</v>
      </c>
      <c r="BA10" s="530">
        <v>7836</v>
      </c>
      <c r="BB10" s="530">
        <v>3618</v>
      </c>
      <c r="BC10" s="530">
        <v>3937</v>
      </c>
      <c r="BD10" s="530">
        <v>2533</v>
      </c>
      <c r="BE10" s="530">
        <v>6900</v>
      </c>
      <c r="BF10" s="530">
        <v>3254</v>
      </c>
      <c r="BG10" s="530">
        <v>3439</v>
      </c>
      <c r="BH10" s="530">
        <v>1990</v>
      </c>
      <c r="BI10" s="530">
        <v>936</v>
      </c>
      <c r="BJ10" s="530">
        <v>364</v>
      </c>
      <c r="BK10" s="530">
        <v>498</v>
      </c>
      <c r="BL10" s="530">
        <v>543</v>
      </c>
      <c r="BM10" s="530">
        <v>50</v>
      </c>
      <c r="BN10" s="530">
        <v>5</v>
      </c>
      <c r="BO10" s="530">
        <v>16</v>
      </c>
      <c r="BP10" s="530">
        <v>37</v>
      </c>
      <c r="BQ10" s="530">
        <v>0</v>
      </c>
      <c r="BR10" s="530">
        <v>0</v>
      </c>
      <c r="BS10" s="530">
        <v>0</v>
      </c>
      <c r="BT10" s="530">
        <v>0</v>
      </c>
      <c r="BU10" s="530">
        <v>50</v>
      </c>
      <c r="BV10" s="530">
        <v>5</v>
      </c>
      <c r="BW10" s="530">
        <v>16</v>
      </c>
      <c r="BX10" s="530">
        <v>37</v>
      </c>
      <c r="BY10" s="530">
        <v>59</v>
      </c>
      <c r="BZ10" s="530">
        <v>499</v>
      </c>
      <c r="CA10" s="530">
        <v>0</v>
      </c>
    </row>
    <row r="11" spans="1:79" s="477" customFormat="1">
      <c r="A11" s="477" t="s">
        <v>45</v>
      </c>
      <c r="B11" s="477" t="s">
        <v>1908</v>
      </c>
      <c r="C11" s="477">
        <v>2026</v>
      </c>
      <c r="D11" s="477" t="s">
        <v>1935</v>
      </c>
      <c r="E11" s="530">
        <v>3618</v>
      </c>
      <c r="F11" s="530">
        <v>4608</v>
      </c>
      <c r="G11" s="530">
        <v>2165</v>
      </c>
      <c r="H11" s="530">
        <v>2082</v>
      </c>
      <c r="I11" s="530">
        <v>1079</v>
      </c>
      <c r="J11" s="530">
        <v>17</v>
      </c>
      <c r="K11" s="530">
        <v>6</v>
      </c>
      <c r="L11" s="530">
        <v>6</v>
      </c>
      <c r="M11" s="530">
        <v>0</v>
      </c>
      <c r="N11" s="530">
        <v>514</v>
      </c>
      <c r="O11" s="530">
        <v>41</v>
      </c>
      <c r="P11" s="530">
        <v>473</v>
      </c>
      <c r="Q11" s="530">
        <v>586</v>
      </c>
      <c r="R11" s="530">
        <v>277</v>
      </c>
      <c r="S11" s="530">
        <v>269</v>
      </c>
      <c r="T11" s="530">
        <v>265</v>
      </c>
      <c r="U11" s="530">
        <v>89</v>
      </c>
      <c r="V11" s="530">
        <v>68</v>
      </c>
      <c r="W11" s="530">
        <v>61</v>
      </c>
      <c r="X11" s="530">
        <v>46</v>
      </c>
      <c r="Y11" s="530">
        <v>497</v>
      </c>
      <c r="Z11" s="530">
        <v>209</v>
      </c>
      <c r="AA11" s="530">
        <v>208</v>
      </c>
      <c r="AB11" s="530">
        <v>219</v>
      </c>
      <c r="AC11" s="530">
        <v>1609</v>
      </c>
      <c r="AD11" s="530">
        <v>790</v>
      </c>
      <c r="AE11" s="530">
        <v>803</v>
      </c>
      <c r="AF11" s="530">
        <v>794</v>
      </c>
      <c r="AG11" s="530">
        <v>698</v>
      </c>
      <c r="AH11" s="530">
        <v>368</v>
      </c>
      <c r="AI11" s="530">
        <v>353</v>
      </c>
      <c r="AJ11" s="530">
        <v>350</v>
      </c>
      <c r="AK11" s="530">
        <v>911</v>
      </c>
      <c r="AL11" s="530">
        <v>422</v>
      </c>
      <c r="AM11" s="530">
        <v>450</v>
      </c>
      <c r="AN11" s="530">
        <v>444</v>
      </c>
      <c r="AO11" s="530">
        <v>18</v>
      </c>
      <c r="AP11" s="530">
        <v>7</v>
      </c>
      <c r="AQ11" s="530">
        <v>8</v>
      </c>
      <c r="AR11" s="530">
        <v>15</v>
      </c>
      <c r="AS11" s="530">
        <v>6</v>
      </c>
      <c r="AT11" s="530">
        <v>2</v>
      </c>
      <c r="AU11" s="530">
        <v>2</v>
      </c>
      <c r="AV11" s="530">
        <v>6</v>
      </c>
      <c r="AW11" s="530">
        <v>12</v>
      </c>
      <c r="AX11" s="530">
        <v>5</v>
      </c>
      <c r="AY11" s="530">
        <v>6</v>
      </c>
      <c r="AZ11" s="530">
        <v>9</v>
      </c>
      <c r="BA11" s="530">
        <v>7836</v>
      </c>
      <c r="BB11" s="530">
        <v>3618</v>
      </c>
      <c r="BC11" s="530">
        <v>3937</v>
      </c>
      <c r="BD11" s="530">
        <v>2533</v>
      </c>
      <c r="BE11" s="530">
        <v>6900</v>
      </c>
      <c r="BF11" s="530">
        <v>3254</v>
      </c>
      <c r="BG11" s="530">
        <v>3439</v>
      </c>
      <c r="BH11" s="530">
        <v>1990</v>
      </c>
      <c r="BI11" s="530">
        <v>936</v>
      </c>
      <c r="BJ11" s="530">
        <v>364</v>
      </c>
      <c r="BK11" s="530">
        <v>498</v>
      </c>
      <c r="BL11" s="530">
        <v>543</v>
      </c>
      <c r="BM11" s="530">
        <v>50</v>
      </c>
      <c r="BN11" s="530">
        <v>5</v>
      </c>
      <c r="BO11" s="530">
        <v>16</v>
      </c>
      <c r="BP11" s="530">
        <v>37</v>
      </c>
      <c r="BQ11" s="530">
        <v>0</v>
      </c>
      <c r="BR11" s="530">
        <v>0</v>
      </c>
      <c r="BS11" s="530">
        <v>0</v>
      </c>
      <c r="BT11" s="530">
        <v>0</v>
      </c>
      <c r="BU11" s="530">
        <v>50</v>
      </c>
      <c r="BV11" s="530">
        <v>5</v>
      </c>
      <c r="BW11" s="530">
        <v>16</v>
      </c>
      <c r="BX11" s="530">
        <v>37</v>
      </c>
      <c r="BY11" s="530">
        <v>59</v>
      </c>
      <c r="BZ11" s="530">
        <v>499</v>
      </c>
      <c r="CA11" s="530">
        <v>0</v>
      </c>
    </row>
    <row r="12" spans="1:79" s="477" customFormat="1">
      <c r="A12" s="477" t="s">
        <v>45</v>
      </c>
      <c r="B12" s="477" t="s">
        <v>1908</v>
      </c>
      <c r="C12" s="477">
        <v>2024</v>
      </c>
      <c r="D12" s="477" t="s">
        <v>1937</v>
      </c>
      <c r="E12" s="530">
        <f t="shared" ref="E12:AJ12" si="0">E9</f>
        <v>3675</v>
      </c>
      <c r="F12" s="530">
        <f t="shared" si="0"/>
        <v>4591</v>
      </c>
      <c r="G12" s="530">
        <f t="shared" si="0"/>
        <v>2199</v>
      </c>
      <c r="H12" s="530">
        <f t="shared" si="0"/>
        <v>2018</v>
      </c>
      <c r="I12" s="530">
        <f t="shared" si="0"/>
        <v>989</v>
      </c>
      <c r="J12" s="530">
        <f t="shared" si="0"/>
        <v>17</v>
      </c>
      <c r="K12" s="530">
        <f t="shared" si="0"/>
        <v>10</v>
      </c>
      <c r="L12" s="530">
        <f t="shared" si="0"/>
        <v>4</v>
      </c>
      <c r="M12" s="530">
        <f t="shared" si="0"/>
        <v>0</v>
      </c>
      <c r="N12" s="530">
        <f t="shared" si="0"/>
        <v>514</v>
      </c>
      <c r="O12" s="530">
        <f t="shared" si="0"/>
        <v>58</v>
      </c>
      <c r="P12" s="530">
        <f t="shared" si="0"/>
        <v>456</v>
      </c>
      <c r="Q12" s="530">
        <f t="shared" si="0"/>
        <v>794</v>
      </c>
      <c r="R12" s="530">
        <f t="shared" si="0"/>
        <v>380</v>
      </c>
      <c r="S12" s="530">
        <f t="shared" si="0"/>
        <v>353</v>
      </c>
      <c r="T12" s="530">
        <f t="shared" si="0"/>
        <v>321</v>
      </c>
      <c r="U12" s="530">
        <f t="shared" si="0"/>
        <v>243</v>
      </c>
      <c r="V12" s="530">
        <f t="shared" si="0"/>
        <v>131</v>
      </c>
      <c r="W12" s="530">
        <f t="shared" si="0"/>
        <v>112</v>
      </c>
      <c r="X12" s="530">
        <f t="shared" si="0"/>
        <v>74</v>
      </c>
      <c r="Y12" s="530">
        <f t="shared" si="0"/>
        <v>551</v>
      </c>
      <c r="Z12" s="530">
        <f t="shared" si="0"/>
        <v>249</v>
      </c>
      <c r="AA12" s="530">
        <f t="shared" si="0"/>
        <v>241</v>
      </c>
      <c r="AB12" s="530">
        <f t="shared" si="0"/>
        <v>247</v>
      </c>
      <c r="AC12" s="530">
        <f t="shared" si="0"/>
        <v>1945</v>
      </c>
      <c r="AD12" s="530">
        <f t="shared" si="0"/>
        <v>1008</v>
      </c>
      <c r="AE12" s="530">
        <f t="shared" si="0"/>
        <v>990</v>
      </c>
      <c r="AF12" s="530">
        <f t="shared" si="0"/>
        <v>859</v>
      </c>
      <c r="AG12" s="530">
        <f t="shared" si="0"/>
        <v>827</v>
      </c>
      <c r="AH12" s="530">
        <f t="shared" si="0"/>
        <v>441</v>
      </c>
      <c r="AI12" s="530">
        <f t="shared" si="0"/>
        <v>404</v>
      </c>
      <c r="AJ12" s="530">
        <f t="shared" si="0"/>
        <v>263</v>
      </c>
      <c r="AK12" s="530">
        <f t="shared" ref="AK12:BP12" si="1">AK9</f>
        <v>1118</v>
      </c>
      <c r="AL12" s="530">
        <f t="shared" si="1"/>
        <v>567</v>
      </c>
      <c r="AM12" s="530">
        <f t="shared" si="1"/>
        <v>586</v>
      </c>
      <c r="AN12" s="530">
        <f t="shared" si="1"/>
        <v>596</v>
      </c>
      <c r="AO12" s="530">
        <f t="shared" si="1"/>
        <v>19</v>
      </c>
      <c r="AP12" s="530">
        <f t="shared" si="1"/>
        <v>5</v>
      </c>
      <c r="AQ12" s="530">
        <f t="shared" si="1"/>
        <v>8</v>
      </c>
      <c r="AR12" s="530">
        <f t="shared" si="1"/>
        <v>15</v>
      </c>
      <c r="AS12" s="530">
        <f t="shared" si="1"/>
        <v>1</v>
      </c>
      <c r="AT12" s="530">
        <f t="shared" si="1"/>
        <v>0</v>
      </c>
      <c r="AU12" s="530">
        <f t="shared" si="1"/>
        <v>1</v>
      </c>
      <c r="AV12" s="530">
        <f t="shared" si="1"/>
        <v>1</v>
      </c>
      <c r="AW12" s="530">
        <f t="shared" si="1"/>
        <v>18</v>
      </c>
      <c r="AX12" s="530">
        <f t="shared" si="1"/>
        <v>5</v>
      </c>
      <c r="AY12" s="530">
        <f t="shared" si="1"/>
        <v>7</v>
      </c>
      <c r="AZ12" s="530">
        <f t="shared" si="1"/>
        <v>14</v>
      </c>
      <c r="BA12" s="530">
        <f t="shared" si="1"/>
        <v>7361</v>
      </c>
      <c r="BB12" s="530">
        <f t="shared" si="1"/>
        <v>3698</v>
      </c>
      <c r="BC12" s="530">
        <f t="shared" si="1"/>
        <v>3812</v>
      </c>
      <c r="BD12" s="530">
        <f t="shared" si="1"/>
        <v>2359</v>
      </c>
      <c r="BE12" s="530">
        <f t="shared" si="1"/>
        <v>6023</v>
      </c>
      <c r="BF12" s="530">
        <f t="shared" si="1"/>
        <v>3093</v>
      </c>
      <c r="BG12" s="530">
        <f t="shared" si="1"/>
        <v>3027</v>
      </c>
      <c r="BH12" s="530">
        <f t="shared" si="1"/>
        <v>1603</v>
      </c>
      <c r="BI12" s="530">
        <f t="shared" si="1"/>
        <v>1338</v>
      </c>
      <c r="BJ12" s="530">
        <f t="shared" si="1"/>
        <v>605</v>
      </c>
      <c r="BK12" s="530">
        <f t="shared" si="1"/>
        <v>785</v>
      </c>
      <c r="BL12" s="530">
        <f t="shared" si="1"/>
        <v>756</v>
      </c>
      <c r="BM12" s="530">
        <f t="shared" si="1"/>
        <v>50</v>
      </c>
      <c r="BN12" s="530">
        <f t="shared" si="1"/>
        <v>9</v>
      </c>
      <c r="BO12" s="530">
        <f t="shared" si="1"/>
        <v>23</v>
      </c>
      <c r="BP12" s="530">
        <f t="shared" si="1"/>
        <v>40</v>
      </c>
      <c r="BQ12" s="530">
        <f t="shared" ref="BQ12:BX12" si="2">BQ9</f>
        <v>0</v>
      </c>
      <c r="BR12" s="530">
        <f t="shared" si="2"/>
        <v>0</v>
      </c>
      <c r="BS12" s="530">
        <f t="shared" si="2"/>
        <v>0</v>
      </c>
      <c r="BT12" s="530">
        <f t="shared" si="2"/>
        <v>0</v>
      </c>
      <c r="BU12" s="530">
        <f t="shared" si="2"/>
        <v>50</v>
      </c>
      <c r="BV12" s="530">
        <f t="shared" si="2"/>
        <v>9</v>
      </c>
      <c r="BW12" s="530">
        <f t="shared" si="2"/>
        <v>23</v>
      </c>
      <c r="BX12" s="530">
        <f t="shared" si="2"/>
        <v>40</v>
      </c>
      <c r="BY12" s="530">
        <f>IF(OR(BY8=0,BY8=""), BY9,IF(BY9&gt;(BY8*(1+Dash!$B$6)), BY8*(1+Dash!$B$6), IF(BY9&lt;(BY8*(1-Dash!$B$7)), BY8*(1-Dash!$B$7), BY9)))</f>
        <v>52.800000000000004</v>
      </c>
      <c r="BZ12" s="530">
        <f>IF(OR(BZ8=0,BZ8=""), BZ9,IF(BZ9&gt;(BZ8*(1+Dash!$B$6)), BZ8*(1+Dash!$B$6), IF(BZ9&lt;(BZ8*(1-Dash!$B$7)), BZ8*(1-Dash!$B$7), BZ9)))</f>
        <v>523.44999999999993</v>
      </c>
      <c r="CA12" s="530">
        <f>IF(OR(CA8=0,CA8=""), CA9,IF(CA9&gt;(CA8*(1+Dash!$B$6)), CA8*(1+Dash!$B$6), IF(CA9&lt;(CA8*(1-Dash!$B$7)), CA8*(1-Dash!$B$7), CA9)))</f>
        <v>0</v>
      </c>
    </row>
    <row r="13" spans="1:79" s="477" customFormat="1">
      <c r="A13" s="477" t="s">
        <v>45</v>
      </c>
      <c r="B13" s="477" t="s">
        <v>1908</v>
      </c>
      <c r="C13" s="477">
        <v>2025</v>
      </c>
      <c r="D13" s="477" t="s">
        <v>1937</v>
      </c>
      <c r="E13" s="530">
        <f>IF(OR(E9=0, E9=""), E10, IF(E10&gt;(E9*(1+Dash!$B$6)), E9*(1+Dash!$B$6), IF(E10&lt;(E9*(1-Dash!$B$7)), E9*(1-Dash!$B$7), E10)))</f>
        <v>3618</v>
      </c>
      <c r="F13" s="530">
        <f>IF(OR(F9=0, F9=""), F10, IF(F10&gt;(F9*(1+Dash!$B$6)), F9*(1+Dash!$B$6), IF(F10&lt;(F9*(1-Dash!$B$7)), F9*(1-Dash!$B$7), F10)))</f>
        <v>4600</v>
      </c>
      <c r="G13" s="530">
        <f>IF(OR(G9=0, G9=""), G10, IF(G10&gt;(G9*(1+Dash!$B$6)), G9*(1+Dash!$B$6), IF(G10&lt;(G9*(1-Dash!$B$7)), G9*(1-Dash!$B$7), G10)))</f>
        <v>2161</v>
      </c>
      <c r="H13" s="530">
        <f>IF(OR(H9=0, H9=""), H10, IF(H10&gt;(H9*(1+Dash!$B$6)), H9*(1+Dash!$B$6), IF(H10&lt;(H9*(1-Dash!$B$7)), H9*(1-Dash!$B$7), H10)))</f>
        <v>2078</v>
      </c>
      <c r="I13" s="530">
        <f>IF(OR(I9=0, I9=""), I10, IF(I10&gt;(I9*(1+Dash!$B$6)), I9*(1+Dash!$B$6), IF(I10&lt;(I9*(1-Dash!$B$7)), I9*(1-Dash!$B$7), I10)))</f>
        <v>1078</v>
      </c>
      <c r="J13" s="530">
        <f>IF(OR(J9=0, J9=""), J10, IF(J10&gt;(J9*(1+Dash!$B$6)), J9*(1+Dash!$B$6), IF(J10&lt;(J9*(1-Dash!$B$7)), J9*(1-Dash!$B$7), J10)))</f>
        <v>17</v>
      </c>
      <c r="K13" s="530">
        <f>IF(OR(K9=0, K9=""), K10, IF(K10&gt;(K9*(1+Dash!$B$6)), K9*(1+Dash!$B$6), IF(K10&lt;(K9*(1-Dash!$B$7)), K9*(1-Dash!$B$7), K10)))</f>
        <v>9.5</v>
      </c>
      <c r="L13" s="530">
        <f>IF(OR(L9=0, L9=""), L10, IF(L10&gt;(L9*(1+Dash!$B$6)), L9*(1+Dash!$B$6), IF(L10&lt;(L9*(1-Dash!$B$7)), L9*(1-Dash!$B$7), L10)))</f>
        <v>4.4000000000000004</v>
      </c>
      <c r="M13" s="530">
        <f>IF(OR(M9=0, M9=""), M10, IF(M10&gt;(M9*(1+Dash!$B$6)), M9*(1+Dash!$B$6), IF(M10&lt;(M9*(1-Dash!$B$7)), M9*(1-Dash!$B$7), M10)))</f>
        <v>0</v>
      </c>
      <c r="N13" s="530">
        <f>IF(OR(N9=0, N9=""), N10, IF(N10&gt;(N9*(1+Dash!$B$6)), N9*(1+Dash!$B$6), IF(N10&lt;(N9*(1-Dash!$B$7)), N9*(1-Dash!$B$7), N10)))</f>
        <v>514</v>
      </c>
      <c r="O13" s="530">
        <f>IF(OR(O9=0, O9=""), O10, IF(O10&gt;(O9*(1+Dash!$B$6)), O9*(1+Dash!$B$6), IF(O10&lt;(O9*(1-Dash!$B$7)), O9*(1-Dash!$B$7), O10)))</f>
        <v>55.099999999999994</v>
      </c>
      <c r="P13" s="530">
        <f>IF(OR(P9=0, P9=""), P10, IF(P10&gt;(P9*(1+Dash!$B$6)), P9*(1+Dash!$B$6), IF(P10&lt;(P9*(1-Dash!$B$7)), P9*(1-Dash!$B$7), P10)))</f>
        <v>473</v>
      </c>
      <c r="Q13" s="530">
        <f>IF(OR(Q9=0, Q9=""), Q10, IF(Q10&gt;(Q9*(1+Dash!$B$6)), Q9*(1+Dash!$B$6), IF(Q10&lt;(Q9*(1-Dash!$B$7)), Q9*(1-Dash!$B$7), Q10)))</f>
        <v>754.3</v>
      </c>
      <c r="R13" s="530">
        <f>IF(OR(R9=0, R9=""), R10, IF(R10&gt;(R9*(1+Dash!$B$6)), R9*(1+Dash!$B$6), IF(R10&lt;(R9*(1-Dash!$B$7)), R9*(1-Dash!$B$7), R10)))</f>
        <v>361</v>
      </c>
      <c r="S13" s="530">
        <f>IF(OR(S9=0, S9=""), S10, IF(S10&gt;(S9*(1+Dash!$B$6)), S9*(1+Dash!$B$6), IF(S10&lt;(S9*(1-Dash!$B$7)), S9*(1-Dash!$B$7), S10)))</f>
        <v>335.34999999999997</v>
      </c>
      <c r="T13" s="530">
        <f>IF(OR(T9=0, T9=""), T10, IF(T10&gt;(T9*(1+Dash!$B$6)), T9*(1+Dash!$B$6), IF(T10&lt;(T9*(1-Dash!$B$7)), T9*(1-Dash!$B$7), T10)))</f>
        <v>304.95</v>
      </c>
      <c r="U13" s="530">
        <f>IF(OR(U9=0, U9=""), U10, IF(U10&gt;(U9*(1+Dash!$B$6)), U9*(1+Dash!$B$6), IF(U10&lt;(U9*(1-Dash!$B$7)), U9*(1-Dash!$B$7), U10)))</f>
        <v>230.85</v>
      </c>
      <c r="V13" s="530">
        <f>IF(OR(V9=0, V9=""), V10, IF(V10&gt;(V9*(1+Dash!$B$6)), V9*(1+Dash!$B$6), IF(V10&lt;(V9*(1-Dash!$B$7)), V9*(1-Dash!$B$7), V10)))</f>
        <v>124.44999999999999</v>
      </c>
      <c r="W13" s="530">
        <f>IF(OR(W9=0, W9=""), W10, IF(W10&gt;(W9*(1+Dash!$B$6)), W9*(1+Dash!$B$6), IF(W10&lt;(W9*(1-Dash!$B$7)), W9*(1-Dash!$B$7), W10)))</f>
        <v>106.39999999999999</v>
      </c>
      <c r="X13" s="530">
        <f>IF(OR(X9=0, X9=""), X10, IF(X10&gt;(X9*(1+Dash!$B$6)), X9*(1+Dash!$B$6), IF(X10&lt;(X9*(1-Dash!$B$7)), X9*(1-Dash!$B$7), X10)))</f>
        <v>70.3</v>
      </c>
      <c r="Y13" s="530">
        <f>IF(OR(Y9=0, Y9=""), Y10, IF(Y10&gt;(Y9*(1+Dash!$B$6)), Y9*(1+Dash!$B$6), IF(Y10&lt;(Y9*(1-Dash!$B$7)), Y9*(1-Dash!$B$7), Y10)))</f>
        <v>523.44999999999993</v>
      </c>
      <c r="Z13" s="530">
        <f>IF(OR(Z9=0, Z9=""), Z10, IF(Z10&gt;(Z9*(1+Dash!$B$6)), Z9*(1+Dash!$B$6), IF(Z10&lt;(Z9*(1-Dash!$B$7)), Z9*(1-Dash!$B$7), Z10)))</f>
        <v>236.54999999999998</v>
      </c>
      <c r="AA13" s="530">
        <f>IF(OR(AA9=0, AA9=""), AA10, IF(AA10&gt;(AA9*(1+Dash!$B$6)), AA9*(1+Dash!$B$6), IF(AA10&lt;(AA9*(1-Dash!$B$7)), AA9*(1-Dash!$B$7), AA10)))</f>
        <v>228.95</v>
      </c>
      <c r="AB13" s="530">
        <f>IF(OR(AB9=0, AB9=""), AB10, IF(AB10&gt;(AB9*(1+Dash!$B$6)), AB9*(1+Dash!$B$6), IF(AB10&lt;(AB9*(1-Dash!$B$7)), AB9*(1-Dash!$B$7), AB10)))</f>
        <v>234.64999999999998</v>
      </c>
      <c r="AC13" s="530">
        <f>IF(OR(AC9=0, AC9=""), AC10, IF(AC10&gt;(AC9*(1+Dash!$B$6)), AC9*(1+Dash!$B$6), IF(AC10&lt;(AC9*(1-Dash!$B$7)), AC9*(1-Dash!$B$7), AC10)))</f>
        <v>1847.75</v>
      </c>
      <c r="AD13" s="530">
        <f>IF(OR(AD9=0, AD9=""), AD10, IF(AD10&gt;(AD9*(1+Dash!$B$6)), AD9*(1+Dash!$B$6), IF(AD10&lt;(AD9*(1-Dash!$B$7)), AD9*(1-Dash!$B$7), AD10)))</f>
        <v>957.59999999999991</v>
      </c>
      <c r="AE13" s="530">
        <f>IF(OR(AE9=0, AE9=""), AE10, IF(AE10&gt;(AE9*(1+Dash!$B$6)), AE9*(1+Dash!$B$6), IF(AE10&lt;(AE9*(1-Dash!$B$7)), AE9*(1-Dash!$B$7), AE10)))</f>
        <v>940.5</v>
      </c>
      <c r="AF13" s="530">
        <f>IF(OR(AF9=0, AF9=""), AF10, IF(AF10&gt;(AF9*(1+Dash!$B$6)), AF9*(1+Dash!$B$6), IF(AF10&lt;(AF9*(1-Dash!$B$7)), AF9*(1-Dash!$B$7), AF10)))</f>
        <v>816.05</v>
      </c>
      <c r="AG13" s="530">
        <f>IF(OR(AG9=0, AG9=""), AG10, IF(AG10&gt;(AG9*(1+Dash!$B$6)), AG9*(1+Dash!$B$6), IF(AG10&lt;(AG9*(1-Dash!$B$7)), AG9*(1-Dash!$B$7), AG10)))</f>
        <v>785.65</v>
      </c>
      <c r="AH13" s="530">
        <f>IF(OR(AH9=0, AH9=""), AH10, IF(AH10&gt;(AH9*(1+Dash!$B$6)), AH9*(1+Dash!$B$6), IF(AH10&lt;(AH9*(1-Dash!$B$7)), AH9*(1-Dash!$B$7), AH10)))</f>
        <v>418.95</v>
      </c>
      <c r="AI13" s="530">
        <f>IF(OR(AI9=0, AI9=""), AI10, IF(AI10&gt;(AI9*(1+Dash!$B$6)), AI9*(1+Dash!$B$6), IF(AI10&lt;(AI9*(1-Dash!$B$7)), AI9*(1-Dash!$B$7), AI10)))</f>
        <v>383.79999999999995</v>
      </c>
      <c r="AJ13" s="530">
        <f>IF(OR(AJ9=0, AJ9=""), AJ10, IF(AJ10&gt;(AJ9*(1+Dash!$B$6)), AJ9*(1+Dash!$B$6), IF(AJ10&lt;(AJ9*(1-Dash!$B$7)), AJ9*(1-Dash!$B$7), AJ10)))</f>
        <v>289.3</v>
      </c>
      <c r="AK13" s="530">
        <f>IF(OR(AK9=0, AK9=""), AK10, IF(AK10&gt;(AK9*(1+Dash!$B$6)), AK9*(1+Dash!$B$6), IF(AK10&lt;(AK9*(1-Dash!$B$7)), AK9*(1-Dash!$B$7), AK10)))</f>
        <v>1062.0999999999999</v>
      </c>
      <c r="AL13" s="530">
        <f>IF(OR(AL9=0, AL9=""), AL10, IF(AL10&gt;(AL9*(1+Dash!$B$6)), AL9*(1+Dash!$B$6), IF(AL10&lt;(AL9*(1-Dash!$B$7)), AL9*(1-Dash!$B$7), AL10)))</f>
        <v>538.65</v>
      </c>
      <c r="AM13" s="530">
        <f>IF(OR(AM9=0, AM9=""), AM10, IF(AM10&gt;(AM9*(1+Dash!$B$6)), AM9*(1+Dash!$B$6), IF(AM10&lt;(AM9*(1-Dash!$B$7)), AM9*(1-Dash!$B$7), AM10)))</f>
        <v>556.69999999999993</v>
      </c>
      <c r="AN13" s="530">
        <f>IF(OR(AN9=0, AN9=""), AN10, IF(AN10&gt;(AN9*(1+Dash!$B$6)), AN9*(1+Dash!$B$6), IF(AN10&lt;(AN9*(1-Dash!$B$7)), AN9*(1-Dash!$B$7), AN10)))</f>
        <v>566.19999999999993</v>
      </c>
      <c r="AO13" s="530">
        <f>IF(OR(AO9=0, AO9=""), AO10, IF(AO10&gt;(AO9*(1+Dash!$B$6)), AO9*(1+Dash!$B$6), IF(AO10&lt;(AO9*(1-Dash!$B$7)), AO9*(1-Dash!$B$7), AO10)))</f>
        <v>18.05</v>
      </c>
      <c r="AP13" s="530">
        <f>IF(OR(AP9=0, AP9=""), AP10, IF(AP10&gt;(AP9*(1+Dash!$B$6)), AP9*(1+Dash!$B$6), IF(AP10&lt;(AP9*(1-Dash!$B$7)), AP9*(1-Dash!$B$7), AP10)))</f>
        <v>5.5</v>
      </c>
      <c r="AQ13" s="530">
        <f>IF(OR(AQ9=0, AQ9=""), AQ10, IF(AQ10&gt;(AQ9*(1+Dash!$B$6)), AQ9*(1+Dash!$B$6), IF(AQ10&lt;(AQ9*(1-Dash!$B$7)), AQ9*(1-Dash!$B$7), AQ10)))</f>
        <v>8</v>
      </c>
      <c r="AR13" s="530">
        <f>IF(OR(AR9=0, AR9=""), AR10, IF(AR10&gt;(AR9*(1+Dash!$B$6)), AR9*(1+Dash!$B$6), IF(AR10&lt;(AR9*(1-Dash!$B$7)), AR9*(1-Dash!$B$7), AR10)))</f>
        <v>15</v>
      </c>
      <c r="AS13" s="530">
        <f>IF(OR(AS9=0, AS9=""), AS10, IF(AS10&gt;(AS9*(1+Dash!$B$6)), AS9*(1+Dash!$B$6), IF(AS10&lt;(AS9*(1-Dash!$B$7)), AS9*(1-Dash!$B$7), AS10)))</f>
        <v>1.1000000000000001</v>
      </c>
      <c r="AT13" s="530">
        <f>IF(OR(AT9=0, AT9=""), AT10, IF(AT10&gt;(AT9*(1+Dash!$B$6)), AT9*(1+Dash!$B$6), IF(AT10&lt;(AT9*(1-Dash!$B$7)), AT9*(1-Dash!$B$7), AT10)))</f>
        <v>2</v>
      </c>
      <c r="AU13" s="530">
        <f>IF(OR(AU9=0, AU9=""), AU10, IF(AU10&gt;(AU9*(1+Dash!$B$6)), AU9*(1+Dash!$B$6), IF(AU10&lt;(AU9*(1-Dash!$B$7)), AU9*(1-Dash!$B$7), AU10)))</f>
        <v>1.1000000000000001</v>
      </c>
      <c r="AV13" s="530">
        <f>IF(OR(AV9=0, AV9=""), AV10, IF(AV10&gt;(AV9*(1+Dash!$B$6)), AV9*(1+Dash!$B$6), IF(AV10&lt;(AV9*(1-Dash!$B$7)), AV9*(1-Dash!$B$7), AV10)))</f>
        <v>1.1000000000000001</v>
      </c>
      <c r="AW13" s="530">
        <f>IF(OR(AW9=0, AW9=""), AW10, IF(AW10&gt;(AW9*(1+Dash!$B$6)), AW9*(1+Dash!$B$6), IF(AW10&lt;(AW9*(1-Dash!$B$7)), AW9*(1-Dash!$B$7), AW10)))</f>
        <v>17.099999999999998</v>
      </c>
      <c r="AX13" s="530">
        <f>IF(OR(AX9=0, AX9=""), AX10, IF(AX10&gt;(AX9*(1+Dash!$B$6)), AX9*(1+Dash!$B$6), IF(AX10&lt;(AX9*(1-Dash!$B$7)), AX9*(1-Dash!$B$7), AX10)))</f>
        <v>5</v>
      </c>
      <c r="AY13" s="530">
        <f>IF(OR(AY9=0, AY9=""), AY10, IF(AY10&gt;(AY9*(1+Dash!$B$6)), AY9*(1+Dash!$B$6), IF(AY10&lt;(AY9*(1-Dash!$B$7)), AY9*(1-Dash!$B$7), AY10)))</f>
        <v>6.6499999999999995</v>
      </c>
      <c r="AZ13" s="530">
        <f>IF(OR(AZ9=0, AZ9=""), AZ10, IF(AZ10&gt;(AZ9*(1+Dash!$B$6)), AZ9*(1+Dash!$B$6), IF(AZ10&lt;(AZ9*(1-Dash!$B$7)), AZ9*(1-Dash!$B$7), AZ10)))</f>
        <v>13.299999999999999</v>
      </c>
      <c r="BA13" s="530">
        <f>IF(OR(BA9=0, BA9=""), BA10, IF(BA10&gt;(BA9*(1+Dash!$B$6)), BA9*(1+Dash!$B$6), IF(BA10&lt;(BA9*(1-Dash!$B$7)), BA9*(1-Dash!$B$7), BA10)))</f>
        <v>7836</v>
      </c>
      <c r="BB13" s="530">
        <f>IF(OR(BB9=0, BB9=""), BB10, IF(BB10&gt;(BB9*(1+Dash!$B$6)), BB9*(1+Dash!$B$6), IF(BB10&lt;(BB9*(1-Dash!$B$7)), BB9*(1-Dash!$B$7), BB10)))</f>
        <v>3618</v>
      </c>
      <c r="BC13" s="530">
        <f>IF(OR(BC9=0, BC9=""), BC10, IF(BC10&gt;(BC9*(1+Dash!$B$6)), BC9*(1+Dash!$B$6), IF(BC10&lt;(BC9*(1-Dash!$B$7)), BC9*(1-Dash!$B$7), BC10)))</f>
        <v>3937</v>
      </c>
      <c r="BD13" s="530">
        <f>IF(OR(BD9=0, BD9=""), BD10, IF(BD10&gt;(BD9*(1+Dash!$B$6)), BD9*(1+Dash!$B$6), IF(BD10&lt;(BD9*(1-Dash!$B$7)), BD9*(1-Dash!$B$7), BD10)))</f>
        <v>2533</v>
      </c>
      <c r="BE13" s="530">
        <f>IF(OR(BE9=0, BE9=""), BE10, IF(BE10&gt;(BE9*(1+Dash!$B$6)), BE9*(1+Dash!$B$6), IF(BE10&lt;(BE9*(1-Dash!$B$7)), BE9*(1-Dash!$B$7), BE10)))</f>
        <v>6625.3</v>
      </c>
      <c r="BF13" s="530">
        <f>IF(OR(BF9=0, BF9=""), BF10, IF(BF10&gt;(BF9*(1+Dash!$B$6)), BF9*(1+Dash!$B$6), IF(BF10&lt;(BF9*(1-Dash!$B$7)), BF9*(1-Dash!$B$7), BF10)))</f>
        <v>3254</v>
      </c>
      <c r="BG13" s="530">
        <f>IF(OR(BG9=0, BG9=""), BG10, IF(BG10&gt;(BG9*(1+Dash!$B$6)), BG9*(1+Dash!$B$6), IF(BG10&lt;(BG9*(1-Dash!$B$7)), BG9*(1-Dash!$B$7), BG10)))</f>
        <v>3329.7000000000003</v>
      </c>
      <c r="BH13" s="530">
        <f>IF(OR(BH9=0, BH9=""), BH10, IF(BH10&gt;(BH9*(1+Dash!$B$6)), BH9*(1+Dash!$B$6), IF(BH10&lt;(BH9*(1-Dash!$B$7)), BH9*(1-Dash!$B$7), BH10)))</f>
        <v>1763.3000000000002</v>
      </c>
      <c r="BI13" s="530">
        <f>IF(OR(BI9=0, BI9=""), BI10, IF(BI10&gt;(BI9*(1+Dash!$B$6)), BI9*(1+Dash!$B$6), IF(BI10&lt;(BI9*(1-Dash!$B$7)), BI9*(1-Dash!$B$7), BI10)))</f>
        <v>1271.0999999999999</v>
      </c>
      <c r="BJ13" s="530">
        <f>IF(OR(BJ9=0, BJ9=""), BJ10, IF(BJ10&gt;(BJ9*(1+Dash!$B$6)), BJ9*(1+Dash!$B$6), IF(BJ10&lt;(BJ9*(1-Dash!$B$7)), BJ9*(1-Dash!$B$7), BJ10)))</f>
        <v>574.75</v>
      </c>
      <c r="BK13" s="530">
        <f>IF(OR(BK9=0, BK9=""), BK10, IF(BK10&gt;(BK9*(1+Dash!$B$6)), BK9*(1+Dash!$B$6), IF(BK10&lt;(BK9*(1-Dash!$B$7)), BK9*(1-Dash!$B$7), BK10)))</f>
        <v>745.75</v>
      </c>
      <c r="BL13" s="530">
        <f>IF(OR(BL9=0, BL9=""), BL10, IF(BL10&gt;(BL9*(1+Dash!$B$6)), BL9*(1+Dash!$B$6), IF(BL10&lt;(BL9*(1-Dash!$B$7)), BL9*(1-Dash!$B$7), BL10)))</f>
        <v>718.19999999999993</v>
      </c>
      <c r="BM13" s="530">
        <f>IF(OR(BM9=0, BM9=""), BM10, IF(BM10&gt;(BM9*(1+Dash!$B$6)), BM9*(1+Dash!$B$6), IF(BM10&lt;(BM9*(1-Dash!$B$7)), BM9*(1-Dash!$B$7), BM10)))</f>
        <v>50</v>
      </c>
      <c r="BN13" s="530">
        <f>IF(OR(BN9=0, BN9=""), BN10, IF(BN10&gt;(BN9*(1+Dash!$B$6)), BN9*(1+Dash!$B$6), IF(BN10&lt;(BN9*(1-Dash!$B$7)), BN9*(1-Dash!$B$7), BN10)))</f>
        <v>8.5499999999999989</v>
      </c>
      <c r="BO13" s="530">
        <f>IF(OR(BO9=0, BO9=""), BO10, IF(BO10&gt;(BO9*(1+Dash!$B$6)), BO9*(1+Dash!$B$6), IF(BO10&lt;(BO9*(1-Dash!$B$7)), BO9*(1-Dash!$B$7), BO10)))</f>
        <v>21.849999999999998</v>
      </c>
      <c r="BP13" s="530">
        <f>IF(OR(BP9=0, BP9=""), BP10, IF(BP10&gt;(BP9*(1+Dash!$B$6)), BP9*(1+Dash!$B$6), IF(BP10&lt;(BP9*(1-Dash!$B$7)), BP9*(1-Dash!$B$7), BP10)))</f>
        <v>38</v>
      </c>
      <c r="BQ13" s="530">
        <f>IF(OR(BQ9=0, BQ9=""), BQ10, IF(BQ10&gt;(BQ9*(1+Dash!$B$6)), BQ9*(1+Dash!$B$6), IF(BQ10&lt;(BQ9*(1-Dash!$B$7)), BQ9*(1-Dash!$B$7), BQ10)))</f>
        <v>0</v>
      </c>
      <c r="BR13" s="530">
        <f>IF(OR(BR9=0, BR9=""), BR10, IF(BR10&gt;(BR9*(1+Dash!$B$6)), BR9*(1+Dash!$B$6), IF(BR10&lt;(BR9*(1-Dash!$B$7)), BR9*(1-Dash!$B$7), BR10)))</f>
        <v>0</v>
      </c>
      <c r="BS13" s="530">
        <f>IF(OR(BS9=0, BS9=""), BS10, IF(BS10&gt;(BS9*(1+Dash!$B$6)), BS9*(1+Dash!$B$6), IF(BS10&lt;(BS9*(1-Dash!$B$7)), BS9*(1-Dash!$B$7), BS10)))</f>
        <v>0</v>
      </c>
      <c r="BT13" s="530">
        <f>IF(OR(BT9=0, BT9=""), BT10, IF(BT10&gt;(BT9*(1+Dash!$B$6)), BT9*(1+Dash!$B$6), IF(BT10&lt;(BT9*(1-Dash!$B$7)), BT9*(1-Dash!$B$7), BT10)))</f>
        <v>0</v>
      </c>
      <c r="BU13" s="530">
        <f>IF(OR(BU9=0, BU9=""), BU10, IF(BU10&gt;(BU9*(1+Dash!$B$6)), BU9*(1+Dash!$B$6), IF(BU10&lt;(BU9*(1-Dash!$B$7)), BU9*(1-Dash!$B$7), BU10)))</f>
        <v>50</v>
      </c>
      <c r="BV13" s="530">
        <f>IF(OR(BV9=0, BV9=""), BV10, IF(BV10&gt;(BV9*(1+Dash!$B$6)), BV9*(1+Dash!$B$6), IF(BV10&lt;(BV9*(1-Dash!$B$7)), BV9*(1-Dash!$B$7), BV10)))</f>
        <v>8.5499999999999989</v>
      </c>
      <c r="BW13" s="530">
        <f>IF(OR(BW9=0, BW9=""), BW10, IF(BW10&gt;(BW9*(1+Dash!$B$6)), BW9*(1+Dash!$B$6), IF(BW10&lt;(BW9*(1-Dash!$B$7)), BW9*(1-Dash!$B$7), BW10)))</f>
        <v>21.849999999999998</v>
      </c>
      <c r="BX13" s="530">
        <f>IF(OR(BX9=0, BX9=""), BX10, IF(BX10&gt;(BX9*(1+Dash!$B$6)), BX9*(1+Dash!$B$6), IF(BX10&lt;(BX9*(1-Dash!$B$7)), BX9*(1-Dash!$B$7), BX10)))</f>
        <v>38</v>
      </c>
      <c r="BY13" s="530">
        <f>IF(OR(BY9=0, BY9=""), BY10, IF(BY10&gt;(BY9*(1+Dash!$B$6)), BY9*(1+Dash!$B$6), IF(BY10&lt;(BY9*(1-Dash!$B$7)), BY9*(1-Dash!$B$7), BY10)))</f>
        <v>62.699999999999996</v>
      </c>
      <c r="BZ13" s="530">
        <f>IF(OR(BZ9=0, BZ9=""), BZ10, IF(BZ10&gt;(BZ9*(1+Dash!$B$6)), BZ9*(1+Dash!$B$6), IF(BZ10&lt;(BZ9*(1-Dash!$B$7)), BZ9*(1-Dash!$B$7), BZ10)))</f>
        <v>499</v>
      </c>
      <c r="CA13" s="530">
        <f>IF(OR(CA9=0, CA9=""), CA10, IF(CA10&gt;(CA9*(1+Dash!$B$6)), CA9*(1+Dash!$B$6), IF(CA10&lt;(CA9*(1-Dash!$B$7)), CA9*(1-Dash!$B$7), CA10)))</f>
        <v>0</v>
      </c>
    </row>
    <row r="14" spans="1:79" s="477" customFormat="1">
      <c r="A14" s="477" t="s">
        <v>45</v>
      </c>
      <c r="B14" s="477" t="s">
        <v>1908</v>
      </c>
      <c r="C14" s="477">
        <v>2026</v>
      </c>
      <c r="D14" s="477" t="s">
        <v>1937</v>
      </c>
      <c r="E14" s="530">
        <f>IF(E11&gt;(E13*(1+Dash!$B$6)), E13*(1+Dash!$B$6), IF(E11&lt;(E13*(1-Dash!$B$7)), E13*(1-Dash!$B$7), E11))</f>
        <v>3618</v>
      </c>
      <c r="F14" s="530">
        <f>IF(F11&gt;(F13*(1+Dash!$B$6)), F13*(1+Dash!$B$6), IF(F11&lt;(F13*(1-Dash!$B$7)), F13*(1-Dash!$B$7), F11))</f>
        <v>4608</v>
      </c>
      <c r="G14" s="530">
        <f>IF(G11&gt;(G13*(1+Dash!$B$6)), G13*(1+Dash!$B$6), IF(G11&lt;(G13*(1-Dash!$B$7)), G13*(1-Dash!$B$7), G11))</f>
        <v>2165</v>
      </c>
      <c r="H14" s="530">
        <f>IF(H11&gt;(H13*(1+Dash!$B$6)), H13*(1+Dash!$B$6), IF(H11&lt;(H13*(1-Dash!$B$7)), H13*(1-Dash!$B$7), H11))</f>
        <v>2082</v>
      </c>
      <c r="I14" s="530">
        <f>IF(I11&gt;(I13*(1+Dash!$B$6)), I13*(1+Dash!$B$6), IF(I11&lt;(I13*(1-Dash!$B$7)), I13*(1-Dash!$B$7), I11))</f>
        <v>1079</v>
      </c>
      <c r="J14" s="530">
        <f>IF(J11&gt;(J13*(1+Dash!$B$6)), J13*(1+Dash!$B$6), IF(J11&lt;(J13*(1-Dash!$B$7)), J13*(1-Dash!$B$7), J11))</f>
        <v>17</v>
      </c>
      <c r="K14" s="530">
        <f>IF(K11&gt;(K13*(1+Dash!$B$6)), K13*(1+Dash!$B$6), IF(K11&lt;(K13*(1-Dash!$B$7)), K13*(1-Dash!$B$7), K11))</f>
        <v>9.0250000000000004</v>
      </c>
      <c r="L14" s="530">
        <f>IF(L11&gt;(L13*(1+Dash!$B$6)), L13*(1+Dash!$B$6), IF(L11&lt;(L13*(1-Dash!$B$7)), L13*(1-Dash!$B$7), L11))</f>
        <v>4.8400000000000007</v>
      </c>
      <c r="M14" s="530">
        <f>IF(M11&gt;(M13*(1+Dash!$B$6)), M13*(1+Dash!$B$6), IF(M11&lt;(M13*(1-Dash!$B$7)), M13*(1-Dash!$B$7), M11))</f>
        <v>0</v>
      </c>
      <c r="N14" s="530">
        <f>IF(N11&gt;(N13*(1+Dash!$B$6)), N13*(1+Dash!$B$6), IF(N11&lt;(N13*(1-Dash!$B$7)), N13*(1-Dash!$B$7), N11))</f>
        <v>514</v>
      </c>
      <c r="O14" s="530">
        <f>IF(O11&gt;(O13*(1+Dash!$B$6)), O13*(1+Dash!$B$6), IF(O11&lt;(O13*(1-Dash!$B$7)), O13*(1-Dash!$B$7), O11))</f>
        <v>52.344999999999992</v>
      </c>
      <c r="P14" s="530">
        <f>IF(P11&gt;(P13*(1+Dash!$B$6)), P13*(1+Dash!$B$6), IF(P11&lt;(P13*(1-Dash!$B$7)), P13*(1-Dash!$B$7), P11))</f>
        <v>473</v>
      </c>
      <c r="Q14" s="530">
        <f>IF(Q11&gt;(Q13*(1+Dash!$B$6)), Q13*(1+Dash!$B$6), IF(Q11&lt;(Q13*(1-Dash!$B$7)), Q13*(1-Dash!$B$7), Q11))</f>
        <v>716.58499999999992</v>
      </c>
      <c r="R14" s="530">
        <f>IF(R11&gt;(R13*(1+Dash!$B$6)), R13*(1+Dash!$B$6), IF(R11&lt;(R13*(1-Dash!$B$7)), R13*(1-Dash!$B$7), R11))</f>
        <v>342.95</v>
      </c>
      <c r="S14" s="530">
        <f>IF(S11&gt;(S13*(1+Dash!$B$6)), S13*(1+Dash!$B$6), IF(S11&lt;(S13*(1-Dash!$B$7)), S13*(1-Dash!$B$7), S11))</f>
        <v>318.58249999999992</v>
      </c>
      <c r="T14" s="530">
        <f>IF(T11&gt;(T13*(1+Dash!$B$6)), T13*(1+Dash!$B$6), IF(T11&lt;(T13*(1-Dash!$B$7)), T13*(1-Dash!$B$7), T11))</f>
        <v>289.70249999999999</v>
      </c>
      <c r="U14" s="530">
        <f>IF(U11&gt;(U13*(1+Dash!$B$6)), U13*(1+Dash!$B$6), IF(U11&lt;(U13*(1-Dash!$B$7)), U13*(1-Dash!$B$7), U11))</f>
        <v>219.30749999999998</v>
      </c>
      <c r="V14" s="530">
        <f>IF(V11&gt;(V13*(1+Dash!$B$6)), V13*(1+Dash!$B$6), IF(V11&lt;(V13*(1-Dash!$B$7)), V13*(1-Dash!$B$7), V11))</f>
        <v>118.22749999999998</v>
      </c>
      <c r="W14" s="530">
        <f>IF(W11&gt;(W13*(1+Dash!$B$6)), W13*(1+Dash!$B$6), IF(W11&lt;(W13*(1-Dash!$B$7)), W13*(1-Dash!$B$7), W11))</f>
        <v>101.07999999999998</v>
      </c>
      <c r="X14" s="530">
        <f>IF(X11&gt;(X13*(1+Dash!$B$6)), X13*(1+Dash!$B$6), IF(X11&lt;(X13*(1-Dash!$B$7)), X13*(1-Dash!$B$7), X11))</f>
        <v>66.784999999999997</v>
      </c>
      <c r="Y14" s="530">
        <f>IF(Y11&gt;(Y13*(1+Dash!$B$6)), Y13*(1+Dash!$B$6), IF(Y11&lt;(Y13*(1-Dash!$B$7)), Y13*(1-Dash!$B$7), Y11))</f>
        <v>497.27749999999992</v>
      </c>
      <c r="Z14" s="530">
        <f>IF(Z11&gt;(Z13*(1+Dash!$B$6)), Z13*(1+Dash!$B$6), IF(Z11&lt;(Z13*(1-Dash!$B$7)), Z13*(1-Dash!$B$7), Z11))</f>
        <v>224.72249999999997</v>
      </c>
      <c r="AA14" s="530">
        <f>IF(AA11&gt;(AA13*(1+Dash!$B$6)), AA13*(1+Dash!$B$6), IF(AA11&lt;(AA13*(1-Dash!$B$7)), AA13*(1-Dash!$B$7), AA11))</f>
        <v>217.50249999999997</v>
      </c>
      <c r="AB14" s="530">
        <f>IF(AB11&gt;(AB13*(1+Dash!$B$6)), AB13*(1+Dash!$B$6), IF(AB11&lt;(AB13*(1-Dash!$B$7)), AB13*(1-Dash!$B$7), AB11))</f>
        <v>222.91749999999996</v>
      </c>
      <c r="AC14" s="530">
        <f>IF(AC11&gt;(AC13*(1+Dash!$B$6)), AC13*(1+Dash!$B$6), IF(AC11&lt;(AC13*(1-Dash!$B$7)), AC13*(1-Dash!$B$7), AC11))</f>
        <v>1755.3625</v>
      </c>
      <c r="AD14" s="530">
        <f>IF(AD11&gt;(AD13*(1+Dash!$B$6)), AD13*(1+Dash!$B$6), IF(AD11&lt;(AD13*(1-Dash!$B$7)), AD13*(1-Dash!$B$7), AD11))</f>
        <v>909.71999999999991</v>
      </c>
      <c r="AE14" s="530">
        <f>IF(AE11&gt;(AE13*(1+Dash!$B$6)), AE13*(1+Dash!$B$6), IF(AE11&lt;(AE13*(1-Dash!$B$7)), AE13*(1-Dash!$B$7), AE11))</f>
        <v>893.47499999999991</v>
      </c>
      <c r="AF14" s="530">
        <f>IF(AF11&gt;(AF13*(1+Dash!$B$6)), AF13*(1+Dash!$B$6), IF(AF11&lt;(AF13*(1-Dash!$B$7)), AF13*(1-Dash!$B$7), AF11))</f>
        <v>794</v>
      </c>
      <c r="AG14" s="530">
        <f>IF(AG11&gt;(AG13*(1+Dash!$B$6)), AG13*(1+Dash!$B$6), IF(AG11&lt;(AG13*(1-Dash!$B$7)), AG13*(1-Dash!$B$7), AG11))</f>
        <v>746.36749999999995</v>
      </c>
      <c r="AH14" s="530">
        <f>IF(AH11&gt;(AH13*(1+Dash!$B$6)), AH13*(1+Dash!$B$6), IF(AH11&lt;(AH13*(1-Dash!$B$7)), AH13*(1-Dash!$B$7), AH11))</f>
        <v>398.0025</v>
      </c>
      <c r="AI14" s="530">
        <f>IF(AI11&gt;(AI13*(1+Dash!$B$6)), AI13*(1+Dash!$B$6), IF(AI11&lt;(AI13*(1-Dash!$B$7)), AI13*(1-Dash!$B$7), AI11))</f>
        <v>364.60999999999996</v>
      </c>
      <c r="AJ14" s="530">
        <f>IF(AJ11&gt;(AJ13*(1+Dash!$B$6)), AJ13*(1+Dash!$B$6), IF(AJ11&lt;(AJ13*(1-Dash!$B$7)), AJ13*(1-Dash!$B$7), AJ11))</f>
        <v>318.23</v>
      </c>
      <c r="AK14" s="530">
        <f>IF(AK11&gt;(AK13*(1+Dash!$B$6)), AK13*(1+Dash!$B$6), IF(AK11&lt;(AK13*(1-Dash!$B$7)), AK13*(1-Dash!$B$7), AK11))</f>
        <v>1008.9949999999999</v>
      </c>
      <c r="AL14" s="530">
        <f>IF(AL11&gt;(AL13*(1+Dash!$B$6)), AL13*(1+Dash!$B$6), IF(AL11&lt;(AL13*(1-Dash!$B$7)), AL13*(1-Dash!$B$7), AL11))</f>
        <v>511.71749999999997</v>
      </c>
      <c r="AM14" s="530">
        <f>IF(AM11&gt;(AM13*(1+Dash!$B$6)), AM13*(1+Dash!$B$6), IF(AM11&lt;(AM13*(1-Dash!$B$7)), AM13*(1-Dash!$B$7), AM11))</f>
        <v>528.8649999999999</v>
      </c>
      <c r="AN14" s="530">
        <f>IF(AN11&gt;(AN13*(1+Dash!$B$6)), AN13*(1+Dash!$B$6), IF(AN11&lt;(AN13*(1-Dash!$B$7)), AN13*(1-Dash!$B$7), AN11))</f>
        <v>537.88999999999987</v>
      </c>
      <c r="AO14" s="530">
        <f>IF(AO11&gt;(AO13*(1+Dash!$B$6)), AO13*(1+Dash!$B$6), IF(AO11&lt;(AO13*(1-Dash!$B$7)), AO13*(1-Dash!$B$7), AO11))</f>
        <v>18</v>
      </c>
      <c r="AP14" s="530">
        <f>IF(AP11&gt;(AP13*(1+Dash!$B$6)), AP13*(1+Dash!$B$6), IF(AP11&lt;(AP13*(1-Dash!$B$7)), AP13*(1-Dash!$B$7), AP11))</f>
        <v>6.0500000000000007</v>
      </c>
      <c r="AQ14" s="530">
        <f>IF(AQ11&gt;(AQ13*(1+Dash!$B$6)), AQ13*(1+Dash!$B$6), IF(AQ11&lt;(AQ13*(1-Dash!$B$7)), AQ13*(1-Dash!$B$7), AQ11))</f>
        <v>8</v>
      </c>
      <c r="AR14" s="530">
        <f>IF(AR11&gt;(AR13*(1+Dash!$B$6)), AR13*(1+Dash!$B$6), IF(AR11&lt;(AR13*(1-Dash!$B$7)), AR13*(1-Dash!$B$7), AR11))</f>
        <v>15</v>
      </c>
      <c r="AS14" s="530">
        <f>IF(AS11&gt;(AS13*(1+Dash!$B$6)), AS13*(1+Dash!$B$6), IF(AS11&lt;(AS13*(1-Dash!$B$7)), AS13*(1-Dash!$B$7), AS11))</f>
        <v>1.2100000000000002</v>
      </c>
      <c r="AT14" s="530">
        <f>IF(AT11&gt;(AT13*(1+Dash!$B$6)), AT13*(1+Dash!$B$6), IF(AT11&lt;(AT13*(1-Dash!$B$7)), AT13*(1-Dash!$B$7), AT11))</f>
        <v>2</v>
      </c>
      <c r="AU14" s="530">
        <f>IF(AU11&gt;(AU13*(1+Dash!$B$6)), AU13*(1+Dash!$B$6), IF(AU11&lt;(AU13*(1-Dash!$B$7)), AU13*(1-Dash!$B$7), AU11))</f>
        <v>1.2100000000000002</v>
      </c>
      <c r="AV14" s="530">
        <f>IF(AV11&gt;(AV13*(1+Dash!$B$6)), AV13*(1+Dash!$B$6), IF(AV11&lt;(AV13*(1-Dash!$B$7)), AV13*(1-Dash!$B$7), AV11))</f>
        <v>1.2100000000000002</v>
      </c>
      <c r="AW14" s="530">
        <f>IF(AW11&gt;(AW13*(1+Dash!$B$6)), AW13*(1+Dash!$B$6), IF(AW11&lt;(AW13*(1-Dash!$B$7)), AW13*(1-Dash!$B$7), AW11))</f>
        <v>16.244999999999997</v>
      </c>
      <c r="AX14" s="530">
        <f>IF(AX11&gt;(AX13*(1+Dash!$B$6)), AX13*(1+Dash!$B$6), IF(AX11&lt;(AX13*(1-Dash!$B$7)), AX13*(1-Dash!$B$7), AX11))</f>
        <v>5</v>
      </c>
      <c r="AY14" s="530">
        <f>IF(AY11&gt;(AY13*(1+Dash!$B$6)), AY13*(1+Dash!$B$6), IF(AY11&lt;(AY13*(1-Dash!$B$7)), AY13*(1-Dash!$B$7), AY11))</f>
        <v>6.317499999999999</v>
      </c>
      <c r="AZ14" s="530">
        <f>IF(AZ11&gt;(AZ13*(1+Dash!$B$6)), AZ13*(1+Dash!$B$6), IF(AZ11&lt;(AZ13*(1-Dash!$B$7)), AZ13*(1-Dash!$B$7), AZ11))</f>
        <v>12.634999999999998</v>
      </c>
      <c r="BA14" s="530">
        <f>IF(BA11&gt;(BA13*(1+Dash!$B$6)), BA13*(1+Dash!$B$6), IF(BA11&lt;(BA13*(1-Dash!$B$7)), BA13*(1-Dash!$B$7), BA11))</f>
        <v>7836</v>
      </c>
      <c r="BB14" s="530">
        <f>IF(BB11&gt;(BB13*(1+Dash!$B$6)), BB13*(1+Dash!$B$6), IF(BB11&lt;(BB13*(1-Dash!$B$7)), BB13*(1-Dash!$B$7), BB11))</f>
        <v>3618</v>
      </c>
      <c r="BC14" s="530">
        <f>IF(BC11&gt;(BC13*(1+Dash!$B$6)), BC13*(1+Dash!$B$6), IF(BC11&lt;(BC13*(1-Dash!$B$7)), BC13*(1-Dash!$B$7), BC11))</f>
        <v>3937</v>
      </c>
      <c r="BD14" s="530">
        <f>IF(BD11&gt;(BD13*(1+Dash!$B$6)), BD13*(1+Dash!$B$6), IF(BD11&lt;(BD13*(1-Dash!$B$7)), BD13*(1-Dash!$B$7), BD11))</f>
        <v>2533</v>
      </c>
      <c r="BE14" s="530">
        <f>IF(BE11&gt;(BE13*(1+Dash!$B$6)), BE13*(1+Dash!$B$6), IF(BE11&lt;(BE13*(1-Dash!$B$7)), BE13*(1-Dash!$B$7), BE11))</f>
        <v>6900</v>
      </c>
      <c r="BF14" s="530">
        <f>IF(BF11&gt;(BF13*(1+Dash!$B$6)), BF13*(1+Dash!$B$6), IF(BF11&lt;(BF13*(1-Dash!$B$7)), BF13*(1-Dash!$B$7), BF11))</f>
        <v>3254</v>
      </c>
      <c r="BG14" s="530">
        <f>IF(BG11&gt;(BG13*(1+Dash!$B$6)), BG13*(1+Dash!$B$6), IF(BG11&lt;(BG13*(1-Dash!$B$7)), BG13*(1-Dash!$B$7), BG11))</f>
        <v>3439</v>
      </c>
      <c r="BH14" s="530">
        <f>IF(BH11&gt;(BH13*(1+Dash!$B$6)), BH13*(1+Dash!$B$6), IF(BH11&lt;(BH13*(1-Dash!$B$7)), BH13*(1-Dash!$B$7), BH11))</f>
        <v>1939.6300000000003</v>
      </c>
      <c r="BI14" s="530">
        <f>IF(BI11&gt;(BI13*(1+Dash!$B$6)), BI13*(1+Dash!$B$6), IF(BI11&lt;(BI13*(1-Dash!$B$7)), BI13*(1-Dash!$B$7), BI11))</f>
        <v>1207.5449999999998</v>
      </c>
      <c r="BJ14" s="530">
        <f>IF(BJ11&gt;(BJ13*(1+Dash!$B$6)), BJ13*(1+Dash!$B$6), IF(BJ11&lt;(BJ13*(1-Dash!$B$7)), BJ13*(1-Dash!$B$7), BJ11))</f>
        <v>546.01249999999993</v>
      </c>
      <c r="BK14" s="530">
        <f>IF(BK11&gt;(BK13*(1+Dash!$B$6)), BK13*(1+Dash!$B$6), IF(BK11&lt;(BK13*(1-Dash!$B$7)), BK13*(1-Dash!$B$7), BK11))</f>
        <v>708.46249999999998</v>
      </c>
      <c r="BL14" s="530">
        <f>IF(BL11&gt;(BL13*(1+Dash!$B$6)), BL13*(1+Dash!$B$6), IF(BL11&lt;(BL13*(1-Dash!$B$7)), BL13*(1-Dash!$B$7), BL11))</f>
        <v>682.28999999999985</v>
      </c>
      <c r="BM14" s="530">
        <f>IF(BM11&gt;(BM13*(1+Dash!$B$6)), BM13*(1+Dash!$B$6), IF(BM11&lt;(BM13*(1-Dash!$B$7)), BM13*(1-Dash!$B$7), BM11))</f>
        <v>50</v>
      </c>
      <c r="BN14" s="530">
        <f>IF(BN11&gt;(BN13*(1+Dash!$B$6)), BN13*(1+Dash!$B$6), IF(BN11&lt;(BN13*(1-Dash!$B$7)), BN13*(1-Dash!$B$7), BN11))</f>
        <v>8.1224999999999987</v>
      </c>
      <c r="BO14" s="530">
        <f>IF(BO11&gt;(BO13*(1+Dash!$B$6)), BO13*(1+Dash!$B$6), IF(BO11&lt;(BO13*(1-Dash!$B$7)), BO13*(1-Dash!$B$7), BO11))</f>
        <v>20.757499999999997</v>
      </c>
      <c r="BP14" s="530">
        <f>IF(BP11&gt;(BP13*(1+Dash!$B$6)), BP13*(1+Dash!$B$6), IF(BP11&lt;(BP13*(1-Dash!$B$7)), BP13*(1-Dash!$B$7), BP11))</f>
        <v>37</v>
      </c>
      <c r="BQ14" s="530">
        <f>IF(BQ11&gt;(BQ13*(1+Dash!$B$6)), BQ13*(1+Dash!$B$6), IF(BQ11&lt;(BQ13*(1-Dash!$B$7)), BQ13*(1-Dash!$B$7), BQ11))</f>
        <v>0</v>
      </c>
      <c r="BR14" s="530">
        <f>IF(BR11&gt;(BR13*(1+Dash!$B$6)), BR13*(1+Dash!$B$6), IF(BR11&lt;(BR13*(1-Dash!$B$7)), BR13*(1-Dash!$B$7), BR11))</f>
        <v>0</v>
      </c>
      <c r="BS14" s="530">
        <f>IF(BS11&gt;(BS13*(1+Dash!$B$6)), BS13*(1+Dash!$B$6), IF(BS11&lt;(BS13*(1-Dash!$B$7)), BS13*(1-Dash!$B$7), BS11))</f>
        <v>0</v>
      </c>
      <c r="BT14" s="530">
        <f>IF(BT11&gt;(BT13*(1+Dash!$B$6)), BT13*(1+Dash!$B$6), IF(BT11&lt;(BT13*(1-Dash!$B$7)), BT13*(1-Dash!$B$7), BT11))</f>
        <v>0</v>
      </c>
      <c r="BU14" s="530">
        <f>IF(BU11&gt;(BU13*(1+Dash!$B$6)), BU13*(1+Dash!$B$6), IF(BU11&lt;(BU13*(1-Dash!$B$7)), BU13*(1-Dash!$B$7), BU11))</f>
        <v>50</v>
      </c>
      <c r="BV14" s="530">
        <f>IF(BV11&gt;(BV13*(1+Dash!$B$6)), BV13*(1+Dash!$B$6), IF(BV11&lt;(BV13*(1-Dash!$B$7)), BV13*(1-Dash!$B$7), BV11))</f>
        <v>8.1224999999999987</v>
      </c>
      <c r="BW14" s="530">
        <f>IF(BW11&gt;(BW13*(1+Dash!$B$6)), BW13*(1+Dash!$B$6), IF(BW11&lt;(BW13*(1-Dash!$B$7)), BW13*(1-Dash!$B$7), BW11))</f>
        <v>20.757499999999997</v>
      </c>
      <c r="BX14" s="530">
        <f>IF(BX11&gt;(BX13*(1+Dash!$B$6)), BX13*(1+Dash!$B$6), IF(BX11&lt;(BX13*(1-Dash!$B$7)), BX13*(1-Dash!$B$7), BX11))</f>
        <v>37</v>
      </c>
      <c r="BY14" s="530">
        <f>IF(BY11&gt;(BY13*(1+Dash!$B$6)), BY13*(1+Dash!$B$6), IF(BY11&lt;(BY13*(1-Dash!$B$7)), BY13*(1-Dash!$B$7), BY11))</f>
        <v>59.564999999999991</v>
      </c>
      <c r="BZ14" s="530">
        <f>IF(BZ11&gt;(BZ13*(1+Dash!$B$6)), BZ13*(1+Dash!$B$6), IF(BZ11&lt;(BZ13*(1-Dash!$B$7)), BZ13*(1-Dash!$B$7), BZ11))</f>
        <v>499</v>
      </c>
      <c r="CA14" s="530">
        <f>IF(CA11&gt;(CA13*(1+Dash!$B$6)), CA13*(1+Dash!$B$6), IF(CA11&lt;(CA13*(1-Dash!$B$7)), CA13*(1-Dash!$B$7), CA11))</f>
        <v>0</v>
      </c>
    </row>
    <row r="15" spans="1:79" s="477" customFormat="1">
      <c r="A15" s="477" t="s">
        <v>48</v>
      </c>
      <c r="B15" s="477" t="s">
        <v>1871</v>
      </c>
      <c r="C15" s="477">
        <v>2018</v>
      </c>
      <c r="D15" s="477" t="s">
        <v>1934</v>
      </c>
      <c r="E15" s="530">
        <v>545</v>
      </c>
      <c r="F15" s="530">
        <v>485</v>
      </c>
      <c r="G15" s="530">
        <v>122</v>
      </c>
      <c r="H15" s="530">
        <v>98</v>
      </c>
      <c r="I15" s="530">
        <v>81</v>
      </c>
      <c r="J15" s="530">
        <v>0</v>
      </c>
      <c r="K15" s="530">
        <v>0</v>
      </c>
      <c r="L15" s="530">
        <v>0</v>
      </c>
      <c r="M15" s="530">
        <v>0</v>
      </c>
      <c r="N15" s="530">
        <v>0</v>
      </c>
      <c r="O15" s="530">
        <v>0</v>
      </c>
      <c r="P15" s="530">
        <v>0</v>
      </c>
      <c r="Q15" s="530">
        <v>0</v>
      </c>
      <c r="R15" s="530">
        <v>0</v>
      </c>
      <c r="S15" s="530">
        <v>0</v>
      </c>
      <c r="T15" s="530">
        <v>0</v>
      </c>
      <c r="U15" s="530">
        <v>0</v>
      </c>
      <c r="V15" s="530">
        <v>0</v>
      </c>
      <c r="W15" s="530">
        <v>0</v>
      </c>
      <c r="X15" s="530">
        <v>0</v>
      </c>
      <c r="Y15" s="530">
        <v>0</v>
      </c>
      <c r="Z15" s="530">
        <v>0</v>
      </c>
      <c r="AA15" s="530">
        <v>0</v>
      </c>
      <c r="AB15" s="530">
        <v>0</v>
      </c>
      <c r="AC15" s="530">
        <v>351</v>
      </c>
      <c r="AD15" s="530">
        <v>120</v>
      </c>
      <c r="AE15" s="530">
        <v>104</v>
      </c>
      <c r="AF15" s="530">
        <v>227</v>
      </c>
      <c r="AG15" s="530">
        <v>154</v>
      </c>
      <c r="AH15" s="530">
        <v>53</v>
      </c>
      <c r="AI15" s="530">
        <v>47</v>
      </c>
      <c r="AJ15" s="530">
        <v>91</v>
      </c>
      <c r="AK15" s="530">
        <v>197</v>
      </c>
      <c r="AL15" s="530">
        <v>67</v>
      </c>
      <c r="AM15" s="530">
        <v>57</v>
      </c>
      <c r="AN15" s="530">
        <v>136</v>
      </c>
      <c r="AO15" s="530">
        <v>7</v>
      </c>
      <c r="AP15" s="530">
        <v>0</v>
      </c>
      <c r="AQ15" s="530">
        <v>1</v>
      </c>
      <c r="AR15" s="530">
        <v>5</v>
      </c>
      <c r="AS15" s="530">
        <v>0</v>
      </c>
      <c r="AT15" s="530">
        <v>0</v>
      </c>
      <c r="AU15" s="530">
        <v>0</v>
      </c>
      <c r="AV15" s="530">
        <v>0</v>
      </c>
      <c r="AW15" s="530">
        <v>7</v>
      </c>
      <c r="AX15" s="530">
        <v>0</v>
      </c>
      <c r="AY15" s="530">
        <v>1</v>
      </c>
      <c r="AZ15" s="530">
        <v>5</v>
      </c>
      <c r="BA15" s="530">
        <v>797</v>
      </c>
      <c r="BB15" s="530">
        <v>170</v>
      </c>
      <c r="BC15" s="530">
        <v>182</v>
      </c>
      <c r="BD15" s="530">
        <v>262</v>
      </c>
      <c r="BE15" s="530">
        <v>596</v>
      </c>
      <c r="BF15" s="530">
        <v>147</v>
      </c>
      <c r="BG15" s="530">
        <v>124</v>
      </c>
      <c r="BH15" s="530">
        <v>158</v>
      </c>
      <c r="BI15" s="530">
        <v>201</v>
      </c>
      <c r="BJ15" s="530">
        <v>23</v>
      </c>
      <c r="BK15" s="530">
        <v>58</v>
      </c>
      <c r="BL15" s="530">
        <v>104</v>
      </c>
      <c r="BM15" s="530">
        <v>0</v>
      </c>
      <c r="BN15" s="530">
        <v>0</v>
      </c>
      <c r="BO15" s="530">
        <v>0</v>
      </c>
      <c r="BP15" s="530">
        <v>0</v>
      </c>
      <c r="BQ15" s="530">
        <v>0</v>
      </c>
      <c r="BR15" s="530">
        <v>0</v>
      </c>
      <c r="BS15" s="530">
        <v>0</v>
      </c>
      <c r="BT15" s="530">
        <v>0</v>
      </c>
      <c r="BU15" s="530">
        <v>0</v>
      </c>
      <c r="BV15" s="530">
        <v>0</v>
      </c>
      <c r="BW15" s="530">
        <v>0</v>
      </c>
      <c r="BX15" s="530">
        <v>0</v>
      </c>
      <c r="BY15" s="530">
        <v>16</v>
      </c>
      <c r="BZ15" s="530">
        <v>52</v>
      </c>
      <c r="CA15" s="530">
        <v>0</v>
      </c>
    </row>
    <row r="16" spans="1:79" s="477" customFormat="1">
      <c r="A16" s="477" t="s">
        <v>48</v>
      </c>
      <c r="B16" s="477" t="s">
        <v>1871</v>
      </c>
      <c r="C16" s="477">
        <v>2019</v>
      </c>
      <c r="D16" s="477" t="s">
        <v>1934</v>
      </c>
      <c r="E16" s="530">
        <v>605</v>
      </c>
      <c r="F16" s="530">
        <v>516</v>
      </c>
      <c r="G16" s="530">
        <v>136</v>
      </c>
      <c r="H16" s="530">
        <v>101</v>
      </c>
      <c r="I16" s="530">
        <v>81</v>
      </c>
      <c r="J16" s="530">
        <v>0</v>
      </c>
      <c r="K16" s="530">
        <v>0</v>
      </c>
      <c r="L16" s="530">
        <v>0</v>
      </c>
      <c r="M16" s="530">
        <v>0</v>
      </c>
      <c r="N16" s="530">
        <v>0</v>
      </c>
      <c r="O16" s="530">
        <v>0</v>
      </c>
      <c r="P16" s="530">
        <v>0</v>
      </c>
      <c r="Q16" s="530">
        <v>0</v>
      </c>
      <c r="R16" s="530">
        <v>0</v>
      </c>
      <c r="S16" s="530">
        <v>0</v>
      </c>
      <c r="T16" s="530">
        <v>0</v>
      </c>
      <c r="U16" s="530">
        <v>0</v>
      </c>
      <c r="V16" s="530">
        <v>0</v>
      </c>
      <c r="W16" s="530">
        <v>0</v>
      </c>
      <c r="X16" s="530">
        <v>0</v>
      </c>
      <c r="Y16" s="530">
        <v>0</v>
      </c>
      <c r="Z16" s="530">
        <v>0</v>
      </c>
      <c r="AA16" s="530">
        <v>0</v>
      </c>
      <c r="AB16" s="530">
        <v>0</v>
      </c>
      <c r="AC16" s="530">
        <v>423</v>
      </c>
      <c r="AD16" s="530">
        <v>172</v>
      </c>
      <c r="AE16" s="530">
        <v>119</v>
      </c>
      <c r="AF16" s="530">
        <v>272</v>
      </c>
      <c r="AG16" s="530">
        <v>175</v>
      </c>
      <c r="AH16" s="530">
        <v>87</v>
      </c>
      <c r="AI16" s="530">
        <v>48</v>
      </c>
      <c r="AJ16" s="530">
        <v>89</v>
      </c>
      <c r="AK16" s="530">
        <v>248</v>
      </c>
      <c r="AL16" s="530">
        <v>85</v>
      </c>
      <c r="AM16" s="530">
        <v>71</v>
      </c>
      <c r="AN16" s="530">
        <v>183</v>
      </c>
      <c r="AO16" s="530">
        <v>7</v>
      </c>
      <c r="AP16" s="530">
        <v>0</v>
      </c>
      <c r="AQ16" s="530">
        <v>0</v>
      </c>
      <c r="AR16" s="530">
        <v>6</v>
      </c>
      <c r="AS16" s="530">
        <v>0</v>
      </c>
      <c r="AT16" s="530">
        <v>0</v>
      </c>
      <c r="AU16" s="530">
        <v>0</v>
      </c>
      <c r="AV16" s="530">
        <v>0</v>
      </c>
      <c r="AW16" s="530">
        <v>7</v>
      </c>
      <c r="AX16" s="530">
        <v>0</v>
      </c>
      <c r="AY16" s="530">
        <v>0</v>
      </c>
      <c r="AZ16" s="530">
        <v>6</v>
      </c>
      <c r="BA16" s="530">
        <v>741</v>
      </c>
      <c r="BB16" s="530">
        <v>195</v>
      </c>
      <c r="BC16" s="530">
        <v>190</v>
      </c>
      <c r="BD16" s="530">
        <v>255</v>
      </c>
      <c r="BE16" s="530">
        <v>545</v>
      </c>
      <c r="BF16" s="530">
        <v>164</v>
      </c>
      <c r="BG16" s="530">
        <v>133</v>
      </c>
      <c r="BH16" s="530">
        <v>132</v>
      </c>
      <c r="BI16" s="530">
        <v>196</v>
      </c>
      <c r="BJ16" s="530">
        <v>31</v>
      </c>
      <c r="BK16" s="530">
        <v>57</v>
      </c>
      <c r="BL16" s="530">
        <v>123</v>
      </c>
      <c r="BM16" s="530">
        <v>0</v>
      </c>
      <c r="BN16" s="530">
        <v>0</v>
      </c>
      <c r="BO16" s="530">
        <v>0</v>
      </c>
      <c r="BP16" s="530">
        <v>0</v>
      </c>
      <c r="BQ16" s="530">
        <v>0</v>
      </c>
      <c r="BR16" s="530">
        <v>0</v>
      </c>
      <c r="BS16" s="530">
        <v>0</v>
      </c>
      <c r="BT16" s="530">
        <v>0</v>
      </c>
      <c r="BU16" s="530">
        <v>0</v>
      </c>
      <c r="BV16" s="530">
        <v>0</v>
      </c>
      <c r="BW16" s="530">
        <v>0</v>
      </c>
      <c r="BX16" s="530">
        <v>0</v>
      </c>
      <c r="BY16" s="530">
        <v>8</v>
      </c>
      <c r="BZ16" s="530">
        <v>30</v>
      </c>
      <c r="CA16" s="530">
        <v>0</v>
      </c>
    </row>
    <row r="17" spans="1:79" s="477" customFormat="1">
      <c r="A17" s="477" t="s">
        <v>48</v>
      </c>
      <c r="B17" s="477" t="s">
        <v>1871</v>
      </c>
      <c r="C17" s="477">
        <v>2020</v>
      </c>
      <c r="D17" s="477" t="s">
        <v>1934</v>
      </c>
      <c r="E17" s="530">
        <v>633</v>
      </c>
      <c r="F17" s="530">
        <v>510</v>
      </c>
      <c r="G17" s="530">
        <v>154</v>
      </c>
      <c r="H17" s="530">
        <v>101</v>
      </c>
      <c r="I17" s="530">
        <v>60</v>
      </c>
      <c r="J17" s="530">
        <v>0</v>
      </c>
      <c r="K17" s="530">
        <v>0</v>
      </c>
      <c r="L17" s="530">
        <v>0</v>
      </c>
      <c r="M17" s="530">
        <v>0</v>
      </c>
      <c r="N17" s="530">
        <v>18</v>
      </c>
      <c r="O17" s="530">
        <v>0</v>
      </c>
      <c r="P17" s="530">
        <v>18</v>
      </c>
      <c r="Q17" s="530">
        <v>77</v>
      </c>
      <c r="R17" s="530">
        <v>0</v>
      </c>
      <c r="S17" s="530">
        <v>0</v>
      </c>
      <c r="T17" s="530">
        <v>0</v>
      </c>
      <c r="U17" s="530">
        <v>28</v>
      </c>
      <c r="V17" s="530">
        <v>0</v>
      </c>
      <c r="W17" s="530">
        <v>0</v>
      </c>
      <c r="X17" s="530">
        <v>0</v>
      </c>
      <c r="Y17" s="530">
        <v>49</v>
      </c>
      <c r="Z17" s="530">
        <v>0</v>
      </c>
      <c r="AA17" s="530">
        <v>0</v>
      </c>
      <c r="AB17" s="530">
        <v>0</v>
      </c>
      <c r="AC17" s="530">
        <v>409</v>
      </c>
      <c r="AD17" s="530">
        <v>169</v>
      </c>
      <c r="AE17" s="530">
        <v>121</v>
      </c>
      <c r="AF17" s="530">
        <v>234</v>
      </c>
      <c r="AG17" s="530">
        <v>204</v>
      </c>
      <c r="AH17" s="530">
        <v>107</v>
      </c>
      <c r="AI17" s="530">
        <v>63</v>
      </c>
      <c r="AJ17" s="530">
        <v>97</v>
      </c>
      <c r="AK17" s="530">
        <v>205</v>
      </c>
      <c r="AL17" s="530">
        <v>62</v>
      </c>
      <c r="AM17" s="530">
        <v>58</v>
      </c>
      <c r="AN17" s="530">
        <v>137</v>
      </c>
      <c r="AO17" s="530">
        <v>5</v>
      </c>
      <c r="AP17" s="530">
        <v>0</v>
      </c>
      <c r="AQ17" s="530">
        <v>1</v>
      </c>
      <c r="AR17" s="530">
        <v>5</v>
      </c>
      <c r="AS17" s="530">
        <v>0</v>
      </c>
      <c r="AT17" s="530">
        <v>0</v>
      </c>
      <c r="AU17" s="530">
        <v>0</v>
      </c>
      <c r="AV17" s="530">
        <v>0</v>
      </c>
      <c r="AW17" s="530">
        <v>5</v>
      </c>
      <c r="AX17" s="530">
        <v>0</v>
      </c>
      <c r="AY17" s="530">
        <v>1</v>
      </c>
      <c r="AZ17" s="530">
        <v>5</v>
      </c>
      <c r="BA17" s="530">
        <v>811</v>
      </c>
      <c r="BB17" s="530">
        <v>262</v>
      </c>
      <c r="BC17" s="530">
        <v>212</v>
      </c>
      <c r="BD17" s="530">
        <v>275</v>
      </c>
      <c r="BE17" s="530">
        <v>630</v>
      </c>
      <c r="BF17" s="530">
        <v>232</v>
      </c>
      <c r="BG17" s="530">
        <v>161</v>
      </c>
      <c r="BH17" s="530">
        <v>165</v>
      </c>
      <c r="BI17" s="530">
        <v>181</v>
      </c>
      <c r="BJ17" s="530">
        <v>30</v>
      </c>
      <c r="BK17" s="530">
        <v>51</v>
      </c>
      <c r="BL17" s="530">
        <v>110</v>
      </c>
      <c r="BM17" s="530">
        <v>0</v>
      </c>
      <c r="BN17" s="530">
        <v>0</v>
      </c>
      <c r="BO17" s="530">
        <v>0</v>
      </c>
      <c r="BP17" s="530">
        <v>0</v>
      </c>
      <c r="BQ17" s="530">
        <v>0</v>
      </c>
      <c r="BR17" s="530">
        <v>0</v>
      </c>
      <c r="BS17" s="530">
        <v>0</v>
      </c>
      <c r="BT17" s="530">
        <v>0</v>
      </c>
      <c r="BU17" s="530">
        <v>0</v>
      </c>
      <c r="BV17" s="530">
        <v>0</v>
      </c>
      <c r="BW17" s="530">
        <v>0</v>
      </c>
      <c r="BX17" s="530">
        <v>0</v>
      </c>
      <c r="BY17" s="530">
        <v>2</v>
      </c>
      <c r="BZ17" s="530">
        <v>48</v>
      </c>
      <c r="CA17" s="530">
        <v>0</v>
      </c>
    </row>
    <row r="18" spans="1:79" s="477" customFormat="1">
      <c r="A18" s="477" t="s">
        <v>48</v>
      </c>
      <c r="B18" s="477" t="s">
        <v>1871</v>
      </c>
      <c r="C18" s="477">
        <v>2021</v>
      </c>
      <c r="D18" s="477" t="s">
        <v>1934</v>
      </c>
      <c r="E18" s="530">
        <v>607</v>
      </c>
      <c r="F18" s="530">
        <v>485</v>
      </c>
      <c r="G18" s="530">
        <v>181</v>
      </c>
      <c r="H18" s="530">
        <v>103</v>
      </c>
      <c r="I18" s="530">
        <v>72</v>
      </c>
      <c r="J18" s="530">
        <v>0</v>
      </c>
      <c r="K18" s="530">
        <v>0</v>
      </c>
      <c r="L18" s="530">
        <v>0</v>
      </c>
      <c r="M18" s="530">
        <v>0</v>
      </c>
      <c r="N18" s="530">
        <v>16</v>
      </c>
      <c r="O18" s="530">
        <v>0</v>
      </c>
      <c r="P18" s="530">
        <v>16</v>
      </c>
      <c r="Q18" s="530">
        <v>110</v>
      </c>
      <c r="R18" s="530">
        <v>0</v>
      </c>
      <c r="S18" s="530">
        <v>0</v>
      </c>
      <c r="T18" s="530">
        <v>0</v>
      </c>
      <c r="U18" s="530">
        <v>41</v>
      </c>
      <c r="V18" s="530">
        <v>0</v>
      </c>
      <c r="W18" s="530">
        <v>0</v>
      </c>
      <c r="X18" s="530">
        <v>0</v>
      </c>
      <c r="Y18" s="530">
        <v>69</v>
      </c>
      <c r="Z18" s="530">
        <v>0</v>
      </c>
      <c r="AA18" s="530">
        <v>0</v>
      </c>
      <c r="AB18" s="530">
        <v>0</v>
      </c>
      <c r="AC18" s="530">
        <v>381</v>
      </c>
      <c r="AD18" s="530">
        <v>183</v>
      </c>
      <c r="AE18" s="530">
        <v>123</v>
      </c>
      <c r="AF18" s="530">
        <v>217</v>
      </c>
      <c r="AG18" s="530">
        <v>215</v>
      </c>
      <c r="AH18" s="530">
        <v>139</v>
      </c>
      <c r="AI18" s="530">
        <v>59</v>
      </c>
      <c r="AJ18" s="530">
        <v>110</v>
      </c>
      <c r="AK18" s="530">
        <v>166</v>
      </c>
      <c r="AL18" s="530">
        <v>44</v>
      </c>
      <c r="AM18" s="530">
        <v>64</v>
      </c>
      <c r="AN18" s="530">
        <v>107</v>
      </c>
      <c r="AO18" s="530">
        <v>1</v>
      </c>
      <c r="AP18" s="530">
        <v>0</v>
      </c>
      <c r="AQ18" s="530">
        <v>0</v>
      </c>
      <c r="AR18" s="530">
        <v>1</v>
      </c>
      <c r="AS18" s="530">
        <v>0</v>
      </c>
      <c r="AT18" s="530">
        <v>0</v>
      </c>
      <c r="AU18" s="530">
        <v>0</v>
      </c>
      <c r="AV18" s="530">
        <v>0</v>
      </c>
      <c r="AW18" s="530">
        <v>1</v>
      </c>
      <c r="AX18" s="530">
        <v>0</v>
      </c>
      <c r="AY18" s="530">
        <v>0</v>
      </c>
      <c r="AZ18" s="530">
        <v>1</v>
      </c>
      <c r="BA18" s="530">
        <v>733</v>
      </c>
      <c r="BB18" s="530">
        <v>305</v>
      </c>
      <c r="BC18" s="530">
        <v>194</v>
      </c>
      <c r="BD18" s="530">
        <v>276</v>
      </c>
      <c r="BE18" s="530">
        <v>574</v>
      </c>
      <c r="BF18" s="530">
        <v>272</v>
      </c>
      <c r="BG18" s="530">
        <v>134</v>
      </c>
      <c r="BH18" s="530">
        <v>157</v>
      </c>
      <c r="BI18" s="530">
        <v>159</v>
      </c>
      <c r="BJ18" s="530">
        <v>33</v>
      </c>
      <c r="BK18" s="530">
        <v>60</v>
      </c>
      <c r="BL18" s="530">
        <v>119</v>
      </c>
      <c r="BM18" s="530">
        <v>0</v>
      </c>
      <c r="BN18" s="530">
        <v>0</v>
      </c>
      <c r="BO18" s="530">
        <v>0</v>
      </c>
      <c r="BP18" s="530">
        <v>0</v>
      </c>
      <c r="BQ18" s="530">
        <v>0</v>
      </c>
      <c r="BR18" s="530">
        <v>0</v>
      </c>
      <c r="BS18" s="530">
        <v>0</v>
      </c>
      <c r="BT18" s="530">
        <v>0</v>
      </c>
      <c r="BU18" s="530">
        <v>0</v>
      </c>
      <c r="BV18" s="530">
        <v>0</v>
      </c>
      <c r="BW18" s="530">
        <v>0</v>
      </c>
      <c r="BX18" s="530">
        <v>0</v>
      </c>
      <c r="BY18" s="530">
        <v>16</v>
      </c>
      <c r="BZ18" s="530">
        <v>50</v>
      </c>
      <c r="CA18" s="530">
        <v>0</v>
      </c>
    </row>
    <row r="19" spans="1:79" s="477" customFormat="1">
      <c r="A19" s="477" t="s">
        <v>48</v>
      </c>
      <c r="B19" s="477" t="s">
        <v>1871</v>
      </c>
      <c r="C19" s="477">
        <v>2022</v>
      </c>
      <c r="D19" s="477" t="s">
        <v>1934</v>
      </c>
      <c r="E19" s="530">
        <v>533</v>
      </c>
      <c r="F19" s="530">
        <v>497</v>
      </c>
      <c r="G19" s="530">
        <v>220</v>
      </c>
      <c r="H19" s="530">
        <v>99</v>
      </c>
      <c r="I19" s="530">
        <v>57</v>
      </c>
      <c r="J19" s="530">
        <v>0</v>
      </c>
      <c r="K19" s="530">
        <v>0</v>
      </c>
      <c r="L19" s="530">
        <v>0</v>
      </c>
      <c r="M19" s="530">
        <v>0</v>
      </c>
      <c r="N19" s="530">
        <v>0</v>
      </c>
      <c r="O19" s="530">
        <v>0</v>
      </c>
      <c r="P19" s="530">
        <v>0</v>
      </c>
      <c r="Q19" s="530">
        <v>81</v>
      </c>
      <c r="R19" s="530">
        <v>0</v>
      </c>
      <c r="S19" s="530">
        <v>0</v>
      </c>
      <c r="T19" s="530">
        <v>0</v>
      </c>
      <c r="U19" s="530">
        <v>4</v>
      </c>
      <c r="V19" s="530">
        <v>0</v>
      </c>
      <c r="W19" s="530">
        <v>0</v>
      </c>
      <c r="X19" s="530">
        <v>0</v>
      </c>
      <c r="Y19" s="530">
        <v>77</v>
      </c>
      <c r="Z19" s="530">
        <v>0</v>
      </c>
      <c r="AA19" s="530">
        <v>0</v>
      </c>
      <c r="AB19" s="530">
        <v>0</v>
      </c>
      <c r="AC19" s="530">
        <v>341</v>
      </c>
      <c r="AD19" s="530">
        <v>147</v>
      </c>
      <c r="AE19" s="530">
        <v>102</v>
      </c>
      <c r="AF19" s="530">
        <v>207</v>
      </c>
      <c r="AG19" s="530">
        <v>173</v>
      </c>
      <c r="AH19" s="530">
        <v>86</v>
      </c>
      <c r="AI19" s="530">
        <v>45</v>
      </c>
      <c r="AJ19" s="530">
        <v>104</v>
      </c>
      <c r="AK19" s="530">
        <v>168</v>
      </c>
      <c r="AL19" s="530">
        <v>61</v>
      </c>
      <c r="AM19" s="530">
        <v>57</v>
      </c>
      <c r="AN19" s="530">
        <v>103</v>
      </c>
      <c r="AO19" s="530">
        <v>0</v>
      </c>
      <c r="AP19" s="530">
        <v>0</v>
      </c>
      <c r="AQ19" s="530">
        <v>0</v>
      </c>
      <c r="AR19" s="530">
        <v>0</v>
      </c>
      <c r="AS19" s="530">
        <v>0</v>
      </c>
      <c r="AT19" s="530">
        <v>0</v>
      </c>
      <c r="AU19" s="530">
        <v>0</v>
      </c>
      <c r="AV19" s="530">
        <v>0</v>
      </c>
      <c r="AW19" s="530">
        <v>0</v>
      </c>
      <c r="AX19" s="530">
        <v>0</v>
      </c>
      <c r="AY19" s="530">
        <v>0</v>
      </c>
      <c r="AZ19" s="530">
        <v>0</v>
      </c>
      <c r="BA19" s="530">
        <v>728</v>
      </c>
      <c r="BB19" s="530">
        <v>296</v>
      </c>
      <c r="BC19" s="530">
        <v>178</v>
      </c>
      <c r="BD19" s="530">
        <v>203</v>
      </c>
      <c r="BE19" s="530">
        <v>561</v>
      </c>
      <c r="BF19" s="530">
        <v>271</v>
      </c>
      <c r="BG19" s="530">
        <v>109</v>
      </c>
      <c r="BH19" s="530">
        <v>103</v>
      </c>
      <c r="BI19" s="530">
        <v>167</v>
      </c>
      <c r="BJ19" s="530">
        <v>25</v>
      </c>
      <c r="BK19" s="530">
        <v>69</v>
      </c>
      <c r="BL19" s="530">
        <v>100</v>
      </c>
      <c r="BM19" s="530">
        <v>0</v>
      </c>
      <c r="BN19" s="530">
        <v>0</v>
      </c>
      <c r="BO19" s="530">
        <v>0</v>
      </c>
      <c r="BP19" s="530">
        <v>0</v>
      </c>
      <c r="BQ19" s="530">
        <v>0</v>
      </c>
      <c r="BR19" s="530">
        <v>0</v>
      </c>
      <c r="BS19" s="530">
        <v>0</v>
      </c>
      <c r="BT19" s="530">
        <v>0</v>
      </c>
      <c r="BU19" s="530">
        <v>0</v>
      </c>
      <c r="BV19" s="530">
        <v>0</v>
      </c>
      <c r="BW19" s="530">
        <v>0</v>
      </c>
      <c r="BX19" s="530">
        <v>0</v>
      </c>
      <c r="BY19" s="530">
        <v>6</v>
      </c>
      <c r="BZ19" s="530">
        <v>45</v>
      </c>
      <c r="CA19" s="530">
        <v>0</v>
      </c>
    </row>
    <row r="20" spans="1:79" s="477" customFormat="1">
      <c r="A20" s="477" t="s">
        <v>48</v>
      </c>
      <c r="B20" s="477" t="s">
        <v>1871</v>
      </c>
      <c r="C20" s="477">
        <v>2023</v>
      </c>
      <c r="D20" s="477" t="s">
        <v>1934</v>
      </c>
      <c r="E20" s="530">
        <v>601</v>
      </c>
      <c r="F20" s="530">
        <v>462</v>
      </c>
      <c r="G20" s="530">
        <v>237</v>
      </c>
      <c r="H20" s="530">
        <v>101</v>
      </c>
      <c r="I20" s="530">
        <v>79</v>
      </c>
      <c r="J20" s="530">
        <v>0</v>
      </c>
      <c r="K20" s="530">
        <v>0</v>
      </c>
      <c r="L20" s="530">
        <v>0</v>
      </c>
      <c r="M20" s="530">
        <v>0</v>
      </c>
      <c r="N20" s="530">
        <v>72</v>
      </c>
      <c r="O20" s="530">
        <v>0</v>
      </c>
      <c r="P20" s="530">
        <v>72</v>
      </c>
      <c r="Q20" s="530">
        <v>65</v>
      </c>
      <c r="R20" s="530">
        <v>9</v>
      </c>
      <c r="S20" s="530">
        <v>4</v>
      </c>
      <c r="T20" s="530">
        <v>42</v>
      </c>
      <c r="U20" s="530">
        <v>3</v>
      </c>
      <c r="V20" s="530">
        <v>1</v>
      </c>
      <c r="W20" s="530">
        <v>0</v>
      </c>
      <c r="X20" s="530">
        <v>1</v>
      </c>
      <c r="Y20" s="530">
        <v>62</v>
      </c>
      <c r="Z20" s="530">
        <v>8</v>
      </c>
      <c r="AA20" s="530">
        <v>4</v>
      </c>
      <c r="AB20" s="530">
        <v>41</v>
      </c>
      <c r="AC20" s="530">
        <v>489</v>
      </c>
      <c r="AD20" s="530">
        <v>196</v>
      </c>
      <c r="AE20" s="530">
        <v>180</v>
      </c>
      <c r="AF20" s="530">
        <v>287</v>
      </c>
      <c r="AG20" s="530">
        <v>225</v>
      </c>
      <c r="AH20" s="530">
        <v>123</v>
      </c>
      <c r="AI20" s="530">
        <v>80</v>
      </c>
      <c r="AJ20" s="530">
        <v>136</v>
      </c>
      <c r="AK20" s="530">
        <v>264</v>
      </c>
      <c r="AL20" s="530">
        <v>73</v>
      </c>
      <c r="AM20" s="530">
        <v>100</v>
      </c>
      <c r="AN20" s="530">
        <v>151</v>
      </c>
      <c r="AO20" s="530">
        <v>0</v>
      </c>
      <c r="AP20" s="530">
        <v>0</v>
      </c>
      <c r="AQ20" s="530">
        <v>0</v>
      </c>
      <c r="AR20" s="530">
        <v>0</v>
      </c>
      <c r="AS20" s="530">
        <v>0</v>
      </c>
      <c r="AT20" s="530">
        <v>0</v>
      </c>
      <c r="AU20" s="530">
        <v>0</v>
      </c>
      <c r="AV20" s="530">
        <v>0</v>
      </c>
      <c r="AW20" s="530">
        <v>0</v>
      </c>
      <c r="AX20" s="530">
        <v>0</v>
      </c>
      <c r="AY20" s="530">
        <v>0</v>
      </c>
      <c r="AZ20" s="530">
        <v>0</v>
      </c>
      <c r="BA20" s="530">
        <v>747</v>
      </c>
      <c r="BB20" s="530">
        <v>297</v>
      </c>
      <c r="BC20" s="530">
        <v>183</v>
      </c>
      <c r="BD20" s="530">
        <v>225</v>
      </c>
      <c r="BE20" s="530">
        <v>587</v>
      </c>
      <c r="BF20" s="530">
        <v>273</v>
      </c>
      <c r="BG20" s="530">
        <v>127</v>
      </c>
      <c r="BH20" s="530">
        <v>122</v>
      </c>
      <c r="BI20" s="530">
        <v>160</v>
      </c>
      <c r="BJ20" s="530">
        <v>24</v>
      </c>
      <c r="BK20" s="530">
        <v>56</v>
      </c>
      <c r="BL20" s="530">
        <v>103</v>
      </c>
      <c r="BM20" s="530">
        <v>0</v>
      </c>
      <c r="BN20" s="530">
        <v>0</v>
      </c>
      <c r="BO20" s="530">
        <v>0</v>
      </c>
      <c r="BP20" s="530">
        <v>0</v>
      </c>
      <c r="BQ20" s="530">
        <v>0</v>
      </c>
      <c r="BR20" s="530">
        <v>0</v>
      </c>
      <c r="BS20" s="530">
        <v>0</v>
      </c>
      <c r="BT20" s="530">
        <v>0</v>
      </c>
      <c r="BU20" s="530">
        <v>0</v>
      </c>
      <c r="BV20" s="530">
        <v>0</v>
      </c>
      <c r="BW20" s="530">
        <v>0</v>
      </c>
      <c r="BX20" s="530">
        <v>0</v>
      </c>
      <c r="BY20" s="530">
        <v>23</v>
      </c>
      <c r="BZ20" s="530">
        <v>43</v>
      </c>
      <c r="CA20" s="530">
        <v>0</v>
      </c>
    </row>
    <row r="21" spans="1:79" s="477" customFormat="1">
      <c r="A21" s="477" t="s">
        <v>48</v>
      </c>
      <c r="B21" s="477" t="s">
        <v>1871</v>
      </c>
      <c r="C21" s="477">
        <v>2024</v>
      </c>
      <c r="D21" s="477" t="s">
        <v>1934</v>
      </c>
      <c r="E21" s="530">
        <v>726</v>
      </c>
      <c r="F21" s="530">
        <v>428</v>
      </c>
      <c r="G21" s="530">
        <v>218</v>
      </c>
      <c r="H21" s="530">
        <v>102</v>
      </c>
      <c r="I21" s="530">
        <v>56</v>
      </c>
      <c r="J21" s="530">
        <v>0</v>
      </c>
      <c r="K21" s="530">
        <v>0</v>
      </c>
      <c r="L21" s="530">
        <v>0</v>
      </c>
      <c r="M21" s="530">
        <v>0</v>
      </c>
      <c r="N21" s="530">
        <v>12</v>
      </c>
      <c r="O21" s="530">
        <v>0</v>
      </c>
      <c r="P21" s="530">
        <v>12</v>
      </c>
      <c r="Q21" s="530">
        <v>72</v>
      </c>
      <c r="R21" s="530">
        <v>10</v>
      </c>
      <c r="S21" s="530">
        <v>6</v>
      </c>
      <c r="T21" s="530">
        <v>47</v>
      </c>
      <c r="U21" s="530">
        <v>0</v>
      </c>
      <c r="V21" s="530">
        <v>0</v>
      </c>
      <c r="W21" s="530">
        <v>0</v>
      </c>
      <c r="X21" s="530">
        <v>0</v>
      </c>
      <c r="Y21" s="530">
        <v>72</v>
      </c>
      <c r="Z21" s="530">
        <v>10</v>
      </c>
      <c r="AA21" s="530">
        <v>6</v>
      </c>
      <c r="AB21" s="530">
        <v>47</v>
      </c>
      <c r="AC21" s="530">
        <v>559</v>
      </c>
      <c r="AD21" s="530">
        <v>294</v>
      </c>
      <c r="AE21" s="530">
        <v>176</v>
      </c>
      <c r="AF21" s="530">
        <v>311</v>
      </c>
      <c r="AG21" s="530">
        <v>217</v>
      </c>
      <c r="AH21" s="530">
        <v>128</v>
      </c>
      <c r="AI21" s="530">
        <v>48</v>
      </c>
      <c r="AJ21" s="530">
        <v>137</v>
      </c>
      <c r="AK21" s="530">
        <v>342</v>
      </c>
      <c r="AL21" s="530">
        <v>166</v>
      </c>
      <c r="AM21" s="530">
        <v>128</v>
      </c>
      <c r="AN21" s="530">
        <v>174</v>
      </c>
      <c r="AO21" s="530">
        <v>0</v>
      </c>
      <c r="AP21" s="530">
        <v>0</v>
      </c>
      <c r="AQ21" s="530">
        <v>0</v>
      </c>
      <c r="AR21" s="530">
        <v>0</v>
      </c>
      <c r="AS21" s="530">
        <v>0</v>
      </c>
      <c r="AT21" s="530">
        <v>0</v>
      </c>
      <c r="AU21" s="530">
        <v>0</v>
      </c>
      <c r="AV21" s="530">
        <v>0</v>
      </c>
      <c r="AW21" s="530">
        <v>0</v>
      </c>
      <c r="AX21" s="530">
        <v>0</v>
      </c>
      <c r="AY21" s="530">
        <v>0</v>
      </c>
      <c r="AZ21" s="530">
        <v>0</v>
      </c>
      <c r="BA21" s="530">
        <v>744</v>
      </c>
      <c r="BB21" s="530">
        <v>343</v>
      </c>
      <c r="BC21" s="530">
        <v>191</v>
      </c>
      <c r="BD21" s="530">
        <v>236</v>
      </c>
      <c r="BE21" s="530">
        <v>536</v>
      </c>
      <c r="BF21" s="530">
        <v>279</v>
      </c>
      <c r="BG21" s="530">
        <v>100</v>
      </c>
      <c r="BH21" s="530">
        <v>102</v>
      </c>
      <c r="BI21" s="530">
        <v>208</v>
      </c>
      <c r="BJ21" s="530">
        <v>64</v>
      </c>
      <c r="BK21" s="530">
        <v>91</v>
      </c>
      <c r="BL21" s="530">
        <v>134</v>
      </c>
      <c r="BM21" s="530">
        <v>0</v>
      </c>
      <c r="BN21" s="530">
        <v>0</v>
      </c>
      <c r="BO21" s="530">
        <v>0</v>
      </c>
      <c r="BP21" s="530">
        <v>0</v>
      </c>
      <c r="BQ21" s="530">
        <v>0</v>
      </c>
      <c r="BR21" s="530">
        <v>0</v>
      </c>
      <c r="BS21" s="530">
        <v>0</v>
      </c>
      <c r="BT21" s="530">
        <v>0</v>
      </c>
      <c r="BU21" s="530">
        <v>0</v>
      </c>
      <c r="BV21" s="530">
        <v>0</v>
      </c>
      <c r="BW21" s="530">
        <v>0</v>
      </c>
      <c r="BX21" s="530">
        <v>0</v>
      </c>
      <c r="BY21" s="530">
        <v>29</v>
      </c>
      <c r="BZ21" s="530">
        <v>56</v>
      </c>
      <c r="CA21" s="530">
        <v>0</v>
      </c>
    </row>
    <row r="22" spans="1:79" s="477" customFormat="1">
      <c r="A22" s="477" t="s">
        <v>48</v>
      </c>
      <c r="B22" s="477" t="s">
        <v>1871</v>
      </c>
      <c r="C22" s="477">
        <v>2025</v>
      </c>
      <c r="D22" s="477" t="s">
        <v>1935</v>
      </c>
      <c r="E22" s="530">
        <v>607</v>
      </c>
      <c r="F22" s="530">
        <v>428</v>
      </c>
      <c r="G22" s="530">
        <v>162</v>
      </c>
      <c r="H22" s="530">
        <v>90</v>
      </c>
      <c r="I22" s="530">
        <v>62</v>
      </c>
      <c r="J22" s="530">
        <v>0</v>
      </c>
      <c r="K22" s="530">
        <v>0</v>
      </c>
      <c r="L22" s="530">
        <v>0</v>
      </c>
      <c r="M22" s="530">
        <v>0</v>
      </c>
      <c r="N22" s="530">
        <v>24</v>
      </c>
      <c r="O22" s="530">
        <v>0</v>
      </c>
      <c r="P22" s="530">
        <v>24</v>
      </c>
      <c r="Q22" s="530">
        <v>81</v>
      </c>
      <c r="R22" s="530">
        <v>11</v>
      </c>
      <c r="S22" s="530">
        <v>6</v>
      </c>
      <c r="T22" s="530">
        <v>53</v>
      </c>
      <c r="U22" s="530">
        <v>13</v>
      </c>
      <c r="V22" s="530">
        <v>1</v>
      </c>
      <c r="W22" s="530">
        <v>0</v>
      </c>
      <c r="X22" s="530">
        <v>1</v>
      </c>
      <c r="Y22" s="530">
        <v>68</v>
      </c>
      <c r="Z22" s="530">
        <v>10</v>
      </c>
      <c r="AA22" s="530">
        <v>6</v>
      </c>
      <c r="AB22" s="530">
        <v>52</v>
      </c>
      <c r="AC22" s="530">
        <v>559</v>
      </c>
      <c r="AD22" s="530">
        <v>240</v>
      </c>
      <c r="AE22" s="530">
        <v>174</v>
      </c>
      <c r="AF22" s="530">
        <v>334</v>
      </c>
      <c r="AG22" s="530">
        <v>261</v>
      </c>
      <c r="AH22" s="530">
        <v>137</v>
      </c>
      <c r="AI22" s="530">
        <v>75</v>
      </c>
      <c r="AJ22" s="530">
        <v>146</v>
      </c>
      <c r="AK22" s="530">
        <v>298</v>
      </c>
      <c r="AL22" s="530">
        <v>103</v>
      </c>
      <c r="AM22" s="530">
        <v>99</v>
      </c>
      <c r="AN22" s="530">
        <v>188</v>
      </c>
      <c r="AO22" s="530">
        <v>0</v>
      </c>
      <c r="AP22" s="530">
        <v>0</v>
      </c>
      <c r="AQ22" s="530">
        <v>0</v>
      </c>
      <c r="AR22" s="530">
        <v>0</v>
      </c>
      <c r="AS22" s="530">
        <v>0</v>
      </c>
      <c r="AT22" s="530">
        <v>0</v>
      </c>
      <c r="AU22" s="530">
        <v>0</v>
      </c>
      <c r="AV22" s="530">
        <v>0</v>
      </c>
      <c r="AW22" s="530">
        <v>0</v>
      </c>
      <c r="AX22" s="530">
        <v>0</v>
      </c>
      <c r="AY22" s="530">
        <v>0</v>
      </c>
      <c r="AZ22" s="530">
        <v>0</v>
      </c>
      <c r="BA22" s="530">
        <v>757</v>
      </c>
      <c r="BB22" s="530">
        <v>268</v>
      </c>
      <c r="BC22" s="530">
        <v>190</v>
      </c>
      <c r="BD22" s="530">
        <v>247</v>
      </c>
      <c r="BE22" s="530">
        <v>575</v>
      </c>
      <c r="BF22" s="530">
        <v>235</v>
      </c>
      <c r="BG22" s="530">
        <v>127</v>
      </c>
      <c r="BH22" s="530">
        <v>133</v>
      </c>
      <c r="BI22" s="530">
        <v>182</v>
      </c>
      <c r="BJ22" s="530">
        <v>33</v>
      </c>
      <c r="BK22" s="530">
        <v>63</v>
      </c>
      <c r="BL22" s="530">
        <v>114</v>
      </c>
      <c r="BM22" s="530">
        <v>0</v>
      </c>
      <c r="BN22" s="530">
        <v>0</v>
      </c>
      <c r="BO22" s="530">
        <v>0</v>
      </c>
      <c r="BP22" s="530">
        <v>0</v>
      </c>
      <c r="BQ22" s="530">
        <v>0</v>
      </c>
      <c r="BR22" s="530">
        <v>0</v>
      </c>
      <c r="BS22" s="530">
        <v>0</v>
      </c>
      <c r="BT22" s="530">
        <v>0</v>
      </c>
      <c r="BU22" s="530">
        <v>0</v>
      </c>
      <c r="BV22" s="530">
        <v>0</v>
      </c>
      <c r="BW22" s="530">
        <v>0</v>
      </c>
      <c r="BX22" s="530">
        <v>0</v>
      </c>
      <c r="BY22" s="530">
        <v>14</v>
      </c>
      <c r="BZ22" s="530">
        <v>47</v>
      </c>
      <c r="CA22" s="530">
        <v>0</v>
      </c>
    </row>
    <row r="23" spans="1:79" s="477" customFormat="1">
      <c r="A23" s="477" t="s">
        <v>48</v>
      </c>
      <c r="B23" s="477" t="s">
        <v>1871</v>
      </c>
      <c r="C23" s="477">
        <v>2026</v>
      </c>
      <c r="D23" s="477" t="s">
        <v>1935</v>
      </c>
      <c r="E23" s="530">
        <v>607</v>
      </c>
      <c r="F23" s="530">
        <v>429</v>
      </c>
      <c r="G23" s="530">
        <v>163</v>
      </c>
      <c r="H23" s="530">
        <v>90</v>
      </c>
      <c r="I23" s="530">
        <v>62</v>
      </c>
      <c r="J23" s="530">
        <v>0</v>
      </c>
      <c r="K23" s="530">
        <v>0</v>
      </c>
      <c r="L23" s="530">
        <v>0</v>
      </c>
      <c r="M23" s="530">
        <v>0</v>
      </c>
      <c r="N23" s="530">
        <v>24</v>
      </c>
      <c r="O23" s="530">
        <v>0</v>
      </c>
      <c r="P23" s="530">
        <v>24</v>
      </c>
      <c r="Q23" s="530">
        <v>81</v>
      </c>
      <c r="R23" s="530">
        <v>11</v>
      </c>
      <c r="S23" s="530">
        <v>6</v>
      </c>
      <c r="T23" s="530">
        <v>53</v>
      </c>
      <c r="U23" s="530">
        <v>13</v>
      </c>
      <c r="V23" s="530">
        <v>1</v>
      </c>
      <c r="W23" s="530">
        <v>0</v>
      </c>
      <c r="X23" s="530">
        <v>1</v>
      </c>
      <c r="Y23" s="530">
        <v>68</v>
      </c>
      <c r="Z23" s="530">
        <v>10</v>
      </c>
      <c r="AA23" s="530">
        <v>6</v>
      </c>
      <c r="AB23" s="530">
        <v>52</v>
      </c>
      <c r="AC23" s="530">
        <v>559</v>
      </c>
      <c r="AD23" s="530">
        <v>240</v>
      </c>
      <c r="AE23" s="530">
        <v>174</v>
      </c>
      <c r="AF23" s="530">
        <v>334</v>
      </c>
      <c r="AG23" s="530">
        <v>261</v>
      </c>
      <c r="AH23" s="530">
        <v>137</v>
      </c>
      <c r="AI23" s="530">
        <v>75</v>
      </c>
      <c r="AJ23" s="530">
        <v>146</v>
      </c>
      <c r="AK23" s="530">
        <v>298</v>
      </c>
      <c r="AL23" s="530">
        <v>103</v>
      </c>
      <c r="AM23" s="530">
        <v>99</v>
      </c>
      <c r="AN23" s="530">
        <v>188</v>
      </c>
      <c r="AO23" s="530">
        <v>0</v>
      </c>
      <c r="AP23" s="530">
        <v>0</v>
      </c>
      <c r="AQ23" s="530">
        <v>0</v>
      </c>
      <c r="AR23" s="530">
        <v>0</v>
      </c>
      <c r="AS23" s="530">
        <v>0</v>
      </c>
      <c r="AT23" s="530">
        <v>0</v>
      </c>
      <c r="AU23" s="530">
        <v>0</v>
      </c>
      <c r="AV23" s="530">
        <v>0</v>
      </c>
      <c r="AW23" s="530">
        <v>0</v>
      </c>
      <c r="AX23" s="530">
        <v>0</v>
      </c>
      <c r="AY23" s="530">
        <v>0</v>
      </c>
      <c r="AZ23" s="530">
        <v>0</v>
      </c>
      <c r="BA23" s="530">
        <v>757</v>
      </c>
      <c r="BB23" s="530">
        <v>268</v>
      </c>
      <c r="BC23" s="530">
        <v>190</v>
      </c>
      <c r="BD23" s="530">
        <v>247</v>
      </c>
      <c r="BE23" s="530">
        <v>575</v>
      </c>
      <c r="BF23" s="530">
        <v>235</v>
      </c>
      <c r="BG23" s="530">
        <v>127</v>
      </c>
      <c r="BH23" s="530">
        <v>133</v>
      </c>
      <c r="BI23" s="530">
        <v>182</v>
      </c>
      <c r="BJ23" s="530">
        <v>33</v>
      </c>
      <c r="BK23" s="530">
        <v>63</v>
      </c>
      <c r="BL23" s="530">
        <v>114</v>
      </c>
      <c r="BM23" s="530">
        <v>0</v>
      </c>
      <c r="BN23" s="530">
        <v>0</v>
      </c>
      <c r="BO23" s="530">
        <v>0</v>
      </c>
      <c r="BP23" s="530">
        <v>0</v>
      </c>
      <c r="BQ23" s="530">
        <v>0</v>
      </c>
      <c r="BR23" s="530">
        <v>0</v>
      </c>
      <c r="BS23" s="530">
        <v>0</v>
      </c>
      <c r="BT23" s="530">
        <v>0</v>
      </c>
      <c r="BU23" s="530">
        <v>0</v>
      </c>
      <c r="BV23" s="530">
        <v>0</v>
      </c>
      <c r="BW23" s="530">
        <v>0</v>
      </c>
      <c r="BX23" s="530">
        <v>0</v>
      </c>
      <c r="BY23" s="530">
        <v>14</v>
      </c>
      <c r="BZ23" s="530">
        <v>47</v>
      </c>
      <c r="CA23" s="530">
        <v>0</v>
      </c>
    </row>
    <row r="24" spans="1:79" s="477" customFormat="1">
      <c r="A24" s="477" t="s">
        <v>48</v>
      </c>
      <c r="B24" s="477" t="s">
        <v>1871</v>
      </c>
      <c r="C24" s="477">
        <v>2024</v>
      </c>
      <c r="D24" s="477" t="s">
        <v>1937</v>
      </c>
      <c r="E24" s="530">
        <f t="shared" ref="E24:AJ24" si="3">E21</f>
        <v>726</v>
      </c>
      <c r="F24" s="530">
        <f t="shared" si="3"/>
        <v>428</v>
      </c>
      <c r="G24" s="530">
        <f t="shared" si="3"/>
        <v>218</v>
      </c>
      <c r="H24" s="530">
        <f t="shared" si="3"/>
        <v>102</v>
      </c>
      <c r="I24" s="530">
        <f t="shared" si="3"/>
        <v>56</v>
      </c>
      <c r="J24" s="530">
        <f t="shared" si="3"/>
        <v>0</v>
      </c>
      <c r="K24" s="530">
        <f t="shared" si="3"/>
        <v>0</v>
      </c>
      <c r="L24" s="530">
        <f t="shared" si="3"/>
        <v>0</v>
      </c>
      <c r="M24" s="530">
        <f t="shared" si="3"/>
        <v>0</v>
      </c>
      <c r="N24" s="530">
        <f t="shared" si="3"/>
        <v>12</v>
      </c>
      <c r="O24" s="530">
        <f t="shared" si="3"/>
        <v>0</v>
      </c>
      <c r="P24" s="530">
        <f t="shared" si="3"/>
        <v>12</v>
      </c>
      <c r="Q24" s="530">
        <f t="shared" si="3"/>
        <v>72</v>
      </c>
      <c r="R24" s="530">
        <f t="shared" si="3"/>
        <v>10</v>
      </c>
      <c r="S24" s="530">
        <f t="shared" si="3"/>
        <v>6</v>
      </c>
      <c r="T24" s="530">
        <f t="shared" si="3"/>
        <v>47</v>
      </c>
      <c r="U24" s="530">
        <f t="shared" si="3"/>
        <v>0</v>
      </c>
      <c r="V24" s="530">
        <f t="shared" si="3"/>
        <v>0</v>
      </c>
      <c r="W24" s="530">
        <f t="shared" si="3"/>
        <v>0</v>
      </c>
      <c r="X24" s="530">
        <f t="shared" si="3"/>
        <v>0</v>
      </c>
      <c r="Y24" s="530">
        <f t="shared" si="3"/>
        <v>72</v>
      </c>
      <c r="Z24" s="530">
        <f t="shared" si="3"/>
        <v>10</v>
      </c>
      <c r="AA24" s="530">
        <f t="shared" si="3"/>
        <v>6</v>
      </c>
      <c r="AB24" s="530">
        <f t="shared" si="3"/>
        <v>47</v>
      </c>
      <c r="AC24" s="530">
        <f t="shared" si="3"/>
        <v>559</v>
      </c>
      <c r="AD24" s="530">
        <f t="shared" si="3"/>
        <v>294</v>
      </c>
      <c r="AE24" s="530">
        <f t="shared" si="3"/>
        <v>176</v>
      </c>
      <c r="AF24" s="530">
        <f t="shared" si="3"/>
        <v>311</v>
      </c>
      <c r="AG24" s="530">
        <f t="shared" si="3"/>
        <v>217</v>
      </c>
      <c r="AH24" s="530">
        <f t="shared" si="3"/>
        <v>128</v>
      </c>
      <c r="AI24" s="530">
        <f t="shared" si="3"/>
        <v>48</v>
      </c>
      <c r="AJ24" s="530">
        <f t="shared" si="3"/>
        <v>137</v>
      </c>
      <c r="AK24" s="530">
        <f t="shared" ref="AK24:BP24" si="4">AK21</f>
        <v>342</v>
      </c>
      <c r="AL24" s="530">
        <f t="shared" si="4"/>
        <v>166</v>
      </c>
      <c r="AM24" s="530">
        <f t="shared" si="4"/>
        <v>128</v>
      </c>
      <c r="AN24" s="530">
        <f t="shared" si="4"/>
        <v>174</v>
      </c>
      <c r="AO24" s="530">
        <f t="shared" si="4"/>
        <v>0</v>
      </c>
      <c r="AP24" s="530">
        <f t="shared" si="4"/>
        <v>0</v>
      </c>
      <c r="AQ24" s="530">
        <f t="shared" si="4"/>
        <v>0</v>
      </c>
      <c r="AR24" s="530">
        <f t="shared" si="4"/>
        <v>0</v>
      </c>
      <c r="AS24" s="530">
        <f t="shared" si="4"/>
        <v>0</v>
      </c>
      <c r="AT24" s="530">
        <f t="shared" si="4"/>
        <v>0</v>
      </c>
      <c r="AU24" s="530">
        <f t="shared" si="4"/>
        <v>0</v>
      </c>
      <c r="AV24" s="530">
        <f t="shared" si="4"/>
        <v>0</v>
      </c>
      <c r="AW24" s="530">
        <f t="shared" si="4"/>
        <v>0</v>
      </c>
      <c r="AX24" s="530">
        <f t="shared" si="4"/>
        <v>0</v>
      </c>
      <c r="AY24" s="530">
        <f t="shared" si="4"/>
        <v>0</v>
      </c>
      <c r="AZ24" s="530">
        <f t="shared" si="4"/>
        <v>0</v>
      </c>
      <c r="BA24" s="530">
        <f t="shared" si="4"/>
        <v>744</v>
      </c>
      <c r="BB24" s="530">
        <f t="shared" si="4"/>
        <v>343</v>
      </c>
      <c r="BC24" s="530">
        <f t="shared" si="4"/>
        <v>191</v>
      </c>
      <c r="BD24" s="530">
        <f t="shared" si="4"/>
        <v>236</v>
      </c>
      <c r="BE24" s="530">
        <f t="shared" si="4"/>
        <v>536</v>
      </c>
      <c r="BF24" s="530">
        <f t="shared" si="4"/>
        <v>279</v>
      </c>
      <c r="BG24" s="530">
        <f t="shared" si="4"/>
        <v>100</v>
      </c>
      <c r="BH24" s="530">
        <f t="shared" si="4"/>
        <v>102</v>
      </c>
      <c r="BI24" s="530">
        <f t="shared" si="4"/>
        <v>208</v>
      </c>
      <c r="BJ24" s="530">
        <f t="shared" si="4"/>
        <v>64</v>
      </c>
      <c r="BK24" s="530">
        <f t="shared" si="4"/>
        <v>91</v>
      </c>
      <c r="BL24" s="530">
        <f t="shared" si="4"/>
        <v>134</v>
      </c>
      <c r="BM24" s="530">
        <f t="shared" si="4"/>
        <v>0</v>
      </c>
      <c r="BN24" s="530">
        <f t="shared" si="4"/>
        <v>0</v>
      </c>
      <c r="BO24" s="530">
        <f t="shared" si="4"/>
        <v>0</v>
      </c>
      <c r="BP24" s="530">
        <f t="shared" si="4"/>
        <v>0</v>
      </c>
      <c r="BQ24" s="530">
        <f t="shared" ref="BQ24:BX24" si="5">BQ21</f>
        <v>0</v>
      </c>
      <c r="BR24" s="530">
        <f t="shared" si="5"/>
        <v>0</v>
      </c>
      <c r="BS24" s="530">
        <f t="shared" si="5"/>
        <v>0</v>
      </c>
      <c r="BT24" s="530">
        <f t="shared" si="5"/>
        <v>0</v>
      </c>
      <c r="BU24" s="530">
        <f t="shared" si="5"/>
        <v>0</v>
      </c>
      <c r="BV24" s="530">
        <f t="shared" si="5"/>
        <v>0</v>
      </c>
      <c r="BW24" s="530">
        <f t="shared" si="5"/>
        <v>0</v>
      </c>
      <c r="BX24" s="530">
        <f t="shared" si="5"/>
        <v>0</v>
      </c>
      <c r="BY24" s="530">
        <f>IF(OR(BY20=0,BY20=""), BY21,IF(BY21&gt;(BY20*(1+Dash!$B$6)), BY20*(1+Dash!$B$6), IF(BY21&lt;(BY20*(1-Dash!$B$7)), BY20*(1-Dash!$B$7), BY21)))</f>
        <v>25.3</v>
      </c>
      <c r="BZ24" s="530">
        <f>IF(OR(BZ20=0,BZ20=""), BZ21,IF(BZ21&gt;(BZ20*(1+Dash!$B$6)), BZ20*(1+Dash!$B$6), IF(BZ21&lt;(BZ20*(1-Dash!$B$7)), BZ20*(1-Dash!$B$7), BZ21)))</f>
        <v>47.300000000000004</v>
      </c>
      <c r="CA24" s="530">
        <f>IF(OR(CA20=0,CA20=""), CA21,IF(CA21&gt;(CA20*(1+Dash!$B$6)), CA20*(1+Dash!$B$6), IF(CA21&lt;(CA20*(1-Dash!$B$7)), CA20*(1-Dash!$B$7), CA21)))</f>
        <v>0</v>
      </c>
    </row>
    <row r="25" spans="1:79" s="477" customFormat="1">
      <c r="A25" s="477" t="s">
        <v>48</v>
      </c>
      <c r="B25" s="477" t="s">
        <v>1871</v>
      </c>
      <c r="C25" s="477">
        <v>2025</v>
      </c>
      <c r="D25" s="477" t="s">
        <v>1937</v>
      </c>
      <c r="E25" s="530">
        <f>IF(OR(E21=0, E21=""), E22, IF(E22&gt;(E21*(1+Dash!$B$6)), E21*(1+Dash!$B$6), IF(E22&lt;(E21*(1-Dash!$B$7)), E21*(1-Dash!$B$7), E22)))</f>
        <v>689.69999999999993</v>
      </c>
      <c r="F25" s="530">
        <f>IF(OR(F21=0, F21=""), F22, IF(F22&gt;(F21*(1+Dash!$B$6)), F21*(1+Dash!$B$6), IF(F22&lt;(F21*(1-Dash!$B$7)), F21*(1-Dash!$B$7), F22)))</f>
        <v>428</v>
      </c>
      <c r="G25" s="530">
        <f>IF(OR(G21=0, G21=""), G22, IF(G22&gt;(G21*(1+Dash!$B$6)), G21*(1+Dash!$B$6), IF(G22&lt;(G21*(1-Dash!$B$7)), G21*(1-Dash!$B$7), G22)))</f>
        <v>207.1</v>
      </c>
      <c r="H25" s="530">
        <f>IF(OR(H21=0, H21=""), H22, IF(H22&gt;(H21*(1+Dash!$B$6)), H21*(1+Dash!$B$6), IF(H22&lt;(H21*(1-Dash!$B$7)), H21*(1-Dash!$B$7), H22)))</f>
        <v>96.899999999999991</v>
      </c>
      <c r="I25" s="530">
        <f>IF(OR(I21=0, I21=""), I22, IF(I22&gt;(I21*(1+Dash!$B$6)), I21*(1+Dash!$B$6), IF(I22&lt;(I21*(1-Dash!$B$7)), I21*(1-Dash!$B$7), I22)))</f>
        <v>61.600000000000009</v>
      </c>
      <c r="J25" s="530">
        <f>IF(OR(J21=0, J21=""), J22, IF(J22&gt;(J21*(1+Dash!$B$6)), J21*(1+Dash!$B$6), IF(J22&lt;(J21*(1-Dash!$B$7)), J21*(1-Dash!$B$7), J22)))</f>
        <v>0</v>
      </c>
      <c r="K25" s="530">
        <f>IF(OR(K21=0, K21=""), K22, IF(K22&gt;(K21*(1+Dash!$B$6)), K21*(1+Dash!$B$6), IF(K22&lt;(K21*(1-Dash!$B$7)), K21*(1-Dash!$B$7), K22)))</f>
        <v>0</v>
      </c>
      <c r="L25" s="530">
        <f>IF(OR(L21=0, L21=""), L22, IF(L22&gt;(L21*(1+Dash!$B$6)), L21*(1+Dash!$B$6), IF(L22&lt;(L21*(1-Dash!$B$7)), L21*(1-Dash!$B$7), L22)))</f>
        <v>0</v>
      </c>
      <c r="M25" s="530">
        <f>IF(OR(M21=0, M21=""), M22, IF(M22&gt;(M21*(1+Dash!$B$6)), M21*(1+Dash!$B$6), IF(M22&lt;(M21*(1-Dash!$B$7)), M21*(1-Dash!$B$7), M22)))</f>
        <v>0</v>
      </c>
      <c r="N25" s="530">
        <f>IF(OR(N21=0, N21=""), N22, IF(N22&gt;(N21*(1+Dash!$B$6)), N21*(1+Dash!$B$6), IF(N22&lt;(N21*(1-Dash!$B$7)), N21*(1-Dash!$B$7), N22)))</f>
        <v>13.200000000000001</v>
      </c>
      <c r="O25" s="530">
        <f>IF(OR(O21=0, O21=""), O22, IF(O22&gt;(O21*(1+Dash!$B$6)), O21*(1+Dash!$B$6), IF(O22&lt;(O21*(1-Dash!$B$7)), O21*(1-Dash!$B$7), O22)))</f>
        <v>0</v>
      </c>
      <c r="P25" s="530">
        <f>IF(OR(P21=0, P21=""), P22, IF(P22&gt;(P21*(1+Dash!$B$6)), P21*(1+Dash!$B$6), IF(P22&lt;(P21*(1-Dash!$B$7)), P21*(1-Dash!$B$7), P22)))</f>
        <v>13.200000000000001</v>
      </c>
      <c r="Q25" s="530">
        <f>IF(OR(Q21=0, Q21=""), Q22, IF(Q22&gt;(Q21*(1+Dash!$B$6)), Q21*(1+Dash!$B$6), IF(Q22&lt;(Q21*(1-Dash!$B$7)), Q21*(1-Dash!$B$7), Q22)))</f>
        <v>79.2</v>
      </c>
      <c r="R25" s="530">
        <f>IF(OR(R21=0, R21=""), R22, IF(R22&gt;(R21*(1+Dash!$B$6)), R21*(1+Dash!$B$6), IF(R22&lt;(R21*(1-Dash!$B$7)), R21*(1-Dash!$B$7), R22)))</f>
        <v>11</v>
      </c>
      <c r="S25" s="530">
        <f>IF(OR(S21=0, S21=""), S22, IF(S22&gt;(S21*(1+Dash!$B$6)), S21*(1+Dash!$B$6), IF(S22&lt;(S21*(1-Dash!$B$7)), S21*(1-Dash!$B$7), S22)))</f>
        <v>6</v>
      </c>
      <c r="T25" s="530">
        <f>IF(OR(T21=0, T21=""), T22, IF(T22&gt;(T21*(1+Dash!$B$6)), T21*(1+Dash!$B$6), IF(T22&lt;(T21*(1-Dash!$B$7)), T21*(1-Dash!$B$7), T22)))</f>
        <v>51.7</v>
      </c>
      <c r="U25" s="530">
        <f>IF(OR(U21=0, U21=""), U22, IF(U22&gt;(U21*(1+Dash!$B$6)), U21*(1+Dash!$B$6), IF(U22&lt;(U21*(1-Dash!$B$7)), U21*(1-Dash!$B$7), U22)))</f>
        <v>13</v>
      </c>
      <c r="V25" s="530">
        <f>IF(OR(V21=0, V21=""), V22, IF(V22&gt;(V21*(1+Dash!$B$6)), V21*(1+Dash!$B$6), IF(V22&lt;(V21*(1-Dash!$B$7)), V21*(1-Dash!$B$7), V22)))</f>
        <v>1</v>
      </c>
      <c r="W25" s="530">
        <f>IF(OR(W21=0, W21=""), W22, IF(W22&gt;(W21*(1+Dash!$B$6)), W21*(1+Dash!$B$6), IF(W22&lt;(W21*(1-Dash!$B$7)), W21*(1-Dash!$B$7), W22)))</f>
        <v>0</v>
      </c>
      <c r="X25" s="530">
        <f>IF(OR(X21=0, X21=""), X22, IF(X22&gt;(X21*(1+Dash!$B$6)), X21*(1+Dash!$B$6), IF(X22&lt;(X21*(1-Dash!$B$7)), X21*(1-Dash!$B$7), X22)))</f>
        <v>1</v>
      </c>
      <c r="Y25" s="530">
        <f>IF(OR(Y21=0, Y21=""), Y22, IF(Y22&gt;(Y21*(1+Dash!$B$6)), Y21*(1+Dash!$B$6), IF(Y22&lt;(Y21*(1-Dash!$B$7)), Y21*(1-Dash!$B$7), Y22)))</f>
        <v>68.399999999999991</v>
      </c>
      <c r="Z25" s="530">
        <f>IF(OR(Z21=0, Z21=""), Z22, IF(Z22&gt;(Z21*(1+Dash!$B$6)), Z21*(1+Dash!$B$6), IF(Z22&lt;(Z21*(1-Dash!$B$7)), Z21*(1-Dash!$B$7), Z22)))</f>
        <v>10</v>
      </c>
      <c r="AA25" s="530">
        <f>IF(OR(AA21=0, AA21=""), AA22, IF(AA22&gt;(AA21*(1+Dash!$B$6)), AA21*(1+Dash!$B$6), IF(AA22&lt;(AA21*(1-Dash!$B$7)), AA21*(1-Dash!$B$7), AA22)))</f>
        <v>6</v>
      </c>
      <c r="AB25" s="530">
        <f>IF(OR(AB21=0, AB21=""), AB22, IF(AB22&gt;(AB21*(1+Dash!$B$6)), AB21*(1+Dash!$B$6), IF(AB22&lt;(AB21*(1-Dash!$B$7)), AB21*(1-Dash!$B$7), AB22)))</f>
        <v>51.7</v>
      </c>
      <c r="AC25" s="530">
        <f>IF(OR(AC21=0, AC21=""), AC22, IF(AC22&gt;(AC21*(1+Dash!$B$6)), AC21*(1+Dash!$B$6), IF(AC22&lt;(AC21*(1-Dash!$B$7)), AC21*(1-Dash!$B$7), AC22)))</f>
        <v>559</v>
      </c>
      <c r="AD25" s="530">
        <f>IF(OR(AD21=0, AD21=""), AD22, IF(AD22&gt;(AD21*(1+Dash!$B$6)), AD21*(1+Dash!$B$6), IF(AD22&lt;(AD21*(1-Dash!$B$7)), AD21*(1-Dash!$B$7), AD22)))</f>
        <v>279.3</v>
      </c>
      <c r="AE25" s="530">
        <f>IF(OR(AE21=0, AE21=""), AE22, IF(AE22&gt;(AE21*(1+Dash!$B$6)), AE21*(1+Dash!$B$6), IF(AE22&lt;(AE21*(1-Dash!$B$7)), AE21*(1-Dash!$B$7), AE22)))</f>
        <v>174</v>
      </c>
      <c r="AF25" s="530">
        <f>IF(OR(AF21=0, AF21=""), AF22, IF(AF22&gt;(AF21*(1+Dash!$B$6)), AF21*(1+Dash!$B$6), IF(AF22&lt;(AF21*(1-Dash!$B$7)), AF21*(1-Dash!$B$7), AF22)))</f>
        <v>334</v>
      </c>
      <c r="AG25" s="530">
        <f>IF(OR(AG21=0, AG21=""), AG22, IF(AG22&gt;(AG21*(1+Dash!$B$6)), AG21*(1+Dash!$B$6), IF(AG22&lt;(AG21*(1-Dash!$B$7)), AG21*(1-Dash!$B$7), AG22)))</f>
        <v>238.70000000000002</v>
      </c>
      <c r="AH25" s="530">
        <f>IF(OR(AH21=0, AH21=""), AH22, IF(AH22&gt;(AH21*(1+Dash!$B$6)), AH21*(1+Dash!$B$6), IF(AH22&lt;(AH21*(1-Dash!$B$7)), AH21*(1-Dash!$B$7), AH22)))</f>
        <v>137</v>
      </c>
      <c r="AI25" s="530">
        <f>IF(OR(AI21=0, AI21=""), AI22, IF(AI22&gt;(AI21*(1+Dash!$B$6)), AI21*(1+Dash!$B$6), IF(AI22&lt;(AI21*(1-Dash!$B$7)), AI21*(1-Dash!$B$7), AI22)))</f>
        <v>52.800000000000004</v>
      </c>
      <c r="AJ25" s="530">
        <f>IF(OR(AJ21=0, AJ21=""), AJ22, IF(AJ22&gt;(AJ21*(1+Dash!$B$6)), AJ21*(1+Dash!$B$6), IF(AJ22&lt;(AJ21*(1-Dash!$B$7)), AJ21*(1-Dash!$B$7), AJ22)))</f>
        <v>146</v>
      </c>
      <c r="AK25" s="530">
        <f>IF(OR(AK21=0, AK21=""), AK22, IF(AK22&gt;(AK21*(1+Dash!$B$6)), AK21*(1+Dash!$B$6), IF(AK22&lt;(AK21*(1-Dash!$B$7)), AK21*(1-Dash!$B$7), AK22)))</f>
        <v>324.89999999999998</v>
      </c>
      <c r="AL25" s="530">
        <f>IF(OR(AL21=0, AL21=""), AL22, IF(AL22&gt;(AL21*(1+Dash!$B$6)), AL21*(1+Dash!$B$6), IF(AL22&lt;(AL21*(1-Dash!$B$7)), AL21*(1-Dash!$B$7), AL22)))</f>
        <v>157.69999999999999</v>
      </c>
      <c r="AM25" s="530">
        <f>IF(OR(AM21=0, AM21=""), AM22, IF(AM22&gt;(AM21*(1+Dash!$B$6)), AM21*(1+Dash!$B$6), IF(AM22&lt;(AM21*(1-Dash!$B$7)), AM21*(1-Dash!$B$7), AM22)))</f>
        <v>121.6</v>
      </c>
      <c r="AN25" s="530">
        <f>IF(OR(AN21=0, AN21=""), AN22, IF(AN22&gt;(AN21*(1+Dash!$B$6)), AN21*(1+Dash!$B$6), IF(AN22&lt;(AN21*(1-Dash!$B$7)), AN21*(1-Dash!$B$7), AN22)))</f>
        <v>188</v>
      </c>
      <c r="AO25" s="530">
        <f>IF(OR(AO21=0, AO21=""), AO22, IF(AO22&gt;(AO21*(1+Dash!$B$6)), AO21*(1+Dash!$B$6), IF(AO22&lt;(AO21*(1-Dash!$B$7)), AO21*(1-Dash!$B$7), AO22)))</f>
        <v>0</v>
      </c>
      <c r="AP25" s="530">
        <f>IF(OR(AP21=0, AP21=""), AP22, IF(AP22&gt;(AP21*(1+Dash!$B$6)), AP21*(1+Dash!$B$6), IF(AP22&lt;(AP21*(1-Dash!$B$7)), AP21*(1-Dash!$B$7), AP22)))</f>
        <v>0</v>
      </c>
      <c r="AQ25" s="530">
        <f>IF(OR(AQ21=0, AQ21=""), AQ22, IF(AQ22&gt;(AQ21*(1+Dash!$B$6)), AQ21*(1+Dash!$B$6), IF(AQ22&lt;(AQ21*(1-Dash!$B$7)), AQ21*(1-Dash!$B$7), AQ22)))</f>
        <v>0</v>
      </c>
      <c r="AR25" s="530">
        <f>IF(OR(AR21=0, AR21=""), AR22, IF(AR22&gt;(AR21*(1+Dash!$B$6)), AR21*(1+Dash!$B$6), IF(AR22&lt;(AR21*(1-Dash!$B$7)), AR21*(1-Dash!$B$7), AR22)))</f>
        <v>0</v>
      </c>
      <c r="AS25" s="530">
        <f>IF(OR(AS21=0, AS21=""), AS22, IF(AS22&gt;(AS21*(1+Dash!$B$6)), AS21*(1+Dash!$B$6), IF(AS22&lt;(AS21*(1-Dash!$B$7)), AS21*(1-Dash!$B$7), AS22)))</f>
        <v>0</v>
      </c>
      <c r="AT25" s="530">
        <f>IF(OR(AT21=0, AT21=""), AT22, IF(AT22&gt;(AT21*(1+Dash!$B$6)), AT21*(1+Dash!$B$6), IF(AT22&lt;(AT21*(1-Dash!$B$7)), AT21*(1-Dash!$B$7), AT22)))</f>
        <v>0</v>
      </c>
      <c r="AU25" s="530">
        <f>IF(OR(AU21=0, AU21=""), AU22, IF(AU22&gt;(AU21*(1+Dash!$B$6)), AU21*(1+Dash!$B$6), IF(AU22&lt;(AU21*(1-Dash!$B$7)), AU21*(1-Dash!$B$7), AU22)))</f>
        <v>0</v>
      </c>
      <c r="AV25" s="530">
        <f>IF(OR(AV21=0, AV21=""), AV22, IF(AV22&gt;(AV21*(1+Dash!$B$6)), AV21*(1+Dash!$B$6), IF(AV22&lt;(AV21*(1-Dash!$B$7)), AV21*(1-Dash!$B$7), AV22)))</f>
        <v>0</v>
      </c>
      <c r="AW25" s="530">
        <f>IF(OR(AW21=0, AW21=""), AW22, IF(AW22&gt;(AW21*(1+Dash!$B$6)), AW21*(1+Dash!$B$6), IF(AW22&lt;(AW21*(1-Dash!$B$7)), AW21*(1-Dash!$B$7), AW22)))</f>
        <v>0</v>
      </c>
      <c r="AX25" s="530">
        <f>IF(OR(AX21=0, AX21=""), AX22, IF(AX22&gt;(AX21*(1+Dash!$B$6)), AX21*(1+Dash!$B$6), IF(AX22&lt;(AX21*(1-Dash!$B$7)), AX21*(1-Dash!$B$7), AX22)))</f>
        <v>0</v>
      </c>
      <c r="AY25" s="530">
        <f>IF(OR(AY21=0, AY21=""), AY22, IF(AY22&gt;(AY21*(1+Dash!$B$6)), AY21*(1+Dash!$B$6), IF(AY22&lt;(AY21*(1-Dash!$B$7)), AY21*(1-Dash!$B$7), AY22)))</f>
        <v>0</v>
      </c>
      <c r="AZ25" s="530">
        <f>IF(OR(AZ21=0, AZ21=""), AZ22, IF(AZ22&gt;(AZ21*(1+Dash!$B$6)), AZ21*(1+Dash!$B$6), IF(AZ22&lt;(AZ21*(1-Dash!$B$7)), AZ21*(1-Dash!$B$7), AZ22)))</f>
        <v>0</v>
      </c>
      <c r="BA25" s="530">
        <f>IF(OR(BA21=0, BA21=""), BA22, IF(BA22&gt;(BA21*(1+Dash!$B$6)), BA21*(1+Dash!$B$6), IF(BA22&lt;(BA21*(1-Dash!$B$7)), BA21*(1-Dash!$B$7), BA22)))</f>
        <v>757</v>
      </c>
      <c r="BB25" s="530">
        <f>IF(OR(BB21=0, BB21=""), BB22, IF(BB22&gt;(BB21*(1+Dash!$B$6)), BB21*(1+Dash!$B$6), IF(BB22&lt;(BB21*(1-Dash!$B$7)), BB21*(1-Dash!$B$7), BB22)))</f>
        <v>325.84999999999997</v>
      </c>
      <c r="BC25" s="530">
        <f>IF(OR(BC21=0, BC21=""), BC22, IF(BC22&gt;(BC21*(1+Dash!$B$6)), BC21*(1+Dash!$B$6), IF(BC22&lt;(BC21*(1-Dash!$B$7)), BC21*(1-Dash!$B$7), BC22)))</f>
        <v>190</v>
      </c>
      <c r="BD25" s="530">
        <f>IF(OR(BD21=0, BD21=""), BD22, IF(BD22&gt;(BD21*(1+Dash!$B$6)), BD21*(1+Dash!$B$6), IF(BD22&lt;(BD21*(1-Dash!$B$7)), BD21*(1-Dash!$B$7), BD22)))</f>
        <v>247</v>
      </c>
      <c r="BE25" s="530">
        <f>IF(OR(BE21=0, BE21=""), BE22, IF(BE22&gt;(BE21*(1+Dash!$B$6)), BE21*(1+Dash!$B$6), IF(BE22&lt;(BE21*(1-Dash!$B$7)), BE21*(1-Dash!$B$7), BE22)))</f>
        <v>575</v>
      </c>
      <c r="BF25" s="530">
        <f>IF(OR(BF21=0, BF21=""), BF22, IF(BF22&gt;(BF21*(1+Dash!$B$6)), BF21*(1+Dash!$B$6), IF(BF22&lt;(BF21*(1-Dash!$B$7)), BF21*(1-Dash!$B$7), BF22)))</f>
        <v>265.05</v>
      </c>
      <c r="BG25" s="530">
        <f>IF(OR(BG21=0, BG21=""), BG22, IF(BG22&gt;(BG21*(1+Dash!$B$6)), BG21*(1+Dash!$B$6), IF(BG22&lt;(BG21*(1-Dash!$B$7)), BG21*(1-Dash!$B$7), BG22)))</f>
        <v>110.00000000000001</v>
      </c>
      <c r="BH25" s="530">
        <f>IF(OR(BH21=0, BH21=""), BH22, IF(BH22&gt;(BH21*(1+Dash!$B$6)), BH21*(1+Dash!$B$6), IF(BH22&lt;(BH21*(1-Dash!$B$7)), BH21*(1-Dash!$B$7), BH22)))</f>
        <v>112.2</v>
      </c>
      <c r="BI25" s="530">
        <f>IF(OR(BI21=0, BI21=""), BI22, IF(BI22&gt;(BI21*(1+Dash!$B$6)), BI21*(1+Dash!$B$6), IF(BI22&lt;(BI21*(1-Dash!$B$7)), BI21*(1-Dash!$B$7), BI22)))</f>
        <v>197.6</v>
      </c>
      <c r="BJ25" s="530">
        <f>IF(OR(BJ21=0, BJ21=""), BJ22, IF(BJ22&gt;(BJ21*(1+Dash!$B$6)), BJ21*(1+Dash!$B$6), IF(BJ22&lt;(BJ21*(1-Dash!$B$7)), BJ21*(1-Dash!$B$7), BJ22)))</f>
        <v>60.8</v>
      </c>
      <c r="BK25" s="530">
        <f>IF(OR(BK21=0, BK21=""), BK22, IF(BK22&gt;(BK21*(1+Dash!$B$6)), BK21*(1+Dash!$B$6), IF(BK22&lt;(BK21*(1-Dash!$B$7)), BK21*(1-Dash!$B$7), BK22)))</f>
        <v>86.45</v>
      </c>
      <c r="BL25" s="530">
        <f>IF(OR(BL21=0, BL21=""), BL22, IF(BL22&gt;(BL21*(1+Dash!$B$6)), BL21*(1+Dash!$B$6), IF(BL22&lt;(BL21*(1-Dash!$B$7)), BL21*(1-Dash!$B$7), BL22)))</f>
        <v>127.3</v>
      </c>
      <c r="BM25" s="530">
        <f>IF(OR(BM21=0, BM21=""), BM22, IF(BM22&gt;(BM21*(1+Dash!$B$6)), BM21*(1+Dash!$B$6), IF(BM22&lt;(BM21*(1-Dash!$B$7)), BM21*(1-Dash!$B$7), BM22)))</f>
        <v>0</v>
      </c>
      <c r="BN25" s="530">
        <f>IF(OR(BN21=0, BN21=""), BN22, IF(BN22&gt;(BN21*(1+Dash!$B$6)), BN21*(1+Dash!$B$6), IF(BN22&lt;(BN21*(1-Dash!$B$7)), BN21*(1-Dash!$B$7), BN22)))</f>
        <v>0</v>
      </c>
      <c r="BO25" s="530">
        <f>IF(OR(BO21=0, BO21=""), BO22, IF(BO22&gt;(BO21*(1+Dash!$B$6)), BO21*(1+Dash!$B$6), IF(BO22&lt;(BO21*(1-Dash!$B$7)), BO21*(1-Dash!$B$7), BO22)))</f>
        <v>0</v>
      </c>
      <c r="BP25" s="530">
        <f>IF(OR(BP21=0, BP21=""), BP22, IF(BP22&gt;(BP21*(1+Dash!$B$6)), BP21*(1+Dash!$B$6), IF(BP22&lt;(BP21*(1-Dash!$B$7)), BP21*(1-Dash!$B$7), BP22)))</f>
        <v>0</v>
      </c>
      <c r="BQ25" s="530">
        <f>IF(OR(BQ21=0, BQ21=""), BQ22, IF(BQ22&gt;(BQ21*(1+Dash!$B$6)), BQ21*(1+Dash!$B$6), IF(BQ22&lt;(BQ21*(1-Dash!$B$7)), BQ21*(1-Dash!$B$7), BQ22)))</f>
        <v>0</v>
      </c>
      <c r="BR25" s="530">
        <f>IF(OR(BR21=0, BR21=""), BR22, IF(BR22&gt;(BR21*(1+Dash!$B$6)), BR21*(1+Dash!$B$6), IF(BR22&lt;(BR21*(1-Dash!$B$7)), BR21*(1-Dash!$B$7), BR22)))</f>
        <v>0</v>
      </c>
      <c r="BS25" s="530">
        <f>IF(OR(BS21=0, BS21=""), BS22, IF(BS22&gt;(BS21*(1+Dash!$B$6)), BS21*(1+Dash!$B$6), IF(BS22&lt;(BS21*(1-Dash!$B$7)), BS21*(1-Dash!$B$7), BS22)))</f>
        <v>0</v>
      </c>
      <c r="BT25" s="530">
        <f>IF(OR(BT21=0, BT21=""), BT22, IF(BT22&gt;(BT21*(1+Dash!$B$6)), BT21*(1+Dash!$B$6), IF(BT22&lt;(BT21*(1-Dash!$B$7)), BT21*(1-Dash!$B$7), BT22)))</f>
        <v>0</v>
      </c>
      <c r="BU25" s="530">
        <f>IF(OR(BU21=0, BU21=""), BU22, IF(BU22&gt;(BU21*(1+Dash!$B$6)), BU21*(1+Dash!$B$6), IF(BU22&lt;(BU21*(1-Dash!$B$7)), BU21*(1-Dash!$B$7), BU22)))</f>
        <v>0</v>
      </c>
      <c r="BV25" s="530">
        <f>IF(OR(BV21=0, BV21=""), BV22, IF(BV22&gt;(BV21*(1+Dash!$B$6)), BV21*(1+Dash!$B$6), IF(BV22&lt;(BV21*(1-Dash!$B$7)), BV21*(1-Dash!$B$7), BV22)))</f>
        <v>0</v>
      </c>
      <c r="BW25" s="530">
        <f>IF(OR(BW21=0, BW21=""), BW22, IF(BW22&gt;(BW21*(1+Dash!$B$6)), BW21*(1+Dash!$B$6), IF(BW22&lt;(BW21*(1-Dash!$B$7)), BW21*(1-Dash!$B$7), BW22)))</f>
        <v>0</v>
      </c>
      <c r="BX25" s="530">
        <f>IF(OR(BX21=0, BX21=""), BX22, IF(BX22&gt;(BX21*(1+Dash!$B$6)), BX21*(1+Dash!$B$6), IF(BX22&lt;(BX21*(1-Dash!$B$7)), BX21*(1-Dash!$B$7), BX22)))</f>
        <v>0</v>
      </c>
      <c r="BY25" s="530">
        <f>IF(OR(BY21=0, BY21=""), BY22, IF(BY22&gt;(BY21*(1+Dash!$B$6)), BY21*(1+Dash!$B$6), IF(BY22&lt;(BY21*(1-Dash!$B$7)), BY21*(1-Dash!$B$7), BY22)))</f>
        <v>27.549999999999997</v>
      </c>
      <c r="BZ25" s="530">
        <f>IF(OR(BZ21=0, BZ21=""), BZ22, IF(BZ22&gt;(BZ21*(1+Dash!$B$6)), BZ21*(1+Dash!$B$6), IF(BZ22&lt;(BZ21*(1-Dash!$B$7)), BZ21*(1-Dash!$B$7), BZ22)))</f>
        <v>53.199999999999996</v>
      </c>
      <c r="CA25" s="530">
        <f>IF(OR(CA21=0, CA21=""), CA22, IF(CA22&gt;(CA21*(1+Dash!$B$6)), CA21*(1+Dash!$B$6), IF(CA22&lt;(CA21*(1-Dash!$B$7)), CA21*(1-Dash!$B$7), CA22)))</f>
        <v>0</v>
      </c>
    </row>
    <row r="26" spans="1:79" s="477" customFormat="1">
      <c r="A26" s="477" t="s">
        <v>48</v>
      </c>
      <c r="B26" s="477" t="s">
        <v>1871</v>
      </c>
      <c r="C26" s="477">
        <v>2026</v>
      </c>
      <c r="D26" s="477" t="s">
        <v>1937</v>
      </c>
      <c r="E26" s="530">
        <f>IF(E23&gt;(E25*(1+Dash!$B$6)), E25*(1+Dash!$B$6), IF(E23&lt;(E25*(1-Dash!$B$7)), E25*(1-Dash!$B$7), E23))</f>
        <v>655.21499999999992</v>
      </c>
      <c r="F26" s="530">
        <f>IF(F23&gt;(F25*(1+Dash!$B$6)), F25*(1+Dash!$B$6), IF(F23&lt;(F25*(1-Dash!$B$7)), F25*(1-Dash!$B$7), F23))</f>
        <v>429</v>
      </c>
      <c r="G26" s="530">
        <f>IF(G23&gt;(G25*(1+Dash!$B$6)), G25*(1+Dash!$B$6), IF(G23&lt;(G25*(1-Dash!$B$7)), G25*(1-Dash!$B$7), G23))</f>
        <v>196.74499999999998</v>
      </c>
      <c r="H26" s="530">
        <f>IF(H23&gt;(H25*(1+Dash!$B$6)), H25*(1+Dash!$B$6), IF(H23&lt;(H25*(1-Dash!$B$7)), H25*(1-Dash!$B$7), H23))</f>
        <v>92.054999999999993</v>
      </c>
      <c r="I26" s="530">
        <f>IF(I23&gt;(I25*(1+Dash!$B$6)), I25*(1+Dash!$B$6), IF(I23&lt;(I25*(1-Dash!$B$7)), I25*(1-Dash!$B$7), I23))</f>
        <v>62</v>
      </c>
      <c r="J26" s="530">
        <f>IF(J23&gt;(J25*(1+Dash!$B$6)), J25*(1+Dash!$B$6), IF(J23&lt;(J25*(1-Dash!$B$7)), J25*(1-Dash!$B$7), J23))</f>
        <v>0</v>
      </c>
      <c r="K26" s="530">
        <f>IF(K23&gt;(K25*(1+Dash!$B$6)), K25*(1+Dash!$B$6), IF(K23&lt;(K25*(1-Dash!$B$7)), K25*(1-Dash!$B$7), K23))</f>
        <v>0</v>
      </c>
      <c r="L26" s="530">
        <f>IF(L23&gt;(L25*(1+Dash!$B$6)), L25*(1+Dash!$B$6), IF(L23&lt;(L25*(1-Dash!$B$7)), L25*(1-Dash!$B$7), L23))</f>
        <v>0</v>
      </c>
      <c r="M26" s="530">
        <f>IF(M23&gt;(M25*(1+Dash!$B$6)), M25*(1+Dash!$B$6), IF(M23&lt;(M25*(1-Dash!$B$7)), M25*(1-Dash!$B$7), M23))</f>
        <v>0</v>
      </c>
      <c r="N26" s="530">
        <f>IF(N23&gt;(N25*(1+Dash!$B$6)), N25*(1+Dash!$B$6), IF(N23&lt;(N25*(1-Dash!$B$7)), N25*(1-Dash!$B$7), N23))</f>
        <v>14.520000000000003</v>
      </c>
      <c r="O26" s="530">
        <f>IF(O23&gt;(O25*(1+Dash!$B$6)), O25*(1+Dash!$B$6), IF(O23&lt;(O25*(1-Dash!$B$7)), O25*(1-Dash!$B$7), O23))</f>
        <v>0</v>
      </c>
      <c r="P26" s="530">
        <f>IF(P23&gt;(P25*(1+Dash!$B$6)), P25*(1+Dash!$B$6), IF(P23&lt;(P25*(1-Dash!$B$7)), P25*(1-Dash!$B$7), P23))</f>
        <v>14.520000000000003</v>
      </c>
      <c r="Q26" s="530">
        <f>IF(Q23&gt;(Q25*(1+Dash!$B$6)), Q25*(1+Dash!$B$6), IF(Q23&lt;(Q25*(1-Dash!$B$7)), Q25*(1-Dash!$B$7), Q23))</f>
        <v>81</v>
      </c>
      <c r="R26" s="530">
        <f>IF(R23&gt;(R25*(1+Dash!$B$6)), R25*(1+Dash!$B$6), IF(R23&lt;(R25*(1-Dash!$B$7)), R25*(1-Dash!$B$7), R23))</f>
        <v>11</v>
      </c>
      <c r="S26" s="530">
        <f>IF(S23&gt;(S25*(1+Dash!$B$6)), S25*(1+Dash!$B$6), IF(S23&lt;(S25*(1-Dash!$B$7)), S25*(1-Dash!$B$7), S23))</f>
        <v>6</v>
      </c>
      <c r="T26" s="530">
        <f>IF(T23&gt;(T25*(1+Dash!$B$6)), T25*(1+Dash!$B$6), IF(T23&lt;(T25*(1-Dash!$B$7)), T25*(1-Dash!$B$7), T23))</f>
        <v>53</v>
      </c>
      <c r="U26" s="530">
        <f>IF(U23&gt;(U25*(1+Dash!$B$6)), U25*(1+Dash!$B$6), IF(U23&lt;(U25*(1-Dash!$B$7)), U25*(1-Dash!$B$7), U23))</f>
        <v>13</v>
      </c>
      <c r="V26" s="530">
        <f>IF(V23&gt;(V25*(1+Dash!$B$6)), V25*(1+Dash!$B$6), IF(V23&lt;(V25*(1-Dash!$B$7)), V25*(1-Dash!$B$7), V23))</f>
        <v>1</v>
      </c>
      <c r="W26" s="530">
        <f>IF(W23&gt;(W25*(1+Dash!$B$6)), W25*(1+Dash!$B$6), IF(W23&lt;(W25*(1-Dash!$B$7)), W25*(1-Dash!$B$7), W23))</f>
        <v>0</v>
      </c>
      <c r="X26" s="530">
        <f>IF(X23&gt;(X25*(1+Dash!$B$6)), X25*(1+Dash!$B$6), IF(X23&lt;(X25*(1-Dash!$B$7)), X25*(1-Dash!$B$7), X23))</f>
        <v>1</v>
      </c>
      <c r="Y26" s="530">
        <f>IF(Y23&gt;(Y25*(1+Dash!$B$6)), Y25*(1+Dash!$B$6), IF(Y23&lt;(Y25*(1-Dash!$B$7)), Y25*(1-Dash!$B$7), Y23))</f>
        <v>68</v>
      </c>
      <c r="Z26" s="530">
        <f>IF(Z23&gt;(Z25*(1+Dash!$B$6)), Z25*(1+Dash!$B$6), IF(Z23&lt;(Z25*(1-Dash!$B$7)), Z25*(1-Dash!$B$7), Z23))</f>
        <v>10</v>
      </c>
      <c r="AA26" s="530">
        <f>IF(AA23&gt;(AA25*(1+Dash!$B$6)), AA25*(1+Dash!$B$6), IF(AA23&lt;(AA25*(1-Dash!$B$7)), AA25*(1-Dash!$B$7), AA23))</f>
        <v>6</v>
      </c>
      <c r="AB26" s="530">
        <f>IF(AB23&gt;(AB25*(1+Dash!$B$6)), AB25*(1+Dash!$B$6), IF(AB23&lt;(AB25*(1-Dash!$B$7)), AB25*(1-Dash!$B$7), AB23))</f>
        <v>52</v>
      </c>
      <c r="AC26" s="530">
        <f>IF(AC23&gt;(AC25*(1+Dash!$B$6)), AC25*(1+Dash!$B$6), IF(AC23&lt;(AC25*(1-Dash!$B$7)), AC25*(1-Dash!$B$7), AC23))</f>
        <v>559</v>
      </c>
      <c r="AD26" s="530">
        <f>IF(AD23&gt;(AD25*(1+Dash!$B$6)), AD25*(1+Dash!$B$6), IF(AD23&lt;(AD25*(1-Dash!$B$7)), AD25*(1-Dash!$B$7), AD23))</f>
        <v>265.33499999999998</v>
      </c>
      <c r="AE26" s="530">
        <f>IF(AE23&gt;(AE25*(1+Dash!$B$6)), AE25*(1+Dash!$B$6), IF(AE23&lt;(AE25*(1-Dash!$B$7)), AE25*(1-Dash!$B$7), AE23))</f>
        <v>174</v>
      </c>
      <c r="AF26" s="530">
        <f>IF(AF23&gt;(AF25*(1+Dash!$B$6)), AF25*(1+Dash!$B$6), IF(AF23&lt;(AF25*(1-Dash!$B$7)), AF25*(1-Dash!$B$7), AF23))</f>
        <v>334</v>
      </c>
      <c r="AG26" s="530">
        <f>IF(AG23&gt;(AG25*(1+Dash!$B$6)), AG25*(1+Dash!$B$6), IF(AG23&lt;(AG25*(1-Dash!$B$7)), AG25*(1-Dash!$B$7), AG23))</f>
        <v>261</v>
      </c>
      <c r="AH26" s="530">
        <f>IF(AH23&gt;(AH25*(1+Dash!$B$6)), AH25*(1+Dash!$B$6), IF(AH23&lt;(AH25*(1-Dash!$B$7)), AH25*(1-Dash!$B$7), AH23))</f>
        <v>137</v>
      </c>
      <c r="AI26" s="530">
        <f>IF(AI23&gt;(AI25*(1+Dash!$B$6)), AI25*(1+Dash!$B$6), IF(AI23&lt;(AI25*(1-Dash!$B$7)), AI25*(1-Dash!$B$7), AI23))</f>
        <v>58.080000000000013</v>
      </c>
      <c r="AJ26" s="530">
        <f>IF(AJ23&gt;(AJ25*(1+Dash!$B$6)), AJ25*(1+Dash!$B$6), IF(AJ23&lt;(AJ25*(1-Dash!$B$7)), AJ25*(1-Dash!$B$7), AJ23))</f>
        <v>146</v>
      </c>
      <c r="AK26" s="530">
        <f>IF(AK23&gt;(AK25*(1+Dash!$B$6)), AK25*(1+Dash!$B$6), IF(AK23&lt;(AK25*(1-Dash!$B$7)), AK25*(1-Dash!$B$7), AK23))</f>
        <v>308.65499999999997</v>
      </c>
      <c r="AL26" s="530">
        <f>IF(AL23&gt;(AL25*(1+Dash!$B$6)), AL25*(1+Dash!$B$6), IF(AL23&lt;(AL25*(1-Dash!$B$7)), AL25*(1-Dash!$B$7), AL23))</f>
        <v>149.81499999999997</v>
      </c>
      <c r="AM26" s="530">
        <f>IF(AM23&gt;(AM25*(1+Dash!$B$6)), AM25*(1+Dash!$B$6), IF(AM23&lt;(AM25*(1-Dash!$B$7)), AM25*(1-Dash!$B$7), AM23))</f>
        <v>115.52</v>
      </c>
      <c r="AN26" s="530">
        <f>IF(AN23&gt;(AN25*(1+Dash!$B$6)), AN25*(1+Dash!$B$6), IF(AN23&lt;(AN25*(1-Dash!$B$7)), AN25*(1-Dash!$B$7), AN23))</f>
        <v>188</v>
      </c>
      <c r="AO26" s="530">
        <f>IF(AO23&gt;(AO25*(1+Dash!$B$6)), AO25*(1+Dash!$B$6), IF(AO23&lt;(AO25*(1-Dash!$B$7)), AO25*(1-Dash!$B$7), AO23))</f>
        <v>0</v>
      </c>
      <c r="AP26" s="530">
        <f>IF(AP23&gt;(AP25*(1+Dash!$B$6)), AP25*(1+Dash!$B$6), IF(AP23&lt;(AP25*(1-Dash!$B$7)), AP25*(1-Dash!$B$7), AP23))</f>
        <v>0</v>
      </c>
      <c r="AQ26" s="530">
        <f>IF(AQ23&gt;(AQ25*(1+Dash!$B$6)), AQ25*(1+Dash!$B$6), IF(AQ23&lt;(AQ25*(1-Dash!$B$7)), AQ25*(1-Dash!$B$7), AQ23))</f>
        <v>0</v>
      </c>
      <c r="AR26" s="530">
        <f>IF(AR23&gt;(AR25*(1+Dash!$B$6)), AR25*(1+Dash!$B$6), IF(AR23&lt;(AR25*(1-Dash!$B$7)), AR25*(1-Dash!$B$7), AR23))</f>
        <v>0</v>
      </c>
      <c r="AS26" s="530">
        <f>IF(AS23&gt;(AS25*(1+Dash!$B$6)), AS25*(1+Dash!$B$6), IF(AS23&lt;(AS25*(1-Dash!$B$7)), AS25*(1-Dash!$B$7), AS23))</f>
        <v>0</v>
      </c>
      <c r="AT26" s="530">
        <f>IF(AT23&gt;(AT25*(1+Dash!$B$6)), AT25*(1+Dash!$B$6), IF(AT23&lt;(AT25*(1-Dash!$B$7)), AT25*(1-Dash!$B$7), AT23))</f>
        <v>0</v>
      </c>
      <c r="AU26" s="530">
        <f>IF(AU23&gt;(AU25*(1+Dash!$B$6)), AU25*(1+Dash!$B$6), IF(AU23&lt;(AU25*(1-Dash!$B$7)), AU25*(1-Dash!$B$7), AU23))</f>
        <v>0</v>
      </c>
      <c r="AV26" s="530">
        <f>IF(AV23&gt;(AV25*(1+Dash!$B$6)), AV25*(1+Dash!$B$6), IF(AV23&lt;(AV25*(1-Dash!$B$7)), AV25*(1-Dash!$B$7), AV23))</f>
        <v>0</v>
      </c>
      <c r="AW26" s="530">
        <f>IF(AW23&gt;(AW25*(1+Dash!$B$6)), AW25*(1+Dash!$B$6), IF(AW23&lt;(AW25*(1-Dash!$B$7)), AW25*(1-Dash!$B$7), AW23))</f>
        <v>0</v>
      </c>
      <c r="AX26" s="530">
        <f>IF(AX23&gt;(AX25*(1+Dash!$B$6)), AX25*(1+Dash!$B$6), IF(AX23&lt;(AX25*(1-Dash!$B$7)), AX25*(1-Dash!$B$7), AX23))</f>
        <v>0</v>
      </c>
      <c r="AY26" s="530">
        <f>IF(AY23&gt;(AY25*(1+Dash!$B$6)), AY25*(1+Dash!$B$6), IF(AY23&lt;(AY25*(1-Dash!$B$7)), AY25*(1-Dash!$B$7), AY23))</f>
        <v>0</v>
      </c>
      <c r="AZ26" s="530">
        <f>IF(AZ23&gt;(AZ25*(1+Dash!$B$6)), AZ25*(1+Dash!$B$6), IF(AZ23&lt;(AZ25*(1-Dash!$B$7)), AZ25*(1-Dash!$B$7), AZ23))</f>
        <v>0</v>
      </c>
      <c r="BA26" s="530">
        <f>IF(BA23&gt;(BA25*(1+Dash!$B$6)), BA25*(1+Dash!$B$6), IF(BA23&lt;(BA25*(1-Dash!$B$7)), BA25*(1-Dash!$B$7), BA23))</f>
        <v>757</v>
      </c>
      <c r="BB26" s="530">
        <f>IF(BB23&gt;(BB25*(1+Dash!$B$6)), BB25*(1+Dash!$B$6), IF(BB23&lt;(BB25*(1-Dash!$B$7)), BB25*(1-Dash!$B$7), BB23))</f>
        <v>309.55749999999995</v>
      </c>
      <c r="BC26" s="530">
        <f>IF(BC23&gt;(BC25*(1+Dash!$B$6)), BC25*(1+Dash!$B$6), IF(BC23&lt;(BC25*(1-Dash!$B$7)), BC25*(1-Dash!$B$7), BC23))</f>
        <v>190</v>
      </c>
      <c r="BD26" s="530">
        <f>IF(BD23&gt;(BD25*(1+Dash!$B$6)), BD25*(1+Dash!$B$6), IF(BD23&lt;(BD25*(1-Dash!$B$7)), BD25*(1-Dash!$B$7), BD23))</f>
        <v>247</v>
      </c>
      <c r="BE26" s="530">
        <f>IF(BE23&gt;(BE25*(1+Dash!$B$6)), BE25*(1+Dash!$B$6), IF(BE23&lt;(BE25*(1-Dash!$B$7)), BE25*(1-Dash!$B$7), BE23))</f>
        <v>575</v>
      </c>
      <c r="BF26" s="530">
        <f>IF(BF23&gt;(BF25*(1+Dash!$B$6)), BF25*(1+Dash!$B$6), IF(BF23&lt;(BF25*(1-Dash!$B$7)), BF25*(1-Dash!$B$7), BF23))</f>
        <v>251.79749999999999</v>
      </c>
      <c r="BG26" s="530">
        <f>IF(BG23&gt;(BG25*(1+Dash!$B$6)), BG25*(1+Dash!$B$6), IF(BG23&lt;(BG25*(1-Dash!$B$7)), BG25*(1-Dash!$B$7), BG23))</f>
        <v>121.00000000000003</v>
      </c>
      <c r="BH26" s="530">
        <f>IF(BH23&gt;(BH25*(1+Dash!$B$6)), BH25*(1+Dash!$B$6), IF(BH23&lt;(BH25*(1-Dash!$B$7)), BH25*(1-Dash!$B$7), BH23))</f>
        <v>123.42000000000002</v>
      </c>
      <c r="BI26" s="530">
        <f>IF(BI23&gt;(BI25*(1+Dash!$B$6)), BI25*(1+Dash!$B$6), IF(BI23&lt;(BI25*(1-Dash!$B$7)), BI25*(1-Dash!$B$7), BI23))</f>
        <v>187.72</v>
      </c>
      <c r="BJ26" s="530">
        <f>IF(BJ23&gt;(BJ25*(1+Dash!$B$6)), BJ25*(1+Dash!$B$6), IF(BJ23&lt;(BJ25*(1-Dash!$B$7)), BJ25*(1-Dash!$B$7), BJ23))</f>
        <v>57.76</v>
      </c>
      <c r="BK26" s="530">
        <f>IF(BK23&gt;(BK25*(1+Dash!$B$6)), BK25*(1+Dash!$B$6), IF(BK23&lt;(BK25*(1-Dash!$B$7)), BK25*(1-Dash!$B$7), BK23))</f>
        <v>82.127499999999998</v>
      </c>
      <c r="BL26" s="530">
        <f>IF(BL23&gt;(BL25*(1+Dash!$B$6)), BL25*(1+Dash!$B$6), IF(BL23&lt;(BL25*(1-Dash!$B$7)), BL25*(1-Dash!$B$7), BL23))</f>
        <v>120.93499999999999</v>
      </c>
      <c r="BM26" s="530">
        <f>IF(BM23&gt;(BM25*(1+Dash!$B$6)), BM25*(1+Dash!$B$6), IF(BM23&lt;(BM25*(1-Dash!$B$7)), BM25*(1-Dash!$B$7), BM23))</f>
        <v>0</v>
      </c>
      <c r="BN26" s="530">
        <f>IF(BN23&gt;(BN25*(1+Dash!$B$6)), BN25*(1+Dash!$B$6), IF(BN23&lt;(BN25*(1-Dash!$B$7)), BN25*(1-Dash!$B$7), BN23))</f>
        <v>0</v>
      </c>
      <c r="BO26" s="530">
        <f>IF(BO23&gt;(BO25*(1+Dash!$B$6)), BO25*(1+Dash!$B$6), IF(BO23&lt;(BO25*(1-Dash!$B$7)), BO25*(1-Dash!$B$7), BO23))</f>
        <v>0</v>
      </c>
      <c r="BP26" s="530">
        <f>IF(BP23&gt;(BP25*(1+Dash!$B$6)), BP25*(1+Dash!$B$6), IF(BP23&lt;(BP25*(1-Dash!$B$7)), BP25*(1-Dash!$B$7), BP23))</f>
        <v>0</v>
      </c>
      <c r="BQ26" s="530">
        <f>IF(BQ23&gt;(BQ25*(1+Dash!$B$6)), BQ25*(1+Dash!$B$6), IF(BQ23&lt;(BQ25*(1-Dash!$B$7)), BQ25*(1-Dash!$B$7), BQ23))</f>
        <v>0</v>
      </c>
      <c r="BR26" s="530">
        <f>IF(BR23&gt;(BR25*(1+Dash!$B$6)), BR25*(1+Dash!$B$6), IF(BR23&lt;(BR25*(1-Dash!$B$7)), BR25*(1-Dash!$B$7), BR23))</f>
        <v>0</v>
      </c>
      <c r="BS26" s="530">
        <f>IF(BS23&gt;(BS25*(1+Dash!$B$6)), BS25*(1+Dash!$B$6), IF(BS23&lt;(BS25*(1-Dash!$B$7)), BS25*(1-Dash!$B$7), BS23))</f>
        <v>0</v>
      </c>
      <c r="BT26" s="530">
        <f>IF(BT23&gt;(BT25*(1+Dash!$B$6)), BT25*(1+Dash!$B$6), IF(BT23&lt;(BT25*(1-Dash!$B$7)), BT25*(1-Dash!$B$7), BT23))</f>
        <v>0</v>
      </c>
      <c r="BU26" s="530">
        <f>IF(BU23&gt;(BU25*(1+Dash!$B$6)), BU25*(1+Dash!$B$6), IF(BU23&lt;(BU25*(1-Dash!$B$7)), BU25*(1-Dash!$B$7), BU23))</f>
        <v>0</v>
      </c>
      <c r="BV26" s="530">
        <f>IF(BV23&gt;(BV25*(1+Dash!$B$6)), BV25*(1+Dash!$B$6), IF(BV23&lt;(BV25*(1-Dash!$B$7)), BV25*(1-Dash!$B$7), BV23))</f>
        <v>0</v>
      </c>
      <c r="BW26" s="530">
        <f>IF(BW23&gt;(BW25*(1+Dash!$B$6)), BW25*(1+Dash!$B$6), IF(BW23&lt;(BW25*(1-Dash!$B$7)), BW25*(1-Dash!$B$7), BW23))</f>
        <v>0</v>
      </c>
      <c r="BX26" s="530">
        <f>IF(BX23&gt;(BX25*(1+Dash!$B$6)), BX25*(1+Dash!$B$6), IF(BX23&lt;(BX25*(1-Dash!$B$7)), BX25*(1-Dash!$B$7), BX23))</f>
        <v>0</v>
      </c>
      <c r="BY26" s="530">
        <f>IF(BY23&gt;(BY25*(1+Dash!$B$6)), BY25*(1+Dash!$B$6), IF(BY23&lt;(BY25*(1-Dash!$B$7)), BY25*(1-Dash!$B$7), BY23))</f>
        <v>26.172499999999996</v>
      </c>
      <c r="BZ26" s="530">
        <f>IF(BZ23&gt;(BZ25*(1+Dash!$B$6)), BZ25*(1+Dash!$B$6), IF(BZ23&lt;(BZ25*(1-Dash!$B$7)), BZ25*(1-Dash!$B$7), BZ23))</f>
        <v>50.539999999999992</v>
      </c>
      <c r="CA26" s="530">
        <f>IF(CA23&gt;(CA25*(1+Dash!$B$6)), CA25*(1+Dash!$B$6), IF(CA23&lt;(CA25*(1-Dash!$B$7)), CA25*(1-Dash!$B$7), CA23))</f>
        <v>0</v>
      </c>
    </row>
    <row r="27" spans="1:79" s="477" customFormat="1">
      <c r="A27" s="477" t="s">
        <v>50</v>
      </c>
      <c r="B27" s="477" t="s">
        <v>1872</v>
      </c>
      <c r="C27" s="477">
        <v>2018</v>
      </c>
      <c r="D27" s="477" t="s">
        <v>1934</v>
      </c>
      <c r="E27" s="530">
        <v>766</v>
      </c>
      <c r="F27" s="530">
        <v>877</v>
      </c>
      <c r="G27" s="530">
        <v>392</v>
      </c>
      <c r="H27" s="530">
        <v>459</v>
      </c>
      <c r="I27" s="530">
        <v>227</v>
      </c>
      <c r="J27" s="530">
        <v>0</v>
      </c>
      <c r="K27" s="530">
        <v>0</v>
      </c>
      <c r="L27" s="530">
        <v>0</v>
      </c>
      <c r="M27" s="530">
        <v>0</v>
      </c>
      <c r="N27" s="530">
        <v>0</v>
      </c>
      <c r="O27" s="530">
        <v>0</v>
      </c>
      <c r="P27" s="530">
        <v>0</v>
      </c>
      <c r="Q27" s="530">
        <v>0</v>
      </c>
      <c r="R27" s="530">
        <v>0</v>
      </c>
      <c r="S27" s="530">
        <v>0</v>
      </c>
      <c r="T27" s="530">
        <v>0</v>
      </c>
      <c r="U27" s="530">
        <v>0</v>
      </c>
      <c r="V27" s="530">
        <v>0</v>
      </c>
      <c r="W27" s="530">
        <v>0</v>
      </c>
      <c r="X27" s="530">
        <v>0</v>
      </c>
      <c r="Y27" s="530">
        <v>0</v>
      </c>
      <c r="Z27" s="530">
        <v>0</v>
      </c>
      <c r="AA27" s="530">
        <v>0</v>
      </c>
      <c r="AB27" s="530">
        <v>0</v>
      </c>
      <c r="AC27" s="530">
        <v>828</v>
      </c>
      <c r="AD27" s="530">
        <v>314</v>
      </c>
      <c r="AE27" s="530">
        <v>422</v>
      </c>
      <c r="AF27" s="530">
        <v>439</v>
      </c>
      <c r="AG27" s="530">
        <v>281</v>
      </c>
      <c r="AH27" s="530">
        <v>138</v>
      </c>
      <c r="AI27" s="530">
        <v>161</v>
      </c>
      <c r="AJ27" s="530">
        <v>165</v>
      </c>
      <c r="AK27" s="530">
        <v>547</v>
      </c>
      <c r="AL27" s="530">
        <v>176</v>
      </c>
      <c r="AM27" s="530">
        <v>261</v>
      </c>
      <c r="AN27" s="530">
        <v>274</v>
      </c>
      <c r="AO27" s="530">
        <v>6</v>
      </c>
      <c r="AP27" s="530">
        <v>0</v>
      </c>
      <c r="AQ27" s="530">
        <v>2</v>
      </c>
      <c r="AR27" s="530">
        <v>5</v>
      </c>
      <c r="AS27" s="530">
        <v>6</v>
      </c>
      <c r="AT27" s="530">
        <v>0</v>
      </c>
      <c r="AU27" s="530">
        <v>2</v>
      </c>
      <c r="AV27" s="530">
        <v>5</v>
      </c>
      <c r="AW27" s="530">
        <v>0</v>
      </c>
      <c r="AX27" s="530">
        <v>0</v>
      </c>
      <c r="AY27" s="530">
        <v>0</v>
      </c>
      <c r="AZ27" s="530">
        <v>0</v>
      </c>
      <c r="BA27" s="530">
        <v>1054</v>
      </c>
      <c r="BB27" s="530">
        <v>348</v>
      </c>
      <c r="BC27" s="530">
        <v>615</v>
      </c>
      <c r="BD27" s="530">
        <v>474</v>
      </c>
      <c r="BE27" s="530">
        <v>650</v>
      </c>
      <c r="BF27" s="530">
        <v>257</v>
      </c>
      <c r="BG27" s="530">
        <v>382</v>
      </c>
      <c r="BH27" s="530">
        <v>282</v>
      </c>
      <c r="BI27" s="530">
        <v>404</v>
      </c>
      <c r="BJ27" s="530">
        <v>91</v>
      </c>
      <c r="BK27" s="530">
        <v>233</v>
      </c>
      <c r="BL27" s="530">
        <v>192</v>
      </c>
      <c r="BM27" s="530">
        <v>0</v>
      </c>
      <c r="BN27" s="530">
        <v>0</v>
      </c>
      <c r="BO27" s="530">
        <v>0</v>
      </c>
      <c r="BP27" s="530">
        <v>0</v>
      </c>
      <c r="BQ27" s="530">
        <v>0</v>
      </c>
      <c r="BR27" s="530">
        <v>0</v>
      </c>
      <c r="BS27" s="530">
        <v>0</v>
      </c>
      <c r="BT27" s="530">
        <v>0</v>
      </c>
      <c r="BU27" s="530">
        <v>0</v>
      </c>
      <c r="BV27" s="530">
        <v>0</v>
      </c>
      <c r="BW27" s="530">
        <v>0</v>
      </c>
      <c r="BX27" s="530">
        <v>0</v>
      </c>
      <c r="BY27" s="530">
        <v>25</v>
      </c>
      <c r="BZ27" s="530">
        <v>62</v>
      </c>
      <c r="CA27" s="530">
        <v>0</v>
      </c>
    </row>
    <row r="28" spans="1:79" s="477" customFormat="1">
      <c r="A28" s="477" t="s">
        <v>50</v>
      </c>
      <c r="B28" s="477" t="s">
        <v>1872</v>
      </c>
      <c r="C28" s="477">
        <v>2019</v>
      </c>
      <c r="D28" s="477" t="s">
        <v>1934</v>
      </c>
      <c r="E28" s="530">
        <v>718</v>
      </c>
      <c r="F28" s="530">
        <v>850</v>
      </c>
      <c r="G28" s="530">
        <v>436</v>
      </c>
      <c r="H28" s="530">
        <v>404</v>
      </c>
      <c r="I28" s="530">
        <v>214</v>
      </c>
      <c r="J28" s="530">
        <v>0</v>
      </c>
      <c r="K28" s="530">
        <v>0</v>
      </c>
      <c r="L28" s="530">
        <v>0</v>
      </c>
      <c r="M28" s="530">
        <v>0</v>
      </c>
      <c r="N28" s="530">
        <v>0</v>
      </c>
      <c r="O28" s="530">
        <v>0</v>
      </c>
      <c r="P28" s="530">
        <v>0</v>
      </c>
      <c r="Q28" s="530">
        <v>0</v>
      </c>
      <c r="R28" s="530">
        <v>0</v>
      </c>
      <c r="S28" s="530">
        <v>0</v>
      </c>
      <c r="T28" s="530">
        <v>0</v>
      </c>
      <c r="U28" s="530">
        <v>0</v>
      </c>
      <c r="V28" s="530">
        <v>0</v>
      </c>
      <c r="W28" s="530">
        <v>0</v>
      </c>
      <c r="X28" s="530">
        <v>0</v>
      </c>
      <c r="Y28" s="530">
        <v>0</v>
      </c>
      <c r="Z28" s="530">
        <v>0</v>
      </c>
      <c r="AA28" s="530">
        <v>0</v>
      </c>
      <c r="AB28" s="530">
        <v>0</v>
      </c>
      <c r="AC28" s="530">
        <v>892</v>
      </c>
      <c r="AD28" s="530">
        <v>292</v>
      </c>
      <c r="AE28" s="530">
        <v>398</v>
      </c>
      <c r="AF28" s="530">
        <v>516</v>
      </c>
      <c r="AG28" s="530">
        <v>380</v>
      </c>
      <c r="AH28" s="530">
        <v>139</v>
      </c>
      <c r="AI28" s="530">
        <v>173</v>
      </c>
      <c r="AJ28" s="530">
        <v>248</v>
      </c>
      <c r="AK28" s="530">
        <v>512</v>
      </c>
      <c r="AL28" s="530">
        <v>153</v>
      </c>
      <c r="AM28" s="530">
        <v>225</v>
      </c>
      <c r="AN28" s="530">
        <v>268</v>
      </c>
      <c r="AO28" s="530">
        <v>6</v>
      </c>
      <c r="AP28" s="530">
        <v>1</v>
      </c>
      <c r="AQ28" s="530">
        <v>1</v>
      </c>
      <c r="AR28" s="530">
        <v>3</v>
      </c>
      <c r="AS28" s="530">
        <v>6</v>
      </c>
      <c r="AT28" s="530">
        <v>1</v>
      </c>
      <c r="AU28" s="530">
        <v>1</v>
      </c>
      <c r="AV28" s="530">
        <v>3</v>
      </c>
      <c r="AW28" s="530">
        <v>0</v>
      </c>
      <c r="AX28" s="530">
        <v>0</v>
      </c>
      <c r="AY28" s="530">
        <v>0</v>
      </c>
      <c r="AZ28" s="530">
        <v>0</v>
      </c>
      <c r="BA28" s="530">
        <v>1336</v>
      </c>
      <c r="BB28" s="530">
        <v>455</v>
      </c>
      <c r="BC28" s="530">
        <v>755</v>
      </c>
      <c r="BD28" s="530">
        <v>508</v>
      </c>
      <c r="BE28" s="530">
        <v>896</v>
      </c>
      <c r="BF28" s="530">
        <v>366</v>
      </c>
      <c r="BG28" s="530">
        <v>488</v>
      </c>
      <c r="BH28" s="530">
        <v>297</v>
      </c>
      <c r="BI28" s="530">
        <v>440</v>
      </c>
      <c r="BJ28" s="530">
        <v>89</v>
      </c>
      <c r="BK28" s="530">
        <v>267</v>
      </c>
      <c r="BL28" s="530">
        <v>211</v>
      </c>
      <c r="BM28" s="530">
        <v>0</v>
      </c>
      <c r="BN28" s="530">
        <v>0</v>
      </c>
      <c r="BO28" s="530">
        <v>0</v>
      </c>
      <c r="BP28" s="530">
        <v>0</v>
      </c>
      <c r="BQ28" s="530">
        <v>0</v>
      </c>
      <c r="BR28" s="530">
        <v>0</v>
      </c>
      <c r="BS28" s="530">
        <v>0</v>
      </c>
      <c r="BT28" s="530">
        <v>0</v>
      </c>
      <c r="BU28" s="530">
        <v>0</v>
      </c>
      <c r="BV28" s="530">
        <v>0</v>
      </c>
      <c r="BW28" s="530">
        <v>0</v>
      </c>
      <c r="BX28" s="530">
        <v>0</v>
      </c>
      <c r="BY28" s="530">
        <v>28</v>
      </c>
      <c r="BZ28" s="530">
        <v>79</v>
      </c>
      <c r="CA28" s="530">
        <v>0</v>
      </c>
    </row>
    <row r="29" spans="1:79" s="477" customFormat="1">
      <c r="A29" s="477" t="s">
        <v>50</v>
      </c>
      <c r="B29" s="477" t="s">
        <v>1872</v>
      </c>
      <c r="C29" s="477">
        <v>2020</v>
      </c>
      <c r="D29" s="477" t="s">
        <v>1934</v>
      </c>
      <c r="E29" s="530">
        <v>685</v>
      </c>
      <c r="F29" s="530">
        <v>872</v>
      </c>
      <c r="G29" s="530">
        <v>415</v>
      </c>
      <c r="H29" s="530">
        <v>442</v>
      </c>
      <c r="I29" s="530">
        <v>217</v>
      </c>
      <c r="J29" s="530">
        <v>0</v>
      </c>
      <c r="K29" s="530">
        <v>0</v>
      </c>
      <c r="L29" s="530">
        <v>0</v>
      </c>
      <c r="M29" s="530">
        <v>0</v>
      </c>
      <c r="N29" s="530">
        <v>125</v>
      </c>
      <c r="O29" s="530">
        <v>102</v>
      </c>
      <c r="P29" s="530">
        <v>23</v>
      </c>
      <c r="Q29" s="530">
        <v>79</v>
      </c>
      <c r="R29" s="530">
        <v>0</v>
      </c>
      <c r="S29" s="530">
        <v>0</v>
      </c>
      <c r="T29" s="530">
        <v>0</v>
      </c>
      <c r="U29" s="530">
        <v>64</v>
      </c>
      <c r="V29" s="530">
        <v>0</v>
      </c>
      <c r="W29" s="530">
        <v>0</v>
      </c>
      <c r="X29" s="530">
        <v>0</v>
      </c>
      <c r="Y29" s="530">
        <v>15</v>
      </c>
      <c r="Z29" s="530">
        <v>0</v>
      </c>
      <c r="AA29" s="530">
        <v>0</v>
      </c>
      <c r="AB29" s="530">
        <v>0</v>
      </c>
      <c r="AC29" s="530">
        <v>826</v>
      </c>
      <c r="AD29" s="530">
        <v>321</v>
      </c>
      <c r="AE29" s="530">
        <v>424</v>
      </c>
      <c r="AF29" s="530">
        <v>431</v>
      </c>
      <c r="AG29" s="530">
        <v>289</v>
      </c>
      <c r="AH29" s="530">
        <v>146</v>
      </c>
      <c r="AI29" s="530">
        <v>168</v>
      </c>
      <c r="AJ29" s="530">
        <v>163</v>
      </c>
      <c r="AK29" s="530">
        <v>537</v>
      </c>
      <c r="AL29" s="530">
        <v>175</v>
      </c>
      <c r="AM29" s="530">
        <v>256</v>
      </c>
      <c r="AN29" s="530">
        <v>268</v>
      </c>
      <c r="AO29" s="530">
        <v>5</v>
      </c>
      <c r="AP29" s="530">
        <v>1</v>
      </c>
      <c r="AQ29" s="530">
        <v>3</v>
      </c>
      <c r="AR29" s="530">
        <v>5</v>
      </c>
      <c r="AS29" s="530">
        <v>5</v>
      </c>
      <c r="AT29" s="530">
        <v>1</v>
      </c>
      <c r="AU29" s="530">
        <v>3</v>
      </c>
      <c r="AV29" s="530">
        <v>5</v>
      </c>
      <c r="AW29" s="530">
        <v>0</v>
      </c>
      <c r="AX29" s="530">
        <v>0</v>
      </c>
      <c r="AY29" s="530">
        <v>0</v>
      </c>
      <c r="AZ29" s="530">
        <v>0</v>
      </c>
      <c r="BA29" s="530">
        <v>1146</v>
      </c>
      <c r="BB29" s="530">
        <v>408</v>
      </c>
      <c r="BC29" s="530">
        <v>645</v>
      </c>
      <c r="BD29" s="530">
        <v>492</v>
      </c>
      <c r="BE29" s="530">
        <v>696</v>
      </c>
      <c r="BF29" s="530">
        <v>292</v>
      </c>
      <c r="BG29" s="530">
        <v>393</v>
      </c>
      <c r="BH29" s="530">
        <v>272</v>
      </c>
      <c r="BI29" s="530">
        <v>450</v>
      </c>
      <c r="BJ29" s="530">
        <v>116</v>
      </c>
      <c r="BK29" s="530">
        <v>252</v>
      </c>
      <c r="BL29" s="530">
        <v>220</v>
      </c>
      <c r="BM29" s="530">
        <v>0</v>
      </c>
      <c r="BN29" s="530">
        <v>0</v>
      </c>
      <c r="BO29" s="530">
        <v>0</v>
      </c>
      <c r="BP29" s="530">
        <v>0</v>
      </c>
      <c r="BQ29" s="530">
        <v>0</v>
      </c>
      <c r="BR29" s="530">
        <v>0</v>
      </c>
      <c r="BS29" s="530">
        <v>0</v>
      </c>
      <c r="BT29" s="530">
        <v>0</v>
      </c>
      <c r="BU29" s="530">
        <v>0</v>
      </c>
      <c r="BV29" s="530">
        <v>0</v>
      </c>
      <c r="BW29" s="530">
        <v>0</v>
      </c>
      <c r="BX29" s="530">
        <v>0</v>
      </c>
      <c r="BY29" s="530">
        <v>28</v>
      </c>
      <c r="BZ29" s="530">
        <v>81</v>
      </c>
      <c r="CA29" s="530">
        <v>0</v>
      </c>
    </row>
    <row r="30" spans="1:79" s="477" customFormat="1">
      <c r="A30" s="477" t="s">
        <v>50</v>
      </c>
      <c r="B30" s="477" t="s">
        <v>1872</v>
      </c>
      <c r="C30" s="477">
        <v>2021</v>
      </c>
      <c r="D30" s="477" t="s">
        <v>1934</v>
      </c>
      <c r="E30" s="530">
        <v>640</v>
      </c>
      <c r="F30" s="530">
        <v>820</v>
      </c>
      <c r="G30" s="530">
        <v>368</v>
      </c>
      <c r="H30" s="530">
        <v>403</v>
      </c>
      <c r="I30" s="530">
        <v>206</v>
      </c>
      <c r="J30" s="530">
        <v>0</v>
      </c>
      <c r="K30" s="530">
        <v>0</v>
      </c>
      <c r="L30" s="530">
        <v>0</v>
      </c>
      <c r="M30" s="530">
        <v>0</v>
      </c>
      <c r="N30" s="530">
        <v>111</v>
      </c>
      <c r="O30" s="530">
        <v>76</v>
      </c>
      <c r="P30" s="530">
        <v>35</v>
      </c>
      <c r="Q30" s="530">
        <v>69</v>
      </c>
      <c r="R30" s="530">
        <v>0</v>
      </c>
      <c r="S30" s="530">
        <v>0</v>
      </c>
      <c r="T30" s="530">
        <v>0</v>
      </c>
      <c r="U30" s="530">
        <v>52</v>
      </c>
      <c r="V30" s="530">
        <v>0</v>
      </c>
      <c r="W30" s="530">
        <v>0</v>
      </c>
      <c r="X30" s="530">
        <v>0</v>
      </c>
      <c r="Y30" s="530">
        <v>17</v>
      </c>
      <c r="Z30" s="530">
        <v>0</v>
      </c>
      <c r="AA30" s="530">
        <v>0</v>
      </c>
      <c r="AB30" s="530">
        <v>0</v>
      </c>
      <c r="AC30" s="530">
        <v>868</v>
      </c>
      <c r="AD30" s="530">
        <v>308</v>
      </c>
      <c r="AE30" s="530">
        <v>440</v>
      </c>
      <c r="AF30" s="530">
        <v>474</v>
      </c>
      <c r="AG30" s="530">
        <v>228</v>
      </c>
      <c r="AH30" s="530">
        <v>106</v>
      </c>
      <c r="AI30" s="530">
        <v>140</v>
      </c>
      <c r="AJ30" s="530">
        <v>126</v>
      </c>
      <c r="AK30" s="530">
        <v>640</v>
      </c>
      <c r="AL30" s="530">
        <v>202</v>
      </c>
      <c r="AM30" s="530">
        <v>300</v>
      </c>
      <c r="AN30" s="530">
        <v>348</v>
      </c>
      <c r="AO30" s="530">
        <v>5</v>
      </c>
      <c r="AP30" s="530">
        <v>1</v>
      </c>
      <c r="AQ30" s="530">
        <v>3</v>
      </c>
      <c r="AR30" s="530">
        <v>4</v>
      </c>
      <c r="AS30" s="530">
        <v>5</v>
      </c>
      <c r="AT30" s="530">
        <v>1</v>
      </c>
      <c r="AU30" s="530">
        <v>3</v>
      </c>
      <c r="AV30" s="530">
        <v>4</v>
      </c>
      <c r="AW30" s="530">
        <v>0</v>
      </c>
      <c r="AX30" s="530">
        <v>0</v>
      </c>
      <c r="AY30" s="530">
        <v>0</v>
      </c>
      <c r="AZ30" s="530">
        <v>0</v>
      </c>
      <c r="BA30" s="530">
        <v>1281</v>
      </c>
      <c r="BB30" s="530">
        <v>441</v>
      </c>
      <c r="BC30" s="530">
        <v>748</v>
      </c>
      <c r="BD30" s="530">
        <v>504</v>
      </c>
      <c r="BE30" s="530">
        <v>816</v>
      </c>
      <c r="BF30" s="530">
        <v>328</v>
      </c>
      <c r="BG30" s="530">
        <v>483</v>
      </c>
      <c r="BH30" s="530">
        <v>284</v>
      </c>
      <c r="BI30" s="530">
        <v>465</v>
      </c>
      <c r="BJ30" s="530">
        <v>113</v>
      </c>
      <c r="BK30" s="530">
        <v>265</v>
      </c>
      <c r="BL30" s="530">
        <v>220</v>
      </c>
      <c r="BM30" s="530">
        <v>0</v>
      </c>
      <c r="BN30" s="530">
        <v>0</v>
      </c>
      <c r="BO30" s="530">
        <v>0</v>
      </c>
      <c r="BP30" s="530">
        <v>0</v>
      </c>
      <c r="BQ30" s="530">
        <v>0</v>
      </c>
      <c r="BR30" s="530">
        <v>0</v>
      </c>
      <c r="BS30" s="530">
        <v>0</v>
      </c>
      <c r="BT30" s="530">
        <v>0</v>
      </c>
      <c r="BU30" s="530">
        <v>0</v>
      </c>
      <c r="BV30" s="530">
        <v>0</v>
      </c>
      <c r="BW30" s="530">
        <v>0</v>
      </c>
      <c r="BX30" s="530">
        <v>0</v>
      </c>
      <c r="BY30" s="530">
        <v>54</v>
      </c>
      <c r="BZ30" s="530">
        <v>95</v>
      </c>
      <c r="CA30" s="530">
        <v>0</v>
      </c>
    </row>
    <row r="31" spans="1:79" s="477" customFormat="1">
      <c r="A31" s="477" t="s">
        <v>50</v>
      </c>
      <c r="B31" s="477" t="s">
        <v>1872</v>
      </c>
      <c r="C31" s="477">
        <v>2022</v>
      </c>
      <c r="D31" s="477" t="s">
        <v>1934</v>
      </c>
      <c r="E31" s="530">
        <v>651</v>
      </c>
      <c r="F31" s="530">
        <v>832</v>
      </c>
      <c r="G31" s="530">
        <v>371</v>
      </c>
      <c r="H31" s="530">
        <v>419</v>
      </c>
      <c r="I31" s="530">
        <v>203</v>
      </c>
      <c r="J31" s="530">
        <v>0</v>
      </c>
      <c r="K31" s="530">
        <v>0</v>
      </c>
      <c r="L31" s="530">
        <v>0</v>
      </c>
      <c r="M31" s="530">
        <v>0</v>
      </c>
      <c r="N31" s="530">
        <v>120</v>
      </c>
      <c r="O31" s="530">
        <v>58</v>
      </c>
      <c r="P31" s="530">
        <v>62</v>
      </c>
      <c r="Q31" s="530">
        <v>74</v>
      </c>
      <c r="R31" s="530">
        <v>0</v>
      </c>
      <c r="S31" s="530">
        <v>0</v>
      </c>
      <c r="T31" s="530">
        <v>0</v>
      </c>
      <c r="U31" s="530">
        <v>55</v>
      </c>
      <c r="V31" s="530">
        <v>0</v>
      </c>
      <c r="W31" s="530">
        <v>0</v>
      </c>
      <c r="X31" s="530">
        <v>0</v>
      </c>
      <c r="Y31" s="530">
        <v>19</v>
      </c>
      <c r="Z31" s="530">
        <v>0</v>
      </c>
      <c r="AA31" s="530">
        <v>0</v>
      </c>
      <c r="AB31" s="530">
        <v>0</v>
      </c>
      <c r="AC31" s="530">
        <v>835</v>
      </c>
      <c r="AD31" s="530">
        <v>304</v>
      </c>
      <c r="AE31" s="530">
        <v>453</v>
      </c>
      <c r="AF31" s="530">
        <v>397</v>
      </c>
      <c r="AG31" s="530">
        <v>248</v>
      </c>
      <c r="AH31" s="530">
        <v>127</v>
      </c>
      <c r="AI31" s="530">
        <v>155</v>
      </c>
      <c r="AJ31" s="530">
        <v>116</v>
      </c>
      <c r="AK31" s="530">
        <v>587</v>
      </c>
      <c r="AL31" s="530">
        <v>177</v>
      </c>
      <c r="AM31" s="530">
        <v>298</v>
      </c>
      <c r="AN31" s="530">
        <v>281</v>
      </c>
      <c r="AO31" s="530">
        <v>5</v>
      </c>
      <c r="AP31" s="530">
        <v>0</v>
      </c>
      <c r="AQ31" s="530">
        <v>0</v>
      </c>
      <c r="AR31" s="530">
        <v>4</v>
      </c>
      <c r="AS31" s="530">
        <v>5</v>
      </c>
      <c r="AT31" s="530">
        <v>0</v>
      </c>
      <c r="AU31" s="530">
        <v>0</v>
      </c>
      <c r="AV31" s="530">
        <v>4</v>
      </c>
      <c r="AW31" s="530">
        <v>0</v>
      </c>
      <c r="AX31" s="530">
        <v>0</v>
      </c>
      <c r="AY31" s="530">
        <v>0</v>
      </c>
      <c r="AZ31" s="530">
        <v>0</v>
      </c>
      <c r="BA31" s="530">
        <v>1166</v>
      </c>
      <c r="BB31" s="530">
        <v>407</v>
      </c>
      <c r="BC31" s="530">
        <v>659</v>
      </c>
      <c r="BD31" s="530">
        <v>424</v>
      </c>
      <c r="BE31" s="530">
        <v>729</v>
      </c>
      <c r="BF31" s="530">
        <v>306</v>
      </c>
      <c r="BG31" s="530">
        <v>402</v>
      </c>
      <c r="BH31" s="530">
        <v>215</v>
      </c>
      <c r="BI31" s="530">
        <v>437</v>
      </c>
      <c r="BJ31" s="530">
        <v>101</v>
      </c>
      <c r="BK31" s="530">
        <v>257</v>
      </c>
      <c r="BL31" s="530">
        <v>209</v>
      </c>
      <c r="BM31" s="530">
        <v>0</v>
      </c>
      <c r="BN31" s="530">
        <v>0</v>
      </c>
      <c r="BO31" s="530">
        <v>0</v>
      </c>
      <c r="BP31" s="530">
        <v>0</v>
      </c>
      <c r="BQ31" s="530">
        <v>0</v>
      </c>
      <c r="BR31" s="530">
        <v>0</v>
      </c>
      <c r="BS31" s="530">
        <v>0</v>
      </c>
      <c r="BT31" s="530">
        <v>0</v>
      </c>
      <c r="BU31" s="530">
        <v>0</v>
      </c>
      <c r="BV31" s="530">
        <v>0</v>
      </c>
      <c r="BW31" s="530">
        <v>0</v>
      </c>
      <c r="BX31" s="530">
        <v>0</v>
      </c>
      <c r="BY31" s="530">
        <v>53</v>
      </c>
      <c r="BZ31" s="530">
        <v>128</v>
      </c>
      <c r="CA31" s="530">
        <v>0</v>
      </c>
    </row>
    <row r="32" spans="1:79" s="477" customFormat="1">
      <c r="A32" s="477" t="s">
        <v>50</v>
      </c>
      <c r="B32" s="477" t="s">
        <v>1872</v>
      </c>
      <c r="C32" s="477">
        <v>2023</v>
      </c>
      <c r="D32" s="477" t="s">
        <v>1934</v>
      </c>
      <c r="E32" s="530">
        <v>664</v>
      </c>
      <c r="F32" s="530">
        <v>758</v>
      </c>
      <c r="G32" s="530">
        <v>314</v>
      </c>
      <c r="H32" s="530">
        <v>374</v>
      </c>
      <c r="I32" s="530">
        <v>199</v>
      </c>
      <c r="J32" s="530">
        <v>0</v>
      </c>
      <c r="K32" s="530">
        <v>0</v>
      </c>
      <c r="L32" s="530">
        <v>0</v>
      </c>
      <c r="M32" s="530">
        <v>0</v>
      </c>
      <c r="N32" s="530">
        <v>0</v>
      </c>
      <c r="O32" s="530">
        <v>0</v>
      </c>
      <c r="P32" s="530">
        <v>0</v>
      </c>
      <c r="Q32" s="530">
        <v>109</v>
      </c>
      <c r="R32" s="530">
        <v>30</v>
      </c>
      <c r="S32" s="530">
        <v>55</v>
      </c>
      <c r="T32" s="530">
        <v>61</v>
      </c>
      <c r="U32" s="530">
        <v>64</v>
      </c>
      <c r="V32" s="530">
        <v>24</v>
      </c>
      <c r="W32" s="530">
        <v>45</v>
      </c>
      <c r="X32" s="530">
        <v>32</v>
      </c>
      <c r="Y32" s="530">
        <v>45</v>
      </c>
      <c r="Z32" s="530">
        <v>6</v>
      </c>
      <c r="AA32" s="530">
        <v>10</v>
      </c>
      <c r="AB32" s="530">
        <v>29</v>
      </c>
      <c r="AC32" s="530">
        <v>821</v>
      </c>
      <c r="AD32" s="530">
        <v>332</v>
      </c>
      <c r="AE32" s="530">
        <v>506</v>
      </c>
      <c r="AF32" s="530">
        <v>363</v>
      </c>
      <c r="AG32" s="530">
        <v>257</v>
      </c>
      <c r="AH32" s="530">
        <v>120</v>
      </c>
      <c r="AI32" s="530">
        <v>161</v>
      </c>
      <c r="AJ32" s="530">
        <v>124</v>
      </c>
      <c r="AK32" s="530">
        <v>564</v>
      </c>
      <c r="AL32" s="530">
        <v>212</v>
      </c>
      <c r="AM32" s="530">
        <v>345</v>
      </c>
      <c r="AN32" s="530">
        <v>239</v>
      </c>
      <c r="AO32" s="530">
        <v>4</v>
      </c>
      <c r="AP32" s="530">
        <v>0</v>
      </c>
      <c r="AQ32" s="530">
        <v>0</v>
      </c>
      <c r="AR32" s="530">
        <v>4</v>
      </c>
      <c r="AS32" s="530">
        <v>4</v>
      </c>
      <c r="AT32" s="530">
        <v>0</v>
      </c>
      <c r="AU32" s="530">
        <v>0</v>
      </c>
      <c r="AV32" s="530">
        <v>4</v>
      </c>
      <c r="AW32" s="530">
        <v>0</v>
      </c>
      <c r="AX32" s="530">
        <v>0</v>
      </c>
      <c r="AY32" s="530">
        <v>0</v>
      </c>
      <c r="AZ32" s="530">
        <v>0</v>
      </c>
      <c r="BA32" s="530">
        <v>1125</v>
      </c>
      <c r="BB32" s="530">
        <v>344</v>
      </c>
      <c r="BC32" s="530">
        <v>674</v>
      </c>
      <c r="BD32" s="530">
        <v>453</v>
      </c>
      <c r="BE32" s="530">
        <v>718</v>
      </c>
      <c r="BF32" s="530">
        <v>275</v>
      </c>
      <c r="BG32" s="530">
        <v>416</v>
      </c>
      <c r="BH32" s="530">
        <v>230</v>
      </c>
      <c r="BI32" s="530">
        <v>407</v>
      </c>
      <c r="BJ32" s="530">
        <v>69</v>
      </c>
      <c r="BK32" s="530">
        <v>258</v>
      </c>
      <c r="BL32" s="530">
        <v>223</v>
      </c>
      <c r="BM32" s="530">
        <v>0</v>
      </c>
      <c r="BN32" s="530">
        <v>0</v>
      </c>
      <c r="BO32" s="530">
        <v>0</v>
      </c>
      <c r="BP32" s="530">
        <v>0</v>
      </c>
      <c r="BQ32" s="530">
        <v>0</v>
      </c>
      <c r="BR32" s="530">
        <v>0</v>
      </c>
      <c r="BS32" s="530">
        <v>0</v>
      </c>
      <c r="BT32" s="530">
        <v>0</v>
      </c>
      <c r="BU32" s="530">
        <v>0</v>
      </c>
      <c r="BV32" s="530">
        <v>0</v>
      </c>
      <c r="BW32" s="530">
        <v>0</v>
      </c>
      <c r="BX32" s="530">
        <v>0</v>
      </c>
      <c r="BY32" s="530">
        <v>56</v>
      </c>
      <c r="BZ32" s="530">
        <v>111</v>
      </c>
      <c r="CA32" s="530">
        <v>0</v>
      </c>
    </row>
    <row r="33" spans="1:79" s="477" customFormat="1">
      <c r="A33" s="477" t="s">
        <v>50</v>
      </c>
      <c r="B33" s="477" t="s">
        <v>1872</v>
      </c>
      <c r="C33" s="477">
        <v>2024</v>
      </c>
      <c r="D33" s="477" t="s">
        <v>1934</v>
      </c>
      <c r="E33" s="530">
        <v>593</v>
      </c>
      <c r="F33" s="530">
        <v>778</v>
      </c>
      <c r="G33" s="530">
        <v>320</v>
      </c>
      <c r="H33" s="530">
        <v>383</v>
      </c>
      <c r="I33" s="530">
        <v>200</v>
      </c>
      <c r="J33" s="530">
        <v>0</v>
      </c>
      <c r="K33" s="530">
        <v>0</v>
      </c>
      <c r="L33" s="530">
        <v>0</v>
      </c>
      <c r="M33" s="530">
        <v>0</v>
      </c>
      <c r="N33" s="530">
        <v>0</v>
      </c>
      <c r="O33" s="530">
        <v>0</v>
      </c>
      <c r="P33" s="530">
        <v>0</v>
      </c>
      <c r="Q33" s="530">
        <v>199</v>
      </c>
      <c r="R33" s="530">
        <v>52</v>
      </c>
      <c r="S33" s="530">
        <v>68</v>
      </c>
      <c r="T33" s="530">
        <v>104</v>
      </c>
      <c r="U33" s="530">
        <v>0</v>
      </c>
      <c r="V33" s="530">
        <v>0</v>
      </c>
      <c r="W33" s="530">
        <v>0</v>
      </c>
      <c r="X33" s="530">
        <v>0</v>
      </c>
      <c r="Y33" s="530">
        <v>199</v>
      </c>
      <c r="Z33" s="530">
        <v>52</v>
      </c>
      <c r="AA33" s="530">
        <v>68</v>
      </c>
      <c r="AB33" s="530">
        <v>104</v>
      </c>
      <c r="AC33" s="530">
        <v>854</v>
      </c>
      <c r="AD33" s="530">
        <v>360</v>
      </c>
      <c r="AE33" s="530">
        <v>508</v>
      </c>
      <c r="AF33" s="530">
        <v>401</v>
      </c>
      <c r="AG33" s="530">
        <v>155</v>
      </c>
      <c r="AH33" s="530">
        <v>71</v>
      </c>
      <c r="AI33" s="530">
        <v>91</v>
      </c>
      <c r="AJ33" s="530">
        <v>62</v>
      </c>
      <c r="AK33" s="530">
        <v>699</v>
      </c>
      <c r="AL33" s="530">
        <v>289</v>
      </c>
      <c r="AM33" s="530">
        <v>417</v>
      </c>
      <c r="AN33" s="530">
        <v>339</v>
      </c>
      <c r="AO33" s="530">
        <v>2</v>
      </c>
      <c r="AP33" s="530">
        <v>0</v>
      </c>
      <c r="AQ33" s="530">
        <v>1</v>
      </c>
      <c r="AR33" s="530">
        <v>1</v>
      </c>
      <c r="AS33" s="530">
        <v>2</v>
      </c>
      <c r="AT33" s="530">
        <v>0</v>
      </c>
      <c r="AU33" s="530">
        <v>1</v>
      </c>
      <c r="AV33" s="530">
        <v>1</v>
      </c>
      <c r="AW33" s="530">
        <v>0</v>
      </c>
      <c r="AX33" s="530">
        <v>0</v>
      </c>
      <c r="AY33" s="530">
        <v>0</v>
      </c>
      <c r="AZ33" s="530">
        <v>0</v>
      </c>
      <c r="BA33" s="530">
        <v>1159</v>
      </c>
      <c r="BB33" s="530">
        <v>358</v>
      </c>
      <c r="BC33" s="530">
        <v>705</v>
      </c>
      <c r="BD33" s="530">
        <v>467</v>
      </c>
      <c r="BE33" s="530">
        <v>503</v>
      </c>
      <c r="BF33" s="530">
        <v>210</v>
      </c>
      <c r="BG33" s="530">
        <v>267</v>
      </c>
      <c r="BH33" s="530">
        <v>149</v>
      </c>
      <c r="BI33" s="530">
        <v>656</v>
      </c>
      <c r="BJ33" s="530">
        <v>148</v>
      </c>
      <c r="BK33" s="530">
        <v>438</v>
      </c>
      <c r="BL33" s="530">
        <v>318</v>
      </c>
      <c r="BM33" s="530">
        <v>0</v>
      </c>
      <c r="BN33" s="530">
        <v>0</v>
      </c>
      <c r="BO33" s="530">
        <v>0</v>
      </c>
      <c r="BP33" s="530">
        <v>0</v>
      </c>
      <c r="BQ33" s="530">
        <v>0</v>
      </c>
      <c r="BR33" s="530">
        <v>0</v>
      </c>
      <c r="BS33" s="530">
        <v>0</v>
      </c>
      <c r="BT33" s="530">
        <v>0</v>
      </c>
      <c r="BU33" s="530">
        <v>0</v>
      </c>
      <c r="BV33" s="530">
        <v>0</v>
      </c>
      <c r="BW33" s="530">
        <v>0</v>
      </c>
      <c r="BX33" s="530">
        <v>0</v>
      </c>
      <c r="BY33" s="530">
        <v>55</v>
      </c>
      <c r="BZ33" s="530">
        <v>104</v>
      </c>
      <c r="CA33" s="530">
        <v>0</v>
      </c>
    </row>
    <row r="34" spans="1:79" s="477" customFormat="1">
      <c r="A34" s="477" t="s">
        <v>50</v>
      </c>
      <c r="B34" s="477" t="s">
        <v>1872</v>
      </c>
      <c r="C34" s="477">
        <v>2025</v>
      </c>
      <c r="D34" s="477" t="s">
        <v>1935</v>
      </c>
      <c r="E34" s="530">
        <v>593</v>
      </c>
      <c r="F34" s="530">
        <v>779</v>
      </c>
      <c r="G34" s="530">
        <v>351</v>
      </c>
      <c r="H34" s="530">
        <v>388</v>
      </c>
      <c r="I34" s="530">
        <v>197</v>
      </c>
      <c r="J34" s="530">
        <v>0</v>
      </c>
      <c r="K34" s="530">
        <v>0</v>
      </c>
      <c r="L34" s="530">
        <v>0</v>
      </c>
      <c r="M34" s="530">
        <v>0</v>
      </c>
      <c r="N34" s="530">
        <v>1</v>
      </c>
      <c r="O34" s="530">
        <v>1</v>
      </c>
      <c r="P34" s="530">
        <v>0</v>
      </c>
      <c r="Q34" s="530">
        <v>217</v>
      </c>
      <c r="R34" s="530">
        <v>58</v>
      </c>
      <c r="S34" s="530">
        <v>92</v>
      </c>
      <c r="T34" s="530">
        <v>117</v>
      </c>
      <c r="U34" s="530">
        <v>126</v>
      </c>
      <c r="V34" s="530">
        <v>23</v>
      </c>
      <c r="W34" s="530">
        <v>38</v>
      </c>
      <c r="X34" s="530">
        <v>31</v>
      </c>
      <c r="Y34" s="530">
        <v>91</v>
      </c>
      <c r="Z34" s="530">
        <v>35</v>
      </c>
      <c r="AA34" s="530">
        <v>54</v>
      </c>
      <c r="AB34" s="530">
        <v>86</v>
      </c>
      <c r="AC34" s="530">
        <v>846</v>
      </c>
      <c r="AD34" s="530">
        <v>319</v>
      </c>
      <c r="AE34" s="530">
        <v>451</v>
      </c>
      <c r="AF34" s="530">
        <v>431</v>
      </c>
      <c r="AG34" s="530">
        <v>262</v>
      </c>
      <c r="AH34" s="530">
        <v>123</v>
      </c>
      <c r="AI34" s="530">
        <v>153</v>
      </c>
      <c r="AJ34" s="530">
        <v>141</v>
      </c>
      <c r="AK34" s="530">
        <v>584</v>
      </c>
      <c r="AL34" s="530">
        <v>196</v>
      </c>
      <c r="AM34" s="530">
        <v>298</v>
      </c>
      <c r="AN34" s="530">
        <v>290</v>
      </c>
      <c r="AO34" s="530">
        <v>2</v>
      </c>
      <c r="AP34" s="530">
        <v>0</v>
      </c>
      <c r="AQ34" s="530">
        <v>1</v>
      </c>
      <c r="AR34" s="530">
        <v>2</v>
      </c>
      <c r="AS34" s="530">
        <v>2</v>
      </c>
      <c r="AT34" s="530">
        <v>0</v>
      </c>
      <c r="AU34" s="530">
        <v>1</v>
      </c>
      <c r="AV34" s="530">
        <v>2</v>
      </c>
      <c r="AW34" s="530">
        <v>0</v>
      </c>
      <c r="AX34" s="530">
        <v>0</v>
      </c>
      <c r="AY34" s="530">
        <v>0</v>
      </c>
      <c r="AZ34" s="530">
        <v>0</v>
      </c>
      <c r="BA34" s="530">
        <v>1181</v>
      </c>
      <c r="BB34" s="530">
        <v>394</v>
      </c>
      <c r="BC34" s="530">
        <v>686</v>
      </c>
      <c r="BD34" s="530">
        <v>476</v>
      </c>
      <c r="BE34" s="530">
        <v>714</v>
      </c>
      <c r="BF34" s="530">
        <v>289</v>
      </c>
      <c r="BG34" s="530">
        <v>405</v>
      </c>
      <c r="BH34" s="530">
        <v>247</v>
      </c>
      <c r="BI34" s="530">
        <v>467</v>
      </c>
      <c r="BJ34" s="530">
        <v>105</v>
      </c>
      <c r="BK34" s="530">
        <v>281</v>
      </c>
      <c r="BL34" s="530">
        <v>229</v>
      </c>
      <c r="BM34" s="530">
        <v>0</v>
      </c>
      <c r="BN34" s="530">
        <v>0</v>
      </c>
      <c r="BO34" s="530">
        <v>0</v>
      </c>
      <c r="BP34" s="530">
        <v>0</v>
      </c>
      <c r="BQ34" s="530">
        <v>0</v>
      </c>
      <c r="BR34" s="530">
        <v>0</v>
      </c>
      <c r="BS34" s="530">
        <v>0</v>
      </c>
      <c r="BT34" s="530">
        <v>0</v>
      </c>
      <c r="BU34" s="530">
        <v>0</v>
      </c>
      <c r="BV34" s="530">
        <v>0</v>
      </c>
      <c r="BW34" s="530">
        <v>0</v>
      </c>
      <c r="BX34" s="530">
        <v>0</v>
      </c>
      <c r="BY34" s="530">
        <v>55</v>
      </c>
      <c r="BZ34" s="530">
        <v>106</v>
      </c>
      <c r="CA34" s="530">
        <v>0</v>
      </c>
    </row>
    <row r="35" spans="1:79" s="477" customFormat="1">
      <c r="A35" s="477" t="s">
        <v>50</v>
      </c>
      <c r="B35" s="477" t="s">
        <v>1872</v>
      </c>
      <c r="C35" s="477">
        <v>2026</v>
      </c>
      <c r="D35" s="477" t="s">
        <v>1935</v>
      </c>
      <c r="E35" s="530">
        <v>594</v>
      </c>
      <c r="F35" s="530">
        <v>780</v>
      </c>
      <c r="G35" s="530">
        <v>352</v>
      </c>
      <c r="H35" s="530">
        <v>388</v>
      </c>
      <c r="I35" s="530">
        <v>198</v>
      </c>
      <c r="J35" s="530">
        <v>0</v>
      </c>
      <c r="K35" s="530">
        <v>0</v>
      </c>
      <c r="L35" s="530">
        <v>0</v>
      </c>
      <c r="M35" s="530">
        <v>0</v>
      </c>
      <c r="N35" s="530">
        <v>1</v>
      </c>
      <c r="O35" s="530">
        <v>1</v>
      </c>
      <c r="P35" s="530">
        <v>0</v>
      </c>
      <c r="Q35" s="530">
        <v>232</v>
      </c>
      <c r="R35" s="530">
        <v>62</v>
      </c>
      <c r="S35" s="530">
        <v>98</v>
      </c>
      <c r="T35" s="530">
        <v>125</v>
      </c>
      <c r="U35" s="530">
        <v>134</v>
      </c>
      <c r="V35" s="530">
        <v>25</v>
      </c>
      <c r="W35" s="530">
        <v>40</v>
      </c>
      <c r="X35" s="530">
        <v>33</v>
      </c>
      <c r="Y35" s="530">
        <v>98</v>
      </c>
      <c r="Z35" s="530">
        <v>37</v>
      </c>
      <c r="AA35" s="530">
        <v>58</v>
      </c>
      <c r="AB35" s="530">
        <v>92</v>
      </c>
      <c r="AC35" s="530">
        <v>846</v>
      </c>
      <c r="AD35" s="530">
        <v>319</v>
      </c>
      <c r="AE35" s="530">
        <v>451</v>
      </c>
      <c r="AF35" s="530">
        <v>431</v>
      </c>
      <c r="AG35" s="530">
        <v>262</v>
      </c>
      <c r="AH35" s="530">
        <v>123</v>
      </c>
      <c r="AI35" s="530">
        <v>153</v>
      </c>
      <c r="AJ35" s="530">
        <v>141</v>
      </c>
      <c r="AK35" s="530">
        <v>584</v>
      </c>
      <c r="AL35" s="530">
        <v>196</v>
      </c>
      <c r="AM35" s="530">
        <v>298</v>
      </c>
      <c r="AN35" s="530">
        <v>290</v>
      </c>
      <c r="AO35" s="530">
        <v>2</v>
      </c>
      <c r="AP35" s="530">
        <v>0</v>
      </c>
      <c r="AQ35" s="530">
        <v>1</v>
      </c>
      <c r="AR35" s="530">
        <v>2</v>
      </c>
      <c r="AS35" s="530">
        <v>2</v>
      </c>
      <c r="AT35" s="530">
        <v>0</v>
      </c>
      <c r="AU35" s="530">
        <v>1</v>
      </c>
      <c r="AV35" s="530">
        <v>2</v>
      </c>
      <c r="AW35" s="530">
        <v>0</v>
      </c>
      <c r="AX35" s="530">
        <v>0</v>
      </c>
      <c r="AY35" s="530">
        <v>0</v>
      </c>
      <c r="AZ35" s="530">
        <v>0</v>
      </c>
      <c r="BA35" s="530">
        <v>1181</v>
      </c>
      <c r="BB35" s="530">
        <v>394</v>
      </c>
      <c r="BC35" s="530">
        <v>686</v>
      </c>
      <c r="BD35" s="530">
        <v>476</v>
      </c>
      <c r="BE35" s="530">
        <v>714</v>
      </c>
      <c r="BF35" s="530">
        <v>289</v>
      </c>
      <c r="BG35" s="530">
        <v>405</v>
      </c>
      <c r="BH35" s="530">
        <v>247</v>
      </c>
      <c r="BI35" s="530">
        <v>467</v>
      </c>
      <c r="BJ35" s="530">
        <v>105</v>
      </c>
      <c r="BK35" s="530">
        <v>281</v>
      </c>
      <c r="BL35" s="530">
        <v>229</v>
      </c>
      <c r="BM35" s="530">
        <v>0</v>
      </c>
      <c r="BN35" s="530">
        <v>0</v>
      </c>
      <c r="BO35" s="530">
        <v>0</v>
      </c>
      <c r="BP35" s="530">
        <v>0</v>
      </c>
      <c r="BQ35" s="530">
        <v>0</v>
      </c>
      <c r="BR35" s="530">
        <v>0</v>
      </c>
      <c r="BS35" s="530">
        <v>0</v>
      </c>
      <c r="BT35" s="530">
        <v>0</v>
      </c>
      <c r="BU35" s="530">
        <v>0</v>
      </c>
      <c r="BV35" s="530">
        <v>0</v>
      </c>
      <c r="BW35" s="530">
        <v>0</v>
      </c>
      <c r="BX35" s="530">
        <v>0</v>
      </c>
      <c r="BY35" s="530">
        <v>55</v>
      </c>
      <c r="BZ35" s="530">
        <v>108</v>
      </c>
      <c r="CA35" s="530">
        <v>0</v>
      </c>
    </row>
    <row r="36" spans="1:79" s="477" customFormat="1">
      <c r="A36" s="477" t="s">
        <v>50</v>
      </c>
      <c r="B36" s="477" t="s">
        <v>1872</v>
      </c>
      <c r="C36" s="477">
        <v>2024</v>
      </c>
      <c r="D36" s="477" t="s">
        <v>1937</v>
      </c>
      <c r="E36" s="530">
        <f t="shared" ref="E36:AJ36" si="6">E33</f>
        <v>593</v>
      </c>
      <c r="F36" s="530">
        <f t="shared" si="6"/>
        <v>778</v>
      </c>
      <c r="G36" s="530">
        <f t="shared" si="6"/>
        <v>320</v>
      </c>
      <c r="H36" s="530">
        <f t="shared" si="6"/>
        <v>383</v>
      </c>
      <c r="I36" s="530">
        <f t="shared" si="6"/>
        <v>200</v>
      </c>
      <c r="J36" s="530">
        <f t="shared" si="6"/>
        <v>0</v>
      </c>
      <c r="K36" s="530">
        <f t="shared" si="6"/>
        <v>0</v>
      </c>
      <c r="L36" s="530">
        <f t="shared" si="6"/>
        <v>0</v>
      </c>
      <c r="M36" s="530">
        <f t="shared" si="6"/>
        <v>0</v>
      </c>
      <c r="N36" s="530">
        <f t="shared" si="6"/>
        <v>0</v>
      </c>
      <c r="O36" s="530">
        <f t="shared" si="6"/>
        <v>0</v>
      </c>
      <c r="P36" s="530">
        <f t="shared" si="6"/>
        <v>0</v>
      </c>
      <c r="Q36" s="530">
        <f t="shared" si="6"/>
        <v>199</v>
      </c>
      <c r="R36" s="530">
        <f t="shared" si="6"/>
        <v>52</v>
      </c>
      <c r="S36" s="530">
        <f t="shared" si="6"/>
        <v>68</v>
      </c>
      <c r="T36" s="530">
        <f t="shared" si="6"/>
        <v>104</v>
      </c>
      <c r="U36" s="530">
        <f t="shared" si="6"/>
        <v>0</v>
      </c>
      <c r="V36" s="530">
        <f t="shared" si="6"/>
        <v>0</v>
      </c>
      <c r="W36" s="530">
        <f t="shared" si="6"/>
        <v>0</v>
      </c>
      <c r="X36" s="530">
        <f t="shared" si="6"/>
        <v>0</v>
      </c>
      <c r="Y36" s="530">
        <f t="shared" si="6"/>
        <v>199</v>
      </c>
      <c r="Z36" s="530">
        <f t="shared" si="6"/>
        <v>52</v>
      </c>
      <c r="AA36" s="530">
        <f t="shared" si="6"/>
        <v>68</v>
      </c>
      <c r="AB36" s="530">
        <f t="shared" si="6"/>
        <v>104</v>
      </c>
      <c r="AC36" s="530">
        <f t="shared" si="6"/>
        <v>854</v>
      </c>
      <c r="AD36" s="530">
        <f t="shared" si="6"/>
        <v>360</v>
      </c>
      <c r="AE36" s="530">
        <f t="shared" si="6"/>
        <v>508</v>
      </c>
      <c r="AF36" s="530">
        <f t="shared" si="6"/>
        <v>401</v>
      </c>
      <c r="AG36" s="530">
        <f t="shared" si="6"/>
        <v>155</v>
      </c>
      <c r="AH36" s="530">
        <f t="shared" si="6"/>
        <v>71</v>
      </c>
      <c r="AI36" s="530">
        <f t="shared" si="6"/>
        <v>91</v>
      </c>
      <c r="AJ36" s="530">
        <f t="shared" si="6"/>
        <v>62</v>
      </c>
      <c r="AK36" s="530">
        <f t="shared" ref="AK36:BP36" si="7">AK33</f>
        <v>699</v>
      </c>
      <c r="AL36" s="530">
        <f t="shared" si="7"/>
        <v>289</v>
      </c>
      <c r="AM36" s="530">
        <f t="shared" si="7"/>
        <v>417</v>
      </c>
      <c r="AN36" s="530">
        <f t="shared" si="7"/>
        <v>339</v>
      </c>
      <c r="AO36" s="530">
        <f t="shared" si="7"/>
        <v>2</v>
      </c>
      <c r="AP36" s="530">
        <f t="shared" si="7"/>
        <v>0</v>
      </c>
      <c r="AQ36" s="530">
        <f t="shared" si="7"/>
        <v>1</v>
      </c>
      <c r="AR36" s="530">
        <f t="shared" si="7"/>
        <v>1</v>
      </c>
      <c r="AS36" s="530">
        <f t="shared" si="7"/>
        <v>2</v>
      </c>
      <c r="AT36" s="530">
        <f t="shared" si="7"/>
        <v>0</v>
      </c>
      <c r="AU36" s="530">
        <f t="shared" si="7"/>
        <v>1</v>
      </c>
      <c r="AV36" s="530">
        <f t="shared" si="7"/>
        <v>1</v>
      </c>
      <c r="AW36" s="530">
        <f t="shared" si="7"/>
        <v>0</v>
      </c>
      <c r="AX36" s="530">
        <f t="shared" si="7"/>
        <v>0</v>
      </c>
      <c r="AY36" s="530">
        <f t="shared" si="7"/>
        <v>0</v>
      </c>
      <c r="AZ36" s="530">
        <f t="shared" si="7"/>
        <v>0</v>
      </c>
      <c r="BA36" s="530">
        <f t="shared" si="7"/>
        <v>1159</v>
      </c>
      <c r="BB36" s="530">
        <f t="shared" si="7"/>
        <v>358</v>
      </c>
      <c r="BC36" s="530">
        <f t="shared" si="7"/>
        <v>705</v>
      </c>
      <c r="BD36" s="530">
        <f t="shared" si="7"/>
        <v>467</v>
      </c>
      <c r="BE36" s="530">
        <f t="shared" si="7"/>
        <v>503</v>
      </c>
      <c r="BF36" s="530">
        <f t="shared" si="7"/>
        <v>210</v>
      </c>
      <c r="BG36" s="530">
        <f t="shared" si="7"/>
        <v>267</v>
      </c>
      <c r="BH36" s="530">
        <f t="shared" si="7"/>
        <v>149</v>
      </c>
      <c r="BI36" s="530">
        <f t="shared" si="7"/>
        <v>656</v>
      </c>
      <c r="BJ36" s="530">
        <f t="shared" si="7"/>
        <v>148</v>
      </c>
      <c r="BK36" s="530">
        <f t="shared" si="7"/>
        <v>438</v>
      </c>
      <c r="BL36" s="530">
        <f t="shared" si="7"/>
        <v>318</v>
      </c>
      <c r="BM36" s="530">
        <f t="shared" si="7"/>
        <v>0</v>
      </c>
      <c r="BN36" s="530">
        <f t="shared" si="7"/>
        <v>0</v>
      </c>
      <c r="BO36" s="530">
        <f t="shared" si="7"/>
        <v>0</v>
      </c>
      <c r="BP36" s="530">
        <f t="shared" si="7"/>
        <v>0</v>
      </c>
      <c r="BQ36" s="530">
        <f t="shared" ref="BQ36:BX36" si="8">BQ33</f>
        <v>0</v>
      </c>
      <c r="BR36" s="530">
        <f t="shared" si="8"/>
        <v>0</v>
      </c>
      <c r="BS36" s="530">
        <f t="shared" si="8"/>
        <v>0</v>
      </c>
      <c r="BT36" s="530">
        <f t="shared" si="8"/>
        <v>0</v>
      </c>
      <c r="BU36" s="530">
        <f t="shared" si="8"/>
        <v>0</v>
      </c>
      <c r="BV36" s="530">
        <f t="shared" si="8"/>
        <v>0</v>
      </c>
      <c r="BW36" s="530">
        <f t="shared" si="8"/>
        <v>0</v>
      </c>
      <c r="BX36" s="530">
        <f t="shared" si="8"/>
        <v>0</v>
      </c>
      <c r="BY36" s="530">
        <f>IF(OR(BY32=0,BY32=""), BY33,IF(BY33&gt;(BY32*(1+Dash!$B$6)), BY32*(1+Dash!$B$6), IF(BY33&lt;(BY32*(1-Dash!$B$7)), BY32*(1-Dash!$B$7), BY33)))</f>
        <v>55</v>
      </c>
      <c r="BZ36" s="530">
        <f>IF(OR(BZ32=0,BZ32=""), BZ33,IF(BZ33&gt;(BZ32*(1+Dash!$B$6)), BZ32*(1+Dash!$B$6), IF(BZ33&lt;(BZ32*(1-Dash!$B$7)), BZ32*(1-Dash!$B$7), BZ33)))</f>
        <v>105.44999999999999</v>
      </c>
      <c r="CA36" s="530">
        <f>IF(OR(CA32=0,CA32=""), CA33,IF(CA33&gt;(CA32*(1+Dash!$B$6)), CA32*(1+Dash!$B$6), IF(CA33&lt;(CA32*(1-Dash!$B$7)), CA32*(1-Dash!$B$7), CA33)))</f>
        <v>0</v>
      </c>
    </row>
    <row r="37" spans="1:79" s="477" customFormat="1">
      <c r="A37" s="477" t="s">
        <v>50</v>
      </c>
      <c r="B37" s="477" t="s">
        <v>1872</v>
      </c>
      <c r="C37" s="477">
        <v>2025</v>
      </c>
      <c r="D37" s="477" t="s">
        <v>1937</v>
      </c>
      <c r="E37" s="530">
        <f>IF(OR(E33=0, E33=""), E34, IF(E34&gt;(E33*(1+Dash!$B$6)), E33*(1+Dash!$B$6), IF(E34&lt;(E33*(1-Dash!$B$7)), E33*(1-Dash!$B$7), E34)))</f>
        <v>593</v>
      </c>
      <c r="F37" s="530">
        <f>IF(OR(F33=0, F33=""), F34, IF(F34&gt;(F33*(1+Dash!$B$6)), F33*(1+Dash!$B$6), IF(F34&lt;(F33*(1-Dash!$B$7)), F33*(1-Dash!$B$7), F34)))</f>
        <v>779</v>
      </c>
      <c r="G37" s="530">
        <f>IF(OR(G33=0, G33=""), G34, IF(G34&gt;(G33*(1+Dash!$B$6)), G33*(1+Dash!$B$6), IF(G34&lt;(G33*(1-Dash!$B$7)), G33*(1-Dash!$B$7), G34)))</f>
        <v>351</v>
      </c>
      <c r="H37" s="530">
        <f>IF(OR(H33=0, H33=""), H34, IF(H34&gt;(H33*(1+Dash!$B$6)), H33*(1+Dash!$B$6), IF(H34&lt;(H33*(1-Dash!$B$7)), H33*(1-Dash!$B$7), H34)))</f>
        <v>388</v>
      </c>
      <c r="I37" s="530">
        <f>IF(OR(I33=0, I33=""), I34, IF(I34&gt;(I33*(1+Dash!$B$6)), I33*(1+Dash!$B$6), IF(I34&lt;(I33*(1-Dash!$B$7)), I33*(1-Dash!$B$7), I34)))</f>
        <v>197</v>
      </c>
      <c r="J37" s="530">
        <f>IF(OR(J33=0, J33=""), J34, IF(J34&gt;(J33*(1+Dash!$B$6)), J33*(1+Dash!$B$6), IF(J34&lt;(J33*(1-Dash!$B$7)), J33*(1-Dash!$B$7), J34)))</f>
        <v>0</v>
      </c>
      <c r="K37" s="530">
        <f>IF(OR(K33=0, K33=""), K34, IF(K34&gt;(K33*(1+Dash!$B$6)), K33*(1+Dash!$B$6), IF(K34&lt;(K33*(1-Dash!$B$7)), K33*(1-Dash!$B$7), K34)))</f>
        <v>0</v>
      </c>
      <c r="L37" s="530">
        <f>IF(OR(L33=0, L33=""), L34, IF(L34&gt;(L33*(1+Dash!$B$6)), L33*(1+Dash!$B$6), IF(L34&lt;(L33*(1-Dash!$B$7)), L33*(1-Dash!$B$7), L34)))</f>
        <v>0</v>
      </c>
      <c r="M37" s="530">
        <f>IF(OR(M33=0, M33=""), M34, IF(M34&gt;(M33*(1+Dash!$B$6)), M33*(1+Dash!$B$6), IF(M34&lt;(M33*(1-Dash!$B$7)), M33*(1-Dash!$B$7), M34)))</f>
        <v>0</v>
      </c>
      <c r="N37" s="530">
        <f>IF(OR(N33=0, N33=""), N34, IF(N34&gt;(N33*(1+Dash!$B$6)), N33*(1+Dash!$B$6), IF(N34&lt;(N33*(1-Dash!$B$7)), N33*(1-Dash!$B$7), N34)))</f>
        <v>1</v>
      </c>
      <c r="O37" s="530">
        <f>IF(OR(O33=0, O33=""), O34, IF(O34&gt;(O33*(1+Dash!$B$6)), O33*(1+Dash!$B$6), IF(O34&lt;(O33*(1-Dash!$B$7)), O33*(1-Dash!$B$7), O34)))</f>
        <v>1</v>
      </c>
      <c r="P37" s="530">
        <f>IF(OR(P33=0, P33=""), P34, IF(P34&gt;(P33*(1+Dash!$B$6)), P33*(1+Dash!$B$6), IF(P34&lt;(P33*(1-Dash!$B$7)), P33*(1-Dash!$B$7), P34)))</f>
        <v>0</v>
      </c>
      <c r="Q37" s="530">
        <f>IF(OR(Q33=0, Q33=""), Q34, IF(Q34&gt;(Q33*(1+Dash!$B$6)), Q33*(1+Dash!$B$6), IF(Q34&lt;(Q33*(1-Dash!$B$7)), Q33*(1-Dash!$B$7), Q34)))</f>
        <v>217</v>
      </c>
      <c r="R37" s="530">
        <f>IF(OR(R33=0, R33=""), R34, IF(R34&gt;(R33*(1+Dash!$B$6)), R33*(1+Dash!$B$6), IF(R34&lt;(R33*(1-Dash!$B$7)), R33*(1-Dash!$B$7), R34)))</f>
        <v>57.2</v>
      </c>
      <c r="S37" s="530">
        <f>IF(OR(S33=0, S33=""), S34, IF(S34&gt;(S33*(1+Dash!$B$6)), S33*(1+Dash!$B$6), IF(S34&lt;(S33*(1-Dash!$B$7)), S33*(1-Dash!$B$7), S34)))</f>
        <v>74.800000000000011</v>
      </c>
      <c r="T37" s="530">
        <f>IF(OR(T33=0, T33=""), T34, IF(T34&gt;(T33*(1+Dash!$B$6)), T33*(1+Dash!$B$6), IF(T34&lt;(T33*(1-Dash!$B$7)), T33*(1-Dash!$B$7), T34)))</f>
        <v>114.4</v>
      </c>
      <c r="U37" s="530">
        <f>IF(OR(U33=0, U33=""), U34, IF(U34&gt;(U33*(1+Dash!$B$6)), U33*(1+Dash!$B$6), IF(U34&lt;(U33*(1-Dash!$B$7)), U33*(1-Dash!$B$7), U34)))</f>
        <v>126</v>
      </c>
      <c r="V37" s="530">
        <f>IF(OR(V33=0, V33=""), V34, IF(V34&gt;(V33*(1+Dash!$B$6)), V33*(1+Dash!$B$6), IF(V34&lt;(V33*(1-Dash!$B$7)), V33*(1-Dash!$B$7), V34)))</f>
        <v>23</v>
      </c>
      <c r="W37" s="530">
        <f>IF(OR(W33=0, W33=""), W34, IF(W34&gt;(W33*(1+Dash!$B$6)), W33*(1+Dash!$B$6), IF(W34&lt;(W33*(1-Dash!$B$7)), W33*(1-Dash!$B$7), W34)))</f>
        <v>38</v>
      </c>
      <c r="X37" s="530">
        <f>IF(OR(X33=0, X33=""), X34, IF(X34&gt;(X33*(1+Dash!$B$6)), X33*(1+Dash!$B$6), IF(X34&lt;(X33*(1-Dash!$B$7)), X33*(1-Dash!$B$7), X34)))</f>
        <v>31</v>
      </c>
      <c r="Y37" s="530">
        <f>IF(OR(Y33=0, Y33=""), Y34, IF(Y34&gt;(Y33*(1+Dash!$B$6)), Y33*(1+Dash!$B$6), IF(Y34&lt;(Y33*(1-Dash!$B$7)), Y33*(1-Dash!$B$7), Y34)))</f>
        <v>189.04999999999998</v>
      </c>
      <c r="Z37" s="530">
        <f>IF(OR(Z33=0, Z33=""), Z34, IF(Z34&gt;(Z33*(1+Dash!$B$6)), Z33*(1+Dash!$B$6), IF(Z34&lt;(Z33*(1-Dash!$B$7)), Z33*(1-Dash!$B$7), Z34)))</f>
        <v>49.4</v>
      </c>
      <c r="AA37" s="530">
        <f>IF(OR(AA33=0, AA33=""), AA34, IF(AA34&gt;(AA33*(1+Dash!$B$6)), AA33*(1+Dash!$B$6), IF(AA34&lt;(AA33*(1-Dash!$B$7)), AA33*(1-Dash!$B$7), AA34)))</f>
        <v>64.599999999999994</v>
      </c>
      <c r="AB37" s="530">
        <f>IF(OR(AB33=0, AB33=""), AB34, IF(AB34&gt;(AB33*(1+Dash!$B$6)), AB33*(1+Dash!$B$6), IF(AB34&lt;(AB33*(1-Dash!$B$7)), AB33*(1-Dash!$B$7), AB34)))</f>
        <v>98.8</v>
      </c>
      <c r="AC37" s="530">
        <f>IF(OR(AC33=0, AC33=""), AC34, IF(AC34&gt;(AC33*(1+Dash!$B$6)), AC33*(1+Dash!$B$6), IF(AC34&lt;(AC33*(1-Dash!$B$7)), AC33*(1-Dash!$B$7), AC34)))</f>
        <v>846</v>
      </c>
      <c r="AD37" s="530">
        <f>IF(OR(AD33=0, AD33=""), AD34, IF(AD34&gt;(AD33*(1+Dash!$B$6)), AD33*(1+Dash!$B$6), IF(AD34&lt;(AD33*(1-Dash!$B$7)), AD33*(1-Dash!$B$7), AD34)))</f>
        <v>342</v>
      </c>
      <c r="AE37" s="530">
        <f>IF(OR(AE33=0, AE33=""), AE34, IF(AE34&gt;(AE33*(1+Dash!$B$6)), AE33*(1+Dash!$B$6), IF(AE34&lt;(AE33*(1-Dash!$B$7)), AE33*(1-Dash!$B$7), AE34)))</f>
        <v>482.59999999999997</v>
      </c>
      <c r="AF37" s="530">
        <f>IF(OR(AF33=0, AF33=""), AF34, IF(AF34&gt;(AF33*(1+Dash!$B$6)), AF33*(1+Dash!$B$6), IF(AF34&lt;(AF33*(1-Dash!$B$7)), AF33*(1-Dash!$B$7), AF34)))</f>
        <v>431</v>
      </c>
      <c r="AG37" s="530">
        <f>IF(OR(AG33=0, AG33=""), AG34, IF(AG34&gt;(AG33*(1+Dash!$B$6)), AG33*(1+Dash!$B$6), IF(AG34&lt;(AG33*(1-Dash!$B$7)), AG33*(1-Dash!$B$7), AG34)))</f>
        <v>170.5</v>
      </c>
      <c r="AH37" s="530">
        <f>IF(OR(AH33=0, AH33=""), AH34, IF(AH34&gt;(AH33*(1+Dash!$B$6)), AH33*(1+Dash!$B$6), IF(AH34&lt;(AH33*(1-Dash!$B$7)), AH33*(1-Dash!$B$7), AH34)))</f>
        <v>78.100000000000009</v>
      </c>
      <c r="AI37" s="530">
        <f>IF(OR(AI33=0, AI33=""), AI34, IF(AI34&gt;(AI33*(1+Dash!$B$6)), AI33*(1+Dash!$B$6), IF(AI34&lt;(AI33*(1-Dash!$B$7)), AI33*(1-Dash!$B$7), AI34)))</f>
        <v>100.10000000000001</v>
      </c>
      <c r="AJ37" s="530">
        <f>IF(OR(AJ33=0, AJ33=""), AJ34, IF(AJ34&gt;(AJ33*(1+Dash!$B$6)), AJ33*(1+Dash!$B$6), IF(AJ34&lt;(AJ33*(1-Dash!$B$7)), AJ33*(1-Dash!$B$7), AJ34)))</f>
        <v>68.2</v>
      </c>
      <c r="AK37" s="530">
        <f>IF(OR(AK33=0, AK33=""), AK34, IF(AK34&gt;(AK33*(1+Dash!$B$6)), AK33*(1+Dash!$B$6), IF(AK34&lt;(AK33*(1-Dash!$B$7)), AK33*(1-Dash!$B$7), AK34)))</f>
        <v>664.05</v>
      </c>
      <c r="AL37" s="530">
        <f>IF(OR(AL33=0, AL33=""), AL34, IF(AL34&gt;(AL33*(1+Dash!$B$6)), AL33*(1+Dash!$B$6), IF(AL34&lt;(AL33*(1-Dash!$B$7)), AL33*(1-Dash!$B$7), AL34)))</f>
        <v>274.55</v>
      </c>
      <c r="AM37" s="530">
        <f>IF(OR(AM33=0, AM33=""), AM34, IF(AM34&gt;(AM33*(1+Dash!$B$6)), AM33*(1+Dash!$B$6), IF(AM34&lt;(AM33*(1-Dash!$B$7)), AM33*(1-Dash!$B$7), AM34)))</f>
        <v>396.15</v>
      </c>
      <c r="AN37" s="530">
        <f>IF(OR(AN33=0, AN33=""), AN34, IF(AN34&gt;(AN33*(1+Dash!$B$6)), AN33*(1+Dash!$B$6), IF(AN34&lt;(AN33*(1-Dash!$B$7)), AN33*(1-Dash!$B$7), AN34)))</f>
        <v>322.05</v>
      </c>
      <c r="AO37" s="530">
        <f>IF(OR(AO33=0, AO33=""), AO34, IF(AO34&gt;(AO33*(1+Dash!$B$6)), AO33*(1+Dash!$B$6), IF(AO34&lt;(AO33*(1-Dash!$B$7)), AO33*(1-Dash!$B$7), AO34)))</f>
        <v>2</v>
      </c>
      <c r="AP37" s="530">
        <f>IF(OR(AP33=0, AP33=""), AP34, IF(AP34&gt;(AP33*(1+Dash!$B$6)), AP33*(1+Dash!$B$6), IF(AP34&lt;(AP33*(1-Dash!$B$7)), AP33*(1-Dash!$B$7), AP34)))</f>
        <v>0</v>
      </c>
      <c r="AQ37" s="530">
        <f>IF(OR(AQ33=0, AQ33=""), AQ34, IF(AQ34&gt;(AQ33*(1+Dash!$B$6)), AQ33*(1+Dash!$B$6), IF(AQ34&lt;(AQ33*(1-Dash!$B$7)), AQ33*(1-Dash!$B$7), AQ34)))</f>
        <v>1</v>
      </c>
      <c r="AR37" s="530">
        <f>IF(OR(AR33=0, AR33=""), AR34, IF(AR34&gt;(AR33*(1+Dash!$B$6)), AR33*(1+Dash!$B$6), IF(AR34&lt;(AR33*(1-Dash!$B$7)), AR33*(1-Dash!$B$7), AR34)))</f>
        <v>1.1000000000000001</v>
      </c>
      <c r="AS37" s="530">
        <f>IF(OR(AS33=0, AS33=""), AS34, IF(AS34&gt;(AS33*(1+Dash!$B$6)), AS33*(1+Dash!$B$6), IF(AS34&lt;(AS33*(1-Dash!$B$7)), AS33*(1-Dash!$B$7), AS34)))</f>
        <v>2</v>
      </c>
      <c r="AT37" s="530">
        <f>IF(OR(AT33=0, AT33=""), AT34, IF(AT34&gt;(AT33*(1+Dash!$B$6)), AT33*(1+Dash!$B$6), IF(AT34&lt;(AT33*(1-Dash!$B$7)), AT33*(1-Dash!$B$7), AT34)))</f>
        <v>0</v>
      </c>
      <c r="AU37" s="530">
        <f>IF(OR(AU33=0, AU33=""), AU34, IF(AU34&gt;(AU33*(1+Dash!$B$6)), AU33*(1+Dash!$B$6), IF(AU34&lt;(AU33*(1-Dash!$B$7)), AU33*(1-Dash!$B$7), AU34)))</f>
        <v>1</v>
      </c>
      <c r="AV37" s="530">
        <f>IF(OR(AV33=0, AV33=""), AV34, IF(AV34&gt;(AV33*(1+Dash!$B$6)), AV33*(1+Dash!$B$6), IF(AV34&lt;(AV33*(1-Dash!$B$7)), AV33*(1-Dash!$B$7), AV34)))</f>
        <v>1.1000000000000001</v>
      </c>
      <c r="AW37" s="530">
        <f>IF(OR(AW33=0, AW33=""), AW34, IF(AW34&gt;(AW33*(1+Dash!$B$6)), AW33*(1+Dash!$B$6), IF(AW34&lt;(AW33*(1-Dash!$B$7)), AW33*(1-Dash!$B$7), AW34)))</f>
        <v>0</v>
      </c>
      <c r="AX37" s="530">
        <f>IF(OR(AX33=0, AX33=""), AX34, IF(AX34&gt;(AX33*(1+Dash!$B$6)), AX33*(1+Dash!$B$6), IF(AX34&lt;(AX33*(1-Dash!$B$7)), AX33*(1-Dash!$B$7), AX34)))</f>
        <v>0</v>
      </c>
      <c r="AY37" s="530">
        <f>IF(OR(AY33=0, AY33=""), AY34, IF(AY34&gt;(AY33*(1+Dash!$B$6)), AY33*(1+Dash!$B$6), IF(AY34&lt;(AY33*(1-Dash!$B$7)), AY33*(1-Dash!$B$7), AY34)))</f>
        <v>0</v>
      </c>
      <c r="AZ37" s="530">
        <f>IF(OR(AZ33=0, AZ33=""), AZ34, IF(AZ34&gt;(AZ33*(1+Dash!$B$6)), AZ33*(1+Dash!$B$6), IF(AZ34&lt;(AZ33*(1-Dash!$B$7)), AZ33*(1-Dash!$B$7), AZ34)))</f>
        <v>0</v>
      </c>
      <c r="BA37" s="530">
        <f>IF(OR(BA33=0, BA33=""), BA34, IF(BA34&gt;(BA33*(1+Dash!$B$6)), BA33*(1+Dash!$B$6), IF(BA34&lt;(BA33*(1-Dash!$B$7)), BA33*(1-Dash!$B$7), BA34)))</f>
        <v>1181</v>
      </c>
      <c r="BB37" s="530">
        <f>IF(OR(BB33=0, BB33=""), BB34, IF(BB34&gt;(BB33*(1+Dash!$B$6)), BB33*(1+Dash!$B$6), IF(BB34&lt;(BB33*(1-Dash!$B$7)), BB33*(1-Dash!$B$7), BB34)))</f>
        <v>393.8</v>
      </c>
      <c r="BC37" s="530">
        <f>IF(OR(BC33=0, BC33=""), BC34, IF(BC34&gt;(BC33*(1+Dash!$B$6)), BC33*(1+Dash!$B$6), IF(BC34&lt;(BC33*(1-Dash!$B$7)), BC33*(1-Dash!$B$7), BC34)))</f>
        <v>686</v>
      </c>
      <c r="BD37" s="530">
        <f>IF(OR(BD33=0, BD33=""), BD34, IF(BD34&gt;(BD33*(1+Dash!$B$6)), BD33*(1+Dash!$B$6), IF(BD34&lt;(BD33*(1-Dash!$B$7)), BD33*(1-Dash!$B$7), BD34)))</f>
        <v>476</v>
      </c>
      <c r="BE37" s="530">
        <f>IF(OR(BE33=0, BE33=""), BE34, IF(BE34&gt;(BE33*(1+Dash!$B$6)), BE33*(1+Dash!$B$6), IF(BE34&lt;(BE33*(1-Dash!$B$7)), BE33*(1-Dash!$B$7), BE34)))</f>
        <v>553.30000000000007</v>
      </c>
      <c r="BF37" s="530">
        <f>IF(OR(BF33=0, BF33=""), BF34, IF(BF34&gt;(BF33*(1+Dash!$B$6)), BF33*(1+Dash!$B$6), IF(BF34&lt;(BF33*(1-Dash!$B$7)), BF33*(1-Dash!$B$7), BF34)))</f>
        <v>231.00000000000003</v>
      </c>
      <c r="BG37" s="530">
        <f>IF(OR(BG33=0, BG33=""), BG34, IF(BG34&gt;(BG33*(1+Dash!$B$6)), BG33*(1+Dash!$B$6), IF(BG34&lt;(BG33*(1-Dash!$B$7)), BG33*(1-Dash!$B$7), BG34)))</f>
        <v>293.70000000000005</v>
      </c>
      <c r="BH37" s="530">
        <f>IF(OR(BH33=0, BH33=""), BH34, IF(BH34&gt;(BH33*(1+Dash!$B$6)), BH33*(1+Dash!$B$6), IF(BH34&lt;(BH33*(1-Dash!$B$7)), BH33*(1-Dash!$B$7), BH34)))</f>
        <v>163.9</v>
      </c>
      <c r="BI37" s="530">
        <f>IF(OR(BI33=0, BI33=""), BI34, IF(BI34&gt;(BI33*(1+Dash!$B$6)), BI33*(1+Dash!$B$6), IF(BI34&lt;(BI33*(1-Dash!$B$7)), BI33*(1-Dash!$B$7), BI34)))</f>
        <v>623.19999999999993</v>
      </c>
      <c r="BJ37" s="530">
        <f>IF(OR(BJ33=0, BJ33=""), BJ34, IF(BJ34&gt;(BJ33*(1+Dash!$B$6)), BJ33*(1+Dash!$B$6), IF(BJ34&lt;(BJ33*(1-Dash!$B$7)), BJ33*(1-Dash!$B$7), BJ34)))</f>
        <v>140.6</v>
      </c>
      <c r="BK37" s="530">
        <f>IF(OR(BK33=0, BK33=""), BK34, IF(BK34&gt;(BK33*(1+Dash!$B$6)), BK33*(1+Dash!$B$6), IF(BK34&lt;(BK33*(1-Dash!$B$7)), BK33*(1-Dash!$B$7), BK34)))</f>
        <v>416.09999999999997</v>
      </c>
      <c r="BL37" s="530">
        <f>IF(OR(BL33=0, BL33=""), BL34, IF(BL34&gt;(BL33*(1+Dash!$B$6)), BL33*(1+Dash!$B$6), IF(BL34&lt;(BL33*(1-Dash!$B$7)), BL33*(1-Dash!$B$7), BL34)))</f>
        <v>302.09999999999997</v>
      </c>
      <c r="BM37" s="530">
        <f>IF(OR(BM33=0, BM33=""), BM34, IF(BM34&gt;(BM33*(1+Dash!$B$6)), BM33*(1+Dash!$B$6), IF(BM34&lt;(BM33*(1-Dash!$B$7)), BM33*(1-Dash!$B$7), BM34)))</f>
        <v>0</v>
      </c>
      <c r="BN37" s="530">
        <f>IF(OR(BN33=0, BN33=""), BN34, IF(BN34&gt;(BN33*(1+Dash!$B$6)), BN33*(1+Dash!$B$6), IF(BN34&lt;(BN33*(1-Dash!$B$7)), BN33*(1-Dash!$B$7), BN34)))</f>
        <v>0</v>
      </c>
      <c r="BO37" s="530">
        <f>IF(OR(BO33=0, BO33=""), BO34, IF(BO34&gt;(BO33*(1+Dash!$B$6)), BO33*(1+Dash!$B$6), IF(BO34&lt;(BO33*(1-Dash!$B$7)), BO33*(1-Dash!$B$7), BO34)))</f>
        <v>0</v>
      </c>
      <c r="BP37" s="530">
        <f>IF(OR(BP33=0, BP33=""), BP34, IF(BP34&gt;(BP33*(1+Dash!$B$6)), BP33*(1+Dash!$B$6), IF(BP34&lt;(BP33*(1-Dash!$B$7)), BP33*(1-Dash!$B$7), BP34)))</f>
        <v>0</v>
      </c>
      <c r="BQ37" s="530">
        <f>IF(OR(BQ33=0, BQ33=""), BQ34, IF(BQ34&gt;(BQ33*(1+Dash!$B$6)), BQ33*(1+Dash!$B$6), IF(BQ34&lt;(BQ33*(1-Dash!$B$7)), BQ33*(1-Dash!$B$7), BQ34)))</f>
        <v>0</v>
      </c>
      <c r="BR37" s="530">
        <f>IF(OR(BR33=0, BR33=""), BR34, IF(BR34&gt;(BR33*(1+Dash!$B$6)), BR33*(1+Dash!$B$6), IF(BR34&lt;(BR33*(1-Dash!$B$7)), BR33*(1-Dash!$B$7), BR34)))</f>
        <v>0</v>
      </c>
      <c r="BS37" s="530">
        <f>IF(OR(BS33=0, BS33=""), BS34, IF(BS34&gt;(BS33*(1+Dash!$B$6)), BS33*(1+Dash!$B$6), IF(BS34&lt;(BS33*(1-Dash!$B$7)), BS33*(1-Dash!$B$7), BS34)))</f>
        <v>0</v>
      </c>
      <c r="BT37" s="530">
        <f>IF(OR(BT33=0, BT33=""), BT34, IF(BT34&gt;(BT33*(1+Dash!$B$6)), BT33*(1+Dash!$B$6), IF(BT34&lt;(BT33*(1-Dash!$B$7)), BT33*(1-Dash!$B$7), BT34)))</f>
        <v>0</v>
      </c>
      <c r="BU37" s="530">
        <f>IF(OR(BU33=0, BU33=""), BU34, IF(BU34&gt;(BU33*(1+Dash!$B$6)), BU33*(1+Dash!$B$6), IF(BU34&lt;(BU33*(1-Dash!$B$7)), BU33*(1-Dash!$B$7), BU34)))</f>
        <v>0</v>
      </c>
      <c r="BV37" s="530">
        <f>IF(OR(BV33=0, BV33=""), BV34, IF(BV34&gt;(BV33*(1+Dash!$B$6)), BV33*(1+Dash!$B$6), IF(BV34&lt;(BV33*(1-Dash!$B$7)), BV33*(1-Dash!$B$7), BV34)))</f>
        <v>0</v>
      </c>
      <c r="BW37" s="530">
        <f>IF(OR(BW33=0, BW33=""), BW34, IF(BW34&gt;(BW33*(1+Dash!$B$6)), BW33*(1+Dash!$B$6), IF(BW34&lt;(BW33*(1-Dash!$B$7)), BW33*(1-Dash!$B$7), BW34)))</f>
        <v>0</v>
      </c>
      <c r="BX37" s="530">
        <f>IF(OR(BX33=0, BX33=""), BX34, IF(BX34&gt;(BX33*(1+Dash!$B$6)), BX33*(1+Dash!$B$6), IF(BX34&lt;(BX33*(1-Dash!$B$7)), BX33*(1-Dash!$B$7), BX34)))</f>
        <v>0</v>
      </c>
      <c r="BY37" s="530">
        <f>IF(OR(BY33=0, BY33=""), BY34, IF(BY34&gt;(BY33*(1+Dash!$B$6)), BY33*(1+Dash!$B$6), IF(BY34&lt;(BY33*(1-Dash!$B$7)), BY33*(1-Dash!$B$7), BY34)))</f>
        <v>55</v>
      </c>
      <c r="BZ37" s="530">
        <f>IF(OR(BZ33=0, BZ33=""), BZ34, IF(BZ34&gt;(BZ33*(1+Dash!$B$6)), BZ33*(1+Dash!$B$6), IF(BZ34&lt;(BZ33*(1-Dash!$B$7)), BZ33*(1-Dash!$B$7), BZ34)))</f>
        <v>106</v>
      </c>
      <c r="CA37" s="530">
        <f>IF(OR(CA33=0, CA33=""), CA34, IF(CA34&gt;(CA33*(1+Dash!$B$6)), CA33*(1+Dash!$B$6), IF(CA34&lt;(CA33*(1-Dash!$B$7)), CA33*(1-Dash!$B$7), CA34)))</f>
        <v>0</v>
      </c>
    </row>
    <row r="38" spans="1:79" s="477" customFormat="1">
      <c r="A38" s="477" t="s">
        <v>50</v>
      </c>
      <c r="B38" s="477" t="s">
        <v>1872</v>
      </c>
      <c r="C38" s="477">
        <v>2026</v>
      </c>
      <c r="D38" s="477" t="s">
        <v>1937</v>
      </c>
      <c r="E38" s="530">
        <f>IF(E35&gt;(E37*(1+Dash!$B$6)), E37*(1+Dash!$B$6), IF(E35&lt;(E37*(1-Dash!$B$7)), E37*(1-Dash!$B$7), E35))</f>
        <v>594</v>
      </c>
      <c r="F38" s="530">
        <f>IF(F35&gt;(F37*(1+Dash!$B$6)), F37*(1+Dash!$B$6), IF(F35&lt;(F37*(1-Dash!$B$7)), F37*(1-Dash!$B$7), F35))</f>
        <v>780</v>
      </c>
      <c r="G38" s="530">
        <f>IF(G35&gt;(G37*(1+Dash!$B$6)), G37*(1+Dash!$B$6), IF(G35&lt;(G37*(1-Dash!$B$7)), G37*(1-Dash!$B$7), G35))</f>
        <v>352</v>
      </c>
      <c r="H38" s="530">
        <f>IF(H35&gt;(H37*(1+Dash!$B$6)), H37*(1+Dash!$B$6), IF(H35&lt;(H37*(1-Dash!$B$7)), H37*(1-Dash!$B$7), H35))</f>
        <v>388</v>
      </c>
      <c r="I38" s="530">
        <f>IF(I35&gt;(I37*(1+Dash!$B$6)), I37*(1+Dash!$B$6), IF(I35&lt;(I37*(1-Dash!$B$7)), I37*(1-Dash!$B$7), I35))</f>
        <v>198</v>
      </c>
      <c r="J38" s="530">
        <f>IF(J35&gt;(J37*(1+Dash!$B$6)), J37*(1+Dash!$B$6), IF(J35&lt;(J37*(1-Dash!$B$7)), J37*(1-Dash!$B$7), J35))</f>
        <v>0</v>
      </c>
      <c r="K38" s="530">
        <f>IF(K35&gt;(K37*(1+Dash!$B$6)), K37*(1+Dash!$B$6), IF(K35&lt;(K37*(1-Dash!$B$7)), K37*(1-Dash!$B$7), K35))</f>
        <v>0</v>
      </c>
      <c r="L38" s="530">
        <f>IF(L35&gt;(L37*(1+Dash!$B$6)), L37*(1+Dash!$B$6), IF(L35&lt;(L37*(1-Dash!$B$7)), L37*(1-Dash!$B$7), L35))</f>
        <v>0</v>
      </c>
      <c r="M38" s="530">
        <f>IF(M35&gt;(M37*(1+Dash!$B$6)), M37*(1+Dash!$B$6), IF(M35&lt;(M37*(1-Dash!$B$7)), M37*(1-Dash!$B$7), M35))</f>
        <v>0</v>
      </c>
      <c r="N38" s="530">
        <f>IF(N35&gt;(N37*(1+Dash!$B$6)), N37*(1+Dash!$B$6), IF(N35&lt;(N37*(1-Dash!$B$7)), N37*(1-Dash!$B$7), N35))</f>
        <v>1</v>
      </c>
      <c r="O38" s="530">
        <f>IF(O35&gt;(O37*(1+Dash!$B$6)), O37*(1+Dash!$B$6), IF(O35&lt;(O37*(1-Dash!$B$7)), O37*(1-Dash!$B$7), O35))</f>
        <v>1</v>
      </c>
      <c r="P38" s="530">
        <f>IF(P35&gt;(P37*(1+Dash!$B$6)), P37*(1+Dash!$B$6), IF(P35&lt;(P37*(1-Dash!$B$7)), P37*(1-Dash!$B$7), P35))</f>
        <v>0</v>
      </c>
      <c r="Q38" s="530">
        <f>IF(Q35&gt;(Q37*(1+Dash!$B$6)), Q37*(1+Dash!$B$6), IF(Q35&lt;(Q37*(1-Dash!$B$7)), Q37*(1-Dash!$B$7), Q35))</f>
        <v>232</v>
      </c>
      <c r="R38" s="530">
        <f>IF(R35&gt;(R37*(1+Dash!$B$6)), R37*(1+Dash!$B$6), IF(R35&lt;(R37*(1-Dash!$B$7)), R37*(1-Dash!$B$7), R35))</f>
        <v>62</v>
      </c>
      <c r="S38" s="530">
        <f>IF(S35&gt;(S37*(1+Dash!$B$6)), S37*(1+Dash!$B$6), IF(S35&lt;(S37*(1-Dash!$B$7)), S37*(1-Dash!$B$7), S35))</f>
        <v>82.280000000000015</v>
      </c>
      <c r="T38" s="530">
        <f>IF(T35&gt;(T37*(1+Dash!$B$6)), T37*(1+Dash!$B$6), IF(T35&lt;(T37*(1-Dash!$B$7)), T37*(1-Dash!$B$7), T35))</f>
        <v>125</v>
      </c>
      <c r="U38" s="530">
        <f>IF(U35&gt;(U37*(1+Dash!$B$6)), U37*(1+Dash!$B$6), IF(U35&lt;(U37*(1-Dash!$B$7)), U37*(1-Dash!$B$7), U35))</f>
        <v>134</v>
      </c>
      <c r="V38" s="530">
        <f>IF(V35&gt;(V37*(1+Dash!$B$6)), V37*(1+Dash!$B$6), IF(V35&lt;(V37*(1-Dash!$B$7)), V37*(1-Dash!$B$7), V35))</f>
        <v>25</v>
      </c>
      <c r="W38" s="530">
        <f>IF(W35&gt;(W37*(1+Dash!$B$6)), W37*(1+Dash!$B$6), IF(W35&lt;(W37*(1-Dash!$B$7)), W37*(1-Dash!$B$7), W35))</f>
        <v>40</v>
      </c>
      <c r="X38" s="530">
        <f>IF(X35&gt;(X37*(1+Dash!$B$6)), X37*(1+Dash!$B$6), IF(X35&lt;(X37*(1-Dash!$B$7)), X37*(1-Dash!$B$7), X35))</f>
        <v>33</v>
      </c>
      <c r="Y38" s="530">
        <f>IF(Y35&gt;(Y37*(1+Dash!$B$6)), Y37*(1+Dash!$B$6), IF(Y35&lt;(Y37*(1-Dash!$B$7)), Y37*(1-Dash!$B$7), Y35))</f>
        <v>179.59749999999997</v>
      </c>
      <c r="Z38" s="530">
        <f>IF(Z35&gt;(Z37*(1+Dash!$B$6)), Z37*(1+Dash!$B$6), IF(Z35&lt;(Z37*(1-Dash!$B$7)), Z37*(1-Dash!$B$7), Z35))</f>
        <v>46.93</v>
      </c>
      <c r="AA38" s="530">
        <f>IF(AA35&gt;(AA37*(1+Dash!$B$6)), AA37*(1+Dash!$B$6), IF(AA35&lt;(AA37*(1-Dash!$B$7)), AA37*(1-Dash!$B$7), AA35))</f>
        <v>61.36999999999999</v>
      </c>
      <c r="AB38" s="530">
        <f>IF(AB35&gt;(AB37*(1+Dash!$B$6)), AB37*(1+Dash!$B$6), IF(AB35&lt;(AB37*(1-Dash!$B$7)), AB37*(1-Dash!$B$7), AB35))</f>
        <v>93.86</v>
      </c>
      <c r="AC38" s="530">
        <f>IF(AC35&gt;(AC37*(1+Dash!$B$6)), AC37*(1+Dash!$B$6), IF(AC35&lt;(AC37*(1-Dash!$B$7)), AC37*(1-Dash!$B$7), AC35))</f>
        <v>846</v>
      </c>
      <c r="AD38" s="530">
        <f>IF(AD35&gt;(AD37*(1+Dash!$B$6)), AD37*(1+Dash!$B$6), IF(AD35&lt;(AD37*(1-Dash!$B$7)), AD37*(1-Dash!$B$7), AD35))</f>
        <v>324.89999999999998</v>
      </c>
      <c r="AE38" s="530">
        <f>IF(AE35&gt;(AE37*(1+Dash!$B$6)), AE37*(1+Dash!$B$6), IF(AE35&lt;(AE37*(1-Dash!$B$7)), AE37*(1-Dash!$B$7), AE35))</f>
        <v>458.46999999999997</v>
      </c>
      <c r="AF38" s="530">
        <f>IF(AF35&gt;(AF37*(1+Dash!$B$6)), AF37*(1+Dash!$B$6), IF(AF35&lt;(AF37*(1-Dash!$B$7)), AF37*(1-Dash!$B$7), AF35))</f>
        <v>431</v>
      </c>
      <c r="AG38" s="530">
        <f>IF(AG35&gt;(AG37*(1+Dash!$B$6)), AG37*(1+Dash!$B$6), IF(AG35&lt;(AG37*(1-Dash!$B$7)), AG37*(1-Dash!$B$7), AG35))</f>
        <v>187.55</v>
      </c>
      <c r="AH38" s="530">
        <f>IF(AH35&gt;(AH37*(1+Dash!$B$6)), AH37*(1+Dash!$B$6), IF(AH35&lt;(AH37*(1-Dash!$B$7)), AH37*(1-Dash!$B$7), AH35))</f>
        <v>85.910000000000011</v>
      </c>
      <c r="AI38" s="530">
        <f>IF(AI35&gt;(AI37*(1+Dash!$B$6)), AI37*(1+Dash!$B$6), IF(AI35&lt;(AI37*(1-Dash!$B$7)), AI37*(1-Dash!$B$7), AI35))</f>
        <v>110.11000000000001</v>
      </c>
      <c r="AJ38" s="530">
        <f>IF(AJ35&gt;(AJ37*(1+Dash!$B$6)), AJ37*(1+Dash!$B$6), IF(AJ35&lt;(AJ37*(1-Dash!$B$7)), AJ37*(1-Dash!$B$7), AJ35))</f>
        <v>75.02000000000001</v>
      </c>
      <c r="AK38" s="530">
        <f>IF(AK35&gt;(AK37*(1+Dash!$B$6)), AK37*(1+Dash!$B$6), IF(AK35&lt;(AK37*(1-Dash!$B$7)), AK37*(1-Dash!$B$7), AK35))</f>
        <v>630.84749999999997</v>
      </c>
      <c r="AL38" s="530">
        <f>IF(AL35&gt;(AL37*(1+Dash!$B$6)), AL37*(1+Dash!$B$6), IF(AL35&lt;(AL37*(1-Dash!$B$7)), AL37*(1-Dash!$B$7), AL35))</f>
        <v>260.82249999999999</v>
      </c>
      <c r="AM38" s="530">
        <f>IF(AM35&gt;(AM37*(1+Dash!$B$6)), AM37*(1+Dash!$B$6), IF(AM35&lt;(AM37*(1-Dash!$B$7)), AM37*(1-Dash!$B$7), AM35))</f>
        <v>376.34249999999997</v>
      </c>
      <c r="AN38" s="530">
        <f>IF(AN35&gt;(AN37*(1+Dash!$B$6)), AN37*(1+Dash!$B$6), IF(AN35&lt;(AN37*(1-Dash!$B$7)), AN37*(1-Dash!$B$7), AN35))</f>
        <v>305.94749999999999</v>
      </c>
      <c r="AO38" s="530">
        <f>IF(AO35&gt;(AO37*(1+Dash!$B$6)), AO37*(1+Dash!$B$6), IF(AO35&lt;(AO37*(1-Dash!$B$7)), AO37*(1-Dash!$B$7), AO35))</f>
        <v>2</v>
      </c>
      <c r="AP38" s="530">
        <f>IF(AP35&gt;(AP37*(1+Dash!$B$6)), AP37*(1+Dash!$B$6), IF(AP35&lt;(AP37*(1-Dash!$B$7)), AP37*(1-Dash!$B$7), AP35))</f>
        <v>0</v>
      </c>
      <c r="AQ38" s="530">
        <f>IF(AQ35&gt;(AQ37*(1+Dash!$B$6)), AQ37*(1+Dash!$B$6), IF(AQ35&lt;(AQ37*(1-Dash!$B$7)), AQ37*(1-Dash!$B$7), AQ35))</f>
        <v>1</v>
      </c>
      <c r="AR38" s="530">
        <f>IF(AR35&gt;(AR37*(1+Dash!$B$6)), AR37*(1+Dash!$B$6), IF(AR35&lt;(AR37*(1-Dash!$B$7)), AR37*(1-Dash!$B$7), AR35))</f>
        <v>1.2100000000000002</v>
      </c>
      <c r="AS38" s="530">
        <f>IF(AS35&gt;(AS37*(1+Dash!$B$6)), AS37*(1+Dash!$B$6), IF(AS35&lt;(AS37*(1-Dash!$B$7)), AS37*(1-Dash!$B$7), AS35))</f>
        <v>2</v>
      </c>
      <c r="AT38" s="530">
        <f>IF(AT35&gt;(AT37*(1+Dash!$B$6)), AT37*(1+Dash!$B$6), IF(AT35&lt;(AT37*(1-Dash!$B$7)), AT37*(1-Dash!$B$7), AT35))</f>
        <v>0</v>
      </c>
      <c r="AU38" s="530">
        <f>IF(AU35&gt;(AU37*(1+Dash!$B$6)), AU37*(1+Dash!$B$6), IF(AU35&lt;(AU37*(1-Dash!$B$7)), AU37*(1-Dash!$B$7), AU35))</f>
        <v>1</v>
      </c>
      <c r="AV38" s="530">
        <f>IF(AV35&gt;(AV37*(1+Dash!$B$6)), AV37*(1+Dash!$B$6), IF(AV35&lt;(AV37*(1-Dash!$B$7)), AV37*(1-Dash!$B$7), AV35))</f>
        <v>1.2100000000000002</v>
      </c>
      <c r="AW38" s="530">
        <f>IF(AW35&gt;(AW37*(1+Dash!$B$6)), AW37*(1+Dash!$B$6), IF(AW35&lt;(AW37*(1-Dash!$B$7)), AW37*(1-Dash!$B$7), AW35))</f>
        <v>0</v>
      </c>
      <c r="AX38" s="530">
        <f>IF(AX35&gt;(AX37*(1+Dash!$B$6)), AX37*(1+Dash!$B$6), IF(AX35&lt;(AX37*(1-Dash!$B$7)), AX37*(1-Dash!$B$7), AX35))</f>
        <v>0</v>
      </c>
      <c r="AY38" s="530">
        <f>IF(AY35&gt;(AY37*(1+Dash!$B$6)), AY37*(1+Dash!$B$6), IF(AY35&lt;(AY37*(1-Dash!$B$7)), AY37*(1-Dash!$B$7), AY35))</f>
        <v>0</v>
      </c>
      <c r="AZ38" s="530">
        <f>IF(AZ35&gt;(AZ37*(1+Dash!$B$6)), AZ37*(1+Dash!$B$6), IF(AZ35&lt;(AZ37*(1-Dash!$B$7)), AZ37*(1-Dash!$B$7), AZ35))</f>
        <v>0</v>
      </c>
      <c r="BA38" s="530">
        <f>IF(BA35&gt;(BA37*(1+Dash!$B$6)), BA37*(1+Dash!$B$6), IF(BA35&lt;(BA37*(1-Dash!$B$7)), BA37*(1-Dash!$B$7), BA35))</f>
        <v>1181</v>
      </c>
      <c r="BB38" s="530">
        <f>IF(BB35&gt;(BB37*(1+Dash!$B$6)), BB37*(1+Dash!$B$6), IF(BB35&lt;(BB37*(1-Dash!$B$7)), BB37*(1-Dash!$B$7), BB35))</f>
        <v>394</v>
      </c>
      <c r="BC38" s="530">
        <f>IF(BC35&gt;(BC37*(1+Dash!$B$6)), BC37*(1+Dash!$B$6), IF(BC35&lt;(BC37*(1-Dash!$B$7)), BC37*(1-Dash!$B$7), BC35))</f>
        <v>686</v>
      </c>
      <c r="BD38" s="530">
        <f>IF(BD35&gt;(BD37*(1+Dash!$B$6)), BD37*(1+Dash!$B$6), IF(BD35&lt;(BD37*(1-Dash!$B$7)), BD37*(1-Dash!$B$7), BD35))</f>
        <v>476</v>
      </c>
      <c r="BE38" s="530">
        <f>IF(BE35&gt;(BE37*(1+Dash!$B$6)), BE37*(1+Dash!$B$6), IF(BE35&lt;(BE37*(1-Dash!$B$7)), BE37*(1-Dash!$B$7), BE35))</f>
        <v>608.63000000000011</v>
      </c>
      <c r="BF38" s="530">
        <f>IF(BF35&gt;(BF37*(1+Dash!$B$6)), BF37*(1+Dash!$B$6), IF(BF35&lt;(BF37*(1-Dash!$B$7)), BF37*(1-Dash!$B$7), BF35))</f>
        <v>254.10000000000005</v>
      </c>
      <c r="BG38" s="530">
        <f>IF(BG35&gt;(BG37*(1+Dash!$B$6)), BG37*(1+Dash!$B$6), IF(BG35&lt;(BG37*(1-Dash!$B$7)), BG37*(1-Dash!$B$7), BG35))</f>
        <v>323.07000000000005</v>
      </c>
      <c r="BH38" s="530">
        <f>IF(BH35&gt;(BH37*(1+Dash!$B$6)), BH37*(1+Dash!$B$6), IF(BH35&lt;(BH37*(1-Dash!$B$7)), BH37*(1-Dash!$B$7), BH35))</f>
        <v>180.29000000000002</v>
      </c>
      <c r="BI38" s="530">
        <f>IF(BI35&gt;(BI37*(1+Dash!$B$6)), BI37*(1+Dash!$B$6), IF(BI35&lt;(BI37*(1-Dash!$B$7)), BI37*(1-Dash!$B$7), BI35))</f>
        <v>592.04</v>
      </c>
      <c r="BJ38" s="530">
        <f>IF(BJ35&gt;(BJ37*(1+Dash!$B$6)), BJ37*(1+Dash!$B$6), IF(BJ35&lt;(BJ37*(1-Dash!$B$7)), BJ37*(1-Dash!$B$7), BJ35))</f>
        <v>133.57</v>
      </c>
      <c r="BK38" s="530">
        <f>IF(BK35&gt;(BK37*(1+Dash!$B$6)), BK37*(1+Dash!$B$6), IF(BK35&lt;(BK37*(1-Dash!$B$7)), BK37*(1-Dash!$B$7), BK35))</f>
        <v>395.29499999999996</v>
      </c>
      <c r="BL38" s="530">
        <f>IF(BL35&gt;(BL37*(1+Dash!$B$6)), BL37*(1+Dash!$B$6), IF(BL35&lt;(BL37*(1-Dash!$B$7)), BL37*(1-Dash!$B$7), BL35))</f>
        <v>286.99499999999995</v>
      </c>
      <c r="BM38" s="530">
        <f>IF(BM35&gt;(BM37*(1+Dash!$B$6)), BM37*(1+Dash!$B$6), IF(BM35&lt;(BM37*(1-Dash!$B$7)), BM37*(1-Dash!$B$7), BM35))</f>
        <v>0</v>
      </c>
      <c r="BN38" s="530">
        <f>IF(BN35&gt;(BN37*(1+Dash!$B$6)), BN37*(1+Dash!$B$6), IF(BN35&lt;(BN37*(1-Dash!$B$7)), BN37*(1-Dash!$B$7), BN35))</f>
        <v>0</v>
      </c>
      <c r="BO38" s="530">
        <f>IF(BO35&gt;(BO37*(1+Dash!$B$6)), BO37*(1+Dash!$B$6), IF(BO35&lt;(BO37*(1-Dash!$B$7)), BO37*(1-Dash!$B$7), BO35))</f>
        <v>0</v>
      </c>
      <c r="BP38" s="530">
        <f>IF(BP35&gt;(BP37*(1+Dash!$B$6)), BP37*(1+Dash!$B$6), IF(BP35&lt;(BP37*(1-Dash!$B$7)), BP37*(1-Dash!$B$7), BP35))</f>
        <v>0</v>
      </c>
      <c r="BQ38" s="530">
        <f>IF(BQ35&gt;(BQ37*(1+Dash!$B$6)), BQ37*(1+Dash!$B$6), IF(BQ35&lt;(BQ37*(1-Dash!$B$7)), BQ37*(1-Dash!$B$7), BQ35))</f>
        <v>0</v>
      </c>
      <c r="BR38" s="530">
        <f>IF(BR35&gt;(BR37*(1+Dash!$B$6)), BR37*(1+Dash!$B$6), IF(BR35&lt;(BR37*(1-Dash!$B$7)), BR37*(1-Dash!$B$7), BR35))</f>
        <v>0</v>
      </c>
      <c r="BS38" s="530">
        <f>IF(BS35&gt;(BS37*(1+Dash!$B$6)), BS37*(1+Dash!$B$6), IF(BS35&lt;(BS37*(1-Dash!$B$7)), BS37*(1-Dash!$B$7), BS35))</f>
        <v>0</v>
      </c>
      <c r="BT38" s="530">
        <f>IF(BT35&gt;(BT37*(1+Dash!$B$6)), BT37*(1+Dash!$B$6), IF(BT35&lt;(BT37*(1-Dash!$B$7)), BT37*(1-Dash!$B$7), BT35))</f>
        <v>0</v>
      </c>
      <c r="BU38" s="530">
        <f>IF(BU35&gt;(BU37*(1+Dash!$B$6)), BU37*(1+Dash!$B$6), IF(BU35&lt;(BU37*(1-Dash!$B$7)), BU37*(1-Dash!$B$7), BU35))</f>
        <v>0</v>
      </c>
      <c r="BV38" s="530">
        <f>IF(BV35&gt;(BV37*(1+Dash!$B$6)), BV37*(1+Dash!$B$6), IF(BV35&lt;(BV37*(1-Dash!$B$7)), BV37*(1-Dash!$B$7), BV35))</f>
        <v>0</v>
      </c>
      <c r="BW38" s="530">
        <f>IF(BW35&gt;(BW37*(1+Dash!$B$6)), BW37*(1+Dash!$B$6), IF(BW35&lt;(BW37*(1-Dash!$B$7)), BW37*(1-Dash!$B$7), BW35))</f>
        <v>0</v>
      </c>
      <c r="BX38" s="530">
        <f>IF(BX35&gt;(BX37*(1+Dash!$B$6)), BX37*(1+Dash!$B$6), IF(BX35&lt;(BX37*(1-Dash!$B$7)), BX37*(1-Dash!$B$7), BX35))</f>
        <v>0</v>
      </c>
      <c r="BY38" s="530">
        <f>IF(BY35&gt;(BY37*(1+Dash!$B$6)), BY37*(1+Dash!$B$6), IF(BY35&lt;(BY37*(1-Dash!$B$7)), BY37*(1-Dash!$B$7), BY35))</f>
        <v>55</v>
      </c>
      <c r="BZ38" s="530">
        <f>IF(BZ35&gt;(BZ37*(1+Dash!$B$6)), BZ37*(1+Dash!$B$6), IF(BZ35&lt;(BZ37*(1-Dash!$B$7)), BZ37*(1-Dash!$B$7), BZ35))</f>
        <v>108</v>
      </c>
      <c r="CA38" s="530">
        <f>IF(CA35&gt;(CA37*(1+Dash!$B$6)), CA37*(1+Dash!$B$6), IF(CA35&lt;(CA37*(1-Dash!$B$7)), CA37*(1-Dash!$B$7), CA35))</f>
        <v>0</v>
      </c>
    </row>
    <row r="39" spans="1:79" s="477" customFormat="1">
      <c r="A39" s="477" t="s">
        <v>53</v>
      </c>
      <c r="B39" s="477" t="s">
        <v>1745</v>
      </c>
      <c r="C39" s="477">
        <v>2018</v>
      </c>
      <c r="D39" s="477" t="s">
        <v>1934</v>
      </c>
      <c r="E39" s="530">
        <v>466</v>
      </c>
      <c r="F39" s="530">
        <v>418</v>
      </c>
      <c r="G39" s="530">
        <v>200</v>
      </c>
      <c r="H39" s="530">
        <v>197</v>
      </c>
      <c r="I39" s="530">
        <v>59</v>
      </c>
      <c r="J39" s="530">
        <v>0</v>
      </c>
      <c r="K39" s="530">
        <v>0</v>
      </c>
      <c r="L39" s="530">
        <v>0</v>
      </c>
      <c r="M39" s="530">
        <v>0</v>
      </c>
      <c r="N39" s="530">
        <v>0</v>
      </c>
      <c r="O39" s="530">
        <v>0</v>
      </c>
      <c r="P39" s="530">
        <v>0</v>
      </c>
      <c r="Q39" s="530">
        <v>0</v>
      </c>
      <c r="R39" s="530">
        <v>0</v>
      </c>
      <c r="S39" s="530">
        <v>0</v>
      </c>
      <c r="T39" s="530">
        <v>0</v>
      </c>
      <c r="U39" s="530">
        <v>0</v>
      </c>
      <c r="V39" s="530">
        <v>0</v>
      </c>
      <c r="W39" s="530">
        <v>0</v>
      </c>
      <c r="X39" s="530">
        <v>0</v>
      </c>
      <c r="Y39" s="530">
        <v>0</v>
      </c>
      <c r="Z39" s="530">
        <v>0</v>
      </c>
      <c r="AA39" s="530">
        <v>0</v>
      </c>
      <c r="AB39" s="530">
        <v>0</v>
      </c>
      <c r="AC39" s="530">
        <v>478</v>
      </c>
      <c r="AD39" s="530">
        <v>138</v>
      </c>
      <c r="AE39" s="530">
        <v>266</v>
      </c>
      <c r="AF39" s="530">
        <v>246</v>
      </c>
      <c r="AG39" s="530">
        <v>114</v>
      </c>
      <c r="AH39" s="530">
        <v>36</v>
      </c>
      <c r="AI39" s="530">
        <v>61</v>
      </c>
      <c r="AJ39" s="530">
        <v>55</v>
      </c>
      <c r="AK39" s="530">
        <v>364</v>
      </c>
      <c r="AL39" s="530">
        <v>102</v>
      </c>
      <c r="AM39" s="530">
        <v>205</v>
      </c>
      <c r="AN39" s="530">
        <v>191</v>
      </c>
      <c r="AO39" s="530">
        <v>0</v>
      </c>
      <c r="AP39" s="530">
        <v>0</v>
      </c>
      <c r="AQ39" s="530">
        <v>0</v>
      </c>
      <c r="AR39" s="530">
        <v>0</v>
      </c>
      <c r="AS39" s="530">
        <v>0</v>
      </c>
      <c r="AT39" s="530">
        <v>0</v>
      </c>
      <c r="AU39" s="530">
        <v>0</v>
      </c>
      <c r="AV39" s="530">
        <v>0</v>
      </c>
      <c r="AW39" s="530">
        <v>0</v>
      </c>
      <c r="AX39" s="530">
        <v>0</v>
      </c>
      <c r="AY39" s="530">
        <v>0</v>
      </c>
      <c r="AZ39" s="530">
        <v>0</v>
      </c>
      <c r="BA39" s="530">
        <v>336</v>
      </c>
      <c r="BB39" s="530">
        <v>97</v>
      </c>
      <c r="BC39" s="530">
        <v>195</v>
      </c>
      <c r="BD39" s="530">
        <v>134</v>
      </c>
      <c r="BE39" s="530">
        <v>138</v>
      </c>
      <c r="BF39" s="530">
        <v>44</v>
      </c>
      <c r="BG39" s="530">
        <v>83</v>
      </c>
      <c r="BH39" s="530">
        <v>40</v>
      </c>
      <c r="BI39" s="530">
        <v>198</v>
      </c>
      <c r="BJ39" s="530">
        <v>53</v>
      </c>
      <c r="BK39" s="530">
        <v>112</v>
      </c>
      <c r="BL39" s="530">
        <v>94</v>
      </c>
      <c r="BM39" s="530">
        <v>0</v>
      </c>
      <c r="BN39" s="530">
        <v>0</v>
      </c>
      <c r="BO39" s="530">
        <v>0</v>
      </c>
      <c r="BP39" s="530">
        <v>0</v>
      </c>
      <c r="BQ39" s="530">
        <v>0</v>
      </c>
      <c r="BR39" s="530">
        <v>0</v>
      </c>
      <c r="BS39" s="530">
        <v>0</v>
      </c>
      <c r="BT39" s="530">
        <v>0</v>
      </c>
      <c r="BU39" s="530">
        <v>0</v>
      </c>
      <c r="BV39" s="530">
        <v>0</v>
      </c>
      <c r="BW39" s="530">
        <v>0</v>
      </c>
      <c r="BX39" s="530">
        <v>0</v>
      </c>
      <c r="BY39" s="530">
        <v>16</v>
      </c>
      <c r="BZ39" s="530">
        <v>15</v>
      </c>
      <c r="CA39" s="530">
        <v>0</v>
      </c>
    </row>
    <row r="40" spans="1:79" s="477" customFormat="1">
      <c r="A40" s="477" t="s">
        <v>53</v>
      </c>
      <c r="B40" s="477" t="s">
        <v>1745</v>
      </c>
      <c r="C40" s="477">
        <v>2019</v>
      </c>
      <c r="D40" s="477" t="s">
        <v>1934</v>
      </c>
      <c r="E40" s="530">
        <v>447</v>
      </c>
      <c r="F40" s="530">
        <v>374</v>
      </c>
      <c r="G40" s="530">
        <v>189</v>
      </c>
      <c r="H40" s="530">
        <v>147</v>
      </c>
      <c r="I40" s="530">
        <v>63</v>
      </c>
      <c r="J40" s="530">
        <v>0</v>
      </c>
      <c r="K40" s="530">
        <v>0</v>
      </c>
      <c r="L40" s="530">
        <v>0</v>
      </c>
      <c r="M40" s="530">
        <v>0</v>
      </c>
      <c r="N40" s="530">
        <v>0</v>
      </c>
      <c r="O40" s="530">
        <v>0</v>
      </c>
      <c r="P40" s="530">
        <v>0</v>
      </c>
      <c r="Q40" s="530">
        <v>0</v>
      </c>
      <c r="R40" s="530">
        <v>0</v>
      </c>
      <c r="S40" s="530">
        <v>0</v>
      </c>
      <c r="T40" s="530">
        <v>0</v>
      </c>
      <c r="U40" s="530">
        <v>0</v>
      </c>
      <c r="V40" s="530">
        <v>0</v>
      </c>
      <c r="W40" s="530">
        <v>0</v>
      </c>
      <c r="X40" s="530">
        <v>0</v>
      </c>
      <c r="Y40" s="530">
        <v>0</v>
      </c>
      <c r="Z40" s="530">
        <v>0</v>
      </c>
      <c r="AA40" s="530">
        <v>0</v>
      </c>
      <c r="AB40" s="530">
        <v>0</v>
      </c>
      <c r="AC40" s="530">
        <v>402</v>
      </c>
      <c r="AD40" s="530">
        <v>154</v>
      </c>
      <c r="AE40" s="530">
        <v>217</v>
      </c>
      <c r="AF40" s="530">
        <v>182</v>
      </c>
      <c r="AG40" s="530">
        <v>111</v>
      </c>
      <c r="AH40" s="530">
        <v>51</v>
      </c>
      <c r="AI40" s="530">
        <v>67</v>
      </c>
      <c r="AJ40" s="530">
        <v>59</v>
      </c>
      <c r="AK40" s="530">
        <v>291</v>
      </c>
      <c r="AL40" s="530">
        <v>103</v>
      </c>
      <c r="AM40" s="530">
        <v>150</v>
      </c>
      <c r="AN40" s="530">
        <v>123</v>
      </c>
      <c r="AO40" s="530">
        <v>0</v>
      </c>
      <c r="AP40" s="530">
        <v>0</v>
      </c>
      <c r="AQ40" s="530">
        <v>0</v>
      </c>
      <c r="AR40" s="530">
        <v>0</v>
      </c>
      <c r="AS40" s="530">
        <v>0</v>
      </c>
      <c r="AT40" s="530">
        <v>0</v>
      </c>
      <c r="AU40" s="530">
        <v>0</v>
      </c>
      <c r="AV40" s="530">
        <v>0</v>
      </c>
      <c r="AW40" s="530">
        <v>0</v>
      </c>
      <c r="AX40" s="530">
        <v>0</v>
      </c>
      <c r="AY40" s="530">
        <v>0</v>
      </c>
      <c r="AZ40" s="530">
        <v>0</v>
      </c>
      <c r="BA40" s="530">
        <v>400</v>
      </c>
      <c r="BB40" s="530">
        <v>152</v>
      </c>
      <c r="BC40" s="530">
        <v>225</v>
      </c>
      <c r="BD40" s="530">
        <v>132</v>
      </c>
      <c r="BE40" s="530">
        <v>229</v>
      </c>
      <c r="BF40" s="530">
        <v>107</v>
      </c>
      <c r="BG40" s="530">
        <v>125</v>
      </c>
      <c r="BH40" s="530">
        <v>42</v>
      </c>
      <c r="BI40" s="530">
        <v>171</v>
      </c>
      <c r="BJ40" s="530">
        <v>45</v>
      </c>
      <c r="BK40" s="530">
        <v>100</v>
      </c>
      <c r="BL40" s="530">
        <v>90</v>
      </c>
      <c r="BM40" s="530">
        <v>0</v>
      </c>
      <c r="BN40" s="530">
        <v>0</v>
      </c>
      <c r="BO40" s="530">
        <v>0</v>
      </c>
      <c r="BP40" s="530">
        <v>0</v>
      </c>
      <c r="BQ40" s="530">
        <v>0</v>
      </c>
      <c r="BR40" s="530">
        <v>0</v>
      </c>
      <c r="BS40" s="530">
        <v>0</v>
      </c>
      <c r="BT40" s="530">
        <v>0</v>
      </c>
      <c r="BU40" s="530">
        <v>0</v>
      </c>
      <c r="BV40" s="530">
        <v>0</v>
      </c>
      <c r="BW40" s="530">
        <v>0</v>
      </c>
      <c r="BX40" s="530">
        <v>0</v>
      </c>
      <c r="BY40" s="530">
        <v>9</v>
      </c>
      <c r="BZ40" s="530">
        <v>13</v>
      </c>
      <c r="CA40" s="530">
        <v>0</v>
      </c>
    </row>
    <row r="41" spans="1:79" s="477" customFormat="1">
      <c r="A41" s="477" t="s">
        <v>53</v>
      </c>
      <c r="B41" s="477" t="s">
        <v>1745</v>
      </c>
      <c r="C41" s="477">
        <v>2020</v>
      </c>
      <c r="D41" s="477" t="s">
        <v>1934</v>
      </c>
      <c r="E41" s="530">
        <v>474</v>
      </c>
      <c r="F41" s="530">
        <v>377</v>
      </c>
      <c r="G41" s="530">
        <v>224</v>
      </c>
      <c r="H41" s="530">
        <v>169</v>
      </c>
      <c r="I41" s="530">
        <v>70</v>
      </c>
      <c r="J41" s="530">
        <v>0</v>
      </c>
      <c r="K41" s="530">
        <v>0</v>
      </c>
      <c r="L41" s="530">
        <v>0</v>
      </c>
      <c r="M41" s="530">
        <v>0</v>
      </c>
      <c r="N41" s="530">
        <v>0</v>
      </c>
      <c r="O41" s="530">
        <v>0</v>
      </c>
      <c r="P41" s="530">
        <v>0</v>
      </c>
      <c r="Q41" s="530">
        <v>59</v>
      </c>
      <c r="R41" s="530">
        <v>0</v>
      </c>
      <c r="S41" s="530">
        <v>0</v>
      </c>
      <c r="T41" s="530">
        <v>0</v>
      </c>
      <c r="U41" s="530">
        <v>0</v>
      </c>
      <c r="V41" s="530">
        <v>0</v>
      </c>
      <c r="W41" s="530">
        <v>0</v>
      </c>
      <c r="X41" s="530">
        <v>0</v>
      </c>
      <c r="Y41" s="530">
        <v>59</v>
      </c>
      <c r="Z41" s="530">
        <v>0</v>
      </c>
      <c r="AA41" s="530">
        <v>0</v>
      </c>
      <c r="AB41" s="530">
        <v>0</v>
      </c>
      <c r="AC41" s="530">
        <v>298</v>
      </c>
      <c r="AD41" s="530">
        <v>151</v>
      </c>
      <c r="AE41" s="530">
        <v>164</v>
      </c>
      <c r="AF41" s="530">
        <v>142</v>
      </c>
      <c r="AG41" s="530">
        <v>79</v>
      </c>
      <c r="AH41" s="530">
        <v>40</v>
      </c>
      <c r="AI41" s="530">
        <v>48</v>
      </c>
      <c r="AJ41" s="530">
        <v>39</v>
      </c>
      <c r="AK41" s="530">
        <v>219</v>
      </c>
      <c r="AL41" s="530">
        <v>111</v>
      </c>
      <c r="AM41" s="530">
        <v>116</v>
      </c>
      <c r="AN41" s="530">
        <v>103</v>
      </c>
      <c r="AO41" s="530">
        <v>0</v>
      </c>
      <c r="AP41" s="530">
        <v>0</v>
      </c>
      <c r="AQ41" s="530">
        <v>0</v>
      </c>
      <c r="AR41" s="530">
        <v>0</v>
      </c>
      <c r="AS41" s="530">
        <v>0</v>
      </c>
      <c r="AT41" s="530">
        <v>0</v>
      </c>
      <c r="AU41" s="530">
        <v>0</v>
      </c>
      <c r="AV41" s="530">
        <v>0</v>
      </c>
      <c r="AW41" s="530">
        <v>0</v>
      </c>
      <c r="AX41" s="530">
        <v>0</v>
      </c>
      <c r="AY41" s="530">
        <v>0</v>
      </c>
      <c r="AZ41" s="530">
        <v>0</v>
      </c>
      <c r="BA41" s="530">
        <v>429</v>
      </c>
      <c r="BB41" s="530">
        <v>255</v>
      </c>
      <c r="BC41" s="530">
        <v>251</v>
      </c>
      <c r="BD41" s="530">
        <v>135</v>
      </c>
      <c r="BE41" s="530">
        <v>264</v>
      </c>
      <c r="BF41" s="530">
        <v>162</v>
      </c>
      <c r="BG41" s="530">
        <v>158</v>
      </c>
      <c r="BH41" s="530">
        <v>65</v>
      </c>
      <c r="BI41" s="530">
        <v>165</v>
      </c>
      <c r="BJ41" s="530">
        <v>93</v>
      </c>
      <c r="BK41" s="530">
        <v>93</v>
      </c>
      <c r="BL41" s="530">
        <v>70</v>
      </c>
      <c r="BM41" s="530">
        <v>0</v>
      </c>
      <c r="BN41" s="530">
        <v>0</v>
      </c>
      <c r="BO41" s="530">
        <v>0</v>
      </c>
      <c r="BP41" s="530">
        <v>0</v>
      </c>
      <c r="BQ41" s="530">
        <v>0</v>
      </c>
      <c r="BR41" s="530">
        <v>0</v>
      </c>
      <c r="BS41" s="530">
        <v>0</v>
      </c>
      <c r="BT41" s="530">
        <v>0</v>
      </c>
      <c r="BU41" s="530">
        <v>0</v>
      </c>
      <c r="BV41" s="530">
        <v>0</v>
      </c>
      <c r="BW41" s="530">
        <v>0</v>
      </c>
      <c r="BX41" s="530">
        <v>0</v>
      </c>
      <c r="BY41" s="530">
        <v>10</v>
      </c>
      <c r="BZ41" s="530">
        <v>16</v>
      </c>
      <c r="CA41" s="530">
        <v>0</v>
      </c>
    </row>
    <row r="42" spans="1:79" s="477" customFormat="1">
      <c r="A42" s="477" t="s">
        <v>53</v>
      </c>
      <c r="B42" s="477" t="s">
        <v>1745</v>
      </c>
      <c r="C42" s="477">
        <v>2021</v>
      </c>
      <c r="D42" s="477" t="s">
        <v>1934</v>
      </c>
      <c r="E42" s="530">
        <v>549</v>
      </c>
      <c r="F42" s="530">
        <v>363</v>
      </c>
      <c r="G42" s="530">
        <v>248</v>
      </c>
      <c r="H42" s="530">
        <v>176</v>
      </c>
      <c r="I42" s="530">
        <v>63</v>
      </c>
      <c r="J42" s="530">
        <v>0</v>
      </c>
      <c r="K42" s="530">
        <v>0</v>
      </c>
      <c r="L42" s="530">
        <v>0</v>
      </c>
      <c r="M42" s="530">
        <v>0</v>
      </c>
      <c r="N42" s="530">
        <v>0</v>
      </c>
      <c r="O42" s="530">
        <v>0</v>
      </c>
      <c r="P42" s="530">
        <v>0</v>
      </c>
      <c r="Q42" s="530">
        <v>65</v>
      </c>
      <c r="R42" s="530">
        <v>0</v>
      </c>
      <c r="S42" s="530">
        <v>0</v>
      </c>
      <c r="T42" s="530">
        <v>0</v>
      </c>
      <c r="U42" s="530">
        <v>0</v>
      </c>
      <c r="V42" s="530">
        <v>0</v>
      </c>
      <c r="W42" s="530">
        <v>0</v>
      </c>
      <c r="X42" s="530">
        <v>0</v>
      </c>
      <c r="Y42" s="530">
        <v>65</v>
      </c>
      <c r="Z42" s="530">
        <v>0</v>
      </c>
      <c r="AA42" s="530">
        <v>0</v>
      </c>
      <c r="AB42" s="530">
        <v>0</v>
      </c>
      <c r="AC42" s="530">
        <v>418</v>
      </c>
      <c r="AD42" s="530">
        <v>190</v>
      </c>
      <c r="AE42" s="530">
        <v>221</v>
      </c>
      <c r="AF42" s="530">
        <v>191</v>
      </c>
      <c r="AG42" s="530">
        <v>83</v>
      </c>
      <c r="AH42" s="530">
        <v>39</v>
      </c>
      <c r="AI42" s="530">
        <v>57</v>
      </c>
      <c r="AJ42" s="530">
        <v>42</v>
      </c>
      <c r="AK42" s="530">
        <v>335</v>
      </c>
      <c r="AL42" s="530">
        <v>151</v>
      </c>
      <c r="AM42" s="530">
        <v>164</v>
      </c>
      <c r="AN42" s="530">
        <v>149</v>
      </c>
      <c r="AO42" s="530">
        <v>0</v>
      </c>
      <c r="AP42" s="530">
        <v>0</v>
      </c>
      <c r="AQ42" s="530">
        <v>0</v>
      </c>
      <c r="AR42" s="530">
        <v>0</v>
      </c>
      <c r="AS42" s="530">
        <v>0</v>
      </c>
      <c r="AT42" s="530">
        <v>0</v>
      </c>
      <c r="AU42" s="530">
        <v>0</v>
      </c>
      <c r="AV42" s="530">
        <v>0</v>
      </c>
      <c r="AW42" s="530">
        <v>0</v>
      </c>
      <c r="AX42" s="530">
        <v>0</v>
      </c>
      <c r="AY42" s="530">
        <v>0</v>
      </c>
      <c r="AZ42" s="530">
        <v>0</v>
      </c>
      <c r="BA42" s="530">
        <v>381</v>
      </c>
      <c r="BB42" s="530">
        <v>242</v>
      </c>
      <c r="BC42" s="530">
        <v>229</v>
      </c>
      <c r="BD42" s="530">
        <v>145</v>
      </c>
      <c r="BE42" s="530">
        <v>215</v>
      </c>
      <c r="BF42" s="530">
        <v>134</v>
      </c>
      <c r="BG42" s="530">
        <v>131</v>
      </c>
      <c r="BH42" s="530">
        <v>69</v>
      </c>
      <c r="BI42" s="530">
        <v>166</v>
      </c>
      <c r="BJ42" s="530">
        <v>108</v>
      </c>
      <c r="BK42" s="530">
        <v>98</v>
      </c>
      <c r="BL42" s="530">
        <v>76</v>
      </c>
      <c r="BM42" s="530">
        <v>0</v>
      </c>
      <c r="BN42" s="530">
        <v>0</v>
      </c>
      <c r="BO42" s="530">
        <v>0</v>
      </c>
      <c r="BP42" s="530">
        <v>0</v>
      </c>
      <c r="BQ42" s="530">
        <v>0</v>
      </c>
      <c r="BR42" s="530">
        <v>0</v>
      </c>
      <c r="BS42" s="530">
        <v>0</v>
      </c>
      <c r="BT42" s="530">
        <v>0</v>
      </c>
      <c r="BU42" s="530">
        <v>0</v>
      </c>
      <c r="BV42" s="530">
        <v>0</v>
      </c>
      <c r="BW42" s="530">
        <v>0</v>
      </c>
      <c r="BX42" s="530">
        <v>0</v>
      </c>
      <c r="BY42" s="530">
        <v>14</v>
      </c>
      <c r="BZ42" s="530">
        <v>23</v>
      </c>
      <c r="CA42" s="530">
        <v>0</v>
      </c>
    </row>
    <row r="43" spans="1:79" s="477" customFormat="1">
      <c r="A43" s="477" t="s">
        <v>53</v>
      </c>
      <c r="B43" s="477" t="s">
        <v>1745</v>
      </c>
      <c r="C43" s="477">
        <v>2022</v>
      </c>
      <c r="D43" s="477" t="s">
        <v>1934</v>
      </c>
      <c r="E43" s="530">
        <v>503</v>
      </c>
      <c r="F43" s="530">
        <v>348</v>
      </c>
      <c r="G43" s="530">
        <v>249</v>
      </c>
      <c r="H43" s="530">
        <v>168</v>
      </c>
      <c r="I43" s="530">
        <v>71</v>
      </c>
      <c r="J43" s="530">
        <v>0</v>
      </c>
      <c r="K43" s="530">
        <v>0</v>
      </c>
      <c r="L43" s="530">
        <v>0</v>
      </c>
      <c r="M43" s="530">
        <v>0</v>
      </c>
      <c r="N43" s="530">
        <v>0</v>
      </c>
      <c r="O43" s="530">
        <v>0</v>
      </c>
      <c r="P43" s="530">
        <v>0</v>
      </c>
      <c r="Q43" s="530">
        <v>107</v>
      </c>
      <c r="R43" s="530">
        <v>0</v>
      </c>
      <c r="S43" s="530">
        <v>0</v>
      </c>
      <c r="T43" s="530">
        <v>0</v>
      </c>
      <c r="U43" s="530">
        <v>0</v>
      </c>
      <c r="V43" s="530">
        <v>0</v>
      </c>
      <c r="W43" s="530">
        <v>0</v>
      </c>
      <c r="X43" s="530">
        <v>0</v>
      </c>
      <c r="Y43" s="530">
        <v>107</v>
      </c>
      <c r="Z43" s="530">
        <v>0</v>
      </c>
      <c r="AA43" s="530">
        <v>0</v>
      </c>
      <c r="AB43" s="530">
        <v>0</v>
      </c>
      <c r="AC43" s="530">
        <v>332</v>
      </c>
      <c r="AD43" s="530">
        <v>170</v>
      </c>
      <c r="AE43" s="530">
        <v>173</v>
      </c>
      <c r="AF43" s="530">
        <v>157</v>
      </c>
      <c r="AG43" s="530">
        <v>79</v>
      </c>
      <c r="AH43" s="530">
        <v>56</v>
      </c>
      <c r="AI43" s="530">
        <v>62</v>
      </c>
      <c r="AJ43" s="530">
        <v>43</v>
      </c>
      <c r="AK43" s="530">
        <v>253</v>
      </c>
      <c r="AL43" s="530">
        <v>114</v>
      </c>
      <c r="AM43" s="530">
        <v>111</v>
      </c>
      <c r="AN43" s="530">
        <v>114</v>
      </c>
      <c r="AO43" s="530">
        <v>0</v>
      </c>
      <c r="AP43" s="530">
        <v>0</v>
      </c>
      <c r="AQ43" s="530">
        <v>0</v>
      </c>
      <c r="AR43" s="530">
        <v>0</v>
      </c>
      <c r="AS43" s="530">
        <v>0</v>
      </c>
      <c r="AT43" s="530">
        <v>0</v>
      </c>
      <c r="AU43" s="530">
        <v>0</v>
      </c>
      <c r="AV43" s="530">
        <v>0</v>
      </c>
      <c r="AW43" s="530">
        <v>0</v>
      </c>
      <c r="AX43" s="530">
        <v>0</v>
      </c>
      <c r="AY43" s="530">
        <v>0</v>
      </c>
      <c r="AZ43" s="530">
        <v>0</v>
      </c>
      <c r="BA43" s="530">
        <v>410</v>
      </c>
      <c r="BB43" s="530">
        <v>260</v>
      </c>
      <c r="BC43" s="530">
        <v>225</v>
      </c>
      <c r="BD43" s="530">
        <v>122</v>
      </c>
      <c r="BE43" s="530">
        <v>255</v>
      </c>
      <c r="BF43" s="530">
        <v>173</v>
      </c>
      <c r="BG43" s="530">
        <v>127</v>
      </c>
      <c r="BH43" s="530">
        <v>59</v>
      </c>
      <c r="BI43" s="530">
        <v>155</v>
      </c>
      <c r="BJ43" s="530">
        <v>87</v>
      </c>
      <c r="BK43" s="530">
        <v>98</v>
      </c>
      <c r="BL43" s="530">
        <v>63</v>
      </c>
      <c r="BM43" s="530">
        <v>0</v>
      </c>
      <c r="BN43" s="530">
        <v>0</v>
      </c>
      <c r="BO43" s="530">
        <v>0</v>
      </c>
      <c r="BP43" s="530">
        <v>0</v>
      </c>
      <c r="BQ43" s="530">
        <v>0</v>
      </c>
      <c r="BR43" s="530">
        <v>0</v>
      </c>
      <c r="BS43" s="530">
        <v>0</v>
      </c>
      <c r="BT43" s="530">
        <v>0</v>
      </c>
      <c r="BU43" s="530">
        <v>0</v>
      </c>
      <c r="BV43" s="530">
        <v>0</v>
      </c>
      <c r="BW43" s="530">
        <v>0</v>
      </c>
      <c r="BX43" s="530">
        <v>0</v>
      </c>
      <c r="BY43" s="530">
        <v>19</v>
      </c>
      <c r="BZ43" s="530">
        <v>25</v>
      </c>
      <c r="CA43" s="530">
        <v>0</v>
      </c>
    </row>
    <row r="44" spans="1:79" s="477" customFormat="1">
      <c r="A44" s="477" t="s">
        <v>53</v>
      </c>
      <c r="B44" s="477" t="s">
        <v>1745</v>
      </c>
      <c r="C44" s="477">
        <v>2023</v>
      </c>
      <c r="D44" s="477" t="s">
        <v>1934</v>
      </c>
      <c r="E44" s="530">
        <v>512</v>
      </c>
      <c r="F44" s="530">
        <v>380</v>
      </c>
      <c r="G44" s="530">
        <v>282</v>
      </c>
      <c r="H44" s="530">
        <v>133</v>
      </c>
      <c r="I44" s="530">
        <v>51</v>
      </c>
      <c r="J44" s="530">
        <v>0</v>
      </c>
      <c r="K44" s="530">
        <v>0</v>
      </c>
      <c r="L44" s="530">
        <v>0</v>
      </c>
      <c r="M44" s="530">
        <v>0</v>
      </c>
      <c r="N44" s="530">
        <v>224</v>
      </c>
      <c r="O44" s="530">
        <v>10</v>
      </c>
      <c r="P44" s="530">
        <v>214</v>
      </c>
      <c r="Q44" s="530">
        <v>151</v>
      </c>
      <c r="R44" s="530">
        <v>24</v>
      </c>
      <c r="S44" s="530">
        <v>9</v>
      </c>
      <c r="T44" s="530">
        <v>89</v>
      </c>
      <c r="U44" s="530">
        <v>20</v>
      </c>
      <c r="V44" s="530">
        <v>3</v>
      </c>
      <c r="W44" s="530">
        <v>2</v>
      </c>
      <c r="X44" s="530">
        <v>16</v>
      </c>
      <c r="Y44" s="530">
        <v>131</v>
      </c>
      <c r="Z44" s="530">
        <v>21</v>
      </c>
      <c r="AA44" s="530">
        <v>7</v>
      </c>
      <c r="AB44" s="530">
        <v>73</v>
      </c>
      <c r="AC44" s="530">
        <v>415</v>
      </c>
      <c r="AD44" s="530">
        <v>235</v>
      </c>
      <c r="AE44" s="530">
        <v>255</v>
      </c>
      <c r="AF44" s="530">
        <v>171</v>
      </c>
      <c r="AG44" s="530">
        <v>133</v>
      </c>
      <c r="AH44" s="530">
        <v>88</v>
      </c>
      <c r="AI44" s="530">
        <v>102</v>
      </c>
      <c r="AJ44" s="530">
        <v>76</v>
      </c>
      <c r="AK44" s="530">
        <v>282</v>
      </c>
      <c r="AL44" s="530">
        <v>147</v>
      </c>
      <c r="AM44" s="530">
        <v>153</v>
      </c>
      <c r="AN44" s="530">
        <v>95</v>
      </c>
      <c r="AO44" s="530">
        <v>0</v>
      </c>
      <c r="AP44" s="530">
        <v>0</v>
      </c>
      <c r="AQ44" s="530">
        <v>0</v>
      </c>
      <c r="AR44" s="530">
        <v>0</v>
      </c>
      <c r="AS44" s="530">
        <v>0</v>
      </c>
      <c r="AT44" s="530">
        <v>0</v>
      </c>
      <c r="AU44" s="530">
        <v>0</v>
      </c>
      <c r="AV44" s="530">
        <v>0</v>
      </c>
      <c r="AW44" s="530">
        <v>0</v>
      </c>
      <c r="AX44" s="530">
        <v>0</v>
      </c>
      <c r="AY44" s="530">
        <v>0</v>
      </c>
      <c r="AZ44" s="530">
        <v>0</v>
      </c>
      <c r="BA44" s="530">
        <v>440</v>
      </c>
      <c r="BB44" s="530">
        <v>263</v>
      </c>
      <c r="BC44" s="530">
        <v>268</v>
      </c>
      <c r="BD44" s="530">
        <v>135</v>
      </c>
      <c r="BE44" s="530">
        <v>288</v>
      </c>
      <c r="BF44" s="530">
        <v>184</v>
      </c>
      <c r="BG44" s="530">
        <v>167</v>
      </c>
      <c r="BH44" s="530">
        <v>82</v>
      </c>
      <c r="BI44" s="530">
        <v>152</v>
      </c>
      <c r="BJ44" s="530">
        <v>79</v>
      </c>
      <c r="BK44" s="530">
        <v>101</v>
      </c>
      <c r="BL44" s="530">
        <v>53</v>
      </c>
      <c r="BM44" s="530">
        <v>0</v>
      </c>
      <c r="BN44" s="530">
        <v>0</v>
      </c>
      <c r="BO44" s="530">
        <v>0</v>
      </c>
      <c r="BP44" s="530">
        <v>0</v>
      </c>
      <c r="BQ44" s="530">
        <v>0</v>
      </c>
      <c r="BR44" s="530">
        <v>0</v>
      </c>
      <c r="BS44" s="530">
        <v>0</v>
      </c>
      <c r="BT44" s="530">
        <v>0</v>
      </c>
      <c r="BU44" s="530">
        <v>0</v>
      </c>
      <c r="BV44" s="530">
        <v>0</v>
      </c>
      <c r="BW44" s="530">
        <v>0</v>
      </c>
      <c r="BX44" s="530">
        <v>0</v>
      </c>
      <c r="BY44" s="530">
        <v>21</v>
      </c>
      <c r="BZ44" s="530">
        <v>30</v>
      </c>
      <c r="CA44" s="530">
        <v>0</v>
      </c>
    </row>
    <row r="45" spans="1:79" s="477" customFormat="1">
      <c r="A45" s="477" t="s">
        <v>53</v>
      </c>
      <c r="B45" s="477" t="s">
        <v>1745</v>
      </c>
      <c r="C45" s="477">
        <v>2024</v>
      </c>
      <c r="D45" s="477" t="s">
        <v>1934</v>
      </c>
      <c r="E45" s="530">
        <v>528</v>
      </c>
      <c r="F45" s="530">
        <v>388</v>
      </c>
      <c r="G45" s="530">
        <v>279</v>
      </c>
      <c r="H45" s="530">
        <v>141</v>
      </c>
      <c r="I45" s="530">
        <v>58</v>
      </c>
      <c r="J45" s="530">
        <v>0</v>
      </c>
      <c r="K45" s="530">
        <v>0</v>
      </c>
      <c r="L45" s="530">
        <v>0</v>
      </c>
      <c r="M45" s="530">
        <v>0</v>
      </c>
      <c r="N45" s="530">
        <v>355</v>
      </c>
      <c r="O45" s="530">
        <v>0</v>
      </c>
      <c r="P45" s="530">
        <v>355</v>
      </c>
      <c r="Q45" s="530">
        <v>88</v>
      </c>
      <c r="R45" s="530">
        <v>9</v>
      </c>
      <c r="S45" s="530">
        <v>6</v>
      </c>
      <c r="T45" s="530">
        <v>47</v>
      </c>
      <c r="U45" s="530">
        <v>0</v>
      </c>
      <c r="V45" s="530">
        <v>0</v>
      </c>
      <c r="W45" s="530">
        <v>0</v>
      </c>
      <c r="X45" s="530">
        <v>0</v>
      </c>
      <c r="Y45" s="530">
        <v>88</v>
      </c>
      <c r="Z45" s="530">
        <v>9</v>
      </c>
      <c r="AA45" s="530">
        <v>6</v>
      </c>
      <c r="AB45" s="530">
        <v>47</v>
      </c>
      <c r="AC45" s="530">
        <v>421</v>
      </c>
      <c r="AD45" s="530">
        <v>178</v>
      </c>
      <c r="AE45" s="530">
        <v>217</v>
      </c>
      <c r="AF45" s="530">
        <v>185</v>
      </c>
      <c r="AG45" s="530">
        <v>71</v>
      </c>
      <c r="AH45" s="530">
        <v>24</v>
      </c>
      <c r="AI45" s="530">
        <v>28</v>
      </c>
      <c r="AJ45" s="530">
        <v>21</v>
      </c>
      <c r="AK45" s="530">
        <v>350</v>
      </c>
      <c r="AL45" s="530">
        <v>154</v>
      </c>
      <c r="AM45" s="530">
        <v>189</v>
      </c>
      <c r="AN45" s="530">
        <v>164</v>
      </c>
      <c r="AO45" s="530">
        <v>0</v>
      </c>
      <c r="AP45" s="530">
        <v>0</v>
      </c>
      <c r="AQ45" s="530">
        <v>0</v>
      </c>
      <c r="AR45" s="530">
        <v>0</v>
      </c>
      <c r="AS45" s="530">
        <v>0</v>
      </c>
      <c r="AT45" s="530">
        <v>0</v>
      </c>
      <c r="AU45" s="530">
        <v>0</v>
      </c>
      <c r="AV45" s="530">
        <v>0</v>
      </c>
      <c r="AW45" s="530">
        <v>0</v>
      </c>
      <c r="AX45" s="530">
        <v>0</v>
      </c>
      <c r="AY45" s="530">
        <v>0</v>
      </c>
      <c r="AZ45" s="530">
        <v>0</v>
      </c>
      <c r="BA45" s="530">
        <v>516</v>
      </c>
      <c r="BB45" s="530">
        <v>312</v>
      </c>
      <c r="BC45" s="530">
        <v>270</v>
      </c>
      <c r="BD45" s="530">
        <v>117</v>
      </c>
      <c r="BE45" s="530">
        <v>282</v>
      </c>
      <c r="BF45" s="530">
        <v>174</v>
      </c>
      <c r="BG45" s="530">
        <v>107</v>
      </c>
      <c r="BH45" s="530">
        <v>38</v>
      </c>
      <c r="BI45" s="530">
        <v>234</v>
      </c>
      <c r="BJ45" s="530">
        <v>138</v>
      </c>
      <c r="BK45" s="530">
        <v>163</v>
      </c>
      <c r="BL45" s="530">
        <v>79</v>
      </c>
      <c r="BM45" s="530">
        <v>0</v>
      </c>
      <c r="BN45" s="530">
        <v>0</v>
      </c>
      <c r="BO45" s="530">
        <v>0</v>
      </c>
      <c r="BP45" s="530">
        <v>0</v>
      </c>
      <c r="BQ45" s="530">
        <v>0</v>
      </c>
      <c r="BR45" s="530">
        <v>0</v>
      </c>
      <c r="BS45" s="530">
        <v>0</v>
      </c>
      <c r="BT45" s="530">
        <v>0</v>
      </c>
      <c r="BU45" s="530">
        <v>0</v>
      </c>
      <c r="BV45" s="530">
        <v>0</v>
      </c>
      <c r="BW45" s="530">
        <v>0</v>
      </c>
      <c r="BX45" s="530">
        <v>0</v>
      </c>
      <c r="BY45" s="530">
        <v>20</v>
      </c>
      <c r="BZ45" s="530">
        <v>33</v>
      </c>
      <c r="CA45" s="530">
        <v>0</v>
      </c>
    </row>
    <row r="46" spans="1:79" s="477" customFormat="1">
      <c r="A46" s="477" t="s">
        <v>53</v>
      </c>
      <c r="B46" s="477" t="s">
        <v>1745</v>
      </c>
      <c r="C46" s="477">
        <v>2025</v>
      </c>
      <c r="D46" s="477" t="s">
        <v>1935</v>
      </c>
      <c r="E46" s="530">
        <v>497</v>
      </c>
      <c r="F46" s="530">
        <v>378</v>
      </c>
      <c r="G46" s="530">
        <v>240</v>
      </c>
      <c r="H46" s="530">
        <v>162</v>
      </c>
      <c r="I46" s="530">
        <v>62</v>
      </c>
      <c r="J46" s="530">
        <v>0</v>
      </c>
      <c r="K46" s="530">
        <v>0</v>
      </c>
      <c r="L46" s="530">
        <v>0</v>
      </c>
      <c r="M46" s="530">
        <v>0</v>
      </c>
      <c r="N46" s="530">
        <v>355</v>
      </c>
      <c r="O46" s="530">
        <v>8</v>
      </c>
      <c r="P46" s="530">
        <v>347</v>
      </c>
      <c r="Q46" s="530">
        <v>94</v>
      </c>
      <c r="R46" s="530">
        <v>12</v>
      </c>
      <c r="S46" s="530">
        <v>6</v>
      </c>
      <c r="T46" s="530">
        <v>53</v>
      </c>
      <c r="U46" s="530">
        <v>2</v>
      </c>
      <c r="V46" s="530">
        <v>1</v>
      </c>
      <c r="W46" s="530">
        <v>1</v>
      </c>
      <c r="X46" s="530">
        <v>5</v>
      </c>
      <c r="Y46" s="530">
        <v>92</v>
      </c>
      <c r="Z46" s="530">
        <v>11</v>
      </c>
      <c r="AA46" s="530">
        <v>5</v>
      </c>
      <c r="AB46" s="530">
        <v>48</v>
      </c>
      <c r="AC46" s="530">
        <v>395</v>
      </c>
      <c r="AD46" s="530">
        <v>177</v>
      </c>
      <c r="AE46" s="530">
        <v>216</v>
      </c>
      <c r="AF46" s="530">
        <v>182</v>
      </c>
      <c r="AG46" s="530">
        <v>96</v>
      </c>
      <c r="AH46" s="530">
        <v>48</v>
      </c>
      <c r="AI46" s="530">
        <v>61</v>
      </c>
      <c r="AJ46" s="530">
        <v>49</v>
      </c>
      <c r="AK46" s="530">
        <v>299</v>
      </c>
      <c r="AL46" s="530">
        <v>129</v>
      </c>
      <c r="AM46" s="530">
        <v>155</v>
      </c>
      <c r="AN46" s="530">
        <v>133</v>
      </c>
      <c r="AO46" s="530">
        <v>0</v>
      </c>
      <c r="AP46" s="530">
        <v>0</v>
      </c>
      <c r="AQ46" s="530">
        <v>0</v>
      </c>
      <c r="AR46" s="530">
        <v>0</v>
      </c>
      <c r="AS46" s="530">
        <v>0</v>
      </c>
      <c r="AT46" s="530">
        <v>0</v>
      </c>
      <c r="AU46" s="530">
        <v>0</v>
      </c>
      <c r="AV46" s="530">
        <v>0</v>
      </c>
      <c r="AW46" s="530">
        <v>0</v>
      </c>
      <c r="AX46" s="530">
        <v>0</v>
      </c>
      <c r="AY46" s="530">
        <v>0</v>
      </c>
      <c r="AZ46" s="530">
        <v>0</v>
      </c>
      <c r="BA46" s="530">
        <v>520</v>
      </c>
      <c r="BB46" s="530">
        <v>277</v>
      </c>
      <c r="BC46" s="530">
        <v>298</v>
      </c>
      <c r="BD46" s="530">
        <v>168</v>
      </c>
      <c r="BE46" s="530">
        <v>296</v>
      </c>
      <c r="BF46" s="530">
        <v>169</v>
      </c>
      <c r="BG46" s="530">
        <v>160</v>
      </c>
      <c r="BH46" s="530">
        <v>72</v>
      </c>
      <c r="BI46" s="530">
        <v>224</v>
      </c>
      <c r="BJ46" s="530">
        <v>108</v>
      </c>
      <c r="BK46" s="530">
        <v>138</v>
      </c>
      <c r="BL46" s="530">
        <v>96</v>
      </c>
      <c r="BM46" s="530">
        <v>0</v>
      </c>
      <c r="BN46" s="530">
        <v>0</v>
      </c>
      <c r="BO46" s="530">
        <v>0</v>
      </c>
      <c r="BP46" s="530">
        <v>0</v>
      </c>
      <c r="BQ46" s="530">
        <v>0</v>
      </c>
      <c r="BR46" s="530">
        <v>0</v>
      </c>
      <c r="BS46" s="530">
        <v>0</v>
      </c>
      <c r="BT46" s="530">
        <v>0</v>
      </c>
      <c r="BU46" s="530">
        <v>0</v>
      </c>
      <c r="BV46" s="530">
        <v>0</v>
      </c>
      <c r="BW46" s="530">
        <v>0</v>
      </c>
      <c r="BX46" s="530">
        <v>0</v>
      </c>
      <c r="BY46" s="530">
        <v>20</v>
      </c>
      <c r="BZ46" s="530">
        <v>33</v>
      </c>
      <c r="CA46" s="530">
        <v>0</v>
      </c>
    </row>
    <row r="47" spans="1:79" s="477" customFormat="1">
      <c r="A47" s="477" t="s">
        <v>53</v>
      </c>
      <c r="B47" s="477" t="s">
        <v>1745</v>
      </c>
      <c r="C47" s="477">
        <v>2026</v>
      </c>
      <c r="D47" s="477" t="s">
        <v>1935</v>
      </c>
      <c r="E47" s="530">
        <v>497</v>
      </c>
      <c r="F47" s="530">
        <v>378</v>
      </c>
      <c r="G47" s="530">
        <v>240</v>
      </c>
      <c r="H47" s="530">
        <v>162</v>
      </c>
      <c r="I47" s="530">
        <v>62</v>
      </c>
      <c r="J47" s="530">
        <v>0</v>
      </c>
      <c r="K47" s="530">
        <v>0</v>
      </c>
      <c r="L47" s="530">
        <v>0</v>
      </c>
      <c r="M47" s="530">
        <v>0</v>
      </c>
      <c r="N47" s="530">
        <v>355</v>
      </c>
      <c r="O47" s="530">
        <v>8</v>
      </c>
      <c r="P47" s="530">
        <v>347</v>
      </c>
      <c r="Q47" s="530">
        <v>94</v>
      </c>
      <c r="R47" s="530">
        <v>12</v>
      </c>
      <c r="S47" s="530">
        <v>6</v>
      </c>
      <c r="T47" s="530">
        <v>53</v>
      </c>
      <c r="U47" s="530">
        <v>2</v>
      </c>
      <c r="V47" s="530">
        <v>1</v>
      </c>
      <c r="W47" s="530">
        <v>1</v>
      </c>
      <c r="X47" s="530">
        <v>5</v>
      </c>
      <c r="Y47" s="530">
        <v>92</v>
      </c>
      <c r="Z47" s="530">
        <v>11</v>
      </c>
      <c r="AA47" s="530">
        <v>5</v>
      </c>
      <c r="AB47" s="530">
        <v>48</v>
      </c>
      <c r="AC47" s="530">
        <v>396</v>
      </c>
      <c r="AD47" s="530">
        <v>177</v>
      </c>
      <c r="AE47" s="530">
        <v>216</v>
      </c>
      <c r="AF47" s="530">
        <v>182</v>
      </c>
      <c r="AG47" s="530">
        <v>96</v>
      </c>
      <c r="AH47" s="530">
        <v>48</v>
      </c>
      <c r="AI47" s="530">
        <v>61</v>
      </c>
      <c r="AJ47" s="530">
        <v>49</v>
      </c>
      <c r="AK47" s="530">
        <v>300</v>
      </c>
      <c r="AL47" s="530">
        <v>129</v>
      </c>
      <c r="AM47" s="530">
        <v>155</v>
      </c>
      <c r="AN47" s="530">
        <v>133</v>
      </c>
      <c r="AO47" s="530">
        <v>0</v>
      </c>
      <c r="AP47" s="530">
        <v>0</v>
      </c>
      <c r="AQ47" s="530">
        <v>0</v>
      </c>
      <c r="AR47" s="530">
        <v>0</v>
      </c>
      <c r="AS47" s="530">
        <v>0</v>
      </c>
      <c r="AT47" s="530">
        <v>0</v>
      </c>
      <c r="AU47" s="530">
        <v>0</v>
      </c>
      <c r="AV47" s="530">
        <v>0</v>
      </c>
      <c r="AW47" s="530">
        <v>0</v>
      </c>
      <c r="AX47" s="530">
        <v>0</v>
      </c>
      <c r="AY47" s="530">
        <v>0</v>
      </c>
      <c r="AZ47" s="530">
        <v>0</v>
      </c>
      <c r="BA47" s="530">
        <v>520</v>
      </c>
      <c r="BB47" s="530">
        <v>277</v>
      </c>
      <c r="BC47" s="530">
        <v>298</v>
      </c>
      <c r="BD47" s="530">
        <v>168</v>
      </c>
      <c r="BE47" s="530">
        <v>296</v>
      </c>
      <c r="BF47" s="530">
        <v>169</v>
      </c>
      <c r="BG47" s="530">
        <v>160</v>
      </c>
      <c r="BH47" s="530">
        <v>72</v>
      </c>
      <c r="BI47" s="530">
        <v>224</v>
      </c>
      <c r="BJ47" s="530">
        <v>108</v>
      </c>
      <c r="BK47" s="530">
        <v>138</v>
      </c>
      <c r="BL47" s="530">
        <v>96</v>
      </c>
      <c r="BM47" s="530">
        <v>0</v>
      </c>
      <c r="BN47" s="530">
        <v>0</v>
      </c>
      <c r="BO47" s="530">
        <v>0</v>
      </c>
      <c r="BP47" s="530">
        <v>0</v>
      </c>
      <c r="BQ47" s="530">
        <v>0</v>
      </c>
      <c r="BR47" s="530">
        <v>0</v>
      </c>
      <c r="BS47" s="530">
        <v>0</v>
      </c>
      <c r="BT47" s="530">
        <v>0</v>
      </c>
      <c r="BU47" s="530">
        <v>0</v>
      </c>
      <c r="BV47" s="530">
        <v>0</v>
      </c>
      <c r="BW47" s="530">
        <v>0</v>
      </c>
      <c r="BX47" s="530">
        <v>0</v>
      </c>
      <c r="BY47" s="530">
        <v>20</v>
      </c>
      <c r="BZ47" s="530">
        <v>33</v>
      </c>
      <c r="CA47" s="530">
        <v>0</v>
      </c>
    </row>
    <row r="48" spans="1:79" s="477" customFormat="1">
      <c r="A48" s="477" t="s">
        <v>53</v>
      </c>
      <c r="B48" s="477" t="s">
        <v>1745</v>
      </c>
      <c r="C48" s="477">
        <v>2024</v>
      </c>
      <c r="D48" s="477" t="s">
        <v>1937</v>
      </c>
      <c r="E48" s="530">
        <f t="shared" ref="E48:AJ48" si="9">E45</f>
        <v>528</v>
      </c>
      <c r="F48" s="530">
        <f t="shared" si="9"/>
        <v>388</v>
      </c>
      <c r="G48" s="530">
        <f t="shared" si="9"/>
        <v>279</v>
      </c>
      <c r="H48" s="530">
        <f t="shared" si="9"/>
        <v>141</v>
      </c>
      <c r="I48" s="530">
        <f t="shared" si="9"/>
        <v>58</v>
      </c>
      <c r="J48" s="530">
        <f t="shared" si="9"/>
        <v>0</v>
      </c>
      <c r="K48" s="530">
        <f t="shared" si="9"/>
        <v>0</v>
      </c>
      <c r="L48" s="530">
        <f t="shared" si="9"/>
        <v>0</v>
      </c>
      <c r="M48" s="530">
        <f t="shared" si="9"/>
        <v>0</v>
      </c>
      <c r="N48" s="530">
        <f t="shared" si="9"/>
        <v>355</v>
      </c>
      <c r="O48" s="530">
        <f t="shared" si="9"/>
        <v>0</v>
      </c>
      <c r="P48" s="530">
        <f t="shared" si="9"/>
        <v>355</v>
      </c>
      <c r="Q48" s="530">
        <f t="shared" si="9"/>
        <v>88</v>
      </c>
      <c r="R48" s="530">
        <f t="shared" si="9"/>
        <v>9</v>
      </c>
      <c r="S48" s="530">
        <f t="shared" si="9"/>
        <v>6</v>
      </c>
      <c r="T48" s="530">
        <f t="shared" si="9"/>
        <v>47</v>
      </c>
      <c r="U48" s="530">
        <f t="shared" si="9"/>
        <v>0</v>
      </c>
      <c r="V48" s="530">
        <f t="shared" si="9"/>
        <v>0</v>
      </c>
      <c r="W48" s="530">
        <f t="shared" si="9"/>
        <v>0</v>
      </c>
      <c r="X48" s="530">
        <f t="shared" si="9"/>
        <v>0</v>
      </c>
      <c r="Y48" s="530">
        <f t="shared" si="9"/>
        <v>88</v>
      </c>
      <c r="Z48" s="530">
        <f t="shared" si="9"/>
        <v>9</v>
      </c>
      <c r="AA48" s="530">
        <f t="shared" si="9"/>
        <v>6</v>
      </c>
      <c r="AB48" s="530">
        <f t="shared" si="9"/>
        <v>47</v>
      </c>
      <c r="AC48" s="530">
        <f t="shared" si="9"/>
        <v>421</v>
      </c>
      <c r="AD48" s="530">
        <f t="shared" si="9"/>
        <v>178</v>
      </c>
      <c r="AE48" s="530">
        <f t="shared" si="9"/>
        <v>217</v>
      </c>
      <c r="AF48" s="530">
        <f t="shared" si="9"/>
        <v>185</v>
      </c>
      <c r="AG48" s="530">
        <f t="shared" si="9"/>
        <v>71</v>
      </c>
      <c r="AH48" s="530">
        <f t="shared" si="9"/>
        <v>24</v>
      </c>
      <c r="AI48" s="530">
        <f t="shared" si="9"/>
        <v>28</v>
      </c>
      <c r="AJ48" s="530">
        <f t="shared" si="9"/>
        <v>21</v>
      </c>
      <c r="AK48" s="530">
        <f t="shared" ref="AK48:BP48" si="10">AK45</f>
        <v>350</v>
      </c>
      <c r="AL48" s="530">
        <f t="shared" si="10"/>
        <v>154</v>
      </c>
      <c r="AM48" s="530">
        <f t="shared" si="10"/>
        <v>189</v>
      </c>
      <c r="AN48" s="530">
        <f t="shared" si="10"/>
        <v>164</v>
      </c>
      <c r="AO48" s="530">
        <f t="shared" si="10"/>
        <v>0</v>
      </c>
      <c r="AP48" s="530">
        <f t="shared" si="10"/>
        <v>0</v>
      </c>
      <c r="AQ48" s="530">
        <f t="shared" si="10"/>
        <v>0</v>
      </c>
      <c r="AR48" s="530">
        <f t="shared" si="10"/>
        <v>0</v>
      </c>
      <c r="AS48" s="530">
        <f t="shared" si="10"/>
        <v>0</v>
      </c>
      <c r="AT48" s="530">
        <f t="shared" si="10"/>
        <v>0</v>
      </c>
      <c r="AU48" s="530">
        <f t="shared" si="10"/>
        <v>0</v>
      </c>
      <c r="AV48" s="530">
        <f t="shared" si="10"/>
        <v>0</v>
      </c>
      <c r="AW48" s="530">
        <f t="shared" si="10"/>
        <v>0</v>
      </c>
      <c r="AX48" s="530">
        <f t="shared" si="10"/>
        <v>0</v>
      </c>
      <c r="AY48" s="530">
        <f t="shared" si="10"/>
        <v>0</v>
      </c>
      <c r="AZ48" s="530">
        <f t="shared" si="10"/>
        <v>0</v>
      </c>
      <c r="BA48" s="530">
        <f t="shared" si="10"/>
        <v>516</v>
      </c>
      <c r="BB48" s="530">
        <f t="shared" si="10"/>
        <v>312</v>
      </c>
      <c r="BC48" s="530">
        <f t="shared" si="10"/>
        <v>270</v>
      </c>
      <c r="BD48" s="530">
        <f t="shared" si="10"/>
        <v>117</v>
      </c>
      <c r="BE48" s="530">
        <f t="shared" si="10"/>
        <v>282</v>
      </c>
      <c r="BF48" s="530">
        <f t="shared" si="10"/>
        <v>174</v>
      </c>
      <c r="BG48" s="530">
        <f t="shared" si="10"/>
        <v>107</v>
      </c>
      <c r="BH48" s="530">
        <f t="shared" si="10"/>
        <v>38</v>
      </c>
      <c r="BI48" s="530">
        <f t="shared" si="10"/>
        <v>234</v>
      </c>
      <c r="BJ48" s="530">
        <f t="shared" si="10"/>
        <v>138</v>
      </c>
      <c r="BK48" s="530">
        <f t="shared" si="10"/>
        <v>163</v>
      </c>
      <c r="BL48" s="530">
        <f t="shared" si="10"/>
        <v>79</v>
      </c>
      <c r="BM48" s="530">
        <f t="shared" si="10"/>
        <v>0</v>
      </c>
      <c r="BN48" s="530">
        <f t="shared" si="10"/>
        <v>0</v>
      </c>
      <c r="BO48" s="530">
        <f t="shared" si="10"/>
        <v>0</v>
      </c>
      <c r="BP48" s="530">
        <f t="shared" si="10"/>
        <v>0</v>
      </c>
      <c r="BQ48" s="530">
        <f t="shared" ref="BQ48:BX48" si="11">BQ45</f>
        <v>0</v>
      </c>
      <c r="BR48" s="530">
        <f t="shared" si="11"/>
        <v>0</v>
      </c>
      <c r="BS48" s="530">
        <f t="shared" si="11"/>
        <v>0</v>
      </c>
      <c r="BT48" s="530">
        <f t="shared" si="11"/>
        <v>0</v>
      </c>
      <c r="BU48" s="530">
        <f t="shared" si="11"/>
        <v>0</v>
      </c>
      <c r="BV48" s="530">
        <f t="shared" si="11"/>
        <v>0</v>
      </c>
      <c r="BW48" s="530">
        <f t="shared" si="11"/>
        <v>0</v>
      </c>
      <c r="BX48" s="530">
        <f t="shared" si="11"/>
        <v>0</v>
      </c>
      <c r="BY48" s="530">
        <f>IF(OR(BY44=0,BY44=""), BY45,IF(BY45&gt;(BY44*(1+Dash!$B$6)), BY44*(1+Dash!$B$6), IF(BY45&lt;(BY44*(1-Dash!$B$7)), BY44*(1-Dash!$B$7), BY45)))</f>
        <v>20</v>
      </c>
      <c r="BZ48" s="530">
        <f>IF(OR(BZ44=0,BZ44=""), BZ45,IF(BZ45&gt;(BZ44*(1+Dash!$B$6)), BZ44*(1+Dash!$B$6), IF(BZ45&lt;(BZ44*(1-Dash!$B$7)), BZ44*(1-Dash!$B$7), BZ45)))</f>
        <v>33</v>
      </c>
      <c r="CA48" s="530">
        <f>IF(OR(CA44=0,CA44=""), CA45,IF(CA45&gt;(CA44*(1+Dash!$B$6)), CA44*(1+Dash!$B$6), IF(CA45&lt;(CA44*(1-Dash!$B$7)), CA44*(1-Dash!$B$7), CA45)))</f>
        <v>0</v>
      </c>
    </row>
    <row r="49" spans="1:79" s="477" customFormat="1">
      <c r="A49" s="477" t="s">
        <v>53</v>
      </c>
      <c r="B49" s="477" t="s">
        <v>1745</v>
      </c>
      <c r="C49" s="477">
        <v>2025</v>
      </c>
      <c r="D49" s="477" t="s">
        <v>1937</v>
      </c>
      <c r="E49" s="530">
        <f>IF(OR(E45=0, E45=""), E46, IF(E46&gt;(E45*(1+Dash!$B$6)), E45*(1+Dash!$B$6), IF(E46&lt;(E45*(1-Dash!$B$7)), E45*(1-Dash!$B$7), E46)))</f>
        <v>501.59999999999997</v>
      </c>
      <c r="F49" s="530">
        <f>IF(OR(F45=0, F45=""), F46, IF(F46&gt;(F45*(1+Dash!$B$6)), F45*(1+Dash!$B$6), IF(F46&lt;(F45*(1-Dash!$B$7)), F45*(1-Dash!$B$7), F46)))</f>
        <v>378</v>
      </c>
      <c r="G49" s="530">
        <f>IF(OR(G45=0, G45=""), G46, IF(G46&gt;(G45*(1+Dash!$B$6)), G45*(1+Dash!$B$6), IF(G46&lt;(G45*(1-Dash!$B$7)), G45*(1-Dash!$B$7), G46)))</f>
        <v>265.05</v>
      </c>
      <c r="H49" s="530">
        <f>IF(OR(H45=0, H45=""), H46, IF(H46&gt;(H45*(1+Dash!$B$6)), H45*(1+Dash!$B$6), IF(H46&lt;(H45*(1-Dash!$B$7)), H45*(1-Dash!$B$7), H46)))</f>
        <v>155.10000000000002</v>
      </c>
      <c r="I49" s="530">
        <f>IF(OR(I45=0, I45=""), I46, IF(I46&gt;(I45*(1+Dash!$B$6)), I45*(1+Dash!$B$6), IF(I46&lt;(I45*(1-Dash!$B$7)), I45*(1-Dash!$B$7), I46)))</f>
        <v>62</v>
      </c>
      <c r="J49" s="530">
        <f>IF(OR(J45=0, J45=""), J46, IF(J46&gt;(J45*(1+Dash!$B$6)), J45*(1+Dash!$B$6), IF(J46&lt;(J45*(1-Dash!$B$7)), J45*(1-Dash!$B$7), J46)))</f>
        <v>0</v>
      </c>
      <c r="K49" s="530">
        <f>IF(OR(K45=0, K45=""), K46, IF(K46&gt;(K45*(1+Dash!$B$6)), K45*(1+Dash!$B$6), IF(K46&lt;(K45*(1-Dash!$B$7)), K45*(1-Dash!$B$7), K46)))</f>
        <v>0</v>
      </c>
      <c r="L49" s="530">
        <f>IF(OR(L45=0, L45=""), L46, IF(L46&gt;(L45*(1+Dash!$B$6)), L45*(1+Dash!$B$6), IF(L46&lt;(L45*(1-Dash!$B$7)), L45*(1-Dash!$B$7), L46)))</f>
        <v>0</v>
      </c>
      <c r="M49" s="530">
        <f>IF(OR(M45=0, M45=""), M46, IF(M46&gt;(M45*(1+Dash!$B$6)), M45*(1+Dash!$B$6), IF(M46&lt;(M45*(1-Dash!$B$7)), M45*(1-Dash!$B$7), M46)))</f>
        <v>0</v>
      </c>
      <c r="N49" s="530">
        <f>IF(OR(N45=0, N45=""), N46, IF(N46&gt;(N45*(1+Dash!$B$6)), N45*(1+Dash!$B$6), IF(N46&lt;(N45*(1-Dash!$B$7)), N45*(1-Dash!$B$7), N46)))</f>
        <v>355</v>
      </c>
      <c r="O49" s="530">
        <f>IF(OR(O45=0, O45=""), O46, IF(O46&gt;(O45*(1+Dash!$B$6)), O45*(1+Dash!$B$6), IF(O46&lt;(O45*(1-Dash!$B$7)), O45*(1-Dash!$B$7), O46)))</f>
        <v>8</v>
      </c>
      <c r="P49" s="530">
        <f>IF(OR(P45=0, P45=""), P46, IF(P46&gt;(P45*(1+Dash!$B$6)), P45*(1+Dash!$B$6), IF(P46&lt;(P45*(1-Dash!$B$7)), P45*(1-Dash!$B$7), P46)))</f>
        <v>347</v>
      </c>
      <c r="Q49" s="530">
        <f>IF(OR(Q45=0, Q45=""), Q46, IF(Q46&gt;(Q45*(1+Dash!$B$6)), Q45*(1+Dash!$B$6), IF(Q46&lt;(Q45*(1-Dash!$B$7)), Q45*(1-Dash!$B$7), Q46)))</f>
        <v>94</v>
      </c>
      <c r="R49" s="530">
        <f>IF(OR(R45=0, R45=""), R46, IF(R46&gt;(R45*(1+Dash!$B$6)), R45*(1+Dash!$B$6), IF(R46&lt;(R45*(1-Dash!$B$7)), R45*(1-Dash!$B$7), R46)))</f>
        <v>9.9</v>
      </c>
      <c r="S49" s="530">
        <f>IF(OR(S45=0, S45=""), S46, IF(S46&gt;(S45*(1+Dash!$B$6)), S45*(1+Dash!$B$6), IF(S46&lt;(S45*(1-Dash!$B$7)), S45*(1-Dash!$B$7), S46)))</f>
        <v>6</v>
      </c>
      <c r="T49" s="530">
        <f>IF(OR(T45=0, T45=""), T46, IF(T46&gt;(T45*(1+Dash!$B$6)), T45*(1+Dash!$B$6), IF(T46&lt;(T45*(1-Dash!$B$7)), T45*(1-Dash!$B$7), T46)))</f>
        <v>51.7</v>
      </c>
      <c r="U49" s="530">
        <f>IF(OR(U45=0, U45=""), U46, IF(U46&gt;(U45*(1+Dash!$B$6)), U45*(1+Dash!$B$6), IF(U46&lt;(U45*(1-Dash!$B$7)), U45*(1-Dash!$B$7), U46)))</f>
        <v>2</v>
      </c>
      <c r="V49" s="530">
        <f>IF(OR(V45=0, V45=""), V46, IF(V46&gt;(V45*(1+Dash!$B$6)), V45*(1+Dash!$B$6), IF(V46&lt;(V45*(1-Dash!$B$7)), V45*(1-Dash!$B$7), V46)))</f>
        <v>1</v>
      </c>
      <c r="W49" s="530">
        <f>IF(OR(W45=0, W45=""), W46, IF(W46&gt;(W45*(1+Dash!$B$6)), W45*(1+Dash!$B$6), IF(W46&lt;(W45*(1-Dash!$B$7)), W45*(1-Dash!$B$7), W46)))</f>
        <v>1</v>
      </c>
      <c r="X49" s="530">
        <f>IF(OR(X45=0, X45=""), X46, IF(X46&gt;(X45*(1+Dash!$B$6)), X45*(1+Dash!$B$6), IF(X46&lt;(X45*(1-Dash!$B$7)), X45*(1-Dash!$B$7), X46)))</f>
        <v>5</v>
      </c>
      <c r="Y49" s="530">
        <f>IF(OR(Y45=0, Y45=""), Y46, IF(Y46&gt;(Y45*(1+Dash!$B$6)), Y45*(1+Dash!$B$6), IF(Y46&lt;(Y45*(1-Dash!$B$7)), Y45*(1-Dash!$B$7), Y46)))</f>
        <v>92</v>
      </c>
      <c r="Z49" s="530">
        <f>IF(OR(Z45=0, Z45=""), Z46, IF(Z46&gt;(Z45*(1+Dash!$B$6)), Z45*(1+Dash!$B$6), IF(Z46&lt;(Z45*(1-Dash!$B$7)), Z45*(1-Dash!$B$7), Z46)))</f>
        <v>9.9</v>
      </c>
      <c r="AA49" s="530">
        <f>IF(OR(AA45=0, AA45=""), AA46, IF(AA46&gt;(AA45*(1+Dash!$B$6)), AA45*(1+Dash!$B$6), IF(AA46&lt;(AA45*(1-Dash!$B$7)), AA45*(1-Dash!$B$7), AA46)))</f>
        <v>5.6999999999999993</v>
      </c>
      <c r="AB49" s="530">
        <f>IF(OR(AB45=0, AB45=""), AB46, IF(AB46&gt;(AB45*(1+Dash!$B$6)), AB45*(1+Dash!$B$6), IF(AB46&lt;(AB45*(1-Dash!$B$7)), AB45*(1-Dash!$B$7), AB46)))</f>
        <v>48</v>
      </c>
      <c r="AC49" s="530">
        <f>IF(OR(AC45=0, AC45=""), AC46, IF(AC46&gt;(AC45*(1+Dash!$B$6)), AC45*(1+Dash!$B$6), IF(AC46&lt;(AC45*(1-Dash!$B$7)), AC45*(1-Dash!$B$7), AC46)))</f>
        <v>399.95</v>
      </c>
      <c r="AD49" s="530">
        <f>IF(OR(AD45=0, AD45=""), AD46, IF(AD46&gt;(AD45*(1+Dash!$B$6)), AD45*(1+Dash!$B$6), IF(AD46&lt;(AD45*(1-Dash!$B$7)), AD45*(1-Dash!$B$7), AD46)))</f>
        <v>177</v>
      </c>
      <c r="AE49" s="530">
        <f>IF(OR(AE45=0, AE45=""), AE46, IF(AE46&gt;(AE45*(1+Dash!$B$6)), AE45*(1+Dash!$B$6), IF(AE46&lt;(AE45*(1-Dash!$B$7)), AE45*(1-Dash!$B$7), AE46)))</f>
        <v>216</v>
      </c>
      <c r="AF49" s="530">
        <f>IF(OR(AF45=0, AF45=""), AF46, IF(AF46&gt;(AF45*(1+Dash!$B$6)), AF45*(1+Dash!$B$6), IF(AF46&lt;(AF45*(1-Dash!$B$7)), AF45*(1-Dash!$B$7), AF46)))</f>
        <v>182</v>
      </c>
      <c r="AG49" s="530">
        <f>IF(OR(AG45=0, AG45=""), AG46, IF(AG46&gt;(AG45*(1+Dash!$B$6)), AG45*(1+Dash!$B$6), IF(AG46&lt;(AG45*(1-Dash!$B$7)), AG45*(1-Dash!$B$7), AG46)))</f>
        <v>78.100000000000009</v>
      </c>
      <c r="AH49" s="530">
        <f>IF(OR(AH45=0, AH45=""), AH46, IF(AH46&gt;(AH45*(1+Dash!$B$6)), AH45*(1+Dash!$B$6), IF(AH46&lt;(AH45*(1-Dash!$B$7)), AH45*(1-Dash!$B$7), AH46)))</f>
        <v>26.400000000000002</v>
      </c>
      <c r="AI49" s="530">
        <f>IF(OR(AI45=0, AI45=""), AI46, IF(AI46&gt;(AI45*(1+Dash!$B$6)), AI45*(1+Dash!$B$6), IF(AI46&lt;(AI45*(1-Dash!$B$7)), AI45*(1-Dash!$B$7), AI46)))</f>
        <v>30.800000000000004</v>
      </c>
      <c r="AJ49" s="530">
        <f>IF(OR(AJ45=0, AJ45=""), AJ46, IF(AJ46&gt;(AJ45*(1+Dash!$B$6)), AJ45*(1+Dash!$B$6), IF(AJ46&lt;(AJ45*(1-Dash!$B$7)), AJ45*(1-Dash!$B$7), AJ46)))</f>
        <v>23.1</v>
      </c>
      <c r="AK49" s="530">
        <f>IF(OR(AK45=0, AK45=""), AK46, IF(AK46&gt;(AK45*(1+Dash!$B$6)), AK45*(1+Dash!$B$6), IF(AK46&lt;(AK45*(1-Dash!$B$7)), AK45*(1-Dash!$B$7), AK46)))</f>
        <v>332.5</v>
      </c>
      <c r="AL49" s="530">
        <f>IF(OR(AL45=0, AL45=""), AL46, IF(AL46&gt;(AL45*(1+Dash!$B$6)), AL45*(1+Dash!$B$6), IF(AL46&lt;(AL45*(1-Dash!$B$7)), AL45*(1-Dash!$B$7), AL46)))</f>
        <v>146.29999999999998</v>
      </c>
      <c r="AM49" s="530">
        <f>IF(OR(AM45=0, AM45=""), AM46, IF(AM46&gt;(AM45*(1+Dash!$B$6)), AM45*(1+Dash!$B$6), IF(AM46&lt;(AM45*(1-Dash!$B$7)), AM45*(1-Dash!$B$7), AM46)))</f>
        <v>179.54999999999998</v>
      </c>
      <c r="AN49" s="530">
        <f>IF(OR(AN45=0, AN45=""), AN46, IF(AN46&gt;(AN45*(1+Dash!$B$6)), AN45*(1+Dash!$B$6), IF(AN46&lt;(AN45*(1-Dash!$B$7)), AN45*(1-Dash!$B$7), AN46)))</f>
        <v>155.79999999999998</v>
      </c>
      <c r="AO49" s="530">
        <f>IF(OR(AO45=0, AO45=""), AO46, IF(AO46&gt;(AO45*(1+Dash!$B$6)), AO45*(1+Dash!$B$6), IF(AO46&lt;(AO45*(1-Dash!$B$7)), AO45*(1-Dash!$B$7), AO46)))</f>
        <v>0</v>
      </c>
      <c r="AP49" s="530">
        <f>IF(OR(AP45=0, AP45=""), AP46, IF(AP46&gt;(AP45*(1+Dash!$B$6)), AP45*(1+Dash!$B$6), IF(AP46&lt;(AP45*(1-Dash!$B$7)), AP45*(1-Dash!$B$7), AP46)))</f>
        <v>0</v>
      </c>
      <c r="AQ49" s="530">
        <f>IF(OR(AQ45=0, AQ45=""), AQ46, IF(AQ46&gt;(AQ45*(1+Dash!$B$6)), AQ45*(1+Dash!$B$6), IF(AQ46&lt;(AQ45*(1-Dash!$B$7)), AQ45*(1-Dash!$B$7), AQ46)))</f>
        <v>0</v>
      </c>
      <c r="AR49" s="530">
        <f>IF(OR(AR45=0, AR45=""), AR46, IF(AR46&gt;(AR45*(1+Dash!$B$6)), AR45*(1+Dash!$B$6), IF(AR46&lt;(AR45*(1-Dash!$B$7)), AR45*(1-Dash!$B$7), AR46)))</f>
        <v>0</v>
      </c>
      <c r="AS49" s="530">
        <f>IF(OR(AS45=0, AS45=""), AS46, IF(AS46&gt;(AS45*(1+Dash!$B$6)), AS45*(1+Dash!$B$6), IF(AS46&lt;(AS45*(1-Dash!$B$7)), AS45*(1-Dash!$B$7), AS46)))</f>
        <v>0</v>
      </c>
      <c r="AT49" s="530">
        <f>IF(OR(AT45=0, AT45=""), AT46, IF(AT46&gt;(AT45*(1+Dash!$B$6)), AT45*(1+Dash!$B$6), IF(AT46&lt;(AT45*(1-Dash!$B$7)), AT45*(1-Dash!$B$7), AT46)))</f>
        <v>0</v>
      </c>
      <c r="AU49" s="530">
        <f>IF(OR(AU45=0, AU45=""), AU46, IF(AU46&gt;(AU45*(1+Dash!$B$6)), AU45*(1+Dash!$B$6), IF(AU46&lt;(AU45*(1-Dash!$B$7)), AU45*(1-Dash!$B$7), AU46)))</f>
        <v>0</v>
      </c>
      <c r="AV49" s="530">
        <f>IF(OR(AV45=0, AV45=""), AV46, IF(AV46&gt;(AV45*(1+Dash!$B$6)), AV45*(1+Dash!$B$6), IF(AV46&lt;(AV45*(1-Dash!$B$7)), AV45*(1-Dash!$B$7), AV46)))</f>
        <v>0</v>
      </c>
      <c r="AW49" s="530">
        <f>IF(OR(AW45=0, AW45=""), AW46, IF(AW46&gt;(AW45*(1+Dash!$B$6)), AW45*(1+Dash!$B$6), IF(AW46&lt;(AW45*(1-Dash!$B$7)), AW45*(1-Dash!$B$7), AW46)))</f>
        <v>0</v>
      </c>
      <c r="AX49" s="530">
        <f>IF(OR(AX45=0, AX45=""), AX46, IF(AX46&gt;(AX45*(1+Dash!$B$6)), AX45*(1+Dash!$B$6), IF(AX46&lt;(AX45*(1-Dash!$B$7)), AX45*(1-Dash!$B$7), AX46)))</f>
        <v>0</v>
      </c>
      <c r="AY49" s="530">
        <f>IF(OR(AY45=0, AY45=""), AY46, IF(AY46&gt;(AY45*(1+Dash!$B$6)), AY45*(1+Dash!$B$6), IF(AY46&lt;(AY45*(1-Dash!$B$7)), AY45*(1-Dash!$B$7), AY46)))</f>
        <v>0</v>
      </c>
      <c r="AZ49" s="530">
        <f>IF(OR(AZ45=0, AZ45=""), AZ46, IF(AZ46&gt;(AZ45*(1+Dash!$B$6)), AZ45*(1+Dash!$B$6), IF(AZ46&lt;(AZ45*(1-Dash!$B$7)), AZ45*(1-Dash!$B$7), AZ46)))</f>
        <v>0</v>
      </c>
      <c r="BA49" s="530">
        <f>IF(OR(BA45=0, BA45=""), BA46, IF(BA46&gt;(BA45*(1+Dash!$B$6)), BA45*(1+Dash!$B$6), IF(BA46&lt;(BA45*(1-Dash!$B$7)), BA45*(1-Dash!$B$7), BA46)))</f>
        <v>520</v>
      </c>
      <c r="BB49" s="530">
        <f>IF(OR(BB45=0, BB45=""), BB46, IF(BB46&gt;(BB45*(1+Dash!$B$6)), BB45*(1+Dash!$B$6), IF(BB46&lt;(BB45*(1-Dash!$B$7)), BB45*(1-Dash!$B$7), BB46)))</f>
        <v>296.39999999999998</v>
      </c>
      <c r="BC49" s="530">
        <f>IF(OR(BC45=0, BC45=""), BC46, IF(BC46&gt;(BC45*(1+Dash!$B$6)), BC45*(1+Dash!$B$6), IF(BC46&lt;(BC45*(1-Dash!$B$7)), BC45*(1-Dash!$B$7), BC46)))</f>
        <v>297</v>
      </c>
      <c r="BD49" s="530">
        <f>IF(OR(BD45=0, BD45=""), BD46, IF(BD46&gt;(BD45*(1+Dash!$B$6)), BD45*(1+Dash!$B$6), IF(BD46&lt;(BD45*(1-Dash!$B$7)), BD45*(1-Dash!$B$7), BD46)))</f>
        <v>128.70000000000002</v>
      </c>
      <c r="BE49" s="530">
        <f>IF(OR(BE45=0, BE45=""), BE46, IF(BE46&gt;(BE45*(1+Dash!$B$6)), BE45*(1+Dash!$B$6), IF(BE46&lt;(BE45*(1-Dash!$B$7)), BE45*(1-Dash!$B$7), BE46)))</f>
        <v>296</v>
      </c>
      <c r="BF49" s="530">
        <f>IF(OR(BF45=0, BF45=""), BF46, IF(BF46&gt;(BF45*(1+Dash!$B$6)), BF45*(1+Dash!$B$6), IF(BF46&lt;(BF45*(1-Dash!$B$7)), BF45*(1-Dash!$B$7), BF46)))</f>
        <v>169</v>
      </c>
      <c r="BG49" s="530">
        <f>IF(OR(BG45=0, BG45=""), BG46, IF(BG46&gt;(BG45*(1+Dash!$B$6)), BG45*(1+Dash!$B$6), IF(BG46&lt;(BG45*(1-Dash!$B$7)), BG45*(1-Dash!$B$7), BG46)))</f>
        <v>117.7</v>
      </c>
      <c r="BH49" s="530">
        <f>IF(OR(BH45=0, BH45=""), BH46, IF(BH46&gt;(BH45*(1+Dash!$B$6)), BH45*(1+Dash!$B$6), IF(BH46&lt;(BH45*(1-Dash!$B$7)), BH45*(1-Dash!$B$7), BH46)))</f>
        <v>41.800000000000004</v>
      </c>
      <c r="BI49" s="530">
        <f>IF(OR(BI45=0, BI45=""), BI46, IF(BI46&gt;(BI45*(1+Dash!$B$6)), BI45*(1+Dash!$B$6), IF(BI46&lt;(BI45*(1-Dash!$B$7)), BI45*(1-Dash!$B$7), BI46)))</f>
        <v>224</v>
      </c>
      <c r="BJ49" s="530">
        <f>IF(OR(BJ45=0, BJ45=""), BJ46, IF(BJ46&gt;(BJ45*(1+Dash!$B$6)), BJ45*(1+Dash!$B$6), IF(BJ46&lt;(BJ45*(1-Dash!$B$7)), BJ45*(1-Dash!$B$7), BJ46)))</f>
        <v>131.1</v>
      </c>
      <c r="BK49" s="530">
        <f>IF(OR(BK45=0, BK45=""), BK46, IF(BK46&gt;(BK45*(1+Dash!$B$6)), BK45*(1+Dash!$B$6), IF(BK46&lt;(BK45*(1-Dash!$B$7)), BK45*(1-Dash!$B$7), BK46)))</f>
        <v>154.85</v>
      </c>
      <c r="BL49" s="530">
        <f>IF(OR(BL45=0, BL45=""), BL46, IF(BL46&gt;(BL45*(1+Dash!$B$6)), BL45*(1+Dash!$B$6), IF(BL46&lt;(BL45*(1-Dash!$B$7)), BL45*(1-Dash!$B$7), BL46)))</f>
        <v>86.9</v>
      </c>
      <c r="BM49" s="530">
        <f>IF(OR(BM45=0, BM45=""), BM46, IF(BM46&gt;(BM45*(1+Dash!$B$6)), BM45*(1+Dash!$B$6), IF(BM46&lt;(BM45*(1-Dash!$B$7)), BM45*(1-Dash!$B$7), BM46)))</f>
        <v>0</v>
      </c>
      <c r="BN49" s="530">
        <f>IF(OR(BN45=0, BN45=""), BN46, IF(BN46&gt;(BN45*(1+Dash!$B$6)), BN45*(1+Dash!$B$6), IF(BN46&lt;(BN45*(1-Dash!$B$7)), BN45*(1-Dash!$B$7), BN46)))</f>
        <v>0</v>
      </c>
      <c r="BO49" s="530">
        <f>IF(OR(BO45=0, BO45=""), BO46, IF(BO46&gt;(BO45*(1+Dash!$B$6)), BO45*(1+Dash!$B$6), IF(BO46&lt;(BO45*(1-Dash!$B$7)), BO45*(1-Dash!$B$7), BO46)))</f>
        <v>0</v>
      </c>
      <c r="BP49" s="530">
        <f>IF(OR(BP45=0, BP45=""), BP46, IF(BP46&gt;(BP45*(1+Dash!$B$6)), BP45*(1+Dash!$B$6), IF(BP46&lt;(BP45*(1-Dash!$B$7)), BP45*(1-Dash!$B$7), BP46)))</f>
        <v>0</v>
      </c>
      <c r="BQ49" s="530">
        <f>IF(OR(BQ45=0, BQ45=""), BQ46, IF(BQ46&gt;(BQ45*(1+Dash!$B$6)), BQ45*(1+Dash!$B$6), IF(BQ46&lt;(BQ45*(1-Dash!$B$7)), BQ45*(1-Dash!$B$7), BQ46)))</f>
        <v>0</v>
      </c>
      <c r="BR49" s="530">
        <f>IF(OR(BR45=0, BR45=""), BR46, IF(BR46&gt;(BR45*(1+Dash!$B$6)), BR45*(1+Dash!$B$6), IF(BR46&lt;(BR45*(1-Dash!$B$7)), BR45*(1-Dash!$B$7), BR46)))</f>
        <v>0</v>
      </c>
      <c r="BS49" s="530">
        <f>IF(OR(BS45=0, BS45=""), BS46, IF(BS46&gt;(BS45*(1+Dash!$B$6)), BS45*(1+Dash!$B$6), IF(BS46&lt;(BS45*(1-Dash!$B$7)), BS45*(1-Dash!$B$7), BS46)))</f>
        <v>0</v>
      </c>
      <c r="BT49" s="530">
        <f>IF(OR(BT45=0, BT45=""), BT46, IF(BT46&gt;(BT45*(1+Dash!$B$6)), BT45*(1+Dash!$B$6), IF(BT46&lt;(BT45*(1-Dash!$B$7)), BT45*(1-Dash!$B$7), BT46)))</f>
        <v>0</v>
      </c>
      <c r="BU49" s="530">
        <f>IF(OR(BU45=0, BU45=""), BU46, IF(BU46&gt;(BU45*(1+Dash!$B$6)), BU45*(1+Dash!$B$6), IF(BU46&lt;(BU45*(1-Dash!$B$7)), BU45*(1-Dash!$B$7), BU46)))</f>
        <v>0</v>
      </c>
      <c r="BV49" s="530">
        <f>IF(OR(BV45=0, BV45=""), BV46, IF(BV46&gt;(BV45*(1+Dash!$B$6)), BV45*(1+Dash!$B$6), IF(BV46&lt;(BV45*(1-Dash!$B$7)), BV45*(1-Dash!$B$7), BV46)))</f>
        <v>0</v>
      </c>
      <c r="BW49" s="530">
        <f>IF(OR(BW45=0, BW45=""), BW46, IF(BW46&gt;(BW45*(1+Dash!$B$6)), BW45*(1+Dash!$B$6), IF(BW46&lt;(BW45*(1-Dash!$B$7)), BW45*(1-Dash!$B$7), BW46)))</f>
        <v>0</v>
      </c>
      <c r="BX49" s="530">
        <f>IF(OR(BX45=0, BX45=""), BX46, IF(BX46&gt;(BX45*(1+Dash!$B$6)), BX45*(1+Dash!$B$6), IF(BX46&lt;(BX45*(1-Dash!$B$7)), BX45*(1-Dash!$B$7), BX46)))</f>
        <v>0</v>
      </c>
      <c r="BY49" s="530">
        <f>IF(OR(BY45=0, BY45=""), BY46, IF(BY46&gt;(BY45*(1+Dash!$B$6)), BY45*(1+Dash!$B$6), IF(BY46&lt;(BY45*(1-Dash!$B$7)), BY45*(1-Dash!$B$7), BY46)))</f>
        <v>20</v>
      </c>
      <c r="BZ49" s="530">
        <f>IF(OR(BZ45=0, BZ45=""), BZ46, IF(BZ46&gt;(BZ45*(1+Dash!$B$6)), BZ45*(1+Dash!$B$6), IF(BZ46&lt;(BZ45*(1-Dash!$B$7)), BZ45*(1-Dash!$B$7), BZ46)))</f>
        <v>33</v>
      </c>
      <c r="CA49" s="530">
        <f>IF(OR(CA45=0, CA45=""), CA46, IF(CA46&gt;(CA45*(1+Dash!$B$6)), CA45*(1+Dash!$B$6), IF(CA46&lt;(CA45*(1-Dash!$B$7)), CA45*(1-Dash!$B$7), CA46)))</f>
        <v>0</v>
      </c>
    </row>
    <row r="50" spans="1:79" s="477" customFormat="1">
      <c r="A50" s="477" t="s">
        <v>53</v>
      </c>
      <c r="B50" s="477" t="s">
        <v>1745</v>
      </c>
      <c r="C50" s="477">
        <v>2026</v>
      </c>
      <c r="D50" s="477" t="s">
        <v>1937</v>
      </c>
      <c r="E50" s="530">
        <f>IF(E47&gt;(E49*(1+Dash!$B$6)), E49*(1+Dash!$B$6), IF(E47&lt;(E49*(1-Dash!$B$7)), E49*(1-Dash!$B$7), E47))</f>
        <v>497</v>
      </c>
      <c r="F50" s="530">
        <f>IF(F47&gt;(F49*(1+Dash!$B$6)), F49*(1+Dash!$B$6), IF(F47&lt;(F49*(1-Dash!$B$7)), F49*(1-Dash!$B$7), F47))</f>
        <v>378</v>
      </c>
      <c r="G50" s="530">
        <f>IF(G47&gt;(G49*(1+Dash!$B$6)), G49*(1+Dash!$B$6), IF(G47&lt;(G49*(1-Dash!$B$7)), G49*(1-Dash!$B$7), G47))</f>
        <v>251.79749999999999</v>
      </c>
      <c r="H50" s="530">
        <f>IF(H47&gt;(H49*(1+Dash!$B$6)), H49*(1+Dash!$B$6), IF(H47&lt;(H49*(1-Dash!$B$7)), H49*(1-Dash!$B$7), H47))</f>
        <v>162</v>
      </c>
      <c r="I50" s="530">
        <f>IF(I47&gt;(I49*(1+Dash!$B$6)), I49*(1+Dash!$B$6), IF(I47&lt;(I49*(1-Dash!$B$7)), I49*(1-Dash!$B$7), I47))</f>
        <v>62</v>
      </c>
      <c r="J50" s="530">
        <f>IF(J47&gt;(J49*(1+Dash!$B$6)), J49*(1+Dash!$B$6), IF(J47&lt;(J49*(1-Dash!$B$7)), J49*(1-Dash!$B$7), J47))</f>
        <v>0</v>
      </c>
      <c r="K50" s="530">
        <f>IF(K47&gt;(K49*(1+Dash!$B$6)), K49*(1+Dash!$B$6), IF(K47&lt;(K49*(1-Dash!$B$7)), K49*(1-Dash!$B$7), K47))</f>
        <v>0</v>
      </c>
      <c r="L50" s="530">
        <f>IF(L47&gt;(L49*(1+Dash!$B$6)), L49*(1+Dash!$B$6), IF(L47&lt;(L49*(1-Dash!$B$7)), L49*(1-Dash!$B$7), L47))</f>
        <v>0</v>
      </c>
      <c r="M50" s="530">
        <f>IF(M47&gt;(M49*(1+Dash!$B$6)), M49*(1+Dash!$B$6), IF(M47&lt;(M49*(1-Dash!$B$7)), M49*(1-Dash!$B$7), M47))</f>
        <v>0</v>
      </c>
      <c r="N50" s="530">
        <f>IF(N47&gt;(N49*(1+Dash!$B$6)), N49*(1+Dash!$B$6), IF(N47&lt;(N49*(1-Dash!$B$7)), N49*(1-Dash!$B$7), N47))</f>
        <v>355</v>
      </c>
      <c r="O50" s="530">
        <f>IF(O47&gt;(O49*(1+Dash!$B$6)), O49*(1+Dash!$B$6), IF(O47&lt;(O49*(1-Dash!$B$7)), O49*(1-Dash!$B$7), O47))</f>
        <v>8</v>
      </c>
      <c r="P50" s="530">
        <f>IF(P47&gt;(P49*(1+Dash!$B$6)), P49*(1+Dash!$B$6), IF(P47&lt;(P49*(1-Dash!$B$7)), P49*(1-Dash!$B$7), P47))</f>
        <v>347</v>
      </c>
      <c r="Q50" s="530">
        <f>IF(Q47&gt;(Q49*(1+Dash!$B$6)), Q49*(1+Dash!$B$6), IF(Q47&lt;(Q49*(1-Dash!$B$7)), Q49*(1-Dash!$B$7), Q47))</f>
        <v>94</v>
      </c>
      <c r="R50" s="530">
        <f>IF(R47&gt;(R49*(1+Dash!$B$6)), R49*(1+Dash!$B$6), IF(R47&lt;(R49*(1-Dash!$B$7)), R49*(1-Dash!$B$7), R47))</f>
        <v>10.89</v>
      </c>
      <c r="S50" s="530">
        <f>IF(S47&gt;(S49*(1+Dash!$B$6)), S49*(1+Dash!$B$6), IF(S47&lt;(S49*(1-Dash!$B$7)), S49*(1-Dash!$B$7), S47))</f>
        <v>6</v>
      </c>
      <c r="T50" s="530">
        <f>IF(T47&gt;(T49*(1+Dash!$B$6)), T49*(1+Dash!$B$6), IF(T47&lt;(T49*(1-Dash!$B$7)), T49*(1-Dash!$B$7), T47))</f>
        <v>53</v>
      </c>
      <c r="U50" s="530">
        <f>IF(U47&gt;(U49*(1+Dash!$B$6)), U49*(1+Dash!$B$6), IF(U47&lt;(U49*(1-Dash!$B$7)), U49*(1-Dash!$B$7), U47))</f>
        <v>2</v>
      </c>
      <c r="V50" s="530">
        <f>IF(V47&gt;(V49*(1+Dash!$B$6)), V49*(1+Dash!$B$6), IF(V47&lt;(V49*(1-Dash!$B$7)), V49*(1-Dash!$B$7), V47))</f>
        <v>1</v>
      </c>
      <c r="W50" s="530">
        <f>IF(W47&gt;(W49*(1+Dash!$B$6)), W49*(1+Dash!$B$6), IF(W47&lt;(W49*(1-Dash!$B$7)), W49*(1-Dash!$B$7), W47))</f>
        <v>1</v>
      </c>
      <c r="X50" s="530">
        <f>IF(X47&gt;(X49*(1+Dash!$B$6)), X49*(1+Dash!$B$6), IF(X47&lt;(X49*(1-Dash!$B$7)), X49*(1-Dash!$B$7), X47))</f>
        <v>5</v>
      </c>
      <c r="Y50" s="530">
        <f>IF(Y47&gt;(Y49*(1+Dash!$B$6)), Y49*(1+Dash!$B$6), IF(Y47&lt;(Y49*(1-Dash!$B$7)), Y49*(1-Dash!$B$7), Y47))</f>
        <v>92</v>
      </c>
      <c r="Z50" s="530">
        <f>IF(Z47&gt;(Z49*(1+Dash!$B$6)), Z49*(1+Dash!$B$6), IF(Z47&lt;(Z49*(1-Dash!$B$7)), Z49*(1-Dash!$B$7), Z47))</f>
        <v>10.89</v>
      </c>
      <c r="AA50" s="530">
        <f>IF(AA47&gt;(AA49*(1+Dash!$B$6)), AA49*(1+Dash!$B$6), IF(AA47&lt;(AA49*(1-Dash!$B$7)), AA49*(1-Dash!$B$7), AA47))</f>
        <v>5.4149999999999991</v>
      </c>
      <c r="AB50" s="530">
        <f>IF(AB47&gt;(AB49*(1+Dash!$B$6)), AB49*(1+Dash!$B$6), IF(AB47&lt;(AB49*(1-Dash!$B$7)), AB49*(1-Dash!$B$7), AB47))</f>
        <v>48</v>
      </c>
      <c r="AC50" s="530">
        <f>IF(AC47&gt;(AC49*(1+Dash!$B$6)), AC49*(1+Dash!$B$6), IF(AC47&lt;(AC49*(1-Dash!$B$7)), AC49*(1-Dash!$B$7), AC47))</f>
        <v>396</v>
      </c>
      <c r="AD50" s="530">
        <f>IF(AD47&gt;(AD49*(1+Dash!$B$6)), AD49*(1+Dash!$B$6), IF(AD47&lt;(AD49*(1-Dash!$B$7)), AD49*(1-Dash!$B$7), AD47))</f>
        <v>177</v>
      </c>
      <c r="AE50" s="530">
        <f>IF(AE47&gt;(AE49*(1+Dash!$B$6)), AE49*(1+Dash!$B$6), IF(AE47&lt;(AE49*(1-Dash!$B$7)), AE49*(1-Dash!$B$7), AE47))</f>
        <v>216</v>
      </c>
      <c r="AF50" s="530">
        <f>IF(AF47&gt;(AF49*(1+Dash!$B$6)), AF49*(1+Dash!$B$6), IF(AF47&lt;(AF49*(1-Dash!$B$7)), AF49*(1-Dash!$B$7), AF47))</f>
        <v>182</v>
      </c>
      <c r="AG50" s="530">
        <f>IF(AG47&gt;(AG49*(1+Dash!$B$6)), AG49*(1+Dash!$B$6), IF(AG47&lt;(AG49*(1-Dash!$B$7)), AG49*(1-Dash!$B$7), AG47))</f>
        <v>85.910000000000011</v>
      </c>
      <c r="AH50" s="530">
        <f>IF(AH47&gt;(AH49*(1+Dash!$B$6)), AH49*(1+Dash!$B$6), IF(AH47&lt;(AH49*(1-Dash!$B$7)), AH49*(1-Dash!$B$7), AH47))</f>
        <v>29.040000000000006</v>
      </c>
      <c r="AI50" s="530">
        <f>IF(AI47&gt;(AI49*(1+Dash!$B$6)), AI49*(1+Dash!$B$6), IF(AI47&lt;(AI49*(1-Dash!$B$7)), AI49*(1-Dash!$B$7), AI47))</f>
        <v>33.88000000000001</v>
      </c>
      <c r="AJ50" s="530">
        <f>IF(AJ47&gt;(AJ49*(1+Dash!$B$6)), AJ49*(1+Dash!$B$6), IF(AJ47&lt;(AJ49*(1-Dash!$B$7)), AJ49*(1-Dash!$B$7), AJ47))</f>
        <v>25.410000000000004</v>
      </c>
      <c r="AK50" s="530">
        <f>IF(AK47&gt;(AK49*(1+Dash!$B$6)), AK49*(1+Dash!$B$6), IF(AK47&lt;(AK49*(1-Dash!$B$7)), AK49*(1-Dash!$B$7), AK47))</f>
        <v>315.875</v>
      </c>
      <c r="AL50" s="530">
        <f>IF(AL47&gt;(AL49*(1+Dash!$B$6)), AL49*(1+Dash!$B$6), IF(AL47&lt;(AL49*(1-Dash!$B$7)), AL49*(1-Dash!$B$7), AL47))</f>
        <v>138.98499999999999</v>
      </c>
      <c r="AM50" s="530">
        <f>IF(AM47&gt;(AM49*(1+Dash!$B$6)), AM49*(1+Dash!$B$6), IF(AM47&lt;(AM49*(1-Dash!$B$7)), AM49*(1-Dash!$B$7), AM47))</f>
        <v>170.57249999999996</v>
      </c>
      <c r="AN50" s="530">
        <f>IF(AN47&gt;(AN49*(1+Dash!$B$6)), AN49*(1+Dash!$B$6), IF(AN47&lt;(AN49*(1-Dash!$B$7)), AN49*(1-Dash!$B$7), AN47))</f>
        <v>148.01</v>
      </c>
      <c r="AO50" s="530">
        <f>IF(AO47&gt;(AO49*(1+Dash!$B$6)), AO49*(1+Dash!$B$6), IF(AO47&lt;(AO49*(1-Dash!$B$7)), AO49*(1-Dash!$B$7), AO47))</f>
        <v>0</v>
      </c>
      <c r="AP50" s="530">
        <f>IF(AP47&gt;(AP49*(1+Dash!$B$6)), AP49*(1+Dash!$B$6), IF(AP47&lt;(AP49*(1-Dash!$B$7)), AP49*(1-Dash!$B$7), AP47))</f>
        <v>0</v>
      </c>
      <c r="AQ50" s="530">
        <f>IF(AQ47&gt;(AQ49*(1+Dash!$B$6)), AQ49*(1+Dash!$B$6), IF(AQ47&lt;(AQ49*(1-Dash!$B$7)), AQ49*(1-Dash!$B$7), AQ47))</f>
        <v>0</v>
      </c>
      <c r="AR50" s="530">
        <f>IF(AR47&gt;(AR49*(1+Dash!$B$6)), AR49*(1+Dash!$B$6), IF(AR47&lt;(AR49*(1-Dash!$B$7)), AR49*(1-Dash!$B$7), AR47))</f>
        <v>0</v>
      </c>
      <c r="AS50" s="530">
        <f>IF(AS47&gt;(AS49*(1+Dash!$B$6)), AS49*(1+Dash!$B$6), IF(AS47&lt;(AS49*(1-Dash!$B$7)), AS49*(1-Dash!$B$7), AS47))</f>
        <v>0</v>
      </c>
      <c r="AT50" s="530">
        <f>IF(AT47&gt;(AT49*(1+Dash!$B$6)), AT49*(1+Dash!$B$6), IF(AT47&lt;(AT49*(1-Dash!$B$7)), AT49*(1-Dash!$B$7), AT47))</f>
        <v>0</v>
      </c>
      <c r="AU50" s="530">
        <f>IF(AU47&gt;(AU49*(1+Dash!$B$6)), AU49*(1+Dash!$B$6), IF(AU47&lt;(AU49*(1-Dash!$B$7)), AU49*(1-Dash!$B$7), AU47))</f>
        <v>0</v>
      </c>
      <c r="AV50" s="530">
        <f>IF(AV47&gt;(AV49*(1+Dash!$B$6)), AV49*(1+Dash!$B$6), IF(AV47&lt;(AV49*(1-Dash!$B$7)), AV49*(1-Dash!$B$7), AV47))</f>
        <v>0</v>
      </c>
      <c r="AW50" s="530">
        <f>IF(AW47&gt;(AW49*(1+Dash!$B$6)), AW49*(1+Dash!$B$6), IF(AW47&lt;(AW49*(1-Dash!$B$7)), AW49*(1-Dash!$B$7), AW47))</f>
        <v>0</v>
      </c>
      <c r="AX50" s="530">
        <f>IF(AX47&gt;(AX49*(1+Dash!$B$6)), AX49*(1+Dash!$B$6), IF(AX47&lt;(AX49*(1-Dash!$B$7)), AX49*(1-Dash!$B$7), AX47))</f>
        <v>0</v>
      </c>
      <c r="AY50" s="530">
        <f>IF(AY47&gt;(AY49*(1+Dash!$B$6)), AY49*(1+Dash!$B$6), IF(AY47&lt;(AY49*(1-Dash!$B$7)), AY49*(1-Dash!$B$7), AY47))</f>
        <v>0</v>
      </c>
      <c r="AZ50" s="530">
        <f>IF(AZ47&gt;(AZ49*(1+Dash!$B$6)), AZ49*(1+Dash!$B$6), IF(AZ47&lt;(AZ49*(1-Dash!$B$7)), AZ49*(1-Dash!$B$7), AZ47))</f>
        <v>0</v>
      </c>
      <c r="BA50" s="530">
        <f>IF(BA47&gt;(BA49*(1+Dash!$B$6)), BA49*(1+Dash!$B$6), IF(BA47&lt;(BA49*(1-Dash!$B$7)), BA49*(1-Dash!$B$7), BA47))</f>
        <v>520</v>
      </c>
      <c r="BB50" s="530">
        <f>IF(BB47&gt;(BB49*(1+Dash!$B$6)), BB49*(1+Dash!$B$6), IF(BB47&lt;(BB49*(1-Dash!$B$7)), BB49*(1-Dash!$B$7), BB47))</f>
        <v>281.58</v>
      </c>
      <c r="BC50" s="530">
        <f>IF(BC47&gt;(BC49*(1+Dash!$B$6)), BC49*(1+Dash!$B$6), IF(BC47&lt;(BC49*(1-Dash!$B$7)), BC49*(1-Dash!$B$7), BC47))</f>
        <v>298</v>
      </c>
      <c r="BD50" s="530">
        <f>IF(BD47&gt;(BD49*(1+Dash!$B$6)), BD49*(1+Dash!$B$6), IF(BD47&lt;(BD49*(1-Dash!$B$7)), BD49*(1-Dash!$B$7), BD47))</f>
        <v>141.57000000000002</v>
      </c>
      <c r="BE50" s="530">
        <f>IF(BE47&gt;(BE49*(1+Dash!$B$6)), BE49*(1+Dash!$B$6), IF(BE47&lt;(BE49*(1-Dash!$B$7)), BE49*(1-Dash!$B$7), BE47))</f>
        <v>296</v>
      </c>
      <c r="BF50" s="530">
        <f>IF(BF47&gt;(BF49*(1+Dash!$B$6)), BF49*(1+Dash!$B$6), IF(BF47&lt;(BF49*(1-Dash!$B$7)), BF49*(1-Dash!$B$7), BF47))</f>
        <v>169</v>
      </c>
      <c r="BG50" s="530">
        <f>IF(BG47&gt;(BG49*(1+Dash!$B$6)), BG49*(1+Dash!$B$6), IF(BG47&lt;(BG49*(1-Dash!$B$7)), BG49*(1-Dash!$B$7), BG47))</f>
        <v>129.47000000000003</v>
      </c>
      <c r="BH50" s="530">
        <f>IF(BH47&gt;(BH49*(1+Dash!$B$6)), BH49*(1+Dash!$B$6), IF(BH47&lt;(BH49*(1-Dash!$B$7)), BH49*(1-Dash!$B$7), BH47))</f>
        <v>45.980000000000011</v>
      </c>
      <c r="BI50" s="530">
        <f>IF(BI47&gt;(BI49*(1+Dash!$B$6)), BI49*(1+Dash!$B$6), IF(BI47&lt;(BI49*(1-Dash!$B$7)), BI49*(1-Dash!$B$7), BI47))</f>
        <v>224</v>
      </c>
      <c r="BJ50" s="530">
        <f>IF(BJ47&gt;(BJ49*(1+Dash!$B$6)), BJ49*(1+Dash!$B$6), IF(BJ47&lt;(BJ49*(1-Dash!$B$7)), BJ49*(1-Dash!$B$7), BJ47))</f>
        <v>124.54499999999999</v>
      </c>
      <c r="BK50" s="530">
        <f>IF(BK47&gt;(BK49*(1+Dash!$B$6)), BK49*(1+Dash!$B$6), IF(BK47&lt;(BK49*(1-Dash!$B$7)), BK49*(1-Dash!$B$7), BK47))</f>
        <v>147.10749999999999</v>
      </c>
      <c r="BL50" s="530">
        <f>IF(BL47&gt;(BL49*(1+Dash!$B$6)), BL49*(1+Dash!$B$6), IF(BL47&lt;(BL49*(1-Dash!$B$7)), BL49*(1-Dash!$B$7), BL47))</f>
        <v>95.590000000000018</v>
      </c>
      <c r="BM50" s="530">
        <f>IF(BM47&gt;(BM49*(1+Dash!$B$6)), BM49*(1+Dash!$B$6), IF(BM47&lt;(BM49*(1-Dash!$B$7)), BM49*(1-Dash!$B$7), BM47))</f>
        <v>0</v>
      </c>
      <c r="BN50" s="530">
        <f>IF(BN47&gt;(BN49*(1+Dash!$B$6)), BN49*(1+Dash!$B$6), IF(BN47&lt;(BN49*(1-Dash!$B$7)), BN49*(1-Dash!$B$7), BN47))</f>
        <v>0</v>
      </c>
      <c r="BO50" s="530">
        <f>IF(BO47&gt;(BO49*(1+Dash!$B$6)), BO49*(1+Dash!$B$6), IF(BO47&lt;(BO49*(1-Dash!$B$7)), BO49*(1-Dash!$B$7), BO47))</f>
        <v>0</v>
      </c>
      <c r="BP50" s="530">
        <f>IF(BP47&gt;(BP49*(1+Dash!$B$6)), BP49*(1+Dash!$B$6), IF(BP47&lt;(BP49*(1-Dash!$B$7)), BP49*(1-Dash!$B$7), BP47))</f>
        <v>0</v>
      </c>
      <c r="BQ50" s="530">
        <f>IF(BQ47&gt;(BQ49*(1+Dash!$B$6)), BQ49*(1+Dash!$B$6), IF(BQ47&lt;(BQ49*(1-Dash!$B$7)), BQ49*(1-Dash!$B$7), BQ47))</f>
        <v>0</v>
      </c>
      <c r="BR50" s="530">
        <f>IF(BR47&gt;(BR49*(1+Dash!$B$6)), BR49*(1+Dash!$B$6), IF(BR47&lt;(BR49*(1-Dash!$B$7)), BR49*(1-Dash!$B$7), BR47))</f>
        <v>0</v>
      </c>
      <c r="BS50" s="530">
        <f>IF(BS47&gt;(BS49*(1+Dash!$B$6)), BS49*(1+Dash!$B$6), IF(BS47&lt;(BS49*(1-Dash!$B$7)), BS49*(1-Dash!$B$7), BS47))</f>
        <v>0</v>
      </c>
      <c r="BT50" s="530">
        <f>IF(BT47&gt;(BT49*(1+Dash!$B$6)), BT49*(1+Dash!$B$6), IF(BT47&lt;(BT49*(1-Dash!$B$7)), BT49*(1-Dash!$B$7), BT47))</f>
        <v>0</v>
      </c>
      <c r="BU50" s="530">
        <f>IF(BU47&gt;(BU49*(1+Dash!$B$6)), BU49*(1+Dash!$B$6), IF(BU47&lt;(BU49*(1-Dash!$B$7)), BU49*(1-Dash!$B$7), BU47))</f>
        <v>0</v>
      </c>
      <c r="BV50" s="530">
        <f>IF(BV47&gt;(BV49*(1+Dash!$B$6)), BV49*(1+Dash!$B$6), IF(BV47&lt;(BV49*(1-Dash!$B$7)), BV49*(1-Dash!$B$7), BV47))</f>
        <v>0</v>
      </c>
      <c r="BW50" s="530">
        <f>IF(BW47&gt;(BW49*(1+Dash!$B$6)), BW49*(1+Dash!$B$6), IF(BW47&lt;(BW49*(1-Dash!$B$7)), BW49*(1-Dash!$B$7), BW47))</f>
        <v>0</v>
      </c>
      <c r="BX50" s="530">
        <f>IF(BX47&gt;(BX49*(1+Dash!$B$6)), BX49*(1+Dash!$B$6), IF(BX47&lt;(BX49*(1-Dash!$B$7)), BX49*(1-Dash!$B$7), BX47))</f>
        <v>0</v>
      </c>
      <c r="BY50" s="530">
        <f>IF(BY47&gt;(BY49*(1+Dash!$B$6)), BY49*(1+Dash!$B$6), IF(BY47&lt;(BY49*(1-Dash!$B$7)), BY49*(1-Dash!$B$7), BY47))</f>
        <v>20</v>
      </c>
      <c r="BZ50" s="530">
        <f>IF(BZ47&gt;(BZ49*(1+Dash!$B$6)), BZ49*(1+Dash!$B$6), IF(BZ47&lt;(BZ49*(1-Dash!$B$7)), BZ49*(1-Dash!$B$7), BZ47))</f>
        <v>33</v>
      </c>
      <c r="CA50" s="530">
        <f>IF(CA47&gt;(CA49*(1+Dash!$B$6)), CA49*(1+Dash!$B$6), IF(CA47&lt;(CA49*(1-Dash!$B$7)), CA49*(1-Dash!$B$7), CA47))</f>
        <v>0</v>
      </c>
    </row>
    <row r="51" spans="1:79" s="477" customFormat="1">
      <c r="A51" s="477" t="s">
        <v>55</v>
      </c>
      <c r="B51" s="477" t="s">
        <v>1747</v>
      </c>
      <c r="C51" s="477">
        <v>2018</v>
      </c>
      <c r="D51" s="477" t="s">
        <v>1934</v>
      </c>
      <c r="E51" s="530">
        <v>2197</v>
      </c>
      <c r="F51" s="530">
        <v>3562</v>
      </c>
      <c r="G51" s="530">
        <v>1282</v>
      </c>
      <c r="H51" s="530">
        <v>1070</v>
      </c>
      <c r="I51" s="530">
        <v>741</v>
      </c>
      <c r="J51" s="530">
        <v>99</v>
      </c>
      <c r="K51" s="530">
        <v>52</v>
      </c>
      <c r="L51" s="530">
        <v>51</v>
      </c>
      <c r="M51" s="530">
        <v>0</v>
      </c>
      <c r="N51" s="530">
        <v>0</v>
      </c>
      <c r="O51" s="530">
        <v>0</v>
      </c>
      <c r="P51" s="530">
        <v>0</v>
      </c>
      <c r="Q51" s="530">
        <v>0</v>
      </c>
      <c r="R51" s="530">
        <v>0</v>
      </c>
      <c r="S51" s="530">
        <v>0</v>
      </c>
      <c r="T51" s="530">
        <v>0</v>
      </c>
      <c r="U51" s="530">
        <v>0</v>
      </c>
      <c r="V51" s="530">
        <v>0</v>
      </c>
      <c r="W51" s="530">
        <v>0</v>
      </c>
      <c r="X51" s="530">
        <v>0</v>
      </c>
      <c r="Y51" s="530">
        <v>0</v>
      </c>
      <c r="Z51" s="530">
        <v>0</v>
      </c>
      <c r="AA51" s="530">
        <v>0</v>
      </c>
      <c r="AB51" s="530">
        <v>0</v>
      </c>
      <c r="AC51" s="530">
        <v>870</v>
      </c>
      <c r="AD51" s="530">
        <v>285</v>
      </c>
      <c r="AE51" s="530">
        <v>230</v>
      </c>
      <c r="AF51" s="530">
        <v>557</v>
      </c>
      <c r="AG51" s="530">
        <v>401</v>
      </c>
      <c r="AH51" s="530">
        <v>139</v>
      </c>
      <c r="AI51" s="530">
        <v>97</v>
      </c>
      <c r="AJ51" s="530">
        <v>250</v>
      </c>
      <c r="AK51" s="530">
        <v>469</v>
      </c>
      <c r="AL51" s="530">
        <v>146</v>
      </c>
      <c r="AM51" s="530">
        <v>133</v>
      </c>
      <c r="AN51" s="530">
        <v>307</v>
      </c>
      <c r="AO51" s="530">
        <v>70</v>
      </c>
      <c r="AP51" s="530">
        <v>5</v>
      </c>
      <c r="AQ51" s="530">
        <v>10</v>
      </c>
      <c r="AR51" s="530">
        <v>66</v>
      </c>
      <c r="AS51" s="530">
        <v>11</v>
      </c>
      <c r="AT51" s="530">
        <v>0</v>
      </c>
      <c r="AU51" s="530">
        <v>0</v>
      </c>
      <c r="AV51" s="530">
        <v>11</v>
      </c>
      <c r="AW51" s="530">
        <v>59</v>
      </c>
      <c r="AX51" s="530">
        <v>5</v>
      </c>
      <c r="AY51" s="530">
        <v>10</v>
      </c>
      <c r="AZ51" s="530">
        <v>55</v>
      </c>
      <c r="BA51" s="530">
        <v>2951</v>
      </c>
      <c r="BB51" s="530">
        <v>771</v>
      </c>
      <c r="BC51" s="530">
        <v>1042</v>
      </c>
      <c r="BD51" s="530">
        <v>1362</v>
      </c>
      <c r="BE51" s="530">
        <v>2051</v>
      </c>
      <c r="BF51" s="530">
        <v>586</v>
      </c>
      <c r="BG51" s="530">
        <v>693</v>
      </c>
      <c r="BH51" s="530">
        <v>739</v>
      </c>
      <c r="BI51" s="530">
        <v>900</v>
      </c>
      <c r="BJ51" s="530">
        <v>185</v>
      </c>
      <c r="BK51" s="530">
        <v>349</v>
      </c>
      <c r="BL51" s="530">
        <v>623</v>
      </c>
      <c r="BM51" s="530">
        <v>0</v>
      </c>
      <c r="BN51" s="530">
        <v>0</v>
      </c>
      <c r="BO51" s="530">
        <v>0</v>
      </c>
      <c r="BP51" s="530">
        <v>0</v>
      </c>
      <c r="BQ51" s="530">
        <v>0</v>
      </c>
      <c r="BR51" s="530">
        <v>0</v>
      </c>
      <c r="BS51" s="530">
        <v>0</v>
      </c>
      <c r="BT51" s="530">
        <v>0</v>
      </c>
      <c r="BU51" s="530">
        <v>0</v>
      </c>
      <c r="BV51" s="530">
        <v>0</v>
      </c>
      <c r="BW51" s="530">
        <v>0</v>
      </c>
      <c r="BX51" s="530">
        <v>0</v>
      </c>
      <c r="BY51" s="530">
        <v>26</v>
      </c>
      <c r="BZ51" s="530">
        <v>99</v>
      </c>
      <c r="CA51" s="530">
        <v>0</v>
      </c>
    </row>
    <row r="52" spans="1:79" s="477" customFormat="1">
      <c r="A52" s="477" t="s">
        <v>55</v>
      </c>
      <c r="B52" s="477" t="s">
        <v>1747</v>
      </c>
      <c r="C52" s="477">
        <v>2019</v>
      </c>
      <c r="D52" s="477" t="s">
        <v>1934</v>
      </c>
      <c r="E52" s="530">
        <v>2274</v>
      </c>
      <c r="F52" s="530">
        <v>3444</v>
      </c>
      <c r="G52" s="530">
        <v>1178</v>
      </c>
      <c r="H52" s="530">
        <v>1035</v>
      </c>
      <c r="I52" s="530">
        <v>735</v>
      </c>
      <c r="J52" s="530">
        <v>111</v>
      </c>
      <c r="K52" s="530">
        <v>27</v>
      </c>
      <c r="L52" s="530">
        <v>41</v>
      </c>
      <c r="M52" s="530">
        <v>1</v>
      </c>
      <c r="N52" s="530">
        <v>0</v>
      </c>
      <c r="O52" s="530">
        <v>0</v>
      </c>
      <c r="P52" s="530">
        <v>0</v>
      </c>
      <c r="Q52" s="530">
        <v>0</v>
      </c>
      <c r="R52" s="530">
        <v>0</v>
      </c>
      <c r="S52" s="530">
        <v>0</v>
      </c>
      <c r="T52" s="530">
        <v>0</v>
      </c>
      <c r="U52" s="530">
        <v>0</v>
      </c>
      <c r="V52" s="530">
        <v>0</v>
      </c>
      <c r="W52" s="530">
        <v>0</v>
      </c>
      <c r="X52" s="530">
        <v>0</v>
      </c>
      <c r="Y52" s="530">
        <v>0</v>
      </c>
      <c r="Z52" s="530">
        <v>0</v>
      </c>
      <c r="AA52" s="530">
        <v>0</v>
      </c>
      <c r="AB52" s="530">
        <v>0</v>
      </c>
      <c r="AC52" s="530">
        <v>1035</v>
      </c>
      <c r="AD52" s="530">
        <v>322</v>
      </c>
      <c r="AE52" s="530">
        <v>306</v>
      </c>
      <c r="AF52" s="530">
        <v>692</v>
      </c>
      <c r="AG52" s="530">
        <v>459</v>
      </c>
      <c r="AH52" s="530">
        <v>147</v>
      </c>
      <c r="AI52" s="530">
        <v>118</v>
      </c>
      <c r="AJ52" s="530">
        <v>280</v>
      </c>
      <c r="AK52" s="530">
        <v>576</v>
      </c>
      <c r="AL52" s="530">
        <v>175</v>
      </c>
      <c r="AM52" s="530">
        <v>188</v>
      </c>
      <c r="AN52" s="530">
        <v>412</v>
      </c>
      <c r="AO52" s="530">
        <v>120</v>
      </c>
      <c r="AP52" s="530">
        <v>5</v>
      </c>
      <c r="AQ52" s="530">
        <v>9</v>
      </c>
      <c r="AR52" s="530">
        <v>112</v>
      </c>
      <c r="AS52" s="530">
        <v>33</v>
      </c>
      <c r="AT52" s="530">
        <v>1</v>
      </c>
      <c r="AU52" s="530">
        <v>0</v>
      </c>
      <c r="AV52" s="530">
        <v>31</v>
      </c>
      <c r="AW52" s="530">
        <v>87</v>
      </c>
      <c r="AX52" s="530">
        <v>4</v>
      </c>
      <c r="AY52" s="530">
        <v>9</v>
      </c>
      <c r="AZ52" s="530">
        <v>81</v>
      </c>
      <c r="BA52" s="530">
        <v>3443</v>
      </c>
      <c r="BB52" s="530">
        <v>860</v>
      </c>
      <c r="BC52" s="530">
        <v>1249</v>
      </c>
      <c r="BD52" s="530">
        <v>1486</v>
      </c>
      <c r="BE52" s="530">
        <v>2460</v>
      </c>
      <c r="BF52" s="530">
        <v>687</v>
      </c>
      <c r="BG52" s="530">
        <v>862</v>
      </c>
      <c r="BH52" s="530">
        <v>851</v>
      </c>
      <c r="BI52" s="530">
        <v>983</v>
      </c>
      <c r="BJ52" s="530">
        <v>173</v>
      </c>
      <c r="BK52" s="530">
        <v>387</v>
      </c>
      <c r="BL52" s="530">
        <v>635</v>
      </c>
      <c r="BM52" s="530">
        <v>23</v>
      </c>
      <c r="BN52" s="530">
        <v>2</v>
      </c>
      <c r="BO52" s="530">
        <v>12</v>
      </c>
      <c r="BP52" s="530">
        <v>18</v>
      </c>
      <c r="BQ52" s="530">
        <v>0</v>
      </c>
      <c r="BR52" s="530">
        <v>0</v>
      </c>
      <c r="BS52" s="530">
        <v>0</v>
      </c>
      <c r="BT52" s="530">
        <v>0</v>
      </c>
      <c r="BU52" s="530">
        <v>23</v>
      </c>
      <c r="BV52" s="530">
        <v>2</v>
      </c>
      <c r="BW52" s="530">
        <v>12</v>
      </c>
      <c r="BX52" s="530">
        <v>18</v>
      </c>
      <c r="BY52" s="530">
        <v>26</v>
      </c>
      <c r="BZ52" s="530">
        <v>106</v>
      </c>
      <c r="CA52" s="530">
        <v>0</v>
      </c>
    </row>
    <row r="53" spans="1:79" s="477" customFormat="1">
      <c r="A53" s="477" t="s">
        <v>55</v>
      </c>
      <c r="B53" s="477" t="s">
        <v>1747</v>
      </c>
      <c r="C53" s="477">
        <v>2020</v>
      </c>
      <c r="D53" s="477" t="s">
        <v>1934</v>
      </c>
      <c r="E53" s="530">
        <v>2543</v>
      </c>
      <c r="F53" s="530">
        <v>3585</v>
      </c>
      <c r="G53" s="530">
        <v>1270</v>
      </c>
      <c r="H53" s="530">
        <v>1062</v>
      </c>
      <c r="I53" s="530">
        <v>665</v>
      </c>
      <c r="J53" s="530">
        <v>130</v>
      </c>
      <c r="K53" s="530">
        <v>24</v>
      </c>
      <c r="L53" s="530">
        <v>28</v>
      </c>
      <c r="M53" s="530">
        <v>0</v>
      </c>
      <c r="N53" s="530">
        <v>102</v>
      </c>
      <c r="O53" s="530">
        <v>0</v>
      </c>
      <c r="P53" s="530">
        <v>102</v>
      </c>
      <c r="Q53" s="530">
        <v>1981</v>
      </c>
      <c r="R53" s="530">
        <v>0</v>
      </c>
      <c r="S53" s="530">
        <v>0</v>
      </c>
      <c r="T53" s="530">
        <v>0</v>
      </c>
      <c r="U53" s="530">
        <v>447</v>
      </c>
      <c r="V53" s="530">
        <v>0</v>
      </c>
      <c r="W53" s="530">
        <v>0</v>
      </c>
      <c r="X53" s="530">
        <v>0</v>
      </c>
      <c r="Y53" s="530">
        <v>1534</v>
      </c>
      <c r="Z53" s="530">
        <v>0</v>
      </c>
      <c r="AA53" s="530">
        <v>0</v>
      </c>
      <c r="AB53" s="530">
        <v>0</v>
      </c>
      <c r="AC53" s="530">
        <v>1074</v>
      </c>
      <c r="AD53" s="530">
        <v>375</v>
      </c>
      <c r="AE53" s="530">
        <v>328</v>
      </c>
      <c r="AF53" s="530">
        <v>693</v>
      </c>
      <c r="AG53" s="530">
        <v>432</v>
      </c>
      <c r="AH53" s="530">
        <v>151</v>
      </c>
      <c r="AI53" s="530">
        <v>117</v>
      </c>
      <c r="AJ53" s="530">
        <v>279</v>
      </c>
      <c r="AK53" s="530">
        <v>642</v>
      </c>
      <c r="AL53" s="530">
        <v>224</v>
      </c>
      <c r="AM53" s="530">
        <v>211</v>
      </c>
      <c r="AN53" s="530">
        <v>414</v>
      </c>
      <c r="AO53" s="530">
        <v>133</v>
      </c>
      <c r="AP53" s="530">
        <v>5</v>
      </c>
      <c r="AQ53" s="530">
        <v>14</v>
      </c>
      <c r="AR53" s="530">
        <v>119</v>
      </c>
      <c r="AS53" s="530">
        <v>22</v>
      </c>
      <c r="AT53" s="530">
        <v>1</v>
      </c>
      <c r="AU53" s="530">
        <v>0</v>
      </c>
      <c r="AV53" s="530">
        <v>18</v>
      </c>
      <c r="AW53" s="530">
        <v>111</v>
      </c>
      <c r="AX53" s="530">
        <v>4</v>
      </c>
      <c r="AY53" s="530">
        <v>14</v>
      </c>
      <c r="AZ53" s="530">
        <v>101</v>
      </c>
      <c r="BA53" s="530">
        <v>3731</v>
      </c>
      <c r="BB53" s="530">
        <v>1021</v>
      </c>
      <c r="BC53" s="530">
        <v>1314</v>
      </c>
      <c r="BD53" s="530">
        <v>1537</v>
      </c>
      <c r="BE53" s="530">
        <v>2669</v>
      </c>
      <c r="BF53" s="530">
        <v>833</v>
      </c>
      <c r="BG53" s="530">
        <v>891</v>
      </c>
      <c r="BH53" s="530">
        <v>845</v>
      </c>
      <c r="BI53" s="530">
        <v>1062</v>
      </c>
      <c r="BJ53" s="530">
        <v>188</v>
      </c>
      <c r="BK53" s="530">
        <v>423</v>
      </c>
      <c r="BL53" s="530">
        <v>692</v>
      </c>
      <c r="BM53" s="530">
        <v>38</v>
      </c>
      <c r="BN53" s="530">
        <v>0</v>
      </c>
      <c r="BO53" s="530">
        <v>15</v>
      </c>
      <c r="BP53" s="530">
        <v>32</v>
      </c>
      <c r="BQ53" s="530">
        <v>0</v>
      </c>
      <c r="BR53" s="530">
        <v>0</v>
      </c>
      <c r="BS53" s="530">
        <v>0</v>
      </c>
      <c r="BT53" s="530">
        <v>0</v>
      </c>
      <c r="BU53" s="530">
        <v>38</v>
      </c>
      <c r="BV53" s="530">
        <v>0</v>
      </c>
      <c r="BW53" s="530">
        <v>15</v>
      </c>
      <c r="BX53" s="530">
        <v>32</v>
      </c>
      <c r="BY53" s="530">
        <v>28</v>
      </c>
      <c r="BZ53" s="530">
        <v>140</v>
      </c>
      <c r="CA53" s="530">
        <v>0</v>
      </c>
    </row>
    <row r="54" spans="1:79" s="477" customFormat="1">
      <c r="A54" s="477" t="s">
        <v>55</v>
      </c>
      <c r="B54" s="477" t="s">
        <v>1747</v>
      </c>
      <c r="C54" s="477">
        <v>2021</v>
      </c>
      <c r="D54" s="477" t="s">
        <v>1934</v>
      </c>
      <c r="E54" s="530">
        <v>2211</v>
      </c>
      <c r="F54" s="530">
        <v>3596</v>
      </c>
      <c r="G54" s="530">
        <v>1393</v>
      </c>
      <c r="H54" s="530">
        <v>1118</v>
      </c>
      <c r="I54" s="530">
        <v>689</v>
      </c>
      <c r="J54" s="530">
        <v>129</v>
      </c>
      <c r="K54" s="530">
        <v>20</v>
      </c>
      <c r="L54" s="530">
        <v>31</v>
      </c>
      <c r="M54" s="530">
        <v>0</v>
      </c>
      <c r="N54" s="530">
        <v>133</v>
      </c>
      <c r="O54" s="530">
        <v>0</v>
      </c>
      <c r="P54" s="530">
        <v>133</v>
      </c>
      <c r="Q54" s="530">
        <v>1109</v>
      </c>
      <c r="R54" s="530">
        <v>0</v>
      </c>
      <c r="S54" s="530">
        <v>0</v>
      </c>
      <c r="T54" s="530">
        <v>0</v>
      </c>
      <c r="U54" s="530">
        <v>214</v>
      </c>
      <c r="V54" s="530">
        <v>0</v>
      </c>
      <c r="W54" s="530">
        <v>0</v>
      </c>
      <c r="X54" s="530">
        <v>0</v>
      </c>
      <c r="Y54" s="530">
        <v>895</v>
      </c>
      <c r="Z54" s="530">
        <v>0</v>
      </c>
      <c r="AA54" s="530">
        <v>0</v>
      </c>
      <c r="AB54" s="530">
        <v>0</v>
      </c>
      <c r="AC54" s="530">
        <v>1200</v>
      </c>
      <c r="AD54" s="530">
        <v>429</v>
      </c>
      <c r="AE54" s="530">
        <v>382</v>
      </c>
      <c r="AF54" s="530">
        <v>756</v>
      </c>
      <c r="AG54" s="530">
        <v>520</v>
      </c>
      <c r="AH54" s="530">
        <v>185</v>
      </c>
      <c r="AI54" s="530">
        <v>164</v>
      </c>
      <c r="AJ54" s="530">
        <v>313</v>
      </c>
      <c r="AK54" s="530">
        <v>680</v>
      </c>
      <c r="AL54" s="530">
        <v>244</v>
      </c>
      <c r="AM54" s="530">
        <v>218</v>
      </c>
      <c r="AN54" s="530">
        <v>443</v>
      </c>
      <c r="AO54" s="530">
        <v>103</v>
      </c>
      <c r="AP54" s="530">
        <v>4</v>
      </c>
      <c r="AQ54" s="530">
        <v>15</v>
      </c>
      <c r="AR54" s="530">
        <v>93</v>
      </c>
      <c r="AS54" s="530">
        <v>19</v>
      </c>
      <c r="AT54" s="530">
        <v>1</v>
      </c>
      <c r="AU54" s="530">
        <v>1</v>
      </c>
      <c r="AV54" s="530">
        <v>16</v>
      </c>
      <c r="AW54" s="530">
        <v>84</v>
      </c>
      <c r="AX54" s="530">
        <v>3</v>
      </c>
      <c r="AY54" s="530">
        <v>14</v>
      </c>
      <c r="AZ54" s="530">
        <v>77</v>
      </c>
      <c r="BA54" s="530">
        <v>3878</v>
      </c>
      <c r="BB54" s="530">
        <v>1098</v>
      </c>
      <c r="BC54" s="530">
        <v>1366</v>
      </c>
      <c r="BD54" s="530">
        <v>1493</v>
      </c>
      <c r="BE54" s="530">
        <v>2724</v>
      </c>
      <c r="BF54" s="530">
        <v>894</v>
      </c>
      <c r="BG54" s="530">
        <v>893</v>
      </c>
      <c r="BH54" s="530">
        <v>773</v>
      </c>
      <c r="BI54" s="530">
        <v>1154</v>
      </c>
      <c r="BJ54" s="530">
        <v>204</v>
      </c>
      <c r="BK54" s="530">
        <v>473</v>
      </c>
      <c r="BL54" s="530">
        <v>720</v>
      </c>
      <c r="BM54" s="530">
        <v>46</v>
      </c>
      <c r="BN54" s="530">
        <v>0</v>
      </c>
      <c r="BO54" s="530">
        <v>13</v>
      </c>
      <c r="BP54" s="530">
        <v>38</v>
      </c>
      <c r="BQ54" s="530">
        <v>0</v>
      </c>
      <c r="BR54" s="530">
        <v>0</v>
      </c>
      <c r="BS54" s="530">
        <v>0</v>
      </c>
      <c r="BT54" s="530">
        <v>0</v>
      </c>
      <c r="BU54" s="530">
        <v>46</v>
      </c>
      <c r="BV54" s="530">
        <v>0</v>
      </c>
      <c r="BW54" s="530">
        <v>13</v>
      </c>
      <c r="BX54" s="530">
        <v>38</v>
      </c>
      <c r="BY54" s="530">
        <v>50</v>
      </c>
      <c r="BZ54" s="530">
        <v>182</v>
      </c>
      <c r="CA54" s="530">
        <v>0</v>
      </c>
    </row>
    <row r="55" spans="1:79" s="477" customFormat="1">
      <c r="A55" s="477" t="s">
        <v>55</v>
      </c>
      <c r="B55" s="477" t="s">
        <v>1747</v>
      </c>
      <c r="C55" s="477">
        <v>2022</v>
      </c>
      <c r="D55" s="477" t="s">
        <v>1934</v>
      </c>
      <c r="E55" s="530">
        <v>2345</v>
      </c>
      <c r="F55" s="530">
        <v>3443</v>
      </c>
      <c r="G55" s="530">
        <v>1460</v>
      </c>
      <c r="H55" s="530">
        <v>951</v>
      </c>
      <c r="I55" s="530">
        <v>620</v>
      </c>
      <c r="J55" s="530">
        <v>189</v>
      </c>
      <c r="K55" s="530">
        <v>17</v>
      </c>
      <c r="L55" s="530">
        <v>38</v>
      </c>
      <c r="M55" s="530">
        <v>0</v>
      </c>
      <c r="N55" s="530">
        <v>394</v>
      </c>
      <c r="O55" s="530">
        <v>50</v>
      </c>
      <c r="P55" s="530">
        <v>344</v>
      </c>
      <c r="Q55" s="530">
        <v>1391</v>
      </c>
      <c r="R55" s="530">
        <v>0</v>
      </c>
      <c r="S55" s="530">
        <v>0</v>
      </c>
      <c r="T55" s="530">
        <v>0</v>
      </c>
      <c r="U55" s="530">
        <v>266</v>
      </c>
      <c r="V55" s="530">
        <v>0</v>
      </c>
      <c r="W55" s="530">
        <v>0</v>
      </c>
      <c r="X55" s="530">
        <v>0</v>
      </c>
      <c r="Y55" s="530">
        <v>1125</v>
      </c>
      <c r="Z55" s="530">
        <v>0</v>
      </c>
      <c r="AA55" s="530">
        <v>0</v>
      </c>
      <c r="AB55" s="530">
        <v>0</v>
      </c>
      <c r="AC55" s="530">
        <v>1528</v>
      </c>
      <c r="AD55" s="530">
        <v>513</v>
      </c>
      <c r="AE55" s="530">
        <v>462</v>
      </c>
      <c r="AF55" s="530">
        <v>916</v>
      </c>
      <c r="AG55" s="530">
        <v>690</v>
      </c>
      <c r="AH55" s="530">
        <v>256</v>
      </c>
      <c r="AI55" s="530">
        <v>233</v>
      </c>
      <c r="AJ55" s="530">
        <v>382</v>
      </c>
      <c r="AK55" s="530">
        <v>838</v>
      </c>
      <c r="AL55" s="530">
        <v>257</v>
      </c>
      <c r="AM55" s="530">
        <v>229</v>
      </c>
      <c r="AN55" s="530">
        <v>534</v>
      </c>
      <c r="AO55" s="530">
        <v>114</v>
      </c>
      <c r="AP55" s="530">
        <v>7</v>
      </c>
      <c r="AQ55" s="530">
        <v>12</v>
      </c>
      <c r="AR55" s="530">
        <v>103</v>
      </c>
      <c r="AS55" s="530">
        <v>20</v>
      </c>
      <c r="AT55" s="530">
        <v>1</v>
      </c>
      <c r="AU55" s="530">
        <v>1</v>
      </c>
      <c r="AV55" s="530">
        <v>18</v>
      </c>
      <c r="AW55" s="530">
        <v>94</v>
      </c>
      <c r="AX55" s="530">
        <v>6</v>
      </c>
      <c r="AY55" s="530">
        <v>11</v>
      </c>
      <c r="AZ55" s="530">
        <v>85</v>
      </c>
      <c r="BA55" s="530">
        <v>3797</v>
      </c>
      <c r="BB55" s="530">
        <v>1067</v>
      </c>
      <c r="BC55" s="530">
        <v>1329</v>
      </c>
      <c r="BD55" s="530">
        <v>1416</v>
      </c>
      <c r="BE55" s="530">
        <v>2783</v>
      </c>
      <c r="BF55" s="530">
        <v>894</v>
      </c>
      <c r="BG55" s="530">
        <v>924</v>
      </c>
      <c r="BH55" s="530">
        <v>765</v>
      </c>
      <c r="BI55" s="530">
        <v>1014</v>
      </c>
      <c r="BJ55" s="530">
        <v>173</v>
      </c>
      <c r="BK55" s="530">
        <v>405</v>
      </c>
      <c r="BL55" s="530">
        <v>651</v>
      </c>
      <c r="BM55" s="530">
        <v>63</v>
      </c>
      <c r="BN55" s="530">
        <v>0</v>
      </c>
      <c r="BO55" s="530">
        <v>23</v>
      </c>
      <c r="BP55" s="530">
        <v>52</v>
      </c>
      <c r="BQ55" s="530">
        <v>0</v>
      </c>
      <c r="BR55" s="530">
        <v>0</v>
      </c>
      <c r="BS55" s="530">
        <v>0</v>
      </c>
      <c r="BT55" s="530">
        <v>0</v>
      </c>
      <c r="BU55" s="530">
        <v>63</v>
      </c>
      <c r="BV55" s="530">
        <v>0</v>
      </c>
      <c r="BW55" s="530">
        <v>23</v>
      </c>
      <c r="BX55" s="530">
        <v>52</v>
      </c>
      <c r="BY55" s="530">
        <v>63</v>
      </c>
      <c r="BZ55" s="530">
        <v>199</v>
      </c>
      <c r="CA55" s="530">
        <v>0</v>
      </c>
    </row>
    <row r="56" spans="1:79" s="477" customFormat="1">
      <c r="A56" s="477" t="s">
        <v>55</v>
      </c>
      <c r="B56" s="477" t="s">
        <v>1747</v>
      </c>
      <c r="C56" s="477">
        <v>2023</v>
      </c>
      <c r="D56" s="477" t="s">
        <v>1934</v>
      </c>
      <c r="E56" s="530">
        <v>2250</v>
      </c>
      <c r="F56" s="530">
        <v>2863</v>
      </c>
      <c r="G56" s="530">
        <v>1356</v>
      </c>
      <c r="H56" s="530">
        <v>790</v>
      </c>
      <c r="I56" s="530">
        <v>492</v>
      </c>
      <c r="J56" s="530">
        <v>186</v>
      </c>
      <c r="K56" s="530">
        <v>46</v>
      </c>
      <c r="L56" s="530">
        <v>64</v>
      </c>
      <c r="M56" s="530">
        <v>0</v>
      </c>
      <c r="N56" s="530">
        <v>180</v>
      </c>
      <c r="O56" s="530">
        <v>0</v>
      </c>
      <c r="P56" s="530">
        <v>180</v>
      </c>
      <c r="Q56" s="530">
        <v>1380</v>
      </c>
      <c r="R56" s="530">
        <v>385</v>
      </c>
      <c r="S56" s="530">
        <v>328</v>
      </c>
      <c r="T56" s="530">
        <v>859</v>
      </c>
      <c r="U56" s="530">
        <v>163</v>
      </c>
      <c r="V56" s="530">
        <v>63</v>
      </c>
      <c r="W56" s="530">
        <v>44</v>
      </c>
      <c r="X56" s="530">
        <v>71</v>
      </c>
      <c r="Y56" s="530">
        <v>1217</v>
      </c>
      <c r="Z56" s="530">
        <v>322</v>
      </c>
      <c r="AA56" s="530">
        <v>284</v>
      </c>
      <c r="AB56" s="530">
        <v>788</v>
      </c>
      <c r="AC56" s="530">
        <v>1349</v>
      </c>
      <c r="AD56" s="530">
        <v>507</v>
      </c>
      <c r="AE56" s="530">
        <v>382</v>
      </c>
      <c r="AF56" s="530">
        <v>758</v>
      </c>
      <c r="AG56" s="530">
        <v>655</v>
      </c>
      <c r="AH56" s="530">
        <v>278</v>
      </c>
      <c r="AI56" s="530">
        <v>171</v>
      </c>
      <c r="AJ56" s="530">
        <v>338</v>
      </c>
      <c r="AK56" s="530">
        <v>694</v>
      </c>
      <c r="AL56" s="530">
        <v>229</v>
      </c>
      <c r="AM56" s="530">
        <v>211</v>
      </c>
      <c r="AN56" s="530">
        <v>420</v>
      </c>
      <c r="AO56" s="530">
        <v>97</v>
      </c>
      <c r="AP56" s="530">
        <v>7</v>
      </c>
      <c r="AQ56" s="530">
        <v>12</v>
      </c>
      <c r="AR56" s="530">
        <v>85</v>
      </c>
      <c r="AS56" s="530">
        <v>20</v>
      </c>
      <c r="AT56" s="530">
        <v>2</v>
      </c>
      <c r="AU56" s="530">
        <v>0</v>
      </c>
      <c r="AV56" s="530">
        <v>18</v>
      </c>
      <c r="AW56" s="530">
        <v>77</v>
      </c>
      <c r="AX56" s="530">
        <v>5</v>
      </c>
      <c r="AY56" s="530">
        <v>12</v>
      </c>
      <c r="AZ56" s="530">
        <v>67</v>
      </c>
      <c r="BA56" s="530">
        <v>3859</v>
      </c>
      <c r="BB56" s="530">
        <v>1045</v>
      </c>
      <c r="BC56" s="530">
        <v>1285</v>
      </c>
      <c r="BD56" s="530">
        <v>1299</v>
      </c>
      <c r="BE56" s="530">
        <v>2805</v>
      </c>
      <c r="BF56" s="530">
        <v>859</v>
      </c>
      <c r="BG56" s="530">
        <v>847</v>
      </c>
      <c r="BH56" s="530">
        <v>715</v>
      </c>
      <c r="BI56" s="530">
        <v>1054</v>
      </c>
      <c r="BJ56" s="530">
        <v>186</v>
      </c>
      <c r="BK56" s="530">
        <v>438</v>
      </c>
      <c r="BL56" s="530">
        <v>584</v>
      </c>
      <c r="BM56" s="530">
        <v>76</v>
      </c>
      <c r="BN56" s="530">
        <v>0</v>
      </c>
      <c r="BO56" s="530">
        <v>26</v>
      </c>
      <c r="BP56" s="530">
        <v>62</v>
      </c>
      <c r="BQ56" s="530">
        <v>0</v>
      </c>
      <c r="BR56" s="530">
        <v>0</v>
      </c>
      <c r="BS56" s="530">
        <v>0</v>
      </c>
      <c r="BT56" s="530">
        <v>0</v>
      </c>
      <c r="BU56" s="530">
        <v>76</v>
      </c>
      <c r="BV56" s="530">
        <v>0</v>
      </c>
      <c r="BW56" s="530">
        <v>26</v>
      </c>
      <c r="BX56" s="530">
        <v>62</v>
      </c>
      <c r="BY56" s="530">
        <v>38</v>
      </c>
      <c r="BZ56" s="530">
        <v>195</v>
      </c>
      <c r="CA56" s="530">
        <v>0</v>
      </c>
    </row>
    <row r="57" spans="1:79" s="477" customFormat="1">
      <c r="A57" s="477" t="s">
        <v>55</v>
      </c>
      <c r="B57" s="477" t="s">
        <v>1747</v>
      </c>
      <c r="C57" s="477">
        <v>2024</v>
      </c>
      <c r="D57" s="477" t="s">
        <v>1934</v>
      </c>
      <c r="E57" s="530">
        <v>2426</v>
      </c>
      <c r="F57" s="530">
        <v>2935</v>
      </c>
      <c r="G57" s="530">
        <v>1413</v>
      </c>
      <c r="H57" s="530">
        <v>802</v>
      </c>
      <c r="I57" s="530">
        <v>438</v>
      </c>
      <c r="J57" s="530">
        <v>150</v>
      </c>
      <c r="K57" s="530">
        <v>24</v>
      </c>
      <c r="L57" s="530">
        <v>30</v>
      </c>
      <c r="M57" s="530">
        <v>0</v>
      </c>
      <c r="N57" s="530">
        <v>180</v>
      </c>
      <c r="O57" s="530">
        <v>0</v>
      </c>
      <c r="P57" s="530">
        <v>180</v>
      </c>
      <c r="Q57" s="530">
        <v>1543</v>
      </c>
      <c r="R57" s="530">
        <v>493</v>
      </c>
      <c r="S57" s="530">
        <v>406</v>
      </c>
      <c r="T57" s="530">
        <v>856</v>
      </c>
      <c r="U57" s="530">
        <v>598</v>
      </c>
      <c r="V57" s="530">
        <v>246</v>
      </c>
      <c r="W57" s="530">
        <v>122</v>
      </c>
      <c r="X57" s="530">
        <v>257</v>
      </c>
      <c r="Y57" s="530">
        <v>945</v>
      </c>
      <c r="Z57" s="530">
        <v>247</v>
      </c>
      <c r="AA57" s="530">
        <v>284</v>
      </c>
      <c r="AB57" s="530">
        <v>599</v>
      </c>
      <c r="AC57" s="530">
        <v>1550</v>
      </c>
      <c r="AD57" s="530">
        <v>583</v>
      </c>
      <c r="AE57" s="530">
        <v>449</v>
      </c>
      <c r="AF57" s="530">
        <v>887</v>
      </c>
      <c r="AG57" s="530">
        <v>898</v>
      </c>
      <c r="AH57" s="530">
        <v>340</v>
      </c>
      <c r="AI57" s="530">
        <v>209</v>
      </c>
      <c r="AJ57" s="530">
        <v>505</v>
      </c>
      <c r="AK57" s="530">
        <v>652</v>
      </c>
      <c r="AL57" s="530">
        <v>243</v>
      </c>
      <c r="AM57" s="530">
        <v>240</v>
      </c>
      <c r="AN57" s="530">
        <v>382</v>
      </c>
      <c r="AO57" s="530">
        <v>109</v>
      </c>
      <c r="AP57" s="530">
        <v>6</v>
      </c>
      <c r="AQ57" s="530">
        <v>20</v>
      </c>
      <c r="AR57" s="530">
        <v>93</v>
      </c>
      <c r="AS57" s="530">
        <v>22</v>
      </c>
      <c r="AT57" s="530">
        <v>2</v>
      </c>
      <c r="AU57" s="530">
        <v>4</v>
      </c>
      <c r="AV57" s="530">
        <v>17</v>
      </c>
      <c r="AW57" s="530">
        <v>87</v>
      </c>
      <c r="AX57" s="530">
        <v>4</v>
      </c>
      <c r="AY57" s="530">
        <v>16</v>
      </c>
      <c r="AZ57" s="530">
        <v>76</v>
      </c>
      <c r="BA57" s="530">
        <v>4248</v>
      </c>
      <c r="BB57" s="530">
        <v>1401</v>
      </c>
      <c r="BC57" s="530">
        <v>1354</v>
      </c>
      <c r="BD57" s="530">
        <v>1402</v>
      </c>
      <c r="BE57" s="530">
        <v>3313</v>
      </c>
      <c r="BF57" s="530">
        <v>1239</v>
      </c>
      <c r="BG57" s="530">
        <v>957</v>
      </c>
      <c r="BH57" s="530">
        <v>822</v>
      </c>
      <c r="BI57" s="530">
        <v>935</v>
      </c>
      <c r="BJ57" s="530">
        <v>162</v>
      </c>
      <c r="BK57" s="530">
        <v>397</v>
      </c>
      <c r="BL57" s="530">
        <v>580</v>
      </c>
      <c r="BM57" s="530">
        <v>90</v>
      </c>
      <c r="BN57" s="530">
        <v>2</v>
      </c>
      <c r="BO57" s="530">
        <v>36</v>
      </c>
      <c r="BP57" s="530">
        <v>64</v>
      </c>
      <c r="BQ57" s="530">
        <v>3</v>
      </c>
      <c r="BR57" s="530">
        <v>0</v>
      </c>
      <c r="BS57" s="530">
        <v>2</v>
      </c>
      <c r="BT57" s="530">
        <v>3</v>
      </c>
      <c r="BU57" s="530">
        <v>87</v>
      </c>
      <c r="BV57" s="530">
        <v>2</v>
      </c>
      <c r="BW57" s="530">
        <v>34</v>
      </c>
      <c r="BX57" s="530">
        <v>61</v>
      </c>
      <c r="BY57" s="530">
        <v>63</v>
      </c>
      <c r="BZ57" s="530">
        <v>202</v>
      </c>
      <c r="CA57" s="530">
        <v>0</v>
      </c>
    </row>
    <row r="58" spans="1:79" s="477" customFormat="1">
      <c r="A58" s="477" t="s">
        <v>55</v>
      </c>
      <c r="B58" s="477" t="s">
        <v>1747</v>
      </c>
      <c r="C58" s="477">
        <v>2025</v>
      </c>
      <c r="D58" s="477" t="s">
        <v>1935</v>
      </c>
      <c r="E58" s="530">
        <v>2321</v>
      </c>
      <c r="F58" s="530">
        <v>2947</v>
      </c>
      <c r="G58" s="530">
        <v>1188</v>
      </c>
      <c r="H58" s="530">
        <v>856</v>
      </c>
      <c r="I58" s="530">
        <v>547</v>
      </c>
      <c r="J58" s="530">
        <v>153</v>
      </c>
      <c r="K58" s="530">
        <v>35</v>
      </c>
      <c r="L58" s="530">
        <v>46</v>
      </c>
      <c r="M58" s="530">
        <v>0</v>
      </c>
      <c r="N58" s="530">
        <v>198</v>
      </c>
      <c r="O58" s="530">
        <v>5</v>
      </c>
      <c r="P58" s="530">
        <v>193</v>
      </c>
      <c r="Q58" s="530">
        <v>1497</v>
      </c>
      <c r="R58" s="530">
        <v>448</v>
      </c>
      <c r="S58" s="530">
        <v>375</v>
      </c>
      <c r="T58" s="530">
        <v>881</v>
      </c>
      <c r="U58" s="530">
        <v>334</v>
      </c>
      <c r="V58" s="530">
        <v>148</v>
      </c>
      <c r="W58" s="530">
        <v>81</v>
      </c>
      <c r="X58" s="530">
        <v>169</v>
      </c>
      <c r="Y58" s="530">
        <v>1163</v>
      </c>
      <c r="Z58" s="530">
        <v>300</v>
      </c>
      <c r="AA58" s="530">
        <v>294</v>
      </c>
      <c r="AB58" s="530">
        <v>712</v>
      </c>
      <c r="AC58" s="530">
        <v>1560</v>
      </c>
      <c r="AD58" s="530">
        <v>542</v>
      </c>
      <c r="AE58" s="530">
        <v>459</v>
      </c>
      <c r="AF58" s="530">
        <v>962</v>
      </c>
      <c r="AG58" s="530">
        <v>726</v>
      </c>
      <c r="AH58" s="530">
        <v>264</v>
      </c>
      <c r="AI58" s="530">
        <v>197</v>
      </c>
      <c r="AJ58" s="530">
        <v>426</v>
      </c>
      <c r="AK58" s="530">
        <v>834</v>
      </c>
      <c r="AL58" s="530">
        <v>278</v>
      </c>
      <c r="AM58" s="530">
        <v>262</v>
      </c>
      <c r="AN58" s="530">
        <v>536</v>
      </c>
      <c r="AO58" s="530">
        <v>107</v>
      </c>
      <c r="AP58" s="530">
        <v>6</v>
      </c>
      <c r="AQ58" s="530">
        <v>13</v>
      </c>
      <c r="AR58" s="530">
        <v>96</v>
      </c>
      <c r="AS58" s="530">
        <v>21</v>
      </c>
      <c r="AT58" s="530">
        <v>1</v>
      </c>
      <c r="AU58" s="530">
        <v>1</v>
      </c>
      <c r="AV58" s="530">
        <v>18</v>
      </c>
      <c r="AW58" s="530">
        <v>86</v>
      </c>
      <c r="AX58" s="530">
        <v>5</v>
      </c>
      <c r="AY58" s="530">
        <v>12</v>
      </c>
      <c r="AZ58" s="530">
        <v>78</v>
      </c>
      <c r="BA58" s="530">
        <v>4248</v>
      </c>
      <c r="BB58" s="530">
        <v>1183</v>
      </c>
      <c r="BC58" s="530">
        <v>1470</v>
      </c>
      <c r="BD58" s="530">
        <v>1657</v>
      </c>
      <c r="BE58" s="530">
        <v>3075</v>
      </c>
      <c r="BF58" s="530">
        <v>969</v>
      </c>
      <c r="BG58" s="530">
        <v>997</v>
      </c>
      <c r="BH58" s="530">
        <v>914</v>
      </c>
      <c r="BI58" s="530">
        <v>1173</v>
      </c>
      <c r="BJ58" s="530">
        <v>214</v>
      </c>
      <c r="BK58" s="530">
        <v>473</v>
      </c>
      <c r="BL58" s="530">
        <v>743</v>
      </c>
      <c r="BM58" s="530">
        <v>90</v>
      </c>
      <c r="BN58" s="530">
        <v>2</v>
      </c>
      <c r="BO58" s="530">
        <v>35</v>
      </c>
      <c r="BP58" s="530">
        <v>72</v>
      </c>
      <c r="BQ58" s="530">
        <v>0</v>
      </c>
      <c r="BR58" s="530">
        <v>0</v>
      </c>
      <c r="BS58" s="530">
        <v>0</v>
      </c>
      <c r="BT58" s="530">
        <v>1</v>
      </c>
      <c r="BU58" s="530">
        <v>90</v>
      </c>
      <c r="BV58" s="530">
        <v>2</v>
      </c>
      <c r="BW58" s="530">
        <v>35</v>
      </c>
      <c r="BX58" s="530">
        <v>71</v>
      </c>
      <c r="BY58" s="530">
        <v>60</v>
      </c>
      <c r="BZ58" s="530">
        <v>202</v>
      </c>
      <c r="CA58" s="530">
        <v>0</v>
      </c>
    </row>
    <row r="59" spans="1:79" s="477" customFormat="1">
      <c r="A59" s="477" t="s">
        <v>55</v>
      </c>
      <c r="B59" s="477" t="s">
        <v>1747</v>
      </c>
      <c r="C59" s="477">
        <v>2026</v>
      </c>
      <c r="D59" s="477" t="s">
        <v>1935</v>
      </c>
      <c r="E59" s="530">
        <v>2321</v>
      </c>
      <c r="F59" s="530">
        <v>2957</v>
      </c>
      <c r="G59" s="530">
        <v>1192</v>
      </c>
      <c r="H59" s="530">
        <v>859</v>
      </c>
      <c r="I59" s="530">
        <v>549</v>
      </c>
      <c r="J59" s="530">
        <v>156</v>
      </c>
      <c r="K59" s="530">
        <v>36</v>
      </c>
      <c r="L59" s="530">
        <v>47</v>
      </c>
      <c r="M59" s="530">
        <v>0</v>
      </c>
      <c r="N59" s="530">
        <v>198</v>
      </c>
      <c r="O59" s="530">
        <v>5</v>
      </c>
      <c r="P59" s="530">
        <v>193</v>
      </c>
      <c r="Q59" s="530">
        <v>1494</v>
      </c>
      <c r="R59" s="530">
        <v>447</v>
      </c>
      <c r="S59" s="530">
        <v>374</v>
      </c>
      <c r="T59" s="530">
        <v>879</v>
      </c>
      <c r="U59" s="530">
        <v>333</v>
      </c>
      <c r="V59" s="530">
        <v>148</v>
      </c>
      <c r="W59" s="530">
        <v>81</v>
      </c>
      <c r="X59" s="530">
        <v>168</v>
      </c>
      <c r="Y59" s="530">
        <v>1161</v>
      </c>
      <c r="Z59" s="530">
        <v>299</v>
      </c>
      <c r="AA59" s="530">
        <v>293</v>
      </c>
      <c r="AB59" s="530">
        <v>711</v>
      </c>
      <c r="AC59" s="530">
        <v>1577</v>
      </c>
      <c r="AD59" s="530">
        <v>548</v>
      </c>
      <c r="AE59" s="530">
        <v>464</v>
      </c>
      <c r="AF59" s="530">
        <v>973</v>
      </c>
      <c r="AG59" s="530">
        <v>734</v>
      </c>
      <c r="AH59" s="530">
        <v>267</v>
      </c>
      <c r="AI59" s="530">
        <v>200</v>
      </c>
      <c r="AJ59" s="530">
        <v>431</v>
      </c>
      <c r="AK59" s="530">
        <v>843</v>
      </c>
      <c r="AL59" s="530">
        <v>281</v>
      </c>
      <c r="AM59" s="530">
        <v>264</v>
      </c>
      <c r="AN59" s="530">
        <v>542</v>
      </c>
      <c r="AO59" s="530">
        <v>107</v>
      </c>
      <c r="AP59" s="530">
        <v>6</v>
      </c>
      <c r="AQ59" s="530">
        <v>13</v>
      </c>
      <c r="AR59" s="530">
        <v>96</v>
      </c>
      <c r="AS59" s="530">
        <v>21</v>
      </c>
      <c r="AT59" s="530">
        <v>1</v>
      </c>
      <c r="AU59" s="530">
        <v>1</v>
      </c>
      <c r="AV59" s="530">
        <v>18</v>
      </c>
      <c r="AW59" s="530">
        <v>86</v>
      </c>
      <c r="AX59" s="530">
        <v>5</v>
      </c>
      <c r="AY59" s="530">
        <v>12</v>
      </c>
      <c r="AZ59" s="530">
        <v>78</v>
      </c>
      <c r="BA59" s="530">
        <v>4248</v>
      </c>
      <c r="BB59" s="530">
        <v>1183</v>
      </c>
      <c r="BC59" s="530">
        <v>1470</v>
      </c>
      <c r="BD59" s="530">
        <v>1657</v>
      </c>
      <c r="BE59" s="530">
        <v>3075</v>
      </c>
      <c r="BF59" s="530">
        <v>969</v>
      </c>
      <c r="BG59" s="530">
        <v>997</v>
      </c>
      <c r="BH59" s="530">
        <v>914</v>
      </c>
      <c r="BI59" s="530">
        <v>1173</v>
      </c>
      <c r="BJ59" s="530">
        <v>214</v>
      </c>
      <c r="BK59" s="530">
        <v>473</v>
      </c>
      <c r="BL59" s="530">
        <v>743</v>
      </c>
      <c r="BM59" s="530">
        <v>90</v>
      </c>
      <c r="BN59" s="530">
        <v>2</v>
      </c>
      <c r="BO59" s="530">
        <v>35</v>
      </c>
      <c r="BP59" s="530">
        <v>72</v>
      </c>
      <c r="BQ59" s="530">
        <v>0</v>
      </c>
      <c r="BR59" s="530">
        <v>0</v>
      </c>
      <c r="BS59" s="530">
        <v>0</v>
      </c>
      <c r="BT59" s="530">
        <v>1</v>
      </c>
      <c r="BU59" s="530">
        <v>90</v>
      </c>
      <c r="BV59" s="530">
        <v>2</v>
      </c>
      <c r="BW59" s="530">
        <v>35</v>
      </c>
      <c r="BX59" s="530">
        <v>71</v>
      </c>
      <c r="BY59" s="530">
        <v>58</v>
      </c>
      <c r="BZ59" s="530">
        <v>202</v>
      </c>
      <c r="CA59" s="530">
        <v>0</v>
      </c>
    </row>
    <row r="60" spans="1:79" s="477" customFormat="1">
      <c r="A60" s="477" t="s">
        <v>55</v>
      </c>
      <c r="B60" s="477" t="s">
        <v>1747</v>
      </c>
      <c r="C60" s="477">
        <v>2024</v>
      </c>
      <c r="D60" s="477" t="s">
        <v>1937</v>
      </c>
      <c r="E60" s="530">
        <f t="shared" ref="E60:AJ60" si="12">E57</f>
        <v>2426</v>
      </c>
      <c r="F60" s="530">
        <f t="shared" si="12"/>
        <v>2935</v>
      </c>
      <c r="G60" s="530">
        <f t="shared" si="12"/>
        <v>1413</v>
      </c>
      <c r="H60" s="530">
        <f t="shared" si="12"/>
        <v>802</v>
      </c>
      <c r="I60" s="530">
        <f t="shared" si="12"/>
        <v>438</v>
      </c>
      <c r="J60" s="530">
        <f t="shared" si="12"/>
        <v>150</v>
      </c>
      <c r="K60" s="530">
        <f t="shared" si="12"/>
        <v>24</v>
      </c>
      <c r="L60" s="530">
        <f t="shared" si="12"/>
        <v>30</v>
      </c>
      <c r="M60" s="530">
        <f t="shared" si="12"/>
        <v>0</v>
      </c>
      <c r="N60" s="530">
        <f t="shared" si="12"/>
        <v>180</v>
      </c>
      <c r="O60" s="530">
        <f t="shared" si="12"/>
        <v>0</v>
      </c>
      <c r="P60" s="530">
        <f t="shared" si="12"/>
        <v>180</v>
      </c>
      <c r="Q60" s="530">
        <f t="shared" si="12"/>
        <v>1543</v>
      </c>
      <c r="R60" s="530">
        <f t="shared" si="12"/>
        <v>493</v>
      </c>
      <c r="S60" s="530">
        <f t="shared" si="12"/>
        <v>406</v>
      </c>
      <c r="T60" s="530">
        <f t="shared" si="12"/>
        <v>856</v>
      </c>
      <c r="U60" s="530">
        <f t="shared" si="12"/>
        <v>598</v>
      </c>
      <c r="V60" s="530">
        <f t="shared" si="12"/>
        <v>246</v>
      </c>
      <c r="W60" s="530">
        <f t="shared" si="12"/>
        <v>122</v>
      </c>
      <c r="X60" s="530">
        <f t="shared" si="12"/>
        <v>257</v>
      </c>
      <c r="Y60" s="530">
        <f t="shared" si="12"/>
        <v>945</v>
      </c>
      <c r="Z60" s="530">
        <f t="shared" si="12"/>
        <v>247</v>
      </c>
      <c r="AA60" s="530">
        <f t="shared" si="12"/>
        <v>284</v>
      </c>
      <c r="AB60" s="530">
        <f t="shared" si="12"/>
        <v>599</v>
      </c>
      <c r="AC60" s="530">
        <f t="shared" si="12"/>
        <v>1550</v>
      </c>
      <c r="AD60" s="530">
        <f t="shared" si="12"/>
        <v>583</v>
      </c>
      <c r="AE60" s="530">
        <f t="shared" si="12"/>
        <v>449</v>
      </c>
      <c r="AF60" s="530">
        <f t="shared" si="12"/>
        <v>887</v>
      </c>
      <c r="AG60" s="530">
        <f t="shared" si="12"/>
        <v>898</v>
      </c>
      <c r="AH60" s="530">
        <f t="shared" si="12"/>
        <v>340</v>
      </c>
      <c r="AI60" s="530">
        <f t="shared" si="12"/>
        <v>209</v>
      </c>
      <c r="AJ60" s="530">
        <f t="shared" si="12"/>
        <v>505</v>
      </c>
      <c r="AK60" s="530">
        <f t="shared" ref="AK60:BP60" si="13">AK57</f>
        <v>652</v>
      </c>
      <c r="AL60" s="530">
        <f t="shared" si="13"/>
        <v>243</v>
      </c>
      <c r="AM60" s="530">
        <f t="shared" si="13"/>
        <v>240</v>
      </c>
      <c r="AN60" s="530">
        <f t="shared" si="13"/>
        <v>382</v>
      </c>
      <c r="AO60" s="530">
        <f t="shared" si="13"/>
        <v>109</v>
      </c>
      <c r="AP60" s="530">
        <f t="shared" si="13"/>
        <v>6</v>
      </c>
      <c r="AQ60" s="530">
        <f t="shared" si="13"/>
        <v>20</v>
      </c>
      <c r="AR60" s="530">
        <f t="shared" si="13"/>
        <v>93</v>
      </c>
      <c r="AS60" s="530">
        <f t="shared" si="13"/>
        <v>22</v>
      </c>
      <c r="AT60" s="530">
        <f t="shared" si="13"/>
        <v>2</v>
      </c>
      <c r="AU60" s="530">
        <f t="shared" si="13"/>
        <v>4</v>
      </c>
      <c r="AV60" s="530">
        <f t="shared" si="13"/>
        <v>17</v>
      </c>
      <c r="AW60" s="530">
        <f t="shared" si="13"/>
        <v>87</v>
      </c>
      <c r="AX60" s="530">
        <f t="shared" si="13"/>
        <v>4</v>
      </c>
      <c r="AY60" s="530">
        <f t="shared" si="13"/>
        <v>16</v>
      </c>
      <c r="AZ60" s="530">
        <f t="shared" si="13"/>
        <v>76</v>
      </c>
      <c r="BA60" s="530">
        <f t="shared" si="13"/>
        <v>4248</v>
      </c>
      <c r="BB60" s="530">
        <f t="shared" si="13"/>
        <v>1401</v>
      </c>
      <c r="BC60" s="530">
        <f t="shared" si="13"/>
        <v>1354</v>
      </c>
      <c r="BD60" s="530">
        <f t="shared" si="13"/>
        <v>1402</v>
      </c>
      <c r="BE60" s="530">
        <f t="shared" si="13"/>
        <v>3313</v>
      </c>
      <c r="BF60" s="530">
        <f t="shared" si="13"/>
        <v>1239</v>
      </c>
      <c r="BG60" s="530">
        <f t="shared" si="13"/>
        <v>957</v>
      </c>
      <c r="BH60" s="530">
        <f t="shared" si="13"/>
        <v>822</v>
      </c>
      <c r="BI60" s="530">
        <f t="shared" si="13"/>
        <v>935</v>
      </c>
      <c r="BJ60" s="530">
        <f t="shared" si="13"/>
        <v>162</v>
      </c>
      <c r="BK60" s="530">
        <f t="shared" si="13"/>
        <v>397</v>
      </c>
      <c r="BL60" s="530">
        <f t="shared" si="13"/>
        <v>580</v>
      </c>
      <c r="BM60" s="530">
        <f t="shared" si="13"/>
        <v>90</v>
      </c>
      <c r="BN60" s="530">
        <f t="shared" si="13"/>
        <v>2</v>
      </c>
      <c r="BO60" s="530">
        <f t="shared" si="13"/>
        <v>36</v>
      </c>
      <c r="BP60" s="530">
        <f t="shared" si="13"/>
        <v>64</v>
      </c>
      <c r="BQ60" s="530">
        <f t="shared" ref="BQ60:BX60" si="14">BQ57</f>
        <v>3</v>
      </c>
      <c r="BR60" s="530">
        <f t="shared" si="14"/>
        <v>0</v>
      </c>
      <c r="BS60" s="530">
        <f t="shared" si="14"/>
        <v>2</v>
      </c>
      <c r="BT60" s="530">
        <f t="shared" si="14"/>
        <v>3</v>
      </c>
      <c r="BU60" s="530">
        <f t="shared" si="14"/>
        <v>87</v>
      </c>
      <c r="BV60" s="530">
        <f t="shared" si="14"/>
        <v>2</v>
      </c>
      <c r="BW60" s="530">
        <f t="shared" si="14"/>
        <v>34</v>
      </c>
      <c r="BX60" s="530">
        <f t="shared" si="14"/>
        <v>61</v>
      </c>
      <c r="BY60" s="530">
        <f>IF(OR(BY56=0,BY56=""), BY57,IF(BY57&gt;(BY56*(1+Dash!$B$6)), BY56*(1+Dash!$B$6), IF(BY57&lt;(BY56*(1-Dash!$B$7)), BY56*(1-Dash!$B$7), BY57)))</f>
        <v>41.800000000000004</v>
      </c>
      <c r="BZ60" s="530">
        <f>IF(OR(BZ56=0,BZ56=""), BZ57,IF(BZ57&gt;(BZ56*(1+Dash!$B$6)), BZ56*(1+Dash!$B$6), IF(BZ57&lt;(BZ56*(1-Dash!$B$7)), BZ56*(1-Dash!$B$7), BZ57)))</f>
        <v>202</v>
      </c>
      <c r="CA60" s="530">
        <f>IF(OR(CA56=0,CA56=""), CA57,IF(CA57&gt;(CA56*(1+Dash!$B$6)), CA56*(1+Dash!$B$6), IF(CA57&lt;(CA56*(1-Dash!$B$7)), CA56*(1-Dash!$B$7), CA57)))</f>
        <v>0</v>
      </c>
    </row>
    <row r="61" spans="1:79" s="477" customFormat="1">
      <c r="A61" s="477" t="s">
        <v>55</v>
      </c>
      <c r="B61" s="477" t="s">
        <v>1747</v>
      </c>
      <c r="C61" s="477">
        <v>2025</v>
      </c>
      <c r="D61" s="477" t="s">
        <v>1937</v>
      </c>
      <c r="E61" s="530">
        <f>IF(OR(E57=0, E57=""), E58, IF(E58&gt;(E57*(1+Dash!$B$6)), E57*(1+Dash!$B$6), IF(E58&lt;(E57*(1-Dash!$B$7)), E57*(1-Dash!$B$7), E58)))</f>
        <v>2321</v>
      </c>
      <c r="F61" s="530">
        <f>IF(OR(F57=0, F57=""), F58, IF(F58&gt;(F57*(1+Dash!$B$6)), F57*(1+Dash!$B$6), IF(F58&lt;(F57*(1-Dash!$B$7)), F57*(1-Dash!$B$7), F58)))</f>
        <v>2947</v>
      </c>
      <c r="G61" s="530">
        <f>IF(OR(G57=0, G57=""), G58, IF(G58&gt;(G57*(1+Dash!$B$6)), G57*(1+Dash!$B$6), IF(G58&lt;(G57*(1-Dash!$B$7)), G57*(1-Dash!$B$7), G58)))</f>
        <v>1342.35</v>
      </c>
      <c r="H61" s="530">
        <f>IF(OR(H57=0, H57=""), H58, IF(H58&gt;(H57*(1+Dash!$B$6)), H57*(1+Dash!$B$6), IF(H58&lt;(H57*(1-Dash!$B$7)), H57*(1-Dash!$B$7), H58)))</f>
        <v>856</v>
      </c>
      <c r="I61" s="530">
        <f>IF(OR(I57=0, I57=""), I58, IF(I58&gt;(I57*(1+Dash!$B$6)), I57*(1+Dash!$B$6), IF(I58&lt;(I57*(1-Dash!$B$7)), I57*(1-Dash!$B$7), I58)))</f>
        <v>481.8</v>
      </c>
      <c r="J61" s="530">
        <f>IF(OR(J57=0, J57=""), J58, IF(J58&gt;(J57*(1+Dash!$B$6)), J57*(1+Dash!$B$6), IF(J58&lt;(J57*(1-Dash!$B$7)), J57*(1-Dash!$B$7), J58)))</f>
        <v>153</v>
      </c>
      <c r="K61" s="530">
        <f>IF(OR(K57=0, K57=""), K58, IF(K58&gt;(K57*(1+Dash!$B$6)), K57*(1+Dash!$B$6), IF(K58&lt;(K57*(1-Dash!$B$7)), K57*(1-Dash!$B$7), K58)))</f>
        <v>26.400000000000002</v>
      </c>
      <c r="L61" s="530">
        <f>IF(OR(L57=0, L57=""), L58, IF(L58&gt;(L57*(1+Dash!$B$6)), L57*(1+Dash!$B$6), IF(L58&lt;(L57*(1-Dash!$B$7)), L57*(1-Dash!$B$7), L58)))</f>
        <v>33</v>
      </c>
      <c r="M61" s="530">
        <f>IF(OR(M57=0, M57=""), M58, IF(M58&gt;(M57*(1+Dash!$B$6)), M57*(1+Dash!$B$6), IF(M58&lt;(M57*(1-Dash!$B$7)), M57*(1-Dash!$B$7), M58)))</f>
        <v>0</v>
      </c>
      <c r="N61" s="530">
        <f>IF(OR(N57=0, N57=""), N58, IF(N58&gt;(N57*(1+Dash!$B$6)), N57*(1+Dash!$B$6), IF(N58&lt;(N57*(1-Dash!$B$7)), N57*(1-Dash!$B$7), N58)))</f>
        <v>198</v>
      </c>
      <c r="O61" s="530">
        <f>IF(OR(O57=0, O57=""), O58, IF(O58&gt;(O57*(1+Dash!$B$6)), O57*(1+Dash!$B$6), IF(O58&lt;(O57*(1-Dash!$B$7)), O57*(1-Dash!$B$7), O58)))</f>
        <v>5</v>
      </c>
      <c r="P61" s="530">
        <f>IF(OR(P57=0, P57=""), P58, IF(P58&gt;(P57*(1+Dash!$B$6)), P57*(1+Dash!$B$6), IF(P58&lt;(P57*(1-Dash!$B$7)), P57*(1-Dash!$B$7), P58)))</f>
        <v>193</v>
      </c>
      <c r="Q61" s="530">
        <f>IF(OR(Q57=0, Q57=""), Q58, IF(Q58&gt;(Q57*(1+Dash!$B$6)), Q57*(1+Dash!$B$6), IF(Q58&lt;(Q57*(1-Dash!$B$7)), Q57*(1-Dash!$B$7), Q58)))</f>
        <v>1497</v>
      </c>
      <c r="R61" s="530">
        <f>IF(OR(R57=0, R57=""), R58, IF(R58&gt;(R57*(1+Dash!$B$6)), R57*(1+Dash!$B$6), IF(R58&lt;(R57*(1-Dash!$B$7)), R57*(1-Dash!$B$7), R58)))</f>
        <v>468.34999999999997</v>
      </c>
      <c r="S61" s="530">
        <f>IF(OR(S57=0, S57=""), S58, IF(S58&gt;(S57*(1+Dash!$B$6)), S57*(1+Dash!$B$6), IF(S58&lt;(S57*(1-Dash!$B$7)), S57*(1-Dash!$B$7), S58)))</f>
        <v>385.7</v>
      </c>
      <c r="T61" s="530">
        <f>IF(OR(T57=0, T57=""), T58, IF(T58&gt;(T57*(1+Dash!$B$6)), T57*(1+Dash!$B$6), IF(T58&lt;(T57*(1-Dash!$B$7)), T57*(1-Dash!$B$7), T58)))</f>
        <v>881</v>
      </c>
      <c r="U61" s="530">
        <f>IF(OR(U57=0, U57=""), U58, IF(U58&gt;(U57*(1+Dash!$B$6)), U57*(1+Dash!$B$6), IF(U58&lt;(U57*(1-Dash!$B$7)), U57*(1-Dash!$B$7), U58)))</f>
        <v>568.1</v>
      </c>
      <c r="V61" s="530">
        <f>IF(OR(V57=0, V57=""), V58, IF(V58&gt;(V57*(1+Dash!$B$6)), V57*(1+Dash!$B$6), IF(V58&lt;(V57*(1-Dash!$B$7)), V57*(1-Dash!$B$7), V58)))</f>
        <v>233.7</v>
      </c>
      <c r="W61" s="530">
        <f>IF(OR(W57=0, W57=""), W58, IF(W58&gt;(W57*(1+Dash!$B$6)), W57*(1+Dash!$B$6), IF(W58&lt;(W57*(1-Dash!$B$7)), W57*(1-Dash!$B$7), W58)))</f>
        <v>115.89999999999999</v>
      </c>
      <c r="X61" s="530">
        <f>IF(OR(X57=0, X57=""), X58, IF(X58&gt;(X57*(1+Dash!$B$6)), X57*(1+Dash!$B$6), IF(X58&lt;(X57*(1-Dash!$B$7)), X57*(1-Dash!$B$7), X58)))</f>
        <v>244.14999999999998</v>
      </c>
      <c r="Y61" s="530">
        <f>IF(OR(Y57=0, Y57=""), Y58, IF(Y58&gt;(Y57*(1+Dash!$B$6)), Y57*(1+Dash!$B$6), IF(Y58&lt;(Y57*(1-Dash!$B$7)), Y57*(1-Dash!$B$7), Y58)))</f>
        <v>1039.5</v>
      </c>
      <c r="Z61" s="530">
        <f>IF(OR(Z57=0, Z57=""), Z58, IF(Z58&gt;(Z57*(1+Dash!$B$6)), Z57*(1+Dash!$B$6), IF(Z58&lt;(Z57*(1-Dash!$B$7)), Z57*(1-Dash!$B$7), Z58)))</f>
        <v>271.70000000000005</v>
      </c>
      <c r="AA61" s="530">
        <f>IF(OR(AA57=0, AA57=""), AA58, IF(AA58&gt;(AA57*(1+Dash!$B$6)), AA57*(1+Dash!$B$6), IF(AA58&lt;(AA57*(1-Dash!$B$7)), AA57*(1-Dash!$B$7), AA58)))</f>
        <v>294</v>
      </c>
      <c r="AB61" s="530">
        <f>IF(OR(AB57=0, AB57=""), AB58, IF(AB58&gt;(AB57*(1+Dash!$B$6)), AB57*(1+Dash!$B$6), IF(AB58&lt;(AB57*(1-Dash!$B$7)), AB57*(1-Dash!$B$7), AB58)))</f>
        <v>658.90000000000009</v>
      </c>
      <c r="AC61" s="530">
        <f>IF(OR(AC57=0, AC57=""), AC58, IF(AC58&gt;(AC57*(1+Dash!$B$6)), AC57*(1+Dash!$B$6), IF(AC58&lt;(AC57*(1-Dash!$B$7)), AC57*(1-Dash!$B$7), AC58)))</f>
        <v>1560</v>
      </c>
      <c r="AD61" s="530">
        <f>IF(OR(AD57=0, AD57=""), AD58, IF(AD58&gt;(AD57*(1+Dash!$B$6)), AD57*(1+Dash!$B$6), IF(AD58&lt;(AD57*(1-Dash!$B$7)), AD57*(1-Dash!$B$7), AD58)))</f>
        <v>553.85</v>
      </c>
      <c r="AE61" s="530">
        <f>IF(OR(AE57=0, AE57=""), AE58, IF(AE58&gt;(AE57*(1+Dash!$B$6)), AE57*(1+Dash!$B$6), IF(AE58&lt;(AE57*(1-Dash!$B$7)), AE57*(1-Dash!$B$7), AE58)))</f>
        <v>459</v>
      </c>
      <c r="AF61" s="530">
        <f>IF(OR(AF57=0, AF57=""), AF58, IF(AF58&gt;(AF57*(1+Dash!$B$6)), AF57*(1+Dash!$B$6), IF(AF58&lt;(AF57*(1-Dash!$B$7)), AF57*(1-Dash!$B$7), AF58)))</f>
        <v>962</v>
      </c>
      <c r="AG61" s="530">
        <f>IF(OR(AG57=0, AG57=""), AG58, IF(AG58&gt;(AG57*(1+Dash!$B$6)), AG57*(1+Dash!$B$6), IF(AG58&lt;(AG57*(1-Dash!$B$7)), AG57*(1-Dash!$B$7), AG58)))</f>
        <v>853.09999999999991</v>
      </c>
      <c r="AH61" s="530">
        <f>IF(OR(AH57=0, AH57=""), AH58, IF(AH58&gt;(AH57*(1+Dash!$B$6)), AH57*(1+Dash!$B$6), IF(AH58&lt;(AH57*(1-Dash!$B$7)), AH57*(1-Dash!$B$7), AH58)))</f>
        <v>323</v>
      </c>
      <c r="AI61" s="530">
        <f>IF(OR(AI57=0, AI57=""), AI58, IF(AI58&gt;(AI57*(1+Dash!$B$6)), AI57*(1+Dash!$B$6), IF(AI58&lt;(AI57*(1-Dash!$B$7)), AI57*(1-Dash!$B$7), AI58)))</f>
        <v>198.54999999999998</v>
      </c>
      <c r="AJ61" s="530">
        <f>IF(OR(AJ57=0, AJ57=""), AJ58, IF(AJ58&gt;(AJ57*(1+Dash!$B$6)), AJ57*(1+Dash!$B$6), IF(AJ58&lt;(AJ57*(1-Dash!$B$7)), AJ57*(1-Dash!$B$7), AJ58)))</f>
        <v>479.75</v>
      </c>
      <c r="AK61" s="530">
        <f>IF(OR(AK57=0, AK57=""), AK58, IF(AK58&gt;(AK57*(1+Dash!$B$6)), AK57*(1+Dash!$B$6), IF(AK58&lt;(AK57*(1-Dash!$B$7)), AK57*(1-Dash!$B$7), AK58)))</f>
        <v>717.2</v>
      </c>
      <c r="AL61" s="530">
        <f>IF(OR(AL57=0, AL57=""), AL58, IF(AL58&gt;(AL57*(1+Dash!$B$6)), AL57*(1+Dash!$B$6), IF(AL58&lt;(AL57*(1-Dash!$B$7)), AL57*(1-Dash!$B$7), AL58)))</f>
        <v>267.3</v>
      </c>
      <c r="AM61" s="530">
        <f>IF(OR(AM57=0, AM57=""), AM58, IF(AM58&gt;(AM57*(1+Dash!$B$6)), AM57*(1+Dash!$B$6), IF(AM58&lt;(AM57*(1-Dash!$B$7)), AM57*(1-Dash!$B$7), AM58)))</f>
        <v>262</v>
      </c>
      <c r="AN61" s="530">
        <f>IF(OR(AN57=0, AN57=""), AN58, IF(AN58&gt;(AN57*(1+Dash!$B$6)), AN57*(1+Dash!$B$6), IF(AN58&lt;(AN57*(1-Dash!$B$7)), AN57*(1-Dash!$B$7), AN58)))</f>
        <v>420.20000000000005</v>
      </c>
      <c r="AO61" s="530">
        <f>IF(OR(AO57=0, AO57=""), AO58, IF(AO58&gt;(AO57*(1+Dash!$B$6)), AO57*(1+Dash!$B$6), IF(AO58&lt;(AO57*(1-Dash!$B$7)), AO57*(1-Dash!$B$7), AO58)))</f>
        <v>107</v>
      </c>
      <c r="AP61" s="530">
        <f>IF(OR(AP57=0, AP57=""), AP58, IF(AP58&gt;(AP57*(1+Dash!$B$6)), AP57*(1+Dash!$B$6), IF(AP58&lt;(AP57*(1-Dash!$B$7)), AP57*(1-Dash!$B$7), AP58)))</f>
        <v>6</v>
      </c>
      <c r="AQ61" s="530">
        <f>IF(OR(AQ57=0, AQ57=""), AQ58, IF(AQ58&gt;(AQ57*(1+Dash!$B$6)), AQ57*(1+Dash!$B$6), IF(AQ58&lt;(AQ57*(1-Dash!$B$7)), AQ57*(1-Dash!$B$7), AQ58)))</f>
        <v>19</v>
      </c>
      <c r="AR61" s="530">
        <f>IF(OR(AR57=0, AR57=""), AR58, IF(AR58&gt;(AR57*(1+Dash!$B$6)), AR57*(1+Dash!$B$6), IF(AR58&lt;(AR57*(1-Dash!$B$7)), AR57*(1-Dash!$B$7), AR58)))</f>
        <v>96</v>
      </c>
      <c r="AS61" s="530">
        <f>IF(OR(AS57=0, AS57=""), AS58, IF(AS58&gt;(AS57*(1+Dash!$B$6)), AS57*(1+Dash!$B$6), IF(AS58&lt;(AS57*(1-Dash!$B$7)), AS57*(1-Dash!$B$7), AS58)))</f>
        <v>21</v>
      </c>
      <c r="AT61" s="530">
        <f>IF(OR(AT57=0, AT57=""), AT58, IF(AT58&gt;(AT57*(1+Dash!$B$6)), AT57*(1+Dash!$B$6), IF(AT58&lt;(AT57*(1-Dash!$B$7)), AT57*(1-Dash!$B$7), AT58)))</f>
        <v>1.9</v>
      </c>
      <c r="AU61" s="530">
        <f>IF(OR(AU57=0, AU57=""), AU58, IF(AU58&gt;(AU57*(1+Dash!$B$6)), AU57*(1+Dash!$B$6), IF(AU58&lt;(AU57*(1-Dash!$B$7)), AU57*(1-Dash!$B$7), AU58)))</f>
        <v>3.8</v>
      </c>
      <c r="AV61" s="530">
        <f>IF(OR(AV57=0, AV57=""), AV58, IF(AV58&gt;(AV57*(1+Dash!$B$6)), AV57*(1+Dash!$B$6), IF(AV58&lt;(AV57*(1-Dash!$B$7)), AV57*(1-Dash!$B$7), AV58)))</f>
        <v>18</v>
      </c>
      <c r="AW61" s="530">
        <f>IF(OR(AW57=0, AW57=""), AW58, IF(AW58&gt;(AW57*(1+Dash!$B$6)), AW57*(1+Dash!$B$6), IF(AW58&lt;(AW57*(1-Dash!$B$7)), AW57*(1-Dash!$B$7), AW58)))</f>
        <v>86</v>
      </c>
      <c r="AX61" s="530">
        <f>IF(OR(AX57=0, AX57=""), AX58, IF(AX58&gt;(AX57*(1+Dash!$B$6)), AX57*(1+Dash!$B$6), IF(AX58&lt;(AX57*(1-Dash!$B$7)), AX57*(1-Dash!$B$7), AX58)))</f>
        <v>4.4000000000000004</v>
      </c>
      <c r="AY61" s="530">
        <f>IF(OR(AY57=0, AY57=""), AY58, IF(AY58&gt;(AY57*(1+Dash!$B$6)), AY57*(1+Dash!$B$6), IF(AY58&lt;(AY57*(1-Dash!$B$7)), AY57*(1-Dash!$B$7), AY58)))</f>
        <v>15.2</v>
      </c>
      <c r="AZ61" s="530">
        <f>IF(OR(AZ57=0, AZ57=""), AZ58, IF(AZ58&gt;(AZ57*(1+Dash!$B$6)), AZ57*(1+Dash!$B$6), IF(AZ58&lt;(AZ57*(1-Dash!$B$7)), AZ57*(1-Dash!$B$7), AZ58)))</f>
        <v>78</v>
      </c>
      <c r="BA61" s="530">
        <f>IF(OR(BA57=0, BA57=""), BA58, IF(BA58&gt;(BA57*(1+Dash!$B$6)), BA57*(1+Dash!$B$6), IF(BA58&lt;(BA57*(1-Dash!$B$7)), BA57*(1-Dash!$B$7), BA58)))</f>
        <v>4248</v>
      </c>
      <c r="BB61" s="530">
        <f>IF(OR(BB57=0, BB57=""), BB58, IF(BB58&gt;(BB57*(1+Dash!$B$6)), BB57*(1+Dash!$B$6), IF(BB58&lt;(BB57*(1-Dash!$B$7)), BB57*(1-Dash!$B$7), BB58)))</f>
        <v>1330.95</v>
      </c>
      <c r="BC61" s="530">
        <f>IF(OR(BC57=0, BC57=""), BC58, IF(BC58&gt;(BC57*(1+Dash!$B$6)), BC57*(1+Dash!$B$6), IF(BC58&lt;(BC57*(1-Dash!$B$7)), BC57*(1-Dash!$B$7), BC58)))</f>
        <v>1470</v>
      </c>
      <c r="BD61" s="530">
        <f>IF(OR(BD57=0, BD57=""), BD58, IF(BD58&gt;(BD57*(1+Dash!$B$6)), BD57*(1+Dash!$B$6), IF(BD58&lt;(BD57*(1-Dash!$B$7)), BD57*(1-Dash!$B$7), BD58)))</f>
        <v>1542.2</v>
      </c>
      <c r="BE61" s="530">
        <f>IF(OR(BE57=0, BE57=""), BE58, IF(BE58&gt;(BE57*(1+Dash!$B$6)), BE57*(1+Dash!$B$6), IF(BE58&lt;(BE57*(1-Dash!$B$7)), BE57*(1-Dash!$B$7), BE58)))</f>
        <v>3147.35</v>
      </c>
      <c r="BF61" s="530">
        <f>IF(OR(BF57=0, BF57=""), BF58, IF(BF58&gt;(BF57*(1+Dash!$B$6)), BF57*(1+Dash!$B$6), IF(BF58&lt;(BF57*(1-Dash!$B$7)), BF57*(1-Dash!$B$7), BF58)))</f>
        <v>1177.05</v>
      </c>
      <c r="BG61" s="530">
        <f>IF(OR(BG57=0, BG57=""), BG58, IF(BG58&gt;(BG57*(1+Dash!$B$6)), BG57*(1+Dash!$B$6), IF(BG58&lt;(BG57*(1-Dash!$B$7)), BG57*(1-Dash!$B$7), BG58)))</f>
        <v>997</v>
      </c>
      <c r="BH61" s="530">
        <f>IF(OR(BH57=0, BH57=""), BH58, IF(BH58&gt;(BH57*(1+Dash!$B$6)), BH57*(1+Dash!$B$6), IF(BH58&lt;(BH57*(1-Dash!$B$7)), BH57*(1-Dash!$B$7), BH58)))</f>
        <v>904.2</v>
      </c>
      <c r="BI61" s="530">
        <f>IF(OR(BI57=0, BI57=""), BI58, IF(BI58&gt;(BI57*(1+Dash!$B$6)), BI57*(1+Dash!$B$6), IF(BI58&lt;(BI57*(1-Dash!$B$7)), BI57*(1-Dash!$B$7), BI58)))</f>
        <v>1028.5</v>
      </c>
      <c r="BJ61" s="530">
        <f>IF(OR(BJ57=0, BJ57=""), BJ58, IF(BJ58&gt;(BJ57*(1+Dash!$B$6)), BJ57*(1+Dash!$B$6), IF(BJ58&lt;(BJ57*(1-Dash!$B$7)), BJ57*(1-Dash!$B$7), BJ58)))</f>
        <v>178.20000000000002</v>
      </c>
      <c r="BK61" s="530">
        <f>IF(OR(BK57=0, BK57=""), BK58, IF(BK58&gt;(BK57*(1+Dash!$B$6)), BK57*(1+Dash!$B$6), IF(BK58&lt;(BK57*(1-Dash!$B$7)), BK57*(1-Dash!$B$7), BK58)))</f>
        <v>436.70000000000005</v>
      </c>
      <c r="BL61" s="530">
        <f>IF(OR(BL57=0, BL57=""), BL58, IF(BL58&gt;(BL57*(1+Dash!$B$6)), BL57*(1+Dash!$B$6), IF(BL58&lt;(BL57*(1-Dash!$B$7)), BL57*(1-Dash!$B$7), BL58)))</f>
        <v>638</v>
      </c>
      <c r="BM61" s="530">
        <f>IF(OR(BM57=0, BM57=""), BM58, IF(BM58&gt;(BM57*(1+Dash!$B$6)), BM57*(1+Dash!$B$6), IF(BM58&lt;(BM57*(1-Dash!$B$7)), BM57*(1-Dash!$B$7), BM58)))</f>
        <v>90</v>
      </c>
      <c r="BN61" s="530">
        <f>IF(OR(BN57=0, BN57=""), BN58, IF(BN58&gt;(BN57*(1+Dash!$B$6)), BN57*(1+Dash!$B$6), IF(BN58&lt;(BN57*(1-Dash!$B$7)), BN57*(1-Dash!$B$7), BN58)))</f>
        <v>2</v>
      </c>
      <c r="BO61" s="530">
        <f>IF(OR(BO57=0, BO57=""), BO58, IF(BO58&gt;(BO57*(1+Dash!$B$6)), BO57*(1+Dash!$B$6), IF(BO58&lt;(BO57*(1-Dash!$B$7)), BO57*(1-Dash!$B$7), BO58)))</f>
        <v>35</v>
      </c>
      <c r="BP61" s="530">
        <f>IF(OR(BP57=0, BP57=""), BP58, IF(BP58&gt;(BP57*(1+Dash!$B$6)), BP57*(1+Dash!$B$6), IF(BP58&lt;(BP57*(1-Dash!$B$7)), BP57*(1-Dash!$B$7), BP58)))</f>
        <v>70.400000000000006</v>
      </c>
      <c r="BQ61" s="530">
        <f>IF(OR(BQ57=0, BQ57=""), BQ58, IF(BQ58&gt;(BQ57*(1+Dash!$B$6)), BQ57*(1+Dash!$B$6), IF(BQ58&lt;(BQ57*(1-Dash!$B$7)), BQ57*(1-Dash!$B$7), BQ58)))</f>
        <v>2.8499999999999996</v>
      </c>
      <c r="BR61" s="530">
        <f>IF(OR(BR57=0, BR57=""), BR58, IF(BR58&gt;(BR57*(1+Dash!$B$6)), BR57*(1+Dash!$B$6), IF(BR58&lt;(BR57*(1-Dash!$B$7)), BR57*(1-Dash!$B$7), BR58)))</f>
        <v>0</v>
      </c>
      <c r="BS61" s="530">
        <f>IF(OR(BS57=0, BS57=""), BS58, IF(BS58&gt;(BS57*(1+Dash!$B$6)), BS57*(1+Dash!$B$6), IF(BS58&lt;(BS57*(1-Dash!$B$7)), BS57*(1-Dash!$B$7), BS58)))</f>
        <v>1.9</v>
      </c>
      <c r="BT61" s="530">
        <f>IF(OR(BT57=0, BT57=""), BT58, IF(BT58&gt;(BT57*(1+Dash!$B$6)), BT57*(1+Dash!$B$6), IF(BT58&lt;(BT57*(1-Dash!$B$7)), BT57*(1-Dash!$B$7), BT58)))</f>
        <v>2.8499999999999996</v>
      </c>
      <c r="BU61" s="530">
        <f>IF(OR(BU57=0, BU57=""), BU58, IF(BU58&gt;(BU57*(1+Dash!$B$6)), BU57*(1+Dash!$B$6), IF(BU58&lt;(BU57*(1-Dash!$B$7)), BU57*(1-Dash!$B$7), BU58)))</f>
        <v>90</v>
      </c>
      <c r="BV61" s="530">
        <f>IF(OR(BV57=0, BV57=""), BV58, IF(BV58&gt;(BV57*(1+Dash!$B$6)), BV57*(1+Dash!$B$6), IF(BV58&lt;(BV57*(1-Dash!$B$7)), BV57*(1-Dash!$B$7), BV58)))</f>
        <v>2</v>
      </c>
      <c r="BW61" s="530">
        <f>IF(OR(BW57=0, BW57=""), BW58, IF(BW58&gt;(BW57*(1+Dash!$B$6)), BW57*(1+Dash!$B$6), IF(BW58&lt;(BW57*(1-Dash!$B$7)), BW57*(1-Dash!$B$7), BW58)))</f>
        <v>35</v>
      </c>
      <c r="BX61" s="530">
        <f>IF(OR(BX57=0, BX57=""), BX58, IF(BX58&gt;(BX57*(1+Dash!$B$6)), BX57*(1+Dash!$B$6), IF(BX58&lt;(BX57*(1-Dash!$B$7)), BX57*(1-Dash!$B$7), BX58)))</f>
        <v>67.100000000000009</v>
      </c>
      <c r="BY61" s="530">
        <f>IF(OR(BY57=0, BY57=""), BY58, IF(BY58&gt;(BY57*(1+Dash!$B$6)), BY57*(1+Dash!$B$6), IF(BY58&lt;(BY57*(1-Dash!$B$7)), BY57*(1-Dash!$B$7), BY58)))</f>
        <v>60</v>
      </c>
      <c r="BZ61" s="530">
        <f>IF(OR(BZ57=0, BZ57=""), BZ58, IF(BZ58&gt;(BZ57*(1+Dash!$B$6)), BZ57*(1+Dash!$B$6), IF(BZ58&lt;(BZ57*(1-Dash!$B$7)), BZ57*(1-Dash!$B$7), BZ58)))</f>
        <v>202</v>
      </c>
      <c r="CA61" s="530">
        <f>IF(OR(CA57=0, CA57=""), CA58, IF(CA58&gt;(CA57*(1+Dash!$B$6)), CA57*(1+Dash!$B$6), IF(CA58&lt;(CA57*(1-Dash!$B$7)), CA57*(1-Dash!$B$7), CA58)))</f>
        <v>0</v>
      </c>
    </row>
    <row r="62" spans="1:79" s="477" customFormat="1">
      <c r="A62" s="477" t="s">
        <v>55</v>
      </c>
      <c r="B62" s="477" t="s">
        <v>1747</v>
      </c>
      <c r="C62" s="477">
        <v>2026</v>
      </c>
      <c r="D62" s="477" t="s">
        <v>1937</v>
      </c>
      <c r="E62" s="530">
        <f>IF(E59&gt;(E61*(1+Dash!$B$6)), E61*(1+Dash!$B$6), IF(E59&lt;(E61*(1-Dash!$B$7)), E61*(1-Dash!$B$7), E59))</f>
        <v>2321</v>
      </c>
      <c r="F62" s="530">
        <f>IF(F59&gt;(F61*(1+Dash!$B$6)), F61*(1+Dash!$B$6), IF(F59&lt;(F61*(1-Dash!$B$7)), F61*(1-Dash!$B$7), F59))</f>
        <v>2957</v>
      </c>
      <c r="G62" s="530">
        <f>IF(G59&gt;(G61*(1+Dash!$B$6)), G61*(1+Dash!$B$6), IF(G59&lt;(G61*(1-Dash!$B$7)), G61*(1-Dash!$B$7), G59))</f>
        <v>1275.2324999999998</v>
      </c>
      <c r="H62" s="530">
        <f>IF(H59&gt;(H61*(1+Dash!$B$6)), H61*(1+Dash!$B$6), IF(H59&lt;(H61*(1-Dash!$B$7)), H61*(1-Dash!$B$7), H59))</f>
        <v>859</v>
      </c>
      <c r="I62" s="530">
        <f>IF(I59&gt;(I61*(1+Dash!$B$6)), I61*(1+Dash!$B$6), IF(I59&lt;(I61*(1-Dash!$B$7)), I61*(1-Dash!$B$7), I59))</f>
        <v>529.98</v>
      </c>
      <c r="J62" s="530">
        <f>IF(J59&gt;(J61*(1+Dash!$B$6)), J61*(1+Dash!$B$6), IF(J59&lt;(J61*(1-Dash!$B$7)), J61*(1-Dash!$B$7), J59))</f>
        <v>156</v>
      </c>
      <c r="K62" s="530">
        <f>IF(K59&gt;(K61*(1+Dash!$B$6)), K61*(1+Dash!$B$6), IF(K59&lt;(K61*(1-Dash!$B$7)), K61*(1-Dash!$B$7), K59))</f>
        <v>29.040000000000006</v>
      </c>
      <c r="L62" s="530">
        <f>IF(L59&gt;(L61*(1+Dash!$B$6)), L61*(1+Dash!$B$6), IF(L59&lt;(L61*(1-Dash!$B$7)), L61*(1-Dash!$B$7), L59))</f>
        <v>36.300000000000004</v>
      </c>
      <c r="M62" s="530">
        <f>IF(M59&gt;(M61*(1+Dash!$B$6)), M61*(1+Dash!$B$6), IF(M59&lt;(M61*(1-Dash!$B$7)), M61*(1-Dash!$B$7), M59))</f>
        <v>0</v>
      </c>
      <c r="N62" s="530">
        <f>IF(N59&gt;(N61*(1+Dash!$B$6)), N61*(1+Dash!$B$6), IF(N59&lt;(N61*(1-Dash!$B$7)), N61*(1-Dash!$B$7), N59))</f>
        <v>198</v>
      </c>
      <c r="O62" s="530">
        <f>IF(O59&gt;(O61*(1+Dash!$B$6)), O61*(1+Dash!$B$6), IF(O59&lt;(O61*(1-Dash!$B$7)), O61*(1-Dash!$B$7), O59))</f>
        <v>5</v>
      </c>
      <c r="P62" s="530">
        <f>IF(P59&gt;(P61*(1+Dash!$B$6)), P61*(1+Dash!$B$6), IF(P59&lt;(P61*(1-Dash!$B$7)), P61*(1-Dash!$B$7), P59))</f>
        <v>193</v>
      </c>
      <c r="Q62" s="530">
        <f>IF(Q59&gt;(Q61*(1+Dash!$B$6)), Q61*(1+Dash!$B$6), IF(Q59&lt;(Q61*(1-Dash!$B$7)), Q61*(1-Dash!$B$7), Q59))</f>
        <v>1494</v>
      </c>
      <c r="R62" s="530">
        <f>IF(R59&gt;(R61*(1+Dash!$B$6)), R61*(1+Dash!$B$6), IF(R59&lt;(R61*(1-Dash!$B$7)), R61*(1-Dash!$B$7), R59))</f>
        <v>447</v>
      </c>
      <c r="S62" s="530">
        <f>IF(S59&gt;(S61*(1+Dash!$B$6)), S61*(1+Dash!$B$6), IF(S59&lt;(S61*(1-Dash!$B$7)), S61*(1-Dash!$B$7), S59))</f>
        <v>374</v>
      </c>
      <c r="T62" s="530">
        <f>IF(T59&gt;(T61*(1+Dash!$B$6)), T61*(1+Dash!$B$6), IF(T59&lt;(T61*(1-Dash!$B$7)), T61*(1-Dash!$B$7), T59))</f>
        <v>879</v>
      </c>
      <c r="U62" s="530">
        <f>IF(U59&gt;(U61*(1+Dash!$B$6)), U61*(1+Dash!$B$6), IF(U59&lt;(U61*(1-Dash!$B$7)), U61*(1-Dash!$B$7), U59))</f>
        <v>539.69500000000005</v>
      </c>
      <c r="V62" s="530">
        <f>IF(V59&gt;(V61*(1+Dash!$B$6)), V61*(1+Dash!$B$6), IF(V59&lt;(V61*(1-Dash!$B$7)), V61*(1-Dash!$B$7), V59))</f>
        <v>222.01499999999999</v>
      </c>
      <c r="W62" s="530">
        <f>IF(W59&gt;(W61*(1+Dash!$B$6)), W61*(1+Dash!$B$6), IF(W59&lt;(W61*(1-Dash!$B$7)), W61*(1-Dash!$B$7), W59))</f>
        <v>110.10499999999999</v>
      </c>
      <c r="X62" s="530">
        <f>IF(X59&gt;(X61*(1+Dash!$B$6)), X61*(1+Dash!$B$6), IF(X59&lt;(X61*(1-Dash!$B$7)), X61*(1-Dash!$B$7), X59))</f>
        <v>231.94249999999997</v>
      </c>
      <c r="Y62" s="530">
        <f>IF(Y59&gt;(Y61*(1+Dash!$B$6)), Y61*(1+Dash!$B$6), IF(Y59&lt;(Y61*(1-Dash!$B$7)), Y61*(1-Dash!$B$7), Y59))</f>
        <v>1143.45</v>
      </c>
      <c r="Z62" s="530">
        <f>IF(Z59&gt;(Z61*(1+Dash!$B$6)), Z61*(1+Dash!$B$6), IF(Z59&lt;(Z61*(1-Dash!$B$7)), Z61*(1-Dash!$B$7), Z59))</f>
        <v>298.87000000000006</v>
      </c>
      <c r="AA62" s="530">
        <f>IF(AA59&gt;(AA61*(1+Dash!$B$6)), AA61*(1+Dash!$B$6), IF(AA59&lt;(AA61*(1-Dash!$B$7)), AA61*(1-Dash!$B$7), AA59))</f>
        <v>293</v>
      </c>
      <c r="AB62" s="530">
        <f>IF(AB59&gt;(AB61*(1+Dash!$B$6)), AB61*(1+Dash!$B$6), IF(AB59&lt;(AB61*(1-Dash!$B$7)), AB61*(1-Dash!$B$7), AB59))</f>
        <v>711</v>
      </c>
      <c r="AC62" s="530">
        <f>IF(AC59&gt;(AC61*(1+Dash!$B$6)), AC61*(1+Dash!$B$6), IF(AC59&lt;(AC61*(1-Dash!$B$7)), AC61*(1-Dash!$B$7), AC59))</f>
        <v>1577</v>
      </c>
      <c r="AD62" s="530">
        <f>IF(AD59&gt;(AD61*(1+Dash!$B$6)), AD61*(1+Dash!$B$6), IF(AD59&lt;(AD61*(1-Dash!$B$7)), AD61*(1-Dash!$B$7), AD59))</f>
        <v>548</v>
      </c>
      <c r="AE62" s="530">
        <f>IF(AE59&gt;(AE61*(1+Dash!$B$6)), AE61*(1+Dash!$B$6), IF(AE59&lt;(AE61*(1-Dash!$B$7)), AE61*(1-Dash!$B$7), AE59))</f>
        <v>464</v>
      </c>
      <c r="AF62" s="530">
        <f>IF(AF59&gt;(AF61*(1+Dash!$B$6)), AF61*(1+Dash!$B$6), IF(AF59&lt;(AF61*(1-Dash!$B$7)), AF61*(1-Dash!$B$7), AF59))</f>
        <v>973</v>
      </c>
      <c r="AG62" s="530">
        <f>IF(AG59&gt;(AG61*(1+Dash!$B$6)), AG61*(1+Dash!$B$6), IF(AG59&lt;(AG61*(1-Dash!$B$7)), AG61*(1-Dash!$B$7), AG59))</f>
        <v>810.44499999999982</v>
      </c>
      <c r="AH62" s="530">
        <f>IF(AH59&gt;(AH61*(1+Dash!$B$6)), AH61*(1+Dash!$B$6), IF(AH59&lt;(AH61*(1-Dash!$B$7)), AH61*(1-Dash!$B$7), AH59))</f>
        <v>306.84999999999997</v>
      </c>
      <c r="AI62" s="530">
        <f>IF(AI59&gt;(AI61*(1+Dash!$B$6)), AI61*(1+Dash!$B$6), IF(AI59&lt;(AI61*(1-Dash!$B$7)), AI61*(1-Dash!$B$7), AI59))</f>
        <v>200</v>
      </c>
      <c r="AJ62" s="530">
        <f>IF(AJ59&gt;(AJ61*(1+Dash!$B$6)), AJ61*(1+Dash!$B$6), IF(AJ59&lt;(AJ61*(1-Dash!$B$7)), AJ61*(1-Dash!$B$7), AJ59))</f>
        <v>455.76249999999999</v>
      </c>
      <c r="AK62" s="530">
        <f>IF(AK59&gt;(AK61*(1+Dash!$B$6)), AK61*(1+Dash!$B$6), IF(AK59&lt;(AK61*(1-Dash!$B$7)), AK61*(1-Dash!$B$7), AK59))</f>
        <v>788.92000000000007</v>
      </c>
      <c r="AL62" s="530">
        <f>IF(AL59&gt;(AL61*(1+Dash!$B$6)), AL61*(1+Dash!$B$6), IF(AL59&lt;(AL61*(1-Dash!$B$7)), AL61*(1-Dash!$B$7), AL59))</f>
        <v>281</v>
      </c>
      <c r="AM62" s="530">
        <f>IF(AM59&gt;(AM61*(1+Dash!$B$6)), AM61*(1+Dash!$B$6), IF(AM59&lt;(AM61*(1-Dash!$B$7)), AM61*(1-Dash!$B$7), AM59))</f>
        <v>264</v>
      </c>
      <c r="AN62" s="530">
        <f>IF(AN59&gt;(AN61*(1+Dash!$B$6)), AN61*(1+Dash!$B$6), IF(AN59&lt;(AN61*(1-Dash!$B$7)), AN61*(1-Dash!$B$7), AN59))</f>
        <v>462.22000000000008</v>
      </c>
      <c r="AO62" s="530">
        <f>IF(AO59&gt;(AO61*(1+Dash!$B$6)), AO61*(1+Dash!$B$6), IF(AO59&lt;(AO61*(1-Dash!$B$7)), AO61*(1-Dash!$B$7), AO59))</f>
        <v>107</v>
      </c>
      <c r="AP62" s="530">
        <f>IF(AP59&gt;(AP61*(1+Dash!$B$6)), AP61*(1+Dash!$B$6), IF(AP59&lt;(AP61*(1-Dash!$B$7)), AP61*(1-Dash!$B$7), AP59))</f>
        <v>6</v>
      </c>
      <c r="AQ62" s="530">
        <f>IF(AQ59&gt;(AQ61*(1+Dash!$B$6)), AQ61*(1+Dash!$B$6), IF(AQ59&lt;(AQ61*(1-Dash!$B$7)), AQ61*(1-Dash!$B$7), AQ59))</f>
        <v>18.05</v>
      </c>
      <c r="AR62" s="530">
        <f>IF(AR59&gt;(AR61*(1+Dash!$B$6)), AR61*(1+Dash!$B$6), IF(AR59&lt;(AR61*(1-Dash!$B$7)), AR61*(1-Dash!$B$7), AR59))</f>
        <v>96</v>
      </c>
      <c r="AS62" s="530">
        <f>IF(AS59&gt;(AS61*(1+Dash!$B$6)), AS61*(1+Dash!$B$6), IF(AS59&lt;(AS61*(1-Dash!$B$7)), AS61*(1-Dash!$B$7), AS59))</f>
        <v>21</v>
      </c>
      <c r="AT62" s="530">
        <f>IF(AT59&gt;(AT61*(1+Dash!$B$6)), AT61*(1+Dash!$B$6), IF(AT59&lt;(AT61*(1-Dash!$B$7)), AT61*(1-Dash!$B$7), AT59))</f>
        <v>1.8049999999999999</v>
      </c>
      <c r="AU62" s="530">
        <f>IF(AU59&gt;(AU61*(1+Dash!$B$6)), AU61*(1+Dash!$B$6), IF(AU59&lt;(AU61*(1-Dash!$B$7)), AU61*(1-Dash!$B$7), AU59))</f>
        <v>3.61</v>
      </c>
      <c r="AV62" s="530">
        <f>IF(AV59&gt;(AV61*(1+Dash!$B$6)), AV61*(1+Dash!$B$6), IF(AV59&lt;(AV61*(1-Dash!$B$7)), AV61*(1-Dash!$B$7), AV59))</f>
        <v>18</v>
      </c>
      <c r="AW62" s="530">
        <f>IF(AW59&gt;(AW61*(1+Dash!$B$6)), AW61*(1+Dash!$B$6), IF(AW59&lt;(AW61*(1-Dash!$B$7)), AW61*(1-Dash!$B$7), AW59))</f>
        <v>86</v>
      </c>
      <c r="AX62" s="530">
        <f>IF(AX59&gt;(AX61*(1+Dash!$B$6)), AX61*(1+Dash!$B$6), IF(AX59&lt;(AX61*(1-Dash!$B$7)), AX61*(1-Dash!$B$7), AX59))</f>
        <v>4.8400000000000007</v>
      </c>
      <c r="AY62" s="530">
        <f>IF(AY59&gt;(AY61*(1+Dash!$B$6)), AY61*(1+Dash!$B$6), IF(AY59&lt;(AY61*(1-Dash!$B$7)), AY61*(1-Dash!$B$7), AY59))</f>
        <v>14.44</v>
      </c>
      <c r="AZ62" s="530">
        <f>IF(AZ59&gt;(AZ61*(1+Dash!$B$6)), AZ61*(1+Dash!$B$6), IF(AZ59&lt;(AZ61*(1-Dash!$B$7)), AZ61*(1-Dash!$B$7), AZ59))</f>
        <v>78</v>
      </c>
      <c r="BA62" s="530">
        <f>IF(BA59&gt;(BA61*(1+Dash!$B$6)), BA61*(1+Dash!$B$6), IF(BA59&lt;(BA61*(1-Dash!$B$7)), BA61*(1-Dash!$B$7), BA59))</f>
        <v>4248</v>
      </c>
      <c r="BB62" s="530">
        <f>IF(BB59&gt;(BB61*(1+Dash!$B$6)), BB61*(1+Dash!$B$6), IF(BB59&lt;(BB61*(1-Dash!$B$7)), BB61*(1-Dash!$B$7), BB59))</f>
        <v>1264.4024999999999</v>
      </c>
      <c r="BC62" s="530">
        <f>IF(BC59&gt;(BC61*(1+Dash!$B$6)), BC61*(1+Dash!$B$6), IF(BC59&lt;(BC61*(1-Dash!$B$7)), BC61*(1-Dash!$B$7), BC59))</f>
        <v>1470</v>
      </c>
      <c r="BD62" s="530">
        <f>IF(BD59&gt;(BD61*(1+Dash!$B$6)), BD61*(1+Dash!$B$6), IF(BD59&lt;(BD61*(1-Dash!$B$7)), BD61*(1-Dash!$B$7), BD59))</f>
        <v>1657</v>
      </c>
      <c r="BE62" s="530">
        <f>IF(BE59&gt;(BE61*(1+Dash!$B$6)), BE61*(1+Dash!$B$6), IF(BE59&lt;(BE61*(1-Dash!$B$7)), BE61*(1-Dash!$B$7), BE59))</f>
        <v>3075</v>
      </c>
      <c r="BF62" s="530">
        <f>IF(BF59&gt;(BF61*(1+Dash!$B$6)), BF61*(1+Dash!$B$6), IF(BF59&lt;(BF61*(1-Dash!$B$7)), BF61*(1-Dash!$B$7), BF59))</f>
        <v>1118.1975</v>
      </c>
      <c r="BG62" s="530">
        <f>IF(BG59&gt;(BG61*(1+Dash!$B$6)), BG61*(1+Dash!$B$6), IF(BG59&lt;(BG61*(1-Dash!$B$7)), BG61*(1-Dash!$B$7), BG59))</f>
        <v>997</v>
      </c>
      <c r="BH62" s="530">
        <f>IF(BH59&gt;(BH61*(1+Dash!$B$6)), BH61*(1+Dash!$B$6), IF(BH59&lt;(BH61*(1-Dash!$B$7)), BH61*(1-Dash!$B$7), BH59))</f>
        <v>914</v>
      </c>
      <c r="BI62" s="530">
        <f>IF(BI59&gt;(BI61*(1+Dash!$B$6)), BI61*(1+Dash!$B$6), IF(BI59&lt;(BI61*(1-Dash!$B$7)), BI61*(1-Dash!$B$7), BI59))</f>
        <v>1131.3500000000001</v>
      </c>
      <c r="BJ62" s="530">
        <f>IF(BJ59&gt;(BJ61*(1+Dash!$B$6)), BJ61*(1+Dash!$B$6), IF(BJ59&lt;(BJ61*(1-Dash!$B$7)), BJ61*(1-Dash!$B$7), BJ59))</f>
        <v>196.02000000000004</v>
      </c>
      <c r="BK62" s="530">
        <f>IF(BK59&gt;(BK61*(1+Dash!$B$6)), BK61*(1+Dash!$B$6), IF(BK59&lt;(BK61*(1-Dash!$B$7)), BK61*(1-Dash!$B$7), BK59))</f>
        <v>473</v>
      </c>
      <c r="BL62" s="530">
        <f>IF(BL59&gt;(BL61*(1+Dash!$B$6)), BL61*(1+Dash!$B$6), IF(BL59&lt;(BL61*(1-Dash!$B$7)), BL61*(1-Dash!$B$7), BL59))</f>
        <v>701.80000000000007</v>
      </c>
      <c r="BM62" s="530">
        <f>IF(BM59&gt;(BM61*(1+Dash!$B$6)), BM61*(1+Dash!$B$6), IF(BM59&lt;(BM61*(1-Dash!$B$7)), BM61*(1-Dash!$B$7), BM59))</f>
        <v>90</v>
      </c>
      <c r="BN62" s="530">
        <f>IF(BN59&gt;(BN61*(1+Dash!$B$6)), BN61*(1+Dash!$B$6), IF(BN59&lt;(BN61*(1-Dash!$B$7)), BN61*(1-Dash!$B$7), BN59))</f>
        <v>2</v>
      </c>
      <c r="BO62" s="530">
        <f>IF(BO59&gt;(BO61*(1+Dash!$B$6)), BO61*(1+Dash!$B$6), IF(BO59&lt;(BO61*(1-Dash!$B$7)), BO61*(1-Dash!$B$7), BO59))</f>
        <v>35</v>
      </c>
      <c r="BP62" s="530">
        <f>IF(BP59&gt;(BP61*(1+Dash!$B$6)), BP61*(1+Dash!$B$6), IF(BP59&lt;(BP61*(1-Dash!$B$7)), BP61*(1-Dash!$B$7), BP59))</f>
        <v>72</v>
      </c>
      <c r="BQ62" s="530">
        <f>IF(BQ59&gt;(BQ61*(1+Dash!$B$6)), BQ61*(1+Dash!$B$6), IF(BQ59&lt;(BQ61*(1-Dash!$B$7)), BQ61*(1-Dash!$B$7), BQ59))</f>
        <v>2.7074999999999996</v>
      </c>
      <c r="BR62" s="530">
        <f>IF(BR59&gt;(BR61*(1+Dash!$B$6)), BR61*(1+Dash!$B$6), IF(BR59&lt;(BR61*(1-Dash!$B$7)), BR61*(1-Dash!$B$7), BR59))</f>
        <v>0</v>
      </c>
      <c r="BS62" s="530">
        <f>IF(BS59&gt;(BS61*(1+Dash!$B$6)), BS61*(1+Dash!$B$6), IF(BS59&lt;(BS61*(1-Dash!$B$7)), BS61*(1-Dash!$B$7), BS59))</f>
        <v>1.8049999999999999</v>
      </c>
      <c r="BT62" s="530">
        <f>IF(BT59&gt;(BT61*(1+Dash!$B$6)), BT61*(1+Dash!$B$6), IF(BT59&lt;(BT61*(1-Dash!$B$7)), BT61*(1-Dash!$B$7), BT59))</f>
        <v>2.7074999999999996</v>
      </c>
      <c r="BU62" s="530">
        <f>IF(BU59&gt;(BU61*(1+Dash!$B$6)), BU61*(1+Dash!$B$6), IF(BU59&lt;(BU61*(1-Dash!$B$7)), BU61*(1-Dash!$B$7), BU59))</f>
        <v>90</v>
      </c>
      <c r="BV62" s="530">
        <f>IF(BV59&gt;(BV61*(1+Dash!$B$6)), BV61*(1+Dash!$B$6), IF(BV59&lt;(BV61*(1-Dash!$B$7)), BV61*(1-Dash!$B$7), BV59))</f>
        <v>2</v>
      </c>
      <c r="BW62" s="530">
        <f>IF(BW59&gt;(BW61*(1+Dash!$B$6)), BW61*(1+Dash!$B$6), IF(BW59&lt;(BW61*(1-Dash!$B$7)), BW61*(1-Dash!$B$7), BW59))</f>
        <v>35</v>
      </c>
      <c r="BX62" s="530">
        <f>IF(BX59&gt;(BX61*(1+Dash!$B$6)), BX61*(1+Dash!$B$6), IF(BX59&lt;(BX61*(1-Dash!$B$7)), BX61*(1-Dash!$B$7), BX59))</f>
        <v>71</v>
      </c>
      <c r="BY62" s="530">
        <f>IF(BY59&gt;(BY61*(1+Dash!$B$6)), BY61*(1+Dash!$B$6), IF(BY59&lt;(BY61*(1-Dash!$B$7)), BY61*(1-Dash!$B$7), BY59))</f>
        <v>58</v>
      </c>
      <c r="BZ62" s="530">
        <f>IF(BZ59&gt;(BZ61*(1+Dash!$B$6)), BZ61*(1+Dash!$B$6), IF(BZ59&lt;(BZ61*(1-Dash!$B$7)), BZ61*(1-Dash!$B$7), BZ59))</f>
        <v>202</v>
      </c>
      <c r="CA62" s="530">
        <f>IF(CA59&gt;(CA61*(1+Dash!$B$6)), CA61*(1+Dash!$B$6), IF(CA59&lt;(CA61*(1-Dash!$B$7)), CA61*(1-Dash!$B$7), CA59))</f>
        <v>0</v>
      </c>
    </row>
    <row r="63" spans="1:79" s="477" customFormat="1">
      <c r="A63" s="477" t="s">
        <v>57</v>
      </c>
      <c r="B63" s="477" t="s">
        <v>1909</v>
      </c>
      <c r="C63" s="477">
        <v>2018</v>
      </c>
      <c r="D63" s="477" t="s">
        <v>1934</v>
      </c>
      <c r="E63" s="530">
        <v>430</v>
      </c>
      <c r="F63" s="530">
        <v>4053</v>
      </c>
      <c r="G63" s="530">
        <v>674</v>
      </c>
      <c r="H63" s="530">
        <v>804</v>
      </c>
      <c r="I63" s="530">
        <v>146</v>
      </c>
      <c r="J63" s="530">
        <v>1102</v>
      </c>
      <c r="K63" s="530">
        <v>5</v>
      </c>
      <c r="L63" s="530">
        <v>206</v>
      </c>
      <c r="M63" s="530">
        <v>0</v>
      </c>
      <c r="N63" s="530">
        <v>0</v>
      </c>
      <c r="O63" s="530">
        <v>0</v>
      </c>
      <c r="P63" s="530">
        <v>0</v>
      </c>
      <c r="Q63" s="530">
        <v>0</v>
      </c>
      <c r="R63" s="530">
        <v>0</v>
      </c>
      <c r="S63" s="530">
        <v>0</v>
      </c>
      <c r="T63" s="530">
        <v>0</v>
      </c>
      <c r="U63" s="530">
        <v>0</v>
      </c>
      <c r="V63" s="530">
        <v>0</v>
      </c>
      <c r="W63" s="530">
        <v>0</v>
      </c>
      <c r="X63" s="530">
        <v>0</v>
      </c>
      <c r="Y63" s="530">
        <v>0</v>
      </c>
      <c r="Z63" s="530">
        <v>0</v>
      </c>
      <c r="AA63" s="530">
        <v>0</v>
      </c>
      <c r="AB63" s="530">
        <v>0</v>
      </c>
      <c r="AC63" s="530">
        <v>262</v>
      </c>
      <c r="AD63" s="530">
        <v>71</v>
      </c>
      <c r="AE63" s="530">
        <v>89</v>
      </c>
      <c r="AF63" s="530">
        <v>119</v>
      </c>
      <c r="AG63" s="530">
        <v>141</v>
      </c>
      <c r="AH63" s="530">
        <v>44</v>
      </c>
      <c r="AI63" s="530">
        <v>33</v>
      </c>
      <c r="AJ63" s="530">
        <v>55</v>
      </c>
      <c r="AK63" s="530">
        <v>121</v>
      </c>
      <c r="AL63" s="530">
        <v>27</v>
      </c>
      <c r="AM63" s="530">
        <v>56</v>
      </c>
      <c r="AN63" s="530">
        <v>64</v>
      </c>
      <c r="AO63" s="530">
        <v>1</v>
      </c>
      <c r="AP63" s="530">
        <v>0</v>
      </c>
      <c r="AQ63" s="530">
        <v>0</v>
      </c>
      <c r="AR63" s="530">
        <v>1</v>
      </c>
      <c r="AS63" s="530">
        <v>1</v>
      </c>
      <c r="AT63" s="530">
        <v>0</v>
      </c>
      <c r="AU63" s="530">
        <v>0</v>
      </c>
      <c r="AV63" s="530">
        <v>1</v>
      </c>
      <c r="AW63" s="530">
        <v>0</v>
      </c>
      <c r="AX63" s="530">
        <v>0</v>
      </c>
      <c r="AY63" s="530">
        <v>0</v>
      </c>
      <c r="AZ63" s="530">
        <v>0</v>
      </c>
      <c r="BA63" s="530">
        <v>1819</v>
      </c>
      <c r="BB63" s="530">
        <v>260</v>
      </c>
      <c r="BC63" s="530">
        <v>536</v>
      </c>
      <c r="BD63" s="530">
        <v>238</v>
      </c>
      <c r="BE63" s="530">
        <v>1370</v>
      </c>
      <c r="BF63" s="530">
        <v>217</v>
      </c>
      <c r="BG63" s="530">
        <v>399</v>
      </c>
      <c r="BH63" s="530">
        <v>134</v>
      </c>
      <c r="BI63" s="530">
        <v>449</v>
      </c>
      <c r="BJ63" s="530">
        <v>43</v>
      </c>
      <c r="BK63" s="530">
        <v>137</v>
      </c>
      <c r="BL63" s="530">
        <v>104</v>
      </c>
      <c r="BM63" s="530">
        <v>0</v>
      </c>
      <c r="BN63" s="530">
        <v>0</v>
      </c>
      <c r="BO63" s="530">
        <v>0</v>
      </c>
      <c r="BP63" s="530">
        <v>0</v>
      </c>
      <c r="BQ63" s="530">
        <v>0</v>
      </c>
      <c r="BR63" s="530">
        <v>0</v>
      </c>
      <c r="BS63" s="530">
        <v>0</v>
      </c>
      <c r="BT63" s="530">
        <v>0</v>
      </c>
      <c r="BU63" s="530">
        <v>0</v>
      </c>
      <c r="BV63" s="530">
        <v>0</v>
      </c>
      <c r="BW63" s="530">
        <v>0</v>
      </c>
      <c r="BX63" s="530">
        <v>0</v>
      </c>
      <c r="BY63" s="530">
        <v>17</v>
      </c>
      <c r="BZ63" s="530">
        <v>54</v>
      </c>
      <c r="CA63" s="530">
        <v>0</v>
      </c>
    </row>
    <row r="64" spans="1:79" s="477" customFormat="1">
      <c r="A64" s="477" t="s">
        <v>57</v>
      </c>
      <c r="B64" s="477" t="s">
        <v>1909</v>
      </c>
      <c r="C64" s="477">
        <v>2019</v>
      </c>
      <c r="D64" s="477" t="s">
        <v>1934</v>
      </c>
      <c r="E64" s="530">
        <v>434</v>
      </c>
      <c r="F64" s="530">
        <v>3518</v>
      </c>
      <c r="G64" s="530">
        <v>726</v>
      </c>
      <c r="H64" s="530">
        <v>760</v>
      </c>
      <c r="I64" s="530">
        <v>164</v>
      </c>
      <c r="J64" s="530">
        <v>1077</v>
      </c>
      <c r="K64" s="530">
        <v>14</v>
      </c>
      <c r="L64" s="530">
        <v>173</v>
      </c>
      <c r="M64" s="530">
        <v>2</v>
      </c>
      <c r="N64" s="530">
        <v>0</v>
      </c>
      <c r="O64" s="530">
        <v>0</v>
      </c>
      <c r="P64" s="530">
        <v>0</v>
      </c>
      <c r="Q64" s="530">
        <v>0</v>
      </c>
      <c r="R64" s="530">
        <v>0</v>
      </c>
      <c r="S64" s="530">
        <v>0</v>
      </c>
      <c r="T64" s="530">
        <v>0</v>
      </c>
      <c r="U64" s="530">
        <v>0</v>
      </c>
      <c r="V64" s="530">
        <v>0</v>
      </c>
      <c r="W64" s="530">
        <v>0</v>
      </c>
      <c r="X64" s="530">
        <v>0</v>
      </c>
      <c r="Y64" s="530">
        <v>0</v>
      </c>
      <c r="Z64" s="530">
        <v>0</v>
      </c>
      <c r="AA64" s="530">
        <v>0</v>
      </c>
      <c r="AB64" s="530">
        <v>0</v>
      </c>
      <c r="AC64" s="530">
        <v>270</v>
      </c>
      <c r="AD64" s="530">
        <v>122</v>
      </c>
      <c r="AE64" s="530">
        <v>102</v>
      </c>
      <c r="AF64" s="530">
        <v>171</v>
      </c>
      <c r="AG64" s="530">
        <v>131</v>
      </c>
      <c r="AH64" s="530">
        <v>66</v>
      </c>
      <c r="AI64" s="530">
        <v>24</v>
      </c>
      <c r="AJ64" s="530">
        <v>81</v>
      </c>
      <c r="AK64" s="530">
        <v>139</v>
      </c>
      <c r="AL64" s="530">
        <v>56</v>
      </c>
      <c r="AM64" s="530">
        <v>78</v>
      </c>
      <c r="AN64" s="530">
        <v>90</v>
      </c>
      <c r="AO64" s="530">
        <v>0</v>
      </c>
      <c r="AP64" s="530">
        <v>0</v>
      </c>
      <c r="AQ64" s="530">
        <v>0</v>
      </c>
      <c r="AR64" s="530">
        <v>0</v>
      </c>
      <c r="AS64" s="530">
        <v>0</v>
      </c>
      <c r="AT64" s="530">
        <v>0</v>
      </c>
      <c r="AU64" s="530">
        <v>0</v>
      </c>
      <c r="AV64" s="530">
        <v>0</v>
      </c>
      <c r="AW64" s="530">
        <v>0</v>
      </c>
      <c r="AX64" s="530">
        <v>0</v>
      </c>
      <c r="AY64" s="530">
        <v>0</v>
      </c>
      <c r="AZ64" s="530">
        <v>0</v>
      </c>
      <c r="BA64" s="530">
        <v>1205</v>
      </c>
      <c r="BB64" s="530">
        <v>198</v>
      </c>
      <c r="BC64" s="530">
        <v>413</v>
      </c>
      <c r="BD64" s="530">
        <v>189</v>
      </c>
      <c r="BE64" s="530">
        <v>868</v>
      </c>
      <c r="BF64" s="530">
        <v>167</v>
      </c>
      <c r="BG64" s="530">
        <v>289</v>
      </c>
      <c r="BH64" s="530">
        <v>94</v>
      </c>
      <c r="BI64" s="530">
        <v>337</v>
      </c>
      <c r="BJ64" s="530">
        <v>31</v>
      </c>
      <c r="BK64" s="530">
        <v>124</v>
      </c>
      <c r="BL64" s="530">
        <v>95</v>
      </c>
      <c r="BM64" s="530">
        <v>0</v>
      </c>
      <c r="BN64" s="530">
        <v>0</v>
      </c>
      <c r="BO64" s="530">
        <v>0</v>
      </c>
      <c r="BP64" s="530">
        <v>0</v>
      </c>
      <c r="BQ64" s="530">
        <v>0</v>
      </c>
      <c r="BR64" s="530">
        <v>0</v>
      </c>
      <c r="BS64" s="530">
        <v>0</v>
      </c>
      <c r="BT64" s="530">
        <v>0</v>
      </c>
      <c r="BU64" s="530">
        <v>0</v>
      </c>
      <c r="BV64" s="530">
        <v>0</v>
      </c>
      <c r="BW64" s="530">
        <v>0</v>
      </c>
      <c r="BX64" s="530">
        <v>0</v>
      </c>
      <c r="BY64" s="530">
        <v>17</v>
      </c>
      <c r="BZ64" s="530">
        <v>38</v>
      </c>
      <c r="CA64" s="530">
        <v>0</v>
      </c>
    </row>
    <row r="65" spans="1:79" s="477" customFormat="1">
      <c r="A65" s="477" t="s">
        <v>57</v>
      </c>
      <c r="B65" s="477" t="s">
        <v>1909</v>
      </c>
      <c r="C65" s="477">
        <v>2020</v>
      </c>
      <c r="D65" s="477" t="s">
        <v>1934</v>
      </c>
      <c r="E65" s="530">
        <v>460</v>
      </c>
      <c r="F65" s="530">
        <v>3696</v>
      </c>
      <c r="G65" s="530">
        <v>750</v>
      </c>
      <c r="H65" s="530">
        <v>823</v>
      </c>
      <c r="I65" s="530">
        <v>142</v>
      </c>
      <c r="J65" s="530">
        <v>1384</v>
      </c>
      <c r="K65" s="530">
        <v>23</v>
      </c>
      <c r="L65" s="530">
        <v>236</v>
      </c>
      <c r="M65" s="530">
        <v>2</v>
      </c>
      <c r="N65" s="530">
        <v>281</v>
      </c>
      <c r="O65" s="530">
        <v>4</v>
      </c>
      <c r="P65" s="530">
        <v>277</v>
      </c>
      <c r="Q65" s="530">
        <v>76</v>
      </c>
      <c r="R65" s="530">
        <v>0</v>
      </c>
      <c r="S65" s="530">
        <v>0</v>
      </c>
      <c r="T65" s="530">
        <v>0</v>
      </c>
      <c r="U65" s="530">
        <v>33</v>
      </c>
      <c r="V65" s="530">
        <v>0</v>
      </c>
      <c r="W65" s="530">
        <v>0</v>
      </c>
      <c r="X65" s="530">
        <v>0</v>
      </c>
      <c r="Y65" s="530">
        <v>43</v>
      </c>
      <c r="Z65" s="530">
        <v>0</v>
      </c>
      <c r="AA65" s="530">
        <v>0</v>
      </c>
      <c r="AB65" s="530">
        <v>0</v>
      </c>
      <c r="AC65" s="530">
        <v>195</v>
      </c>
      <c r="AD65" s="530">
        <v>44</v>
      </c>
      <c r="AE65" s="530">
        <v>89</v>
      </c>
      <c r="AF65" s="530">
        <v>91</v>
      </c>
      <c r="AG65" s="530">
        <v>95</v>
      </c>
      <c r="AH65" s="530">
        <v>21</v>
      </c>
      <c r="AI65" s="530">
        <v>32</v>
      </c>
      <c r="AJ65" s="530">
        <v>37</v>
      </c>
      <c r="AK65" s="530">
        <v>100</v>
      </c>
      <c r="AL65" s="530">
        <v>23</v>
      </c>
      <c r="AM65" s="530">
        <v>57</v>
      </c>
      <c r="AN65" s="530">
        <v>54</v>
      </c>
      <c r="AO65" s="530">
        <v>0</v>
      </c>
      <c r="AP65" s="530">
        <v>0</v>
      </c>
      <c r="AQ65" s="530">
        <v>0</v>
      </c>
      <c r="AR65" s="530">
        <v>0</v>
      </c>
      <c r="AS65" s="530">
        <v>0</v>
      </c>
      <c r="AT65" s="530">
        <v>0</v>
      </c>
      <c r="AU65" s="530">
        <v>0</v>
      </c>
      <c r="AV65" s="530">
        <v>0</v>
      </c>
      <c r="AW65" s="530">
        <v>0</v>
      </c>
      <c r="AX65" s="530">
        <v>0</v>
      </c>
      <c r="AY65" s="530">
        <v>0</v>
      </c>
      <c r="AZ65" s="530">
        <v>0</v>
      </c>
      <c r="BA65" s="530">
        <v>2027</v>
      </c>
      <c r="BB65" s="530">
        <v>400</v>
      </c>
      <c r="BC65" s="530">
        <v>543</v>
      </c>
      <c r="BD65" s="530">
        <v>202</v>
      </c>
      <c r="BE65" s="530">
        <v>1763</v>
      </c>
      <c r="BF65" s="530">
        <v>365</v>
      </c>
      <c r="BG65" s="530">
        <v>442</v>
      </c>
      <c r="BH65" s="530">
        <v>94</v>
      </c>
      <c r="BI65" s="530">
        <v>264</v>
      </c>
      <c r="BJ65" s="530">
        <v>35</v>
      </c>
      <c r="BK65" s="530">
        <v>101</v>
      </c>
      <c r="BL65" s="530">
        <v>108</v>
      </c>
      <c r="BM65" s="530">
        <v>0</v>
      </c>
      <c r="BN65" s="530">
        <v>0</v>
      </c>
      <c r="BO65" s="530">
        <v>0</v>
      </c>
      <c r="BP65" s="530">
        <v>0</v>
      </c>
      <c r="BQ65" s="530">
        <v>0</v>
      </c>
      <c r="BR65" s="530">
        <v>0</v>
      </c>
      <c r="BS65" s="530">
        <v>0</v>
      </c>
      <c r="BT65" s="530">
        <v>0</v>
      </c>
      <c r="BU65" s="530">
        <v>0</v>
      </c>
      <c r="BV65" s="530">
        <v>0</v>
      </c>
      <c r="BW65" s="530">
        <v>0</v>
      </c>
      <c r="BX65" s="530">
        <v>0</v>
      </c>
      <c r="BY65" s="530">
        <v>16</v>
      </c>
      <c r="BZ65" s="530">
        <v>45</v>
      </c>
      <c r="CA65" s="530">
        <v>0</v>
      </c>
    </row>
    <row r="66" spans="1:79" s="477" customFormat="1">
      <c r="A66" s="477" t="s">
        <v>57</v>
      </c>
      <c r="B66" s="477" t="s">
        <v>1909</v>
      </c>
      <c r="C66" s="477">
        <v>2021</v>
      </c>
      <c r="D66" s="477" t="s">
        <v>1934</v>
      </c>
      <c r="E66" s="530">
        <v>444</v>
      </c>
      <c r="F66" s="530">
        <v>3731</v>
      </c>
      <c r="G66" s="530">
        <v>789</v>
      </c>
      <c r="H66" s="530">
        <v>770</v>
      </c>
      <c r="I66" s="530">
        <v>150</v>
      </c>
      <c r="J66" s="530">
        <v>972</v>
      </c>
      <c r="K66" s="530">
        <v>2</v>
      </c>
      <c r="L66" s="530">
        <v>198</v>
      </c>
      <c r="M66" s="530">
        <v>0</v>
      </c>
      <c r="N66" s="530">
        <v>369</v>
      </c>
      <c r="O66" s="530">
        <v>9</v>
      </c>
      <c r="P66" s="530">
        <v>360</v>
      </c>
      <c r="Q66" s="530">
        <v>98</v>
      </c>
      <c r="R66" s="530">
        <v>0</v>
      </c>
      <c r="S66" s="530">
        <v>0</v>
      </c>
      <c r="T66" s="530">
        <v>0</v>
      </c>
      <c r="U66" s="530">
        <v>47</v>
      </c>
      <c r="V66" s="530">
        <v>0</v>
      </c>
      <c r="W66" s="530">
        <v>0</v>
      </c>
      <c r="X66" s="530">
        <v>0</v>
      </c>
      <c r="Y66" s="530">
        <v>51</v>
      </c>
      <c r="Z66" s="530">
        <v>0</v>
      </c>
      <c r="AA66" s="530">
        <v>0</v>
      </c>
      <c r="AB66" s="530">
        <v>0</v>
      </c>
      <c r="AC66" s="530">
        <v>191</v>
      </c>
      <c r="AD66" s="530">
        <v>81</v>
      </c>
      <c r="AE66" s="530">
        <v>73</v>
      </c>
      <c r="AF66" s="530">
        <v>97</v>
      </c>
      <c r="AG66" s="530">
        <v>96</v>
      </c>
      <c r="AH66" s="530">
        <v>55</v>
      </c>
      <c r="AI66" s="530">
        <v>28</v>
      </c>
      <c r="AJ66" s="530">
        <v>45</v>
      </c>
      <c r="AK66" s="530">
        <v>95</v>
      </c>
      <c r="AL66" s="530">
        <v>26</v>
      </c>
      <c r="AM66" s="530">
        <v>45</v>
      </c>
      <c r="AN66" s="530">
        <v>52</v>
      </c>
      <c r="AO66" s="530">
        <v>2</v>
      </c>
      <c r="AP66" s="530">
        <v>0</v>
      </c>
      <c r="AQ66" s="530">
        <v>1</v>
      </c>
      <c r="AR66" s="530">
        <v>1</v>
      </c>
      <c r="AS66" s="530">
        <v>2</v>
      </c>
      <c r="AT66" s="530">
        <v>0</v>
      </c>
      <c r="AU66" s="530">
        <v>1</v>
      </c>
      <c r="AV66" s="530">
        <v>1</v>
      </c>
      <c r="AW66" s="530">
        <v>0</v>
      </c>
      <c r="AX66" s="530">
        <v>0</v>
      </c>
      <c r="AY66" s="530">
        <v>0</v>
      </c>
      <c r="AZ66" s="530">
        <v>0</v>
      </c>
      <c r="BA66" s="530">
        <v>1870</v>
      </c>
      <c r="BB66" s="530">
        <v>393</v>
      </c>
      <c r="BC66" s="530">
        <v>517</v>
      </c>
      <c r="BD66" s="530">
        <v>222</v>
      </c>
      <c r="BE66" s="530">
        <v>1562</v>
      </c>
      <c r="BF66" s="530">
        <v>355</v>
      </c>
      <c r="BG66" s="530">
        <v>400</v>
      </c>
      <c r="BH66" s="530">
        <v>121</v>
      </c>
      <c r="BI66" s="530">
        <v>308</v>
      </c>
      <c r="BJ66" s="530">
        <v>38</v>
      </c>
      <c r="BK66" s="530">
        <v>117</v>
      </c>
      <c r="BL66" s="530">
        <v>101</v>
      </c>
      <c r="BM66" s="530">
        <v>0</v>
      </c>
      <c r="BN66" s="530">
        <v>0</v>
      </c>
      <c r="BO66" s="530">
        <v>0</v>
      </c>
      <c r="BP66" s="530">
        <v>0</v>
      </c>
      <c r="BQ66" s="530">
        <v>0</v>
      </c>
      <c r="BR66" s="530">
        <v>0</v>
      </c>
      <c r="BS66" s="530">
        <v>0</v>
      </c>
      <c r="BT66" s="530">
        <v>0</v>
      </c>
      <c r="BU66" s="530">
        <v>0</v>
      </c>
      <c r="BV66" s="530">
        <v>0</v>
      </c>
      <c r="BW66" s="530">
        <v>0</v>
      </c>
      <c r="BX66" s="530">
        <v>0</v>
      </c>
      <c r="BY66" s="530">
        <v>13</v>
      </c>
      <c r="BZ66" s="530">
        <v>45</v>
      </c>
      <c r="CA66" s="530">
        <v>0</v>
      </c>
    </row>
    <row r="67" spans="1:79" s="477" customFormat="1">
      <c r="A67" s="477" t="s">
        <v>57</v>
      </c>
      <c r="B67" s="477" t="s">
        <v>1909</v>
      </c>
      <c r="C67" s="477">
        <v>2022</v>
      </c>
      <c r="D67" s="477" t="s">
        <v>1934</v>
      </c>
      <c r="E67" s="530">
        <v>396</v>
      </c>
      <c r="F67" s="530">
        <v>3541</v>
      </c>
      <c r="G67" s="530">
        <v>811</v>
      </c>
      <c r="H67" s="530">
        <v>744</v>
      </c>
      <c r="I67" s="530">
        <v>122</v>
      </c>
      <c r="J67" s="530">
        <v>817</v>
      </c>
      <c r="K67" s="530">
        <v>0</v>
      </c>
      <c r="L67" s="530">
        <v>126</v>
      </c>
      <c r="M67" s="530">
        <v>0</v>
      </c>
      <c r="N67" s="530">
        <v>324</v>
      </c>
      <c r="O67" s="530">
        <v>19</v>
      </c>
      <c r="P67" s="530">
        <v>305</v>
      </c>
      <c r="Q67" s="530">
        <v>116</v>
      </c>
      <c r="R67" s="530">
        <v>0</v>
      </c>
      <c r="S67" s="530">
        <v>0</v>
      </c>
      <c r="T67" s="530">
        <v>0</v>
      </c>
      <c r="U67" s="530">
        <v>51</v>
      </c>
      <c r="V67" s="530">
        <v>0</v>
      </c>
      <c r="W67" s="530">
        <v>0</v>
      </c>
      <c r="X67" s="530">
        <v>0</v>
      </c>
      <c r="Y67" s="530">
        <v>65</v>
      </c>
      <c r="Z67" s="530">
        <v>0</v>
      </c>
      <c r="AA67" s="530">
        <v>0</v>
      </c>
      <c r="AB67" s="530">
        <v>0</v>
      </c>
      <c r="AC67" s="530">
        <v>264</v>
      </c>
      <c r="AD67" s="530">
        <v>99</v>
      </c>
      <c r="AE67" s="530">
        <v>100</v>
      </c>
      <c r="AF67" s="530">
        <v>114</v>
      </c>
      <c r="AG67" s="530">
        <v>156</v>
      </c>
      <c r="AH67" s="530">
        <v>74</v>
      </c>
      <c r="AI67" s="530">
        <v>50</v>
      </c>
      <c r="AJ67" s="530">
        <v>57</v>
      </c>
      <c r="AK67" s="530">
        <v>108</v>
      </c>
      <c r="AL67" s="530">
        <v>25</v>
      </c>
      <c r="AM67" s="530">
        <v>50</v>
      </c>
      <c r="AN67" s="530">
        <v>57</v>
      </c>
      <c r="AO67" s="530">
        <v>0</v>
      </c>
      <c r="AP67" s="530">
        <v>0</v>
      </c>
      <c r="AQ67" s="530">
        <v>0</v>
      </c>
      <c r="AR67" s="530">
        <v>0</v>
      </c>
      <c r="AS67" s="530">
        <v>0</v>
      </c>
      <c r="AT67" s="530">
        <v>0</v>
      </c>
      <c r="AU67" s="530">
        <v>0</v>
      </c>
      <c r="AV67" s="530">
        <v>0</v>
      </c>
      <c r="AW67" s="530">
        <v>0</v>
      </c>
      <c r="AX67" s="530">
        <v>0</v>
      </c>
      <c r="AY67" s="530">
        <v>0</v>
      </c>
      <c r="AZ67" s="530">
        <v>0</v>
      </c>
      <c r="BA67" s="530">
        <v>1536</v>
      </c>
      <c r="BB67" s="530">
        <v>351</v>
      </c>
      <c r="BC67" s="530">
        <v>501</v>
      </c>
      <c r="BD67" s="530">
        <v>203</v>
      </c>
      <c r="BE67" s="530">
        <v>1269</v>
      </c>
      <c r="BF67" s="530">
        <v>308</v>
      </c>
      <c r="BG67" s="530">
        <v>403</v>
      </c>
      <c r="BH67" s="530">
        <v>107</v>
      </c>
      <c r="BI67" s="530">
        <v>267</v>
      </c>
      <c r="BJ67" s="530">
        <v>43</v>
      </c>
      <c r="BK67" s="530">
        <v>98</v>
      </c>
      <c r="BL67" s="530">
        <v>96</v>
      </c>
      <c r="BM67" s="530">
        <v>0</v>
      </c>
      <c r="BN67" s="530">
        <v>0</v>
      </c>
      <c r="BO67" s="530">
        <v>0</v>
      </c>
      <c r="BP67" s="530">
        <v>0</v>
      </c>
      <c r="BQ67" s="530">
        <v>0</v>
      </c>
      <c r="BR67" s="530">
        <v>0</v>
      </c>
      <c r="BS67" s="530">
        <v>0</v>
      </c>
      <c r="BT67" s="530">
        <v>0</v>
      </c>
      <c r="BU67" s="530">
        <v>0</v>
      </c>
      <c r="BV67" s="530">
        <v>0</v>
      </c>
      <c r="BW67" s="530">
        <v>0</v>
      </c>
      <c r="BX67" s="530">
        <v>0</v>
      </c>
      <c r="BY67" s="530">
        <v>22</v>
      </c>
      <c r="BZ67" s="530">
        <v>51</v>
      </c>
      <c r="CA67" s="530">
        <v>0</v>
      </c>
    </row>
    <row r="68" spans="1:79" s="477" customFormat="1">
      <c r="A68" s="477" t="s">
        <v>57</v>
      </c>
      <c r="B68" s="477" t="s">
        <v>1909</v>
      </c>
      <c r="C68" s="477">
        <v>2023</v>
      </c>
      <c r="D68" s="477" t="s">
        <v>1934</v>
      </c>
      <c r="E68" s="530">
        <v>466</v>
      </c>
      <c r="F68" s="530">
        <v>3275</v>
      </c>
      <c r="G68" s="530">
        <v>801</v>
      </c>
      <c r="H68" s="530">
        <v>685</v>
      </c>
      <c r="I68" s="530">
        <v>133</v>
      </c>
      <c r="J68" s="530">
        <v>922</v>
      </c>
      <c r="K68" s="530">
        <v>3</v>
      </c>
      <c r="L68" s="530">
        <v>163</v>
      </c>
      <c r="M68" s="530">
        <v>0</v>
      </c>
      <c r="N68" s="530">
        <v>211</v>
      </c>
      <c r="O68" s="530">
        <v>4</v>
      </c>
      <c r="P68" s="530">
        <v>207</v>
      </c>
      <c r="Q68" s="530">
        <v>82</v>
      </c>
      <c r="R68" s="530">
        <v>36</v>
      </c>
      <c r="S68" s="530">
        <v>39</v>
      </c>
      <c r="T68" s="530">
        <v>36</v>
      </c>
      <c r="U68" s="530">
        <v>58</v>
      </c>
      <c r="V68" s="530">
        <v>27</v>
      </c>
      <c r="W68" s="530">
        <v>28</v>
      </c>
      <c r="X68" s="530">
        <v>22</v>
      </c>
      <c r="Y68" s="530">
        <v>24</v>
      </c>
      <c r="Z68" s="530">
        <v>9</v>
      </c>
      <c r="AA68" s="530">
        <v>11</v>
      </c>
      <c r="AB68" s="530">
        <v>14</v>
      </c>
      <c r="AC68" s="530">
        <v>244</v>
      </c>
      <c r="AD68" s="530">
        <v>93</v>
      </c>
      <c r="AE68" s="530">
        <v>81</v>
      </c>
      <c r="AF68" s="530">
        <v>120</v>
      </c>
      <c r="AG68" s="530">
        <v>152</v>
      </c>
      <c r="AH68" s="530">
        <v>71</v>
      </c>
      <c r="AI68" s="530">
        <v>32</v>
      </c>
      <c r="AJ68" s="530">
        <v>70</v>
      </c>
      <c r="AK68" s="530">
        <v>92</v>
      </c>
      <c r="AL68" s="530">
        <v>22</v>
      </c>
      <c r="AM68" s="530">
        <v>49</v>
      </c>
      <c r="AN68" s="530">
        <v>50</v>
      </c>
      <c r="AO68" s="530">
        <v>2</v>
      </c>
      <c r="AP68" s="530">
        <v>0</v>
      </c>
      <c r="AQ68" s="530">
        <v>0</v>
      </c>
      <c r="AR68" s="530">
        <v>0</v>
      </c>
      <c r="AS68" s="530">
        <v>2</v>
      </c>
      <c r="AT68" s="530">
        <v>0</v>
      </c>
      <c r="AU68" s="530">
        <v>0</v>
      </c>
      <c r="AV68" s="530">
        <v>0</v>
      </c>
      <c r="AW68" s="530">
        <v>0</v>
      </c>
      <c r="AX68" s="530">
        <v>0</v>
      </c>
      <c r="AY68" s="530">
        <v>0</v>
      </c>
      <c r="AZ68" s="530">
        <v>0</v>
      </c>
      <c r="BA68" s="530">
        <v>1706</v>
      </c>
      <c r="BB68" s="530">
        <v>441</v>
      </c>
      <c r="BC68" s="530">
        <v>489</v>
      </c>
      <c r="BD68" s="530">
        <v>223</v>
      </c>
      <c r="BE68" s="530">
        <v>1379</v>
      </c>
      <c r="BF68" s="530">
        <v>391</v>
      </c>
      <c r="BG68" s="530">
        <v>376</v>
      </c>
      <c r="BH68" s="530">
        <v>117</v>
      </c>
      <c r="BI68" s="530">
        <v>327</v>
      </c>
      <c r="BJ68" s="530">
        <v>50</v>
      </c>
      <c r="BK68" s="530">
        <v>113</v>
      </c>
      <c r="BL68" s="530">
        <v>106</v>
      </c>
      <c r="BM68" s="530">
        <v>0</v>
      </c>
      <c r="BN68" s="530">
        <v>0</v>
      </c>
      <c r="BO68" s="530">
        <v>0</v>
      </c>
      <c r="BP68" s="530">
        <v>0</v>
      </c>
      <c r="BQ68" s="530">
        <v>0</v>
      </c>
      <c r="BR68" s="530">
        <v>0</v>
      </c>
      <c r="BS68" s="530">
        <v>0</v>
      </c>
      <c r="BT68" s="530">
        <v>0</v>
      </c>
      <c r="BU68" s="530">
        <v>0</v>
      </c>
      <c r="BV68" s="530">
        <v>0</v>
      </c>
      <c r="BW68" s="530">
        <v>0</v>
      </c>
      <c r="BX68" s="530">
        <v>0</v>
      </c>
      <c r="BY68" s="530">
        <v>19</v>
      </c>
      <c r="BZ68" s="530">
        <v>48</v>
      </c>
      <c r="CA68" s="530">
        <v>0</v>
      </c>
    </row>
    <row r="69" spans="1:79" s="477" customFormat="1">
      <c r="A69" s="477" t="s">
        <v>57</v>
      </c>
      <c r="B69" s="477" t="s">
        <v>1909</v>
      </c>
      <c r="C69" s="477">
        <v>2024</v>
      </c>
      <c r="D69" s="477" t="s">
        <v>1934</v>
      </c>
      <c r="E69" s="530">
        <v>450</v>
      </c>
      <c r="F69" s="530">
        <v>3670</v>
      </c>
      <c r="G69" s="530">
        <v>851</v>
      </c>
      <c r="H69" s="530">
        <v>658</v>
      </c>
      <c r="I69" s="530">
        <v>116</v>
      </c>
      <c r="J69" s="530">
        <v>981</v>
      </c>
      <c r="K69" s="530">
        <v>29</v>
      </c>
      <c r="L69" s="530">
        <v>183</v>
      </c>
      <c r="M69" s="530">
        <v>1</v>
      </c>
      <c r="N69" s="530">
        <v>404</v>
      </c>
      <c r="O69" s="530">
        <v>46</v>
      </c>
      <c r="P69" s="530">
        <v>358</v>
      </c>
      <c r="Q69" s="530">
        <v>152</v>
      </c>
      <c r="R69" s="530">
        <v>51</v>
      </c>
      <c r="S69" s="530">
        <v>72</v>
      </c>
      <c r="T69" s="530">
        <v>47</v>
      </c>
      <c r="U69" s="530">
        <v>32</v>
      </c>
      <c r="V69" s="530">
        <v>9</v>
      </c>
      <c r="W69" s="530">
        <v>15</v>
      </c>
      <c r="X69" s="530">
        <v>11</v>
      </c>
      <c r="Y69" s="530">
        <v>120</v>
      </c>
      <c r="Z69" s="530">
        <v>42</v>
      </c>
      <c r="AA69" s="530">
        <v>57</v>
      </c>
      <c r="AB69" s="530">
        <v>36</v>
      </c>
      <c r="AC69" s="530">
        <v>295</v>
      </c>
      <c r="AD69" s="530">
        <v>96</v>
      </c>
      <c r="AE69" s="530">
        <v>99</v>
      </c>
      <c r="AF69" s="530">
        <v>104</v>
      </c>
      <c r="AG69" s="530">
        <v>65</v>
      </c>
      <c r="AH69" s="530">
        <v>27</v>
      </c>
      <c r="AI69" s="530">
        <v>29</v>
      </c>
      <c r="AJ69" s="530">
        <v>21</v>
      </c>
      <c r="AK69" s="530">
        <v>230</v>
      </c>
      <c r="AL69" s="530">
        <v>69</v>
      </c>
      <c r="AM69" s="530">
        <v>70</v>
      </c>
      <c r="AN69" s="530">
        <v>83</v>
      </c>
      <c r="AO69" s="530">
        <v>0</v>
      </c>
      <c r="AP69" s="530">
        <v>0</v>
      </c>
      <c r="AQ69" s="530">
        <v>0</v>
      </c>
      <c r="AR69" s="530">
        <v>0</v>
      </c>
      <c r="AS69" s="530">
        <v>0</v>
      </c>
      <c r="AT69" s="530">
        <v>0</v>
      </c>
      <c r="AU69" s="530">
        <v>0</v>
      </c>
      <c r="AV69" s="530">
        <v>0</v>
      </c>
      <c r="AW69" s="530">
        <v>0</v>
      </c>
      <c r="AX69" s="530">
        <v>0</v>
      </c>
      <c r="AY69" s="530">
        <v>0</v>
      </c>
      <c r="AZ69" s="530">
        <v>0</v>
      </c>
      <c r="BA69" s="530">
        <v>1691</v>
      </c>
      <c r="BB69" s="530">
        <v>453</v>
      </c>
      <c r="BC69" s="530">
        <v>490</v>
      </c>
      <c r="BD69" s="530">
        <v>188</v>
      </c>
      <c r="BE69" s="530">
        <v>1327</v>
      </c>
      <c r="BF69" s="530">
        <v>374</v>
      </c>
      <c r="BG69" s="530">
        <v>345</v>
      </c>
      <c r="BH69" s="530">
        <v>88</v>
      </c>
      <c r="BI69" s="530">
        <v>364</v>
      </c>
      <c r="BJ69" s="530">
        <v>79</v>
      </c>
      <c r="BK69" s="530">
        <v>145</v>
      </c>
      <c r="BL69" s="530">
        <v>100</v>
      </c>
      <c r="BM69" s="530">
        <v>0</v>
      </c>
      <c r="BN69" s="530">
        <v>0</v>
      </c>
      <c r="BO69" s="530">
        <v>0</v>
      </c>
      <c r="BP69" s="530">
        <v>0</v>
      </c>
      <c r="BQ69" s="530">
        <v>0</v>
      </c>
      <c r="BR69" s="530">
        <v>0</v>
      </c>
      <c r="BS69" s="530">
        <v>0</v>
      </c>
      <c r="BT69" s="530">
        <v>0</v>
      </c>
      <c r="BU69" s="530">
        <v>0</v>
      </c>
      <c r="BV69" s="530">
        <v>0</v>
      </c>
      <c r="BW69" s="530">
        <v>0</v>
      </c>
      <c r="BX69" s="530">
        <v>0</v>
      </c>
      <c r="BY69" s="530">
        <v>18</v>
      </c>
      <c r="BZ69" s="530">
        <v>47</v>
      </c>
      <c r="CA69" s="530">
        <v>0</v>
      </c>
    </row>
    <row r="70" spans="1:79" s="477" customFormat="1">
      <c r="A70" s="477" t="s">
        <v>57</v>
      </c>
      <c r="B70" s="477" t="s">
        <v>1909</v>
      </c>
      <c r="C70" s="477">
        <v>2025</v>
      </c>
      <c r="D70" s="477" t="s">
        <v>1935</v>
      </c>
      <c r="E70" s="530">
        <v>440</v>
      </c>
      <c r="F70" s="530">
        <v>3641</v>
      </c>
      <c r="G70" s="530">
        <v>776</v>
      </c>
      <c r="H70" s="530">
        <v>750</v>
      </c>
      <c r="I70" s="530">
        <v>139</v>
      </c>
      <c r="J70" s="530">
        <v>1036</v>
      </c>
      <c r="K70" s="530">
        <v>10</v>
      </c>
      <c r="L70" s="530">
        <v>183</v>
      </c>
      <c r="M70" s="530">
        <v>1</v>
      </c>
      <c r="N70" s="530">
        <v>318</v>
      </c>
      <c r="O70" s="530">
        <v>15</v>
      </c>
      <c r="P70" s="530">
        <v>303</v>
      </c>
      <c r="Q70" s="530">
        <v>105</v>
      </c>
      <c r="R70" s="530">
        <v>41</v>
      </c>
      <c r="S70" s="530">
        <v>50</v>
      </c>
      <c r="T70" s="530">
        <v>39</v>
      </c>
      <c r="U70" s="530">
        <v>48</v>
      </c>
      <c r="V70" s="530">
        <v>19</v>
      </c>
      <c r="W70" s="530">
        <v>23</v>
      </c>
      <c r="X70" s="530">
        <v>16</v>
      </c>
      <c r="Y70" s="530">
        <v>57</v>
      </c>
      <c r="Z70" s="530">
        <v>22</v>
      </c>
      <c r="AA70" s="530">
        <v>27</v>
      </c>
      <c r="AB70" s="530">
        <v>23</v>
      </c>
      <c r="AC70" s="530">
        <v>247</v>
      </c>
      <c r="AD70" s="530">
        <v>87</v>
      </c>
      <c r="AE70" s="530">
        <v>92</v>
      </c>
      <c r="AF70" s="530">
        <v>118</v>
      </c>
      <c r="AG70" s="530">
        <v>122</v>
      </c>
      <c r="AH70" s="530">
        <v>51</v>
      </c>
      <c r="AI70" s="530">
        <v>33</v>
      </c>
      <c r="AJ70" s="530">
        <v>52</v>
      </c>
      <c r="AK70" s="530">
        <v>125</v>
      </c>
      <c r="AL70" s="530">
        <v>36</v>
      </c>
      <c r="AM70" s="530">
        <v>59</v>
      </c>
      <c r="AN70" s="530">
        <v>66</v>
      </c>
      <c r="AO70" s="530">
        <v>1</v>
      </c>
      <c r="AP70" s="530">
        <v>0</v>
      </c>
      <c r="AQ70" s="530">
        <v>0</v>
      </c>
      <c r="AR70" s="530">
        <v>0</v>
      </c>
      <c r="AS70" s="530">
        <v>1</v>
      </c>
      <c r="AT70" s="530">
        <v>0</v>
      </c>
      <c r="AU70" s="530">
        <v>0</v>
      </c>
      <c r="AV70" s="530">
        <v>0</v>
      </c>
      <c r="AW70" s="530">
        <v>0</v>
      </c>
      <c r="AX70" s="530">
        <v>0</v>
      </c>
      <c r="AY70" s="530">
        <v>0</v>
      </c>
      <c r="AZ70" s="530">
        <v>0</v>
      </c>
      <c r="BA70" s="530">
        <v>1693</v>
      </c>
      <c r="BB70" s="530">
        <v>355</v>
      </c>
      <c r="BC70" s="530">
        <v>504</v>
      </c>
      <c r="BD70" s="530">
        <v>213</v>
      </c>
      <c r="BE70" s="530">
        <v>1354</v>
      </c>
      <c r="BF70" s="530">
        <v>309</v>
      </c>
      <c r="BG70" s="530">
        <v>382</v>
      </c>
      <c r="BH70" s="530">
        <v>109</v>
      </c>
      <c r="BI70" s="530">
        <v>339</v>
      </c>
      <c r="BJ70" s="530">
        <v>46</v>
      </c>
      <c r="BK70" s="530">
        <v>122</v>
      </c>
      <c r="BL70" s="530">
        <v>104</v>
      </c>
      <c r="BM70" s="530">
        <v>0</v>
      </c>
      <c r="BN70" s="530">
        <v>0</v>
      </c>
      <c r="BO70" s="530">
        <v>0</v>
      </c>
      <c r="BP70" s="530">
        <v>0</v>
      </c>
      <c r="BQ70" s="530">
        <v>0</v>
      </c>
      <c r="BR70" s="530">
        <v>0</v>
      </c>
      <c r="BS70" s="530">
        <v>0</v>
      </c>
      <c r="BT70" s="530">
        <v>0</v>
      </c>
      <c r="BU70" s="530">
        <v>0</v>
      </c>
      <c r="BV70" s="530">
        <v>0</v>
      </c>
      <c r="BW70" s="530">
        <v>0</v>
      </c>
      <c r="BX70" s="530">
        <v>0</v>
      </c>
      <c r="BY70" s="530">
        <v>17</v>
      </c>
      <c r="BZ70" s="530">
        <v>47</v>
      </c>
      <c r="CA70" s="530">
        <v>0</v>
      </c>
    </row>
    <row r="71" spans="1:79" s="477" customFormat="1">
      <c r="A71" s="477" t="s">
        <v>57</v>
      </c>
      <c r="B71" s="477" t="s">
        <v>1909</v>
      </c>
      <c r="C71" s="477">
        <v>2026</v>
      </c>
      <c r="D71" s="477" t="s">
        <v>1935</v>
      </c>
      <c r="E71" s="530">
        <v>440</v>
      </c>
      <c r="F71" s="530">
        <v>3641</v>
      </c>
      <c r="G71" s="530">
        <v>776</v>
      </c>
      <c r="H71" s="530">
        <v>750</v>
      </c>
      <c r="I71" s="530">
        <v>139</v>
      </c>
      <c r="J71" s="530">
        <v>1040</v>
      </c>
      <c r="K71" s="530">
        <v>10</v>
      </c>
      <c r="L71" s="530">
        <v>184</v>
      </c>
      <c r="M71" s="530">
        <v>1</v>
      </c>
      <c r="N71" s="530">
        <v>318</v>
      </c>
      <c r="O71" s="530">
        <v>15</v>
      </c>
      <c r="P71" s="530">
        <v>303</v>
      </c>
      <c r="Q71" s="530">
        <v>105</v>
      </c>
      <c r="R71" s="530">
        <v>41</v>
      </c>
      <c r="S71" s="530">
        <v>50</v>
      </c>
      <c r="T71" s="530">
        <v>39</v>
      </c>
      <c r="U71" s="530">
        <v>48</v>
      </c>
      <c r="V71" s="530">
        <v>19</v>
      </c>
      <c r="W71" s="530">
        <v>23</v>
      </c>
      <c r="X71" s="530">
        <v>16</v>
      </c>
      <c r="Y71" s="530">
        <v>57</v>
      </c>
      <c r="Z71" s="530">
        <v>22</v>
      </c>
      <c r="AA71" s="530">
        <v>27</v>
      </c>
      <c r="AB71" s="530">
        <v>23</v>
      </c>
      <c r="AC71" s="530">
        <v>245</v>
      </c>
      <c r="AD71" s="530">
        <v>86</v>
      </c>
      <c r="AE71" s="530">
        <v>91</v>
      </c>
      <c r="AF71" s="530">
        <v>117</v>
      </c>
      <c r="AG71" s="530">
        <v>121</v>
      </c>
      <c r="AH71" s="530">
        <v>50</v>
      </c>
      <c r="AI71" s="530">
        <v>33</v>
      </c>
      <c r="AJ71" s="530">
        <v>52</v>
      </c>
      <c r="AK71" s="530">
        <v>124</v>
      </c>
      <c r="AL71" s="530">
        <v>36</v>
      </c>
      <c r="AM71" s="530">
        <v>58</v>
      </c>
      <c r="AN71" s="530">
        <v>65</v>
      </c>
      <c r="AO71" s="530">
        <v>1</v>
      </c>
      <c r="AP71" s="530">
        <v>0</v>
      </c>
      <c r="AQ71" s="530">
        <v>0</v>
      </c>
      <c r="AR71" s="530">
        <v>0</v>
      </c>
      <c r="AS71" s="530">
        <v>1</v>
      </c>
      <c r="AT71" s="530">
        <v>0</v>
      </c>
      <c r="AU71" s="530">
        <v>0</v>
      </c>
      <c r="AV71" s="530">
        <v>0</v>
      </c>
      <c r="AW71" s="530">
        <v>0</v>
      </c>
      <c r="AX71" s="530">
        <v>0</v>
      </c>
      <c r="AY71" s="530">
        <v>0</v>
      </c>
      <c r="AZ71" s="530">
        <v>0</v>
      </c>
      <c r="BA71" s="530">
        <v>1693</v>
      </c>
      <c r="BB71" s="530">
        <v>355</v>
      </c>
      <c r="BC71" s="530">
        <v>504</v>
      </c>
      <c r="BD71" s="530">
        <v>213</v>
      </c>
      <c r="BE71" s="530">
        <v>1354</v>
      </c>
      <c r="BF71" s="530">
        <v>309</v>
      </c>
      <c r="BG71" s="530">
        <v>382</v>
      </c>
      <c r="BH71" s="530">
        <v>109</v>
      </c>
      <c r="BI71" s="530">
        <v>339</v>
      </c>
      <c r="BJ71" s="530">
        <v>46</v>
      </c>
      <c r="BK71" s="530">
        <v>122</v>
      </c>
      <c r="BL71" s="530">
        <v>104</v>
      </c>
      <c r="BM71" s="530">
        <v>0</v>
      </c>
      <c r="BN71" s="530">
        <v>0</v>
      </c>
      <c r="BO71" s="530">
        <v>0</v>
      </c>
      <c r="BP71" s="530">
        <v>0</v>
      </c>
      <c r="BQ71" s="530">
        <v>0</v>
      </c>
      <c r="BR71" s="530">
        <v>0</v>
      </c>
      <c r="BS71" s="530">
        <v>0</v>
      </c>
      <c r="BT71" s="530">
        <v>0</v>
      </c>
      <c r="BU71" s="530">
        <v>0</v>
      </c>
      <c r="BV71" s="530">
        <v>0</v>
      </c>
      <c r="BW71" s="530">
        <v>0</v>
      </c>
      <c r="BX71" s="530">
        <v>0</v>
      </c>
      <c r="BY71" s="530">
        <v>17</v>
      </c>
      <c r="BZ71" s="530">
        <v>47</v>
      </c>
      <c r="CA71" s="530">
        <v>0</v>
      </c>
    </row>
    <row r="72" spans="1:79" s="477" customFormat="1">
      <c r="A72" s="477" t="s">
        <v>57</v>
      </c>
      <c r="B72" s="477" t="s">
        <v>1909</v>
      </c>
      <c r="C72" s="477">
        <v>2024</v>
      </c>
      <c r="D72" s="477" t="s">
        <v>1937</v>
      </c>
      <c r="E72" s="530">
        <f t="shared" ref="E72:AJ72" si="15">E69</f>
        <v>450</v>
      </c>
      <c r="F72" s="530">
        <f t="shared" si="15"/>
        <v>3670</v>
      </c>
      <c r="G72" s="530">
        <f t="shared" si="15"/>
        <v>851</v>
      </c>
      <c r="H72" s="530">
        <f t="shared" si="15"/>
        <v>658</v>
      </c>
      <c r="I72" s="530">
        <f t="shared" si="15"/>
        <v>116</v>
      </c>
      <c r="J72" s="530">
        <f t="shared" si="15"/>
        <v>981</v>
      </c>
      <c r="K72" s="530">
        <f t="shared" si="15"/>
        <v>29</v>
      </c>
      <c r="L72" s="530">
        <f t="shared" si="15"/>
        <v>183</v>
      </c>
      <c r="M72" s="530">
        <f t="shared" si="15"/>
        <v>1</v>
      </c>
      <c r="N72" s="530">
        <f t="shared" si="15"/>
        <v>404</v>
      </c>
      <c r="O72" s="530">
        <f t="shared" si="15"/>
        <v>46</v>
      </c>
      <c r="P72" s="530">
        <f t="shared" si="15"/>
        <v>358</v>
      </c>
      <c r="Q72" s="530">
        <f t="shared" si="15"/>
        <v>152</v>
      </c>
      <c r="R72" s="530">
        <f t="shared" si="15"/>
        <v>51</v>
      </c>
      <c r="S72" s="530">
        <f t="shared" si="15"/>
        <v>72</v>
      </c>
      <c r="T72" s="530">
        <f t="shared" si="15"/>
        <v>47</v>
      </c>
      <c r="U72" s="530">
        <f t="shared" si="15"/>
        <v>32</v>
      </c>
      <c r="V72" s="530">
        <f t="shared" si="15"/>
        <v>9</v>
      </c>
      <c r="W72" s="530">
        <f t="shared" si="15"/>
        <v>15</v>
      </c>
      <c r="X72" s="530">
        <f t="shared" si="15"/>
        <v>11</v>
      </c>
      <c r="Y72" s="530">
        <f t="shared" si="15"/>
        <v>120</v>
      </c>
      <c r="Z72" s="530">
        <f t="shared" si="15"/>
        <v>42</v>
      </c>
      <c r="AA72" s="530">
        <f t="shared" si="15"/>
        <v>57</v>
      </c>
      <c r="AB72" s="530">
        <f t="shared" si="15"/>
        <v>36</v>
      </c>
      <c r="AC72" s="530">
        <f t="shared" si="15"/>
        <v>295</v>
      </c>
      <c r="AD72" s="530">
        <f t="shared" si="15"/>
        <v>96</v>
      </c>
      <c r="AE72" s="530">
        <f t="shared" si="15"/>
        <v>99</v>
      </c>
      <c r="AF72" s="530">
        <f t="shared" si="15"/>
        <v>104</v>
      </c>
      <c r="AG72" s="530">
        <f t="shared" si="15"/>
        <v>65</v>
      </c>
      <c r="AH72" s="530">
        <f t="shared" si="15"/>
        <v>27</v>
      </c>
      <c r="AI72" s="530">
        <f t="shared" si="15"/>
        <v>29</v>
      </c>
      <c r="AJ72" s="530">
        <f t="shared" si="15"/>
        <v>21</v>
      </c>
      <c r="AK72" s="530">
        <f t="shared" ref="AK72:BP72" si="16">AK69</f>
        <v>230</v>
      </c>
      <c r="AL72" s="530">
        <f t="shared" si="16"/>
        <v>69</v>
      </c>
      <c r="AM72" s="530">
        <f t="shared" si="16"/>
        <v>70</v>
      </c>
      <c r="AN72" s="530">
        <f t="shared" si="16"/>
        <v>83</v>
      </c>
      <c r="AO72" s="530">
        <f t="shared" si="16"/>
        <v>0</v>
      </c>
      <c r="AP72" s="530">
        <f t="shared" si="16"/>
        <v>0</v>
      </c>
      <c r="AQ72" s="530">
        <f t="shared" si="16"/>
        <v>0</v>
      </c>
      <c r="AR72" s="530">
        <f t="shared" si="16"/>
        <v>0</v>
      </c>
      <c r="AS72" s="530">
        <f t="shared" si="16"/>
        <v>0</v>
      </c>
      <c r="AT72" s="530">
        <f t="shared" si="16"/>
        <v>0</v>
      </c>
      <c r="AU72" s="530">
        <f t="shared" si="16"/>
        <v>0</v>
      </c>
      <c r="AV72" s="530">
        <f t="shared" si="16"/>
        <v>0</v>
      </c>
      <c r="AW72" s="530">
        <f t="shared" si="16"/>
        <v>0</v>
      </c>
      <c r="AX72" s="530">
        <f t="shared" si="16"/>
        <v>0</v>
      </c>
      <c r="AY72" s="530">
        <f t="shared" si="16"/>
        <v>0</v>
      </c>
      <c r="AZ72" s="530">
        <f t="shared" si="16"/>
        <v>0</v>
      </c>
      <c r="BA72" s="530">
        <f t="shared" si="16"/>
        <v>1691</v>
      </c>
      <c r="BB72" s="530">
        <f t="shared" si="16"/>
        <v>453</v>
      </c>
      <c r="BC72" s="530">
        <f t="shared" si="16"/>
        <v>490</v>
      </c>
      <c r="BD72" s="530">
        <f t="shared" si="16"/>
        <v>188</v>
      </c>
      <c r="BE72" s="530">
        <f t="shared" si="16"/>
        <v>1327</v>
      </c>
      <c r="BF72" s="530">
        <f t="shared" si="16"/>
        <v>374</v>
      </c>
      <c r="BG72" s="530">
        <f t="shared" si="16"/>
        <v>345</v>
      </c>
      <c r="BH72" s="530">
        <f t="shared" si="16"/>
        <v>88</v>
      </c>
      <c r="BI72" s="530">
        <f t="shared" si="16"/>
        <v>364</v>
      </c>
      <c r="BJ72" s="530">
        <f t="shared" si="16"/>
        <v>79</v>
      </c>
      <c r="BK72" s="530">
        <f t="shared" si="16"/>
        <v>145</v>
      </c>
      <c r="BL72" s="530">
        <f t="shared" si="16"/>
        <v>100</v>
      </c>
      <c r="BM72" s="530">
        <f t="shared" si="16"/>
        <v>0</v>
      </c>
      <c r="BN72" s="530">
        <f t="shared" si="16"/>
        <v>0</v>
      </c>
      <c r="BO72" s="530">
        <f t="shared" si="16"/>
        <v>0</v>
      </c>
      <c r="BP72" s="530">
        <f t="shared" si="16"/>
        <v>0</v>
      </c>
      <c r="BQ72" s="530">
        <f t="shared" ref="BQ72:BX72" si="17">BQ69</f>
        <v>0</v>
      </c>
      <c r="BR72" s="530">
        <f t="shared" si="17"/>
        <v>0</v>
      </c>
      <c r="BS72" s="530">
        <f t="shared" si="17"/>
        <v>0</v>
      </c>
      <c r="BT72" s="530">
        <f t="shared" si="17"/>
        <v>0</v>
      </c>
      <c r="BU72" s="530">
        <f t="shared" si="17"/>
        <v>0</v>
      </c>
      <c r="BV72" s="530">
        <f t="shared" si="17"/>
        <v>0</v>
      </c>
      <c r="BW72" s="530">
        <f t="shared" si="17"/>
        <v>0</v>
      </c>
      <c r="BX72" s="530">
        <f t="shared" si="17"/>
        <v>0</v>
      </c>
      <c r="BY72" s="530">
        <f>IF(OR(BY68=0,BY68=""), BY69,IF(BY69&gt;(BY68*(1+Dash!$B$6)), BY68*(1+Dash!$B$6), IF(BY69&lt;(BY68*(1-Dash!$B$7)), BY68*(1-Dash!$B$7), BY69)))</f>
        <v>18.05</v>
      </c>
      <c r="BZ72" s="530">
        <f>IF(OR(BZ68=0,BZ68=""), BZ69,IF(BZ69&gt;(BZ68*(1+Dash!$B$6)), BZ68*(1+Dash!$B$6), IF(BZ69&lt;(BZ68*(1-Dash!$B$7)), BZ68*(1-Dash!$B$7), BZ69)))</f>
        <v>47</v>
      </c>
      <c r="CA72" s="530">
        <f>IF(OR(CA68=0,CA68=""), CA69,IF(CA69&gt;(CA68*(1+Dash!$B$6)), CA68*(1+Dash!$B$6), IF(CA69&lt;(CA68*(1-Dash!$B$7)), CA68*(1-Dash!$B$7), CA69)))</f>
        <v>0</v>
      </c>
    </row>
    <row r="73" spans="1:79" s="477" customFormat="1">
      <c r="A73" s="477" t="s">
        <v>57</v>
      </c>
      <c r="B73" s="477" t="s">
        <v>1909</v>
      </c>
      <c r="C73" s="477">
        <v>2025</v>
      </c>
      <c r="D73" s="477" t="s">
        <v>1937</v>
      </c>
      <c r="E73" s="530">
        <f>IF(OR(E69=0, E69=""), E70, IF(E70&gt;(E69*(1+Dash!$B$6)), E69*(1+Dash!$B$6), IF(E70&lt;(E69*(1-Dash!$B$7)), E69*(1-Dash!$B$7), E70)))</f>
        <v>440</v>
      </c>
      <c r="F73" s="530">
        <f>IF(OR(F69=0, F69=""), F70, IF(F70&gt;(F69*(1+Dash!$B$6)), F69*(1+Dash!$B$6), IF(F70&lt;(F69*(1-Dash!$B$7)), F69*(1-Dash!$B$7), F70)))</f>
        <v>3641</v>
      </c>
      <c r="G73" s="530">
        <f>IF(OR(G69=0, G69=""), G70, IF(G70&gt;(G69*(1+Dash!$B$6)), G69*(1+Dash!$B$6), IF(G70&lt;(G69*(1-Dash!$B$7)), G69*(1-Dash!$B$7), G70)))</f>
        <v>808.44999999999993</v>
      </c>
      <c r="H73" s="530">
        <f>IF(OR(H69=0, H69=""), H70, IF(H70&gt;(H69*(1+Dash!$B$6)), H69*(1+Dash!$B$6), IF(H70&lt;(H69*(1-Dash!$B$7)), H69*(1-Dash!$B$7), H70)))</f>
        <v>723.80000000000007</v>
      </c>
      <c r="I73" s="530">
        <f>IF(OR(I69=0, I69=""), I70, IF(I70&gt;(I69*(1+Dash!$B$6)), I69*(1+Dash!$B$6), IF(I70&lt;(I69*(1-Dash!$B$7)), I69*(1-Dash!$B$7), I70)))</f>
        <v>127.60000000000001</v>
      </c>
      <c r="J73" s="530">
        <f>IF(OR(J69=0, J69=""), J70, IF(J70&gt;(J69*(1+Dash!$B$6)), J69*(1+Dash!$B$6), IF(J70&lt;(J69*(1-Dash!$B$7)), J69*(1-Dash!$B$7), J70)))</f>
        <v>1036</v>
      </c>
      <c r="K73" s="530">
        <f>IF(OR(K69=0, K69=""), K70, IF(K70&gt;(K69*(1+Dash!$B$6)), K69*(1+Dash!$B$6), IF(K70&lt;(K69*(1-Dash!$B$7)), K69*(1-Dash!$B$7), K70)))</f>
        <v>27.549999999999997</v>
      </c>
      <c r="L73" s="530">
        <f>IF(OR(L69=0, L69=""), L70, IF(L70&gt;(L69*(1+Dash!$B$6)), L69*(1+Dash!$B$6), IF(L70&lt;(L69*(1-Dash!$B$7)), L69*(1-Dash!$B$7), L70)))</f>
        <v>183</v>
      </c>
      <c r="M73" s="530">
        <f>IF(OR(M69=0, M69=""), M70, IF(M70&gt;(M69*(1+Dash!$B$6)), M69*(1+Dash!$B$6), IF(M70&lt;(M69*(1-Dash!$B$7)), M69*(1-Dash!$B$7), M70)))</f>
        <v>1</v>
      </c>
      <c r="N73" s="530">
        <f>IF(OR(N69=0, N69=""), N70, IF(N70&gt;(N69*(1+Dash!$B$6)), N69*(1+Dash!$B$6), IF(N70&lt;(N69*(1-Dash!$B$7)), N69*(1-Dash!$B$7), N70)))</f>
        <v>383.79999999999995</v>
      </c>
      <c r="O73" s="530">
        <f>IF(OR(O69=0, O69=""), O70, IF(O70&gt;(O69*(1+Dash!$B$6)), O69*(1+Dash!$B$6), IF(O70&lt;(O69*(1-Dash!$B$7)), O69*(1-Dash!$B$7), O70)))</f>
        <v>43.699999999999996</v>
      </c>
      <c r="P73" s="530">
        <f>IF(OR(P69=0, P69=""), P70, IF(P70&gt;(P69*(1+Dash!$B$6)), P69*(1+Dash!$B$6), IF(P70&lt;(P69*(1-Dash!$B$7)), P69*(1-Dash!$B$7), P70)))</f>
        <v>340.09999999999997</v>
      </c>
      <c r="Q73" s="530">
        <f>IF(OR(Q69=0, Q69=""), Q70, IF(Q70&gt;(Q69*(1+Dash!$B$6)), Q69*(1+Dash!$B$6), IF(Q70&lt;(Q69*(1-Dash!$B$7)), Q69*(1-Dash!$B$7), Q70)))</f>
        <v>144.4</v>
      </c>
      <c r="R73" s="530">
        <f>IF(OR(R69=0, R69=""), R70, IF(R70&gt;(R69*(1+Dash!$B$6)), R69*(1+Dash!$B$6), IF(R70&lt;(R69*(1-Dash!$B$7)), R69*(1-Dash!$B$7), R70)))</f>
        <v>48.449999999999996</v>
      </c>
      <c r="S73" s="530">
        <f>IF(OR(S69=0, S69=""), S70, IF(S70&gt;(S69*(1+Dash!$B$6)), S69*(1+Dash!$B$6), IF(S70&lt;(S69*(1-Dash!$B$7)), S69*(1-Dash!$B$7), S70)))</f>
        <v>68.399999999999991</v>
      </c>
      <c r="T73" s="530">
        <f>IF(OR(T69=0, T69=""), T70, IF(T70&gt;(T69*(1+Dash!$B$6)), T69*(1+Dash!$B$6), IF(T70&lt;(T69*(1-Dash!$B$7)), T69*(1-Dash!$B$7), T70)))</f>
        <v>44.65</v>
      </c>
      <c r="U73" s="530">
        <f>IF(OR(U69=0, U69=""), U70, IF(U70&gt;(U69*(1+Dash!$B$6)), U69*(1+Dash!$B$6), IF(U70&lt;(U69*(1-Dash!$B$7)), U69*(1-Dash!$B$7), U70)))</f>
        <v>35.200000000000003</v>
      </c>
      <c r="V73" s="530">
        <f>IF(OR(V69=0, V69=""), V70, IF(V70&gt;(V69*(1+Dash!$B$6)), V69*(1+Dash!$B$6), IF(V70&lt;(V69*(1-Dash!$B$7)), V69*(1-Dash!$B$7), V70)))</f>
        <v>9.9</v>
      </c>
      <c r="W73" s="530">
        <f>IF(OR(W69=0, W69=""), W70, IF(W70&gt;(W69*(1+Dash!$B$6)), W69*(1+Dash!$B$6), IF(W70&lt;(W69*(1-Dash!$B$7)), W69*(1-Dash!$B$7), W70)))</f>
        <v>16.5</v>
      </c>
      <c r="X73" s="530">
        <f>IF(OR(X69=0, X69=""), X70, IF(X70&gt;(X69*(1+Dash!$B$6)), X69*(1+Dash!$B$6), IF(X70&lt;(X69*(1-Dash!$B$7)), X69*(1-Dash!$B$7), X70)))</f>
        <v>12.100000000000001</v>
      </c>
      <c r="Y73" s="530">
        <f>IF(OR(Y69=0, Y69=""), Y70, IF(Y70&gt;(Y69*(1+Dash!$B$6)), Y69*(1+Dash!$B$6), IF(Y70&lt;(Y69*(1-Dash!$B$7)), Y69*(1-Dash!$B$7), Y70)))</f>
        <v>114</v>
      </c>
      <c r="Z73" s="530">
        <f>IF(OR(Z69=0, Z69=""), Z70, IF(Z70&gt;(Z69*(1+Dash!$B$6)), Z69*(1+Dash!$B$6), IF(Z70&lt;(Z69*(1-Dash!$B$7)), Z69*(1-Dash!$B$7), Z70)))</f>
        <v>39.9</v>
      </c>
      <c r="AA73" s="530">
        <f>IF(OR(AA69=0, AA69=""), AA70, IF(AA70&gt;(AA69*(1+Dash!$B$6)), AA69*(1+Dash!$B$6), IF(AA70&lt;(AA69*(1-Dash!$B$7)), AA69*(1-Dash!$B$7), AA70)))</f>
        <v>54.15</v>
      </c>
      <c r="AB73" s="530">
        <f>IF(OR(AB69=0, AB69=""), AB70, IF(AB70&gt;(AB69*(1+Dash!$B$6)), AB69*(1+Dash!$B$6), IF(AB70&lt;(AB69*(1-Dash!$B$7)), AB69*(1-Dash!$B$7), AB70)))</f>
        <v>34.199999999999996</v>
      </c>
      <c r="AC73" s="530">
        <f>IF(OR(AC69=0, AC69=""), AC70, IF(AC70&gt;(AC69*(1+Dash!$B$6)), AC69*(1+Dash!$B$6), IF(AC70&lt;(AC69*(1-Dash!$B$7)), AC69*(1-Dash!$B$7), AC70)))</f>
        <v>280.25</v>
      </c>
      <c r="AD73" s="530">
        <f>IF(OR(AD69=0, AD69=""), AD70, IF(AD70&gt;(AD69*(1+Dash!$B$6)), AD69*(1+Dash!$B$6), IF(AD70&lt;(AD69*(1-Dash!$B$7)), AD69*(1-Dash!$B$7), AD70)))</f>
        <v>91.199999999999989</v>
      </c>
      <c r="AE73" s="530">
        <f>IF(OR(AE69=0, AE69=""), AE70, IF(AE70&gt;(AE69*(1+Dash!$B$6)), AE69*(1+Dash!$B$6), IF(AE70&lt;(AE69*(1-Dash!$B$7)), AE69*(1-Dash!$B$7), AE70)))</f>
        <v>94.05</v>
      </c>
      <c r="AF73" s="530">
        <f>IF(OR(AF69=0, AF69=""), AF70, IF(AF70&gt;(AF69*(1+Dash!$B$6)), AF69*(1+Dash!$B$6), IF(AF70&lt;(AF69*(1-Dash!$B$7)), AF69*(1-Dash!$B$7), AF70)))</f>
        <v>114.4</v>
      </c>
      <c r="AG73" s="530">
        <f>IF(OR(AG69=0, AG69=""), AG70, IF(AG70&gt;(AG69*(1+Dash!$B$6)), AG69*(1+Dash!$B$6), IF(AG70&lt;(AG69*(1-Dash!$B$7)), AG69*(1-Dash!$B$7), AG70)))</f>
        <v>71.5</v>
      </c>
      <c r="AH73" s="530">
        <f>IF(OR(AH69=0, AH69=""), AH70, IF(AH70&gt;(AH69*(1+Dash!$B$6)), AH69*(1+Dash!$B$6), IF(AH70&lt;(AH69*(1-Dash!$B$7)), AH69*(1-Dash!$B$7), AH70)))</f>
        <v>29.700000000000003</v>
      </c>
      <c r="AI73" s="530">
        <f>IF(OR(AI69=0, AI69=""), AI70, IF(AI70&gt;(AI69*(1+Dash!$B$6)), AI69*(1+Dash!$B$6), IF(AI70&lt;(AI69*(1-Dash!$B$7)), AI69*(1-Dash!$B$7), AI70)))</f>
        <v>31.900000000000002</v>
      </c>
      <c r="AJ73" s="530">
        <f>IF(OR(AJ69=0, AJ69=""), AJ70, IF(AJ70&gt;(AJ69*(1+Dash!$B$6)), AJ69*(1+Dash!$B$6), IF(AJ70&lt;(AJ69*(1-Dash!$B$7)), AJ69*(1-Dash!$B$7), AJ70)))</f>
        <v>23.1</v>
      </c>
      <c r="AK73" s="530">
        <f>IF(OR(AK69=0, AK69=""), AK70, IF(AK70&gt;(AK69*(1+Dash!$B$6)), AK69*(1+Dash!$B$6), IF(AK70&lt;(AK69*(1-Dash!$B$7)), AK69*(1-Dash!$B$7), AK70)))</f>
        <v>218.5</v>
      </c>
      <c r="AL73" s="530">
        <f>IF(OR(AL69=0, AL69=""), AL70, IF(AL70&gt;(AL69*(1+Dash!$B$6)), AL69*(1+Dash!$B$6), IF(AL70&lt;(AL69*(1-Dash!$B$7)), AL69*(1-Dash!$B$7), AL70)))</f>
        <v>65.55</v>
      </c>
      <c r="AM73" s="530">
        <f>IF(OR(AM69=0, AM69=""), AM70, IF(AM70&gt;(AM69*(1+Dash!$B$6)), AM69*(1+Dash!$B$6), IF(AM70&lt;(AM69*(1-Dash!$B$7)), AM69*(1-Dash!$B$7), AM70)))</f>
        <v>66.5</v>
      </c>
      <c r="AN73" s="530">
        <f>IF(OR(AN69=0, AN69=""), AN70, IF(AN70&gt;(AN69*(1+Dash!$B$6)), AN69*(1+Dash!$B$6), IF(AN70&lt;(AN69*(1-Dash!$B$7)), AN69*(1-Dash!$B$7), AN70)))</f>
        <v>78.849999999999994</v>
      </c>
      <c r="AO73" s="530">
        <f>IF(OR(AO69=0, AO69=""), AO70, IF(AO70&gt;(AO69*(1+Dash!$B$6)), AO69*(1+Dash!$B$6), IF(AO70&lt;(AO69*(1-Dash!$B$7)), AO69*(1-Dash!$B$7), AO70)))</f>
        <v>1</v>
      </c>
      <c r="AP73" s="530">
        <f>IF(OR(AP69=0, AP69=""), AP70, IF(AP70&gt;(AP69*(1+Dash!$B$6)), AP69*(1+Dash!$B$6), IF(AP70&lt;(AP69*(1-Dash!$B$7)), AP69*(1-Dash!$B$7), AP70)))</f>
        <v>0</v>
      </c>
      <c r="AQ73" s="530">
        <f>IF(OR(AQ69=0, AQ69=""), AQ70, IF(AQ70&gt;(AQ69*(1+Dash!$B$6)), AQ69*(1+Dash!$B$6), IF(AQ70&lt;(AQ69*(1-Dash!$B$7)), AQ69*(1-Dash!$B$7), AQ70)))</f>
        <v>0</v>
      </c>
      <c r="AR73" s="530">
        <f>IF(OR(AR69=0, AR69=""), AR70, IF(AR70&gt;(AR69*(1+Dash!$B$6)), AR69*(1+Dash!$B$6), IF(AR70&lt;(AR69*(1-Dash!$B$7)), AR69*(1-Dash!$B$7), AR70)))</f>
        <v>0</v>
      </c>
      <c r="AS73" s="530">
        <f>IF(OR(AS69=0, AS69=""), AS70, IF(AS70&gt;(AS69*(1+Dash!$B$6)), AS69*(1+Dash!$B$6), IF(AS70&lt;(AS69*(1-Dash!$B$7)), AS69*(1-Dash!$B$7), AS70)))</f>
        <v>1</v>
      </c>
      <c r="AT73" s="530">
        <f>IF(OR(AT69=0, AT69=""), AT70, IF(AT70&gt;(AT69*(1+Dash!$B$6)), AT69*(1+Dash!$B$6), IF(AT70&lt;(AT69*(1-Dash!$B$7)), AT69*(1-Dash!$B$7), AT70)))</f>
        <v>0</v>
      </c>
      <c r="AU73" s="530">
        <f>IF(OR(AU69=0, AU69=""), AU70, IF(AU70&gt;(AU69*(1+Dash!$B$6)), AU69*(1+Dash!$B$6), IF(AU70&lt;(AU69*(1-Dash!$B$7)), AU69*(1-Dash!$B$7), AU70)))</f>
        <v>0</v>
      </c>
      <c r="AV73" s="530">
        <f>IF(OR(AV69=0, AV69=""), AV70, IF(AV70&gt;(AV69*(1+Dash!$B$6)), AV69*(1+Dash!$B$6), IF(AV70&lt;(AV69*(1-Dash!$B$7)), AV69*(1-Dash!$B$7), AV70)))</f>
        <v>0</v>
      </c>
      <c r="AW73" s="530">
        <f>IF(OR(AW69=0, AW69=""), AW70, IF(AW70&gt;(AW69*(1+Dash!$B$6)), AW69*(1+Dash!$B$6), IF(AW70&lt;(AW69*(1-Dash!$B$7)), AW69*(1-Dash!$B$7), AW70)))</f>
        <v>0</v>
      </c>
      <c r="AX73" s="530">
        <f>IF(OR(AX69=0, AX69=""), AX70, IF(AX70&gt;(AX69*(1+Dash!$B$6)), AX69*(1+Dash!$B$6), IF(AX70&lt;(AX69*(1-Dash!$B$7)), AX69*(1-Dash!$B$7), AX70)))</f>
        <v>0</v>
      </c>
      <c r="AY73" s="530">
        <f>IF(OR(AY69=0, AY69=""), AY70, IF(AY70&gt;(AY69*(1+Dash!$B$6)), AY69*(1+Dash!$B$6), IF(AY70&lt;(AY69*(1-Dash!$B$7)), AY69*(1-Dash!$B$7), AY70)))</f>
        <v>0</v>
      </c>
      <c r="AZ73" s="530">
        <f>IF(OR(AZ69=0, AZ69=""), AZ70, IF(AZ70&gt;(AZ69*(1+Dash!$B$6)), AZ69*(1+Dash!$B$6), IF(AZ70&lt;(AZ69*(1-Dash!$B$7)), AZ69*(1-Dash!$B$7), AZ70)))</f>
        <v>0</v>
      </c>
      <c r="BA73" s="530">
        <f>IF(OR(BA69=0, BA69=""), BA70, IF(BA70&gt;(BA69*(1+Dash!$B$6)), BA69*(1+Dash!$B$6), IF(BA70&lt;(BA69*(1-Dash!$B$7)), BA69*(1-Dash!$B$7), BA70)))</f>
        <v>1693</v>
      </c>
      <c r="BB73" s="530">
        <f>IF(OR(BB69=0, BB69=""), BB70, IF(BB70&gt;(BB69*(1+Dash!$B$6)), BB69*(1+Dash!$B$6), IF(BB70&lt;(BB69*(1-Dash!$B$7)), BB69*(1-Dash!$B$7), BB70)))</f>
        <v>430.34999999999997</v>
      </c>
      <c r="BC73" s="530">
        <f>IF(OR(BC69=0, BC69=""), BC70, IF(BC70&gt;(BC69*(1+Dash!$B$6)), BC69*(1+Dash!$B$6), IF(BC70&lt;(BC69*(1-Dash!$B$7)), BC69*(1-Dash!$B$7), BC70)))</f>
        <v>504</v>
      </c>
      <c r="BD73" s="530">
        <f>IF(OR(BD69=0, BD69=""), BD70, IF(BD70&gt;(BD69*(1+Dash!$B$6)), BD69*(1+Dash!$B$6), IF(BD70&lt;(BD69*(1-Dash!$B$7)), BD69*(1-Dash!$B$7), BD70)))</f>
        <v>206.8</v>
      </c>
      <c r="BE73" s="530">
        <f>IF(OR(BE69=0, BE69=""), BE70, IF(BE70&gt;(BE69*(1+Dash!$B$6)), BE69*(1+Dash!$B$6), IF(BE70&lt;(BE69*(1-Dash!$B$7)), BE69*(1-Dash!$B$7), BE70)))</f>
        <v>1354</v>
      </c>
      <c r="BF73" s="530">
        <f>IF(OR(BF69=0, BF69=""), BF70, IF(BF70&gt;(BF69*(1+Dash!$B$6)), BF69*(1+Dash!$B$6), IF(BF70&lt;(BF69*(1-Dash!$B$7)), BF69*(1-Dash!$B$7), BF70)))</f>
        <v>355.3</v>
      </c>
      <c r="BG73" s="530">
        <f>IF(OR(BG69=0, BG69=""), BG70, IF(BG70&gt;(BG69*(1+Dash!$B$6)), BG69*(1+Dash!$B$6), IF(BG70&lt;(BG69*(1-Dash!$B$7)), BG69*(1-Dash!$B$7), BG70)))</f>
        <v>379.50000000000006</v>
      </c>
      <c r="BH73" s="530">
        <f>IF(OR(BH69=0, BH69=""), BH70, IF(BH70&gt;(BH69*(1+Dash!$B$6)), BH69*(1+Dash!$B$6), IF(BH70&lt;(BH69*(1-Dash!$B$7)), BH69*(1-Dash!$B$7), BH70)))</f>
        <v>96.800000000000011</v>
      </c>
      <c r="BI73" s="530">
        <f>IF(OR(BI69=0, BI69=""), BI70, IF(BI70&gt;(BI69*(1+Dash!$B$6)), BI69*(1+Dash!$B$6), IF(BI70&lt;(BI69*(1-Dash!$B$7)), BI69*(1-Dash!$B$7), BI70)))</f>
        <v>345.8</v>
      </c>
      <c r="BJ73" s="530">
        <f>IF(OR(BJ69=0, BJ69=""), BJ70, IF(BJ70&gt;(BJ69*(1+Dash!$B$6)), BJ69*(1+Dash!$B$6), IF(BJ70&lt;(BJ69*(1-Dash!$B$7)), BJ69*(1-Dash!$B$7), BJ70)))</f>
        <v>75.05</v>
      </c>
      <c r="BK73" s="530">
        <f>IF(OR(BK69=0, BK69=""), BK70, IF(BK70&gt;(BK69*(1+Dash!$B$6)), BK69*(1+Dash!$B$6), IF(BK70&lt;(BK69*(1-Dash!$B$7)), BK69*(1-Dash!$B$7), BK70)))</f>
        <v>137.75</v>
      </c>
      <c r="BL73" s="530">
        <f>IF(OR(BL69=0, BL69=""), BL70, IF(BL70&gt;(BL69*(1+Dash!$B$6)), BL69*(1+Dash!$B$6), IF(BL70&lt;(BL69*(1-Dash!$B$7)), BL69*(1-Dash!$B$7), BL70)))</f>
        <v>104</v>
      </c>
      <c r="BM73" s="530">
        <f>IF(OR(BM69=0, BM69=""), BM70, IF(BM70&gt;(BM69*(1+Dash!$B$6)), BM69*(1+Dash!$B$6), IF(BM70&lt;(BM69*(1-Dash!$B$7)), BM69*(1-Dash!$B$7), BM70)))</f>
        <v>0</v>
      </c>
      <c r="BN73" s="530">
        <f>IF(OR(BN69=0, BN69=""), BN70, IF(BN70&gt;(BN69*(1+Dash!$B$6)), BN69*(1+Dash!$B$6), IF(BN70&lt;(BN69*(1-Dash!$B$7)), BN69*(1-Dash!$B$7), BN70)))</f>
        <v>0</v>
      </c>
      <c r="BO73" s="530">
        <f>IF(OR(BO69=0, BO69=""), BO70, IF(BO70&gt;(BO69*(1+Dash!$B$6)), BO69*(1+Dash!$B$6), IF(BO70&lt;(BO69*(1-Dash!$B$7)), BO69*(1-Dash!$B$7), BO70)))</f>
        <v>0</v>
      </c>
      <c r="BP73" s="530">
        <f>IF(OR(BP69=0, BP69=""), BP70, IF(BP70&gt;(BP69*(1+Dash!$B$6)), BP69*(1+Dash!$B$6), IF(BP70&lt;(BP69*(1-Dash!$B$7)), BP69*(1-Dash!$B$7), BP70)))</f>
        <v>0</v>
      </c>
      <c r="BQ73" s="530">
        <f>IF(OR(BQ69=0, BQ69=""), BQ70, IF(BQ70&gt;(BQ69*(1+Dash!$B$6)), BQ69*(1+Dash!$B$6), IF(BQ70&lt;(BQ69*(1-Dash!$B$7)), BQ69*(1-Dash!$B$7), BQ70)))</f>
        <v>0</v>
      </c>
      <c r="BR73" s="530">
        <f>IF(OR(BR69=0, BR69=""), BR70, IF(BR70&gt;(BR69*(1+Dash!$B$6)), BR69*(1+Dash!$B$6), IF(BR70&lt;(BR69*(1-Dash!$B$7)), BR69*(1-Dash!$B$7), BR70)))</f>
        <v>0</v>
      </c>
      <c r="BS73" s="530">
        <f>IF(OR(BS69=0, BS69=""), BS70, IF(BS70&gt;(BS69*(1+Dash!$B$6)), BS69*(1+Dash!$B$6), IF(BS70&lt;(BS69*(1-Dash!$B$7)), BS69*(1-Dash!$B$7), BS70)))</f>
        <v>0</v>
      </c>
      <c r="BT73" s="530">
        <f>IF(OR(BT69=0, BT69=""), BT70, IF(BT70&gt;(BT69*(1+Dash!$B$6)), BT69*(1+Dash!$B$6), IF(BT70&lt;(BT69*(1-Dash!$B$7)), BT69*(1-Dash!$B$7), BT70)))</f>
        <v>0</v>
      </c>
      <c r="BU73" s="530">
        <f>IF(OR(BU69=0, BU69=""), BU70, IF(BU70&gt;(BU69*(1+Dash!$B$6)), BU69*(1+Dash!$B$6), IF(BU70&lt;(BU69*(1-Dash!$B$7)), BU69*(1-Dash!$B$7), BU70)))</f>
        <v>0</v>
      </c>
      <c r="BV73" s="530">
        <f>IF(OR(BV69=0, BV69=""), BV70, IF(BV70&gt;(BV69*(1+Dash!$B$6)), BV69*(1+Dash!$B$6), IF(BV70&lt;(BV69*(1-Dash!$B$7)), BV69*(1-Dash!$B$7), BV70)))</f>
        <v>0</v>
      </c>
      <c r="BW73" s="530">
        <f>IF(OR(BW69=0, BW69=""), BW70, IF(BW70&gt;(BW69*(1+Dash!$B$6)), BW69*(1+Dash!$B$6), IF(BW70&lt;(BW69*(1-Dash!$B$7)), BW69*(1-Dash!$B$7), BW70)))</f>
        <v>0</v>
      </c>
      <c r="BX73" s="530">
        <f>IF(OR(BX69=0, BX69=""), BX70, IF(BX70&gt;(BX69*(1+Dash!$B$6)), BX69*(1+Dash!$B$6), IF(BX70&lt;(BX69*(1-Dash!$B$7)), BX69*(1-Dash!$B$7), BX70)))</f>
        <v>0</v>
      </c>
      <c r="BY73" s="530">
        <f>IF(OR(BY69=0, BY69=""), BY70, IF(BY70&gt;(BY69*(1+Dash!$B$6)), BY69*(1+Dash!$B$6), IF(BY70&lt;(BY69*(1-Dash!$B$7)), BY69*(1-Dash!$B$7), BY70)))</f>
        <v>17.099999999999998</v>
      </c>
      <c r="BZ73" s="530">
        <f>IF(OR(BZ69=0, BZ69=""), BZ70, IF(BZ70&gt;(BZ69*(1+Dash!$B$6)), BZ69*(1+Dash!$B$6), IF(BZ70&lt;(BZ69*(1-Dash!$B$7)), BZ69*(1-Dash!$B$7), BZ70)))</f>
        <v>47</v>
      </c>
      <c r="CA73" s="530">
        <f>IF(OR(CA69=0, CA69=""), CA70, IF(CA70&gt;(CA69*(1+Dash!$B$6)), CA69*(1+Dash!$B$6), IF(CA70&lt;(CA69*(1-Dash!$B$7)), CA69*(1-Dash!$B$7), CA70)))</f>
        <v>0</v>
      </c>
    </row>
    <row r="74" spans="1:79" s="477" customFormat="1">
      <c r="A74" s="477" t="s">
        <v>57</v>
      </c>
      <c r="B74" s="477" t="s">
        <v>1909</v>
      </c>
      <c r="C74" s="477">
        <v>2026</v>
      </c>
      <c r="D74" s="477" t="s">
        <v>1937</v>
      </c>
      <c r="E74" s="530">
        <f>IF(E71&gt;(E73*(1+Dash!$B$6)), E73*(1+Dash!$B$6), IF(E71&lt;(E73*(1-Dash!$B$7)), E73*(1-Dash!$B$7), E71))</f>
        <v>440</v>
      </c>
      <c r="F74" s="530">
        <f>IF(F71&gt;(F73*(1+Dash!$B$6)), F73*(1+Dash!$B$6), IF(F71&lt;(F73*(1-Dash!$B$7)), F73*(1-Dash!$B$7), F71))</f>
        <v>3641</v>
      </c>
      <c r="G74" s="530">
        <f>IF(G71&gt;(G73*(1+Dash!$B$6)), G73*(1+Dash!$B$6), IF(G71&lt;(G73*(1-Dash!$B$7)), G73*(1-Dash!$B$7), G71))</f>
        <v>776</v>
      </c>
      <c r="H74" s="530">
        <f>IF(H71&gt;(H73*(1+Dash!$B$6)), H73*(1+Dash!$B$6), IF(H71&lt;(H73*(1-Dash!$B$7)), H73*(1-Dash!$B$7), H71))</f>
        <v>750</v>
      </c>
      <c r="I74" s="530">
        <f>IF(I71&gt;(I73*(1+Dash!$B$6)), I73*(1+Dash!$B$6), IF(I71&lt;(I73*(1-Dash!$B$7)), I73*(1-Dash!$B$7), I71))</f>
        <v>139</v>
      </c>
      <c r="J74" s="530">
        <f>IF(J71&gt;(J73*(1+Dash!$B$6)), J73*(1+Dash!$B$6), IF(J71&lt;(J73*(1-Dash!$B$7)), J73*(1-Dash!$B$7), J71))</f>
        <v>1040</v>
      </c>
      <c r="K74" s="530">
        <f>IF(K71&gt;(K73*(1+Dash!$B$6)), K73*(1+Dash!$B$6), IF(K71&lt;(K73*(1-Dash!$B$7)), K73*(1-Dash!$B$7), K71))</f>
        <v>26.172499999999996</v>
      </c>
      <c r="L74" s="530">
        <f>IF(L71&gt;(L73*(1+Dash!$B$6)), L73*(1+Dash!$B$6), IF(L71&lt;(L73*(1-Dash!$B$7)), L73*(1-Dash!$B$7), L71))</f>
        <v>184</v>
      </c>
      <c r="M74" s="530">
        <f>IF(M71&gt;(M73*(1+Dash!$B$6)), M73*(1+Dash!$B$6), IF(M71&lt;(M73*(1-Dash!$B$7)), M73*(1-Dash!$B$7), M71))</f>
        <v>1</v>
      </c>
      <c r="N74" s="530">
        <f>IF(N71&gt;(N73*(1+Dash!$B$6)), N73*(1+Dash!$B$6), IF(N71&lt;(N73*(1-Dash!$B$7)), N73*(1-Dash!$B$7), N71))</f>
        <v>364.60999999999996</v>
      </c>
      <c r="O74" s="530">
        <f>IF(O71&gt;(O73*(1+Dash!$B$6)), O73*(1+Dash!$B$6), IF(O71&lt;(O73*(1-Dash!$B$7)), O73*(1-Dash!$B$7), O71))</f>
        <v>41.514999999999993</v>
      </c>
      <c r="P74" s="530">
        <f>IF(P71&gt;(P73*(1+Dash!$B$6)), P73*(1+Dash!$B$6), IF(P71&lt;(P73*(1-Dash!$B$7)), P73*(1-Dash!$B$7), P71))</f>
        <v>323.09499999999997</v>
      </c>
      <c r="Q74" s="530">
        <f>IF(Q71&gt;(Q73*(1+Dash!$B$6)), Q73*(1+Dash!$B$6), IF(Q71&lt;(Q73*(1-Dash!$B$7)), Q73*(1-Dash!$B$7), Q71))</f>
        <v>137.18</v>
      </c>
      <c r="R74" s="530">
        <f>IF(R71&gt;(R73*(1+Dash!$B$6)), R73*(1+Dash!$B$6), IF(R71&lt;(R73*(1-Dash!$B$7)), R73*(1-Dash!$B$7), R71))</f>
        <v>46.027499999999996</v>
      </c>
      <c r="S74" s="530">
        <f>IF(S71&gt;(S73*(1+Dash!$B$6)), S73*(1+Dash!$B$6), IF(S71&lt;(S73*(1-Dash!$B$7)), S73*(1-Dash!$B$7), S71))</f>
        <v>64.97999999999999</v>
      </c>
      <c r="T74" s="530">
        <f>IF(T71&gt;(T73*(1+Dash!$B$6)), T73*(1+Dash!$B$6), IF(T71&lt;(T73*(1-Dash!$B$7)), T73*(1-Dash!$B$7), T71))</f>
        <v>42.417499999999997</v>
      </c>
      <c r="U74" s="530">
        <f>IF(U71&gt;(U73*(1+Dash!$B$6)), U73*(1+Dash!$B$6), IF(U71&lt;(U73*(1-Dash!$B$7)), U73*(1-Dash!$B$7), U71))</f>
        <v>38.720000000000006</v>
      </c>
      <c r="V74" s="530">
        <f>IF(V71&gt;(V73*(1+Dash!$B$6)), V73*(1+Dash!$B$6), IF(V71&lt;(V73*(1-Dash!$B$7)), V73*(1-Dash!$B$7), V71))</f>
        <v>10.89</v>
      </c>
      <c r="W74" s="530">
        <f>IF(W71&gt;(W73*(1+Dash!$B$6)), W73*(1+Dash!$B$6), IF(W71&lt;(W73*(1-Dash!$B$7)), W73*(1-Dash!$B$7), W71))</f>
        <v>18.150000000000002</v>
      </c>
      <c r="X74" s="530">
        <f>IF(X71&gt;(X73*(1+Dash!$B$6)), X73*(1+Dash!$B$6), IF(X71&lt;(X73*(1-Dash!$B$7)), X73*(1-Dash!$B$7), X71))</f>
        <v>13.310000000000002</v>
      </c>
      <c r="Y74" s="530">
        <f>IF(Y71&gt;(Y73*(1+Dash!$B$6)), Y73*(1+Dash!$B$6), IF(Y71&lt;(Y73*(1-Dash!$B$7)), Y73*(1-Dash!$B$7), Y71))</f>
        <v>108.3</v>
      </c>
      <c r="Z74" s="530">
        <f>IF(Z71&gt;(Z73*(1+Dash!$B$6)), Z73*(1+Dash!$B$6), IF(Z71&lt;(Z73*(1-Dash!$B$7)), Z73*(1-Dash!$B$7), Z71))</f>
        <v>37.904999999999994</v>
      </c>
      <c r="AA74" s="530">
        <f>IF(AA71&gt;(AA73*(1+Dash!$B$6)), AA73*(1+Dash!$B$6), IF(AA71&lt;(AA73*(1-Dash!$B$7)), AA73*(1-Dash!$B$7), AA71))</f>
        <v>51.442499999999995</v>
      </c>
      <c r="AB74" s="530">
        <f>IF(AB71&gt;(AB73*(1+Dash!$B$6)), AB73*(1+Dash!$B$6), IF(AB71&lt;(AB73*(1-Dash!$B$7)), AB73*(1-Dash!$B$7), AB71))</f>
        <v>32.489999999999995</v>
      </c>
      <c r="AC74" s="530">
        <f>IF(AC71&gt;(AC73*(1+Dash!$B$6)), AC73*(1+Dash!$B$6), IF(AC71&lt;(AC73*(1-Dash!$B$7)), AC73*(1-Dash!$B$7), AC71))</f>
        <v>266.23750000000001</v>
      </c>
      <c r="AD74" s="530">
        <f>IF(AD71&gt;(AD73*(1+Dash!$B$6)), AD73*(1+Dash!$B$6), IF(AD71&lt;(AD73*(1-Dash!$B$7)), AD73*(1-Dash!$B$7), AD71))</f>
        <v>86.639999999999986</v>
      </c>
      <c r="AE74" s="530">
        <f>IF(AE71&gt;(AE73*(1+Dash!$B$6)), AE73*(1+Dash!$B$6), IF(AE71&lt;(AE73*(1-Dash!$B$7)), AE73*(1-Dash!$B$7), AE71))</f>
        <v>91</v>
      </c>
      <c r="AF74" s="530">
        <f>IF(AF71&gt;(AF73*(1+Dash!$B$6)), AF73*(1+Dash!$B$6), IF(AF71&lt;(AF73*(1-Dash!$B$7)), AF73*(1-Dash!$B$7), AF71))</f>
        <v>117</v>
      </c>
      <c r="AG74" s="530">
        <f>IF(AG71&gt;(AG73*(1+Dash!$B$6)), AG73*(1+Dash!$B$6), IF(AG71&lt;(AG73*(1-Dash!$B$7)), AG73*(1-Dash!$B$7), AG71))</f>
        <v>78.650000000000006</v>
      </c>
      <c r="AH74" s="530">
        <f>IF(AH71&gt;(AH73*(1+Dash!$B$6)), AH73*(1+Dash!$B$6), IF(AH71&lt;(AH73*(1-Dash!$B$7)), AH73*(1-Dash!$B$7), AH71))</f>
        <v>32.670000000000009</v>
      </c>
      <c r="AI74" s="530">
        <f>IF(AI71&gt;(AI73*(1+Dash!$B$6)), AI73*(1+Dash!$B$6), IF(AI71&lt;(AI73*(1-Dash!$B$7)), AI73*(1-Dash!$B$7), AI71))</f>
        <v>33</v>
      </c>
      <c r="AJ74" s="530">
        <f>IF(AJ71&gt;(AJ73*(1+Dash!$B$6)), AJ73*(1+Dash!$B$6), IF(AJ71&lt;(AJ73*(1-Dash!$B$7)), AJ73*(1-Dash!$B$7), AJ71))</f>
        <v>25.410000000000004</v>
      </c>
      <c r="AK74" s="530">
        <f>IF(AK71&gt;(AK73*(1+Dash!$B$6)), AK73*(1+Dash!$B$6), IF(AK71&lt;(AK73*(1-Dash!$B$7)), AK73*(1-Dash!$B$7), AK71))</f>
        <v>207.57499999999999</v>
      </c>
      <c r="AL74" s="530">
        <f>IF(AL71&gt;(AL73*(1+Dash!$B$6)), AL73*(1+Dash!$B$6), IF(AL71&lt;(AL73*(1-Dash!$B$7)), AL73*(1-Dash!$B$7), AL71))</f>
        <v>62.272499999999994</v>
      </c>
      <c r="AM74" s="530">
        <f>IF(AM71&gt;(AM73*(1+Dash!$B$6)), AM73*(1+Dash!$B$6), IF(AM71&lt;(AM73*(1-Dash!$B$7)), AM73*(1-Dash!$B$7), AM71))</f>
        <v>63.174999999999997</v>
      </c>
      <c r="AN74" s="530">
        <f>IF(AN71&gt;(AN73*(1+Dash!$B$6)), AN73*(1+Dash!$B$6), IF(AN71&lt;(AN73*(1-Dash!$B$7)), AN73*(1-Dash!$B$7), AN71))</f>
        <v>74.907499999999985</v>
      </c>
      <c r="AO74" s="530">
        <f>IF(AO71&gt;(AO73*(1+Dash!$B$6)), AO73*(1+Dash!$B$6), IF(AO71&lt;(AO73*(1-Dash!$B$7)), AO73*(1-Dash!$B$7), AO71))</f>
        <v>1</v>
      </c>
      <c r="AP74" s="530">
        <f>IF(AP71&gt;(AP73*(1+Dash!$B$6)), AP73*(1+Dash!$B$6), IF(AP71&lt;(AP73*(1-Dash!$B$7)), AP73*(1-Dash!$B$7), AP71))</f>
        <v>0</v>
      </c>
      <c r="AQ74" s="530">
        <f>IF(AQ71&gt;(AQ73*(1+Dash!$B$6)), AQ73*(1+Dash!$B$6), IF(AQ71&lt;(AQ73*(1-Dash!$B$7)), AQ73*(1-Dash!$B$7), AQ71))</f>
        <v>0</v>
      </c>
      <c r="AR74" s="530">
        <f>IF(AR71&gt;(AR73*(1+Dash!$B$6)), AR73*(1+Dash!$B$6), IF(AR71&lt;(AR73*(1-Dash!$B$7)), AR73*(1-Dash!$B$7), AR71))</f>
        <v>0</v>
      </c>
      <c r="AS74" s="530">
        <f>IF(AS71&gt;(AS73*(1+Dash!$B$6)), AS73*(1+Dash!$B$6), IF(AS71&lt;(AS73*(1-Dash!$B$7)), AS73*(1-Dash!$B$7), AS71))</f>
        <v>1</v>
      </c>
      <c r="AT74" s="530">
        <f>IF(AT71&gt;(AT73*(1+Dash!$B$6)), AT73*(1+Dash!$B$6), IF(AT71&lt;(AT73*(1-Dash!$B$7)), AT73*(1-Dash!$B$7), AT71))</f>
        <v>0</v>
      </c>
      <c r="AU74" s="530">
        <f>IF(AU71&gt;(AU73*(1+Dash!$B$6)), AU73*(1+Dash!$B$6), IF(AU71&lt;(AU73*(1-Dash!$B$7)), AU73*(1-Dash!$B$7), AU71))</f>
        <v>0</v>
      </c>
      <c r="AV74" s="530">
        <f>IF(AV71&gt;(AV73*(1+Dash!$B$6)), AV73*(1+Dash!$B$6), IF(AV71&lt;(AV73*(1-Dash!$B$7)), AV73*(1-Dash!$B$7), AV71))</f>
        <v>0</v>
      </c>
      <c r="AW74" s="530">
        <f>IF(AW71&gt;(AW73*(1+Dash!$B$6)), AW73*(1+Dash!$B$6), IF(AW71&lt;(AW73*(1-Dash!$B$7)), AW73*(1-Dash!$B$7), AW71))</f>
        <v>0</v>
      </c>
      <c r="AX74" s="530">
        <f>IF(AX71&gt;(AX73*(1+Dash!$B$6)), AX73*(1+Dash!$B$6), IF(AX71&lt;(AX73*(1-Dash!$B$7)), AX73*(1-Dash!$B$7), AX71))</f>
        <v>0</v>
      </c>
      <c r="AY74" s="530">
        <f>IF(AY71&gt;(AY73*(1+Dash!$B$6)), AY73*(1+Dash!$B$6), IF(AY71&lt;(AY73*(1-Dash!$B$7)), AY73*(1-Dash!$B$7), AY71))</f>
        <v>0</v>
      </c>
      <c r="AZ74" s="530">
        <f>IF(AZ71&gt;(AZ73*(1+Dash!$B$6)), AZ73*(1+Dash!$B$6), IF(AZ71&lt;(AZ73*(1-Dash!$B$7)), AZ73*(1-Dash!$B$7), AZ71))</f>
        <v>0</v>
      </c>
      <c r="BA74" s="530">
        <f>IF(BA71&gt;(BA73*(1+Dash!$B$6)), BA73*(1+Dash!$B$6), IF(BA71&lt;(BA73*(1-Dash!$B$7)), BA73*(1-Dash!$B$7), BA71))</f>
        <v>1693</v>
      </c>
      <c r="BB74" s="530">
        <f>IF(BB71&gt;(BB73*(1+Dash!$B$6)), BB73*(1+Dash!$B$6), IF(BB71&lt;(BB73*(1-Dash!$B$7)), BB73*(1-Dash!$B$7), BB71))</f>
        <v>408.83249999999992</v>
      </c>
      <c r="BC74" s="530">
        <f>IF(BC71&gt;(BC73*(1+Dash!$B$6)), BC73*(1+Dash!$B$6), IF(BC71&lt;(BC73*(1-Dash!$B$7)), BC73*(1-Dash!$B$7), BC71))</f>
        <v>504</v>
      </c>
      <c r="BD74" s="530">
        <f>IF(BD71&gt;(BD73*(1+Dash!$B$6)), BD73*(1+Dash!$B$6), IF(BD71&lt;(BD73*(1-Dash!$B$7)), BD73*(1-Dash!$B$7), BD71))</f>
        <v>213</v>
      </c>
      <c r="BE74" s="530">
        <f>IF(BE71&gt;(BE73*(1+Dash!$B$6)), BE73*(1+Dash!$B$6), IF(BE71&lt;(BE73*(1-Dash!$B$7)), BE73*(1-Dash!$B$7), BE71))</f>
        <v>1354</v>
      </c>
      <c r="BF74" s="530">
        <f>IF(BF71&gt;(BF73*(1+Dash!$B$6)), BF73*(1+Dash!$B$6), IF(BF71&lt;(BF73*(1-Dash!$B$7)), BF73*(1-Dash!$B$7), BF71))</f>
        <v>337.53499999999997</v>
      </c>
      <c r="BG74" s="530">
        <f>IF(BG71&gt;(BG73*(1+Dash!$B$6)), BG73*(1+Dash!$B$6), IF(BG71&lt;(BG73*(1-Dash!$B$7)), BG73*(1-Dash!$B$7), BG71))</f>
        <v>382</v>
      </c>
      <c r="BH74" s="530">
        <f>IF(BH71&gt;(BH73*(1+Dash!$B$6)), BH73*(1+Dash!$B$6), IF(BH71&lt;(BH73*(1-Dash!$B$7)), BH73*(1-Dash!$B$7), BH71))</f>
        <v>106.48000000000002</v>
      </c>
      <c r="BI74" s="530">
        <f>IF(BI71&gt;(BI73*(1+Dash!$B$6)), BI73*(1+Dash!$B$6), IF(BI71&lt;(BI73*(1-Dash!$B$7)), BI73*(1-Dash!$B$7), BI71))</f>
        <v>339</v>
      </c>
      <c r="BJ74" s="530">
        <f>IF(BJ71&gt;(BJ73*(1+Dash!$B$6)), BJ73*(1+Dash!$B$6), IF(BJ71&lt;(BJ73*(1-Dash!$B$7)), BJ73*(1-Dash!$B$7), BJ71))</f>
        <v>71.297499999999999</v>
      </c>
      <c r="BK74" s="530">
        <f>IF(BK71&gt;(BK73*(1+Dash!$B$6)), BK73*(1+Dash!$B$6), IF(BK71&lt;(BK73*(1-Dash!$B$7)), BK73*(1-Dash!$B$7), BK71))</f>
        <v>130.86249999999998</v>
      </c>
      <c r="BL74" s="530">
        <f>IF(BL71&gt;(BL73*(1+Dash!$B$6)), BL73*(1+Dash!$B$6), IF(BL71&lt;(BL73*(1-Dash!$B$7)), BL73*(1-Dash!$B$7), BL71))</f>
        <v>104</v>
      </c>
      <c r="BM74" s="530">
        <f>IF(BM71&gt;(BM73*(1+Dash!$B$6)), BM73*(1+Dash!$B$6), IF(BM71&lt;(BM73*(1-Dash!$B$7)), BM73*(1-Dash!$B$7), BM71))</f>
        <v>0</v>
      </c>
      <c r="BN74" s="530">
        <f>IF(BN71&gt;(BN73*(1+Dash!$B$6)), BN73*(1+Dash!$B$6), IF(BN71&lt;(BN73*(1-Dash!$B$7)), BN73*(1-Dash!$B$7), BN71))</f>
        <v>0</v>
      </c>
      <c r="BO74" s="530">
        <f>IF(BO71&gt;(BO73*(1+Dash!$B$6)), BO73*(1+Dash!$B$6), IF(BO71&lt;(BO73*(1-Dash!$B$7)), BO73*(1-Dash!$B$7), BO71))</f>
        <v>0</v>
      </c>
      <c r="BP74" s="530">
        <f>IF(BP71&gt;(BP73*(1+Dash!$B$6)), BP73*(1+Dash!$B$6), IF(BP71&lt;(BP73*(1-Dash!$B$7)), BP73*(1-Dash!$B$7), BP71))</f>
        <v>0</v>
      </c>
      <c r="BQ74" s="530">
        <f>IF(BQ71&gt;(BQ73*(1+Dash!$B$6)), BQ73*(1+Dash!$B$6), IF(BQ71&lt;(BQ73*(1-Dash!$B$7)), BQ73*(1-Dash!$B$7), BQ71))</f>
        <v>0</v>
      </c>
      <c r="BR74" s="530">
        <f>IF(BR71&gt;(BR73*(1+Dash!$B$6)), BR73*(1+Dash!$B$6), IF(BR71&lt;(BR73*(1-Dash!$B$7)), BR73*(1-Dash!$B$7), BR71))</f>
        <v>0</v>
      </c>
      <c r="BS74" s="530">
        <f>IF(BS71&gt;(BS73*(1+Dash!$B$6)), BS73*(1+Dash!$B$6), IF(BS71&lt;(BS73*(1-Dash!$B$7)), BS73*(1-Dash!$B$7), BS71))</f>
        <v>0</v>
      </c>
      <c r="BT74" s="530">
        <f>IF(BT71&gt;(BT73*(1+Dash!$B$6)), BT73*(1+Dash!$B$6), IF(BT71&lt;(BT73*(1-Dash!$B$7)), BT73*(1-Dash!$B$7), BT71))</f>
        <v>0</v>
      </c>
      <c r="BU74" s="530">
        <f>IF(BU71&gt;(BU73*(1+Dash!$B$6)), BU73*(1+Dash!$B$6), IF(BU71&lt;(BU73*(1-Dash!$B$7)), BU73*(1-Dash!$B$7), BU71))</f>
        <v>0</v>
      </c>
      <c r="BV74" s="530">
        <f>IF(BV71&gt;(BV73*(1+Dash!$B$6)), BV73*(1+Dash!$B$6), IF(BV71&lt;(BV73*(1-Dash!$B$7)), BV73*(1-Dash!$B$7), BV71))</f>
        <v>0</v>
      </c>
      <c r="BW74" s="530">
        <f>IF(BW71&gt;(BW73*(1+Dash!$B$6)), BW73*(1+Dash!$B$6), IF(BW71&lt;(BW73*(1-Dash!$B$7)), BW73*(1-Dash!$B$7), BW71))</f>
        <v>0</v>
      </c>
      <c r="BX74" s="530">
        <f>IF(BX71&gt;(BX73*(1+Dash!$B$6)), BX73*(1+Dash!$B$6), IF(BX71&lt;(BX73*(1-Dash!$B$7)), BX73*(1-Dash!$B$7), BX71))</f>
        <v>0</v>
      </c>
      <c r="BY74" s="530">
        <f>IF(BY71&gt;(BY73*(1+Dash!$B$6)), BY73*(1+Dash!$B$6), IF(BY71&lt;(BY73*(1-Dash!$B$7)), BY73*(1-Dash!$B$7), BY71))</f>
        <v>17</v>
      </c>
      <c r="BZ74" s="530">
        <f>IF(BZ71&gt;(BZ73*(1+Dash!$B$6)), BZ73*(1+Dash!$B$6), IF(BZ71&lt;(BZ73*(1-Dash!$B$7)), BZ73*(1-Dash!$B$7), BZ71))</f>
        <v>47</v>
      </c>
      <c r="CA74" s="530">
        <f>IF(CA71&gt;(CA73*(1+Dash!$B$6)), CA73*(1+Dash!$B$6), IF(CA71&lt;(CA73*(1-Dash!$B$7)), CA73*(1-Dash!$B$7), CA71))</f>
        <v>0</v>
      </c>
    </row>
    <row r="75" spans="1:79" s="477" customFormat="1">
      <c r="A75" s="477" t="s">
        <v>59</v>
      </c>
      <c r="B75" s="477" t="s">
        <v>1749</v>
      </c>
      <c r="C75" s="477">
        <v>2018</v>
      </c>
      <c r="D75" s="477" t="s">
        <v>1934</v>
      </c>
      <c r="E75" s="530">
        <v>377</v>
      </c>
      <c r="F75" s="530">
        <v>309</v>
      </c>
      <c r="G75" s="530">
        <v>176</v>
      </c>
      <c r="H75" s="530">
        <v>71</v>
      </c>
      <c r="I75" s="530">
        <v>31</v>
      </c>
      <c r="J75" s="530">
        <v>0</v>
      </c>
      <c r="K75" s="530">
        <v>0</v>
      </c>
      <c r="L75" s="530">
        <v>0</v>
      </c>
      <c r="M75" s="530">
        <v>0</v>
      </c>
      <c r="N75" s="530">
        <v>0</v>
      </c>
      <c r="O75" s="530">
        <v>0</v>
      </c>
      <c r="P75" s="530">
        <v>0</v>
      </c>
      <c r="Q75" s="530">
        <v>0</v>
      </c>
      <c r="R75" s="530">
        <v>0</v>
      </c>
      <c r="S75" s="530">
        <v>0</v>
      </c>
      <c r="T75" s="530">
        <v>0</v>
      </c>
      <c r="U75" s="530">
        <v>0</v>
      </c>
      <c r="V75" s="530">
        <v>0</v>
      </c>
      <c r="W75" s="530">
        <v>0</v>
      </c>
      <c r="X75" s="530">
        <v>0</v>
      </c>
      <c r="Y75" s="530">
        <v>0</v>
      </c>
      <c r="Z75" s="530">
        <v>0</v>
      </c>
      <c r="AA75" s="530">
        <v>0</v>
      </c>
      <c r="AB75" s="530">
        <v>0</v>
      </c>
      <c r="AC75" s="530">
        <v>493</v>
      </c>
      <c r="AD75" s="530">
        <v>84</v>
      </c>
      <c r="AE75" s="530">
        <v>75</v>
      </c>
      <c r="AF75" s="530">
        <v>301</v>
      </c>
      <c r="AG75" s="530">
        <v>295</v>
      </c>
      <c r="AH75" s="530">
        <v>50</v>
      </c>
      <c r="AI75" s="530">
        <v>32</v>
      </c>
      <c r="AJ75" s="530">
        <v>179</v>
      </c>
      <c r="AK75" s="530">
        <v>198</v>
      </c>
      <c r="AL75" s="530">
        <v>34</v>
      </c>
      <c r="AM75" s="530">
        <v>43</v>
      </c>
      <c r="AN75" s="530">
        <v>122</v>
      </c>
      <c r="AO75" s="530">
        <v>0</v>
      </c>
      <c r="AP75" s="530">
        <v>0</v>
      </c>
      <c r="AQ75" s="530">
        <v>0</v>
      </c>
      <c r="AR75" s="530">
        <v>0</v>
      </c>
      <c r="AS75" s="530">
        <v>0</v>
      </c>
      <c r="AT75" s="530">
        <v>0</v>
      </c>
      <c r="AU75" s="530">
        <v>0</v>
      </c>
      <c r="AV75" s="530">
        <v>0</v>
      </c>
      <c r="AW75" s="530">
        <v>0</v>
      </c>
      <c r="AX75" s="530">
        <v>0</v>
      </c>
      <c r="AY75" s="530">
        <v>0</v>
      </c>
      <c r="AZ75" s="530">
        <v>0</v>
      </c>
      <c r="BA75" s="530">
        <v>613</v>
      </c>
      <c r="BB75" s="530">
        <v>234</v>
      </c>
      <c r="BC75" s="530">
        <v>162</v>
      </c>
      <c r="BD75" s="530">
        <v>197</v>
      </c>
      <c r="BE75" s="530">
        <v>484</v>
      </c>
      <c r="BF75" s="530">
        <v>199</v>
      </c>
      <c r="BG75" s="530">
        <v>123</v>
      </c>
      <c r="BH75" s="530">
        <v>122</v>
      </c>
      <c r="BI75" s="530">
        <v>129</v>
      </c>
      <c r="BJ75" s="530">
        <v>35</v>
      </c>
      <c r="BK75" s="530">
        <v>39</v>
      </c>
      <c r="BL75" s="530">
        <v>75</v>
      </c>
      <c r="BM75" s="530">
        <v>62</v>
      </c>
      <c r="BN75" s="530">
        <v>5</v>
      </c>
      <c r="BO75" s="530">
        <v>25</v>
      </c>
      <c r="BP75" s="530">
        <v>44</v>
      </c>
      <c r="BQ75" s="530">
        <v>46</v>
      </c>
      <c r="BR75" s="530">
        <v>2</v>
      </c>
      <c r="BS75" s="530">
        <v>17</v>
      </c>
      <c r="BT75" s="530">
        <v>34</v>
      </c>
      <c r="BU75" s="530">
        <v>16</v>
      </c>
      <c r="BV75" s="530">
        <v>3</v>
      </c>
      <c r="BW75" s="530">
        <v>8</v>
      </c>
      <c r="BX75" s="530">
        <v>10</v>
      </c>
      <c r="BY75" s="530">
        <v>52</v>
      </c>
      <c r="BZ75" s="530">
        <v>99</v>
      </c>
      <c r="CA75" s="530">
        <v>3</v>
      </c>
    </row>
    <row r="76" spans="1:79" s="477" customFormat="1">
      <c r="A76" s="477" t="s">
        <v>59</v>
      </c>
      <c r="B76" s="477" t="s">
        <v>1749</v>
      </c>
      <c r="C76" s="477">
        <v>2019</v>
      </c>
      <c r="D76" s="477" t="s">
        <v>1934</v>
      </c>
      <c r="E76" s="530">
        <v>300</v>
      </c>
      <c r="F76" s="530">
        <v>292</v>
      </c>
      <c r="G76" s="530">
        <v>169</v>
      </c>
      <c r="H76" s="530">
        <v>71</v>
      </c>
      <c r="I76" s="530">
        <v>40</v>
      </c>
      <c r="J76" s="530">
        <v>0</v>
      </c>
      <c r="K76" s="530">
        <v>0</v>
      </c>
      <c r="L76" s="530">
        <v>0</v>
      </c>
      <c r="M76" s="530">
        <v>0</v>
      </c>
      <c r="N76" s="530">
        <v>0</v>
      </c>
      <c r="O76" s="530">
        <v>0</v>
      </c>
      <c r="P76" s="530">
        <v>0</v>
      </c>
      <c r="Q76" s="530">
        <v>0</v>
      </c>
      <c r="R76" s="530">
        <v>0</v>
      </c>
      <c r="S76" s="530">
        <v>0</v>
      </c>
      <c r="T76" s="530">
        <v>0</v>
      </c>
      <c r="U76" s="530">
        <v>0</v>
      </c>
      <c r="V76" s="530">
        <v>0</v>
      </c>
      <c r="W76" s="530">
        <v>0</v>
      </c>
      <c r="X76" s="530">
        <v>0</v>
      </c>
      <c r="Y76" s="530">
        <v>0</v>
      </c>
      <c r="Z76" s="530">
        <v>0</v>
      </c>
      <c r="AA76" s="530">
        <v>0</v>
      </c>
      <c r="AB76" s="530">
        <v>0</v>
      </c>
      <c r="AC76" s="530">
        <v>433</v>
      </c>
      <c r="AD76" s="530">
        <v>94</v>
      </c>
      <c r="AE76" s="530">
        <v>76</v>
      </c>
      <c r="AF76" s="530">
        <v>276</v>
      </c>
      <c r="AG76" s="530">
        <v>250</v>
      </c>
      <c r="AH76" s="530">
        <v>47</v>
      </c>
      <c r="AI76" s="530">
        <v>44</v>
      </c>
      <c r="AJ76" s="530">
        <v>166</v>
      </c>
      <c r="AK76" s="530">
        <v>183</v>
      </c>
      <c r="AL76" s="530">
        <v>47</v>
      </c>
      <c r="AM76" s="530">
        <v>32</v>
      </c>
      <c r="AN76" s="530">
        <v>110</v>
      </c>
      <c r="AO76" s="530">
        <v>0</v>
      </c>
      <c r="AP76" s="530">
        <v>0</v>
      </c>
      <c r="AQ76" s="530">
        <v>0</v>
      </c>
      <c r="AR76" s="530">
        <v>0</v>
      </c>
      <c r="AS76" s="530">
        <v>0</v>
      </c>
      <c r="AT76" s="530">
        <v>0</v>
      </c>
      <c r="AU76" s="530">
        <v>0</v>
      </c>
      <c r="AV76" s="530">
        <v>0</v>
      </c>
      <c r="AW76" s="530">
        <v>0</v>
      </c>
      <c r="AX76" s="530">
        <v>0</v>
      </c>
      <c r="AY76" s="530">
        <v>0</v>
      </c>
      <c r="AZ76" s="530">
        <v>0</v>
      </c>
      <c r="BA76" s="530">
        <v>543</v>
      </c>
      <c r="BB76" s="530">
        <v>200</v>
      </c>
      <c r="BC76" s="530">
        <v>161</v>
      </c>
      <c r="BD76" s="530">
        <v>212</v>
      </c>
      <c r="BE76" s="530">
        <v>412</v>
      </c>
      <c r="BF76" s="530">
        <v>168</v>
      </c>
      <c r="BG76" s="530">
        <v>134</v>
      </c>
      <c r="BH76" s="530">
        <v>137</v>
      </c>
      <c r="BI76" s="530">
        <v>131</v>
      </c>
      <c r="BJ76" s="530">
        <v>32</v>
      </c>
      <c r="BK76" s="530">
        <v>27</v>
      </c>
      <c r="BL76" s="530">
        <v>75</v>
      </c>
      <c r="BM76" s="530">
        <v>46</v>
      </c>
      <c r="BN76" s="530">
        <v>4</v>
      </c>
      <c r="BO76" s="530">
        <v>18</v>
      </c>
      <c r="BP76" s="530">
        <v>33</v>
      </c>
      <c r="BQ76" s="530">
        <v>40</v>
      </c>
      <c r="BR76" s="530">
        <v>4</v>
      </c>
      <c r="BS76" s="530">
        <v>15</v>
      </c>
      <c r="BT76" s="530">
        <v>30</v>
      </c>
      <c r="BU76" s="530">
        <v>6</v>
      </c>
      <c r="BV76" s="530">
        <v>0</v>
      </c>
      <c r="BW76" s="530">
        <v>3</v>
      </c>
      <c r="BX76" s="530">
        <v>3</v>
      </c>
      <c r="BY76" s="530">
        <v>43</v>
      </c>
      <c r="BZ76" s="530">
        <v>81</v>
      </c>
      <c r="CA76" s="530">
        <v>2</v>
      </c>
    </row>
    <row r="77" spans="1:79" s="477" customFormat="1">
      <c r="A77" s="477" t="s">
        <v>59</v>
      </c>
      <c r="B77" s="477" t="s">
        <v>1749</v>
      </c>
      <c r="C77" s="477">
        <v>2020</v>
      </c>
      <c r="D77" s="477" t="s">
        <v>1934</v>
      </c>
      <c r="E77" s="530">
        <v>378</v>
      </c>
      <c r="F77" s="530">
        <v>296</v>
      </c>
      <c r="G77" s="530">
        <v>165</v>
      </c>
      <c r="H77" s="530">
        <v>73</v>
      </c>
      <c r="I77" s="530">
        <v>35</v>
      </c>
      <c r="J77" s="530">
        <v>0</v>
      </c>
      <c r="K77" s="530">
        <v>0</v>
      </c>
      <c r="L77" s="530">
        <v>0</v>
      </c>
      <c r="M77" s="530">
        <v>0</v>
      </c>
      <c r="N77" s="530">
        <v>36</v>
      </c>
      <c r="O77" s="530">
        <v>2</v>
      </c>
      <c r="P77" s="530">
        <v>34</v>
      </c>
      <c r="Q77" s="530">
        <v>73</v>
      </c>
      <c r="R77" s="530">
        <v>0</v>
      </c>
      <c r="S77" s="530">
        <v>0</v>
      </c>
      <c r="T77" s="530">
        <v>0</v>
      </c>
      <c r="U77" s="530">
        <v>73</v>
      </c>
      <c r="V77" s="530">
        <v>0</v>
      </c>
      <c r="W77" s="530">
        <v>0</v>
      </c>
      <c r="X77" s="530">
        <v>0</v>
      </c>
      <c r="Y77" s="530">
        <v>0</v>
      </c>
      <c r="Z77" s="530">
        <v>0</v>
      </c>
      <c r="AA77" s="530">
        <v>0</v>
      </c>
      <c r="AB77" s="530">
        <v>0</v>
      </c>
      <c r="AC77" s="530">
        <v>322</v>
      </c>
      <c r="AD77" s="530">
        <v>48</v>
      </c>
      <c r="AE77" s="530">
        <v>57</v>
      </c>
      <c r="AF77" s="530">
        <v>180</v>
      </c>
      <c r="AG77" s="530">
        <v>176</v>
      </c>
      <c r="AH77" s="530">
        <v>25</v>
      </c>
      <c r="AI77" s="530">
        <v>29</v>
      </c>
      <c r="AJ77" s="530">
        <v>91</v>
      </c>
      <c r="AK77" s="530">
        <v>146</v>
      </c>
      <c r="AL77" s="530">
        <v>23</v>
      </c>
      <c r="AM77" s="530">
        <v>28</v>
      </c>
      <c r="AN77" s="530">
        <v>89</v>
      </c>
      <c r="AO77" s="530">
        <v>0</v>
      </c>
      <c r="AP77" s="530">
        <v>0</v>
      </c>
      <c r="AQ77" s="530">
        <v>0</v>
      </c>
      <c r="AR77" s="530">
        <v>0</v>
      </c>
      <c r="AS77" s="530">
        <v>0</v>
      </c>
      <c r="AT77" s="530">
        <v>0</v>
      </c>
      <c r="AU77" s="530">
        <v>0</v>
      </c>
      <c r="AV77" s="530">
        <v>0</v>
      </c>
      <c r="AW77" s="530">
        <v>0</v>
      </c>
      <c r="AX77" s="530">
        <v>0</v>
      </c>
      <c r="AY77" s="530">
        <v>0</v>
      </c>
      <c r="AZ77" s="530">
        <v>0</v>
      </c>
      <c r="BA77" s="530">
        <v>493</v>
      </c>
      <c r="BB77" s="530">
        <v>212</v>
      </c>
      <c r="BC77" s="530">
        <v>133</v>
      </c>
      <c r="BD77" s="530">
        <v>163</v>
      </c>
      <c r="BE77" s="530">
        <v>378</v>
      </c>
      <c r="BF77" s="530">
        <v>185</v>
      </c>
      <c r="BG77" s="530">
        <v>105</v>
      </c>
      <c r="BH77" s="530">
        <v>103</v>
      </c>
      <c r="BI77" s="530">
        <v>115</v>
      </c>
      <c r="BJ77" s="530">
        <v>27</v>
      </c>
      <c r="BK77" s="530">
        <v>28</v>
      </c>
      <c r="BL77" s="530">
        <v>60</v>
      </c>
      <c r="BM77" s="530">
        <v>30</v>
      </c>
      <c r="BN77" s="530">
        <v>2</v>
      </c>
      <c r="BO77" s="530">
        <v>10</v>
      </c>
      <c r="BP77" s="530">
        <v>23</v>
      </c>
      <c r="BQ77" s="530">
        <v>24</v>
      </c>
      <c r="BR77" s="530">
        <v>0</v>
      </c>
      <c r="BS77" s="530">
        <v>7</v>
      </c>
      <c r="BT77" s="530">
        <v>19</v>
      </c>
      <c r="BU77" s="530">
        <v>6</v>
      </c>
      <c r="BV77" s="530">
        <v>2</v>
      </c>
      <c r="BW77" s="530">
        <v>3</v>
      </c>
      <c r="BX77" s="530">
        <v>4</v>
      </c>
      <c r="BY77" s="530">
        <v>33</v>
      </c>
      <c r="BZ77" s="530">
        <v>69</v>
      </c>
      <c r="CA77" s="530">
        <v>0</v>
      </c>
    </row>
    <row r="78" spans="1:79" s="477" customFormat="1">
      <c r="A78" s="477" t="s">
        <v>59</v>
      </c>
      <c r="B78" s="477" t="s">
        <v>1749</v>
      </c>
      <c r="C78" s="477">
        <v>2021</v>
      </c>
      <c r="D78" s="477" t="s">
        <v>1934</v>
      </c>
      <c r="E78" s="530">
        <v>280</v>
      </c>
      <c r="F78" s="530">
        <v>233</v>
      </c>
      <c r="G78" s="530">
        <v>120</v>
      </c>
      <c r="H78" s="530">
        <v>57</v>
      </c>
      <c r="I78" s="530">
        <v>34</v>
      </c>
      <c r="J78" s="530">
        <v>0</v>
      </c>
      <c r="K78" s="530">
        <v>0</v>
      </c>
      <c r="L78" s="530">
        <v>0</v>
      </c>
      <c r="M78" s="530">
        <v>0</v>
      </c>
      <c r="N78" s="530">
        <v>57</v>
      </c>
      <c r="O78" s="530">
        <v>0</v>
      </c>
      <c r="P78" s="530">
        <v>57</v>
      </c>
      <c r="Q78" s="530">
        <v>57</v>
      </c>
      <c r="R78" s="530">
        <v>0</v>
      </c>
      <c r="S78" s="530">
        <v>0</v>
      </c>
      <c r="T78" s="530">
        <v>0</v>
      </c>
      <c r="U78" s="530">
        <v>57</v>
      </c>
      <c r="V78" s="530">
        <v>0</v>
      </c>
      <c r="W78" s="530">
        <v>0</v>
      </c>
      <c r="X78" s="530">
        <v>0</v>
      </c>
      <c r="Y78" s="530">
        <v>0</v>
      </c>
      <c r="Z78" s="530">
        <v>0</v>
      </c>
      <c r="AA78" s="530">
        <v>0</v>
      </c>
      <c r="AB78" s="530">
        <v>0</v>
      </c>
      <c r="AC78" s="530">
        <v>261</v>
      </c>
      <c r="AD78" s="530">
        <v>52</v>
      </c>
      <c r="AE78" s="530">
        <v>67</v>
      </c>
      <c r="AF78" s="530">
        <v>138</v>
      </c>
      <c r="AG78" s="530">
        <v>161</v>
      </c>
      <c r="AH78" s="530">
        <v>35</v>
      </c>
      <c r="AI78" s="530">
        <v>43</v>
      </c>
      <c r="AJ78" s="530">
        <v>83</v>
      </c>
      <c r="AK78" s="530">
        <v>100</v>
      </c>
      <c r="AL78" s="530">
        <v>17</v>
      </c>
      <c r="AM78" s="530">
        <v>24</v>
      </c>
      <c r="AN78" s="530">
        <v>55</v>
      </c>
      <c r="AO78" s="530">
        <v>0</v>
      </c>
      <c r="AP78" s="530">
        <v>0</v>
      </c>
      <c r="AQ78" s="530">
        <v>0</v>
      </c>
      <c r="AR78" s="530">
        <v>0</v>
      </c>
      <c r="AS78" s="530">
        <v>0</v>
      </c>
      <c r="AT78" s="530">
        <v>0</v>
      </c>
      <c r="AU78" s="530">
        <v>0</v>
      </c>
      <c r="AV78" s="530">
        <v>0</v>
      </c>
      <c r="AW78" s="530">
        <v>0</v>
      </c>
      <c r="AX78" s="530">
        <v>0</v>
      </c>
      <c r="AY78" s="530">
        <v>0</v>
      </c>
      <c r="AZ78" s="530">
        <v>0</v>
      </c>
      <c r="BA78" s="530">
        <v>427</v>
      </c>
      <c r="BB78" s="530">
        <v>163</v>
      </c>
      <c r="BC78" s="530">
        <v>123</v>
      </c>
      <c r="BD78" s="530">
        <v>158</v>
      </c>
      <c r="BE78" s="530">
        <v>329</v>
      </c>
      <c r="BF78" s="530">
        <v>141</v>
      </c>
      <c r="BG78" s="530">
        <v>98</v>
      </c>
      <c r="BH78" s="530">
        <v>100</v>
      </c>
      <c r="BI78" s="530">
        <v>98</v>
      </c>
      <c r="BJ78" s="530">
        <v>22</v>
      </c>
      <c r="BK78" s="530">
        <v>25</v>
      </c>
      <c r="BL78" s="530">
        <v>58</v>
      </c>
      <c r="BM78" s="530">
        <v>56</v>
      </c>
      <c r="BN78" s="530">
        <v>2</v>
      </c>
      <c r="BO78" s="530">
        <v>14</v>
      </c>
      <c r="BP78" s="530">
        <v>44</v>
      </c>
      <c r="BQ78" s="530">
        <v>45</v>
      </c>
      <c r="BR78" s="530">
        <v>2</v>
      </c>
      <c r="BS78" s="530">
        <v>10</v>
      </c>
      <c r="BT78" s="530">
        <v>36</v>
      </c>
      <c r="BU78" s="530">
        <v>11</v>
      </c>
      <c r="BV78" s="530">
        <v>0</v>
      </c>
      <c r="BW78" s="530">
        <v>4</v>
      </c>
      <c r="BX78" s="530">
        <v>8</v>
      </c>
      <c r="BY78" s="530">
        <v>29</v>
      </c>
      <c r="BZ78" s="530">
        <v>83</v>
      </c>
      <c r="CA78" s="530">
        <v>4</v>
      </c>
    </row>
    <row r="79" spans="1:79" s="477" customFormat="1">
      <c r="A79" s="477" t="s">
        <v>59</v>
      </c>
      <c r="B79" s="477" t="s">
        <v>1749</v>
      </c>
      <c r="C79" s="477">
        <v>2022</v>
      </c>
      <c r="D79" s="477" t="s">
        <v>1934</v>
      </c>
      <c r="E79" s="530">
        <v>275</v>
      </c>
      <c r="F79" s="530">
        <v>257</v>
      </c>
      <c r="G79" s="530">
        <v>109</v>
      </c>
      <c r="H79" s="530">
        <v>53</v>
      </c>
      <c r="I79" s="530">
        <v>30</v>
      </c>
      <c r="J79" s="530">
        <v>0</v>
      </c>
      <c r="K79" s="530">
        <v>0</v>
      </c>
      <c r="L79" s="530">
        <v>0</v>
      </c>
      <c r="M79" s="530">
        <v>0</v>
      </c>
      <c r="N79" s="530">
        <v>96</v>
      </c>
      <c r="O79" s="530">
        <v>0</v>
      </c>
      <c r="P79" s="530">
        <v>96</v>
      </c>
      <c r="Q79" s="530">
        <v>27</v>
      </c>
      <c r="R79" s="530">
        <v>0</v>
      </c>
      <c r="S79" s="530">
        <v>0</v>
      </c>
      <c r="T79" s="530">
        <v>0</v>
      </c>
      <c r="U79" s="530">
        <v>27</v>
      </c>
      <c r="V79" s="530">
        <v>0</v>
      </c>
      <c r="W79" s="530">
        <v>0</v>
      </c>
      <c r="X79" s="530">
        <v>0</v>
      </c>
      <c r="Y79" s="530">
        <v>0</v>
      </c>
      <c r="Z79" s="530">
        <v>0</v>
      </c>
      <c r="AA79" s="530">
        <v>0</v>
      </c>
      <c r="AB79" s="530">
        <v>0</v>
      </c>
      <c r="AC79" s="530">
        <v>337</v>
      </c>
      <c r="AD79" s="530">
        <v>98</v>
      </c>
      <c r="AE79" s="530">
        <v>96</v>
      </c>
      <c r="AF79" s="530">
        <v>172</v>
      </c>
      <c r="AG79" s="530">
        <v>190</v>
      </c>
      <c r="AH79" s="530">
        <v>55</v>
      </c>
      <c r="AI79" s="530">
        <v>62</v>
      </c>
      <c r="AJ79" s="530">
        <v>103</v>
      </c>
      <c r="AK79" s="530">
        <v>147</v>
      </c>
      <c r="AL79" s="530">
        <v>43</v>
      </c>
      <c r="AM79" s="530">
        <v>34</v>
      </c>
      <c r="AN79" s="530">
        <v>69</v>
      </c>
      <c r="AO79" s="530">
        <v>0</v>
      </c>
      <c r="AP79" s="530">
        <v>0</v>
      </c>
      <c r="AQ79" s="530">
        <v>0</v>
      </c>
      <c r="AR79" s="530">
        <v>0</v>
      </c>
      <c r="AS79" s="530">
        <v>0</v>
      </c>
      <c r="AT79" s="530">
        <v>0</v>
      </c>
      <c r="AU79" s="530">
        <v>0</v>
      </c>
      <c r="AV79" s="530">
        <v>0</v>
      </c>
      <c r="AW79" s="530">
        <v>0</v>
      </c>
      <c r="AX79" s="530">
        <v>0</v>
      </c>
      <c r="AY79" s="530">
        <v>0</v>
      </c>
      <c r="AZ79" s="530">
        <v>0</v>
      </c>
      <c r="BA79" s="530">
        <v>487</v>
      </c>
      <c r="BB79" s="530">
        <v>202</v>
      </c>
      <c r="BC79" s="530">
        <v>159</v>
      </c>
      <c r="BD79" s="530">
        <v>166</v>
      </c>
      <c r="BE79" s="530">
        <v>376</v>
      </c>
      <c r="BF79" s="530">
        <v>167</v>
      </c>
      <c r="BG79" s="530">
        <v>130</v>
      </c>
      <c r="BH79" s="530">
        <v>114</v>
      </c>
      <c r="BI79" s="530">
        <v>111</v>
      </c>
      <c r="BJ79" s="530">
        <v>35</v>
      </c>
      <c r="BK79" s="530">
        <v>29</v>
      </c>
      <c r="BL79" s="530">
        <v>52</v>
      </c>
      <c r="BM79" s="530">
        <v>59</v>
      </c>
      <c r="BN79" s="530">
        <v>7</v>
      </c>
      <c r="BO79" s="530">
        <v>26</v>
      </c>
      <c r="BP79" s="530">
        <v>46</v>
      </c>
      <c r="BQ79" s="530">
        <v>42</v>
      </c>
      <c r="BR79" s="530">
        <v>5</v>
      </c>
      <c r="BS79" s="530">
        <v>14</v>
      </c>
      <c r="BT79" s="530">
        <v>36</v>
      </c>
      <c r="BU79" s="530">
        <v>17</v>
      </c>
      <c r="BV79" s="530">
        <v>2</v>
      </c>
      <c r="BW79" s="530">
        <v>12</v>
      </c>
      <c r="BX79" s="530">
        <v>10</v>
      </c>
      <c r="BY79" s="530">
        <v>53</v>
      </c>
      <c r="BZ79" s="530">
        <v>106</v>
      </c>
      <c r="CA79" s="530">
        <v>1</v>
      </c>
    </row>
    <row r="80" spans="1:79" s="477" customFormat="1">
      <c r="A80" s="477" t="s">
        <v>59</v>
      </c>
      <c r="B80" s="477" t="s">
        <v>1749</v>
      </c>
      <c r="C80" s="477">
        <v>2023</v>
      </c>
      <c r="D80" s="477" t="s">
        <v>1934</v>
      </c>
      <c r="E80" s="530">
        <v>315</v>
      </c>
      <c r="F80" s="530">
        <v>223</v>
      </c>
      <c r="G80" s="530">
        <v>78</v>
      </c>
      <c r="H80" s="530">
        <v>46</v>
      </c>
      <c r="I80" s="530">
        <v>19</v>
      </c>
      <c r="J80" s="530">
        <v>0</v>
      </c>
      <c r="K80" s="530">
        <v>0</v>
      </c>
      <c r="L80" s="530">
        <v>0</v>
      </c>
      <c r="M80" s="530">
        <v>0</v>
      </c>
      <c r="N80" s="530">
        <v>62</v>
      </c>
      <c r="O80" s="530">
        <v>0</v>
      </c>
      <c r="P80" s="530">
        <v>62</v>
      </c>
      <c r="Q80" s="530">
        <v>25</v>
      </c>
      <c r="R80" s="530">
        <v>1</v>
      </c>
      <c r="S80" s="530">
        <v>5</v>
      </c>
      <c r="T80" s="530">
        <v>14</v>
      </c>
      <c r="U80" s="530">
        <v>15</v>
      </c>
      <c r="V80" s="530">
        <v>1</v>
      </c>
      <c r="W80" s="530">
        <v>4</v>
      </c>
      <c r="X80" s="530">
        <v>9</v>
      </c>
      <c r="Y80" s="530">
        <v>10</v>
      </c>
      <c r="Z80" s="530">
        <v>0</v>
      </c>
      <c r="AA80" s="530">
        <v>1</v>
      </c>
      <c r="AB80" s="530">
        <v>5</v>
      </c>
      <c r="AC80" s="530">
        <v>441</v>
      </c>
      <c r="AD80" s="530">
        <v>121</v>
      </c>
      <c r="AE80" s="530">
        <v>144</v>
      </c>
      <c r="AF80" s="530">
        <v>218</v>
      </c>
      <c r="AG80" s="530">
        <v>278</v>
      </c>
      <c r="AH80" s="530">
        <v>86</v>
      </c>
      <c r="AI80" s="530">
        <v>100</v>
      </c>
      <c r="AJ80" s="530">
        <v>136</v>
      </c>
      <c r="AK80" s="530">
        <v>163</v>
      </c>
      <c r="AL80" s="530">
        <v>35</v>
      </c>
      <c r="AM80" s="530">
        <v>44</v>
      </c>
      <c r="AN80" s="530">
        <v>82</v>
      </c>
      <c r="AO80" s="530">
        <v>0</v>
      </c>
      <c r="AP80" s="530">
        <v>0</v>
      </c>
      <c r="AQ80" s="530">
        <v>0</v>
      </c>
      <c r="AR80" s="530">
        <v>0</v>
      </c>
      <c r="AS80" s="530">
        <v>0</v>
      </c>
      <c r="AT80" s="530">
        <v>0</v>
      </c>
      <c r="AU80" s="530">
        <v>0</v>
      </c>
      <c r="AV80" s="530">
        <v>0</v>
      </c>
      <c r="AW80" s="530">
        <v>0</v>
      </c>
      <c r="AX80" s="530">
        <v>0</v>
      </c>
      <c r="AY80" s="530">
        <v>0</v>
      </c>
      <c r="AZ80" s="530">
        <v>0</v>
      </c>
      <c r="BA80" s="530">
        <v>535</v>
      </c>
      <c r="BB80" s="530">
        <v>190</v>
      </c>
      <c r="BC80" s="530">
        <v>185</v>
      </c>
      <c r="BD80" s="530">
        <v>183</v>
      </c>
      <c r="BE80" s="530">
        <v>439</v>
      </c>
      <c r="BF80" s="530">
        <v>164</v>
      </c>
      <c r="BG80" s="530">
        <v>154</v>
      </c>
      <c r="BH80" s="530">
        <v>135</v>
      </c>
      <c r="BI80" s="530">
        <v>96</v>
      </c>
      <c r="BJ80" s="530">
        <v>26</v>
      </c>
      <c r="BK80" s="530">
        <v>31</v>
      </c>
      <c r="BL80" s="530">
        <v>48</v>
      </c>
      <c r="BM80" s="530">
        <v>88</v>
      </c>
      <c r="BN80" s="530">
        <v>11</v>
      </c>
      <c r="BO80" s="530">
        <v>37</v>
      </c>
      <c r="BP80" s="530">
        <v>69</v>
      </c>
      <c r="BQ80" s="530">
        <v>52</v>
      </c>
      <c r="BR80" s="530">
        <v>8</v>
      </c>
      <c r="BS80" s="530">
        <v>16</v>
      </c>
      <c r="BT80" s="530">
        <v>42</v>
      </c>
      <c r="BU80" s="530">
        <v>36</v>
      </c>
      <c r="BV80" s="530">
        <v>3</v>
      </c>
      <c r="BW80" s="530">
        <v>21</v>
      </c>
      <c r="BX80" s="530">
        <v>27</v>
      </c>
      <c r="BY80" s="530">
        <v>85</v>
      </c>
      <c r="BZ80" s="530">
        <v>113</v>
      </c>
      <c r="CA80" s="530">
        <v>5</v>
      </c>
    </row>
    <row r="81" spans="1:79" s="477" customFormat="1">
      <c r="A81" s="477" t="s">
        <v>59</v>
      </c>
      <c r="B81" s="477" t="s">
        <v>1749</v>
      </c>
      <c r="C81" s="477">
        <v>2024</v>
      </c>
      <c r="D81" s="477" t="s">
        <v>1934</v>
      </c>
      <c r="E81" s="530">
        <v>437</v>
      </c>
      <c r="F81" s="530">
        <v>222</v>
      </c>
      <c r="G81" s="530">
        <v>79</v>
      </c>
      <c r="H81" s="530">
        <v>41</v>
      </c>
      <c r="I81" s="530">
        <v>23</v>
      </c>
      <c r="J81" s="530">
        <v>0</v>
      </c>
      <c r="K81" s="530">
        <v>0</v>
      </c>
      <c r="L81" s="530">
        <v>0</v>
      </c>
      <c r="M81" s="530">
        <v>0</v>
      </c>
      <c r="N81" s="530">
        <v>54</v>
      </c>
      <c r="O81" s="530">
        <v>0</v>
      </c>
      <c r="P81" s="530">
        <v>54</v>
      </c>
      <c r="Q81" s="530">
        <v>28</v>
      </c>
      <c r="R81" s="530">
        <v>17</v>
      </c>
      <c r="S81" s="530">
        <v>8</v>
      </c>
      <c r="T81" s="530">
        <v>16</v>
      </c>
      <c r="U81" s="530">
        <v>3</v>
      </c>
      <c r="V81" s="530">
        <v>2</v>
      </c>
      <c r="W81" s="530">
        <v>0</v>
      </c>
      <c r="X81" s="530">
        <v>2</v>
      </c>
      <c r="Y81" s="530">
        <v>25</v>
      </c>
      <c r="Z81" s="530">
        <v>15</v>
      </c>
      <c r="AA81" s="530">
        <v>8</v>
      </c>
      <c r="AB81" s="530">
        <v>14</v>
      </c>
      <c r="AC81" s="530">
        <v>331</v>
      </c>
      <c r="AD81" s="530">
        <v>145</v>
      </c>
      <c r="AE81" s="530">
        <v>90</v>
      </c>
      <c r="AF81" s="530">
        <v>152</v>
      </c>
      <c r="AG81" s="530">
        <v>170</v>
      </c>
      <c r="AH81" s="530">
        <v>78</v>
      </c>
      <c r="AI81" s="530">
        <v>47</v>
      </c>
      <c r="AJ81" s="530">
        <v>81</v>
      </c>
      <c r="AK81" s="530">
        <v>161</v>
      </c>
      <c r="AL81" s="530">
        <v>67</v>
      </c>
      <c r="AM81" s="530">
        <v>43</v>
      </c>
      <c r="AN81" s="530">
        <v>71</v>
      </c>
      <c r="AO81" s="530">
        <v>0</v>
      </c>
      <c r="AP81" s="530">
        <v>0</v>
      </c>
      <c r="AQ81" s="530">
        <v>0</v>
      </c>
      <c r="AR81" s="530">
        <v>0</v>
      </c>
      <c r="AS81" s="530">
        <v>0</v>
      </c>
      <c r="AT81" s="530">
        <v>0</v>
      </c>
      <c r="AU81" s="530">
        <v>0</v>
      </c>
      <c r="AV81" s="530">
        <v>0</v>
      </c>
      <c r="AW81" s="530">
        <v>0</v>
      </c>
      <c r="AX81" s="530">
        <v>0</v>
      </c>
      <c r="AY81" s="530">
        <v>0</v>
      </c>
      <c r="AZ81" s="530">
        <v>0</v>
      </c>
      <c r="BA81" s="530">
        <v>442</v>
      </c>
      <c r="BB81" s="530">
        <v>164</v>
      </c>
      <c r="BC81" s="530">
        <v>161</v>
      </c>
      <c r="BD81" s="530">
        <v>175</v>
      </c>
      <c r="BE81" s="530">
        <v>314</v>
      </c>
      <c r="BF81" s="530">
        <v>120</v>
      </c>
      <c r="BG81" s="530">
        <v>111</v>
      </c>
      <c r="BH81" s="530">
        <v>115</v>
      </c>
      <c r="BI81" s="530">
        <v>128</v>
      </c>
      <c r="BJ81" s="530">
        <v>44</v>
      </c>
      <c r="BK81" s="530">
        <v>50</v>
      </c>
      <c r="BL81" s="530">
        <v>60</v>
      </c>
      <c r="BM81" s="530">
        <v>86</v>
      </c>
      <c r="BN81" s="530">
        <v>5</v>
      </c>
      <c r="BO81" s="530">
        <v>33</v>
      </c>
      <c r="BP81" s="530">
        <v>73</v>
      </c>
      <c r="BQ81" s="530">
        <v>64</v>
      </c>
      <c r="BR81" s="530">
        <v>3</v>
      </c>
      <c r="BS81" s="530">
        <v>22</v>
      </c>
      <c r="BT81" s="530">
        <v>56</v>
      </c>
      <c r="BU81" s="530">
        <v>22</v>
      </c>
      <c r="BV81" s="530">
        <v>2</v>
      </c>
      <c r="BW81" s="530">
        <v>11</v>
      </c>
      <c r="BX81" s="530">
        <v>17</v>
      </c>
      <c r="BY81" s="530">
        <v>48</v>
      </c>
      <c r="BZ81" s="530">
        <v>122</v>
      </c>
      <c r="CA81" s="530">
        <v>3</v>
      </c>
    </row>
    <row r="82" spans="1:79" s="477" customFormat="1">
      <c r="A82" s="477" t="s">
        <v>59</v>
      </c>
      <c r="B82" s="477" t="s">
        <v>1749</v>
      </c>
      <c r="C82" s="477">
        <v>2025</v>
      </c>
      <c r="D82" s="477" t="s">
        <v>1935</v>
      </c>
      <c r="E82" s="530">
        <v>337</v>
      </c>
      <c r="F82" s="530">
        <v>226</v>
      </c>
      <c r="G82" s="530">
        <v>108</v>
      </c>
      <c r="H82" s="530">
        <v>50</v>
      </c>
      <c r="I82" s="530">
        <v>26</v>
      </c>
      <c r="J82" s="530">
        <v>0</v>
      </c>
      <c r="K82" s="530">
        <v>0</v>
      </c>
      <c r="L82" s="530">
        <v>0</v>
      </c>
      <c r="M82" s="530">
        <v>0</v>
      </c>
      <c r="N82" s="530">
        <v>61</v>
      </c>
      <c r="O82" s="530">
        <v>1</v>
      </c>
      <c r="P82" s="530">
        <v>60</v>
      </c>
      <c r="Q82" s="530">
        <v>31</v>
      </c>
      <c r="R82" s="530">
        <v>10</v>
      </c>
      <c r="S82" s="530">
        <v>8</v>
      </c>
      <c r="T82" s="530">
        <v>18</v>
      </c>
      <c r="U82" s="530">
        <v>23</v>
      </c>
      <c r="V82" s="530">
        <v>6</v>
      </c>
      <c r="W82" s="530">
        <v>3</v>
      </c>
      <c r="X82" s="530">
        <v>7</v>
      </c>
      <c r="Y82" s="530">
        <v>8</v>
      </c>
      <c r="Z82" s="530">
        <v>4</v>
      </c>
      <c r="AA82" s="530">
        <v>5</v>
      </c>
      <c r="AB82" s="530">
        <v>11</v>
      </c>
      <c r="AC82" s="530">
        <v>374</v>
      </c>
      <c r="AD82" s="530">
        <v>93</v>
      </c>
      <c r="AE82" s="530">
        <v>88</v>
      </c>
      <c r="AF82" s="530">
        <v>203</v>
      </c>
      <c r="AG82" s="530">
        <v>216</v>
      </c>
      <c r="AH82" s="530">
        <v>54</v>
      </c>
      <c r="AI82" s="530">
        <v>51</v>
      </c>
      <c r="AJ82" s="530">
        <v>118</v>
      </c>
      <c r="AK82" s="530">
        <v>158</v>
      </c>
      <c r="AL82" s="530">
        <v>39</v>
      </c>
      <c r="AM82" s="530">
        <v>37</v>
      </c>
      <c r="AN82" s="530">
        <v>85</v>
      </c>
      <c r="AO82" s="530">
        <v>0</v>
      </c>
      <c r="AP82" s="530">
        <v>0</v>
      </c>
      <c r="AQ82" s="530">
        <v>0</v>
      </c>
      <c r="AR82" s="530">
        <v>0</v>
      </c>
      <c r="AS82" s="530">
        <v>0</v>
      </c>
      <c r="AT82" s="530">
        <v>0</v>
      </c>
      <c r="AU82" s="530">
        <v>0</v>
      </c>
      <c r="AV82" s="530">
        <v>0</v>
      </c>
      <c r="AW82" s="530">
        <v>0</v>
      </c>
      <c r="AX82" s="530">
        <v>0</v>
      </c>
      <c r="AY82" s="530">
        <v>0</v>
      </c>
      <c r="AZ82" s="530">
        <v>0</v>
      </c>
      <c r="BA82" s="530">
        <v>506</v>
      </c>
      <c r="BB82" s="530">
        <v>195</v>
      </c>
      <c r="BC82" s="530">
        <v>156</v>
      </c>
      <c r="BD82" s="530">
        <v>180</v>
      </c>
      <c r="BE82" s="530">
        <v>390</v>
      </c>
      <c r="BF82" s="530">
        <v>163</v>
      </c>
      <c r="BG82" s="530">
        <v>123</v>
      </c>
      <c r="BH82" s="530">
        <v>119</v>
      </c>
      <c r="BI82" s="530">
        <v>116</v>
      </c>
      <c r="BJ82" s="530">
        <v>32</v>
      </c>
      <c r="BK82" s="530">
        <v>33</v>
      </c>
      <c r="BL82" s="530">
        <v>61</v>
      </c>
      <c r="BM82" s="530">
        <v>86</v>
      </c>
      <c r="BN82" s="530">
        <v>7</v>
      </c>
      <c r="BO82" s="530">
        <v>32</v>
      </c>
      <c r="BP82" s="530">
        <v>66</v>
      </c>
      <c r="BQ82" s="530">
        <v>65</v>
      </c>
      <c r="BR82" s="530">
        <v>4</v>
      </c>
      <c r="BS82" s="530">
        <v>21</v>
      </c>
      <c r="BT82" s="530">
        <v>52</v>
      </c>
      <c r="BU82" s="530">
        <v>21</v>
      </c>
      <c r="BV82" s="530">
        <v>3</v>
      </c>
      <c r="BW82" s="530">
        <v>11</v>
      </c>
      <c r="BX82" s="530">
        <v>14</v>
      </c>
      <c r="BY82" s="530">
        <v>49</v>
      </c>
      <c r="BZ82" s="530">
        <v>122</v>
      </c>
      <c r="CA82" s="530">
        <v>3</v>
      </c>
    </row>
    <row r="83" spans="1:79" s="477" customFormat="1">
      <c r="A83" s="477" t="s">
        <v>59</v>
      </c>
      <c r="B83" s="477" t="s">
        <v>1749</v>
      </c>
      <c r="C83" s="477">
        <v>2026</v>
      </c>
      <c r="D83" s="477" t="s">
        <v>1935</v>
      </c>
      <c r="E83" s="530">
        <v>337</v>
      </c>
      <c r="F83" s="530">
        <v>227</v>
      </c>
      <c r="G83" s="530">
        <v>109</v>
      </c>
      <c r="H83" s="530">
        <v>51</v>
      </c>
      <c r="I83" s="530">
        <v>26</v>
      </c>
      <c r="J83" s="530">
        <v>0</v>
      </c>
      <c r="K83" s="530">
        <v>0</v>
      </c>
      <c r="L83" s="530">
        <v>0</v>
      </c>
      <c r="M83" s="530">
        <v>0</v>
      </c>
      <c r="N83" s="530">
        <v>61</v>
      </c>
      <c r="O83" s="530">
        <v>1</v>
      </c>
      <c r="P83" s="530">
        <v>60</v>
      </c>
      <c r="Q83" s="530">
        <v>34</v>
      </c>
      <c r="R83" s="530">
        <v>11</v>
      </c>
      <c r="S83" s="530">
        <v>8</v>
      </c>
      <c r="T83" s="530">
        <v>19</v>
      </c>
      <c r="U83" s="530">
        <v>25</v>
      </c>
      <c r="V83" s="530">
        <v>6</v>
      </c>
      <c r="W83" s="530">
        <v>3</v>
      </c>
      <c r="X83" s="530">
        <v>7</v>
      </c>
      <c r="Y83" s="530">
        <v>9</v>
      </c>
      <c r="Z83" s="530">
        <v>5</v>
      </c>
      <c r="AA83" s="530">
        <v>5</v>
      </c>
      <c r="AB83" s="530">
        <v>12</v>
      </c>
      <c r="AC83" s="530">
        <v>376</v>
      </c>
      <c r="AD83" s="530">
        <v>93</v>
      </c>
      <c r="AE83" s="530">
        <v>88</v>
      </c>
      <c r="AF83" s="530">
        <v>204</v>
      </c>
      <c r="AG83" s="530">
        <v>217</v>
      </c>
      <c r="AH83" s="530">
        <v>54</v>
      </c>
      <c r="AI83" s="530">
        <v>51</v>
      </c>
      <c r="AJ83" s="530">
        <v>118</v>
      </c>
      <c r="AK83" s="530">
        <v>159</v>
      </c>
      <c r="AL83" s="530">
        <v>39</v>
      </c>
      <c r="AM83" s="530">
        <v>37</v>
      </c>
      <c r="AN83" s="530">
        <v>86</v>
      </c>
      <c r="AO83" s="530">
        <v>0</v>
      </c>
      <c r="AP83" s="530">
        <v>0</v>
      </c>
      <c r="AQ83" s="530">
        <v>0</v>
      </c>
      <c r="AR83" s="530">
        <v>0</v>
      </c>
      <c r="AS83" s="530">
        <v>0</v>
      </c>
      <c r="AT83" s="530">
        <v>0</v>
      </c>
      <c r="AU83" s="530">
        <v>0</v>
      </c>
      <c r="AV83" s="530">
        <v>0</v>
      </c>
      <c r="AW83" s="530">
        <v>0</v>
      </c>
      <c r="AX83" s="530">
        <v>0</v>
      </c>
      <c r="AY83" s="530">
        <v>0</v>
      </c>
      <c r="AZ83" s="530">
        <v>0</v>
      </c>
      <c r="BA83" s="530">
        <v>506</v>
      </c>
      <c r="BB83" s="530">
        <v>195</v>
      </c>
      <c r="BC83" s="530">
        <v>156</v>
      </c>
      <c r="BD83" s="530">
        <v>180</v>
      </c>
      <c r="BE83" s="530">
        <v>390</v>
      </c>
      <c r="BF83" s="530">
        <v>163</v>
      </c>
      <c r="BG83" s="530">
        <v>123</v>
      </c>
      <c r="BH83" s="530">
        <v>119</v>
      </c>
      <c r="BI83" s="530">
        <v>116</v>
      </c>
      <c r="BJ83" s="530">
        <v>32</v>
      </c>
      <c r="BK83" s="530">
        <v>33</v>
      </c>
      <c r="BL83" s="530">
        <v>61</v>
      </c>
      <c r="BM83" s="530">
        <v>86</v>
      </c>
      <c r="BN83" s="530">
        <v>7</v>
      </c>
      <c r="BO83" s="530">
        <v>32</v>
      </c>
      <c r="BP83" s="530">
        <v>66</v>
      </c>
      <c r="BQ83" s="530">
        <v>65</v>
      </c>
      <c r="BR83" s="530">
        <v>4</v>
      </c>
      <c r="BS83" s="530">
        <v>21</v>
      </c>
      <c r="BT83" s="530">
        <v>52</v>
      </c>
      <c r="BU83" s="530">
        <v>21</v>
      </c>
      <c r="BV83" s="530">
        <v>3</v>
      </c>
      <c r="BW83" s="530">
        <v>11</v>
      </c>
      <c r="BX83" s="530">
        <v>14</v>
      </c>
      <c r="BY83" s="530">
        <v>49</v>
      </c>
      <c r="BZ83" s="530">
        <v>122</v>
      </c>
      <c r="CA83" s="530">
        <v>3</v>
      </c>
    </row>
    <row r="84" spans="1:79" s="477" customFormat="1">
      <c r="A84" s="477" t="s">
        <v>59</v>
      </c>
      <c r="B84" s="477" t="s">
        <v>1749</v>
      </c>
      <c r="C84" s="477">
        <v>2024</v>
      </c>
      <c r="D84" s="477" t="s">
        <v>1937</v>
      </c>
      <c r="E84" s="530">
        <f t="shared" ref="E84:AJ84" si="18">E81</f>
        <v>437</v>
      </c>
      <c r="F84" s="530">
        <f t="shared" si="18"/>
        <v>222</v>
      </c>
      <c r="G84" s="530">
        <f t="shared" si="18"/>
        <v>79</v>
      </c>
      <c r="H84" s="530">
        <f t="shared" si="18"/>
        <v>41</v>
      </c>
      <c r="I84" s="530">
        <f t="shared" si="18"/>
        <v>23</v>
      </c>
      <c r="J84" s="530">
        <f t="shared" si="18"/>
        <v>0</v>
      </c>
      <c r="K84" s="530">
        <f t="shared" si="18"/>
        <v>0</v>
      </c>
      <c r="L84" s="530">
        <f t="shared" si="18"/>
        <v>0</v>
      </c>
      <c r="M84" s="530">
        <f t="shared" si="18"/>
        <v>0</v>
      </c>
      <c r="N84" s="530">
        <f t="shared" si="18"/>
        <v>54</v>
      </c>
      <c r="O84" s="530">
        <f t="shared" si="18"/>
        <v>0</v>
      </c>
      <c r="P84" s="530">
        <f t="shared" si="18"/>
        <v>54</v>
      </c>
      <c r="Q84" s="530">
        <f t="shared" si="18"/>
        <v>28</v>
      </c>
      <c r="R84" s="530">
        <f t="shared" si="18"/>
        <v>17</v>
      </c>
      <c r="S84" s="530">
        <f t="shared" si="18"/>
        <v>8</v>
      </c>
      <c r="T84" s="530">
        <f t="shared" si="18"/>
        <v>16</v>
      </c>
      <c r="U84" s="530">
        <f t="shared" si="18"/>
        <v>3</v>
      </c>
      <c r="V84" s="530">
        <f t="shared" si="18"/>
        <v>2</v>
      </c>
      <c r="W84" s="530">
        <f t="shared" si="18"/>
        <v>0</v>
      </c>
      <c r="X84" s="530">
        <f t="shared" si="18"/>
        <v>2</v>
      </c>
      <c r="Y84" s="530">
        <f t="shared" si="18"/>
        <v>25</v>
      </c>
      <c r="Z84" s="530">
        <f t="shared" si="18"/>
        <v>15</v>
      </c>
      <c r="AA84" s="530">
        <f t="shared" si="18"/>
        <v>8</v>
      </c>
      <c r="AB84" s="530">
        <f t="shared" si="18"/>
        <v>14</v>
      </c>
      <c r="AC84" s="530">
        <f t="shared" si="18"/>
        <v>331</v>
      </c>
      <c r="AD84" s="530">
        <f t="shared" si="18"/>
        <v>145</v>
      </c>
      <c r="AE84" s="530">
        <f t="shared" si="18"/>
        <v>90</v>
      </c>
      <c r="AF84" s="530">
        <f t="shared" si="18"/>
        <v>152</v>
      </c>
      <c r="AG84" s="530">
        <f t="shared" si="18"/>
        <v>170</v>
      </c>
      <c r="AH84" s="530">
        <f t="shared" si="18"/>
        <v>78</v>
      </c>
      <c r="AI84" s="530">
        <f t="shared" si="18"/>
        <v>47</v>
      </c>
      <c r="AJ84" s="530">
        <f t="shared" si="18"/>
        <v>81</v>
      </c>
      <c r="AK84" s="530">
        <f t="shared" ref="AK84:BP84" si="19">AK81</f>
        <v>161</v>
      </c>
      <c r="AL84" s="530">
        <f t="shared" si="19"/>
        <v>67</v>
      </c>
      <c r="AM84" s="530">
        <f t="shared" si="19"/>
        <v>43</v>
      </c>
      <c r="AN84" s="530">
        <f t="shared" si="19"/>
        <v>71</v>
      </c>
      <c r="AO84" s="530">
        <f t="shared" si="19"/>
        <v>0</v>
      </c>
      <c r="AP84" s="530">
        <f t="shared" si="19"/>
        <v>0</v>
      </c>
      <c r="AQ84" s="530">
        <f t="shared" si="19"/>
        <v>0</v>
      </c>
      <c r="AR84" s="530">
        <f t="shared" si="19"/>
        <v>0</v>
      </c>
      <c r="AS84" s="530">
        <f t="shared" si="19"/>
        <v>0</v>
      </c>
      <c r="AT84" s="530">
        <f t="shared" si="19"/>
        <v>0</v>
      </c>
      <c r="AU84" s="530">
        <f t="shared" si="19"/>
        <v>0</v>
      </c>
      <c r="AV84" s="530">
        <f t="shared" si="19"/>
        <v>0</v>
      </c>
      <c r="AW84" s="530">
        <f t="shared" si="19"/>
        <v>0</v>
      </c>
      <c r="AX84" s="530">
        <f t="shared" si="19"/>
        <v>0</v>
      </c>
      <c r="AY84" s="530">
        <f t="shared" si="19"/>
        <v>0</v>
      </c>
      <c r="AZ84" s="530">
        <f t="shared" si="19"/>
        <v>0</v>
      </c>
      <c r="BA84" s="530">
        <f t="shared" si="19"/>
        <v>442</v>
      </c>
      <c r="BB84" s="530">
        <f t="shared" si="19"/>
        <v>164</v>
      </c>
      <c r="BC84" s="530">
        <f t="shared" si="19"/>
        <v>161</v>
      </c>
      <c r="BD84" s="530">
        <f t="shared" si="19"/>
        <v>175</v>
      </c>
      <c r="BE84" s="530">
        <f t="shared" si="19"/>
        <v>314</v>
      </c>
      <c r="BF84" s="530">
        <f t="shared" si="19"/>
        <v>120</v>
      </c>
      <c r="BG84" s="530">
        <f t="shared" si="19"/>
        <v>111</v>
      </c>
      <c r="BH84" s="530">
        <f t="shared" si="19"/>
        <v>115</v>
      </c>
      <c r="BI84" s="530">
        <f t="shared" si="19"/>
        <v>128</v>
      </c>
      <c r="BJ84" s="530">
        <f t="shared" si="19"/>
        <v>44</v>
      </c>
      <c r="BK84" s="530">
        <f t="shared" si="19"/>
        <v>50</v>
      </c>
      <c r="BL84" s="530">
        <f t="shared" si="19"/>
        <v>60</v>
      </c>
      <c r="BM84" s="530">
        <f t="shared" si="19"/>
        <v>86</v>
      </c>
      <c r="BN84" s="530">
        <f t="shared" si="19"/>
        <v>5</v>
      </c>
      <c r="BO84" s="530">
        <f t="shared" si="19"/>
        <v>33</v>
      </c>
      <c r="BP84" s="530">
        <f t="shared" si="19"/>
        <v>73</v>
      </c>
      <c r="BQ84" s="530">
        <f t="shared" ref="BQ84:BX84" si="20">BQ81</f>
        <v>64</v>
      </c>
      <c r="BR84" s="530">
        <f t="shared" si="20"/>
        <v>3</v>
      </c>
      <c r="BS84" s="530">
        <f t="shared" si="20"/>
        <v>22</v>
      </c>
      <c r="BT84" s="530">
        <f t="shared" si="20"/>
        <v>56</v>
      </c>
      <c r="BU84" s="530">
        <f t="shared" si="20"/>
        <v>22</v>
      </c>
      <c r="BV84" s="530">
        <f t="shared" si="20"/>
        <v>2</v>
      </c>
      <c r="BW84" s="530">
        <f t="shared" si="20"/>
        <v>11</v>
      </c>
      <c r="BX84" s="530">
        <f t="shared" si="20"/>
        <v>17</v>
      </c>
      <c r="BY84" s="530">
        <f>IF(OR(BY80=0,BY80=""), BY81,IF(BY81&gt;(BY80*(1+Dash!$B$6)), BY80*(1+Dash!$B$6), IF(BY81&lt;(BY80*(1-Dash!$B$7)), BY80*(1-Dash!$B$7), BY81)))</f>
        <v>80.75</v>
      </c>
      <c r="BZ84" s="530">
        <f>IF(OR(BZ80=0,BZ80=""), BZ81,IF(BZ81&gt;(BZ80*(1+Dash!$B$6)), BZ80*(1+Dash!$B$6), IF(BZ81&lt;(BZ80*(1-Dash!$B$7)), BZ80*(1-Dash!$B$7), BZ81)))</f>
        <v>122</v>
      </c>
      <c r="CA84" s="530">
        <f>IF(OR(CA80=0,CA80=""), CA81,IF(CA81&gt;(CA80*(1+Dash!$B$6)), CA80*(1+Dash!$B$6), IF(CA81&lt;(CA80*(1-Dash!$B$7)), CA80*(1-Dash!$B$7), CA81)))</f>
        <v>4.75</v>
      </c>
    </row>
    <row r="85" spans="1:79" s="477" customFormat="1">
      <c r="A85" s="477" t="s">
        <v>59</v>
      </c>
      <c r="B85" s="477" t="s">
        <v>1749</v>
      </c>
      <c r="C85" s="477">
        <v>2025</v>
      </c>
      <c r="D85" s="477" t="s">
        <v>1937</v>
      </c>
      <c r="E85" s="530">
        <f>IF(OR(E81=0, E81=""), E82, IF(E82&gt;(E81*(1+Dash!$B$6)), E81*(1+Dash!$B$6), IF(E82&lt;(E81*(1-Dash!$B$7)), E81*(1-Dash!$B$7), E82)))</f>
        <v>415.15</v>
      </c>
      <c r="F85" s="530">
        <f>IF(OR(F81=0, F81=""), F82, IF(F82&gt;(F81*(1+Dash!$B$6)), F81*(1+Dash!$B$6), IF(F82&lt;(F81*(1-Dash!$B$7)), F81*(1-Dash!$B$7), F82)))</f>
        <v>226</v>
      </c>
      <c r="G85" s="530">
        <f>IF(OR(G81=0, G81=""), G82, IF(G82&gt;(G81*(1+Dash!$B$6)), G81*(1+Dash!$B$6), IF(G82&lt;(G81*(1-Dash!$B$7)), G81*(1-Dash!$B$7), G82)))</f>
        <v>86.9</v>
      </c>
      <c r="H85" s="530">
        <f>IF(OR(H81=0, H81=""), H82, IF(H82&gt;(H81*(1+Dash!$B$6)), H81*(1+Dash!$B$6), IF(H82&lt;(H81*(1-Dash!$B$7)), H81*(1-Dash!$B$7), H82)))</f>
        <v>45.1</v>
      </c>
      <c r="I85" s="530">
        <f>IF(OR(I81=0, I81=""), I82, IF(I82&gt;(I81*(1+Dash!$B$6)), I81*(1+Dash!$B$6), IF(I82&lt;(I81*(1-Dash!$B$7)), I81*(1-Dash!$B$7), I82)))</f>
        <v>25.3</v>
      </c>
      <c r="J85" s="530">
        <f>IF(OR(J81=0, J81=""), J82, IF(J82&gt;(J81*(1+Dash!$B$6)), J81*(1+Dash!$B$6), IF(J82&lt;(J81*(1-Dash!$B$7)), J81*(1-Dash!$B$7), J82)))</f>
        <v>0</v>
      </c>
      <c r="K85" s="530">
        <f>IF(OR(K81=0, K81=""), K82, IF(K82&gt;(K81*(1+Dash!$B$6)), K81*(1+Dash!$B$6), IF(K82&lt;(K81*(1-Dash!$B$7)), K81*(1-Dash!$B$7), K82)))</f>
        <v>0</v>
      </c>
      <c r="L85" s="530">
        <f>IF(OR(L81=0, L81=""), L82, IF(L82&gt;(L81*(1+Dash!$B$6)), L81*(1+Dash!$B$6), IF(L82&lt;(L81*(1-Dash!$B$7)), L81*(1-Dash!$B$7), L82)))</f>
        <v>0</v>
      </c>
      <c r="M85" s="530">
        <f>IF(OR(M81=0, M81=""), M82, IF(M82&gt;(M81*(1+Dash!$B$6)), M81*(1+Dash!$B$6), IF(M82&lt;(M81*(1-Dash!$B$7)), M81*(1-Dash!$B$7), M82)))</f>
        <v>0</v>
      </c>
      <c r="N85" s="530">
        <f>IF(OR(N81=0, N81=""), N82, IF(N82&gt;(N81*(1+Dash!$B$6)), N81*(1+Dash!$B$6), IF(N82&lt;(N81*(1-Dash!$B$7)), N81*(1-Dash!$B$7), N82)))</f>
        <v>59.400000000000006</v>
      </c>
      <c r="O85" s="530">
        <f>IF(OR(O81=0, O81=""), O82, IF(O82&gt;(O81*(1+Dash!$B$6)), O81*(1+Dash!$B$6), IF(O82&lt;(O81*(1-Dash!$B$7)), O81*(1-Dash!$B$7), O82)))</f>
        <v>1</v>
      </c>
      <c r="P85" s="530">
        <f>IF(OR(P81=0, P81=""), P82, IF(P82&gt;(P81*(1+Dash!$B$6)), P81*(1+Dash!$B$6), IF(P82&lt;(P81*(1-Dash!$B$7)), P81*(1-Dash!$B$7), P82)))</f>
        <v>59.400000000000006</v>
      </c>
      <c r="Q85" s="530">
        <f>IF(OR(Q81=0, Q81=""), Q82, IF(Q82&gt;(Q81*(1+Dash!$B$6)), Q81*(1+Dash!$B$6), IF(Q82&lt;(Q81*(1-Dash!$B$7)), Q81*(1-Dash!$B$7), Q82)))</f>
        <v>30.800000000000004</v>
      </c>
      <c r="R85" s="530">
        <f>IF(OR(R81=0, R81=""), R82, IF(R82&gt;(R81*(1+Dash!$B$6)), R81*(1+Dash!$B$6), IF(R82&lt;(R81*(1-Dash!$B$7)), R81*(1-Dash!$B$7), R82)))</f>
        <v>16.149999999999999</v>
      </c>
      <c r="S85" s="530">
        <f>IF(OR(S81=0, S81=""), S82, IF(S82&gt;(S81*(1+Dash!$B$6)), S81*(1+Dash!$B$6), IF(S82&lt;(S81*(1-Dash!$B$7)), S81*(1-Dash!$B$7), S82)))</f>
        <v>8</v>
      </c>
      <c r="T85" s="530">
        <f>IF(OR(T81=0, T81=""), T82, IF(T82&gt;(T81*(1+Dash!$B$6)), T81*(1+Dash!$B$6), IF(T82&lt;(T81*(1-Dash!$B$7)), T81*(1-Dash!$B$7), T82)))</f>
        <v>17.600000000000001</v>
      </c>
      <c r="U85" s="530">
        <f>IF(OR(U81=0, U81=""), U82, IF(U82&gt;(U81*(1+Dash!$B$6)), U81*(1+Dash!$B$6), IF(U82&lt;(U81*(1-Dash!$B$7)), U81*(1-Dash!$B$7), U82)))</f>
        <v>3.3000000000000003</v>
      </c>
      <c r="V85" s="530">
        <f>IF(OR(V81=0, V81=""), V82, IF(V82&gt;(V81*(1+Dash!$B$6)), V81*(1+Dash!$B$6), IF(V82&lt;(V81*(1-Dash!$B$7)), V81*(1-Dash!$B$7), V82)))</f>
        <v>2.2000000000000002</v>
      </c>
      <c r="W85" s="530">
        <f>IF(OR(W81=0, W81=""), W82, IF(W82&gt;(W81*(1+Dash!$B$6)), W81*(1+Dash!$B$6), IF(W82&lt;(W81*(1-Dash!$B$7)), W81*(1-Dash!$B$7), W82)))</f>
        <v>3</v>
      </c>
      <c r="X85" s="530">
        <f>IF(OR(X81=0, X81=""), X82, IF(X82&gt;(X81*(1+Dash!$B$6)), X81*(1+Dash!$B$6), IF(X82&lt;(X81*(1-Dash!$B$7)), X81*(1-Dash!$B$7), X82)))</f>
        <v>2.2000000000000002</v>
      </c>
      <c r="Y85" s="530">
        <f>IF(OR(Y81=0, Y81=""), Y82, IF(Y82&gt;(Y81*(1+Dash!$B$6)), Y81*(1+Dash!$B$6), IF(Y82&lt;(Y81*(1-Dash!$B$7)), Y81*(1-Dash!$B$7), Y82)))</f>
        <v>23.75</v>
      </c>
      <c r="Z85" s="530">
        <f>IF(OR(Z81=0, Z81=""), Z82, IF(Z82&gt;(Z81*(1+Dash!$B$6)), Z81*(1+Dash!$B$6), IF(Z82&lt;(Z81*(1-Dash!$B$7)), Z81*(1-Dash!$B$7), Z82)))</f>
        <v>14.25</v>
      </c>
      <c r="AA85" s="530">
        <f>IF(OR(AA81=0, AA81=""), AA82, IF(AA82&gt;(AA81*(1+Dash!$B$6)), AA81*(1+Dash!$B$6), IF(AA82&lt;(AA81*(1-Dash!$B$7)), AA81*(1-Dash!$B$7), AA82)))</f>
        <v>7.6</v>
      </c>
      <c r="AB85" s="530">
        <f>IF(OR(AB81=0, AB81=""), AB82, IF(AB82&gt;(AB81*(1+Dash!$B$6)), AB81*(1+Dash!$B$6), IF(AB82&lt;(AB81*(1-Dash!$B$7)), AB81*(1-Dash!$B$7), AB82)))</f>
        <v>13.299999999999999</v>
      </c>
      <c r="AC85" s="530">
        <f>IF(OR(AC81=0, AC81=""), AC82, IF(AC82&gt;(AC81*(1+Dash!$B$6)), AC81*(1+Dash!$B$6), IF(AC82&lt;(AC81*(1-Dash!$B$7)), AC81*(1-Dash!$B$7), AC82)))</f>
        <v>364.1</v>
      </c>
      <c r="AD85" s="530">
        <f>IF(OR(AD81=0, AD81=""), AD82, IF(AD82&gt;(AD81*(1+Dash!$B$6)), AD81*(1+Dash!$B$6), IF(AD82&lt;(AD81*(1-Dash!$B$7)), AD81*(1-Dash!$B$7), AD82)))</f>
        <v>137.75</v>
      </c>
      <c r="AE85" s="530">
        <f>IF(OR(AE81=0, AE81=""), AE82, IF(AE82&gt;(AE81*(1+Dash!$B$6)), AE81*(1+Dash!$B$6), IF(AE82&lt;(AE81*(1-Dash!$B$7)), AE81*(1-Dash!$B$7), AE82)))</f>
        <v>88</v>
      </c>
      <c r="AF85" s="530">
        <f>IF(OR(AF81=0, AF81=""), AF82, IF(AF82&gt;(AF81*(1+Dash!$B$6)), AF81*(1+Dash!$B$6), IF(AF82&lt;(AF81*(1-Dash!$B$7)), AF81*(1-Dash!$B$7), AF82)))</f>
        <v>167.20000000000002</v>
      </c>
      <c r="AG85" s="530">
        <f>IF(OR(AG81=0, AG81=""), AG82, IF(AG82&gt;(AG81*(1+Dash!$B$6)), AG81*(1+Dash!$B$6), IF(AG82&lt;(AG81*(1-Dash!$B$7)), AG81*(1-Dash!$B$7), AG82)))</f>
        <v>187.00000000000003</v>
      </c>
      <c r="AH85" s="530">
        <f>IF(OR(AH81=0, AH81=""), AH82, IF(AH82&gt;(AH81*(1+Dash!$B$6)), AH81*(1+Dash!$B$6), IF(AH82&lt;(AH81*(1-Dash!$B$7)), AH81*(1-Dash!$B$7), AH82)))</f>
        <v>74.099999999999994</v>
      </c>
      <c r="AI85" s="530">
        <f>IF(OR(AI81=0, AI81=""), AI82, IF(AI82&gt;(AI81*(1+Dash!$B$6)), AI81*(1+Dash!$B$6), IF(AI82&lt;(AI81*(1-Dash!$B$7)), AI81*(1-Dash!$B$7), AI82)))</f>
        <v>51</v>
      </c>
      <c r="AJ85" s="530">
        <f>IF(OR(AJ81=0, AJ81=""), AJ82, IF(AJ82&gt;(AJ81*(1+Dash!$B$6)), AJ81*(1+Dash!$B$6), IF(AJ82&lt;(AJ81*(1-Dash!$B$7)), AJ81*(1-Dash!$B$7), AJ82)))</f>
        <v>89.100000000000009</v>
      </c>
      <c r="AK85" s="530">
        <f>IF(OR(AK81=0, AK81=""), AK82, IF(AK82&gt;(AK81*(1+Dash!$B$6)), AK81*(1+Dash!$B$6), IF(AK82&lt;(AK81*(1-Dash!$B$7)), AK81*(1-Dash!$B$7), AK82)))</f>
        <v>158</v>
      </c>
      <c r="AL85" s="530">
        <f>IF(OR(AL81=0, AL81=""), AL82, IF(AL82&gt;(AL81*(1+Dash!$B$6)), AL81*(1+Dash!$B$6), IF(AL82&lt;(AL81*(1-Dash!$B$7)), AL81*(1-Dash!$B$7), AL82)))</f>
        <v>63.65</v>
      </c>
      <c r="AM85" s="530">
        <f>IF(OR(AM81=0, AM81=""), AM82, IF(AM82&gt;(AM81*(1+Dash!$B$6)), AM81*(1+Dash!$B$6), IF(AM82&lt;(AM81*(1-Dash!$B$7)), AM81*(1-Dash!$B$7), AM82)))</f>
        <v>40.85</v>
      </c>
      <c r="AN85" s="530">
        <f>IF(OR(AN81=0, AN81=""), AN82, IF(AN82&gt;(AN81*(1+Dash!$B$6)), AN81*(1+Dash!$B$6), IF(AN82&lt;(AN81*(1-Dash!$B$7)), AN81*(1-Dash!$B$7), AN82)))</f>
        <v>78.100000000000009</v>
      </c>
      <c r="AO85" s="530">
        <f>IF(OR(AO81=0, AO81=""), AO82, IF(AO82&gt;(AO81*(1+Dash!$B$6)), AO81*(1+Dash!$B$6), IF(AO82&lt;(AO81*(1-Dash!$B$7)), AO81*(1-Dash!$B$7), AO82)))</f>
        <v>0</v>
      </c>
      <c r="AP85" s="530">
        <f>IF(OR(AP81=0, AP81=""), AP82, IF(AP82&gt;(AP81*(1+Dash!$B$6)), AP81*(1+Dash!$B$6), IF(AP82&lt;(AP81*(1-Dash!$B$7)), AP81*(1-Dash!$B$7), AP82)))</f>
        <v>0</v>
      </c>
      <c r="AQ85" s="530">
        <f>IF(OR(AQ81=0, AQ81=""), AQ82, IF(AQ82&gt;(AQ81*(1+Dash!$B$6)), AQ81*(1+Dash!$B$6), IF(AQ82&lt;(AQ81*(1-Dash!$B$7)), AQ81*(1-Dash!$B$7), AQ82)))</f>
        <v>0</v>
      </c>
      <c r="AR85" s="530">
        <f>IF(OR(AR81=0, AR81=""), AR82, IF(AR82&gt;(AR81*(1+Dash!$B$6)), AR81*(1+Dash!$B$6), IF(AR82&lt;(AR81*(1-Dash!$B$7)), AR81*(1-Dash!$B$7), AR82)))</f>
        <v>0</v>
      </c>
      <c r="AS85" s="530">
        <f>IF(OR(AS81=0, AS81=""), AS82, IF(AS82&gt;(AS81*(1+Dash!$B$6)), AS81*(1+Dash!$B$6), IF(AS82&lt;(AS81*(1-Dash!$B$7)), AS81*(1-Dash!$B$7), AS82)))</f>
        <v>0</v>
      </c>
      <c r="AT85" s="530">
        <f>IF(OR(AT81=0, AT81=""), AT82, IF(AT82&gt;(AT81*(1+Dash!$B$6)), AT81*(1+Dash!$B$6), IF(AT82&lt;(AT81*(1-Dash!$B$7)), AT81*(1-Dash!$B$7), AT82)))</f>
        <v>0</v>
      </c>
      <c r="AU85" s="530">
        <f>IF(OR(AU81=0, AU81=""), AU82, IF(AU82&gt;(AU81*(1+Dash!$B$6)), AU81*(1+Dash!$B$6), IF(AU82&lt;(AU81*(1-Dash!$B$7)), AU81*(1-Dash!$B$7), AU82)))</f>
        <v>0</v>
      </c>
      <c r="AV85" s="530">
        <f>IF(OR(AV81=0, AV81=""), AV82, IF(AV82&gt;(AV81*(1+Dash!$B$6)), AV81*(1+Dash!$B$6), IF(AV82&lt;(AV81*(1-Dash!$B$7)), AV81*(1-Dash!$B$7), AV82)))</f>
        <v>0</v>
      </c>
      <c r="AW85" s="530">
        <f>IF(OR(AW81=0, AW81=""), AW82, IF(AW82&gt;(AW81*(1+Dash!$B$6)), AW81*(1+Dash!$B$6), IF(AW82&lt;(AW81*(1-Dash!$B$7)), AW81*(1-Dash!$B$7), AW82)))</f>
        <v>0</v>
      </c>
      <c r="AX85" s="530">
        <f>IF(OR(AX81=0, AX81=""), AX82, IF(AX82&gt;(AX81*(1+Dash!$B$6)), AX81*(1+Dash!$B$6), IF(AX82&lt;(AX81*(1-Dash!$B$7)), AX81*(1-Dash!$B$7), AX82)))</f>
        <v>0</v>
      </c>
      <c r="AY85" s="530">
        <f>IF(OR(AY81=0, AY81=""), AY82, IF(AY82&gt;(AY81*(1+Dash!$B$6)), AY81*(1+Dash!$B$6), IF(AY82&lt;(AY81*(1-Dash!$B$7)), AY81*(1-Dash!$B$7), AY82)))</f>
        <v>0</v>
      </c>
      <c r="AZ85" s="530">
        <f>IF(OR(AZ81=0, AZ81=""), AZ82, IF(AZ82&gt;(AZ81*(1+Dash!$B$6)), AZ81*(1+Dash!$B$6), IF(AZ82&lt;(AZ81*(1-Dash!$B$7)), AZ81*(1-Dash!$B$7), AZ82)))</f>
        <v>0</v>
      </c>
      <c r="BA85" s="530">
        <f>IF(OR(BA81=0, BA81=""), BA82, IF(BA82&gt;(BA81*(1+Dash!$B$6)), BA81*(1+Dash!$B$6), IF(BA82&lt;(BA81*(1-Dash!$B$7)), BA81*(1-Dash!$B$7), BA82)))</f>
        <v>486.20000000000005</v>
      </c>
      <c r="BB85" s="530">
        <f>IF(OR(BB81=0, BB81=""), BB82, IF(BB82&gt;(BB81*(1+Dash!$B$6)), BB81*(1+Dash!$B$6), IF(BB82&lt;(BB81*(1-Dash!$B$7)), BB81*(1-Dash!$B$7), BB82)))</f>
        <v>180.4</v>
      </c>
      <c r="BC85" s="530">
        <f>IF(OR(BC81=0, BC81=""), BC82, IF(BC82&gt;(BC81*(1+Dash!$B$6)), BC81*(1+Dash!$B$6), IF(BC82&lt;(BC81*(1-Dash!$B$7)), BC81*(1-Dash!$B$7), BC82)))</f>
        <v>156</v>
      </c>
      <c r="BD85" s="530">
        <f>IF(OR(BD81=0, BD81=""), BD82, IF(BD82&gt;(BD81*(1+Dash!$B$6)), BD81*(1+Dash!$B$6), IF(BD82&lt;(BD81*(1-Dash!$B$7)), BD81*(1-Dash!$B$7), BD82)))</f>
        <v>180</v>
      </c>
      <c r="BE85" s="530">
        <f>IF(OR(BE81=0, BE81=""), BE82, IF(BE82&gt;(BE81*(1+Dash!$B$6)), BE81*(1+Dash!$B$6), IF(BE82&lt;(BE81*(1-Dash!$B$7)), BE81*(1-Dash!$B$7), BE82)))</f>
        <v>345.40000000000003</v>
      </c>
      <c r="BF85" s="530">
        <f>IF(OR(BF81=0, BF81=""), BF82, IF(BF82&gt;(BF81*(1+Dash!$B$6)), BF81*(1+Dash!$B$6), IF(BF82&lt;(BF81*(1-Dash!$B$7)), BF81*(1-Dash!$B$7), BF82)))</f>
        <v>132</v>
      </c>
      <c r="BG85" s="530">
        <f>IF(OR(BG81=0, BG81=""), BG82, IF(BG82&gt;(BG81*(1+Dash!$B$6)), BG81*(1+Dash!$B$6), IF(BG82&lt;(BG81*(1-Dash!$B$7)), BG81*(1-Dash!$B$7), BG82)))</f>
        <v>122.10000000000001</v>
      </c>
      <c r="BH85" s="530">
        <f>IF(OR(BH81=0, BH81=""), BH82, IF(BH82&gt;(BH81*(1+Dash!$B$6)), BH81*(1+Dash!$B$6), IF(BH82&lt;(BH81*(1-Dash!$B$7)), BH81*(1-Dash!$B$7), BH82)))</f>
        <v>119</v>
      </c>
      <c r="BI85" s="530">
        <f>IF(OR(BI81=0, BI81=""), BI82, IF(BI82&gt;(BI81*(1+Dash!$B$6)), BI81*(1+Dash!$B$6), IF(BI82&lt;(BI81*(1-Dash!$B$7)), BI81*(1-Dash!$B$7), BI82)))</f>
        <v>121.6</v>
      </c>
      <c r="BJ85" s="530">
        <f>IF(OR(BJ81=0, BJ81=""), BJ82, IF(BJ82&gt;(BJ81*(1+Dash!$B$6)), BJ81*(1+Dash!$B$6), IF(BJ82&lt;(BJ81*(1-Dash!$B$7)), BJ81*(1-Dash!$B$7), BJ82)))</f>
        <v>41.8</v>
      </c>
      <c r="BK85" s="530">
        <f>IF(OR(BK81=0, BK81=""), BK82, IF(BK82&gt;(BK81*(1+Dash!$B$6)), BK81*(1+Dash!$B$6), IF(BK82&lt;(BK81*(1-Dash!$B$7)), BK81*(1-Dash!$B$7), BK82)))</f>
        <v>47.5</v>
      </c>
      <c r="BL85" s="530">
        <f>IF(OR(BL81=0, BL81=""), BL82, IF(BL82&gt;(BL81*(1+Dash!$B$6)), BL81*(1+Dash!$B$6), IF(BL82&lt;(BL81*(1-Dash!$B$7)), BL81*(1-Dash!$B$7), BL82)))</f>
        <v>61</v>
      </c>
      <c r="BM85" s="530">
        <f>IF(OR(BM81=0, BM81=""), BM82, IF(BM82&gt;(BM81*(1+Dash!$B$6)), BM81*(1+Dash!$B$6), IF(BM82&lt;(BM81*(1-Dash!$B$7)), BM81*(1-Dash!$B$7), BM82)))</f>
        <v>86</v>
      </c>
      <c r="BN85" s="530">
        <f>IF(OR(BN81=0, BN81=""), BN82, IF(BN82&gt;(BN81*(1+Dash!$B$6)), BN81*(1+Dash!$B$6), IF(BN82&lt;(BN81*(1-Dash!$B$7)), BN81*(1-Dash!$B$7), BN82)))</f>
        <v>5.5</v>
      </c>
      <c r="BO85" s="530">
        <f>IF(OR(BO81=0, BO81=""), BO82, IF(BO82&gt;(BO81*(1+Dash!$B$6)), BO81*(1+Dash!$B$6), IF(BO82&lt;(BO81*(1-Dash!$B$7)), BO81*(1-Dash!$B$7), BO82)))</f>
        <v>32</v>
      </c>
      <c r="BP85" s="530">
        <f>IF(OR(BP81=0, BP81=""), BP82, IF(BP82&gt;(BP81*(1+Dash!$B$6)), BP81*(1+Dash!$B$6), IF(BP82&lt;(BP81*(1-Dash!$B$7)), BP81*(1-Dash!$B$7), BP82)))</f>
        <v>69.349999999999994</v>
      </c>
      <c r="BQ85" s="530">
        <f>IF(OR(BQ81=0, BQ81=""), BQ82, IF(BQ82&gt;(BQ81*(1+Dash!$B$6)), BQ81*(1+Dash!$B$6), IF(BQ82&lt;(BQ81*(1-Dash!$B$7)), BQ81*(1-Dash!$B$7), BQ82)))</f>
        <v>65</v>
      </c>
      <c r="BR85" s="530">
        <f>IF(OR(BR81=0, BR81=""), BR82, IF(BR82&gt;(BR81*(1+Dash!$B$6)), BR81*(1+Dash!$B$6), IF(BR82&lt;(BR81*(1-Dash!$B$7)), BR81*(1-Dash!$B$7), BR82)))</f>
        <v>3.3000000000000003</v>
      </c>
      <c r="BS85" s="530">
        <f>IF(OR(BS81=0, BS81=""), BS82, IF(BS82&gt;(BS81*(1+Dash!$B$6)), BS81*(1+Dash!$B$6), IF(BS82&lt;(BS81*(1-Dash!$B$7)), BS81*(1-Dash!$B$7), BS82)))</f>
        <v>21</v>
      </c>
      <c r="BT85" s="530">
        <f>IF(OR(BT81=0, BT81=""), BT82, IF(BT82&gt;(BT81*(1+Dash!$B$6)), BT81*(1+Dash!$B$6), IF(BT82&lt;(BT81*(1-Dash!$B$7)), BT81*(1-Dash!$B$7), BT82)))</f>
        <v>53.199999999999996</v>
      </c>
      <c r="BU85" s="530">
        <f>IF(OR(BU81=0, BU81=""), BU82, IF(BU82&gt;(BU81*(1+Dash!$B$6)), BU81*(1+Dash!$B$6), IF(BU82&lt;(BU81*(1-Dash!$B$7)), BU81*(1-Dash!$B$7), BU82)))</f>
        <v>21</v>
      </c>
      <c r="BV85" s="530">
        <f>IF(OR(BV81=0, BV81=""), BV82, IF(BV82&gt;(BV81*(1+Dash!$B$6)), BV81*(1+Dash!$B$6), IF(BV82&lt;(BV81*(1-Dash!$B$7)), BV81*(1-Dash!$B$7), BV82)))</f>
        <v>2.2000000000000002</v>
      </c>
      <c r="BW85" s="530">
        <f>IF(OR(BW81=0, BW81=""), BW82, IF(BW82&gt;(BW81*(1+Dash!$B$6)), BW81*(1+Dash!$B$6), IF(BW82&lt;(BW81*(1-Dash!$B$7)), BW81*(1-Dash!$B$7), BW82)))</f>
        <v>11</v>
      </c>
      <c r="BX85" s="530">
        <f>IF(OR(BX81=0, BX81=""), BX82, IF(BX82&gt;(BX81*(1+Dash!$B$6)), BX81*(1+Dash!$B$6), IF(BX82&lt;(BX81*(1-Dash!$B$7)), BX81*(1-Dash!$B$7), BX82)))</f>
        <v>16.149999999999999</v>
      </c>
      <c r="BY85" s="530">
        <f>IF(OR(BY81=0, BY81=""), BY82, IF(BY82&gt;(BY81*(1+Dash!$B$6)), BY81*(1+Dash!$B$6), IF(BY82&lt;(BY81*(1-Dash!$B$7)), BY81*(1-Dash!$B$7), BY82)))</f>
        <v>49</v>
      </c>
      <c r="BZ85" s="530">
        <f>IF(OR(BZ81=0, BZ81=""), BZ82, IF(BZ82&gt;(BZ81*(1+Dash!$B$6)), BZ81*(1+Dash!$B$6), IF(BZ82&lt;(BZ81*(1-Dash!$B$7)), BZ81*(1-Dash!$B$7), BZ82)))</f>
        <v>122</v>
      </c>
      <c r="CA85" s="530">
        <f>IF(OR(CA81=0, CA81=""), CA82, IF(CA82&gt;(CA81*(1+Dash!$B$6)), CA81*(1+Dash!$B$6), IF(CA82&lt;(CA81*(1-Dash!$B$7)), CA81*(1-Dash!$B$7), CA82)))</f>
        <v>3</v>
      </c>
    </row>
    <row r="86" spans="1:79" s="477" customFormat="1">
      <c r="A86" s="477" t="s">
        <v>59</v>
      </c>
      <c r="B86" s="477" t="s">
        <v>1749</v>
      </c>
      <c r="C86" s="477">
        <v>2026</v>
      </c>
      <c r="D86" s="477" t="s">
        <v>1937</v>
      </c>
      <c r="E86" s="530">
        <f>IF(E83&gt;(E85*(1+Dash!$B$6)), E85*(1+Dash!$B$6), IF(E83&lt;(E85*(1-Dash!$B$7)), E85*(1-Dash!$B$7), E83))</f>
        <v>394.39249999999998</v>
      </c>
      <c r="F86" s="530">
        <f>IF(F83&gt;(F85*(1+Dash!$B$6)), F85*(1+Dash!$B$6), IF(F83&lt;(F85*(1-Dash!$B$7)), F85*(1-Dash!$B$7), F83))</f>
        <v>227</v>
      </c>
      <c r="G86" s="530">
        <f>IF(G83&gt;(G85*(1+Dash!$B$6)), G85*(1+Dash!$B$6), IF(G83&lt;(G85*(1-Dash!$B$7)), G85*(1-Dash!$B$7), G83))</f>
        <v>95.590000000000018</v>
      </c>
      <c r="H86" s="530">
        <f>IF(H83&gt;(H85*(1+Dash!$B$6)), H85*(1+Dash!$B$6), IF(H83&lt;(H85*(1-Dash!$B$7)), H85*(1-Dash!$B$7), H83))</f>
        <v>49.610000000000007</v>
      </c>
      <c r="I86" s="530">
        <f>IF(I83&gt;(I85*(1+Dash!$B$6)), I85*(1+Dash!$B$6), IF(I83&lt;(I85*(1-Dash!$B$7)), I85*(1-Dash!$B$7), I83))</f>
        <v>26</v>
      </c>
      <c r="J86" s="530">
        <f>IF(J83&gt;(J85*(1+Dash!$B$6)), J85*(1+Dash!$B$6), IF(J83&lt;(J85*(1-Dash!$B$7)), J85*(1-Dash!$B$7), J83))</f>
        <v>0</v>
      </c>
      <c r="K86" s="530">
        <f>IF(K83&gt;(K85*(1+Dash!$B$6)), K85*(1+Dash!$B$6), IF(K83&lt;(K85*(1-Dash!$B$7)), K85*(1-Dash!$B$7), K83))</f>
        <v>0</v>
      </c>
      <c r="L86" s="530">
        <f>IF(L83&gt;(L85*(1+Dash!$B$6)), L85*(1+Dash!$B$6), IF(L83&lt;(L85*(1-Dash!$B$7)), L85*(1-Dash!$B$7), L83))</f>
        <v>0</v>
      </c>
      <c r="M86" s="530">
        <f>IF(M83&gt;(M85*(1+Dash!$B$6)), M85*(1+Dash!$B$6), IF(M83&lt;(M85*(1-Dash!$B$7)), M85*(1-Dash!$B$7), M83))</f>
        <v>0</v>
      </c>
      <c r="N86" s="530">
        <f>IF(N83&gt;(N85*(1+Dash!$B$6)), N85*(1+Dash!$B$6), IF(N83&lt;(N85*(1-Dash!$B$7)), N85*(1-Dash!$B$7), N83))</f>
        <v>61</v>
      </c>
      <c r="O86" s="530">
        <f>IF(O83&gt;(O85*(1+Dash!$B$6)), O85*(1+Dash!$B$6), IF(O83&lt;(O85*(1-Dash!$B$7)), O85*(1-Dash!$B$7), O83))</f>
        <v>1</v>
      </c>
      <c r="P86" s="530">
        <f>IF(P83&gt;(P85*(1+Dash!$B$6)), P85*(1+Dash!$B$6), IF(P83&lt;(P85*(1-Dash!$B$7)), P85*(1-Dash!$B$7), P83))</f>
        <v>60</v>
      </c>
      <c r="Q86" s="530">
        <f>IF(Q83&gt;(Q85*(1+Dash!$B$6)), Q85*(1+Dash!$B$6), IF(Q83&lt;(Q85*(1-Dash!$B$7)), Q85*(1-Dash!$B$7), Q83))</f>
        <v>33.88000000000001</v>
      </c>
      <c r="R86" s="530">
        <f>IF(R83&gt;(R85*(1+Dash!$B$6)), R85*(1+Dash!$B$6), IF(R83&lt;(R85*(1-Dash!$B$7)), R85*(1-Dash!$B$7), R83))</f>
        <v>15.342499999999998</v>
      </c>
      <c r="S86" s="530">
        <f>IF(S83&gt;(S85*(1+Dash!$B$6)), S85*(1+Dash!$B$6), IF(S83&lt;(S85*(1-Dash!$B$7)), S85*(1-Dash!$B$7), S83))</f>
        <v>8</v>
      </c>
      <c r="T86" s="530">
        <f>IF(T83&gt;(T85*(1+Dash!$B$6)), T85*(1+Dash!$B$6), IF(T83&lt;(T85*(1-Dash!$B$7)), T85*(1-Dash!$B$7), T83))</f>
        <v>19</v>
      </c>
      <c r="U86" s="530">
        <f>IF(U83&gt;(U85*(1+Dash!$B$6)), U85*(1+Dash!$B$6), IF(U83&lt;(U85*(1-Dash!$B$7)), U85*(1-Dash!$B$7), U83))</f>
        <v>3.6300000000000008</v>
      </c>
      <c r="V86" s="530">
        <f>IF(V83&gt;(V85*(1+Dash!$B$6)), V85*(1+Dash!$B$6), IF(V83&lt;(V85*(1-Dash!$B$7)), V85*(1-Dash!$B$7), V83))</f>
        <v>2.4200000000000004</v>
      </c>
      <c r="W86" s="530">
        <f>IF(W83&gt;(W85*(1+Dash!$B$6)), W85*(1+Dash!$B$6), IF(W83&lt;(W85*(1-Dash!$B$7)), W85*(1-Dash!$B$7), W83))</f>
        <v>3</v>
      </c>
      <c r="X86" s="530">
        <f>IF(X83&gt;(X85*(1+Dash!$B$6)), X85*(1+Dash!$B$6), IF(X83&lt;(X85*(1-Dash!$B$7)), X85*(1-Dash!$B$7), X83))</f>
        <v>2.4200000000000004</v>
      </c>
      <c r="Y86" s="530">
        <f>IF(Y83&gt;(Y85*(1+Dash!$B$6)), Y85*(1+Dash!$B$6), IF(Y83&lt;(Y85*(1-Dash!$B$7)), Y85*(1-Dash!$B$7), Y83))</f>
        <v>22.5625</v>
      </c>
      <c r="Z86" s="530">
        <f>IF(Z83&gt;(Z85*(1+Dash!$B$6)), Z85*(1+Dash!$B$6), IF(Z83&lt;(Z85*(1-Dash!$B$7)), Z85*(1-Dash!$B$7), Z83))</f>
        <v>13.5375</v>
      </c>
      <c r="AA86" s="530">
        <f>IF(AA83&gt;(AA85*(1+Dash!$B$6)), AA85*(1+Dash!$B$6), IF(AA83&lt;(AA85*(1-Dash!$B$7)), AA85*(1-Dash!$B$7), AA83))</f>
        <v>7.22</v>
      </c>
      <c r="AB86" s="530">
        <f>IF(AB83&gt;(AB85*(1+Dash!$B$6)), AB85*(1+Dash!$B$6), IF(AB83&lt;(AB85*(1-Dash!$B$7)), AB85*(1-Dash!$B$7), AB83))</f>
        <v>12.634999999999998</v>
      </c>
      <c r="AC86" s="530">
        <f>IF(AC83&gt;(AC85*(1+Dash!$B$6)), AC85*(1+Dash!$B$6), IF(AC83&lt;(AC85*(1-Dash!$B$7)), AC85*(1-Dash!$B$7), AC83))</f>
        <v>376</v>
      </c>
      <c r="AD86" s="530">
        <f>IF(AD83&gt;(AD85*(1+Dash!$B$6)), AD85*(1+Dash!$B$6), IF(AD83&lt;(AD85*(1-Dash!$B$7)), AD85*(1-Dash!$B$7), AD83))</f>
        <v>130.86249999999998</v>
      </c>
      <c r="AE86" s="530">
        <f>IF(AE83&gt;(AE85*(1+Dash!$B$6)), AE85*(1+Dash!$B$6), IF(AE83&lt;(AE85*(1-Dash!$B$7)), AE85*(1-Dash!$B$7), AE83))</f>
        <v>88</v>
      </c>
      <c r="AF86" s="530">
        <f>IF(AF83&gt;(AF85*(1+Dash!$B$6)), AF85*(1+Dash!$B$6), IF(AF83&lt;(AF85*(1-Dash!$B$7)), AF85*(1-Dash!$B$7), AF83))</f>
        <v>183.92000000000004</v>
      </c>
      <c r="AG86" s="530">
        <f>IF(AG83&gt;(AG85*(1+Dash!$B$6)), AG85*(1+Dash!$B$6), IF(AG83&lt;(AG85*(1-Dash!$B$7)), AG85*(1-Dash!$B$7), AG83))</f>
        <v>205.70000000000005</v>
      </c>
      <c r="AH86" s="530">
        <f>IF(AH83&gt;(AH85*(1+Dash!$B$6)), AH85*(1+Dash!$B$6), IF(AH83&lt;(AH85*(1-Dash!$B$7)), AH85*(1-Dash!$B$7), AH83))</f>
        <v>70.394999999999996</v>
      </c>
      <c r="AI86" s="530">
        <f>IF(AI83&gt;(AI85*(1+Dash!$B$6)), AI85*(1+Dash!$B$6), IF(AI83&lt;(AI85*(1-Dash!$B$7)), AI85*(1-Dash!$B$7), AI83))</f>
        <v>51</v>
      </c>
      <c r="AJ86" s="530">
        <f>IF(AJ83&gt;(AJ85*(1+Dash!$B$6)), AJ85*(1+Dash!$B$6), IF(AJ83&lt;(AJ85*(1-Dash!$B$7)), AJ85*(1-Dash!$B$7), AJ83))</f>
        <v>98.010000000000019</v>
      </c>
      <c r="AK86" s="530">
        <f>IF(AK83&gt;(AK85*(1+Dash!$B$6)), AK85*(1+Dash!$B$6), IF(AK83&lt;(AK85*(1-Dash!$B$7)), AK85*(1-Dash!$B$7), AK83))</f>
        <v>159</v>
      </c>
      <c r="AL86" s="530">
        <f>IF(AL83&gt;(AL85*(1+Dash!$B$6)), AL85*(1+Dash!$B$6), IF(AL83&lt;(AL85*(1-Dash!$B$7)), AL85*(1-Dash!$B$7), AL83))</f>
        <v>60.467499999999994</v>
      </c>
      <c r="AM86" s="530">
        <f>IF(AM83&gt;(AM85*(1+Dash!$B$6)), AM85*(1+Dash!$B$6), IF(AM83&lt;(AM85*(1-Dash!$B$7)), AM85*(1-Dash!$B$7), AM83))</f>
        <v>38.807499999999997</v>
      </c>
      <c r="AN86" s="530">
        <f>IF(AN83&gt;(AN85*(1+Dash!$B$6)), AN85*(1+Dash!$B$6), IF(AN83&lt;(AN85*(1-Dash!$B$7)), AN85*(1-Dash!$B$7), AN83))</f>
        <v>85.910000000000011</v>
      </c>
      <c r="AO86" s="530">
        <f>IF(AO83&gt;(AO85*(1+Dash!$B$6)), AO85*(1+Dash!$B$6), IF(AO83&lt;(AO85*(1-Dash!$B$7)), AO85*(1-Dash!$B$7), AO83))</f>
        <v>0</v>
      </c>
      <c r="AP86" s="530">
        <f>IF(AP83&gt;(AP85*(1+Dash!$B$6)), AP85*(1+Dash!$B$6), IF(AP83&lt;(AP85*(1-Dash!$B$7)), AP85*(1-Dash!$B$7), AP83))</f>
        <v>0</v>
      </c>
      <c r="AQ86" s="530">
        <f>IF(AQ83&gt;(AQ85*(1+Dash!$B$6)), AQ85*(1+Dash!$B$6), IF(AQ83&lt;(AQ85*(1-Dash!$B$7)), AQ85*(1-Dash!$B$7), AQ83))</f>
        <v>0</v>
      </c>
      <c r="AR86" s="530">
        <f>IF(AR83&gt;(AR85*(1+Dash!$B$6)), AR85*(1+Dash!$B$6), IF(AR83&lt;(AR85*(1-Dash!$B$7)), AR85*(1-Dash!$B$7), AR83))</f>
        <v>0</v>
      </c>
      <c r="AS86" s="530">
        <f>IF(AS83&gt;(AS85*(1+Dash!$B$6)), AS85*(1+Dash!$B$6), IF(AS83&lt;(AS85*(1-Dash!$B$7)), AS85*(1-Dash!$B$7), AS83))</f>
        <v>0</v>
      </c>
      <c r="AT86" s="530">
        <f>IF(AT83&gt;(AT85*(1+Dash!$B$6)), AT85*(1+Dash!$B$6), IF(AT83&lt;(AT85*(1-Dash!$B$7)), AT85*(1-Dash!$B$7), AT83))</f>
        <v>0</v>
      </c>
      <c r="AU86" s="530">
        <f>IF(AU83&gt;(AU85*(1+Dash!$B$6)), AU85*(1+Dash!$B$6), IF(AU83&lt;(AU85*(1-Dash!$B$7)), AU85*(1-Dash!$B$7), AU83))</f>
        <v>0</v>
      </c>
      <c r="AV86" s="530">
        <f>IF(AV83&gt;(AV85*(1+Dash!$B$6)), AV85*(1+Dash!$B$6), IF(AV83&lt;(AV85*(1-Dash!$B$7)), AV85*(1-Dash!$B$7), AV83))</f>
        <v>0</v>
      </c>
      <c r="AW86" s="530">
        <f>IF(AW83&gt;(AW85*(1+Dash!$B$6)), AW85*(1+Dash!$B$6), IF(AW83&lt;(AW85*(1-Dash!$B$7)), AW85*(1-Dash!$B$7), AW83))</f>
        <v>0</v>
      </c>
      <c r="AX86" s="530">
        <f>IF(AX83&gt;(AX85*(1+Dash!$B$6)), AX85*(1+Dash!$B$6), IF(AX83&lt;(AX85*(1-Dash!$B$7)), AX85*(1-Dash!$B$7), AX83))</f>
        <v>0</v>
      </c>
      <c r="AY86" s="530">
        <f>IF(AY83&gt;(AY85*(1+Dash!$B$6)), AY85*(1+Dash!$B$6), IF(AY83&lt;(AY85*(1-Dash!$B$7)), AY85*(1-Dash!$B$7), AY83))</f>
        <v>0</v>
      </c>
      <c r="AZ86" s="530">
        <f>IF(AZ83&gt;(AZ85*(1+Dash!$B$6)), AZ85*(1+Dash!$B$6), IF(AZ83&lt;(AZ85*(1-Dash!$B$7)), AZ85*(1-Dash!$B$7), AZ83))</f>
        <v>0</v>
      </c>
      <c r="BA86" s="530">
        <f>IF(BA83&gt;(BA85*(1+Dash!$B$6)), BA85*(1+Dash!$B$6), IF(BA83&lt;(BA85*(1-Dash!$B$7)), BA85*(1-Dash!$B$7), BA83))</f>
        <v>506</v>
      </c>
      <c r="BB86" s="530">
        <f>IF(BB83&gt;(BB85*(1+Dash!$B$6)), BB85*(1+Dash!$B$6), IF(BB83&lt;(BB85*(1-Dash!$B$7)), BB85*(1-Dash!$B$7), BB83))</f>
        <v>195</v>
      </c>
      <c r="BC86" s="530">
        <f>IF(BC83&gt;(BC85*(1+Dash!$B$6)), BC85*(1+Dash!$B$6), IF(BC83&lt;(BC85*(1-Dash!$B$7)), BC85*(1-Dash!$B$7), BC83))</f>
        <v>156</v>
      </c>
      <c r="BD86" s="530">
        <f>IF(BD83&gt;(BD85*(1+Dash!$B$6)), BD85*(1+Dash!$B$6), IF(BD83&lt;(BD85*(1-Dash!$B$7)), BD85*(1-Dash!$B$7), BD83))</f>
        <v>180</v>
      </c>
      <c r="BE86" s="530">
        <f>IF(BE83&gt;(BE85*(1+Dash!$B$6)), BE85*(1+Dash!$B$6), IF(BE83&lt;(BE85*(1-Dash!$B$7)), BE85*(1-Dash!$B$7), BE83))</f>
        <v>379.94000000000005</v>
      </c>
      <c r="BF86" s="530">
        <f>IF(BF83&gt;(BF85*(1+Dash!$B$6)), BF85*(1+Dash!$B$6), IF(BF83&lt;(BF85*(1-Dash!$B$7)), BF85*(1-Dash!$B$7), BF83))</f>
        <v>145.20000000000002</v>
      </c>
      <c r="BG86" s="530">
        <f>IF(BG83&gt;(BG85*(1+Dash!$B$6)), BG85*(1+Dash!$B$6), IF(BG83&lt;(BG85*(1-Dash!$B$7)), BG85*(1-Dash!$B$7), BG83))</f>
        <v>123</v>
      </c>
      <c r="BH86" s="530">
        <f>IF(BH83&gt;(BH85*(1+Dash!$B$6)), BH85*(1+Dash!$B$6), IF(BH83&lt;(BH85*(1-Dash!$B$7)), BH85*(1-Dash!$B$7), BH83))</f>
        <v>119</v>
      </c>
      <c r="BI86" s="530">
        <f>IF(BI83&gt;(BI85*(1+Dash!$B$6)), BI85*(1+Dash!$B$6), IF(BI83&lt;(BI85*(1-Dash!$B$7)), BI85*(1-Dash!$B$7), BI83))</f>
        <v>116</v>
      </c>
      <c r="BJ86" s="530">
        <f>IF(BJ83&gt;(BJ85*(1+Dash!$B$6)), BJ85*(1+Dash!$B$6), IF(BJ83&lt;(BJ85*(1-Dash!$B$7)), BJ85*(1-Dash!$B$7), BJ83))</f>
        <v>39.709999999999994</v>
      </c>
      <c r="BK86" s="530">
        <f>IF(BK83&gt;(BK85*(1+Dash!$B$6)), BK85*(1+Dash!$B$6), IF(BK83&lt;(BK85*(1-Dash!$B$7)), BK85*(1-Dash!$B$7), BK83))</f>
        <v>45.125</v>
      </c>
      <c r="BL86" s="530">
        <f>IF(BL83&gt;(BL85*(1+Dash!$B$6)), BL85*(1+Dash!$B$6), IF(BL83&lt;(BL85*(1-Dash!$B$7)), BL85*(1-Dash!$B$7), BL83))</f>
        <v>61</v>
      </c>
      <c r="BM86" s="530">
        <f>IF(BM83&gt;(BM85*(1+Dash!$B$6)), BM85*(1+Dash!$B$6), IF(BM83&lt;(BM85*(1-Dash!$B$7)), BM85*(1-Dash!$B$7), BM83))</f>
        <v>86</v>
      </c>
      <c r="BN86" s="530">
        <f>IF(BN83&gt;(BN85*(1+Dash!$B$6)), BN85*(1+Dash!$B$6), IF(BN83&lt;(BN85*(1-Dash!$B$7)), BN85*(1-Dash!$B$7), BN83))</f>
        <v>6.0500000000000007</v>
      </c>
      <c r="BO86" s="530">
        <f>IF(BO83&gt;(BO85*(1+Dash!$B$6)), BO85*(1+Dash!$B$6), IF(BO83&lt;(BO85*(1-Dash!$B$7)), BO85*(1-Dash!$B$7), BO83))</f>
        <v>32</v>
      </c>
      <c r="BP86" s="530">
        <f>IF(BP83&gt;(BP85*(1+Dash!$B$6)), BP85*(1+Dash!$B$6), IF(BP83&lt;(BP85*(1-Dash!$B$7)), BP85*(1-Dash!$B$7), BP83))</f>
        <v>66</v>
      </c>
      <c r="BQ86" s="530">
        <f>IF(BQ83&gt;(BQ85*(1+Dash!$B$6)), BQ85*(1+Dash!$B$6), IF(BQ83&lt;(BQ85*(1-Dash!$B$7)), BQ85*(1-Dash!$B$7), BQ83))</f>
        <v>65</v>
      </c>
      <c r="BR86" s="530">
        <f>IF(BR83&gt;(BR85*(1+Dash!$B$6)), BR85*(1+Dash!$B$6), IF(BR83&lt;(BR85*(1-Dash!$B$7)), BR85*(1-Dash!$B$7), BR83))</f>
        <v>3.6300000000000008</v>
      </c>
      <c r="BS86" s="530">
        <f>IF(BS83&gt;(BS85*(1+Dash!$B$6)), BS85*(1+Dash!$B$6), IF(BS83&lt;(BS85*(1-Dash!$B$7)), BS85*(1-Dash!$B$7), BS83))</f>
        <v>21</v>
      </c>
      <c r="BT86" s="530">
        <f>IF(BT83&gt;(BT85*(1+Dash!$B$6)), BT85*(1+Dash!$B$6), IF(BT83&lt;(BT85*(1-Dash!$B$7)), BT85*(1-Dash!$B$7), BT83))</f>
        <v>52</v>
      </c>
      <c r="BU86" s="530">
        <f>IF(BU83&gt;(BU85*(1+Dash!$B$6)), BU85*(1+Dash!$B$6), IF(BU83&lt;(BU85*(1-Dash!$B$7)), BU85*(1-Dash!$B$7), BU83))</f>
        <v>21</v>
      </c>
      <c r="BV86" s="530">
        <f>IF(BV83&gt;(BV85*(1+Dash!$B$6)), BV85*(1+Dash!$B$6), IF(BV83&lt;(BV85*(1-Dash!$B$7)), BV85*(1-Dash!$B$7), BV83))</f>
        <v>2.4200000000000004</v>
      </c>
      <c r="BW86" s="530">
        <f>IF(BW83&gt;(BW85*(1+Dash!$B$6)), BW85*(1+Dash!$B$6), IF(BW83&lt;(BW85*(1-Dash!$B$7)), BW85*(1-Dash!$B$7), BW83))</f>
        <v>11</v>
      </c>
      <c r="BX86" s="530">
        <f>IF(BX83&gt;(BX85*(1+Dash!$B$6)), BX85*(1+Dash!$B$6), IF(BX83&lt;(BX85*(1-Dash!$B$7)), BX85*(1-Dash!$B$7), BX83))</f>
        <v>15.342499999999998</v>
      </c>
      <c r="BY86" s="530">
        <f>IF(BY83&gt;(BY85*(1+Dash!$B$6)), BY85*(1+Dash!$B$6), IF(BY83&lt;(BY85*(1-Dash!$B$7)), BY85*(1-Dash!$B$7), BY83))</f>
        <v>49</v>
      </c>
      <c r="BZ86" s="530">
        <f>IF(BZ83&gt;(BZ85*(1+Dash!$B$6)), BZ85*(1+Dash!$B$6), IF(BZ83&lt;(BZ85*(1-Dash!$B$7)), BZ85*(1-Dash!$B$7), BZ83))</f>
        <v>122</v>
      </c>
      <c r="CA86" s="530">
        <f>IF(CA83&gt;(CA85*(1+Dash!$B$6)), CA85*(1+Dash!$B$6), IF(CA83&lt;(CA85*(1-Dash!$B$7)), CA85*(1-Dash!$B$7), CA83))</f>
        <v>3</v>
      </c>
    </row>
    <row r="87" spans="1:79" s="477" customFormat="1">
      <c r="A87" s="477" t="s">
        <v>61</v>
      </c>
      <c r="B87" s="477" t="s">
        <v>1873</v>
      </c>
      <c r="C87" s="477">
        <v>2018</v>
      </c>
      <c r="D87" s="477" t="s">
        <v>1934</v>
      </c>
      <c r="E87" s="530">
        <v>314</v>
      </c>
      <c r="F87" s="530">
        <v>1064</v>
      </c>
      <c r="G87" s="530">
        <v>616</v>
      </c>
      <c r="H87" s="530">
        <v>422</v>
      </c>
      <c r="I87" s="530">
        <v>422</v>
      </c>
      <c r="J87" s="530">
        <v>0</v>
      </c>
      <c r="K87" s="530">
        <v>0</v>
      </c>
      <c r="L87" s="530">
        <v>0</v>
      </c>
      <c r="M87" s="530">
        <v>0</v>
      </c>
      <c r="N87" s="530">
        <v>0</v>
      </c>
      <c r="O87" s="530">
        <v>0</v>
      </c>
      <c r="P87" s="530">
        <v>0</v>
      </c>
      <c r="Q87" s="530">
        <v>0</v>
      </c>
      <c r="R87" s="530">
        <v>0</v>
      </c>
      <c r="S87" s="530">
        <v>0</v>
      </c>
      <c r="T87" s="530">
        <v>0</v>
      </c>
      <c r="U87" s="530">
        <v>0</v>
      </c>
      <c r="V87" s="530">
        <v>0</v>
      </c>
      <c r="W87" s="530">
        <v>0</v>
      </c>
      <c r="X87" s="530">
        <v>0</v>
      </c>
      <c r="Y87" s="530">
        <v>0</v>
      </c>
      <c r="Z87" s="530">
        <v>0</v>
      </c>
      <c r="AA87" s="530">
        <v>0</v>
      </c>
      <c r="AB87" s="530">
        <v>0</v>
      </c>
      <c r="AC87" s="530">
        <v>486</v>
      </c>
      <c r="AD87" s="530">
        <v>267</v>
      </c>
      <c r="AE87" s="530">
        <v>206</v>
      </c>
      <c r="AF87" s="530">
        <v>381</v>
      </c>
      <c r="AG87" s="530">
        <v>235</v>
      </c>
      <c r="AH87" s="530">
        <v>139</v>
      </c>
      <c r="AI87" s="530">
        <v>106</v>
      </c>
      <c r="AJ87" s="530">
        <v>184</v>
      </c>
      <c r="AK87" s="530">
        <v>251</v>
      </c>
      <c r="AL87" s="530">
        <v>128</v>
      </c>
      <c r="AM87" s="530">
        <v>100</v>
      </c>
      <c r="AN87" s="530">
        <v>197</v>
      </c>
      <c r="AO87" s="530">
        <v>0</v>
      </c>
      <c r="AP87" s="530">
        <v>0</v>
      </c>
      <c r="AQ87" s="530">
        <v>0</v>
      </c>
      <c r="AR87" s="530">
        <v>0</v>
      </c>
      <c r="AS87" s="530">
        <v>0</v>
      </c>
      <c r="AT87" s="530">
        <v>0</v>
      </c>
      <c r="AU87" s="530">
        <v>0</v>
      </c>
      <c r="AV87" s="530">
        <v>0</v>
      </c>
      <c r="AW87" s="530">
        <v>0</v>
      </c>
      <c r="AX87" s="530">
        <v>0</v>
      </c>
      <c r="AY87" s="530">
        <v>0</v>
      </c>
      <c r="AZ87" s="530">
        <v>0</v>
      </c>
      <c r="BA87" s="530">
        <v>1575</v>
      </c>
      <c r="BB87" s="530">
        <v>773</v>
      </c>
      <c r="BC87" s="530">
        <v>693</v>
      </c>
      <c r="BD87" s="530">
        <v>913</v>
      </c>
      <c r="BE87" s="530">
        <v>1370</v>
      </c>
      <c r="BF87" s="530">
        <v>685</v>
      </c>
      <c r="BG87" s="530">
        <v>599</v>
      </c>
      <c r="BH87" s="530">
        <v>760</v>
      </c>
      <c r="BI87" s="530">
        <v>205</v>
      </c>
      <c r="BJ87" s="530">
        <v>88</v>
      </c>
      <c r="BK87" s="530">
        <v>94</v>
      </c>
      <c r="BL87" s="530">
        <v>153</v>
      </c>
      <c r="BM87" s="530">
        <v>0</v>
      </c>
      <c r="BN87" s="530">
        <v>0</v>
      </c>
      <c r="BO87" s="530">
        <v>0</v>
      </c>
      <c r="BP87" s="530">
        <v>0</v>
      </c>
      <c r="BQ87" s="530">
        <v>0</v>
      </c>
      <c r="BR87" s="530">
        <v>0</v>
      </c>
      <c r="BS87" s="530">
        <v>0</v>
      </c>
      <c r="BT87" s="530">
        <v>0</v>
      </c>
      <c r="BU87" s="530">
        <v>0</v>
      </c>
      <c r="BV87" s="530">
        <v>0</v>
      </c>
      <c r="BW87" s="530">
        <v>0</v>
      </c>
      <c r="BX87" s="530">
        <v>0</v>
      </c>
      <c r="BY87" s="530">
        <v>17</v>
      </c>
      <c r="BZ87" s="530">
        <v>37</v>
      </c>
      <c r="CA87" s="530">
        <v>0</v>
      </c>
    </row>
    <row r="88" spans="1:79" s="477" customFormat="1">
      <c r="A88" s="477" t="s">
        <v>61</v>
      </c>
      <c r="B88" s="477" t="s">
        <v>1873</v>
      </c>
      <c r="C88" s="477">
        <v>2019</v>
      </c>
      <c r="D88" s="477" t="s">
        <v>1934</v>
      </c>
      <c r="E88" s="530">
        <v>798</v>
      </c>
      <c r="F88" s="530">
        <v>1027</v>
      </c>
      <c r="G88" s="530">
        <v>597</v>
      </c>
      <c r="H88" s="530">
        <v>429</v>
      </c>
      <c r="I88" s="530">
        <v>383</v>
      </c>
      <c r="J88" s="530">
        <v>0</v>
      </c>
      <c r="K88" s="530">
        <v>0</v>
      </c>
      <c r="L88" s="530">
        <v>0</v>
      </c>
      <c r="M88" s="530">
        <v>0</v>
      </c>
      <c r="N88" s="530">
        <v>0</v>
      </c>
      <c r="O88" s="530">
        <v>0</v>
      </c>
      <c r="P88" s="530">
        <v>0</v>
      </c>
      <c r="Q88" s="530">
        <v>0</v>
      </c>
      <c r="R88" s="530">
        <v>0</v>
      </c>
      <c r="S88" s="530">
        <v>0</v>
      </c>
      <c r="T88" s="530">
        <v>0</v>
      </c>
      <c r="U88" s="530">
        <v>0</v>
      </c>
      <c r="V88" s="530">
        <v>0</v>
      </c>
      <c r="W88" s="530">
        <v>0</v>
      </c>
      <c r="X88" s="530">
        <v>0</v>
      </c>
      <c r="Y88" s="530">
        <v>0</v>
      </c>
      <c r="Z88" s="530">
        <v>0</v>
      </c>
      <c r="AA88" s="530">
        <v>0</v>
      </c>
      <c r="AB88" s="530">
        <v>0</v>
      </c>
      <c r="AC88" s="530">
        <v>560</v>
      </c>
      <c r="AD88" s="530">
        <v>317</v>
      </c>
      <c r="AE88" s="530">
        <v>241</v>
      </c>
      <c r="AF88" s="530">
        <v>454</v>
      </c>
      <c r="AG88" s="530">
        <v>269</v>
      </c>
      <c r="AH88" s="530">
        <v>162</v>
      </c>
      <c r="AI88" s="530">
        <v>107</v>
      </c>
      <c r="AJ88" s="530">
        <v>224</v>
      </c>
      <c r="AK88" s="530">
        <v>291</v>
      </c>
      <c r="AL88" s="530">
        <v>155</v>
      </c>
      <c r="AM88" s="530">
        <v>134</v>
      </c>
      <c r="AN88" s="530">
        <v>230</v>
      </c>
      <c r="AO88" s="530">
        <v>0</v>
      </c>
      <c r="AP88" s="530">
        <v>0</v>
      </c>
      <c r="AQ88" s="530">
        <v>0</v>
      </c>
      <c r="AR88" s="530">
        <v>0</v>
      </c>
      <c r="AS88" s="530">
        <v>0</v>
      </c>
      <c r="AT88" s="530">
        <v>0</v>
      </c>
      <c r="AU88" s="530">
        <v>0</v>
      </c>
      <c r="AV88" s="530">
        <v>0</v>
      </c>
      <c r="AW88" s="530">
        <v>0</v>
      </c>
      <c r="AX88" s="530">
        <v>0</v>
      </c>
      <c r="AY88" s="530">
        <v>0</v>
      </c>
      <c r="AZ88" s="530">
        <v>0</v>
      </c>
      <c r="BA88" s="530">
        <v>1699</v>
      </c>
      <c r="BB88" s="530">
        <v>906</v>
      </c>
      <c r="BC88" s="530">
        <v>726</v>
      </c>
      <c r="BD88" s="530">
        <v>834</v>
      </c>
      <c r="BE88" s="530">
        <v>1475</v>
      </c>
      <c r="BF88" s="530">
        <v>809</v>
      </c>
      <c r="BG88" s="530">
        <v>617</v>
      </c>
      <c r="BH88" s="530">
        <v>666</v>
      </c>
      <c r="BI88" s="530">
        <v>224</v>
      </c>
      <c r="BJ88" s="530">
        <v>97</v>
      </c>
      <c r="BK88" s="530">
        <v>109</v>
      </c>
      <c r="BL88" s="530">
        <v>168</v>
      </c>
      <c r="BM88" s="530">
        <v>0</v>
      </c>
      <c r="BN88" s="530">
        <v>0</v>
      </c>
      <c r="BO88" s="530">
        <v>0</v>
      </c>
      <c r="BP88" s="530">
        <v>0</v>
      </c>
      <c r="BQ88" s="530">
        <v>0</v>
      </c>
      <c r="BR88" s="530">
        <v>0</v>
      </c>
      <c r="BS88" s="530">
        <v>0</v>
      </c>
      <c r="BT88" s="530">
        <v>0</v>
      </c>
      <c r="BU88" s="530">
        <v>0</v>
      </c>
      <c r="BV88" s="530">
        <v>0</v>
      </c>
      <c r="BW88" s="530">
        <v>0</v>
      </c>
      <c r="BX88" s="530">
        <v>0</v>
      </c>
      <c r="BY88" s="530">
        <v>13</v>
      </c>
      <c r="BZ88" s="530">
        <v>33</v>
      </c>
      <c r="CA88" s="530">
        <v>0</v>
      </c>
    </row>
    <row r="89" spans="1:79" s="477" customFormat="1">
      <c r="A89" s="477" t="s">
        <v>61</v>
      </c>
      <c r="B89" s="477" t="s">
        <v>1873</v>
      </c>
      <c r="C89" s="477">
        <v>2020</v>
      </c>
      <c r="D89" s="477" t="s">
        <v>1934</v>
      </c>
      <c r="E89" s="530">
        <v>653</v>
      </c>
      <c r="F89" s="530">
        <v>916</v>
      </c>
      <c r="G89" s="530">
        <v>574</v>
      </c>
      <c r="H89" s="530">
        <v>362</v>
      </c>
      <c r="I89" s="530">
        <v>326</v>
      </c>
      <c r="J89" s="530">
        <v>0</v>
      </c>
      <c r="K89" s="530">
        <v>0</v>
      </c>
      <c r="L89" s="530">
        <v>0</v>
      </c>
      <c r="M89" s="530">
        <v>0</v>
      </c>
      <c r="N89" s="530">
        <v>135</v>
      </c>
      <c r="O89" s="530">
        <v>81</v>
      </c>
      <c r="P89" s="530">
        <v>54</v>
      </c>
      <c r="Q89" s="530">
        <v>4</v>
      </c>
      <c r="R89" s="530">
        <v>0</v>
      </c>
      <c r="S89" s="530">
        <v>0</v>
      </c>
      <c r="T89" s="530">
        <v>0</v>
      </c>
      <c r="U89" s="530">
        <v>0</v>
      </c>
      <c r="V89" s="530">
        <v>0</v>
      </c>
      <c r="W89" s="530">
        <v>0</v>
      </c>
      <c r="X89" s="530">
        <v>0</v>
      </c>
      <c r="Y89" s="530">
        <v>4</v>
      </c>
      <c r="Z89" s="530">
        <v>0</v>
      </c>
      <c r="AA89" s="530">
        <v>0</v>
      </c>
      <c r="AB89" s="530">
        <v>0</v>
      </c>
      <c r="AC89" s="530">
        <v>468</v>
      </c>
      <c r="AD89" s="530">
        <v>227</v>
      </c>
      <c r="AE89" s="530">
        <v>184</v>
      </c>
      <c r="AF89" s="530">
        <v>367</v>
      </c>
      <c r="AG89" s="530">
        <v>241</v>
      </c>
      <c r="AH89" s="530">
        <v>114</v>
      </c>
      <c r="AI89" s="530">
        <v>83</v>
      </c>
      <c r="AJ89" s="530">
        <v>189</v>
      </c>
      <c r="AK89" s="530">
        <v>227</v>
      </c>
      <c r="AL89" s="530">
        <v>113</v>
      </c>
      <c r="AM89" s="530">
        <v>101</v>
      </c>
      <c r="AN89" s="530">
        <v>178</v>
      </c>
      <c r="AO89" s="530">
        <v>0</v>
      </c>
      <c r="AP89" s="530">
        <v>0</v>
      </c>
      <c r="AQ89" s="530">
        <v>0</v>
      </c>
      <c r="AR89" s="530">
        <v>0</v>
      </c>
      <c r="AS89" s="530">
        <v>0</v>
      </c>
      <c r="AT89" s="530">
        <v>0</v>
      </c>
      <c r="AU89" s="530">
        <v>0</v>
      </c>
      <c r="AV89" s="530">
        <v>0</v>
      </c>
      <c r="AW89" s="530">
        <v>0</v>
      </c>
      <c r="AX89" s="530">
        <v>0</v>
      </c>
      <c r="AY89" s="530">
        <v>0</v>
      </c>
      <c r="AZ89" s="530">
        <v>0</v>
      </c>
      <c r="BA89" s="530">
        <v>1154</v>
      </c>
      <c r="BB89" s="530">
        <v>620</v>
      </c>
      <c r="BC89" s="530">
        <v>539</v>
      </c>
      <c r="BD89" s="530">
        <v>564</v>
      </c>
      <c r="BE89" s="530">
        <v>965</v>
      </c>
      <c r="BF89" s="530">
        <v>532</v>
      </c>
      <c r="BG89" s="530">
        <v>440</v>
      </c>
      <c r="BH89" s="530">
        <v>433</v>
      </c>
      <c r="BI89" s="530">
        <v>189</v>
      </c>
      <c r="BJ89" s="530">
        <v>88</v>
      </c>
      <c r="BK89" s="530">
        <v>99</v>
      </c>
      <c r="BL89" s="530">
        <v>131</v>
      </c>
      <c r="BM89" s="530">
        <v>0</v>
      </c>
      <c r="BN89" s="530">
        <v>0</v>
      </c>
      <c r="BO89" s="530">
        <v>0</v>
      </c>
      <c r="BP89" s="530">
        <v>0</v>
      </c>
      <c r="BQ89" s="530">
        <v>0</v>
      </c>
      <c r="BR89" s="530">
        <v>0</v>
      </c>
      <c r="BS89" s="530">
        <v>0</v>
      </c>
      <c r="BT89" s="530">
        <v>0</v>
      </c>
      <c r="BU89" s="530">
        <v>0</v>
      </c>
      <c r="BV89" s="530">
        <v>0</v>
      </c>
      <c r="BW89" s="530">
        <v>0</v>
      </c>
      <c r="BX89" s="530">
        <v>0</v>
      </c>
      <c r="BY89" s="530">
        <v>17</v>
      </c>
      <c r="BZ89" s="530">
        <v>37</v>
      </c>
      <c r="CA89" s="530">
        <v>0</v>
      </c>
    </row>
    <row r="90" spans="1:79" s="477" customFormat="1">
      <c r="A90" s="477" t="s">
        <v>61</v>
      </c>
      <c r="B90" s="477" t="s">
        <v>1873</v>
      </c>
      <c r="C90" s="477">
        <v>2021</v>
      </c>
      <c r="D90" s="477" t="s">
        <v>1934</v>
      </c>
      <c r="E90" s="530">
        <v>606</v>
      </c>
      <c r="F90" s="530">
        <v>847</v>
      </c>
      <c r="G90" s="530">
        <v>492</v>
      </c>
      <c r="H90" s="530">
        <v>358</v>
      </c>
      <c r="I90" s="530">
        <v>281</v>
      </c>
      <c r="J90" s="530">
        <v>0</v>
      </c>
      <c r="K90" s="530">
        <v>0</v>
      </c>
      <c r="L90" s="530">
        <v>0</v>
      </c>
      <c r="M90" s="530">
        <v>0</v>
      </c>
      <c r="N90" s="530">
        <v>226</v>
      </c>
      <c r="O90" s="530">
        <v>117</v>
      </c>
      <c r="P90" s="530">
        <v>109</v>
      </c>
      <c r="Q90" s="530">
        <v>5</v>
      </c>
      <c r="R90" s="530">
        <v>0</v>
      </c>
      <c r="S90" s="530">
        <v>0</v>
      </c>
      <c r="T90" s="530">
        <v>0</v>
      </c>
      <c r="U90" s="530">
        <v>0</v>
      </c>
      <c r="V90" s="530">
        <v>0</v>
      </c>
      <c r="W90" s="530">
        <v>0</v>
      </c>
      <c r="X90" s="530">
        <v>0</v>
      </c>
      <c r="Y90" s="530">
        <v>5</v>
      </c>
      <c r="Z90" s="530">
        <v>0</v>
      </c>
      <c r="AA90" s="530">
        <v>0</v>
      </c>
      <c r="AB90" s="530">
        <v>0</v>
      </c>
      <c r="AC90" s="530">
        <v>700</v>
      </c>
      <c r="AD90" s="530">
        <v>367</v>
      </c>
      <c r="AE90" s="530">
        <v>307</v>
      </c>
      <c r="AF90" s="530">
        <v>535</v>
      </c>
      <c r="AG90" s="530">
        <v>481</v>
      </c>
      <c r="AH90" s="530">
        <v>243</v>
      </c>
      <c r="AI90" s="530">
        <v>197</v>
      </c>
      <c r="AJ90" s="530">
        <v>376</v>
      </c>
      <c r="AK90" s="530">
        <v>219</v>
      </c>
      <c r="AL90" s="530">
        <v>124</v>
      </c>
      <c r="AM90" s="530">
        <v>110</v>
      </c>
      <c r="AN90" s="530">
        <v>159</v>
      </c>
      <c r="AO90" s="530">
        <v>0</v>
      </c>
      <c r="AP90" s="530">
        <v>0</v>
      </c>
      <c r="AQ90" s="530">
        <v>0</v>
      </c>
      <c r="AR90" s="530">
        <v>0</v>
      </c>
      <c r="AS90" s="530">
        <v>0</v>
      </c>
      <c r="AT90" s="530">
        <v>0</v>
      </c>
      <c r="AU90" s="530">
        <v>0</v>
      </c>
      <c r="AV90" s="530">
        <v>0</v>
      </c>
      <c r="AW90" s="530">
        <v>0</v>
      </c>
      <c r="AX90" s="530">
        <v>0</v>
      </c>
      <c r="AY90" s="530">
        <v>0</v>
      </c>
      <c r="AZ90" s="530">
        <v>0</v>
      </c>
      <c r="BA90" s="530">
        <v>1296</v>
      </c>
      <c r="BB90" s="530">
        <v>754</v>
      </c>
      <c r="BC90" s="530">
        <v>612</v>
      </c>
      <c r="BD90" s="530">
        <v>592</v>
      </c>
      <c r="BE90" s="530">
        <v>1099</v>
      </c>
      <c r="BF90" s="530">
        <v>656</v>
      </c>
      <c r="BG90" s="530">
        <v>502</v>
      </c>
      <c r="BH90" s="530">
        <v>453</v>
      </c>
      <c r="BI90" s="530">
        <v>197</v>
      </c>
      <c r="BJ90" s="530">
        <v>98</v>
      </c>
      <c r="BK90" s="530">
        <v>110</v>
      </c>
      <c r="BL90" s="530">
        <v>139</v>
      </c>
      <c r="BM90" s="530">
        <v>0</v>
      </c>
      <c r="BN90" s="530">
        <v>0</v>
      </c>
      <c r="BO90" s="530">
        <v>0</v>
      </c>
      <c r="BP90" s="530">
        <v>0</v>
      </c>
      <c r="BQ90" s="530">
        <v>0</v>
      </c>
      <c r="BR90" s="530">
        <v>0</v>
      </c>
      <c r="BS90" s="530">
        <v>0</v>
      </c>
      <c r="BT90" s="530">
        <v>0</v>
      </c>
      <c r="BU90" s="530">
        <v>0</v>
      </c>
      <c r="BV90" s="530">
        <v>0</v>
      </c>
      <c r="BW90" s="530">
        <v>0</v>
      </c>
      <c r="BX90" s="530">
        <v>0</v>
      </c>
      <c r="BY90" s="530">
        <v>21</v>
      </c>
      <c r="BZ90" s="530">
        <v>45</v>
      </c>
      <c r="CA90" s="530">
        <v>0</v>
      </c>
    </row>
    <row r="91" spans="1:79" s="477" customFormat="1">
      <c r="A91" s="477" t="s">
        <v>61</v>
      </c>
      <c r="B91" s="477" t="s">
        <v>1873</v>
      </c>
      <c r="C91" s="477">
        <v>2022</v>
      </c>
      <c r="D91" s="477" t="s">
        <v>1934</v>
      </c>
      <c r="E91" s="530">
        <v>534</v>
      </c>
      <c r="F91" s="530">
        <v>745</v>
      </c>
      <c r="G91" s="530">
        <v>431</v>
      </c>
      <c r="H91" s="530">
        <v>305</v>
      </c>
      <c r="I91" s="530">
        <v>223</v>
      </c>
      <c r="J91" s="530">
        <v>0</v>
      </c>
      <c r="K91" s="530">
        <v>0</v>
      </c>
      <c r="L91" s="530">
        <v>0</v>
      </c>
      <c r="M91" s="530">
        <v>0</v>
      </c>
      <c r="N91" s="530">
        <v>236</v>
      </c>
      <c r="O91" s="530">
        <v>90</v>
      </c>
      <c r="P91" s="530">
        <v>146</v>
      </c>
      <c r="Q91" s="530">
        <v>5</v>
      </c>
      <c r="R91" s="530">
        <v>0</v>
      </c>
      <c r="S91" s="530">
        <v>0</v>
      </c>
      <c r="T91" s="530">
        <v>0</v>
      </c>
      <c r="U91" s="530">
        <v>0</v>
      </c>
      <c r="V91" s="530">
        <v>0</v>
      </c>
      <c r="W91" s="530">
        <v>0</v>
      </c>
      <c r="X91" s="530">
        <v>0</v>
      </c>
      <c r="Y91" s="530">
        <v>5</v>
      </c>
      <c r="Z91" s="530">
        <v>0</v>
      </c>
      <c r="AA91" s="530">
        <v>0</v>
      </c>
      <c r="AB91" s="530">
        <v>0</v>
      </c>
      <c r="AC91" s="530">
        <v>535</v>
      </c>
      <c r="AD91" s="530">
        <v>251</v>
      </c>
      <c r="AE91" s="530">
        <v>231</v>
      </c>
      <c r="AF91" s="530">
        <v>410</v>
      </c>
      <c r="AG91" s="530">
        <v>348</v>
      </c>
      <c r="AH91" s="530">
        <v>156</v>
      </c>
      <c r="AI91" s="530">
        <v>132</v>
      </c>
      <c r="AJ91" s="530">
        <v>269</v>
      </c>
      <c r="AK91" s="530">
        <v>187</v>
      </c>
      <c r="AL91" s="530">
        <v>95</v>
      </c>
      <c r="AM91" s="530">
        <v>99</v>
      </c>
      <c r="AN91" s="530">
        <v>141</v>
      </c>
      <c r="AO91" s="530">
        <v>0</v>
      </c>
      <c r="AP91" s="530">
        <v>0</v>
      </c>
      <c r="AQ91" s="530">
        <v>0</v>
      </c>
      <c r="AR91" s="530">
        <v>0</v>
      </c>
      <c r="AS91" s="530">
        <v>0</v>
      </c>
      <c r="AT91" s="530">
        <v>0</v>
      </c>
      <c r="AU91" s="530">
        <v>0</v>
      </c>
      <c r="AV91" s="530">
        <v>0</v>
      </c>
      <c r="AW91" s="530">
        <v>0</v>
      </c>
      <c r="AX91" s="530">
        <v>0</v>
      </c>
      <c r="AY91" s="530">
        <v>0</v>
      </c>
      <c r="AZ91" s="530">
        <v>0</v>
      </c>
      <c r="BA91" s="530">
        <v>1103</v>
      </c>
      <c r="BB91" s="530">
        <v>626</v>
      </c>
      <c r="BC91" s="530">
        <v>480</v>
      </c>
      <c r="BD91" s="530">
        <v>498</v>
      </c>
      <c r="BE91" s="530">
        <v>919</v>
      </c>
      <c r="BF91" s="530">
        <v>538</v>
      </c>
      <c r="BG91" s="530">
        <v>384</v>
      </c>
      <c r="BH91" s="530">
        <v>369</v>
      </c>
      <c r="BI91" s="530">
        <v>184</v>
      </c>
      <c r="BJ91" s="530">
        <v>88</v>
      </c>
      <c r="BK91" s="530">
        <v>96</v>
      </c>
      <c r="BL91" s="530">
        <v>129</v>
      </c>
      <c r="BM91" s="530">
        <v>0</v>
      </c>
      <c r="BN91" s="530">
        <v>0</v>
      </c>
      <c r="BO91" s="530">
        <v>0</v>
      </c>
      <c r="BP91" s="530">
        <v>0</v>
      </c>
      <c r="BQ91" s="530">
        <v>0</v>
      </c>
      <c r="BR91" s="530">
        <v>0</v>
      </c>
      <c r="BS91" s="530">
        <v>0</v>
      </c>
      <c r="BT91" s="530">
        <v>0</v>
      </c>
      <c r="BU91" s="530">
        <v>0</v>
      </c>
      <c r="BV91" s="530">
        <v>0</v>
      </c>
      <c r="BW91" s="530">
        <v>0</v>
      </c>
      <c r="BX91" s="530">
        <v>0</v>
      </c>
      <c r="BY91" s="530">
        <v>25</v>
      </c>
      <c r="BZ91" s="530">
        <v>40</v>
      </c>
      <c r="CA91" s="530">
        <v>0</v>
      </c>
    </row>
    <row r="92" spans="1:79" s="477" customFormat="1">
      <c r="A92" s="477" t="s">
        <v>61</v>
      </c>
      <c r="B92" s="477" t="s">
        <v>1873</v>
      </c>
      <c r="C92" s="477">
        <v>2023</v>
      </c>
      <c r="D92" s="477" t="s">
        <v>1934</v>
      </c>
      <c r="E92" s="530">
        <v>523</v>
      </c>
      <c r="F92" s="530">
        <v>700</v>
      </c>
      <c r="G92" s="530">
        <v>422</v>
      </c>
      <c r="H92" s="530">
        <v>251</v>
      </c>
      <c r="I92" s="530">
        <v>214</v>
      </c>
      <c r="J92" s="530">
        <v>0</v>
      </c>
      <c r="K92" s="530">
        <v>0</v>
      </c>
      <c r="L92" s="530">
        <v>0</v>
      </c>
      <c r="M92" s="530">
        <v>0</v>
      </c>
      <c r="N92" s="530">
        <v>177</v>
      </c>
      <c r="O92" s="530">
        <v>40</v>
      </c>
      <c r="P92" s="530">
        <v>137</v>
      </c>
      <c r="Q92" s="530">
        <v>6</v>
      </c>
      <c r="R92" s="530">
        <v>3</v>
      </c>
      <c r="S92" s="530">
        <v>5</v>
      </c>
      <c r="T92" s="530">
        <v>4</v>
      </c>
      <c r="U92" s="530">
        <v>0</v>
      </c>
      <c r="V92" s="530">
        <v>0</v>
      </c>
      <c r="W92" s="530">
        <v>0</v>
      </c>
      <c r="X92" s="530">
        <v>0</v>
      </c>
      <c r="Y92" s="530">
        <v>6</v>
      </c>
      <c r="Z92" s="530">
        <v>3</v>
      </c>
      <c r="AA92" s="530">
        <v>5</v>
      </c>
      <c r="AB92" s="530">
        <v>4</v>
      </c>
      <c r="AC92" s="530">
        <v>715</v>
      </c>
      <c r="AD92" s="530">
        <v>370</v>
      </c>
      <c r="AE92" s="530">
        <v>289</v>
      </c>
      <c r="AF92" s="530">
        <v>554</v>
      </c>
      <c r="AG92" s="530">
        <v>414</v>
      </c>
      <c r="AH92" s="530">
        <v>199</v>
      </c>
      <c r="AI92" s="530">
        <v>149</v>
      </c>
      <c r="AJ92" s="530">
        <v>324</v>
      </c>
      <c r="AK92" s="530">
        <v>301</v>
      </c>
      <c r="AL92" s="530">
        <v>171</v>
      </c>
      <c r="AM92" s="530">
        <v>140</v>
      </c>
      <c r="AN92" s="530">
        <v>230</v>
      </c>
      <c r="AO92" s="530">
        <v>0</v>
      </c>
      <c r="AP92" s="530">
        <v>0</v>
      </c>
      <c r="AQ92" s="530">
        <v>0</v>
      </c>
      <c r="AR92" s="530">
        <v>0</v>
      </c>
      <c r="AS92" s="530">
        <v>0</v>
      </c>
      <c r="AT92" s="530">
        <v>0</v>
      </c>
      <c r="AU92" s="530">
        <v>0</v>
      </c>
      <c r="AV92" s="530">
        <v>0</v>
      </c>
      <c r="AW92" s="530">
        <v>0</v>
      </c>
      <c r="AX92" s="530">
        <v>0</v>
      </c>
      <c r="AY92" s="530">
        <v>0</v>
      </c>
      <c r="AZ92" s="530">
        <v>0</v>
      </c>
      <c r="BA92" s="530">
        <v>1167</v>
      </c>
      <c r="BB92" s="530">
        <v>647</v>
      </c>
      <c r="BC92" s="530">
        <v>467</v>
      </c>
      <c r="BD92" s="530">
        <v>455</v>
      </c>
      <c r="BE92" s="530">
        <v>978</v>
      </c>
      <c r="BF92" s="530">
        <v>561</v>
      </c>
      <c r="BG92" s="530">
        <v>371</v>
      </c>
      <c r="BH92" s="530">
        <v>334</v>
      </c>
      <c r="BI92" s="530">
        <v>189</v>
      </c>
      <c r="BJ92" s="530">
        <v>86</v>
      </c>
      <c r="BK92" s="530">
        <v>96</v>
      </c>
      <c r="BL92" s="530">
        <v>121</v>
      </c>
      <c r="BM92" s="530">
        <v>0</v>
      </c>
      <c r="BN92" s="530">
        <v>0</v>
      </c>
      <c r="BO92" s="530">
        <v>0</v>
      </c>
      <c r="BP92" s="530">
        <v>0</v>
      </c>
      <c r="BQ92" s="530">
        <v>0</v>
      </c>
      <c r="BR92" s="530">
        <v>0</v>
      </c>
      <c r="BS92" s="530">
        <v>0</v>
      </c>
      <c r="BT92" s="530">
        <v>0</v>
      </c>
      <c r="BU92" s="530">
        <v>0</v>
      </c>
      <c r="BV92" s="530">
        <v>0</v>
      </c>
      <c r="BW92" s="530">
        <v>0</v>
      </c>
      <c r="BX92" s="530">
        <v>0</v>
      </c>
      <c r="BY92" s="530">
        <v>40</v>
      </c>
      <c r="BZ92" s="530">
        <v>55</v>
      </c>
      <c r="CA92" s="530">
        <v>0</v>
      </c>
    </row>
    <row r="93" spans="1:79" s="477" customFormat="1">
      <c r="A93" s="477" t="s">
        <v>61</v>
      </c>
      <c r="B93" s="477" t="s">
        <v>1873</v>
      </c>
      <c r="C93" s="477">
        <v>2024</v>
      </c>
      <c r="D93" s="477" t="s">
        <v>1934</v>
      </c>
      <c r="E93" s="530">
        <v>508</v>
      </c>
      <c r="F93" s="530">
        <v>677</v>
      </c>
      <c r="G93" s="530">
        <v>407</v>
      </c>
      <c r="H93" s="530">
        <v>255</v>
      </c>
      <c r="I93" s="530">
        <v>193</v>
      </c>
      <c r="J93" s="530">
        <v>0</v>
      </c>
      <c r="K93" s="530">
        <v>0</v>
      </c>
      <c r="L93" s="530">
        <v>0</v>
      </c>
      <c r="M93" s="530">
        <v>0</v>
      </c>
      <c r="N93" s="530">
        <v>133</v>
      </c>
      <c r="O93" s="530">
        <v>0</v>
      </c>
      <c r="P93" s="530">
        <v>133</v>
      </c>
      <c r="Q93" s="530">
        <v>19</v>
      </c>
      <c r="R93" s="530">
        <v>5</v>
      </c>
      <c r="S93" s="530">
        <v>4</v>
      </c>
      <c r="T93" s="530">
        <v>11</v>
      </c>
      <c r="U93" s="530">
        <v>5</v>
      </c>
      <c r="V93" s="530">
        <v>4</v>
      </c>
      <c r="W93" s="530">
        <v>3</v>
      </c>
      <c r="X93" s="530">
        <v>2</v>
      </c>
      <c r="Y93" s="530">
        <v>14</v>
      </c>
      <c r="Z93" s="530">
        <v>1</v>
      </c>
      <c r="AA93" s="530">
        <v>1</v>
      </c>
      <c r="AB93" s="530">
        <v>9</v>
      </c>
      <c r="AC93" s="530">
        <v>579</v>
      </c>
      <c r="AD93" s="530">
        <v>323</v>
      </c>
      <c r="AE93" s="530">
        <v>244</v>
      </c>
      <c r="AF93" s="530">
        <v>398</v>
      </c>
      <c r="AG93" s="530">
        <v>147</v>
      </c>
      <c r="AH93" s="530">
        <v>108</v>
      </c>
      <c r="AI93" s="530">
        <v>63</v>
      </c>
      <c r="AJ93" s="530">
        <v>80</v>
      </c>
      <c r="AK93" s="530">
        <v>432</v>
      </c>
      <c r="AL93" s="530">
        <v>215</v>
      </c>
      <c r="AM93" s="530">
        <v>181</v>
      </c>
      <c r="AN93" s="530">
        <v>318</v>
      </c>
      <c r="AO93" s="530">
        <v>0</v>
      </c>
      <c r="AP93" s="530">
        <v>0</v>
      </c>
      <c r="AQ93" s="530">
        <v>0</v>
      </c>
      <c r="AR93" s="530">
        <v>0</v>
      </c>
      <c r="AS93" s="530">
        <v>0</v>
      </c>
      <c r="AT93" s="530">
        <v>0</v>
      </c>
      <c r="AU93" s="530">
        <v>0</v>
      </c>
      <c r="AV93" s="530">
        <v>0</v>
      </c>
      <c r="AW93" s="530">
        <v>0</v>
      </c>
      <c r="AX93" s="530">
        <v>0</v>
      </c>
      <c r="AY93" s="530">
        <v>0</v>
      </c>
      <c r="AZ93" s="530">
        <v>0</v>
      </c>
      <c r="BA93" s="530">
        <v>1003</v>
      </c>
      <c r="BB93" s="530">
        <v>644</v>
      </c>
      <c r="BC93" s="530">
        <v>408</v>
      </c>
      <c r="BD93" s="530">
        <v>417</v>
      </c>
      <c r="BE93" s="530">
        <v>754</v>
      </c>
      <c r="BF93" s="530">
        <v>516</v>
      </c>
      <c r="BG93" s="530">
        <v>282</v>
      </c>
      <c r="BH93" s="530">
        <v>256</v>
      </c>
      <c r="BI93" s="530">
        <v>249</v>
      </c>
      <c r="BJ93" s="530">
        <v>128</v>
      </c>
      <c r="BK93" s="530">
        <v>126</v>
      </c>
      <c r="BL93" s="530">
        <v>161</v>
      </c>
      <c r="BM93" s="530">
        <v>0</v>
      </c>
      <c r="BN93" s="530">
        <v>0</v>
      </c>
      <c r="BO93" s="530">
        <v>0</v>
      </c>
      <c r="BP93" s="530">
        <v>0</v>
      </c>
      <c r="BQ93" s="530">
        <v>0</v>
      </c>
      <c r="BR93" s="530">
        <v>0</v>
      </c>
      <c r="BS93" s="530">
        <v>0</v>
      </c>
      <c r="BT93" s="530">
        <v>0</v>
      </c>
      <c r="BU93" s="530">
        <v>0</v>
      </c>
      <c r="BV93" s="530">
        <v>0</v>
      </c>
      <c r="BW93" s="530">
        <v>0</v>
      </c>
      <c r="BX93" s="530">
        <v>0</v>
      </c>
      <c r="BY93" s="530">
        <v>31</v>
      </c>
      <c r="BZ93" s="530">
        <v>51</v>
      </c>
      <c r="CA93" s="530">
        <v>0</v>
      </c>
    </row>
    <row r="94" spans="1:79" s="477" customFormat="1">
      <c r="A94" s="477" t="s">
        <v>61</v>
      </c>
      <c r="B94" s="477" t="s">
        <v>1873</v>
      </c>
      <c r="C94" s="477">
        <v>2025</v>
      </c>
      <c r="D94" s="477" t="s">
        <v>1935</v>
      </c>
      <c r="E94" s="530">
        <v>571</v>
      </c>
      <c r="F94" s="530">
        <v>680</v>
      </c>
      <c r="G94" s="530">
        <v>403</v>
      </c>
      <c r="H94" s="530">
        <v>270</v>
      </c>
      <c r="I94" s="530">
        <v>228</v>
      </c>
      <c r="J94" s="530">
        <v>0</v>
      </c>
      <c r="K94" s="530">
        <v>0</v>
      </c>
      <c r="L94" s="530">
        <v>0</v>
      </c>
      <c r="M94" s="530">
        <v>0</v>
      </c>
      <c r="N94" s="530">
        <v>181</v>
      </c>
      <c r="O94" s="530">
        <v>62</v>
      </c>
      <c r="P94" s="530">
        <v>119</v>
      </c>
      <c r="Q94" s="530">
        <v>23</v>
      </c>
      <c r="R94" s="530">
        <v>9</v>
      </c>
      <c r="S94" s="530">
        <v>12</v>
      </c>
      <c r="T94" s="530">
        <v>14</v>
      </c>
      <c r="U94" s="530">
        <v>1</v>
      </c>
      <c r="V94" s="530">
        <v>4</v>
      </c>
      <c r="W94" s="530">
        <v>4</v>
      </c>
      <c r="X94" s="530">
        <v>1</v>
      </c>
      <c r="Y94" s="530">
        <v>22</v>
      </c>
      <c r="Z94" s="530">
        <v>5</v>
      </c>
      <c r="AA94" s="530">
        <v>8</v>
      </c>
      <c r="AB94" s="530">
        <v>13</v>
      </c>
      <c r="AC94" s="530">
        <v>578</v>
      </c>
      <c r="AD94" s="530">
        <v>303</v>
      </c>
      <c r="AE94" s="530">
        <v>243</v>
      </c>
      <c r="AF94" s="530">
        <v>444</v>
      </c>
      <c r="AG94" s="530">
        <v>301</v>
      </c>
      <c r="AH94" s="530">
        <v>160</v>
      </c>
      <c r="AI94" s="530">
        <v>118</v>
      </c>
      <c r="AJ94" s="530">
        <v>231</v>
      </c>
      <c r="AK94" s="530">
        <v>277</v>
      </c>
      <c r="AL94" s="530">
        <v>143</v>
      </c>
      <c r="AM94" s="530">
        <v>125</v>
      </c>
      <c r="AN94" s="530">
        <v>213</v>
      </c>
      <c r="AO94" s="530">
        <v>0</v>
      </c>
      <c r="AP94" s="530">
        <v>0</v>
      </c>
      <c r="AQ94" s="530">
        <v>0</v>
      </c>
      <c r="AR94" s="530">
        <v>0</v>
      </c>
      <c r="AS94" s="530">
        <v>0</v>
      </c>
      <c r="AT94" s="530">
        <v>0</v>
      </c>
      <c r="AU94" s="530">
        <v>0</v>
      </c>
      <c r="AV94" s="530">
        <v>0</v>
      </c>
      <c r="AW94" s="530">
        <v>0</v>
      </c>
      <c r="AX94" s="530">
        <v>0</v>
      </c>
      <c r="AY94" s="530">
        <v>0</v>
      </c>
      <c r="AZ94" s="530">
        <v>0</v>
      </c>
      <c r="BA94" s="530">
        <v>1075</v>
      </c>
      <c r="BB94" s="530">
        <v>600</v>
      </c>
      <c r="BC94" s="530">
        <v>468</v>
      </c>
      <c r="BD94" s="530">
        <v>503</v>
      </c>
      <c r="BE94" s="530">
        <v>898</v>
      </c>
      <c r="BF94" s="530">
        <v>517</v>
      </c>
      <c r="BG94" s="530">
        <v>377</v>
      </c>
      <c r="BH94" s="530">
        <v>377</v>
      </c>
      <c r="BI94" s="530">
        <v>177</v>
      </c>
      <c r="BJ94" s="530">
        <v>83</v>
      </c>
      <c r="BK94" s="530">
        <v>91</v>
      </c>
      <c r="BL94" s="530">
        <v>126</v>
      </c>
      <c r="BM94" s="530">
        <v>0</v>
      </c>
      <c r="BN94" s="530">
        <v>0</v>
      </c>
      <c r="BO94" s="530">
        <v>0</v>
      </c>
      <c r="BP94" s="530">
        <v>0</v>
      </c>
      <c r="BQ94" s="530">
        <v>0</v>
      </c>
      <c r="BR94" s="530">
        <v>0</v>
      </c>
      <c r="BS94" s="530">
        <v>0</v>
      </c>
      <c r="BT94" s="530">
        <v>0</v>
      </c>
      <c r="BU94" s="530">
        <v>0</v>
      </c>
      <c r="BV94" s="530">
        <v>0</v>
      </c>
      <c r="BW94" s="530">
        <v>0</v>
      </c>
      <c r="BX94" s="530">
        <v>0</v>
      </c>
      <c r="BY94" s="530">
        <v>33</v>
      </c>
      <c r="BZ94" s="530">
        <v>51</v>
      </c>
      <c r="CA94" s="530">
        <v>0</v>
      </c>
    </row>
    <row r="95" spans="1:79" s="477" customFormat="1">
      <c r="A95" s="477" t="s">
        <v>61</v>
      </c>
      <c r="B95" s="477" t="s">
        <v>1873</v>
      </c>
      <c r="C95" s="477">
        <v>2026</v>
      </c>
      <c r="D95" s="477" t="s">
        <v>1935</v>
      </c>
      <c r="E95" s="530">
        <v>563</v>
      </c>
      <c r="F95" s="530">
        <v>682</v>
      </c>
      <c r="G95" s="530">
        <v>404</v>
      </c>
      <c r="H95" s="530">
        <v>271</v>
      </c>
      <c r="I95" s="530">
        <v>229</v>
      </c>
      <c r="J95" s="530">
        <v>0</v>
      </c>
      <c r="K95" s="530">
        <v>0</v>
      </c>
      <c r="L95" s="530">
        <v>0</v>
      </c>
      <c r="M95" s="530">
        <v>0</v>
      </c>
      <c r="N95" s="530">
        <v>181</v>
      </c>
      <c r="O95" s="530">
        <v>62</v>
      </c>
      <c r="P95" s="530">
        <v>119</v>
      </c>
      <c r="Q95" s="530">
        <v>27</v>
      </c>
      <c r="R95" s="530">
        <v>10</v>
      </c>
      <c r="S95" s="530">
        <v>14</v>
      </c>
      <c r="T95" s="530">
        <v>17</v>
      </c>
      <c r="U95" s="530">
        <v>1</v>
      </c>
      <c r="V95" s="530">
        <v>4</v>
      </c>
      <c r="W95" s="530">
        <v>5</v>
      </c>
      <c r="X95" s="530">
        <v>1</v>
      </c>
      <c r="Y95" s="530">
        <v>26</v>
      </c>
      <c r="Z95" s="530">
        <v>6</v>
      </c>
      <c r="AA95" s="530">
        <v>9</v>
      </c>
      <c r="AB95" s="530">
        <v>16</v>
      </c>
      <c r="AC95" s="530">
        <v>577</v>
      </c>
      <c r="AD95" s="530">
        <v>302</v>
      </c>
      <c r="AE95" s="530">
        <v>243</v>
      </c>
      <c r="AF95" s="530">
        <v>443</v>
      </c>
      <c r="AG95" s="530">
        <v>301</v>
      </c>
      <c r="AH95" s="530">
        <v>159</v>
      </c>
      <c r="AI95" s="530">
        <v>118</v>
      </c>
      <c r="AJ95" s="530">
        <v>230</v>
      </c>
      <c r="AK95" s="530">
        <v>276</v>
      </c>
      <c r="AL95" s="530">
        <v>143</v>
      </c>
      <c r="AM95" s="530">
        <v>125</v>
      </c>
      <c r="AN95" s="530">
        <v>213</v>
      </c>
      <c r="AO95" s="530">
        <v>0</v>
      </c>
      <c r="AP95" s="530">
        <v>0</v>
      </c>
      <c r="AQ95" s="530">
        <v>0</v>
      </c>
      <c r="AR95" s="530">
        <v>0</v>
      </c>
      <c r="AS95" s="530">
        <v>0</v>
      </c>
      <c r="AT95" s="530">
        <v>0</v>
      </c>
      <c r="AU95" s="530">
        <v>0</v>
      </c>
      <c r="AV95" s="530">
        <v>0</v>
      </c>
      <c r="AW95" s="530">
        <v>0</v>
      </c>
      <c r="AX95" s="530">
        <v>0</v>
      </c>
      <c r="AY95" s="530">
        <v>0</v>
      </c>
      <c r="AZ95" s="530">
        <v>0</v>
      </c>
      <c r="BA95" s="530">
        <v>1085</v>
      </c>
      <c r="BB95" s="530">
        <v>606</v>
      </c>
      <c r="BC95" s="530">
        <v>473</v>
      </c>
      <c r="BD95" s="530">
        <v>507</v>
      </c>
      <c r="BE95" s="530">
        <v>906</v>
      </c>
      <c r="BF95" s="530">
        <v>522</v>
      </c>
      <c r="BG95" s="530">
        <v>381</v>
      </c>
      <c r="BH95" s="530">
        <v>380</v>
      </c>
      <c r="BI95" s="530">
        <v>179</v>
      </c>
      <c r="BJ95" s="530">
        <v>84</v>
      </c>
      <c r="BK95" s="530">
        <v>92</v>
      </c>
      <c r="BL95" s="530">
        <v>127</v>
      </c>
      <c r="BM95" s="530">
        <v>0</v>
      </c>
      <c r="BN95" s="530">
        <v>0</v>
      </c>
      <c r="BO95" s="530">
        <v>0</v>
      </c>
      <c r="BP95" s="530">
        <v>0</v>
      </c>
      <c r="BQ95" s="530">
        <v>0</v>
      </c>
      <c r="BR95" s="530">
        <v>0</v>
      </c>
      <c r="BS95" s="530">
        <v>0</v>
      </c>
      <c r="BT95" s="530">
        <v>0</v>
      </c>
      <c r="BU95" s="530">
        <v>0</v>
      </c>
      <c r="BV95" s="530">
        <v>0</v>
      </c>
      <c r="BW95" s="530">
        <v>0</v>
      </c>
      <c r="BX95" s="530">
        <v>0</v>
      </c>
      <c r="BY95" s="530">
        <v>34</v>
      </c>
      <c r="BZ95" s="530">
        <v>51</v>
      </c>
      <c r="CA95" s="530">
        <v>0</v>
      </c>
    </row>
    <row r="96" spans="1:79" s="477" customFormat="1">
      <c r="A96" s="477" t="s">
        <v>61</v>
      </c>
      <c r="B96" s="477" t="s">
        <v>1873</v>
      </c>
      <c r="C96" s="477">
        <v>2024</v>
      </c>
      <c r="D96" s="477" t="s">
        <v>1937</v>
      </c>
      <c r="E96" s="530">
        <f t="shared" ref="E96:AJ96" si="21">E93</f>
        <v>508</v>
      </c>
      <c r="F96" s="530">
        <f t="shared" si="21"/>
        <v>677</v>
      </c>
      <c r="G96" s="530">
        <f t="shared" si="21"/>
        <v>407</v>
      </c>
      <c r="H96" s="530">
        <f t="shared" si="21"/>
        <v>255</v>
      </c>
      <c r="I96" s="530">
        <f t="shared" si="21"/>
        <v>193</v>
      </c>
      <c r="J96" s="530">
        <f t="shared" si="21"/>
        <v>0</v>
      </c>
      <c r="K96" s="530">
        <f t="shared" si="21"/>
        <v>0</v>
      </c>
      <c r="L96" s="530">
        <f t="shared" si="21"/>
        <v>0</v>
      </c>
      <c r="M96" s="530">
        <f t="shared" si="21"/>
        <v>0</v>
      </c>
      <c r="N96" s="530">
        <f t="shared" si="21"/>
        <v>133</v>
      </c>
      <c r="O96" s="530">
        <f t="shared" si="21"/>
        <v>0</v>
      </c>
      <c r="P96" s="530">
        <f t="shared" si="21"/>
        <v>133</v>
      </c>
      <c r="Q96" s="530">
        <f t="shared" si="21"/>
        <v>19</v>
      </c>
      <c r="R96" s="530">
        <f t="shared" si="21"/>
        <v>5</v>
      </c>
      <c r="S96" s="530">
        <f t="shared" si="21"/>
        <v>4</v>
      </c>
      <c r="T96" s="530">
        <f t="shared" si="21"/>
        <v>11</v>
      </c>
      <c r="U96" s="530">
        <f t="shared" si="21"/>
        <v>5</v>
      </c>
      <c r="V96" s="530">
        <f t="shared" si="21"/>
        <v>4</v>
      </c>
      <c r="W96" s="530">
        <f t="shared" si="21"/>
        <v>3</v>
      </c>
      <c r="X96" s="530">
        <f t="shared" si="21"/>
        <v>2</v>
      </c>
      <c r="Y96" s="530">
        <f t="shared" si="21"/>
        <v>14</v>
      </c>
      <c r="Z96" s="530">
        <f t="shared" si="21"/>
        <v>1</v>
      </c>
      <c r="AA96" s="530">
        <f t="shared" si="21"/>
        <v>1</v>
      </c>
      <c r="AB96" s="530">
        <f t="shared" si="21"/>
        <v>9</v>
      </c>
      <c r="AC96" s="530">
        <f t="shared" si="21"/>
        <v>579</v>
      </c>
      <c r="AD96" s="530">
        <f t="shared" si="21"/>
        <v>323</v>
      </c>
      <c r="AE96" s="530">
        <f t="shared" si="21"/>
        <v>244</v>
      </c>
      <c r="AF96" s="530">
        <f t="shared" si="21"/>
        <v>398</v>
      </c>
      <c r="AG96" s="530">
        <f t="shared" si="21"/>
        <v>147</v>
      </c>
      <c r="AH96" s="530">
        <f t="shared" si="21"/>
        <v>108</v>
      </c>
      <c r="AI96" s="530">
        <f t="shared" si="21"/>
        <v>63</v>
      </c>
      <c r="AJ96" s="530">
        <f t="shared" si="21"/>
        <v>80</v>
      </c>
      <c r="AK96" s="530">
        <f t="shared" ref="AK96:BP96" si="22">AK93</f>
        <v>432</v>
      </c>
      <c r="AL96" s="530">
        <f t="shared" si="22"/>
        <v>215</v>
      </c>
      <c r="AM96" s="530">
        <f t="shared" si="22"/>
        <v>181</v>
      </c>
      <c r="AN96" s="530">
        <f t="shared" si="22"/>
        <v>318</v>
      </c>
      <c r="AO96" s="530">
        <f t="shared" si="22"/>
        <v>0</v>
      </c>
      <c r="AP96" s="530">
        <f t="shared" si="22"/>
        <v>0</v>
      </c>
      <c r="AQ96" s="530">
        <f t="shared" si="22"/>
        <v>0</v>
      </c>
      <c r="AR96" s="530">
        <f t="shared" si="22"/>
        <v>0</v>
      </c>
      <c r="AS96" s="530">
        <f t="shared" si="22"/>
        <v>0</v>
      </c>
      <c r="AT96" s="530">
        <f t="shared" si="22"/>
        <v>0</v>
      </c>
      <c r="AU96" s="530">
        <f t="shared" si="22"/>
        <v>0</v>
      </c>
      <c r="AV96" s="530">
        <f t="shared" si="22"/>
        <v>0</v>
      </c>
      <c r="AW96" s="530">
        <f t="shared" si="22"/>
        <v>0</v>
      </c>
      <c r="AX96" s="530">
        <f t="shared" si="22"/>
        <v>0</v>
      </c>
      <c r="AY96" s="530">
        <f t="shared" si="22"/>
        <v>0</v>
      </c>
      <c r="AZ96" s="530">
        <f t="shared" si="22"/>
        <v>0</v>
      </c>
      <c r="BA96" s="530">
        <f t="shared" si="22"/>
        <v>1003</v>
      </c>
      <c r="BB96" s="530">
        <f t="shared" si="22"/>
        <v>644</v>
      </c>
      <c r="BC96" s="530">
        <f t="shared" si="22"/>
        <v>408</v>
      </c>
      <c r="BD96" s="530">
        <f t="shared" si="22"/>
        <v>417</v>
      </c>
      <c r="BE96" s="530">
        <f t="shared" si="22"/>
        <v>754</v>
      </c>
      <c r="BF96" s="530">
        <f t="shared" si="22"/>
        <v>516</v>
      </c>
      <c r="BG96" s="530">
        <f t="shared" si="22"/>
        <v>282</v>
      </c>
      <c r="BH96" s="530">
        <f t="shared" si="22"/>
        <v>256</v>
      </c>
      <c r="BI96" s="530">
        <f t="shared" si="22"/>
        <v>249</v>
      </c>
      <c r="BJ96" s="530">
        <f t="shared" si="22"/>
        <v>128</v>
      </c>
      <c r="BK96" s="530">
        <f t="shared" si="22"/>
        <v>126</v>
      </c>
      <c r="BL96" s="530">
        <f t="shared" si="22"/>
        <v>161</v>
      </c>
      <c r="BM96" s="530">
        <f t="shared" si="22"/>
        <v>0</v>
      </c>
      <c r="BN96" s="530">
        <f t="shared" si="22"/>
        <v>0</v>
      </c>
      <c r="BO96" s="530">
        <f t="shared" si="22"/>
        <v>0</v>
      </c>
      <c r="BP96" s="530">
        <f t="shared" si="22"/>
        <v>0</v>
      </c>
      <c r="BQ96" s="530">
        <f t="shared" ref="BQ96:BX96" si="23">BQ93</f>
        <v>0</v>
      </c>
      <c r="BR96" s="530">
        <f t="shared" si="23"/>
        <v>0</v>
      </c>
      <c r="BS96" s="530">
        <f t="shared" si="23"/>
        <v>0</v>
      </c>
      <c r="BT96" s="530">
        <f t="shared" si="23"/>
        <v>0</v>
      </c>
      <c r="BU96" s="530">
        <f t="shared" si="23"/>
        <v>0</v>
      </c>
      <c r="BV96" s="530">
        <f t="shared" si="23"/>
        <v>0</v>
      </c>
      <c r="BW96" s="530">
        <f t="shared" si="23"/>
        <v>0</v>
      </c>
      <c r="BX96" s="530">
        <f t="shared" si="23"/>
        <v>0</v>
      </c>
      <c r="BY96" s="530">
        <f>IF(OR(BY92=0,BY92=""), BY93,IF(BY93&gt;(BY92*(1+Dash!$B$6)), BY92*(1+Dash!$B$6), IF(BY93&lt;(BY92*(1-Dash!$B$7)), BY92*(1-Dash!$B$7), BY93)))</f>
        <v>38</v>
      </c>
      <c r="BZ96" s="530">
        <f>IF(OR(BZ92=0,BZ92=""), BZ93,IF(BZ93&gt;(BZ92*(1+Dash!$B$6)), BZ92*(1+Dash!$B$6), IF(BZ93&lt;(BZ92*(1-Dash!$B$7)), BZ92*(1-Dash!$B$7), BZ93)))</f>
        <v>52.25</v>
      </c>
      <c r="CA96" s="530">
        <f>IF(OR(CA92=0,CA92=""), CA93,IF(CA93&gt;(CA92*(1+Dash!$B$6)), CA92*(1+Dash!$B$6), IF(CA93&lt;(CA92*(1-Dash!$B$7)), CA92*(1-Dash!$B$7), CA93)))</f>
        <v>0</v>
      </c>
    </row>
    <row r="97" spans="1:79" s="477" customFormat="1">
      <c r="A97" s="477" t="s">
        <v>61</v>
      </c>
      <c r="B97" s="477" t="s">
        <v>1873</v>
      </c>
      <c r="C97" s="477">
        <v>2025</v>
      </c>
      <c r="D97" s="477" t="s">
        <v>1937</v>
      </c>
      <c r="E97" s="530">
        <f>IF(OR(E93=0, E93=""), E94, IF(E94&gt;(E93*(1+Dash!$B$6)), E93*(1+Dash!$B$6), IF(E94&lt;(E93*(1-Dash!$B$7)), E93*(1-Dash!$B$7), E94)))</f>
        <v>558.80000000000007</v>
      </c>
      <c r="F97" s="530">
        <f>IF(OR(F93=0, F93=""), F94, IF(F94&gt;(F93*(1+Dash!$B$6)), F93*(1+Dash!$B$6), IF(F94&lt;(F93*(1-Dash!$B$7)), F93*(1-Dash!$B$7), F94)))</f>
        <v>680</v>
      </c>
      <c r="G97" s="530">
        <f>IF(OR(G93=0, G93=""), G94, IF(G94&gt;(G93*(1+Dash!$B$6)), G93*(1+Dash!$B$6), IF(G94&lt;(G93*(1-Dash!$B$7)), G93*(1-Dash!$B$7), G94)))</f>
        <v>403</v>
      </c>
      <c r="H97" s="530">
        <f>IF(OR(H93=0, H93=""), H94, IF(H94&gt;(H93*(1+Dash!$B$6)), H93*(1+Dash!$B$6), IF(H94&lt;(H93*(1-Dash!$B$7)), H93*(1-Dash!$B$7), H94)))</f>
        <v>270</v>
      </c>
      <c r="I97" s="530">
        <f>IF(OR(I93=0, I93=""), I94, IF(I94&gt;(I93*(1+Dash!$B$6)), I93*(1+Dash!$B$6), IF(I94&lt;(I93*(1-Dash!$B$7)), I93*(1-Dash!$B$7), I94)))</f>
        <v>212.3</v>
      </c>
      <c r="J97" s="530">
        <f>IF(OR(J93=0, J93=""), J94, IF(J94&gt;(J93*(1+Dash!$B$6)), J93*(1+Dash!$B$6), IF(J94&lt;(J93*(1-Dash!$B$7)), J93*(1-Dash!$B$7), J94)))</f>
        <v>0</v>
      </c>
      <c r="K97" s="530">
        <f>IF(OR(K93=0, K93=""), K94, IF(K94&gt;(K93*(1+Dash!$B$6)), K93*(1+Dash!$B$6), IF(K94&lt;(K93*(1-Dash!$B$7)), K93*(1-Dash!$B$7), K94)))</f>
        <v>0</v>
      </c>
      <c r="L97" s="530">
        <f>IF(OR(L93=0, L93=""), L94, IF(L94&gt;(L93*(1+Dash!$B$6)), L93*(1+Dash!$B$6), IF(L94&lt;(L93*(1-Dash!$B$7)), L93*(1-Dash!$B$7), L94)))</f>
        <v>0</v>
      </c>
      <c r="M97" s="530">
        <f>IF(OR(M93=0, M93=""), M94, IF(M94&gt;(M93*(1+Dash!$B$6)), M93*(1+Dash!$B$6), IF(M94&lt;(M93*(1-Dash!$B$7)), M93*(1-Dash!$B$7), M94)))</f>
        <v>0</v>
      </c>
      <c r="N97" s="530">
        <f>IF(OR(N93=0, N93=""), N94, IF(N94&gt;(N93*(1+Dash!$B$6)), N93*(1+Dash!$B$6), IF(N94&lt;(N93*(1-Dash!$B$7)), N93*(1-Dash!$B$7), N94)))</f>
        <v>146.30000000000001</v>
      </c>
      <c r="O97" s="530">
        <f>IF(OR(O93=0, O93=""), O94, IF(O94&gt;(O93*(1+Dash!$B$6)), O93*(1+Dash!$B$6), IF(O94&lt;(O93*(1-Dash!$B$7)), O93*(1-Dash!$B$7), O94)))</f>
        <v>62</v>
      </c>
      <c r="P97" s="530">
        <f>IF(OR(P93=0, P93=""), P94, IF(P94&gt;(P93*(1+Dash!$B$6)), P93*(1+Dash!$B$6), IF(P94&lt;(P93*(1-Dash!$B$7)), P93*(1-Dash!$B$7), P94)))</f>
        <v>126.35</v>
      </c>
      <c r="Q97" s="530">
        <f>IF(OR(Q93=0, Q93=""), Q94, IF(Q94&gt;(Q93*(1+Dash!$B$6)), Q93*(1+Dash!$B$6), IF(Q94&lt;(Q93*(1-Dash!$B$7)), Q93*(1-Dash!$B$7), Q94)))</f>
        <v>20.900000000000002</v>
      </c>
      <c r="R97" s="530">
        <f>IF(OR(R93=0, R93=""), R94, IF(R94&gt;(R93*(1+Dash!$B$6)), R93*(1+Dash!$B$6), IF(R94&lt;(R93*(1-Dash!$B$7)), R93*(1-Dash!$B$7), R94)))</f>
        <v>5.5</v>
      </c>
      <c r="S97" s="530">
        <f>IF(OR(S93=0, S93=""), S94, IF(S94&gt;(S93*(1+Dash!$B$6)), S93*(1+Dash!$B$6), IF(S94&lt;(S93*(1-Dash!$B$7)), S93*(1-Dash!$B$7), S94)))</f>
        <v>4.4000000000000004</v>
      </c>
      <c r="T97" s="530">
        <f>IF(OR(T93=0, T93=""), T94, IF(T94&gt;(T93*(1+Dash!$B$6)), T93*(1+Dash!$B$6), IF(T94&lt;(T93*(1-Dash!$B$7)), T93*(1-Dash!$B$7), T94)))</f>
        <v>12.100000000000001</v>
      </c>
      <c r="U97" s="530">
        <f>IF(OR(U93=0, U93=""), U94, IF(U94&gt;(U93*(1+Dash!$B$6)), U93*(1+Dash!$B$6), IF(U94&lt;(U93*(1-Dash!$B$7)), U93*(1-Dash!$B$7), U94)))</f>
        <v>4.75</v>
      </c>
      <c r="V97" s="530">
        <f>IF(OR(V93=0, V93=""), V94, IF(V94&gt;(V93*(1+Dash!$B$6)), V93*(1+Dash!$B$6), IF(V94&lt;(V93*(1-Dash!$B$7)), V93*(1-Dash!$B$7), V94)))</f>
        <v>4</v>
      </c>
      <c r="W97" s="530">
        <f>IF(OR(W93=0, W93=""), W94, IF(W94&gt;(W93*(1+Dash!$B$6)), W93*(1+Dash!$B$6), IF(W94&lt;(W93*(1-Dash!$B$7)), W93*(1-Dash!$B$7), W94)))</f>
        <v>3.3000000000000003</v>
      </c>
      <c r="X97" s="530">
        <f>IF(OR(X93=0, X93=""), X94, IF(X94&gt;(X93*(1+Dash!$B$6)), X93*(1+Dash!$B$6), IF(X94&lt;(X93*(1-Dash!$B$7)), X93*(1-Dash!$B$7), X94)))</f>
        <v>1.9</v>
      </c>
      <c r="Y97" s="530">
        <f>IF(OR(Y93=0, Y93=""), Y94, IF(Y94&gt;(Y93*(1+Dash!$B$6)), Y93*(1+Dash!$B$6), IF(Y94&lt;(Y93*(1-Dash!$B$7)), Y93*(1-Dash!$B$7), Y94)))</f>
        <v>15.400000000000002</v>
      </c>
      <c r="Z97" s="530">
        <f>IF(OR(Z93=0, Z93=""), Z94, IF(Z94&gt;(Z93*(1+Dash!$B$6)), Z93*(1+Dash!$B$6), IF(Z94&lt;(Z93*(1-Dash!$B$7)), Z93*(1-Dash!$B$7), Z94)))</f>
        <v>1.1000000000000001</v>
      </c>
      <c r="AA97" s="530">
        <f>IF(OR(AA93=0, AA93=""), AA94, IF(AA94&gt;(AA93*(1+Dash!$B$6)), AA93*(1+Dash!$B$6), IF(AA94&lt;(AA93*(1-Dash!$B$7)), AA93*(1-Dash!$B$7), AA94)))</f>
        <v>1.1000000000000001</v>
      </c>
      <c r="AB97" s="530">
        <f>IF(OR(AB93=0, AB93=""), AB94, IF(AB94&gt;(AB93*(1+Dash!$B$6)), AB93*(1+Dash!$B$6), IF(AB94&lt;(AB93*(1-Dash!$B$7)), AB93*(1-Dash!$B$7), AB94)))</f>
        <v>9.9</v>
      </c>
      <c r="AC97" s="530">
        <f>IF(OR(AC93=0, AC93=""), AC94, IF(AC94&gt;(AC93*(1+Dash!$B$6)), AC93*(1+Dash!$B$6), IF(AC94&lt;(AC93*(1-Dash!$B$7)), AC93*(1-Dash!$B$7), AC94)))</f>
        <v>578</v>
      </c>
      <c r="AD97" s="530">
        <f>IF(OR(AD93=0, AD93=""), AD94, IF(AD94&gt;(AD93*(1+Dash!$B$6)), AD93*(1+Dash!$B$6), IF(AD94&lt;(AD93*(1-Dash!$B$7)), AD93*(1-Dash!$B$7), AD94)))</f>
        <v>306.84999999999997</v>
      </c>
      <c r="AE97" s="530">
        <f>IF(OR(AE93=0, AE93=""), AE94, IF(AE94&gt;(AE93*(1+Dash!$B$6)), AE93*(1+Dash!$B$6), IF(AE94&lt;(AE93*(1-Dash!$B$7)), AE93*(1-Dash!$B$7), AE94)))</f>
        <v>243</v>
      </c>
      <c r="AF97" s="530">
        <f>IF(OR(AF93=0, AF93=""), AF94, IF(AF94&gt;(AF93*(1+Dash!$B$6)), AF93*(1+Dash!$B$6), IF(AF94&lt;(AF93*(1-Dash!$B$7)), AF93*(1-Dash!$B$7), AF94)))</f>
        <v>437.8</v>
      </c>
      <c r="AG97" s="530">
        <f>IF(OR(AG93=0, AG93=""), AG94, IF(AG94&gt;(AG93*(1+Dash!$B$6)), AG93*(1+Dash!$B$6), IF(AG94&lt;(AG93*(1-Dash!$B$7)), AG93*(1-Dash!$B$7), AG94)))</f>
        <v>161.70000000000002</v>
      </c>
      <c r="AH97" s="530">
        <f>IF(OR(AH93=0, AH93=""), AH94, IF(AH94&gt;(AH93*(1+Dash!$B$6)), AH93*(1+Dash!$B$6), IF(AH94&lt;(AH93*(1-Dash!$B$7)), AH93*(1-Dash!$B$7), AH94)))</f>
        <v>118.80000000000001</v>
      </c>
      <c r="AI97" s="530">
        <f>IF(OR(AI93=0, AI93=""), AI94, IF(AI94&gt;(AI93*(1+Dash!$B$6)), AI93*(1+Dash!$B$6), IF(AI94&lt;(AI93*(1-Dash!$B$7)), AI93*(1-Dash!$B$7), AI94)))</f>
        <v>69.300000000000011</v>
      </c>
      <c r="AJ97" s="530">
        <f>IF(OR(AJ93=0, AJ93=""), AJ94, IF(AJ94&gt;(AJ93*(1+Dash!$B$6)), AJ93*(1+Dash!$B$6), IF(AJ94&lt;(AJ93*(1-Dash!$B$7)), AJ93*(1-Dash!$B$7), AJ94)))</f>
        <v>88</v>
      </c>
      <c r="AK97" s="530">
        <f>IF(OR(AK93=0, AK93=""), AK94, IF(AK94&gt;(AK93*(1+Dash!$B$6)), AK93*(1+Dash!$B$6), IF(AK94&lt;(AK93*(1-Dash!$B$7)), AK93*(1-Dash!$B$7), AK94)))</f>
        <v>410.4</v>
      </c>
      <c r="AL97" s="530">
        <f>IF(OR(AL93=0, AL93=""), AL94, IF(AL94&gt;(AL93*(1+Dash!$B$6)), AL93*(1+Dash!$B$6), IF(AL94&lt;(AL93*(1-Dash!$B$7)), AL93*(1-Dash!$B$7), AL94)))</f>
        <v>204.25</v>
      </c>
      <c r="AM97" s="530">
        <f>IF(OR(AM93=0, AM93=""), AM94, IF(AM94&gt;(AM93*(1+Dash!$B$6)), AM93*(1+Dash!$B$6), IF(AM94&lt;(AM93*(1-Dash!$B$7)), AM93*(1-Dash!$B$7), AM94)))</f>
        <v>171.95</v>
      </c>
      <c r="AN97" s="530">
        <f>IF(OR(AN93=0, AN93=""), AN94, IF(AN94&gt;(AN93*(1+Dash!$B$6)), AN93*(1+Dash!$B$6), IF(AN94&lt;(AN93*(1-Dash!$B$7)), AN93*(1-Dash!$B$7), AN94)))</f>
        <v>302.09999999999997</v>
      </c>
      <c r="AO97" s="530">
        <f>IF(OR(AO93=0, AO93=""), AO94, IF(AO94&gt;(AO93*(1+Dash!$B$6)), AO93*(1+Dash!$B$6), IF(AO94&lt;(AO93*(1-Dash!$B$7)), AO93*(1-Dash!$B$7), AO94)))</f>
        <v>0</v>
      </c>
      <c r="AP97" s="530">
        <f>IF(OR(AP93=0, AP93=""), AP94, IF(AP94&gt;(AP93*(1+Dash!$B$6)), AP93*(1+Dash!$B$6), IF(AP94&lt;(AP93*(1-Dash!$B$7)), AP93*(1-Dash!$B$7), AP94)))</f>
        <v>0</v>
      </c>
      <c r="AQ97" s="530">
        <f>IF(OR(AQ93=0, AQ93=""), AQ94, IF(AQ94&gt;(AQ93*(1+Dash!$B$6)), AQ93*(1+Dash!$B$6), IF(AQ94&lt;(AQ93*(1-Dash!$B$7)), AQ93*(1-Dash!$B$7), AQ94)))</f>
        <v>0</v>
      </c>
      <c r="AR97" s="530">
        <f>IF(OR(AR93=0, AR93=""), AR94, IF(AR94&gt;(AR93*(1+Dash!$B$6)), AR93*(1+Dash!$B$6), IF(AR94&lt;(AR93*(1-Dash!$B$7)), AR93*(1-Dash!$B$7), AR94)))</f>
        <v>0</v>
      </c>
      <c r="AS97" s="530">
        <f>IF(OR(AS93=0, AS93=""), AS94, IF(AS94&gt;(AS93*(1+Dash!$B$6)), AS93*(1+Dash!$B$6), IF(AS94&lt;(AS93*(1-Dash!$B$7)), AS93*(1-Dash!$B$7), AS94)))</f>
        <v>0</v>
      </c>
      <c r="AT97" s="530">
        <f>IF(OR(AT93=0, AT93=""), AT94, IF(AT94&gt;(AT93*(1+Dash!$B$6)), AT93*(1+Dash!$B$6), IF(AT94&lt;(AT93*(1-Dash!$B$7)), AT93*(1-Dash!$B$7), AT94)))</f>
        <v>0</v>
      </c>
      <c r="AU97" s="530">
        <f>IF(OR(AU93=0, AU93=""), AU94, IF(AU94&gt;(AU93*(1+Dash!$B$6)), AU93*(1+Dash!$B$6), IF(AU94&lt;(AU93*(1-Dash!$B$7)), AU93*(1-Dash!$B$7), AU94)))</f>
        <v>0</v>
      </c>
      <c r="AV97" s="530">
        <f>IF(OR(AV93=0, AV93=""), AV94, IF(AV94&gt;(AV93*(1+Dash!$B$6)), AV93*(1+Dash!$B$6), IF(AV94&lt;(AV93*(1-Dash!$B$7)), AV93*(1-Dash!$B$7), AV94)))</f>
        <v>0</v>
      </c>
      <c r="AW97" s="530">
        <f>IF(OR(AW93=0, AW93=""), AW94, IF(AW94&gt;(AW93*(1+Dash!$B$6)), AW93*(1+Dash!$B$6), IF(AW94&lt;(AW93*(1-Dash!$B$7)), AW93*(1-Dash!$B$7), AW94)))</f>
        <v>0</v>
      </c>
      <c r="AX97" s="530">
        <f>IF(OR(AX93=0, AX93=""), AX94, IF(AX94&gt;(AX93*(1+Dash!$B$6)), AX93*(1+Dash!$B$6), IF(AX94&lt;(AX93*(1-Dash!$B$7)), AX93*(1-Dash!$B$7), AX94)))</f>
        <v>0</v>
      </c>
      <c r="AY97" s="530">
        <f>IF(OR(AY93=0, AY93=""), AY94, IF(AY94&gt;(AY93*(1+Dash!$B$6)), AY93*(1+Dash!$B$6), IF(AY94&lt;(AY93*(1-Dash!$B$7)), AY93*(1-Dash!$B$7), AY94)))</f>
        <v>0</v>
      </c>
      <c r="AZ97" s="530">
        <f>IF(OR(AZ93=0, AZ93=""), AZ94, IF(AZ94&gt;(AZ93*(1+Dash!$B$6)), AZ93*(1+Dash!$B$6), IF(AZ94&lt;(AZ93*(1-Dash!$B$7)), AZ93*(1-Dash!$B$7), AZ94)))</f>
        <v>0</v>
      </c>
      <c r="BA97" s="530">
        <f>IF(OR(BA93=0, BA93=""), BA94, IF(BA94&gt;(BA93*(1+Dash!$B$6)), BA93*(1+Dash!$B$6), IF(BA94&lt;(BA93*(1-Dash!$B$7)), BA93*(1-Dash!$B$7), BA94)))</f>
        <v>1075</v>
      </c>
      <c r="BB97" s="530">
        <f>IF(OR(BB93=0, BB93=""), BB94, IF(BB94&gt;(BB93*(1+Dash!$B$6)), BB93*(1+Dash!$B$6), IF(BB94&lt;(BB93*(1-Dash!$B$7)), BB93*(1-Dash!$B$7), BB94)))</f>
        <v>611.79999999999995</v>
      </c>
      <c r="BC97" s="530">
        <f>IF(OR(BC93=0, BC93=""), BC94, IF(BC94&gt;(BC93*(1+Dash!$B$6)), BC93*(1+Dash!$B$6), IF(BC94&lt;(BC93*(1-Dash!$B$7)), BC93*(1-Dash!$B$7), BC94)))</f>
        <v>448.8</v>
      </c>
      <c r="BD97" s="530">
        <f>IF(OR(BD93=0, BD93=""), BD94, IF(BD94&gt;(BD93*(1+Dash!$B$6)), BD93*(1+Dash!$B$6), IF(BD94&lt;(BD93*(1-Dash!$B$7)), BD93*(1-Dash!$B$7), BD94)))</f>
        <v>458.70000000000005</v>
      </c>
      <c r="BE97" s="530">
        <f>IF(OR(BE93=0, BE93=""), BE94, IF(BE94&gt;(BE93*(1+Dash!$B$6)), BE93*(1+Dash!$B$6), IF(BE94&lt;(BE93*(1-Dash!$B$7)), BE93*(1-Dash!$B$7), BE94)))</f>
        <v>829.40000000000009</v>
      </c>
      <c r="BF97" s="530">
        <f>IF(OR(BF93=0, BF93=""), BF94, IF(BF94&gt;(BF93*(1+Dash!$B$6)), BF93*(1+Dash!$B$6), IF(BF94&lt;(BF93*(1-Dash!$B$7)), BF93*(1-Dash!$B$7), BF94)))</f>
        <v>517</v>
      </c>
      <c r="BG97" s="530">
        <f>IF(OR(BG93=0, BG93=""), BG94, IF(BG94&gt;(BG93*(1+Dash!$B$6)), BG93*(1+Dash!$B$6), IF(BG94&lt;(BG93*(1-Dash!$B$7)), BG93*(1-Dash!$B$7), BG94)))</f>
        <v>310.20000000000005</v>
      </c>
      <c r="BH97" s="530">
        <f>IF(OR(BH93=0, BH93=""), BH94, IF(BH94&gt;(BH93*(1+Dash!$B$6)), BH93*(1+Dash!$B$6), IF(BH94&lt;(BH93*(1-Dash!$B$7)), BH93*(1-Dash!$B$7), BH94)))</f>
        <v>281.60000000000002</v>
      </c>
      <c r="BI97" s="530">
        <f>IF(OR(BI93=0, BI93=""), BI94, IF(BI94&gt;(BI93*(1+Dash!$B$6)), BI93*(1+Dash!$B$6), IF(BI94&lt;(BI93*(1-Dash!$B$7)), BI93*(1-Dash!$B$7), BI94)))</f>
        <v>236.54999999999998</v>
      </c>
      <c r="BJ97" s="530">
        <f>IF(OR(BJ93=0, BJ93=""), BJ94, IF(BJ94&gt;(BJ93*(1+Dash!$B$6)), BJ93*(1+Dash!$B$6), IF(BJ94&lt;(BJ93*(1-Dash!$B$7)), BJ93*(1-Dash!$B$7), BJ94)))</f>
        <v>121.6</v>
      </c>
      <c r="BK97" s="530">
        <f>IF(OR(BK93=0, BK93=""), BK94, IF(BK94&gt;(BK93*(1+Dash!$B$6)), BK93*(1+Dash!$B$6), IF(BK94&lt;(BK93*(1-Dash!$B$7)), BK93*(1-Dash!$B$7), BK94)))</f>
        <v>119.69999999999999</v>
      </c>
      <c r="BL97" s="530">
        <f>IF(OR(BL93=0, BL93=""), BL94, IF(BL94&gt;(BL93*(1+Dash!$B$6)), BL93*(1+Dash!$B$6), IF(BL94&lt;(BL93*(1-Dash!$B$7)), BL93*(1-Dash!$B$7), BL94)))</f>
        <v>152.94999999999999</v>
      </c>
      <c r="BM97" s="530">
        <f>IF(OR(BM93=0, BM93=""), BM94, IF(BM94&gt;(BM93*(1+Dash!$B$6)), BM93*(1+Dash!$B$6), IF(BM94&lt;(BM93*(1-Dash!$B$7)), BM93*(1-Dash!$B$7), BM94)))</f>
        <v>0</v>
      </c>
      <c r="BN97" s="530">
        <f>IF(OR(BN93=0, BN93=""), BN94, IF(BN94&gt;(BN93*(1+Dash!$B$6)), BN93*(1+Dash!$B$6), IF(BN94&lt;(BN93*(1-Dash!$B$7)), BN93*(1-Dash!$B$7), BN94)))</f>
        <v>0</v>
      </c>
      <c r="BO97" s="530">
        <f>IF(OR(BO93=0, BO93=""), BO94, IF(BO94&gt;(BO93*(1+Dash!$B$6)), BO93*(1+Dash!$B$6), IF(BO94&lt;(BO93*(1-Dash!$B$7)), BO93*(1-Dash!$B$7), BO94)))</f>
        <v>0</v>
      </c>
      <c r="BP97" s="530">
        <f>IF(OR(BP93=0, BP93=""), BP94, IF(BP94&gt;(BP93*(1+Dash!$B$6)), BP93*(1+Dash!$B$6), IF(BP94&lt;(BP93*(1-Dash!$B$7)), BP93*(1-Dash!$B$7), BP94)))</f>
        <v>0</v>
      </c>
      <c r="BQ97" s="530">
        <f>IF(OR(BQ93=0, BQ93=""), BQ94, IF(BQ94&gt;(BQ93*(1+Dash!$B$6)), BQ93*(1+Dash!$B$6), IF(BQ94&lt;(BQ93*(1-Dash!$B$7)), BQ93*(1-Dash!$B$7), BQ94)))</f>
        <v>0</v>
      </c>
      <c r="BR97" s="530">
        <f>IF(OR(BR93=0, BR93=""), BR94, IF(BR94&gt;(BR93*(1+Dash!$B$6)), BR93*(1+Dash!$B$6), IF(BR94&lt;(BR93*(1-Dash!$B$7)), BR93*(1-Dash!$B$7), BR94)))</f>
        <v>0</v>
      </c>
      <c r="BS97" s="530">
        <f>IF(OR(BS93=0, BS93=""), BS94, IF(BS94&gt;(BS93*(1+Dash!$B$6)), BS93*(1+Dash!$B$6), IF(BS94&lt;(BS93*(1-Dash!$B$7)), BS93*(1-Dash!$B$7), BS94)))</f>
        <v>0</v>
      </c>
      <c r="BT97" s="530">
        <f>IF(OR(BT93=0, BT93=""), BT94, IF(BT94&gt;(BT93*(1+Dash!$B$6)), BT93*(1+Dash!$B$6), IF(BT94&lt;(BT93*(1-Dash!$B$7)), BT93*(1-Dash!$B$7), BT94)))</f>
        <v>0</v>
      </c>
      <c r="BU97" s="530">
        <f>IF(OR(BU93=0, BU93=""), BU94, IF(BU94&gt;(BU93*(1+Dash!$B$6)), BU93*(1+Dash!$B$6), IF(BU94&lt;(BU93*(1-Dash!$B$7)), BU93*(1-Dash!$B$7), BU94)))</f>
        <v>0</v>
      </c>
      <c r="BV97" s="530">
        <f>IF(OR(BV93=0, BV93=""), BV94, IF(BV94&gt;(BV93*(1+Dash!$B$6)), BV93*(1+Dash!$B$6), IF(BV94&lt;(BV93*(1-Dash!$B$7)), BV93*(1-Dash!$B$7), BV94)))</f>
        <v>0</v>
      </c>
      <c r="BW97" s="530">
        <f>IF(OR(BW93=0, BW93=""), BW94, IF(BW94&gt;(BW93*(1+Dash!$B$6)), BW93*(1+Dash!$B$6), IF(BW94&lt;(BW93*(1-Dash!$B$7)), BW93*(1-Dash!$B$7), BW94)))</f>
        <v>0</v>
      </c>
      <c r="BX97" s="530">
        <f>IF(OR(BX93=0, BX93=""), BX94, IF(BX94&gt;(BX93*(1+Dash!$B$6)), BX93*(1+Dash!$B$6), IF(BX94&lt;(BX93*(1-Dash!$B$7)), BX93*(1-Dash!$B$7), BX94)))</f>
        <v>0</v>
      </c>
      <c r="BY97" s="530">
        <f>IF(OR(BY93=0, BY93=""), BY94, IF(BY94&gt;(BY93*(1+Dash!$B$6)), BY93*(1+Dash!$B$6), IF(BY94&lt;(BY93*(1-Dash!$B$7)), BY93*(1-Dash!$B$7), BY94)))</f>
        <v>33</v>
      </c>
      <c r="BZ97" s="530">
        <f>IF(OR(BZ93=0, BZ93=""), BZ94, IF(BZ94&gt;(BZ93*(1+Dash!$B$6)), BZ93*(1+Dash!$B$6), IF(BZ94&lt;(BZ93*(1-Dash!$B$7)), BZ93*(1-Dash!$B$7), BZ94)))</f>
        <v>51</v>
      </c>
      <c r="CA97" s="530">
        <f>IF(OR(CA93=0, CA93=""), CA94, IF(CA94&gt;(CA93*(1+Dash!$B$6)), CA93*(1+Dash!$B$6), IF(CA94&lt;(CA93*(1-Dash!$B$7)), CA93*(1-Dash!$B$7), CA94)))</f>
        <v>0</v>
      </c>
    </row>
    <row r="98" spans="1:79" s="477" customFormat="1">
      <c r="A98" s="477" t="s">
        <v>61</v>
      </c>
      <c r="B98" s="477" t="s">
        <v>1873</v>
      </c>
      <c r="C98" s="477">
        <v>2026</v>
      </c>
      <c r="D98" s="477" t="s">
        <v>1937</v>
      </c>
      <c r="E98" s="530">
        <f>IF(E95&gt;(E97*(1+Dash!$B$6)), E97*(1+Dash!$B$6), IF(E95&lt;(E97*(1-Dash!$B$7)), E97*(1-Dash!$B$7), E95))</f>
        <v>563</v>
      </c>
      <c r="F98" s="530">
        <f>IF(F95&gt;(F97*(1+Dash!$B$6)), F97*(1+Dash!$B$6), IF(F95&lt;(F97*(1-Dash!$B$7)), F97*(1-Dash!$B$7), F95))</f>
        <v>682</v>
      </c>
      <c r="G98" s="530">
        <f>IF(G95&gt;(G97*(1+Dash!$B$6)), G97*(1+Dash!$B$6), IF(G95&lt;(G97*(1-Dash!$B$7)), G97*(1-Dash!$B$7), G95))</f>
        <v>404</v>
      </c>
      <c r="H98" s="530">
        <f>IF(H95&gt;(H97*(1+Dash!$B$6)), H97*(1+Dash!$B$6), IF(H95&lt;(H97*(1-Dash!$B$7)), H97*(1-Dash!$B$7), H95))</f>
        <v>271</v>
      </c>
      <c r="I98" s="530">
        <f>IF(I95&gt;(I97*(1+Dash!$B$6)), I97*(1+Dash!$B$6), IF(I95&lt;(I97*(1-Dash!$B$7)), I97*(1-Dash!$B$7), I95))</f>
        <v>229</v>
      </c>
      <c r="J98" s="530">
        <f>IF(J95&gt;(J97*(1+Dash!$B$6)), J97*(1+Dash!$B$6), IF(J95&lt;(J97*(1-Dash!$B$7)), J97*(1-Dash!$B$7), J95))</f>
        <v>0</v>
      </c>
      <c r="K98" s="530">
        <f>IF(K95&gt;(K97*(1+Dash!$B$6)), K97*(1+Dash!$B$6), IF(K95&lt;(K97*(1-Dash!$B$7)), K97*(1-Dash!$B$7), K95))</f>
        <v>0</v>
      </c>
      <c r="L98" s="530">
        <f>IF(L95&gt;(L97*(1+Dash!$B$6)), L97*(1+Dash!$B$6), IF(L95&lt;(L97*(1-Dash!$B$7)), L97*(1-Dash!$B$7), L95))</f>
        <v>0</v>
      </c>
      <c r="M98" s="530">
        <f>IF(M95&gt;(M97*(1+Dash!$B$6)), M97*(1+Dash!$B$6), IF(M95&lt;(M97*(1-Dash!$B$7)), M97*(1-Dash!$B$7), M95))</f>
        <v>0</v>
      </c>
      <c r="N98" s="530">
        <f>IF(N95&gt;(N97*(1+Dash!$B$6)), N97*(1+Dash!$B$6), IF(N95&lt;(N97*(1-Dash!$B$7)), N97*(1-Dash!$B$7), N95))</f>
        <v>160.93000000000004</v>
      </c>
      <c r="O98" s="530">
        <f>IF(O95&gt;(O97*(1+Dash!$B$6)), O97*(1+Dash!$B$6), IF(O95&lt;(O97*(1-Dash!$B$7)), O97*(1-Dash!$B$7), O95))</f>
        <v>62</v>
      </c>
      <c r="P98" s="530">
        <f>IF(P95&gt;(P97*(1+Dash!$B$6)), P97*(1+Dash!$B$6), IF(P95&lt;(P97*(1-Dash!$B$7)), P97*(1-Dash!$B$7), P95))</f>
        <v>120.03249999999998</v>
      </c>
      <c r="Q98" s="530">
        <f>IF(Q95&gt;(Q97*(1+Dash!$B$6)), Q97*(1+Dash!$B$6), IF(Q95&lt;(Q97*(1-Dash!$B$7)), Q97*(1-Dash!$B$7), Q95))</f>
        <v>22.990000000000006</v>
      </c>
      <c r="R98" s="530">
        <f>IF(R95&gt;(R97*(1+Dash!$B$6)), R97*(1+Dash!$B$6), IF(R95&lt;(R97*(1-Dash!$B$7)), R97*(1-Dash!$B$7), R95))</f>
        <v>6.0500000000000007</v>
      </c>
      <c r="S98" s="530">
        <f>IF(S95&gt;(S97*(1+Dash!$B$6)), S97*(1+Dash!$B$6), IF(S95&lt;(S97*(1-Dash!$B$7)), S97*(1-Dash!$B$7), S95))</f>
        <v>4.8400000000000007</v>
      </c>
      <c r="T98" s="530">
        <f>IF(T95&gt;(T97*(1+Dash!$B$6)), T97*(1+Dash!$B$6), IF(T95&lt;(T97*(1-Dash!$B$7)), T97*(1-Dash!$B$7), T95))</f>
        <v>13.310000000000002</v>
      </c>
      <c r="U98" s="530">
        <f>IF(U95&gt;(U97*(1+Dash!$B$6)), U97*(1+Dash!$B$6), IF(U95&lt;(U97*(1-Dash!$B$7)), U97*(1-Dash!$B$7), U95))</f>
        <v>4.5125000000000002</v>
      </c>
      <c r="V98" s="530">
        <f>IF(V95&gt;(V97*(1+Dash!$B$6)), V97*(1+Dash!$B$6), IF(V95&lt;(V97*(1-Dash!$B$7)), V97*(1-Dash!$B$7), V95))</f>
        <v>4</v>
      </c>
      <c r="W98" s="530">
        <f>IF(W95&gt;(W97*(1+Dash!$B$6)), W97*(1+Dash!$B$6), IF(W95&lt;(W97*(1-Dash!$B$7)), W97*(1-Dash!$B$7), W95))</f>
        <v>3.6300000000000008</v>
      </c>
      <c r="X98" s="530">
        <f>IF(X95&gt;(X97*(1+Dash!$B$6)), X97*(1+Dash!$B$6), IF(X95&lt;(X97*(1-Dash!$B$7)), X97*(1-Dash!$B$7), X95))</f>
        <v>1.8049999999999999</v>
      </c>
      <c r="Y98" s="530">
        <f>IF(Y95&gt;(Y97*(1+Dash!$B$6)), Y97*(1+Dash!$B$6), IF(Y95&lt;(Y97*(1-Dash!$B$7)), Y97*(1-Dash!$B$7), Y95))</f>
        <v>16.940000000000005</v>
      </c>
      <c r="Z98" s="530">
        <f>IF(Z95&gt;(Z97*(1+Dash!$B$6)), Z97*(1+Dash!$B$6), IF(Z95&lt;(Z97*(1-Dash!$B$7)), Z97*(1-Dash!$B$7), Z95))</f>
        <v>1.2100000000000002</v>
      </c>
      <c r="AA98" s="530">
        <f>IF(AA95&gt;(AA97*(1+Dash!$B$6)), AA97*(1+Dash!$B$6), IF(AA95&lt;(AA97*(1-Dash!$B$7)), AA97*(1-Dash!$B$7), AA95))</f>
        <v>1.2100000000000002</v>
      </c>
      <c r="AB98" s="530">
        <f>IF(AB95&gt;(AB97*(1+Dash!$B$6)), AB97*(1+Dash!$B$6), IF(AB95&lt;(AB97*(1-Dash!$B$7)), AB97*(1-Dash!$B$7), AB95))</f>
        <v>10.89</v>
      </c>
      <c r="AC98" s="530">
        <f>IF(AC95&gt;(AC97*(1+Dash!$B$6)), AC97*(1+Dash!$B$6), IF(AC95&lt;(AC97*(1-Dash!$B$7)), AC97*(1-Dash!$B$7), AC95))</f>
        <v>577</v>
      </c>
      <c r="AD98" s="530">
        <f>IF(AD95&gt;(AD97*(1+Dash!$B$6)), AD97*(1+Dash!$B$6), IF(AD95&lt;(AD97*(1-Dash!$B$7)), AD97*(1-Dash!$B$7), AD95))</f>
        <v>302</v>
      </c>
      <c r="AE98" s="530">
        <f>IF(AE95&gt;(AE97*(1+Dash!$B$6)), AE97*(1+Dash!$B$6), IF(AE95&lt;(AE97*(1-Dash!$B$7)), AE97*(1-Dash!$B$7), AE95))</f>
        <v>243</v>
      </c>
      <c r="AF98" s="530">
        <f>IF(AF95&gt;(AF97*(1+Dash!$B$6)), AF97*(1+Dash!$B$6), IF(AF95&lt;(AF97*(1-Dash!$B$7)), AF97*(1-Dash!$B$7), AF95))</f>
        <v>443</v>
      </c>
      <c r="AG98" s="530">
        <f>IF(AG95&gt;(AG97*(1+Dash!$B$6)), AG97*(1+Dash!$B$6), IF(AG95&lt;(AG97*(1-Dash!$B$7)), AG97*(1-Dash!$B$7), AG95))</f>
        <v>177.87000000000003</v>
      </c>
      <c r="AH98" s="530">
        <f>IF(AH95&gt;(AH97*(1+Dash!$B$6)), AH97*(1+Dash!$B$6), IF(AH95&lt;(AH97*(1-Dash!$B$7)), AH97*(1-Dash!$B$7), AH95))</f>
        <v>130.68000000000004</v>
      </c>
      <c r="AI98" s="530">
        <f>IF(AI95&gt;(AI97*(1+Dash!$B$6)), AI97*(1+Dash!$B$6), IF(AI95&lt;(AI97*(1-Dash!$B$7)), AI97*(1-Dash!$B$7), AI95))</f>
        <v>76.230000000000018</v>
      </c>
      <c r="AJ98" s="530">
        <f>IF(AJ95&gt;(AJ97*(1+Dash!$B$6)), AJ97*(1+Dash!$B$6), IF(AJ95&lt;(AJ97*(1-Dash!$B$7)), AJ97*(1-Dash!$B$7), AJ95))</f>
        <v>96.800000000000011</v>
      </c>
      <c r="AK98" s="530">
        <f>IF(AK95&gt;(AK97*(1+Dash!$B$6)), AK97*(1+Dash!$B$6), IF(AK95&lt;(AK97*(1-Dash!$B$7)), AK97*(1-Dash!$B$7), AK95))</f>
        <v>389.87999999999994</v>
      </c>
      <c r="AL98" s="530">
        <f>IF(AL95&gt;(AL97*(1+Dash!$B$6)), AL97*(1+Dash!$B$6), IF(AL95&lt;(AL97*(1-Dash!$B$7)), AL97*(1-Dash!$B$7), AL95))</f>
        <v>194.03749999999999</v>
      </c>
      <c r="AM98" s="530">
        <f>IF(AM95&gt;(AM97*(1+Dash!$B$6)), AM97*(1+Dash!$B$6), IF(AM95&lt;(AM97*(1-Dash!$B$7)), AM97*(1-Dash!$B$7), AM95))</f>
        <v>163.35249999999999</v>
      </c>
      <c r="AN98" s="530">
        <f>IF(AN95&gt;(AN97*(1+Dash!$B$6)), AN97*(1+Dash!$B$6), IF(AN95&lt;(AN97*(1-Dash!$B$7)), AN97*(1-Dash!$B$7), AN95))</f>
        <v>286.99499999999995</v>
      </c>
      <c r="AO98" s="530">
        <f>IF(AO95&gt;(AO97*(1+Dash!$B$6)), AO97*(1+Dash!$B$6), IF(AO95&lt;(AO97*(1-Dash!$B$7)), AO97*(1-Dash!$B$7), AO95))</f>
        <v>0</v>
      </c>
      <c r="AP98" s="530">
        <f>IF(AP95&gt;(AP97*(1+Dash!$B$6)), AP97*(1+Dash!$B$6), IF(AP95&lt;(AP97*(1-Dash!$B$7)), AP97*(1-Dash!$B$7), AP95))</f>
        <v>0</v>
      </c>
      <c r="AQ98" s="530">
        <f>IF(AQ95&gt;(AQ97*(1+Dash!$B$6)), AQ97*(1+Dash!$B$6), IF(AQ95&lt;(AQ97*(1-Dash!$B$7)), AQ97*(1-Dash!$B$7), AQ95))</f>
        <v>0</v>
      </c>
      <c r="AR98" s="530">
        <f>IF(AR95&gt;(AR97*(1+Dash!$B$6)), AR97*(1+Dash!$B$6), IF(AR95&lt;(AR97*(1-Dash!$B$7)), AR97*(1-Dash!$B$7), AR95))</f>
        <v>0</v>
      </c>
      <c r="AS98" s="530">
        <f>IF(AS95&gt;(AS97*(1+Dash!$B$6)), AS97*(1+Dash!$B$6), IF(AS95&lt;(AS97*(1-Dash!$B$7)), AS97*(1-Dash!$B$7), AS95))</f>
        <v>0</v>
      </c>
      <c r="AT98" s="530">
        <f>IF(AT95&gt;(AT97*(1+Dash!$B$6)), AT97*(1+Dash!$B$6), IF(AT95&lt;(AT97*(1-Dash!$B$7)), AT97*(1-Dash!$B$7), AT95))</f>
        <v>0</v>
      </c>
      <c r="AU98" s="530">
        <f>IF(AU95&gt;(AU97*(1+Dash!$B$6)), AU97*(1+Dash!$B$6), IF(AU95&lt;(AU97*(1-Dash!$B$7)), AU97*(1-Dash!$B$7), AU95))</f>
        <v>0</v>
      </c>
      <c r="AV98" s="530">
        <f>IF(AV95&gt;(AV97*(1+Dash!$B$6)), AV97*(1+Dash!$B$6), IF(AV95&lt;(AV97*(1-Dash!$B$7)), AV97*(1-Dash!$B$7), AV95))</f>
        <v>0</v>
      </c>
      <c r="AW98" s="530">
        <f>IF(AW95&gt;(AW97*(1+Dash!$B$6)), AW97*(1+Dash!$B$6), IF(AW95&lt;(AW97*(1-Dash!$B$7)), AW97*(1-Dash!$B$7), AW95))</f>
        <v>0</v>
      </c>
      <c r="AX98" s="530">
        <f>IF(AX95&gt;(AX97*(1+Dash!$B$6)), AX97*(1+Dash!$B$6), IF(AX95&lt;(AX97*(1-Dash!$B$7)), AX97*(1-Dash!$B$7), AX95))</f>
        <v>0</v>
      </c>
      <c r="AY98" s="530">
        <f>IF(AY95&gt;(AY97*(1+Dash!$B$6)), AY97*(1+Dash!$B$6), IF(AY95&lt;(AY97*(1-Dash!$B$7)), AY97*(1-Dash!$B$7), AY95))</f>
        <v>0</v>
      </c>
      <c r="AZ98" s="530">
        <f>IF(AZ95&gt;(AZ97*(1+Dash!$B$6)), AZ97*(1+Dash!$B$6), IF(AZ95&lt;(AZ97*(1-Dash!$B$7)), AZ97*(1-Dash!$B$7), AZ95))</f>
        <v>0</v>
      </c>
      <c r="BA98" s="530">
        <f>IF(BA95&gt;(BA97*(1+Dash!$B$6)), BA97*(1+Dash!$B$6), IF(BA95&lt;(BA97*(1-Dash!$B$7)), BA97*(1-Dash!$B$7), BA95))</f>
        <v>1085</v>
      </c>
      <c r="BB98" s="530">
        <f>IF(BB95&gt;(BB97*(1+Dash!$B$6)), BB97*(1+Dash!$B$6), IF(BB95&lt;(BB97*(1-Dash!$B$7)), BB97*(1-Dash!$B$7), BB95))</f>
        <v>606</v>
      </c>
      <c r="BC98" s="530">
        <f>IF(BC95&gt;(BC97*(1+Dash!$B$6)), BC97*(1+Dash!$B$6), IF(BC95&lt;(BC97*(1-Dash!$B$7)), BC97*(1-Dash!$B$7), BC95))</f>
        <v>473</v>
      </c>
      <c r="BD98" s="530">
        <f>IF(BD95&gt;(BD97*(1+Dash!$B$6)), BD97*(1+Dash!$B$6), IF(BD95&lt;(BD97*(1-Dash!$B$7)), BD97*(1-Dash!$B$7), BD95))</f>
        <v>504.57000000000011</v>
      </c>
      <c r="BE98" s="530">
        <f>IF(BE95&gt;(BE97*(1+Dash!$B$6)), BE97*(1+Dash!$B$6), IF(BE95&lt;(BE97*(1-Dash!$B$7)), BE97*(1-Dash!$B$7), BE95))</f>
        <v>906</v>
      </c>
      <c r="BF98" s="530">
        <f>IF(BF95&gt;(BF97*(1+Dash!$B$6)), BF97*(1+Dash!$B$6), IF(BF95&lt;(BF97*(1-Dash!$B$7)), BF97*(1-Dash!$B$7), BF95))</f>
        <v>522</v>
      </c>
      <c r="BG98" s="530">
        <f>IF(BG95&gt;(BG97*(1+Dash!$B$6)), BG97*(1+Dash!$B$6), IF(BG95&lt;(BG97*(1-Dash!$B$7)), BG97*(1-Dash!$B$7), BG95))</f>
        <v>341.22000000000008</v>
      </c>
      <c r="BH98" s="530">
        <f>IF(BH95&gt;(BH97*(1+Dash!$B$6)), BH97*(1+Dash!$B$6), IF(BH95&lt;(BH97*(1-Dash!$B$7)), BH97*(1-Dash!$B$7), BH95))</f>
        <v>309.76000000000005</v>
      </c>
      <c r="BI98" s="530">
        <f>IF(BI95&gt;(BI97*(1+Dash!$B$6)), BI97*(1+Dash!$B$6), IF(BI95&lt;(BI97*(1-Dash!$B$7)), BI97*(1-Dash!$B$7), BI95))</f>
        <v>224.72249999999997</v>
      </c>
      <c r="BJ98" s="530">
        <f>IF(BJ95&gt;(BJ97*(1+Dash!$B$6)), BJ97*(1+Dash!$B$6), IF(BJ95&lt;(BJ97*(1-Dash!$B$7)), BJ97*(1-Dash!$B$7), BJ95))</f>
        <v>115.52</v>
      </c>
      <c r="BK98" s="530">
        <f>IF(BK95&gt;(BK97*(1+Dash!$B$6)), BK97*(1+Dash!$B$6), IF(BK95&lt;(BK97*(1-Dash!$B$7)), BK97*(1-Dash!$B$7), BK95))</f>
        <v>113.71499999999999</v>
      </c>
      <c r="BL98" s="530">
        <f>IF(BL95&gt;(BL97*(1+Dash!$B$6)), BL97*(1+Dash!$B$6), IF(BL95&lt;(BL97*(1-Dash!$B$7)), BL97*(1-Dash!$B$7), BL95))</f>
        <v>145.30249999999998</v>
      </c>
      <c r="BM98" s="530">
        <f>IF(BM95&gt;(BM97*(1+Dash!$B$6)), BM97*(1+Dash!$B$6), IF(BM95&lt;(BM97*(1-Dash!$B$7)), BM97*(1-Dash!$B$7), BM95))</f>
        <v>0</v>
      </c>
      <c r="BN98" s="530">
        <f>IF(BN95&gt;(BN97*(1+Dash!$B$6)), BN97*(1+Dash!$B$6), IF(BN95&lt;(BN97*(1-Dash!$B$7)), BN97*(1-Dash!$B$7), BN95))</f>
        <v>0</v>
      </c>
      <c r="BO98" s="530">
        <f>IF(BO95&gt;(BO97*(1+Dash!$B$6)), BO97*(1+Dash!$B$6), IF(BO95&lt;(BO97*(1-Dash!$B$7)), BO97*(1-Dash!$B$7), BO95))</f>
        <v>0</v>
      </c>
      <c r="BP98" s="530">
        <f>IF(BP95&gt;(BP97*(1+Dash!$B$6)), BP97*(1+Dash!$B$6), IF(BP95&lt;(BP97*(1-Dash!$B$7)), BP97*(1-Dash!$B$7), BP95))</f>
        <v>0</v>
      </c>
      <c r="BQ98" s="530">
        <f>IF(BQ95&gt;(BQ97*(1+Dash!$B$6)), BQ97*(1+Dash!$B$6), IF(BQ95&lt;(BQ97*(1-Dash!$B$7)), BQ97*(1-Dash!$B$7), BQ95))</f>
        <v>0</v>
      </c>
      <c r="BR98" s="530">
        <f>IF(BR95&gt;(BR97*(1+Dash!$B$6)), BR97*(1+Dash!$B$6), IF(BR95&lt;(BR97*(1-Dash!$B$7)), BR97*(1-Dash!$B$7), BR95))</f>
        <v>0</v>
      </c>
      <c r="BS98" s="530">
        <f>IF(BS95&gt;(BS97*(1+Dash!$B$6)), BS97*(1+Dash!$B$6), IF(BS95&lt;(BS97*(1-Dash!$B$7)), BS97*(1-Dash!$B$7), BS95))</f>
        <v>0</v>
      </c>
      <c r="BT98" s="530">
        <f>IF(BT95&gt;(BT97*(1+Dash!$B$6)), BT97*(1+Dash!$B$6), IF(BT95&lt;(BT97*(1-Dash!$B$7)), BT97*(1-Dash!$B$7), BT95))</f>
        <v>0</v>
      </c>
      <c r="BU98" s="530">
        <f>IF(BU95&gt;(BU97*(1+Dash!$B$6)), BU97*(1+Dash!$B$6), IF(BU95&lt;(BU97*(1-Dash!$B$7)), BU97*(1-Dash!$B$7), BU95))</f>
        <v>0</v>
      </c>
      <c r="BV98" s="530">
        <f>IF(BV95&gt;(BV97*(1+Dash!$B$6)), BV97*(1+Dash!$B$6), IF(BV95&lt;(BV97*(1-Dash!$B$7)), BV97*(1-Dash!$B$7), BV95))</f>
        <v>0</v>
      </c>
      <c r="BW98" s="530">
        <f>IF(BW95&gt;(BW97*(1+Dash!$B$6)), BW97*(1+Dash!$B$6), IF(BW95&lt;(BW97*(1-Dash!$B$7)), BW97*(1-Dash!$B$7), BW95))</f>
        <v>0</v>
      </c>
      <c r="BX98" s="530">
        <f>IF(BX95&gt;(BX97*(1+Dash!$B$6)), BX97*(1+Dash!$B$6), IF(BX95&lt;(BX97*(1-Dash!$B$7)), BX97*(1-Dash!$B$7), BX95))</f>
        <v>0</v>
      </c>
      <c r="BY98" s="530">
        <f>IF(BY95&gt;(BY97*(1+Dash!$B$6)), BY97*(1+Dash!$B$6), IF(BY95&lt;(BY97*(1-Dash!$B$7)), BY97*(1-Dash!$B$7), BY95))</f>
        <v>34</v>
      </c>
      <c r="BZ98" s="530">
        <f>IF(BZ95&gt;(BZ97*(1+Dash!$B$6)), BZ97*(1+Dash!$B$6), IF(BZ95&lt;(BZ97*(1-Dash!$B$7)), BZ97*(1-Dash!$B$7), BZ95))</f>
        <v>51</v>
      </c>
      <c r="CA98" s="530">
        <f>IF(CA95&gt;(CA97*(1+Dash!$B$6)), CA97*(1+Dash!$B$6), IF(CA95&lt;(CA97*(1-Dash!$B$7)), CA97*(1-Dash!$B$7), CA95))</f>
        <v>0</v>
      </c>
    </row>
    <row r="99" spans="1:79" s="477" customFormat="1">
      <c r="A99" s="477" t="s">
        <v>63</v>
      </c>
      <c r="B99" s="477" t="s">
        <v>1910</v>
      </c>
      <c r="C99" s="477">
        <v>2018</v>
      </c>
      <c r="D99" s="477" t="s">
        <v>1934</v>
      </c>
      <c r="E99" s="530">
        <v>266</v>
      </c>
      <c r="F99" s="530">
        <v>309</v>
      </c>
      <c r="G99" s="530">
        <v>151</v>
      </c>
      <c r="H99" s="530">
        <v>138</v>
      </c>
      <c r="I99" s="530">
        <v>69</v>
      </c>
      <c r="J99" s="530">
        <v>0</v>
      </c>
      <c r="K99" s="530">
        <v>0</v>
      </c>
      <c r="L99" s="530">
        <v>0</v>
      </c>
      <c r="M99" s="530">
        <v>0</v>
      </c>
      <c r="N99" s="530">
        <v>0</v>
      </c>
      <c r="O99" s="530">
        <v>0</v>
      </c>
      <c r="P99" s="530">
        <v>0</v>
      </c>
      <c r="Q99" s="530">
        <v>0</v>
      </c>
      <c r="R99" s="530">
        <v>0</v>
      </c>
      <c r="S99" s="530">
        <v>0</v>
      </c>
      <c r="T99" s="530">
        <v>0</v>
      </c>
      <c r="U99" s="530">
        <v>0</v>
      </c>
      <c r="V99" s="530">
        <v>0</v>
      </c>
      <c r="W99" s="530">
        <v>0</v>
      </c>
      <c r="X99" s="530">
        <v>0</v>
      </c>
      <c r="Y99" s="530">
        <v>0</v>
      </c>
      <c r="Z99" s="530">
        <v>0</v>
      </c>
      <c r="AA99" s="530">
        <v>0</v>
      </c>
      <c r="AB99" s="530">
        <v>0</v>
      </c>
      <c r="AC99" s="530">
        <v>257</v>
      </c>
      <c r="AD99" s="530">
        <v>105</v>
      </c>
      <c r="AE99" s="530">
        <v>146</v>
      </c>
      <c r="AF99" s="530">
        <v>141</v>
      </c>
      <c r="AG99" s="530">
        <v>124</v>
      </c>
      <c r="AH99" s="530">
        <v>46</v>
      </c>
      <c r="AI99" s="530">
        <v>53</v>
      </c>
      <c r="AJ99" s="530">
        <v>59</v>
      </c>
      <c r="AK99" s="530">
        <v>133</v>
      </c>
      <c r="AL99" s="530">
        <v>59</v>
      </c>
      <c r="AM99" s="530">
        <v>93</v>
      </c>
      <c r="AN99" s="530">
        <v>82</v>
      </c>
      <c r="AO99" s="530">
        <v>0</v>
      </c>
      <c r="AP99" s="530">
        <v>0</v>
      </c>
      <c r="AQ99" s="530">
        <v>0</v>
      </c>
      <c r="AR99" s="530">
        <v>0</v>
      </c>
      <c r="AS99" s="530">
        <v>0</v>
      </c>
      <c r="AT99" s="530">
        <v>0</v>
      </c>
      <c r="AU99" s="530">
        <v>0</v>
      </c>
      <c r="AV99" s="530">
        <v>0</v>
      </c>
      <c r="AW99" s="530">
        <v>0</v>
      </c>
      <c r="AX99" s="530">
        <v>0</v>
      </c>
      <c r="AY99" s="530">
        <v>0</v>
      </c>
      <c r="AZ99" s="530">
        <v>0</v>
      </c>
      <c r="BA99" s="530">
        <v>399</v>
      </c>
      <c r="BB99" s="530">
        <v>178</v>
      </c>
      <c r="BC99" s="530">
        <v>207</v>
      </c>
      <c r="BD99" s="530">
        <v>138</v>
      </c>
      <c r="BE99" s="530">
        <v>311</v>
      </c>
      <c r="BF99" s="530">
        <v>143</v>
      </c>
      <c r="BG99" s="530">
        <v>152</v>
      </c>
      <c r="BH99" s="530">
        <v>82</v>
      </c>
      <c r="BI99" s="530">
        <v>88</v>
      </c>
      <c r="BJ99" s="530">
        <v>35</v>
      </c>
      <c r="BK99" s="530">
        <v>55</v>
      </c>
      <c r="BL99" s="530">
        <v>56</v>
      </c>
      <c r="BM99" s="530">
        <v>0</v>
      </c>
      <c r="BN99" s="530">
        <v>0</v>
      </c>
      <c r="BO99" s="530">
        <v>0</v>
      </c>
      <c r="BP99" s="530">
        <v>0</v>
      </c>
      <c r="BQ99" s="530">
        <v>0</v>
      </c>
      <c r="BR99" s="530">
        <v>0</v>
      </c>
      <c r="BS99" s="530">
        <v>0</v>
      </c>
      <c r="BT99" s="530">
        <v>0</v>
      </c>
      <c r="BU99" s="530">
        <v>0</v>
      </c>
      <c r="BV99" s="530">
        <v>0</v>
      </c>
      <c r="BW99" s="530">
        <v>0</v>
      </c>
      <c r="BX99" s="530">
        <v>0</v>
      </c>
      <c r="BY99" s="530">
        <v>6</v>
      </c>
      <c r="BZ99" s="530">
        <v>20</v>
      </c>
      <c r="CA99" s="530">
        <v>0</v>
      </c>
    </row>
    <row r="100" spans="1:79" s="477" customFormat="1">
      <c r="A100" s="477" t="s">
        <v>63</v>
      </c>
      <c r="B100" s="477" t="s">
        <v>1910</v>
      </c>
      <c r="C100" s="477">
        <v>2019</v>
      </c>
      <c r="D100" s="477" t="s">
        <v>1934</v>
      </c>
      <c r="E100" s="530">
        <v>331</v>
      </c>
      <c r="F100" s="530">
        <v>287</v>
      </c>
      <c r="G100" s="530">
        <v>173</v>
      </c>
      <c r="H100" s="530">
        <v>118</v>
      </c>
      <c r="I100" s="530">
        <v>54</v>
      </c>
      <c r="J100" s="530">
        <v>0</v>
      </c>
      <c r="K100" s="530">
        <v>0</v>
      </c>
      <c r="L100" s="530">
        <v>0</v>
      </c>
      <c r="M100" s="530">
        <v>0</v>
      </c>
      <c r="N100" s="530">
        <v>0</v>
      </c>
      <c r="O100" s="530">
        <v>0</v>
      </c>
      <c r="P100" s="530">
        <v>0</v>
      </c>
      <c r="Q100" s="530">
        <v>0</v>
      </c>
      <c r="R100" s="530">
        <v>0</v>
      </c>
      <c r="S100" s="530">
        <v>0</v>
      </c>
      <c r="T100" s="530">
        <v>0</v>
      </c>
      <c r="U100" s="530">
        <v>0</v>
      </c>
      <c r="V100" s="530">
        <v>0</v>
      </c>
      <c r="W100" s="530">
        <v>0</v>
      </c>
      <c r="X100" s="530">
        <v>0</v>
      </c>
      <c r="Y100" s="530">
        <v>0</v>
      </c>
      <c r="Z100" s="530">
        <v>0</v>
      </c>
      <c r="AA100" s="530">
        <v>0</v>
      </c>
      <c r="AB100" s="530">
        <v>0</v>
      </c>
      <c r="AC100" s="530">
        <v>250</v>
      </c>
      <c r="AD100" s="530">
        <v>97</v>
      </c>
      <c r="AE100" s="530">
        <v>143</v>
      </c>
      <c r="AF100" s="530">
        <v>123</v>
      </c>
      <c r="AG100" s="530">
        <v>97</v>
      </c>
      <c r="AH100" s="530">
        <v>31</v>
      </c>
      <c r="AI100" s="530">
        <v>44</v>
      </c>
      <c r="AJ100" s="530">
        <v>39</v>
      </c>
      <c r="AK100" s="530">
        <v>153</v>
      </c>
      <c r="AL100" s="530">
        <v>66</v>
      </c>
      <c r="AM100" s="530">
        <v>99</v>
      </c>
      <c r="AN100" s="530">
        <v>84</v>
      </c>
      <c r="AO100" s="530">
        <v>0</v>
      </c>
      <c r="AP100" s="530">
        <v>0</v>
      </c>
      <c r="AQ100" s="530">
        <v>0</v>
      </c>
      <c r="AR100" s="530">
        <v>0</v>
      </c>
      <c r="AS100" s="530">
        <v>0</v>
      </c>
      <c r="AT100" s="530">
        <v>0</v>
      </c>
      <c r="AU100" s="530">
        <v>0</v>
      </c>
      <c r="AV100" s="530">
        <v>0</v>
      </c>
      <c r="AW100" s="530">
        <v>0</v>
      </c>
      <c r="AX100" s="530">
        <v>0</v>
      </c>
      <c r="AY100" s="530">
        <v>0</v>
      </c>
      <c r="AZ100" s="530">
        <v>0</v>
      </c>
      <c r="BA100" s="530">
        <v>435</v>
      </c>
      <c r="BB100" s="530">
        <v>205</v>
      </c>
      <c r="BC100" s="530">
        <v>234</v>
      </c>
      <c r="BD100" s="530">
        <v>167</v>
      </c>
      <c r="BE100" s="530">
        <v>335</v>
      </c>
      <c r="BF100" s="530">
        <v>161</v>
      </c>
      <c r="BG100" s="530">
        <v>172</v>
      </c>
      <c r="BH100" s="530">
        <v>86</v>
      </c>
      <c r="BI100" s="530">
        <v>100</v>
      </c>
      <c r="BJ100" s="530">
        <v>44</v>
      </c>
      <c r="BK100" s="530">
        <v>62</v>
      </c>
      <c r="BL100" s="530">
        <v>81</v>
      </c>
      <c r="BM100" s="530">
        <v>0</v>
      </c>
      <c r="BN100" s="530">
        <v>0</v>
      </c>
      <c r="BO100" s="530">
        <v>0</v>
      </c>
      <c r="BP100" s="530">
        <v>0</v>
      </c>
      <c r="BQ100" s="530">
        <v>0</v>
      </c>
      <c r="BR100" s="530">
        <v>0</v>
      </c>
      <c r="BS100" s="530">
        <v>0</v>
      </c>
      <c r="BT100" s="530">
        <v>0</v>
      </c>
      <c r="BU100" s="530">
        <v>0</v>
      </c>
      <c r="BV100" s="530">
        <v>0</v>
      </c>
      <c r="BW100" s="530">
        <v>0</v>
      </c>
      <c r="BX100" s="530">
        <v>0</v>
      </c>
      <c r="BY100" s="530">
        <v>9</v>
      </c>
      <c r="BZ100" s="530">
        <v>29</v>
      </c>
      <c r="CA100" s="530">
        <v>0</v>
      </c>
    </row>
    <row r="101" spans="1:79" s="477" customFormat="1">
      <c r="A101" s="477" t="s">
        <v>63</v>
      </c>
      <c r="B101" s="477" t="s">
        <v>1910</v>
      </c>
      <c r="C101" s="477">
        <v>2020</v>
      </c>
      <c r="D101" s="477" t="s">
        <v>1934</v>
      </c>
      <c r="E101" s="530">
        <v>405</v>
      </c>
      <c r="F101" s="530">
        <v>342</v>
      </c>
      <c r="G101" s="530">
        <v>172</v>
      </c>
      <c r="H101" s="530">
        <v>154</v>
      </c>
      <c r="I101" s="530">
        <v>57</v>
      </c>
      <c r="J101" s="530">
        <v>0</v>
      </c>
      <c r="K101" s="530">
        <v>0</v>
      </c>
      <c r="L101" s="530">
        <v>0</v>
      </c>
      <c r="M101" s="530">
        <v>0</v>
      </c>
      <c r="N101" s="530">
        <v>134</v>
      </c>
      <c r="O101" s="530">
        <v>0</v>
      </c>
      <c r="P101" s="530">
        <v>134</v>
      </c>
      <c r="Q101" s="530">
        <v>74</v>
      </c>
      <c r="R101" s="530">
        <v>0</v>
      </c>
      <c r="S101" s="530">
        <v>0</v>
      </c>
      <c r="T101" s="530">
        <v>0</v>
      </c>
      <c r="U101" s="530">
        <v>43</v>
      </c>
      <c r="V101" s="530">
        <v>0</v>
      </c>
      <c r="W101" s="530">
        <v>0</v>
      </c>
      <c r="X101" s="530">
        <v>0</v>
      </c>
      <c r="Y101" s="530">
        <v>31</v>
      </c>
      <c r="Z101" s="530">
        <v>0</v>
      </c>
      <c r="AA101" s="530">
        <v>0</v>
      </c>
      <c r="AB101" s="530">
        <v>0</v>
      </c>
      <c r="AC101" s="530">
        <v>176</v>
      </c>
      <c r="AD101" s="530">
        <v>95</v>
      </c>
      <c r="AE101" s="530">
        <v>121</v>
      </c>
      <c r="AF101" s="530">
        <v>108</v>
      </c>
      <c r="AG101" s="530">
        <v>53</v>
      </c>
      <c r="AH101" s="530">
        <v>22</v>
      </c>
      <c r="AI101" s="530">
        <v>31</v>
      </c>
      <c r="AJ101" s="530">
        <v>26</v>
      </c>
      <c r="AK101" s="530">
        <v>123</v>
      </c>
      <c r="AL101" s="530">
        <v>73</v>
      </c>
      <c r="AM101" s="530">
        <v>90</v>
      </c>
      <c r="AN101" s="530">
        <v>82</v>
      </c>
      <c r="AO101" s="530">
        <v>0</v>
      </c>
      <c r="AP101" s="530">
        <v>0</v>
      </c>
      <c r="AQ101" s="530">
        <v>0</v>
      </c>
      <c r="AR101" s="530">
        <v>0</v>
      </c>
      <c r="AS101" s="530">
        <v>0</v>
      </c>
      <c r="AT101" s="530">
        <v>0</v>
      </c>
      <c r="AU101" s="530">
        <v>0</v>
      </c>
      <c r="AV101" s="530">
        <v>0</v>
      </c>
      <c r="AW101" s="530">
        <v>0</v>
      </c>
      <c r="AX101" s="530">
        <v>0</v>
      </c>
      <c r="AY101" s="530">
        <v>0</v>
      </c>
      <c r="AZ101" s="530">
        <v>0</v>
      </c>
      <c r="BA101" s="530">
        <v>395</v>
      </c>
      <c r="BB101" s="530">
        <v>184</v>
      </c>
      <c r="BC101" s="530">
        <v>220</v>
      </c>
      <c r="BD101" s="530">
        <v>137</v>
      </c>
      <c r="BE101" s="530">
        <v>297</v>
      </c>
      <c r="BF101" s="530">
        <v>132</v>
      </c>
      <c r="BG101" s="530">
        <v>165</v>
      </c>
      <c r="BH101" s="530">
        <v>76</v>
      </c>
      <c r="BI101" s="530">
        <v>98</v>
      </c>
      <c r="BJ101" s="530">
        <v>52</v>
      </c>
      <c r="BK101" s="530">
        <v>55</v>
      </c>
      <c r="BL101" s="530">
        <v>61</v>
      </c>
      <c r="BM101" s="530">
        <v>0</v>
      </c>
      <c r="BN101" s="530">
        <v>0</v>
      </c>
      <c r="BO101" s="530">
        <v>0</v>
      </c>
      <c r="BP101" s="530">
        <v>0</v>
      </c>
      <c r="BQ101" s="530">
        <v>0</v>
      </c>
      <c r="BR101" s="530">
        <v>0</v>
      </c>
      <c r="BS101" s="530">
        <v>0</v>
      </c>
      <c r="BT101" s="530">
        <v>0</v>
      </c>
      <c r="BU101" s="530">
        <v>0</v>
      </c>
      <c r="BV101" s="530">
        <v>0</v>
      </c>
      <c r="BW101" s="530">
        <v>0</v>
      </c>
      <c r="BX101" s="530">
        <v>0</v>
      </c>
      <c r="BY101" s="530">
        <v>7</v>
      </c>
      <c r="BZ101" s="530">
        <v>27</v>
      </c>
      <c r="CA101" s="530">
        <v>0</v>
      </c>
    </row>
    <row r="102" spans="1:79" s="477" customFormat="1">
      <c r="A102" s="477" t="s">
        <v>63</v>
      </c>
      <c r="B102" s="477" t="s">
        <v>1910</v>
      </c>
      <c r="C102" s="477">
        <v>2021</v>
      </c>
      <c r="D102" s="477" t="s">
        <v>1934</v>
      </c>
      <c r="E102" s="530">
        <v>451</v>
      </c>
      <c r="F102" s="530">
        <v>304</v>
      </c>
      <c r="G102" s="530">
        <v>138</v>
      </c>
      <c r="H102" s="530">
        <v>129</v>
      </c>
      <c r="I102" s="530">
        <v>68</v>
      </c>
      <c r="J102" s="530">
        <v>0</v>
      </c>
      <c r="K102" s="530">
        <v>0</v>
      </c>
      <c r="L102" s="530">
        <v>0</v>
      </c>
      <c r="M102" s="530">
        <v>0</v>
      </c>
      <c r="N102" s="530">
        <v>213</v>
      </c>
      <c r="O102" s="530">
        <v>0</v>
      </c>
      <c r="P102" s="530">
        <v>213</v>
      </c>
      <c r="Q102" s="530">
        <v>42</v>
      </c>
      <c r="R102" s="530">
        <v>0</v>
      </c>
      <c r="S102" s="530">
        <v>0</v>
      </c>
      <c r="T102" s="530">
        <v>0</v>
      </c>
      <c r="U102" s="530">
        <v>19</v>
      </c>
      <c r="V102" s="530">
        <v>0</v>
      </c>
      <c r="W102" s="530">
        <v>0</v>
      </c>
      <c r="X102" s="530">
        <v>0</v>
      </c>
      <c r="Y102" s="530">
        <v>23</v>
      </c>
      <c r="Z102" s="530">
        <v>0</v>
      </c>
      <c r="AA102" s="530">
        <v>0</v>
      </c>
      <c r="AB102" s="530">
        <v>0</v>
      </c>
      <c r="AC102" s="530">
        <v>217</v>
      </c>
      <c r="AD102" s="530">
        <v>124</v>
      </c>
      <c r="AE102" s="530">
        <v>119</v>
      </c>
      <c r="AF102" s="530">
        <v>120</v>
      </c>
      <c r="AG102" s="530">
        <v>72</v>
      </c>
      <c r="AH102" s="530">
        <v>40</v>
      </c>
      <c r="AI102" s="530">
        <v>27</v>
      </c>
      <c r="AJ102" s="530">
        <v>35</v>
      </c>
      <c r="AK102" s="530">
        <v>145</v>
      </c>
      <c r="AL102" s="530">
        <v>84</v>
      </c>
      <c r="AM102" s="530">
        <v>92</v>
      </c>
      <c r="AN102" s="530">
        <v>85</v>
      </c>
      <c r="AO102" s="530">
        <v>0</v>
      </c>
      <c r="AP102" s="530">
        <v>0</v>
      </c>
      <c r="AQ102" s="530">
        <v>0</v>
      </c>
      <c r="AR102" s="530">
        <v>0</v>
      </c>
      <c r="AS102" s="530">
        <v>0</v>
      </c>
      <c r="AT102" s="530">
        <v>0</v>
      </c>
      <c r="AU102" s="530">
        <v>0</v>
      </c>
      <c r="AV102" s="530">
        <v>0</v>
      </c>
      <c r="AW102" s="530">
        <v>0</v>
      </c>
      <c r="AX102" s="530">
        <v>0</v>
      </c>
      <c r="AY102" s="530">
        <v>0</v>
      </c>
      <c r="AZ102" s="530">
        <v>0</v>
      </c>
      <c r="BA102" s="530">
        <v>406</v>
      </c>
      <c r="BB102" s="530">
        <v>191</v>
      </c>
      <c r="BC102" s="530">
        <v>189</v>
      </c>
      <c r="BD102" s="530">
        <v>123</v>
      </c>
      <c r="BE102" s="530">
        <v>339</v>
      </c>
      <c r="BF102" s="530">
        <v>171</v>
      </c>
      <c r="BG102" s="530">
        <v>150</v>
      </c>
      <c r="BH102" s="530">
        <v>72</v>
      </c>
      <c r="BI102" s="530">
        <v>67</v>
      </c>
      <c r="BJ102" s="530">
        <v>20</v>
      </c>
      <c r="BK102" s="530">
        <v>39</v>
      </c>
      <c r="BL102" s="530">
        <v>51</v>
      </c>
      <c r="BM102" s="530">
        <v>0</v>
      </c>
      <c r="BN102" s="530">
        <v>0</v>
      </c>
      <c r="BO102" s="530">
        <v>0</v>
      </c>
      <c r="BP102" s="530">
        <v>0</v>
      </c>
      <c r="BQ102" s="530">
        <v>0</v>
      </c>
      <c r="BR102" s="530">
        <v>0</v>
      </c>
      <c r="BS102" s="530">
        <v>0</v>
      </c>
      <c r="BT102" s="530">
        <v>0</v>
      </c>
      <c r="BU102" s="530">
        <v>0</v>
      </c>
      <c r="BV102" s="530">
        <v>0</v>
      </c>
      <c r="BW102" s="530">
        <v>0</v>
      </c>
      <c r="BX102" s="530">
        <v>0</v>
      </c>
      <c r="BY102" s="530">
        <v>8</v>
      </c>
      <c r="BZ102" s="530">
        <v>21</v>
      </c>
      <c r="CA102" s="530">
        <v>0</v>
      </c>
    </row>
    <row r="103" spans="1:79" s="477" customFormat="1">
      <c r="A103" s="477" t="s">
        <v>63</v>
      </c>
      <c r="B103" s="477" t="s">
        <v>1910</v>
      </c>
      <c r="C103" s="477">
        <v>2022</v>
      </c>
      <c r="D103" s="477" t="s">
        <v>1934</v>
      </c>
      <c r="E103" s="530">
        <v>397</v>
      </c>
      <c r="F103" s="530">
        <v>326</v>
      </c>
      <c r="G103" s="530">
        <v>136</v>
      </c>
      <c r="H103" s="530">
        <v>121</v>
      </c>
      <c r="I103" s="530">
        <v>52</v>
      </c>
      <c r="J103" s="530">
        <v>0</v>
      </c>
      <c r="K103" s="530">
        <v>0</v>
      </c>
      <c r="L103" s="530">
        <v>0</v>
      </c>
      <c r="M103" s="530">
        <v>0</v>
      </c>
      <c r="N103" s="530">
        <v>152</v>
      </c>
      <c r="O103" s="530">
        <v>0</v>
      </c>
      <c r="P103" s="530">
        <v>152</v>
      </c>
      <c r="Q103" s="530">
        <v>34</v>
      </c>
      <c r="R103" s="530">
        <v>0</v>
      </c>
      <c r="S103" s="530">
        <v>0</v>
      </c>
      <c r="T103" s="530">
        <v>0</v>
      </c>
      <c r="U103" s="530">
        <v>19</v>
      </c>
      <c r="V103" s="530">
        <v>0</v>
      </c>
      <c r="W103" s="530">
        <v>0</v>
      </c>
      <c r="X103" s="530">
        <v>0</v>
      </c>
      <c r="Y103" s="530">
        <v>15</v>
      </c>
      <c r="Z103" s="530">
        <v>0</v>
      </c>
      <c r="AA103" s="530">
        <v>0</v>
      </c>
      <c r="AB103" s="530">
        <v>0</v>
      </c>
      <c r="AC103" s="530">
        <v>209</v>
      </c>
      <c r="AD103" s="530">
        <v>120</v>
      </c>
      <c r="AE103" s="530">
        <v>108</v>
      </c>
      <c r="AF103" s="530">
        <v>97</v>
      </c>
      <c r="AG103" s="530">
        <v>99</v>
      </c>
      <c r="AH103" s="530">
        <v>58</v>
      </c>
      <c r="AI103" s="530">
        <v>30</v>
      </c>
      <c r="AJ103" s="530">
        <v>39</v>
      </c>
      <c r="AK103" s="530">
        <v>110</v>
      </c>
      <c r="AL103" s="530">
        <v>62</v>
      </c>
      <c r="AM103" s="530">
        <v>78</v>
      </c>
      <c r="AN103" s="530">
        <v>58</v>
      </c>
      <c r="AO103" s="530">
        <v>0</v>
      </c>
      <c r="AP103" s="530">
        <v>0</v>
      </c>
      <c r="AQ103" s="530">
        <v>0</v>
      </c>
      <c r="AR103" s="530">
        <v>0</v>
      </c>
      <c r="AS103" s="530">
        <v>0</v>
      </c>
      <c r="AT103" s="530">
        <v>0</v>
      </c>
      <c r="AU103" s="530">
        <v>0</v>
      </c>
      <c r="AV103" s="530">
        <v>0</v>
      </c>
      <c r="AW103" s="530">
        <v>0</v>
      </c>
      <c r="AX103" s="530">
        <v>0</v>
      </c>
      <c r="AY103" s="530">
        <v>0</v>
      </c>
      <c r="AZ103" s="530">
        <v>0</v>
      </c>
      <c r="BA103" s="530">
        <v>401</v>
      </c>
      <c r="BB103" s="530">
        <v>187</v>
      </c>
      <c r="BC103" s="530">
        <v>194</v>
      </c>
      <c r="BD103" s="530">
        <v>135</v>
      </c>
      <c r="BE103" s="530">
        <v>299</v>
      </c>
      <c r="BF103" s="530">
        <v>148</v>
      </c>
      <c r="BG103" s="530">
        <v>124</v>
      </c>
      <c r="BH103" s="530">
        <v>61</v>
      </c>
      <c r="BI103" s="530">
        <v>102</v>
      </c>
      <c r="BJ103" s="530">
        <v>39</v>
      </c>
      <c r="BK103" s="530">
        <v>70</v>
      </c>
      <c r="BL103" s="530">
        <v>74</v>
      </c>
      <c r="BM103" s="530">
        <v>0</v>
      </c>
      <c r="BN103" s="530">
        <v>0</v>
      </c>
      <c r="BO103" s="530">
        <v>0</v>
      </c>
      <c r="BP103" s="530">
        <v>0</v>
      </c>
      <c r="BQ103" s="530">
        <v>0</v>
      </c>
      <c r="BR103" s="530">
        <v>0</v>
      </c>
      <c r="BS103" s="530">
        <v>0</v>
      </c>
      <c r="BT103" s="530">
        <v>0</v>
      </c>
      <c r="BU103" s="530">
        <v>0</v>
      </c>
      <c r="BV103" s="530">
        <v>0</v>
      </c>
      <c r="BW103" s="530">
        <v>0</v>
      </c>
      <c r="BX103" s="530">
        <v>0</v>
      </c>
      <c r="BY103" s="530">
        <v>9</v>
      </c>
      <c r="BZ103" s="530">
        <v>26</v>
      </c>
      <c r="CA103" s="530">
        <v>0</v>
      </c>
    </row>
    <row r="104" spans="1:79" s="477" customFormat="1">
      <c r="A104" s="477" t="s">
        <v>63</v>
      </c>
      <c r="B104" s="477" t="s">
        <v>1910</v>
      </c>
      <c r="C104" s="477">
        <v>2023</v>
      </c>
      <c r="D104" s="477" t="s">
        <v>1934</v>
      </c>
      <c r="E104" s="530">
        <v>390</v>
      </c>
      <c r="F104" s="530">
        <v>329</v>
      </c>
      <c r="G104" s="530">
        <v>150</v>
      </c>
      <c r="H104" s="530">
        <v>126</v>
      </c>
      <c r="I104" s="530">
        <v>45</v>
      </c>
      <c r="J104" s="530">
        <v>0</v>
      </c>
      <c r="K104" s="530">
        <v>0</v>
      </c>
      <c r="L104" s="530">
        <v>0</v>
      </c>
      <c r="M104" s="530">
        <v>0</v>
      </c>
      <c r="N104" s="530">
        <v>203</v>
      </c>
      <c r="O104" s="530">
        <v>7</v>
      </c>
      <c r="P104" s="530">
        <v>196</v>
      </c>
      <c r="Q104" s="530">
        <v>15</v>
      </c>
      <c r="R104" s="530">
        <v>13</v>
      </c>
      <c r="S104" s="530">
        <v>12</v>
      </c>
      <c r="T104" s="530">
        <v>10</v>
      </c>
      <c r="U104" s="530">
        <v>0</v>
      </c>
      <c r="V104" s="530">
        <v>0</v>
      </c>
      <c r="W104" s="530">
        <v>0</v>
      </c>
      <c r="X104" s="530">
        <v>0</v>
      </c>
      <c r="Y104" s="530">
        <v>15</v>
      </c>
      <c r="Z104" s="530">
        <v>13</v>
      </c>
      <c r="AA104" s="530">
        <v>12</v>
      </c>
      <c r="AB104" s="530">
        <v>10</v>
      </c>
      <c r="AC104" s="530">
        <v>197</v>
      </c>
      <c r="AD104" s="530">
        <v>120</v>
      </c>
      <c r="AE104" s="530">
        <v>114</v>
      </c>
      <c r="AF104" s="530">
        <v>99</v>
      </c>
      <c r="AG104" s="530">
        <v>79</v>
      </c>
      <c r="AH104" s="530">
        <v>47</v>
      </c>
      <c r="AI104" s="530">
        <v>35</v>
      </c>
      <c r="AJ104" s="530">
        <v>42</v>
      </c>
      <c r="AK104" s="530">
        <v>118</v>
      </c>
      <c r="AL104" s="530">
        <v>73</v>
      </c>
      <c r="AM104" s="530">
        <v>79</v>
      </c>
      <c r="AN104" s="530">
        <v>57</v>
      </c>
      <c r="AO104" s="530">
        <v>0</v>
      </c>
      <c r="AP104" s="530">
        <v>0</v>
      </c>
      <c r="AQ104" s="530">
        <v>0</v>
      </c>
      <c r="AR104" s="530">
        <v>0</v>
      </c>
      <c r="AS104" s="530">
        <v>0</v>
      </c>
      <c r="AT104" s="530">
        <v>0</v>
      </c>
      <c r="AU104" s="530">
        <v>0</v>
      </c>
      <c r="AV104" s="530">
        <v>0</v>
      </c>
      <c r="AW104" s="530">
        <v>0</v>
      </c>
      <c r="AX104" s="530">
        <v>0</v>
      </c>
      <c r="AY104" s="530">
        <v>0</v>
      </c>
      <c r="AZ104" s="530">
        <v>0</v>
      </c>
      <c r="BA104" s="530">
        <v>408</v>
      </c>
      <c r="BB104" s="530">
        <v>199</v>
      </c>
      <c r="BC104" s="530">
        <v>174</v>
      </c>
      <c r="BD104" s="530">
        <v>124</v>
      </c>
      <c r="BE104" s="530">
        <v>332</v>
      </c>
      <c r="BF104" s="530">
        <v>175</v>
      </c>
      <c r="BG104" s="530">
        <v>133</v>
      </c>
      <c r="BH104" s="530">
        <v>74</v>
      </c>
      <c r="BI104" s="530">
        <v>76</v>
      </c>
      <c r="BJ104" s="530">
        <v>24</v>
      </c>
      <c r="BK104" s="530">
        <v>41</v>
      </c>
      <c r="BL104" s="530">
        <v>50</v>
      </c>
      <c r="BM104" s="530">
        <v>0</v>
      </c>
      <c r="BN104" s="530">
        <v>0</v>
      </c>
      <c r="BO104" s="530">
        <v>0</v>
      </c>
      <c r="BP104" s="530">
        <v>0</v>
      </c>
      <c r="BQ104" s="530">
        <v>0</v>
      </c>
      <c r="BR104" s="530">
        <v>0</v>
      </c>
      <c r="BS104" s="530">
        <v>0</v>
      </c>
      <c r="BT104" s="530">
        <v>0</v>
      </c>
      <c r="BU104" s="530">
        <v>0</v>
      </c>
      <c r="BV104" s="530">
        <v>0</v>
      </c>
      <c r="BW104" s="530">
        <v>0</v>
      </c>
      <c r="BX104" s="530">
        <v>0</v>
      </c>
      <c r="BY104" s="530">
        <v>10</v>
      </c>
      <c r="BZ104" s="530">
        <v>27</v>
      </c>
      <c r="CA104" s="530">
        <v>0</v>
      </c>
    </row>
    <row r="105" spans="1:79" s="477" customFormat="1">
      <c r="A105" s="477" t="s">
        <v>63</v>
      </c>
      <c r="B105" s="477" t="s">
        <v>1910</v>
      </c>
      <c r="C105" s="477">
        <v>2024</v>
      </c>
      <c r="D105" s="477" t="s">
        <v>1934</v>
      </c>
      <c r="E105" s="530">
        <v>417</v>
      </c>
      <c r="F105" s="530">
        <v>296</v>
      </c>
      <c r="G105" s="530">
        <v>132</v>
      </c>
      <c r="H105" s="530">
        <v>99</v>
      </c>
      <c r="I105" s="530">
        <v>32</v>
      </c>
      <c r="J105" s="530">
        <v>0</v>
      </c>
      <c r="K105" s="530">
        <v>0</v>
      </c>
      <c r="L105" s="530">
        <v>0</v>
      </c>
      <c r="M105" s="530">
        <v>0</v>
      </c>
      <c r="N105" s="530">
        <v>236</v>
      </c>
      <c r="O105" s="530">
        <v>37</v>
      </c>
      <c r="P105" s="530">
        <v>199</v>
      </c>
      <c r="Q105" s="530">
        <v>11</v>
      </c>
      <c r="R105" s="530">
        <v>10</v>
      </c>
      <c r="S105" s="530">
        <v>9</v>
      </c>
      <c r="T105" s="530">
        <v>6</v>
      </c>
      <c r="U105" s="530">
        <v>0</v>
      </c>
      <c r="V105" s="530">
        <v>0</v>
      </c>
      <c r="W105" s="530">
        <v>0</v>
      </c>
      <c r="X105" s="530">
        <v>0</v>
      </c>
      <c r="Y105" s="530">
        <v>11</v>
      </c>
      <c r="Z105" s="530">
        <v>10</v>
      </c>
      <c r="AA105" s="530">
        <v>9</v>
      </c>
      <c r="AB105" s="530">
        <v>6</v>
      </c>
      <c r="AC105" s="530">
        <v>183</v>
      </c>
      <c r="AD105" s="530">
        <v>127</v>
      </c>
      <c r="AE105" s="530">
        <v>125</v>
      </c>
      <c r="AF105" s="530">
        <v>99</v>
      </c>
      <c r="AG105" s="530">
        <v>18</v>
      </c>
      <c r="AH105" s="530">
        <v>13</v>
      </c>
      <c r="AI105" s="530">
        <v>12</v>
      </c>
      <c r="AJ105" s="530">
        <v>8</v>
      </c>
      <c r="AK105" s="530">
        <v>165</v>
      </c>
      <c r="AL105" s="530">
        <v>114</v>
      </c>
      <c r="AM105" s="530">
        <v>113</v>
      </c>
      <c r="AN105" s="530">
        <v>91</v>
      </c>
      <c r="AO105" s="530">
        <v>0</v>
      </c>
      <c r="AP105" s="530">
        <v>0</v>
      </c>
      <c r="AQ105" s="530">
        <v>0</v>
      </c>
      <c r="AR105" s="530">
        <v>0</v>
      </c>
      <c r="AS105" s="530">
        <v>0</v>
      </c>
      <c r="AT105" s="530">
        <v>0</v>
      </c>
      <c r="AU105" s="530">
        <v>0</v>
      </c>
      <c r="AV105" s="530">
        <v>0</v>
      </c>
      <c r="AW105" s="530">
        <v>0</v>
      </c>
      <c r="AX105" s="530">
        <v>0</v>
      </c>
      <c r="AY105" s="530">
        <v>0</v>
      </c>
      <c r="AZ105" s="530">
        <v>0</v>
      </c>
      <c r="BA105" s="530">
        <v>405</v>
      </c>
      <c r="BB105" s="530">
        <v>206</v>
      </c>
      <c r="BC105" s="530">
        <v>201</v>
      </c>
      <c r="BD105" s="530">
        <v>113</v>
      </c>
      <c r="BE105" s="530">
        <v>304</v>
      </c>
      <c r="BF105" s="530">
        <v>160</v>
      </c>
      <c r="BG105" s="530">
        <v>129</v>
      </c>
      <c r="BH105" s="530">
        <v>50</v>
      </c>
      <c r="BI105" s="530">
        <v>101</v>
      </c>
      <c r="BJ105" s="530">
        <v>46</v>
      </c>
      <c r="BK105" s="530">
        <v>72</v>
      </c>
      <c r="BL105" s="530">
        <v>63</v>
      </c>
      <c r="BM105" s="530">
        <v>0</v>
      </c>
      <c r="BN105" s="530">
        <v>0</v>
      </c>
      <c r="BO105" s="530">
        <v>0</v>
      </c>
      <c r="BP105" s="530">
        <v>0</v>
      </c>
      <c r="BQ105" s="530">
        <v>0</v>
      </c>
      <c r="BR105" s="530">
        <v>0</v>
      </c>
      <c r="BS105" s="530">
        <v>0</v>
      </c>
      <c r="BT105" s="530">
        <v>0</v>
      </c>
      <c r="BU105" s="530">
        <v>0</v>
      </c>
      <c r="BV105" s="530">
        <v>0</v>
      </c>
      <c r="BW105" s="530">
        <v>0</v>
      </c>
      <c r="BX105" s="530">
        <v>0</v>
      </c>
      <c r="BY105" s="530">
        <v>8</v>
      </c>
      <c r="BZ105" s="530">
        <v>33</v>
      </c>
      <c r="CA105" s="530">
        <v>0</v>
      </c>
    </row>
    <row r="106" spans="1:79" s="477" customFormat="1">
      <c r="A106" s="477" t="s">
        <v>63</v>
      </c>
      <c r="B106" s="477" t="s">
        <v>1910</v>
      </c>
      <c r="C106" s="477">
        <v>2025</v>
      </c>
      <c r="D106" s="477" t="s">
        <v>1935</v>
      </c>
      <c r="E106" s="530">
        <v>422</v>
      </c>
      <c r="F106" s="530">
        <v>313</v>
      </c>
      <c r="G106" s="530">
        <v>151</v>
      </c>
      <c r="H106" s="530">
        <v>126</v>
      </c>
      <c r="I106" s="530">
        <v>54</v>
      </c>
      <c r="J106" s="530">
        <v>0</v>
      </c>
      <c r="K106" s="530">
        <v>0</v>
      </c>
      <c r="L106" s="530">
        <v>0</v>
      </c>
      <c r="M106" s="530">
        <v>0</v>
      </c>
      <c r="N106" s="530">
        <v>193</v>
      </c>
      <c r="O106" s="530">
        <v>7</v>
      </c>
      <c r="P106" s="530">
        <v>186</v>
      </c>
      <c r="Q106" s="530">
        <v>13</v>
      </c>
      <c r="R106" s="530">
        <v>12</v>
      </c>
      <c r="S106" s="530">
        <v>11</v>
      </c>
      <c r="T106" s="530">
        <v>8</v>
      </c>
      <c r="U106" s="530">
        <v>4</v>
      </c>
      <c r="V106" s="530">
        <v>0</v>
      </c>
      <c r="W106" s="530">
        <v>0</v>
      </c>
      <c r="X106" s="530">
        <v>0</v>
      </c>
      <c r="Y106" s="530">
        <v>9</v>
      </c>
      <c r="Z106" s="530">
        <v>12</v>
      </c>
      <c r="AA106" s="530">
        <v>11</v>
      </c>
      <c r="AB106" s="530">
        <v>8</v>
      </c>
      <c r="AC106" s="530">
        <v>213</v>
      </c>
      <c r="AD106" s="530">
        <v>115</v>
      </c>
      <c r="AE106" s="530">
        <v>126</v>
      </c>
      <c r="AF106" s="530">
        <v>113</v>
      </c>
      <c r="AG106" s="530">
        <v>75</v>
      </c>
      <c r="AH106" s="530">
        <v>38</v>
      </c>
      <c r="AI106" s="530">
        <v>33</v>
      </c>
      <c r="AJ106" s="530">
        <v>35</v>
      </c>
      <c r="AK106" s="530">
        <v>138</v>
      </c>
      <c r="AL106" s="530">
        <v>77</v>
      </c>
      <c r="AM106" s="530">
        <v>93</v>
      </c>
      <c r="AN106" s="530">
        <v>78</v>
      </c>
      <c r="AO106" s="530">
        <v>0</v>
      </c>
      <c r="AP106" s="530">
        <v>0</v>
      </c>
      <c r="AQ106" s="530">
        <v>0</v>
      </c>
      <c r="AR106" s="530">
        <v>0</v>
      </c>
      <c r="AS106" s="530">
        <v>0</v>
      </c>
      <c r="AT106" s="530">
        <v>0</v>
      </c>
      <c r="AU106" s="530">
        <v>0</v>
      </c>
      <c r="AV106" s="530">
        <v>0</v>
      </c>
      <c r="AW106" s="530">
        <v>0</v>
      </c>
      <c r="AX106" s="530">
        <v>0</v>
      </c>
      <c r="AY106" s="530">
        <v>0</v>
      </c>
      <c r="AZ106" s="530">
        <v>0</v>
      </c>
      <c r="BA106" s="530">
        <v>407</v>
      </c>
      <c r="BB106" s="530">
        <v>193</v>
      </c>
      <c r="BC106" s="530">
        <v>203</v>
      </c>
      <c r="BD106" s="530">
        <v>134</v>
      </c>
      <c r="BE106" s="530">
        <v>317</v>
      </c>
      <c r="BF106" s="530">
        <v>156</v>
      </c>
      <c r="BG106" s="530">
        <v>147</v>
      </c>
      <c r="BH106" s="530">
        <v>72</v>
      </c>
      <c r="BI106" s="530">
        <v>90</v>
      </c>
      <c r="BJ106" s="530">
        <v>37</v>
      </c>
      <c r="BK106" s="530">
        <v>56</v>
      </c>
      <c r="BL106" s="530">
        <v>62</v>
      </c>
      <c r="BM106" s="530">
        <v>0</v>
      </c>
      <c r="BN106" s="530">
        <v>0</v>
      </c>
      <c r="BO106" s="530">
        <v>0</v>
      </c>
      <c r="BP106" s="530">
        <v>0</v>
      </c>
      <c r="BQ106" s="530">
        <v>0</v>
      </c>
      <c r="BR106" s="530">
        <v>0</v>
      </c>
      <c r="BS106" s="530">
        <v>0</v>
      </c>
      <c r="BT106" s="530">
        <v>0</v>
      </c>
      <c r="BU106" s="530">
        <v>0</v>
      </c>
      <c r="BV106" s="530">
        <v>0</v>
      </c>
      <c r="BW106" s="530">
        <v>0</v>
      </c>
      <c r="BX106" s="530">
        <v>0</v>
      </c>
      <c r="BY106" s="530">
        <v>8</v>
      </c>
      <c r="BZ106" s="530">
        <v>26</v>
      </c>
      <c r="CA106" s="530">
        <v>0</v>
      </c>
    </row>
    <row r="107" spans="1:79" s="477" customFormat="1">
      <c r="A107" s="477" t="s">
        <v>63</v>
      </c>
      <c r="B107" s="477" t="s">
        <v>1910</v>
      </c>
      <c r="C107" s="477">
        <v>2026</v>
      </c>
      <c r="D107" s="477" t="s">
        <v>1935</v>
      </c>
      <c r="E107" s="530">
        <v>426</v>
      </c>
      <c r="F107" s="530">
        <v>313</v>
      </c>
      <c r="G107" s="530">
        <v>151</v>
      </c>
      <c r="H107" s="530">
        <v>126</v>
      </c>
      <c r="I107" s="530">
        <v>54</v>
      </c>
      <c r="J107" s="530">
        <v>0</v>
      </c>
      <c r="K107" s="530">
        <v>0</v>
      </c>
      <c r="L107" s="530">
        <v>0</v>
      </c>
      <c r="M107" s="530">
        <v>0</v>
      </c>
      <c r="N107" s="530">
        <v>193</v>
      </c>
      <c r="O107" s="530">
        <v>7</v>
      </c>
      <c r="P107" s="530">
        <v>186</v>
      </c>
      <c r="Q107" s="530">
        <v>15</v>
      </c>
      <c r="R107" s="530">
        <v>13</v>
      </c>
      <c r="S107" s="530">
        <v>12</v>
      </c>
      <c r="T107" s="530">
        <v>9</v>
      </c>
      <c r="U107" s="530">
        <v>5</v>
      </c>
      <c r="V107" s="530">
        <v>0</v>
      </c>
      <c r="W107" s="530">
        <v>0</v>
      </c>
      <c r="X107" s="530">
        <v>0</v>
      </c>
      <c r="Y107" s="530">
        <v>10</v>
      </c>
      <c r="Z107" s="530">
        <v>13</v>
      </c>
      <c r="AA107" s="530">
        <v>12</v>
      </c>
      <c r="AB107" s="530">
        <v>9</v>
      </c>
      <c r="AC107" s="530">
        <v>213</v>
      </c>
      <c r="AD107" s="530">
        <v>115</v>
      </c>
      <c r="AE107" s="530">
        <v>126</v>
      </c>
      <c r="AF107" s="530">
        <v>113</v>
      </c>
      <c r="AG107" s="530">
        <v>75</v>
      </c>
      <c r="AH107" s="530">
        <v>38</v>
      </c>
      <c r="AI107" s="530">
        <v>33</v>
      </c>
      <c r="AJ107" s="530">
        <v>35</v>
      </c>
      <c r="AK107" s="530">
        <v>138</v>
      </c>
      <c r="AL107" s="530">
        <v>77</v>
      </c>
      <c r="AM107" s="530">
        <v>93</v>
      </c>
      <c r="AN107" s="530">
        <v>78</v>
      </c>
      <c r="AO107" s="530">
        <v>0</v>
      </c>
      <c r="AP107" s="530">
        <v>0</v>
      </c>
      <c r="AQ107" s="530">
        <v>0</v>
      </c>
      <c r="AR107" s="530">
        <v>0</v>
      </c>
      <c r="AS107" s="530">
        <v>0</v>
      </c>
      <c r="AT107" s="530">
        <v>0</v>
      </c>
      <c r="AU107" s="530">
        <v>0</v>
      </c>
      <c r="AV107" s="530">
        <v>0</v>
      </c>
      <c r="AW107" s="530">
        <v>0</v>
      </c>
      <c r="AX107" s="530">
        <v>0</v>
      </c>
      <c r="AY107" s="530">
        <v>0</v>
      </c>
      <c r="AZ107" s="530">
        <v>0</v>
      </c>
      <c r="BA107" s="530">
        <v>407</v>
      </c>
      <c r="BB107" s="530">
        <v>193</v>
      </c>
      <c r="BC107" s="530">
        <v>203</v>
      </c>
      <c r="BD107" s="530">
        <v>134</v>
      </c>
      <c r="BE107" s="530">
        <v>317</v>
      </c>
      <c r="BF107" s="530">
        <v>156</v>
      </c>
      <c r="BG107" s="530">
        <v>147</v>
      </c>
      <c r="BH107" s="530">
        <v>72</v>
      </c>
      <c r="BI107" s="530">
        <v>90</v>
      </c>
      <c r="BJ107" s="530">
        <v>37</v>
      </c>
      <c r="BK107" s="530">
        <v>56</v>
      </c>
      <c r="BL107" s="530">
        <v>62</v>
      </c>
      <c r="BM107" s="530">
        <v>0</v>
      </c>
      <c r="BN107" s="530">
        <v>0</v>
      </c>
      <c r="BO107" s="530">
        <v>0</v>
      </c>
      <c r="BP107" s="530">
        <v>0</v>
      </c>
      <c r="BQ107" s="530">
        <v>0</v>
      </c>
      <c r="BR107" s="530">
        <v>0</v>
      </c>
      <c r="BS107" s="530">
        <v>0</v>
      </c>
      <c r="BT107" s="530">
        <v>0</v>
      </c>
      <c r="BU107" s="530">
        <v>0</v>
      </c>
      <c r="BV107" s="530">
        <v>0</v>
      </c>
      <c r="BW107" s="530">
        <v>0</v>
      </c>
      <c r="BX107" s="530">
        <v>0</v>
      </c>
      <c r="BY107" s="530">
        <v>8</v>
      </c>
      <c r="BZ107" s="530">
        <v>26</v>
      </c>
      <c r="CA107" s="530">
        <v>0</v>
      </c>
    </row>
    <row r="108" spans="1:79" s="477" customFormat="1">
      <c r="A108" s="477" t="s">
        <v>63</v>
      </c>
      <c r="B108" s="477" t="s">
        <v>1910</v>
      </c>
      <c r="C108" s="477">
        <v>2024</v>
      </c>
      <c r="D108" s="477" t="s">
        <v>1937</v>
      </c>
      <c r="E108" s="530">
        <f t="shared" ref="E108:AJ108" si="24">E105</f>
        <v>417</v>
      </c>
      <c r="F108" s="530">
        <f t="shared" si="24"/>
        <v>296</v>
      </c>
      <c r="G108" s="530">
        <f t="shared" si="24"/>
        <v>132</v>
      </c>
      <c r="H108" s="530">
        <f t="shared" si="24"/>
        <v>99</v>
      </c>
      <c r="I108" s="530">
        <f t="shared" si="24"/>
        <v>32</v>
      </c>
      <c r="J108" s="530">
        <f t="shared" si="24"/>
        <v>0</v>
      </c>
      <c r="K108" s="530">
        <f t="shared" si="24"/>
        <v>0</v>
      </c>
      <c r="L108" s="530">
        <f t="shared" si="24"/>
        <v>0</v>
      </c>
      <c r="M108" s="530">
        <f t="shared" si="24"/>
        <v>0</v>
      </c>
      <c r="N108" s="530">
        <f t="shared" si="24"/>
        <v>236</v>
      </c>
      <c r="O108" s="530">
        <f t="shared" si="24"/>
        <v>37</v>
      </c>
      <c r="P108" s="530">
        <f t="shared" si="24"/>
        <v>199</v>
      </c>
      <c r="Q108" s="530">
        <f t="shared" si="24"/>
        <v>11</v>
      </c>
      <c r="R108" s="530">
        <f t="shared" si="24"/>
        <v>10</v>
      </c>
      <c r="S108" s="530">
        <f t="shared" si="24"/>
        <v>9</v>
      </c>
      <c r="T108" s="530">
        <f t="shared" si="24"/>
        <v>6</v>
      </c>
      <c r="U108" s="530">
        <f t="shared" si="24"/>
        <v>0</v>
      </c>
      <c r="V108" s="530">
        <f t="shared" si="24"/>
        <v>0</v>
      </c>
      <c r="W108" s="530">
        <f t="shared" si="24"/>
        <v>0</v>
      </c>
      <c r="X108" s="530">
        <f t="shared" si="24"/>
        <v>0</v>
      </c>
      <c r="Y108" s="530">
        <f t="shared" si="24"/>
        <v>11</v>
      </c>
      <c r="Z108" s="530">
        <f t="shared" si="24"/>
        <v>10</v>
      </c>
      <c r="AA108" s="530">
        <f t="shared" si="24"/>
        <v>9</v>
      </c>
      <c r="AB108" s="530">
        <f t="shared" si="24"/>
        <v>6</v>
      </c>
      <c r="AC108" s="530">
        <f t="shared" si="24"/>
        <v>183</v>
      </c>
      <c r="AD108" s="530">
        <f t="shared" si="24"/>
        <v>127</v>
      </c>
      <c r="AE108" s="530">
        <f t="shared" si="24"/>
        <v>125</v>
      </c>
      <c r="AF108" s="530">
        <f t="shared" si="24"/>
        <v>99</v>
      </c>
      <c r="AG108" s="530">
        <f t="shared" si="24"/>
        <v>18</v>
      </c>
      <c r="AH108" s="530">
        <f t="shared" si="24"/>
        <v>13</v>
      </c>
      <c r="AI108" s="530">
        <f t="shared" si="24"/>
        <v>12</v>
      </c>
      <c r="AJ108" s="530">
        <f t="shared" si="24"/>
        <v>8</v>
      </c>
      <c r="AK108" s="530">
        <f t="shared" ref="AK108:BP108" si="25">AK105</f>
        <v>165</v>
      </c>
      <c r="AL108" s="530">
        <f t="shared" si="25"/>
        <v>114</v>
      </c>
      <c r="AM108" s="530">
        <f t="shared" si="25"/>
        <v>113</v>
      </c>
      <c r="AN108" s="530">
        <f t="shared" si="25"/>
        <v>91</v>
      </c>
      <c r="AO108" s="530">
        <f t="shared" si="25"/>
        <v>0</v>
      </c>
      <c r="AP108" s="530">
        <f t="shared" si="25"/>
        <v>0</v>
      </c>
      <c r="AQ108" s="530">
        <f t="shared" si="25"/>
        <v>0</v>
      </c>
      <c r="AR108" s="530">
        <f t="shared" si="25"/>
        <v>0</v>
      </c>
      <c r="AS108" s="530">
        <f t="shared" si="25"/>
        <v>0</v>
      </c>
      <c r="AT108" s="530">
        <f t="shared" si="25"/>
        <v>0</v>
      </c>
      <c r="AU108" s="530">
        <f t="shared" si="25"/>
        <v>0</v>
      </c>
      <c r="AV108" s="530">
        <f t="shared" si="25"/>
        <v>0</v>
      </c>
      <c r="AW108" s="530">
        <f t="shared" si="25"/>
        <v>0</v>
      </c>
      <c r="AX108" s="530">
        <f t="shared" si="25"/>
        <v>0</v>
      </c>
      <c r="AY108" s="530">
        <f t="shared" si="25"/>
        <v>0</v>
      </c>
      <c r="AZ108" s="530">
        <f t="shared" si="25"/>
        <v>0</v>
      </c>
      <c r="BA108" s="530">
        <f t="shared" si="25"/>
        <v>405</v>
      </c>
      <c r="BB108" s="530">
        <f t="shared" si="25"/>
        <v>206</v>
      </c>
      <c r="BC108" s="530">
        <f t="shared" si="25"/>
        <v>201</v>
      </c>
      <c r="BD108" s="530">
        <f t="shared" si="25"/>
        <v>113</v>
      </c>
      <c r="BE108" s="530">
        <f t="shared" si="25"/>
        <v>304</v>
      </c>
      <c r="BF108" s="530">
        <f t="shared" si="25"/>
        <v>160</v>
      </c>
      <c r="BG108" s="530">
        <f t="shared" si="25"/>
        <v>129</v>
      </c>
      <c r="BH108" s="530">
        <f t="shared" si="25"/>
        <v>50</v>
      </c>
      <c r="BI108" s="530">
        <f t="shared" si="25"/>
        <v>101</v>
      </c>
      <c r="BJ108" s="530">
        <f t="shared" si="25"/>
        <v>46</v>
      </c>
      <c r="BK108" s="530">
        <f t="shared" si="25"/>
        <v>72</v>
      </c>
      <c r="BL108" s="530">
        <f t="shared" si="25"/>
        <v>63</v>
      </c>
      <c r="BM108" s="530">
        <f t="shared" si="25"/>
        <v>0</v>
      </c>
      <c r="BN108" s="530">
        <f t="shared" si="25"/>
        <v>0</v>
      </c>
      <c r="BO108" s="530">
        <f t="shared" si="25"/>
        <v>0</v>
      </c>
      <c r="BP108" s="530">
        <f t="shared" si="25"/>
        <v>0</v>
      </c>
      <c r="BQ108" s="530">
        <f t="shared" ref="BQ108:BX108" si="26">BQ105</f>
        <v>0</v>
      </c>
      <c r="BR108" s="530">
        <f t="shared" si="26"/>
        <v>0</v>
      </c>
      <c r="BS108" s="530">
        <f t="shared" si="26"/>
        <v>0</v>
      </c>
      <c r="BT108" s="530">
        <f t="shared" si="26"/>
        <v>0</v>
      </c>
      <c r="BU108" s="530">
        <f t="shared" si="26"/>
        <v>0</v>
      </c>
      <c r="BV108" s="530">
        <f t="shared" si="26"/>
        <v>0</v>
      </c>
      <c r="BW108" s="530">
        <f t="shared" si="26"/>
        <v>0</v>
      </c>
      <c r="BX108" s="530">
        <f t="shared" si="26"/>
        <v>0</v>
      </c>
      <c r="BY108" s="530">
        <f>IF(OR(BY104=0,BY104=""), BY105,IF(BY105&gt;(BY104*(1+Dash!$B$6)), BY104*(1+Dash!$B$6), IF(BY105&lt;(BY104*(1-Dash!$B$7)), BY104*(1-Dash!$B$7), BY105)))</f>
        <v>9.5</v>
      </c>
      <c r="BZ108" s="530">
        <f>IF(OR(BZ104=0,BZ104=""), BZ105,IF(BZ105&gt;(BZ104*(1+Dash!$B$6)), BZ104*(1+Dash!$B$6), IF(BZ105&lt;(BZ104*(1-Dash!$B$7)), BZ104*(1-Dash!$B$7), BZ105)))</f>
        <v>29.700000000000003</v>
      </c>
      <c r="CA108" s="530">
        <f>IF(OR(CA104=0,CA104=""), CA105,IF(CA105&gt;(CA104*(1+Dash!$B$6)), CA104*(1+Dash!$B$6), IF(CA105&lt;(CA104*(1-Dash!$B$7)), CA104*(1-Dash!$B$7), CA105)))</f>
        <v>0</v>
      </c>
    </row>
    <row r="109" spans="1:79" s="477" customFormat="1">
      <c r="A109" s="477" t="s">
        <v>63</v>
      </c>
      <c r="B109" s="477" t="s">
        <v>1910</v>
      </c>
      <c r="C109" s="477">
        <v>2025</v>
      </c>
      <c r="D109" s="477" t="s">
        <v>1937</v>
      </c>
      <c r="E109" s="530">
        <f>IF(OR(E105=0, E105=""), E106, IF(E106&gt;(E105*(1+Dash!$B$6)), E105*(1+Dash!$B$6), IF(E106&lt;(E105*(1-Dash!$B$7)), E105*(1-Dash!$B$7), E106)))</f>
        <v>422</v>
      </c>
      <c r="F109" s="530">
        <f>IF(OR(F105=0, F105=""), F106, IF(F106&gt;(F105*(1+Dash!$B$6)), F105*(1+Dash!$B$6), IF(F106&lt;(F105*(1-Dash!$B$7)), F105*(1-Dash!$B$7), F106)))</f>
        <v>313</v>
      </c>
      <c r="G109" s="530">
        <f>IF(OR(G105=0, G105=""), G106, IF(G106&gt;(G105*(1+Dash!$B$6)), G105*(1+Dash!$B$6), IF(G106&lt;(G105*(1-Dash!$B$7)), G105*(1-Dash!$B$7), G106)))</f>
        <v>145.20000000000002</v>
      </c>
      <c r="H109" s="530">
        <f>IF(OR(H105=0, H105=""), H106, IF(H106&gt;(H105*(1+Dash!$B$6)), H105*(1+Dash!$B$6), IF(H106&lt;(H105*(1-Dash!$B$7)), H105*(1-Dash!$B$7), H106)))</f>
        <v>108.9</v>
      </c>
      <c r="I109" s="530">
        <f>IF(OR(I105=0, I105=""), I106, IF(I106&gt;(I105*(1+Dash!$B$6)), I105*(1+Dash!$B$6), IF(I106&lt;(I105*(1-Dash!$B$7)), I105*(1-Dash!$B$7), I106)))</f>
        <v>35.200000000000003</v>
      </c>
      <c r="J109" s="530">
        <f>IF(OR(J105=0, J105=""), J106, IF(J106&gt;(J105*(1+Dash!$B$6)), J105*(1+Dash!$B$6), IF(J106&lt;(J105*(1-Dash!$B$7)), J105*(1-Dash!$B$7), J106)))</f>
        <v>0</v>
      </c>
      <c r="K109" s="530">
        <f>IF(OR(K105=0, K105=""), K106, IF(K106&gt;(K105*(1+Dash!$B$6)), K105*(1+Dash!$B$6), IF(K106&lt;(K105*(1-Dash!$B$7)), K105*(1-Dash!$B$7), K106)))</f>
        <v>0</v>
      </c>
      <c r="L109" s="530">
        <f>IF(OR(L105=0, L105=""), L106, IF(L106&gt;(L105*(1+Dash!$B$6)), L105*(1+Dash!$B$6), IF(L106&lt;(L105*(1-Dash!$B$7)), L105*(1-Dash!$B$7), L106)))</f>
        <v>0</v>
      </c>
      <c r="M109" s="530">
        <f>IF(OR(M105=0, M105=""), M106, IF(M106&gt;(M105*(1+Dash!$B$6)), M105*(1+Dash!$B$6), IF(M106&lt;(M105*(1-Dash!$B$7)), M105*(1-Dash!$B$7), M106)))</f>
        <v>0</v>
      </c>
      <c r="N109" s="530">
        <f>IF(OR(N105=0, N105=""), N106, IF(N106&gt;(N105*(1+Dash!$B$6)), N105*(1+Dash!$B$6), IF(N106&lt;(N105*(1-Dash!$B$7)), N105*(1-Dash!$B$7), N106)))</f>
        <v>224.2</v>
      </c>
      <c r="O109" s="530">
        <f>IF(OR(O105=0, O105=""), O106, IF(O106&gt;(O105*(1+Dash!$B$6)), O105*(1+Dash!$B$6), IF(O106&lt;(O105*(1-Dash!$B$7)), O105*(1-Dash!$B$7), O106)))</f>
        <v>35.15</v>
      </c>
      <c r="P109" s="530">
        <f>IF(OR(P105=0, P105=""), P106, IF(P106&gt;(P105*(1+Dash!$B$6)), P105*(1+Dash!$B$6), IF(P106&lt;(P105*(1-Dash!$B$7)), P105*(1-Dash!$B$7), P106)))</f>
        <v>189.04999999999998</v>
      </c>
      <c r="Q109" s="530">
        <f>IF(OR(Q105=0, Q105=""), Q106, IF(Q106&gt;(Q105*(1+Dash!$B$6)), Q105*(1+Dash!$B$6), IF(Q106&lt;(Q105*(1-Dash!$B$7)), Q105*(1-Dash!$B$7), Q106)))</f>
        <v>12.100000000000001</v>
      </c>
      <c r="R109" s="530">
        <f>IF(OR(R105=0, R105=""), R106, IF(R106&gt;(R105*(1+Dash!$B$6)), R105*(1+Dash!$B$6), IF(R106&lt;(R105*(1-Dash!$B$7)), R105*(1-Dash!$B$7), R106)))</f>
        <v>11</v>
      </c>
      <c r="S109" s="530">
        <f>IF(OR(S105=0, S105=""), S106, IF(S106&gt;(S105*(1+Dash!$B$6)), S105*(1+Dash!$B$6), IF(S106&lt;(S105*(1-Dash!$B$7)), S105*(1-Dash!$B$7), S106)))</f>
        <v>9.9</v>
      </c>
      <c r="T109" s="530">
        <f>IF(OR(T105=0, T105=""), T106, IF(T106&gt;(T105*(1+Dash!$B$6)), T105*(1+Dash!$B$6), IF(T106&lt;(T105*(1-Dash!$B$7)), T105*(1-Dash!$B$7), T106)))</f>
        <v>6.6000000000000005</v>
      </c>
      <c r="U109" s="530">
        <f>IF(OR(U105=0, U105=""), U106, IF(U106&gt;(U105*(1+Dash!$B$6)), U105*(1+Dash!$B$6), IF(U106&lt;(U105*(1-Dash!$B$7)), U105*(1-Dash!$B$7), U106)))</f>
        <v>4</v>
      </c>
      <c r="V109" s="530">
        <f>IF(OR(V105=0, V105=""), V106, IF(V106&gt;(V105*(1+Dash!$B$6)), V105*(1+Dash!$B$6), IF(V106&lt;(V105*(1-Dash!$B$7)), V105*(1-Dash!$B$7), V106)))</f>
        <v>0</v>
      </c>
      <c r="W109" s="530">
        <f>IF(OR(W105=0, W105=""), W106, IF(W106&gt;(W105*(1+Dash!$B$6)), W105*(1+Dash!$B$6), IF(W106&lt;(W105*(1-Dash!$B$7)), W105*(1-Dash!$B$7), W106)))</f>
        <v>0</v>
      </c>
      <c r="X109" s="530">
        <f>IF(OR(X105=0, X105=""), X106, IF(X106&gt;(X105*(1+Dash!$B$6)), X105*(1+Dash!$B$6), IF(X106&lt;(X105*(1-Dash!$B$7)), X105*(1-Dash!$B$7), X106)))</f>
        <v>0</v>
      </c>
      <c r="Y109" s="530">
        <f>IF(OR(Y105=0, Y105=""), Y106, IF(Y106&gt;(Y105*(1+Dash!$B$6)), Y105*(1+Dash!$B$6), IF(Y106&lt;(Y105*(1-Dash!$B$7)), Y105*(1-Dash!$B$7), Y106)))</f>
        <v>10.45</v>
      </c>
      <c r="Z109" s="530">
        <f>IF(OR(Z105=0, Z105=""), Z106, IF(Z106&gt;(Z105*(1+Dash!$B$6)), Z105*(1+Dash!$B$6), IF(Z106&lt;(Z105*(1-Dash!$B$7)), Z105*(1-Dash!$B$7), Z106)))</f>
        <v>11</v>
      </c>
      <c r="AA109" s="530">
        <f>IF(OR(AA105=0, AA105=""), AA106, IF(AA106&gt;(AA105*(1+Dash!$B$6)), AA105*(1+Dash!$B$6), IF(AA106&lt;(AA105*(1-Dash!$B$7)), AA105*(1-Dash!$B$7), AA106)))</f>
        <v>9.9</v>
      </c>
      <c r="AB109" s="530">
        <f>IF(OR(AB105=0, AB105=""), AB106, IF(AB106&gt;(AB105*(1+Dash!$B$6)), AB105*(1+Dash!$B$6), IF(AB106&lt;(AB105*(1-Dash!$B$7)), AB105*(1-Dash!$B$7), AB106)))</f>
        <v>6.6000000000000005</v>
      </c>
      <c r="AC109" s="530">
        <f>IF(OR(AC105=0, AC105=""), AC106, IF(AC106&gt;(AC105*(1+Dash!$B$6)), AC105*(1+Dash!$B$6), IF(AC106&lt;(AC105*(1-Dash!$B$7)), AC105*(1-Dash!$B$7), AC106)))</f>
        <v>201.3</v>
      </c>
      <c r="AD109" s="530">
        <f>IF(OR(AD105=0, AD105=""), AD106, IF(AD106&gt;(AD105*(1+Dash!$B$6)), AD105*(1+Dash!$B$6), IF(AD106&lt;(AD105*(1-Dash!$B$7)), AD105*(1-Dash!$B$7), AD106)))</f>
        <v>120.64999999999999</v>
      </c>
      <c r="AE109" s="530">
        <f>IF(OR(AE105=0, AE105=""), AE106, IF(AE106&gt;(AE105*(1+Dash!$B$6)), AE105*(1+Dash!$B$6), IF(AE106&lt;(AE105*(1-Dash!$B$7)), AE105*(1-Dash!$B$7), AE106)))</f>
        <v>126</v>
      </c>
      <c r="AF109" s="530">
        <f>IF(OR(AF105=0, AF105=""), AF106, IF(AF106&gt;(AF105*(1+Dash!$B$6)), AF105*(1+Dash!$B$6), IF(AF106&lt;(AF105*(1-Dash!$B$7)), AF105*(1-Dash!$B$7), AF106)))</f>
        <v>108.9</v>
      </c>
      <c r="AG109" s="530">
        <f>IF(OR(AG105=0, AG105=""), AG106, IF(AG106&gt;(AG105*(1+Dash!$B$6)), AG105*(1+Dash!$B$6), IF(AG106&lt;(AG105*(1-Dash!$B$7)), AG105*(1-Dash!$B$7), AG106)))</f>
        <v>19.8</v>
      </c>
      <c r="AH109" s="530">
        <f>IF(OR(AH105=0, AH105=""), AH106, IF(AH106&gt;(AH105*(1+Dash!$B$6)), AH105*(1+Dash!$B$6), IF(AH106&lt;(AH105*(1-Dash!$B$7)), AH105*(1-Dash!$B$7), AH106)))</f>
        <v>14.3</v>
      </c>
      <c r="AI109" s="530">
        <f>IF(OR(AI105=0, AI105=""), AI106, IF(AI106&gt;(AI105*(1+Dash!$B$6)), AI105*(1+Dash!$B$6), IF(AI106&lt;(AI105*(1-Dash!$B$7)), AI105*(1-Dash!$B$7), AI106)))</f>
        <v>13.200000000000001</v>
      </c>
      <c r="AJ109" s="530">
        <f>IF(OR(AJ105=0, AJ105=""), AJ106, IF(AJ106&gt;(AJ105*(1+Dash!$B$6)), AJ105*(1+Dash!$B$6), IF(AJ106&lt;(AJ105*(1-Dash!$B$7)), AJ105*(1-Dash!$B$7), AJ106)))</f>
        <v>8.8000000000000007</v>
      </c>
      <c r="AK109" s="530">
        <f>IF(OR(AK105=0, AK105=""), AK106, IF(AK106&gt;(AK105*(1+Dash!$B$6)), AK105*(1+Dash!$B$6), IF(AK106&lt;(AK105*(1-Dash!$B$7)), AK105*(1-Dash!$B$7), AK106)))</f>
        <v>156.75</v>
      </c>
      <c r="AL109" s="530">
        <f>IF(OR(AL105=0, AL105=""), AL106, IF(AL106&gt;(AL105*(1+Dash!$B$6)), AL105*(1+Dash!$B$6), IF(AL106&lt;(AL105*(1-Dash!$B$7)), AL105*(1-Dash!$B$7), AL106)))</f>
        <v>108.3</v>
      </c>
      <c r="AM109" s="530">
        <f>IF(OR(AM105=0, AM105=""), AM106, IF(AM106&gt;(AM105*(1+Dash!$B$6)), AM105*(1+Dash!$B$6), IF(AM106&lt;(AM105*(1-Dash!$B$7)), AM105*(1-Dash!$B$7), AM106)))</f>
        <v>107.35</v>
      </c>
      <c r="AN109" s="530">
        <f>IF(OR(AN105=0, AN105=""), AN106, IF(AN106&gt;(AN105*(1+Dash!$B$6)), AN105*(1+Dash!$B$6), IF(AN106&lt;(AN105*(1-Dash!$B$7)), AN105*(1-Dash!$B$7), AN106)))</f>
        <v>86.45</v>
      </c>
      <c r="AO109" s="530">
        <f>IF(OR(AO105=0, AO105=""), AO106, IF(AO106&gt;(AO105*(1+Dash!$B$6)), AO105*(1+Dash!$B$6), IF(AO106&lt;(AO105*(1-Dash!$B$7)), AO105*(1-Dash!$B$7), AO106)))</f>
        <v>0</v>
      </c>
      <c r="AP109" s="530">
        <f>IF(OR(AP105=0, AP105=""), AP106, IF(AP106&gt;(AP105*(1+Dash!$B$6)), AP105*(1+Dash!$B$6), IF(AP106&lt;(AP105*(1-Dash!$B$7)), AP105*(1-Dash!$B$7), AP106)))</f>
        <v>0</v>
      </c>
      <c r="AQ109" s="530">
        <f>IF(OR(AQ105=0, AQ105=""), AQ106, IF(AQ106&gt;(AQ105*(1+Dash!$B$6)), AQ105*(1+Dash!$B$6), IF(AQ106&lt;(AQ105*(1-Dash!$B$7)), AQ105*(1-Dash!$B$7), AQ106)))</f>
        <v>0</v>
      </c>
      <c r="AR109" s="530">
        <f>IF(OR(AR105=0, AR105=""), AR106, IF(AR106&gt;(AR105*(1+Dash!$B$6)), AR105*(1+Dash!$B$6), IF(AR106&lt;(AR105*(1-Dash!$B$7)), AR105*(1-Dash!$B$7), AR106)))</f>
        <v>0</v>
      </c>
      <c r="AS109" s="530">
        <f>IF(OR(AS105=0, AS105=""), AS106, IF(AS106&gt;(AS105*(1+Dash!$B$6)), AS105*(1+Dash!$B$6), IF(AS106&lt;(AS105*(1-Dash!$B$7)), AS105*(1-Dash!$B$7), AS106)))</f>
        <v>0</v>
      </c>
      <c r="AT109" s="530">
        <f>IF(OR(AT105=0, AT105=""), AT106, IF(AT106&gt;(AT105*(1+Dash!$B$6)), AT105*(1+Dash!$B$6), IF(AT106&lt;(AT105*(1-Dash!$B$7)), AT105*(1-Dash!$B$7), AT106)))</f>
        <v>0</v>
      </c>
      <c r="AU109" s="530">
        <f>IF(OR(AU105=0, AU105=""), AU106, IF(AU106&gt;(AU105*(1+Dash!$B$6)), AU105*(1+Dash!$B$6), IF(AU106&lt;(AU105*(1-Dash!$B$7)), AU105*(1-Dash!$B$7), AU106)))</f>
        <v>0</v>
      </c>
      <c r="AV109" s="530">
        <f>IF(OR(AV105=0, AV105=""), AV106, IF(AV106&gt;(AV105*(1+Dash!$B$6)), AV105*(1+Dash!$B$6), IF(AV106&lt;(AV105*(1-Dash!$B$7)), AV105*(1-Dash!$B$7), AV106)))</f>
        <v>0</v>
      </c>
      <c r="AW109" s="530">
        <f>IF(OR(AW105=0, AW105=""), AW106, IF(AW106&gt;(AW105*(1+Dash!$B$6)), AW105*(1+Dash!$B$6), IF(AW106&lt;(AW105*(1-Dash!$B$7)), AW105*(1-Dash!$B$7), AW106)))</f>
        <v>0</v>
      </c>
      <c r="AX109" s="530">
        <f>IF(OR(AX105=0, AX105=""), AX106, IF(AX106&gt;(AX105*(1+Dash!$B$6)), AX105*(1+Dash!$B$6), IF(AX106&lt;(AX105*(1-Dash!$B$7)), AX105*(1-Dash!$B$7), AX106)))</f>
        <v>0</v>
      </c>
      <c r="AY109" s="530">
        <f>IF(OR(AY105=0, AY105=""), AY106, IF(AY106&gt;(AY105*(1+Dash!$B$6)), AY105*(1+Dash!$B$6), IF(AY106&lt;(AY105*(1-Dash!$B$7)), AY105*(1-Dash!$B$7), AY106)))</f>
        <v>0</v>
      </c>
      <c r="AZ109" s="530">
        <f>IF(OR(AZ105=0, AZ105=""), AZ106, IF(AZ106&gt;(AZ105*(1+Dash!$B$6)), AZ105*(1+Dash!$B$6), IF(AZ106&lt;(AZ105*(1-Dash!$B$7)), AZ105*(1-Dash!$B$7), AZ106)))</f>
        <v>0</v>
      </c>
      <c r="BA109" s="530">
        <f>IF(OR(BA105=0, BA105=""), BA106, IF(BA106&gt;(BA105*(1+Dash!$B$6)), BA105*(1+Dash!$B$6), IF(BA106&lt;(BA105*(1-Dash!$B$7)), BA105*(1-Dash!$B$7), BA106)))</f>
        <v>407</v>
      </c>
      <c r="BB109" s="530">
        <f>IF(OR(BB105=0, BB105=""), BB106, IF(BB106&gt;(BB105*(1+Dash!$B$6)), BB105*(1+Dash!$B$6), IF(BB106&lt;(BB105*(1-Dash!$B$7)), BB105*(1-Dash!$B$7), BB106)))</f>
        <v>195.7</v>
      </c>
      <c r="BC109" s="530">
        <f>IF(OR(BC105=0, BC105=""), BC106, IF(BC106&gt;(BC105*(1+Dash!$B$6)), BC105*(1+Dash!$B$6), IF(BC106&lt;(BC105*(1-Dash!$B$7)), BC105*(1-Dash!$B$7), BC106)))</f>
        <v>203</v>
      </c>
      <c r="BD109" s="530">
        <f>IF(OR(BD105=0, BD105=""), BD106, IF(BD106&gt;(BD105*(1+Dash!$B$6)), BD105*(1+Dash!$B$6), IF(BD106&lt;(BD105*(1-Dash!$B$7)), BD105*(1-Dash!$B$7), BD106)))</f>
        <v>124.30000000000001</v>
      </c>
      <c r="BE109" s="530">
        <f>IF(OR(BE105=0, BE105=""), BE106, IF(BE106&gt;(BE105*(1+Dash!$B$6)), BE105*(1+Dash!$B$6), IF(BE106&lt;(BE105*(1-Dash!$B$7)), BE105*(1-Dash!$B$7), BE106)))</f>
        <v>317</v>
      </c>
      <c r="BF109" s="530">
        <f>IF(OR(BF105=0, BF105=""), BF106, IF(BF106&gt;(BF105*(1+Dash!$B$6)), BF105*(1+Dash!$B$6), IF(BF106&lt;(BF105*(1-Dash!$B$7)), BF105*(1-Dash!$B$7), BF106)))</f>
        <v>156</v>
      </c>
      <c r="BG109" s="530">
        <f>IF(OR(BG105=0, BG105=""), BG106, IF(BG106&gt;(BG105*(1+Dash!$B$6)), BG105*(1+Dash!$B$6), IF(BG106&lt;(BG105*(1-Dash!$B$7)), BG105*(1-Dash!$B$7), BG106)))</f>
        <v>141.9</v>
      </c>
      <c r="BH109" s="530">
        <f>IF(OR(BH105=0, BH105=""), BH106, IF(BH106&gt;(BH105*(1+Dash!$B$6)), BH105*(1+Dash!$B$6), IF(BH106&lt;(BH105*(1-Dash!$B$7)), BH105*(1-Dash!$B$7), BH106)))</f>
        <v>55.000000000000007</v>
      </c>
      <c r="BI109" s="530">
        <f>IF(OR(BI105=0, BI105=""), BI106, IF(BI106&gt;(BI105*(1+Dash!$B$6)), BI105*(1+Dash!$B$6), IF(BI106&lt;(BI105*(1-Dash!$B$7)), BI105*(1-Dash!$B$7), BI106)))</f>
        <v>95.949999999999989</v>
      </c>
      <c r="BJ109" s="530">
        <f>IF(OR(BJ105=0, BJ105=""), BJ106, IF(BJ106&gt;(BJ105*(1+Dash!$B$6)), BJ105*(1+Dash!$B$6), IF(BJ106&lt;(BJ105*(1-Dash!$B$7)), BJ105*(1-Dash!$B$7), BJ106)))</f>
        <v>43.699999999999996</v>
      </c>
      <c r="BK109" s="530">
        <f>IF(OR(BK105=0, BK105=""), BK106, IF(BK106&gt;(BK105*(1+Dash!$B$6)), BK105*(1+Dash!$B$6), IF(BK106&lt;(BK105*(1-Dash!$B$7)), BK105*(1-Dash!$B$7), BK106)))</f>
        <v>68.399999999999991</v>
      </c>
      <c r="BL109" s="530">
        <f>IF(OR(BL105=0, BL105=""), BL106, IF(BL106&gt;(BL105*(1+Dash!$B$6)), BL105*(1+Dash!$B$6), IF(BL106&lt;(BL105*(1-Dash!$B$7)), BL105*(1-Dash!$B$7), BL106)))</f>
        <v>62</v>
      </c>
      <c r="BM109" s="530">
        <f>IF(OR(BM105=0, BM105=""), BM106, IF(BM106&gt;(BM105*(1+Dash!$B$6)), BM105*(1+Dash!$B$6), IF(BM106&lt;(BM105*(1-Dash!$B$7)), BM105*(1-Dash!$B$7), BM106)))</f>
        <v>0</v>
      </c>
      <c r="BN109" s="530">
        <f>IF(OR(BN105=0, BN105=""), BN106, IF(BN106&gt;(BN105*(1+Dash!$B$6)), BN105*(1+Dash!$B$6), IF(BN106&lt;(BN105*(1-Dash!$B$7)), BN105*(1-Dash!$B$7), BN106)))</f>
        <v>0</v>
      </c>
      <c r="BO109" s="530">
        <f>IF(OR(BO105=0, BO105=""), BO106, IF(BO106&gt;(BO105*(1+Dash!$B$6)), BO105*(1+Dash!$B$6), IF(BO106&lt;(BO105*(1-Dash!$B$7)), BO105*(1-Dash!$B$7), BO106)))</f>
        <v>0</v>
      </c>
      <c r="BP109" s="530">
        <f>IF(OR(BP105=0, BP105=""), BP106, IF(BP106&gt;(BP105*(1+Dash!$B$6)), BP105*(1+Dash!$B$6), IF(BP106&lt;(BP105*(1-Dash!$B$7)), BP105*(1-Dash!$B$7), BP106)))</f>
        <v>0</v>
      </c>
      <c r="BQ109" s="530">
        <f>IF(OR(BQ105=0, BQ105=""), BQ106, IF(BQ106&gt;(BQ105*(1+Dash!$B$6)), BQ105*(1+Dash!$B$6), IF(BQ106&lt;(BQ105*(1-Dash!$B$7)), BQ105*(1-Dash!$B$7), BQ106)))</f>
        <v>0</v>
      </c>
      <c r="BR109" s="530">
        <f>IF(OR(BR105=0, BR105=""), BR106, IF(BR106&gt;(BR105*(1+Dash!$B$6)), BR105*(1+Dash!$B$6), IF(BR106&lt;(BR105*(1-Dash!$B$7)), BR105*(1-Dash!$B$7), BR106)))</f>
        <v>0</v>
      </c>
      <c r="BS109" s="530">
        <f>IF(OR(BS105=0, BS105=""), BS106, IF(BS106&gt;(BS105*(1+Dash!$B$6)), BS105*(1+Dash!$B$6), IF(BS106&lt;(BS105*(1-Dash!$B$7)), BS105*(1-Dash!$B$7), BS106)))</f>
        <v>0</v>
      </c>
      <c r="BT109" s="530">
        <f>IF(OR(BT105=0, BT105=""), BT106, IF(BT106&gt;(BT105*(1+Dash!$B$6)), BT105*(1+Dash!$B$6), IF(BT106&lt;(BT105*(1-Dash!$B$7)), BT105*(1-Dash!$B$7), BT106)))</f>
        <v>0</v>
      </c>
      <c r="BU109" s="530">
        <f>IF(OR(BU105=0, BU105=""), BU106, IF(BU106&gt;(BU105*(1+Dash!$B$6)), BU105*(1+Dash!$B$6), IF(BU106&lt;(BU105*(1-Dash!$B$7)), BU105*(1-Dash!$B$7), BU106)))</f>
        <v>0</v>
      </c>
      <c r="BV109" s="530">
        <f>IF(OR(BV105=0, BV105=""), BV106, IF(BV106&gt;(BV105*(1+Dash!$B$6)), BV105*(1+Dash!$B$6), IF(BV106&lt;(BV105*(1-Dash!$B$7)), BV105*(1-Dash!$B$7), BV106)))</f>
        <v>0</v>
      </c>
      <c r="BW109" s="530">
        <f>IF(OR(BW105=0, BW105=""), BW106, IF(BW106&gt;(BW105*(1+Dash!$B$6)), BW105*(1+Dash!$B$6), IF(BW106&lt;(BW105*(1-Dash!$B$7)), BW105*(1-Dash!$B$7), BW106)))</f>
        <v>0</v>
      </c>
      <c r="BX109" s="530">
        <f>IF(OR(BX105=0, BX105=""), BX106, IF(BX106&gt;(BX105*(1+Dash!$B$6)), BX105*(1+Dash!$B$6), IF(BX106&lt;(BX105*(1-Dash!$B$7)), BX105*(1-Dash!$B$7), BX106)))</f>
        <v>0</v>
      </c>
      <c r="BY109" s="530">
        <f>IF(OR(BY105=0, BY105=""), BY106, IF(BY106&gt;(BY105*(1+Dash!$B$6)), BY105*(1+Dash!$B$6), IF(BY106&lt;(BY105*(1-Dash!$B$7)), BY105*(1-Dash!$B$7), BY106)))</f>
        <v>8</v>
      </c>
      <c r="BZ109" s="530">
        <f>IF(OR(BZ105=0, BZ105=""), BZ106, IF(BZ106&gt;(BZ105*(1+Dash!$B$6)), BZ105*(1+Dash!$B$6), IF(BZ106&lt;(BZ105*(1-Dash!$B$7)), BZ105*(1-Dash!$B$7), BZ106)))</f>
        <v>31.349999999999998</v>
      </c>
      <c r="CA109" s="530">
        <f>IF(OR(CA105=0, CA105=""), CA106, IF(CA106&gt;(CA105*(1+Dash!$B$6)), CA105*(1+Dash!$B$6), IF(CA106&lt;(CA105*(1-Dash!$B$7)), CA105*(1-Dash!$B$7), CA106)))</f>
        <v>0</v>
      </c>
    </row>
    <row r="110" spans="1:79" s="477" customFormat="1">
      <c r="A110" s="477" t="s">
        <v>63</v>
      </c>
      <c r="B110" s="477" t="s">
        <v>1910</v>
      </c>
      <c r="C110" s="477">
        <v>2026</v>
      </c>
      <c r="D110" s="477" t="s">
        <v>1937</v>
      </c>
      <c r="E110" s="530">
        <f>IF(E107&gt;(E109*(1+Dash!$B$6)), E109*(1+Dash!$B$6), IF(E107&lt;(E109*(1-Dash!$B$7)), E109*(1-Dash!$B$7), E107))</f>
        <v>426</v>
      </c>
      <c r="F110" s="530">
        <f>IF(F107&gt;(F109*(1+Dash!$B$6)), F109*(1+Dash!$B$6), IF(F107&lt;(F109*(1-Dash!$B$7)), F109*(1-Dash!$B$7), F107))</f>
        <v>313</v>
      </c>
      <c r="G110" s="530">
        <f>IF(G107&gt;(G109*(1+Dash!$B$6)), G109*(1+Dash!$B$6), IF(G107&lt;(G109*(1-Dash!$B$7)), G109*(1-Dash!$B$7), G107))</f>
        <v>151</v>
      </c>
      <c r="H110" s="530">
        <f>IF(H107&gt;(H109*(1+Dash!$B$6)), H109*(1+Dash!$B$6), IF(H107&lt;(H109*(1-Dash!$B$7)), H109*(1-Dash!$B$7), H107))</f>
        <v>119.79000000000002</v>
      </c>
      <c r="I110" s="530">
        <f>IF(I107&gt;(I109*(1+Dash!$B$6)), I109*(1+Dash!$B$6), IF(I107&lt;(I109*(1-Dash!$B$7)), I109*(1-Dash!$B$7), I107))</f>
        <v>38.720000000000006</v>
      </c>
      <c r="J110" s="530">
        <f>IF(J107&gt;(J109*(1+Dash!$B$6)), J109*(1+Dash!$B$6), IF(J107&lt;(J109*(1-Dash!$B$7)), J109*(1-Dash!$B$7), J107))</f>
        <v>0</v>
      </c>
      <c r="K110" s="530">
        <f>IF(K107&gt;(K109*(1+Dash!$B$6)), K109*(1+Dash!$B$6), IF(K107&lt;(K109*(1-Dash!$B$7)), K109*(1-Dash!$B$7), K107))</f>
        <v>0</v>
      </c>
      <c r="L110" s="530">
        <f>IF(L107&gt;(L109*(1+Dash!$B$6)), L109*(1+Dash!$B$6), IF(L107&lt;(L109*(1-Dash!$B$7)), L109*(1-Dash!$B$7), L107))</f>
        <v>0</v>
      </c>
      <c r="M110" s="530">
        <f>IF(M107&gt;(M109*(1+Dash!$B$6)), M109*(1+Dash!$B$6), IF(M107&lt;(M109*(1-Dash!$B$7)), M109*(1-Dash!$B$7), M107))</f>
        <v>0</v>
      </c>
      <c r="N110" s="530">
        <f>IF(N107&gt;(N109*(1+Dash!$B$6)), N109*(1+Dash!$B$6), IF(N107&lt;(N109*(1-Dash!$B$7)), N109*(1-Dash!$B$7), N107))</f>
        <v>212.98999999999998</v>
      </c>
      <c r="O110" s="530">
        <f>IF(O107&gt;(O109*(1+Dash!$B$6)), O109*(1+Dash!$B$6), IF(O107&lt;(O109*(1-Dash!$B$7)), O109*(1-Dash!$B$7), O107))</f>
        <v>33.392499999999998</v>
      </c>
      <c r="P110" s="530">
        <f>IF(P107&gt;(P109*(1+Dash!$B$6)), P109*(1+Dash!$B$6), IF(P107&lt;(P109*(1-Dash!$B$7)), P109*(1-Dash!$B$7), P107))</f>
        <v>186</v>
      </c>
      <c r="Q110" s="530">
        <f>IF(Q107&gt;(Q109*(1+Dash!$B$6)), Q109*(1+Dash!$B$6), IF(Q107&lt;(Q109*(1-Dash!$B$7)), Q109*(1-Dash!$B$7), Q107))</f>
        <v>13.310000000000002</v>
      </c>
      <c r="R110" s="530">
        <f>IF(R107&gt;(R109*(1+Dash!$B$6)), R109*(1+Dash!$B$6), IF(R107&lt;(R109*(1-Dash!$B$7)), R109*(1-Dash!$B$7), R107))</f>
        <v>12.100000000000001</v>
      </c>
      <c r="S110" s="530">
        <f>IF(S107&gt;(S109*(1+Dash!$B$6)), S109*(1+Dash!$B$6), IF(S107&lt;(S109*(1-Dash!$B$7)), S109*(1-Dash!$B$7), S107))</f>
        <v>10.89</v>
      </c>
      <c r="T110" s="530">
        <f>IF(T107&gt;(T109*(1+Dash!$B$6)), T109*(1+Dash!$B$6), IF(T107&lt;(T109*(1-Dash!$B$7)), T109*(1-Dash!$B$7), T107))</f>
        <v>7.2600000000000016</v>
      </c>
      <c r="U110" s="530">
        <f>IF(U107&gt;(U109*(1+Dash!$B$6)), U109*(1+Dash!$B$6), IF(U107&lt;(U109*(1-Dash!$B$7)), U109*(1-Dash!$B$7), U107))</f>
        <v>4.4000000000000004</v>
      </c>
      <c r="V110" s="530">
        <f>IF(V107&gt;(V109*(1+Dash!$B$6)), V109*(1+Dash!$B$6), IF(V107&lt;(V109*(1-Dash!$B$7)), V109*(1-Dash!$B$7), V107))</f>
        <v>0</v>
      </c>
      <c r="W110" s="530">
        <f>IF(W107&gt;(W109*(1+Dash!$B$6)), W109*(1+Dash!$B$6), IF(W107&lt;(W109*(1-Dash!$B$7)), W109*(1-Dash!$B$7), W107))</f>
        <v>0</v>
      </c>
      <c r="X110" s="530">
        <f>IF(X107&gt;(X109*(1+Dash!$B$6)), X109*(1+Dash!$B$6), IF(X107&lt;(X109*(1-Dash!$B$7)), X109*(1-Dash!$B$7), X107))</f>
        <v>0</v>
      </c>
      <c r="Y110" s="530">
        <f>IF(Y107&gt;(Y109*(1+Dash!$B$6)), Y109*(1+Dash!$B$6), IF(Y107&lt;(Y109*(1-Dash!$B$7)), Y109*(1-Dash!$B$7), Y107))</f>
        <v>10</v>
      </c>
      <c r="Z110" s="530">
        <f>IF(Z107&gt;(Z109*(1+Dash!$B$6)), Z109*(1+Dash!$B$6), IF(Z107&lt;(Z109*(1-Dash!$B$7)), Z109*(1-Dash!$B$7), Z107))</f>
        <v>12.100000000000001</v>
      </c>
      <c r="AA110" s="530">
        <f>IF(AA107&gt;(AA109*(1+Dash!$B$6)), AA109*(1+Dash!$B$6), IF(AA107&lt;(AA109*(1-Dash!$B$7)), AA109*(1-Dash!$B$7), AA107))</f>
        <v>10.89</v>
      </c>
      <c r="AB110" s="530">
        <f>IF(AB107&gt;(AB109*(1+Dash!$B$6)), AB109*(1+Dash!$B$6), IF(AB107&lt;(AB109*(1-Dash!$B$7)), AB109*(1-Dash!$B$7), AB107))</f>
        <v>7.2600000000000016</v>
      </c>
      <c r="AC110" s="530">
        <f>IF(AC107&gt;(AC109*(1+Dash!$B$6)), AC109*(1+Dash!$B$6), IF(AC107&lt;(AC109*(1-Dash!$B$7)), AC109*(1-Dash!$B$7), AC107))</f>
        <v>213</v>
      </c>
      <c r="AD110" s="530">
        <f>IF(AD107&gt;(AD109*(1+Dash!$B$6)), AD109*(1+Dash!$B$6), IF(AD107&lt;(AD109*(1-Dash!$B$7)), AD109*(1-Dash!$B$7), AD107))</f>
        <v>115</v>
      </c>
      <c r="AE110" s="530">
        <f>IF(AE107&gt;(AE109*(1+Dash!$B$6)), AE109*(1+Dash!$B$6), IF(AE107&lt;(AE109*(1-Dash!$B$7)), AE109*(1-Dash!$B$7), AE107))</f>
        <v>126</v>
      </c>
      <c r="AF110" s="530">
        <f>IF(AF107&gt;(AF109*(1+Dash!$B$6)), AF109*(1+Dash!$B$6), IF(AF107&lt;(AF109*(1-Dash!$B$7)), AF109*(1-Dash!$B$7), AF107))</f>
        <v>113</v>
      </c>
      <c r="AG110" s="530">
        <f>IF(AG107&gt;(AG109*(1+Dash!$B$6)), AG109*(1+Dash!$B$6), IF(AG107&lt;(AG109*(1-Dash!$B$7)), AG109*(1-Dash!$B$7), AG107))</f>
        <v>21.78</v>
      </c>
      <c r="AH110" s="530">
        <f>IF(AH107&gt;(AH109*(1+Dash!$B$6)), AH109*(1+Dash!$B$6), IF(AH107&lt;(AH109*(1-Dash!$B$7)), AH109*(1-Dash!$B$7), AH107))</f>
        <v>15.730000000000002</v>
      </c>
      <c r="AI110" s="530">
        <f>IF(AI107&gt;(AI109*(1+Dash!$B$6)), AI109*(1+Dash!$B$6), IF(AI107&lt;(AI109*(1-Dash!$B$7)), AI109*(1-Dash!$B$7), AI107))</f>
        <v>14.520000000000003</v>
      </c>
      <c r="AJ110" s="530">
        <f>IF(AJ107&gt;(AJ109*(1+Dash!$B$6)), AJ109*(1+Dash!$B$6), IF(AJ107&lt;(AJ109*(1-Dash!$B$7)), AJ109*(1-Dash!$B$7), AJ107))</f>
        <v>9.6800000000000015</v>
      </c>
      <c r="AK110" s="530">
        <f>IF(AK107&gt;(AK109*(1+Dash!$B$6)), AK109*(1+Dash!$B$6), IF(AK107&lt;(AK109*(1-Dash!$B$7)), AK109*(1-Dash!$B$7), AK107))</f>
        <v>148.91249999999999</v>
      </c>
      <c r="AL110" s="530">
        <f>IF(AL107&gt;(AL109*(1+Dash!$B$6)), AL109*(1+Dash!$B$6), IF(AL107&lt;(AL109*(1-Dash!$B$7)), AL109*(1-Dash!$B$7), AL107))</f>
        <v>102.88499999999999</v>
      </c>
      <c r="AM110" s="530">
        <f>IF(AM107&gt;(AM109*(1+Dash!$B$6)), AM109*(1+Dash!$B$6), IF(AM107&lt;(AM109*(1-Dash!$B$7)), AM109*(1-Dash!$B$7), AM107))</f>
        <v>101.98249999999999</v>
      </c>
      <c r="AN110" s="530">
        <f>IF(AN107&gt;(AN109*(1+Dash!$B$6)), AN109*(1+Dash!$B$6), IF(AN107&lt;(AN109*(1-Dash!$B$7)), AN109*(1-Dash!$B$7), AN107))</f>
        <v>82.127499999999998</v>
      </c>
      <c r="AO110" s="530">
        <f>IF(AO107&gt;(AO109*(1+Dash!$B$6)), AO109*(1+Dash!$B$6), IF(AO107&lt;(AO109*(1-Dash!$B$7)), AO109*(1-Dash!$B$7), AO107))</f>
        <v>0</v>
      </c>
      <c r="AP110" s="530">
        <f>IF(AP107&gt;(AP109*(1+Dash!$B$6)), AP109*(1+Dash!$B$6), IF(AP107&lt;(AP109*(1-Dash!$B$7)), AP109*(1-Dash!$B$7), AP107))</f>
        <v>0</v>
      </c>
      <c r="AQ110" s="530">
        <f>IF(AQ107&gt;(AQ109*(1+Dash!$B$6)), AQ109*(1+Dash!$B$6), IF(AQ107&lt;(AQ109*(1-Dash!$B$7)), AQ109*(1-Dash!$B$7), AQ107))</f>
        <v>0</v>
      </c>
      <c r="AR110" s="530">
        <f>IF(AR107&gt;(AR109*(1+Dash!$B$6)), AR109*(1+Dash!$B$6), IF(AR107&lt;(AR109*(1-Dash!$B$7)), AR109*(1-Dash!$B$7), AR107))</f>
        <v>0</v>
      </c>
      <c r="AS110" s="530">
        <f>IF(AS107&gt;(AS109*(1+Dash!$B$6)), AS109*(1+Dash!$B$6), IF(AS107&lt;(AS109*(1-Dash!$B$7)), AS109*(1-Dash!$B$7), AS107))</f>
        <v>0</v>
      </c>
      <c r="AT110" s="530">
        <f>IF(AT107&gt;(AT109*(1+Dash!$B$6)), AT109*(1+Dash!$B$6), IF(AT107&lt;(AT109*(1-Dash!$B$7)), AT109*(1-Dash!$B$7), AT107))</f>
        <v>0</v>
      </c>
      <c r="AU110" s="530">
        <f>IF(AU107&gt;(AU109*(1+Dash!$B$6)), AU109*(1+Dash!$B$6), IF(AU107&lt;(AU109*(1-Dash!$B$7)), AU109*(1-Dash!$B$7), AU107))</f>
        <v>0</v>
      </c>
      <c r="AV110" s="530">
        <f>IF(AV107&gt;(AV109*(1+Dash!$B$6)), AV109*(1+Dash!$B$6), IF(AV107&lt;(AV109*(1-Dash!$B$7)), AV109*(1-Dash!$B$7), AV107))</f>
        <v>0</v>
      </c>
      <c r="AW110" s="530">
        <f>IF(AW107&gt;(AW109*(1+Dash!$B$6)), AW109*(1+Dash!$B$6), IF(AW107&lt;(AW109*(1-Dash!$B$7)), AW109*(1-Dash!$B$7), AW107))</f>
        <v>0</v>
      </c>
      <c r="AX110" s="530">
        <f>IF(AX107&gt;(AX109*(1+Dash!$B$6)), AX109*(1+Dash!$B$6), IF(AX107&lt;(AX109*(1-Dash!$B$7)), AX109*(1-Dash!$B$7), AX107))</f>
        <v>0</v>
      </c>
      <c r="AY110" s="530">
        <f>IF(AY107&gt;(AY109*(1+Dash!$B$6)), AY109*(1+Dash!$B$6), IF(AY107&lt;(AY109*(1-Dash!$B$7)), AY109*(1-Dash!$B$7), AY107))</f>
        <v>0</v>
      </c>
      <c r="AZ110" s="530">
        <f>IF(AZ107&gt;(AZ109*(1+Dash!$B$6)), AZ109*(1+Dash!$B$6), IF(AZ107&lt;(AZ109*(1-Dash!$B$7)), AZ109*(1-Dash!$B$7), AZ107))</f>
        <v>0</v>
      </c>
      <c r="BA110" s="530">
        <f>IF(BA107&gt;(BA109*(1+Dash!$B$6)), BA109*(1+Dash!$B$6), IF(BA107&lt;(BA109*(1-Dash!$B$7)), BA109*(1-Dash!$B$7), BA107))</f>
        <v>407</v>
      </c>
      <c r="BB110" s="530">
        <f>IF(BB107&gt;(BB109*(1+Dash!$B$6)), BB109*(1+Dash!$B$6), IF(BB107&lt;(BB109*(1-Dash!$B$7)), BB109*(1-Dash!$B$7), BB107))</f>
        <v>193</v>
      </c>
      <c r="BC110" s="530">
        <f>IF(BC107&gt;(BC109*(1+Dash!$B$6)), BC109*(1+Dash!$B$6), IF(BC107&lt;(BC109*(1-Dash!$B$7)), BC109*(1-Dash!$B$7), BC107))</f>
        <v>203</v>
      </c>
      <c r="BD110" s="530">
        <f>IF(BD107&gt;(BD109*(1+Dash!$B$6)), BD109*(1+Dash!$B$6), IF(BD107&lt;(BD109*(1-Dash!$B$7)), BD109*(1-Dash!$B$7), BD107))</f>
        <v>134</v>
      </c>
      <c r="BE110" s="530">
        <f>IF(BE107&gt;(BE109*(1+Dash!$B$6)), BE109*(1+Dash!$B$6), IF(BE107&lt;(BE109*(1-Dash!$B$7)), BE109*(1-Dash!$B$7), BE107))</f>
        <v>317</v>
      </c>
      <c r="BF110" s="530">
        <f>IF(BF107&gt;(BF109*(1+Dash!$B$6)), BF109*(1+Dash!$B$6), IF(BF107&lt;(BF109*(1-Dash!$B$7)), BF109*(1-Dash!$B$7), BF107))</f>
        <v>156</v>
      </c>
      <c r="BG110" s="530">
        <f>IF(BG107&gt;(BG109*(1+Dash!$B$6)), BG109*(1+Dash!$B$6), IF(BG107&lt;(BG109*(1-Dash!$B$7)), BG109*(1-Dash!$B$7), BG107))</f>
        <v>147</v>
      </c>
      <c r="BH110" s="530">
        <f>IF(BH107&gt;(BH109*(1+Dash!$B$6)), BH109*(1+Dash!$B$6), IF(BH107&lt;(BH109*(1-Dash!$B$7)), BH109*(1-Dash!$B$7), BH107))</f>
        <v>60.500000000000014</v>
      </c>
      <c r="BI110" s="530">
        <f>IF(BI107&gt;(BI109*(1+Dash!$B$6)), BI109*(1+Dash!$B$6), IF(BI107&lt;(BI109*(1-Dash!$B$7)), BI109*(1-Dash!$B$7), BI107))</f>
        <v>91.152499999999989</v>
      </c>
      <c r="BJ110" s="530">
        <f>IF(BJ107&gt;(BJ109*(1+Dash!$B$6)), BJ109*(1+Dash!$B$6), IF(BJ107&lt;(BJ109*(1-Dash!$B$7)), BJ109*(1-Dash!$B$7), BJ107))</f>
        <v>41.514999999999993</v>
      </c>
      <c r="BK110" s="530">
        <f>IF(BK107&gt;(BK109*(1+Dash!$B$6)), BK109*(1+Dash!$B$6), IF(BK107&lt;(BK109*(1-Dash!$B$7)), BK109*(1-Dash!$B$7), BK107))</f>
        <v>64.97999999999999</v>
      </c>
      <c r="BL110" s="530">
        <f>IF(BL107&gt;(BL109*(1+Dash!$B$6)), BL109*(1+Dash!$B$6), IF(BL107&lt;(BL109*(1-Dash!$B$7)), BL109*(1-Dash!$B$7), BL107))</f>
        <v>62</v>
      </c>
      <c r="BM110" s="530">
        <f>IF(BM107&gt;(BM109*(1+Dash!$B$6)), BM109*(1+Dash!$B$6), IF(BM107&lt;(BM109*(1-Dash!$B$7)), BM109*(1-Dash!$B$7), BM107))</f>
        <v>0</v>
      </c>
      <c r="BN110" s="530">
        <f>IF(BN107&gt;(BN109*(1+Dash!$B$6)), BN109*(1+Dash!$B$6), IF(BN107&lt;(BN109*(1-Dash!$B$7)), BN109*(1-Dash!$B$7), BN107))</f>
        <v>0</v>
      </c>
      <c r="BO110" s="530">
        <f>IF(BO107&gt;(BO109*(1+Dash!$B$6)), BO109*(1+Dash!$B$6), IF(BO107&lt;(BO109*(1-Dash!$B$7)), BO109*(1-Dash!$B$7), BO107))</f>
        <v>0</v>
      </c>
      <c r="BP110" s="530">
        <f>IF(BP107&gt;(BP109*(1+Dash!$B$6)), BP109*(1+Dash!$B$6), IF(BP107&lt;(BP109*(1-Dash!$B$7)), BP109*(1-Dash!$B$7), BP107))</f>
        <v>0</v>
      </c>
      <c r="BQ110" s="530">
        <f>IF(BQ107&gt;(BQ109*(1+Dash!$B$6)), BQ109*(1+Dash!$B$6), IF(BQ107&lt;(BQ109*(1-Dash!$B$7)), BQ109*(1-Dash!$B$7), BQ107))</f>
        <v>0</v>
      </c>
      <c r="BR110" s="530">
        <f>IF(BR107&gt;(BR109*(1+Dash!$B$6)), BR109*(1+Dash!$B$6), IF(BR107&lt;(BR109*(1-Dash!$B$7)), BR109*(1-Dash!$B$7), BR107))</f>
        <v>0</v>
      </c>
      <c r="BS110" s="530">
        <f>IF(BS107&gt;(BS109*(1+Dash!$B$6)), BS109*(1+Dash!$B$6), IF(BS107&lt;(BS109*(1-Dash!$B$7)), BS109*(1-Dash!$B$7), BS107))</f>
        <v>0</v>
      </c>
      <c r="BT110" s="530">
        <f>IF(BT107&gt;(BT109*(1+Dash!$B$6)), BT109*(1+Dash!$B$6), IF(BT107&lt;(BT109*(1-Dash!$B$7)), BT109*(1-Dash!$B$7), BT107))</f>
        <v>0</v>
      </c>
      <c r="BU110" s="530">
        <f>IF(BU107&gt;(BU109*(1+Dash!$B$6)), BU109*(1+Dash!$B$6), IF(BU107&lt;(BU109*(1-Dash!$B$7)), BU109*(1-Dash!$B$7), BU107))</f>
        <v>0</v>
      </c>
      <c r="BV110" s="530">
        <f>IF(BV107&gt;(BV109*(1+Dash!$B$6)), BV109*(1+Dash!$B$6), IF(BV107&lt;(BV109*(1-Dash!$B$7)), BV109*(1-Dash!$B$7), BV107))</f>
        <v>0</v>
      </c>
      <c r="BW110" s="530">
        <f>IF(BW107&gt;(BW109*(1+Dash!$B$6)), BW109*(1+Dash!$B$6), IF(BW107&lt;(BW109*(1-Dash!$B$7)), BW109*(1-Dash!$B$7), BW107))</f>
        <v>0</v>
      </c>
      <c r="BX110" s="530">
        <f>IF(BX107&gt;(BX109*(1+Dash!$B$6)), BX109*(1+Dash!$B$6), IF(BX107&lt;(BX109*(1-Dash!$B$7)), BX109*(1-Dash!$B$7), BX107))</f>
        <v>0</v>
      </c>
      <c r="BY110" s="530">
        <f>IF(BY107&gt;(BY109*(1+Dash!$B$6)), BY109*(1+Dash!$B$6), IF(BY107&lt;(BY109*(1-Dash!$B$7)), BY109*(1-Dash!$B$7), BY107))</f>
        <v>8</v>
      </c>
      <c r="BZ110" s="530">
        <f>IF(BZ107&gt;(BZ109*(1+Dash!$B$6)), BZ109*(1+Dash!$B$6), IF(BZ107&lt;(BZ109*(1-Dash!$B$7)), BZ109*(1-Dash!$B$7), BZ107))</f>
        <v>29.782499999999995</v>
      </c>
      <c r="CA110" s="530">
        <f>IF(CA107&gt;(CA109*(1+Dash!$B$6)), CA109*(1+Dash!$B$6), IF(CA107&lt;(CA109*(1-Dash!$B$7)), CA109*(1-Dash!$B$7), CA107))</f>
        <v>0</v>
      </c>
    </row>
    <row r="111" spans="1:79" s="477" customFormat="1">
      <c r="A111" s="477" t="s">
        <v>65</v>
      </c>
      <c r="B111" s="477" t="s">
        <v>1874</v>
      </c>
      <c r="C111" s="477">
        <v>2018</v>
      </c>
      <c r="D111" s="477" t="s">
        <v>1934</v>
      </c>
      <c r="E111" s="530">
        <v>204</v>
      </c>
      <c r="F111" s="530">
        <v>147</v>
      </c>
      <c r="G111" s="530">
        <v>122</v>
      </c>
      <c r="H111" s="530">
        <v>37</v>
      </c>
      <c r="I111" s="530">
        <v>19</v>
      </c>
      <c r="J111" s="530">
        <v>0</v>
      </c>
      <c r="K111" s="530">
        <v>0</v>
      </c>
      <c r="L111" s="530">
        <v>0</v>
      </c>
      <c r="M111" s="530">
        <v>0</v>
      </c>
      <c r="N111" s="530">
        <v>0</v>
      </c>
      <c r="O111" s="530">
        <v>0</v>
      </c>
      <c r="P111" s="530">
        <v>0</v>
      </c>
      <c r="Q111" s="530">
        <v>0</v>
      </c>
      <c r="R111" s="530">
        <v>0</v>
      </c>
      <c r="S111" s="530">
        <v>0</v>
      </c>
      <c r="T111" s="530">
        <v>0</v>
      </c>
      <c r="U111" s="530">
        <v>0</v>
      </c>
      <c r="V111" s="530">
        <v>0</v>
      </c>
      <c r="W111" s="530">
        <v>0</v>
      </c>
      <c r="X111" s="530">
        <v>0</v>
      </c>
      <c r="Y111" s="530">
        <v>0</v>
      </c>
      <c r="Z111" s="530">
        <v>0</v>
      </c>
      <c r="AA111" s="530">
        <v>0</v>
      </c>
      <c r="AB111" s="530">
        <v>0</v>
      </c>
      <c r="AC111" s="530">
        <v>130</v>
      </c>
      <c r="AD111" s="530">
        <v>122</v>
      </c>
      <c r="AE111" s="530">
        <v>70</v>
      </c>
      <c r="AF111" s="530">
        <v>38</v>
      </c>
      <c r="AG111" s="530">
        <v>26</v>
      </c>
      <c r="AH111" s="530">
        <v>26</v>
      </c>
      <c r="AI111" s="530">
        <v>12</v>
      </c>
      <c r="AJ111" s="530">
        <v>4</v>
      </c>
      <c r="AK111" s="530">
        <v>104</v>
      </c>
      <c r="AL111" s="530">
        <v>96</v>
      </c>
      <c r="AM111" s="530">
        <v>58</v>
      </c>
      <c r="AN111" s="530">
        <v>34</v>
      </c>
      <c r="AO111" s="530">
        <v>0</v>
      </c>
      <c r="AP111" s="530">
        <v>0</v>
      </c>
      <c r="AQ111" s="530">
        <v>0</v>
      </c>
      <c r="AR111" s="530">
        <v>0</v>
      </c>
      <c r="AS111" s="530">
        <v>0</v>
      </c>
      <c r="AT111" s="530">
        <v>0</v>
      </c>
      <c r="AU111" s="530">
        <v>0</v>
      </c>
      <c r="AV111" s="530">
        <v>0</v>
      </c>
      <c r="AW111" s="530">
        <v>0</v>
      </c>
      <c r="AX111" s="530">
        <v>0</v>
      </c>
      <c r="AY111" s="530">
        <v>0</v>
      </c>
      <c r="AZ111" s="530">
        <v>0</v>
      </c>
      <c r="BA111" s="530">
        <v>122</v>
      </c>
      <c r="BB111" s="530">
        <v>97</v>
      </c>
      <c r="BC111" s="530">
        <v>77</v>
      </c>
      <c r="BD111" s="530">
        <v>57</v>
      </c>
      <c r="BE111" s="530">
        <v>98</v>
      </c>
      <c r="BF111" s="530">
        <v>76</v>
      </c>
      <c r="BG111" s="530">
        <v>59</v>
      </c>
      <c r="BH111" s="530">
        <v>36</v>
      </c>
      <c r="BI111" s="530">
        <v>24</v>
      </c>
      <c r="BJ111" s="530">
        <v>21</v>
      </c>
      <c r="BK111" s="530">
        <v>18</v>
      </c>
      <c r="BL111" s="530">
        <v>21</v>
      </c>
      <c r="BM111" s="530">
        <v>0</v>
      </c>
      <c r="BN111" s="530">
        <v>0</v>
      </c>
      <c r="BO111" s="530">
        <v>0</v>
      </c>
      <c r="BP111" s="530">
        <v>0</v>
      </c>
      <c r="BQ111" s="530">
        <v>0</v>
      </c>
      <c r="BR111" s="530">
        <v>0</v>
      </c>
      <c r="BS111" s="530">
        <v>0</v>
      </c>
      <c r="BT111" s="530">
        <v>0</v>
      </c>
      <c r="BU111" s="530">
        <v>0</v>
      </c>
      <c r="BV111" s="530">
        <v>0</v>
      </c>
      <c r="BW111" s="530">
        <v>0</v>
      </c>
      <c r="BX111" s="530">
        <v>0</v>
      </c>
      <c r="BY111" s="530">
        <v>3</v>
      </c>
      <c r="BZ111" s="530">
        <v>3</v>
      </c>
      <c r="CA111" s="530">
        <v>0</v>
      </c>
    </row>
    <row r="112" spans="1:79" s="477" customFormat="1">
      <c r="A112" s="477" t="s">
        <v>65</v>
      </c>
      <c r="B112" s="477" t="s">
        <v>1874</v>
      </c>
      <c r="C112" s="477">
        <v>2019</v>
      </c>
      <c r="D112" s="477" t="s">
        <v>1934</v>
      </c>
      <c r="E112" s="530">
        <v>186</v>
      </c>
      <c r="F112" s="530">
        <v>117</v>
      </c>
      <c r="G112" s="530">
        <v>95</v>
      </c>
      <c r="H112" s="530">
        <v>52</v>
      </c>
      <c r="I112" s="530">
        <v>14</v>
      </c>
      <c r="J112" s="530">
        <v>0</v>
      </c>
      <c r="K112" s="530">
        <v>0</v>
      </c>
      <c r="L112" s="530">
        <v>0</v>
      </c>
      <c r="M112" s="530">
        <v>0</v>
      </c>
      <c r="N112" s="530">
        <v>0</v>
      </c>
      <c r="O112" s="530">
        <v>0</v>
      </c>
      <c r="P112" s="530">
        <v>0</v>
      </c>
      <c r="Q112" s="530">
        <v>0</v>
      </c>
      <c r="R112" s="530">
        <v>0</v>
      </c>
      <c r="S112" s="530">
        <v>0</v>
      </c>
      <c r="T112" s="530">
        <v>0</v>
      </c>
      <c r="U112" s="530">
        <v>0</v>
      </c>
      <c r="V112" s="530">
        <v>0</v>
      </c>
      <c r="W112" s="530">
        <v>0</v>
      </c>
      <c r="X112" s="530">
        <v>0</v>
      </c>
      <c r="Y112" s="530">
        <v>0</v>
      </c>
      <c r="Z112" s="530">
        <v>0</v>
      </c>
      <c r="AA112" s="530">
        <v>0</v>
      </c>
      <c r="AB112" s="530">
        <v>0</v>
      </c>
      <c r="AC112" s="530">
        <v>158</v>
      </c>
      <c r="AD112" s="530">
        <v>145</v>
      </c>
      <c r="AE112" s="530">
        <v>86</v>
      </c>
      <c r="AF112" s="530">
        <v>46</v>
      </c>
      <c r="AG112" s="530">
        <v>29</v>
      </c>
      <c r="AH112" s="530">
        <v>28</v>
      </c>
      <c r="AI112" s="530">
        <v>17</v>
      </c>
      <c r="AJ112" s="530">
        <v>8</v>
      </c>
      <c r="AK112" s="530">
        <v>129</v>
      </c>
      <c r="AL112" s="530">
        <v>117</v>
      </c>
      <c r="AM112" s="530">
        <v>69</v>
      </c>
      <c r="AN112" s="530">
        <v>38</v>
      </c>
      <c r="AO112" s="530">
        <v>0</v>
      </c>
      <c r="AP112" s="530">
        <v>0</v>
      </c>
      <c r="AQ112" s="530">
        <v>0</v>
      </c>
      <c r="AR112" s="530">
        <v>0</v>
      </c>
      <c r="AS112" s="530">
        <v>0</v>
      </c>
      <c r="AT112" s="530">
        <v>0</v>
      </c>
      <c r="AU112" s="530">
        <v>0</v>
      </c>
      <c r="AV112" s="530">
        <v>0</v>
      </c>
      <c r="AW112" s="530">
        <v>0</v>
      </c>
      <c r="AX112" s="530">
        <v>0</v>
      </c>
      <c r="AY112" s="530">
        <v>0</v>
      </c>
      <c r="AZ112" s="530">
        <v>0</v>
      </c>
      <c r="BA112" s="530">
        <v>153</v>
      </c>
      <c r="BB112" s="530">
        <v>117</v>
      </c>
      <c r="BC112" s="530">
        <v>99</v>
      </c>
      <c r="BD112" s="530">
        <v>61</v>
      </c>
      <c r="BE112" s="530">
        <v>131</v>
      </c>
      <c r="BF112" s="530">
        <v>102</v>
      </c>
      <c r="BG112" s="530">
        <v>83</v>
      </c>
      <c r="BH112" s="530">
        <v>46</v>
      </c>
      <c r="BI112" s="530">
        <v>22</v>
      </c>
      <c r="BJ112" s="530">
        <v>15</v>
      </c>
      <c r="BK112" s="530">
        <v>16</v>
      </c>
      <c r="BL112" s="530">
        <v>15</v>
      </c>
      <c r="BM112" s="530">
        <v>0</v>
      </c>
      <c r="BN112" s="530">
        <v>0</v>
      </c>
      <c r="BO112" s="530">
        <v>0</v>
      </c>
      <c r="BP112" s="530">
        <v>0</v>
      </c>
      <c r="BQ112" s="530">
        <v>0</v>
      </c>
      <c r="BR112" s="530">
        <v>0</v>
      </c>
      <c r="BS112" s="530">
        <v>0</v>
      </c>
      <c r="BT112" s="530">
        <v>0</v>
      </c>
      <c r="BU112" s="530">
        <v>0</v>
      </c>
      <c r="BV112" s="530">
        <v>0</v>
      </c>
      <c r="BW112" s="530">
        <v>0</v>
      </c>
      <c r="BX112" s="530">
        <v>0</v>
      </c>
      <c r="BY112" s="530">
        <v>6</v>
      </c>
      <c r="BZ112" s="530">
        <v>5</v>
      </c>
      <c r="CA112" s="530">
        <v>0</v>
      </c>
    </row>
    <row r="113" spans="1:79" s="477" customFormat="1">
      <c r="A113" s="477" t="s">
        <v>65</v>
      </c>
      <c r="B113" s="477" t="s">
        <v>1874</v>
      </c>
      <c r="C113" s="477">
        <v>2020</v>
      </c>
      <c r="D113" s="477" t="s">
        <v>1934</v>
      </c>
      <c r="E113" s="530">
        <v>224</v>
      </c>
      <c r="F113" s="530">
        <v>142</v>
      </c>
      <c r="G113" s="530">
        <v>106</v>
      </c>
      <c r="H113" s="530">
        <v>44</v>
      </c>
      <c r="I113" s="530">
        <v>12</v>
      </c>
      <c r="J113" s="530">
        <v>0</v>
      </c>
      <c r="K113" s="530">
        <v>0</v>
      </c>
      <c r="L113" s="530">
        <v>0</v>
      </c>
      <c r="M113" s="530">
        <v>0</v>
      </c>
      <c r="N113" s="530">
        <v>16</v>
      </c>
      <c r="O113" s="530">
        <v>0</v>
      </c>
      <c r="P113" s="530">
        <v>16</v>
      </c>
      <c r="Q113" s="530">
        <v>11</v>
      </c>
      <c r="R113" s="530">
        <v>0</v>
      </c>
      <c r="S113" s="530">
        <v>0</v>
      </c>
      <c r="T113" s="530">
        <v>0</v>
      </c>
      <c r="U113" s="530">
        <v>11</v>
      </c>
      <c r="V113" s="530">
        <v>0</v>
      </c>
      <c r="W113" s="530">
        <v>0</v>
      </c>
      <c r="X113" s="530">
        <v>0</v>
      </c>
      <c r="Y113" s="530">
        <v>0</v>
      </c>
      <c r="Z113" s="530">
        <v>0</v>
      </c>
      <c r="AA113" s="530">
        <v>0</v>
      </c>
      <c r="AB113" s="530">
        <v>0</v>
      </c>
      <c r="AC113" s="530">
        <v>138</v>
      </c>
      <c r="AD113" s="530">
        <v>132</v>
      </c>
      <c r="AE113" s="530">
        <v>71</v>
      </c>
      <c r="AF113" s="530">
        <v>38</v>
      </c>
      <c r="AG113" s="530">
        <v>39</v>
      </c>
      <c r="AH113" s="530">
        <v>37</v>
      </c>
      <c r="AI113" s="530">
        <v>16</v>
      </c>
      <c r="AJ113" s="530">
        <v>5</v>
      </c>
      <c r="AK113" s="530">
        <v>99</v>
      </c>
      <c r="AL113" s="530">
        <v>95</v>
      </c>
      <c r="AM113" s="530">
        <v>55</v>
      </c>
      <c r="AN113" s="530">
        <v>33</v>
      </c>
      <c r="AO113" s="530">
        <v>0</v>
      </c>
      <c r="AP113" s="530">
        <v>0</v>
      </c>
      <c r="AQ113" s="530">
        <v>0</v>
      </c>
      <c r="AR113" s="530">
        <v>0</v>
      </c>
      <c r="AS113" s="530">
        <v>0</v>
      </c>
      <c r="AT113" s="530">
        <v>0</v>
      </c>
      <c r="AU113" s="530">
        <v>0</v>
      </c>
      <c r="AV113" s="530">
        <v>0</v>
      </c>
      <c r="AW113" s="530">
        <v>0</v>
      </c>
      <c r="AX113" s="530">
        <v>0</v>
      </c>
      <c r="AY113" s="530">
        <v>0</v>
      </c>
      <c r="AZ113" s="530">
        <v>0</v>
      </c>
      <c r="BA113" s="530">
        <v>170</v>
      </c>
      <c r="BB113" s="530">
        <v>140</v>
      </c>
      <c r="BC113" s="530">
        <v>110</v>
      </c>
      <c r="BD113" s="530">
        <v>65</v>
      </c>
      <c r="BE113" s="530">
        <v>137</v>
      </c>
      <c r="BF113" s="530">
        <v>122</v>
      </c>
      <c r="BG113" s="530">
        <v>88</v>
      </c>
      <c r="BH113" s="530">
        <v>39</v>
      </c>
      <c r="BI113" s="530">
        <v>33</v>
      </c>
      <c r="BJ113" s="530">
        <v>18</v>
      </c>
      <c r="BK113" s="530">
        <v>22</v>
      </c>
      <c r="BL113" s="530">
        <v>26</v>
      </c>
      <c r="BM113" s="530">
        <v>0</v>
      </c>
      <c r="BN113" s="530">
        <v>0</v>
      </c>
      <c r="BO113" s="530">
        <v>0</v>
      </c>
      <c r="BP113" s="530">
        <v>0</v>
      </c>
      <c r="BQ113" s="530">
        <v>0</v>
      </c>
      <c r="BR113" s="530">
        <v>0</v>
      </c>
      <c r="BS113" s="530">
        <v>0</v>
      </c>
      <c r="BT113" s="530">
        <v>0</v>
      </c>
      <c r="BU113" s="530">
        <v>0</v>
      </c>
      <c r="BV113" s="530">
        <v>0</v>
      </c>
      <c r="BW113" s="530">
        <v>0</v>
      </c>
      <c r="BX113" s="530">
        <v>0</v>
      </c>
      <c r="BY113" s="530">
        <v>5</v>
      </c>
      <c r="BZ113" s="530">
        <v>6</v>
      </c>
      <c r="CA113" s="530">
        <v>0</v>
      </c>
    </row>
    <row r="114" spans="1:79" s="477" customFormat="1">
      <c r="A114" s="477" t="s">
        <v>65</v>
      </c>
      <c r="B114" s="477" t="s">
        <v>1874</v>
      </c>
      <c r="C114" s="477">
        <v>2021</v>
      </c>
      <c r="D114" s="477" t="s">
        <v>1934</v>
      </c>
      <c r="E114" s="530">
        <v>242</v>
      </c>
      <c r="F114" s="530">
        <v>156</v>
      </c>
      <c r="G114" s="530">
        <v>116</v>
      </c>
      <c r="H114" s="530">
        <v>47</v>
      </c>
      <c r="I114" s="530">
        <v>14</v>
      </c>
      <c r="J114" s="530">
        <v>0</v>
      </c>
      <c r="K114" s="530">
        <v>0</v>
      </c>
      <c r="L114" s="530">
        <v>0</v>
      </c>
      <c r="M114" s="530">
        <v>0</v>
      </c>
      <c r="N114" s="530">
        <v>54</v>
      </c>
      <c r="O114" s="530">
        <v>0</v>
      </c>
      <c r="P114" s="530">
        <v>54</v>
      </c>
      <c r="Q114" s="530">
        <v>5</v>
      </c>
      <c r="R114" s="530">
        <v>0</v>
      </c>
      <c r="S114" s="530">
        <v>0</v>
      </c>
      <c r="T114" s="530">
        <v>0</v>
      </c>
      <c r="U114" s="530">
        <v>5</v>
      </c>
      <c r="V114" s="530">
        <v>0</v>
      </c>
      <c r="W114" s="530">
        <v>0</v>
      </c>
      <c r="X114" s="530">
        <v>0</v>
      </c>
      <c r="Y114" s="530">
        <v>0</v>
      </c>
      <c r="Z114" s="530">
        <v>0</v>
      </c>
      <c r="AA114" s="530">
        <v>0</v>
      </c>
      <c r="AB114" s="530">
        <v>0</v>
      </c>
      <c r="AC114" s="530">
        <v>143</v>
      </c>
      <c r="AD114" s="530">
        <v>137</v>
      </c>
      <c r="AE114" s="530">
        <v>73</v>
      </c>
      <c r="AF114" s="530">
        <v>42</v>
      </c>
      <c r="AG114" s="530">
        <v>14</v>
      </c>
      <c r="AH114" s="530">
        <v>14</v>
      </c>
      <c r="AI114" s="530">
        <v>4</v>
      </c>
      <c r="AJ114" s="530">
        <v>0</v>
      </c>
      <c r="AK114" s="530">
        <v>129</v>
      </c>
      <c r="AL114" s="530">
        <v>123</v>
      </c>
      <c r="AM114" s="530">
        <v>69</v>
      </c>
      <c r="AN114" s="530">
        <v>42</v>
      </c>
      <c r="AO114" s="530">
        <v>0</v>
      </c>
      <c r="AP114" s="530">
        <v>0</v>
      </c>
      <c r="AQ114" s="530">
        <v>0</v>
      </c>
      <c r="AR114" s="530">
        <v>0</v>
      </c>
      <c r="AS114" s="530">
        <v>0</v>
      </c>
      <c r="AT114" s="530">
        <v>0</v>
      </c>
      <c r="AU114" s="530">
        <v>0</v>
      </c>
      <c r="AV114" s="530">
        <v>0</v>
      </c>
      <c r="AW114" s="530">
        <v>0</v>
      </c>
      <c r="AX114" s="530">
        <v>0</v>
      </c>
      <c r="AY114" s="530">
        <v>0</v>
      </c>
      <c r="AZ114" s="530">
        <v>0</v>
      </c>
      <c r="BA114" s="530">
        <v>173</v>
      </c>
      <c r="BB114" s="530">
        <v>145</v>
      </c>
      <c r="BC114" s="530">
        <v>105</v>
      </c>
      <c r="BD114" s="530">
        <v>71</v>
      </c>
      <c r="BE114" s="530">
        <v>136</v>
      </c>
      <c r="BF114" s="530">
        <v>120</v>
      </c>
      <c r="BG114" s="530">
        <v>81</v>
      </c>
      <c r="BH114" s="530">
        <v>43</v>
      </c>
      <c r="BI114" s="530">
        <v>37</v>
      </c>
      <c r="BJ114" s="530">
        <v>25</v>
      </c>
      <c r="BK114" s="530">
        <v>24</v>
      </c>
      <c r="BL114" s="530">
        <v>28</v>
      </c>
      <c r="BM114" s="530">
        <v>0</v>
      </c>
      <c r="BN114" s="530">
        <v>0</v>
      </c>
      <c r="BO114" s="530">
        <v>0</v>
      </c>
      <c r="BP114" s="530">
        <v>0</v>
      </c>
      <c r="BQ114" s="530">
        <v>0</v>
      </c>
      <c r="BR114" s="530">
        <v>0</v>
      </c>
      <c r="BS114" s="530">
        <v>0</v>
      </c>
      <c r="BT114" s="530">
        <v>0</v>
      </c>
      <c r="BU114" s="530">
        <v>0</v>
      </c>
      <c r="BV114" s="530">
        <v>0</v>
      </c>
      <c r="BW114" s="530">
        <v>0</v>
      </c>
      <c r="BX114" s="530">
        <v>0</v>
      </c>
      <c r="BY114" s="530">
        <v>3</v>
      </c>
      <c r="BZ114" s="530">
        <v>8</v>
      </c>
      <c r="CA114" s="530">
        <v>0</v>
      </c>
    </row>
    <row r="115" spans="1:79" s="477" customFormat="1">
      <c r="A115" s="477" t="s">
        <v>65</v>
      </c>
      <c r="B115" s="477" t="s">
        <v>1874</v>
      </c>
      <c r="C115" s="477">
        <v>2022</v>
      </c>
      <c r="D115" s="477" t="s">
        <v>1934</v>
      </c>
      <c r="E115" s="530">
        <v>204</v>
      </c>
      <c r="F115" s="530">
        <v>136</v>
      </c>
      <c r="G115" s="530">
        <v>107</v>
      </c>
      <c r="H115" s="530">
        <v>46</v>
      </c>
      <c r="I115" s="530">
        <v>18</v>
      </c>
      <c r="J115" s="530">
        <v>0</v>
      </c>
      <c r="K115" s="530">
        <v>0</v>
      </c>
      <c r="L115" s="530">
        <v>0</v>
      </c>
      <c r="M115" s="530">
        <v>0</v>
      </c>
      <c r="N115" s="530">
        <v>85</v>
      </c>
      <c r="O115" s="530">
        <v>0</v>
      </c>
      <c r="P115" s="530">
        <v>85</v>
      </c>
      <c r="Q115" s="530">
        <v>5</v>
      </c>
      <c r="R115" s="530">
        <v>0</v>
      </c>
      <c r="S115" s="530">
        <v>0</v>
      </c>
      <c r="T115" s="530">
        <v>0</v>
      </c>
      <c r="U115" s="530">
        <v>5</v>
      </c>
      <c r="V115" s="530">
        <v>0</v>
      </c>
      <c r="W115" s="530">
        <v>0</v>
      </c>
      <c r="X115" s="530">
        <v>0</v>
      </c>
      <c r="Y115" s="530">
        <v>0</v>
      </c>
      <c r="Z115" s="530">
        <v>0</v>
      </c>
      <c r="AA115" s="530">
        <v>0</v>
      </c>
      <c r="AB115" s="530">
        <v>0</v>
      </c>
      <c r="AC115" s="530">
        <v>132</v>
      </c>
      <c r="AD115" s="530">
        <v>123</v>
      </c>
      <c r="AE115" s="530">
        <v>62</v>
      </c>
      <c r="AF115" s="530">
        <v>35</v>
      </c>
      <c r="AG115" s="530">
        <v>15</v>
      </c>
      <c r="AH115" s="530">
        <v>14</v>
      </c>
      <c r="AI115" s="530">
        <v>4</v>
      </c>
      <c r="AJ115" s="530">
        <v>2</v>
      </c>
      <c r="AK115" s="530">
        <v>117</v>
      </c>
      <c r="AL115" s="530">
        <v>109</v>
      </c>
      <c r="AM115" s="530">
        <v>58</v>
      </c>
      <c r="AN115" s="530">
        <v>33</v>
      </c>
      <c r="AO115" s="530">
        <v>0</v>
      </c>
      <c r="AP115" s="530">
        <v>0</v>
      </c>
      <c r="AQ115" s="530">
        <v>0</v>
      </c>
      <c r="AR115" s="530">
        <v>0</v>
      </c>
      <c r="AS115" s="530">
        <v>0</v>
      </c>
      <c r="AT115" s="530">
        <v>0</v>
      </c>
      <c r="AU115" s="530">
        <v>0</v>
      </c>
      <c r="AV115" s="530">
        <v>0</v>
      </c>
      <c r="AW115" s="530">
        <v>0</v>
      </c>
      <c r="AX115" s="530">
        <v>0</v>
      </c>
      <c r="AY115" s="530">
        <v>0</v>
      </c>
      <c r="AZ115" s="530">
        <v>0</v>
      </c>
      <c r="BA115" s="530">
        <v>170</v>
      </c>
      <c r="BB115" s="530">
        <v>151</v>
      </c>
      <c r="BC115" s="530">
        <v>88</v>
      </c>
      <c r="BD115" s="530">
        <v>61</v>
      </c>
      <c r="BE115" s="530">
        <v>126</v>
      </c>
      <c r="BF115" s="530">
        <v>113</v>
      </c>
      <c r="BG115" s="530">
        <v>59</v>
      </c>
      <c r="BH115" s="530">
        <v>27</v>
      </c>
      <c r="BI115" s="530">
        <v>44</v>
      </c>
      <c r="BJ115" s="530">
        <v>38</v>
      </c>
      <c r="BK115" s="530">
        <v>29</v>
      </c>
      <c r="BL115" s="530">
        <v>34</v>
      </c>
      <c r="BM115" s="530">
        <v>0</v>
      </c>
      <c r="BN115" s="530">
        <v>0</v>
      </c>
      <c r="BO115" s="530">
        <v>0</v>
      </c>
      <c r="BP115" s="530">
        <v>0</v>
      </c>
      <c r="BQ115" s="530">
        <v>0</v>
      </c>
      <c r="BR115" s="530">
        <v>0</v>
      </c>
      <c r="BS115" s="530">
        <v>0</v>
      </c>
      <c r="BT115" s="530">
        <v>0</v>
      </c>
      <c r="BU115" s="530">
        <v>0</v>
      </c>
      <c r="BV115" s="530">
        <v>0</v>
      </c>
      <c r="BW115" s="530">
        <v>0</v>
      </c>
      <c r="BX115" s="530">
        <v>0</v>
      </c>
      <c r="BY115" s="530">
        <v>7</v>
      </c>
      <c r="BZ115" s="530">
        <v>10</v>
      </c>
      <c r="CA115" s="530">
        <v>0</v>
      </c>
    </row>
    <row r="116" spans="1:79" s="477" customFormat="1">
      <c r="A116" s="477" t="s">
        <v>65</v>
      </c>
      <c r="B116" s="477" t="s">
        <v>1874</v>
      </c>
      <c r="C116" s="477">
        <v>2023</v>
      </c>
      <c r="D116" s="477" t="s">
        <v>1934</v>
      </c>
      <c r="E116" s="530">
        <v>217</v>
      </c>
      <c r="F116" s="530">
        <v>130</v>
      </c>
      <c r="G116" s="530">
        <v>119</v>
      </c>
      <c r="H116" s="530">
        <v>41</v>
      </c>
      <c r="I116" s="530">
        <v>13</v>
      </c>
      <c r="J116" s="530">
        <v>0</v>
      </c>
      <c r="K116" s="530">
        <v>0</v>
      </c>
      <c r="L116" s="530">
        <v>0</v>
      </c>
      <c r="M116" s="530">
        <v>0</v>
      </c>
      <c r="N116" s="530">
        <v>72</v>
      </c>
      <c r="O116" s="530">
        <v>0</v>
      </c>
      <c r="P116" s="530">
        <v>72</v>
      </c>
      <c r="Q116" s="530">
        <v>0</v>
      </c>
      <c r="R116" s="530">
        <v>0</v>
      </c>
      <c r="S116" s="530">
        <v>0</v>
      </c>
      <c r="T116" s="530">
        <v>0</v>
      </c>
      <c r="U116" s="530">
        <v>0</v>
      </c>
      <c r="V116" s="530">
        <v>0</v>
      </c>
      <c r="W116" s="530">
        <v>0</v>
      </c>
      <c r="X116" s="530">
        <v>0</v>
      </c>
      <c r="Y116" s="530">
        <v>0</v>
      </c>
      <c r="Z116" s="530">
        <v>0</v>
      </c>
      <c r="AA116" s="530">
        <v>0</v>
      </c>
      <c r="AB116" s="530">
        <v>0</v>
      </c>
      <c r="AC116" s="530">
        <v>178</v>
      </c>
      <c r="AD116" s="530">
        <v>171</v>
      </c>
      <c r="AE116" s="530">
        <v>85</v>
      </c>
      <c r="AF116" s="530">
        <v>32</v>
      </c>
      <c r="AG116" s="530">
        <v>21</v>
      </c>
      <c r="AH116" s="530">
        <v>21</v>
      </c>
      <c r="AI116" s="530">
        <v>13</v>
      </c>
      <c r="AJ116" s="530">
        <v>1</v>
      </c>
      <c r="AK116" s="530">
        <v>157</v>
      </c>
      <c r="AL116" s="530">
        <v>150</v>
      </c>
      <c r="AM116" s="530">
        <v>72</v>
      </c>
      <c r="AN116" s="530">
        <v>31</v>
      </c>
      <c r="AO116" s="530">
        <v>0</v>
      </c>
      <c r="AP116" s="530">
        <v>0</v>
      </c>
      <c r="AQ116" s="530">
        <v>0</v>
      </c>
      <c r="AR116" s="530">
        <v>0</v>
      </c>
      <c r="AS116" s="530">
        <v>0</v>
      </c>
      <c r="AT116" s="530">
        <v>0</v>
      </c>
      <c r="AU116" s="530">
        <v>0</v>
      </c>
      <c r="AV116" s="530">
        <v>0</v>
      </c>
      <c r="AW116" s="530">
        <v>0</v>
      </c>
      <c r="AX116" s="530">
        <v>0</v>
      </c>
      <c r="AY116" s="530">
        <v>0</v>
      </c>
      <c r="AZ116" s="530">
        <v>0</v>
      </c>
      <c r="BA116" s="530">
        <v>134</v>
      </c>
      <c r="BB116" s="530">
        <v>117</v>
      </c>
      <c r="BC116" s="530">
        <v>74</v>
      </c>
      <c r="BD116" s="530">
        <v>36</v>
      </c>
      <c r="BE116" s="530">
        <v>109</v>
      </c>
      <c r="BF116" s="530">
        <v>99</v>
      </c>
      <c r="BG116" s="530">
        <v>54</v>
      </c>
      <c r="BH116" s="530">
        <v>18</v>
      </c>
      <c r="BI116" s="530">
        <v>25</v>
      </c>
      <c r="BJ116" s="530">
        <v>18</v>
      </c>
      <c r="BK116" s="530">
        <v>20</v>
      </c>
      <c r="BL116" s="530">
        <v>18</v>
      </c>
      <c r="BM116" s="530">
        <v>0</v>
      </c>
      <c r="BN116" s="530">
        <v>0</v>
      </c>
      <c r="BO116" s="530">
        <v>0</v>
      </c>
      <c r="BP116" s="530">
        <v>0</v>
      </c>
      <c r="BQ116" s="530">
        <v>0</v>
      </c>
      <c r="BR116" s="530">
        <v>0</v>
      </c>
      <c r="BS116" s="530">
        <v>0</v>
      </c>
      <c r="BT116" s="530">
        <v>0</v>
      </c>
      <c r="BU116" s="530">
        <v>0</v>
      </c>
      <c r="BV116" s="530">
        <v>0</v>
      </c>
      <c r="BW116" s="530">
        <v>0</v>
      </c>
      <c r="BX116" s="530">
        <v>0</v>
      </c>
      <c r="BY116" s="530">
        <v>11</v>
      </c>
      <c r="BZ116" s="530">
        <v>5</v>
      </c>
      <c r="CA116" s="530">
        <v>0</v>
      </c>
    </row>
    <row r="117" spans="1:79" s="477" customFormat="1">
      <c r="A117" s="477" t="s">
        <v>65</v>
      </c>
      <c r="B117" s="477" t="s">
        <v>1874</v>
      </c>
      <c r="C117" s="477">
        <v>2024</v>
      </c>
      <c r="D117" s="477" t="s">
        <v>1934</v>
      </c>
      <c r="E117" s="530">
        <v>239</v>
      </c>
      <c r="F117" s="530">
        <v>118</v>
      </c>
      <c r="G117" s="530">
        <v>107</v>
      </c>
      <c r="H117" s="530">
        <v>40</v>
      </c>
      <c r="I117" s="530">
        <v>12</v>
      </c>
      <c r="J117" s="530">
        <v>0</v>
      </c>
      <c r="K117" s="530">
        <v>0</v>
      </c>
      <c r="L117" s="530">
        <v>0</v>
      </c>
      <c r="M117" s="530">
        <v>0</v>
      </c>
      <c r="N117" s="530">
        <v>64</v>
      </c>
      <c r="O117" s="530">
        <v>0</v>
      </c>
      <c r="P117" s="530">
        <v>64</v>
      </c>
      <c r="Q117" s="530">
        <v>0</v>
      </c>
      <c r="R117" s="530">
        <v>0</v>
      </c>
      <c r="S117" s="530">
        <v>0</v>
      </c>
      <c r="T117" s="530">
        <v>0</v>
      </c>
      <c r="U117" s="530">
        <v>0</v>
      </c>
      <c r="V117" s="530">
        <v>0</v>
      </c>
      <c r="W117" s="530">
        <v>0</v>
      </c>
      <c r="X117" s="530">
        <v>0</v>
      </c>
      <c r="Y117" s="530">
        <v>0</v>
      </c>
      <c r="Z117" s="530">
        <v>0</v>
      </c>
      <c r="AA117" s="530">
        <v>0</v>
      </c>
      <c r="AB117" s="530">
        <v>0</v>
      </c>
      <c r="AC117" s="530">
        <v>163</v>
      </c>
      <c r="AD117" s="530">
        <v>129</v>
      </c>
      <c r="AE117" s="530">
        <v>81</v>
      </c>
      <c r="AF117" s="530">
        <v>35</v>
      </c>
      <c r="AG117" s="530">
        <v>22</v>
      </c>
      <c r="AH117" s="530">
        <v>21</v>
      </c>
      <c r="AI117" s="530">
        <v>13</v>
      </c>
      <c r="AJ117" s="530">
        <v>1</v>
      </c>
      <c r="AK117" s="530">
        <v>141</v>
      </c>
      <c r="AL117" s="530">
        <v>108</v>
      </c>
      <c r="AM117" s="530">
        <v>68</v>
      </c>
      <c r="AN117" s="530">
        <v>34</v>
      </c>
      <c r="AO117" s="530">
        <v>0</v>
      </c>
      <c r="AP117" s="530">
        <v>0</v>
      </c>
      <c r="AQ117" s="530">
        <v>0</v>
      </c>
      <c r="AR117" s="530">
        <v>0</v>
      </c>
      <c r="AS117" s="530">
        <v>0</v>
      </c>
      <c r="AT117" s="530">
        <v>0</v>
      </c>
      <c r="AU117" s="530">
        <v>0</v>
      </c>
      <c r="AV117" s="530">
        <v>0</v>
      </c>
      <c r="AW117" s="530">
        <v>0</v>
      </c>
      <c r="AX117" s="530">
        <v>0</v>
      </c>
      <c r="AY117" s="530">
        <v>0</v>
      </c>
      <c r="AZ117" s="530">
        <v>0</v>
      </c>
      <c r="BA117" s="530">
        <v>138</v>
      </c>
      <c r="BB117" s="530">
        <v>116</v>
      </c>
      <c r="BC117" s="530">
        <v>74</v>
      </c>
      <c r="BD117" s="530">
        <v>47</v>
      </c>
      <c r="BE117" s="530">
        <v>118</v>
      </c>
      <c r="BF117" s="530">
        <v>106</v>
      </c>
      <c r="BG117" s="530">
        <v>58</v>
      </c>
      <c r="BH117" s="530">
        <v>29</v>
      </c>
      <c r="BI117" s="530">
        <v>20</v>
      </c>
      <c r="BJ117" s="530">
        <v>10</v>
      </c>
      <c r="BK117" s="530">
        <v>16</v>
      </c>
      <c r="BL117" s="530">
        <v>18</v>
      </c>
      <c r="BM117" s="530">
        <v>0</v>
      </c>
      <c r="BN117" s="530">
        <v>0</v>
      </c>
      <c r="BO117" s="530">
        <v>0</v>
      </c>
      <c r="BP117" s="530">
        <v>0</v>
      </c>
      <c r="BQ117" s="530">
        <v>0</v>
      </c>
      <c r="BR117" s="530">
        <v>0</v>
      </c>
      <c r="BS117" s="530">
        <v>0</v>
      </c>
      <c r="BT117" s="530">
        <v>0</v>
      </c>
      <c r="BU117" s="530">
        <v>0</v>
      </c>
      <c r="BV117" s="530">
        <v>0</v>
      </c>
      <c r="BW117" s="530">
        <v>0</v>
      </c>
      <c r="BX117" s="530">
        <v>0</v>
      </c>
      <c r="BY117" s="530">
        <v>5</v>
      </c>
      <c r="BZ117" s="530">
        <v>4</v>
      </c>
      <c r="CA117" s="530">
        <v>0</v>
      </c>
    </row>
    <row r="118" spans="1:79" s="477" customFormat="1">
      <c r="A118" s="477" t="s">
        <v>65</v>
      </c>
      <c r="B118" s="477" t="s">
        <v>1874</v>
      </c>
      <c r="C118" s="477">
        <v>2025</v>
      </c>
      <c r="D118" s="477" t="s">
        <v>1935</v>
      </c>
      <c r="E118" s="530">
        <v>217</v>
      </c>
      <c r="F118" s="530">
        <v>135</v>
      </c>
      <c r="G118" s="530">
        <v>111</v>
      </c>
      <c r="H118" s="530">
        <v>44</v>
      </c>
      <c r="I118" s="530">
        <v>15</v>
      </c>
      <c r="J118" s="530">
        <v>0</v>
      </c>
      <c r="K118" s="530">
        <v>0</v>
      </c>
      <c r="L118" s="530">
        <v>0</v>
      </c>
      <c r="M118" s="530">
        <v>0</v>
      </c>
      <c r="N118" s="530">
        <v>66</v>
      </c>
      <c r="O118" s="530">
        <v>0</v>
      </c>
      <c r="P118" s="530">
        <v>66</v>
      </c>
      <c r="Q118" s="530">
        <v>4</v>
      </c>
      <c r="R118" s="530">
        <v>0</v>
      </c>
      <c r="S118" s="530">
        <v>0</v>
      </c>
      <c r="T118" s="530">
        <v>0</v>
      </c>
      <c r="U118" s="530">
        <v>4</v>
      </c>
      <c r="V118" s="530">
        <v>0</v>
      </c>
      <c r="W118" s="530">
        <v>0</v>
      </c>
      <c r="X118" s="530">
        <v>0</v>
      </c>
      <c r="Y118" s="530">
        <v>0</v>
      </c>
      <c r="Z118" s="530">
        <v>0</v>
      </c>
      <c r="AA118" s="530">
        <v>0</v>
      </c>
      <c r="AB118" s="530">
        <v>0</v>
      </c>
      <c r="AC118" s="530">
        <v>149</v>
      </c>
      <c r="AD118" s="530">
        <v>137</v>
      </c>
      <c r="AE118" s="530">
        <v>76</v>
      </c>
      <c r="AF118" s="530">
        <v>39</v>
      </c>
      <c r="AG118" s="530">
        <v>24</v>
      </c>
      <c r="AH118" s="530">
        <v>23</v>
      </c>
      <c r="AI118" s="530">
        <v>11</v>
      </c>
      <c r="AJ118" s="530">
        <v>3</v>
      </c>
      <c r="AK118" s="530">
        <v>125</v>
      </c>
      <c r="AL118" s="530">
        <v>114</v>
      </c>
      <c r="AM118" s="530">
        <v>65</v>
      </c>
      <c r="AN118" s="530">
        <v>36</v>
      </c>
      <c r="AO118" s="530">
        <v>0</v>
      </c>
      <c r="AP118" s="530">
        <v>0</v>
      </c>
      <c r="AQ118" s="530">
        <v>0</v>
      </c>
      <c r="AR118" s="530">
        <v>0</v>
      </c>
      <c r="AS118" s="530">
        <v>0</v>
      </c>
      <c r="AT118" s="530">
        <v>0</v>
      </c>
      <c r="AU118" s="530">
        <v>0</v>
      </c>
      <c r="AV118" s="530">
        <v>0</v>
      </c>
      <c r="AW118" s="530">
        <v>0</v>
      </c>
      <c r="AX118" s="530">
        <v>0</v>
      </c>
      <c r="AY118" s="530">
        <v>0</v>
      </c>
      <c r="AZ118" s="530">
        <v>0</v>
      </c>
      <c r="BA118" s="530">
        <v>152</v>
      </c>
      <c r="BB118" s="530">
        <v>126</v>
      </c>
      <c r="BC118" s="530">
        <v>90</v>
      </c>
      <c r="BD118" s="530">
        <v>57</v>
      </c>
      <c r="BE118" s="530">
        <v>123</v>
      </c>
      <c r="BF118" s="530">
        <v>106</v>
      </c>
      <c r="BG118" s="530">
        <v>69</v>
      </c>
      <c r="BH118" s="530">
        <v>34</v>
      </c>
      <c r="BI118" s="530">
        <v>29</v>
      </c>
      <c r="BJ118" s="530">
        <v>20</v>
      </c>
      <c r="BK118" s="530">
        <v>21</v>
      </c>
      <c r="BL118" s="530">
        <v>23</v>
      </c>
      <c r="BM118" s="530">
        <v>0</v>
      </c>
      <c r="BN118" s="530">
        <v>0</v>
      </c>
      <c r="BO118" s="530">
        <v>0</v>
      </c>
      <c r="BP118" s="530">
        <v>0</v>
      </c>
      <c r="BQ118" s="530">
        <v>0</v>
      </c>
      <c r="BR118" s="530">
        <v>0</v>
      </c>
      <c r="BS118" s="530">
        <v>0</v>
      </c>
      <c r="BT118" s="530">
        <v>0</v>
      </c>
      <c r="BU118" s="530">
        <v>0</v>
      </c>
      <c r="BV118" s="530">
        <v>0</v>
      </c>
      <c r="BW118" s="530">
        <v>0</v>
      </c>
      <c r="BX118" s="530">
        <v>0</v>
      </c>
      <c r="BY118" s="530">
        <v>6</v>
      </c>
      <c r="BZ118" s="530">
        <v>6</v>
      </c>
      <c r="CA118" s="530">
        <v>0</v>
      </c>
    </row>
    <row r="119" spans="1:79" s="477" customFormat="1">
      <c r="A119" s="477" t="s">
        <v>65</v>
      </c>
      <c r="B119" s="477" t="s">
        <v>1874</v>
      </c>
      <c r="C119" s="477">
        <v>2026</v>
      </c>
      <c r="D119" s="477" t="s">
        <v>1935</v>
      </c>
      <c r="E119" s="530">
        <v>217</v>
      </c>
      <c r="F119" s="530">
        <v>135</v>
      </c>
      <c r="G119" s="530">
        <v>111</v>
      </c>
      <c r="H119" s="530">
        <v>44</v>
      </c>
      <c r="I119" s="530">
        <v>15</v>
      </c>
      <c r="J119" s="530">
        <v>0</v>
      </c>
      <c r="K119" s="530">
        <v>0</v>
      </c>
      <c r="L119" s="530">
        <v>0</v>
      </c>
      <c r="M119" s="530">
        <v>0</v>
      </c>
      <c r="N119" s="530">
        <v>65</v>
      </c>
      <c r="O119" s="530">
        <v>0</v>
      </c>
      <c r="P119" s="530">
        <v>65</v>
      </c>
      <c r="Q119" s="530">
        <v>4</v>
      </c>
      <c r="R119" s="530">
        <v>0</v>
      </c>
      <c r="S119" s="530">
        <v>0</v>
      </c>
      <c r="T119" s="530">
        <v>0</v>
      </c>
      <c r="U119" s="530">
        <v>4</v>
      </c>
      <c r="V119" s="530">
        <v>0</v>
      </c>
      <c r="W119" s="530">
        <v>0</v>
      </c>
      <c r="X119" s="530">
        <v>0</v>
      </c>
      <c r="Y119" s="530">
        <v>0</v>
      </c>
      <c r="Z119" s="530">
        <v>0</v>
      </c>
      <c r="AA119" s="530">
        <v>0</v>
      </c>
      <c r="AB119" s="530">
        <v>0</v>
      </c>
      <c r="AC119" s="530">
        <v>149</v>
      </c>
      <c r="AD119" s="530">
        <v>137</v>
      </c>
      <c r="AE119" s="530">
        <v>76</v>
      </c>
      <c r="AF119" s="530">
        <v>39</v>
      </c>
      <c r="AG119" s="530">
        <v>24</v>
      </c>
      <c r="AH119" s="530">
        <v>23</v>
      </c>
      <c r="AI119" s="530">
        <v>11</v>
      </c>
      <c r="AJ119" s="530">
        <v>3</v>
      </c>
      <c r="AK119" s="530">
        <v>125</v>
      </c>
      <c r="AL119" s="530">
        <v>114</v>
      </c>
      <c r="AM119" s="530">
        <v>65</v>
      </c>
      <c r="AN119" s="530">
        <v>36</v>
      </c>
      <c r="AO119" s="530">
        <v>0</v>
      </c>
      <c r="AP119" s="530">
        <v>0</v>
      </c>
      <c r="AQ119" s="530">
        <v>0</v>
      </c>
      <c r="AR119" s="530">
        <v>0</v>
      </c>
      <c r="AS119" s="530">
        <v>0</v>
      </c>
      <c r="AT119" s="530">
        <v>0</v>
      </c>
      <c r="AU119" s="530">
        <v>0</v>
      </c>
      <c r="AV119" s="530">
        <v>0</v>
      </c>
      <c r="AW119" s="530">
        <v>0</v>
      </c>
      <c r="AX119" s="530">
        <v>0</v>
      </c>
      <c r="AY119" s="530">
        <v>0</v>
      </c>
      <c r="AZ119" s="530">
        <v>0</v>
      </c>
      <c r="BA119" s="530">
        <v>151</v>
      </c>
      <c r="BB119" s="530">
        <v>126</v>
      </c>
      <c r="BC119" s="530">
        <v>89</v>
      </c>
      <c r="BD119" s="530">
        <v>57</v>
      </c>
      <c r="BE119" s="530">
        <v>122</v>
      </c>
      <c r="BF119" s="530">
        <v>106</v>
      </c>
      <c r="BG119" s="530">
        <v>68</v>
      </c>
      <c r="BH119" s="530">
        <v>34</v>
      </c>
      <c r="BI119" s="530">
        <v>29</v>
      </c>
      <c r="BJ119" s="530">
        <v>20</v>
      </c>
      <c r="BK119" s="530">
        <v>21</v>
      </c>
      <c r="BL119" s="530">
        <v>23</v>
      </c>
      <c r="BM119" s="530">
        <v>0</v>
      </c>
      <c r="BN119" s="530">
        <v>0</v>
      </c>
      <c r="BO119" s="530">
        <v>0</v>
      </c>
      <c r="BP119" s="530">
        <v>0</v>
      </c>
      <c r="BQ119" s="530">
        <v>0</v>
      </c>
      <c r="BR119" s="530">
        <v>0</v>
      </c>
      <c r="BS119" s="530">
        <v>0</v>
      </c>
      <c r="BT119" s="530">
        <v>0</v>
      </c>
      <c r="BU119" s="530">
        <v>0</v>
      </c>
      <c r="BV119" s="530">
        <v>0</v>
      </c>
      <c r="BW119" s="530">
        <v>0</v>
      </c>
      <c r="BX119" s="530">
        <v>0</v>
      </c>
      <c r="BY119" s="530">
        <v>6</v>
      </c>
      <c r="BZ119" s="530">
        <v>6</v>
      </c>
      <c r="CA119" s="530">
        <v>0</v>
      </c>
    </row>
    <row r="120" spans="1:79" s="477" customFormat="1">
      <c r="A120" s="477" t="s">
        <v>65</v>
      </c>
      <c r="B120" s="477" t="s">
        <v>1874</v>
      </c>
      <c r="C120" s="477">
        <v>2024</v>
      </c>
      <c r="D120" s="477" t="s">
        <v>1937</v>
      </c>
      <c r="E120" s="530">
        <f t="shared" ref="E120:AJ120" si="27">E117</f>
        <v>239</v>
      </c>
      <c r="F120" s="530">
        <f t="shared" si="27"/>
        <v>118</v>
      </c>
      <c r="G120" s="530">
        <f t="shared" si="27"/>
        <v>107</v>
      </c>
      <c r="H120" s="530">
        <f t="shared" si="27"/>
        <v>40</v>
      </c>
      <c r="I120" s="530">
        <f t="shared" si="27"/>
        <v>12</v>
      </c>
      <c r="J120" s="530">
        <f t="shared" si="27"/>
        <v>0</v>
      </c>
      <c r="K120" s="530">
        <f t="shared" si="27"/>
        <v>0</v>
      </c>
      <c r="L120" s="530">
        <f t="shared" si="27"/>
        <v>0</v>
      </c>
      <c r="M120" s="530">
        <f t="shared" si="27"/>
        <v>0</v>
      </c>
      <c r="N120" s="530">
        <f t="shared" si="27"/>
        <v>64</v>
      </c>
      <c r="O120" s="530">
        <f t="shared" si="27"/>
        <v>0</v>
      </c>
      <c r="P120" s="530">
        <f t="shared" si="27"/>
        <v>64</v>
      </c>
      <c r="Q120" s="530">
        <f t="shared" si="27"/>
        <v>0</v>
      </c>
      <c r="R120" s="530">
        <f t="shared" si="27"/>
        <v>0</v>
      </c>
      <c r="S120" s="530">
        <f t="shared" si="27"/>
        <v>0</v>
      </c>
      <c r="T120" s="530">
        <f t="shared" si="27"/>
        <v>0</v>
      </c>
      <c r="U120" s="530">
        <f t="shared" si="27"/>
        <v>0</v>
      </c>
      <c r="V120" s="530">
        <f t="shared" si="27"/>
        <v>0</v>
      </c>
      <c r="W120" s="530">
        <f t="shared" si="27"/>
        <v>0</v>
      </c>
      <c r="X120" s="530">
        <f t="shared" si="27"/>
        <v>0</v>
      </c>
      <c r="Y120" s="530">
        <f t="shared" si="27"/>
        <v>0</v>
      </c>
      <c r="Z120" s="530">
        <f t="shared" si="27"/>
        <v>0</v>
      </c>
      <c r="AA120" s="530">
        <f t="shared" si="27"/>
        <v>0</v>
      </c>
      <c r="AB120" s="530">
        <f t="shared" si="27"/>
        <v>0</v>
      </c>
      <c r="AC120" s="530">
        <f t="shared" si="27"/>
        <v>163</v>
      </c>
      <c r="AD120" s="530">
        <f t="shared" si="27"/>
        <v>129</v>
      </c>
      <c r="AE120" s="530">
        <f t="shared" si="27"/>
        <v>81</v>
      </c>
      <c r="AF120" s="530">
        <f t="shared" si="27"/>
        <v>35</v>
      </c>
      <c r="AG120" s="530">
        <f t="shared" si="27"/>
        <v>22</v>
      </c>
      <c r="AH120" s="530">
        <f t="shared" si="27"/>
        <v>21</v>
      </c>
      <c r="AI120" s="530">
        <f t="shared" si="27"/>
        <v>13</v>
      </c>
      <c r="AJ120" s="530">
        <f t="shared" si="27"/>
        <v>1</v>
      </c>
      <c r="AK120" s="530">
        <f t="shared" ref="AK120:BP120" si="28">AK117</f>
        <v>141</v>
      </c>
      <c r="AL120" s="530">
        <f t="shared" si="28"/>
        <v>108</v>
      </c>
      <c r="AM120" s="530">
        <f t="shared" si="28"/>
        <v>68</v>
      </c>
      <c r="AN120" s="530">
        <f t="shared" si="28"/>
        <v>34</v>
      </c>
      <c r="AO120" s="530">
        <f t="shared" si="28"/>
        <v>0</v>
      </c>
      <c r="AP120" s="530">
        <f t="shared" si="28"/>
        <v>0</v>
      </c>
      <c r="AQ120" s="530">
        <f t="shared" si="28"/>
        <v>0</v>
      </c>
      <c r="AR120" s="530">
        <f t="shared" si="28"/>
        <v>0</v>
      </c>
      <c r="AS120" s="530">
        <f t="shared" si="28"/>
        <v>0</v>
      </c>
      <c r="AT120" s="530">
        <f t="shared" si="28"/>
        <v>0</v>
      </c>
      <c r="AU120" s="530">
        <f t="shared" si="28"/>
        <v>0</v>
      </c>
      <c r="AV120" s="530">
        <f t="shared" si="28"/>
        <v>0</v>
      </c>
      <c r="AW120" s="530">
        <f t="shared" si="28"/>
        <v>0</v>
      </c>
      <c r="AX120" s="530">
        <f t="shared" si="28"/>
        <v>0</v>
      </c>
      <c r="AY120" s="530">
        <f t="shared" si="28"/>
        <v>0</v>
      </c>
      <c r="AZ120" s="530">
        <f t="shared" si="28"/>
        <v>0</v>
      </c>
      <c r="BA120" s="530">
        <f t="shared" si="28"/>
        <v>138</v>
      </c>
      <c r="BB120" s="530">
        <f t="shared" si="28"/>
        <v>116</v>
      </c>
      <c r="BC120" s="530">
        <f t="shared" si="28"/>
        <v>74</v>
      </c>
      <c r="BD120" s="530">
        <f t="shared" si="28"/>
        <v>47</v>
      </c>
      <c r="BE120" s="530">
        <f t="shared" si="28"/>
        <v>118</v>
      </c>
      <c r="BF120" s="530">
        <f t="shared" si="28"/>
        <v>106</v>
      </c>
      <c r="BG120" s="530">
        <f t="shared" si="28"/>
        <v>58</v>
      </c>
      <c r="BH120" s="530">
        <f t="shared" si="28"/>
        <v>29</v>
      </c>
      <c r="BI120" s="530">
        <f t="shared" si="28"/>
        <v>20</v>
      </c>
      <c r="BJ120" s="530">
        <f t="shared" si="28"/>
        <v>10</v>
      </c>
      <c r="BK120" s="530">
        <f t="shared" si="28"/>
        <v>16</v>
      </c>
      <c r="BL120" s="530">
        <f t="shared" si="28"/>
        <v>18</v>
      </c>
      <c r="BM120" s="530">
        <f t="shared" si="28"/>
        <v>0</v>
      </c>
      <c r="BN120" s="530">
        <f t="shared" si="28"/>
        <v>0</v>
      </c>
      <c r="BO120" s="530">
        <f t="shared" si="28"/>
        <v>0</v>
      </c>
      <c r="BP120" s="530">
        <f t="shared" si="28"/>
        <v>0</v>
      </c>
      <c r="BQ120" s="530">
        <f t="shared" ref="BQ120:BX120" si="29">BQ117</f>
        <v>0</v>
      </c>
      <c r="BR120" s="530">
        <f t="shared" si="29"/>
        <v>0</v>
      </c>
      <c r="BS120" s="530">
        <f t="shared" si="29"/>
        <v>0</v>
      </c>
      <c r="BT120" s="530">
        <f t="shared" si="29"/>
        <v>0</v>
      </c>
      <c r="BU120" s="530">
        <f t="shared" si="29"/>
        <v>0</v>
      </c>
      <c r="BV120" s="530">
        <f t="shared" si="29"/>
        <v>0</v>
      </c>
      <c r="BW120" s="530">
        <f t="shared" si="29"/>
        <v>0</v>
      </c>
      <c r="BX120" s="530">
        <f t="shared" si="29"/>
        <v>0</v>
      </c>
      <c r="BY120" s="530">
        <f>IF(OR(BY116=0,BY116=""), BY117,IF(BY117&gt;(BY116*(1+Dash!$B$6)), BY116*(1+Dash!$B$6), IF(BY117&lt;(BY116*(1-Dash!$B$7)), BY116*(1-Dash!$B$7), BY117)))</f>
        <v>10.45</v>
      </c>
      <c r="BZ120" s="530">
        <f>IF(OR(BZ116=0,BZ116=""), BZ117,IF(BZ117&gt;(BZ116*(1+Dash!$B$6)), BZ116*(1+Dash!$B$6), IF(BZ117&lt;(BZ116*(1-Dash!$B$7)), BZ116*(1-Dash!$B$7), BZ117)))</f>
        <v>4.75</v>
      </c>
      <c r="CA120" s="530">
        <f>IF(OR(CA116=0,CA116=""), CA117,IF(CA117&gt;(CA116*(1+Dash!$B$6)), CA116*(1+Dash!$B$6), IF(CA117&lt;(CA116*(1-Dash!$B$7)), CA116*(1-Dash!$B$7), CA117)))</f>
        <v>0</v>
      </c>
    </row>
    <row r="121" spans="1:79" s="477" customFormat="1">
      <c r="A121" s="477" t="s">
        <v>65</v>
      </c>
      <c r="B121" s="477" t="s">
        <v>1874</v>
      </c>
      <c r="C121" s="477">
        <v>2025</v>
      </c>
      <c r="D121" s="477" t="s">
        <v>1937</v>
      </c>
      <c r="E121" s="530">
        <f>IF(OR(E117=0, E117=""), E118, IF(E118&gt;(E117*(1+Dash!$B$6)), E117*(1+Dash!$B$6), IF(E118&lt;(E117*(1-Dash!$B$7)), E117*(1-Dash!$B$7), E118)))</f>
        <v>227.04999999999998</v>
      </c>
      <c r="F121" s="530">
        <f>IF(OR(F117=0, F117=""), F118, IF(F118&gt;(F117*(1+Dash!$B$6)), F117*(1+Dash!$B$6), IF(F118&lt;(F117*(1-Dash!$B$7)), F117*(1-Dash!$B$7), F118)))</f>
        <v>129.80000000000001</v>
      </c>
      <c r="G121" s="530">
        <f>IF(OR(G117=0, G117=""), G118, IF(G118&gt;(G117*(1+Dash!$B$6)), G117*(1+Dash!$B$6), IF(G118&lt;(G117*(1-Dash!$B$7)), G117*(1-Dash!$B$7), G118)))</f>
        <v>111</v>
      </c>
      <c r="H121" s="530">
        <f>IF(OR(H117=0, H117=""), H118, IF(H118&gt;(H117*(1+Dash!$B$6)), H117*(1+Dash!$B$6), IF(H118&lt;(H117*(1-Dash!$B$7)), H117*(1-Dash!$B$7), H118)))</f>
        <v>44</v>
      </c>
      <c r="I121" s="530">
        <f>IF(OR(I117=0, I117=""), I118, IF(I118&gt;(I117*(1+Dash!$B$6)), I117*(1+Dash!$B$6), IF(I118&lt;(I117*(1-Dash!$B$7)), I117*(1-Dash!$B$7), I118)))</f>
        <v>13.200000000000001</v>
      </c>
      <c r="J121" s="530">
        <f>IF(OR(J117=0, J117=""), J118, IF(J118&gt;(J117*(1+Dash!$B$6)), J117*(1+Dash!$B$6), IF(J118&lt;(J117*(1-Dash!$B$7)), J117*(1-Dash!$B$7), J118)))</f>
        <v>0</v>
      </c>
      <c r="K121" s="530">
        <f>IF(OR(K117=0, K117=""), K118, IF(K118&gt;(K117*(1+Dash!$B$6)), K117*(1+Dash!$B$6), IF(K118&lt;(K117*(1-Dash!$B$7)), K117*(1-Dash!$B$7), K118)))</f>
        <v>0</v>
      </c>
      <c r="L121" s="530">
        <f>IF(OR(L117=0, L117=""), L118, IF(L118&gt;(L117*(1+Dash!$B$6)), L117*(1+Dash!$B$6), IF(L118&lt;(L117*(1-Dash!$B$7)), L117*(1-Dash!$B$7), L118)))</f>
        <v>0</v>
      </c>
      <c r="M121" s="530">
        <f>IF(OR(M117=0, M117=""), M118, IF(M118&gt;(M117*(1+Dash!$B$6)), M117*(1+Dash!$B$6), IF(M118&lt;(M117*(1-Dash!$B$7)), M117*(1-Dash!$B$7), M118)))</f>
        <v>0</v>
      </c>
      <c r="N121" s="530">
        <f>IF(OR(N117=0, N117=""), N118, IF(N118&gt;(N117*(1+Dash!$B$6)), N117*(1+Dash!$B$6), IF(N118&lt;(N117*(1-Dash!$B$7)), N117*(1-Dash!$B$7), N118)))</f>
        <v>66</v>
      </c>
      <c r="O121" s="530">
        <f>IF(OR(O117=0, O117=""), O118, IF(O118&gt;(O117*(1+Dash!$B$6)), O117*(1+Dash!$B$6), IF(O118&lt;(O117*(1-Dash!$B$7)), O117*(1-Dash!$B$7), O118)))</f>
        <v>0</v>
      </c>
      <c r="P121" s="530">
        <f>IF(OR(P117=0, P117=""), P118, IF(P118&gt;(P117*(1+Dash!$B$6)), P117*(1+Dash!$B$6), IF(P118&lt;(P117*(1-Dash!$B$7)), P117*(1-Dash!$B$7), P118)))</f>
        <v>66</v>
      </c>
      <c r="Q121" s="530">
        <f>IF(OR(Q117=0, Q117=""), Q118, IF(Q118&gt;(Q117*(1+Dash!$B$6)), Q117*(1+Dash!$B$6), IF(Q118&lt;(Q117*(1-Dash!$B$7)), Q117*(1-Dash!$B$7), Q118)))</f>
        <v>4</v>
      </c>
      <c r="R121" s="530">
        <f>IF(OR(R117=0, R117=""), R118, IF(R118&gt;(R117*(1+Dash!$B$6)), R117*(1+Dash!$B$6), IF(R118&lt;(R117*(1-Dash!$B$7)), R117*(1-Dash!$B$7), R118)))</f>
        <v>0</v>
      </c>
      <c r="S121" s="530">
        <f>IF(OR(S117=0, S117=""), S118, IF(S118&gt;(S117*(1+Dash!$B$6)), S117*(1+Dash!$B$6), IF(S118&lt;(S117*(1-Dash!$B$7)), S117*(1-Dash!$B$7), S118)))</f>
        <v>0</v>
      </c>
      <c r="T121" s="530">
        <f>IF(OR(T117=0, T117=""), T118, IF(T118&gt;(T117*(1+Dash!$B$6)), T117*(1+Dash!$B$6), IF(T118&lt;(T117*(1-Dash!$B$7)), T117*(1-Dash!$B$7), T118)))</f>
        <v>0</v>
      </c>
      <c r="U121" s="530">
        <f>IF(OR(U117=0, U117=""), U118, IF(U118&gt;(U117*(1+Dash!$B$6)), U117*(1+Dash!$B$6), IF(U118&lt;(U117*(1-Dash!$B$7)), U117*(1-Dash!$B$7), U118)))</f>
        <v>4</v>
      </c>
      <c r="V121" s="530">
        <f>IF(OR(V117=0, V117=""), V118, IF(V118&gt;(V117*(1+Dash!$B$6)), V117*(1+Dash!$B$6), IF(V118&lt;(V117*(1-Dash!$B$7)), V117*(1-Dash!$B$7), V118)))</f>
        <v>0</v>
      </c>
      <c r="W121" s="530">
        <f>IF(OR(W117=0, W117=""), W118, IF(W118&gt;(W117*(1+Dash!$B$6)), W117*(1+Dash!$B$6), IF(W118&lt;(W117*(1-Dash!$B$7)), W117*(1-Dash!$B$7), W118)))</f>
        <v>0</v>
      </c>
      <c r="X121" s="530">
        <f>IF(OR(X117=0, X117=""), X118, IF(X118&gt;(X117*(1+Dash!$B$6)), X117*(1+Dash!$B$6), IF(X118&lt;(X117*(1-Dash!$B$7)), X117*(1-Dash!$B$7), X118)))</f>
        <v>0</v>
      </c>
      <c r="Y121" s="530">
        <f>IF(OR(Y117=0, Y117=""), Y118, IF(Y118&gt;(Y117*(1+Dash!$B$6)), Y117*(1+Dash!$B$6), IF(Y118&lt;(Y117*(1-Dash!$B$7)), Y117*(1-Dash!$B$7), Y118)))</f>
        <v>0</v>
      </c>
      <c r="Z121" s="530">
        <f>IF(OR(Z117=0, Z117=""), Z118, IF(Z118&gt;(Z117*(1+Dash!$B$6)), Z117*(1+Dash!$B$6), IF(Z118&lt;(Z117*(1-Dash!$B$7)), Z117*(1-Dash!$B$7), Z118)))</f>
        <v>0</v>
      </c>
      <c r="AA121" s="530">
        <f>IF(OR(AA117=0, AA117=""), AA118, IF(AA118&gt;(AA117*(1+Dash!$B$6)), AA117*(1+Dash!$B$6), IF(AA118&lt;(AA117*(1-Dash!$B$7)), AA117*(1-Dash!$B$7), AA118)))</f>
        <v>0</v>
      </c>
      <c r="AB121" s="530">
        <f>IF(OR(AB117=0, AB117=""), AB118, IF(AB118&gt;(AB117*(1+Dash!$B$6)), AB117*(1+Dash!$B$6), IF(AB118&lt;(AB117*(1-Dash!$B$7)), AB117*(1-Dash!$B$7), AB118)))</f>
        <v>0</v>
      </c>
      <c r="AC121" s="530">
        <f>IF(OR(AC117=0, AC117=""), AC118, IF(AC118&gt;(AC117*(1+Dash!$B$6)), AC117*(1+Dash!$B$6), IF(AC118&lt;(AC117*(1-Dash!$B$7)), AC117*(1-Dash!$B$7), AC118)))</f>
        <v>154.85</v>
      </c>
      <c r="AD121" s="530">
        <f>IF(OR(AD117=0, AD117=""), AD118, IF(AD118&gt;(AD117*(1+Dash!$B$6)), AD117*(1+Dash!$B$6), IF(AD118&lt;(AD117*(1-Dash!$B$7)), AD117*(1-Dash!$B$7), AD118)))</f>
        <v>137</v>
      </c>
      <c r="AE121" s="530">
        <f>IF(OR(AE117=0, AE117=""), AE118, IF(AE118&gt;(AE117*(1+Dash!$B$6)), AE117*(1+Dash!$B$6), IF(AE118&lt;(AE117*(1-Dash!$B$7)), AE117*(1-Dash!$B$7), AE118)))</f>
        <v>76.95</v>
      </c>
      <c r="AF121" s="530">
        <f>IF(OR(AF117=0, AF117=""), AF118, IF(AF118&gt;(AF117*(1+Dash!$B$6)), AF117*(1+Dash!$B$6), IF(AF118&lt;(AF117*(1-Dash!$B$7)), AF117*(1-Dash!$B$7), AF118)))</f>
        <v>38.5</v>
      </c>
      <c r="AG121" s="530">
        <f>IF(OR(AG117=0, AG117=""), AG118, IF(AG118&gt;(AG117*(1+Dash!$B$6)), AG117*(1+Dash!$B$6), IF(AG118&lt;(AG117*(1-Dash!$B$7)), AG117*(1-Dash!$B$7), AG118)))</f>
        <v>24</v>
      </c>
      <c r="AH121" s="530">
        <f>IF(OR(AH117=0, AH117=""), AH118, IF(AH118&gt;(AH117*(1+Dash!$B$6)), AH117*(1+Dash!$B$6), IF(AH118&lt;(AH117*(1-Dash!$B$7)), AH117*(1-Dash!$B$7), AH118)))</f>
        <v>23</v>
      </c>
      <c r="AI121" s="530">
        <f>IF(OR(AI117=0, AI117=""), AI118, IF(AI118&gt;(AI117*(1+Dash!$B$6)), AI117*(1+Dash!$B$6), IF(AI118&lt;(AI117*(1-Dash!$B$7)), AI117*(1-Dash!$B$7), AI118)))</f>
        <v>12.35</v>
      </c>
      <c r="AJ121" s="530">
        <f>IF(OR(AJ117=0, AJ117=""), AJ118, IF(AJ118&gt;(AJ117*(1+Dash!$B$6)), AJ117*(1+Dash!$B$6), IF(AJ118&lt;(AJ117*(1-Dash!$B$7)), AJ117*(1-Dash!$B$7), AJ118)))</f>
        <v>1.1000000000000001</v>
      </c>
      <c r="AK121" s="530">
        <f>IF(OR(AK117=0, AK117=""), AK118, IF(AK118&gt;(AK117*(1+Dash!$B$6)), AK117*(1+Dash!$B$6), IF(AK118&lt;(AK117*(1-Dash!$B$7)), AK117*(1-Dash!$B$7), AK118)))</f>
        <v>133.94999999999999</v>
      </c>
      <c r="AL121" s="530">
        <f>IF(OR(AL117=0, AL117=""), AL118, IF(AL118&gt;(AL117*(1+Dash!$B$6)), AL117*(1+Dash!$B$6), IF(AL118&lt;(AL117*(1-Dash!$B$7)), AL117*(1-Dash!$B$7), AL118)))</f>
        <v>114</v>
      </c>
      <c r="AM121" s="530">
        <f>IF(OR(AM117=0, AM117=""), AM118, IF(AM118&gt;(AM117*(1+Dash!$B$6)), AM117*(1+Dash!$B$6), IF(AM118&lt;(AM117*(1-Dash!$B$7)), AM117*(1-Dash!$B$7), AM118)))</f>
        <v>65</v>
      </c>
      <c r="AN121" s="530">
        <f>IF(OR(AN117=0, AN117=""), AN118, IF(AN118&gt;(AN117*(1+Dash!$B$6)), AN117*(1+Dash!$B$6), IF(AN118&lt;(AN117*(1-Dash!$B$7)), AN117*(1-Dash!$B$7), AN118)))</f>
        <v>36</v>
      </c>
      <c r="AO121" s="530">
        <f>IF(OR(AO117=0, AO117=""), AO118, IF(AO118&gt;(AO117*(1+Dash!$B$6)), AO117*(1+Dash!$B$6), IF(AO118&lt;(AO117*(1-Dash!$B$7)), AO117*(1-Dash!$B$7), AO118)))</f>
        <v>0</v>
      </c>
      <c r="AP121" s="530">
        <f>IF(OR(AP117=0, AP117=""), AP118, IF(AP118&gt;(AP117*(1+Dash!$B$6)), AP117*(1+Dash!$B$6), IF(AP118&lt;(AP117*(1-Dash!$B$7)), AP117*(1-Dash!$B$7), AP118)))</f>
        <v>0</v>
      </c>
      <c r="AQ121" s="530">
        <f>IF(OR(AQ117=0, AQ117=""), AQ118, IF(AQ118&gt;(AQ117*(1+Dash!$B$6)), AQ117*(1+Dash!$B$6), IF(AQ118&lt;(AQ117*(1-Dash!$B$7)), AQ117*(1-Dash!$B$7), AQ118)))</f>
        <v>0</v>
      </c>
      <c r="AR121" s="530">
        <f>IF(OR(AR117=0, AR117=""), AR118, IF(AR118&gt;(AR117*(1+Dash!$B$6)), AR117*(1+Dash!$B$6), IF(AR118&lt;(AR117*(1-Dash!$B$7)), AR117*(1-Dash!$B$7), AR118)))</f>
        <v>0</v>
      </c>
      <c r="AS121" s="530">
        <f>IF(OR(AS117=0, AS117=""), AS118, IF(AS118&gt;(AS117*(1+Dash!$B$6)), AS117*(1+Dash!$B$6), IF(AS118&lt;(AS117*(1-Dash!$B$7)), AS117*(1-Dash!$B$7), AS118)))</f>
        <v>0</v>
      </c>
      <c r="AT121" s="530">
        <f>IF(OR(AT117=0, AT117=""), AT118, IF(AT118&gt;(AT117*(1+Dash!$B$6)), AT117*(1+Dash!$B$6), IF(AT118&lt;(AT117*(1-Dash!$B$7)), AT117*(1-Dash!$B$7), AT118)))</f>
        <v>0</v>
      </c>
      <c r="AU121" s="530">
        <f>IF(OR(AU117=0, AU117=""), AU118, IF(AU118&gt;(AU117*(1+Dash!$B$6)), AU117*(1+Dash!$B$6), IF(AU118&lt;(AU117*(1-Dash!$B$7)), AU117*(1-Dash!$B$7), AU118)))</f>
        <v>0</v>
      </c>
      <c r="AV121" s="530">
        <f>IF(OR(AV117=0, AV117=""), AV118, IF(AV118&gt;(AV117*(1+Dash!$B$6)), AV117*(1+Dash!$B$6), IF(AV118&lt;(AV117*(1-Dash!$B$7)), AV117*(1-Dash!$B$7), AV118)))</f>
        <v>0</v>
      </c>
      <c r="AW121" s="530">
        <f>IF(OR(AW117=0, AW117=""), AW118, IF(AW118&gt;(AW117*(1+Dash!$B$6)), AW117*(1+Dash!$B$6), IF(AW118&lt;(AW117*(1-Dash!$B$7)), AW117*(1-Dash!$B$7), AW118)))</f>
        <v>0</v>
      </c>
      <c r="AX121" s="530">
        <f>IF(OR(AX117=0, AX117=""), AX118, IF(AX118&gt;(AX117*(1+Dash!$B$6)), AX117*(1+Dash!$B$6), IF(AX118&lt;(AX117*(1-Dash!$B$7)), AX117*(1-Dash!$B$7), AX118)))</f>
        <v>0</v>
      </c>
      <c r="AY121" s="530">
        <f>IF(OR(AY117=0, AY117=""), AY118, IF(AY118&gt;(AY117*(1+Dash!$B$6)), AY117*(1+Dash!$B$6), IF(AY118&lt;(AY117*(1-Dash!$B$7)), AY117*(1-Dash!$B$7), AY118)))</f>
        <v>0</v>
      </c>
      <c r="AZ121" s="530">
        <f>IF(OR(AZ117=0, AZ117=""), AZ118, IF(AZ118&gt;(AZ117*(1+Dash!$B$6)), AZ117*(1+Dash!$B$6), IF(AZ118&lt;(AZ117*(1-Dash!$B$7)), AZ117*(1-Dash!$B$7), AZ118)))</f>
        <v>0</v>
      </c>
      <c r="BA121" s="530">
        <f>IF(OR(BA117=0, BA117=""), BA118, IF(BA118&gt;(BA117*(1+Dash!$B$6)), BA117*(1+Dash!$B$6), IF(BA118&lt;(BA117*(1-Dash!$B$7)), BA117*(1-Dash!$B$7), BA118)))</f>
        <v>151.80000000000001</v>
      </c>
      <c r="BB121" s="530">
        <f>IF(OR(BB117=0, BB117=""), BB118, IF(BB118&gt;(BB117*(1+Dash!$B$6)), BB117*(1+Dash!$B$6), IF(BB118&lt;(BB117*(1-Dash!$B$7)), BB117*(1-Dash!$B$7), BB118)))</f>
        <v>126</v>
      </c>
      <c r="BC121" s="530">
        <f>IF(OR(BC117=0, BC117=""), BC118, IF(BC118&gt;(BC117*(1+Dash!$B$6)), BC117*(1+Dash!$B$6), IF(BC118&lt;(BC117*(1-Dash!$B$7)), BC117*(1-Dash!$B$7), BC118)))</f>
        <v>81.400000000000006</v>
      </c>
      <c r="BD121" s="530">
        <f>IF(OR(BD117=0, BD117=""), BD118, IF(BD118&gt;(BD117*(1+Dash!$B$6)), BD117*(1+Dash!$B$6), IF(BD118&lt;(BD117*(1-Dash!$B$7)), BD117*(1-Dash!$B$7), BD118)))</f>
        <v>51.7</v>
      </c>
      <c r="BE121" s="530">
        <f>IF(OR(BE117=0, BE117=""), BE118, IF(BE118&gt;(BE117*(1+Dash!$B$6)), BE117*(1+Dash!$B$6), IF(BE118&lt;(BE117*(1-Dash!$B$7)), BE117*(1-Dash!$B$7), BE118)))</f>
        <v>123</v>
      </c>
      <c r="BF121" s="530">
        <f>IF(OR(BF117=0, BF117=""), BF118, IF(BF118&gt;(BF117*(1+Dash!$B$6)), BF117*(1+Dash!$B$6), IF(BF118&lt;(BF117*(1-Dash!$B$7)), BF117*(1-Dash!$B$7), BF118)))</f>
        <v>106</v>
      </c>
      <c r="BG121" s="530">
        <f>IF(OR(BG117=0, BG117=""), BG118, IF(BG118&gt;(BG117*(1+Dash!$B$6)), BG117*(1+Dash!$B$6), IF(BG118&lt;(BG117*(1-Dash!$B$7)), BG117*(1-Dash!$B$7), BG118)))</f>
        <v>63.800000000000004</v>
      </c>
      <c r="BH121" s="530">
        <f>IF(OR(BH117=0, BH117=""), BH118, IF(BH118&gt;(BH117*(1+Dash!$B$6)), BH117*(1+Dash!$B$6), IF(BH118&lt;(BH117*(1-Dash!$B$7)), BH117*(1-Dash!$B$7), BH118)))</f>
        <v>31.900000000000002</v>
      </c>
      <c r="BI121" s="530">
        <f>IF(OR(BI117=0, BI117=""), BI118, IF(BI118&gt;(BI117*(1+Dash!$B$6)), BI117*(1+Dash!$B$6), IF(BI118&lt;(BI117*(1-Dash!$B$7)), BI117*(1-Dash!$B$7), BI118)))</f>
        <v>22</v>
      </c>
      <c r="BJ121" s="530">
        <f>IF(OR(BJ117=0, BJ117=""), BJ118, IF(BJ118&gt;(BJ117*(1+Dash!$B$6)), BJ117*(1+Dash!$B$6), IF(BJ118&lt;(BJ117*(1-Dash!$B$7)), BJ117*(1-Dash!$B$7), BJ118)))</f>
        <v>11</v>
      </c>
      <c r="BK121" s="530">
        <f>IF(OR(BK117=0, BK117=""), BK118, IF(BK118&gt;(BK117*(1+Dash!$B$6)), BK117*(1+Dash!$B$6), IF(BK118&lt;(BK117*(1-Dash!$B$7)), BK117*(1-Dash!$B$7), BK118)))</f>
        <v>17.600000000000001</v>
      </c>
      <c r="BL121" s="530">
        <f>IF(OR(BL117=0, BL117=""), BL118, IF(BL118&gt;(BL117*(1+Dash!$B$6)), BL117*(1+Dash!$B$6), IF(BL118&lt;(BL117*(1-Dash!$B$7)), BL117*(1-Dash!$B$7), BL118)))</f>
        <v>19.8</v>
      </c>
      <c r="BM121" s="530">
        <f>IF(OR(BM117=0, BM117=""), BM118, IF(BM118&gt;(BM117*(1+Dash!$B$6)), BM117*(1+Dash!$B$6), IF(BM118&lt;(BM117*(1-Dash!$B$7)), BM117*(1-Dash!$B$7), BM118)))</f>
        <v>0</v>
      </c>
      <c r="BN121" s="530">
        <f>IF(OR(BN117=0, BN117=""), BN118, IF(BN118&gt;(BN117*(1+Dash!$B$6)), BN117*(1+Dash!$B$6), IF(BN118&lt;(BN117*(1-Dash!$B$7)), BN117*(1-Dash!$B$7), BN118)))</f>
        <v>0</v>
      </c>
      <c r="BO121" s="530">
        <f>IF(OR(BO117=0, BO117=""), BO118, IF(BO118&gt;(BO117*(1+Dash!$B$6)), BO117*(1+Dash!$B$6), IF(BO118&lt;(BO117*(1-Dash!$B$7)), BO117*(1-Dash!$B$7), BO118)))</f>
        <v>0</v>
      </c>
      <c r="BP121" s="530">
        <f>IF(OR(BP117=0, BP117=""), BP118, IF(BP118&gt;(BP117*(1+Dash!$B$6)), BP117*(1+Dash!$B$6), IF(BP118&lt;(BP117*(1-Dash!$B$7)), BP117*(1-Dash!$B$7), BP118)))</f>
        <v>0</v>
      </c>
      <c r="BQ121" s="530">
        <f>IF(OR(BQ117=0, BQ117=""), BQ118, IF(BQ118&gt;(BQ117*(1+Dash!$B$6)), BQ117*(1+Dash!$B$6), IF(BQ118&lt;(BQ117*(1-Dash!$B$7)), BQ117*(1-Dash!$B$7), BQ118)))</f>
        <v>0</v>
      </c>
      <c r="BR121" s="530">
        <f>IF(OR(BR117=0, BR117=""), BR118, IF(BR118&gt;(BR117*(1+Dash!$B$6)), BR117*(1+Dash!$B$6), IF(BR118&lt;(BR117*(1-Dash!$B$7)), BR117*(1-Dash!$B$7), BR118)))</f>
        <v>0</v>
      </c>
      <c r="BS121" s="530">
        <f>IF(OR(BS117=0, BS117=""), BS118, IF(BS118&gt;(BS117*(1+Dash!$B$6)), BS117*(1+Dash!$B$6), IF(BS118&lt;(BS117*(1-Dash!$B$7)), BS117*(1-Dash!$B$7), BS118)))</f>
        <v>0</v>
      </c>
      <c r="BT121" s="530">
        <f>IF(OR(BT117=0, BT117=""), BT118, IF(BT118&gt;(BT117*(1+Dash!$B$6)), BT117*(1+Dash!$B$6), IF(BT118&lt;(BT117*(1-Dash!$B$7)), BT117*(1-Dash!$B$7), BT118)))</f>
        <v>0</v>
      </c>
      <c r="BU121" s="530">
        <f>IF(OR(BU117=0, BU117=""), BU118, IF(BU118&gt;(BU117*(1+Dash!$B$6)), BU117*(1+Dash!$B$6), IF(BU118&lt;(BU117*(1-Dash!$B$7)), BU117*(1-Dash!$B$7), BU118)))</f>
        <v>0</v>
      </c>
      <c r="BV121" s="530">
        <f>IF(OR(BV117=0, BV117=""), BV118, IF(BV118&gt;(BV117*(1+Dash!$B$6)), BV117*(1+Dash!$B$6), IF(BV118&lt;(BV117*(1-Dash!$B$7)), BV117*(1-Dash!$B$7), BV118)))</f>
        <v>0</v>
      </c>
      <c r="BW121" s="530">
        <f>IF(OR(BW117=0, BW117=""), BW118, IF(BW118&gt;(BW117*(1+Dash!$B$6)), BW117*(1+Dash!$B$6), IF(BW118&lt;(BW117*(1-Dash!$B$7)), BW117*(1-Dash!$B$7), BW118)))</f>
        <v>0</v>
      </c>
      <c r="BX121" s="530">
        <f>IF(OR(BX117=0, BX117=""), BX118, IF(BX118&gt;(BX117*(1+Dash!$B$6)), BX117*(1+Dash!$B$6), IF(BX118&lt;(BX117*(1-Dash!$B$7)), BX117*(1-Dash!$B$7), BX118)))</f>
        <v>0</v>
      </c>
      <c r="BY121" s="530">
        <f>IF(OR(BY117=0, BY117=""), BY118, IF(BY118&gt;(BY117*(1+Dash!$B$6)), BY117*(1+Dash!$B$6), IF(BY118&lt;(BY117*(1-Dash!$B$7)), BY117*(1-Dash!$B$7), BY118)))</f>
        <v>5.5</v>
      </c>
      <c r="BZ121" s="530">
        <f>IF(OR(BZ117=0, BZ117=""), BZ118, IF(BZ118&gt;(BZ117*(1+Dash!$B$6)), BZ117*(1+Dash!$B$6), IF(BZ118&lt;(BZ117*(1-Dash!$B$7)), BZ117*(1-Dash!$B$7), BZ118)))</f>
        <v>4.4000000000000004</v>
      </c>
      <c r="CA121" s="530">
        <f>IF(OR(CA117=0, CA117=""), CA118, IF(CA118&gt;(CA117*(1+Dash!$B$6)), CA117*(1+Dash!$B$6), IF(CA118&lt;(CA117*(1-Dash!$B$7)), CA117*(1-Dash!$B$7), CA118)))</f>
        <v>0</v>
      </c>
    </row>
    <row r="122" spans="1:79" s="477" customFormat="1">
      <c r="A122" s="477" t="s">
        <v>65</v>
      </c>
      <c r="B122" s="477" t="s">
        <v>1874</v>
      </c>
      <c r="C122" s="477">
        <v>2026</v>
      </c>
      <c r="D122" s="477" t="s">
        <v>1937</v>
      </c>
      <c r="E122" s="530">
        <f>IF(E119&gt;(E121*(1+Dash!$B$6)), E121*(1+Dash!$B$6), IF(E119&lt;(E121*(1-Dash!$B$7)), E121*(1-Dash!$B$7), E119))</f>
        <v>217</v>
      </c>
      <c r="F122" s="530">
        <f>IF(F119&gt;(F121*(1+Dash!$B$6)), F121*(1+Dash!$B$6), IF(F119&lt;(F121*(1-Dash!$B$7)), F121*(1-Dash!$B$7), F119))</f>
        <v>135</v>
      </c>
      <c r="G122" s="530">
        <f>IF(G119&gt;(G121*(1+Dash!$B$6)), G121*(1+Dash!$B$6), IF(G119&lt;(G121*(1-Dash!$B$7)), G121*(1-Dash!$B$7), G119))</f>
        <v>111</v>
      </c>
      <c r="H122" s="530">
        <f>IF(H119&gt;(H121*(1+Dash!$B$6)), H121*(1+Dash!$B$6), IF(H119&lt;(H121*(1-Dash!$B$7)), H121*(1-Dash!$B$7), H119))</f>
        <v>44</v>
      </c>
      <c r="I122" s="530">
        <f>IF(I119&gt;(I121*(1+Dash!$B$6)), I121*(1+Dash!$B$6), IF(I119&lt;(I121*(1-Dash!$B$7)), I121*(1-Dash!$B$7), I119))</f>
        <v>14.520000000000003</v>
      </c>
      <c r="J122" s="530">
        <f>IF(J119&gt;(J121*(1+Dash!$B$6)), J121*(1+Dash!$B$6), IF(J119&lt;(J121*(1-Dash!$B$7)), J121*(1-Dash!$B$7), J119))</f>
        <v>0</v>
      </c>
      <c r="K122" s="530">
        <f>IF(K119&gt;(K121*(1+Dash!$B$6)), K121*(1+Dash!$B$6), IF(K119&lt;(K121*(1-Dash!$B$7)), K121*(1-Dash!$B$7), K119))</f>
        <v>0</v>
      </c>
      <c r="L122" s="530">
        <f>IF(L119&gt;(L121*(1+Dash!$B$6)), L121*(1+Dash!$B$6), IF(L119&lt;(L121*(1-Dash!$B$7)), L121*(1-Dash!$B$7), L119))</f>
        <v>0</v>
      </c>
      <c r="M122" s="530">
        <f>IF(M119&gt;(M121*(1+Dash!$B$6)), M121*(1+Dash!$B$6), IF(M119&lt;(M121*(1-Dash!$B$7)), M121*(1-Dash!$B$7), M119))</f>
        <v>0</v>
      </c>
      <c r="N122" s="530">
        <f>IF(N119&gt;(N121*(1+Dash!$B$6)), N121*(1+Dash!$B$6), IF(N119&lt;(N121*(1-Dash!$B$7)), N121*(1-Dash!$B$7), N119))</f>
        <v>65</v>
      </c>
      <c r="O122" s="530">
        <f>IF(O119&gt;(O121*(1+Dash!$B$6)), O121*(1+Dash!$B$6), IF(O119&lt;(O121*(1-Dash!$B$7)), O121*(1-Dash!$B$7), O119))</f>
        <v>0</v>
      </c>
      <c r="P122" s="530">
        <f>IF(P119&gt;(P121*(1+Dash!$B$6)), P121*(1+Dash!$B$6), IF(P119&lt;(P121*(1-Dash!$B$7)), P121*(1-Dash!$B$7), P119))</f>
        <v>65</v>
      </c>
      <c r="Q122" s="530">
        <f>IF(Q119&gt;(Q121*(1+Dash!$B$6)), Q121*(1+Dash!$B$6), IF(Q119&lt;(Q121*(1-Dash!$B$7)), Q121*(1-Dash!$B$7), Q119))</f>
        <v>4</v>
      </c>
      <c r="R122" s="530">
        <f>IF(R119&gt;(R121*(1+Dash!$B$6)), R121*(1+Dash!$B$6), IF(R119&lt;(R121*(1-Dash!$B$7)), R121*(1-Dash!$B$7), R119))</f>
        <v>0</v>
      </c>
      <c r="S122" s="530">
        <f>IF(S119&gt;(S121*(1+Dash!$B$6)), S121*(1+Dash!$B$6), IF(S119&lt;(S121*(1-Dash!$B$7)), S121*(1-Dash!$B$7), S119))</f>
        <v>0</v>
      </c>
      <c r="T122" s="530">
        <f>IF(T119&gt;(T121*(1+Dash!$B$6)), T121*(1+Dash!$B$6), IF(T119&lt;(T121*(1-Dash!$B$7)), T121*(1-Dash!$B$7), T119))</f>
        <v>0</v>
      </c>
      <c r="U122" s="530">
        <f>IF(U119&gt;(U121*(1+Dash!$B$6)), U121*(1+Dash!$B$6), IF(U119&lt;(U121*(1-Dash!$B$7)), U121*(1-Dash!$B$7), U119))</f>
        <v>4</v>
      </c>
      <c r="V122" s="530">
        <f>IF(V119&gt;(V121*(1+Dash!$B$6)), V121*(1+Dash!$B$6), IF(V119&lt;(V121*(1-Dash!$B$7)), V121*(1-Dash!$B$7), V119))</f>
        <v>0</v>
      </c>
      <c r="W122" s="530">
        <f>IF(W119&gt;(W121*(1+Dash!$B$6)), W121*(1+Dash!$B$6), IF(W119&lt;(W121*(1-Dash!$B$7)), W121*(1-Dash!$B$7), W119))</f>
        <v>0</v>
      </c>
      <c r="X122" s="530">
        <f>IF(X119&gt;(X121*(1+Dash!$B$6)), X121*(1+Dash!$B$6), IF(X119&lt;(X121*(1-Dash!$B$7)), X121*(1-Dash!$B$7), X119))</f>
        <v>0</v>
      </c>
      <c r="Y122" s="530">
        <f>IF(Y119&gt;(Y121*(1+Dash!$B$6)), Y121*(1+Dash!$B$6), IF(Y119&lt;(Y121*(1-Dash!$B$7)), Y121*(1-Dash!$B$7), Y119))</f>
        <v>0</v>
      </c>
      <c r="Z122" s="530">
        <f>IF(Z119&gt;(Z121*(1+Dash!$B$6)), Z121*(1+Dash!$B$6), IF(Z119&lt;(Z121*(1-Dash!$B$7)), Z121*(1-Dash!$B$7), Z119))</f>
        <v>0</v>
      </c>
      <c r="AA122" s="530">
        <f>IF(AA119&gt;(AA121*(1+Dash!$B$6)), AA121*(1+Dash!$B$6), IF(AA119&lt;(AA121*(1-Dash!$B$7)), AA121*(1-Dash!$B$7), AA119))</f>
        <v>0</v>
      </c>
      <c r="AB122" s="530">
        <f>IF(AB119&gt;(AB121*(1+Dash!$B$6)), AB121*(1+Dash!$B$6), IF(AB119&lt;(AB121*(1-Dash!$B$7)), AB121*(1-Dash!$B$7), AB119))</f>
        <v>0</v>
      </c>
      <c r="AC122" s="530">
        <f>IF(AC119&gt;(AC121*(1+Dash!$B$6)), AC121*(1+Dash!$B$6), IF(AC119&lt;(AC121*(1-Dash!$B$7)), AC121*(1-Dash!$B$7), AC119))</f>
        <v>149</v>
      </c>
      <c r="AD122" s="530">
        <f>IF(AD119&gt;(AD121*(1+Dash!$B$6)), AD121*(1+Dash!$B$6), IF(AD119&lt;(AD121*(1-Dash!$B$7)), AD121*(1-Dash!$B$7), AD119))</f>
        <v>137</v>
      </c>
      <c r="AE122" s="530">
        <f>IF(AE119&gt;(AE121*(1+Dash!$B$6)), AE121*(1+Dash!$B$6), IF(AE119&lt;(AE121*(1-Dash!$B$7)), AE121*(1-Dash!$B$7), AE119))</f>
        <v>76</v>
      </c>
      <c r="AF122" s="530">
        <f>IF(AF119&gt;(AF121*(1+Dash!$B$6)), AF121*(1+Dash!$B$6), IF(AF119&lt;(AF121*(1-Dash!$B$7)), AF121*(1-Dash!$B$7), AF119))</f>
        <v>39</v>
      </c>
      <c r="AG122" s="530">
        <f>IF(AG119&gt;(AG121*(1+Dash!$B$6)), AG121*(1+Dash!$B$6), IF(AG119&lt;(AG121*(1-Dash!$B$7)), AG121*(1-Dash!$B$7), AG119))</f>
        <v>24</v>
      </c>
      <c r="AH122" s="530">
        <f>IF(AH119&gt;(AH121*(1+Dash!$B$6)), AH121*(1+Dash!$B$6), IF(AH119&lt;(AH121*(1-Dash!$B$7)), AH121*(1-Dash!$B$7), AH119))</f>
        <v>23</v>
      </c>
      <c r="AI122" s="530">
        <f>IF(AI119&gt;(AI121*(1+Dash!$B$6)), AI121*(1+Dash!$B$6), IF(AI119&lt;(AI121*(1-Dash!$B$7)), AI121*(1-Dash!$B$7), AI119))</f>
        <v>11.7325</v>
      </c>
      <c r="AJ122" s="530">
        <f>IF(AJ119&gt;(AJ121*(1+Dash!$B$6)), AJ121*(1+Dash!$B$6), IF(AJ119&lt;(AJ121*(1-Dash!$B$7)), AJ121*(1-Dash!$B$7), AJ119))</f>
        <v>1.2100000000000002</v>
      </c>
      <c r="AK122" s="530">
        <f>IF(AK119&gt;(AK121*(1+Dash!$B$6)), AK121*(1+Dash!$B$6), IF(AK119&lt;(AK121*(1-Dash!$B$7)), AK121*(1-Dash!$B$7), AK119))</f>
        <v>127.25249999999998</v>
      </c>
      <c r="AL122" s="530">
        <f>IF(AL119&gt;(AL121*(1+Dash!$B$6)), AL121*(1+Dash!$B$6), IF(AL119&lt;(AL121*(1-Dash!$B$7)), AL121*(1-Dash!$B$7), AL119))</f>
        <v>114</v>
      </c>
      <c r="AM122" s="530">
        <f>IF(AM119&gt;(AM121*(1+Dash!$B$6)), AM121*(1+Dash!$B$6), IF(AM119&lt;(AM121*(1-Dash!$B$7)), AM121*(1-Dash!$B$7), AM119))</f>
        <v>65</v>
      </c>
      <c r="AN122" s="530">
        <f>IF(AN119&gt;(AN121*(1+Dash!$B$6)), AN121*(1+Dash!$B$6), IF(AN119&lt;(AN121*(1-Dash!$B$7)), AN121*(1-Dash!$B$7), AN119))</f>
        <v>36</v>
      </c>
      <c r="AO122" s="530">
        <f>IF(AO119&gt;(AO121*(1+Dash!$B$6)), AO121*(1+Dash!$B$6), IF(AO119&lt;(AO121*(1-Dash!$B$7)), AO121*(1-Dash!$B$7), AO119))</f>
        <v>0</v>
      </c>
      <c r="AP122" s="530">
        <f>IF(AP119&gt;(AP121*(1+Dash!$B$6)), AP121*(1+Dash!$B$6), IF(AP119&lt;(AP121*(1-Dash!$B$7)), AP121*(1-Dash!$B$7), AP119))</f>
        <v>0</v>
      </c>
      <c r="AQ122" s="530">
        <f>IF(AQ119&gt;(AQ121*(1+Dash!$B$6)), AQ121*(1+Dash!$B$6), IF(AQ119&lt;(AQ121*(1-Dash!$B$7)), AQ121*(1-Dash!$B$7), AQ119))</f>
        <v>0</v>
      </c>
      <c r="AR122" s="530">
        <f>IF(AR119&gt;(AR121*(1+Dash!$B$6)), AR121*(1+Dash!$B$6), IF(AR119&lt;(AR121*(1-Dash!$B$7)), AR121*(1-Dash!$B$7), AR119))</f>
        <v>0</v>
      </c>
      <c r="AS122" s="530">
        <f>IF(AS119&gt;(AS121*(1+Dash!$B$6)), AS121*(1+Dash!$B$6), IF(AS119&lt;(AS121*(1-Dash!$B$7)), AS121*(1-Dash!$B$7), AS119))</f>
        <v>0</v>
      </c>
      <c r="AT122" s="530">
        <f>IF(AT119&gt;(AT121*(1+Dash!$B$6)), AT121*(1+Dash!$B$6), IF(AT119&lt;(AT121*(1-Dash!$B$7)), AT121*(1-Dash!$B$7), AT119))</f>
        <v>0</v>
      </c>
      <c r="AU122" s="530">
        <f>IF(AU119&gt;(AU121*(1+Dash!$B$6)), AU121*(1+Dash!$B$6), IF(AU119&lt;(AU121*(1-Dash!$B$7)), AU121*(1-Dash!$B$7), AU119))</f>
        <v>0</v>
      </c>
      <c r="AV122" s="530">
        <f>IF(AV119&gt;(AV121*(1+Dash!$B$6)), AV121*(1+Dash!$B$6), IF(AV119&lt;(AV121*(1-Dash!$B$7)), AV121*(1-Dash!$B$7), AV119))</f>
        <v>0</v>
      </c>
      <c r="AW122" s="530">
        <f>IF(AW119&gt;(AW121*(1+Dash!$B$6)), AW121*(1+Dash!$B$6), IF(AW119&lt;(AW121*(1-Dash!$B$7)), AW121*(1-Dash!$B$7), AW119))</f>
        <v>0</v>
      </c>
      <c r="AX122" s="530">
        <f>IF(AX119&gt;(AX121*(1+Dash!$B$6)), AX121*(1+Dash!$B$6), IF(AX119&lt;(AX121*(1-Dash!$B$7)), AX121*(1-Dash!$B$7), AX119))</f>
        <v>0</v>
      </c>
      <c r="AY122" s="530">
        <f>IF(AY119&gt;(AY121*(1+Dash!$B$6)), AY121*(1+Dash!$B$6), IF(AY119&lt;(AY121*(1-Dash!$B$7)), AY121*(1-Dash!$B$7), AY119))</f>
        <v>0</v>
      </c>
      <c r="AZ122" s="530">
        <f>IF(AZ119&gt;(AZ121*(1+Dash!$B$6)), AZ121*(1+Dash!$B$6), IF(AZ119&lt;(AZ121*(1-Dash!$B$7)), AZ121*(1-Dash!$B$7), AZ119))</f>
        <v>0</v>
      </c>
      <c r="BA122" s="530">
        <f>IF(BA119&gt;(BA121*(1+Dash!$B$6)), BA121*(1+Dash!$B$6), IF(BA119&lt;(BA121*(1-Dash!$B$7)), BA121*(1-Dash!$B$7), BA119))</f>
        <v>151</v>
      </c>
      <c r="BB122" s="530">
        <f>IF(BB119&gt;(BB121*(1+Dash!$B$6)), BB121*(1+Dash!$B$6), IF(BB119&lt;(BB121*(1-Dash!$B$7)), BB121*(1-Dash!$B$7), BB119))</f>
        <v>126</v>
      </c>
      <c r="BC122" s="530">
        <f>IF(BC119&gt;(BC121*(1+Dash!$B$6)), BC121*(1+Dash!$B$6), IF(BC119&lt;(BC121*(1-Dash!$B$7)), BC121*(1-Dash!$B$7), BC119))</f>
        <v>89</v>
      </c>
      <c r="BD122" s="530">
        <f>IF(BD119&gt;(BD121*(1+Dash!$B$6)), BD121*(1+Dash!$B$6), IF(BD119&lt;(BD121*(1-Dash!$B$7)), BD121*(1-Dash!$B$7), BD119))</f>
        <v>56.870000000000005</v>
      </c>
      <c r="BE122" s="530">
        <f>IF(BE119&gt;(BE121*(1+Dash!$B$6)), BE121*(1+Dash!$B$6), IF(BE119&lt;(BE121*(1-Dash!$B$7)), BE121*(1-Dash!$B$7), BE119))</f>
        <v>122</v>
      </c>
      <c r="BF122" s="530">
        <f>IF(BF119&gt;(BF121*(1+Dash!$B$6)), BF121*(1+Dash!$B$6), IF(BF119&lt;(BF121*(1-Dash!$B$7)), BF121*(1-Dash!$B$7), BF119))</f>
        <v>106</v>
      </c>
      <c r="BG122" s="530">
        <f>IF(BG119&gt;(BG121*(1+Dash!$B$6)), BG121*(1+Dash!$B$6), IF(BG119&lt;(BG121*(1-Dash!$B$7)), BG121*(1-Dash!$B$7), BG119))</f>
        <v>68</v>
      </c>
      <c r="BH122" s="530">
        <f>IF(BH119&gt;(BH121*(1+Dash!$B$6)), BH121*(1+Dash!$B$6), IF(BH119&lt;(BH121*(1-Dash!$B$7)), BH121*(1-Dash!$B$7), BH119))</f>
        <v>34</v>
      </c>
      <c r="BI122" s="530">
        <f>IF(BI119&gt;(BI121*(1+Dash!$B$6)), BI121*(1+Dash!$B$6), IF(BI119&lt;(BI121*(1-Dash!$B$7)), BI121*(1-Dash!$B$7), BI119))</f>
        <v>24.200000000000003</v>
      </c>
      <c r="BJ122" s="530">
        <f>IF(BJ119&gt;(BJ121*(1+Dash!$B$6)), BJ121*(1+Dash!$B$6), IF(BJ119&lt;(BJ121*(1-Dash!$B$7)), BJ121*(1-Dash!$B$7), BJ119))</f>
        <v>12.100000000000001</v>
      </c>
      <c r="BK122" s="530">
        <f>IF(BK119&gt;(BK121*(1+Dash!$B$6)), BK121*(1+Dash!$B$6), IF(BK119&lt;(BK121*(1-Dash!$B$7)), BK121*(1-Dash!$B$7), BK119))</f>
        <v>19.360000000000003</v>
      </c>
      <c r="BL122" s="530">
        <f>IF(BL119&gt;(BL121*(1+Dash!$B$6)), BL121*(1+Dash!$B$6), IF(BL119&lt;(BL121*(1-Dash!$B$7)), BL121*(1-Dash!$B$7), BL119))</f>
        <v>21.78</v>
      </c>
      <c r="BM122" s="530">
        <f>IF(BM119&gt;(BM121*(1+Dash!$B$6)), BM121*(1+Dash!$B$6), IF(BM119&lt;(BM121*(1-Dash!$B$7)), BM121*(1-Dash!$B$7), BM119))</f>
        <v>0</v>
      </c>
      <c r="BN122" s="530">
        <f>IF(BN119&gt;(BN121*(1+Dash!$B$6)), BN121*(1+Dash!$B$6), IF(BN119&lt;(BN121*(1-Dash!$B$7)), BN121*(1-Dash!$B$7), BN119))</f>
        <v>0</v>
      </c>
      <c r="BO122" s="530">
        <f>IF(BO119&gt;(BO121*(1+Dash!$B$6)), BO121*(1+Dash!$B$6), IF(BO119&lt;(BO121*(1-Dash!$B$7)), BO121*(1-Dash!$B$7), BO119))</f>
        <v>0</v>
      </c>
      <c r="BP122" s="530">
        <f>IF(BP119&gt;(BP121*(1+Dash!$B$6)), BP121*(1+Dash!$B$6), IF(BP119&lt;(BP121*(1-Dash!$B$7)), BP121*(1-Dash!$B$7), BP119))</f>
        <v>0</v>
      </c>
      <c r="BQ122" s="530">
        <f>IF(BQ119&gt;(BQ121*(1+Dash!$B$6)), BQ121*(1+Dash!$B$6), IF(BQ119&lt;(BQ121*(1-Dash!$B$7)), BQ121*(1-Dash!$B$7), BQ119))</f>
        <v>0</v>
      </c>
      <c r="BR122" s="530">
        <f>IF(BR119&gt;(BR121*(1+Dash!$B$6)), BR121*(1+Dash!$B$6), IF(BR119&lt;(BR121*(1-Dash!$B$7)), BR121*(1-Dash!$B$7), BR119))</f>
        <v>0</v>
      </c>
      <c r="BS122" s="530">
        <f>IF(BS119&gt;(BS121*(1+Dash!$B$6)), BS121*(1+Dash!$B$6), IF(BS119&lt;(BS121*(1-Dash!$B$7)), BS121*(1-Dash!$B$7), BS119))</f>
        <v>0</v>
      </c>
      <c r="BT122" s="530">
        <f>IF(BT119&gt;(BT121*(1+Dash!$B$6)), BT121*(1+Dash!$B$6), IF(BT119&lt;(BT121*(1-Dash!$B$7)), BT121*(1-Dash!$B$7), BT119))</f>
        <v>0</v>
      </c>
      <c r="BU122" s="530">
        <f>IF(BU119&gt;(BU121*(1+Dash!$B$6)), BU121*(1+Dash!$B$6), IF(BU119&lt;(BU121*(1-Dash!$B$7)), BU121*(1-Dash!$B$7), BU119))</f>
        <v>0</v>
      </c>
      <c r="BV122" s="530">
        <f>IF(BV119&gt;(BV121*(1+Dash!$B$6)), BV121*(1+Dash!$B$6), IF(BV119&lt;(BV121*(1-Dash!$B$7)), BV121*(1-Dash!$B$7), BV119))</f>
        <v>0</v>
      </c>
      <c r="BW122" s="530">
        <f>IF(BW119&gt;(BW121*(1+Dash!$B$6)), BW121*(1+Dash!$B$6), IF(BW119&lt;(BW121*(1-Dash!$B$7)), BW121*(1-Dash!$B$7), BW119))</f>
        <v>0</v>
      </c>
      <c r="BX122" s="530">
        <f>IF(BX119&gt;(BX121*(1+Dash!$B$6)), BX121*(1+Dash!$B$6), IF(BX119&lt;(BX121*(1-Dash!$B$7)), BX121*(1-Dash!$B$7), BX119))</f>
        <v>0</v>
      </c>
      <c r="BY122" s="530">
        <f>IF(BY119&gt;(BY121*(1+Dash!$B$6)), BY121*(1+Dash!$B$6), IF(BY119&lt;(BY121*(1-Dash!$B$7)), BY121*(1-Dash!$B$7), BY119))</f>
        <v>6</v>
      </c>
      <c r="BZ122" s="530">
        <f>IF(BZ119&gt;(BZ121*(1+Dash!$B$6)), BZ121*(1+Dash!$B$6), IF(BZ119&lt;(BZ121*(1-Dash!$B$7)), BZ121*(1-Dash!$B$7), BZ119))</f>
        <v>4.8400000000000007</v>
      </c>
      <c r="CA122" s="530">
        <f>IF(CA119&gt;(CA121*(1+Dash!$B$6)), CA121*(1+Dash!$B$6), IF(CA119&lt;(CA121*(1-Dash!$B$7)), CA121*(1-Dash!$B$7), CA119))</f>
        <v>0</v>
      </c>
    </row>
    <row r="123" spans="1:79" s="477" customFormat="1">
      <c r="A123" s="477" t="s">
        <v>67</v>
      </c>
      <c r="B123" s="477" t="s">
        <v>1911</v>
      </c>
      <c r="C123" s="477">
        <v>2018</v>
      </c>
      <c r="D123" s="477" t="s">
        <v>1934</v>
      </c>
      <c r="E123" s="530">
        <v>538</v>
      </c>
      <c r="F123" s="530">
        <v>406</v>
      </c>
      <c r="G123" s="530">
        <v>247</v>
      </c>
      <c r="H123" s="530">
        <v>123</v>
      </c>
      <c r="I123" s="530">
        <v>44</v>
      </c>
      <c r="J123" s="530">
        <v>0</v>
      </c>
      <c r="K123" s="530">
        <v>0</v>
      </c>
      <c r="L123" s="530">
        <v>0</v>
      </c>
      <c r="M123" s="530">
        <v>0</v>
      </c>
      <c r="N123" s="530">
        <v>0</v>
      </c>
      <c r="O123" s="530">
        <v>0</v>
      </c>
      <c r="P123" s="530">
        <v>0</v>
      </c>
      <c r="Q123" s="530">
        <v>0</v>
      </c>
      <c r="R123" s="530">
        <v>0</v>
      </c>
      <c r="S123" s="530">
        <v>0</v>
      </c>
      <c r="T123" s="530">
        <v>0</v>
      </c>
      <c r="U123" s="530">
        <v>0</v>
      </c>
      <c r="V123" s="530">
        <v>0</v>
      </c>
      <c r="W123" s="530">
        <v>0</v>
      </c>
      <c r="X123" s="530">
        <v>0</v>
      </c>
      <c r="Y123" s="530">
        <v>0</v>
      </c>
      <c r="Z123" s="530">
        <v>0</v>
      </c>
      <c r="AA123" s="530">
        <v>0</v>
      </c>
      <c r="AB123" s="530">
        <v>0</v>
      </c>
      <c r="AC123" s="530">
        <v>347</v>
      </c>
      <c r="AD123" s="530">
        <v>268</v>
      </c>
      <c r="AE123" s="530">
        <v>160</v>
      </c>
      <c r="AF123" s="530">
        <v>104</v>
      </c>
      <c r="AG123" s="530">
        <v>169</v>
      </c>
      <c r="AH123" s="530">
        <v>152</v>
      </c>
      <c r="AI123" s="530">
        <v>49</v>
      </c>
      <c r="AJ123" s="530">
        <v>22</v>
      </c>
      <c r="AK123" s="530">
        <v>178</v>
      </c>
      <c r="AL123" s="530">
        <v>116</v>
      </c>
      <c r="AM123" s="530">
        <v>111</v>
      </c>
      <c r="AN123" s="530">
        <v>82</v>
      </c>
      <c r="AO123" s="530">
        <v>0</v>
      </c>
      <c r="AP123" s="530">
        <v>0</v>
      </c>
      <c r="AQ123" s="530">
        <v>0</v>
      </c>
      <c r="AR123" s="530">
        <v>0</v>
      </c>
      <c r="AS123" s="530">
        <v>0</v>
      </c>
      <c r="AT123" s="530">
        <v>0</v>
      </c>
      <c r="AU123" s="530">
        <v>0</v>
      </c>
      <c r="AV123" s="530">
        <v>0</v>
      </c>
      <c r="AW123" s="530">
        <v>0</v>
      </c>
      <c r="AX123" s="530">
        <v>0</v>
      </c>
      <c r="AY123" s="530">
        <v>0</v>
      </c>
      <c r="AZ123" s="530">
        <v>0</v>
      </c>
      <c r="BA123" s="530">
        <v>395</v>
      </c>
      <c r="BB123" s="530">
        <v>203</v>
      </c>
      <c r="BC123" s="530">
        <v>214</v>
      </c>
      <c r="BD123" s="530">
        <v>141</v>
      </c>
      <c r="BE123" s="530">
        <v>271</v>
      </c>
      <c r="BF123" s="530">
        <v>169</v>
      </c>
      <c r="BG123" s="530">
        <v>148</v>
      </c>
      <c r="BH123" s="530">
        <v>69</v>
      </c>
      <c r="BI123" s="530">
        <v>124</v>
      </c>
      <c r="BJ123" s="530">
        <v>34</v>
      </c>
      <c r="BK123" s="530">
        <v>66</v>
      </c>
      <c r="BL123" s="530">
        <v>72</v>
      </c>
      <c r="BM123" s="530">
        <v>0</v>
      </c>
      <c r="BN123" s="530">
        <v>0</v>
      </c>
      <c r="BO123" s="530">
        <v>0</v>
      </c>
      <c r="BP123" s="530">
        <v>0</v>
      </c>
      <c r="BQ123" s="530">
        <v>0</v>
      </c>
      <c r="BR123" s="530">
        <v>0</v>
      </c>
      <c r="BS123" s="530">
        <v>0</v>
      </c>
      <c r="BT123" s="530">
        <v>0</v>
      </c>
      <c r="BU123" s="530">
        <v>0</v>
      </c>
      <c r="BV123" s="530">
        <v>0</v>
      </c>
      <c r="BW123" s="530">
        <v>0</v>
      </c>
      <c r="BX123" s="530">
        <v>0</v>
      </c>
      <c r="BY123" s="530">
        <v>9</v>
      </c>
      <c r="BZ123" s="530">
        <v>21</v>
      </c>
      <c r="CA123" s="530">
        <v>0</v>
      </c>
    </row>
    <row r="124" spans="1:79" s="477" customFormat="1">
      <c r="A124" s="477" t="s">
        <v>67</v>
      </c>
      <c r="B124" s="477" t="s">
        <v>1911</v>
      </c>
      <c r="C124" s="477">
        <v>2019</v>
      </c>
      <c r="D124" s="477" t="s">
        <v>1934</v>
      </c>
      <c r="E124" s="530">
        <v>494</v>
      </c>
      <c r="F124" s="530">
        <v>396</v>
      </c>
      <c r="G124" s="530">
        <v>285</v>
      </c>
      <c r="H124" s="530">
        <v>142</v>
      </c>
      <c r="I124" s="530">
        <v>59</v>
      </c>
      <c r="J124" s="530">
        <v>0</v>
      </c>
      <c r="K124" s="530">
        <v>0</v>
      </c>
      <c r="L124" s="530">
        <v>0</v>
      </c>
      <c r="M124" s="530">
        <v>0</v>
      </c>
      <c r="N124" s="530">
        <v>0</v>
      </c>
      <c r="O124" s="530">
        <v>0</v>
      </c>
      <c r="P124" s="530">
        <v>0</v>
      </c>
      <c r="Q124" s="530">
        <v>0</v>
      </c>
      <c r="R124" s="530">
        <v>0</v>
      </c>
      <c r="S124" s="530">
        <v>0</v>
      </c>
      <c r="T124" s="530">
        <v>0</v>
      </c>
      <c r="U124" s="530">
        <v>0</v>
      </c>
      <c r="V124" s="530">
        <v>0</v>
      </c>
      <c r="W124" s="530">
        <v>0</v>
      </c>
      <c r="X124" s="530">
        <v>0</v>
      </c>
      <c r="Y124" s="530">
        <v>0</v>
      </c>
      <c r="Z124" s="530">
        <v>0</v>
      </c>
      <c r="AA124" s="530">
        <v>0</v>
      </c>
      <c r="AB124" s="530">
        <v>0</v>
      </c>
      <c r="AC124" s="530">
        <v>274</v>
      </c>
      <c r="AD124" s="530">
        <v>273</v>
      </c>
      <c r="AE124" s="530">
        <v>123</v>
      </c>
      <c r="AF124" s="530">
        <v>80</v>
      </c>
      <c r="AG124" s="530">
        <v>152</v>
      </c>
      <c r="AH124" s="530">
        <v>151</v>
      </c>
      <c r="AI124" s="530">
        <v>43</v>
      </c>
      <c r="AJ124" s="530">
        <v>18</v>
      </c>
      <c r="AK124" s="530">
        <v>122</v>
      </c>
      <c r="AL124" s="530">
        <v>122</v>
      </c>
      <c r="AM124" s="530">
        <v>80</v>
      </c>
      <c r="AN124" s="530">
        <v>62</v>
      </c>
      <c r="AO124" s="530">
        <v>0</v>
      </c>
      <c r="AP124" s="530">
        <v>0</v>
      </c>
      <c r="AQ124" s="530">
        <v>0</v>
      </c>
      <c r="AR124" s="530">
        <v>0</v>
      </c>
      <c r="AS124" s="530">
        <v>0</v>
      </c>
      <c r="AT124" s="530">
        <v>0</v>
      </c>
      <c r="AU124" s="530">
        <v>0</v>
      </c>
      <c r="AV124" s="530">
        <v>0</v>
      </c>
      <c r="AW124" s="530">
        <v>0</v>
      </c>
      <c r="AX124" s="530">
        <v>0</v>
      </c>
      <c r="AY124" s="530">
        <v>0</v>
      </c>
      <c r="AZ124" s="530">
        <v>0</v>
      </c>
      <c r="BA124" s="530">
        <v>393</v>
      </c>
      <c r="BB124" s="530">
        <v>380</v>
      </c>
      <c r="BC124" s="530">
        <v>200</v>
      </c>
      <c r="BD124" s="530">
        <v>130</v>
      </c>
      <c r="BE124" s="530">
        <v>259</v>
      </c>
      <c r="BF124" s="530">
        <v>248</v>
      </c>
      <c r="BG124" s="530">
        <v>126</v>
      </c>
      <c r="BH124" s="530">
        <v>41</v>
      </c>
      <c r="BI124" s="530">
        <v>134</v>
      </c>
      <c r="BJ124" s="530">
        <v>132</v>
      </c>
      <c r="BK124" s="530">
        <v>74</v>
      </c>
      <c r="BL124" s="530">
        <v>89</v>
      </c>
      <c r="BM124" s="530">
        <v>0</v>
      </c>
      <c r="BN124" s="530">
        <v>0</v>
      </c>
      <c r="BO124" s="530">
        <v>0</v>
      </c>
      <c r="BP124" s="530">
        <v>0</v>
      </c>
      <c r="BQ124" s="530">
        <v>0</v>
      </c>
      <c r="BR124" s="530">
        <v>0</v>
      </c>
      <c r="BS124" s="530">
        <v>0</v>
      </c>
      <c r="BT124" s="530">
        <v>0</v>
      </c>
      <c r="BU124" s="530">
        <v>0</v>
      </c>
      <c r="BV124" s="530">
        <v>0</v>
      </c>
      <c r="BW124" s="530">
        <v>0</v>
      </c>
      <c r="BX124" s="530">
        <v>0</v>
      </c>
      <c r="BY124" s="530">
        <v>1</v>
      </c>
      <c r="BZ124" s="530">
        <v>14</v>
      </c>
      <c r="CA124" s="530">
        <v>0</v>
      </c>
    </row>
    <row r="125" spans="1:79" s="477" customFormat="1">
      <c r="A125" s="477" t="s">
        <v>67</v>
      </c>
      <c r="B125" s="477" t="s">
        <v>1911</v>
      </c>
      <c r="C125" s="477">
        <v>2020</v>
      </c>
      <c r="D125" s="477" t="s">
        <v>1934</v>
      </c>
      <c r="E125" s="530">
        <v>707</v>
      </c>
      <c r="F125" s="530">
        <v>375</v>
      </c>
      <c r="G125" s="530">
        <v>352</v>
      </c>
      <c r="H125" s="530">
        <v>99</v>
      </c>
      <c r="I125" s="530">
        <v>45</v>
      </c>
      <c r="J125" s="530">
        <v>0</v>
      </c>
      <c r="K125" s="530">
        <v>0</v>
      </c>
      <c r="L125" s="530">
        <v>0</v>
      </c>
      <c r="M125" s="530">
        <v>0</v>
      </c>
      <c r="N125" s="530">
        <v>0</v>
      </c>
      <c r="O125" s="530">
        <v>0</v>
      </c>
      <c r="P125" s="530">
        <v>0</v>
      </c>
      <c r="Q125" s="530">
        <v>0</v>
      </c>
      <c r="R125" s="530">
        <v>0</v>
      </c>
      <c r="S125" s="530">
        <v>0</v>
      </c>
      <c r="T125" s="530">
        <v>0</v>
      </c>
      <c r="U125" s="530">
        <v>0</v>
      </c>
      <c r="V125" s="530">
        <v>0</v>
      </c>
      <c r="W125" s="530">
        <v>0</v>
      </c>
      <c r="X125" s="530">
        <v>0</v>
      </c>
      <c r="Y125" s="530">
        <v>0</v>
      </c>
      <c r="Z125" s="530">
        <v>0</v>
      </c>
      <c r="AA125" s="530">
        <v>0</v>
      </c>
      <c r="AB125" s="530">
        <v>0</v>
      </c>
      <c r="AC125" s="530">
        <v>398</v>
      </c>
      <c r="AD125" s="530">
        <v>395</v>
      </c>
      <c r="AE125" s="530">
        <v>175</v>
      </c>
      <c r="AF125" s="530">
        <v>122</v>
      </c>
      <c r="AG125" s="530">
        <v>206</v>
      </c>
      <c r="AH125" s="530">
        <v>205</v>
      </c>
      <c r="AI125" s="530">
        <v>32</v>
      </c>
      <c r="AJ125" s="530">
        <v>15</v>
      </c>
      <c r="AK125" s="530">
        <v>192</v>
      </c>
      <c r="AL125" s="530">
        <v>190</v>
      </c>
      <c r="AM125" s="530">
        <v>143</v>
      </c>
      <c r="AN125" s="530">
        <v>107</v>
      </c>
      <c r="AO125" s="530">
        <v>0</v>
      </c>
      <c r="AP125" s="530">
        <v>0</v>
      </c>
      <c r="AQ125" s="530">
        <v>0</v>
      </c>
      <c r="AR125" s="530">
        <v>0</v>
      </c>
      <c r="AS125" s="530">
        <v>0</v>
      </c>
      <c r="AT125" s="530">
        <v>0</v>
      </c>
      <c r="AU125" s="530">
        <v>0</v>
      </c>
      <c r="AV125" s="530">
        <v>0</v>
      </c>
      <c r="AW125" s="530">
        <v>0</v>
      </c>
      <c r="AX125" s="530">
        <v>0</v>
      </c>
      <c r="AY125" s="530">
        <v>0</v>
      </c>
      <c r="AZ125" s="530">
        <v>0</v>
      </c>
      <c r="BA125" s="530">
        <v>421</v>
      </c>
      <c r="BB125" s="530">
        <v>411</v>
      </c>
      <c r="BC125" s="530">
        <v>209</v>
      </c>
      <c r="BD125" s="530">
        <v>156</v>
      </c>
      <c r="BE125" s="530">
        <v>265</v>
      </c>
      <c r="BF125" s="530">
        <v>258</v>
      </c>
      <c r="BG125" s="530">
        <v>133</v>
      </c>
      <c r="BH125" s="530">
        <v>61</v>
      </c>
      <c r="BI125" s="530">
        <v>156</v>
      </c>
      <c r="BJ125" s="530">
        <v>153</v>
      </c>
      <c r="BK125" s="530">
        <v>76</v>
      </c>
      <c r="BL125" s="530">
        <v>95</v>
      </c>
      <c r="BM125" s="530">
        <v>0</v>
      </c>
      <c r="BN125" s="530">
        <v>0</v>
      </c>
      <c r="BO125" s="530">
        <v>0</v>
      </c>
      <c r="BP125" s="530">
        <v>0</v>
      </c>
      <c r="BQ125" s="530">
        <v>0</v>
      </c>
      <c r="BR125" s="530">
        <v>0</v>
      </c>
      <c r="BS125" s="530">
        <v>0</v>
      </c>
      <c r="BT125" s="530">
        <v>0</v>
      </c>
      <c r="BU125" s="530">
        <v>0</v>
      </c>
      <c r="BV125" s="530">
        <v>0</v>
      </c>
      <c r="BW125" s="530">
        <v>0</v>
      </c>
      <c r="BX125" s="530">
        <v>0</v>
      </c>
      <c r="BY125" s="530">
        <v>17</v>
      </c>
      <c r="BZ125" s="530">
        <v>26</v>
      </c>
      <c r="CA125" s="530">
        <v>0</v>
      </c>
    </row>
    <row r="126" spans="1:79" s="477" customFormat="1">
      <c r="A126" s="477" t="s">
        <v>67</v>
      </c>
      <c r="B126" s="477" t="s">
        <v>1911</v>
      </c>
      <c r="C126" s="477">
        <v>2021</v>
      </c>
      <c r="D126" s="477" t="s">
        <v>1934</v>
      </c>
      <c r="E126" s="530">
        <v>437</v>
      </c>
      <c r="F126" s="530">
        <v>400</v>
      </c>
      <c r="G126" s="530">
        <v>377</v>
      </c>
      <c r="H126" s="530">
        <v>145</v>
      </c>
      <c r="I126" s="530">
        <v>70</v>
      </c>
      <c r="J126" s="530">
        <v>0</v>
      </c>
      <c r="K126" s="530">
        <v>0</v>
      </c>
      <c r="L126" s="530">
        <v>0</v>
      </c>
      <c r="M126" s="530">
        <v>0</v>
      </c>
      <c r="N126" s="530">
        <v>0</v>
      </c>
      <c r="O126" s="530">
        <v>0</v>
      </c>
      <c r="P126" s="530">
        <v>0</v>
      </c>
      <c r="Q126" s="530">
        <v>0</v>
      </c>
      <c r="R126" s="530">
        <v>0</v>
      </c>
      <c r="S126" s="530">
        <v>0</v>
      </c>
      <c r="T126" s="530">
        <v>0</v>
      </c>
      <c r="U126" s="530">
        <v>0</v>
      </c>
      <c r="V126" s="530">
        <v>0</v>
      </c>
      <c r="W126" s="530">
        <v>0</v>
      </c>
      <c r="X126" s="530">
        <v>0</v>
      </c>
      <c r="Y126" s="530">
        <v>0</v>
      </c>
      <c r="Z126" s="530">
        <v>0</v>
      </c>
      <c r="AA126" s="530">
        <v>0</v>
      </c>
      <c r="AB126" s="530">
        <v>0</v>
      </c>
      <c r="AC126" s="530">
        <v>156</v>
      </c>
      <c r="AD126" s="530">
        <v>153</v>
      </c>
      <c r="AE126" s="530">
        <v>58</v>
      </c>
      <c r="AF126" s="530">
        <v>36</v>
      </c>
      <c r="AG126" s="530">
        <v>86</v>
      </c>
      <c r="AH126" s="530">
        <v>86</v>
      </c>
      <c r="AI126" s="530">
        <v>18</v>
      </c>
      <c r="AJ126" s="530">
        <v>11</v>
      </c>
      <c r="AK126" s="530">
        <v>70</v>
      </c>
      <c r="AL126" s="530">
        <v>67</v>
      </c>
      <c r="AM126" s="530">
        <v>40</v>
      </c>
      <c r="AN126" s="530">
        <v>25</v>
      </c>
      <c r="AO126" s="530">
        <v>1</v>
      </c>
      <c r="AP126" s="530">
        <v>0</v>
      </c>
      <c r="AQ126" s="530">
        <v>1</v>
      </c>
      <c r="AR126" s="530">
        <v>0</v>
      </c>
      <c r="AS126" s="530">
        <v>0</v>
      </c>
      <c r="AT126" s="530">
        <v>0</v>
      </c>
      <c r="AU126" s="530">
        <v>0</v>
      </c>
      <c r="AV126" s="530">
        <v>0</v>
      </c>
      <c r="AW126" s="530">
        <v>1</v>
      </c>
      <c r="AX126" s="530">
        <v>0</v>
      </c>
      <c r="AY126" s="530">
        <v>1</v>
      </c>
      <c r="AZ126" s="530">
        <v>0</v>
      </c>
      <c r="BA126" s="530">
        <v>386</v>
      </c>
      <c r="BB126" s="530">
        <v>364</v>
      </c>
      <c r="BC126" s="530">
        <v>222</v>
      </c>
      <c r="BD126" s="530">
        <v>148</v>
      </c>
      <c r="BE126" s="530">
        <v>248</v>
      </c>
      <c r="BF126" s="530">
        <v>233</v>
      </c>
      <c r="BG126" s="530">
        <v>142</v>
      </c>
      <c r="BH126" s="530">
        <v>68</v>
      </c>
      <c r="BI126" s="530">
        <v>138</v>
      </c>
      <c r="BJ126" s="530">
        <v>131</v>
      </c>
      <c r="BK126" s="530">
        <v>80</v>
      </c>
      <c r="BL126" s="530">
        <v>80</v>
      </c>
      <c r="BM126" s="530">
        <v>0</v>
      </c>
      <c r="BN126" s="530">
        <v>0</v>
      </c>
      <c r="BO126" s="530">
        <v>0</v>
      </c>
      <c r="BP126" s="530">
        <v>0</v>
      </c>
      <c r="BQ126" s="530">
        <v>0</v>
      </c>
      <c r="BR126" s="530">
        <v>0</v>
      </c>
      <c r="BS126" s="530">
        <v>0</v>
      </c>
      <c r="BT126" s="530">
        <v>0</v>
      </c>
      <c r="BU126" s="530">
        <v>0</v>
      </c>
      <c r="BV126" s="530">
        <v>0</v>
      </c>
      <c r="BW126" s="530">
        <v>0</v>
      </c>
      <c r="BX126" s="530">
        <v>0</v>
      </c>
      <c r="BY126" s="530">
        <v>9</v>
      </c>
      <c r="BZ126" s="530">
        <v>16</v>
      </c>
      <c r="CA126" s="530">
        <v>0</v>
      </c>
    </row>
    <row r="127" spans="1:79" s="477" customFormat="1">
      <c r="A127" s="477" t="s">
        <v>67</v>
      </c>
      <c r="B127" s="477" t="s">
        <v>1911</v>
      </c>
      <c r="C127" s="477">
        <v>2022</v>
      </c>
      <c r="D127" s="477" t="s">
        <v>1934</v>
      </c>
      <c r="E127" s="530">
        <v>432</v>
      </c>
      <c r="F127" s="530">
        <v>351</v>
      </c>
      <c r="G127" s="530">
        <v>328</v>
      </c>
      <c r="H127" s="530">
        <v>111</v>
      </c>
      <c r="I127" s="530">
        <v>48</v>
      </c>
      <c r="J127" s="530">
        <v>0</v>
      </c>
      <c r="K127" s="530">
        <v>0</v>
      </c>
      <c r="L127" s="530">
        <v>0</v>
      </c>
      <c r="M127" s="530">
        <v>0</v>
      </c>
      <c r="N127" s="530">
        <v>19</v>
      </c>
      <c r="O127" s="530">
        <v>0</v>
      </c>
      <c r="P127" s="530">
        <v>19</v>
      </c>
      <c r="Q127" s="530">
        <v>119</v>
      </c>
      <c r="R127" s="530">
        <v>0</v>
      </c>
      <c r="S127" s="530">
        <v>0</v>
      </c>
      <c r="T127" s="530">
        <v>0</v>
      </c>
      <c r="U127" s="530">
        <v>76</v>
      </c>
      <c r="V127" s="530">
        <v>0</v>
      </c>
      <c r="W127" s="530">
        <v>0</v>
      </c>
      <c r="X127" s="530">
        <v>0</v>
      </c>
      <c r="Y127" s="530">
        <v>43</v>
      </c>
      <c r="Z127" s="530">
        <v>0</v>
      </c>
      <c r="AA127" s="530">
        <v>0</v>
      </c>
      <c r="AB127" s="530">
        <v>0</v>
      </c>
      <c r="AC127" s="530">
        <v>125</v>
      </c>
      <c r="AD127" s="530">
        <v>107</v>
      </c>
      <c r="AE127" s="530">
        <v>58</v>
      </c>
      <c r="AF127" s="530">
        <v>41</v>
      </c>
      <c r="AG127" s="530">
        <v>50</v>
      </c>
      <c r="AH127" s="530">
        <v>48</v>
      </c>
      <c r="AI127" s="530">
        <v>9</v>
      </c>
      <c r="AJ127" s="530">
        <v>2</v>
      </c>
      <c r="AK127" s="530">
        <v>75</v>
      </c>
      <c r="AL127" s="530">
        <v>59</v>
      </c>
      <c r="AM127" s="530">
        <v>49</v>
      </c>
      <c r="AN127" s="530">
        <v>39</v>
      </c>
      <c r="AO127" s="530">
        <v>0</v>
      </c>
      <c r="AP127" s="530">
        <v>0</v>
      </c>
      <c r="AQ127" s="530">
        <v>0</v>
      </c>
      <c r="AR127" s="530">
        <v>0</v>
      </c>
      <c r="AS127" s="530">
        <v>0</v>
      </c>
      <c r="AT127" s="530">
        <v>0</v>
      </c>
      <c r="AU127" s="530">
        <v>0</v>
      </c>
      <c r="AV127" s="530">
        <v>0</v>
      </c>
      <c r="AW127" s="530">
        <v>0</v>
      </c>
      <c r="AX127" s="530">
        <v>0</v>
      </c>
      <c r="AY127" s="530">
        <v>0</v>
      </c>
      <c r="AZ127" s="530">
        <v>0</v>
      </c>
      <c r="BA127" s="530">
        <v>479</v>
      </c>
      <c r="BB127" s="530">
        <v>346</v>
      </c>
      <c r="BC127" s="530">
        <v>291</v>
      </c>
      <c r="BD127" s="530">
        <v>171</v>
      </c>
      <c r="BE127" s="530">
        <v>302</v>
      </c>
      <c r="BF127" s="530">
        <v>246</v>
      </c>
      <c r="BG127" s="530">
        <v>166</v>
      </c>
      <c r="BH127" s="530">
        <v>52</v>
      </c>
      <c r="BI127" s="530">
        <v>177</v>
      </c>
      <c r="BJ127" s="530">
        <v>100</v>
      </c>
      <c r="BK127" s="530">
        <v>125</v>
      </c>
      <c r="BL127" s="530">
        <v>119</v>
      </c>
      <c r="BM127" s="530">
        <v>0</v>
      </c>
      <c r="BN127" s="530">
        <v>0</v>
      </c>
      <c r="BO127" s="530">
        <v>0</v>
      </c>
      <c r="BP127" s="530">
        <v>0</v>
      </c>
      <c r="BQ127" s="530">
        <v>0</v>
      </c>
      <c r="BR127" s="530">
        <v>0</v>
      </c>
      <c r="BS127" s="530">
        <v>0</v>
      </c>
      <c r="BT127" s="530">
        <v>0</v>
      </c>
      <c r="BU127" s="530">
        <v>0</v>
      </c>
      <c r="BV127" s="530">
        <v>0</v>
      </c>
      <c r="BW127" s="530">
        <v>0</v>
      </c>
      <c r="BX127" s="530">
        <v>0</v>
      </c>
      <c r="BY127" s="530">
        <v>3</v>
      </c>
      <c r="BZ127" s="530">
        <v>36</v>
      </c>
      <c r="CA127" s="530">
        <v>0</v>
      </c>
    </row>
    <row r="128" spans="1:79" s="477" customFormat="1">
      <c r="A128" s="477" t="s">
        <v>67</v>
      </c>
      <c r="B128" s="477" t="s">
        <v>1911</v>
      </c>
      <c r="C128" s="477">
        <v>2023</v>
      </c>
      <c r="D128" s="477" t="s">
        <v>1934</v>
      </c>
      <c r="E128" s="530">
        <v>508</v>
      </c>
      <c r="F128" s="530">
        <v>354</v>
      </c>
      <c r="G128" s="530">
        <v>294</v>
      </c>
      <c r="H128" s="530">
        <v>124</v>
      </c>
      <c r="I128" s="530">
        <v>58</v>
      </c>
      <c r="J128" s="530">
        <v>0</v>
      </c>
      <c r="K128" s="530">
        <v>0</v>
      </c>
      <c r="L128" s="530">
        <v>0</v>
      </c>
      <c r="M128" s="530">
        <v>0</v>
      </c>
      <c r="N128" s="530">
        <v>284</v>
      </c>
      <c r="O128" s="530">
        <v>64</v>
      </c>
      <c r="P128" s="530">
        <v>220</v>
      </c>
      <c r="Q128" s="530">
        <v>0</v>
      </c>
      <c r="R128" s="530">
        <v>0</v>
      </c>
      <c r="S128" s="530">
        <v>0</v>
      </c>
      <c r="T128" s="530">
        <v>0</v>
      </c>
      <c r="U128" s="530">
        <v>0</v>
      </c>
      <c r="V128" s="530">
        <v>0</v>
      </c>
      <c r="W128" s="530">
        <v>0</v>
      </c>
      <c r="X128" s="530">
        <v>0</v>
      </c>
      <c r="Y128" s="530">
        <v>0</v>
      </c>
      <c r="Z128" s="530">
        <v>0</v>
      </c>
      <c r="AA128" s="530">
        <v>0</v>
      </c>
      <c r="AB128" s="530">
        <v>0</v>
      </c>
      <c r="AC128" s="530">
        <v>307</v>
      </c>
      <c r="AD128" s="530">
        <v>252</v>
      </c>
      <c r="AE128" s="530">
        <v>143</v>
      </c>
      <c r="AF128" s="530">
        <v>64</v>
      </c>
      <c r="AG128" s="530">
        <v>67</v>
      </c>
      <c r="AH128" s="530">
        <v>67</v>
      </c>
      <c r="AI128" s="530">
        <v>8</v>
      </c>
      <c r="AJ128" s="530">
        <v>5</v>
      </c>
      <c r="AK128" s="530">
        <v>240</v>
      </c>
      <c r="AL128" s="530">
        <v>185</v>
      </c>
      <c r="AM128" s="530">
        <v>135</v>
      </c>
      <c r="AN128" s="530">
        <v>59</v>
      </c>
      <c r="AO128" s="530">
        <v>0</v>
      </c>
      <c r="AP128" s="530">
        <v>0</v>
      </c>
      <c r="AQ128" s="530">
        <v>0</v>
      </c>
      <c r="AR128" s="530">
        <v>0</v>
      </c>
      <c r="AS128" s="530">
        <v>0</v>
      </c>
      <c r="AT128" s="530">
        <v>0</v>
      </c>
      <c r="AU128" s="530">
        <v>0</v>
      </c>
      <c r="AV128" s="530">
        <v>0</v>
      </c>
      <c r="AW128" s="530">
        <v>0</v>
      </c>
      <c r="AX128" s="530">
        <v>0</v>
      </c>
      <c r="AY128" s="530">
        <v>0</v>
      </c>
      <c r="AZ128" s="530">
        <v>0</v>
      </c>
      <c r="BA128" s="530">
        <v>415</v>
      </c>
      <c r="BB128" s="530">
        <v>280</v>
      </c>
      <c r="BC128" s="530">
        <v>210</v>
      </c>
      <c r="BD128" s="530">
        <v>153</v>
      </c>
      <c r="BE128" s="530">
        <v>271</v>
      </c>
      <c r="BF128" s="530">
        <v>219</v>
      </c>
      <c r="BG128" s="530">
        <v>123</v>
      </c>
      <c r="BH128" s="530">
        <v>56</v>
      </c>
      <c r="BI128" s="530">
        <v>144</v>
      </c>
      <c r="BJ128" s="530">
        <v>61</v>
      </c>
      <c r="BK128" s="530">
        <v>87</v>
      </c>
      <c r="BL128" s="530">
        <v>97</v>
      </c>
      <c r="BM128" s="530">
        <v>0</v>
      </c>
      <c r="BN128" s="530">
        <v>0</v>
      </c>
      <c r="BO128" s="530">
        <v>0</v>
      </c>
      <c r="BP128" s="530">
        <v>0</v>
      </c>
      <c r="BQ128" s="530">
        <v>0</v>
      </c>
      <c r="BR128" s="530">
        <v>0</v>
      </c>
      <c r="BS128" s="530">
        <v>0</v>
      </c>
      <c r="BT128" s="530">
        <v>0</v>
      </c>
      <c r="BU128" s="530">
        <v>0</v>
      </c>
      <c r="BV128" s="530">
        <v>0</v>
      </c>
      <c r="BW128" s="530">
        <v>0</v>
      </c>
      <c r="BX128" s="530">
        <v>0</v>
      </c>
      <c r="BY128" s="530">
        <v>5</v>
      </c>
      <c r="BZ128" s="530">
        <v>10</v>
      </c>
      <c r="CA128" s="530">
        <v>0</v>
      </c>
    </row>
    <row r="129" spans="1:79" s="477" customFormat="1">
      <c r="A129" s="477" t="s">
        <v>67</v>
      </c>
      <c r="B129" s="477" t="s">
        <v>1911</v>
      </c>
      <c r="C129" s="477">
        <v>2024</v>
      </c>
      <c r="D129" s="477" t="s">
        <v>1934</v>
      </c>
      <c r="E129" s="530">
        <v>588</v>
      </c>
      <c r="F129" s="530">
        <v>290</v>
      </c>
      <c r="G129" s="530">
        <v>244</v>
      </c>
      <c r="H129" s="530">
        <v>95</v>
      </c>
      <c r="I129" s="530">
        <v>42</v>
      </c>
      <c r="J129" s="530">
        <v>0</v>
      </c>
      <c r="K129" s="530">
        <v>0</v>
      </c>
      <c r="L129" s="530">
        <v>0</v>
      </c>
      <c r="M129" s="530">
        <v>0</v>
      </c>
      <c r="N129" s="530">
        <v>186</v>
      </c>
      <c r="O129" s="530">
        <v>0</v>
      </c>
      <c r="P129" s="530">
        <v>186</v>
      </c>
      <c r="Q129" s="530">
        <v>427</v>
      </c>
      <c r="R129" s="530">
        <v>274</v>
      </c>
      <c r="S129" s="530">
        <v>149</v>
      </c>
      <c r="T129" s="530">
        <v>151</v>
      </c>
      <c r="U129" s="530">
        <v>143</v>
      </c>
      <c r="V129" s="530">
        <v>138</v>
      </c>
      <c r="W129" s="530">
        <v>34</v>
      </c>
      <c r="X129" s="530">
        <v>14</v>
      </c>
      <c r="Y129" s="530">
        <v>284</v>
      </c>
      <c r="Z129" s="530">
        <v>136</v>
      </c>
      <c r="AA129" s="530">
        <v>115</v>
      </c>
      <c r="AB129" s="530">
        <v>137</v>
      </c>
      <c r="AC129" s="530">
        <v>285</v>
      </c>
      <c r="AD129" s="530">
        <v>236</v>
      </c>
      <c r="AE129" s="530">
        <v>128</v>
      </c>
      <c r="AF129" s="530">
        <v>48</v>
      </c>
      <c r="AG129" s="530">
        <v>166</v>
      </c>
      <c r="AH129" s="530">
        <v>142</v>
      </c>
      <c r="AI129" s="530">
        <v>52</v>
      </c>
      <c r="AJ129" s="530">
        <v>9</v>
      </c>
      <c r="AK129" s="530">
        <v>119</v>
      </c>
      <c r="AL129" s="530">
        <v>94</v>
      </c>
      <c r="AM129" s="530">
        <v>76</v>
      </c>
      <c r="AN129" s="530">
        <v>39</v>
      </c>
      <c r="AO129" s="530">
        <v>0</v>
      </c>
      <c r="AP129" s="530">
        <v>0</v>
      </c>
      <c r="AQ129" s="530">
        <v>0</v>
      </c>
      <c r="AR129" s="530">
        <v>0</v>
      </c>
      <c r="AS129" s="530">
        <v>0</v>
      </c>
      <c r="AT129" s="530">
        <v>0</v>
      </c>
      <c r="AU129" s="530">
        <v>0</v>
      </c>
      <c r="AV129" s="530">
        <v>0</v>
      </c>
      <c r="AW129" s="530">
        <v>0</v>
      </c>
      <c r="AX129" s="530">
        <v>0</v>
      </c>
      <c r="AY129" s="530">
        <v>0</v>
      </c>
      <c r="AZ129" s="530">
        <v>0</v>
      </c>
      <c r="BA129" s="530">
        <v>375</v>
      </c>
      <c r="BB129" s="530">
        <v>269</v>
      </c>
      <c r="BC129" s="530">
        <v>161</v>
      </c>
      <c r="BD129" s="530">
        <v>95</v>
      </c>
      <c r="BE129" s="530">
        <v>280</v>
      </c>
      <c r="BF129" s="530">
        <v>223</v>
      </c>
      <c r="BG129" s="530">
        <v>99</v>
      </c>
      <c r="BH129" s="530">
        <v>42</v>
      </c>
      <c r="BI129" s="530">
        <v>95</v>
      </c>
      <c r="BJ129" s="530">
        <v>46</v>
      </c>
      <c r="BK129" s="530">
        <v>62</v>
      </c>
      <c r="BL129" s="530">
        <v>53</v>
      </c>
      <c r="BM129" s="530">
        <v>0</v>
      </c>
      <c r="BN129" s="530">
        <v>0</v>
      </c>
      <c r="BO129" s="530">
        <v>0</v>
      </c>
      <c r="BP129" s="530">
        <v>0</v>
      </c>
      <c r="BQ129" s="530">
        <v>0</v>
      </c>
      <c r="BR129" s="530">
        <v>0</v>
      </c>
      <c r="BS129" s="530">
        <v>0</v>
      </c>
      <c r="BT129" s="530">
        <v>0</v>
      </c>
      <c r="BU129" s="530">
        <v>0</v>
      </c>
      <c r="BV129" s="530">
        <v>0</v>
      </c>
      <c r="BW129" s="530">
        <v>0</v>
      </c>
      <c r="BX129" s="530">
        <v>0</v>
      </c>
      <c r="BY129" s="530">
        <v>1</v>
      </c>
      <c r="BZ129" s="530">
        <v>6</v>
      </c>
      <c r="CA129" s="530">
        <v>0</v>
      </c>
    </row>
    <row r="130" spans="1:79" s="477" customFormat="1">
      <c r="A130" s="477" t="s">
        <v>67</v>
      </c>
      <c r="B130" s="477" t="s">
        <v>1911</v>
      </c>
      <c r="C130" s="477">
        <v>2025</v>
      </c>
      <c r="D130" s="477" t="s">
        <v>1935</v>
      </c>
      <c r="E130" s="530">
        <v>532</v>
      </c>
      <c r="F130" s="530">
        <v>302</v>
      </c>
      <c r="G130" s="530">
        <v>251</v>
      </c>
      <c r="H130" s="530">
        <v>98</v>
      </c>
      <c r="I130" s="530">
        <v>43</v>
      </c>
      <c r="J130" s="530">
        <v>0</v>
      </c>
      <c r="K130" s="530">
        <v>0</v>
      </c>
      <c r="L130" s="530">
        <v>0</v>
      </c>
      <c r="M130" s="530">
        <v>0</v>
      </c>
      <c r="N130" s="530">
        <v>98</v>
      </c>
      <c r="O130" s="530">
        <v>7</v>
      </c>
      <c r="P130" s="530">
        <v>91</v>
      </c>
      <c r="Q130" s="530">
        <v>109</v>
      </c>
      <c r="R130" s="530">
        <v>70</v>
      </c>
      <c r="S130" s="530">
        <v>38</v>
      </c>
      <c r="T130" s="530">
        <v>39</v>
      </c>
      <c r="U130" s="530">
        <v>53</v>
      </c>
      <c r="V130" s="530">
        <v>35</v>
      </c>
      <c r="W130" s="530">
        <v>9</v>
      </c>
      <c r="X130" s="530">
        <v>4</v>
      </c>
      <c r="Y130" s="530">
        <v>56</v>
      </c>
      <c r="Z130" s="530">
        <v>35</v>
      </c>
      <c r="AA130" s="530">
        <v>29</v>
      </c>
      <c r="AB130" s="530">
        <v>35</v>
      </c>
      <c r="AC130" s="530">
        <v>280</v>
      </c>
      <c r="AD130" s="530">
        <v>250</v>
      </c>
      <c r="AE130" s="530">
        <v>124</v>
      </c>
      <c r="AF130" s="530">
        <v>73</v>
      </c>
      <c r="AG130" s="530">
        <v>132</v>
      </c>
      <c r="AH130" s="530">
        <v>126</v>
      </c>
      <c r="AI130" s="530">
        <v>31</v>
      </c>
      <c r="AJ130" s="530">
        <v>12</v>
      </c>
      <c r="AK130" s="530">
        <v>148</v>
      </c>
      <c r="AL130" s="530">
        <v>124</v>
      </c>
      <c r="AM130" s="530">
        <v>93</v>
      </c>
      <c r="AN130" s="530">
        <v>61</v>
      </c>
      <c r="AO130" s="530">
        <v>0</v>
      </c>
      <c r="AP130" s="530">
        <v>0</v>
      </c>
      <c r="AQ130" s="530">
        <v>0</v>
      </c>
      <c r="AR130" s="530">
        <v>0</v>
      </c>
      <c r="AS130" s="530">
        <v>0</v>
      </c>
      <c r="AT130" s="530">
        <v>0</v>
      </c>
      <c r="AU130" s="530">
        <v>0</v>
      </c>
      <c r="AV130" s="530">
        <v>0</v>
      </c>
      <c r="AW130" s="530">
        <v>0</v>
      </c>
      <c r="AX130" s="530">
        <v>0</v>
      </c>
      <c r="AY130" s="530">
        <v>0</v>
      </c>
      <c r="AZ130" s="530">
        <v>0</v>
      </c>
      <c r="BA130" s="530">
        <v>409</v>
      </c>
      <c r="BB130" s="530">
        <v>322</v>
      </c>
      <c r="BC130" s="530">
        <v>214</v>
      </c>
      <c r="BD130" s="530">
        <v>141</v>
      </c>
      <c r="BE130" s="530">
        <v>272</v>
      </c>
      <c r="BF130" s="530">
        <v>233</v>
      </c>
      <c r="BG130" s="530">
        <v>134</v>
      </c>
      <c r="BH130" s="530">
        <v>56</v>
      </c>
      <c r="BI130" s="530">
        <v>137</v>
      </c>
      <c r="BJ130" s="530">
        <v>89</v>
      </c>
      <c r="BK130" s="530">
        <v>80</v>
      </c>
      <c r="BL130" s="530">
        <v>85</v>
      </c>
      <c r="BM130" s="530">
        <v>0</v>
      </c>
      <c r="BN130" s="530">
        <v>0</v>
      </c>
      <c r="BO130" s="530">
        <v>0</v>
      </c>
      <c r="BP130" s="530">
        <v>0</v>
      </c>
      <c r="BQ130" s="530">
        <v>0</v>
      </c>
      <c r="BR130" s="530">
        <v>0</v>
      </c>
      <c r="BS130" s="530">
        <v>0</v>
      </c>
      <c r="BT130" s="530">
        <v>0</v>
      </c>
      <c r="BU130" s="530">
        <v>0</v>
      </c>
      <c r="BV130" s="530">
        <v>0</v>
      </c>
      <c r="BW130" s="530">
        <v>0</v>
      </c>
      <c r="BX130" s="530">
        <v>0</v>
      </c>
      <c r="BY130" s="530">
        <v>6</v>
      </c>
      <c r="BZ130" s="530">
        <v>19</v>
      </c>
      <c r="CA130" s="530">
        <v>0</v>
      </c>
    </row>
    <row r="131" spans="1:79" s="477" customFormat="1">
      <c r="A131" s="477" t="s">
        <v>67</v>
      </c>
      <c r="B131" s="477" t="s">
        <v>1911</v>
      </c>
      <c r="C131" s="477">
        <v>2026</v>
      </c>
      <c r="D131" s="477" t="s">
        <v>1935</v>
      </c>
      <c r="E131" s="530">
        <v>531</v>
      </c>
      <c r="F131" s="530">
        <v>302</v>
      </c>
      <c r="G131" s="530">
        <v>251</v>
      </c>
      <c r="H131" s="530">
        <v>98</v>
      </c>
      <c r="I131" s="530">
        <v>43</v>
      </c>
      <c r="J131" s="530">
        <v>0</v>
      </c>
      <c r="K131" s="530">
        <v>0</v>
      </c>
      <c r="L131" s="530">
        <v>0</v>
      </c>
      <c r="M131" s="530">
        <v>0</v>
      </c>
      <c r="N131" s="530">
        <v>98</v>
      </c>
      <c r="O131" s="530">
        <v>7</v>
      </c>
      <c r="P131" s="530">
        <v>91</v>
      </c>
      <c r="Q131" s="530">
        <v>109</v>
      </c>
      <c r="R131" s="530">
        <v>70</v>
      </c>
      <c r="S131" s="530">
        <v>38</v>
      </c>
      <c r="T131" s="530">
        <v>39</v>
      </c>
      <c r="U131" s="530">
        <v>53</v>
      </c>
      <c r="V131" s="530">
        <v>35</v>
      </c>
      <c r="W131" s="530">
        <v>9</v>
      </c>
      <c r="X131" s="530">
        <v>4</v>
      </c>
      <c r="Y131" s="530">
        <v>56</v>
      </c>
      <c r="Z131" s="530">
        <v>35</v>
      </c>
      <c r="AA131" s="530">
        <v>29</v>
      </c>
      <c r="AB131" s="530">
        <v>35</v>
      </c>
      <c r="AC131" s="530">
        <v>279</v>
      </c>
      <c r="AD131" s="530">
        <v>249</v>
      </c>
      <c r="AE131" s="530">
        <v>124</v>
      </c>
      <c r="AF131" s="530">
        <v>73</v>
      </c>
      <c r="AG131" s="530">
        <v>132</v>
      </c>
      <c r="AH131" s="530">
        <v>125</v>
      </c>
      <c r="AI131" s="530">
        <v>31</v>
      </c>
      <c r="AJ131" s="530">
        <v>12</v>
      </c>
      <c r="AK131" s="530">
        <v>147</v>
      </c>
      <c r="AL131" s="530">
        <v>124</v>
      </c>
      <c r="AM131" s="530">
        <v>93</v>
      </c>
      <c r="AN131" s="530">
        <v>61</v>
      </c>
      <c r="AO131" s="530">
        <v>0</v>
      </c>
      <c r="AP131" s="530">
        <v>0</v>
      </c>
      <c r="AQ131" s="530">
        <v>0</v>
      </c>
      <c r="AR131" s="530">
        <v>0</v>
      </c>
      <c r="AS131" s="530">
        <v>0</v>
      </c>
      <c r="AT131" s="530">
        <v>0</v>
      </c>
      <c r="AU131" s="530">
        <v>0</v>
      </c>
      <c r="AV131" s="530">
        <v>0</v>
      </c>
      <c r="AW131" s="530">
        <v>0</v>
      </c>
      <c r="AX131" s="530">
        <v>0</v>
      </c>
      <c r="AY131" s="530">
        <v>0</v>
      </c>
      <c r="AZ131" s="530">
        <v>0</v>
      </c>
      <c r="BA131" s="530">
        <v>409</v>
      </c>
      <c r="BB131" s="530">
        <v>322</v>
      </c>
      <c r="BC131" s="530">
        <v>214</v>
      </c>
      <c r="BD131" s="530">
        <v>141</v>
      </c>
      <c r="BE131" s="530">
        <v>272</v>
      </c>
      <c r="BF131" s="530">
        <v>233</v>
      </c>
      <c r="BG131" s="530">
        <v>134</v>
      </c>
      <c r="BH131" s="530">
        <v>56</v>
      </c>
      <c r="BI131" s="530">
        <v>137</v>
      </c>
      <c r="BJ131" s="530">
        <v>89</v>
      </c>
      <c r="BK131" s="530">
        <v>80</v>
      </c>
      <c r="BL131" s="530">
        <v>85</v>
      </c>
      <c r="BM131" s="530">
        <v>0</v>
      </c>
      <c r="BN131" s="530">
        <v>0</v>
      </c>
      <c r="BO131" s="530">
        <v>0</v>
      </c>
      <c r="BP131" s="530">
        <v>0</v>
      </c>
      <c r="BQ131" s="530">
        <v>0</v>
      </c>
      <c r="BR131" s="530">
        <v>0</v>
      </c>
      <c r="BS131" s="530">
        <v>0</v>
      </c>
      <c r="BT131" s="530">
        <v>0</v>
      </c>
      <c r="BU131" s="530">
        <v>0</v>
      </c>
      <c r="BV131" s="530">
        <v>0</v>
      </c>
      <c r="BW131" s="530">
        <v>0</v>
      </c>
      <c r="BX131" s="530">
        <v>0</v>
      </c>
      <c r="BY131" s="530">
        <v>6</v>
      </c>
      <c r="BZ131" s="530">
        <v>19</v>
      </c>
      <c r="CA131" s="530">
        <v>0</v>
      </c>
    </row>
    <row r="132" spans="1:79" s="477" customFormat="1">
      <c r="A132" s="477" t="s">
        <v>67</v>
      </c>
      <c r="B132" s="477" t="s">
        <v>1911</v>
      </c>
      <c r="C132" s="477">
        <v>2024</v>
      </c>
      <c r="D132" s="477" t="s">
        <v>1937</v>
      </c>
      <c r="E132" s="530">
        <f t="shared" ref="E132:AJ132" si="30">E129</f>
        <v>588</v>
      </c>
      <c r="F132" s="530">
        <f t="shared" si="30"/>
        <v>290</v>
      </c>
      <c r="G132" s="530">
        <f t="shared" si="30"/>
        <v>244</v>
      </c>
      <c r="H132" s="530">
        <f t="shared" si="30"/>
        <v>95</v>
      </c>
      <c r="I132" s="530">
        <f t="shared" si="30"/>
        <v>42</v>
      </c>
      <c r="J132" s="530">
        <f t="shared" si="30"/>
        <v>0</v>
      </c>
      <c r="K132" s="530">
        <f t="shared" si="30"/>
        <v>0</v>
      </c>
      <c r="L132" s="530">
        <f t="shared" si="30"/>
        <v>0</v>
      </c>
      <c r="M132" s="530">
        <f t="shared" si="30"/>
        <v>0</v>
      </c>
      <c r="N132" s="530">
        <f t="shared" si="30"/>
        <v>186</v>
      </c>
      <c r="O132" s="530">
        <f t="shared" si="30"/>
        <v>0</v>
      </c>
      <c r="P132" s="530">
        <f t="shared" si="30"/>
        <v>186</v>
      </c>
      <c r="Q132" s="530">
        <f t="shared" si="30"/>
        <v>427</v>
      </c>
      <c r="R132" s="530">
        <f t="shared" si="30"/>
        <v>274</v>
      </c>
      <c r="S132" s="530">
        <f t="shared" si="30"/>
        <v>149</v>
      </c>
      <c r="T132" s="530">
        <f t="shared" si="30"/>
        <v>151</v>
      </c>
      <c r="U132" s="530">
        <f t="shared" si="30"/>
        <v>143</v>
      </c>
      <c r="V132" s="530">
        <f t="shared" si="30"/>
        <v>138</v>
      </c>
      <c r="W132" s="530">
        <f t="shared" si="30"/>
        <v>34</v>
      </c>
      <c r="X132" s="530">
        <f t="shared" si="30"/>
        <v>14</v>
      </c>
      <c r="Y132" s="530">
        <f t="shared" si="30"/>
        <v>284</v>
      </c>
      <c r="Z132" s="530">
        <f t="shared" si="30"/>
        <v>136</v>
      </c>
      <c r="AA132" s="530">
        <f t="shared" si="30"/>
        <v>115</v>
      </c>
      <c r="AB132" s="530">
        <f t="shared" si="30"/>
        <v>137</v>
      </c>
      <c r="AC132" s="530">
        <f t="shared" si="30"/>
        <v>285</v>
      </c>
      <c r="AD132" s="530">
        <f t="shared" si="30"/>
        <v>236</v>
      </c>
      <c r="AE132" s="530">
        <f t="shared" si="30"/>
        <v>128</v>
      </c>
      <c r="AF132" s="530">
        <f t="shared" si="30"/>
        <v>48</v>
      </c>
      <c r="AG132" s="530">
        <f t="shared" si="30"/>
        <v>166</v>
      </c>
      <c r="AH132" s="530">
        <f t="shared" si="30"/>
        <v>142</v>
      </c>
      <c r="AI132" s="530">
        <f t="shared" si="30"/>
        <v>52</v>
      </c>
      <c r="AJ132" s="530">
        <f t="shared" si="30"/>
        <v>9</v>
      </c>
      <c r="AK132" s="530">
        <f t="shared" ref="AK132:BP132" si="31">AK129</f>
        <v>119</v>
      </c>
      <c r="AL132" s="530">
        <f t="shared" si="31"/>
        <v>94</v>
      </c>
      <c r="AM132" s="530">
        <f t="shared" si="31"/>
        <v>76</v>
      </c>
      <c r="AN132" s="530">
        <f t="shared" si="31"/>
        <v>39</v>
      </c>
      <c r="AO132" s="530">
        <f t="shared" si="31"/>
        <v>0</v>
      </c>
      <c r="AP132" s="530">
        <f t="shared" si="31"/>
        <v>0</v>
      </c>
      <c r="AQ132" s="530">
        <f t="shared" si="31"/>
        <v>0</v>
      </c>
      <c r="AR132" s="530">
        <f t="shared" si="31"/>
        <v>0</v>
      </c>
      <c r="AS132" s="530">
        <f t="shared" si="31"/>
        <v>0</v>
      </c>
      <c r="AT132" s="530">
        <f t="shared" si="31"/>
        <v>0</v>
      </c>
      <c r="AU132" s="530">
        <f t="shared" si="31"/>
        <v>0</v>
      </c>
      <c r="AV132" s="530">
        <f t="shared" si="31"/>
        <v>0</v>
      </c>
      <c r="AW132" s="530">
        <f t="shared" si="31"/>
        <v>0</v>
      </c>
      <c r="AX132" s="530">
        <f t="shared" si="31"/>
        <v>0</v>
      </c>
      <c r="AY132" s="530">
        <f t="shared" si="31"/>
        <v>0</v>
      </c>
      <c r="AZ132" s="530">
        <f t="shared" si="31"/>
        <v>0</v>
      </c>
      <c r="BA132" s="530">
        <f t="shared" si="31"/>
        <v>375</v>
      </c>
      <c r="BB132" s="530">
        <f t="shared" si="31"/>
        <v>269</v>
      </c>
      <c r="BC132" s="530">
        <f t="shared" si="31"/>
        <v>161</v>
      </c>
      <c r="BD132" s="530">
        <f t="shared" si="31"/>
        <v>95</v>
      </c>
      <c r="BE132" s="530">
        <f t="shared" si="31"/>
        <v>280</v>
      </c>
      <c r="BF132" s="530">
        <f t="shared" si="31"/>
        <v>223</v>
      </c>
      <c r="BG132" s="530">
        <f t="shared" si="31"/>
        <v>99</v>
      </c>
      <c r="BH132" s="530">
        <f t="shared" si="31"/>
        <v>42</v>
      </c>
      <c r="BI132" s="530">
        <f t="shared" si="31"/>
        <v>95</v>
      </c>
      <c r="BJ132" s="530">
        <f t="shared" si="31"/>
        <v>46</v>
      </c>
      <c r="BK132" s="530">
        <f t="shared" si="31"/>
        <v>62</v>
      </c>
      <c r="BL132" s="530">
        <f t="shared" si="31"/>
        <v>53</v>
      </c>
      <c r="BM132" s="530">
        <f t="shared" si="31"/>
        <v>0</v>
      </c>
      <c r="BN132" s="530">
        <f t="shared" si="31"/>
        <v>0</v>
      </c>
      <c r="BO132" s="530">
        <f t="shared" si="31"/>
        <v>0</v>
      </c>
      <c r="BP132" s="530">
        <f t="shared" si="31"/>
        <v>0</v>
      </c>
      <c r="BQ132" s="530">
        <f t="shared" ref="BQ132:BX132" si="32">BQ129</f>
        <v>0</v>
      </c>
      <c r="BR132" s="530">
        <f t="shared" si="32"/>
        <v>0</v>
      </c>
      <c r="BS132" s="530">
        <f t="shared" si="32"/>
        <v>0</v>
      </c>
      <c r="BT132" s="530">
        <f t="shared" si="32"/>
        <v>0</v>
      </c>
      <c r="BU132" s="530">
        <f t="shared" si="32"/>
        <v>0</v>
      </c>
      <c r="BV132" s="530">
        <f t="shared" si="32"/>
        <v>0</v>
      </c>
      <c r="BW132" s="530">
        <f t="shared" si="32"/>
        <v>0</v>
      </c>
      <c r="BX132" s="530">
        <f t="shared" si="32"/>
        <v>0</v>
      </c>
      <c r="BY132" s="530">
        <f>IF(OR(BY128=0,BY128=""), BY129,IF(BY129&gt;(BY128*(1+Dash!$B$6)), BY128*(1+Dash!$B$6), IF(BY129&lt;(BY128*(1-Dash!$B$7)), BY128*(1-Dash!$B$7), BY129)))</f>
        <v>4.75</v>
      </c>
      <c r="BZ132" s="530">
        <f>IF(OR(BZ128=0,BZ128=""), BZ129,IF(BZ129&gt;(BZ128*(1+Dash!$B$6)), BZ128*(1+Dash!$B$6), IF(BZ129&lt;(BZ128*(1-Dash!$B$7)), BZ128*(1-Dash!$B$7), BZ129)))</f>
        <v>9.5</v>
      </c>
      <c r="CA132" s="530">
        <f>IF(OR(CA128=0,CA128=""), CA129,IF(CA129&gt;(CA128*(1+Dash!$B$6)), CA128*(1+Dash!$B$6), IF(CA129&lt;(CA128*(1-Dash!$B$7)), CA128*(1-Dash!$B$7), CA129)))</f>
        <v>0</v>
      </c>
    </row>
    <row r="133" spans="1:79" s="477" customFormat="1">
      <c r="A133" s="477" t="s">
        <v>67</v>
      </c>
      <c r="B133" s="477" t="s">
        <v>1911</v>
      </c>
      <c r="C133" s="477">
        <v>2025</v>
      </c>
      <c r="D133" s="477" t="s">
        <v>1937</v>
      </c>
      <c r="E133" s="530">
        <f>IF(OR(E129=0, E129=""), E130, IF(E130&gt;(E129*(1+Dash!$B$6)), E129*(1+Dash!$B$6), IF(E130&lt;(E129*(1-Dash!$B$7)), E129*(1-Dash!$B$7), E130)))</f>
        <v>558.6</v>
      </c>
      <c r="F133" s="530">
        <f>IF(OR(F129=0, F129=""), F130, IF(F130&gt;(F129*(1+Dash!$B$6)), F129*(1+Dash!$B$6), IF(F130&lt;(F129*(1-Dash!$B$7)), F129*(1-Dash!$B$7), F130)))</f>
        <v>302</v>
      </c>
      <c r="G133" s="530">
        <f>IF(OR(G129=0, G129=""), G130, IF(G130&gt;(G129*(1+Dash!$B$6)), G129*(1+Dash!$B$6), IF(G130&lt;(G129*(1-Dash!$B$7)), G129*(1-Dash!$B$7), G130)))</f>
        <v>251</v>
      </c>
      <c r="H133" s="530">
        <f>IF(OR(H129=0, H129=""), H130, IF(H130&gt;(H129*(1+Dash!$B$6)), H129*(1+Dash!$B$6), IF(H130&lt;(H129*(1-Dash!$B$7)), H129*(1-Dash!$B$7), H130)))</f>
        <v>98</v>
      </c>
      <c r="I133" s="530">
        <f>IF(OR(I129=0, I129=""), I130, IF(I130&gt;(I129*(1+Dash!$B$6)), I129*(1+Dash!$B$6), IF(I130&lt;(I129*(1-Dash!$B$7)), I129*(1-Dash!$B$7), I130)))</f>
        <v>43</v>
      </c>
      <c r="J133" s="530">
        <f>IF(OR(J129=0, J129=""), J130, IF(J130&gt;(J129*(1+Dash!$B$6)), J129*(1+Dash!$B$6), IF(J130&lt;(J129*(1-Dash!$B$7)), J129*(1-Dash!$B$7), J130)))</f>
        <v>0</v>
      </c>
      <c r="K133" s="530">
        <f>IF(OR(K129=0, K129=""), K130, IF(K130&gt;(K129*(1+Dash!$B$6)), K129*(1+Dash!$B$6), IF(K130&lt;(K129*(1-Dash!$B$7)), K129*(1-Dash!$B$7), K130)))</f>
        <v>0</v>
      </c>
      <c r="L133" s="530">
        <f>IF(OR(L129=0, L129=""), L130, IF(L130&gt;(L129*(1+Dash!$B$6)), L129*(1+Dash!$B$6), IF(L130&lt;(L129*(1-Dash!$B$7)), L129*(1-Dash!$B$7), L130)))</f>
        <v>0</v>
      </c>
      <c r="M133" s="530">
        <f>IF(OR(M129=0, M129=""), M130, IF(M130&gt;(M129*(1+Dash!$B$6)), M129*(1+Dash!$B$6), IF(M130&lt;(M129*(1-Dash!$B$7)), M129*(1-Dash!$B$7), M130)))</f>
        <v>0</v>
      </c>
      <c r="N133" s="530">
        <f>IF(OR(N129=0, N129=""), N130, IF(N130&gt;(N129*(1+Dash!$B$6)), N129*(1+Dash!$B$6), IF(N130&lt;(N129*(1-Dash!$B$7)), N129*(1-Dash!$B$7), N130)))</f>
        <v>176.7</v>
      </c>
      <c r="O133" s="530">
        <f>IF(OR(O129=0, O129=""), O130, IF(O130&gt;(O129*(1+Dash!$B$6)), O129*(1+Dash!$B$6), IF(O130&lt;(O129*(1-Dash!$B$7)), O129*(1-Dash!$B$7), O130)))</f>
        <v>7</v>
      </c>
      <c r="P133" s="530">
        <f>IF(OR(P129=0, P129=""), P130, IF(P130&gt;(P129*(1+Dash!$B$6)), P129*(1+Dash!$B$6), IF(P130&lt;(P129*(1-Dash!$B$7)), P129*(1-Dash!$B$7), P130)))</f>
        <v>176.7</v>
      </c>
      <c r="Q133" s="530">
        <f>IF(OR(Q129=0, Q129=""), Q130, IF(Q130&gt;(Q129*(1+Dash!$B$6)), Q129*(1+Dash!$B$6), IF(Q130&lt;(Q129*(1-Dash!$B$7)), Q129*(1-Dash!$B$7), Q130)))</f>
        <v>405.65</v>
      </c>
      <c r="R133" s="530">
        <f>IF(OR(R129=0, R129=""), R130, IF(R130&gt;(R129*(1+Dash!$B$6)), R129*(1+Dash!$B$6), IF(R130&lt;(R129*(1-Dash!$B$7)), R129*(1-Dash!$B$7), R130)))</f>
        <v>260.3</v>
      </c>
      <c r="S133" s="530">
        <f>IF(OR(S129=0, S129=""), S130, IF(S130&gt;(S129*(1+Dash!$B$6)), S129*(1+Dash!$B$6), IF(S130&lt;(S129*(1-Dash!$B$7)), S129*(1-Dash!$B$7), S130)))</f>
        <v>141.54999999999998</v>
      </c>
      <c r="T133" s="530">
        <f>IF(OR(T129=0, T129=""), T130, IF(T130&gt;(T129*(1+Dash!$B$6)), T129*(1+Dash!$B$6), IF(T130&lt;(T129*(1-Dash!$B$7)), T129*(1-Dash!$B$7), T130)))</f>
        <v>143.44999999999999</v>
      </c>
      <c r="U133" s="530">
        <f>IF(OR(U129=0, U129=""), U130, IF(U130&gt;(U129*(1+Dash!$B$6)), U129*(1+Dash!$B$6), IF(U130&lt;(U129*(1-Dash!$B$7)), U129*(1-Dash!$B$7), U130)))</f>
        <v>135.85</v>
      </c>
      <c r="V133" s="530">
        <f>IF(OR(V129=0, V129=""), V130, IF(V130&gt;(V129*(1+Dash!$B$6)), V129*(1+Dash!$B$6), IF(V130&lt;(V129*(1-Dash!$B$7)), V129*(1-Dash!$B$7), V130)))</f>
        <v>131.1</v>
      </c>
      <c r="W133" s="530">
        <f>IF(OR(W129=0, W129=""), W130, IF(W130&gt;(W129*(1+Dash!$B$6)), W129*(1+Dash!$B$6), IF(W130&lt;(W129*(1-Dash!$B$7)), W129*(1-Dash!$B$7), W130)))</f>
        <v>32.299999999999997</v>
      </c>
      <c r="X133" s="530">
        <f>IF(OR(X129=0, X129=""), X130, IF(X130&gt;(X129*(1+Dash!$B$6)), X129*(1+Dash!$B$6), IF(X130&lt;(X129*(1-Dash!$B$7)), X129*(1-Dash!$B$7), X130)))</f>
        <v>13.299999999999999</v>
      </c>
      <c r="Y133" s="530">
        <f>IF(OR(Y129=0, Y129=""), Y130, IF(Y130&gt;(Y129*(1+Dash!$B$6)), Y129*(1+Dash!$B$6), IF(Y130&lt;(Y129*(1-Dash!$B$7)), Y129*(1-Dash!$B$7), Y130)))</f>
        <v>269.8</v>
      </c>
      <c r="Z133" s="530">
        <f>IF(OR(Z129=0, Z129=""), Z130, IF(Z130&gt;(Z129*(1+Dash!$B$6)), Z129*(1+Dash!$B$6), IF(Z130&lt;(Z129*(1-Dash!$B$7)), Z129*(1-Dash!$B$7), Z130)))</f>
        <v>129.19999999999999</v>
      </c>
      <c r="AA133" s="530">
        <f>IF(OR(AA129=0, AA129=""), AA130, IF(AA130&gt;(AA129*(1+Dash!$B$6)), AA129*(1+Dash!$B$6), IF(AA130&lt;(AA129*(1-Dash!$B$7)), AA129*(1-Dash!$B$7), AA130)))</f>
        <v>109.25</v>
      </c>
      <c r="AB133" s="530">
        <f>IF(OR(AB129=0, AB129=""), AB130, IF(AB130&gt;(AB129*(1+Dash!$B$6)), AB129*(1+Dash!$B$6), IF(AB130&lt;(AB129*(1-Dash!$B$7)), AB129*(1-Dash!$B$7), AB130)))</f>
        <v>130.15</v>
      </c>
      <c r="AC133" s="530">
        <f>IF(OR(AC129=0, AC129=""), AC130, IF(AC130&gt;(AC129*(1+Dash!$B$6)), AC129*(1+Dash!$B$6), IF(AC130&lt;(AC129*(1-Dash!$B$7)), AC129*(1-Dash!$B$7), AC130)))</f>
        <v>280</v>
      </c>
      <c r="AD133" s="530">
        <f>IF(OR(AD129=0, AD129=""), AD130, IF(AD130&gt;(AD129*(1+Dash!$B$6)), AD129*(1+Dash!$B$6), IF(AD130&lt;(AD129*(1-Dash!$B$7)), AD129*(1-Dash!$B$7), AD130)))</f>
        <v>250</v>
      </c>
      <c r="AE133" s="530">
        <f>IF(OR(AE129=0, AE129=""), AE130, IF(AE130&gt;(AE129*(1+Dash!$B$6)), AE129*(1+Dash!$B$6), IF(AE130&lt;(AE129*(1-Dash!$B$7)), AE129*(1-Dash!$B$7), AE130)))</f>
        <v>124</v>
      </c>
      <c r="AF133" s="530">
        <f>IF(OR(AF129=0, AF129=""), AF130, IF(AF130&gt;(AF129*(1+Dash!$B$6)), AF129*(1+Dash!$B$6), IF(AF130&lt;(AF129*(1-Dash!$B$7)), AF129*(1-Dash!$B$7), AF130)))</f>
        <v>52.800000000000004</v>
      </c>
      <c r="AG133" s="530">
        <f>IF(OR(AG129=0, AG129=""), AG130, IF(AG130&gt;(AG129*(1+Dash!$B$6)), AG129*(1+Dash!$B$6), IF(AG130&lt;(AG129*(1-Dash!$B$7)), AG129*(1-Dash!$B$7), AG130)))</f>
        <v>157.69999999999999</v>
      </c>
      <c r="AH133" s="530">
        <f>IF(OR(AH129=0, AH129=""), AH130, IF(AH130&gt;(AH129*(1+Dash!$B$6)), AH129*(1+Dash!$B$6), IF(AH130&lt;(AH129*(1-Dash!$B$7)), AH129*(1-Dash!$B$7), AH130)))</f>
        <v>134.9</v>
      </c>
      <c r="AI133" s="530">
        <f>IF(OR(AI129=0, AI129=""), AI130, IF(AI130&gt;(AI129*(1+Dash!$B$6)), AI129*(1+Dash!$B$6), IF(AI130&lt;(AI129*(1-Dash!$B$7)), AI129*(1-Dash!$B$7), AI130)))</f>
        <v>49.4</v>
      </c>
      <c r="AJ133" s="530">
        <f>IF(OR(AJ129=0, AJ129=""), AJ130, IF(AJ130&gt;(AJ129*(1+Dash!$B$6)), AJ129*(1+Dash!$B$6), IF(AJ130&lt;(AJ129*(1-Dash!$B$7)), AJ129*(1-Dash!$B$7), AJ130)))</f>
        <v>9.9</v>
      </c>
      <c r="AK133" s="530">
        <f>IF(OR(AK129=0, AK129=""), AK130, IF(AK130&gt;(AK129*(1+Dash!$B$6)), AK129*(1+Dash!$B$6), IF(AK130&lt;(AK129*(1-Dash!$B$7)), AK129*(1-Dash!$B$7), AK130)))</f>
        <v>130.9</v>
      </c>
      <c r="AL133" s="530">
        <f>IF(OR(AL129=0, AL129=""), AL130, IF(AL130&gt;(AL129*(1+Dash!$B$6)), AL129*(1+Dash!$B$6), IF(AL130&lt;(AL129*(1-Dash!$B$7)), AL129*(1-Dash!$B$7), AL130)))</f>
        <v>103.4</v>
      </c>
      <c r="AM133" s="530">
        <f>IF(OR(AM129=0, AM129=""), AM130, IF(AM130&gt;(AM129*(1+Dash!$B$6)), AM129*(1+Dash!$B$6), IF(AM130&lt;(AM129*(1-Dash!$B$7)), AM129*(1-Dash!$B$7), AM130)))</f>
        <v>83.600000000000009</v>
      </c>
      <c r="AN133" s="530">
        <f>IF(OR(AN129=0, AN129=""), AN130, IF(AN130&gt;(AN129*(1+Dash!$B$6)), AN129*(1+Dash!$B$6), IF(AN130&lt;(AN129*(1-Dash!$B$7)), AN129*(1-Dash!$B$7), AN130)))</f>
        <v>42.900000000000006</v>
      </c>
      <c r="AO133" s="530">
        <f>IF(OR(AO129=0, AO129=""), AO130, IF(AO130&gt;(AO129*(1+Dash!$B$6)), AO129*(1+Dash!$B$6), IF(AO130&lt;(AO129*(1-Dash!$B$7)), AO129*(1-Dash!$B$7), AO130)))</f>
        <v>0</v>
      </c>
      <c r="AP133" s="530">
        <f>IF(OR(AP129=0, AP129=""), AP130, IF(AP130&gt;(AP129*(1+Dash!$B$6)), AP129*(1+Dash!$B$6), IF(AP130&lt;(AP129*(1-Dash!$B$7)), AP129*(1-Dash!$B$7), AP130)))</f>
        <v>0</v>
      </c>
      <c r="AQ133" s="530">
        <f>IF(OR(AQ129=0, AQ129=""), AQ130, IF(AQ130&gt;(AQ129*(1+Dash!$B$6)), AQ129*(1+Dash!$B$6), IF(AQ130&lt;(AQ129*(1-Dash!$B$7)), AQ129*(1-Dash!$B$7), AQ130)))</f>
        <v>0</v>
      </c>
      <c r="AR133" s="530">
        <f>IF(OR(AR129=0, AR129=""), AR130, IF(AR130&gt;(AR129*(1+Dash!$B$6)), AR129*(1+Dash!$B$6), IF(AR130&lt;(AR129*(1-Dash!$B$7)), AR129*(1-Dash!$B$7), AR130)))</f>
        <v>0</v>
      </c>
      <c r="AS133" s="530">
        <f>IF(OR(AS129=0, AS129=""), AS130, IF(AS130&gt;(AS129*(1+Dash!$B$6)), AS129*(1+Dash!$B$6), IF(AS130&lt;(AS129*(1-Dash!$B$7)), AS129*(1-Dash!$B$7), AS130)))</f>
        <v>0</v>
      </c>
      <c r="AT133" s="530">
        <f>IF(OR(AT129=0, AT129=""), AT130, IF(AT130&gt;(AT129*(1+Dash!$B$6)), AT129*(1+Dash!$B$6), IF(AT130&lt;(AT129*(1-Dash!$B$7)), AT129*(1-Dash!$B$7), AT130)))</f>
        <v>0</v>
      </c>
      <c r="AU133" s="530">
        <f>IF(OR(AU129=0, AU129=""), AU130, IF(AU130&gt;(AU129*(1+Dash!$B$6)), AU129*(1+Dash!$B$6), IF(AU130&lt;(AU129*(1-Dash!$B$7)), AU129*(1-Dash!$B$7), AU130)))</f>
        <v>0</v>
      </c>
      <c r="AV133" s="530">
        <f>IF(OR(AV129=0, AV129=""), AV130, IF(AV130&gt;(AV129*(1+Dash!$B$6)), AV129*(1+Dash!$B$6), IF(AV130&lt;(AV129*(1-Dash!$B$7)), AV129*(1-Dash!$B$7), AV130)))</f>
        <v>0</v>
      </c>
      <c r="AW133" s="530">
        <f>IF(OR(AW129=0, AW129=""), AW130, IF(AW130&gt;(AW129*(1+Dash!$B$6)), AW129*(1+Dash!$B$6), IF(AW130&lt;(AW129*(1-Dash!$B$7)), AW129*(1-Dash!$B$7), AW130)))</f>
        <v>0</v>
      </c>
      <c r="AX133" s="530">
        <f>IF(OR(AX129=0, AX129=""), AX130, IF(AX130&gt;(AX129*(1+Dash!$B$6)), AX129*(1+Dash!$B$6), IF(AX130&lt;(AX129*(1-Dash!$B$7)), AX129*(1-Dash!$B$7), AX130)))</f>
        <v>0</v>
      </c>
      <c r="AY133" s="530">
        <f>IF(OR(AY129=0, AY129=""), AY130, IF(AY130&gt;(AY129*(1+Dash!$B$6)), AY129*(1+Dash!$B$6), IF(AY130&lt;(AY129*(1-Dash!$B$7)), AY129*(1-Dash!$B$7), AY130)))</f>
        <v>0</v>
      </c>
      <c r="AZ133" s="530">
        <f>IF(OR(AZ129=0, AZ129=""), AZ130, IF(AZ130&gt;(AZ129*(1+Dash!$B$6)), AZ129*(1+Dash!$B$6), IF(AZ130&lt;(AZ129*(1-Dash!$B$7)), AZ129*(1-Dash!$B$7), AZ130)))</f>
        <v>0</v>
      </c>
      <c r="BA133" s="530">
        <f>IF(OR(BA129=0, BA129=""), BA130, IF(BA130&gt;(BA129*(1+Dash!$B$6)), BA129*(1+Dash!$B$6), IF(BA130&lt;(BA129*(1-Dash!$B$7)), BA129*(1-Dash!$B$7), BA130)))</f>
        <v>409</v>
      </c>
      <c r="BB133" s="530">
        <f>IF(OR(BB129=0, BB129=""), BB130, IF(BB130&gt;(BB129*(1+Dash!$B$6)), BB129*(1+Dash!$B$6), IF(BB130&lt;(BB129*(1-Dash!$B$7)), BB129*(1-Dash!$B$7), BB130)))</f>
        <v>295.90000000000003</v>
      </c>
      <c r="BC133" s="530">
        <f>IF(OR(BC129=0, BC129=""), BC130, IF(BC130&gt;(BC129*(1+Dash!$B$6)), BC129*(1+Dash!$B$6), IF(BC130&lt;(BC129*(1-Dash!$B$7)), BC129*(1-Dash!$B$7), BC130)))</f>
        <v>177.10000000000002</v>
      </c>
      <c r="BD133" s="530">
        <f>IF(OR(BD129=0, BD129=""), BD130, IF(BD130&gt;(BD129*(1+Dash!$B$6)), BD129*(1+Dash!$B$6), IF(BD130&lt;(BD129*(1-Dash!$B$7)), BD129*(1-Dash!$B$7), BD130)))</f>
        <v>104.50000000000001</v>
      </c>
      <c r="BE133" s="530">
        <f>IF(OR(BE129=0, BE129=""), BE130, IF(BE130&gt;(BE129*(1+Dash!$B$6)), BE129*(1+Dash!$B$6), IF(BE130&lt;(BE129*(1-Dash!$B$7)), BE129*(1-Dash!$B$7), BE130)))</f>
        <v>272</v>
      </c>
      <c r="BF133" s="530">
        <f>IF(OR(BF129=0, BF129=""), BF130, IF(BF130&gt;(BF129*(1+Dash!$B$6)), BF129*(1+Dash!$B$6), IF(BF130&lt;(BF129*(1-Dash!$B$7)), BF129*(1-Dash!$B$7), BF130)))</f>
        <v>233</v>
      </c>
      <c r="BG133" s="530">
        <f>IF(OR(BG129=0, BG129=""), BG130, IF(BG130&gt;(BG129*(1+Dash!$B$6)), BG129*(1+Dash!$B$6), IF(BG130&lt;(BG129*(1-Dash!$B$7)), BG129*(1-Dash!$B$7), BG130)))</f>
        <v>108.9</v>
      </c>
      <c r="BH133" s="530">
        <f>IF(OR(BH129=0, BH129=""), BH130, IF(BH130&gt;(BH129*(1+Dash!$B$6)), BH129*(1+Dash!$B$6), IF(BH130&lt;(BH129*(1-Dash!$B$7)), BH129*(1-Dash!$B$7), BH130)))</f>
        <v>46.2</v>
      </c>
      <c r="BI133" s="530">
        <f>IF(OR(BI129=0, BI129=""), BI130, IF(BI130&gt;(BI129*(1+Dash!$B$6)), BI129*(1+Dash!$B$6), IF(BI130&lt;(BI129*(1-Dash!$B$7)), BI129*(1-Dash!$B$7), BI130)))</f>
        <v>104.50000000000001</v>
      </c>
      <c r="BJ133" s="530">
        <f>IF(OR(BJ129=0, BJ129=""), BJ130, IF(BJ130&gt;(BJ129*(1+Dash!$B$6)), BJ129*(1+Dash!$B$6), IF(BJ130&lt;(BJ129*(1-Dash!$B$7)), BJ129*(1-Dash!$B$7), BJ130)))</f>
        <v>50.6</v>
      </c>
      <c r="BK133" s="530">
        <f>IF(OR(BK129=0, BK129=""), BK130, IF(BK130&gt;(BK129*(1+Dash!$B$6)), BK129*(1+Dash!$B$6), IF(BK130&lt;(BK129*(1-Dash!$B$7)), BK129*(1-Dash!$B$7), BK130)))</f>
        <v>68.2</v>
      </c>
      <c r="BL133" s="530">
        <f>IF(OR(BL129=0, BL129=""), BL130, IF(BL130&gt;(BL129*(1+Dash!$B$6)), BL129*(1+Dash!$B$6), IF(BL130&lt;(BL129*(1-Dash!$B$7)), BL129*(1-Dash!$B$7), BL130)))</f>
        <v>58.300000000000004</v>
      </c>
      <c r="BM133" s="530">
        <f>IF(OR(BM129=0, BM129=""), BM130, IF(BM130&gt;(BM129*(1+Dash!$B$6)), BM129*(1+Dash!$B$6), IF(BM130&lt;(BM129*(1-Dash!$B$7)), BM129*(1-Dash!$B$7), BM130)))</f>
        <v>0</v>
      </c>
      <c r="BN133" s="530">
        <f>IF(OR(BN129=0, BN129=""), BN130, IF(BN130&gt;(BN129*(1+Dash!$B$6)), BN129*(1+Dash!$B$6), IF(BN130&lt;(BN129*(1-Dash!$B$7)), BN129*(1-Dash!$B$7), BN130)))</f>
        <v>0</v>
      </c>
      <c r="BO133" s="530">
        <f>IF(OR(BO129=0, BO129=""), BO130, IF(BO130&gt;(BO129*(1+Dash!$B$6)), BO129*(1+Dash!$B$6), IF(BO130&lt;(BO129*(1-Dash!$B$7)), BO129*(1-Dash!$B$7), BO130)))</f>
        <v>0</v>
      </c>
      <c r="BP133" s="530">
        <f>IF(OR(BP129=0, BP129=""), BP130, IF(BP130&gt;(BP129*(1+Dash!$B$6)), BP129*(1+Dash!$B$6), IF(BP130&lt;(BP129*(1-Dash!$B$7)), BP129*(1-Dash!$B$7), BP130)))</f>
        <v>0</v>
      </c>
      <c r="BQ133" s="530">
        <f>IF(OR(BQ129=0, BQ129=""), BQ130, IF(BQ130&gt;(BQ129*(1+Dash!$B$6)), BQ129*(1+Dash!$B$6), IF(BQ130&lt;(BQ129*(1-Dash!$B$7)), BQ129*(1-Dash!$B$7), BQ130)))</f>
        <v>0</v>
      </c>
      <c r="BR133" s="530">
        <f>IF(OR(BR129=0, BR129=""), BR130, IF(BR130&gt;(BR129*(1+Dash!$B$6)), BR129*(1+Dash!$B$6), IF(BR130&lt;(BR129*(1-Dash!$B$7)), BR129*(1-Dash!$B$7), BR130)))</f>
        <v>0</v>
      </c>
      <c r="BS133" s="530">
        <f>IF(OR(BS129=0, BS129=""), BS130, IF(BS130&gt;(BS129*(1+Dash!$B$6)), BS129*(1+Dash!$B$6), IF(BS130&lt;(BS129*(1-Dash!$B$7)), BS129*(1-Dash!$B$7), BS130)))</f>
        <v>0</v>
      </c>
      <c r="BT133" s="530">
        <f>IF(OR(BT129=0, BT129=""), BT130, IF(BT130&gt;(BT129*(1+Dash!$B$6)), BT129*(1+Dash!$B$6), IF(BT130&lt;(BT129*(1-Dash!$B$7)), BT129*(1-Dash!$B$7), BT130)))</f>
        <v>0</v>
      </c>
      <c r="BU133" s="530">
        <f>IF(OR(BU129=0, BU129=""), BU130, IF(BU130&gt;(BU129*(1+Dash!$B$6)), BU129*(1+Dash!$B$6), IF(BU130&lt;(BU129*(1-Dash!$B$7)), BU129*(1-Dash!$B$7), BU130)))</f>
        <v>0</v>
      </c>
      <c r="BV133" s="530">
        <f>IF(OR(BV129=0, BV129=""), BV130, IF(BV130&gt;(BV129*(1+Dash!$B$6)), BV129*(1+Dash!$B$6), IF(BV130&lt;(BV129*(1-Dash!$B$7)), BV129*(1-Dash!$B$7), BV130)))</f>
        <v>0</v>
      </c>
      <c r="BW133" s="530">
        <f>IF(OR(BW129=0, BW129=""), BW130, IF(BW130&gt;(BW129*(1+Dash!$B$6)), BW129*(1+Dash!$B$6), IF(BW130&lt;(BW129*(1-Dash!$B$7)), BW129*(1-Dash!$B$7), BW130)))</f>
        <v>0</v>
      </c>
      <c r="BX133" s="530">
        <f>IF(OR(BX129=0, BX129=""), BX130, IF(BX130&gt;(BX129*(1+Dash!$B$6)), BX129*(1+Dash!$B$6), IF(BX130&lt;(BX129*(1-Dash!$B$7)), BX129*(1-Dash!$B$7), BX130)))</f>
        <v>0</v>
      </c>
      <c r="BY133" s="530">
        <f>IF(OR(BY129=0, BY129=""), BY130, IF(BY130&gt;(BY129*(1+Dash!$B$6)), BY129*(1+Dash!$B$6), IF(BY130&lt;(BY129*(1-Dash!$B$7)), BY129*(1-Dash!$B$7), BY130)))</f>
        <v>1.1000000000000001</v>
      </c>
      <c r="BZ133" s="530">
        <f>IF(OR(BZ129=0, BZ129=""), BZ130, IF(BZ130&gt;(BZ129*(1+Dash!$B$6)), BZ129*(1+Dash!$B$6), IF(BZ130&lt;(BZ129*(1-Dash!$B$7)), BZ129*(1-Dash!$B$7), BZ130)))</f>
        <v>6.6000000000000005</v>
      </c>
      <c r="CA133" s="530">
        <f>IF(OR(CA129=0, CA129=""), CA130, IF(CA130&gt;(CA129*(1+Dash!$B$6)), CA129*(1+Dash!$B$6), IF(CA130&lt;(CA129*(1-Dash!$B$7)), CA129*(1-Dash!$B$7), CA130)))</f>
        <v>0</v>
      </c>
    </row>
    <row r="134" spans="1:79" s="477" customFormat="1">
      <c r="A134" s="477" t="s">
        <v>67</v>
      </c>
      <c r="B134" s="477" t="s">
        <v>1911</v>
      </c>
      <c r="C134" s="477">
        <v>2026</v>
      </c>
      <c r="D134" s="477" t="s">
        <v>1937</v>
      </c>
      <c r="E134" s="530">
        <f>IF(E131&gt;(E133*(1+Dash!$B$6)), E133*(1+Dash!$B$6), IF(E131&lt;(E133*(1-Dash!$B$7)), E133*(1-Dash!$B$7), E131))</f>
        <v>531</v>
      </c>
      <c r="F134" s="530">
        <f>IF(F131&gt;(F133*(1+Dash!$B$6)), F133*(1+Dash!$B$6), IF(F131&lt;(F133*(1-Dash!$B$7)), F133*(1-Dash!$B$7), F131))</f>
        <v>302</v>
      </c>
      <c r="G134" s="530">
        <f>IF(G131&gt;(G133*(1+Dash!$B$6)), G133*(1+Dash!$B$6), IF(G131&lt;(G133*(1-Dash!$B$7)), G133*(1-Dash!$B$7), G131))</f>
        <v>251</v>
      </c>
      <c r="H134" s="530">
        <f>IF(H131&gt;(H133*(1+Dash!$B$6)), H133*(1+Dash!$B$6), IF(H131&lt;(H133*(1-Dash!$B$7)), H133*(1-Dash!$B$7), H131))</f>
        <v>98</v>
      </c>
      <c r="I134" s="530">
        <f>IF(I131&gt;(I133*(1+Dash!$B$6)), I133*(1+Dash!$B$6), IF(I131&lt;(I133*(1-Dash!$B$7)), I133*(1-Dash!$B$7), I131))</f>
        <v>43</v>
      </c>
      <c r="J134" s="530">
        <f>IF(J131&gt;(J133*(1+Dash!$B$6)), J133*(1+Dash!$B$6), IF(J131&lt;(J133*(1-Dash!$B$7)), J133*(1-Dash!$B$7), J131))</f>
        <v>0</v>
      </c>
      <c r="K134" s="530">
        <f>IF(K131&gt;(K133*(1+Dash!$B$6)), K133*(1+Dash!$B$6), IF(K131&lt;(K133*(1-Dash!$B$7)), K133*(1-Dash!$B$7), K131))</f>
        <v>0</v>
      </c>
      <c r="L134" s="530">
        <f>IF(L131&gt;(L133*(1+Dash!$B$6)), L133*(1+Dash!$B$6), IF(L131&lt;(L133*(1-Dash!$B$7)), L133*(1-Dash!$B$7), L131))</f>
        <v>0</v>
      </c>
      <c r="M134" s="530">
        <f>IF(M131&gt;(M133*(1+Dash!$B$6)), M133*(1+Dash!$B$6), IF(M131&lt;(M133*(1-Dash!$B$7)), M133*(1-Dash!$B$7), M131))</f>
        <v>0</v>
      </c>
      <c r="N134" s="530">
        <f>IF(N131&gt;(N133*(1+Dash!$B$6)), N133*(1+Dash!$B$6), IF(N131&lt;(N133*(1-Dash!$B$7)), N133*(1-Dash!$B$7), N131))</f>
        <v>167.86499999999998</v>
      </c>
      <c r="O134" s="530">
        <f>IF(O131&gt;(O133*(1+Dash!$B$6)), O133*(1+Dash!$B$6), IF(O131&lt;(O133*(1-Dash!$B$7)), O133*(1-Dash!$B$7), O131))</f>
        <v>7</v>
      </c>
      <c r="P134" s="530">
        <f>IF(P131&gt;(P133*(1+Dash!$B$6)), P133*(1+Dash!$B$6), IF(P131&lt;(P133*(1-Dash!$B$7)), P133*(1-Dash!$B$7), P131))</f>
        <v>167.86499999999998</v>
      </c>
      <c r="Q134" s="530">
        <f>IF(Q131&gt;(Q133*(1+Dash!$B$6)), Q133*(1+Dash!$B$6), IF(Q131&lt;(Q133*(1-Dash!$B$7)), Q133*(1-Dash!$B$7), Q131))</f>
        <v>385.36749999999995</v>
      </c>
      <c r="R134" s="530">
        <f>IF(R131&gt;(R133*(1+Dash!$B$6)), R133*(1+Dash!$B$6), IF(R131&lt;(R133*(1-Dash!$B$7)), R133*(1-Dash!$B$7), R131))</f>
        <v>247.285</v>
      </c>
      <c r="S134" s="530">
        <f>IF(S131&gt;(S133*(1+Dash!$B$6)), S133*(1+Dash!$B$6), IF(S131&lt;(S133*(1-Dash!$B$7)), S133*(1-Dash!$B$7), S131))</f>
        <v>134.47249999999997</v>
      </c>
      <c r="T134" s="530">
        <f>IF(T131&gt;(T133*(1+Dash!$B$6)), T133*(1+Dash!$B$6), IF(T131&lt;(T133*(1-Dash!$B$7)), T133*(1-Dash!$B$7), T131))</f>
        <v>136.27749999999997</v>
      </c>
      <c r="U134" s="530">
        <f>IF(U131&gt;(U133*(1+Dash!$B$6)), U133*(1+Dash!$B$6), IF(U131&lt;(U133*(1-Dash!$B$7)), U133*(1-Dash!$B$7), U131))</f>
        <v>129.05749999999998</v>
      </c>
      <c r="V134" s="530">
        <f>IF(V131&gt;(V133*(1+Dash!$B$6)), V133*(1+Dash!$B$6), IF(V131&lt;(V133*(1-Dash!$B$7)), V133*(1-Dash!$B$7), V131))</f>
        <v>124.54499999999999</v>
      </c>
      <c r="W134" s="530">
        <f>IF(W131&gt;(W133*(1+Dash!$B$6)), W133*(1+Dash!$B$6), IF(W131&lt;(W133*(1-Dash!$B$7)), W133*(1-Dash!$B$7), W131))</f>
        <v>30.684999999999995</v>
      </c>
      <c r="X134" s="530">
        <f>IF(X131&gt;(X133*(1+Dash!$B$6)), X133*(1+Dash!$B$6), IF(X131&lt;(X133*(1-Dash!$B$7)), X133*(1-Dash!$B$7), X131))</f>
        <v>12.634999999999998</v>
      </c>
      <c r="Y134" s="530">
        <f>IF(Y131&gt;(Y133*(1+Dash!$B$6)), Y133*(1+Dash!$B$6), IF(Y131&lt;(Y133*(1-Dash!$B$7)), Y133*(1-Dash!$B$7), Y131))</f>
        <v>256.31</v>
      </c>
      <c r="Z134" s="530">
        <f>IF(Z131&gt;(Z133*(1+Dash!$B$6)), Z133*(1+Dash!$B$6), IF(Z131&lt;(Z133*(1-Dash!$B$7)), Z133*(1-Dash!$B$7), Z131))</f>
        <v>122.73999999999998</v>
      </c>
      <c r="AA134" s="530">
        <f>IF(AA131&gt;(AA133*(1+Dash!$B$6)), AA133*(1+Dash!$B$6), IF(AA131&lt;(AA133*(1-Dash!$B$7)), AA133*(1-Dash!$B$7), AA131))</f>
        <v>103.78749999999999</v>
      </c>
      <c r="AB134" s="530">
        <f>IF(AB131&gt;(AB133*(1+Dash!$B$6)), AB133*(1+Dash!$B$6), IF(AB131&lt;(AB133*(1-Dash!$B$7)), AB133*(1-Dash!$B$7), AB131))</f>
        <v>123.6425</v>
      </c>
      <c r="AC134" s="530">
        <f>IF(AC131&gt;(AC133*(1+Dash!$B$6)), AC133*(1+Dash!$B$6), IF(AC131&lt;(AC133*(1-Dash!$B$7)), AC133*(1-Dash!$B$7), AC131))</f>
        <v>279</v>
      </c>
      <c r="AD134" s="530">
        <f>IF(AD131&gt;(AD133*(1+Dash!$B$6)), AD133*(1+Dash!$B$6), IF(AD131&lt;(AD133*(1-Dash!$B$7)), AD133*(1-Dash!$B$7), AD131))</f>
        <v>249</v>
      </c>
      <c r="AE134" s="530">
        <f>IF(AE131&gt;(AE133*(1+Dash!$B$6)), AE133*(1+Dash!$B$6), IF(AE131&lt;(AE133*(1-Dash!$B$7)), AE133*(1-Dash!$B$7), AE131))</f>
        <v>124</v>
      </c>
      <c r="AF134" s="530">
        <f>IF(AF131&gt;(AF133*(1+Dash!$B$6)), AF133*(1+Dash!$B$6), IF(AF131&lt;(AF133*(1-Dash!$B$7)), AF133*(1-Dash!$B$7), AF131))</f>
        <v>58.080000000000013</v>
      </c>
      <c r="AG134" s="530">
        <f>IF(AG131&gt;(AG133*(1+Dash!$B$6)), AG133*(1+Dash!$B$6), IF(AG131&lt;(AG133*(1-Dash!$B$7)), AG133*(1-Dash!$B$7), AG131))</f>
        <v>149.81499999999997</v>
      </c>
      <c r="AH134" s="530">
        <f>IF(AH131&gt;(AH133*(1+Dash!$B$6)), AH133*(1+Dash!$B$6), IF(AH131&lt;(AH133*(1-Dash!$B$7)), AH133*(1-Dash!$B$7), AH131))</f>
        <v>128.155</v>
      </c>
      <c r="AI134" s="530">
        <f>IF(AI131&gt;(AI133*(1+Dash!$B$6)), AI133*(1+Dash!$B$6), IF(AI131&lt;(AI133*(1-Dash!$B$7)), AI133*(1-Dash!$B$7), AI131))</f>
        <v>46.93</v>
      </c>
      <c r="AJ134" s="530">
        <f>IF(AJ131&gt;(AJ133*(1+Dash!$B$6)), AJ133*(1+Dash!$B$6), IF(AJ131&lt;(AJ133*(1-Dash!$B$7)), AJ133*(1-Dash!$B$7), AJ131))</f>
        <v>10.89</v>
      </c>
      <c r="AK134" s="530">
        <f>IF(AK131&gt;(AK133*(1+Dash!$B$6)), AK133*(1+Dash!$B$6), IF(AK131&lt;(AK133*(1-Dash!$B$7)), AK133*(1-Dash!$B$7), AK131))</f>
        <v>143.99</v>
      </c>
      <c r="AL134" s="530">
        <f>IF(AL131&gt;(AL133*(1+Dash!$B$6)), AL133*(1+Dash!$B$6), IF(AL131&lt;(AL133*(1-Dash!$B$7)), AL133*(1-Dash!$B$7), AL131))</f>
        <v>113.74000000000001</v>
      </c>
      <c r="AM134" s="530">
        <f>IF(AM131&gt;(AM133*(1+Dash!$B$6)), AM133*(1+Dash!$B$6), IF(AM131&lt;(AM133*(1-Dash!$B$7)), AM133*(1-Dash!$B$7), AM131))</f>
        <v>91.960000000000022</v>
      </c>
      <c r="AN134" s="530">
        <f>IF(AN131&gt;(AN133*(1+Dash!$B$6)), AN133*(1+Dash!$B$6), IF(AN131&lt;(AN133*(1-Dash!$B$7)), AN133*(1-Dash!$B$7), AN131))</f>
        <v>47.190000000000012</v>
      </c>
      <c r="AO134" s="530">
        <f>IF(AO131&gt;(AO133*(1+Dash!$B$6)), AO133*(1+Dash!$B$6), IF(AO131&lt;(AO133*(1-Dash!$B$7)), AO133*(1-Dash!$B$7), AO131))</f>
        <v>0</v>
      </c>
      <c r="AP134" s="530">
        <f>IF(AP131&gt;(AP133*(1+Dash!$B$6)), AP133*(1+Dash!$B$6), IF(AP131&lt;(AP133*(1-Dash!$B$7)), AP133*(1-Dash!$B$7), AP131))</f>
        <v>0</v>
      </c>
      <c r="AQ134" s="530">
        <f>IF(AQ131&gt;(AQ133*(1+Dash!$B$6)), AQ133*(1+Dash!$B$6), IF(AQ131&lt;(AQ133*(1-Dash!$B$7)), AQ133*(1-Dash!$B$7), AQ131))</f>
        <v>0</v>
      </c>
      <c r="AR134" s="530">
        <f>IF(AR131&gt;(AR133*(1+Dash!$B$6)), AR133*(1+Dash!$B$6), IF(AR131&lt;(AR133*(1-Dash!$B$7)), AR133*(1-Dash!$B$7), AR131))</f>
        <v>0</v>
      </c>
      <c r="AS134" s="530">
        <f>IF(AS131&gt;(AS133*(1+Dash!$B$6)), AS133*(1+Dash!$B$6), IF(AS131&lt;(AS133*(1-Dash!$B$7)), AS133*(1-Dash!$B$7), AS131))</f>
        <v>0</v>
      </c>
      <c r="AT134" s="530">
        <f>IF(AT131&gt;(AT133*(1+Dash!$B$6)), AT133*(1+Dash!$B$6), IF(AT131&lt;(AT133*(1-Dash!$B$7)), AT133*(1-Dash!$B$7), AT131))</f>
        <v>0</v>
      </c>
      <c r="AU134" s="530">
        <f>IF(AU131&gt;(AU133*(1+Dash!$B$6)), AU133*(1+Dash!$B$6), IF(AU131&lt;(AU133*(1-Dash!$B$7)), AU133*(1-Dash!$B$7), AU131))</f>
        <v>0</v>
      </c>
      <c r="AV134" s="530">
        <f>IF(AV131&gt;(AV133*(1+Dash!$B$6)), AV133*(1+Dash!$B$6), IF(AV131&lt;(AV133*(1-Dash!$B$7)), AV133*(1-Dash!$B$7), AV131))</f>
        <v>0</v>
      </c>
      <c r="AW134" s="530">
        <f>IF(AW131&gt;(AW133*(1+Dash!$B$6)), AW133*(1+Dash!$B$6), IF(AW131&lt;(AW133*(1-Dash!$B$7)), AW133*(1-Dash!$B$7), AW131))</f>
        <v>0</v>
      </c>
      <c r="AX134" s="530">
        <f>IF(AX131&gt;(AX133*(1+Dash!$B$6)), AX133*(1+Dash!$B$6), IF(AX131&lt;(AX133*(1-Dash!$B$7)), AX133*(1-Dash!$B$7), AX131))</f>
        <v>0</v>
      </c>
      <c r="AY134" s="530">
        <f>IF(AY131&gt;(AY133*(1+Dash!$B$6)), AY133*(1+Dash!$B$6), IF(AY131&lt;(AY133*(1-Dash!$B$7)), AY133*(1-Dash!$B$7), AY131))</f>
        <v>0</v>
      </c>
      <c r="AZ134" s="530">
        <f>IF(AZ131&gt;(AZ133*(1+Dash!$B$6)), AZ133*(1+Dash!$B$6), IF(AZ131&lt;(AZ133*(1-Dash!$B$7)), AZ133*(1-Dash!$B$7), AZ131))</f>
        <v>0</v>
      </c>
      <c r="BA134" s="530">
        <f>IF(BA131&gt;(BA133*(1+Dash!$B$6)), BA133*(1+Dash!$B$6), IF(BA131&lt;(BA133*(1-Dash!$B$7)), BA133*(1-Dash!$B$7), BA131))</f>
        <v>409</v>
      </c>
      <c r="BB134" s="530">
        <f>IF(BB131&gt;(BB133*(1+Dash!$B$6)), BB133*(1+Dash!$B$6), IF(BB131&lt;(BB133*(1-Dash!$B$7)), BB133*(1-Dash!$B$7), BB131))</f>
        <v>322</v>
      </c>
      <c r="BC134" s="530">
        <f>IF(BC131&gt;(BC133*(1+Dash!$B$6)), BC133*(1+Dash!$B$6), IF(BC131&lt;(BC133*(1-Dash!$B$7)), BC133*(1-Dash!$B$7), BC131))</f>
        <v>194.81000000000003</v>
      </c>
      <c r="BD134" s="530">
        <f>IF(BD131&gt;(BD133*(1+Dash!$B$6)), BD133*(1+Dash!$B$6), IF(BD131&lt;(BD133*(1-Dash!$B$7)), BD133*(1-Dash!$B$7), BD131))</f>
        <v>114.95000000000003</v>
      </c>
      <c r="BE134" s="530">
        <f>IF(BE131&gt;(BE133*(1+Dash!$B$6)), BE133*(1+Dash!$B$6), IF(BE131&lt;(BE133*(1-Dash!$B$7)), BE133*(1-Dash!$B$7), BE131))</f>
        <v>272</v>
      </c>
      <c r="BF134" s="530">
        <f>IF(BF131&gt;(BF133*(1+Dash!$B$6)), BF133*(1+Dash!$B$6), IF(BF131&lt;(BF133*(1-Dash!$B$7)), BF133*(1-Dash!$B$7), BF131))</f>
        <v>233</v>
      </c>
      <c r="BG134" s="530">
        <f>IF(BG131&gt;(BG133*(1+Dash!$B$6)), BG133*(1+Dash!$B$6), IF(BG131&lt;(BG133*(1-Dash!$B$7)), BG133*(1-Dash!$B$7), BG131))</f>
        <v>119.79000000000002</v>
      </c>
      <c r="BH134" s="530">
        <f>IF(BH131&gt;(BH133*(1+Dash!$B$6)), BH133*(1+Dash!$B$6), IF(BH131&lt;(BH133*(1-Dash!$B$7)), BH133*(1-Dash!$B$7), BH131))</f>
        <v>50.820000000000007</v>
      </c>
      <c r="BI134" s="530">
        <f>IF(BI131&gt;(BI133*(1+Dash!$B$6)), BI133*(1+Dash!$B$6), IF(BI131&lt;(BI133*(1-Dash!$B$7)), BI133*(1-Dash!$B$7), BI131))</f>
        <v>114.95000000000003</v>
      </c>
      <c r="BJ134" s="530">
        <f>IF(BJ131&gt;(BJ133*(1+Dash!$B$6)), BJ133*(1+Dash!$B$6), IF(BJ131&lt;(BJ133*(1-Dash!$B$7)), BJ133*(1-Dash!$B$7), BJ131))</f>
        <v>55.660000000000004</v>
      </c>
      <c r="BK134" s="530">
        <f>IF(BK131&gt;(BK133*(1+Dash!$B$6)), BK133*(1+Dash!$B$6), IF(BK131&lt;(BK133*(1-Dash!$B$7)), BK133*(1-Dash!$B$7), BK131))</f>
        <v>75.02000000000001</v>
      </c>
      <c r="BL134" s="530">
        <f>IF(BL131&gt;(BL133*(1+Dash!$B$6)), BL133*(1+Dash!$B$6), IF(BL131&lt;(BL133*(1-Dash!$B$7)), BL133*(1-Dash!$B$7), BL131))</f>
        <v>64.13000000000001</v>
      </c>
      <c r="BM134" s="530">
        <f>IF(BM131&gt;(BM133*(1+Dash!$B$6)), BM133*(1+Dash!$B$6), IF(BM131&lt;(BM133*(1-Dash!$B$7)), BM133*(1-Dash!$B$7), BM131))</f>
        <v>0</v>
      </c>
      <c r="BN134" s="530">
        <f>IF(BN131&gt;(BN133*(1+Dash!$B$6)), BN133*(1+Dash!$B$6), IF(BN131&lt;(BN133*(1-Dash!$B$7)), BN133*(1-Dash!$B$7), BN131))</f>
        <v>0</v>
      </c>
      <c r="BO134" s="530">
        <f>IF(BO131&gt;(BO133*(1+Dash!$B$6)), BO133*(1+Dash!$B$6), IF(BO131&lt;(BO133*(1-Dash!$B$7)), BO133*(1-Dash!$B$7), BO131))</f>
        <v>0</v>
      </c>
      <c r="BP134" s="530">
        <f>IF(BP131&gt;(BP133*(1+Dash!$B$6)), BP133*(1+Dash!$B$6), IF(BP131&lt;(BP133*(1-Dash!$B$7)), BP133*(1-Dash!$B$7), BP131))</f>
        <v>0</v>
      </c>
      <c r="BQ134" s="530">
        <f>IF(BQ131&gt;(BQ133*(1+Dash!$B$6)), BQ133*(1+Dash!$B$6), IF(BQ131&lt;(BQ133*(1-Dash!$B$7)), BQ133*(1-Dash!$B$7), BQ131))</f>
        <v>0</v>
      </c>
      <c r="BR134" s="530">
        <f>IF(BR131&gt;(BR133*(1+Dash!$B$6)), BR133*(1+Dash!$B$6), IF(BR131&lt;(BR133*(1-Dash!$B$7)), BR133*(1-Dash!$B$7), BR131))</f>
        <v>0</v>
      </c>
      <c r="BS134" s="530">
        <f>IF(BS131&gt;(BS133*(1+Dash!$B$6)), BS133*(1+Dash!$B$6), IF(BS131&lt;(BS133*(1-Dash!$B$7)), BS133*(1-Dash!$B$7), BS131))</f>
        <v>0</v>
      </c>
      <c r="BT134" s="530">
        <f>IF(BT131&gt;(BT133*(1+Dash!$B$6)), BT133*(1+Dash!$B$6), IF(BT131&lt;(BT133*(1-Dash!$B$7)), BT133*(1-Dash!$B$7), BT131))</f>
        <v>0</v>
      </c>
      <c r="BU134" s="530">
        <f>IF(BU131&gt;(BU133*(1+Dash!$B$6)), BU133*(1+Dash!$B$6), IF(BU131&lt;(BU133*(1-Dash!$B$7)), BU133*(1-Dash!$B$7), BU131))</f>
        <v>0</v>
      </c>
      <c r="BV134" s="530">
        <f>IF(BV131&gt;(BV133*(1+Dash!$B$6)), BV133*(1+Dash!$B$6), IF(BV131&lt;(BV133*(1-Dash!$B$7)), BV133*(1-Dash!$B$7), BV131))</f>
        <v>0</v>
      </c>
      <c r="BW134" s="530">
        <f>IF(BW131&gt;(BW133*(1+Dash!$B$6)), BW133*(1+Dash!$B$6), IF(BW131&lt;(BW133*(1-Dash!$B$7)), BW133*(1-Dash!$B$7), BW131))</f>
        <v>0</v>
      </c>
      <c r="BX134" s="530">
        <f>IF(BX131&gt;(BX133*(1+Dash!$B$6)), BX133*(1+Dash!$B$6), IF(BX131&lt;(BX133*(1-Dash!$B$7)), BX133*(1-Dash!$B$7), BX131))</f>
        <v>0</v>
      </c>
      <c r="BY134" s="530">
        <f>IF(BY131&gt;(BY133*(1+Dash!$B$6)), BY133*(1+Dash!$B$6), IF(BY131&lt;(BY133*(1-Dash!$B$7)), BY133*(1-Dash!$B$7), BY131))</f>
        <v>1.2100000000000002</v>
      </c>
      <c r="BZ134" s="530">
        <f>IF(BZ131&gt;(BZ133*(1+Dash!$B$6)), BZ133*(1+Dash!$B$6), IF(BZ131&lt;(BZ133*(1-Dash!$B$7)), BZ133*(1-Dash!$B$7), BZ131))</f>
        <v>7.2600000000000016</v>
      </c>
      <c r="CA134" s="530">
        <f>IF(CA131&gt;(CA133*(1+Dash!$B$6)), CA133*(1+Dash!$B$6), IF(CA131&lt;(CA133*(1-Dash!$B$7)), CA133*(1-Dash!$B$7), CA131))</f>
        <v>0</v>
      </c>
    </row>
    <row r="135" spans="1:79" s="477" customFormat="1">
      <c r="A135" s="477" t="s">
        <v>69</v>
      </c>
      <c r="B135" s="477" t="s">
        <v>1875</v>
      </c>
      <c r="C135" s="477">
        <v>2018</v>
      </c>
      <c r="D135" s="477" t="s">
        <v>1934</v>
      </c>
      <c r="E135" s="530">
        <v>416</v>
      </c>
      <c r="F135" s="530">
        <v>273</v>
      </c>
      <c r="G135" s="530">
        <v>128</v>
      </c>
      <c r="H135" s="530">
        <v>76</v>
      </c>
      <c r="I135" s="530">
        <v>61</v>
      </c>
      <c r="J135" s="530">
        <v>0</v>
      </c>
      <c r="K135" s="530">
        <v>0</v>
      </c>
      <c r="L135" s="530">
        <v>0</v>
      </c>
      <c r="M135" s="530">
        <v>0</v>
      </c>
      <c r="N135" s="530">
        <v>0</v>
      </c>
      <c r="O135" s="530">
        <v>0</v>
      </c>
      <c r="P135" s="530">
        <v>0</v>
      </c>
      <c r="Q135" s="530">
        <v>0</v>
      </c>
      <c r="R135" s="530">
        <v>0</v>
      </c>
      <c r="S135" s="530">
        <v>0</v>
      </c>
      <c r="T135" s="530">
        <v>0</v>
      </c>
      <c r="U135" s="530">
        <v>0</v>
      </c>
      <c r="V135" s="530">
        <v>0</v>
      </c>
      <c r="W135" s="530">
        <v>0</v>
      </c>
      <c r="X135" s="530">
        <v>0</v>
      </c>
      <c r="Y135" s="530">
        <v>0</v>
      </c>
      <c r="Z135" s="530">
        <v>0</v>
      </c>
      <c r="AA135" s="530">
        <v>0</v>
      </c>
      <c r="AB135" s="530">
        <v>0</v>
      </c>
      <c r="AC135" s="530">
        <v>283</v>
      </c>
      <c r="AD135" s="530">
        <v>126</v>
      </c>
      <c r="AE135" s="530">
        <v>86</v>
      </c>
      <c r="AF135" s="530">
        <v>185</v>
      </c>
      <c r="AG135" s="530">
        <v>150</v>
      </c>
      <c r="AH135" s="530">
        <v>49</v>
      </c>
      <c r="AI135" s="530">
        <v>27</v>
      </c>
      <c r="AJ135" s="530">
        <v>96</v>
      </c>
      <c r="AK135" s="530">
        <v>133</v>
      </c>
      <c r="AL135" s="530">
        <v>77</v>
      </c>
      <c r="AM135" s="530">
        <v>59</v>
      </c>
      <c r="AN135" s="530">
        <v>89</v>
      </c>
      <c r="AO135" s="530">
        <v>0</v>
      </c>
      <c r="AP135" s="530">
        <v>0</v>
      </c>
      <c r="AQ135" s="530">
        <v>0</v>
      </c>
      <c r="AR135" s="530">
        <v>0</v>
      </c>
      <c r="AS135" s="530">
        <v>0</v>
      </c>
      <c r="AT135" s="530">
        <v>0</v>
      </c>
      <c r="AU135" s="530">
        <v>0</v>
      </c>
      <c r="AV135" s="530">
        <v>0</v>
      </c>
      <c r="AW135" s="530">
        <v>0</v>
      </c>
      <c r="AX135" s="530">
        <v>0</v>
      </c>
      <c r="AY135" s="530">
        <v>0</v>
      </c>
      <c r="AZ135" s="530">
        <v>0</v>
      </c>
      <c r="BA135" s="530">
        <v>588</v>
      </c>
      <c r="BB135" s="530">
        <v>168</v>
      </c>
      <c r="BC135" s="530">
        <v>225</v>
      </c>
      <c r="BD135" s="530">
        <v>231</v>
      </c>
      <c r="BE135" s="530">
        <v>491</v>
      </c>
      <c r="BF135" s="530">
        <v>150</v>
      </c>
      <c r="BG135" s="530">
        <v>187</v>
      </c>
      <c r="BH135" s="530">
        <v>153</v>
      </c>
      <c r="BI135" s="530">
        <v>97</v>
      </c>
      <c r="BJ135" s="530">
        <v>18</v>
      </c>
      <c r="BK135" s="530">
        <v>38</v>
      </c>
      <c r="BL135" s="530">
        <v>78</v>
      </c>
      <c r="BM135" s="530">
        <v>0</v>
      </c>
      <c r="BN135" s="530">
        <v>0</v>
      </c>
      <c r="BO135" s="530">
        <v>0</v>
      </c>
      <c r="BP135" s="530">
        <v>0</v>
      </c>
      <c r="BQ135" s="530">
        <v>0</v>
      </c>
      <c r="BR135" s="530">
        <v>0</v>
      </c>
      <c r="BS135" s="530">
        <v>0</v>
      </c>
      <c r="BT135" s="530">
        <v>0</v>
      </c>
      <c r="BU135" s="530">
        <v>0</v>
      </c>
      <c r="BV135" s="530">
        <v>0</v>
      </c>
      <c r="BW135" s="530">
        <v>0</v>
      </c>
      <c r="BX135" s="530">
        <v>0</v>
      </c>
      <c r="BY135" s="530">
        <v>20</v>
      </c>
      <c r="BZ135" s="530">
        <v>77</v>
      </c>
      <c r="CA135" s="530">
        <v>0</v>
      </c>
    </row>
    <row r="136" spans="1:79" s="477" customFormat="1">
      <c r="A136" s="477" t="s">
        <v>69</v>
      </c>
      <c r="B136" s="477" t="s">
        <v>1875</v>
      </c>
      <c r="C136" s="477">
        <v>2019</v>
      </c>
      <c r="D136" s="477" t="s">
        <v>1934</v>
      </c>
      <c r="E136" s="530">
        <v>472</v>
      </c>
      <c r="F136" s="530">
        <v>324</v>
      </c>
      <c r="G136" s="530">
        <v>121</v>
      </c>
      <c r="H136" s="530">
        <v>106</v>
      </c>
      <c r="I136" s="530">
        <v>88</v>
      </c>
      <c r="J136" s="530">
        <v>0</v>
      </c>
      <c r="K136" s="530">
        <v>0</v>
      </c>
      <c r="L136" s="530">
        <v>0</v>
      </c>
      <c r="M136" s="530">
        <v>0</v>
      </c>
      <c r="N136" s="530">
        <v>0</v>
      </c>
      <c r="O136" s="530">
        <v>0</v>
      </c>
      <c r="P136" s="530">
        <v>0</v>
      </c>
      <c r="Q136" s="530">
        <v>0</v>
      </c>
      <c r="R136" s="530">
        <v>0</v>
      </c>
      <c r="S136" s="530">
        <v>0</v>
      </c>
      <c r="T136" s="530">
        <v>0</v>
      </c>
      <c r="U136" s="530">
        <v>0</v>
      </c>
      <c r="V136" s="530">
        <v>0</v>
      </c>
      <c r="W136" s="530">
        <v>0</v>
      </c>
      <c r="X136" s="530">
        <v>0</v>
      </c>
      <c r="Y136" s="530">
        <v>0</v>
      </c>
      <c r="Z136" s="530">
        <v>0</v>
      </c>
      <c r="AA136" s="530">
        <v>0</v>
      </c>
      <c r="AB136" s="530">
        <v>0</v>
      </c>
      <c r="AC136" s="530">
        <v>301</v>
      </c>
      <c r="AD136" s="530">
        <v>147</v>
      </c>
      <c r="AE136" s="530">
        <v>98</v>
      </c>
      <c r="AF136" s="530">
        <v>176</v>
      </c>
      <c r="AG136" s="530">
        <v>144</v>
      </c>
      <c r="AH136" s="530">
        <v>62</v>
      </c>
      <c r="AI136" s="530">
        <v>37</v>
      </c>
      <c r="AJ136" s="530">
        <v>82</v>
      </c>
      <c r="AK136" s="530">
        <v>157</v>
      </c>
      <c r="AL136" s="530">
        <v>85</v>
      </c>
      <c r="AM136" s="530">
        <v>61</v>
      </c>
      <c r="AN136" s="530">
        <v>94</v>
      </c>
      <c r="AO136" s="530">
        <v>0</v>
      </c>
      <c r="AP136" s="530">
        <v>0</v>
      </c>
      <c r="AQ136" s="530">
        <v>0</v>
      </c>
      <c r="AR136" s="530">
        <v>0</v>
      </c>
      <c r="AS136" s="530">
        <v>0</v>
      </c>
      <c r="AT136" s="530">
        <v>0</v>
      </c>
      <c r="AU136" s="530">
        <v>0</v>
      </c>
      <c r="AV136" s="530">
        <v>0</v>
      </c>
      <c r="AW136" s="530">
        <v>0</v>
      </c>
      <c r="AX136" s="530">
        <v>0</v>
      </c>
      <c r="AY136" s="530">
        <v>0</v>
      </c>
      <c r="AZ136" s="530">
        <v>0</v>
      </c>
      <c r="BA136" s="530">
        <v>539</v>
      </c>
      <c r="BB136" s="530">
        <v>177</v>
      </c>
      <c r="BC136" s="530">
        <v>197</v>
      </c>
      <c r="BD136" s="530">
        <v>234</v>
      </c>
      <c r="BE136" s="530">
        <v>443</v>
      </c>
      <c r="BF136" s="530">
        <v>167</v>
      </c>
      <c r="BG136" s="530">
        <v>164</v>
      </c>
      <c r="BH136" s="530">
        <v>156</v>
      </c>
      <c r="BI136" s="530">
        <v>96</v>
      </c>
      <c r="BJ136" s="530">
        <v>10</v>
      </c>
      <c r="BK136" s="530">
        <v>33</v>
      </c>
      <c r="BL136" s="530">
        <v>78</v>
      </c>
      <c r="BM136" s="530">
        <v>0</v>
      </c>
      <c r="BN136" s="530">
        <v>0</v>
      </c>
      <c r="BO136" s="530">
        <v>0</v>
      </c>
      <c r="BP136" s="530">
        <v>0</v>
      </c>
      <c r="BQ136" s="530">
        <v>0</v>
      </c>
      <c r="BR136" s="530">
        <v>0</v>
      </c>
      <c r="BS136" s="530">
        <v>0</v>
      </c>
      <c r="BT136" s="530">
        <v>0</v>
      </c>
      <c r="BU136" s="530">
        <v>0</v>
      </c>
      <c r="BV136" s="530">
        <v>0</v>
      </c>
      <c r="BW136" s="530">
        <v>0</v>
      </c>
      <c r="BX136" s="530">
        <v>0</v>
      </c>
      <c r="BY136" s="530">
        <v>30</v>
      </c>
      <c r="BZ136" s="530">
        <v>80</v>
      </c>
      <c r="CA136" s="530">
        <v>0</v>
      </c>
    </row>
    <row r="137" spans="1:79" s="477" customFormat="1">
      <c r="A137" s="477" t="s">
        <v>69</v>
      </c>
      <c r="B137" s="477" t="s">
        <v>1875</v>
      </c>
      <c r="C137" s="477">
        <v>2020</v>
      </c>
      <c r="D137" s="477" t="s">
        <v>1934</v>
      </c>
      <c r="E137" s="530">
        <v>559</v>
      </c>
      <c r="F137" s="530">
        <v>316</v>
      </c>
      <c r="G137" s="530">
        <v>127</v>
      </c>
      <c r="H137" s="530">
        <v>109</v>
      </c>
      <c r="I137" s="530">
        <v>61</v>
      </c>
      <c r="J137" s="530">
        <v>0</v>
      </c>
      <c r="K137" s="530">
        <v>0</v>
      </c>
      <c r="L137" s="530">
        <v>0</v>
      </c>
      <c r="M137" s="530">
        <v>0</v>
      </c>
      <c r="N137" s="530">
        <v>0</v>
      </c>
      <c r="O137" s="530">
        <v>0</v>
      </c>
      <c r="P137" s="530">
        <v>0</v>
      </c>
      <c r="Q137" s="530">
        <v>0</v>
      </c>
      <c r="R137" s="530">
        <v>0</v>
      </c>
      <c r="S137" s="530">
        <v>0</v>
      </c>
      <c r="T137" s="530">
        <v>0</v>
      </c>
      <c r="U137" s="530">
        <v>0</v>
      </c>
      <c r="V137" s="530">
        <v>0</v>
      </c>
      <c r="W137" s="530">
        <v>0</v>
      </c>
      <c r="X137" s="530">
        <v>0</v>
      </c>
      <c r="Y137" s="530">
        <v>0</v>
      </c>
      <c r="Z137" s="530">
        <v>0</v>
      </c>
      <c r="AA137" s="530">
        <v>0</v>
      </c>
      <c r="AB137" s="530">
        <v>0</v>
      </c>
      <c r="AC137" s="530">
        <v>220</v>
      </c>
      <c r="AD137" s="530">
        <v>91</v>
      </c>
      <c r="AE137" s="530">
        <v>85</v>
      </c>
      <c r="AF137" s="530">
        <v>147</v>
      </c>
      <c r="AG137" s="530">
        <v>118</v>
      </c>
      <c r="AH137" s="530">
        <v>39</v>
      </c>
      <c r="AI137" s="530">
        <v>36</v>
      </c>
      <c r="AJ137" s="530">
        <v>81</v>
      </c>
      <c r="AK137" s="530">
        <v>102</v>
      </c>
      <c r="AL137" s="530">
        <v>52</v>
      </c>
      <c r="AM137" s="530">
        <v>49</v>
      </c>
      <c r="AN137" s="530">
        <v>66</v>
      </c>
      <c r="AO137" s="530">
        <v>0</v>
      </c>
      <c r="AP137" s="530">
        <v>0</v>
      </c>
      <c r="AQ137" s="530">
        <v>0</v>
      </c>
      <c r="AR137" s="530">
        <v>0</v>
      </c>
      <c r="AS137" s="530">
        <v>0</v>
      </c>
      <c r="AT137" s="530">
        <v>0</v>
      </c>
      <c r="AU137" s="530">
        <v>0</v>
      </c>
      <c r="AV137" s="530">
        <v>0</v>
      </c>
      <c r="AW137" s="530">
        <v>0</v>
      </c>
      <c r="AX137" s="530">
        <v>0</v>
      </c>
      <c r="AY137" s="530">
        <v>0</v>
      </c>
      <c r="AZ137" s="530">
        <v>0</v>
      </c>
      <c r="BA137" s="530">
        <v>568</v>
      </c>
      <c r="BB137" s="530">
        <v>204</v>
      </c>
      <c r="BC137" s="530">
        <v>191</v>
      </c>
      <c r="BD137" s="530">
        <v>234</v>
      </c>
      <c r="BE137" s="530">
        <v>456</v>
      </c>
      <c r="BF137" s="530">
        <v>190</v>
      </c>
      <c r="BG137" s="530">
        <v>149</v>
      </c>
      <c r="BH137" s="530">
        <v>149</v>
      </c>
      <c r="BI137" s="530">
        <v>112</v>
      </c>
      <c r="BJ137" s="530">
        <v>14</v>
      </c>
      <c r="BK137" s="530">
        <v>42</v>
      </c>
      <c r="BL137" s="530">
        <v>85</v>
      </c>
      <c r="BM137" s="530">
        <v>0</v>
      </c>
      <c r="BN137" s="530">
        <v>0</v>
      </c>
      <c r="BO137" s="530">
        <v>0</v>
      </c>
      <c r="BP137" s="530">
        <v>0</v>
      </c>
      <c r="BQ137" s="530">
        <v>0</v>
      </c>
      <c r="BR137" s="530">
        <v>0</v>
      </c>
      <c r="BS137" s="530">
        <v>0</v>
      </c>
      <c r="BT137" s="530">
        <v>0</v>
      </c>
      <c r="BU137" s="530">
        <v>0</v>
      </c>
      <c r="BV137" s="530">
        <v>0</v>
      </c>
      <c r="BW137" s="530">
        <v>0</v>
      </c>
      <c r="BX137" s="530">
        <v>0</v>
      </c>
      <c r="BY137" s="530">
        <v>13</v>
      </c>
      <c r="BZ137" s="530">
        <v>72</v>
      </c>
      <c r="CA137" s="530">
        <v>0</v>
      </c>
    </row>
    <row r="138" spans="1:79" s="477" customFormat="1">
      <c r="A138" s="477" t="s">
        <v>69</v>
      </c>
      <c r="B138" s="477" t="s">
        <v>1875</v>
      </c>
      <c r="C138" s="477">
        <v>2021</v>
      </c>
      <c r="D138" s="477" t="s">
        <v>1934</v>
      </c>
      <c r="E138" s="530">
        <v>530</v>
      </c>
      <c r="F138" s="530">
        <v>327</v>
      </c>
      <c r="G138" s="530">
        <v>130</v>
      </c>
      <c r="H138" s="530">
        <v>86</v>
      </c>
      <c r="I138" s="530">
        <v>71</v>
      </c>
      <c r="J138" s="530">
        <v>0</v>
      </c>
      <c r="K138" s="530">
        <v>0</v>
      </c>
      <c r="L138" s="530">
        <v>0</v>
      </c>
      <c r="M138" s="530">
        <v>0</v>
      </c>
      <c r="N138" s="530">
        <v>0</v>
      </c>
      <c r="O138" s="530">
        <v>0</v>
      </c>
      <c r="P138" s="530">
        <v>0</v>
      </c>
      <c r="Q138" s="530">
        <v>50</v>
      </c>
      <c r="R138" s="530">
        <v>0</v>
      </c>
      <c r="S138" s="530">
        <v>0</v>
      </c>
      <c r="T138" s="530">
        <v>0</v>
      </c>
      <c r="U138" s="530">
        <v>0</v>
      </c>
      <c r="V138" s="530">
        <v>0</v>
      </c>
      <c r="W138" s="530">
        <v>0</v>
      </c>
      <c r="X138" s="530">
        <v>0</v>
      </c>
      <c r="Y138" s="530">
        <v>50</v>
      </c>
      <c r="Z138" s="530">
        <v>0</v>
      </c>
      <c r="AA138" s="530">
        <v>0</v>
      </c>
      <c r="AB138" s="530">
        <v>0</v>
      </c>
      <c r="AC138" s="530">
        <v>418</v>
      </c>
      <c r="AD138" s="530">
        <v>169</v>
      </c>
      <c r="AE138" s="530">
        <v>129</v>
      </c>
      <c r="AF138" s="530">
        <v>289</v>
      </c>
      <c r="AG138" s="530">
        <v>232</v>
      </c>
      <c r="AH138" s="530">
        <v>81</v>
      </c>
      <c r="AI138" s="530">
        <v>54</v>
      </c>
      <c r="AJ138" s="530">
        <v>173</v>
      </c>
      <c r="AK138" s="530">
        <v>186</v>
      </c>
      <c r="AL138" s="530">
        <v>88</v>
      </c>
      <c r="AM138" s="530">
        <v>75</v>
      </c>
      <c r="AN138" s="530">
        <v>116</v>
      </c>
      <c r="AO138" s="530">
        <v>0</v>
      </c>
      <c r="AP138" s="530">
        <v>0</v>
      </c>
      <c r="AQ138" s="530">
        <v>0</v>
      </c>
      <c r="AR138" s="530">
        <v>0</v>
      </c>
      <c r="AS138" s="530">
        <v>0</v>
      </c>
      <c r="AT138" s="530">
        <v>0</v>
      </c>
      <c r="AU138" s="530">
        <v>0</v>
      </c>
      <c r="AV138" s="530">
        <v>0</v>
      </c>
      <c r="AW138" s="530">
        <v>0</v>
      </c>
      <c r="AX138" s="530">
        <v>0</v>
      </c>
      <c r="AY138" s="530">
        <v>0</v>
      </c>
      <c r="AZ138" s="530">
        <v>0</v>
      </c>
      <c r="BA138" s="530">
        <v>635</v>
      </c>
      <c r="BB138" s="530">
        <v>212</v>
      </c>
      <c r="BC138" s="530">
        <v>220</v>
      </c>
      <c r="BD138" s="530">
        <v>248</v>
      </c>
      <c r="BE138" s="530">
        <v>513</v>
      </c>
      <c r="BF138" s="530">
        <v>200</v>
      </c>
      <c r="BG138" s="530">
        <v>174</v>
      </c>
      <c r="BH138" s="530">
        <v>151</v>
      </c>
      <c r="BI138" s="530">
        <v>122</v>
      </c>
      <c r="BJ138" s="530">
        <v>12</v>
      </c>
      <c r="BK138" s="530">
        <v>46</v>
      </c>
      <c r="BL138" s="530">
        <v>97</v>
      </c>
      <c r="BM138" s="530">
        <v>0</v>
      </c>
      <c r="BN138" s="530">
        <v>0</v>
      </c>
      <c r="BO138" s="530">
        <v>0</v>
      </c>
      <c r="BP138" s="530">
        <v>0</v>
      </c>
      <c r="BQ138" s="530">
        <v>0</v>
      </c>
      <c r="BR138" s="530">
        <v>0</v>
      </c>
      <c r="BS138" s="530">
        <v>0</v>
      </c>
      <c r="BT138" s="530">
        <v>0</v>
      </c>
      <c r="BU138" s="530">
        <v>0</v>
      </c>
      <c r="BV138" s="530">
        <v>0</v>
      </c>
      <c r="BW138" s="530">
        <v>0</v>
      </c>
      <c r="BX138" s="530">
        <v>0</v>
      </c>
      <c r="BY138" s="530">
        <v>40</v>
      </c>
      <c r="BZ138" s="530">
        <v>76</v>
      </c>
      <c r="CA138" s="530">
        <v>0</v>
      </c>
    </row>
    <row r="139" spans="1:79" s="477" customFormat="1">
      <c r="A139" s="477" t="s">
        <v>69</v>
      </c>
      <c r="B139" s="477" t="s">
        <v>1875</v>
      </c>
      <c r="C139" s="477">
        <v>2022</v>
      </c>
      <c r="D139" s="477" t="s">
        <v>1934</v>
      </c>
      <c r="E139" s="530">
        <v>450</v>
      </c>
      <c r="F139" s="530">
        <v>328</v>
      </c>
      <c r="G139" s="530">
        <v>162</v>
      </c>
      <c r="H139" s="530">
        <v>96</v>
      </c>
      <c r="I139" s="530">
        <v>65</v>
      </c>
      <c r="J139" s="530">
        <v>0</v>
      </c>
      <c r="K139" s="530">
        <v>0</v>
      </c>
      <c r="L139" s="530">
        <v>0</v>
      </c>
      <c r="M139" s="530">
        <v>0</v>
      </c>
      <c r="N139" s="530">
        <v>69</v>
      </c>
      <c r="O139" s="530">
        <v>0</v>
      </c>
      <c r="P139" s="530">
        <v>69</v>
      </c>
      <c r="Q139" s="530">
        <v>143</v>
      </c>
      <c r="R139" s="530">
        <v>0</v>
      </c>
      <c r="S139" s="530">
        <v>0</v>
      </c>
      <c r="T139" s="530">
        <v>0</v>
      </c>
      <c r="U139" s="530">
        <v>0</v>
      </c>
      <c r="V139" s="530">
        <v>0</v>
      </c>
      <c r="W139" s="530">
        <v>0</v>
      </c>
      <c r="X139" s="530">
        <v>0</v>
      </c>
      <c r="Y139" s="530">
        <v>143</v>
      </c>
      <c r="Z139" s="530">
        <v>0</v>
      </c>
      <c r="AA139" s="530">
        <v>0</v>
      </c>
      <c r="AB139" s="530">
        <v>0</v>
      </c>
      <c r="AC139" s="530">
        <v>182</v>
      </c>
      <c r="AD139" s="530">
        <v>97</v>
      </c>
      <c r="AE139" s="530">
        <v>70</v>
      </c>
      <c r="AF139" s="530">
        <v>111</v>
      </c>
      <c r="AG139" s="530">
        <v>79</v>
      </c>
      <c r="AH139" s="530">
        <v>43</v>
      </c>
      <c r="AI139" s="530">
        <v>33</v>
      </c>
      <c r="AJ139" s="530">
        <v>46</v>
      </c>
      <c r="AK139" s="530">
        <v>103</v>
      </c>
      <c r="AL139" s="530">
        <v>54</v>
      </c>
      <c r="AM139" s="530">
        <v>37</v>
      </c>
      <c r="AN139" s="530">
        <v>65</v>
      </c>
      <c r="AO139" s="530">
        <v>0</v>
      </c>
      <c r="AP139" s="530">
        <v>0</v>
      </c>
      <c r="AQ139" s="530">
        <v>0</v>
      </c>
      <c r="AR139" s="530">
        <v>0</v>
      </c>
      <c r="AS139" s="530">
        <v>0</v>
      </c>
      <c r="AT139" s="530">
        <v>0</v>
      </c>
      <c r="AU139" s="530">
        <v>0</v>
      </c>
      <c r="AV139" s="530">
        <v>0</v>
      </c>
      <c r="AW139" s="530">
        <v>0</v>
      </c>
      <c r="AX139" s="530">
        <v>0</v>
      </c>
      <c r="AY139" s="530">
        <v>0</v>
      </c>
      <c r="AZ139" s="530">
        <v>0</v>
      </c>
      <c r="BA139" s="530">
        <v>536</v>
      </c>
      <c r="BB139" s="530">
        <v>232</v>
      </c>
      <c r="BC139" s="530">
        <v>200</v>
      </c>
      <c r="BD139" s="530">
        <v>205</v>
      </c>
      <c r="BE139" s="530">
        <v>439</v>
      </c>
      <c r="BF139" s="530">
        <v>219</v>
      </c>
      <c r="BG139" s="530">
        <v>159</v>
      </c>
      <c r="BH139" s="530">
        <v>133</v>
      </c>
      <c r="BI139" s="530">
        <v>97</v>
      </c>
      <c r="BJ139" s="530">
        <v>13</v>
      </c>
      <c r="BK139" s="530">
        <v>41</v>
      </c>
      <c r="BL139" s="530">
        <v>72</v>
      </c>
      <c r="BM139" s="530">
        <v>0</v>
      </c>
      <c r="BN139" s="530">
        <v>0</v>
      </c>
      <c r="BO139" s="530">
        <v>0</v>
      </c>
      <c r="BP139" s="530">
        <v>0</v>
      </c>
      <c r="BQ139" s="530">
        <v>0</v>
      </c>
      <c r="BR139" s="530">
        <v>0</v>
      </c>
      <c r="BS139" s="530">
        <v>0</v>
      </c>
      <c r="BT139" s="530">
        <v>0</v>
      </c>
      <c r="BU139" s="530">
        <v>0</v>
      </c>
      <c r="BV139" s="530">
        <v>0</v>
      </c>
      <c r="BW139" s="530">
        <v>0</v>
      </c>
      <c r="BX139" s="530">
        <v>0</v>
      </c>
      <c r="BY139" s="530">
        <v>22</v>
      </c>
      <c r="BZ139" s="530">
        <v>78</v>
      </c>
      <c r="CA139" s="530">
        <v>0</v>
      </c>
    </row>
    <row r="140" spans="1:79" s="477" customFormat="1">
      <c r="A140" s="477" t="s">
        <v>69</v>
      </c>
      <c r="B140" s="477" t="s">
        <v>1875</v>
      </c>
      <c r="C140" s="477">
        <v>2023</v>
      </c>
      <c r="D140" s="477" t="s">
        <v>1934</v>
      </c>
      <c r="E140" s="530">
        <v>466</v>
      </c>
      <c r="F140" s="530">
        <v>301</v>
      </c>
      <c r="G140" s="530">
        <v>158</v>
      </c>
      <c r="H140" s="530">
        <v>94</v>
      </c>
      <c r="I140" s="530">
        <v>58</v>
      </c>
      <c r="J140" s="530">
        <v>0</v>
      </c>
      <c r="K140" s="530">
        <v>0</v>
      </c>
      <c r="L140" s="530">
        <v>0</v>
      </c>
      <c r="M140" s="530">
        <v>0</v>
      </c>
      <c r="N140" s="530">
        <v>63</v>
      </c>
      <c r="O140" s="530">
        <v>0</v>
      </c>
      <c r="P140" s="530">
        <v>63</v>
      </c>
      <c r="Q140" s="530">
        <v>13</v>
      </c>
      <c r="R140" s="530">
        <v>13</v>
      </c>
      <c r="S140" s="530">
        <v>0</v>
      </c>
      <c r="T140" s="530">
        <v>0</v>
      </c>
      <c r="U140" s="530">
        <v>0</v>
      </c>
      <c r="V140" s="530">
        <v>0</v>
      </c>
      <c r="W140" s="530">
        <v>0</v>
      </c>
      <c r="X140" s="530">
        <v>0</v>
      </c>
      <c r="Y140" s="530">
        <v>13</v>
      </c>
      <c r="Z140" s="530">
        <v>13</v>
      </c>
      <c r="AA140" s="530">
        <v>0</v>
      </c>
      <c r="AB140" s="530">
        <v>0</v>
      </c>
      <c r="AC140" s="530">
        <v>307</v>
      </c>
      <c r="AD140" s="530">
        <v>190</v>
      </c>
      <c r="AE140" s="530">
        <v>124</v>
      </c>
      <c r="AF140" s="530">
        <v>154</v>
      </c>
      <c r="AG140" s="530">
        <v>99</v>
      </c>
      <c r="AH140" s="530">
        <v>55</v>
      </c>
      <c r="AI140" s="530">
        <v>25</v>
      </c>
      <c r="AJ140" s="530">
        <v>57</v>
      </c>
      <c r="AK140" s="530">
        <v>208</v>
      </c>
      <c r="AL140" s="530">
        <v>135</v>
      </c>
      <c r="AM140" s="530">
        <v>99</v>
      </c>
      <c r="AN140" s="530">
        <v>97</v>
      </c>
      <c r="AO140" s="530">
        <v>0</v>
      </c>
      <c r="AP140" s="530">
        <v>0</v>
      </c>
      <c r="AQ140" s="530">
        <v>0</v>
      </c>
      <c r="AR140" s="530">
        <v>0</v>
      </c>
      <c r="AS140" s="530">
        <v>0</v>
      </c>
      <c r="AT140" s="530">
        <v>0</v>
      </c>
      <c r="AU140" s="530">
        <v>0</v>
      </c>
      <c r="AV140" s="530">
        <v>0</v>
      </c>
      <c r="AW140" s="530">
        <v>0</v>
      </c>
      <c r="AX140" s="530">
        <v>0</v>
      </c>
      <c r="AY140" s="530">
        <v>0</v>
      </c>
      <c r="AZ140" s="530">
        <v>0</v>
      </c>
      <c r="BA140" s="530">
        <v>531</v>
      </c>
      <c r="BB140" s="530">
        <v>231</v>
      </c>
      <c r="BC140" s="530">
        <v>216</v>
      </c>
      <c r="BD140" s="530">
        <v>185</v>
      </c>
      <c r="BE140" s="530">
        <v>418</v>
      </c>
      <c r="BF140" s="530">
        <v>213</v>
      </c>
      <c r="BG140" s="530">
        <v>166</v>
      </c>
      <c r="BH140" s="530">
        <v>109</v>
      </c>
      <c r="BI140" s="530">
        <v>113</v>
      </c>
      <c r="BJ140" s="530">
        <v>18</v>
      </c>
      <c r="BK140" s="530">
        <v>50</v>
      </c>
      <c r="BL140" s="530">
        <v>76</v>
      </c>
      <c r="BM140" s="530">
        <v>8</v>
      </c>
      <c r="BN140" s="530">
        <v>0</v>
      </c>
      <c r="BO140" s="530">
        <v>1</v>
      </c>
      <c r="BP140" s="530">
        <v>8</v>
      </c>
      <c r="BQ140" s="530">
        <v>0</v>
      </c>
      <c r="BR140" s="530">
        <v>0</v>
      </c>
      <c r="BS140" s="530">
        <v>0</v>
      </c>
      <c r="BT140" s="530">
        <v>0</v>
      </c>
      <c r="BU140" s="530">
        <v>8</v>
      </c>
      <c r="BV140" s="530">
        <v>0</v>
      </c>
      <c r="BW140" s="530">
        <v>1</v>
      </c>
      <c r="BX140" s="530">
        <v>8</v>
      </c>
      <c r="BY140" s="530">
        <v>46</v>
      </c>
      <c r="BZ140" s="530">
        <v>79</v>
      </c>
      <c r="CA140" s="530">
        <v>0</v>
      </c>
    </row>
    <row r="141" spans="1:79" s="477" customFormat="1">
      <c r="A141" s="477" t="s">
        <v>69</v>
      </c>
      <c r="B141" s="477" t="s">
        <v>1875</v>
      </c>
      <c r="C141" s="477">
        <v>2024</v>
      </c>
      <c r="D141" s="477" t="s">
        <v>1934</v>
      </c>
      <c r="E141" s="530">
        <v>495</v>
      </c>
      <c r="F141" s="530">
        <v>306</v>
      </c>
      <c r="G141" s="530">
        <v>171</v>
      </c>
      <c r="H141" s="530">
        <v>96</v>
      </c>
      <c r="I141" s="530">
        <v>61</v>
      </c>
      <c r="J141" s="530">
        <v>0</v>
      </c>
      <c r="K141" s="530">
        <v>0</v>
      </c>
      <c r="L141" s="530">
        <v>0</v>
      </c>
      <c r="M141" s="530">
        <v>0</v>
      </c>
      <c r="N141" s="530">
        <v>210</v>
      </c>
      <c r="O141" s="530">
        <v>113</v>
      </c>
      <c r="P141" s="530">
        <v>97</v>
      </c>
      <c r="Q141" s="530">
        <v>8</v>
      </c>
      <c r="R141" s="530">
        <v>3</v>
      </c>
      <c r="S141" s="530">
        <v>6</v>
      </c>
      <c r="T141" s="530">
        <v>2</v>
      </c>
      <c r="U141" s="530">
        <v>0</v>
      </c>
      <c r="V141" s="530">
        <v>0</v>
      </c>
      <c r="W141" s="530">
        <v>0</v>
      </c>
      <c r="X141" s="530">
        <v>0</v>
      </c>
      <c r="Y141" s="530">
        <v>8</v>
      </c>
      <c r="Z141" s="530">
        <v>3</v>
      </c>
      <c r="AA141" s="530">
        <v>6</v>
      </c>
      <c r="AB141" s="530">
        <v>2</v>
      </c>
      <c r="AC141" s="530">
        <v>313</v>
      </c>
      <c r="AD141" s="530">
        <v>188</v>
      </c>
      <c r="AE141" s="530">
        <v>141</v>
      </c>
      <c r="AF141" s="530">
        <v>141</v>
      </c>
      <c r="AG141" s="530">
        <v>74</v>
      </c>
      <c r="AH141" s="530">
        <v>38</v>
      </c>
      <c r="AI141" s="530">
        <v>30</v>
      </c>
      <c r="AJ141" s="530">
        <v>34</v>
      </c>
      <c r="AK141" s="530">
        <v>239</v>
      </c>
      <c r="AL141" s="530">
        <v>150</v>
      </c>
      <c r="AM141" s="530">
        <v>111</v>
      </c>
      <c r="AN141" s="530">
        <v>107</v>
      </c>
      <c r="AO141" s="530">
        <v>0</v>
      </c>
      <c r="AP141" s="530">
        <v>0</v>
      </c>
      <c r="AQ141" s="530">
        <v>0</v>
      </c>
      <c r="AR141" s="530">
        <v>0</v>
      </c>
      <c r="AS141" s="530">
        <v>0</v>
      </c>
      <c r="AT141" s="530">
        <v>0</v>
      </c>
      <c r="AU141" s="530">
        <v>0</v>
      </c>
      <c r="AV141" s="530">
        <v>0</v>
      </c>
      <c r="AW141" s="530">
        <v>0</v>
      </c>
      <c r="AX141" s="530">
        <v>0</v>
      </c>
      <c r="AY141" s="530">
        <v>0</v>
      </c>
      <c r="AZ141" s="530">
        <v>0</v>
      </c>
      <c r="BA141" s="530">
        <v>587</v>
      </c>
      <c r="BB141" s="530">
        <v>263</v>
      </c>
      <c r="BC141" s="530">
        <v>234</v>
      </c>
      <c r="BD141" s="530">
        <v>184</v>
      </c>
      <c r="BE141" s="530">
        <v>438</v>
      </c>
      <c r="BF141" s="530">
        <v>221</v>
      </c>
      <c r="BG141" s="530">
        <v>165</v>
      </c>
      <c r="BH141" s="530">
        <v>94</v>
      </c>
      <c r="BI141" s="530">
        <v>149</v>
      </c>
      <c r="BJ141" s="530">
        <v>42</v>
      </c>
      <c r="BK141" s="530">
        <v>69</v>
      </c>
      <c r="BL141" s="530">
        <v>90</v>
      </c>
      <c r="BM141" s="530">
        <v>19</v>
      </c>
      <c r="BN141" s="530">
        <v>0</v>
      </c>
      <c r="BO141" s="530">
        <v>8</v>
      </c>
      <c r="BP141" s="530">
        <v>14</v>
      </c>
      <c r="BQ141" s="530">
        <v>0</v>
      </c>
      <c r="BR141" s="530">
        <v>0</v>
      </c>
      <c r="BS141" s="530">
        <v>0</v>
      </c>
      <c r="BT141" s="530">
        <v>0</v>
      </c>
      <c r="BU141" s="530">
        <v>19</v>
      </c>
      <c r="BV141" s="530">
        <v>0</v>
      </c>
      <c r="BW141" s="530">
        <v>8</v>
      </c>
      <c r="BX141" s="530">
        <v>14</v>
      </c>
      <c r="BY141" s="530">
        <v>15</v>
      </c>
      <c r="BZ141" s="530">
        <v>88</v>
      </c>
      <c r="CA141" s="530">
        <v>0</v>
      </c>
    </row>
    <row r="142" spans="1:79" s="477" customFormat="1">
      <c r="A142" s="477" t="s">
        <v>69</v>
      </c>
      <c r="B142" s="477" t="s">
        <v>1875</v>
      </c>
      <c r="C142" s="477">
        <v>2025</v>
      </c>
      <c r="D142" s="477" t="s">
        <v>1935</v>
      </c>
      <c r="E142" s="530">
        <v>484</v>
      </c>
      <c r="F142" s="530">
        <v>311</v>
      </c>
      <c r="G142" s="530">
        <v>143</v>
      </c>
      <c r="H142" s="530">
        <v>95</v>
      </c>
      <c r="I142" s="530">
        <v>66</v>
      </c>
      <c r="J142" s="530">
        <v>0</v>
      </c>
      <c r="K142" s="530">
        <v>0</v>
      </c>
      <c r="L142" s="530">
        <v>0</v>
      </c>
      <c r="M142" s="530">
        <v>0</v>
      </c>
      <c r="N142" s="530">
        <v>187</v>
      </c>
      <c r="O142" s="530">
        <v>34</v>
      </c>
      <c r="P142" s="530">
        <v>153</v>
      </c>
      <c r="Q142" s="530">
        <v>43</v>
      </c>
      <c r="R142" s="530">
        <v>30</v>
      </c>
      <c r="S142" s="530">
        <v>16</v>
      </c>
      <c r="T142" s="530">
        <v>5</v>
      </c>
      <c r="U142" s="530">
        <v>0</v>
      </c>
      <c r="V142" s="530">
        <v>0</v>
      </c>
      <c r="W142" s="530">
        <v>0</v>
      </c>
      <c r="X142" s="530">
        <v>0</v>
      </c>
      <c r="Y142" s="530">
        <v>43</v>
      </c>
      <c r="Z142" s="530">
        <v>30</v>
      </c>
      <c r="AA142" s="530">
        <v>16</v>
      </c>
      <c r="AB142" s="530">
        <v>5</v>
      </c>
      <c r="AC142" s="530">
        <v>289</v>
      </c>
      <c r="AD142" s="530">
        <v>145</v>
      </c>
      <c r="AE142" s="530">
        <v>106</v>
      </c>
      <c r="AF142" s="530">
        <v>172</v>
      </c>
      <c r="AG142" s="530">
        <v>128</v>
      </c>
      <c r="AH142" s="530">
        <v>55</v>
      </c>
      <c r="AI142" s="530">
        <v>37</v>
      </c>
      <c r="AJ142" s="530">
        <v>78</v>
      </c>
      <c r="AK142" s="530">
        <v>161</v>
      </c>
      <c r="AL142" s="530">
        <v>90</v>
      </c>
      <c r="AM142" s="530">
        <v>69</v>
      </c>
      <c r="AN142" s="530">
        <v>94</v>
      </c>
      <c r="AO142" s="530">
        <v>0</v>
      </c>
      <c r="AP142" s="530">
        <v>0</v>
      </c>
      <c r="AQ142" s="530">
        <v>0</v>
      </c>
      <c r="AR142" s="530">
        <v>0</v>
      </c>
      <c r="AS142" s="530">
        <v>0</v>
      </c>
      <c r="AT142" s="530">
        <v>0</v>
      </c>
      <c r="AU142" s="530">
        <v>0</v>
      </c>
      <c r="AV142" s="530">
        <v>0</v>
      </c>
      <c r="AW142" s="530">
        <v>0</v>
      </c>
      <c r="AX142" s="530">
        <v>0</v>
      </c>
      <c r="AY142" s="530">
        <v>0</v>
      </c>
      <c r="AZ142" s="530">
        <v>0</v>
      </c>
      <c r="BA142" s="530">
        <v>569</v>
      </c>
      <c r="BB142" s="530">
        <v>213</v>
      </c>
      <c r="BC142" s="530">
        <v>212</v>
      </c>
      <c r="BD142" s="530">
        <v>217</v>
      </c>
      <c r="BE142" s="530">
        <v>457</v>
      </c>
      <c r="BF142" s="530">
        <v>195</v>
      </c>
      <c r="BG142" s="530">
        <v>167</v>
      </c>
      <c r="BH142" s="530">
        <v>134</v>
      </c>
      <c r="BI142" s="530">
        <v>112</v>
      </c>
      <c r="BJ142" s="530">
        <v>18</v>
      </c>
      <c r="BK142" s="530">
        <v>45</v>
      </c>
      <c r="BL142" s="530">
        <v>83</v>
      </c>
      <c r="BM142" s="530">
        <v>19</v>
      </c>
      <c r="BN142" s="530">
        <v>0</v>
      </c>
      <c r="BO142" s="530">
        <v>5</v>
      </c>
      <c r="BP142" s="530">
        <v>16</v>
      </c>
      <c r="BQ142" s="530">
        <v>0</v>
      </c>
      <c r="BR142" s="530">
        <v>0</v>
      </c>
      <c r="BS142" s="530">
        <v>0</v>
      </c>
      <c r="BT142" s="530">
        <v>0</v>
      </c>
      <c r="BU142" s="530">
        <v>19</v>
      </c>
      <c r="BV142" s="530">
        <v>0</v>
      </c>
      <c r="BW142" s="530">
        <v>5</v>
      </c>
      <c r="BX142" s="530">
        <v>16</v>
      </c>
      <c r="BY142" s="530">
        <v>27</v>
      </c>
      <c r="BZ142" s="530">
        <v>79</v>
      </c>
      <c r="CA142" s="530">
        <v>0</v>
      </c>
    </row>
    <row r="143" spans="1:79" s="477" customFormat="1">
      <c r="A143" s="477" t="s">
        <v>69</v>
      </c>
      <c r="B143" s="477" t="s">
        <v>1875</v>
      </c>
      <c r="C143" s="477">
        <v>2026</v>
      </c>
      <c r="D143" s="477" t="s">
        <v>1935</v>
      </c>
      <c r="E143" s="530">
        <v>484</v>
      </c>
      <c r="F143" s="530">
        <v>311</v>
      </c>
      <c r="G143" s="530">
        <v>143</v>
      </c>
      <c r="H143" s="530">
        <v>95</v>
      </c>
      <c r="I143" s="530">
        <v>66</v>
      </c>
      <c r="J143" s="530">
        <v>0</v>
      </c>
      <c r="K143" s="530">
        <v>0</v>
      </c>
      <c r="L143" s="530">
        <v>0</v>
      </c>
      <c r="M143" s="530">
        <v>0</v>
      </c>
      <c r="N143" s="530">
        <v>188</v>
      </c>
      <c r="O143" s="530">
        <v>34</v>
      </c>
      <c r="P143" s="530">
        <v>154</v>
      </c>
      <c r="Q143" s="530">
        <v>43</v>
      </c>
      <c r="R143" s="530">
        <v>30</v>
      </c>
      <c r="S143" s="530">
        <v>16</v>
      </c>
      <c r="T143" s="530">
        <v>5</v>
      </c>
      <c r="U143" s="530">
        <v>0</v>
      </c>
      <c r="V143" s="530">
        <v>0</v>
      </c>
      <c r="W143" s="530">
        <v>0</v>
      </c>
      <c r="X143" s="530">
        <v>0</v>
      </c>
      <c r="Y143" s="530">
        <v>43</v>
      </c>
      <c r="Z143" s="530">
        <v>30</v>
      </c>
      <c r="AA143" s="530">
        <v>16</v>
      </c>
      <c r="AB143" s="530">
        <v>5</v>
      </c>
      <c r="AC143" s="530">
        <v>289</v>
      </c>
      <c r="AD143" s="530">
        <v>145</v>
      </c>
      <c r="AE143" s="530">
        <v>106</v>
      </c>
      <c r="AF143" s="530">
        <v>172</v>
      </c>
      <c r="AG143" s="530">
        <v>128</v>
      </c>
      <c r="AH143" s="530">
        <v>55</v>
      </c>
      <c r="AI143" s="530">
        <v>37</v>
      </c>
      <c r="AJ143" s="530">
        <v>78</v>
      </c>
      <c r="AK143" s="530">
        <v>161</v>
      </c>
      <c r="AL143" s="530">
        <v>90</v>
      </c>
      <c r="AM143" s="530">
        <v>69</v>
      </c>
      <c r="AN143" s="530">
        <v>94</v>
      </c>
      <c r="AO143" s="530">
        <v>0</v>
      </c>
      <c r="AP143" s="530">
        <v>0</v>
      </c>
      <c r="AQ143" s="530">
        <v>0</v>
      </c>
      <c r="AR143" s="530">
        <v>0</v>
      </c>
      <c r="AS143" s="530">
        <v>0</v>
      </c>
      <c r="AT143" s="530">
        <v>0</v>
      </c>
      <c r="AU143" s="530">
        <v>0</v>
      </c>
      <c r="AV143" s="530">
        <v>0</v>
      </c>
      <c r="AW143" s="530">
        <v>0</v>
      </c>
      <c r="AX143" s="530">
        <v>0</v>
      </c>
      <c r="AY143" s="530">
        <v>0</v>
      </c>
      <c r="AZ143" s="530">
        <v>0</v>
      </c>
      <c r="BA143" s="530">
        <v>569</v>
      </c>
      <c r="BB143" s="530">
        <v>213</v>
      </c>
      <c r="BC143" s="530">
        <v>212</v>
      </c>
      <c r="BD143" s="530">
        <v>217</v>
      </c>
      <c r="BE143" s="530">
        <v>457</v>
      </c>
      <c r="BF143" s="530">
        <v>195</v>
      </c>
      <c r="BG143" s="530">
        <v>167</v>
      </c>
      <c r="BH143" s="530">
        <v>134</v>
      </c>
      <c r="BI143" s="530">
        <v>112</v>
      </c>
      <c r="BJ143" s="530">
        <v>18</v>
      </c>
      <c r="BK143" s="530">
        <v>45</v>
      </c>
      <c r="BL143" s="530">
        <v>83</v>
      </c>
      <c r="BM143" s="530">
        <v>19</v>
      </c>
      <c r="BN143" s="530">
        <v>0</v>
      </c>
      <c r="BO143" s="530">
        <v>5</v>
      </c>
      <c r="BP143" s="530">
        <v>16</v>
      </c>
      <c r="BQ143" s="530">
        <v>0</v>
      </c>
      <c r="BR143" s="530">
        <v>0</v>
      </c>
      <c r="BS143" s="530">
        <v>0</v>
      </c>
      <c r="BT143" s="530">
        <v>0</v>
      </c>
      <c r="BU143" s="530">
        <v>19</v>
      </c>
      <c r="BV143" s="530">
        <v>0</v>
      </c>
      <c r="BW143" s="530">
        <v>5</v>
      </c>
      <c r="BX143" s="530">
        <v>16</v>
      </c>
      <c r="BY143" s="530">
        <v>27</v>
      </c>
      <c r="BZ143" s="530">
        <v>79</v>
      </c>
      <c r="CA143" s="530">
        <v>0</v>
      </c>
    </row>
    <row r="144" spans="1:79" s="477" customFormat="1">
      <c r="A144" s="477" t="s">
        <v>69</v>
      </c>
      <c r="B144" s="477" t="s">
        <v>1875</v>
      </c>
      <c r="C144" s="477">
        <v>2024</v>
      </c>
      <c r="D144" s="477" t="s">
        <v>1937</v>
      </c>
      <c r="E144" s="530">
        <f t="shared" ref="E144:AJ144" si="33">E141</f>
        <v>495</v>
      </c>
      <c r="F144" s="530">
        <f t="shared" si="33"/>
        <v>306</v>
      </c>
      <c r="G144" s="530">
        <f t="shared" si="33"/>
        <v>171</v>
      </c>
      <c r="H144" s="530">
        <f t="shared" si="33"/>
        <v>96</v>
      </c>
      <c r="I144" s="530">
        <f t="shared" si="33"/>
        <v>61</v>
      </c>
      <c r="J144" s="530">
        <f t="shared" si="33"/>
        <v>0</v>
      </c>
      <c r="K144" s="530">
        <f t="shared" si="33"/>
        <v>0</v>
      </c>
      <c r="L144" s="530">
        <f t="shared" si="33"/>
        <v>0</v>
      </c>
      <c r="M144" s="530">
        <f t="shared" si="33"/>
        <v>0</v>
      </c>
      <c r="N144" s="530">
        <f t="shared" si="33"/>
        <v>210</v>
      </c>
      <c r="O144" s="530">
        <f t="shared" si="33"/>
        <v>113</v>
      </c>
      <c r="P144" s="530">
        <f t="shared" si="33"/>
        <v>97</v>
      </c>
      <c r="Q144" s="530">
        <f t="shared" si="33"/>
        <v>8</v>
      </c>
      <c r="R144" s="530">
        <f t="shared" si="33"/>
        <v>3</v>
      </c>
      <c r="S144" s="530">
        <f t="shared" si="33"/>
        <v>6</v>
      </c>
      <c r="T144" s="530">
        <f t="shared" si="33"/>
        <v>2</v>
      </c>
      <c r="U144" s="530">
        <f t="shared" si="33"/>
        <v>0</v>
      </c>
      <c r="V144" s="530">
        <f t="shared" si="33"/>
        <v>0</v>
      </c>
      <c r="W144" s="530">
        <f t="shared" si="33"/>
        <v>0</v>
      </c>
      <c r="X144" s="530">
        <f t="shared" si="33"/>
        <v>0</v>
      </c>
      <c r="Y144" s="530">
        <f t="shared" si="33"/>
        <v>8</v>
      </c>
      <c r="Z144" s="530">
        <f t="shared" si="33"/>
        <v>3</v>
      </c>
      <c r="AA144" s="530">
        <f t="shared" si="33"/>
        <v>6</v>
      </c>
      <c r="AB144" s="530">
        <f t="shared" si="33"/>
        <v>2</v>
      </c>
      <c r="AC144" s="530">
        <f t="shared" si="33"/>
        <v>313</v>
      </c>
      <c r="AD144" s="530">
        <f t="shared" si="33"/>
        <v>188</v>
      </c>
      <c r="AE144" s="530">
        <f t="shared" si="33"/>
        <v>141</v>
      </c>
      <c r="AF144" s="530">
        <f t="shared" si="33"/>
        <v>141</v>
      </c>
      <c r="AG144" s="530">
        <f t="shared" si="33"/>
        <v>74</v>
      </c>
      <c r="AH144" s="530">
        <f t="shared" si="33"/>
        <v>38</v>
      </c>
      <c r="AI144" s="530">
        <f t="shared" si="33"/>
        <v>30</v>
      </c>
      <c r="AJ144" s="530">
        <f t="shared" si="33"/>
        <v>34</v>
      </c>
      <c r="AK144" s="530">
        <f t="shared" ref="AK144:BP144" si="34">AK141</f>
        <v>239</v>
      </c>
      <c r="AL144" s="530">
        <f t="shared" si="34"/>
        <v>150</v>
      </c>
      <c r="AM144" s="530">
        <f t="shared" si="34"/>
        <v>111</v>
      </c>
      <c r="AN144" s="530">
        <f t="shared" si="34"/>
        <v>107</v>
      </c>
      <c r="AO144" s="530">
        <f t="shared" si="34"/>
        <v>0</v>
      </c>
      <c r="AP144" s="530">
        <f t="shared" si="34"/>
        <v>0</v>
      </c>
      <c r="AQ144" s="530">
        <f t="shared" si="34"/>
        <v>0</v>
      </c>
      <c r="AR144" s="530">
        <f t="shared" si="34"/>
        <v>0</v>
      </c>
      <c r="AS144" s="530">
        <f t="shared" si="34"/>
        <v>0</v>
      </c>
      <c r="AT144" s="530">
        <f t="shared" si="34"/>
        <v>0</v>
      </c>
      <c r="AU144" s="530">
        <f t="shared" si="34"/>
        <v>0</v>
      </c>
      <c r="AV144" s="530">
        <f t="shared" si="34"/>
        <v>0</v>
      </c>
      <c r="AW144" s="530">
        <f t="shared" si="34"/>
        <v>0</v>
      </c>
      <c r="AX144" s="530">
        <f t="shared" si="34"/>
        <v>0</v>
      </c>
      <c r="AY144" s="530">
        <f t="shared" si="34"/>
        <v>0</v>
      </c>
      <c r="AZ144" s="530">
        <f t="shared" si="34"/>
        <v>0</v>
      </c>
      <c r="BA144" s="530">
        <f t="shared" si="34"/>
        <v>587</v>
      </c>
      <c r="BB144" s="530">
        <f t="shared" si="34"/>
        <v>263</v>
      </c>
      <c r="BC144" s="530">
        <f t="shared" si="34"/>
        <v>234</v>
      </c>
      <c r="BD144" s="530">
        <f t="shared" si="34"/>
        <v>184</v>
      </c>
      <c r="BE144" s="530">
        <f t="shared" si="34"/>
        <v>438</v>
      </c>
      <c r="BF144" s="530">
        <f t="shared" si="34"/>
        <v>221</v>
      </c>
      <c r="BG144" s="530">
        <f t="shared" si="34"/>
        <v>165</v>
      </c>
      <c r="BH144" s="530">
        <f t="shared" si="34"/>
        <v>94</v>
      </c>
      <c r="BI144" s="530">
        <f t="shared" si="34"/>
        <v>149</v>
      </c>
      <c r="BJ144" s="530">
        <f t="shared" si="34"/>
        <v>42</v>
      </c>
      <c r="BK144" s="530">
        <f t="shared" si="34"/>
        <v>69</v>
      </c>
      <c r="BL144" s="530">
        <f t="shared" si="34"/>
        <v>90</v>
      </c>
      <c r="BM144" s="530">
        <f t="shared" si="34"/>
        <v>19</v>
      </c>
      <c r="BN144" s="530">
        <f t="shared" si="34"/>
        <v>0</v>
      </c>
      <c r="BO144" s="530">
        <f t="shared" si="34"/>
        <v>8</v>
      </c>
      <c r="BP144" s="530">
        <f t="shared" si="34"/>
        <v>14</v>
      </c>
      <c r="BQ144" s="530">
        <f t="shared" ref="BQ144:BX144" si="35">BQ141</f>
        <v>0</v>
      </c>
      <c r="BR144" s="530">
        <f t="shared" si="35"/>
        <v>0</v>
      </c>
      <c r="BS144" s="530">
        <f t="shared" si="35"/>
        <v>0</v>
      </c>
      <c r="BT144" s="530">
        <f t="shared" si="35"/>
        <v>0</v>
      </c>
      <c r="BU144" s="530">
        <f t="shared" si="35"/>
        <v>19</v>
      </c>
      <c r="BV144" s="530">
        <f t="shared" si="35"/>
        <v>0</v>
      </c>
      <c r="BW144" s="530">
        <f t="shared" si="35"/>
        <v>8</v>
      </c>
      <c r="BX144" s="530">
        <f t="shared" si="35"/>
        <v>14</v>
      </c>
      <c r="BY144" s="530">
        <f>IF(OR(BY140=0,BY140=""), BY141,IF(BY141&gt;(BY140*(1+Dash!$B$6)), BY140*(1+Dash!$B$6), IF(BY141&lt;(BY140*(1-Dash!$B$7)), BY140*(1-Dash!$B$7), BY141)))</f>
        <v>43.699999999999996</v>
      </c>
      <c r="BZ144" s="530">
        <f>IF(OR(BZ140=0,BZ140=""), BZ141,IF(BZ141&gt;(BZ140*(1+Dash!$B$6)), BZ140*(1+Dash!$B$6), IF(BZ141&lt;(BZ140*(1-Dash!$B$7)), BZ140*(1-Dash!$B$7), BZ141)))</f>
        <v>86.9</v>
      </c>
      <c r="CA144" s="530">
        <f>IF(OR(CA140=0,CA140=""), CA141,IF(CA141&gt;(CA140*(1+Dash!$B$6)), CA140*(1+Dash!$B$6), IF(CA141&lt;(CA140*(1-Dash!$B$7)), CA140*(1-Dash!$B$7), CA141)))</f>
        <v>0</v>
      </c>
    </row>
    <row r="145" spans="1:79" s="477" customFormat="1">
      <c r="A145" s="477" t="s">
        <v>69</v>
      </c>
      <c r="B145" s="477" t="s">
        <v>1875</v>
      </c>
      <c r="C145" s="477">
        <v>2025</v>
      </c>
      <c r="D145" s="477" t="s">
        <v>1937</v>
      </c>
      <c r="E145" s="530">
        <f>IF(OR(E141=0, E141=""), E142, IF(E142&gt;(E141*(1+Dash!$B$6)), E141*(1+Dash!$B$6), IF(E142&lt;(E141*(1-Dash!$B$7)), E141*(1-Dash!$B$7), E142)))</f>
        <v>484</v>
      </c>
      <c r="F145" s="530">
        <f>IF(OR(F141=0, F141=""), F142, IF(F142&gt;(F141*(1+Dash!$B$6)), F141*(1+Dash!$B$6), IF(F142&lt;(F141*(1-Dash!$B$7)), F141*(1-Dash!$B$7), F142)))</f>
        <v>311</v>
      </c>
      <c r="G145" s="530">
        <f>IF(OR(G141=0, G141=""), G142, IF(G142&gt;(G141*(1+Dash!$B$6)), G141*(1+Dash!$B$6), IF(G142&lt;(G141*(1-Dash!$B$7)), G141*(1-Dash!$B$7), G142)))</f>
        <v>162.44999999999999</v>
      </c>
      <c r="H145" s="530">
        <f>IF(OR(H141=0, H141=""), H142, IF(H142&gt;(H141*(1+Dash!$B$6)), H141*(1+Dash!$B$6), IF(H142&lt;(H141*(1-Dash!$B$7)), H141*(1-Dash!$B$7), H142)))</f>
        <v>95</v>
      </c>
      <c r="I145" s="530">
        <f>IF(OR(I141=0, I141=""), I142, IF(I142&gt;(I141*(1+Dash!$B$6)), I141*(1+Dash!$B$6), IF(I142&lt;(I141*(1-Dash!$B$7)), I141*(1-Dash!$B$7), I142)))</f>
        <v>66</v>
      </c>
      <c r="J145" s="530">
        <f>IF(OR(J141=0, J141=""), J142, IF(J142&gt;(J141*(1+Dash!$B$6)), J141*(1+Dash!$B$6), IF(J142&lt;(J141*(1-Dash!$B$7)), J141*(1-Dash!$B$7), J142)))</f>
        <v>0</v>
      </c>
      <c r="K145" s="530">
        <f>IF(OR(K141=0, K141=""), K142, IF(K142&gt;(K141*(1+Dash!$B$6)), K141*(1+Dash!$B$6), IF(K142&lt;(K141*(1-Dash!$B$7)), K141*(1-Dash!$B$7), K142)))</f>
        <v>0</v>
      </c>
      <c r="L145" s="530">
        <f>IF(OR(L141=0, L141=""), L142, IF(L142&gt;(L141*(1+Dash!$B$6)), L141*(1+Dash!$B$6), IF(L142&lt;(L141*(1-Dash!$B$7)), L141*(1-Dash!$B$7), L142)))</f>
        <v>0</v>
      </c>
      <c r="M145" s="530">
        <f>IF(OR(M141=0, M141=""), M142, IF(M142&gt;(M141*(1+Dash!$B$6)), M141*(1+Dash!$B$6), IF(M142&lt;(M141*(1-Dash!$B$7)), M141*(1-Dash!$B$7), M142)))</f>
        <v>0</v>
      </c>
      <c r="N145" s="530">
        <f>IF(OR(N141=0, N141=""), N142, IF(N142&gt;(N141*(1+Dash!$B$6)), N141*(1+Dash!$B$6), IF(N142&lt;(N141*(1-Dash!$B$7)), N141*(1-Dash!$B$7), N142)))</f>
        <v>199.5</v>
      </c>
      <c r="O145" s="530">
        <f>IF(OR(O141=0, O141=""), O142, IF(O142&gt;(O141*(1+Dash!$B$6)), O141*(1+Dash!$B$6), IF(O142&lt;(O141*(1-Dash!$B$7)), O141*(1-Dash!$B$7), O142)))</f>
        <v>107.35</v>
      </c>
      <c r="P145" s="530">
        <f>IF(OR(P141=0, P141=""), P142, IF(P142&gt;(P141*(1+Dash!$B$6)), P141*(1+Dash!$B$6), IF(P142&lt;(P141*(1-Dash!$B$7)), P141*(1-Dash!$B$7), P142)))</f>
        <v>106.7</v>
      </c>
      <c r="Q145" s="530">
        <f>IF(OR(Q141=0, Q141=""), Q142, IF(Q142&gt;(Q141*(1+Dash!$B$6)), Q141*(1+Dash!$B$6), IF(Q142&lt;(Q141*(1-Dash!$B$7)), Q141*(1-Dash!$B$7), Q142)))</f>
        <v>8.8000000000000007</v>
      </c>
      <c r="R145" s="530">
        <f>IF(OR(R141=0, R141=""), R142, IF(R142&gt;(R141*(1+Dash!$B$6)), R141*(1+Dash!$B$6), IF(R142&lt;(R141*(1-Dash!$B$7)), R141*(1-Dash!$B$7), R142)))</f>
        <v>3.3000000000000003</v>
      </c>
      <c r="S145" s="530">
        <f>IF(OR(S141=0, S141=""), S142, IF(S142&gt;(S141*(1+Dash!$B$6)), S141*(1+Dash!$B$6), IF(S142&lt;(S141*(1-Dash!$B$7)), S141*(1-Dash!$B$7), S142)))</f>
        <v>6.6000000000000005</v>
      </c>
      <c r="T145" s="530">
        <f>IF(OR(T141=0, T141=""), T142, IF(T142&gt;(T141*(1+Dash!$B$6)), T141*(1+Dash!$B$6), IF(T142&lt;(T141*(1-Dash!$B$7)), T141*(1-Dash!$B$7), T142)))</f>
        <v>2.2000000000000002</v>
      </c>
      <c r="U145" s="530">
        <f>IF(OR(U141=0, U141=""), U142, IF(U142&gt;(U141*(1+Dash!$B$6)), U141*(1+Dash!$B$6), IF(U142&lt;(U141*(1-Dash!$B$7)), U141*(1-Dash!$B$7), U142)))</f>
        <v>0</v>
      </c>
      <c r="V145" s="530">
        <f>IF(OR(V141=0, V141=""), V142, IF(V142&gt;(V141*(1+Dash!$B$6)), V141*(1+Dash!$B$6), IF(V142&lt;(V141*(1-Dash!$B$7)), V141*(1-Dash!$B$7), V142)))</f>
        <v>0</v>
      </c>
      <c r="W145" s="530">
        <f>IF(OR(W141=0, W141=""), W142, IF(W142&gt;(W141*(1+Dash!$B$6)), W141*(1+Dash!$B$6), IF(W142&lt;(W141*(1-Dash!$B$7)), W141*(1-Dash!$B$7), W142)))</f>
        <v>0</v>
      </c>
      <c r="X145" s="530">
        <f>IF(OR(X141=0, X141=""), X142, IF(X142&gt;(X141*(1+Dash!$B$6)), X141*(1+Dash!$B$6), IF(X142&lt;(X141*(1-Dash!$B$7)), X141*(1-Dash!$B$7), X142)))</f>
        <v>0</v>
      </c>
      <c r="Y145" s="530">
        <f>IF(OR(Y141=0, Y141=""), Y142, IF(Y142&gt;(Y141*(1+Dash!$B$6)), Y141*(1+Dash!$B$6), IF(Y142&lt;(Y141*(1-Dash!$B$7)), Y141*(1-Dash!$B$7), Y142)))</f>
        <v>8.8000000000000007</v>
      </c>
      <c r="Z145" s="530">
        <f>IF(OR(Z141=0, Z141=""), Z142, IF(Z142&gt;(Z141*(1+Dash!$B$6)), Z141*(1+Dash!$B$6), IF(Z142&lt;(Z141*(1-Dash!$B$7)), Z141*(1-Dash!$B$7), Z142)))</f>
        <v>3.3000000000000003</v>
      </c>
      <c r="AA145" s="530">
        <f>IF(OR(AA141=0, AA141=""), AA142, IF(AA142&gt;(AA141*(1+Dash!$B$6)), AA141*(1+Dash!$B$6), IF(AA142&lt;(AA141*(1-Dash!$B$7)), AA141*(1-Dash!$B$7), AA142)))</f>
        <v>6.6000000000000005</v>
      </c>
      <c r="AB145" s="530">
        <f>IF(OR(AB141=0, AB141=""), AB142, IF(AB142&gt;(AB141*(1+Dash!$B$6)), AB141*(1+Dash!$B$6), IF(AB142&lt;(AB141*(1-Dash!$B$7)), AB141*(1-Dash!$B$7), AB142)))</f>
        <v>2.2000000000000002</v>
      </c>
      <c r="AC145" s="530">
        <f>IF(OR(AC141=0, AC141=""), AC142, IF(AC142&gt;(AC141*(1+Dash!$B$6)), AC141*(1+Dash!$B$6), IF(AC142&lt;(AC141*(1-Dash!$B$7)), AC141*(1-Dash!$B$7), AC142)))</f>
        <v>297.34999999999997</v>
      </c>
      <c r="AD145" s="530">
        <f>IF(OR(AD141=0, AD141=""), AD142, IF(AD142&gt;(AD141*(1+Dash!$B$6)), AD141*(1+Dash!$B$6), IF(AD142&lt;(AD141*(1-Dash!$B$7)), AD141*(1-Dash!$B$7), AD142)))</f>
        <v>178.6</v>
      </c>
      <c r="AE145" s="530">
        <f>IF(OR(AE141=0, AE141=""), AE142, IF(AE142&gt;(AE141*(1+Dash!$B$6)), AE141*(1+Dash!$B$6), IF(AE142&lt;(AE141*(1-Dash!$B$7)), AE141*(1-Dash!$B$7), AE142)))</f>
        <v>133.94999999999999</v>
      </c>
      <c r="AF145" s="530">
        <f>IF(OR(AF141=0, AF141=""), AF142, IF(AF142&gt;(AF141*(1+Dash!$B$6)), AF141*(1+Dash!$B$6), IF(AF142&lt;(AF141*(1-Dash!$B$7)), AF141*(1-Dash!$B$7), AF142)))</f>
        <v>155.10000000000002</v>
      </c>
      <c r="AG145" s="530">
        <f>IF(OR(AG141=0, AG141=""), AG142, IF(AG142&gt;(AG141*(1+Dash!$B$6)), AG141*(1+Dash!$B$6), IF(AG142&lt;(AG141*(1-Dash!$B$7)), AG141*(1-Dash!$B$7), AG142)))</f>
        <v>81.400000000000006</v>
      </c>
      <c r="AH145" s="530">
        <f>IF(OR(AH141=0, AH141=""), AH142, IF(AH142&gt;(AH141*(1+Dash!$B$6)), AH141*(1+Dash!$B$6), IF(AH142&lt;(AH141*(1-Dash!$B$7)), AH141*(1-Dash!$B$7), AH142)))</f>
        <v>41.800000000000004</v>
      </c>
      <c r="AI145" s="530">
        <f>IF(OR(AI141=0, AI141=""), AI142, IF(AI142&gt;(AI141*(1+Dash!$B$6)), AI141*(1+Dash!$B$6), IF(AI142&lt;(AI141*(1-Dash!$B$7)), AI141*(1-Dash!$B$7), AI142)))</f>
        <v>33</v>
      </c>
      <c r="AJ145" s="530">
        <f>IF(OR(AJ141=0, AJ141=""), AJ142, IF(AJ142&gt;(AJ141*(1+Dash!$B$6)), AJ141*(1+Dash!$B$6), IF(AJ142&lt;(AJ141*(1-Dash!$B$7)), AJ141*(1-Dash!$B$7), AJ142)))</f>
        <v>37.400000000000006</v>
      </c>
      <c r="AK145" s="530">
        <f>IF(OR(AK141=0, AK141=""), AK142, IF(AK142&gt;(AK141*(1+Dash!$B$6)), AK141*(1+Dash!$B$6), IF(AK142&lt;(AK141*(1-Dash!$B$7)), AK141*(1-Dash!$B$7), AK142)))</f>
        <v>227.04999999999998</v>
      </c>
      <c r="AL145" s="530">
        <f>IF(OR(AL141=0, AL141=""), AL142, IF(AL142&gt;(AL141*(1+Dash!$B$6)), AL141*(1+Dash!$B$6), IF(AL142&lt;(AL141*(1-Dash!$B$7)), AL141*(1-Dash!$B$7), AL142)))</f>
        <v>142.5</v>
      </c>
      <c r="AM145" s="530">
        <f>IF(OR(AM141=0, AM141=""), AM142, IF(AM142&gt;(AM141*(1+Dash!$B$6)), AM141*(1+Dash!$B$6), IF(AM142&lt;(AM141*(1-Dash!$B$7)), AM141*(1-Dash!$B$7), AM142)))</f>
        <v>105.44999999999999</v>
      </c>
      <c r="AN145" s="530">
        <f>IF(OR(AN141=0, AN141=""), AN142, IF(AN142&gt;(AN141*(1+Dash!$B$6)), AN141*(1+Dash!$B$6), IF(AN142&lt;(AN141*(1-Dash!$B$7)), AN141*(1-Dash!$B$7), AN142)))</f>
        <v>101.64999999999999</v>
      </c>
      <c r="AO145" s="530">
        <f>IF(OR(AO141=0, AO141=""), AO142, IF(AO142&gt;(AO141*(1+Dash!$B$6)), AO141*(1+Dash!$B$6), IF(AO142&lt;(AO141*(1-Dash!$B$7)), AO141*(1-Dash!$B$7), AO142)))</f>
        <v>0</v>
      </c>
      <c r="AP145" s="530">
        <f>IF(OR(AP141=0, AP141=""), AP142, IF(AP142&gt;(AP141*(1+Dash!$B$6)), AP141*(1+Dash!$B$6), IF(AP142&lt;(AP141*(1-Dash!$B$7)), AP141*(1-Dash!$B$7), AP142)))</f>
        <v>0</v>
      </c>
      <c r="AQ145" s="530">
        <f>IF(OR(AQ141=0, AQ141=""), AQ142, IF(AQ142&gt;(AQ141*(1+Dash!$B$6)), AQ141*(1+Dash!$B$6), IF(AQ142&lt;(AQ141*(1-Dash!$B$7)), AQ141*(1-Dash!$B$7), AQ142)))</f>
        <v>0</v>
      </c>
      <c r="AR145" s="530">
        <f>IF(OR(AR141=0, AR141=""), AR142, IF(AR142&gt;(AR141*(1+Dash!$B$6)), AR141*(1+Dash!$B$6), IF(AR142&lt;(AR141*(1-Dash!$B$7)), AR141*(1-Dash!$B$7), AR142)))</f>
        <v>0</v>
      </c>
      <c r="AS145" s="530">
        <f>IF(OR(AS141=0, AS141=""), AS142, IF(AS142&gt;(AS141*(1+Dash!$B$6)), AS141*(1+Dash!$B$6), IF(AS142&lt;(AS141*(1-Dash!$B$7)), AS141*(1-Dash!$B$7), AS142)))</f>
        <v>0</v>
      </c>
      <c r="AT145" s="530">
        <f>IF(OR(AT141=0, AT141=""), AT142, IF(AT142&gt;(AT141*(1+Dash!$B$6)), AT141*(1+Dash!$B$6), IF(AT142&lt;(AT141*(1-Dash!$B$7)), AT141*(1-Dash!$B$7), AT142)))</f>
        <v>0</v>
      </c>
      <c r="AU145" s="530">
        <f>IF(OR(AU141=0, AU141=""), AU142, IF(AU142&gt;(AU141*(1+Dash!$B$6)), AU141*(1+Dash!$B$6), IF(AU142&lt;(AU141*(1-Dash!$B$7)), AU141*(1-Dash!$B$7), AU142)))</f>
        <v>0</v>
      </c>
      <c r="AV145" s="530">
        <f>IF(OR(AV141=0, AV141=""), AV142, IF(AV142&gt;(AV141*(1+Dash!$B$6)), AV141*(1+Dash!$B$6), IF(AV142&lt;(AV141*(1-Dash!$B$7)), AV141*(1-Dash!$B$7), AV142)))</f>
        <v>0</v>
      </c>
      <c r="AW145" s="530">
        <f>IF(OR(AW141=0, AW141=""), AW142, IF(AW142&gt;(AW141*(1+Dash!$B$6)), AW141*(1+Dash!$B$6), IF(AW142&lt;(AW141*(1-Dash!$B$7)), AW141*(1-Dash!$B$7), AW142)))</f>
        <v>0</v>
      </c>
      <c r="AX145" s="530">
        <f>IF(OR(AX141=0, AX141=""), AX142, IF(AX142&gt;(AX141*(1+Dash!$B$6)), AX141*(1+Dash!$B$6), IF(AX142&lt;(AX141*(1-Dash!$B$7)), AX141*(1-Dash!$B$7), AX142)))</f>
        <v>0</v>
      </c>
      <c r="AY145" s="530">
        <f>IF(OR(AY141=0, AY141=""), AY142, IF(AY142&gt;(AY141*(1+Dash!$B$6)), AY141*(1+Dash!$B$6), IF(AY142&lt;(AY141*(1-Dash!$B$7)), AY141*(1-Dash!$B$7), AY142)))</f>
        <v>0</v>
      </c>
      <c r="AZ145" s="530">
        <f>IF(OR(AZ141=0, AZ141=""), AZ142, IF(AZ142&gt;(AZ141*(1+Dash!$B$6)), AZ141*(1+Dash!$B$6), IF(AZ142&lt;(AZ141*(1-Dash!$B$7)), AZ141*(1-Dash!$B$7), AZ142)))</f>
        <v>0</v>
      </c>
      <c r="BA145" s="530">
        <f>IF(OR(BA141=0, BA141=""), BA142, IF(BA142&gt;(BA141*(1+Dash!$B$6)), BA141*(1+Dash!$B$6), IF(BA142&lt;(BA141*(1-Dash!$B$7)), BA141*(1-Dash!$B$7), BA142)))</f>
        <v>569</v>
      </c>
      <c r="BB145" s="530">
        <f>IF(OR(BB141=0, BB141=""), BB142, IF(BB142&gt;(BB141*(1+Dash!$B$6)), BB141*(1+Dash!$B$6), IF(BB142&lt;(BB141*(1-Dash!$B$7)), BB141*(1-Dash!$B$7), BB142)))</f>
        <v>249.85</v>
      </c>
      <c r="BC145" s="530">
        <f>IF(OR(BC141=0, BC141=""), BC142, IF(BC142&gt;(BC141*(1+Dash!$B$6)), BC141*(1+Dash!$B$6), IF(BC142&lt;(BC141*(1-Dash!$B$7)), BC141*(1-Dash!$B$7), BC142)))</f>
        <v>222.29999999999998</v>
      </c>
      <c r="BD145" s="530">
        <f>IF(OR(BD141=0, BD141=""), BD142, IF(BD142&gt;(BD141*(1+Dash!$B$6)), BD141*(1+Dash!$B$6), IF(BD142&lt;(BD141*(1-Dash!$B$7)), BD141*(1-Dash!$B$7), BD142)))</f>
        <v>202.4</v>
      </c>
      <c r="BE145" s="530">
        <f>IF(OR(BE141=0, BE141=""), BE142, IF(BE142&gt;(BE141*(1+Dash!$B$6)), BE141*(1+Dash!$B$6), IF(BE142&lt;(BE141*(1-Dash!$B$7)), BE141*(1-Dash!$B$7), BE142)))</f>
        <v>457</v>
      </c>
      <c r="BF145" s="530">
        <f>IF(OR(BF141=0, BF141=""), BF142, IF(BF142&gt;(BF141*(1+Dash!$B$6)), BF141*(1+Dash!$B$6), IF(BF142&lt;(BF141*(1-Dash!$B$7)), BF141*(1-Dash!$B$7), BF142)))</f>
        <v>209.95</v>
      </c>
      <c r="BG145" s="530">
        <f>IF(OR(BG141=0, BG141=""), BG142, IF(BG142&gt;(BG141*(1+Dash!$B$6)), BG141*(1+Dash!$B$6), IF(BG142&lt;(BG141*(1-Dash!$B$7)), BG141*(1-Dash!$B$7), BG142)))</f>
        <v>167</v>
      </c>
      <c r="BH145" s="530">
        <f>IF(OR(BH141=0, BH141=""), BH142, IF(BH142&gt;(BH141*(1+Dash!$B$6)), BH141*(1+Dash!$B$6), IF(BH142&lt;(BH141*(1-Dash!$B$7)), BH141*(1-Dash!$B$7), BH142)))</f>
        <v>103.4</v>
      </c>
      <c r="BI145" s="530">
        <f>IF(OR(BI141=0, BI141=""), BI142, IF(BI142&gt;(BI141*(1+Dash!$B$6)), BI141*(1+Dash!$B$6), IF(BI142&lt;(BI141*(1-Dash!$B$7)), BI141*(1-Dash!$B$7), BI142)))</f>
        <v>141.54999999999998</v>
      </c>
      <c r="BJ145" s="530">
        <f>IF(OR(BJ141=0, BJ141=""), BJ142, IF(BJ142&gt;(BJ141*(1+Dash!$B$6)), BJ141*(1+Dash!$B$6), IF(BJ142&lt;(BJ141*(1-Dash!$B$7)), BJ141*(1-Dash!$B$7), BJ142)))</f>
        <v>39.9</v>
      </c>
      <c r="BK145" s="530">
        <f>IF(OR(BK141=0, BK141=""), BK142, IF(BK142&gt;(BK141*(1+Dash!$B$6)), BK141*(1+Dash!$B$6), IF(BK142&lt;(BK141*(1-Dash!$B$7)), BK141*(1-Dash!$B$7), BK142)))</f>
        <v>65.55</v>
      </c>
      <c r="BL145" s="530">
        <f>IF(OR(BL141=0, BL141=""), BL142, IF(BL142&gt;(BL141*(1+Dash!$B$6)), BL141*(1+Dash!$B$6), IF(BL142&lt;(BL141*(1-Dash!$B$7)), BL141*(1-Dash!$B$7), BL142)))</f>
        <v>85.5</v>
      </c>
      <c r="BM145" s="530">
        <f>IF(OR(BM141=0, BM141=""), BM142, IF(BM142&gt;(BM141*(1+Dash!$B$6)), BM141*(1+Dash!$B$6), IF(BM142&lt;(BM141*(1-Dash!$B$7)), BM141*(1-Dash!$B$7), BM142)))</f>
        <v>19</v>
      </c>
      <c r="BN145" s="530">
        <f>IF(OR(BN141=0, BN141=""), BN142, IF(BN142&gt;(BN141*(1+Dash!$B$6)), BN141*(1+Dash!$B$6), IF(BN142&lt;(BN141*(1-Dash!$B$7)), BN141*(1-Dash!$B$7), BN142)))</f>
        <v>0</v>
      </c>
      <c r="BO145" s="530">
        <f>IF(OR(BO141=0, BO141=""), BO142, IF(BO142&gt;(BO141*(1+Dash!$B$6)), BO141*(1+Dash!$B$6), IF(BO142&lt;(BO141*(1-Dash!$B$7)), BO141*(1-Dash!$B$7), BO142)))</f>
        <v>7.6</v>
      </c>
      <c r="BP145" s="530">
        <f>IF(OR(BP141=0, BP141=""), BP142, IF(BP142&gt;(BP141*(1+Dash!$B$6)), BP141*(1+Dash!$B$6), IF(BP142&lt;(BP141*(1-Dash!$B$7)), BP141*(1-Dash!$B$7), BP142)))</f>
        <v>15.400000000000002</v>
      </c>
      <c r="BQ145" s="530">
        <f>IF(OR(BQ141=0, BQ141=""), BQ142, IF(BQ142&gt;(BQ141*(1+Dash!$B$6)), BQ141*(1+Dash!$B$6), IF(BQ142&lt;(BQ141*(1-Dash!$B$7)), BQ141*(1-Dash!$B$7), BQ142)))</f>
        <v>0</v>
      </c>
      <c r="BR145" s="530">
        <f>IF(OR(BR141=0, BR141=""), BR142, IF(BR142&gt;(BR141*(1+Dash!$B$6)), BR141*(1+Dash!$B$6), IF(BR142&lt;(BR141*(1-Dash!$B$7)), BR141*(1-Dash!$B$7), BR142)))</f>
        <v>0</v>
      </c>
      <c r="BS145" s="530">
        <f>IF(OR(BS141=0, BS141=""), BS142, IF(BS142&gt;(BS141*(1+Dash!$B$6)), BS141*(1+Dash!$B$6), IF(BS142&lt;(BS141*(1-Dash!$B$7)), BS141*(1-Dash!$B$7), BS142)))</f>
        <v>0</v>
      </c>
      <c r="BT145" s="530">
        <f>IF(OR(BT141=0, BT141=""), BT142, IF(BT142&gt;(BT141*(1+Dash!$B$6)), BT141*(1+Dash!$B$6), IF(BT142&lt;(BT141*(1-Dash!$B$7)), BT141*(1-Dash!$B$7), BT142)))</f>
        <v>0</v>
      </c>
      <c r="BU145" s="530">
        <f>IF(OR(BU141=0, BU141=""), BU142, IF(BU142&gt;(BU141*(1+Dash!$B$6)), BU141*(1+Dash!$B$6), IF(BU142&lt;(BU141*(1-Dash!$B$7)), BU141*(1-Dash!$B$7), BU142)))</f>
        <v>19</v>
      </c>
      <c r="BV145" s="530">
        <f>IF(OR(BV141=0, BV141=""), BV142, IF(BV142&gt;(BV141*(1+Dash!$B$6)), BV141*(1+Dash!$B$6), IF(BV142&lt;(BV141*(1-Dash!$B$7)), BV141*(1-Dash!$B$7), BV142)))</f>
        <v>0</v>
      </c>
      <c r="BW145" s="530">
        <f>IF(OR(BW141=0, BW141=""), BW142, IF(BW142&gt;(BW141*(1+Dash!$B$6)), BW141*(1+Dash!$B$6), IF(BW142&lt;(BW141*(1-Dash!$B$7)), BW141*(1-Dash!$B$7), BW142)))</f>
        <v>7.6</v>
      </c>
      <c r="BX145" s="530">
        <f>IF(OR(BX141=0, BX141=""), BX142, IF(BX142&gt;(BX141*(1+Dash!$B$6)), BX141*(1+Dash!$B$6), IF(BX142&lt;(BX141*(1-Dash!$B$7)), BX141*(1-Dash!$B$7), BX142)))</f>
        <v>15.400000000000002</v>
      </c>
      <c r="BY145" s="530">
        <f>IF(OR(BY141=0, BY141=""), BY142, IF(BY142&gt;(BY141*(1+Dash!$B$6)), BY141*(1+Dash!$B$6), IF(BY142&lt;(BY141*(1-Dash!$B$7)), BY141*(1-Dash!$B$7), BY142)))</f>
        <v>16.5</v>
      </c>
      <c r="BZ145" s="530">
        <f>IF(OR(BZ141=0, BZ141=""), BZ142, IF(BZ142&gt;(BZ141*(1+Dash!$B$6)), BZ141*(1+Dash!$B$6), IF(BZ142&lt;(BZ141*(1-Dash!$B$7)), BZ141*(1-Dash!$B$7), BZ142)))</f>
        <v>83.6</v>
      </c>
      <c r="CA145" s="530">
        <f>IF(OR(CA141=0, CA141=""), CA142, IF(CA142&gt;(CA141*(1+Dash!$B$6)), CA141*(1+Dash!$B$6), IF(CA142&lt;(CA141*(1-Dash!$B$7)), CA141*(1-Dash!$B$7), CA142)))</f>
        <v>0</v>
      </c>
    </row>
    <row r="146" spans="1:79" s="477" customFormat="1">
      <c r="A146" s="477" t="s">
        <v>69</v>
      </c>
      <c r="B146" s="477" t="s">
        <v>1875</v>
      </c>
      <c r="C146" s="477">
        <v>2026</v>
      </c>
      <c r="D146" s="477" t="s">
        <v>1937</v>
      </c>
      <c r="E146" s="530">
        <f>IF(E143&gt;(E145*(1+Dash!$B$6)), E145*(1+Dash!$B$6), IF(E143&lt;(E145*(1-Dash!$B$7)), E145*(1-Dash!$B$7), E143))</f>
        <v>484</v>
      </c>
      <c r="F146" s="530">
        <f>IF(F143&gt;(F145*(1+Dash!$B$6)), F145*(1+Dash!$B$6), IF(F143&lt;(F145*(1-Dash!$B$7)), F145*(1-Dash!$B$7), F143))</f>
        <v>311</v>
      </c>
      <c r="G146" s="530">
        <f>IF(G143&gt;(G145*(1+Dash!$B$6)), G145*(1+Dash!$B$6), IF(G143&lt;(G145*(1-Dash!$B$7)), G145*(1-Dash!$B$7), G143))</f>
        <v>154.32749999999999</v>
      </c>
      <c r="H146" s="530">
        <f>IF(H143&gt;(H145*(1+Dash!$B$6)), H145*(1+Dash!$B$6), IF(H143&lt;(H145*(1-Dash!$B$7)), H145*(1-Dash!$B$7), H143))</f>
        <v>95</v>
      </c>
      <c r="I146" s="530">
        <f>IF(I143&gt;(I145*(1+Dash!$B$6)), I145*(1+Dash!$B$6), IF(I143&lt;(I145*(1-Dash!$B$7)), I145*(1-Dash!$B$7), I143))</f>
        <v>66</v>
      </c>
      <c r="J146" s="530">
        <f>IF(J143&gt;(J145*(1+Dash!$B$6)), J145*(1+Dash!$B$6), IF(J143&lt;(J145*(1-Dash!$B$7)), J145*(1-Dash!$B$7), J143))</f>
        <v>0</v>
      </c>
      <c r="K146" s="530">
        <f>IF(K143&gt;(K145*(1+Dash!$B$6)), K145*(1+Dash!$B$6), IF(K143&lt;(K145*(1-Dash!$B$7)), K145*(1-Dash!$B$7), K143))</f>
        <v>0</v>
      </c>
      <c r="L146" s="530">
        <f>IF(L143&gt;(L145*(1+Dash!$B$6)), L145*(1+Dash!$B$6), IF(L143&lt;(L145*(1-Dash!$B$7)), L145*(1-Dash!$B$7), L143))</f>
        <v>0</v>
      </c>
      <c r="M146" s="530">
        <f>IF(M143&gt;(M145*(1+Dash!$B$6)), M145*(1+Dash!$B$6), IF(M143&lt;(M145*(1-Dash!$B$7)), M145*(1-Dash!$B$7), M143))</f>
        <v>0</v>
      </c>
      <c r="N146" s="530">
        <f>IF(N143&gt;(N145*(1+Dash!$B$6)), N145*(1+Dash!$B$6), IF(N143&lt;(N145*(1-Dash!$B$7)), N145*(1-Dash!$B$7), N143))</f>
        <v>189.52499999999998</v>
      </c>
      <c r="O146" s="530">
        <f>IF(O143&gt;(O145*(1+Dash!$B$6)), O145*(1+Dash!$B$6), IF(O143&lt;(O145*(1-Dash!$B$7)), O145*(1-Dash!$B$7), O143))</f>
        <v>101.98249999999999</v>
      </c>
      <c r="P146" s="530">
        <f>IF(P143&gt;(P145*(1+Dash!$B$6)), P145*(1+Dash!$B$6), IF(P143&lt;(P145*(1-Dash!$B$7)), P145*(1-Dash!$B$7), P143))</f>
        <v>117.37000000000002</v>
      </c>
      <c r="Q146" s="530">
        <f>IF(Q143&gt;(Q145*(1+Dash!$B$6)), Q145*(1+Dash!$B$6), IF(Q143&lt;(Q145*(1-Dash!$B$7)), Q145*(1-Dash!$B$7), Q143))</f>
        <v>9.6800000000000015</v>
      </c>
      <c r="R146" s="530">
        <f>IF(R143&gt;(R145*(1+Dash!$B$6)), R145*(1+Dash!$B$6), IF(R143&lt;(R145*(1-Dash!$B$7)), R145*(1-Dash!$B$7), R143))</f>
        <v>3.6300000000000008</v>
      </c>
      <c r="S146" s="530">
        <f>IF(S143&gt;(S145*(1+Dash!$B$6)), S145*(1+Dash!$B$6), IF(S143&lt;(S145*(1-Dash!$B$7)), S145*(1-Dash!$B$7), S143))</f>
        <v>7.2600000000000016</v>
      </c>
      <c r="T146" s="530">
        <f>IF(T143&gt;(T145*(1+Dash!$B$6)), T145*(1+Dash!$B$6), IF(T143&lt;(T145*(1-Dash!$B$7)), T145*(1-Dash!$B$7), T143))</f>
        <v>2.4200000000000004</v>
      </c>
      <c r="U146" s="530">
        <f>IF(U143&gt;(U145*(1+Dash!$B$6)), U145*(1+Dash!$B$6), IF(U143&lt;(U145*(1-Dash!$B$7)), U145*(1-Dash!$B$7), U143))</f>
        <v>0</v>
      </c>
      <c r="V146" s="530">
        <f>IF(V143&gt;(V145*(1+Dash!$B$6)), V145*(1+Dash!$B$6), IF(V143&lt;(V145*(1-Dash!$B$7)), V145*(1-Dash!$B$7), V143))</f>
        <v>0</v>
      </c>
      <c r="W146" s="530">
        <f>IF(W143&gt;(W145*(1+Dash!$B$6)), W145*(1+Dash!$B$6), IF(W143&lt;(W145*(1-Dash!$B$7)), W145*(1-Dash!$B$7), W143))</f>
        <v>0</v>
      </c>
      <c r="X146" s="530">
        <f>IF(X143&gt;(X145*(1+Dash!$B$6)), X145*(1+Dash!$B$6), IF(X143&lt;(X145*(1-Dash!$B$7)), X145*(1-Dash!$B$7), X143))</f>
        <v>0</v>
      </c>
      <c r="Y146" s="530">
        <f>IF(Y143&gt;(Y145*(1+Dash!$B$6)), Y145*(1+Dash!$B$6), IF(Y143&lt;(Y145*(1-Dash!$B$7)), Y145*(1-Dash!$B$7), Y143))</f>
        <v>9.6800000000000015</v>
      </c>
      <c r="Z146" s="530">
        <f>IF(Z143&gt;(Z145*(1+Dash!$B$6)), Z145*(1+Dash!$B$6), IF(Z143&lt;(Z145*(1-Dash!$B$7)), Z145*(1-Dash!$B$7), Z143))</f>
        <v>3.6300000000000008</v>
      </c>
      <c r="AA146" s="530">
        <f>IF(AA143&gt;(AA145*(1+Dash!$B$6)), AA145*(1+Dash!$B$6), IF(AA143&lt;(AA145*(1-Dash!$B$7)), AA145*(1-Dash!$B$7), AA143))</f>
        <v>7.2600000000000016</v>
      </c>
      <c r="AB146" s="530">
        <f>IF(AB143&gt;(AB145*(1+Dash!$B$6)), AB145*(1+Dash!$B$6), IF(AB143&lt;(AB145*(1-Dash!$B$7)), AB145*(1-Dash!$B$7), AB143))</f>
        <v>2.4200000000000004</v>
      </c>
      <c r="AC146" s="530">
        <f>IF(AC143&gt;(AC145*(1+Dash!$B$6)), AC145*(1+Dash!$B$6), IF(AC143&lt;(AC145*(1-Dash!$B$7)), AC145*(1-Dash!$B$7), AC143))</f>
        <v>289</v>
      </c>
      <c r="AD146" s="530">
        <f>IF(AD143&gt;(AD145*(1+Dash!$B$6)), AD145*(1+Dash!$B$6), IF(AD143&lt;(AD145*(1-Dash!$B$7)), AD145*(1-Dash!$B$7), AD143))</f>
        <v>169.67</v>
      </c>
      <c r="AE146" s="530">
        <f>IF(AE143&gt;(AE145*(1+Dash!$B$6)), AE145*(1+Dash!$B$6), IF(AE143&lt;(AE145*(1-Dash!$B$7)), AE145*(1-Dash!$B$7), AE143))</f>
        <v>127.25249999999998</v>
      </c>
      <c r="AF146" s="530">
        <f>IF(AF143&gt;(AF145*(1+Dash!$B$6)), AF145*(1+Dash!$B$6), IF(AF143&lt;(AF145*(1-Dash!$B$7)), AF145*(1-Dash!$B$7), AF143))</f>
        <v>170.61000000000004</v>
      </c>
      <c r="AG146" s="530">
        <f>IF(AG143&gt;(AG145*(1+Dash!$B$6)), AG145*(1+Dash!$B$6), IF(AG143&lt;(AG145*(1-Dash!$B$7)), AG145*(1-Dash!$B$7), AG143))</f>
        <v>89.54000000000002</v>
      </c>
      <c r="AH146" s="530">
        <f>IF(AH143&gt;(AH145*(1+Dash!$B$6)), AH145*(1+Dash!$B$6), IF(AH143&lt;(AH145*(1-Dash!$B$7)), AH145*(1-Dash!$B$7), AH143))</f>
        <v>45.980000000000011</v>
      </c>
      <c r="AI146" s="530">
        <f>IF(AI143&gt;(AI145*(1+Dash!$B$6)), AI145*(1+Dash!$B$6), IF(AI143&lt;(AI145*(1-Dash!$B$7)), AI145*(1-Dash!$B$7), AI143))</f>
        <v>36.300000000000004</v>
      </c>
      <c r="AJ146" s="530">
        <f>IF(AJ143&gt;(AJ145*(1+Dash!$B$6)), AJ145*(1+Dash!$B$6), IF(AJ143&lt;(AJ145*(1-Dash!$B$7)), AJ145*(1-Dash!$B$7), AJ143))</f>
        <v>41.140000000000008</v>
      </c>
      <c r="AK146" s="530">
        <f>IF(AK143&gt;(AK145*(1+Dash!$B$6)), AK145*(1+Dash!$B$6), IF(AK143&lt;(AK145*(1-Dash!$B$7)), AK145*(1-Dash!$B$7), AK143))</f>
        <v>215.69749999999996</v>
      </c>
      <c r="AL146" s="530">
        <f>IF(AL143&gt;(AL145*(1+Dash!$B$6)), AL145*(1+Dash!$B$6), IF(AL143&lt;(AL145*(1-Dash!$B$7)), AL145*(1-Dash!$B$7), AL143))</f>
        <v>135.375</v>
      </c>
      <c r="AM146" s="530">
        <f>IF(AM143&gt;(AM145*(1+Dash!$B$6)), AM145*(1+Dash!$B$6), IF(AM143&lt;(AM145*(1-Dash!$B$7)), AM145*(1-Dash!$B$7), AM143))</f>
        <v>100.17749999999998</v>
      </c>
      <c r="AN146" s="530">
        <f>IF(AN143&gt;(AN145*(1+Dash!$B$6)), AN145*(1+Dash!$B$6), IF(AN143&lt;(AN145*(1-Dash!$B$7)), AN145*(1-Dash!$B$7), AN143))</f>
        <v>96.567499999999981</v>
      </c>
      <c r="AO146" s="530">
        <f>IF(AO143&gt;(AO145*(1+Dash!$B$6)), AO145*(1+Dash!$B$6), IF(AO143&lt;(AO145*(1-Dash!$B$7)), AO145*(1-Dash!$B$7), AO143))</f>
        <v>0</v>
      </c>
      <c r="AP146" s="530">
        <f>IF(AP143&gt;(AP145*(1+Dash!$B$6)), AP145*(1+Dash!$B$6), IF(AP143&lt;(AP145*(1-Dash!$B$7)), AP145*(1-Dash!$B$7), AP143))</f>
        <v>0</v>
      </c>
      <c r="AQ146" s="530">
        <f>IF(AQ143&gt;(AQ145*(1+Dash!$B$6)), AQ145*(1+Dash!$B$6), IF(AQ143&lt;(AQ145*(1-Dash!$B$7)), AQ145*(1-Dash!$B$7), AQ143))</f>
        <v>0</v>
      </c>
      <c r="AR146" s="530">
        <f>IF(AR143&gt;(AR145*(1+Dash!$B$6)), AR145*(1+Dash!$B$6), IF(AR143&lt;(AR145*(1-Dash!$B$7)), AR145*(1-Dash!$B$7), AR143))</f>
        <v>0</v>
      </c>
      <c r="AS146" s="530">
        <f>IF(AS143&gt;(AS145*(1+Dash!$B$6)), AS145*(1+Dash!$B$6), IF(AS143&lt;(AS145*(1-Dash!$B$7)), AS145*(1-Dash!$B$7), AS143))</f>
        <v>0</v>
      </c>
      <c r="AT146" s="530">
        <f>IF(AT143&gt;(AT145*(1+Dash!$B$6)), AT145*(1+Dash!$B$6), IF(AT143&lt;(AT145*(1-Dash!$B$7)), AT145*(1-Dash!$B$7), AT143))</f>
        <v>0</v>
      </c>
      <c r="AU146" s="530">
        <f>IF(AU143&gt;(AU145*(1+Dash!$B$6)), AU145*(1+Dash!$B$6), IF(AU143&lt;(AU145*(1-Dash!$B$7)), AU145*(1-Dash!$B$7), AU143))</f>
        <v>0</v>
      </c>
      <c r="AV146" s="530">
        <f>IF(AV143&gt;(AV145*(1+Dash!$B$6)), AV145*(1+Dash!$B$6), IF(AV143&lt;(AV145*(1-Dash!$B$7)), AV145*(1-Dash!$B$7), AV143))</f>
        <v>0</v>
      </c>
      <c r="AW146" s="530">
        <f>IF(AW143&gt;(AW145*(1+Dash!$B$6)), AW145*(1+Dash!$B$6), IF(AW143&lt;(AW145*(1-Dash!$B$7)), AW145*(1-Dash!$B$7), AW143))</f>
        <v>0</v>
      </c>
      <c r="AX146" s="530">
        <f>IF(AX143&gt;(AX145*(1+Dash!$B$6)), AX145*(1+Dash!$B$6), IF(AX143&lt;(AX145*(1-Dash!$B$7)), AX145*(1-Dash!$B$7), AX143))</f>
        <v>0</v>
      </c>
      <c r="AY146" s="530">
        <f>IF(AY143&gt;(AY145*(1+Dash!$B$6)), AY145*(1+Dash!$B$6), IF(AY143&lt;(AY145*(1-Dash!$B$7)), AY145*(1-Dash!$B$7), AY143))</f>
        <v>0</v>
      </c>
      <c r="AZ146" s="530">
        <f>IF(AZ143&gt;(AZ145*(1+Dash!$B$6)), AZ145*(1+Dash!$B$6), IF(AZ143&lt;(AZ145*(1-Dash!$B$7)), AZ145*(1-Dash!$B$7), AZ143))</f>
        <v>0</v>
      </c>
      <c r="BA146" s="530">
        <f>IF(BA143&gt;(BA145*(1+Dash!$B$6)), BA145*(1+Dash!$B$6), IF(BA143&lt;(BA145*(1-Dash!$B$7)), BA145*(1-Dash!$B$7), BA143))</f>
        <v>569</v>
      </c>
      <c r="BB146" s="530">
        <f>IF(BB143&gt;(BB145*(1+Dash!$B$6)), BB145*(1+Dash!$B$6), IF(BB143&lt;(BB145*(1-Dash!$B$7)), BB145*(1-Dash!$B$7), BB143))</f>
        <v>237.35749999999999</v>
      </c>
      <c r="BC146" s="530">
        <f>IF(BC143&gt;(BC145*(1+Dash!$B$6)), BC145*(1+Dash!$B$6), IF(BC143&lt;(BC145*(1-Dash!$B$7)), BC145*(1-Dash!$B$7), BC143))</f>
        <v>212</v>
      </c>
      <c r="BD146" s="530">
        <f>IF(BD143&gt;(BD145*(1+Dash!$B$6)), BD145*(1+Dash!$B$6), IF(BD143&lt;(BD145*(1-Dash!$B$7)), BD145*(1-Dash!$B$7), BD143))</f>
        <v>217</v>
      </c>
      <c r="BE146" s="530">
        <f>IF(BE143&gt;(BE145*(1+Dash!$B$6)), BE145*(1+Dash!$B$6), IF(BE143&lt;(BE145*(1-Dash!$B$7)), BE145*(1-Dash!$B$7), BE143))</f>
        <v>457</v>
      </c>
      <c r="BF146" s="530">
        <f>IF(BF143&gt;(BF145*(1+Dash!$B$6)), BF145*(1+Dash!$B$6), IF(BF143&lt;(BF145*(1-Dash!$B$7)), BF145*(1-Dash!$B$7), BF143))</f>
        <v>199.45249999999999</v>
      </c>
      <c r="BG146" s="530">
        <f>IF(BG143&gt;(BG145*(1+Dash!$B$6)), BG145*(1+Dash!$B$6), IF(BG143&lt;(BG145*(1-Dash!$B$7)), BG145*(1-Dash!$B$7), BG143))</f>
        <v>167</v>
      </c>
      <c r="BH146" s="530">
        <f>IF(BH143&gt;(BH145*(1+Dash!$B$6)), BH145*(1+Dash!$B$6), IF(BH143&lt;(BH145*(1-Dash!$B$7)), BH145*(1-Dash!$B$7), BH143))</f>
        <v>113.74000000000001</v>
      </c>
      <c r="BI146" s="530">
        <f>IF(BI143&gt;(BI145*(1+Dash!$B$6)), BI145*(1+Dash!$B$6), IF(BI143&lt;(BI145*(1-Dash!$B$7)), BI145*(1-Dash!$B$7), BI143))</f>
        <v>134.47249999999997</v>
      </c>
      <c r="BJ146" s="530">
        <f>IF(BJ143&gt;(BJ145*(1+Dash!$B$6)), BJ145*(1+Dash!$B$6), IF(BJ143&lt;(BJ145*(1-Dash!$B$7)), BJ145*(1-Dash!$B$7), BJ143))</f>
        <v>37.904999999999994</v>
      </c>
      <c r="BK146" s="530">
        <f>IF(BK143&gt;(BK145*(1+Dash!$B$6)), BK145*(1+Dash!$B$6), IF(BK143&lt;(BK145*(1-Dash!$B$7)), BK145*(1-Dash!$B$7), BK143))</f>
        <v>62.272499999999994</v>
      </c>
      <c r="BL146" s="530">
        <f>IF(BL143&gt;(BL145*(1+Dash!$B$6)), BL145*(1+Dash!$B$6), IF(BL143&lt;(BL145*(1-Dash!$B$7)), BL145*(1-Dash!$B$7), BL143))</f>
        <v>83</v>
      </c>
      <c r="BM146" s="530">
        <f>IF(BM143&gt;(BM145*(1+Dash!$B$6)), BM145*(1+Dash!$B$6), IF(BM143&lt;(BM145*(1-Dash!$B$7)), BM145*(1-Dash!$B$7), BM143))</f>
        <v>19</v>
      </c>
      <c r="BN146" s="530">
        <f>IF(BN143&gt;(BN145*(1+Dash!$B$6)), BN145*(1+Dash!$B$6), IF(BN143&lt;(BN145*(1-Dash!$B$7)), BN145*(1-Dash!$B$7), BN143))</f>
        <v>0</v>
      </c>
      <c r="BO146" s="530">
        <f>IF(BO143&gt;(BO145*(1+Dash!$B$6)), BO145*(1+Dash!$B$6), IF(BO143&lt;(BO145*(1-Dash!$B$7)), BO145*(1-Dash!$B$7), BO143))</f>
        <v>7.22</v>
      </c>
      <c r="BP146" s="530">
        <f>IF(BP143&gt;(BP145*(1+Dash!$B$6)), BP145*(1+Dash!$B$6), IF(BP143&lt;(BP145*(1-Dash!$B$7)), BP145*(1-Dash!$B$7), BP143))</f>
        <v>16</v>
      </c>
      <c r="BQ146" s="530">
        <f>IF(BQ143&gt;(BQ145*(1+Dash!$B$6)), BQ145*(1+Dash!$B$6), IF(BQ143&lt;(BQ145*(1-Dash!$B$7)), BQ145*(1-Dash!$B$7), BQ143))</f>
        <v>0</v>
      </c>
      <c r="BR146" s="530">
        <f>IF(BR143&gt;(BR145*(1+Dash!$B$6)), BR145*(1+Dash!$B$6), IF(BR143&lt;(BR145*(1-Dash!$B$7)), BR145*(1-Dash!$B$7), BR143))</f>
        <v>0</v>
      </c>
      <c r="BS146" s="530">
        <f>IF(BS143&gt;(BS145*(1+Dash!$B$6)), BS145*(1+Dash!$B$6), IF(BS143&lt;(BS145*(1-Dash!$B$7)), BS145*(1-Dash!$B$7), BS143))</f>
        <v>0</v>
      </c>
      <c r="BT146" s="530">
        <f>IF(BT143&gt;(BT145*(1+Dash!$B$6)), BT145*(1+Dash!$B$6), IF(BT143&lt;(BT145*(1-Dash!$B$7)), BT145*(1-Dash!$B$7), BT143))</f>
        <v>0</v>
      </c>
      <c r="BU146" s="530">
        <f>IF(BU143&gt;(BU145*(1+Dash!$B$6)), BU145*(1+Dash!$B$6), IF(BU143&lt;(BU145*(1-Dash!$B$7)), BU145*(1-Dash!$B$7), BU143))</f>
        <v>19</v>
      </c>
      <c r="BV146" s="530">
        <f>IF(BV143&gt;(BV145*(1+Dash!$B$6)), BV145*(1+Dash!$B$6), IF(BV143&lt;(BV145*(1-Dash!$B$7)), BV145*(1-Dash!$B$7), BV143))</f>
        <v>0</v>
      </c>
      <c r="BW146" s="530">
        <f>IF(BW143&gt;(BW145*(1+Dash!$B$6)), BW145*(1+Dash!$B$6), IF(BW143&lt;(BW145*(1-Dash!$B$7)), BW145*(1-Dash!$B$7), BW143))</f>
        <v>7.22</v>
      </c>
      <c r="BX146" s="530">
        <f>IF(BX143&gt;(BX145*(1+Dash!$B$6)), BX145*(1+Dash!$B$6), IF(BX143&lt;(BX145*(1-Dash!$B$7)), BX145*(1-Dash!$B$7), BX143))</f>
        <v>16</v>
      </c>
      <c r="BY146" s="530">
        <f>IF(BY143&gt;(BY145*(1+Dash!$B$6)), BY145*(1+Dash!$B$6), IF(BY143&lt;(BY145*(1-Dash!$B$7)), BY145*(1-Dash!$B$7), BY143))</f>
        <v>18.150000000000002</v>
      </c>
      <c r="BZ146" s="530">
        <f>IF(BZ143&gt;(BZ145*(1+Dash!$B$6)), BZ145*(1+Dash!$B$6), IF(BZ143&lt;(BZ145*(1-Dash!$B$7)), BZ145*(1-Dash!$B$7), BZ143))</f>
        <v>79.419999999999987</v>
      </c>
      <c r="CA146" s="530">
        <f>IF(CA143&gt;(CA145*(1+Dash!$B$6)), CA145*(1+Dash!$B$6), IF(CA143&lt;(CA145*(1-Dash!$B$7)), CA145*(1-Dash!$B$7), CA143))</f>
        <v>0</v>
      </c>
    </row>
    <row r="147" spans="1:79" s="477" customFormat="1">
      <c r="A147" s="477" t="s">
        <v>71</v>
      </c>
      <c r="B147" s="477" t="s">
        <v>1876</v>
      </c>
      <c r="C147" s="477">
        <v>2018</v>
      </c>
      <c r="D147" s="477" t="s">
        <v>1934</v>
      </c>
      <c r="E147" s="530">
        <v>1191</v>
      </c>
      <c r="F147" s="530">
        <v>3079</v>
      </c>
      <c r="G147" s="530">
        <v>850</v>
      </c>
      <c r="H147" s="530">
        <v>880</v>
      </c>
      <c r="I147" s="530">
        <v>461</v>
      </c>
      <c r="J147" s="530">
        <v>0</v>
      </c>
      <c r="K147" s="530">
        <v>0</v>
      </c>
      <c r="L147" s="530">
        <v>0</v>
      </c>
      <c r="M147" s="530">
        <v>0</v>
      </c>
      <c r="N147" s="530">
        <v>0</v>
      </c>
      <c r="O147" s="530">
        <v>0</v>
      </c>
      <c r="P147" s="530">
        <v>0</v>
      </c>
      <c r="Q147" s="530">
        <v>0</v>
      </c>
      <c r="R147" s="530">
        <v>0</v>
      </c>
      <c r="S147" s="530">
        <v>0</v>
      </c>
      <c r="T147" s="530">
        <v>0</v>
      </c>
      <c r="U147" s="530">
        <v>0</v>
      </c>
      <c r="V147" s="530">
        <v>0</v>
      </c>
      <c r="W147" s="530">
        <v>0</v>
      </c>
      <c r="X147" s="530">
        <v>0</v>
      </c>
      <c r="Y147" s="530">
        <v>0</v>
      </c>
      <c r="Z147" s="530">
        <v>0</v>
      </c>
      <c r="AA147" s="530">
        <v>0</v>
      </c>
      <c r="AB147" s="530">
        <v>0</v>
      </c>
      <c r="AC147" s="530">
        <v>743</v>
      </c>
      <c r="AD147" s="530">
        <v>252</v>
      </c>
      <c r="AE147" s="530">
        <v>181</v>
      </c>
      <c r="AF147" s="530">
        <v>421</v>
      </c>
      <c r="AG147" s="530">
        <v>526</v>
      </c>
      <c r="AH147" s="530">
        <v>181</v>
      </c>
      <c r="AI147" s="530">
        <v>124</v>
      </c>
      <c r="AJ147" s="530">
        <v>281</v>
      </c>
      <c r="AK147" s="530">
        <v>217</v>
      </c>
      <c r="AL147" s="530">
        <v>71</v>
      </c>
      <c r="AM147" s="530">
        <v>57</v>
      </c>
      <c r="AN147" s="530">
        <v>140</v>
      </c>
      <c r="AO147" s="530">
        <v>0</v>
      </c>
      <c r="AP147" s="530">
        <v>0</v>
      </c>
      <c r="AQ147" s="530">
        <v>0</v>
      </c>
      <c r="AR147" s="530">
        <v>0</v>
      </c>
      <c r="AS147" s="530">
        <v>0</v>
      </c>
      <c r="AT147" s="530">
        <v>0</v>
      </c>
      <c r="AU147" s="530">
        <v>0</v>
      </c>
      <c r="AV147" s="530">
        <v>0</v>
      </c>
      <c r="AW147" s="530">
        <v>0</v>
      </c>
      <c r="AX147" s="530">
        <v>0</v>
      </c>
      <c r="AY147" s="530">
        <v>0</v>
      </c>
      <c r="AZ147" s="530">
        <v>0</v>
      </c>
      <c r="BA147" s="530">
        <v>2464</v>
      </c>
      <c r="BB147" s="530">
        <v>568</v>
      </c>
      <c r="BC147" s="530">
        <v>739</v>
      </c>
      <c r="BD147" s="530">
        <v>815</v>
      </c>
      <c r="BE147" s="530">
        <v>2042</v>
      </c>
      <c r="BF147" s="530">
        <v>502</v>
      </c>
      <c r="BG147" s="530">
        <v>601</v>
      </c>
      <c r="BH147" s="530">
        <v>563</v>
      </c>
      <c r="BI147" s="530">
        <v>422</v>
      </c>
      <c r="BJ147" s="530">
        <v>66</v>
      </c>
      <c r="BK147" s="530">
        <v>138</v>
      </c>
      <c r="BL147" s="530">
        <v>252</v>
      </c>
      <c r="BM147" s="530">
        <v>0</v>
      </c>
      <c r="BN147" s="530">
        <v>0</v>
      </c>
      <c r="BO147" s="530">
        <v>0</v>
      </c>
      <c r="BP147" s="530">
        <v>0</v>
      </c>
      <c r="BQ147" s="530">
        <v>0</v>
      </c>
      <c r="BR147" s="530">
        <v>0</v>
      </c>
      <c r="BS147" s="530">
        <v>0</v>
      </c>
      <c r="BT147" s="530">
        <v>0</v>
      </c>
      <c r="BU147" s="530">
        <v>0</v>
      </c>
      <c r="BV147" s="530">
        <v>0</v>
      </c>
      <c r="BW147" s="530">
        <v>0</v>
      </c>
      <c r="BX147" s="530">
        <v>0</v>
      </c>
      <c r="BY147" s="530">
        <v>28</v>
      </c>
      <c r="BZ147" s="530">
        <v>142</v>
      </c>
      <c r="CA147" s="530">
        <v>0</v>
      </c>
    </row>
    <row r="148" spans="1:79" s="477" customFormat="1">
      <c r="A148" s="477" t="s">
        <v>71</v>
      </c>
      <c r="B148" s="477" t="s">
        <v>1876</v>
      </c>
      <c r="C148" s="477">
        <v>2019</v>
      </c>
      <c r="D148" s="477" t="s">
        <v>1934</v>
      </c>
      <c r="E148" s="530">
        <v>1690</v>
      </c>
      <c r="F148" s="530">
        <v>3281</v>
      </c>
      <c r="G148" s="530">
        <v>978</v>
      </c>
      <c r="H148" s="530">
        <v>845</v>
      </c>
      <c r="I148" s="530">
        <v>444</v>
      </c>
      <c r="J148" s="530">
        <v>0</v>
      </c>
      <c r="K148" s="530">
        <v>0</v>
      </c>
      <c r="L148" s="530">
        <v>0</v>
      </c>
      <c r="M148" s="530">
        <v>0</v>
      </c>
      <c r="N148" s="530">
        <v>0</v>
      </c>
      <c r="O148" s="530">
        <v>0</v>
      </c>
      <c r="P148" s="530">
        <v>0</v>
      </c>
      <c r="Q148" s="530">
        <v>0</v>
      </c>
      <c r="R148" s="530">
        <v>0</v>
      </c>
      <c r="S148" s="530">
        <v>0</v>
      </c>
      <c r="T148" s="530">
        <v>0</v>
      </c>
      <c r="U148" s="530">
        <v>0</v>
      </c>
      <c r="V148" s="530">
        <v>0</v>
      </c>
      <c r="W148" s="530">
        <v>0</v>
      </c>
      <c r="X148" s="530">
        <v>0</v>
      </c>
      <c r="Y148" s="530">
        <v>0</v>
      </c>
      <c r="Z148" s="530">
        <v>0</v>
      </c>
      <c r="AA148" s="530">
        <v>0</v>
      </c>
      <c r="AB148" s="530">
        <v>0</v>
      </c>
      <c r="AC148" s="530">
        <v>709</v>
      </c>
      <c r="AD148" s="530">
        <v>218</v>
      </c>
      <c r="AE148" s="530">
        <v>162</v>
      </c>
      <c r="AF148" s="530">
        <v>398</v>
      </c>
      <c r="AG148" s="530">
        <v>428</v>
      </c>
      <c r="AH148" s="530">
        <v>124</v>
      </c>
      <c r="AI148" s="530">
        <v>95</v>
      </c>
      <c r="AJ148" s="530">
        <v>237</v>
      </c>
      <c r="AK148" s="530">
        <v>281</v>
      </c>
      <c r="AL148" s="530">
        <v>94</v>
      </c>
      <c r="AM148" s="530">
        <v>67</v>
      </c>
      <c r="AN148" s="530">
        <v>161</v>
      </c>
      <c r="AO148" s="530">
        <v>0</v>
      </c>
      <c r="AP148" s="530">
        <v>0</v>
      </c>
      <c r="AQ148" s="530">
        <v>0</v>
      </c>
      <c r="AR148" s="530">
        <v>0</v>
      </c>
      <c r="AS148" s="530">
        <v>0</v>
      </c>
      <c r="AT148" s="530">
        <v>0</v>
      </c>
      <c r="AU148" s="530">
        <v>0</v>
      </c>
      <c r="AV148" s="530">
        <v>0</v>
      </c>
      <c r="AW148" s="530">
        <v>0</v>
      </c>
      <c r="AX148" s="530">
        <v>0</v>
      </c>
      <c r="AY148" s="530">
        <v>0</v>
      </c>
      <c r="AZ148" s="530">
        <v>0</v>
      </c>
      <c r="BA148" s="530">
        <v>3124</v>
      </c>
      <c r="BB148" s="530">
        <v>807</v>
      </c>
      <c r="BC148" s="530">
        <v>906</v>
      </c>
      <c r="BD148" s="530">
        <v>978</v>
      </c>
      <c r="BE148" s="530">
        <v>2611</v>
      </c>
      <c r="BF148" s="530">
        <v>718</v>
      </c>
      <c r="BG148" s="530">
        <v>762</v>
      </c>
      <c r="BH148" s="530">
        <v>685</v>
      </c>
      <c r="BI148" s="530">
        <v>513</v>
      </c>
      <c r="BJ148" s="530">
        <v>89</v>
      </c>
      <c r="BK148" s="530">
        <v>144</v>
      </c>
      <c r="BL148" s="530">
        <v>293</v>
      </c>
      <c r="BM148" s="530">
        <v>0</v>
      </c>
      <c r="BN148" s="530">
        <v>0</v>
      </c>
      <c r="BO148" s="530">
        <v>0</v>
      </c>
      <c r="BP148" s="530">
        <v>0</v>
      </c>
      <c r="BQ148" s="530">
        <v>0</v>
      </c>
      <c r="BR148" s="530">
        <v>0</v>
      </c>
      <c r="BS148" s="530">
        <v>0</v>
      </c>
      <c r="BT148" s="530">
        <v>0</v>
      </c>
      <c r="BU148" s="530">
        <v>0</v>
      </c>
      <c r="BV148" s="530">
        <v>0</v>
      </c>
      <c r="BW148" s="530">
        <v>0</v>
      </c>
      <c r="BX148" s="530">
        <v>0</v>
      </c>
      <c r="BY148" s="530">
        <v>19</v>
      </c>
      <c r="BZ148" s="530">
        <v>168</v>
      </c>
      <c r="CA148" s="530">
        <v>0</v>
      </c>
    </row>
    <row r="149" spans="1:79" s="477" customFormat="1">
      <c r="A149" s="477" t="s">
        <v>71</v>
      </c>
      <c r="B149" s="477" t="s">
        <v>1876</v>
      </c>
      <c r="C149" s="477">
        <v>2020</v>
      </c>
      <c r="D149" s="477" t="s">
        <v>1934</v>
      </c>
      <c r="E149" s="530">
        <v>2168</v>
      </c>
      <c r="F149" s="530">
        <v>3625</v>
      </c>
      <c r="G149" s="530">
        <v>1144</v>
      </c>
      <c r="H149" s="530">
        <v>927</v>
      </c>
      <c r="I149" s="530">
        <v>465</v>
      </c>
      <c r="J149" s="530">
        <v>0</v>
      </c>
      <c r="K149" s="530">
        <v>0</v>
      </c>
      <c r="L149" s="530">
        <v>0</v>
      </c>
      <c r="M149" s="530">
        <v>0</v>
      </c>
      <c r="N149" s="530">
        <v>0</v>
      </c>
      <c r="O149" s="530">
        <v>0</v>
      </c>
      <c r="P149" s="530">
        <v>0</v>
      </c>
      <c r="Q149" s="530">
        <v>415</v>
      </c>
      <c r="R149" s="530">
        <v>0</v>
      </c>
      <c r="S149" s="530">
        <v>0</v>
      </c>
      <c r="T149" s="530">
        <v>0</v>
      </c>
      <c r="U149" s="530">
        <v>130</v>
      </c>
      <c r="V149" s="530">
        <v>0</v>
      </c>
      <c r="W149" s="530">
        <v>0</v>
      </c>
      <c r="X149" s="530">
        <v>0</v>
      </c>
      <c r="Y149" s="530">
        <v>285</v>
      </c>
      <c r="Z149" s="530">
        <v>0</v>
      </c>
      <c r="AA149" s="530">
        <v>0</v>
      </c>
      <c r="AB149" s="530">
        <v>0</v>
      </c>
      <c r="AC149" s="530">
        <v>787</v>
      </c>
      <c r="AD149" s="530">
        <v>317</v>
      </c>
      <c r="AE149" s="530">
        <v>190</v>
      </c>
      <c r="AF149" s="530">
        <v>408</v>
      </c>
      <c r="AG149" s="530">
        <v>525</v>
      </c>
      <c r="AH149" s="530">
        <v>224</v>
      </c>
      <c r="AI149" s="530">
        <v>133</v>
      </c>
      <c r="AJ149" s="530">
        <v>252</v>
      </c>
      <c r="AK149" s="530">
        <v>262</v>
      </c>
      <c r="AL149" s="530">
        <v>93</v>
      </c>
      <c r="AM149" s="530">
        <v>57</v>
      </c>
      <c r="AN149" s="530">
        <v>156</v>
      </c>
      <c r="AO149" s="530">
        <v>5</v>
      </c>
      <c r="AP149" s="530">
        <v>0</v>
      </c>
      <c r="AQ149" s="530">
        <v>0</v>
      </c>
      <c r="AR149" s="530">
        <v>5</v>
      </c>
      <c r="AS149" s="530">
        <v>0</v>
      </c>
      <c r="AT149" s="530">
        <v>0</v>
      </c>
      <c r="AU149" s="530">
        <v>0</v>
      </c>
      <c r="AV149" s="530">
        <v>0</v>
      </c>
      <c r="AW149" s="530">
        <v>5</v>
      </c>
      <c r="AX149" s="530">
        <v>0</v>
      </c>
      <c r="AY149" s="530">
        <v>0</v>
      </c>
      <c r="AZ149" s="530">
        <v>5</v>
      </c>
      <c r="BA149" s="530">
        <v>4021</v>
      </c>
      <c r="BB149" s="530">
        <v>1077</v>
      </c>
      <c r="BC149" s="530">
        <v>1187</v>
      </c>
      <c r="BD149" s="530">
        <v>981</v>
      </c>
      <c r="BE149" s="530">
        <v>3495</v>
      </c>
      <c r="BF149" s="530">
        <v>983</v>
      </c>
      <c r="BG149" s="530">
        <v>1045</v>
      </c>
      <c r="BH149" s="530">
        <v>741</v>
      </c>
      <c r="BI149" s="530">
        <v>526</v>
      </c>
      <c r="BJ149" s="530">
        <v>94</v>
      </c>
      <c r="BK149" s="530">
        <v>142</v>
      </c>
      <c r="BL149" s="530">
        <v>240</v>
      </c>
      <c r="BM149" s="530">
        <v>0</v>
      </c>
      <c r="BN149" s="530">
        <v>0</v>
      </c>
      <c r="BO149" s="530">
        <v>0</v>
      </c>
      <c r="BP149" s="530">
        <v>0</v>
      </c>
      <c r="BQ149" s="530">
        <v>0</v>
      </c>
      <c r="BR149" s="530">
        <v>0</v>
      </c>
      <c r="BS149" s="530">
        <v>0</v>
      </c>
      <c r="BT149" s="530">
        <v>0</v>
      </c>
      <c r="BU149" s="530">
        <v>0</v>
      </c>
      <c r="BV149" s="530">
        <v>0</v>
      </c>
      <c r="BW149" s="530">
        <v>0</v>
      </c>
      <c r="BX149" s="530">
        <v>0</v>
      </c>
      <c r="BY149" s="530">
        <v>29</v>
      </c>
      <c r="BZ149" s="530">
        <v>201</v>
      </c>
      <c r="CA149" s="530">
        <v>0</v>
      </c>
    </row>
    <row r="150" spans="1:79" s="477" customFormat="1">
      <c r="A150" s="477" t="s">
        <v>71</v>
      </c>
      <c r="B150" s="477" t="s">
        <v>1876</v>
      </c>
      <c r="C150" s="477">
        <v>2021</v>
      </c>
      <c r="D150" s="477" t="s">
        <v>1934</v>
      </c>
      <c r="E150" s="530">
        <v>2648</v>
      </c>
      <c r="F150" s="530">
        <v>3451</v>
      </c>
      <c r="G150" s="530">
        <v>1186</v>
      </c>
      <c r="H150" s="530">
        <v>963</v>
      </c>
      <c r="I150" s="530">
        <v>455</v>
      </c>
      <c r="J150" s="530">
        <v>0</v>
      </c>
      <c r="K150" s="530">
        <v>0</v>
      </c>
      <c r="L150" s="530">
        <v>0</v>
      </c>
      <c r="M150" s="530">
        <v>0</v>
      </c>
      <c r="N150" s="530">
        <v>0</v>
      </c>
      <c r="O150" s="530">
        <v>0</v>
      </c>
      <c r="P150" s="530">
        <v>0</v>
      </c>
      <c r="Q150" s="530">
        <v>653</v>
      </c>
      <c r="R150" s="530">
        <v>0</v>
      </c>
      <c r="S150" s="530">
        <v>0</v>
      </c>
      <c r="T150" s="530">
        <v>0</v>
      </c>
      <c r="U150" s="530">
        <v>89</v>
      </c>
      <c r="V150" s="530">
        <v>0</v>
      </c>
      <c r="W150" s="530">
        <v>0</v>
      </c>
      <c r="X150" s="530">
        <v>0</v>
      </c>
      <c r="Y150" s="530">
        <v>564</v>
      </c>
      <c r="Z150" s="530">
        <v>0</v>
      </c>
      <c r="AA150" s="530">
        <v>0</v>
      </c>
      <c r="AB150" s="530">
        <v>0</v>
      </c>
      <c r="AC150" s="530">
        <v>1148</v>
      </c>
      <c r="AD150" s="530">
        <v>420</v>
      </c>
      <c r="AE150" s="530">
        <v>262</v>
      </c>
      <c r="AF150" s="530">
        <v>611</v>
      </c>
      <c r="AG150" s="530">
        <v>706</v>
      </c>
      <c r="AH150" s="530">
        <v>253</v>
      </c>
      <c r="AI150" s="530">
        <v>159</v>
      </c>
      <c r="AJ150" s="530">
        <v>346</v>
      </c>
      <c r="AK150" s="530">
        <v>442</v>
      </c>
      <c r="AL150" s="530">
        <v>167</v>
      </c>
      <c r="AM150" s="530">
        <v>103</v>
      </c>
      <c r="AN150" s="530">
        <v>265</v>
      </c>
      <c r="AO150" s="530">
        <v>5</v>
      </c>
      <c r="AP150" s="530">
        <v>0</v>
      </c>
      <c r="AQ150" s="530">
        <v>1</v>
      </c>
      <c r="AR150" s="530">
        <v>5</v>
      </c>
      <c r="AS150" s="530">
        <v>0</v>
      </c>
      <c r="AT150" s="530">
        <v>0</v>
      </c>
      <c r="AU150" s="530">
        <v>0</v>
      </c>
      <c r="AV150" s="530">
        <v>0</v>
      </c>
      <c r="AW150" s="530">
        <v>5</v>
      </c>
      <c r="AX150" s="530">
        <v>0</v>
      </c>
      <c r="AY150" s="530">
        <v>1</v>
      </c>
      <c r="AZ150" s="530">
        <v>5</v>
      </c>
      <c r="BA150" s="530">
        <v>3841</v>
      </c>
      <c r="BB150" s="530">
        <v>1187</v>
      </c>
      <c r="BC150" s="530">
        <v>1093</v>
      </c>
      <c r="BD150" s="530">
        <v>936</v>
      </c>
      <c r="BE150" s="530">
        <v>3335</v>
      </c>
      <c r="BF150" s="530">
        <v>1058</v>
      </c>
      <c r="BG150" s="530">
        <v>948</v>
      </c>
      <c r="BH150" s="530">
        <v>682</v>
      </c>
      <c r="BI150" s="530">
        <v>506</v>
      </c>
      <c r="BJ150" s="530">
        <v>129</v>
      </c>
      <c r="BK150" s="530">
        <v>145</v>
      </c>
      <c r="BL150" s="530">
        <v>254</v>
      </c>
      <c r="BM150" s="530">
        <v>28</v>
      </c>
      <c r="BN150" s="530">
        <v>0</v>
      </c>
      <c r="BO150" s="530">
        <v>5</v>
      </c>
      <c r="BP150" s="530">
        <v>23</v>
      </c>
      <c r="BQ150" s="530">
        <v>0</v>
      </c>
      <c r="BR150" s="530">
        <v>0</v>
      </c>
      <c r="BS150" s="530">
        <v>0</v>
      </c>
      <c r="BT150" s="530">
        <v>0</v>
      </c>
      <c r="BU150" s="530">
        <v>28</v>
      </c>
      <c r="BV150" s="530">
        <v>0</v>
      </c>
      <c r="BW150" s="530">
        <v>5</v>
      </c>
      <c r="BX150" s="530">
        <v>23</v>
      </c>
      <c r="BY150" s="530">
        <v>27</v>
      </c>
      <c r="BZ150" s="530">
        <v>242</v>
      </c>
      <c r="CA150" s="530">
        <v>0</v>
      </c>
    </row>
    <row r="151" spans="1:79" s="477" customFormat="1">
      <c r="A151" s="477" t="s">
        <v>71</v>
      </c>
      <c r="B151" s="477" t="s">
        <v>1876</v>
      </c>
      <c r="C151" s="477">
        <v>2022</v>
      </c>
      <c r="D151" s="477" t="s">
        <v>1934</v>
      </c>
      <c r="E151" s="530">
        <v>2648</v>
      </c>
      <c r="F151" s="530">
        <v>3676</v>
      </c>
      <c r="G151" s="530">
        <v>1459</v>
      </c>
      <c r="H151" s="530">
        <v>921</v>
      </c>
      <c r="I151" s="530">
        <v>390</v>
      </c>
      <c r="J151" s="530">
        <v>8</v>
      </c>
      <c r="K151" s="530">
        <v>1</v>
      </c>
      <c r="L151" s="530">
        <v>3</v>
      </c>
      <c r="M151" s="530">
        <v>0</v>
      </c>
      <c r="N151" s="530">
        <v>0</v>
      </c>
      <c r="O151" s="530">
        <v>0</v>
      </c>
      <c r="P151" s="530">
        <v>0</v>
      </c>
      <c r="Q151" s="530">
        <v>1004</v>
      </c>
      <c r="R151" s="530">
        <v>0</v>
      </c>
      <c r="S151" s="530">
        <v>0</v>
      </c>
      <c r="T151" s="530">
        <v>0</v>
      </c>
      <c r="U151" s="530">
        <v>250</v>
      </c>
      <c r="V151" s="530">
        <v>0</v>
      </c>
      <c r="W151" s="530">
        <v>0</v>
      </c>
      <c r="X151" s="530">
        <v>0</v>
      </c>
      <c r="Y151" s="530">
        <v>754</v>
      </c>
      <c r="Z151" s="530">
        <v>0</v>
      </c>
      <c r="AA151" s="530">
        <v>0</v>
      </c>
      <c r="AB151" s="530">
        <v>0</v>
      </c>
      <c r="AC151" s="530">
        <v>1738</v>
      </c>
      <c r="AD151" s="530">
        <v>677</v>
      </c>
      <c r="AE151" s="530">
        <v>460</v>
      </c>
      <c r="AF151" s="530">
        <v>824</v>
      </c>
      <c r="AG151" s="530">
        <v>893</v>
      </c>
      <c r="AH151" s="530">
        <v>374</v>
      </c>
      <c r="AI151" s="530">
        <v>228</v>
      </c>
      <c r="AJ151" s="530">
        <v>399</v>
      </c>
      <c r="AK151" s="530">
        <v>845</v>
      </c>
      <c r="AL151" s="530">
        <v>303</v>
      </c>
      <c r="AM151" s="530">
        <v>232</v>
      </c>
      <c r="AN151" s="530">
        <v>425</v>
      </c>
      <c r="AO151" s="530">
        <v>9</v>
      </c>
      <c r="AP151" s="530">
        <v>1</v>
      </c>
      <c r="AQ151" s="530">
        <v>2</v>
      </c>
      <c r="AR151" s="530">
        <v>8</v>
      </c>
      <c r="AS151" s="530">
        <v>0</v>
      </c>
      <c r="AT151" s="530">
        <v>0</v>
      </c>
      <c r="AU151" s="530">
        <v>0</v>
      </c>
      <c r="AV151" s="530">
        <v>0</v>
      </c>
      <c r="AW151" s="530">
        <v>9</v>
      </c>
      <c r="AX151" s="530">
        <v>1</v>
      </c>
      <c r="AY151" s="530">
        <v>2</v>
      </c>
      <c r="AZ151" s="530">
        <v>8</v>
      </c>
      <c r="BA151" s="530">
        <v>3894</v>
      </c>
      <c r="BB151" s="530">
        <v>1338</v>
      </c>
      <c r="BC151" s="530">
        <v>1189</v>
      </c>
      <c r="BD151" s="530">
        <v>1009</v>
      </c>
      <c r="BE151" s="530">
        <v>3178</v>
      </c>
      <c r="BF151" s="530">
        <v>1153</v>
      </c>
      <c r="BG151" s="530">
        <v>964</v>
      </c>
      <c r="BH151" s="530">
        <v>663</v>
      </c>
      <c r="BI151" s="530">
        <v>716</v>
      </c>
      <c r="BJ151" s="530">
        <v>185</v>
      </c>
      <c r="BK151" s="530">
        <v>225</v>
      </c>
      <c r="BL151" s="530">
        <v>346</v>
      </c>
      <c r="BM151" s="530">
        <v>34</v>
      </c>
      <c r="BN151" s="530">
        <v>1</v>
      </c>
      <c r="BO151" s="530">
        <v>8</v>
      </c>
      <c r="BP151" s="530">
        <v>21</v>
      </c>
      <c r="BQ151" s="530">
        <v>0</v>
      </c>
      <c r="BR151" s="530">
        <v>0</v>
      </c>
      <c r="BS151" s="530">
        <v>0</v>
      </c>
      <c r="BT151" s="530">
        <v>0</v>
      </c>
      <c r="BU151" s="530">
        <v>34</v>
      </c>
      <c r="BV151" s="530">
        <v>1</v>
      </c>
      <c r="BW151" s="530">
        <v>8</v>
      </c>
      <c r="BX151" s="530">
        <v>21</v>
      </c>
      <c r="BY151" s="530">
        <v>57</v>
      </c>
      <c r="BZ151" s="530">
        <v>346</v>
      </c>
      <c r="CA151" s="530">
        <v>0</v>
      </c>
    </row>
    <row r="152" spans="1:79" s="477" customFormat="1">
      <c r="A152" s="477" t="s">
        <v>71</v>
      </c>
      <c r="B152" s="477" t="s">
        <v>1876</v>
      </c>
      <c r="C152" s="477">
        <v>2023</v>
      </c>
      <c r="D152" s="477" t="s">
        <v>1934</v>
      </c>
      <c r="E152" s="530">
        <v>2637</v>
      </c>
      <c r="F152" s="530">
        <v>3554</v>
      </c>
      <c r="G152" s="530">
        <v>1597</v>
      </c>
      <c r="H152" s="530">
        <v>887</v>
      </c>
      <c r="I152" s="530">
        <v>332</v>
      </c>
      <c r="J152" s="530">
        <v>0</v>
      </c>
      <c r="K152" s="530">
        <v>0</v>
      </c>
      <c r="L152" s="530">
        <v>0</v>
      </c>
      <c r="M152" s="530">
        <v>0</v>
      </c>
      <c r="N152" s="530">
        <v>0</v>
      </c>
      <c r="O152" s="530">
        <v>0</v>
      </c>
      <c r="P152" s="530">
        <v>0</v>
      </c>
      <c r="Q152" s="530">
        <v>1052</v>
      </c>
      <c r="R152" s="530">
        <v>488</v>
      </c>
      <c r="S152" s="530">
        <v>212</v>
      </c>
      <c r="T152" s="530">
        <v>294</v>
      </c>
      <c r="U152" s="530">
        <v>387</v>
      </c>
      <c r="V152" s="530">
        <v>197</v>
      </c>
      <c r="W152" s="530">
        <v>68</v>
      </c>
      <c r="X152" s="530">
        <v>112</v>
      </c>
      <c r="Y152" s="530">
        <v>665</v>
      </c>
      <c r="Z152" s="530">
        <v>291</v>
      </c>
      <c r="AA152" s="530">
        <v>144</v>
      </c>
      <c r="AB152" s="530">
        <v>182</v>
      </c>
      <c r="AC152" s="530">
        <v>2149</v>
      </c>
      <c r="AD152" s="530">
        <v>947</v>
      </c>
      <c r="AE152" s="530">
        <v>517</v>
      </c>
      <c r="AF152" s="530">
        <v>863</v>
      </c>
      <c r="AG152" s="530">
        <v>1145</v>
      </c>
      <c r="AH152" s="530">
        <v>515</v>
      </c>
      <c r="AI152" s="530">
        <v>264</v>
      </c>
      <c r="AJ152" s="530">
        <v>451</v>
      </c>
      <c r="AK152" s="530">
        <v>1004</v>
      </c>
      <c r="AL152" s="530">
        <v>432</v>
      </c>
      <c r="AM152" s="530">
        <v>253</v>
      </c>
      <c r="AN152" s="530">
        <v>412</v>
      </c>
      <c r="AO152" s="530">
        <v>8</v>
      </c>
      <c r="AP152" s="530">
        <v>0</v>
      </c>
      <c r="AQ152" s="530">
        <v>2</v>
      </c>
      <c r="AR152" s="530">
        <v>8</v>
      </c>
      <c r="AS152" s="530">
        <v>0</v>
      </c>
      <c r="AT152" s="530">
        <v>0</v>
      </c>
      <c r="AU152" s="530">
        <v>0</v>
      </c>
      <c r="AV152" s="530">
        <v>0</v>
      </c>
      <c r="AW152" s="530">
        <v>8</v>
      </c>
      <c r="AX152" s="530">
        <v>0</v>
      </c>
      <c r="AY152" s="530">
        <v>2</v>
      </c>
      <c r="AZ152" s="530">
        <v>8</v>
      </c>
      <c r="BA152" s="530">
        <v>4084</v>
      </c>
      <c r="BB152" s="530">
        <v>1524</v>
      </c>
      <c r="BC152" s="530">
        <v>1225</v>
      </c>
      <c r="BD152" s="530">
        <v>930</v>
      </c>
      <c r="BE152" s="530">
        <v>3276</v>
      </c>
      <c r="BF152" s="530">
        <v>1311</v>
      </c>
      <c r="BG152" s="530">
        <v>980</v>
      </c>
      <c r="BH152" s="530">
        <v>592</v>
      </c>
      <c r="BI152" s="530">
        <v>808</v>
      </c>
      <c r="BJ152" s="530">
        <v>213</v>
      </c>
      <c r="BK152" s="530">
        <v>245</v>
      </c>
      <c r="BL152" s="530">
        <v>338</v>
      </c>
      <c r="BM152" s="530">
        <v>110</v>
      </c>
      <c r="BN152" s="530">
        <v>16</v>
      </c>
      <c r="BO152" s="530">
        <v>32</v>
      </c>
      <c r="BP152" s="530">
        <v>55</v>
      </c>
      <c r="BQ152" s="530">
        <v>0</v>
      </c>
      <c r="BR152" s="530">
        <v>0</v>
      </c>
      <c r="BS152" s="530">
        <v>0</v>
      </c>
      <c r="BT152" s="530">
        <v>0</v>
      </c>
      <c r="BU152" s="530">
        <v>110</v>
      </c>
      <c r="BV152" s="530">
        <v>16</v>
      </c>
      <c r="BW152" s="530">
        <v>32</v>
      </c>
      <c r="BX152" s="530">
        <v>55</v>
      </c>
      <c r="BY152" s="530">
        <v>77</v>
      </c>
      <c r="BZ152" s="530">
        <v>402</v>
      </c>
      <c r="CA152" s="530">
        <v>0</v>
      </c>
    </row>
    <row r="153" spans="1:79" s="477" customFormat="1">
      <c r="A153" s="477" t="s">
        <v>71</v>
      </c>
      <c r="B153" s="477" t="s">
        <v>1876</v>
      </c>
      <c r="C153" s="477">
        <v>2024</v>
      </c>
      <c r="D153" s="477" t="s">
        <v>1934</v>
      </c>
      <c r="E153" s="530">
        <v>3074</v>
      </c>
      <c r="F153" s="530">
        <v>3457</v>
      </c>
      <c r="G153" s="530">
        <v>1579</v>
      </c>
      <c r="H153" s="530">
        <v>913</v>
      </c>
      <c r="I153" s="530">
        <v>337</v>
      </c>
      <c r="J153" s="530">
        <v>0</v>
      </c>
      <c r="K153" s="530">
        <v>0</v>
      </c>
      <c r="L153" s="530">
        <v>0</v>
      </c>
      <c r="M153" s="530">
        <v>0</v>
      </c>
      <c r="N153" s="530">
        <v>25</v>
      </c>
      <c r="O153" s="530">
        <v>0</v>
      </c>
      <c r="P153" s="530">
        <v>25</v>
      </c>
      <c r="Q153" s="530">
        <v>1289</v>
      </c>
      <c r="R153" s="530">
        <v>574</v>
      </c>
      <c r="S153" s="530">
        <v>253</v>
      </c>
      <c r="T153" s="530">
        <v>371</v>
      </c>
      <c r="U153" s="530">
        <v>545</v>
      </c>
      <c r="V153" s="530">
        <v>261</v>
      </c>
      <c r="W153" s="530">
        <v>94</v>
      </c>
      <c r="X153" s="530">
        <v>148</v>
      </c>
      <c r="Y153" s="530">
        <v>744</v>
      </c>
      <c r="Z153" s="530">
        <v>313</v>
      </c>
      <c r="AA153" s="530">
        <v>159</v>
      </c>
      <c r="AB153" s="530">
        <v>223</v>
      </c>
      <c r="AC153" s="530">
        <v>2477</v>
      </c>
      <c r="AD153" s="530">
        <v>1139</v>
      </c>
      <c r="AE153" s="530">
        <v>598</v>
      </c>
      <c r="AF153" s="530">
        <v>969</v>
      </c>
      <c r="AG153" s="530">
        <v>1288</v>
      </c>
      <c r="AH153" s="530">
        <v>618</v>
      </c>
      <c r="AI153" s="530">
        <v>298</v>
      </c>
      <c r="AJ153" s="530">
        <v>428</v>
      </c>
      <c r="AK153" s="530">
        <v>1189</v>
      </c>
      <c r="AL153" s="530">
        <v>521</v>
      </c>
      <c r="AM153" s="530">
        <v>300</v>
      </c>
      <c r="AN153" s="530">
        <v>541</v>
      </c>
      <c r="AO153" s="530">
        <v>12</v>
      </c>
      <c r="AP153" s="530">
        <v>1</v>
      </c>
      <c r="AQ153" s="530">
        <v>1</v>
      </c>
      <c r="AR153" s="530">
        <v>12</v>
      </c>
      <c r="AS153" s="530">
        <v>0</v>
      </c>
      <c r="AT153" s="530">
        <v>0</v>
      </c>
      <c r="AU153" s="530">
        <v>0</v>
      </c>
      <c r="AV153" s="530">
        <v>0</v>
      </c>
      <c r="AW153" s="530">
        <v>12</v>
      </c>
      <c r="AX153" s="530">
        <v>1</v>
      </c>
      <c r="AY153" s="530">
        <v>1</v>
      </c>
      <c r="AZ153" s="530">
        <v>12</v>
      </c>
      <c r="BA153" s="530">
        <v>3873</v>
      </c>
      <c r="BB153" s="530">
        <v>1552</v>
      </c>
      <c r="BC153" s="530">
        <v>1141</v>
      </c>
      <c r="BD153" s="530">
        <v>854</v>
      </c>
      <c r="BE153" s="530">
        <v>3049</v>
      </c>
      <c r="BF153" s="530">
        <v>1287</v>
      </c>
      <c r="BG153" s="530">
        <v>878</v>
      </c>
      <c r="BH153" s="530">
        <v>521</v>
      </c>
      <c r="BI153" s="530">
        <v>824</v>
      </c>
      <c r="BJ153" s="530">
        <v>265</v>
      </c>
      <c r="BK153" s="530">
        <v>263</v>
      </c>
      <c r="BL153" s="530">
        <v>333</v>
      </c>
      <c r="BM153" s="530">
        <v>207</v>
      </c>
      <c r="BN153" s="530">
        <v>31</v>
      </c>
      <c r="BO153" s="530">
        <v>52</v>
      </c>
      <c r="BP153" s="530">
        <v>86</v>
      </c>
      <c r="BQ153" s="530">
        <v>10</v>
      </c>
      <c r="BR153" s="530">
        <v>2</v>
      </c>
      <c r="BS153" s="530">
        <v>4</v>
      </c>
      <c r="BT153" s="530">
        <v>4</v>
      </c>
      <c r="BU153" s="530">
        <v>197</v>
      </c>
      <c r="BV153" s="530">
        <v>29</v>
      </c>
      <c r="BW153" s="530">
        <v>48</v>
      </c>
      <c r="BX153" s="530">
        <v>82</v>
      </c>
      <c r="BY153" s="530">
        <v>83</v>
      </c>
      <c r="BZ153" s="530">
        <v>413</v>
      </c>
      <c r="CA153" s="530">
        <v>0</v>
      </c>
    </row>
    <row r="154" spans="1:79" s="477" customFormat="1">
      <c r="A154" s="477" t="s">
        <v>71</v>
      </c>
      <c r="B154" s="477" t="s">
        <v>1876</v>
      </c>
      <c r="C154" s="477">
        <v>2025</v>
      </c>
      <c r="D154" s="477" t="s">
        <v>1935</v>
      </c>
      <c r="E154" s="530">
        <v>3074</v>
      </c>
      <c r="F154" s="530">
        <v>3480</v>
      </c>
      <c r="G154" s="530">
        <v>1261</v>
      </c>
      <c r="H154" s="530">
        <v>916</v>
      </c>
      <c r="I154" s="530">
        <v>419</v>
      </c>
      <c r="J154" s="530">
        <v>1</v>
      </c>
      <c r="K154" s="530">
        <v>0</v>
      </c>
      <c r="L154" s="530">
        <v>0</v>
      </c>
      <c r="M154" s="530">
        <v>0</v>
      </c>
      <c r="N154" s="530">
        <v>5</v>
      </c>
      <c r="O154" s="530">
        <v>0</v>
      </c>
      <c r="P154" s="530">
        <v>5</v>
      </c>
      <c r="Q154" s="530">
        <v>1289</v>
      </c>
      <c r="R154" s="530">
        <v>586</v>
      </c>
      <c r="S154" s="530">
        <v>256</v>
      </c>
      <c r="T154" s="530">
        <v>366</v>
      </c>
      <c r="U154" s="530">
        <v>384</v>
      </c>
      <c r="V154" s="530">
        <v>252</v>
      </c>
      <c r="W154" s="530">
        <v>89</v>
      </c>
      <c r="X154" s="530">
        <v>143</v>
      </c>
      <c r="Y154" s="530">
        <v>905</v>
      </c>
      <c r="Z154" s="530">
        <v>334</v>
      </c>
      <c r="AA154" s="530">
        <v>167</v>
      </c>
      <c r="AB154" s="530">
        <v>223</v>
      </c>
      <c r="AC154" s="530">
        <v>2574</v>
      </c>
      <c r="AD154" s="530">
        <v>995</v>
      </c>
      <c r="AE154" s="530">
        <v>621</v>
      </c>
      <c r="AF154" s="530">
        <v>1267</v>
      </c>
      <c r="AG154" s="530">
        <v>1530</v>
      </c>
      <c r="AH154" s="530">
        <v>602</v>
      </c>
      <c r="AI154" s="530">
        <v>362</v>
      </c>
      <c r="AJ154" s="530">
        <v>705</v>
      </c>
      <c r="AK154" s="530">
        <v>1044</v>
      </c>
      <c r="AL154" s="530">
        <v>393</v>
      </c>
      <c r="AM154" s="530">
        <v>259</v>
      </c>
      <c r="AN154" s="530">
        <v>562</v>
      </c>
      <c r="AO154" s="530">
        <v>12</v>
      </c>
      <c r="AP154" s="530">
        <v>0</v>
      </c>
      <c r="AQ154" s="530">
        <v>2</v>
      </c>
      <c r="AR154" s="530">
        <v>12</v>
      </c>
      <c r="AS154" s="530">
        <v>0</v>
      </c>
      <c r="AT154" s="530">
        <v>0</v>
      </c>
      <c r="AU154" s="530">
        <v>0</v>
      </c>
      <c r="AV154" s="530">
        <v>0</v>
      </c>
      <c r="AW154" s="530">
        <v>12</v>
      </c>
      <c r="AX154" s="530">
        <v>0</v>
      </c>
      <c r="AY154" s="530">
        <v>2</v>
      </c>
      <c r="AZ154" s="530">
        <v>12</v>
      </c>
      <c r="BA154" s="530">
        <v>3925</v>
      </c>
      <c r="BB154" s="530">
        <v>1224</v>
      </c>
      <c r="BC154" s="530">
        <v>1160</v>
      </c>
      <c r="BD154" s="530">
        <v>1031</v>
      </c>
      <c r="BE154" s="530">
        <v>3256</v>
      </c>
      <c r="BF154" s="530">
        <v>1072</v>
      </c>
      <c r="BG154" s="530">
        <v>958</v>
      </c>
      <c r="BH154" s="530">
        <v>704</v>
      </c>
      <c r="BI154" s="530">
        <v>669</v>
      </c>
      <c r="BJ154" s="530">
        <v>152</v>
      </c>
      <c r="BK154" s="530">
        <v>202</v>
      </c>
      <c r="BL154" s="530">
        <v>327</v>
      </c>
      <c r="BM154" s="530">
        <v>207</v>
      </c>
      <c r="BN154" s="530">
        <v>17</v>
      </c>
      <c r="BO154" s="530">
        <v>49</v>
      </c>
      <c r="BP154" s="530">
        <v>122</v>
      </c>
      <c r="BQ154" s="530">
        <v>2</v>
      </c>
      <c r="BR154" s="530">
        <v>0</v>
      </c>
      <c r="BS154" s="530">
        <v>1</v>
      </c>
      <c r="BT154" s="530">
        <v>1</v>
      </c>
      <c r="BU154" s="530">
        <v>204</v>
      </c>
      <c r="BV154" s="530">
        <v>17</v>
      </c>
      <c r="BW154" s="530">
        <v>48</v>
      </c>
      <c r="BX154" s="530">
        <v>121</v>
      </c>
      <c r="BY154" s="530">
        <v>83</v>
      </c>
      <c r="BZ154" s="530">
        <v>423</v>
      </c>
      <c r="CA154" s="530">
        <v>0</v>
      </c>
    </row>
    <row r="155" spans="1:79" s="477" customFormat="1">
      <c r="A155" s="477" t="s">
        <v>71</v>
      </c>
      <c r="B155" s="477" t="s">
        <v>1876</v>
      </c>
      <c r="C155" s="477">
        <v>2026</v>
      </c>
      <c r="D155" s="477" t="s">
        <v>1935</v>
      </c>
      <c r="E155" s="530">
        <v>3074</v>
      </c>
      <c r="F155" s="530">
        <v>3450</v>
      </c>
      <c r="G155" s="530">
        <v>1250</v>
      </c>
      <c r="H155" s="530">
        <v>908</v>
      </c>
      <c r="I155" s="530">
        <v>415</v>
      </c>
      <c r="J155" s="530">
        <v>1</v>
      </c>
      <c r="K155" s="530">
        <v>0</v>
      </c>
      <c r="L155" s="530">
        <v>0</v>
      </c>
      <c r="M155" s="530">
        <v>0</v>
      </c>
      <c r="N155" s="530">
        <v>5</v>
      </c>
      <c r="O155" s="530">
        <v>0</v>
      </c>
      <c r="P155" s="530">
        <v>5</v>
      </c>
      <c r="Q155" s="530">
        <v>1289</v>
      </c>
      <c r="R155" s="530">
        <v>586</v>
      </c>
      <c r="S155" s="530">
        <v>256</v>
      </c>
      <c r="T155" s="530">
        <v>366</v>
      </c>
      <c r="U155" s="530">
        <v>384</v>
      </c>
      <c r="V155" s="530">
        <v>252</v>
      </c>
      <c r="W155" s="530">
        <v>89</v>
      </c>
      <c r="X155" s="530">
        <v>143</v>
      </c>
      <c r="Y155" s="530">
        <v>905</v>
      </c>
      <c r="Z155" s="530">
        <v>334</v>
      </c>
      <c r="AA155" s="530">
        <v>167</v>
      </c>
      <c r="AB155" s="530">
        <v>223</v>
      </c>
      <c r="AC155" s="530">
        <v>2659</v>
      </c>
      <c r="AD155" s="530">
        <v>1028</v>
      </c>
      <c r="AE155" s="530">
        <v>641</v>
      </c>
      <c r="AF155" s="530">
        <v>1309</v>
      </c>
      <c r="AG155" s="530">
        <v>1580</v>
      </c>
      <c r="AH155" s="530">
        <v>622</v>
      </c>
      <c r="AI155" s="530">
        <v>374</v>
      </c>
      <c r="AJ155" s="530">
        <v>728</v>
      </c>
      <c r="AK155" s="530">
        <v>1079</v>
      </c>
      <c r="AL155" s="530">
        <v>406</v>
      </c>
      <c r="AM155" s="530">
        <v>267</v>
      </c>
      <c r="AN155" s="530">
        <v>581</v>
      </c>
      <c r="AO155" s="530">
        <v>12</v>
      </c>
      <c r="AP155" s="530">
        <v>0</v>
      </c>
      <c r="AQ155" s="530">
        <v>2</v>
      </c>
      <c r="AR155" s="530">
        <v>12</v>
      </c>
      <c r="AS155" s="530">
        <v>0</v>
      </c>
      <c r="AT155" s="530">
        <v>0</v>
      </c>
      <c r="AU155" s="530">
        <v>0</v>
      </c>
      <c r="AV155" s="530">
        <v>0</v>
      </c>
      <c r="AW155" s="530">
        <v>12</v>
      </c>
      <c r="AX155" s="530">
        <v>0</v>
      </c>
      <c r="AY155" s="530">
        <v>2</v>
      </c>
      <c r="AZ155" s="530">
        <v>12</v>
      </c>
      <c r="BA155" s="530">
        <v>3969</v>
      </c>
      <c r="BB155" s="530">
        <v>1238</v>
      </c>
      <c r="BC155" s="530">
        <v>1173</v>
      </c>
      <c r="BD155" s="530">
        <v>1043</v>
      </c>
      <c r="BE155" s="530">
        <v>3293</v>
      </c>
      <c r="BF155" s="530">
        <v>1084</v>
      </c>
      <c r="BG155" s="530">
        <v>969</v>
      </c>
      <c r="BH155" s="530">
        <v>712</v>
      </c>
      <c r="BI155" s="530">
        <v>676</v>
      </c>
      <c r="BJ155" s="530">
        <v>154</v>
      </c>
      <c r="BK155" s="530">
        <v>204</v>
      </c>
      <c r="BL155" s="530">
        <v>331</v>
      </c>
      <c r="BM155" s="530">
        <v>207</v>
      </c>
      <c r="BN155" s="530">
        <v>17</v>
      </c>
      <c r="BO155" s="530">
        <v>49</v>
      </c>
      <c r="BP155" s="530">
        <v>122</v>
      </c>
      <c r="BQ155" s="530">
        <v>2</v>
      </c>
      <c r="BR155" s="530">
        <v>0</v>
      </c>
      <c r="BS155" s="530">
        <v>1</v>
      </c>
      <c r="BT155" s="530">
        <v>1</v>
      </c>
      <c r="BU155" s="530">
        <v>204</v>
      </c>
      <c r="BV155" s="530">
        <v>17</v>
      </c>
      <c r="BW155" s="530">
        <v>48</v>
      </c>
      <c r="BX155" s="530">
        <v>121</v>
      </c>
      <c r="BY155" s="530">
        <v>83</v>
      </c>
      <c r="BZ155" s="530">
        <v>423</v>
      </c>
      <c r="CA155" s="530">
        <v>0</v>
      </c>
    </row>
    <row r="156" spans="1:79" s="477" customFormat="1">
      <c r="A156" s="477" t="s">
        <v>71</v>
      </c>
      <c r="B156" s="477" t="s">
        <v>1876</v>
      </c>
      <c r="C156" s="477">
        <v>2024</v>
      </c>
      <c r="D156" s="477" t="s">
        <v>1937</v>
      </c>
      <c r="E156" s="530">
        <f t="shared" ref="E156:AJ156" si="36">E153</f>
        <v>3074</v>
      </c>
      <c r="F156" s="530">
        <f t="shared" si="36"/>
        <v>3457</v>
      </c>
      <c r="G156" s="530">
        <f t="shared" si="36"/>
        <v>1579</v>
      </c>
      <c r="H156" s="530">
        <f t="shared" si="36"/>
        <v>913</v>
      </c>
      <c r="I156" s="530">
        <f t="shared" si="36"/>
        <v>337</v>
      </c>
      <c r="J156" s="530">
        <f t="shared" si="36"/>
        <v>0</v>
      </c>
      <c r="K156" s="530">
        <f t="shared" si="36"/>
        <v>0</v>
      </c>
      <c r="L156" s="530">
        <f t="shared" si="36"/>
        <v>0</v>
      </c>
      <c r="M156" s="530">
        <f t="shared" si="36"/>
        <v>0</v>
      </c>
      <c r="N156" s="530">
        <f t="shared" si="36"/>
        <v>25</v>
      </c>
      <c r="O156" s="530">
        <f t="shared" si="36"/>
        <v>0</v>
      </c>
      <c r="P156" s="530">
        <f t="shared" si="36"/>
        <v>25</v>
      </c>
      <c r="Q156" s="530">
        <f t="shared" si="36"/>
        <v>1289</v>
      </c>
      <c r="R156" s="530">
        <f t="shared" si="36"/>
        <v>574</v>
      </c>
      <c r="S156" s="530">
        <f t="shared" si="36"/>
        <v>253</v>
      </c>
      <c r="T156" s="530">
        <f t="shared" si="36"/>
        <v>371</v>
      </c>
      <c r="U156" s="530">
        <f t="shared" si="36"/>
        <v>545</v>
      </c>
      <c r="V156" s="530">
        <f t="shared" si="36"/>
        <v>261</v>
      </c>
      <c r="W156" s="530">
        <f t="shared" si="36"/>
        <v>94</v>
      </c>
      <c r="X156" s="530">
        <f t="shared" si="36"/>
        <v>148</v>
      </c>
      <c r="Y156" s="530">
        <f t="shared" si="36"/>
        <v>744</v>
      </c>
      <c r="Z156" s="530">
        <f t="shared" si="36"/>
        <v>313</v>
      </c>
      <c r="AA156" s="530">
        <f t="shared" si="36"/>
        <v>159</v>
      </c>
      <c r="AB156" s="530">
        <f t="shared" si="36"/>
        <v>223</v>
      </c>
      <c r="AC156" s="530">
        <f t="shared" si="36"/>
        <v>2477</v>
      </c>
      <c r="AD156" s="530">
        <f t="shared" si="36"/>
        <v>1139</v>
      </c>
      <c r="AE156" s="530">
        <f t="shared" si="36"/>
        <v>598</v>
      </c>
      <c r="AF156" s="530">
        <f t="shared" si="36"/>
        <v>969</v>
      </c>
      <c r="AG156" s="530">
        <f t="shared" si="36"/>
        <v>1288</v>
      </c>
      <c r="AH156" s="530">
        <f t="shared" si="36"/>
        <v>618</v>
      </c>
      <c r="AI156" s="530">
        <f t="shared" si="36"/>
        <v>298</v>
      </c>
      <c r="AJ156" s="530">
        <f t="shared" si="36"/>
        <v>428</v>
      </c>
      <c r="AK156" s="530">
        <f t="shared" ref="AK156:BP156" si="37">AK153</f>
        <v>1189</v>
      </c>
      <c r="AL156" s="530">
        <f t="shared" si="37"/>
        <v>521</v>
      </c>
      <c r="AM156" s="530">
        <f t="shared" si="37"/>
        <v>300</v>
      </c>
      <c r="AN156" s="530">
        <f t="shared" si="37"/>
        <v>541</v>
      </c>
      <c r="AO156" s="530">
        <f t="shared" si="37"/>
        <v>12</v>
      </c>
      <c r="AP156" s="530">
        <f t="shared" si="37"/>
        <v>1</v>
      </c>
      <c r="AQ156" s="530">
        <f t="shared" si="37"/>
        <v>1</v>
      </c>
      <c r="AR156" s="530">
        <f t="shared" si="37"/>
        <v>12</v>
      </c>
      <c r="AS156" s="530">
        <f t="shared" si="37"/>
        <v>0</v>
      </c>
      <c r="AT156" s="530">
        <f t="shared" si="37"/>
        <v>0</v>
      </c>
      <c r="AU156" s="530">
        <f t="shared" si="37"/>
        <v>0</v>
      </c>
      <c r="AV156" s="530">
        <f t="shared" si="37"/>
        <v>0</v>
      </c>
      <c r="AW156" s="530">
        <f t="shared" si="37"/>
        <v>12</v>
      </c>
      <c r="AX156" s="530">
        <f t="shared" si="37"/>
        <v>1</v>
      </c>
      <c r="AY156" s="530">
        <f t="shared" si="37"/>
        <v>1</v>
      </c>
      <c r="AZ156" s="530">
        <f t="shared" si="37"/>
        <v>12</v>
      </c>
      <c r="BA156" s="530">
        <f t="shared" si="37"/>
        <v>3873</v>
      </c>
      <c r="BB156" s="530">
        <f t="shared" si="37"/>
        <v>1552</v>
      </c>
      <c r="BC156" s="530">
        <f t="shared" si="37"/>
        <v>1141</v>
      </c>
      <c r="BD156" s="530">
        <f t="shared" si="37"/>
        <v>854</v>
      </c>
      <c r="BE156" s="530">
        <f t="shared" si="37"/>
        <v>3049</v>
      </c>
      <c r="BF156" s="530">
        <f t="shared" si="37"/>
        <v>1287</v>
      </c>
      <c r="BG156" s="530">
        <f t="shared" si="37"/>
        <v>878</v>
      </c>
      <c r="BH156" s="530">
        <f t="shared" si="37"/>
        <v>521</v>
      </c>
      <c r="BI156" s="530">
        <f t="shared" si="37"/>
        <v>824</v>
      </c>
      <c r="BJ156" s="530">
        <f t="shared" si="37"/>
        <v>265</v>
      </c>
      <c r="BK156" s="530">
        <f t="shared" si="37"/>
        <v>263</v>
      </c>
      <c r="BL156" s="530">
        <f t="shared" si="37"/>
        <v>333</v>
      </c>
      <c r="BM156" s="530">
        <f t="shared" si="37"/>
        <v>207</v>
      </c>
      <c r="BN156" s="530">
        <f t="shared" si="37"/>
        <v>31</v>
      </c>
      <c r="BO156" s="530">
        <f t="shared" si="37"/>
        <v>52</v>
      </c>
      <c r="BP156" s="530">
        <f t="shared" si="37"/>
        <v>86</v>
      </c>
      <c r="BQ156" s="530">
        <f t="shared" ref="BQ156:BX156" si="38">BQ153</f>
        <v>10</v>
      </c>
      <c r="BR156" s="530">
        <f t="shared" si="38"/>
        <v>2</v>
      </c>
      <c r="BS156" s="530">
        <f t="shared" si="38"/>
        <v>4</v>
      </c>
      <c r="BT156" s="530">
        <f t="shared" si="38"/>
        <v>4</v>
      </c>
      <c r="BU156" s="530">
        <f t="shared" si="38"/>
        <v>197</v>
      </c>
      <c r="BV156" s="530">
        <f t="shared" si="38"/>
        <v>29</v>
      </c>
      <c r="BW156" s="530">
        <f t="shared" si="38"/>
        <v>48</v>
      </c>
      <c r="BX156" s="530">
        <f t="shared" si="38"/>
        <v>82</v>
      </c>
      <c r="BY156" s="530">
        <f>IF(OR(BY152=0,BY152=""), BY153,IF(BY153&gt;(BY152*(1+Dash!$B$6)), BY152*(1+Dash!$B$6), IF(BY153&lt;(BY152*(1-Dash!$B$7)), BY152*(1-Dash!$B$7), BY153)))</f>
        <v>83</v>
      </c>
      <c r="BZ156" s="530">
        <f>IF(OR(BZ152=0,BZ152=""), BZ153,IF(BZ153&gt;(BZ152*(1+Dash!$B$6)), BZ152*(1+Dash!$B$6), IF(BZ153&lt;(BZ152*(1-Dash!$B$7)), BZ152*(1-Dash!$B$7), BZ153)))</f>
        <v>413</v>
      </c>
      <c r="CA156" s="530">
        <f>IF(OR(CA152=0,CA152=""), CA153,IF(CA153&gt;(CA152*(1+Dash!$B$6)), CA152*(1+Dash!$B$6), IF(CA153&lt;(CA152*(1-Dash!$B$7)), CA152*(1-Dash!$B$7), CA153)))</f>
        <v>0</v>
      </c>
    </row>
    <row r="157" spans="1:79" s="477" customFormat="1">
      <c r="A157" s="477" t="s">
        <v>71</v>
      </c>
      <c r="B157" s="477" t="s">
        <v>1876</v>
      </c>
      <c r="C157" s="477">
        <v>2025</v>
      </c>
      <c r="D157" s="477" t="s">
        <v>1937</v>
      </c>
      <c r="E157" s="530">
        <f>IF(OR(E153=0, E153=""), E154, IF(E154&gt;(E153*(1+Dash!$B$6)), E153*(1+Dash!$B$6), IF(E154&lt;(E153*(1-Dash!$B$7)), E153*(1-Dash!$B$7), E154)))</f>
        <v>3074</v>
      </c>
      <c r="F157" s="530">
        <f>IF(OR(F153=0, F153=""), F154, IF(F154&gt;(F153*(1+Dash!$B$6)), F153*(1+Dash!$B$6), IF(F154&lt;(F153*(1-Dash!$B$7)), F153*(1-Dash!$B$7), F154)))</f>
        <v>3480</v>
      </c>
      <c r="G157" s="530">
        <f>IF(OR(G153=0, G153=""), G154, IF(G154&gt;(G153*(1+Dash!$B$6)), G153*(1+Dash!$B$6), IF(G154&lt;(G153*(1-Dash!$B$7)), G153*(1-Dash!$B$7), G154)))</f>
        <v>1500.05</v>
      </c>
      <c r="H157" s="530">
        <f>IF(OR(H153=0, H153=""), H154, IF(H154&gt;(H153*(1+Dash!$B$6)), H153*(1+Dash!$B$6), IF(H154&lt;(H153*(1-Dash!$B$7)), H153*(1-Dash!$B$7), H154)))</f>
        <v>916</v>
      </c>
      <c r="I157" s="530">
        <f>IF(OR(I153=0, I153=""), I154, IF(I154&gt;(I153*(1+Dash!$B$6)), I153*(1+Dash!$B$6), IF(I154&lt;(I153*(1-Dash!$B$7)), I153*(1-Dash!$B$7), I154)))</f>
        <v>370.70000000000005</v>
      </c>
      <c r="J157" s="530">
        <f>IF(OR(J153=0, J153=""), J154, IF(J154&gt;(J153*(1+Dash!$B$6)), J153*(1+Dash!$B$6), IF(J154&lt;(J153*(1-Dash!$B$7)), J153*(1-Dash!$B$7), J154)))</f>
        <v>1</v>
      </c>
      <c r="K157" s="530">
        <f>IF(OR(K153=0, K153=""), K154, IF(K154&gt;(K153*(1+Dash!$B$6)), K153*(1+Dash!$B$6), IF(K154&lt;(K153*(1-Dash!$B$7)), K153*(1-Dash!$B$7), K154)))</f>
        <v>0</v>
      </c>
      <c r="L157" s="530">
        <f>IF(OR(L153=0, L153=""), L154, IF(L154&gt;(L153*(1+Dash!$B$6)), L153*(1+Dash!$B$6), IF(L154&lt;(L153*(1-Dash!$B$7)), L153*(1-Dash!$B$7), L154)))</f>
        <v>0</v>
      </c>
      <c r="M157" s="530">
        <f>IF(OR(M153=0, M153=""), M154, IF(M154&gt;(M153*(1+Dash!$B$6)), M153*(1+Dash!$B$6), IF(M154&lt;(M153*(1-Dash!$B$7)), M153*(1-Dash!$B$7), M154)))</f>
        <v>0</v>
      </c>
      <c r="N157" s="530">
        <f>IF(OR(N153=0, N153=""), N154, IF(N154&gt;(N153*(1+Dash!$B$6)), N153*(1+Dash!$B$6), IF(N154&lt;(N153*(1-Dash!$B$7)), N153*(1-Dash!$B$7), N154)))</f>
        <v>23.75</v>
      </c>
      <c r="O157" s="530">
        <f>IF(OR(O153=0, O153=""), O154, IF(O154&gt;(O153*(1+Dash!$B$6)), O153*(1+Dash!$B$6), IF(O154&lt;(O153*(1-Dash!$B$7)), O153*(1-Dash!$B$7), O154)))</f>
        <v>0</v>
      </c>
      <c r="P157" s="530">
        <f>IF(OR(P153=0, P153=""), P154, IF(P154&gt;(P153*(1+Dash!$B$6)), P153*(1+Dash!$B$6), IF(P154&lt;(P153*(1-Dash!$B$7)), P153*(1-Dash!$B$7), P154)))</f>
        <v>23.75</v>
      </c>
      <c r="Q157" s="530">
        <f>IF(OR(Q153=0, Q153=""), Q154, IF(Q154&gt;(Q153*(1+Dash!$B$6)), Q153*(1+Dash!$B$6), IF(Q154&lt;(Q153*(1-Dash!$B$7)), Q153*(1-Dash!$B$7), Q154)))</f>
        <v>1289</v>
      </c>
      <c r="R157" s="530">
        <f>IF(OR(R153=0, R153=""), R154, IF(R154&gt;(R153*(1+Dash!$B$6)), R153*(1+Dash!$B$6), IF(R154&lt;(R153*(1-Dash!$B$7)), R153*(1-Dash!$B$7), R154)))</f>
        <v>586</v>
      </c>
      <c r="S157" s="530">
        <f>IF(OR(S153=0, S153=""), S154, IF(S154&gt;(S153*(1+Dash!$B$6)), S153*(1+Dash!$B$6), IF(S154&lt;(S153*(1-Dash!$B$7)), S153*(1-Dash!$B$7), S154)))</f>
        <v>256</v>
      </c>
      <c r="T157" s="530">
        <f>IF(OR(T153=0, T153=""), T154, IF(T154&gt;(T153*(1+Dash!$B$6)), T153*(1+Dash!$B$6), IF(T154&lt;(T153*(1-Dash!$B$7)), T153*(1-Dash!$B$7), T154)))</f>
        <v>366</v>
      </c>
      <c r="U157" s="530">
        <f>IF(OR(U153=0, U153=""), U154, IF(U154&gt;(U153*(1+Dash!$B$6)), U153*(1+Dash!$B$6), IF(U154&lt;(U153*(1-Dash!$B$7)), U153*(1-Dash!$B$7), U154)))</f>
        <v>517.75</v>
      </c>
      <c r="V157" s="530">
        <f>IF(OR(V153=0, V153=""), V154, IF(V154&gt;(V153*(1+Dash!$B$6)), V153*(1+Dash!$B$6), IF(V154&lt;(V153*(1-Dash!$B$7)), V153*(1-Dash!$B$7), V154)))</f>
        <v>252</v>
      </c>
      <c r="W157" s="530">
        <f>IF(OR(W153=0, W153=""), W154, IF(W154&gt;(W153*(1+Dash!$B$6)), W153*(1+Dash!$B$6), IF(W154&lt;(W153*(1-Dash!$B$7)), W153*(1-Dash!$B$7), W154)))</f>
        <v>89.3</v>
      </c>
      <c r="X157" s="530">
        <f>IF(OR(X153=0, X153=""), X154, IF(X154&gt;(X153*(1+Dash!$B$6)), X153*(1+Dash!$B$6), IF(X154&lt;(X153*(1-Dash!$B$7)), X153*(1-Dash!$B$7), X154)))</f>
        <v>143</v>
      </c>
      <c r="Y157" s="530">
        <f>IF(OR(Y153=0, Y153=""), Y154, IF(Y154&gt;(Y153*(1+Dash!$B$6)), Y153*(1+Dash!$B$6), IF(Y154&lt;(Y153*(1-Dash!$B$7)), Y153*(1-Dash!$B$7), Y154)))</f>
        <v>818.40000000000009</v>
      </c>
      <c r="Z157" s="530">
        <f>IF(OR(Z153=0, Z153=""), Z154, IF(Z154&gt;(Z153*(1+Dash!$B$6)), Z153*(1+Dash!$B$6), IF(Z154&lt;(Z153*(1-Dash!$B$7)), Z153*(1-Dash!$B$7), Z154)))</f>
        <v>334</v>
      </c>
      <c r="AA157" s="530">
        <f>IF(OR(AA153=0, AA153=""), AA154, IF(AA154&gt;(AA153*(1+Dash!$B$6)), AA153*(1+Dash!$B$6), IF(AA154&lt;(AA153*(1-Dash!$B$7)), AA153*(1-Dash!$B$7), AA154)))</f>
        <v>167</v>
      </c>
      <c r="AB157" s="530">
        <f>IF(OR(AB153=0, AB153=""), AB154, IF(AB154&gt;(AB153*(1+Dash!$B$6)), AB153*(1+Dash!$B$6), IF(AB154&lt;(AB153*(1-Dash!$B$7)), AB153*(1-Dash!$B$7), AB154)))</f>
        <v>223</v>
      </c>
      <c r="AC157" s="530">
        <f>IF(OR(AC153=0, AC153=""), AC154, IF(AC154&gt;(AC153*(1+Dash!$B$6)), AC153*(1+Dash!$B$6), IF(AC154&lt;(AC153*(1-Dash!$B$7)), AC153*(1-Dash!$B$7), AC154)))</f>
        <v>2574</v>
      </c>
      <c r="AD157" s="530">
        <f>IF(OR(AD153=0, AD153=""), AD154, IF(AD154&gt;(AD153*(1+Dash!$B$6)), AD153*(1+Dash!$B$6), IF(AD154&lt;(AD153*(1-Dash!$B$7)), AD153*(1-Dash!$B$7), AD154)))</f>
        <v>1082.05</v>
      </c>
      <c r="AE157" s="530">
        <f>IF(OR(AE153=0, AE153=""), AE154, IF(AE154&gt;(AE153*(1+Dash!$B$6)), AE153*(1+Dash!$B$6), IF(AE154&lt;(AE153*(1-Dash!$B$7)), AE153*(1-Dash!$B$7), AE154)))</f>
        <v>621</v>
      </c>
      <c r="AF157" s="530">
        <f>IF(OR(AF153=0, AF153=""), AF154, IF(AF154&gt;(AF153*(1+Dash!$B$6)), AF153*(1+Dash!$B$6), IF(AF154&lt;(AF153*(1-Dash!$B$7)), AF153*(1-Dash!$B$7), AF154)))</f>
        <v>1065.9000000000001</v>
      </c>
      <c r="AG157" s="530">
        <f>IF(OR(AG153=0, AG153=""), AG154, IF(AG154&gt;(AG153*(1+Dash!$B$6)), AG153*(1+Dash!$B$6), IF(AG154&lt;(AG153*(1-Dash!$B$7)), AG153*(1-Dash!$B$7), AG154)))</f>
        <v>1416.8000000000002</v>
      </c>
      <c r="AH157" s="530">
        <f>IF(OR(AH153=0, AH153=""), AH154, IF(AH154&gt;(AH153*(1+Dash!$B$6)), AH153*(1+Dash!$B$6), IF(AH154&lt;(AH153*(1-Dash!$B$7)), AH153*(1-Dash!$B$7), AH154)))</f>
        <v>602</v>
      </c>
      <c r="AI157" s="530">
        <f>IF(OR(AI153=0, AI153=""), AI154, IF(AI154&gt;(AI153*(1+Dash!$B$6)), AI153*(1+Dash!$B$6), IF(AI154&lt;(AI153*(1-Dash!$B$7)), AI153*(1-Dash!$B$7), AI154)))</f>
        <v>327.8</v>
      </c>
      <c r="AJ157" s="530">
        <f>IF(OR(AJ153=0, AJ153=""), AJ154, IF(AJ154&gt;(AJ153*(1+Dash!$B$6)), AJ153*(1+Dash!$B$6), IF(AJ154&lt;(AJ153*(1-Dash!$B$7)), AJ153*(1-Dash!$B$7), AJ154)))</f>
        <v>470.8</v>
      </c>
      <c r="AK157" s="530">
        <f>IF(OR(AK153=0, AK153=""), AK154, IF(AK154&gt;(AK153*(1+Dash!$B$6)), AK153*(1+Dash!$B$6), IF(AK154&lt;(AK153*(1-Dash!$B$7)), AK153*(1-Dash!$B$7), AK154)))</f>
        <v>1129.55</v>
      </c>
      <c r="AL157" s="530">
        <f>IF(OR(AL153=0, AL153=""), AL154, IF(AL154&gt;(AL153*(1+Dash!$B$6)), AL153*(1+Dash!$B$6), IF(AL154&lt;(AL153*(1-Dash!$B$7)), AL153*(1-Dash!$B$7), AL154)))</f>
        <v>494.95</v>
      </c>
      <c r="AM157" s="530">
        <f>IF(OR(AM153=0, AM153=""), AM154, IF(AM154&gt;(AM153*(1+Dash!$B$6)), AM153*(1+Dash!$B$6), IF(AM154&lt;(AM153*(1-Dash!$B$7)), AM153*(1-Dash!$B$7), AM154)))</f>
        <v>285</v>
      </c>
      <c r="AN157" s="530">
        <f>IF(OR(AN153=0, AN153=""), AN154, IF(AN154&gt;(AN153*(1+Dash!$B$6)), AN153*(1+Dash!$B$6), IF(AN154&lt;(AN153*(1-Dash!$B$7)), AN153*(1-Dash!$B$7), AN154)))</f>
        <v>562</v>
      </c>
      <c r="AO157" s="530">
        <f>IF(OR(AO153=0, AO153=""), AO154, IF(AO154&gt;(AO153*(1+Dash!$B$6)), AO153*(1+Dash!$B$6), IF(AO154&lt;(AO153*(1-Dash!$B$7)), AO153*(1-Dash!$B$7), AO154)))</f>
        <v>12</v>
      </c>
      <c r="AP157" s="530">
        <f>IF(OR(AP153=0, AP153=""), AP154, IF(AP154&gt;(AP153*(1+Dash!$B$6)), AP153*(1+Dash!$B$6), IF(AP154&lt;(AP153*(1-Dash!$B$7)), AP153*(1-Dash!$B$7), AP154)))</f>
        <v>0.95</v>
      </c>
      <c r="AQ157" s="530">
        <f>IF(OR(AQ153=0, AQ153=""), AQ154, IF(AQ154&gt;(AQ153*(1+Dash!$B$6)), AQ153*(1+Dash!$B$6), IF(AQ154&lt;(AQ153*(1-Dash!$B$7)), AQ153*(1-Dash!$B$7), AQ154)))</f>
        <v>1.1000000000000001</v>
      </c>
      <c r="AR157" s="530">
        <f>IF(OR(AR153=0, AR153=""), AR154, IF(AR154&gt;(AR153*(1+Dash!$B$6)), AR153*(1+Dash!$B$6), IF(AR154&lt;(AR153*(1-Dash!$B$7)), AR153*(1-Dash!$B$7), AR154)))</f>
        <v>12</v>
      </c>
      <c r="AS157" s="530">
        <f>IF(OR(AS153=0, AS153=""), AS154, IF(AS154&gt;(AS153*(1+Dash!$B$6)), AS153*(1+Dash!$B$6), IF(AS154&lt;(AS153*(1-Dash!$B$7)), AS153*(1-Dash!$B$7), AS154)))</f>
        <v>0</v>
      </c>
      <c r="AT157" s="530">
        <f>IF(OR(AT153=0, AT153=""), AT154, IF(AT154&gt;(AT153*(1+Dash!$B$6)), AT153*(1+Dash!$B$6), IF(AT154&lt;(AT153*(1-Dash!$B$7)), AT153*(1-Dash!$B$7), AT154)))</f>
        <v>0</v>
      </c>
      <c r="AU157" s="530">
        <f>IF(OR(AU153=0, AU153=""), AU154, IF(AU154&gt;(AU153*(1+Dash!$B$6)), AU153*(1+Dash!$B$6), IF(AU154&lt;(AU153*(1-Dash!$B$7)), AU153*(1-Dash!$B$7), AU154)))</f>
        <v>0</v>
      </c>
      <c r="AV157" s="530">
        <f>IF(OR(AV153=0, AV153=""), AV154, IF(AV154&gt;(AV153*(1+Dash!$B$6)), AV153*(1+Dash!$B$6), IF(AV154&lt;(AV153*(1-Dash!$B$7)), AV153*(1-Dash!$B$7), AV154)))</f>
        <v>0</v>
      </c>
      <c r="AW157" s="530">
        <f>IF(OR(AW153=0, AW153=""), AW154, IF(AW154&gt;(AW153*(1+Dash!$B$6)), AW153*(1+Dash!$B$6), IF(AW154&lt;(AW153*(1-Dash!$B$7)), AW153*(1-Dash!$B$7), AW154)))</f>
        <v>12</v>
      </c>
      <c r="AX157" s="530">
        <f>IF(OR(AX153=0, AX153=""), AX154, IF(AX154&gt;(AX153*(1+Dash!$B$6)), AX153*(1+Dash!$B$6), IF(AX154&lt;(AX153*(1-Dash!$B$7)), AX153*(1-Dash!$B$7), AX154)))</f>
        <v>0.95</v>
      </c>
      <c r="AY157" s="530">
        <f>IF(OR(AY153=0, AY153=""), AY154, IF(AY154&gt;(AY153*(1+Dash!$B$6)), AY153*(1+Dash!$B$6), IF(AY154&lt;(AY153*(1-Dash!$B$7)), AY153*(1-Dash!$B$7), AY154)))</f>
        <v>1.1000000000000001</v>
      </c>
      <c r="AZ157" s="530">
        <f>IF(OR(AZ153=0, AZ153=""), AZ154, IF(AZ154&gt;(AZ153*(1+Dash!$B$6)), AZ153*(1+Dash!$B$6), IF(AZ154&lt;(AZ153*(1-Dash!$B$7)), AZ153*(1-Dash!$B$7), AZ154)))</f>
        <v>12</v>
      </c>
      <c r="BA157" s="530">
        <f>IF(OR(BA153=0, BA153=""), BA154, IF(BA154&gt;(BA153*(1+Dash!$B$6)), BA153*(1+Dash!$B$6), IF(BA154&lt;(BA153*(1-Dash!$B$7)), BA153*(1-Dash!$B$7), BA154)))</f>
        <v>3925</v>
      </c>
      <c r="BB157" s="530">
        <f>IF(OR(BB153=0, BB153=""), BB154, IF(BB154&gt;(BB153*(1+Dash!$B$6)), BB153*(1+Dash!$B$6), IF(BB154&lt;(BB153*(1-Dash!$B$7)), BB153*(1-Dash!$B$7), BB154)))</f>
        <v>1474.3999999999999</v>
      </c>
      <c r="BC157" s="530">
        <f>IF(OR(BC153=0, BC153=""), BC154, IF(BC154&gt;(BC153*(1+Dash!$B$6)), BC153*(1+Dash!$B$6), IF(BC154&lt;(BC153*(1-Dash!$B$7)), BC153*(1-Dash!$B$7), BC154)))</f>
        <v>1160</v>
      </c>
      <c r="BD157" s="530">
        <f>IF(OR(BD153=0, BD153=""), BD154, IF(BD154&gt;(BD153*(1+Dash!$B$6)), BD153*(1+Dash!$B$6), IF(BD154&lt;(BD153*(1-Dash!$B$7)), BD153*(1-Dash!$B$7), BD154)))</f>
        <v>939.40000000000009</v>
      </c>
      <c r="BE157" s="530">
        <f>IF(OR(BE153=0, BE153=""), BE154, IF(BE154&gt;(BE153*(1+Dash!$B$6)), BE153*(1+Dash!$B$6), IF(BE154&lt;(BE153*(1-Dash!$B$7)), BE153*(1-Dash!$B$7), BE154)))</f>
        <v>3256</v>
      </c>
      <c r="BF157" s="530">
        <f>IF(OR(BF153=0, BF153=""), BF154, IF(BF154&gt;(BF153*(1+Dash!$B$6)), BF153*(1+Dash!$B$6), IF(BF154&lt;(BF153*(1-Dash!$B$7)), BF153*(1-Dash!$B$7), BF154)))</f>
        <v>1222.6499999999999</v>
      </c>
      <c r="BG157" s="530">
        <f>IF(OR(BG153=0, BG153=""), BG154, IF(BG154&gt;(BG153*(1+Dash!$B$6)), BG153*(1+Dash!$B$6), IF(BG154&lt;(BG153*(1-Dash!$B$7)), BG153*(1-Dash!$B$7), BG154)))</f>
        <v>958</v>
      </c>
      <c r="BH157" s="530">
        <f>IF(OR(BH153=0, BH153=""), BH154, IF(BH154&gt;(BH153*(1+Dash!$B$6)), BH153*(1+Dash!$B$6), IF(BH154&lt;(BH153*(1-Dash!$B$7)), BH153*(1-Dash!$B$7), BH154)))</f>
        <v>573.1</v>
      </c>
      <c r="BI157" s="530">
        <f>IF(OR(BI153=0, BI153=""), BI154, IF(BI154&gt;(BI153*(1+Dash!$B$6)), BI153*(1+Dash!$B$6), IF(BI154&lt;(BI153*(1-Dash!$B$7)), BI153*(1-Dash!$B$7), BI154)))</f>
        <v>782.8</v>
      </c>
      <c r="BJ157" s="530">
        <f>IF(OR(BJ153=0, BJ153=""), BJ154, IF(BJ154&gt;(BJ153*(1+Dash!$B$6)), BJ153*(1+Dash!$B$6), IF(BJ154&lt;(BJ153*(1-Dash!$B$7)), BJ153*(1-Dash!$B$7), BJ154)))</f>
        <v>251.75</v>
      </c>
      <c r="BK157" s="530">
        <f>IF(OR(BK153=0, BK153=""), BK154, IF(BK154&gt;(BK153*(1+Dash!$B$6)), BK153*(1+Dash!$B$6), IF(BK154&lt;(BK153*(1-Dash!$B$7)), BK153*(1-Dash!$B$7), BK154)))</f>
        <v>249.85</v>
      </c>
      <c r="BL157" s="530">
        <f>IF(OR(BL153=0, BL153=""), BL154, IF(BL154&gt;(BL153*(1+Dash!$B$6)), BL153*(1+Dash!$B$6), IF(BL154&lt;(BL153*(1-Dash!$B$7)), BL153*(1-Dash!$B$7), BL154)))</f>
        <v>327</v>
      </c>
      <c r="BM157" s="530">
        <f>IF(OR(BM153=0, BM153=""), BM154, IF(BM154&gt;(BM153*(1+Dash!$B$6)), BM153*(1+Dash!$B$6), IF(BM154&lt;(BM153*(1-Dash!$B$7)), BM153*(1-Dash!$B$7), BM154)))</f>
        <v>207</v>
      </c>
      <c r="BN157" s="530">
        <f>IF(OR(BN153=0, BN153=""), BN154, IF(BN154&gt;(BN153*(1+Dash!$B$6)), BN153*(1+Dash!$B$6), IF(BN154&lt;(BN153*(1-Dash!$B$7)), BN153*(1-Dash!$B$7), BN154)))</f>
        <v>29.45</v>
      </c>
      <c r="BO157" s="530">
        <f>IF(OR(BO153=0, BO153=""), BO154, IF(BO154&gt;(BO153*(1+Dash!$B$6)), BO153*(1+Dash!$B$6), IF(BO154&lt;(BO153*(1-Dash!$B$7)), BO153*(1-Dash!$B$7), BO154)))</f>
        <v>49.4</v>
      </c>
      <c r="BP157" s="530">
        <f>IF(OR(BP153=0, BP153=""), BP154, IF(BP154&gt;(BP153*(1+Dash!$B$6)), BP153*(1+Dash!$B$6), IF(BP154&lt;(BP153*(1-Dash!$B$7)), BP153*(1-Dash!$B$7), BP154)))</f>
        <v>94.600000000000009</v>
      </c>
      <c r="BQ157" s="530">
        <f>IF(OR(BQ153=0, BQ153=""), BQ154, IF(BQ154&gt;(BQ153*(1+Dash!$B$6)), BQ153*(1+Dash!$B$6), IF(BQ154&lt;(BQ153*(1-Dash!$B$7)), BQ153*(1-Dash!$B$7), BQ154)))</f>
        <v>9.5</v>
      </c>
      <c r="BR157" s="530">
        <f>IF(OR(BR153=0, BR153=""), BR154, IF(BR154&gt;(BR153*(1+Dash!$B$6)), BR153*(1+Dash!$B$6), IF(BR154&lt;(BR153*(1-Dash!$B$7)), BR153*(1-Dash!$B$7), BR154)))</f>
        <v>1.9</v>
      </c>
      <c r="BS157" s="530">
        <f>IF(OR(BS153=0, BS153=""), BS154, IF(BS154&gt;(BS153*(1+Dash!$B$6)), BS153*(1+Dash!$B$6), IF(BS154&lt;(BS153*(1-Dash!$B$7)), BS153*(1-Dash!$B$7), BS154)))</f>
        <v>3.8</v>
      </c>
      <c r="BT157" s="530">
        <f>IF(OR(BT153=0, BT153=""), BT154, IF(BT154&gt;(BT153*(1+Dash!$B$6)), BT153*(1+Dash!$B$6), IF(BT154&lt;(BT153*(1-Dash!$B$7)), BT153*(1-Dash!$B$7), BT154)))</f>
        <v>3.8</v>
      </c>
      <c r="BU157" s="530">
        <f>IF(OR(BU153=0, BU153=""), BU154, IF(BU154&gt;(BU153*(1+Dash!$B$6)), BU153*(1+Dash!$B$6), IF(BU154&lt;(BU153*(1-Dash!$B$7)), BU153*(1-Dash!$B$7), BU154)))</f>
        <v>204</v>
      </c>
      <c r="BV157" s="530">
        <f>IF(OR(BV153=0, BV153=""), BV154, IF(BV154&gt;(BV153*(1+Dash!$B$6)), BV153*(1+Dash!$B$6), IF(BV154&lt;(BV153*(1-Dash!$B$7)), BV153*(1-Dash!$B$7), BV154)))</f>
        <v>27.549999999999997</v>
      </c>
      <c r="BW157" s="530">
        <f>IF(OR(BW153=0, BW153=""), BW154, IF(BW154&gt;(BW153*(1+Dash!$B$6)), BW153*(1+Dash!$B$6), IF(BW154&lt;(BW153*(1-Dash!$B$7)), BW153*(1-Dash!$B$7), BW154)))</f>
        <v>48</v>
      </c>
      <c r="BX157" s="530">
        <f>IF(OR(BX153=0, BX153=""), BX154, IF(BX154&gt;(BX153*(1+Dash!$B$6)), BX153*(1+Dash!$B$6), IF(BX154&lt;(BX153*(1-Dash!$B$7)), BX153*(1-Dash!$B$7), BX154)))</f>
        <v>90.2</v>
      </c>
      <c r="BY157" s="530">
        <f>IF(OR(BY153=0, BY153=""), BY154, IF(BY154&gt;(BY153*(1+Dash!$B$6)), BY153*(1+Dash!$B$6), IF(BY154&lt;(BY153*(1-Dash!$B$7)), BY153*(1-Dash!$B$7), BY154)))</f>
        <v>83</v>
      </c>
      <c r="BZ157" s="530">
        <f>IF(OR(BZ153=0, BZ153=""), BZ154, IF(BZ154&gt;(BZ153*(1+Dash!$B$6)), BZ153*(1+Dash!$B$6), IF(BZ154&lt;(BZ153*(1-Dash!$B$7)), BZ153*(1-Dash!$B$7), BZ154)))</f>
        <v>423</v>
      </c>
      <c r="CA157" s="530">
        <f>IF(OR(CA153=0, CA153=""), CA154, IF(CA154&gt;(CA153*(1+Dash!$B$6)), CA153*(1+Dash!$B$6), IF(CA154&lt;(CA153*(1-Dash!$B$7)), CA153*(1-Dash!$B$7), CA154)))</f>
        <v>0</v>
      </c>
    </row>
    <row r="158" spans="1:79" s="477" customFormat="1">
      <c r="A158" s="477" t="s">
        <v>71</v>
      </c>
      <c r="B158" s="477" t="s">
        <v>1876</v>
      </c>
      <c r="C158" s="477">
        <v>2026</v>
      </c>
      <c r="D158" s="477" t="s">
        <v>1937</v>
      </c>
      <c r="E158" s="530">
        <f>IF(E155&gt;(E157*(1+Dash!$B$6)), E157*(1+Dash!$B$6), IF(E155&lt;(E157*(1-Dash!$B$7)), E157*(1-Dash!$B$7), E155))</f>
        <v>3074</v>
      </c>
      <c r="F158" s="530">
        <f>IF(F155&gt;(F157*(1+Dash!$B$6)), F157*(1+Dash!$B$6), IF(F155&lt;(F157*(1-Dash!$B$7)), F157*(1-Dash!$B$7), F155))</f>
        <v>3450</v>
      </c>
      <c r="G158" s="530">
        <f>IF(G155&gt;(G157*(1+Dash!$B$6)), G157*(1+Dash!$B$6), IF(G155&lt;(G157*(1-Dash!$B$7)), G157*(1-Dash!$B$7), G155))</f>
        <v>1425.0474999999999</v>
      </c>
      <c r="H158" s="530">
        <f>IF(H155&gt;(H157*(1+Dash!$B$6)), H157*(1+Dash!$B$6), IF(H155&lt;(H157*(1-Dash!$B$7)), H157*(1-Dash!$B$7), H155))</f>
        <v>908</v>
      </c>
      <c r="I158" s="530">
        <f>IF(I155&gt;(I157*(1+Dash!$B$6)), I157*(1+Dash!$B$6), IF(I155&lt;(I157*(1-Dash!$B$7)), I157*(1-Dash!$B$7), I155))</f>
        <v>407.7700000000001</v>
      </c>
      <c r="J158" s="530">
        <f>IF(J155&gt;(J157*(1+Dash!$B$6)), J157*(1+Dash!$B$6), IF(J155&lt;(J157*(1-Dash!$B$7)), J157*(1-Dash!$B$7), J155))</f>
        <v>1</v>
      </c>
      <c r="K158" s="530">
        <f>IF(K155&gt;(K157*(1+Dash!$B$6)), K157*(1+Dash!$B$6), IF(K155&lt;(K157*(1-Dash!$B$7)), K157*(1-Dash!$B$7), K155))</f>
        <v>0</v>
      </c>
      <c r="L158" s="530">
        <f>IF(L155&gt;(L157*(1+Dash!$B$6)), L157*(1+Dash!$B$6), IF(L155&lt;(L157*(1-Dash!$B$7)), L157*(1-Dash!$B$7), L155))</f>
        <v>0</v>
      </c>
      <c r="M158" s="530">
        <f>IF(M155&gt;(M157*(1+Dash!$B$6)), M157*(1+Dash!$B$6), IF(M155&lt;(M157*(1-Dash!$B$7)), M157*(1-Dash!$B$7), M155))</f>
        <v>0</v>
      </c>
      <c r="N158" s="530">
        <f>IF(N155&gt;(N157*(1+Dash!$B$6)), N157*(1+Dash!$B$6), IF(N155&lt;(N157*(1-Dash!$B$7)), N157*(1-Dash!$B$7), N155))</f>
        <v>22.5625</v>
      </c>
      <c r="O158" s="530">
        <f>IF(O155&gt;(O157*(1+Dash!$B$6)), O157*(1+Dash!$B$6), IF(O155&lt;(O157*(1-Dash!$B$7)), O157*(1-Dash!$B$7), O155))</f>
        <v>0</v>
      </c>
      <c r="P158" s="530">
        <f>IF(P155&gt;(P157*(1+Dash!$B$6)), P157*(1+Dash!$B$6), IF(P155&lt;(P157*(1-Dash!$B$7)), P157*(1-Dash!$B$7), P155))</f>
        <v>22.5625</v>
      </c>
      <c r="Q158" s="530">
        <f>IF(Q155&gt;(Q157*(1+Dash!$B$6)), Q157*(1+Dash!$B$6), IF(Q155&lt;(Q157*(1-Dash!$B$7)), Q157*(1-Dash!$B$7), Q155))</f>
        <v>1289</v>
      </c>
      <c r="R158" s="530">
        <f>IF(R155&gt;(R157*(1+Dash!$B$6)), R157*(1+Dash!$B$6), IF(R155&lt;(R157*(1-Dash!$B$7)), R157*(1-Dash!$B$7), R155))</f>
        <v>586</v>
      </c>
      <c r="S158" s="530">
        <f>IF(S155&gt;(S157*(1+Dash!$B$6)), S157*(1+Dash!$B$6), IF(S155&lt;(S157*(1-Dash!$B$7)), S157*(1-Dash!$B$7), S155))</f>
        <v>256</v>
      </c>
      <c r="T158" s="530">
        <f>IF(T155&gt;(T157*(1+Dash!$B$6)), T157*(1+Dash!$B$6), IF(T155&lt;(T157*(1-Dash!$B$7)), T157*(1-Dash!$B$7), T155))</f>
        <v>366</v>
      </c>
      <c r="U158" s="530">
        <f>IF(U155&gt;(U157*(1+Dash!$B$6)), U157*(1+Dash!$B$6), IF(U155&lt;(U157*(1-Dash!$B$7)), U157*(1-Dash!$B$7), U155))</f>
        <v>491.86249999999995</v>
      </c>
      <c r="V158" s="530">
        <f>IF(V155&gt;(V157*(1+Dash!$B$6)), V157*(1+Dash!$B$6), IF(V155&lt;(V157*(1-Dash!$B$7)), V157*(1-Dash!$B$7), V155))</f>
        <v>252</v>
      </c>
      <c r="W158" s="530">
        <f>IF(W155&gt;(W157*(1+Dash!$B$6)), W157*(1+Dash!$B$6), IF(W155&lt;(W157*(1-Dash!$B$7)), W157*(1-Dash!$B$7), W155))</f>
        <v>89</v>
      </c>
      <c r="X158" s="530">
        <f>IF(X155&gt;(X157*(1+Dash!$B$6)), X157*(1+Dash!$B$6), IF(X155&lt;(X157*(1-Dash!$B$7)), X157*(1-Dash!$B$7), X155))</f>
        <v>143</v>
      </c>
      <c r="Y158" s="530">
        <f>IF(Y155&gt;(Y157*(1+Dash!$B$6)), Y157*(1+Dash!$B$6), IF(Y155&lt;(Y157*(1-Dash!$B$7)), Y157*(1-Dash!$B$7), Y155))</f>
        <v>900.24000000000012</v>
      </c>
      <c r="Z158" s="530">
        <f>IF(Z155&gt;(Z157*(1+Dash!$B$6)), Z157*(1+Dash!$B$6), IF(Z155&lt;(Z157*(1-Dash!$B$7)), Z157*(1-Dash!$B$7), Z155))</f>
        <v>334</v>
      </c>
      <c r="AA158" s="530">
        <f>IF(AA155&gt;(AA157*(1+Dash!$B$6)), AA157*(1+Dash!$B$6), IF(AA155&lt;(AA157*(1-Dash!$B$7)), AA157*(1-Dash!$B$7), AA155))</f>
        <v>167</v>
      </c>
      <c r="AB158" s="530">
        <f>IF(AB155&gt;(AB157*(1+Dash!$B$6)), AB157*(1+Dash!$B$6), IF(AB155&lt;(AB157*(1-Dash!$B$7)), AB157*(1-Dash!$B$7), AB155))</f>
        <v>223</v>
      </c>
      <c r="AC158" s="530">
        <f>IF(AC155&gt;(AC157*(1+Dash!$B$6)), AC157*(1+Dash!$B$6), IF(AC155&lt;(AC157*(1-Dash!$B$7)), AC157*(1-Dash!$B$7), AC155))</f>
        <v>2659</v>
      </c>
      <c r="AD158" s="530">
        <f>IF(AD155&gt;(AD157*(1+Dash!$B$6)), AD157*(1+Dash!$B$6), IF(AD155&lt;(AD157*(1-Dash!$B$7)), AD157*(1-Dash!$B$7), AD155))</f>
        <v>1028</v>
      </c>
      <c r="AE158" s="530">
        <f>IF(AE155&gt;(AE157*(1+Dash!$B$6)), AE157*(1+Dash!$B$6), IF(AE155&lt;(AE157*(1-Dash!$B$7)), AE157*(1-Dash!$B$7), AE155))</f>
        <v>641</v>
      </c>
      <c r="AF158" s="530">
        <f>IF(AF155&gt;(AF157*(1+Dash!$B$6)), AF157*(1+Dash!$B$6), IF(AF155&lt;(AF157*(1-Dash!$B$7)), AF157*(1-Dash!$B$7), AF155))</f>
        <v>1172.4900000000002</v>
      </c>
      <c r="AG158" s="530">
        <f>IF(AG155&gt;(AG157*(1+Dash!$B$6)), AG157*(1+Dash!$B$6), IF(AG155&lt;(AG157*(1-Dash!$B$7)), AG157*(1-Dash!$B$7), AG155))</f>
        <v>1558.4800000000002</v>
      </c>
      <c r="AH158" s="530">
        <f>IF(AH155&gt;(AH157*(1+Dash!$B$6)), AH157*(1+Dash!$B$6), IF(AH155&lt;(AH157*(1-Dash!$B$7)), AH157*(1-Dash!$B$7), AH155))</f>
        <v>622</v>
      </c>
      <c r="AI158" s="530">
        <f>IF(AI155&gt;(AI157*(1+Dash!$B$6)), AI157*(1+Dash!$B$6), IF(AI155&lt;(AI157*(1-Dash!$B$7)), AI157*(1-Dash!$B$7), AI155))</f>
        <v>360.58000000000004</v>
      </c>
      <c r="AJ158" s="530">
        <f>IF(AJ155&gt;(AJ157*(1+Dash!$B$6)), AJ157*(1+Dash!$B$6), IF(AJ155&lt;(AJ157*(1-Dash!$B$7)), AJ157*(1-Dash!$B$7), AJ155))</f>
        <v>517.88000000000011</v>
      </c>
      <c r="AK158" s="530">
        <f>IF(AK155&gt;(AK157*(1+Dash!$B$6)), AK157*(1+Dash!$B$6), IF(AK155&lt;(AK157*(1-Dash!$B$7)), AK157*(1-Dash!$B$7), AK155))</f>
        <v>1079</v>
      </c>
      <c r="AL158" s="530">
        <f>IF(AL155&gt;(AL157*(1+Dash!$B$6)), AL157*(1+Dash!$B$6), IF(AL155&lt;(AL157*(1-Dash!$B$7)), AL157*(1-Dash!$B$7), AL155))</f>
        <v>470.20249999999999</v>
      </c>
      <c r="AM158" s="530">
        <f>IF(AM155&gt;(AM157*(1+Dash!$B$6)), AM157*(1+Dash!$B$6), IF(AM155&lt;(AM157*(1-Dash!$B$7)), AM157*(1-Dash!$B$7), AM155))</f>
        <v>270.75</v>
      </c>
      <c r="AN158" s="530">
        <f>IF(AN155&gt;(AN157*(1+Dash!$B$6)), AN157*(1+Dash!$B$6), IF(AN155&lt;(AN157*(1-Dash!$B$7)), AN157*(1-Dash!$B$7), AN155))</f>
        <v>581</v>
      </c>
      <c r="AO158" s="530">
        <f>IF(AO155&gt;(AO157*(1+Dash!$B$6)), AO157*(1+Dash!$B$6), IF(AO155&lt;(AO157*(1-Dash!$B$7)), AO157*(1-Dash!$B$7), AO155))</f>
        <v>12</v>
      </c>
      <c r="AP158" s="530">
        <f>IF(AP155&gt;(AP157*(1+Dash!$B$6)), AP157*(1+Dash!$B$6), IF(AP155&lt;(AP157*(1-Dash!$B$7)), AP157*(1-Dash!$B$7), AP155))</f>
        <v>0.90249999999999997</v>
      </c>
      <c r="AQ158" s="530">
        <f>IF(AQ155&gt;(AQ157*(1+Dash!$B$6)), AQ157*(1+Dash!$B$6), IF(AQ155&lt;(AQ157*(1-Dash!$B$7)), AQ157*(1-Dash!$B$7), AQ155))</f>
        <v>1.2100000000000002</v>
      </c>
      <c r="AR158" s="530">
        <f>IF(AR155&gt;(AR157*(1+Dash!$B$6)), AR157*(1+Dash!$B$6), IF(AR155&lt;(AR157*(1-Dash!$B$7)), AR157*(1-Dash!$B$7), AR155))</f>
        <v>12</v>
      </c>
      <c r="AS158" s="530">
        <f>IF(AS155&gt;(AS157*(1+Dash!$B$6)), AS157*(1+Dash!$B$6), IF(AS155&lt;(AS157*(1-Dash!$B$7)), AS157*(1-Dash!$B$7), AS155))</f>
        <v>0</v>
      </c>
      <c r="AT158" s="530">
        <f>IF(AT155&gt;(AT157*(1+Dash!$B$6)), AT157*(1+Dash!$B$6), IF(AT155&lt;(AT157*(1-Dash!$B$7)), AT157*(1-Dash!$B$7), AT155))</f>
        <v>0</v>
      </c>
      <c r="AU158" s="530">
        <f>IF(AU155&gt;(AU157*(1+Dash!$B$6)), AU157*(1+Dash!$B$6), IF(AU155&lt;(AU157*(1-Dash!$B$7)), AU157*(1-Dash!$B$7), AU155))</f>
        <v>0</v>
      </c>
      <c r="AV158" s="530">
        <f>IF(AV155&gt;(AV157*(1+Dash!$B$6)), AV157*(1+Dash!$B$6), IF(AV155&lt;(AV157*(1-Dash!$B$7)), AV157*(1-Dash!$B$7), AV155))</f>
        <v>0</v>
      </c>
      <c r="AW158" s="530">
        <f>IF(AW155&gt;(AW157*(1+Dash!$B$6)), AW157*(1+Dash!$B$6), IF(AW155&lt;(AW157*(1-Dash!$B$7)), AW157*(1-Dash!$B$7), AW155))</f>
        <v>12</v>
      </c>
      <c r="AX158" s="530">
        <f>IF(AX155&gt;(AX157*(1+Dash!$B$6)), AX157*(1+Dash!$B$6), IF(AX155&lt;(AX157*(1-Dash!$B$7)), AX157*(1-Dash!$B$7), AX155))</f>
        <v>0.90249999999999997</v>
      </c>
      <c r="AY158" s="530">
        <f>IF(AY155&gt;(AY157*(1+Dash!$B$6)), AY157*(1+Dash!$B$6), IF(AY155&lt;(AY157*(1-Dash!$B$7)), AY157*(1-Dash!$B$7), AY155))</f>
        <v>1.2100000000000002</v>
      </c>
      <c r="AZ158" s="530">
        <f>IF(AZ155&gt;(AZ157*(1+Dash!$B$6)), AZ157*(1+Dash!$B$6), IF(AZ155&lt;(AZ157*(1-Dash!$B$7)), AZ157*(1-Dash!$B$7), AZ155))</f>
        <v>12</v>
      </c>
      <c r="BA158" s="530">
        <f>IF(BA155&gt;(BA157*(1+Dash!$B$6)), BA157*(1+Dash!$B$6), IF(BA155&lt;(BA157*(1-Dash!$B$7)), BA157*(1-Dash!$B$7), BA155))</f>
        <v>3969</v>
      </c>
      <c r="BB158" s="530">
        <f>IF(BB155&gt;(BB157*(1+Dash!$B$6)), BB157*(1+Dash!$B$6), IF(BB155&lt;(BB157*(1-Dash!$B$7)), BB157*(1-Dash!$B$7), BB155))</f>
        <v>1400.6799999999998</v>
      </c>
      <c r="BC158" s="530">
        <f>IF(BC155&gt;(BC157*(1+Dash!$B$6)), BC157*(1+Dash!$B$6), IF(BC155&lt;(BC157*(1-Dash!$B$7)), BC157*(1-Dash!$B$7), BC155))</f>
        <v>1173</v>
      </c>
      <c r="BD158" s="530">
        <f>IF(BD155&gt;(BD157*(1+Dash!$B$6)), BD157*(1+Dash!$B$6), IF(BD155&lt;(BD157*(1-Dash!$B$7)), BD157*(1-Dash!$B$7), BD155))</f>
        <v>1033.3400000000001</v>
      </c>
      <c r="BE158" s="530">
        <f>IF(BE155&gt;(BE157*(1+Dash!$B$6)), BE157*(1+Dash!$B$6), IF(BE155&lt;(BE157*(1-Dash!$B$7)), BE157*(1-Dash!$B$7), BE155))</f>
        <v>3293</v>
      </c>
      <c r="BF158" s="530">
        <f>IF(BF155&gt;(BF157*(1+Dash!$B$6)), BF157*(1+Dash!$B$6), IF(BF155&lt;(BF157*(1-Dash!$B$7)), BF157*(1-Dash!$B$7), BF155))</f>
        <v>1161.5174999999999</v>
      </c>
      <c r="BG158" s="530">
        <f>IF(BG155&gt;(BG157*(1+Dash!$B$6)), BG157*(1+Dash!$B$6), IF(BG155&lt;(BG157*(1-Dash!$B$7)), BG157*(1-Dash!$B$7), BG155))</f>
        <v>969</v>
      </c>
      <c r="BH158" s="530">
        <f>IF(BH155&gt;(BH157*(1+Dash!$B$6)), BH157*(1+Dash!$B$6), IF(BH155&lt;(BH157*(1-Dash!$B$7)), BH157*(1-Dash!$B$7), BH155))</f>
        <v>630.41000000000008</v>
      </c>
      <c r="BI158" s="530">
        <f>IF(BI155&gt;(BI157*(1+Dash!$B$6)), BI157*(1+Dash!$B$6), IF(BI155&lt;(BI157*(1-Dash!$B$7)), BI157*(1-Dash!$B$7), BI155))</f>
        <v>743.66</v>
      </c>
      <c r="BJ158" s="530">
        <f>IF(BJ155&gt;(BJ157*(1+Dash!$B$6)), BJ157*(1+Dash!$B$6), IF(BJ155&lt;(BJ157*(1-Dash!$B$7)), BJ157*(1-Dash!$B$7), BJ155))</f>
        <v>239.16249999999999</v>
      </c>
      <c r="BK158" s="530">
        <f>IF(BK155&gt;(BK157*(1+Dash!$B$6)), BK157*(1+Dash!$B$6), IF(BK155&lt;(BK157*(1-Dash!$B$7)), BK157*(1-Dash!$B$7), BK155))</f>
        <v>237.35749999999999</v>
      </c>
      <c r="BL158" s="530">
        <f>IF(BL155&gt;(BL157*(1+Dash!$B$6)), BL157*(1+Dash!$B$6), IF(BL155&lt;(BL157*(1-Dash!$B$7)), BL157*(1-Dash!$B$7), BL155))</f>
        <v>331</v>
      </c>
      <c r="BM158" s="530">
        <f>IF(BM155&gt;(BM157*(1+Dash!$B$6)), BM157*(1+Dash!$B$6), IF(BM155&lt;(BM157*(1-Dash!$B$7)), BM157*(1-Dash!$B$7), BM155))</f>
        <v>207</v>
      </c>
      <c r="BN158" s="530">
        <f>IF(BN155&gt;(BN157*(1+Dash!$B$6)), BN157*(1+Dash!$B$6), IF(BN155&lt;(BN157*(1-Dash!$B$7)), BN157*(1-Dash!$B$7), BN155))</f>
        <v>27.977499999999999</v>
      </c>
      <c r="BO158" s="530">
        <f>IF(BO155&gt;(BO157*(1+Dash!$B$6)), BO157*(1+Dash!$B$6), IF(BO155&lt;(BO157*(1-Dash!$B$7)), BO157*(1-Dash!$B$7), BO155))</f>
        <v>49</v>
      </c>
      <c r="BP158" s="530">
        <f>IF(BP155&gt;(BP157*(1+Dash!$B$6)), BP157*(1+Dash!$B$6), IF(BP155&lt;(BP157*(1-Dash!$B$7)), BP157*(1-Dash!$B$7), BP155))</f>
        <v>104.06000000000002</v>
      </c>
      <c r="BQ158" s="530">
        <f>IF(BQ155&gt;(BQ157*(1+Dash!$B$6)), BQ157*(1+Dash!$B$6), IF(BQ155&lt;(BQ157*(1-Dash!$B$7)), BQ157*(1-Dash!$B$7), BQ155))</f>
        <v>9.0250000000000004</v>
      </c>
      <c r="BR158" s="530">
        <f>IF(BR155&gt;(BR157*(1+Dash!$B$6)), BR157*(1+Dash!$B$6), IF(BR155&lt;(BR157*(1-Dash!$B$7)), BR157*(1-Dash!$B$7), BR155))</f>
        <v>1.8049999999999999</v>
      </c>
      <c r="BS158" s="530">
        <f>IF(BS155&gt;(BS157*(1+Dash!$B$6)), BS157*(1+Dash!$B$6), IF(BS155&lt;(BS157*(1-Dash!$B$7)), BS157*(1-Dash!$B$7), BS155))</f>
        <v>3.61</v>
      </c>
      <c r="BT158" s="530">
        <f>IF(BT155&gt;(BT157*(1+Dash!$B$6)), BT157*(1+Dash!$B$6), IF(BT155&lt;(BT157*(1-Dash!$B$7)), BT157*(1-Dash!$B$7), BT155))</f>
        <v>3.61</v>
      </c>
      <c r="BU158" s="530">
        <f>IF(BU155&gt;(BU157*(1+Dash!$B$6)), BU157*(1+Dash!$B$6), IF(BU155&lt;(BU157*(1-Dash!$B$7)), BU157*(1-Dash!$B$7), BU155))</f>
        <v>204</v>
      </c>
      <c r="BV158" s="530">
        <f>IF(BV155&gt;(BV157*(1+Dash!$B$6)), BV157*(1+Dash!$B$6), IF(BV155&lt;(BV157*(1-Dash!$B$7)), BV157*(1-Dash!$B$7), BV155))</f>
        <v>26.172499999999996</v>
      </c>
      <c r="BW158" s="530">
        <f>IF(BW155&gt;(BW157*(1+Dash!$B$6)), BW157*(1+Dash!$B$6), IF(BW155&lt;(BW157*(1-Dash!$B$7)), BW157*(1-Dash!$B$7), BW155))</f>
        <v>48</v>
      </c>
      <c r="BX158" s="530">
        <f>IF(BX155&gt;(BX157*(1+Dash!$B$6)), BX157*(1+Dash!$B$6), IF(BX155&lt;(BX157*(1-Dash!$B$7)), BX157*(1-Dash!$B$7), BX155))</f>
        <v>99.220000000000013</v>
      </c>
      <c r="BY158" s="530">
        <f>IF(BY155&gt;(BY157*(1+Dash!$B$6)), BY157*(1+Dash!$B$6), IF(BY155&lt;(BY157*(1-Dash!$B$7)), BY157*(1-Dash!$B$7), BY155))</f>
        <v>83</v>
      </c>
      <c r="BZ158" s="530">
        <f>IF(BZ155&gt;(BZ157*(1+Dash!$B$6)), BZ157*(1+Dash!$B$6), IF(BZ155&lt;(BZ157*(1-Dash!$B$7)), BZ157*(1-Dash!$B$7), BZ155))</f>
        <v>423</v>
      </c>
      <c r="CA158" s="530">
        <f>IF(CA155&gt;(CA157*(1+Dash!$B$6)), CA157*(1+Dash!$B$6), IF(CA155&lt;(CA157*(1-Dash!$B$7)), CA157*(1-Dash!$B$7), CA155))</f>
        <v>0</v>
      </c>
    </row>
    <row r="159" spans="1:79" s="477" customFormat="1">
      <c r="A159" s="477" t="s">
        <v>73</v>
      </c>
      <c r="B159" s="477" t="s">
        <v>1912</v>
      </c>
      <c r="C159" s="477">
        <v>2018</v>
      </c>
      <c r="D159" s="477" t="s">
        <v>1934</v>
      </c>
      <c r="E159" s="530">
        <v>1172</v>
      </c>
      <c r="F159" s="530">
        <v>5957</v>
      </c>
      <c r="G159" s="530">
        <v>2707</v>
      </c>
      <c r="H159" s="530">
        <v>2321</v>
      </c>
      <c r="I159" s="530">
        <v>1268</v>
      </c>
      <c r="J159" s="530">
        <v>0</v>
      </c>
      <c r="K159" s="530">
        <v>0</v>
      </c>
      <c r="L159" s="530">
        <v>0</v>
      </c>
      <c r="M159" s="530">
        <v>0</v>
      </c>
      <c r="N159" s="530">
        <v>0</v>
      </c>
      <c r="O159" s="530">
        <v>0</v>
      </c>
      <c r="P159" s="530">
        <v>0</v>
      </c>
      <c r="Q159" s="530">
        <v>0</v>
      </c>
      <c r="R159" s="530">
        <v>0</v>
      </c>
      <c r="S159" s="530">
        <v>0</v>
      </c>
      <c r="T159" s="530">
        <v>0</v>
      </c>
      <c r="U159" s="530">
        <v>0</v>
      </c>
      <c r="V159" s="530">
        <v>0</v>
      </c>
      <c r="W159" s="530">
        <v>0</v>
      </c>
      <c r="X159" s="530">
        <v>0</v>
      </c>
      <c r="Y159" s="530">
        <v>0</v>
      </c>
      <c r="Z159" s="530">
        <v>0</v>
      </c>
      <c r="AA159" s="530">
        <v>0</v>
      </c>
      <c r="AB159" s="530">
        <v>0</v>
      </c>
      <c r="AC159" s="530">
        <v>3815</v>
      </c>
      <c r="AD159" s="530">
        <v>1905</v>
      </c>
      <c r="AE159" s="530">
        <v>1327</v>
      </c>
      <c r="AF159" s="530">
        <v>2325</v>
      </c>
      <c r="AG159" s="530">
        <v>1824</v>
      </c>
      <c r="AH159" s="530">
        <v>891</v>
      </c>
      <c r="AI159" s="530">
        <v>634</v>
      </c>
      <c r="AJ159" s="530">
        <v>1107</v>
      </c>
      <c r="AK159" s="530">
        <v>1991</v>
      </c>
      <c r="AL159" s="530">
        <v>1014</v>
      </c>
      <c r="AM159" s="530">
        <v>693</v>
      </c>
      <c r="AN159" s="530">
        <v>1218</v>
      </c>
      <c r="AO159" s="530">
        <v>76</v>
      </c>
      <c r="AP159" s="530">
        <v>8</v>
      </c>
      <c r="AQ159" s="530">
        <v>9</v>
      </c>
      <c r="AR159" s="530">
        <v>71</v>
      </c>
      <c r="AS159" s="530">
        <v>1</v>
      </c>
      <c r="AT159" s="530">
        <v>0</v>
      </c>
      <c r="AU159" s="530">
        <v>0</v>
      </c>
      <c r="AV159" s="530">
        <v>1</v>
      </c>
      <c r="AW159" s="530">
        <v>75</v>
      </c>
      <c r="AX159" s="530">
        <v>8</v>
      </c>
      <c r="AY159" s="530">
        <v>9</v>
      </c>
      <c r="AZ159" s="530">
        <v>70</v>
      </c>
      <c r="BA159" s="530">
        <v>8204</v>
      </c>
      <c r="BB159" s="530">
        <v>3026</v>
      </c>
      <c r="BC159" s="530">
        <v>3114</v>
      </c>
      <c r="BD159" s="530">
        <v>2713</v>
      </c>
      <c r="BE159" s="530">
        <v>7051</v>
      </c>
      <c r="BF159" s="530">
        <v>2660</v>
      </c>
      <c r="BG159" s="530">
        <v>2616</v>
      </c>
      <c r="BH159" s="530">
        <v>2016</v>
      </c>
      <c r="BI159" s="530">
        <v>1153</v>
      </c>
      <c r="BJ159" s="530">
        <v>366</v>
      </c>
      <c r="BK159" s="530">
        <v>498</v>
      </c>
      <c r="BL159" s="530">
        <v>697</v>
      </c>
      <c r="BM159" s="530">
        <v>0</v>
      </c>
      <c r="BN159" s="530">
        <v>0</v>
      </c>
      <c r="BO159" s="530">
        <v>0</v>
      </c>
      <c r="BP159" s="530">
        <v>0</v>
      </c>
      <c r="BQ159" s="530">
        <v>0</v>
      </c>
      <c r="BR159" s="530">
        <v>0</v>
      </c>
      <c r="BS159" s="530">
        <v>0</v>
      </c>
      <c r="BT159" s="530">
        <v>0</v>
      </c>
      <c r="BU159" s="530">
        <v>0</v>
      </c>
      <c r="BV159" s="530">
        <v>0</v>
      </c>
      <c r="BW159" s="530">
        <v>0</v>
      </c>
      <c r="BX159" s="530">
        <v>0</v>
      </c>
      <c r="BY159" s="530">
        <v>198</v>
      </c>
      <c r="BZ159" s="530">
        <v>531</v>
      </c>
      <c r="CA159" s="530">
        <v>0</v>
      </c>
    </row>
    <row r="160" spans="1:79" s="477" customFormat="1">
      <c r="A160" s="477" t="s">
        <v>73</v>
      </c>
      <c r="B160" s="477" t="s">
        <v>1912</v>
      </c>
      <c r="C160" s="477">
        <v>2019</v>
      </c>
      <c r="D160" s="477" t="s">
        <v>1934</v>
      </c>
      <c r="E160" s="530">
        <v>4390</v>
      </c>
      <c r="F160" s="530">
        <v>5959</v>
      </c>
      <c r="G160" s="530">
        <v>2950</v>
      </c>
      <c r="H160" s="530">
        <v>2230</v>
      </c>
      <c r="I160" s="530">
        <v>1176</v>
      </c>
      <c r="J160" s="530">
        <v>0</v>
      </c>
      <c r="K160" s="530">
        <v>0</v>
      </c>
      <c r="L160" s="530">
        <v>0</v>
      </c>
      <c r="M160" s="530">
        <v>0</v>
      </c>
      <c r="N160" s="530">
        <v>0</v>
      </c>
      <c r="O160" s="530">
        <v>0</v>
      </c>
      <c r="P160" s="530">
        <v>0</v>
      </c>
      <c r="Q160" s="530">
        <v>0</v>
      </c>
      <c r="R160" s="530">
        <v>0</v>
      </c>
      <c r="S160" s="530">
        <v>0</v>
      </c>
      <c r="T160" s="530">
        <v>0</v>
      </c>
      <c r="U160" s="530">
        <v>0</v>
      </c>
      <c r="V160" s="530">
        <v>0</v>
      </c>
      <c r="W160" s="530">
        <v>0</v>
      </c>
      <c r="X160" s="530">
        <v>0</v>
      </c>
      <c r="Y160" s="530">
        <v>0</v>
      </c>
      <c r="Z160" s="530">
        <v>0</v>
      </c>
      <c r="AA160" s="530">
        <v>0</v>
      </c>
      <c r="AB160" s="530">
        <v>0</v>
      </c>
      <c r="AC160" s="530">
        <v>4255</v>
      </c>
      <c r="AD160" s="530">
        <v>2286</v>
      </c>
      <c r="AE160" s="530">
        <v>1318</v>
      </c>
      <c r="AF160" s="530">
        <v>2316</v>
      </c>
      <c r="AG160" s="530">
        <v>2170</v>
      </c>
      <c r="AH160" s="530">
        <v>1119</v>
      </c>
      <c r="AI160" s="530">
        <v>646</v>
      </c>
      <c r="AJ160" s="530">
        <v>1198</v>
      </c>
      <c r="AK160" s="530">
        <v>2085</v>
      </c>
      <c r="AL160" s="530">
        <v>1167</v>
      </c>
      <c r="AM160" s="530">
        <v>672</v>
      </c>
      <c r="AN160" s="530">
        <v>1118</v>
      </c>
      <c r="AO160" s="530">
        <v>48</v>
      </c>
      <c r="AP160" s="530">
        <v>2</v>
      </c>
      <c r="AQ160" s="530">
        <v>15</v>
      </c>
      <c r="AR160" s="530">
        <v>45</v>
      </c>
      <c r="AS160" s="530">
        <v>0</v>
      </c>
      <c r="AT160" s="530">
        <v>0</v>
      </c>
      <c r="AU160" s="530">
        <v>0</v>
      </c>
      <c r="AV160" s="530">
        <v>0</v>
      </c>
      <c r="AW160" s="530">
        <v>48</v>
      </c>
      <c r="AX160" s="530">
        <v>2</v>
      </c>
      <c r="AY160" s="530">
        <v>15</v>
      </c>
      <c r="AZ160" s="530">
        <v>45</v>
      </c>
      <c r="BA160" s="530">
        <v>8130</v>
      </c>
      <c r="BB160" s="530">
        <v>3308</v>
      </c>
      <c r="BC160" s="530">
        <v>2882</v>
      </c>
      <c r="BD160" s="530">
        <v>2478</v>
      </c>
      <c r="BE160" s="530">
        <v>6994</v>
      </c>
      <c r="BF160" s="530">
        <v>2917</v>
      </c>
      <c r="BG160" s="530">
        <v>2399</v>
      </c>
      <c r="BH160" s="530">
        <v>1846</v>
      </c>
      <c r="BI160" s="530">
        <v>1136</v>
      </c>
      <c r="BJ160" s="530">
        <v>391</v>
      </c>
      <c r="BK160" s="530">
        <v>483</v>
      </c>
      <c r="BL160" s="530">
        <v>632</v>
      </c>
      <c r="BM160" s="530">
        <v>0</v>
      </c>
      <c r="BN160" s="530">
        <v>0</v>
      </c>
      <c r="BO160" s="530">
        <v>0</v>
      </c>
      <c r="BP160" s="530">
        <v>0</v>
      </c>
      <c r="BQ160" s="530">
        <v>0</v>
      </c>
      <c r="BR160" s="530">
        <v>0</v>
      </c>
      <c r="BS160" s="530">
        <v>0</v>
      </c>
      <c r="BT160" s="530">
        <v>0</v>
      </c>
      <c r="BU160" s="530">
        <v>0</v>
      </c>
      <c r="BV160" s="530">
        <v>0</v>
      </c>
      <c r="BW160" s="530">
        <v>0</v>
      </c>
      <c r="BX160" s="530">
        <v>0</v>
      </c>
      <c r="BY160" s="530">
        <v>190</v>
      </c>
      <c r="BZ160" s="530">
        <v>467</v>
      </c>
      <c r="CA160" s="530">
        <v>0</v>
      </c>
    </row>
    <row r="161" spans="1:79" s="477" customFormat="1">
      <c r="A161" s="477" t="s">
        <v>73</v>
      </c>
      <c r="B161" s="477" t="s">
        <v>1912</v>
      </c>
      <c r="C161" s="477">
        <v>2020</v>
      </c>
      <c r="D161" s="477" t="s">
        <v>1934</v>
      </c>
      <c r="E161" s="530">
        <v>4499</v>
      </c>
      <c r="F161" s="530">
        <v>6011</v>
      </c>
      <c r="G161" s="530">
        <v>3062</v>
      </c>
      <c r="H161" s="530">
        <v>2201</v>
      </c>
      <c r="I161" s="530">
        <v>1172</v>
      </c>
      <c r="J161" s="530">
        <v>0</v>
      </c>
      <c r="K161" s="530">
        <v>0</v>
      </c>
      <c r="L161" s="530">
        <v>0</v>
      </c>
      <c r="M161" s="530">
        <v>0</v>
      </c>
      <c r="N161" s="530">
        <v>1122</v>
      </c>
      <c r="O161" s="530">
        <v>615</v>
      </c>
      <c r="P161" s="530">
        <v>507</v>
      </c>
      <c r="Q161" s="530">
        <v>113</v>
      </c>
      <c r="R161" s="530">
        <v>0</v>
      </c>
      <c r="S161" s="530">
        <v>0</v>
      </c>
      <c r="T161" s="530">
        <v>0</v>
      </c>
      <c r="U161" s="530">
        <v>15</v>
      </c>
      <c r="V161" s="530">
        <v>0</v>
      </c>
      <c r="W161" s="530">
        <v>0</v>
      </c>
      <c r="X161" s="530">
        <v>0</v>
      </c>
      <c r="Y161" s="530">
        <v>98</v>
      </c>
      <c r="Z161" s="530">
        <v>0</v>
      </c>
      <c r="AA161" s="530">
        <v>0</v>
      </c>
      <c r="AB161" s="530">
        <v>0</v>
      </c>
      <c r="AC161" s="530">
        <v>3800</v>
      </c>
      <c r="AD161" s="530">
        <v>2194</v>
      </c>
      <c r="AE161" s="530">
        <v>1019</v>
      </c>
      <c r="AF161" s="530">
        <v>1837</v>
      </c>
      <c r="AG161" s="530">
        <v>2127</v>
      </c>
      <c r="AH161" s="530">
        <v>1168</v>
      </c>
      <c r="AI161" s="530">
        <v>564</v>
      </c>
      <c r="AJ161" s="530">
        <v>1091</v>
      </c>
      <c r="AK161" s="530">
        <v>1673</v>
      </c>
      <c r="AL161" s="530">
        <v>1026</v>
      </c>
      <c r="AM161" s="530">
        <v>455</v>
      </c>
      <c r="AN161" s="530">
        <v>746</v>
      </c>
      <c r="AO161" s="530">
        <v>60</v>
      </c>
      <c r="AP161" s="530">
        <v>12</v>
      </c>
      <c r="AQ161" s="530">
        <v>5</v>
      </c>
      <c r="AR161" s="530">
        <v>58</v>
      </c>
      <c r="AS161" s="530">
        <v>0</v>
      </c>
      <c r="AT161" s="530">
        <v>0</v>
      </c>
      <c r="AU161" s="530">
        <v>0</v>
      </c>
      <c r="AV161" s="530">
        <v>0</v>
      </c>
      <c r="AW161" s="530">
        <v>60</v>
      </c>
      <c r="AX161" s="530">
        <v>12</v>
      </c>
      <c r="AY161" s="530">
        <v>5</v>
      </c>
      <c r="AZ161" s="530">
        <v>58</v>
      </c>
      <c r="BA161" s="530">
        <v>8141</v>
      </c>
      <c r="BB161" s="530">
        <v>4044</v>
      </c>
      <c r="BC161" s="530">
        <v>2905</v>
      </c>
      <c r="BD161" s="530">
        <v>2450</v>
      </c>
      <c r="BE161" s="530">
        <v>7044</v>
      </c>
      <c r="BF161" s="530">
        <v>3569</v>
      </c>
      <c r="BG161" s="530">
        <v>2486</v>
      </c>
      <c r="BH161" s="530">
        <v>1901</v>
      </c>
      <c r="BI161" s="530">
        <v>1097</v>
      </c>
      <c r="BJ161" s="530">
        <v>475</v>
      </c>
      <c r="BK161" s="530">
        <v>419</v>
      </c>
      <c r="BL161" s="530">
        <v>549</v>
      </c>
      <c r="BM161" s="530">
        <v>0</v>
      </c>
      <c r="BN161" s="530">
        <v>0</v>
      </c>
      <c r="BO161" s="530">
        <v>0</v>
      </c>
      <c r="BP161" s="530">
        <v>0</v>
      </c>
      <c r="BQ161" s="530">
        <v>0</v>
      </c>
      <c r="BR161" s="530">
        <v>0</v>
      </c>
      <c r="BS161" s="530">
        <v>0</v>
      </c>
      <c r="BT161" s="530">
        <v>0</v>
      </c>
      <c r="BU161" s="530">
        <v>0</v>
      </c>
      <c r="BV161" s="530">
        <v>0</v>
      </c>
      <c r="BW161" s="530">
        <v>0</v>
      </c>
      <c r="BX161" s="530">
        <v>0</v>
      </c>
      <c r="BY161" s="530">
        <v>150</v>
      </c>
      <c r="BZ161" s="530">
        <v>520</v>
      </c>
      <c r="CA161" s="530">
        <v>0</v>
      </c>
    </row>
    <row r="162" spans="1:79" s="477" customFormat="1">
      <c r="A162" s="477" t="s">
        <v>73</v>
      </c>
      <c r="B162" s="477" t="s">
        <v>1912</v>
      </c>
      <c r="C162" s="477">
        <v>2021</v>
      </c>
      <c r="D162" s="477" t="s">
        <v>1934</v>
      </c>
      <c r="E162" s="530">
        <v>4597</v>
      </c>
      <c r="F162" s="530">
        <v>6189</v>
      </c>
      <c r="G162" s="530">
        <v>3337</v>
      </c>
      <c r="H162" s="530">
        <v>2226</v>
      </c>
      <c r="I162" s="530">
        <v>1209</v>
      </c>
      <c r="J162" s="530">
        <v>0</v>
      </c>
      <c r="K162" s="530">
        <v>0</v>
      </c>
      <c r="L162" s="530">
        <v>0</v>
      </c>
      <c r="M162" s="530">
        <v>0</v>
      </c>
      <c r="N162" s="530">
        <v>199</v>
      </c>
      <c r="O162" s="530">
        <v>6</v>
      </c>
      <c r="P162" s="530">
        <v>193</v>
      </c>
      <c r="Q162" s="530">
        <v>40</v>
      </c>
      <c r="R162" s="530">
        <v>0</v>
      </c>
      <c r="S162" s="530">
        <v>0</v>
      </c>
      <c r="T162" s="530">
        <v>0</v>
      </c>
      <c r="U162" s="530">
        <v>12</v>
      </c>
      <c r="V162" s="530">
        <v>0</v>
      </c>
      <c r="W162" s="530">
        <v>0</v>
      </c>
      <c r="X162" s="530">
        <v>0</v>
      </c>
      <c r="Y162" s="530">
        <v>28</v>
      </c>
      <c r="Z162" s="530">
        <v>0</v>
      </c>
      <c r="AA162" s="530">
        <v>0</v>
      </c>
      <c r="AB162" s="530">
        <v>0</v>
      </c>
      <c r="AC162" s="530">
        <v>2574</v>
      </c>
      <c r="AD162" s="530">
        <v>1513</v>
      </c>
      <c r="AE162" s="530">
        <v>745</v>
      </c>
      <c r="AF162" s="530">
        <v>1274</v>
      </c>
      <c r="AG162" s="530">
        <v>1390</v>
      </c>
      <c r="AH162" s="530">
        <v>793</v>
      </c>
      <c r="AI162" s="530">
        <v>420</v>
      </c>
      <c r="AJ162" s="530">
        <v>746</v>
      </c>
      <c r="AK162" s="530">
        <v>1184</v>
      </c>
      <c r="AL162" s="530">
        <v>720</v>
      </c>
      <c r="AM162" s="530">
        <v>325</v>
      </c>
      <c r="AN162" s="530">
        <v>528</v>
      </c>
      <c r="AO162" s="530">
        <v>53</v>
      </c>
      <c r="AP162" s="530">
        <v>11</v>
      </c>
      <c r="AQ162" s="530">
        <v>16</v>
      </c>
      <c r="AR162" s="530">
        <v>42</v>
      </c>
      <c r="AS162" s="530">
        <v>1</v>
      </c>
      <c r="AT162" s="530">
        <v>0</v>
      </c>
      <c r="AU162" s="530">
        <v>0</v>
      </c>
      <c r="AV162" s="530">
        <v>0</v>
      </c>
      <c r="AW162" s="530">
        <v>52</v>
      </c>
      <c r="AX162" s="530">
        <v>11</v>
      </c>
      <c r="AY162" s="530">
        <v>16</v>
      </c>
      <c r="AZ162" s="530">
        <v>42</v>
      </c>
      <c r="BA162" s="530">
        <v>8835</v>
      </c>
      <c r="BB162" s="530">
        <v>4592</v>
      </c>
      <c r="BC162" s="530">
        <v>3062</v>
      </c>
      <c r="BD162" s="530">
        <v>2477</v>
      </c>
      <c r="BE162" s="530">
        <v>7665</v>
      </c>
      <c r="BF162" s="530">
        <v>4009</v>
      </c>
      <c r="BG162" s="530">
        <v>2603</v>
      </c>
      <c r="BH162" s="530">
        <v>1944</v>
      </c>
      <c r="BI162" s="530">
        <v>1170</v>
      </c>
      <c r="BJ162" s="530">
        <v>583</v>
      </c>
      <c r="BK162" s="530">
        <v>459</v>
      </c>
      <c r="BL162" s="530">
        <v>533</v>
      </c>
      <c r="BM162" s="530">
        <v>0</v>
      </c>
      <c r="BN162" s="530">
        <v>0</v>
      </c>
      <c r="BO162" s="530">
        <v>0</v>
      </c>
      <c r="BP162" s="530">
        <v>0</v>
      </c>
      <c r="BQ162" s="530">
        <v>0</v>
      </c>
      <c r="BR162" s="530">
        <v>0</v>
      </c>
      <c r="BS162" s="530">
        <v>0</v>
      </c>
      <c r="BT162" s="530">
        <v>0</v>
      </c>
      <c r="BU162" s="530">
        <v>0</v>
      </c>
      <c r="BV162" s="530">
        <v>0</v>
      </c>
      <c r="BW162" s="530">
        <v>0</v>
      </c>
      <c r="BX162" s="530">
        <v>0</v>
      </c>
      <c r="BY162" s="530">
        <v>153</v>
      </c>
      <c r="BZ162" s="530">
        <v>632</v>
      </c>
      <c r="CA162" s="530">
        <v>0</v>
      </c>
    </row>
    <row r="163" spans="1:79" s="477" customFormat="1">
      <c r="A163" s="477" t="s">
        <v>73</v>
      </c>
      <c r="B163" s="477" t="s">
        <v>1912</v>
      </c>
      <c r="C163" s="477">
        <v>2022</v>
      </c>
      <c r="D163" s="477" t="s">
        <v>1934</v>
      </c>
      <c r="E163" s="530">
        <v>4521</v>
      </c>
      <c r="F163" s="530">
        <v>6000</v>
      </c>
      <c r="G163" s="530">
        <v>3646</v>
      </c>
      <c r="H163" s="530">
        <v>2157</v>
      </c>
      <c r="I163" s="530">
        <v>973</v>
      </c>
      <c r="J163" s="530">
        <v>9</v>
      </c>
      <c r="K163" s="530">
        <v>3</v>
      </c>
      <c r="L163" s="530">
        <v>4</v>
      </c>
      <c r="M163" s="530">
        <v>0</v>
      </c>
      <c r="N163" s="530">
        <v>193</v>
      </c>
      <c r="O163" s="530">
        <v>6</v>
      </c>
      <c r="P163" s="530">
        <v>187</v>
      </c>
      <c r="Q163" s="530">
        <v>171</v>
      </c>
      <c r="R163" s="530">
        <v>0</v>
      </c>
      <c r="S163" s="530">
        <v>0</v>
      </c>
      <c r="T163" s="530">
        <v>0</v>
      </c>
      <c r="U163" s="530">
        <v>85</v>
      </c>
      <c r="V163" s="530">
        <v>0</v>
      </c>
      <c r="W163" s="530">
        <v>0</v>
      </c>
      <c r="X163" s="530">
        <v>0</v>
      </c>
      <c r="Y163" s="530">
        <v>86</v>
      </c>
      <c r="Z163" s="530">
        <v>0</v>
      </c>
      <c r="AA163" s="530">
        <v>0</v>
      </c>
      <c r="AB163" s="530">
        <v>0</v>
      </c>
      <c r="AC163" s="530">
        <v>3268</v>
      </c>
      <c r="AD163" s="530">
        <v>2085</v>
      </c>
      <c r="AE163" s="530">
        <v>1141</v>
      </c>
      <c r="AF163" s="530">
        <v>1507</v>
      </c>
      <c r="AG163" s="530">
        <v>1676</v>
      </c>
      <c r="AH163" s="530">
        <v>1107</v>
      </c>
      <c r="AI163" s="530">
        <v>634</v>
      </c>
      <c r="AJ163" s="530">
        <v>775</v>
      </c>
      <c r="AK163" s="530">
        <v>1592</v>
      </c>
      <c r="AL163" s="530">
        <v>978</v>
      </c>
      <c r="AM163" s="530">
        <v>507</v>
      </c>
      <c r="AN163" s="530">
        <v>732</v>
      </c>
      <c r="AO163" s="530">
        <v>48</v>
      </c>
      <c r="AP163" s="530">
        <v>14</v>
      </c>
      <c r="AQ163" s="530">
        <v>7</v>
      </c>
      <c r="AR163" s="530">
        <v>44</v>
      </c>
      <c r="AS163" s="530">
        <v>4</v>
      </c>
      <c r="AT163" s="530">
        <v>2</v>
      </c>
      <c r="AU163" s="530">
        <v>1</v>
      </c>
      <c r="AV163" s="530">
        <v>3</v>
      </c>
      <c r="AW163" s="530">
        <v>44</v>
      </c>
      <c r="AX163" s="530">
        <v>12</v>
      </c>
      <c r="AY163" s="530">
        <v>6</v>
      </c>
      <c r="AZ163" s="530">
        <v>41</v>
      </c>
      <c r="BA163" s="530">
        <v>7262</v>
      </c>
      <c r="BB163" s="530">
        <v>4301</v>
      </c>
      <c r="BC163" s="530">
        <v>2899</v>
      </c>
      <c r="BD163" s="530">
        <v>2018</v>
      </c>
      <c r="BE163" s="530">
        <v>6144</v>
      </c>
      <c r="BF163" s="530">
        <v>3764</v>
      </c>
      <c r="BG163" s="530">
        <v>2427</v>
      </c>
      <c r="BH163" s="530">
        <v>1445</v>
      </c>
      <c r="BI163" s="530">
        <v>1118</v>
      </c>
      <c r="BJ163" s="530">
        <v>537</v>
      </c>
      <c r="BK163" s="530">
        <v>472</v>
      </c>
      <c r="BL163" s="530">
        <v>573</v>
      </c>
      <c r="BM163" s="530">
        <v>0</v>
      </c>
      <c r="BN163" s="530">
        <v>0</v>
      </c>
      <c r="BO163" s="530">
        <v>0</v>
      </c>
      <c r="BP163" s="530">
        <v>0</v>
      </c>
      <c r="BQ163" s="530">
        <v>0</v>
      </c>
      <c r="BR163" s="530">
        <v>0</v>
      </c>
      <c r="BS163" s="530">
        <v>0</v>
      </c>
      <c r="BT163" s="530">
        <v>0</v>
      </c>
      <c r="BU163" s="530">
        <v>0</v>
      </c>
      <c r="BV163" s="530">
        <v>0</v>
      </c>
      <c r="BW163" s="530">
        <v>0</v>
      </c>
      <c r="BX163" s="530">
        <v>0</v>
      </c>
      <c r="BY163" s="530">
        <v>208</v>
      </c>
      <c r="BZ163" s="530">
        <v>727</v>
      </c>
      <c r="CA163" s="530">
        <v>0</v>
      </c>
    </row>
    <row r="164" spans="1:79" s="477" customFormat="1">
      <c r="A164" s="477" t="s">
        <v>73</v>
      </c>
      <c r="B164" s="477" t="s">
        <v>1912</v>
      </c>
      <c r="C164" s="477">
        <v>2023</v>
      </c>
      <c r="D164" s="477" t="s">
        <v>1934</v>
      </c>
      <c r="E164" s="530">
        <v>3364</v>
      </c>
      <c r="F164" s="530">
        <v>5432</v>
      </c>
      <c r="G164" s="530">
        <v>3542</v>
      </c>
      <c r="H164" s="530">
        <v>1856</v>
      </c>
      <c r="I164" s="530">
        <v>770</v>
      </c>
      <c r="J164" s="530">
        <v>1</v>
      </c>
      <c r="K164" s="530">
        <v>1</v>
      </c>
      <c r="L164" s="530">
        <v>1</v>
      </c>
      <c r="M164" s="530">
        <v>0</v>
      </c>
      <c r="N164" s="530">
        <v>711</v>
      </c>
      <c r="O164" s="530">
        <v>145</v>
      </c>
      <c r="P164" s="530">
        <v>566</v>
      </c>
      <c r="Q164" s="530">
        <v>85</v>
      </c>
      <c r="R164" s="530">
        <v>71</v>
      </c>
      <c r="S164" s="530">
        <v>22</v>
      </c>
      <c r="T164" s="530">
        <v>21</v>
      </c>
      <c r="U164" s="530">
        <v>9</v>
      </c>
      <c r="V164" s="530">
        <v>6</v>
      </c>
      <c r="W164" s="530">
        <v>4</v>
      </c>
      <c r="X164" s="530">
        <v>6</v>
      </c>
      <c r="Y164" s="530">
        <v>76</v>
      </c>
      <c r="Z164" s="530">
        <v>65</v>
      </c>
      <c r="AA164" s="530">
        <v>18</v>
      </c>
      <c r="AB164" s="530">
        <v>15</v>
      </c>
      <c r="AC164" s="530">
        <v>3205</v>
      </c>
      <c r="AD164" s="530">
        <v>2034</v>
      </c>
      <c r="AE164" s="530">
        <v>1069</v>
      </c>
      <c r="AF164" s="530">
        <v>1340</v>
      </c>
      <c r="AG164" s="530">
        <v>1270</v>
      </c>
      <c r="AH164" s="530">
        <v>797</v>
      </c>
      <c r="AI164" s="530">
        <v>515</v>
      </c>
      <c r="AJ164" s="530">
        <v>556</v>
      </c>
      <c r="AK164" s="530">
        <v>1935</v>
      </c>
      <c r="AL164" s="530">
        <v>1237</v>
      </c>
      <c r="AM164" s="530">
        <v>554</v>
      </c>
      <c r="AN164" s="530">
        <v>784</v>
      </c>
      <c r="AO164" s="530">
        <v>23</v>
      </c>
      <c r="AP164" s="530">
        <v>9</v>
      </c>
      <c r="AQ164" s="530">
        <v>2</v>
      </c>
      <c r="AR164" s="530">
        <v>22</v>
      </c>
      <c r="AS164" s="530">
        <v>1</v>
      </c>
      <c r="AT164" s="530">
        <v>0</v>
      </c>
      <c r="AU164" s="530">
        <v>0</v>
      </c>
      <c r="AV164" s="530">
        <v>1</v>
      </c>
      <c r="AW164" s="530">
        <v>22</v>
      </c>
      <c r="AX164" s="530">
        <v>9</v>
      </c>
      <c r="AY164" s="530">
        <v>2</v>
      </c>
      <c r="AZ164" s="530">
        <v>21</v>
      </c>
      <c r="BA164" s="530">
        <v>7142</v>
      </c>
      <c r="BB164" s="530">
        <v>4441</v>
      </c>
      <c r="BC164" s="530">
        <v>2662</v>
      </c>
      <c r="BD164" s="530">
        <v>1845</v>
      </c>
      <c r="BE164" s="530">
        <v>5862</v>
      </c>
      <c r="BF164" s="530">
        <v>3805</v>
      </c>
      <c r="BG164" s="530">
        <v>2153</v>
      </c>
      <c r="BH164" s="530">
        <v>1222</v>
      </c>
      <c r="BI164" s="530">
        <v>1280</v>
      </c>
      <c r="BJ164" s="530">
        <v>636</v>
      </c>
      <c r="BK164" s="530">
        <v>509</v>
      </c>
      <c r="BL164" s="530">
        <v>623</v>
      </c>
      <c r="BM164" s="530">
        <v>88</v>
      </c>
      <c r="BN164" s="530">
        <v>35</v>
      </c>
      <c r="BO164" s="530">
        <v>52</v>
      </c>
      <c r="BP164" s="530">
        <v>41</v>
      </c>
      <c r="BQ164" s="530">
        <v>0</v>
      </c>
      <c r="BR164" s="530">
        <v>0</v>
      </c>
      <c r="BS164" s="530">
        <v>0</v>
      </c>
      <c r="BT164" s="530">
        <v>0</v>
      </c>
      <c r="BU164" s="530">
        <v>88</v>
      </c>
      <c r="BV164" s="530">
        <v>35</v>
      </c>
      <c r="BW164" s="530">
        <v>52</v>
      </c>
      <c r="BX164" s="530">
        <v>41</v>
      </c>
      <c r="BY164" s="530">
        <v>149</v>
      </c>
      <c r="BZ164" s="530">
        <v>740</v>
      </c>
      <c r="CA164" s="530">
        <v>0</v>
      </c>
    </row>
    <row r="165" spans="1:79" s="477" customFormat="1">
      <c r="A165" s="477" t="s">
        <v>73</v>
      </c>
      <c r="B165" s="477" t="s">
        <v>1912</v>
      </c>
      <c r="C165" s="477">
        <v>2024</v>
      </c>
      <c r="D165" s="477" t="s">
        <v>1934</v>
      </c>
      <c r="E165" s="530">
        <v>4874</v>
      </c>
      <c r="F165" s="530">
        <v>5386</v>
      </c>
      <c r="G165" s="530">
        <v>3663</v>
      </c>
      <c r="H165" s="530">
        <v>1725</v>
      </c>
      <c r="I165" s="530">
        <v>706</v>
      </c>
      <c r="J165" s="530">
        <v>1</v>
      </c>
      <c r="K165" s="530">
        <v>1</v>
      </c>
      <c r="L165" s="530">
        <v>0</v>
      </c>
      <c r="M165" s="530">
        <v>0</v>
      </c>
      <c r="N165" s="530">
        <v>1408</v>
      </c>
      <c r="O165" s="530">
        <v>388</v>
      </c>
      <c r="P165" s="530">
        <v>1020</v>
      </c>
      <c r="Q165" s="530">
        <v>847</v>
      </c>
      <c r="R165" s="530">
        <v>558</v>
      </c>
      <c r="S165" s="530">
        <v>273</v>
      </c>
      <c r="T165" s="530">
        <v>342</v>
      </c>
      <c r="U165" s="530">
        <v>140</v>
      </c>
      <c r="V165" s="530">
        <v>107</v>
      </c>
      <c r="W165" s="530">
        <v>21</v>
      </c>
      <c r="X165" s="530">
        <v>45</v>
      </c>
      <c r="Y165" s="530">
        <v>707</v>
      </c>
      <c r="Z165" s="530">
        <v>451</v>
      </c>
      <c r="AA165" s="530">
        <v>252</v>
      </c>
      <c r="AB165" s="530">
        <v>297</v>
      </c>
      <c r="AC165" s="530">
        <v>4068</v>
      </c>
      <c r="AD165" s="530">
        <v>2465</v>
      </c>
      <c r="AE165" s="530">
        <v>1289</v>
      </c>
      <c r="AF165" s="530">
        <v>1692</v>
      </c>
      <c r="AG165" s="530">
        <v>1518</v>
      </c>
      <c r="AH165" s="530">
        <v>1033</v>
      </c>
      <c r="AI165" s="530">
        <v>551</v>
      </c>
      <c r="AJ165" s="530">
        <v>455</v>
      </c>
      <c r="AK165" s="530">
        <v>2550</v>
      </c>
      <c r="AL165" s="530">
        <v>1432</v>
      </c>
      <c r="AM165" s="530">
        <v>738</v>
      </c>
      <c r="AN165" s="530">
        <v>1237</v>
      </c>
      <c r="AO165" s="530">
        <v>47</v>
      </c>
      <c r="AP165" s="530">
        <v>8</v>
      </c>
      <c r="AQ165" s="530">
        <v>5</v>
      </c>
      <c r="AR165" s="530">
        <v>43</v>
      </c>
      <c r="AS165" s="530">
        <v>0</v>
      </c>
      <c r="AT165" s="530">
        <v>0</v>
      </c>
      <c r="AU165" s="530">
        <v>0</v>
      </c>
      <c r="AV165" s="530">
        <v>0</v>
      </c>
      <c r="AW165" s="530">
        <v>47</v>
      </c>
      <c r="AX165" s="530">
        <v>8</v>
      </c>
      <c r="AY165" s="530">
        <v>5</v>
      </c>
      <c r="AZ165" s="530">
        <v>43</v>
      </c>
      <c r="BA165" s="530">
        <v>7650</v>
      </c>
      <c r="BB165" s="530">
        <v>4922</v>
      </c>
      <c r="BC165" s="530">
        <v>2786</v>
      </c>
      <c r="BD165" s="530">
        <v>1678</v>
      </c>
      <c r="BE165" s="530">
        <v>6194</v>
      </c>
      <c r="BF165" s="530">
        <v>4129</v>
      </c>
      <c r="BG165" s="530">
        <v>2168</v>
      </c>
      <c r="BH165" s="530">
        <v>1078</v>
      </c>
      <c r="BI165" s="530">
        <v>1456</v>
      </c>
      <c r="BJ165" s="530">
        <v>793</v>
      </c>
      <c r="BK165" s="530">
        <v>618</v>
      </c>
      <c r="BL165" s="530">
        <v>600</v>
      </c>
      <c r="BM165" s="530">
        <v>153</v>
      </c>
      <c r="BN165" s="530">
        <v>47</v>
      </c>
      <c r="BO165" s="530">
        <v>96</v>
      </c>
      <c r="BP165" s="530">
        <v>66</v>
      </c>
      <c r="BQ165" s="530">
        <v>0</v>
      </c>
      <c r="BR165" s="530">
        <v>0</v>
      </c>
      <c r="BS165" s="530">
        <v>0</v>
      </c>
      <c r="BT165" s="530">
        <v>0</v>
      </c>
      <c r="BU165" s="530">
        <v>153</v>
      </c>
      <c r="BV165" s="530">
        <v>47</v>
      </c>
      <c r="BW165" s="530">
        <v>96</v>
      </c>
      <c r="BX165" s="530">
        <v>66</v>
      </c>
      <c r="BY165" s="530">
        <v>270</v>
      </c>
      <c r="BZ165" s="530">
        <v>922</v>
      </c>
      <c r="CA165" s="530">
        <v>0</v>
      </c>
    </row>
    <row r="166" spans="1:79" s="477" customFormat="1">
      <c r="A166" s="477" t="s">
        <v>73</v>
      </c>
      <c r="B166" s="477" t="s">
        <v>1912</v>
      </c>
      <c r="C166" s="477">
        <v>2025</v>
      </c>
      <c r="D166" s="477" t="s">
        <v>1935</v>
      </c>
      <c r="E166" s="530">
        <v>4164</v>
      </c>
      <c r="F166" s="530">
        <v>5392</v>
      </c>
      <c r="G166" s="530">
        <v>3033</v>
      </c>
      <c r="H166" s="530">
        <v>1934</v>
      </c>
      <c r="I166" s="530">
        <v>952</v>
      </c>
      <c r="J166" s="530">
        <v>2</v>
      </c>
      <c r="K166" s="530">
        <v>2</v>
      </c>
      <c r="L166" s="530">
        <v>1</v>
      </c>
      <c r="M166" s="530">
        <v>0</v>
      </c>
      <c r="N166" s="530">
        <v>852</v>
      </c>
      <c r="O166" s="530">
        <v>186</v>
      </c>
      <c r="P166" s="530">
        <v>666</v>
      </c>
      <c r="Q166" s="530">
        <v>251</v>
      </c>
      <c r="R166" s="530">
        <v>188</v>
      </c>
      <c r="S166" s="530">
        <v>73</v>
      </c>
      <c r="T166" s="530">
        <v>82</v>
      </c>
      <c r="U166" s="530">
        <v>60</v>
      </c>
      <c r="V166" s="530">
        <v>26</v>
      </c>
      <c r="W166" s="530">
        <v>9</v>
      </c>
      <c r="X166" s="530">
        <v>17</v>
      </c>
      <c r="Y166" s="530">
        <v>191</v>
      </c>
      <c r="Z166" s="530">
        <v>162</v>
      </c>
      <c r="AA166" s="530">
        <v>64</v>
      </c>
      <c r="AB166" s="530">
        <v>65</v>
      </c>
      <c r="AC166" s="530">
        <v>3589</v>
      </c>
      <c r="AD166" s="530">
        <v>2092</v>
      </c>
      <c r="AE166" s="530">
        <v>1136</v>
      </c>
      <c r="AF166" s="530">
        <v>1757</v>
      </c>
      <c r="AG166" s="530">
        <v>1728</v>
      </c>
      <c r="AH166" s="530">
        <v>1003</v>
      </c>
      <c r="AI166" s="530">
        <v>576</v>
      </c>
      <c r="AJ166" s="530">
        <v>846</v>
      </c>
      <c r="AK166" s="530">
        <v>1861</v>
      </c>
      <c r="AL166" s="530">
        <v>1089</v>
      </c>
      <c r="AM166" s="530">
        <v>560</v>
      </c>
      <c r="AN166" s="530">
        <v>911</v>
      </c>
      <c r="AO166" s="530">
        <v>51</v>
      </c>
      <c r="AP166" s="530">
        <v>10</v>
      </c>
      <c r="AQ166" s="530">
        <v>8</v>
      </c>
      <c r="AR166" s="530">
        <v>47</v>
      </c>
      <c r="AS166" s="530">
        <v>1</v>
      </c>
      <c r="AT166" s="530">
        <v>0</v>
      </c>
      <c r="AU166" s="530">
        <v>0</v>
      </c>
      <c r="AV166" s="530">
        <v>1</v>
      </c>
      <c r="AW166" s="530">
        <v>50</v>
      </c>
      <c r="AX166" s="530">
        <v>10</v>
      </c>
      <c r="AY166" s="530">
        <v>8</v>
      </c>
      <c r="AZ166" s="530">
        <v>46</v>
      </c>
      <c r="BA166" s="530">
        <v>7917</v>
      </c>
      <c r="BB166" s="530">
        <v>4128</v>
      </c>
      <c r="BC166" s="530">
        <v>2911</v>
      </c>
      <c r="BD166" s="530">
        <v>2231</v>
      </c>
      <c r="BE166" s="530">
        <v>6706</v>
      </c>
      <c r="BF166" s="530">
        <v>3590</v>
      </c>
      <c r="BG166" s="530">
        <v>2413</v>
      </c>
      <c r="BH166" s="530">
        <v>1616</v>
      </c>
      <c r="BI166" s="530">
        <v>1211</v>
      </c>
      <c r="BJ166" s="530">
        <v>538</v>
      </c>
      <c r="BK166" s="530">
        <v>498</v>
      </c>
      <c r="BL166" s="530">
        <v>615</v>
      </c>
      <c r="BM166" s="530">
        <v>153</v>
      </c>
      <c r="BN166" s="530">
        <v>54</v>
      </c>
      <c r="BO166" s="530">
        <v>93</v>
      </c>
      <c r="BP166" s="530">
        <v>69</v>
      </c>
      <c r="BQ166" s="530">
        <v>0</v>
      </c>
      <c r="BR166" s="530">
        <v>0</v>
      </c>
      <c r="BS166" s="530">
        <v>0</v>
      </c>
      <c r="BT166" s="530">
        <v>0</v>
      </c>
      <c r="BU166" s="530">
        <v>153</v>
      </c>
      <c r="BV166" s="530">
        <v>54</v>
      </c>
      <c r="BW166" s="530">
        <v>93</v>
      </c>
      <c r="BX166" s="530">
        <v>69</v>
      </c>
      <c r="BY166" s="530">
        <v>188</v>
      </c>
      <c r="BZ166" s="530">
        <v>934</v>
      </c>
      <c r="CA166" s="530">
        <v>0</v>
      </c>
    </row>
    <row r="167" spans="1:79" s="477" customFormat="1">
      <c r="A167" s="477" t="s">
        <v>73</v>
      </c>
      <c r="B167" s="477" t="s">
        <v>1912</v>
      </c>
      <c r="C167" s="477">
        <v>2026</v>
      </c>
      <c r="D167" s="477" t="s">
        <v>1935</v>
      </c>
      <c r="E167" s="530">
        <v>4151</v>
      </c>
      <c r="F167" s="530">
        <v>5397</v>
      </c>
      <c r="G167" s="530">
        <v>3036</v>
      </c>
      <c r="H167" s="530">
        <v>1936</v>
      </c>
      <c r="I167" s="530">
        <v>953</v>
      </c>
      <c r="J167" s="530">
        <v>2</v>
      </c>
      <c r="K167" s="530">
        <v>2</v>
      </c>
      <c r="L167" s="530">
        <v>1</v>
      </c>
      <c r="M167" s="530">
        <v>0</v>
      </c>
      <c r="N167" s="530">
        <v>845</v>
      </c>
      <c r="O167" s="530">
        <v>184</v>
      </c>
      <c r="P167" s="530">
        <v>661</v>
      </c>
      <c r="Q167" s="530">
        <v>251</v>
      </c>
      <c r="R167" s="530">
        <v>188</v>
      </c>
      <c r="S167" s="530">
        <v>73</v>
      </c>
      <c r="T167" s="530">
        <v>82</v>
      </c>
      <c r="U167" s="530">
        <v>60</v>
      </c>
      <c r="V167" s="530">
        <v>26</v>
      </c>
      <c r="W167" s="530">
        <v>9</v>
      </c>
      <c r="X167" s="530">
        <v>17</v>
      </c>
      <c r="Y167" s="530">
        <v>191</v>
      </c>
      <c r="Z167" s="530">
        <v>162</v>
      </c>
      <c r="AA167" s="530">
        <v>64</v>
      </c>
      <c r="AB167" s="530">
        <v>65</v>
      </c>
      <c r="AC167" s="530">
        <v>3587</v>
      </c>
      <c r="AD167" s="530">
        <v>2091</v>
      </c>
      <c r="AE167" s="530">
        <v>1135</v>
      </c>
      <c r="AF167" s="530">
        <v>1756</v>
      </c>
      <c r="AG167" s="530">
        <v>1727</v>
      </c>
      <c r="AH167" s="530">
        <v>1002</v>
      </c>
      <c r="AI167" s="530">
        <v>576</v>
      </c>
      <c r="AJ167" s="530">
        <v>846</v>
      </c>
      <c r="AK167" s="530">
        <v>1860</v>
      </c>
      <c r="AL167" s="530">
        <v>1089</v>
      </c>
      <c r="AM167" s="530">
        <v>559</v>
      </c>
      <c r="AN167" s="530">
        <v>910</v>
      </c>
      <c r="AO167" s="530">
        <v>51</v>
      </c>
      <c r="AP167" s="530">
        <v>10</v>
      </c>
      <c r="AQ167" s="530">
        <v>8</v>
      </c>
      <c r="AR167" s="530">
        <v>47</v>
      </c>
      <c r="AS167" s="530">
        <v>1</v>
      </c>
      <c r="AT167" s="530">
        <v>0</v>
      </c>
      <c r="AU167" s="530">
        <v>0</v>
      </c>
      <c r="AV167" s="530">
        <v>1</v>
      </c>
      <c r="AW167" s="530">
        <v>50</v>
      </c>
      <c r="AX167" s="530">
        <v>10</v>
      </c>
      <c r="AY167" s="530">
        <v>8</v>
      </c>
      <c r="AZ167" s="530">
        <v>46</v>
      </c>
      <c r="BA167" s="530">
        <v>7916</v>
      </c>
      <c r="BB167" s="530">
        <v>4127</v>
      </c>
      <c r="BC167" s="530">
        <v>2910</v>
      </c>
      <c r="BD167" s="530">
        <v>2230</v>
      </c>
      <c r="BE167" s="530">
        <v>6705</v>
      </c>
      <c r="BF167" s="530">
        <v>3589</v>
      </c>
      <c r="BG167" s="530">
        <v>2412</v>
      </c>
      <c r="BH167" s="530">
        <v>1615</v>
      </c>
      <c r="BI167" s="530">
        <v>1211</v>
      </c>
      <c r="BJ167" s="530">
        <v>538</v>
      </c>
      <c r="BK167" s="530">
        <v>498</v>
      </c>
      <c r="BL167" s="530">
        <v>615</v>
      </c>
      <c r="BM167" s="530">
        <v>153</v>
      </c>
      <c r="BN167" s="530">
        <v>54</v>
      </c>
      <c r="BO167" s="530">
        <v>93</v>
      </c>
      <c r="BP167" s="530">
        <v>69</v>
      </c>
      <c r="BQ167" s="530">
        <v>0</v>
      </c>
      <c r="BR167" s="530">
        <v>0</v>
      </c>
      <c r="BS167" s="530">
        <v>0</v>
      </c>
      <c r="BT167" s="530">
        <v>0</v>
      </c>
      <c r="BU167" s="530">
        <v>153</v>
      </c>
      <c r="BV167" s="530">
        <v>54</v>
      </c>
      <c r="BW167" s="530">
        <v>93</v>
      </c>
      <c r="BX167" s="530">
        <v>69</v>
      </c>
      <c r="BY167" s="530">
        <v>188</v>
      </c>
      <c r="BZ167" s="530">
        <v>944</v>
      </c>
      <c r="CA167" s="530">
        <v>0</v>
      </c>
    </row>
    <row r="168" spans="1:79" s="477" customFormat="1">
      <c r="A168" s="477" t="s">
        <v>73</v>
      </c>
      <c r="B168" s="477" t="s">
        <v>1912</v>
      </c>
      <c r="C168" s="477">
        <v>2024</v>
      </c>
      <c r="D168" s="477" t="s">
        <v>1937</v>
      </c>
      <c r="E168" s="530">
        <f t="shared" ref="E168:AJ168" si="39">E165</f>
        <v>4874</v>
      </c>
      <c r="F168" s="530">
        <f t="shared" si="39"/>
        <v>5386</v>
      </c>
      <c r="G168" s="530">
        <f t="shared" si="39"/>
        <v>3663</v>
      </c>
      <c r="H168" s="530">
        <f t="shared" si="39"/>
        <v>1725</v>
      </c>
      <c r="I168" s="530">
        <f t="shared" si="39"/>
        <v>706</v>
      </c>
      <c r="J168" s="530">
        <f t="shared" si="39"/>
        <v>1</v>
      </c>
      <c r="K168" s="530">
        <f t="shared" si="39"/>
        <v>1</v>
      </c>
      <c r="L168" s="530">
        <f t="shared" si="39"/>
        <v>0</v>
      </c>
      <c r="M168" s="530">
        <f t="shared" si="39"/>
        <v>0</v>
      </c>
      <c r="N168" s="530">
        <f t="shared" si="39"/>
        <v>1408</v>
      </c>
      <c r="O168" s="530">
        <f t="shared" si="39"/>
        <v>388</v>
      </c>
      <c r="P168" s="530">
        <f t="shared" si="39"/>
        <v>1020</v>
      </c>
      <c r="Q168" s="530">
        <f t="shared" si="39"/>
        <v>847</v>
      </c>
      <c r="R168" s="530">
        <f t="shared" si="39"/>
        <v>558</v>
      </c>
      <c r="S168" s="530">
        <f t="shared" si="39"/>
        <v>273</v>
      </c>
      <c r="T168" s="530">
        <f t="shared" si="39"/>
        <v>342</v>
      </c>
      <c r="U168" s="530">
        <f t="shared" si="39"/>
        <v>140</v>
      </c>
      <c r="V168" s="530">
        <f t="shared" si="39"/>
        <v>107</v>
      </c>
      <c r="W168" s="530">
        <f t="shared" si="39"/>
        <v>21</v>
      </c>
      <c r="X168" s="530">
        <f t="shared" si="39"/>
        <v>45</v>
      </c>
      <c r="Y168" s="530">
        <f t="shared" si="39"/>
        <v>707</v>
      </c>
      <c r="Z168" s="530">
        <f t="shared" si="39"/>
        <v>451</v>
      </c>
      <c r="AA168" s="530">
        <f t="shared" si="39"/>
        <v>252</v>
      </c>
      <c r="AB168" s="530">
        <f t="shared" si="39"/>
        <v>297</v>
      </c>
      <c r="AC168" s="530">
        <f t="shared" si="39"/>
        <v>4068</v>
      </c>
      <c r="AD168" s="530">
        <f t="shared" si="39"/>
        <v>2465</v>
      </c>
      <c r="AE168" s="530">
        <f t="shared" si="39"/>
        <v>1289</v>
      </c>
      <c r="AF168" s="530">
        <f t="shared" si="39"/>
        <v>1692</v>
      </c>
      <c r="AG168" s="530">
        <f t="shared" si="39"/>
        <v>1518</v>
      </c>
      <c r="AH168" s="530">
        <f t="shared" si="39"/>
        <v>1033</v>
      </c>
      <c r="AI168" s="530">
        <f t="shared" si="39"/>
        <v>551</v>
      </c>
      <c r="AJ168" s="530">
        <f t="shared" si="39"/>
        <v>455</v>
      </c>
      <c r="AK168" s="530">
        <f t="shared" ref="AK168:BP168" si="40">AK165</f>
        <v>2550</v>
      </c>
      <c r="AL168" s="530">
        <f t="shared" si="40"/>
        <v>1432</v>
      </c>
      <c r="AM168" s="530">
        <f t="shared" si="40"/>
        <v>738</v>
      </c>
      <c r="AN168" s="530">
        <f t="shared" si="40"/>
        <v>1237</v>
      </c>
      <c r="AO168" s="530">
        <f t="shared" si="40"/>
        <v>47</v>
      </c>
      <c r="AP168" s="530">
        <f t="shared" si="40"/>
        <v>8</v>
      </c>
      <c r="AQ168" s="530">
        <f t="shared" si="40"/>
        <v>5</v>
      </c>
      <c r="AR168" s="530">
        <f t="shared" si="40"/>
        <v>43</v>
      </c>
      <c r="AS168" s="530">
        <f t="shared" si="40"/>
        <v>0</v>
      </c>
      <c r="AT168" s="530">
        <f t="shared" si="40"/>
        <v>0</v>
      </c>
      <c r="AU168" s="530">
        <f t="shared" si="40"/>
        <v>0</v>
      </c>
      <c r="AV168" s="530">
        <f t="shared" si="40"/>
        <v>0</v>
      </c>
      <c r="AW168" s="530">
        <f t="shared" si="40"/>
        <v>47</v>
      </c>
      <c r="AX168" s="530">
        <f t="shared" si="40"/>
        <v>8</v>
      </c>
      <c r="AY168" s="530">
        <f t="shared" si="40"/>
        <v>5</v>
      </c>
      <c r="AZ168" s="530">
        <f t="shared" si="40"/>
        <v>43</v>
      </c>
      <c r="BA168" s="530">
        <f t="shared" si="40"/>
        <v>7650</v>
      </c>
      <c r="BB168" s="530">
        <f t="shared" si="40"/>
        <v>4922</v>
      </c>
      <c r="BC168" s="530">
        <f t="shared" si="40"/>
        <v>2786</v>
      </c>
      <c r="BD168" s="530">
        <f t="shared" si="40"/>
        <v>1678</v>
      </c>
      <c r="BE168" s="530">
        <f t="shared" si="40"/>
        <v>6194</v>
      </c>
      <c r="BF168" s="530">
        <f t="shared" si="40"/>
        <v>4129</v>
      </c>
      <c r="BG168" s="530">
        <f t="shared" si="40"/>
        <v>2168</v>
      </c>
      <c r="BH168" s="530">
        <f t="shared" si="40"/>
        <v>1078</v>
      </c>
      <c r="BI168" s="530">
        <f t="shared" si="40"/>
        <v>1456</v>
      </c>
      <c r="BJ168" s="530">
        <f t="shared" si="40"/>
        <v>793</v>
      </c>
      <c r="BK168" s="530">
        <f t="shared" si="40"/>
        <v>618</v>
      </c>
      <c r="BL168" s="530">
        <f t="shared" si="40"/>
        <v>600</v>
      </c>
      <c r="BM168" s="530">
        <f t="shared" si="40"/>
        <v>153</v>
      </c>
      <c r="BN168" s="530">
        <f t="shared" si="40"/>
        <v>47</v>
      </c>
      <c r="BO168" s="530">
        <f t="shared" si="40"/>
        <v>96</v>
      </c>
      <c r="BP168" s="530">
        <f t="shared" si="40"/>
        <v>66</v>
      </c>
      <c r="BQ168" s="530">
        <f t="shared" ref="BQ168:BX168" si="41">BQ165</f>
        <v>0</v>
      </c>
      <c r="BR168" s="530">
        <f t="shared" si="41"/>
        <v>0</v>
      </c>
      <c r="BS168" s="530">
        <f t="shared" si="41"/>
        <v>0</v>
      </c>
      <c r="BT168" s="530">
        <f t="shared" si="41"/>
        <v>0</v>
      </c>
      <c r="BU168" s="530">
        <f t="shared" si="41"/>
        <v>153</v>
      </c>
      <c r="BV168" s="530">
        <f t="shared" si="41"/>
        <v>47</v>
      </c>
      <c r="BW168" s="530">
        <f t="shared" si="41"/>
        <v>96</v>
      </c>
      <c r="BX168" s="530">
        <f t="shared" si="41"/>
        <v>66</v>
      </c>
      <c r="BY168" s="530">
        <f>IF(OR(BY164=0,BY164=""), BY165,IF(BY165&gt;(BY164*(1+Dash!$B$6)), BY164*(1+Dash!$B$6), IF(BY165&lt;(BY164*(1-Dash!$B$7)), BY164*(1-Dash!$B$7), BY165)))</f>
        <v>163.9</v>
      </c>
      <c r="BZ168" s="530">
        <f>IF(OR(BZ164=0,BZ164=""), BZ165,IF(BZ165&gt;(BZ164*(1+Dash!$B$6)), BZ164*(1+Dash!$B$6), IF(BZ165&lt;(BZ164*(1-Dash!$B$7)), BZ164*(1-Dash!$B$7), BZ165)))</f>
        <v>814.00000000000011</v>
      </c>
      <c r="CA168" s="530">
        <f>IF(OR(CA164=0,CA164=""), CA165,IF(CA165&gt;(CA164*(1+Dash!$B$6)), CA164*(1+Dash!$B$6), IF(CA165&lt;(CA164*(1-Dash!$B$7)), CA164*(1-Dash!$B$7), CA165)))</f>
        <v>0</v>
      </c>
    </row>
    <row r="169" spans="1:79" s="477" customFormat="1">
      <c r="A169" s="477" t="s">
        <v>73</v>
      </c>
      <c r="B169" s="477" t="s">
        <v>1912</v>
      </c>
      <c r="C169" s="477">
        <v>2025</v>
      </c>
      <c r="D169" s="477" t="s">
        <v>1937</v>
      </c>
      <c r="E169" s="530">
        <f>IF(OR(E165=0, E165=""), E166, IF(E166&gt;(E165*(1+Dash!$B$6)), E165*(1+Dash!$B$6), IF(E166&lt;(E165*(1-Dash!$B$7)), E165*(1-Dash!$B$7), E166)))</f>
        <v>4630.3</v>
      </c>
      <c r="F169" s="530">
        <f>IF(OR(F165=0, F165=""), F166, IF(F166&gt;(F165*(1+Dash!$B$6)), F165*(1+Dash!$B$6), IF(F166&lt;(F165*(1-Dash!$B$7)), F165*(1-Dash!$B$7), F166)))</f>
        <v>5392</v>
      </c>
      <c r="G169" s="530">
        <f>IF(OR(G165=0, G165=""), G166, IF(G166&gt;(G165*(1+Dash!$B$6)), G165*(1+Dash!$B$6), IF(G166&lt;(G165*(1-Dash!$B$7)), G165*(1-Dash!$B$7), G166)))</f>
        <v>3479.85</v>
      </c>
      <c r="H169" s="530">
        <f>IF(OR(H165=0, H165=""), H166, IF(H166&gt;(H165*(1+Dash!$B$6)), H165*(1+Dash!$B$6), IF(H166&lt;(H165*(1-Dash!$B$7)), H165*(1-Dash!$B$7), H166)))</f>
        <v>1897.5000000000002</v>
      </c>
      <c r="I169" s="530">
        <f>IF(OR(I165=0, I165=""), I166, IF(I166&gt;(I165*(1+Dash!$B$6)), I165*(1+Dash!$B$6), IF(I166&lt;(I165*(1-Dash!$B$7)), I165*(1-Dash!$B$7), I166)))</f>
        <v>776.6</v>
      </c>
      <c r="J169" s="530">
        <f>IF(OR(J165=0, J165=""), J166, IF(J166&gt;(J165*(1+Dash!$B$6)), J165*(1+Dash!$B$6), IF(J166&lt;(J165*(1-Dash!$B$7)), J165*(1-Dash!$B$7), J166)))</f>
        <v>1.1000000000000001</v>
      </c>
      <c r="K169" s="530">
        <f>IF(OR(K165=0, K165=""), K166, IF(K166&gt;(K165*(1+Dash!$B$6)), K165*(1+Dash!$B$6), IF(K166&lt;(K165*(1-Dash!$B$7)), K165*(1-Dash!$B$7), K166)))</f>
        <v>1.1000000000000001</v>
      </c>
      <c r="L169" s="530">
        <f>IF(OR(L165=0, L165=""), L166, IF(L166&gt;(L165*(1+Dash!$B$6)), L165*(1+Dash!$B$6), IF(L166&lt;(L165*(1-Dash!$B$7)), L165*(1-Dash!$B$7), L166)))</f>
        <v>1</v>
      </c>
      <c r="M169" s="530">
        <f>IF(OR(M165=0, M165=""), M166, IF(M166&gt;(M165*(1+Dash!$B$6)), M165*(1+Dash!$B$6), IF(M166&lt;(M165*(1-Dash!$B$7)), M165*(1-Dash!$B$7), M166)))</f>
        <v>0</v>
      </c>
      <c r="N169" s="530">
        <f>IF(OR(N165=0, N165=""), N166, IF(N166&gt;(N165*(1+Dash!$B$6)), N165*(1+Dash!$B$6), IF(N166&lt;(N165*(1-Dash!$B$7)), N165*(1-Dash!$B$7), N166)))</f>
        <v>1337.6</v>
      </c>
      <c r="O169" s="530">
        <f>IF(OR(O165=0, O165=""), O166, IF(O166&gt;(O165*(1+Dash!$B$6)), O165*(1+Dash!$B$6), IF(O166&lt;(O165*(1-Dash!$B$7)), O165*(1-Dash!$B$7), O166)))</f>
        <v>368.59999999999997</v>
      </c>
      <c r="P169" s="530">
        <f>IF(OR(P165=0, P165=""), P166, IF(P166&gt;(P165*(1+Dash!$B$6)), P165*(1+Dash!$B$6), IF(P166&lt;(P165*(1-Dash!$B$7)), P165*(1-Dash!$B$7), P166)))</f>
        <v>969</v>
      </c>
      <c r="Q169" s="530">
        <f>IF(OR(Q165=0, Q165=""), Q166, IF(Q166&gt;(Q165*(1+Dash!$B$6)), Q165*(1+Dash!$B$6), IF(Q166&lt;(Q165*(1-Dash!$B$7)), Q165*(1-Dash!$B$7), Q166)))</f>
        <v>804.65</v>
      </c>
      <c r="R169" s="530">
        <f>IF(OR(R165=0, R165=""), R166, IF(R166&gt;(R165*(1+Dash!$B$6)), R165*(1+Dash!$B$6), IF(R166&lt;(R165*(1-Dash!$B$7)), R165*(1-Dash!$B$7), R166)))</f>
        <v>530.1</v>
      </c>
      <c r="S169" s="530">
        <f>IF(OR(S165=0, S165=""), S166, IF(S166&gt;(S165*(1+Dash!$B$6)), S165*(1+Dash!$B$6), IF(S166&lt;(S165*(1-Dash!$B$7)), S165*(1-Dash!$B$7), S166)))</f>
        <v>259.34999999999997</v>
      </c>
      <c r="T169" s="530">
        <f>IF(OR(T165=0, T165=""), T166, IF(T166&gt;(T165*(1+Dash!$B$6)), T165*(1+Dash!$B$6), IF(T166&lt;(T165*(1-Dash!$B$7)), T165*(1-Dash!$B$7), T166)))</f>
        <v>324.89999999999998</v>
      </c>
      <c r="U169" s="530">
        <f>IF(OR(U165=0, U165=""), U166, IF(U166&gt;(U165*(1+Dash!$B$6)), U165*(1+Dash!$B$6), IF(U166&lt;(U165*(1-Dash!$B$7)), U165*(1-Dash!$B$7), U166)))</f>
        <v>133</v>
      </c>
      <c r="V169" s="530">
        <f>IF(OR(V165=0, V165=""), V166, IF(V166&gt;(V165*(1+Dash!$B$6)), V165*(1+Dash!$B$6), IF(V166&lt;(V165*(1-Dash!$B$7)), V165*(1-Dash!$B$7), V166)))</f>
        <v>101.64999999999999</v>
      </c>
      <c r="W169" s="530">
        <f>IF(OR(W165=0, W165=""), W166, IF(W166&gt;(W165*(1+Dash!$B$6)), W165*(1+Dash!$B$6), IF(W166&lt;(W165*(1-Dash!$B$7)), W165*(1-Dash!$B$7), W166)))</f>
        <v>19.95</v>
      </c>
      <c r="X169" s="530">
        <f>IF(OR(X165=0, X165=""), X166, IF(X166&gt;(X165*(1+Dash!$B$6)), X165*(1+Dash!$B$6), IF(X166&lt;(X165*(1-Dash!$B$7)), X165*(1-Dash!$B$7), X166)))</f>
        <v>42.75</v>
      </c>
      <c r="Y169" s="530">
        <f>IF(OR(Y165=0, Y165=""), Y166, IF(Y166&gt;(Y165*(1+Dash!$B$6)), Y165*(1+Dash!$B$6), IF(Y166&lt;(Y165*(1-Dash!$B$7)), Y165*(1-Dash!$B$7), Y166)))</f>
        <v>671.65</v>
      </c>
      <c r="Z169" s="530">
        <f>IF(OR(Z165=0, Z165=""), Z166, IF(Z166&gt;(Z165*(1+Dash!$B$6)), Z165*(1+Dash!$B$6), IF(Z166&lt;(Z165*(1-Dash!$B$7)), Z165*(1-Dash!$B$7), Z166)))</f>
        <v>428.45</v>
      </c>
      <c r="AA169" s="530">
        <f>IF(OR(AA165=0, AA165=""), AA166, IF(AA166&gt;(AA165*(1+Dash!$B$6)), AA165*(1+Dash!$B$6), IF(AA166&lt;(AA165*(1-Dash!$B$7)), AA165*(1-Dash!$B$7), AA166)))</f>
        <v>239.39999999999998</v>
      </c>
      <c r="AB169" s="530">
        <f>IF(OR(AB165=0, AB165=""), AB166, IF(AB166&gt;(AB165*(1+Dash!$B$6)), AB165*(1+Dash!$B$6), IF(AB166&lt;(AB165*(1-Dash!$B$7)), AB165*(1-Dash!$B$7), AB166)))</f>
        <v>282.14999999999998</v>
      </c>
      <c r="AC169" s="530">
        <f>IF(OR(AC165=0, AC165=""), AC166, IF(AC166&gt;(AC165*(1+Dash!$B$6)), AC165*(1+Dash!$B$6), IF(AC166&lt;(AC165*(1-Dash!$B$7)), AC165*(1-Dash!$B$7), AC166)))</f>
        <v>3864.6</v>
      </c>
      <c r="AD169" s="530">
        <f>IF(OR(AD165=0, AD165=""), AD166, IF(AD166&gt;(AD165*(1+Dash!$B$6)), AD165*(1+Dash!$B$6), IF(AD166&lt;(AD165*(1-Dash!$B$7)), AD165*(1-Dash!$B$7), AD166)))</f>
        <v>2341.75</v>
      </c>
      <c r="AE169" s="530">
        <f>IF(OR(AE165=0, AE165=""), AE166, IF(AE166&gt;(AE165*(1+Dash!$B$6)), AE165*(1+Dash!$B$6), IF(AE166&lt;(AE165*(1-Dash!$B$7)), AE165*(1-Dash!$B$7), AE166)))</f>
        <v>1224.55</v>
      </c>
      <c r="AF169" s="530">
        <f>IF(OR(AF165=0, AF165=""), AF166, IF(AF166&gt;(AF165*(1+Dash!$B$6)), AF165*(1+Dash!$B$6), IF(AF166&lt;(AF165*(1-Dash!$B$7)), AF165*(1-Dash!$B$7), AF166)))</f>
        <v>1757</v>
      </c>
      <c r="AG169" s="530">
        <f>IF(OR(AG165=0, AG165=""), AG166, IF(AG166&gt;(AG165*(1+Dash!$B$6)), AG165*(1+Dash!$B$6), IF(AG166&lt;(AG165*(1-Dash!$B$7)), AG165*(1-Dash!$B$7), AG166)))</f>
        <v>1669.8000000000002</v>
      </c>
      <c r="AH169" s="530">
        <f>IF(OR(AH165=0, AH165=""), AH166, IF(AH166&gt;(AH165*(1+Dash!$B$6)), AH165*(1+Dash!$B$6), IF(AH166&lt;(AH165*(1-Dash!$B$7)), AH165*(1-Dash!$B$7), AH166)))</f>
        <v>1003</v>
      </c>
      <c r="AI169" s="530">
        <f>IF(OR(AI165=0, AI165=""), AI166, IF(AI166&gt;(AI165*(1+Dash!$B$6)), AI165*(1+Dash!$B$6), IF(AI166&lt;(AI165*(1-Dash!$B$7)), AI165*(1-Dash!$B$7), AI166)))</f>
        <v>576</v>
      </c>
      <c r="AJ169" s="530">
        <f>IF(OR(AJ165=0, AJ165=""), AJ166, IF(AJ166&gt;(AJ165*(1+Dash!$B$6)), AJ165*(1+Dash!$B$6), IF(AJ166&lt;(AJ165*(1-Dash!$B$7)), AJ165*(1-Dash!$B$7), AJ166)))</f>
        <v>500.50000000000006</v>
      </c>
      <c r="AK169" s="530">
        <f>IF(OR(AK165=0, AK165=""), AK166, IF(AK166&gt;(AK165*(1+Dash!$B$6)), AK165*(1+Dash!$B$6), IF(AK166&lt;(AK165*(1-Dash!$B$7)), AK165*(1-Dash!$B$7), AK166)))</f>
        <v>2422.5</v>
      </c>
      <c r="AL169" s="530">
        <f>IF(OR(AL165=0, AL165=""), AL166, IF(AL166&gt;(AL165*(1+Dash!$B$6)), AL165*(1+Dash!$B$6), IF(AL166&lt;(AL165*(1-Dash!$B$7)), AL165*(1-Dash!$B$7), AL166)))</f>
        <v>1360.3999999999999</v>
      </c>
      <c r="AM169" s="530">
        <f>IF(OR(AM165=0, AM165=""), AM166, IF(AM166&gt;(AM165*(1+Dash!$B$6)), AM165*(1+Dash!$B$6), IF(AM166&lt;(AM165*(1-Dash!$B$7)), AM165*(1-Dash!$B$7), AM166)))</f>
        <v>701.1</v>
      </c>
      <c r="AN169" s="530">
        <f>IF(OR(AN165=0, AN165=""), AN166, IF(AN166&gt;(AN165*(1+Dash!$B$6)), AN165*(1+Dash!$B$6), IF(AN166&lt;(AN165*(1-Dash!$B$7)), AN165*(1-Dash!$B$7), AN166)))</f>
        <v>1175.1499999999999</v>
      </c>
      <c r="AO169" s="530">
        <f>IF(OR(AO165=0, AO165=""), AO166, IF(AO166&gt;(AO165*(1+Dash!$B$6)), AO165*(1+Dash!$B$6), IF(AO166&lt;(AO165*(1-Dash!$B$7)), AO165*(1-Dash!$B$7), AO166)))</f>
        <v>51</v>
      </c>
      <c r="AP169" s="530">
        <f>IF(OR(AP165=0, AP165=""), AP166, IF(AP166&gt;(AP165*(1+Dash!$B$6)), AP165*(1+Dash!$B$6), IF(AP166&lt;(AP165*(1-Dash!$B$7)), AP165*(1-Dash!$B$7), AP166)))</f>
        <v>8.8000000000000007</v>
      </c>
      <c r="AQ169" s="530">
        <f>IF(OR(AQ165=0, AQ165=""), AQ166, IF(AQ166&gt;(AQ165*(1+Dash!$B$6)), AQ165*(1+Dash!$B$6), IF(AQ166&lt;(AQ165*(1-Dash!$B$7)), AQ165*(1-Dash!$B$7), AQ166)))</f>
        <v>5.5</v>
      </c>
      <c r="AR169" s="530">
        <f>IF(OR(AR165=0, AR165=""), AR166, IF(AR166&gt;(AR165*(1+Dash!$B$6)), AR165*(1+Dash!$B$6), IF(AR166&lt;(AR165*(1-Dash!$B$7)), AR165*(1-Dash!$B$7), AR166)))</f>
        <v>47</v>
      </c>
      <c r="AS169" s="530">
        <f>IF(OR(AS165=0, AS165=""), AS166, IF(AS166&gt;(AS165*(1+Dash!$B$6)), AS165*(1+Dash!$B$6), IF(AS166&lt;(AS165*(1-Dash!$B$7)), AS165*(1-Dash!$B$7), AS166)))</f>
        <v>1</v>
      </c>
      <c r="AT169" s="530">
        <f>IF(OR(AT165=0, AT165=""), AT166, IF(AT166&gt;(AT165*(1+Dash!$B$6)), AT165*(1+Dash!$B$6), IF(AT166&lt;(AT165*(1-Dash!$B$7)), AT165*(1-Dash!$B$7), AT166)))</f>
        <v>0</v>
      </c>
      <c r="AU169" s="530">
        <f>IF(OR(AU165=0, AU165=""), AU166, IF(AU166&gt;(AU165*(1+Dash!$B$6)), AU165*(1+Dash!$B$6), IF(AU166&lt;(AU165*(1-Dash!$B$7)), AU165*(1-Dash!$B$7), AU166)))</f>
        <v>0</v>
      </c>
      <c r="AV169" s="530">
        <f>IF(OR(AV165=0, AV165=""), AV166, IF(AV166&gt;(AV165*(1+Dash!$B$6)), AV165*(1+Dash!$B$6), IF(AV166&lt;(AV165*(1-Dash!$B$7)), AV165*(1-Dash!$B$7), AV166)))</f>
        <v>1</v>
      </c>
      <c r="AW169" s="530">
        <f>IF(OR(AW165=0, AW165=""), AW166, IF(AW166&gt;(AW165*(1+Dash!$B$6)), AW165*(1+Dash!$B$6), IF(AW166&lt;(AW165*(1-Dash!$B$7)), AW165*(1-Dash!$B$7), AW166)))</f>
        <v>50</v>
      </c>
      <c r="AX169" s="530">
        <f>IF(OR(AX165=0, AX165=""), AX166, IF(AX166&gt;(AX165*(1+Dash!$B$6)), AX165*(1+Dash!$B$6), IF(AX166&lt;(AX165*(1-Dash!$B$7)), AX165*(1-Dash!$B$7), AX166)))</f>
        <v>8.8000000000000007</v>
      </c>
      <c r="AY169" s="530">
        <f>IF(OR(AY165=0, AY165=""), AY166, IF(AY166&gt;(AY165*(1+Dash!$B$6)), AY165*(1+Dash!$B$6), IF(AY166&lt;(AY165*(1-Dash!$B$7)), AY165*(1-Dash!$B$7), AY166)))</f>
        <v>5.5</v>
      </c>
      <c r="AZ169" s="530">
        <f>IF(OR(AZ165=0, AZ165=""), AZ166, IF(AZ166&gt;(AZ165*(1+Dash!$B$6)), AZ165*(1+Dash!$B$6), IF(AZ166&lt;(AZ165*(1-Dash!$B$7)), AZ165*(1-Dash!$B$7), AZ166)))</f>
        <v>46</v>
      </c>
      <c r="BA169" s="530">
        <f>IF(OR(BA165=0, BA165=""), BA166, IF(BA166&gt;(BA165*(1+Dash!$B$6)), BA165*(1+Dash!$B$6), IF(BA166&lt;(BA165*(1-Dash!$B$7)), BA165*(1-Dash!$B$7), BA166)))</f>
        <v>7917</v>
      </c>
      <c r="BB169" s="530">
        <f>IF(OR(BB165=0, BB165=""), BB166, IF(BB166&gt;(BB165*(1+Dash!$B$6)), BB165*(1+Dash!$B$6), IF(BB166&lt;(BB165*(1-Dash!$B$7)), BB165*(1-Dash!$B$7), BB166)))</f>
        <v>4675.8999999999996</v>
      </c>
      <c r="BC169" s="530">
        <f>IF(OR(BC165=0, BC165=""), BC166, IF(BC166&gt;(BC165*(1+Dash!$B$6)), BC165*(1+Dash!$B$6), IF(BC166&lt;(BC165*(1-Dash!$B$7)), BC165*(1-Dash!$B$7), BC166)))</f>
        <v>2911</v>
      </c>
      <c r="BD169" s="530">
        <f>IF(OR(BD165=0, BD165=""), BD166, IF(BD166&gt;(BD165*(1+Dash!$B$6)), BD165*(1+Dash!$B$6), IF(BD166&lt;(BD165*(1-Dash!$B$7)), BD165*(1-Dash!$B$7), BD166)))</f>
        <v>1845.8000000000002</v>
      </c>
      <c r="BE169" s="530">
        <f>IF(OR(BE165=0, BE165=""), BE166, IF(BE166&gt;(BE165*(1+Dash!$B$6)), BE165*(1+Dash!$B$6), IF(BE166&lt;(BE165*(1-Dash!$B$7)), BE165*(1-Dash!$B$7), BE166)))</f>
        <v>6706</v>
      </c>
      <c r="BF169" s="530">
        <f>IF(OR(BF165=0, BF165=""), BF166, IF(BF166&gt;(BF165*(1+Dash!$B$6)), BF165*(1+Dash!$B$6), IF(BF166&lt;(BF165*(1-Dash!$B$7)), BF165*(1-Dash!$B$7), BF166)))</f>
        <v>3922.5499999999997</v>
      </c>
      <c r="BG169" s="530">
        <f>IF(OR(BG165=0, BG165=""), BG166, IF(BG166&gt;(BG165*(1+Dash!$B$6)), BG165*(1+Dash!$B$6), IF(BG166&lt;(BG165*(1-Dash!$B$7)), BG165*(1-Dash!$B$7), BG166)))</f>
        <v>2384.8000000000002</v>
      </c>
      <c r="BH169" s="530">
        <f>IF(OR(BH165=0, BH165=""), BH166, IF(BH166&gt;(BH165*(1+Dash!$B$6)), BH165*(1+Dash!$B$6), IF(BH166&lt;(BH165*(1-Dash!$B$7)), BH165*(1-Dash!$B$7), BH166)))</f>
        <v>1185.8000000000002</v>
      </c>
      <c r="BI169" s="530">
        <f>IF(OR(BI165=0, BI165=""), BI166, IF(BI166&gt;(BI165*(1+Dash!$B$6)), BI165*(1+Dash!$B$6), IF(BI166&lt;(BI165*(1-Dash!$B$7)), BI165*(1-Dash!$B$7), BI166)))</f>
        <v>1383.2</v>
      </c>
      <c r="BJ169" s="530">
        <f>IF(OR(BJ165=0, BJ165=""), BJ166, IF(BJ166&gt;(BJ165*(1+Dash!$B$6)), BJ165*(1+Dash!$B$6), IF(BJ166&lt;(BJ165*(1-Dash!$B$7)), BJ165*(1-Dash!$B$7), BJ166)))</f>
        <v>753.34999999999991</v>
      </c>
      <c r="BK169" s="530">
        <f>IF(OR(BK165=0, BK165=""), BK166, IF(BK166&gt;(BK165*(1+Dash!$B$6)), BK165*(1+Dash!$B$6), IF(BK166&lt;(BK165*(1-Dash!$B$7)), BK165*(1-Dash!$B$7), BK166)))</f>
        <v>587.1</v>
      </c>
      <c r="BL169" s="530">
        <f>IF(OR(BL165=0, BL165=""), BL166, IF(BL166&gt;(BL165*(1+Dash!$B$6)), BL165*(1+Dash!$B$6), IF(BL166&lt;(BL165*(1-Dash!$B$7)), BL165*(1-Dash!$B$7), BL166)))</f>
        <v>615</v>
      </c>
      <c r="BM169" s="530">
        <f>IF(OR(BM165=0, BM165=""), BM166, IF(BM166&gt;(BM165*(1+Dash!$B$6)), BM165*(1+Dash!$B$6), IF(BM166&lt;(BM165*(1-Dash!$B$7)), BM165*(1-Dash!$B$7), BM166)))</f>
        <v>153</v>
      </c>
      <c r="BN169" s="530">
        <f>IF(OR(BN165=0, BN165=""), BN166, IF(BN166&gt;(BN165*(1+Dash!$B$6)), BN165*(1+Dash!$B$6), IF(BN166&lt;(BN165*(1-Dash!$B$7)), BN165*(1-Dash!$B$7), BN166)))</f>
        <v>51.7</v>
      </c>
      <c r="BO169" s="530">
        <f>IF(OR(BO165=0, BO165=""), BO166, IF(BO166&gt;(BO165*(1+Dash!$B$6)), BO165*(1+Dash!$B$6), IF(BO166&lt;(BO165*(1-Dash!$B$7)), BO165*(1-Dash!$B$7), BO166)))</f>
        <v>93</v>
      </c>
      <c r="BP169" s="530">
        <f>IF(OR(BP165=0, BP165=""), BP166, IF(BP166&gt;(BP165*(1+Dash!$B$6)), BP165*(1+Dash!$B$6), IF(BP166&lt;(BP165*(1-Dash!$B$7)), BP165*(1-Dash!$B$7), BP166)))</f>
        <v>69</v>
      </c>
      <c r="BQ169" s="530">
        <f>IF(OR(BQ165=0, BQ165=""), BQ166, IF(BQ166&gt;(BQ165*(1+Dash!$B$6)), BQ165*(1+Dash!$B$6), IF(BQ166&lt;(BQ165*(1-Dash!$B$7)), BQ165*(1-Dash!$B$7), BQ166)))</f>
        <v>0</v>
      </c>
      <c r="BR169" s="530">
        <f>IF(OR(BR165=0, BR165=""), BR166, IF(BR166&gt;(BR165*(1+Dash!$B$6)), BR165*(1+Dash!$B$6), IF(BR166&lt;(BR165*(1-Dash!$B$7)), BR165*(1-Dash!$B$7), BR166)))</f>
        <v>0</v>
      </c>
      <c r="BS169" s="530">
        <f>IF(OR(BS165=0, BS165=""), BS166, IF(BS166&gt;(BS165*(1+Dash!$B$6)), BS165*(1+Dash!$B$6), IF(BS166&lt;(BS165*(1-Dash!$B$7)), BS165*(1-Dash!$B$7), BS166)))</f>
        <v>0</v>
      </c>
      <c r="BT169" s="530">
        <f>IF(OR(BT165=0, BT165=""), BT166, IF(BT166&gt;(BT165*(1+Dash!$B$6)), BT165*(1+Dash!$B$6), IF(BT166&lt;(BT165*(1-Dash!$B$7)), BT165*(1-Dash!$B$7), BT166)))</f>
        <v>0</v>
      </c>
      <c r="BU169" s="530">
        <f>IF(OR(BU165=0, BU165=""), BU166, IF(BU166&gt;(BU165*(1+Dash!$B$6)), BU165*(1+Dash!$B$6), IF(BU166&lt;(BU165*(1-Dash!$B$7)), BU165*(1-Dash!$B$7), BU166)))</f>
        <v>153</v>
      </c>
      <c r="BV169" s="530">
        <f>IF(OR(BV165=0, BV165=""), BV166, IF(BV166&gt;(BV165*(1+Dash!$B$6)), BV165*(1+Dash!$B$6), IF(BV166&lt;(BV165*(1-Dash!$B$7)), BV165*(1-Dash!$B$7), BV166)))</f>
        <v>51.7</v>
      </c>
      <c r="BW169" s="530">
        <f>IF(OR(BW165=0, BW165=""), BW166, IF(BW166&gt;(BW165*(1+Dash!$B$6)), BW165*(1+Dash!$B$6), IF(BW166&lt;(BW165*(1-Dash!$B$7)), BW165*(1-Dash!$B$7), BW166)))</f>
        <v>93</v>
      </c>
      <c r="BX169" s="530">
        <f>IF(OR(BX165=0, BX165=""), BX166, IF(BX166&gt;(BX165*(1+Dash!$B$6)), BX165*(1+Dash!$B$6), IF(BX166&lt;(BX165*(1-Dash!$B$7)), BX165*(1-Dash!$B$7), BX166)))</f>
        <v>69</v>
      </c>
      <c r="BY169" s="530">
        <f>IF(OR(BY165=0, BY165=""), BY166, IF(BY166&gt;(BY165*(1+Dash!$B$6)), BY165*(1+Dash!$B$6), IF(BY166&lt;(BY165*(1-Dash!$B$7)), BY165*(1-Dash!$B$7), BY166)))</f>
        <v>256.5</v>
      </c>
      <c r="BZ169" s="530">
        <f>IF(OR(BZ165=0, BZ165=""), BZ166, IF(BZ166&gt;(BZ165*(1+Dash!$B$6)), BZ165*(1+Dash!$B$6), IF(BZ166&lt;(BZ165*(1-Dash!$B$7)), BZ165*(1-Dash!$B$7), BZ166)))</f>
        <v>934</v>
      </c>
      <c r="CA169" s="530">
        <f>IF(OR(CA165=0, CA165=""), CA166, IF(CA166&gt;(CA165*(1+Dash!$B$6)), CA165*(1+Dash!$B$6), IF(CA166&lt;(CA165*(1-Dash!$B$7)), CA165*(1-Dash!$B$7), CA166)))</f>
        <v>0</v>
      </c>
    </row>
    <row r="170" spans="1:79" s="477" customFormat="1">
      <c r="A170" s="477" t="s">
        <v>73</v>
      </c>
      <c r="B170" s="477" t="s">
        <v>1912</v>
      </c>
      <c r="C170" s="477">
        <v>2026</v>
      </c>
      <c r="D170" s="477" t="s">
        <v>1937</v>
      </c>
      <c r="E170" s="530">
        <f>IF(E167&gt;(E169*(1+Dash!$B$6)), E169*(1+Dash!$B$6), IF(E167&lt;(E169*(1-Dash!$B$7)), E169*(1-Dash!$B$7), E167))</f>
        <v>4398.7849999999999</v>
      </c>
      <c r="F170" s="530">
        <f>IF(F167&gt;(F169*(1+Dash!$B$6)), F169*(1+Dash!$B$6), IF(F167&lt;(F169*(1-Dash!$B$7)), F169*(1-Dash!$B$7), F167))</f>
        <v>5397</v>
      </c>
      <c r="G170" s="530">
        <f>IF(G167&gt;(G169*(1+Dash!$B$6)), G169*(1+Dash!$B$6), IF(G167&lt;(G169*(1-Dash!$B$7)), G169*(1-Dash!$B$7), G167))</f>
        <v>3305.8574999999996</v>
      </c>
      <c r="H170" s="530">
        <f>IF(H167&gt;(H169*(1+Dash!$B$6)), H169*(1+Dash!$B$6), IF(H167&lt;(H169*(1-Dash!$B$7)), H169*(1-Dash!$B$7), H167))</f>
        <v>1936</v>
      </c>
      <c r="I170" s="530">
        <f>IF(I167&gt;(I169*(1+Dash!$B$6)), I169*(1+Dash!$B$6), IF(I167&lt;(I169*(1-Dash!$B$7)), I169*(1-Dash!$B$7), I167))</f>
        <v>854.2600000000001</v>
      </c>
      <c r="J170" s="530">
        <f>IF(J167&gt;(J169*(1+Dash!$B$6)), J169*(1+Dash!$B$6), IF(J167&lt;(J169*(1-Dash!$B$7)), J169*(1-Dash!$B$7), J167))</f>
        <v>1.2100000000000002</v>
      </c>
      <c r="K170" s="530">
        <f>IF(K167&gt;(K169*(1+Dash!$B$6)), K169*(1+Dash!$B$6), IF(K167&lt;(K169*(1-Dash!$B$7)), K169*(1-Dash!$B$7), K167))</f>
        <v>1.2100000000000002</v>
      </c>
      <c r="L170" s="530">
        <f>IF(L167&gt;(L169*(1+Dash!$B$6)), L169*(1+Dash!$B$6), IF(L167&lt;(L169*(1-Dash!$B$7)), L169*(1-Dash!$B$7), L167))</f>
        <v>1</v>
      </c>
      <c r="M170" s="530">
        <f>IF(M167&gt;(M169*(1+Dash!$B$6)), M169*(1+Dash!$B$6), IF(M167&lt;(M169*(1-Dash!$B$7)), M169*(1-Dash!$B$7), M167))</f>
        <v>0</v>
      </c>
      <c r="N170" s="530">
        <f>IF(N167&gt;(N169*(1+Dash!$B$6)), N169*(1+Dash!$B$6), IF(N167&lt;(N169*(1-Dash!$B$7)), N169*(1-Dash!$B$7), N167))</f>
        <v>1270.7199999999998</v>
      </c>
      <c r="O170" s="530">
        <f>IF(O167&gt;(O169*(1+Dash!$B$6)), O169*(1+Dash!$B$6), IF(O167&lt;(O169*(1-Dash!$B$7)), O169*(1-Dash!$B$7), O167))</f>
        <v>350.16999999999996</v>
      </c>
      <c r="P170" s="530">
        <f>IF(P167&gt;(P169*(1+Dash!$B$6)), P169*(1+Dash!$B$6), IF(P167&lt;(P169*(1-Dash!$B$7)), P169*(1-Dash!$B$7), P167))</f>
        <v>920.55</v>
      </c>
      <c r="Q170" s="530">
        <f>IF(Q167&gt;(Q169*(1+Dash!$B$6)), Q169*(1+Dash!$B$6), IF(Q167&lt;(Q169*(1-Dash!$B$7)), Q169*(1-Dash!$B$7), Q167))</f>
        <v>764.4174999999999</v>
      </c>
      <c r="R170" s="530">
        <f>IF(R167&gt;(R169*(1+Dash!$B$6)), R169*(1+Dash!$B$6), IF(R167&lt;(R169*(1-Dash!$B$7)), R169*(1-Dash!$B$7), R167))</f>
        <v>503.59499999999997</v>
      </c>
      <c r="S170" s="530">
        <f>IF(S167&gt;(S169*(1+Dash!$B$6)), S169*(1+Dash!$B$6), IF(S167&lt;(S169*(1-Dash!$B$7)), S169*(1-Dash!$B$7), S167))</f>
        <v>246.38249999999996</v>
      </c>
      <c r="T170" s="530">
        <f>IF(T167&gt;(T169*(1+Dash!$B$6)), T169*(1+Dash!$B$6), IF(T167&lt;(T169*(1-Dash!$B$7)), T169*(1-Dash!$B$7), T167))</f>
        <v>308.65499999999997</v>
      </c>
      <c r="U170" s="530">
        <f>IF(U167&gt;(U169*(1+Dash!$B$6)), U169*(1+Dash!$B$6), IF(U167&lt;(U169*(1-Dash!$B$7)), U169*(1-Dash!$B$7), U167))</f>
        <v>126.35</v>
      </c>
      <c r="V170" s="530">
        <f>IF(V167&gt;(V169*(1+Dash!$B$6)), V169*(1+Dash!$B$6), IF(V167&lt;(V169*(1-Dash!$B$7)), V169*(1-Dash!$B$7), V167))</f>
        <v>96.567499999999981</v>
      </c>
      <c r="W170" s="530">
        <f>IF(W167&gt;(W169*(1+Dash!$B$6)), W169*(1+Dash!$B$6), IF(W167&lt;(W169*(1-Dash!$B$7)), W169*(1-Dash!$B$7), W167))</f>
        <v>18.952499999999997</v>
      </c>
      <c r="X170" s="530">
        <f>IF(X167&gt;(X169*(1+Dash!$B$6)), X169*(1+Dash!$B$6), IF(X167&lt;(X169*(1-Dash!$B$7)), X169*(1-Dash!$B$7), X167))</f>
        <v>40.612499999999997</v>
      </c>
      <c r="Y170" s="530">
        <f>IF(Y167&gt;(Y169*(1+Dash!$B$6)), Y169*(1+Dash!$B$6), IF(Y167&lt;(Y169*(1-Dash!$B$7)), Y169*(1-Dash!$B$7), Y167))</f>
        <v>638.0675</v>
      </c>
      <c r="Z170" s="530">
        <f>IF(Z167&gt;(Z169*(1+Dash!$B$6)), Z169*(1+Dash!$B$6), IF(Z167&lt;(Z169*(1-Dash!$B$7)), Z169*(1-Dash!$B$7), Z167))</f>
        <v>407.02749999999997</v>
      </c>
      <c r="AA170" s="530">
        <f>IF(AA167&gt;(AA169*(1+Dash!$B$6)), AA169*(1+Dash!$B$6), IF(AA167&lt;(AA169*(1-Dash!$B$7)), AA169*(1-Dash!$B$7), AA167))</f>
        <v>227.42999999999998</v>
      </c>
      <c r="AB170" s="530">
        <f>IF(AB167&gt;(AB169*(1+Dash!$B$6)), AB169*(1+Dash!$B$6), IF(AB167&lt;(AB169*(1-Dash!$B$7)), AB169*(1-Dash!$B$7), AB167))</f>
        <v>268.04249999999996</v>
      </c>
      <c r="AC170" s="530">
        <f>IF(AC167&gt;(AC169*(1+Dash!$B$6)), AC169*(1+Dash!$B$6), IF(AC167&lt;(AC169*(1-Dash!$B$7)), AC169*(1-Dash!$B$7), AC167))</f>
        <v>3671.37</v>
      </c>
      <c r="AD170" s="530">
        <f>IF(AD167&gt;(AD169*(1+Dash!$B$6)), AD169*(1+Dash!$B$6), IF(AD167&lt;(AD169*(1-Dash!$B$7)), AD169*(1-Dash!$B$7), AD167))</f>
        <v>2224.6624999999999</v>
      </c>
      <c r="AE170" s="530">
        <f>IF(AE167&gt;(AE169*(1+Dash!$B$6)), AE169*(1+Dash!$B$6), IF(AE167&lt;(AE169*(1-Dash!$B$7)), AE169*(1-Dash!$B$7), AE167))</f>
        <v>1163.3225</v>
      </c>
      <c r="AF170" s="530">
        <f>IF(AF167&gt;(AF169*(1+Dash!$B$6)), AF169*(1+Dash!$B$6), IF(AF167&lt;(AF169*(1-Dash!$B$7)), AF169*(1-Dash!$B$7), AF167))</f>
        <v>1756</v>
      </c>
      <c r="AG170" s="530">
        <f>IF(AG167&gt;(AG169*(1+Dash!$B$6)), AG169*(1+Dash!$B$6), IF(AG167&lt;(AG169*(1-Dash!$B$7)), AG169*(1-Dash!$B$7), AG167))</f>
        <v>1727</v>
      </c>
      <c r="AH170" s="530">
        <f>IF(AH167&gt;(AH169*(1+Dash!$B$6)), AH169*(1+Dash!$B$6), IF(AH167&lt;(AH169*(1-Dash!$B$7)), AH169*(1-Dash!$B$7), AH167))</f>
        <v>1002</v>
      </c>
      <c r="AI170" s="530">
        <f>IF(AI167&gt;(AI169*(1+Dash!$B$6)), AI169*(1+Dash!$B$6), IF(AI167&lt;(AI169*(1-Dash!$B$7)), AI169*(1-Dash!$B$7), AI167))</f>
        <v>576</v>
      </c>
      <c r="AJ170" s="530">
        <f>IF(AJ167&gt;(AJ169*(1+Dash!$B$6)), AJ169*(1+Dash!$B$6), IF(AJ167&lt;(AJ169*(1-Dash!$B$7)), AJ169*(1-Dash!$B$7), AJ167))</f>
        <v>550.55000000000007</v>
      </c>
      <c r="AK170" s="530">
        <f>IF(AK167&gt;(AK169*(1+Dash!$B$6)), AK169*(1+Dash!$B$6), IF(AK167&lt;(AK169*(1-Dash!$B$7)), AK169*(1-Dash!$B$7), AK167))</f>
        <v>2301.375</v>
      </c>
      <c r="AL170" s="530">
        <f>IF(AL167&gt;(AL169*(1+Dash!$B$6)), AL169*(1+Dash!$B$6), IF(AL167&lt;(AL169*(1-Dash!$B$7)), AL169*(1-Dash!$B$7), AL167))</f>
        <v>1292.3799999999999</v>
      </c>
      <c r="AM170" s="530">
        <f>IF(AM167&gt;(AM169*(1+Dash!$B$6)), AM169*(1+Dash!$B$6), IF(AM167&lt;(AM169*(1-Dash!$B$7)), AM169*(1-Dash!$B$7), AM167))</f>
        <v>666.04499999999996</v>
      </c>
      <c r="AN170" s="530">
        <f>IF(AN167&gt;(AN169*(1+Dash!$B$6)), AN169*(1+Dash!$B$6), IF(AN167&lt;(AN169*(1-Dash!$B$7)), AN169*(1-Dash!$B$7), AN167))</f>
        <v>1116.3924999999999</v>
      </c>
      <c r="AO170" s="530">
        <f>IF(AO167&gt;(AO169*(1+Dash!$B$6)), AO169*(1+Dash!$B$6), IF(AO167&lt;(AO169*(1-Dash!$B$7)), AO169*(1-Dash!$B$7), AO167))</f>
        <v>51</v>
      </c>
      <c r="AP170" s="530">
        <f>IF(AP167&gt;(AP169*(1+Dash!$B$6)), AP169*(1+Dash!$B$6), IF(AP167&lt;(AP169*(1-Dash!$B$7)), AP169*(1-Dash!$B$7), AP167))</f>
        <v>9.6800000000000015</v>
      </c>
      <c r="AQ170" s="530">
        <f>IF(AQ167&gt;(AQ169*(1+Dash!$B$6)), AQ169*(1+Dash!$B$6), IF(AQ167&lt;(AQ169*(1-Dash!$B$7)), AQ169*(1-Dash!$B$7), AQ167))</f>
        <v>6.0500000000000007</v>
      </c>
      <c r="AR170" s="530">
        <f>IF(AR167&gt;(AR169*(1+Dash!$B$6)), AR169*(1+Dash!$B$6), IF(AR167&lt;(AR169*(1-Dash!$B$7)), AR169*(1-Dash!$B$7), AR167))</f>
        <v>47</v>
      </c>
      <c r="AS170" s="530">
        <f>IF(AS167&gt;(AS169*(1+Dash!$B$6)), AS169*(1+Dash!$B$6), IF(AS167&lt;(AS169*(1-Dash!$B$7)), AS169*(1-Dash!$B$7), AS167))</f>
        <v>1</v>
      </c>
      <c r="AT170" s="530">
        <f>IF(AT167&gt;(AT169*(1+Dash!$B$6)), AT169*(1+Dash!$B$6), IF(AT167&lt;(AT169*(1-Dash!$B$7)), AT169*(1-Dash!$B$7), AT167))</f>
        <v>0</v>
      </c>
      <c r="AU170" s="530">
        <f>IF(AU167&gt;(AU169*(1+Dash!$B$6)), AU169*(1+Dash!$B$6), IF(AU167&lt;(AU169*(1-Dash!$B$7)), AU169*(1-Dash!$B$7), AU167))</f>
        <v>0</v>
      </c>
      <c r="AV170" s="530">
        <f>IF(AV167&gt;(AV169*(1+Dash!$B$6)), AV169*(1+Dash!$B$6), IF(AV167&lt;(AV169*(1-Dash!$B$7)), AV169*(1-Dash!$B$7), AV167))</f>
        <v>1</v>
      </c>
      <c r="AW170" s="530">
        <f>IF(AW167&gt;(AW169*(1+Dash!$B$6)), AW169*(1+Dash!$B$6), IF(AW167&lt;(AW169*(1-Dash!$B$7)), AW169*(1-Dash!$B$7), AW167))</f>
        <v>50</v>
      </c>
      <c r="AX170" s="530">
        <f>IF(AX167&gt;(AX169*(1+Dash!$B$6)), AX169*(1+Dash!$B$6), IF(AX167&lt;(AX169*(1-Dash!$B$7)), AX169*(1-Dash!$B$7), AX167))</f>
        <v>9.6800000000000015</v>
      </c>
      <c r="AY170" s="530">
        <f>IF(AY167&gt;(AY169*(1+Dash!$B$6)), AY169*(1+Dash!$B$6), IF(AY167&lt;(AY169*(1-Dash!$B$7)), AY169*(1-Dash!$B$7), AY167))</f>
        <v>6.0500000000000007</v>
      </c>
      <c r="AZ170" s="530">
        <f>IF(AZ167&gt;(AZ169*(1+Dash!$B$6)), AZ169*(1+Dash!$B$6), IF(AZ167&lt;(AZ169*(1-Dash!$B$7)), AZ169*(1-Dash!$B$7), AZ167))</f>
        <v>46</v>
      </c>
      <c r="BA170" s="530">
        <f>IF(BA167&gt;(BA169*(1+Dash!$B$6)), BA169*(1+Dash!$B$6), IF(BA167&lt;(BA169*(1-Dash!$B$7)), BA169*(1-Dash!$B$7), BA167))</f>
        <v>7916</v>
      </c>
      <c r="BB170" s="530">
        <f>IF(BB167&gt;(BB169*(1+Dash!$B$6)), BB169*(1+Dash!$B$6), IF(BB167&lt;(BB169*(1-Dash!$B$7)), BB169*(1-Dash!$B$7), BB167))</f>
        <v>4442.1049999999996</v>
      </c>
      <c r="BC170" s="530">
        <f>IF(BC167&gt;(BC169*(1+Dash!$B$6)), BC169*(1+Dash!$B$6), IF(BC167&lt;(BC169*(1-Dash!$B$7)), BC169*(1-Dash!$B$7), BC167))</f>
        <v>2910</v>
      </c>
      <c r="BD170" s="530">
        <f>IF(BD167&gt;(BD169*(1+Dash!$B$6)), BD169*(1+Dash!$B$6), IF(BD167&lt;(BD169*(1-Dash!$B$7)), BD169*(1-Dash!$B$7), BD167))</f>
        <v>2030.3800000000003</v>
      </c>
      <c r="BE170" s="530">
        <f>IF(BE167&gt;(BE169*(1+Dash!$B$6)), BE169*(1+Dash!$B$6), IF(BE167&lt;(BE169*(1-Dash!$B$7)), BE169*(1-Dash!$B$7), BE167))</f>
        <v>6705</v>
      </c>
      <c r="BF170" s="530">
        <f>IF(BF167&gt;(BF169*(1+Dash!$B$6)), BF169*(1+Dash!$B$6), IF(BF167&lt;(BF169*(1-Dash!$B$7)), BF169*(1-Dash!$B$7), BF167))</f>
        <v>3726.4224999999997</v>
      </c>
      <c r="BG170" s="530">
        <f>IF(BG167&gt;(BG169*(1+Dash!$B$6)), BG169*(1+Dash!$B$6), IF(BG167&lt;(BG169*(1-Dash!$B$7)), BG169*(1-Dash!$B$7), BG167))</f>
        <v>2412</v>
      </c>
      <c r="BH170" s="530">
        <f>IF(BH167&gt;(BH169*(1+Dash!$B$6)), BH169*(1+Dash!$B$6), IF(BH167&lt;(BH169*(1-Dash!$B$7)), BH169*(1-Dash!$B$7), BH167))</f>
        <v>1304.3800000000003</v>
      </c>
      <c r="BI170" s="530">
        <f>IF(BI167&gt;(BI169*(1+Dash!$B$6)), BI169*(1+Dash!$B$6), IF(BI167&lt;(BI169*(1-Dash!$B$7)), BI169*(1-Dash!$B$7), BI167))</f>
        <v>1314.04</v>
      </c>
      <c r="BJ170" s="530">
        <f>IF(BJ167&gt;(BJ169*(1+Dash!$B$6)), BJ169*(1+Dash!$B$6), IF(BJ167&lt;(BJ169*(1-Dash!$B$7)), BJ169*(1-Dash!$B$7), BJ167))</f>
        <v>715.68249999999989</v>
      </c>
      <c r="BK170" s="530">
        <f>IF(BK167&gt;(BK169*(1+Dash!$B$6)), BK169*(1+Dash!$B$6), IF(BK167&lt;(BK169*(1-Dash!$B$7)), BK169*(1-Dash!$B$7), BK167))</f>
        <v>557.745</v>
      </c>
      <c r="BL170" s="530">
        <f>IF(BL167&gt;(BL169*(1+Dash!$B$6)), BL169*(1+Dash!$B$6), IF(BL167&lt;(BL169*(1-Dash!$B$7)), BL169*(1-Dash!$B$7), BL167))</f>
        <v>615</v>
      </c>
      <c r="BM170" s="530">
        <f>IF(BM167&gt;(BM169*(1+Dash!$B$6)), BM169*(1+Dash!$B$6), IF(BM167&lt;(BM169*(1-Dash!$B$7)), BM169*(1-Dash!$B$7), BM167))</f>
        <v>153</v>
      </c>
      <c r="BN170" s="530">
        <f>IF(BN167&gt;(BN169*(1+Dash!$B$6)), BN169*(1+Dash!$B$6), IF(BN167&lt;(BN169*(1-Dash!$B$7)), BN169*(1-Dash!$B$7), BN167))</f>
        <v>54</v>
      </c>
      <c r="BO170" s="530">
        <f>IF(BO167&gt;(BO169*(1+Dash!$B$6)), BO169*(1+Dash!$B$6), IF(BO167&lt;(BO169*(1-Dash!$B$7)), BO169*(1-Dash!$B$7), BO167))</f>
        <v>93</v>
      </c>
      <c r="BP170" s="530">
        <f>IF(BP167&gt;(BP169*(1+Dash!$B$6)), BP169*(1+Dash!$B$6), IF(BP167&lt;(BP169*(1-Dash!$B$7)), BP169*(1-Dash!$B$7), BP167))</f>
        <v>69</v>
      </c>
      <c r="BQ170" s="530">
        <f>IF(BQ167&gt;(BQ169*(1+Dash!$B$6)), BQ169*(1+Dash!$B$6), IF(BQ167&lt;(BQ169*(1-Dash!$B$7)), BQ169*(1-Dash!$B$7), BQ167))</f>
        <v>0</v>
      </c>
      <c r="BR170" s="530">
        <f>IF(BR167&gt;(BR169*(1+Dash!$B$6)), BR169*(1+Dash!$B$6), IF(BR167&lt;(BR169*(1-Dash!$B$7)), BR169*(1-Dash!$B$7), BR167))</f>
        <v>0</v>
      </c>
      <c r="BS170" s="530">
        <f>IF(BS167&gt;(BS169*(1+Dash!$B$6)), BS169*(1+Dash!$B$6), IF(BS167&lt;(BS169*(1-Dash!$B$7)), BS169*(1-Dash!$B$7), BS167))</f>
        <v>0</v>
      </c>
      <c r="BT170" s="530">
        <f>IF(BT167&gt;(BT169*(1+Dash!$B$6)), BT169*(1+Dash!$B$6), IF(BT167&lt;(BT169*(1-Dash!$B$7)), BT169*(1-Dash!$B$7), BT167))</f>
        <v>0</v>
      </c>
      <c r="BU170" s="530">
        <f>IF(BU167&gt;(BU169*(1+Dash!$B$6)), BU169*(1+Dash!$B$6), IF(BU167&lt;(BU169*(1-Dash!$B$7)), BU169*(1-Dash!$B$7), BU167))</f>
        <v>153</v>
      </c>
      <c r="BV170" s="530">
        <f>IF(BV167&gt;(BV169*(1+Dash!$B$6)), BV169*(1+Dash!$B$6), IF(BV167&lt;(BV169*(1-Dash!$B$7)), BV169*(1-Dash!$B$7), BV167))</f>
        <v>54</v>
      </c>
      <c r="BW170" s="530">
        <f>IF(BW167&gt;(BW169*(1+Dash!$B$6)), BW169*(1+Dash!$B$6), IF(BW167&lt;(BW169*(1-Dash!$B$7)), BW169*(1-Dash!$B$7), BW167))</f>
        <v>93</v>
      </c>
      <c r="BX170" s="530">
        <f>IF(BX167&gt;(BX169*(1+Dash!$B$6)), BX169*(1+Dash!$B$6), IF(BX167&lt;(BX169*(1-Dash!$B$7)), BX169*(1-Dash!$B$7), BX167))</f>
        <v>69</v>
      </c>
      <c r="BY170" s="530">
        <f>IF(BY167&gt;(BY169*(1+Dash!$B$6)), BY169*(1+Dash!$B$6), IF(BY167&lt;(BY169*(1-Dash!$B$7)), BY169*(1-Dash!$B$7), BY167))</f>
        <v>243.67499999999998</v>
      </c>
      <c r="BZ170" s="530">
        <f>IF(BZ167&gt;(BZ169*(1+Dash!$B$6)), BZ169*(1+Dash!$B$6), IF(BZ167&lt;(BZ169*(1-Dash!$B$7)), BZ169*(1-Dash!$B$7), BZ167))</f>
        <v>944</v>
      </c>
      <c r="CA170" s="530">
        <f>IF(CA167&gt;(CA169*(1+Dash!$B$6)), CA169*(1+Dash!$B$6), IF(CA167&lt;(CA169*(1-Dash!$B$7)), CA169*(1-Dash!$B$7), CA167))</f>
        <v>0</v>
      </c>
    </row>
    <row r="171" spans="1:79" s="477" customFormat="1">
      <c r="A171" s="477" t="s">
        <v>75</v>
      </c>
      <c r="B171" s="477" t="s">
        <v>1877</v>
      </c>
      <c r="C171" s="477">
        <v>2018</v>
      </c>
      <c r="D171" s="477" t="s">
        <v>1934</v>
      </c>
      <c r="E171" s="530">
        <v>766</v>
      </c>
      <c r="F171" s="530">
        <v>736</v>
      </c>
      <c r="G171" s="530">
        <v>307</v>
      </c>
      <c r="H171" s="530">
        <v>306</v>
      </c>
      <c r="I171" s="530">
        <v>207</v>
      </c>
      <c r="J171" s="530">
        <v>3</v>
      </c>
      <c r="K171" s="530">
        <v>3</v>
      </c>
      <c r="L171" s="530">
        <v>0</v>
      </c>
      <c r="M171" s="530">
        <v>0</v>
      </c>
      <c r="N171" s="530">
        <v>0</v>
      </c>
      <c r="O171" s="530">
        <v>0</v>
      </c>
      <c r="P171" s="530">
        <v>0</v>
      </c>
      <c r="Q171" s="530">
        <v>0</v>
      </c>
      <c r="R171" s="530">
        <v>0</v>
      </c>
      <c r="S171" s="530">
        <v>0</v>
      </c>
      <c r="T171" s="530">
        <v>0</v>
      </c>
      <c r="U171" s="530">
        <v>0</v>
      </c>
      <c r="V171" s="530">
        <v>0</v>
      </c>
      <c r="W171" s="530">
        <v>0</v>
      </c>
      <c r="X171" s="530">
        <v>0</v>
      </c>
      <c r="Y171" s="530">
        <v>0</v>
      </c>
      <c r="Z171" s="530">
        <v>0</v>
      </c>
      <c r="AA171" s="530">
        <v>0</v>
      </c>
      <c r="AB171" s="530">
        <v>0</v>
      </c>
      <c r="AC171" s="530">
        <v>511</v>
      </c>
      <c r="AD171" s="530">
        <v>324</v>
      </c>
      <c r="AE171" s="530">
        <v>227</v>
      </c>
      <c r="AF171" s="530">
        <v>266</v>
      </c>
      <c r="AG171" s="530">
        <v>250</v>
      </c>
      <c r="AH171" s="530">
        <v>166</v>
      </c>
      <c r="AI171" s="530">
        <v>89</v>
      </c>
      <c r="AJ171" s="530">
        <v>127</v>
      </c>
      <c r="AK171" s="530">
        <v>261</v>
      </c>
      <c r="AL171" s="530">
        <v>158</v>
      </c>
      <c r="AM171" s="530">
        <v>138</v>
      </c>
      <c r="AN171" s="530">
        <v>139</v>
      </c>
      <c r="AO171" s="530">
        <v>3</v>
      </c>
      <c r="AP171" s="530">
        <v>0</v>
      </c>
      <c r="AQ171" s="530">
        <v>0</v>
      </c>
      <c r="AR171" s="530">
        <v>2</v>
      </c>
      <c r="AS171" s="530">
        <v>0</v>
      </c>
      <c r="AT171" s="530">
        <v>0</v>
      </c>
      <c r="AU171" s="530">
        <v>0</v>
      </c>
      <c r="AV171" s="530">
        <v>0</v>
      </c>
      <c r="AW171" s="530">
        <v>3</v>
      </c>
      <c r="AX171" s="530">
        <v>0</v>
      </c>
      <c r="AY171" s="530">
        <v>0</v>
      </c>
      <c r="AZ171" s="530">
        <v>2</v>
      </c>
      <c r="BA171" s="530">
        <v>1108</v>
      </c>
      <c r="BB171" s="530">
        <v>433</v>
      </c>
      <c r="BC171" s="530">
        <v>546</v>
      </c>
      <c r="BD171" s="530">
        <v>527</v>
      </c>
      <c r="BE171" s="530">
        <v>611</v>
      </c>
      <c r="BF171" s="530">
        <v>271</v>
      </c>
      <c r="BG171" s="530">
        <v>284</v>
      </c>
      <c r="BH171" s="530">
        <v>247</v>
      </c>
      <c r="BI171" s="530">
        <v>497</v>
      </c>
      <c r="BJ171" s="530">
        <v>162</v>
      </c>
      <c r="BK171" s="530">
        <v>262</v>
      </c>
      <c r="BL171" s="530">
        <v>280</v>
      </c>
      <c r="BM171" s="530">
        <v>0</v>
      </c>
      <c r="BN171" s="530">
        <v>0</v>
      </c>
      <c r="BO171" s="530">
        <v>0</v>
      </c>
      <c r="BP171" s="530">
        <v>0</v>
      </c>
      <c r="BQ171" s="530">
        <v>0</v>
      </c>
      <c r="BR171" s="530">
        <v>0</v>
      </c>
      <c r="BS171" s="530">
        <v>0</v>
      </c>
      <c r="BT171" s="530">
        <v>0</v>
      </c>
      <c r="BU171" s="530">
        <v>0</v>
      </c>
      <c r="BV171" s="530">
        <v>0</v>
      </c>
      <c r="BW171" s="530">
        <v>0</v>
      </c>
      <c r="BX171" s="530">
        <v>0</v>
      </c>
      <c r="BY171" s="530">
        <v>24</v>
      </c>
      <c r="BZ171" s="530">
        <v>57</v>
      </c>
      <c r="CA171" s="530">
        <v>0</v>
      </c>
    </row>
    <row r="172" spans="1:79" s="477" customFormat="1">
      <c r="A172" s="477" t="s">
        <v>75</v>
      </c>
      <c r="B172" s="477" t="s">
        <v>1877</v>
      </c>
      <c r="C172" s="477">
        <v>2019</v>
      </c>
      <c r="D172" s="477" t="s">
        <v>1934</v>
      </c>
      <c r="E172" s="530">
        <v>787</v>
      </c>
      <c r="F172" s="530">
        <v>773</v>
      </c>
      <c r="G172" s="530">
        <v>321</v>
      </c>
      <c r="H172" s="530">
        <v>292</v>
      </c>
      <c r="I172" s="530">
        <v>194</v>
      </c>
      <c r="J172" s="530">
        <v>1</v>
      </c>
      <c r="K172" s="530">
        <v>1</v>
      </c>
      <c r="L172" s="530">
        <v>1</v>
      </c>
      <c r="M172" s="530">
        <v>0</v>
      </c>
      <c r="N172" s="530">
        <v>0</v>
      </c>
      <c r="O172" s="530">
        <v>0</v>
      </c>
      <c r="P172" s="530">
        <v>0</v>
      </c>
      <c r="Q172" s="530">
        <v>0</v>
      </c>
      <c r="R172" s="530">
        <v>0</v>
      </c>
      <c r="S172" s="530">
        <v>0</v>
      </c>
      <c r="T172" s="530">
        <v>0</v>
      </c>
      <c r="U172" s="530">
        <v>0</v>
      </c>
      <c r="V172" s="530">
        <v>0</v>
      </c>
      <c r="W172" s="530">
        <v>0</v>
      </c>
      <c r="X172" s="530">
        <v>0</v>
      </c>
      <c r="Y172" s="530">
        <v>0</v>
      </c>
      <c r="Z172" s="530">
        <v>0</v>
      </c>
      <c r="AA172" s="530">
        <v>0</v>
      </c>
      <c r="AB172" s="530">
        <v>0</v>
      </c>
      <c r="AC172" s="530">
        <v>437</v>
      </c>
      <c r="AD172" s="530">
        <v>276</v>
      </c>
      <c r="AE172" s="530">
        <v>176</v>
      </c>
      <c r="AF172" s="530">
        <v>197</v>
      </c>
      <c r="AG172" s="530">
        <v>229</v>
      </c>
      <c r="AH172" s="530">
        <v>141</v>
      </c>
      <c r="AI172" s="530">
        <v>80</v>
      </c>
      <c r="AJ172" s="530">
        <v>106</v>
      </c>
      <c r="AK172" s="530">
        <v>208</v>
      </c>
      <c r="AL172" s="530">
        <v>135</v>
      </c>
      <c r="AM172" s="530">
        <v>96</v>
      </c>
      <c r="AN172" s="530">
        <v>91</v>
      </c>
      <c r="AO172" s="530">
        <v>2</v>
      </c>
      <c r="AP172" s="530">
        <v>1</v>
      </c>
      <c r="AQ172" s="530">
        <v>0</v>
      </c>
      <c r="AR172" s="530">
        <v>2</v>
      </c>
      <c r="AS172" s="530">
        <v>0</v>
      </c>
      <c r="AT172" s="530">
        <v>0</v>
      </c>
      <c r="AU172" s="530">
        <v>0</v>
      </c>
      <c r="AV172" s="530">
        <v>0</v>
      </c>
      <c r="AW172" s="530">
        <v>2</v>
      </c>
      <c r="AX172" s="530">
        <v>1</v>
      </c>
      <c r="AY172" s="530">
        <v>0</v>
      </c>
      <c r="AZ172" s="530">
        <v>2</v>
      </c>
      <c r="BA172" s="530">
        <v>1102</v>
      </c>
      <c r="BB172" s="530">
        <v>398</v>
      </c>
      <c r="BC172" s="530">
        <v>528</v>
      </c>
      <c r="BD172" s="530">
        <v>531</v>
      </c>
      <c r="BE172" s="530">
        <v>555</v>
      </c>
      <c r="BF172" s="530">
        <v>231</v>
      </c>
      <c r="BG172" s="530">
        <v>238</v>
      </c>
      <c r="BH172" s="530">
        <v>227</v>
      </c>
      <c r="BI172" s="530">
        <v>547</v>
      </c>
      <c r="BJ172" s="530">
        <v>167</v>
      </c>
      <c r="BK172" s="530">
        <v>290</v>
      </c>
      <c r="BL172" s="530">
        <v>304</v>
      </c>
      <c r="BM172" s="530">
        <v>0</v>
      </c>
      <c r="BN172" s="530">
        <v>0</v>
      </c>
      <c r="BO172" s="530">
        <v>0</v>
      </c>
      <c r="BP172" s="530">
        <v>0</v>
      </c>
      <c r="BQ172" s="530">
        <v>0</v>
      </c>
      <c r="BR172" s="530">
        <v>0</v>
      </c>
      <c r="BS172" s="530">
        <v>0</v>
      </c>
      <c r="BT172" s="530">
        <v>0</v>
      </c>
      <c r="BU172" s="530">
        <v>0</v>
      </c>
      <c r="BV172" s="530">
        <v>0</v>
      </c>
      <c r="BW172" s="530">
        <v>0</v>
      </c>
      <c r="BX172" s="530">
        <v>0</v>
      </c>
      <c r="BY172" s="530">
        <v>7</v>
      </c>
      <c r="BZ172" s="530">
        <v>53</v>
      </c>
      <c r="CA172" s="530">
        <v>0</v>
      </c>
    </row>
    <row r="173" spans="1:79" s="477" customFormat="1">
      <c r="A173" s="477" t="s">
        <v>75</v>
      </c>
      <c r="B173" s="477" t="s">
        <v>1877</v>
      </c>
      <c r="C173" s="477">
        <v>2020</v>
      </c>
      <c r="D173" s="477" t="s">
        <v>1934</v>
      </c>
      <c r="E173" s="530">
        <v>750</v>
      </c>
      <c r="F173" s="530">
        <v>769</v>
      </c>
      <c r="G173" s="530">
        <v>342</v>
      </c>
      <c r="H173" s="530">
        <v>302</v>
      </c>
      <c r="I173" s="530">
        <v>202</v>
      </c>
      <c r="J173" s="530">
        <v>0</v>
      </c>
      <c r="K173" s="530">
        <v>0</v>
      </c>
      <c r="L173" s="530">
        <v>0</v>
      </c>
      <c r="M173" s="530">
        <v>0</v>
      </c>
      <c r="N173" s="530">
        <v>704</v>
      </c>
      <c r="O173" s="530">
        <v>0</v>
      </c>
      <c r="P173" s="530">
        <v>704</v>
      </c>
      <c r="Q173" s="530">
        <v>34</v>
      </c>
      <c r="R173" s="530">
        <v>0</v>
      </c>
      <c r="S173" s="530">
        <v>0</v>
      </c>
      <c r="T173" s="530">
        <v>0</v>
      </c>
      <c r="U173" s="530">
        <v>19</v>
      </c>
      <c r="V173" s="530">
        <v>0</v>
      </c>
      <c r="W173" s="530">
        <v>0</v>
      </c>
      <c r="X173" s="530">
        <v>0</v>
      </c>
      <c r="Y173" s="530">
        <v>15</v>
      </c>
      <c r="Z173" s="530">
        <v>0</v>
      </c>
      <c r="AA173" s="530">
        <v>0</v>
      </c>
      <c r="AB173" s="530">
        <v>0</v>
      </c>
      <c r="AC173" s="530">
        <v>507</v>
      </c>
      <c r="AD173" s="530">
        <v>320</v>
      </c>
      <c r="AE173" s="530">
        <v>202</v>
      </c>
      <c r="AF173" s="530">
        <v>236</v>
      </c>
      <c r="AG173" s="530">
        <v>245</v>
      </c>
      <c r="AH173" s="530">
        <v>133</v>
      </c>
      <c r="AI173" s="530">
        <v>69</v>
      </c>
      <c r="AJ173" s="530">
        <v>108</v>
      </c>
      <c r="AK173" s="530">
        <v>262</v>
      </c>
      <c r="AL173" s="530">
        <v>187</v>
      </c>
      <c r="AM173" s="530">
        <v>133</v>
      </c>
      <c r="AN173" s="530">
        <v>128</v>
      </c>
      <c r="AO173" s="530">
        <v>3</v>
      </c>
      <c r="AP173" s="530">
        <v>0</v>
      </c>
      <c r="AQ173" s="530">
        <v>0</v>
      </c>
      <c r="AR173" s="530">
        <v>3</v>
      </c>
      <c r="AS173" s="530">
        <v>0</v>
      </c>
      <c r="AT173" s="530">
        <v>0</v>
      </c>
      <c r="AU173" s="530">
        <v>0</v>
      </c>
      <c r="AV173" s="530">
        <v>0</v>
      </c>
      <c r="AW173" s="530">
        <v>3</v>
      </c>
      <c r="AX173" s="530">
        <v>0</v>
      </c>
      <c r="AY173" s="530">
        <v>0</v>
      </c>
      <c r="AZ173" s="530">
        <v>3</v>
      </c>
      <c r="BA173" s="530">
        <v>1000</v>
      </c>
      <c r="BB173" s="530">
        <v>375</v>
      </c>
      <c r="BC173" s="530">
        <v>485</v>
      </c>
      <c r="BD173" s="530">
        <v>507</v>
      </c>
      <c r="BE173" s="530">
        <v>505</v>
      </c>
      <c r="BF173" s="530">
        <v>235</v>
      </c>
      <c r="BG173" s="530">
        <v>229</v>
      </c>
      <c r="BH173" s="530">
        <v>222</v>
      </c>
      <c r="BI173" s="530">
        <v>495</v>
      </c>
      <c r="BJ173" s="530">
        <v>140</v>
      </c>
      <c r="BK173" s="530">
        <v>256</v>
      </c>
      <c r="BL173" s="530">
        <v>285</v>
      </c>
      <c r="BM173" s="530">
        <v>0</v>
      </c>
      <c r="BN173" s="530">
        <v>0</v>
      </c>
      <c r="BO173" s="530">
        <v>0</v>
      </c>
      <c r="BP173" s="530">
        <v>0</v>
      </c>
      <c r="BQ173" s="530">
        <v>0</v>
      </c>
      <c r="BR173" s="530">
        <v>0</v>
      </c>
      <c r="BS173" s="530">
        <v>0</v>
      </c>
      <c r="BT173" s="530">
        <v>0</v>
      </c>
      <c r="BU173" s="530">
        <v>0</v>
      </c>
      <c r="BV173" s="530">
        <v>0</v>
      </c>
      <c r="BW173" s="530">
        <v>0</v>
      </c>
      <c r="BX173" s="530">
        <v>0</v>
      </c>
      <c r="BY173" s="530">
        <v>14</v>
      </c>
      <c r="BZ173" s="530">
        <v>38</v>
      </c>
      <c r="CA173" s="530">
        <v>0</v>
      </c>
    </row>
    <row r="174" spans="1:79" s="477" customFormat="1">
      <c r="A174" s="477" t="s">
        <v>75</v>
      </c>
      <c r="B174" s="477" t="s">
        <v>1877</v>
      </c>
      <c r="C174" s="477">
        <v>2021</v>
      </c>
      <c r="D174" s="477" t="s">
        <v>1934</v>
      </c>
      <c r="E174" s="530">
        <v>797</v>
      </c>
      <c r="F174" s="530">
        <v>771</v>
      </c>
      <c r="G174" s="530">
        <v>384</v>
      </c>
      <c r="H174" s="530">
        <v>307</v>
      </c>
      <c r="I174" s="530">
        <v>212</v>
      </c>
      <c r="J174" s="530">
        <v>0</v>
      </c>
      <c r="K174" s="530">
        <v>0</v>
      </c>
      <c r="L174" s="530">
        <v>0</v>
      </c>
      <c r="M174" s="530">
        <v>0</v>
      </c>
      <c r="N174" s="530">
        <v>1771</v>
      </c>
      <c r="O174" s="530">
        <v>102</v>
      </c>
      <c r="P174" s="530">
        <v>1669</v>
      </c>
      <c r="Q174" s="530">
        <v>22</v>
      </c>
      <c r="R174" s="530">
        <v>0</v>
      </c>
      <c r="S174" s="530">
        <v>0</v>
      </c>
      <c r="T174" s="530">
        <v>0</v>
      </c>
      <c r="U174" s="530">
        <v>17</v>
      </c>
      <c r="V174" s="530">
        <v>0</v>
      </c>
      <c r="W174" s="530">
        <v>0</v>
      </c>
      <c r="X174" s="530">
        <v>0</v>
      </c>
      <c r="Y174" s="530">
        <v>5</v>
      </c>
      <c r="Z174" s="530">
        <v>0</v>
      </c>
      <c r="AA174" s="530">
        <v>0</v>
      </c>
      <c r="AB174" s="530">
        <v>0</v>
      </c>
      <c r="AC174" s="530">
        <v>475</v>
      </c>
      <c r="AD174" s="530">
        <v>287</v>
      </c>
      <c r="AE174" s="530">
        <v>219</v>
      </c>
      <c r="AF174" s="530">
        <v>223</v>
      </c>
      <c r="AG174" s="530">
        <v>178</v>
      </c>
      <c r="AH174" s="530">
        <v>104</v>
      </c>
      <c r="AI174" s="530">
        <v>60</v>
      </c>
      <c r="AJ174" s="530">
        <v>77</v>
      </c>
      <c r="AK174" s="530">
        <v>297</v>
      </c>
      <c r="AL174" s="530">
        <v>183</v>
      </c>
      <c r="AM174" s="530">
        <v>159</v>
      </c>
      <c r="AN174" s="530">
        <v>146</v>
      </c>
      <c r="AO174" s="530">
        <v>3</v>
      </c>
      <c r="AP174" s="530">
        <v>0</v>
      </c>
      <c r="AQ174" s="530">
        <v>0</v>
      </c>
      <c r="AR174" s="530">
        <v>3</v>
      </c>
      <c r="AS174" s="530">
        <v>0</v>
      </c>
      <c r="AT174" s="530">
        <v>0</v>
      </c>
      <c r="AU174" s="530">
        <v>0</v>
      </c>
      <c r="AV174" s="530">
        <v>0</v>
      </c>
      <c r="AW174" s="530">
        <v>3</v>
      </c>
      <c r="AX174" s="530">
        <v>0</v>
      </c>
      <c r="AY174" s="530">
        <v>0</v>
      </c>
      <c r="AZ174" s="530">
        <v>3</v>
      </c>
      <c r="BA174" s="530">
        <v>1157</v>
      </c>
      <c r="BB174" s="530">
        <v>460</v>
      </c>
      <c r="BC174" s="530">
        <v>610</v>
      </c>
      <c r="BD174" s="530">
        <v>571</v>
      </c>
      <c r="BE174" s="530">
        <v>607</v>
      </c>
      <c r="BF174" s="530">
        <v>276</v>
      </c>
      <c r="BG174" s="530">
        <v>269</v>
      </c>
      <c r="BH174" s="530">
        <v>256</v>
      </c>
      <c r="BI174" s="530">
        <v>550</v>
      </c>
      <c r="BJ174" s="530">
        <v>184</v>
      </c>
      <c r="BK174" s="530">
        <v>341</v>
      </c>
      <c r="BL174" s="530">
        <v>315</v>
      </c>
      <c r="BM174" s="530">
        <v>0</v>
      </c>
      <c r="BN174" s="530">
        <v>0</v>
      </c>
      <c r="BO174" s="530">
        <v>0</v>
      </c>
      <c r="BP174" s="530">
        <v>0</v>
      </c>
      <c r="BQ174" s="530">
        <v>0</v>
      </c>
      <c r="BR174" s="530">
        <v>0</v>
      </c>
      <c r="BS174" s="530">
        <v>0</v>
      </c>
      <c r="BT174" s="530">
        <v>0</v>
      </c>
      <c r="BU174" s="530">
        <v>0</v>
      </c>
      <c r="BV174" s="530">
        <v>0</v>
      </c>
      <c r="BW174" s="530">
        <v>0</v>
      </c>
      <c r="BX174" s="530">
        <v>0</v>
      </c>
      <c r="BY174" s="530">
        <v>19</v>
      </c>
      <c r="BZ174" s="530">
        <v>50</v>
      </c>
      <c r="CA174" s="530">
        <v>0</v>
      </c>
    </row>
    <row r="175" spans="1:79" s="477" customFormat="1">
      <c r="A175" s="477" t="s">
        <v>75</v>
      </c>
      <c r="B175" s="477" t="s">
        <v>1877</v>
      </c>
      <c r="C175" s="477">
        <v>2022</v>
      </c>
      <c r="D175" s="477" t="s">
        <v>1934</v>
      </c>
      <c r="E175" s="530">
        <v>875</v>
      </c>
      <c r="F175" s="530">
        <v>694</v>
      </c>
      <c r="G175" s="530">
        <v>309</v>
      </c>
      <c r="H175" s="530">
        <v>268</v>
      </c>
      <c r="I175" s="530">
        <v>139</v>
      </c>
      <c r="J175" s="530">
        <v>5</v>
      </c>
      <c r="K175" s="530">
        <v>2</v>
      </c>
      <c r="L175" s="530">
        <v>3</v>
      </c>
      <c r="M175" s="530">
        <v>0</v>
      </c>
      <c r="N175" s="530">
        <v>2266</v>
      </c>
      <c r="O175" s="530">
        <v>1</v>
      </c>
      <c r="P175" s="530">
        <v>2265</v>
      </c>
      <c r="Q175" s="530">
        <v>36</v>
      </c>
      <c r="R175" s="530">
        <v>0</v>
      </c>
      <c r="S175" s="530">
        <v>0</v>
      </c>
      <c r="T175" s="530">
        <v>0</v>
      </c>
      <c r="U175" s="530">
        <v>3</v>
      </c>
      <c r="V175" s="530">
        <v>0</v>
      </c>
      <c r="W175" s="530">
        <v>0</v>
      </c>
      <c r="X175" s="530">
        <v>0</v>
      </c>
      <c r="Y175" s="530">
        <v>33</v>
      </c>
      <c r="Z175" s="530">
        <v>0</v>
      </c>
      <c r="AA175" s="530">
        <v>0</v>
      </c>
      <c r="AB175" s="530">
        <v>0</v>
      </c>
      <c r="AC175" s="530">
        <v>503</v>
      </c>
      <c r="AD175" s="530">
        <v>322</v>
      </c>
      <c r="AE175" s="530">
        <v>207</v>
      </c>
      <c r="AF175" s="530">
        <v>204</v>
      </c>
      <c r="AG175" s="530">
        <v>213</v>
      </c>
      <c r="AH175" s="530">
        <v>149</v>
      </c>
      <c r="AI175" s="530">
        <v>63</v>
      </c>
      <c r="AJ175" s="530">
        <v>66</v>
      </c>
      <c r="AK175" s="530">
        <v>290</v>
      </c>
      <c r="AL175" s="530">
        <v>173</v>
      </c>
      <c r="AM175" s="530">
        <v>144</v>
      </c>
      <c r="AN175" s="530">
        <v>138</v>
      </c>
      <c r="AO175" s="530">
        <v>2</v>
      </c>
      <c r="AP175" s="530">
        <v>0</v>
      </c>
      <c r="AQ175" s="530">
        <v>0</v>
      </c>
      <c r="AR175" s="530">
        <v>2</v>
      </c>
      <c r="AS175" s="530">
        <v>0</v>
      </c>
      <c r="AT175" s="530">
        <v>0</v>
      </c>
      <c r="AU175" s="530">
        <v>0</v>
      </c>
      <c r="AV175" s="530">
        <v>0</v>
      </c>
      <c r="AW175" s="530">
        <v>2</v>
      </c>
      <c r="AX175" s="530">
        <v>0</v>
      </c>
      <c r="AY175" s="530">
        <v>0</v>
      </c>
      <c r="AZ175" s="530">
        <v>2</v>
      </c>
      <c r="BA175" s="530">
        <v>1103</v>
      </c>
      <c r="BB175" s="530">
        <v>453</v>
      </c>
      <c r="BC175" s="530">
        <v>562</v>
      </c>
      <c r="BD175" s="530">
        <v>506</v>
      </c>
      <c r="BE175" s="530">
        <v>550</v>
      </c>
      <c r="BF175" s="530">
        <v>255</v>
      </c>
      <c r="BG175" s="530">
        <v>249</v>
      </c>
      <c r="BH175" s="530">
        <v>205</v>
      </c>
      <c r="BI175" s="530">
        <v>553</v>
      </c>
      <c r="BJ175" s="530">
        <v>198</v>
      </c>
      <c r="BK175" s="530">
        <v>313</v>
      </c>
      <c r="BL175" s="530">
        <v>301</v>
      </c>
      <c r="BM175" s="530">
        <v>14</v>
      </c>
      <c r="BN175" s="530">
        <v>1</v>
      </c>
      <c r="BO175" s="530">
        <v>8</v>
      </c>
      <c r="BP175" s="530">
        <v>12</v>
      </c>
      <c r="BQ175" s="530">
        <v>0</v>
      </c>
      <c r="BR175" s="530">
        <v>0</v>
      </c>
      <c r="BS175" s="530">
        <v>0</v>
      </c>
      <c r="BT175" s="530">
        <v>0</v>
      </c>
      <c r="BU175" s="530">
        <v>14</v>
      </c>
      <c r="BV175" s="530">
        <v>1</v>
      </c>
      <c r="BW175" s="530">
        <v>8</v>
      </c>
      <c r="BX175" s="530">
        <v>12</v>
      </c>
      <c r="BY175" s="530">
        <v>24</v>
      </c>
      <c r="BZ175" s="530">
        <v>56</v>
      </c>
      <c r="CA175" s="530">
        <v>0</v>
      </c>
    </row>
    <row r="176" spans="1:79" s="477" customFormat="1">
      <c r="A176" s="477" t="s">
        <v>75</v>
      </c>
      <c r="B176" s="477" t="s">
        <v>1877</v>
      </c>
      <c r="C176" s="477">
        <v>2023</v>
      </c>
      <c r="D176" s="477" t="s">
        <v>1934</v>
      </c>
      <c r="E176" s="530">
        <v>841</v>
      </c>
      <c r="F176" s="530">
        <v>695</v>
      </c>
      <c r="G176" s="530">
        <v>292</v>
      </c>
      <c r="H176" s="530">
        <v>296</v>
      </c>
      <c r="I176" s="530">
        <v>162</v>
      </c>
      <c r="J176" s="530">
        <v>1</v>
      </c>
      <c r="K176" s="530">
        <v>1</v>
      </c>
      <c r="L176" s="530">
        <v>0</v>
      </c>
      <c r="M176" s="530">
        <v>0</v>
      </c>
      <c r="N176" s="530">
        <v>2498</v>
      </c>
      <c r="O176" s="530">
        <v>179</v>
      </c>
      <c r="P176" s="530">
        <v>2319</v>
      </c>
      <c r="Q176" s="530">
        <v>133</v>
      </c>
      <c r="R176" s="530">
        <v>34</v>
      </c>
      <c r="S176" s="530">
        <v>26</v>
      </c>
      <c r="T176" s="530">
        <v>103</v>
      </c>
      <c r="U176" s="530">
        <v>49</v>
      </c>
      <c r="V176" s="530">
        <v>15</v>
      </c>
      <c r="W176" s="530">
        <v>10</v>
      </c>
      <c r="X176" s="530">
        <v>34</v>
      </c>
      <c r="Y176" s="530">
        <v>84</v>
      </c>
      <c r="Z176" s="530">
        <v>19</v>
      </c>
      <c r="AA176" s="530">
        <v>16</v>
      </c>
      <c r="AB176" s="530">
        <v>69</v>
      </c>
      <c r="AC176" s="530">
        <v>507</v>
      </c>
      <c r="AD176" s="530">
        <v>340</v>
      </c>
      <c r="AE176" s="530">
        <v>219</v>
      </c>
      <c r="AF176" s="530">
        <v>180</v>
      </c>
      <c r="AG176" s="530">
        <v>253</v>
      </c>
      <c r="AH176" s="530">
        <v>204</v>
      </c>
      <c r="AI176" s="530">
        <v>77</v>
      </c>
      <c r="AJ176" s="530">
        <v>72</v>
      </c>
      <c r="AK176" s="530">
        <v>254</v>
      </c>
      <c r="AL176" s="530">
        <v>136</v>
      </c>
      <c r="AM176" s="530">
        <v>142</v>
      </c>
      <c r="AN176" s="530">
        <v>108</v>
      </c>
      <c r="AO176" s="530">
        <v>0</v>
      </c>
      <c r="AP176" s="530">
        <v>0</v>
      </c>
      <c r="AQ176" s="530">
        <v>0</v>
      </c>
      <c r="AR176" s="530">
        <v>0</v>
      </c>
      <c r="AS176" s="530">
        <v>0</v>
      </c>
      <c r="AT176" s="530">
        <v>0</v>
      </c>
      <c r="AU176" s="530">
        <v>0</v>
      </c>
      <c r="AV176" s="530">
        <v>0</v>
      </c>
      <c r="AW176" s="530">
        <v>0</v>
      </c>
      <c r="AX176" s="530">
        <v>0</v>
      </c>
      <c r="AY176" s="530">
        <v>0</v>
      </c>
      <c r="AZ176" s="530">
        <v>0</v>
      </c>
      <c r="BA176" s="530">
        <v>900</v>
      </c>
      <c r="BB176" s="530">
        <v>329</v>
      </c>
      <c r="BC176" s="530">
        <v>482</v>
      </c>
      <c r="BD176" s="530">
        <v>432</v>
      </c>
      <c r="BE176" s="530">
        <v>373</v>
      </c>
      <c r="BF176" s="530">
        <v>161</v>
      </c>
      <c r="BG176" s="530">
        <v>175</v>
      </c>
      <c r="BH176" s="530">
        <v>133</v>
      </c>
      <c r="BI176" s="530">
        <v>527</v>
      </c>
      <c r="BJ176" s="530">
        <v>168</v>
      </c>
      <c r="BK176" s="530">
        <v>307</v>
      </c>
      <c r="BL176" s="530">
        <v>299</v>
      </c>
      <c r="BM176" s="530">
        <v>12</v>
      </c>
      <c r="BN176" s="530">
        <v>1</v>
      </c>
      <c r="BO176" s="530">
        <v>6</v>
      </c>
      <c r="BP176" s="530">
        <v>9</v>
      </c>
      <c r="BQ176" s="530">
        <v>0</v>
      </c>
      <c r="BR176" s="530">
        <v>0</v>
      </c>
      <c r="BS176" s="530">
        <v>0</v>
      </c>
      <c r="BT176" s="530">
        <v>0</v>
      </c>
      <c r="BU176" s="530">
        <v>12</v>
      </c>
      <c r="BV176" s="530">
        <v>1</v>
      </c>
      <c r="BW176" s="530">
        <v>6</v>
      </c>
      <c r="BX176" s="530">
        <v>9</v>
      </c>
      <c r="BY176" s="530">
        <v>15</v>
      </c>
      <c r="BZ176" s="530">
        <v>47</v>
      </c>
      <c r="CA176" s="530">
        <v>0</v>
      </c>
    </row>
    <row r="177" spans="1:79" s="477" customFormat="1">
      <c r="A177" s="477" t="s">
        <v>75</v>
      </c>
      <c r="B177" s="477" t="s">
        <v>1877</v>
      </c>
      <c r="C177" s="477">
        <v>2024</v>
      </c>
      <c r="D177" s="477" t="s">
        <v>1934</v>
      </c>
      <c r="E177" s="530">
        <v>838</v>
      </c>
      <c r="F177" s="530">
        <v>621</v>
      </c>
      <c r="G177" s="530">
        <v>255</v>
      </c>
      <c r="H177" s="530">
        <v>233</v>
      </c>
      <c r="I177" s="530">
        <v>141</v>
      </c>
      <c r="J177" s="530">
        <v>0</v>
      </c>
      <c r="K177" s="530">
        <v>0</v>
      </c>
      <c r="L177" s="530">
        <v>0</v>
      </c>
      <c r="M177" s="530">
        <v>0</v>
      </c>
      <c r="N177" s="530">
        <v>3142</v>
      </c>
      <c r="O177" s="530">
        <v>459</v>
      </c>
      <c r="P177" s="530">
        <v>2683</v>
      </c>
      <c r="Q177" s="530">
        <v>88</v>
      </c>
      <c r="R177" s="530">
        <v>41</v>
      </c>
      <c r="S177" s="530">
        <v>34</v>
      </c>
      <c r="T177" s="530">
        <v>54</v>
      </c>
      <c r="U177" s="530">
        <v>16</v>
      </c>
      <c r="V177" s="530">
        <v>9</v>
      </c>
      <c r="W177" s="530">
        <v>5</v>
      </c>
      <c r="X177" s="530">
        <v>9</v>
      </c>
      <c r="Y177" s="530">
        <v>72</v>
      </c>
      <c r="Z177" s="530">
        <v>32</v>
      </c>
      <c r="AA177" s="530">
        <v>29</v>
      </c>
      <c r="AB177" s="530">
        <v>45</v>
      </c>
      <c r="AC177" s="530">
        <v>647</v>
      </c>
      <c r="AD177" s="530">
        <v>434</v>
      </c>
      <c r="AE177" s="530">
        <v>289</v>
      </c>
      <c r="AF177" s="530">
        <v>226</v>
      </c>
      <c r="AG177" s="530">
        <v>335</v>
      </c>
      <c r="AH177" s="530">
        <v>250</v>
      </c>
      <c r="AI177" s="530">
        <v>129</v>
      </c>
      <c r="AJ177" s="530">
        <v>76</v>
      </c>
      <c r="AK177" s="530">
        <v>312</v>
      </c>
      <c r="AL177" s="530">
        <v>184</v>
      </c>
      <c r="AM177" s="530">
        <v>160</v>
      </c>
      <c r="AN177" s="530">
        <v>150</v>
      </c>
      <c r="AO177" s="530">
        <v>2</v>
      </c>
      <c r="AP177" s="530">
        <v>0</v>
      </c>
      <c r="AQ177" s="530">
        <v>0</v>
      </c>
      <c r="AR177" s="530">
        <v>2</v>
      </c>
      <c r="AS177" s="530">
        <v>1</v>
      </c>
      <c r="AT177" s="530">
        <v>0</v>
      </c>
      <c r="AU177" s="530">
        <v>0</v>
      </c>
      <c r="AV177" s="530">
        <v>1</v>
      </c>
      <c r="AW177" s="530">
        <v>1</v>
      </c>
      <c r="AX177" s="530">
        <v>0</v>
      </c>
      <c r="AY177" s="530">
        <v>0</v>
      </c>
      <c r="AZ177" s="530">
        <v>1</v>
      </c>
      <c r="BA177" s="530">
        <v>954</v>
      </c>
      <c r="BB177" s="530">
        <v>325</v>
      </c>
      <c r="BC177" s="530">
        <v>506</v>
      </c>
      <c r="BD177" s="530">
        <v>468</v>
      </c>
      <c r="BE177" s="530">
        <v>336</v>
      </c>
      <c r="BF177" s="530">
        <v>152</v>
      </c>
      <c r="BG177" s="530">
        <v>154</v>
      </c>
      <c r="BH177" s="530">
        <v>133</v>
      </c>
      <c r="BI177" s="530">
        <v>618</v>
      </c>
      <c r="BJ177" s="530">
        <v>173</v>
      </c>
      <c r="BK177" s="530">
        <v>352</v>
      </c>
      <c r="BL177" s="530">
        <v>335</v>
      </c>
      <c r="BM177" s="530">
        <v>17</v>
      </c>
      <c r="BN177" s="530">
        <v>2</v>
      </c>
      <c r="BO177" s="530">
        <v>7</v>
      </c>
      <c r="BP177" s="530">
        <v>12</v>
      </c>
      <c r="BQ177" s="530">
        <v>0</v>
      </c>
      <c r="BR177" s="530">
        <v>0</v>
      </c>
      <c r="BS177" s="530">
        <v>0</v>
      </c>
      <c r="BT177" s="530">
        <v>0</v>
      </c>
      <c r="BU177" s="530">
        <v>17</v>
      </c>
      <c r="BV177" s="530">
        <v>2</v>
      </c>
      <c r="BW177" s="530">
        <v>7</v>
      </c>
      <c r="BX177" s="530">
        <v>12</v>
      </c>
      <c r="BY177" s="530">
        <v>25</v>
      </c>
      <c r="BZ177" s="530">
        <v>46</v>
      </c>
      <c r="CA177" s="530">
        <v>0</v>
      </c>
    </row>
    <row r="178" spans="1:79" s="477" customFormat="1">
      <c r="A178" s="477" t="s">
        <v>75</v>
      </c>
      <c r="B178" s="477" t="s">
        <v>1877</v>
      </c>
      <c r="C178" s="477">
        <v>2025</v>
      </c>
      <c r="D178" s="477" t="s">
        <v>1935</v>
      </c>
      <c r="E178" s="530">
        <v>840</v>
      </c>
      <c r="F178" s="530">
        <v>623</v>
      </c>
      <c r="G178" s="530">
        <v>272</v>
      </c>
      <c r="H178" s="530">
        <v>247</v>
      </c>
      <c r="I178" s="530">
        <v>154</v>
      </c>
      <c r="J178" s="530">
        <v>1</v>
      </c>
      <c r="K178" s="530">
        <v>1</v>
      </c>
      <c r="L178" s="530">
        <v>0</v>
      </c>
      <c r="M178" s="530">
        <v>0</v>
      </c>
      <c r="N178" s="530">
        <v>3142</v>
      </c>
      <c r="O178" s="530">
        <v>173</v>
      </c>
      <c r="P178" s="530">
        <v>2969</v>
      </c>
      <c r="Q178" s="530">
        <v>63</v>
      </c>
      <c r="R178" s="530">
        <v>23</v>
      </c>
      <c r="S178" s="530">
        <v>18</v>
      </c>
      <c r="T178" s="530">
        <v>44</v>
      </c>
      <c r="U178" s="530">
        <v>25</v>
      </c>
      <c r="V178" s="530">
        <v>8</v>
      </c>
      <c r="W178" s="530">
        <v>5</v>
      </c>
      <c r="X178" s="530">
        <v>11</v>
      </c>
      <c r="Y178" s="530">
        <v>38</v>
      </c>
      <c r="Z178" s="530">
        <v>15</v>
      </c>
      <c r="AA178" s="530">
        <v>13</v>
      </c>
      <c r="AB178" s="530">
        <v>33</v>
      </c>
      <c r="AC178" s="530">
        <v>512</v>
      </c>
      <c r="AD178" s="530">
        <v>328</v>
      </c>
      <c r="AE178" s="530">
        <v>219</v>
      </c>
      <c r="AF178" s="530">
        <v>221</v>
      </c>
      <c r="AG178" s="530">
        <v>242</v>
      </c>
      <c r="AH178" s="530">
        <v>161</v>
      </c>
      <c r="AI178" s="530">
        <v>80</v>
      </c>
      <c r="AJ178" s="530">
        <v>91</v>
      </c>
      <c r="AK178" s="530">
        <v>270</v>
      </c>
      <c r="AL178" s="530">
        <v>167</v>
      </c>
      <c r="AM178" s="530">
        <v>139</v>
      </c>
      <c r="AN178" s="530">
        <v>130</v>
      </c>
      <c r="AO178" s="530">
        <v>2</v>
      </c>
      <c r="AP178" s="530">
        <v>0</v>
      </c>
      <c r="AQ178" s="530">
        <v>0</v>
      </c>
      <c r="AR178" s="530">
        <v>2</v>
      </c>
      <c r="AS178" s="530">
        <v>0</v>
      </c>
      <c r="AT178" s="530">
        <v>0</v>
      </c>
      <c r="AU178" s="530">
        <v>0</v>
      </c>
      <c r="AV178" s="530">
        <v>0</v>
      </c>
      <c r="AW178" s="530">
        <v>2</v>
      </c>
      <c r="AX178" s="530">
        <v>0</v>
      </c>
      <c r="AY178" s="530">
        <v>0</v>
      </c>
      <c r="AZ178" s="530">
        <v>2</v>
      </c>
      <c r="BA178" s="530">
        <v>1048</v>
      </c>
      <c r="BB178" s="530">
        <v>395</v>
      </c>
      <c r="BC178" s="530">
        <v>533</v>
      </c>
      <c r="BD178" s="530">
        <v>507</v>
      </c>
      <c r="BE178" s="530">
        <v>502</v>
      </c>
      <c r="BF178" s="530">
        <v>223</v>
      </c>
      <c r="BG178" s="530">
        <v>228</v>
      </c>
      <c r="BH178" s="530">
        <v>201</v>
      </c>
      <c r="BI178" s="530">
        <v>546</v>
      </c>
      <c r="BJ178" s="530">
        <v>172</v>
      </c>
      <c r="BK178" s="530">
        <v>305</v>
      </c>
      <c r="BL178" s="530">
        <v>306</v>
      </c>
      <c r="BM178" s="530">
        <v>16</v>
      </c>
      <c r="BN178" s="530">
        <v>1</v>
      </c>
      <c r="BO178" s="530">
        <v>8</v>
      </c>
      <c r="BP178" s="530">
        <v>12</v>
      </c>
      <c r="BQ178" s="530">
        <v>0</v>
      </c>
      <c r="BR178" s="530">
        <v>0</v>
      </c>
      <c r="BS178" s="530">
        <v>0</v>
      </c>
      <c r="BT178" s="530">
        <v>0</v>
      </c>
      <c r="BU178" s="530">
        <v>16</v>
      </c>
      <c r="BV178" s="530">
        <v>1</v>
      </c>
      <c r="BW178" s="530">
        <v>8</v>
      </c>
      <c r="BX178" s="530">
        <v>12</v>
      </c>
      <c r="BY178" s="530">
        <v>19</v>
      </c>
      <c r="BZ178" s="530">
        <v>50</v>
      </c>
      <c r="CA178" s="530">
        <v>0</v>
      </c>
    </row>
    <row r="179" spans="1:79" s="477" customFormat="1">
      <c r="A179" s="477" t="s">
        <v>75</v>
      </c>
      <c r="B179" s="477" t="s">
        <v>1877</v>
      </c>
      <c r="C179" s="477">
        <v>2026</v>
      </c>
      <c r="D179" s="477" t="s">
        <v>1935</v>
      </c>
      <c r="E179" s="530">
        <v>840</v>
      </c>
      <c r="F179" s="530">
        <v>624</v>
      </c>
      <c r="G179" s="530">
        <v>272</v>
      </c>
      <c r="H179" s="530">
        <v>247</v>
      </c>
      <c r="I179" s="530">
        <v>154</v>
      </c>
      <c r="J179" s="530">
        <v>1</v>
      </c>
      <c r="K179" s="530">
        <v>1</v>
      </c>
      <c r="L179" s="530">
        <v>0</v>
      </c>
      <c r="M179" s="530">
        <v>0</v>
      </c>
      <c r="N179" s="530">
        <v>3142</v>
      </c>
      <c r="O179" s="530">
        <v>173</v>
      </c>
      <c r="P179" s="530">
        <v>2969</v>
      </c>
      <c r="Q179" s="530">
        <v>63</v>
      </c>
      <c r="R179" s="530">
        <v>23</v>
      </c>
      <c r="S179" s="530">
        <v>18</v>
      </c>
      <c r="T179" s="530">
        <v>44</v>
      </c>
      <c r="U179" s="530">
        <v>25</v>
      </c>
      <c r="V179" s="530">
        <v>8</v>
      </c>
      <c r="W179" s="530">
        <v>5</v>
      </c>
      <c r="X179" s="530">
        <v>11</v>
      </c>
      <c r="Y179" s="530">
        <v>38</v>
      </c>
      <c r="Z179" s="530">
        <v>15</v>
      </c>
      <c r="AA179" s="530">
        <v>13</v>
      </c>
      <c r="AB179" s="530">
        <v>33</v>
      </c>
      <c r="AC179" s="530">
        <v>512</v>
      </c>
      <c r="AD179" s="530">
        <v>328</v>
      </c>
      <c r="AE179" s="530">
        <v>219</v>
      </c>
      <c r="AF179" s="530">
        <v>221</v>
      </c>
      <c r="AG179" s="530">
        <v>242</v>
      </c>
      <c r="AH179" s="530">
        <v>161</v>
      </c>
      <c r="AI179" s="530">
        <v>80</v>
      </c>
      <c r="AJ179" s="530">
        <v>91</v>
      </c>
      <c r="AK179" s="530">
        <v>270</v>
      </c>
      <c r="AL179" s="530">
        <v>167</v>
      </c>
      <c r="AM179" s="530">
        <v>139</v>
      </c>
      <c r="AN179" s="530">
        <v>130</v>
      </c>
      <c r="AO179" s="530">
        <v>2</v>
      </c>
      <c r="AP179" s="530">
        <v>0</v>
      </c>
      <c r="AQ179" s="530">
        <v>0</v>
      </c>
      <c r="AR179" s="530">
        <v>2</v>
      </c>
      <c r="AS179" s="530">
        <v>0</v>
      </c>
      <c r="AT179" s="530">
        <v>0</v>
      </c>
      <c r="AU179" s="530">
        <v>0</v>
      </c>
      <c r="AV179" s="530">
        <v>0</v>
      </c>
      <c r="AW179" s="530">
        <v>2</v>
      </c>
      <c r="AX179" s="530">
        <v>0</v>
      </c>
      <c r="AY179" s="530">
        <v>0</v>
      </c>
      <c r="AZ179" s="530">
        <v>2</v>
      </c>
      <c r="BA179" s="530">
        <v>1048</v>
      </c>
      <c r="BB179" s="530">
        <v>395</v>
      </c>
      <c r="BC179" s="530">
        <v>533</v>
      </c>
      <c r="BD179" s="530">
        <v>507</v>
      </c>
      <c r="BE179" s="530">
        <v>502</v>
      </c>
      <c r="BF179" s="530">
        <v>223</v>
      </c>
      <c r="BG179" s="530">
        <v>228</v>
      </c>
      <c r="BH179" s="530">
        <v>201</v>
      </c>
      <c r="BI179" s="530">
        <v>546</v>
      </c>
      <c r="BJ179" s="530">
        <v>172</v>
      </c>
      <c r="BK179" s="530">
        <v>305</v>
      </c>
      <c r="BL179" s="530">
        <v>306</v>
      </c>
      <c r="BM179" s="530">
        <v>16</v>
      </c>
      <c r="BN179" s="530">
        <v>1</v>
      </c>
      <c r="BO179" s="530">
        <v>8</v>
      </c>
      <c r="BP179" s="530">
        <v>12</v>
      </c>
      <c r="BQ179" s="530">
        <v>0</v>
      </c>
      <c r="BR179" s="530">
        <v>0</v>
      </c>
      <c r="BS179" s="530">
        <v>0</v>
      </c>
      <c r="BT179" s="530">
        <v>0</v>
      </c>
      <c r="BU179" s="530">
        <v>16</v>
      </c>
      <c r="BV179" s="530">
        <v>1</v>
      </c>
      <c r="BW179" s="530">
        <v>8</v>
      </c>
      <c r="BX179" s="530">
        <v>12</v>
      </c>
      <c r="BY179" s="530">
        <v>19</v>
      </c>
      <c r="BZ179" s="530">
        <v>50</v>
      </c>
      <c r="CA179" s="530">
        <v>0</v>
      </c>
    </row>
    <row r="180" spans="1:79" s="477" customFormat="1">
      <c r="A180" s="477" t="s">
        <v>75</v>
      </c>
      <c r="B180" s="477" t="s">
        <v>1877</v>
      </c>
      <c r="C180" s="477">
        <v>2024</v>
      </c>
      <c r="D180" s="477" t="s">
        <v>1937</v>
      </c>
      <c r="E180" s="530">
        <f t="shared" ref="E180:AJ180" si="42">E177</f>
        <v>838</v>
      </c>
      <c r="F180" s="530">
        <f t="shared" si="42"/>
        <v>621</v>
      </c>
      <c r="G180" s="530">
        <f t="shared" si="42"/>
        <v>255</v>
      </c>
      <c r="H180" s="530">
        <f t="shared" si="42"/>
        <v>233</v>
      </c>
      <c r="I180" s="530">
        <f t="shared" si="42"/>
        <v>141</v>
      </c>
      <c r="J180" s="530">
        <f t="shared" si="42"/>
        <v>0</v>
      </c>
      <c r="K180" s="530">
        <f t="shared" si="42"/>
        <v>0</v>
      </c>
      <c r="L180" s="530">
        <f t="shared" si="42"/>
        <v>0</v>
      </c>
      <c r="M180" s="530">
        <f t="shared" si="42"/>
        <v>0</v>
      </c>
      <c r="N180" s="530">
        <f t="shared" si="42"/>
        <v>3142</v>
      </c>
      <c r="O180" s="530">
        <f t="shared" si="42"/>
        <v>459</v>
      </c>
      <c r="P180" s="530">
        <f t="shared" si="42"/>
        <v>2683</v>
      </c>
      <c r="Q180" s="530">
        <f t="shared" si="42"/>
        <v>88</v>
      </c>
      <c r="R180" s="530">
        <f t="shared" si="42"/>
        <v>41</v>
      </c>
      <c r="S180" s="530">
        <f t="shared" si="42"/>
        <v>34</v>
      </c>
      <c r="T180" s="530">
        <f t="shared" si="42"/>
        <v>54</v>
      </c>
      <c r="U180" s="530">
        <f t="shared" si="42"/>
        <v>16</v>
      </c>
      <c r="V180" s="530">
        <f t="shared" si="42"/>
        <v>9</v>
      </c>
      <c r="W180" s="530">
        <f t="shared" si="42"/>
        <v>5</v>
      </c>
      <c r="X180" s="530">
        <f t="shared" si="42"/>
        <v>9</v>
      </c>
      <c r="Y180" s="530">
        <f t="shared" si="42"/>
        <v>72</v>
      </c>
      <c r="Z180" s="530">
        <f t="shared" si="42"/>
        <v>32</v>
      </c>
      <c r="AA180" s="530">
        <f t="shared" si="42"/>
        <v>29</v>
      </c>
      <c r="AB180" s="530">
        <f t="shared" si="42"/>
        <v>45</v>
      </c>
      <c r="AC180" s="530">
        <f t="shared" si="42"/>
        <v>647</v>
      </c>
      <c r="AD180" s="530">
        <f t="shared" si="42"/>
        <v>434</v>
      </c>
      <c r="AE180" s="530">
        <f t="shared" si="42"/>
        <v>289</v>
      </c>
      <c r="AF180" s="530">
        <f t="shared" si="42"/>
        <v>226</v>
      </c>
      <c r="AG180" s="530">
        <f t="shared" si="42"/>
        <v>335</v>
      </c>
      <c r="AH180" s="530">
        <f t="shared" si="42"/>
        <v>250</v>
      </c>
      <c r="AI180" s="530">
        <f t="shared" si="42"/>
        <v>129</v>
      </c>
      <c r="AJ180" s="530">
        <f t="shared" si="42"/>
        <v>76</v>
      </c>
      <c r="AK180" s="530">
        <f t="shared" ref="AK180:BP180" si="43">AK177</f>
        <v>312</v>
      </c>
      <c r="AL180" s="530">
        <f t="shared" si="43"/>
        <v>184</v>
      </c>
      <c r="AM180" s="530">
        <f t="shared" si="43"/>
        <v>160</v>
      </c>
      <c r="AN180" s="530">
        <f t="shared" si="43"/>
        <v>150</v>
      </c>
      <c r="AO180" s="530">
        <f t="shared" si="43"/>
        <v>2</v>
      </c>
      <c r="AP180" s="530">
        <f t="shared" si="43"/>
        <v>0</v>
      </c>
      <c r="AQ180" s="530">
        <f t="shared" si="43"/>
        <v>0</v>
      </c>
      <c r="AR180" s="530">
        <f t="shared" si="43"/>
        <v>2</v>
      </c>
      <c r="AS180" s="530">
        <f t="shared" si="43"/>
        <v>1</v>
      </c>
      <c r="AT180" s="530">
        <f t="shared" si="43"/>
        <v>0</v>
      </c>
      <c r="AU180" s="530">
        <f t="shared" si="43"/>
        <v>0</v>
      </c>
      <c r="AV180" s="530">
        <f t="shared" si="43"/>
        <v>1</v>
      </c>
      <c r="AW180" s="530">
        <f t="shared" si="43"/>
        <v>1</v>
      </c>
      <c r="AX180" s="530">
        <f t="shared" si="43"/>
        <v>0</v>
      </c>
      <c r="AY180" s="530">
        <f t="shared" si="43"/>
        <v>0</v>
      </c>
      <c r="AZ180" s="530">
        <f t="shared" si="43"/>
        <v>1</v>
      </c>
      <c r="BA180" s="530">
        <f t="shared" si="43"/>
        <v>954</v>
      </c>
      <c r="BB180" s="530">
        <f t="shared" si="43"/>
        <v>325</v>
      </c>
      <c r="BC180" s="530">
        <f t="shared" si="43"/>
        <v>506</v>
      </c>
      <c r="BD180" s="530">
        <f t="shared" si="43"/>
        <v>468</v>
      </c>
      <c r="BE180" s="530">
        <f t="shared" si="43"/>
        <v>336</v>
      </c>
      <c r="BF180" s="530">
        <f t="shared" si="43"/>
        <v>152</v>
      </c>
      <c r="BG180" s="530">
        <f t="shared" si="43"/>
        <v>154</v>
      </c>
      <c r="BH180" s="530">
        <f t="shared" si="43"/>
        <v>133</v>
      </c>
      <c r="BI180" s="530">
        <f t="shared" si="43"/>
        <v>618</v>
      </c>
      <c r="BJ180" s="530">
        <f t="shared" si="43"/>
        <v>173</v>
      </c>
      <c r="BK180" s="530">
        <f t="shared" si="43"/>
        <v>352</v>
      </c>
      <c r="BL180" s="530">
        <f t="shared" si="43"/>
        <v>335</v>
      </c>
      <c r="BM180" s="530">
        <f t="shared" si="43"/>
        <v>17</v>
      </c>
      <c r="BN180" s="530">
        <f t="shared" si="43"/>
        <v>2</v>
      </c>
      <c r="BO180" s="530">
        <f t="shared" si="43"/>
        <v>7</v>
      </c>
      <c r="BP180" s="530">
        <f t="shared" si="43"/>
        <v>12</v>
      </c>
      <c r="BQ180" s="530">
        <f t="shared" ref="BQ180:BX180" si="44">BQ177</f>
        <v>0</v>
      </c>
      <c r="BR180" s="530">
        <f t="shared" si="44"/>
        <v>0</v>
      </c>
      <c r="BS180" s="530">
        <f t="shared" si="44"/>
        <v>0</v>
      </c>
      <c r="BT180" s="530">
        <f t="shared" si="44"/>
        <v>0</v>
      </c>
      <c r="BU180" s="530">
        <f t="shared" si="44"/>
        <v>17</v>
      </c>
      <c r="BV180" s="530">
        <f t="shared" si="44"/>
        <v>2</v>
      </c>
      <c r="BW180" s="530">
        <f t="shared" si="44"/>
        <v>7</v>
      </c>
      <c r="BX180" s="530">
        <f t="shared" si="44"/>
        <v>12</v>
      </c>
      <c r="BY180" s="530">
        <f>IF(OR(BY176=0,BY176=""), BY177,IF(BY177&gt;(BY176*(1+Dash!$B$6)), BY176*(1+Dash!$B$6), IF(BY177&lt;(BY176*(1-Dash!$B$7)), BY176*(1-Dash!$B$7), BY177)))</f>
        <v>16.5</v>
      </c>
      <c r="BZ180" s="530">
        <f>IF(OR(BZ176=0,BZ176=""), BZ177,IF(BZ177&gt;(BZ176*(1+Dash!$B$6)), BZ176*(1+Dash!$B$6), IF(BZ177&lt;(BZ176*(1-Dash!$B$7)), BZ176*(1-Dash!$B$7), BZ177)))</f>
        <v>46</v>
      </c>
      <c r="CA180" s="530">
        <f>IF(OR(CA176=0,CA176=""), CA177,IF(CA177&gt;(CA176*(1+Dash!$B$6)), CA176*(1+Dash!$B$6), IF(CA177&lt;(CA176*(1-Dash!$B$7)), CA176*(1-Dash!$B$7), CA177)))</f>
        <v>0</v>
      </c>
    </row>
    <row r="181" spans="1:79" s="477" customFormat="1">
      <c r="A181" s="477" t="s">
        <v>75</v>
      </c>
      <c r="B181" s="477" t="s">
        <v>1877</v>
      </c>
      <c r="C181" s="477">
        <v>2025</v>
      </c>
      <c r="D181" s="477" t="s">
        <v>1937</v>
      </c>
      <c r="E181" s="530">
        <f>IF(OR(E177=0, E177=""), E178, IF(E178&gt;(E177*(1+Dash!$B$6)), E177*(1+Dash!$B$6), IF(E178&lt;(E177*(1-Dash!$B$7)), E177*(1-Dash!$B$7), E178)))</f>
        <v>840</v>
      </c>
      <c r="F181" s="530">
        <f>IF(OR(F177=0, F177=""), F178, IF(F178&gt;(F177*(1+Dash!$B$6)), F177*(1+Dash!$B$6), IF(F178&lt;(F177*(1-Dash!$B$7)), F177*(1-Dash!$B$7), F178)))</f>
        <v>623</v>
      </c>
      <c r="G181" s="530">
        <f>IF(OR(G177=0, G177=""), G178, IF(G178&gt;(G177*(1+Dash!$B$6)), G177*(1+Dash!$B$6), IF(G178&lt;(G177*(1-Dash!$B$7)), G177*(1-Dash!$B$7), G178)))</f>
        <v>272</v>
      </c>
      <c r="H181" s="530">
        <f>IF(OR(H177=0, H177=""), H178, IF(H178&gt;(H177*(1+Dash!$B$6)), H177*(1+Dash!$B$6), IF(H178&lt;(H177*(1-Dash!$B$7)), H177*(1-Dash!$B$7), H178)))</f>
        <v>247</v>
      </c>
      <c r="I181" s="530">
        <f>IF(OR(I177=0, I177=""), I178, IF(I178&gt;(I177*(1+Dash!$B$6)), I177*(1+Dash!$B$6), IF(I178&lt;(I177*(1-Dash!$B$7)), I177*(1-Dash!$B$7), I178)))</f>
        <v>154</v>
      </c>
      <c r="J181" s="530">
        <f>IF(OR(J177=0, J177=""), J178, IF(J178&gt;(J177*(1+Dash!$B$6)), J177*(1+Dash!$B$6), IF(J178&lt;(J177*(1-Dash!$B$7)), J177*(1-Dash!$B$7), J178)))</f>
        <v>1</v>
      </c>
      <c r="K181" s="530">
        <f>IF(OR(K177=0, K177=""), K178, IF(K178&gt;(K177*(1+Dash!$B$6)), K177*(1+Dash!$B$6), IF(K178&lt;(K177*(1-Dash!$B$7)), K177*(1-Dash!$B$7), K178)))</f>
        <v>1</v>
      </c>
      <c r="L181" s="530">
        <f>IF(OR(L177=0, L177=""), L178, IF(L178&gt;(L177*(1+Dash!$B$6)), L177*(1+Dash!$B$6), IF(L178&lt;(L177*(1-Dash!$B$7)), L177*(1-Dash!$B$7), L178)))</f>
        <v>0</v>
      </c>
      <c r="M181" s="530">
        <f>IF(OR(M177=0, M177=""), M178, IF(M178&gt;(M177*(1+Dash!$B$6)), M177*(1+Dash!$B$6), IF(M178&lt;(M177*(1-Dash!$B$7)), M177*(1-Dash!$B$7), M178)))</f>
        <v>0</v>
      </c>
      <c r="N181" s="530">
        <f>IF(OR(N177=0, N177=""), N178, IF(N178&gt;(N177*(1+Dash!$B$6)), N177*(1+Dash!$B$6), IF(N178&lt;(N177*(1-Dash!$B$7)), N177*(1-Dash!$B$7), N178)))</f>
        <v>3142</v>
      </c>
      <c r="O181" s="530">
        <f>IF(OR(O177=0, O177=""), O178, IF(O178&gt;(O177*(1+Dash!$B$6)), O177*(1+Dash!$B$6), IF(O178&lt;(O177*(1-Dash!$B$7)), O177*(1-Dash!$B$7), O178)))</f>
        <v>436.04999999999995</v>
      </c>
      <c r="P181" s="530">
        <f>IF(OR(P177=0, P177=""), P178, IF(P178&gt;(P177*(1+Dash!$B$6)), P177*(1+Dash!$B$6), IF(P178&lt;(P177*(1-Dash!$B$7)), P177*(1-Dash!$B$7), P178)))</f>
        <v>2951.3</v>
      </c>
      <c r="Q181" s="530">
        <f>IF(OR(Q177=0, Q177=""), Q178, IF(Q178&gt;(Q177*(1+Dash!$B$6)), Q177*(1+Dash!$B$6), IF(Q178&lt;(Q177*(1-Dash!$B$7)), Q177*(1-Dash!$B$7), Q178)))</f>
        <v>83.6</v>
      </c>
      <c r="R181" s="530">
        <f>IF(OR(R177=0, R177=""), R178, IF(R178&gt;(R177*(1+Dash!$B$6)), R177*(1+Dash!$B$6), IF(R178&lt;(R177*(1-Dash!$B$7)), R177*(1-Dash!$B$7), R178)))</f>
        <v>38.949999999999996</v>
      </c>
      <c r="S181" s="530">
        <f>IF(OR(S177=0, S177=""), S178, IF(S178&gt;(S177*(1+Dash!$B$6)), S177*(1+Dash!$B$6), IF(S178&lt;(S177*(1-Dash!$B$7)), S177*(1-Dash!$B$7), S178)))</f>
        <v>32.299999999999997</v>
      </c>
      <c r="T181" s="530">
        <f>IF(OR(T177=0, T177=""), T178, IF(T178&gt;(T177*(1+Dash!$B$6)), T177*(1+Dash!$B$6), IF(T178&lt;(T177*(1-Dash!$B$7)), T177*(1-Dash!$B$7), T178)))</f>
        <v>51.3</v>
      </c>
      <c r="U181" s="530">
        <f>IF(OR(U177=0, U177=""), U178, IF(U178&gt;(U177*(1+Dash!$B$6)), U177*(1+Dash!$B$6), IF(U178&lt;(U177*(1-Dash!$B$7)), U177*(1-Dash!$B$7), U178)))</f>
        <v>17.600000000000001</v>
      </c>
      <c r="V181" s="530">
        <f>IF(OR(V177=0, V177=""), V178, IF(V178&gt;(V177*(1+Dash!$B$6)), V177*(1+Dash!$B$6), IF(V178&lt;(V177*(1-Dash!$B$7)), V177*(1-Dash!$B$7), V178)))</f>
        <v>8.5499999999999989</v>
      </c>
      <c r="W181" s="530">
        <f>IF(OR(W177=0, W177=""), W178, IF(W178&gt;(W177*(1+Dash!$B$6)), W177*(1+Dash!$B$6), IF(W178&lt;(W177*(1-Dash!$B$7)), W177*(1-Dash!$B$7), W178)))</f>
        <v>5</v>
      </c>
      <c r="X181" s="530">
        <f>IF(OR(X177=0, X177=""), X178, IF(X178&gt;(X177*(1+Dash!$B$6)), X177*(1+Dash!$B$6), IF(X178&lt;(X177*(1-Dash!$B$7)), X177*(1-Dash!$B$7), X178)))</f>
        <v>9.9</v>
      </c>
      <c r="Y181" s="530">
        <f>IF(OR(Y177=0, Y177=""), Y178, IF(Y178&gt;(Y177*(1+Dash!$B$6)), Y177*(1+Dash!$B$6), IF(Y178&lt;(Y177*(1-Dash!$B$7)), Y177*(1-Dash!$B$7), Y178)))</f>
        <v>68.399999999999991</v>
      </c>
      <c r="Z181" s="530">
        <f>IF(OR(Z177=0, Z177=""), Z178, IF(Z178&gt;(Z177*(1+Dash!$B$6)), Z177*(1+Dash!$B$6), IF(Z178&lt;(Z177*(1-Dash!$B$7)), Z177*(1-Dash!$B$7), Z178)))</f>
        <v>30.4</v>
      </c>
      <c r="AA181" s="530">
        <f>IF(OR(AA177=0, AA177=""), AA178, IF(AA178&gt;(AA177*(1+Dash!$B$6)), AA177*(1+Dash!$B$6), IF(AA178&lt;(AA177*(1-Dash!$B$7)), AA177*(1-Dash!$B$7), AA178)))</f>
        <v>27.549999999999997</v>
      </c>
      <c r="AB181" s="530">
        <f>IF(OR(AB177=0, AB177=""), AB178, IF(AB178&gt;(AB177*(1+Dash!$B$6)), AB177*(1+Dash!$B$6), IF(AB178&lt;(AB177*(1-Dash!$B$7)), AB177*(1-Dash!$B$7), AB178)))</f>
        <v>42.75</v>
      </c>
      <c r="AC181" s="530">
        <f>IF(OR(AC177=0, AC177=""), AC178, IF(AC178&gt;(AC177*(1+Dash!$B$6)), AC177*(1+Dash!$B$6), IF(AC178&lt;(AC177*(1-Dash!$B$7)), AC177*(1-Dash!$B$7), AC178)))</f>
        <v>614.65</v>
      </c>
      <c r="AD181" s="530">
        <f>IF(OR(AD177=0, AD177=""), AD178, IF(AD178&gt;(AD177*(1+Dash!$B$6)), AD177*(1+Dash!$B$6), IF(AD178&lt;(AD177*(1-Dash!$B$7)), AD177*(1-Dash!$B$7), AD178)))</f>
        <v>412.29999999999995</v>
      </c>
      <c r="AE181" s="530">
        <f>IF(OR(AE177=0, AE177=""), AE178, IF(AE178&gt;(AE177*(1+Dash!$B$6)), AE177*(1+Dash!$B$6), IF(AE178&lt;(AE177*(1-Dash!$B$7)), AE177*(1-Dash!$B$7), AE178)))</f>
        <v>274.55</v>
      </c>
      <c r="AF181" s="530">
        <f>IF(OR(AF177=0, AF177=""), AF178, IF(AF178&gt;(AF177*(1+Dash!$B$6)), AF177*(1+Dash!$B$6), IF(AF178&lt;(AF177*(1-Dash!$B$7)), AF177*(1-Dash!$B$7), AF178)))</f>
        <v>221</v>
      </c>
      <c r="AG181" s="530">
        <f>IF(OR(AG177=0, AG177=""), AG178, IF(AG178&gt;(AG177*(1+Dash!$B$6)), AG177*(1+Dash!$B$6), IF(AG178&lt;(AG177*(1-Dash!$B$7)), AG177*(1-Dash!$B$7), AG178)))</f>
        <v>318.25</v>
      </c>
      <c r="AH181" s="530">
        <f>IF(OR(AH177=0, AH177=""), AH178, IF(AH178&gt;(AH177*(1+Dash!$B$6)), AH177*(1+Dash!$B$6), IF(AH178&lt;(AH177*(1-Dash!$B$7)), AH177*(1-Dash!$B$7), AH178)))</f>
        <v>237.5</v>
      </c>
      <c r="AI181" s="530">
        <f>IF(OR(AI177=0, AI177=""), AI178, IF(AI178&gt;(AI177*(1+Dash!$B$6)), AI177*(1+Dash!$B$6), IF(AI178&lt;(AI177*(1-Dash!$B$7)), AI177*(1-Dash!$B$7), AI178)))</f>
        <v>122.55</v>
      </c>
      <c r="AJ181" s="530">
        <f>IF(OR(AJ177=0, AJ177=""), AJ178, IF(AJ178&gt;(AJ177*(1+Dash!$B$6)), AJ177*(1+Dash!$B$6), IF(AJ178&lt;(AJ177*(1-Dash!$B$7)), AJ177*(1-Dash!$B$7), AJ178)))</f>
        <v>83.600000000000009</v>
      </c>
      <c r="AK181" s="530">
        <f>IF(OR(AK177=0, AK177=""), AK178, IF(AK178&gt;(AK177*(1+Dash!$B$6)), AK177*(1+Dash!$B$6), IF(AK178&lt;(AK177*(1-Dash!$B$7)), AK177*(1-Dash!$B$7), AK178)))</f>
        <v>296.39999999999998</v>
      </c>
      <c r="AL181" s="530">
        <f>IF(OR(AL177=0, AL177=""), AL178, IF(AL178&gt;(AL177*(1+Dash!$B$6)), AL177*(1+Dash!$B$6), IF(AL178&lt;(AL177*(1-Dash!$B$7)), AL177*(1-Dash!$B$7), AL178)))</f>
        <v>174.79999999999998</v>
      </c>
      <c r="AM181" s="530">
        <f>IF(OR(AM177=0, AM177=""), AM178, IF(AM178&gt;(AM177*(1+Dash!$B$6)), AM177*(1+Dash!$B$6), IF(AM178&lt;(AM177*(1-Dash!$B$7)), AM177*(1-Dash!$B$7), AM178)))</f>
        <v>152</v>
      </c>
      <c r="AN181" s="530">
        <f>IF(OR(AN177=0, AN177=""), AN178, IF(AN178&gt;(AN177*(1+Dash!$B$6)), AN177*(1+Dash!$B$6), IF(AN178&lt;(AN177*(1-Dash!$B$7)), AN177*(1-Dash!$B$7), AN178)))</f>
        <v>142.5</v>
      </c>
      <c r="AO181" s="530">
        <f>IF(OR(AO177=0, AO177=""), AO178, IF(AO178&gt;(AO177*(1+Dash!$B$6)), AO177*(1+Dash!$B$6), IF(AO178&lt;(AO177*(1-Dash!$B$7)), AO177*(1-Dash!$B$7), AO178)))</f>
        <v>2</v>
      </c>
      <c r="AP181" s="530">
        <f>IF(OR(AP177=0, AP177=""), AP178, IF(AP178&gt;(AP177*(1+Dash!$B$6)), AP177*(1+Dash!$B$6), IF(AP178&lt;(AP177*(1-Dash!$B$7)), AP177*(1-Dash!$B$7), AP178)))</f>
        <v>0</v>
      </c>
      <c r="AQ181" s="530">
        <f>IF(OR(AQ177=0, AQ177=""), AQ178, IF(AQ178&gt;(AQ177*(1+Dash!$B$6)), AQ177*(1+Dash!$B$6), IF(AQ178&lt;(AQ177*(1-Dash!$B$7)), AQ177*(1-Dash!$B$7), AQ178)))</f>
        <v>0</v>
      </c>
      <c r="AR181" s="530">
        <f>IF(OR(AR177=0, AR177=""), AR178, IF(AR178&gt;(AR177*(1+Dash!$B$6)), AR177*(1+Dash!$B$6), IF(AR178&lt;(AR177*(1-Dash!$B$7)), AR177*(1-Dash!$B$7), AR178)))</f>
        <v>2</v>
      </c>
      <c r="AS181" s="530">
        <f>IF(OR(AS177=0, AS177=""), AS178, IF(AS178&gt;(AS177*(1+Dash!$B$6)), AS177*(1+Dash!$B$6), IF(AS178&lt;(AS177*(1-Dash!$B$7)), AS177*(1-Dash!$B$7), AS178)))</f>
        <v>0.95</v>
      </c>
      <c r="AT181" s="530">
        <f>IF(OR(AT177=0, AT177=""), AT178, IF(AT178&gt;(AT177*(1+Dash!$B$6)), AT177*(1+Dash!$B$6), IF(AT178&lt;(AT177*(1-Dash!$B$7)), AT177*(1-Dash!$B$7), AT178)))</f>
        <v>0</v>
      </c>
      <c r="AU181" s="530">
        <f>IF(OR(AU177=0, AU177=""), AU178, IF(AU178&gt;(AU177*(1+Dash!$B$6)), AU177*(1+Dash!$B$6), IF(AU178&lt;(AU177*(1-Dash!$B$7)), AU177*(1-Dash!$B$7), AU178)))</f>
        <v>0</v>
      </c>
      <c r="AV181" s="530">
        <f>IF(OR(AV177=0, AV177=""), AV178, IF(AV178&gt;(AV177*(1+Dash!$B$6)), AV177*(1+Dash!$B$6), IF(AV178&lt;(AV177*(1-Dash!$B$7)), AV177*(1-Dash!$B$7), AV178)))</f>
        <v>0.95</v>
      </c>
      <c r="AW181" s="530">
        <f>IF(OR(AW177=0, AW177=""), AW178, IF(AW178&gt;(AW177*(1+Dash!$B$6)), AW177*(1+Dash!$B$6), IF(AW178&lt;(AW177*(1-Dash!$B$7)), AW177*(1-Dash!$B$7), AW178)))</f>
        <v>1.1000000000000001</v>
      </c>
      <c r="AX181" s="530">
        <f>IF(OR(AX177=0, AX177=""), AX178, IF(AX178&gt;(AX177*(1+Dash!$B$6)), AX177*(1+Dash!$B$6), IF(AX178&lt;(AX177*(1-Dash!$B$7)), AX177*(1-Dash!$B$7), AX178)))</f>
        <v>0</v>
      </c>
      <c r="AY181" s="530">
        <f>IF(OR(AY177=0, AY177=""), AY178, IF(AY178&gt;(AY177*(1+Dash!$B$6)), AY177*(1+Dash!$B$6), IF(AY178&lt;(AY177*(1-Dash!$B$7)), AY177*(1-Dash!$B$7), AY178)))</f>
        <v>0</v>
      </c>
      <c r="AZ181" s="530">
        <f>IF(OR(AZ177=0, AZ177=""), AZ178, IF(AZ178&gt;(AZ177*(1+Dash!$B$6)), AZ177*(1+Dash!$B$6), IF(AZ178&lt;(AZ177*(1-Dash!$B$7)), AZ177*(1-Dash!$B$7), AZ178)))</f>
        <v>1.1000000000000001</v>
      </c>
      <c r="BA181" s="530">
        <f>IF(OR(BA177=0, BA177=""), BA178, IF(BA178&gt;(BA177*(1+Dash!$B$6)), BA177*(1+Dash!$B$6), IF(BA178&lt;(BA177*(1-Dash!$B$7)), BA177*(1-Dash!$B$7), BA178)))</f>
        <v>1048</v>
      </c>
      <c r="BB181" s="530">
        <f>IF(OR(BB177=0, BB177=""), BB178, IF(BB178&gt;(BB177*(1+Dash!$B$6)), BB177*(1+Dash!$B$6), IF(BB178&lt;(BB177*(1-Dash!$B$7)), BB177*(1-Dash!$B$7), BB178)))</f>
        <v>357.50000000000006</v>
      </c>
      <c r="BC181" s="530">
        <f>IF(OR(BC177=0, BC177=""), BC178, IF(BC178&gt;(BC177*(1+Dash!$B$6)), BC177*(1+Dash!$B$6), IF(BC178&lt;(BC177*(1-Dash!$B$7)), BC177*(1-Dash!$B$7), BC178)))</f>
        <v>533</v>
      </c>
      <c r="BD181" s="530">
        <f>IF(OR(BD177=0, BD177=""), BD178, IF(BD178&gt;(BD177*(1+Dash!$B$6)), BD177*(1+Dash!$B$6), IF(BD178&lt;(BD177*(1-Dash!$B$7)), BD177*(1-Dash!$B$7), BD178)))</f>
        <v>507</v>
      </c>
      <c r="BE181" s="530">
        <f>IF(OR(BE177=0, BE177=""), BE178, IF(BE178&gt;(BE177*(1+Dash!$B$6)), BE177*(1+Dash!$B$6), IF(BE178&lt;(BE177*(1-Dash!$B$7)), BE177*(1-Dash!$B$7), BE178)))</f>
        <v>369.6</v>
      </c>
      <c r="BF181" s="530">
        <f>IF(OR(BF177=0, BF177=""), BF178, IF(BF178&gt;(BF177*(1+Dash!$B$6)), BF177*(1+Dash!$B$6), IF(BF178&lt;(BF177*(1-Dash!$B$7)), BF177*(1-Dash!$B$7), BF178)))</f>
        <v>167.20000000000002</v>
      </c>
      <c r="BG181" s="530">
        <f>IF(OR(BG177=0, BG177=""), BG178, IF(BG178&gt;(BG177*(1+Dash!$B$6)), BG177*(1+Dash!$B$6), IF(BG178&lt;(BG177*(1-Dash!$B$7)), BG177*(1-Dash!$B$7), BG178)))</f>
        <v>169.4</v>
      </c>
      <c r="BH181" s="530">
        <f>IF(OR(BH177=0, BH177=""), BH178, IF(BH178&gt;(BH177*(1+Dash!$B$6)), BH177*(1+Dash!$B$6), IF(BH178&lt;(BH177*(1-Dash!$B$7)), BH177*(1-Dash!$B$7), BH178)))</f>
        <v>146.30000000000001</v>
      </c>
      <c r="BI181" s="530">
        <f>IF(OR(BI177=0, BI177=""), BI178, IF(BI178&gt;(BI177*(1+Dash!$B$6)), BI177*(1+Dash!$B$6), IF(BI178&lt;(BI177*(1-Dash!$B$7)), BI177*(1-Dash!$B$7), BI178)))</f>
        <v>587.1</v>
      </c>
      <c r="BJ181" s="530">
        <f>IF(OR(BJ177=0, BJ177=""), BJ178, IF(BJ178&gt;(BJ177*(1+Dash!$B$6)), BJ177*(1+Dash!$B$6), IF(BJ178&lt;(BJ177*(1-Dash!$B$7)), BJ177*(1-Dash!$B$7), BJ178)))</f>
        <v>172</v>
      </c>
      <c r="BK181" s="530">
        <f>IF(OR(BK177=0, BK177=""), BK178, IF(BK178&gt;(BK177*(1+Dash!$B$6)), BK177*(1+Dash!$B$6), IF(BK178&lt;(BK177*(1-Dash!$B$7)), BK177*(1-Dash!$B$7), BK178)))</f>
        <v>334.4</v>
      </c>
      <c r="BL181" s="530">
        <f>IF(OR(BL177=0, BL177=""), BL178, IF(BL178&gt;(BL177*(1+Dash!$B$6)), BL177*(1+Dash!$B$6), IF(BL178&lt;(BL177*(1-Dash!$B$7)), BL177*(1-Dash!$B$7), BL178)))</f>
        <v>318.25</v>
      </c>
      <c r="BM181" s="530">
        <f>IF(OR(BM177=0, BM177=""), BM178, IF(BM178&gt;(BM177*(1+Dash!$B$6)), BM177*(1+Dash!$B$6), IF(BM178&lt;(BM177*(1-Dash!$B$7)), BM177*(1-Dash!$B$7), BM178)))</f>
        <v>16.149999999999999</v>
      </c>
      <c r="BN181" s="530">
        <f>IF(OR(BN177=0, BN177=""), BN178, IF(BN178&gt;(BN177*(1+Dash!$B$6)), BN177*(1+Dash!$B$6), IF(BN178&lt;(BN177*(1-Dash!$B$7)), BN177*(1-Dash!$B$7), BN178)))</f>
        <v>1.9</v>
      </c>
      <c r="BO181" s="530">
        <f>IF(OR(BO177=0, BO177=""), BO178, IF(BO178&gt;(BO177*(1+Dash!$B$6)), BO177*(1+Dash!$B$6), IF(BO178&lt;(BO177*(1-Dash!$B$7)), BO177*(1-Dash!$B$7), BO178)))</f>
        <v>7.7000000000000011</v>
      </c>
      <c r="BP181" s="530">
        <f>IF(OR(BP177=0, BP177=""), BP178, IF(BP178&gt;(BP177*(1+Dash!$B$6)), BP177*(1+Dash!$B$6), IF(BP178&lt;(BP177*(1-Dash!$B$7)), BP177*(1-Dash!$B$7), BP178)))</f>
        <v>12</v>
      </c>
      <c r="BQ181" s="530">
        <f>IF(OR(BQ177=0, BQ177=""), BQ178, IF(BQ178&gt;(BQ177*(1+Dash!$B$6)), BQ177*(1+Dash!$B$6), IF(BQ178&lt;(BQ177*(1-Dash!$B$7)), BQ177*(1-Dash!$B$7), BQ178)))</f>
        <v>0</v>
      </c>
      <c r="BR181" s="530">
        <f>IF(OR(BR177=0, BR177=""), BR178, IF(BR178&gt;(BR177*(1+Dash!$B$6)), BR177*(1+Dash!$B$6), IF(BR178&lt;(BR177*(1-Dash!$B$7)), BR177*(1-Dash!$B$7), BR178)))</f>
        <v>0</v>
      </c>
      <c r="BS181" s="530">
        <f>IF(OR(BS177=0, BS177=""), BS178, IF(BS178&gt;(BS177*(1+Dash!$B$6)), BS177*(1+Dash!$B$6), IF(BS178&lt;(BS177*(1-Dash!$B$7)), BS177*(1-Dash!$B$7), BS178)))</f>
        <v>0</v>
      </c>
      <c r="BT181" s="530">
        <f>IF(OR(BT177=0, BT177=""), BT178, IF(BT178&gt;(BT177*(1+Dash!$B$6)), BT177*(1+Dash!$B$6), IF(BT178&lt;(BT177*(1-Dash!$B$7)), BT177*(1-Dash!$B$7), BT178)))</f>
        <v>0</v>
      </c>
      <c r="BU181" s="530">
        <f>IF(OR(BU177=0, BU177=""), BU178, IF(BU178&gt;(BU177*(1+Dash!$B$6)), BU177*(1+Dash!$B$6), IF(BU178&lt;(BU177*(1-Dash!$B$7)), BU177*(1-Dash!$B$7), BU178)))</f>
        <v>16.149999999999999</v>
      </c>
      <c r="BV181" s="530">
        <f>IF(OR(BV177=0, BV177=""), BV178, IF(BV178&gt;(BV177*(1+Dash!$B$6)), BV177*(1+Dash!$B$6), IF(BV178&lt;(BV177*(1-Dash!$B$7)), BV177*(1-Dash!$B$7), BV178)))</f>
        <v>1.9</v>
      </c>
      <c r="BW181" s="530">
        <f>IF(OR(BW177=0, BW177=""), BW178, IF(BW178&gt;(BW177*(1+Dash!$B$6)), BW177*(1+Dash!$B$6), IF(BW178&lt;(BW177*(1-Dash!$B$7)), BW177*(1-Dash!$B$7), BW178)))</f>
        <v>7.7000000000000011</v>
      </c>
      <c r="BX181" s="530">
        <f>IF(OR(BX177=0, BX177=""), BX178, IF(BX178&gt;(BX177*(1+Dash!$B$6)), BX177*(1+Dash!$B$6), IF(BX178&lt;(BX177*(1-Dash!$B$7)), BX177*(1-Dash!$B$7), BX178)))</f>
        <v>12</v>
      </c>
      <c r="BY181" s="530">
        <f>IF(OR(BY177=0, BY177=""), BY178, IF(BY178&gt;(BY177*(1+Dash!$B$6)), BY177*(1+Dash!$B$6), IF(BY178&lt;(BY177*(1-Dash!$B$7)), BY177*(1-Dash!$B$7), BY178)))</f>
        <v>23.75</v>
      </c>
      <c r="BZ181" s="530">
        <f>IF(OR(BZ177=0, BZ177=""), BZ178, IF(BZ178&gt;(BZ177*(1+Dash!$B$6)), BZ177*(1+Dash!$B$6), IF(BZ178&lt;(BZ177*(1-Dash!$B$7)), BZ177*(1-Dash!$B$7), BZ178)))</f>
        <v>50</v>
      </c>
      <c r="CA181" s="530">
        <f>IF(OR(CA177=0, CA177=""), CA178, IF(CA178&gt;(CA177*(1+Dash!$B$6)), CA177*(1+Dash!$B$6), IF(CA178&lt;(CA177*(1-Dash!$B$7)), CA177*(1-Dash!$B$7), CA178)))</f>
        <v>0</v>
      </c>
    </row>
    <row r="182" spans="1:79" s="477" customFormat="1">
      <c r="A182" s="477" t="s">
        <v>75</v>
      </c>
      <c r="B182" s="477" t="s">
        <v>1877</v>
      </c>
      <c r="C182" s="477">
        <v>2026</v>
      </c>
      <c r="D182" s="477" t="s">
        <v>1937</v>
      </c>
      <c r="E182" s="530">
        <f>IF(E179&gt;(E181*(1+Dash!$B$6)), E181*(1+Dash!$B$6), IF(E179&lt;(E181*(1-Dash!$B$7)), E181*(1-Dash!$B$7), E179))</f>
        <v>840</v>
      </c>
      <c r="F182" s="530">
        <f>IF(F179&gt;(F181*(1+Dash!$B$6)), F181*(1+Dash!$B$6), IF(F179&lt;(F181*(1-Dash!$B$7)), F181*(1-Dash!$B$7), F179))</f>
        <v>624</v>
      </c>
      <c r="G182" s="530">
        <f>IF(G179&gt;(G181*(1+Dash!$B$6)), G181*(1+Dash!$B$6), IF(G179&lt;(G181*(1-Dash!$B$7)), G181*(1-Dash!$B$7), G179))</f>
        <v>272</v>
      </c>
      <c r="H182" s="530">
        <f>IF(H179&gt;(H181*(1+Dash!$B$6)), H181*(1+Dash!$B$6), IF(H179&lt;(H181*(1-Dash!$B$7)), H181*(1-Dash!$B$7), H179))</f>
        <v>247</v>
      </c>
      <c r="I182" s="530">
        <f>IF(I179&gt;(I181*(1+Dash!$B$6)), I181*(1+Dash!$B$6), IF(I179&lt;(I181*(1-Dash!$B$7)), I181*(1-Dash!$B$7), I179))</f>
        <v>154</v>
      </c>
      <c r="J182" s="530">
        <f>IF(J179&gt;(J181*(1+Dash!$B$6)), J181*(1+Dash!$B$6), IF(J179&lt;(J181*(1-Dash!$B$7)), J181*(1-Dash!$B$7), J179))</f>
        <v>1</v>
      </c>
      <c r="K182" s="530">
        <f>IF(K179&gt;(K181*(1+Dash!$B$6)), K181*(1+Dash!$B$6), IF(K179&lt;(K181*(1-Dash!$B$7)), K181*(1-Dash!$B$7), K179))</f>
        <v>1</v>
      </c>
      <c r="L182" s="530">
        <f>IF(L179&gt;(L181*(1+Dash!$B$6)), L181*(1+Dash!$B$6), IF(L179&lt;(L181*(1-Dash!$B$7)), L181*(1-Dash!$B$7), L179))</f>
        <v>0</v>
      </c>
      <c r="M182" s="530">
        <f>IF(M179&gt;(M181*(1+Dash!$B$6)), M181*(1+Dash!$B$6), IF(M179&lt;(M181*(1-Dash!$B$7)), M181*(1-Dash!$B$7), M179))</f>
        <v>0</v>
      </c>
      <c r="N182" s="530">
        <f>IF(N179&gt;(N181*(1+Dash!$B$6)), N181*(1+Dash!$B$6), IF(N179&lt;(N181*(1-Dash!$B$7)), N181*(1-Dash!$B$7), N179))</f>
        <v>3142</v>
      </c>
      <c r="O182" s="530">
        <f>IF(O179&gt;(O181*(1+Dash!$B$6)), O181*(1+Dash!$B$6), IF(O179&lt;(O181*(1-Dash!$B$7)), O181*(1-Dash!$B$7), O179))</f>
        <v>414.24749999999995</v>
      </c>
      <c r="P182" s="530">
        <f>IF(P179&gt;(P181*(1+Dash!$B$6)), P181*(1+Dash!$B$6), IF(P179&lt;(P181*(1-Dash!$B$7)), P181*(1-Dash!$B$7), P179))</f>
        <v>2969</v>
      </c>
      <c r="Q182" s="530">
        <f>IF(Q179&gt;(Q181*(1+Dash!$B$6)), Q181*(1+Dash!$B$6), IF(Q179&lt;(Q181*(1-Dash!$B$7)), Q181*(1-Dash!$B$7), Q179))</f>
        <v>79.419999999999987</v>
      </c>
      <c r="R182" s="530">
        <f>IF(R179&gt;(R181*(1+Dash!$B$6)), R181*(1+Dash!$B$6), IF(R179&lt;(R181*(1-Dash!$B$7)), R181*(1-Dash!$B$7), R179))</f>
        <v>37.002499999999998</v>
      </c>
      <c r="S182" s="530">
        <f>IF(S179&gt;(S181*(1+Dash!$B$6)), S181*(1+Dash!$B$6), IF(S179&lt;(S181*(1-Dash!$B$7)), S181*(1-Dash!$B$7), S179))</f>
        <v>30.684999999999995</v>
      </c>
      <c r="T182" s="530">
        <f>IF(T179&gt;(T181*(1+Dash!$B$6)), T181*(1+Dash!$B$6), IF(T179&lt;(T181*(1-Dash!$B$7)), T181*(1-Dash!$B$7), T179))</f>
        <v>48.734999999999992</v>
      </c>
      <c r="U182" s="530">
        <f>IF(U179&gt;(U181*(1+Dash!$B$6)), U181*(1+Dash!$B$6), IF(U179&lt;(U181*(1-Dash!$B$7)), U181*(1-Dash!$B$7), U179))</f>
        <v>19.360000000000003</v>
      </c>
      <c r="V182" s="530">
        <f>IF(V179&gt;(V181*(1+Dash!$B$6)), V181*(1+Dash!$B$6), IF(V179&lt;(V181*(1-Dash!$B$7)), V181*(1-Dash!$B$7), V179))</f>
        <v>8.1224999999999987</v>
      </c>
      <c r="W182" s="530">
        <f>IF(W179&gt;(W181*(1+Dash!$B$6)), W181*(1+Dash!$B$6), IF(W179&lt;(W181*(1-Dash!$B$7)), W181*(1-Dash!$B$7), W179))</f>
        <v>5</v>
      </c>
      <c r="X182" s="530">
        <f>IF(X179&gt;(X181*(1+Dash!$B$6)), X181*(1+Dash!$B$6), IF(X179&lt;(X181*(1-Dash!$B$7)), X181*(1-Dash!$B$7), X179))</f>
        <v>10.89</v>
      </c>
      <c r="Y182" s="530">
        <f>IF(Y179&gt;(Y181*(1+Dash!$B$6)), Y181*(1+Dash!$B$6), IF(Y179&lt;(Y181*(1-Dash!$B$7)), Y181*(1-Dash!$B$7), Y179))</f>
        <v>64.97999999999999</v>
      </c>
      <c r="Z182" s="530">
        <f>IF(Z179&gt;(Z181*(1+Dash!$B$6)), Z181*(1+Dash!$B$6), IF(Z179&lt;(Z181*(1-Dash!$B$7)), Z181*(1-Dash!$B$7), Z179))</f>
        <v>28.88</v>
      </c>
      <c r="AA182" s="530">
        <f>IF(AA179&gt;(AA181*(1+Dash!$B$6)), AA181*(1+Dash!$B$6), IF(AA179&lt;(AA181*(1-Dash!$B$7)), AA181*(1-Dash!$B$7), AA179))</f>
        <v>26.172499999999996</v>
      </c>
      <c r="AB182" s="530">
        <f>IF(AB179&gt;(AB181*(1+Dash!$B$6)), AB181*(1+Dash!$B$6), IF(AB179&lt;(AB181*(1-Dash!$B$7)), AB181*(1-Dash!$B$7), AB179))</f>
        <v>40.612499999999997</v>
      </c>
      <c r="AC182" s="530">
        <f>IF(AC179&gt;(AC181*(1+Dash!$B$6)), AC181*(1+Dash!$B$6), IF(AC179&lt;(AC181*(1-Dash!$B$7)), AC181*(1-Dash!$B$7), AC179))</f>
        <v>583.9174999999999</v>
      </c>
      <c r="AD182" s="530">
        <f>IF(AD179&gt;(AD181*(1+Dash!$B$6)), AD181*(1+Dash!$B$6), IF(AD179&lt;(AD181*(1-Dash!$B$7)), AD181*(1-Dash!$B$7), AD179))</f>
        <v>391.68499999999995</v>
      </c>
      <c r="AE182" s="530">
        <f>IF(AE179&gt;(AE181*(1+Dash!$B$6)), AE181*(1+Dash!$B$6), IF(AE179&lt;(AE181*(1-Dash!$B$7)), AE181*(1-Dash!$B$7), AE179))</f>
        <v>260.82249999999999</v>
      </c>
      <c r="AF182" s="530">
        <f>IF(AF179&gt;(AF181*(1+Dash!$B$6)), AF181*(1+Dash!$B$6), IF(AF179&lt;(AF181*(1-Dash!$B$7)), AF181*(1-Dash!$B$7), AF179))</f>
        <v>221</v>
      </c>
      <c r="AG182" s="530">
        <f>IF(AG179&gt;(AG181*(1+Dash!$B$6)), AG181*(1+Dash!$B$6), IF(AG179&lt;(AG181*(1-Dash!$B$7)), AG181*(1-Dash!$B$7), AG179))</f>
        <v>302.33749999999998</v>
      </c>
      <c r="AH182" s="530">
        <f>IF(AH179&gt;(AH181*(1+Dash!$B$6)), AH181*(1+Dash!$B$6), IF(AH179&lt;(AH181*(1-Dash!$B$7)), AH181*(1-Dash!$B$7), AH179))</f>
        <v>225.625</v>
      </c>
      <c r="AI182" s="530">
        <f>IF(AI179&gt;(AI181*(1+Dash!$B$6)), AI181*(1+Dash!$B$6), IF(AI179&lt;(AI181*(1-Dash!$B$7)), AI181*(1-Dash!$B$7), AI179))</f>
        <v>116.42249999999999</v>
      </c>
      <c r="AJ182" s="530">
        <f>IF(AJ179&gt;(AJ181*(1+Dash!$B$6)), AJ181*(1+Dash!$B$6), IF(AJ179&lt;(AJ181*(1-Dash!$B$7)), AJ181*(1-Dash!$B$7), AJ179))</f>
        <v>91</v>
      </c>
      <c r="AK182" s="530">
        <f>IF(AK179&gt;(AK181*(1+Dash!$B$6)), AK181*(1+Dash!$B$6), IF(AK179&lt;(AK181*(1-Dash!$B$7)), AK181*(1-Dash!$B$7), AK179))</f>
        <v>281.58</v>
      </c>
      <c r="AL182" s="530">
        <f>IF(AL179&gt;(AL181*(1+Dash!$B$6)), AL181*(1+Dash!$B$6), IF(AL179&lt;(AL181*(1-Dash!$B$7)), AL181*(1-Dash!$B$7), AL179))</f>
        <v>167</v>
      </c>
      <c r="AM182" s="530">
        <f>IF(AM179&gt;(AM181*(1+Dash!$B$6)), AM181*(1+Dash!$B$6), IF(AM179&lt;(AM181*(1-Dash!$B$7)), AM181*(1-Dash!$B$7), AM179))</f>
        <v>144.4</v>
      </c>
      <c r="AN182" s="530">
        <f>IF(AN179&gt;(AN181*(1+Dash!$B$6)), AN181*(1+Dash!$B$6), IF(AN179&lt;(AN181*(1-Dash!$B$7)), AN181*(1-Dash!$B$7), AN179))</f>
        <v>135.375</v>
      </c>
      <c r="AO182" s="530">
        <f>IF(AO179&gt;(AO181*(1+Dash!$B$6)), AO181*(1+Dash!$B$6), IF(AO179&lt;(AO181*(1-Dash!$B$7)), AO181*(1-Dash!$B$7), AO179))</f>
        <v>2</v>
      </c>
      <c r="AP182" s="530">
        <f>IF(AP179&gt;(AP181*(1+Dash!$B$6)), AP181*(1+Dash!$B$6), IF(AP179&lt;(AP181*(1-Dash!$B$7)), AP181*(1-Dash!$B$7), AP179))</f>
        <v>0</v>
      </c>
      <c r="AQ182" s="530">
        <f>IF(AQ179&gt;(AQ181*(1+Dash!$B$6)), AQ181*(1+Dash!$B$6), IF(AQ179&lt;(AQ181*(1-Dash!$B$7)), AQ181*(1-Dash!$B$7), AQ179))</f>
        <v>0</v>
      </c>
      <c r="AR182" s="530">
        <f>IF(AR179&gt;(AR181*(1+Dash!$B$6)), AR181*(1+Dash!$B$6), IF(AR179&lt;(AR181*(1-Dash!$B$7)), AR181*(1-Dash!$B$7), AR179))</f>
        <v>2</v>
      </c>
      <c r="AS182" s="530">
        <f>IF(AS179&gt;(AS181*(1+Dash!$B$6)), AS181*(1+Dash!$B$6), IF(AS179&lt;(AS181*(1-Dash!$B$7)), AS181*(1-Dash!$B$7), AS179))</f>
        <v>0.90249999999999997</v>
      </c>
      <c r="AT182" s="530">
        <f>IF(AT179&gt;(AT181*(1+Dash!$B$6)), AT181*(1+Dash!$B$6), IF(AT179&lt;(AT181*(1-Dash!$B$7)), AT181*(1-Dash!$B$7), AT179))</f>
        <v>0</v>
      </c>
      <c r="AU182" s="530">
        <f>IF(AU179&gt;(AU181*(1+Dash!$B$6)), AU181*(1+Dash!$B$6), IF(AU179&lt;(AU181*(1-Dash!$B$7)), AU181*(1-Dash!$B$7), AU179))</f>
        <v>0</v>
      </c>
      <c r="AV182" s="530">
        <f>IF(AV179&gt;(AV181*(1+Dash!$B$6)), AV181*(1+Dash!$B$6), IF(AV179&lt;(AV181*(1-Dash!$B$7)), AV181*(1-Dash!$B$7), AV179))</f>
        <v>0.90249999999999997</v>
      </c>
      <c r="AW182" s="530">
        <f>IF(AW179&gt;(AW181*(1+Dash!$B$6)), AW181*(1+Dash!$B$6), IF(AW179&lt;(AW181*(1-Dash!$B$7)), AW181*(1-Dash!$B$7), AW179))</f>
        <v>1.2100000000000002</v>
      </c>
      <c r="AX182" s="530">
        <f>IF(AX179&gt;(AX181*(1+Dash!$B$6)), AX181*(1+Dash!$B$6), IF(AX179&lt;(AX181*(1-Dash!$B$7)), AX181*(1-Dash!$B$7), AX179))</f>
        <v>0</v>
      </c>
      <c r="AY182" s="530">
        <f>IF(AY179&gt;(AY181*(1+Dash!$B$6)), AY181*(1+Dash!$B$6), IF(AY179&lt;(AY181*(1-Dash!$B$7)), AY181*(1-Dash!$B$7), AY179))</f>
        <v>0</v>
      </c>
      <c r="AZ182" s="530">
        <f>IF(AZ179&gt;(AZ181*(1+Dash!$B$6)), AZ181*(1+Dash!$B$6), IF(AZ179&lt;(AZ181*(1-Dash!$B$7)), AZ181*(1-Dash!$B$7), AZ179))</f>
        <v>1.2100000000000002</v>
      </c>
      <c r="BA182" s="530">
        <f>IF(BA179&gt;(BA181*(1+Dash!$B$6)), BA181*(1+Dash!$B$6), IF(BA179&lt;(BA181*(1-Dash!$B$7)), BA181*(1-Dash!$B$7), BA179))</f>
        <v>1048</v>
      </c>
      <c r="BB182" s="530">
        <f>IF(BB179&gt;(BB181*(1+Dash!$B$6)), BB181*(1+Dash!$B$6), IF(BB179&lt;(BB181*(1-Dash!$B$7)), BB181*(1-Dash!$B$7), BB179))</f>
        <v>393.25000000000011</v>
      </c>
      <c r="BC182" s="530">
        <f>IF(BC179&gt;(BC181*(1+Dash!$B$6)), BC181*(1+Dash!$B$6), IF(BC179&lt;(BC181*(1-Dash!$B$7)), BC181*(1-Dash!$B$7), BC179))</f>
        <v>533</v>
      </c>
      <c r="BD182" s="530">
        <f>IF(BD179&gt;(BD181*(1+Dash!$B$6)), BD181*(1+Dash!$B$6), IF(BD179&lt;(BD181*(1-Dash!$B$7)), BD181*(1-Dash!$B$7), BD179))</f>
        <v>507</v>
      </c>
      <c r="BE182" s="530">
        <f>IF(BE179&gt;(BE181*(1+Dash!$B$6)), BE181*(1+Dash!$B$6), IF(BE179&lt;(BE181*(1-Dash!$B$7)), BE181*(1-Dash!$B$7), BE179))</f>
        <v>406.56000000000006</v>
      </c>
      <c r="BF182" s="530">
        <f>IF(BF179&gt;(BF181*(1+Dash!$B$6)), BF181*(1+Dash!$B$6), IF(BF179&lt;(BF181*(1-Dash!$B$7)), BF181*(1-Dash!$B$7), BF179))</f>
        <v>183.92000000000004</v>
      </c>
      <c r="BG182" s="530">
        <f>IF(BG179&gt;(BG181*(1+Dash!$B$6)), BG181*(1+Dash!$B$6), IF(BG179&lt;(BG181*(1-Dash!$B$7)), BG181*(1-Dash!$B$7), BG179))</f>
        <v>186.34000000000003</v>
      </c>
      <c r="BH182" s="530">
        <f>IF(BH179&gt;(BH181*(1+Dash!$B$6)), BH181*(1+Dash!$B$6), IF(BH179&lt;(BH181*(1-Dash!$B$7)), BH181*(1-Dash!$B$7), BH179))</f>
        <v>160.93000000000004</v>
      </c>
      <c r="BI182" s="530">
        <f>IF(BI179&gt;(BI181*(1+Dash!$B$6)), BI181*(1+Dash!$B$6), IF(BI179&lt;(BI181*(1-Dash!$B$7)), BI181*(1-Dash!$B$7), BI179))</f>
        <v>557.745</v>
      </c>
      <c r="BJ182" s="530">
        <f>IF(BJ179&gt;(BJ181*(1+Dash!$B$6)), BJ181*(1+Dash!$B$6), IF(BJ179&lt;(BJ181*(1-Dash!$B$7)), BJ181*(1-Dash!$B$7), BJ179))</f>
        <v>172</v>
      </c>
      <c r="BK182" s="530">
        <f>IF(BK179&gt;(BK181*(1+Dash!$B$6)), BK181*(1+Dash!$B$6), IF(BK179&lt;(BK181*(1-Dash!$B$7)), BK181*(1-Dash!$B$7), BK179))</f>
        <v>317.67999999999995</v>
      </c>
      <c r="BL182" s="530">
        <f>IF(BL179&gt;(BL181*(1+Dash!$B$6)), BL181*(1+Dash!$B$6), IF(BL179&lt;(BL181*(1-Dash!$B$7)), BL181*(1-Dash!$B$7), BL179))</f>
        <v>306</v>
      </c>
      <c r="BM182" s="530">
        <f>IF(BM179&gt;(BM181*(1+Dash!$B$6)), BM181*(1+Dash!$B$6), IF(BM179&lt;(BM181*(1-Dash!$B$7)), BM181*(1-Dash!$B$7), BM179))</f>
        <v>16</v>
      </c>
      <c r="BN182" s="530">
        <f>IF(BN179&gt;(BN181*(1+Dash!$B$6)), BN181*(1+Dash!$B$6), IF(BN179&lt;(BN181*(1-Dash!$B$7)), BN181*(1-Dash!$B$7), BN179))</f>
        <v>1.8049999999999999</v>
      </c>
      <c r="BO182" s="530">
        <f>IF(BO179&gt;(BO181*(1+Dash!$B$6)), BO181*(1+Dash!$B$6), IF(BO179&lt;(BO181*(1-Dash!$B$7)), BO181*(1-Dash!$B$7), BO179))</f>
        <v>8</v>
      </c>
      <c r="BP182" s="530">
        <f>IF(BP179&gt;(BP181*(1+Dash!$B$6)), BP181*(1+Dash!$B$6), IF(BP179&lt;(BP181*(1-Dash!$B$7)), BP181*(1-Dash!$B$7), BP179))</f>
        <v>12</v>
      </c>
      <c r="BQ182" s="530">
        <f>IF(BQ179&gt;(BQ181*(1+Dash!$B$6)), BQ181*(1+Dash!$B$6), IF(BQ179&lt;(BQ181*(1-Dash!$B$7)), BQ181*(1-Dash!$B$7), BQ179))</f>
        <v>0</v>
      </c>
      <c r="BR182" s="530">
        <f>IF(BR179&gt;(BR181*(1+Dash!$B$6)), BR181*(1+Dash!$B$6), IF(BR179&lt;(BR181*(1-Dash!$B$7)), BR181*(1-Dash!$B$7), BR179))</f>
        <v>0</v>
      </c>
      <c r="BS182" s="530">
        <f>IF(BS179&gt;(BS181*(1+Dash!$B$6)), BS181*(1+Dash!$B$6), IF(BS179&lt;(BS181*(1-Dash!$B$7)), BS181*(1-Dash!$B$7), BS179))</f>
        <v>0</v>
      </c>
      <c r="BT182" s="530">
        <f>IF(BT179&gt;(BT181*(1+Dash!$B$6)), BT181*(1+Dash!$B$6), IF(BT179&lt;(BT181*(1-Dash!$B$7)), BT181*(1-Dash!$B$7), BT179))</f>
        <v>0</v>
      </c>
      <c r="BU182" s="530">
        <f>IF(BU179&gt;(BU181*(1+Dash!$B$6)), BU181*(1+Dash!$B$6), IF(BU179&lt;(BU181*(1-Dash!$B$7)), BU181*(1-Dash!$B$7), BU179))</f>
        <v>16</v>
      </c>
      <c r="BV182" s="530">
        <f>IF(BV179&gt;(BV181*(1+Dash!$B$6)), BV181*(1+Dash!$B$6), IF(BV179&lt;(BV181*(1-Dash!$B$7)), BV181*(1-Dash!$B$7), BV179))</f>
        <v>1.8049999999999999</v>
      </c>
      <c r="BW182" s="530">
        <f>IF(BW179&gt;(BW181*(1+Dash!$B$6)), BW181*(1+Dash!$B$6), IF(BW179&lt;(BW181*(1-Dash!$B$7)), BW181*(1-Dash!$B$7), BW179))</f>
        <v>8</v>
      </c>
      <c r="BX182" s="530">
        <f>IF(BX179&gt;(BX181*(1+Dash!$B$6)), BX181*(1+Dash!$B$6), IF(BX179&lt;(BX181*(1-Dash!$B$7)), BX181*(1-Dash!$B$7), BX179))</f>
        <v>12</v>
      </c>
      <c r="BY182" s="530">
        <f>IF(BY179&gt;(BY181*(1+Dash!$B$6)), BY181*(1+Dash!$B$6), IF(BY179&lt;(BY181*(1-Dash!$B$7)), BY181*(1-Dash!$B$7), BY179))</f>
        <v>22.5625</v>
      </c>
      <c r="BZ182" s="530">
        <f>IF(BZ179&gt;(BZ181*(1+Dash!$B$6)), BZ181*(1+Dash!$B$6), IF(BZ179&lt;(BZ181*(1-Dash!$B$7)), BZ181*(1-Dash!$B$7), BZ179))</f>
        <v>50</v>
      </c>
      <c r="CA182" s="530">
        <f>IF(CA179&gt;(CA181*(1+Dash!$B$6)), CA181*(1+Dash!$B$6), IF(CA179&lt;(CA181*(1-Dash!$B$7)), CA181*(1-Dash!$B$7), CA179))</f>
        <v>0</v>
      </c>
    </row>
    <row r="183" spans="1:79" s="477" customFormat="1">
      <c r="A183" s="477" t="s">
        <v>77</v>
      </c>
      <c r="B183" s="477" t="s">
        <v>1913</v>
      </c>
      <c r="C183" s="477">
        <v>2018</v>
      </c>
      <c r="D183" s="477" t="s">
        <v>1934</v>
      </c>
      <c r="E183" s="530">
        <v>2185</v>
      </c>
      <c r="F183" s="530">
        <v>2587</v>
      </c>
      <c r="G183" s="530">
        <v>1461</v>
      </c>
      <c r="H183" s="530">
        <v>1443</v>
      </c>
      <c r="I183" s="530">
        <v>452</v>
      </c>
      <c r="J183" s="530">
        <v>22</v>
      </c>
      <c r="K183" s="530">
        <v>17</v>
      </c>
      <c r="L183" s="530">
        <v>11</v>
      </c>
      <c r="M183" s="530">
        <v>0</v>
      </c>
      <c r="N183" s="530">
        <v>0</v>
      </c>
      <c r="O183" s="530">
        <v>0</v>
      </c>
      <c r="P183" s="530">
        <v>0</v>
      </c>
      <c r="Q183" s="530">
        <v>0</v>
      </c>
      <c r="R183" s="530">
        <v>0</v>
      </c>
      <c r="S183" s="530">
        <v>0</v>
      </c>
      <c r="T183" s="530">
        <v>0</v>
      </c>
      <c r="U183" s="530">
        <v>0</v>
      </c>
      <c r="V183" s="530">
        <v>0</v>
      </c>
      <c r="W183" s="530">
        <v>0</v>
      </c>
      <c r="X183" s="530">
        <v>0</v>
      </c>
      <c r="Y183" s="530">
        <v>0</v>
      </c>
      <c r="Z183" s="530">
        <v>0</v>
      </c>
      <c r="AA183" s="530">
        <v>0</v>
      </c>
      <c r="AB183" s="530">
        <v>0</v>
      </c>
      <c r="AC183" s="530">
        <v>814</v>
      </c>
      <c r="AD183" s="530">
        <v>311</v>
      </c>
      <c r="AE183" s="530">
        <v>474</v>
      </c>
      <c r="AF183" s="530">
        <v>469</v>
      </c>
      <c r="AG183" s="530">
        <v>277</v>
      </c>
      <c r="AH183" s="530">
        <v>111</v>
      </c>
      <c r="AI183" s="530">
        <v>152</v>
      </c>
      <c r="AJ183" s="530">
        <v>136</v>
      </c>
      <c r="AK183" s="530">
        <v>537</v>
      </c>
      <c r="AL183" s="530">
        <v>200</v>
      </c>
      <c r="AM183" s="530">
        <v>322</v>
      </c>
      <c r="AN183" s="530">
        <v>333</v>
      </c>
      <c r="AO183" s="530">
        <v>0</v>
      </c>
      <c r="AP183" s="530">
        <v>0</v>
      </c>
      <c r="AQ183" s="530">
        <v>0</v>
      </c>
      <c r="AR183" s="530">
        <v>0</v>
      </c>
      <c r="AS183" s="530">
        <v>0</v>
      </c>
      <c r="AT183" s="530">
        <v>0</v>
      </c>
      <c r="AU183" s="530">
        <v>0</v>
      </c>
      <c r="AV183" s="530">
        <v>0</v>
      </c>
      <c r="AW183" s="530">
        <v>0</v>
      </c>
      <c r="AX183" s="530">
        <v>0</v>
      </c>
      <c r="AY183" s="530">
        <v>0</v>
      </c>
      <c r="AZ183" s="530">
        <v>0</v>
      </c>
      <c r="BA183" s="530">
        <v>2968</v>
      </c>
      <c r="BB183" s="530">
        <v>1552</v>
      </c>
      <c r="BC183" s="530">
        <v>1541</v>
      </c>
      <c r="BD183" s="530">
        <v>891</v>
      </c>
      <c r="BE183" s="530">
        <v>2340</v>
      </c>
      <c r="BF183" s="530">
        <v>1287</v>
      </c>
      <c r="BG183" s="530">
        <v>1108</v>
      </c>
      <c r="BH183" s="530">
        <v>573</v>
      </c>
      <c r="BI183" s="530">
        <v>628</v>
      </c>
      <c r="BJ183" s="530">
        <v>265</v>
      </c>
      <c r="BK183" s="530">
        <v>433</v>
      </c>
      <c r="BL183" s="530">
        <v>318</v>
      </c>
      <c r="BM183" s="530">
        <v>0</v>
      </c>
      <c r="BN183" s="530">
        <v>0</v>
      </c>
      <c r="BO183" s="530">
        <v>0</v>
      </c>
      <c r="BP183" s="530">
        <v>0</v>
      </c>
      <c r="BQ183" s="530">
        <v>0</v>
      </c>
      <c r="BR183" s="530">
        <v>0</v>
      </c>
      <c r="BS183" s="530">
        <v>0</v>
      </c>
      <c r="BT183" s="530">
        <v>0</v>
      </c>
      <c r="BU183" s="530">
        <v>0</v>
      </c>
      <c r="BV183" s="530">
        <v>0</v>
      </c>
      <c r="BW183" s="530">
        <v>0</v>
      </c>
      <c r="BX183" s="530">
        <v>0</v>
      </c>
      <c r="BY183" s="530">
        <v>12</v>
      </c>
      <c r="BZ183" s="530">
        <v>30</v>
      </c>
      <c r="CA183" s="530">
        <v>0</v>
      </c>
    </row>
    <row r="184" spans="1:79" s="477" customFormat="1">
      <c r="A184" s="477" t="s">
        <v>77</v>
      </c>
      <c r="B184" s="477" t="s">
        <v>1913</v>
      </c>
      <c r="C184" s="477">
        <v>2019</v>
      </c>
      <c r="D184" s="477" t="s">
        <v>1934</v>
      </c>
      <c r="E184" s="530">
        <v>2328</v>
      </c>
      <c r="F184" s="530">
        <v>2552</v>
      </c>
      <c r="G184" s="530">
        <v>1465</v>
      </c>
      <c r="H184" s="530">
        <v>1519</v>
      </c>
      <c r="I184" s="530">
        <v>414</v>
      </c>
      <c r="J184" s="530">
        <v>28</v>
      </c>
      <c r="K184" s="530">
        <v>12</v>
      </c>
      <c r="L184" s="530">
        <v>17</v>
      </c>
      <c r="M184" s="530">
        <v>0</v>
      </c>
      <c r="N184" s="530">
        <v>0</v>
      </c>
      <c r="O184" s="530">
        <v>0</v>
      </c>
      <c r="P184" s="530">
        <v>0</v>
      </c>
      <c r="Q184" s="530">
        <v>0</v>
      </c>
      <c r="R184" s="530">
        <v>0</v>
      </c>
      <c r="S184" s="530">
        <v>0</v>
      </c>
      <c r="T184" s="530">
        <v>0</v>
      </c>
      <c r="U184" s="530">
        <v>0</v>
      </c>
      <c r="V184" s="530">
        <v>0</v>
      </c>
      <c r="W184" s="530">
        <v>0</v>
      </c>
      <c r="X184" s="530">
        <v>0</v>
      </c>
      <c r="Y184" s="530">
        <v>0</v>
      </c>
      <c r="Z184" s="530">
        <v>0</v>
      </c>
      <c r="AA184" s="530">
        <v>0</v>
      </c>
      <c r="AB184" s="530">
        <v>0</v>
      </c>
      <c r="AC184" s="530">
        <v>783</v>
      </c>
      <c r="AD184" s="530">
        <v>296</v>
      </c>
      <c r="AE184" s="530">
        <v>468</v>
      </c>
      <c r="AF184" s="530">
        <v>428</v>
      </c>
      <c r="AG184" s="530">
        <v>245</v>
      </c>
      <c r="AH184" s="530">
        <v>104</v>
      </c>
      <c r="AI184" s="530">
        <v>152</v>
      </c>
      <c r="AJ184" s="530">
        <v>124</v>
      </c>
      <c r="AK184" s="530">
        <v>538</v>
      </c>
      <c r="AL184" s="530">
        <v>192</v>
      </c>
      <c r="AM184" s="530">
        <v>316</v>
      </c>
      <c r="AN184" s="530">
        <v>304</v>
      </c>
      <c r="AO184" s="530">
        <v>0</v>
      </c>
      <c r="AP184" s="530">
        <v>0</v>
      </c>
      <c r="AQ184" s="530">
        <v>0</v>
      </c>
      <c r="AR184" s="530">
        <v>0</v>
      </c>
      <c r="AS184" s="530">
        <v>0</v>
      </c>
      <c r="AT184" s="530">
        <v>0</v>
      </c>
      <c r="AU184" s="530">
        <v>0</v>
      </c>
      <c r="AV184" s="530">
        <v>0</v>
      </c>
      <c r="AW184" s="530">
        <v>0</v>
      </c>
      <c r="AX184" s="530">
        <v>0</v>
      </c>
      <c r="AY184" s="530">
        <v>0</v>
      </c>
      <c r="AZ184" s="530">
        <v>0</v>
      </c>
      <c r="BA184" s="530">
        <v>2909</v>
      </c>
      <c r="BB184" s="530">
        <v>1592</v>
      </c>
      <c r="BC184" s="530">
        <v>1534</v>
      </c>
      <c r="BD184" s="530">
        <v>827</v>
      </c>
      <c r="BE184" s="530">
        <v>2282</v>
      </c>
      <c r="BF184" s="530">
        <v>1332</v>
      </c>
      <c r="BG184" s="530">
        <v>1091</v>
      </c>
      <c r="BH184" s="530">
        <v>526</v>
      </c>
      <c r="BI184" s="530">
        <v>627</v>
      </c>
      <c r="BJ184" s="530">
        <v>260</v>
      </c>
      <c r="BK184" s="530">
        <v>443</v>
      </c>
      <c r="BL184" s="530">
        <v>301</v>
      </c>
      <c r="BM184" s="530">
        <v>0</v>
      </c>
      <c r="BN184" s="530">
        <v>0</v>
      </c>
      <c r="BO184" s="530">
        <v>0</v>
      </c>
      <c r="BP184" s="530">
        <v>0</v>
      </c>
      <c r="BQ184" s="530">
        <v>0</v>
      </c>
      <c r="BR184" s="530">
        <v>0</v>
      </c>
      <c r="BS184" s="530">
        <v>0</v>
      </c>
      <c r="BT184" s="530">
        <v>0</v>
      </c>
      <c r="BU184" s="530">
        <v>0</v>
      </c>
      <c r="BV184" s="530">
        <v>0</v>
      </c>
      <c r="BW184" s="530">
        <v>0</v>
      </c>
      <c r="BX184" s="530">
        <v>0</v>
      </c>
      <c r="BY184" s="530">
        <v>5</v>
      </c>
      <c r="BZ184" s="530">
        <v>43</v>
      </c>
      <c r="CA184" s="530">
        <v>0</v>
      </c>
    </row>
    <row r="185" spans="1:79" s="477" customFormat="1">
      <c r="A185" s="477" t="s">
        <v>77</v>
      </c>
      <c r="B185" s="477" t="s">
        <v>1913</v>
      </c>
      <c r="C185" s="477">
        <v>2020</v>
      </c>
      <c r="D185" s="477" t="s">
        <v>1934</v>
      </c>
      <c r="E185" s="530">
        <v>2469</v>
      </c>
      <c r="F185" s="530">
        <v>2352</v>
      </c>
      <c r="G185" s="530">
        <v>1410</v>
      </c>
      <c r="H185" s="530">
        <v>1438</v>
      </c>
      <c r="I185" s="530">
        <v>420</v>
      </c>
      <c r="J185" s="530">
        <v>21</v>
      </c>
      <c r="K185" s="530">
        <v>7</v>
      </c>
      <c r="L185" s="530">
        <v>12</v>
      </c>
      <c r="M185" s="530">
        <v>0</v>
      </c>
      <c r="N185" s="530">
        <v>1900</v>
      </c>
      <c r="O185" s="530">
        <v>972</v>
      </c>
      <c r="P185" s="530">
        <v>928</v>
      </c>
      <c r="Q185" s="530">
        <v>0</v>
      </c>
      <c r="R185" s="530">
        <v>0</v>
      </c>
      <c r="S185" s="530">
        <v>0</v>
      </c>
      <c r="T185" s="530">
        <v>0</v>
      </c>
      <c r="U185" s="530">
        <v>0</v>
      </c>
      <c r="V185" s="530">
        <v>0</v>
      </c>
      <c r="W185" s="530">
        <v>0</v>
      </c>
      <c r="X185" s="530">
        <v>0</v>
      </c>
      <c r="Y185" s="530">
        <v>0</v>
      </c>
      <c r="Z185" s="530">
        <v>0</v>
      </c>
      <c r="AA185" s="530">
        <v>0</v>
      </c>
      <c r="AB185" s="530">
        <v>0</v>
      </c>
      <c r="AC185" s="530">
        <v>898</v>
      </c>
      <c r="AD185" s="530">
        <v>330</v>
      </c>
      <c r="AE185" s="530">
        <v>485</v>
      </c>
      <c r="AF185" s="530">
        <v>514</v>
      </c>
      <c r="AG185" s="530">
        <v>293</v>
      </c>
      <c r="AH185" s="530">
        <v>112</v>
      </c>
      <c r="AI185" s="530">
        <v>142</v>
      </c>
      <c r="AJ185" s="530">
        <v>163</v>
      </c>
      <c r="AK185" s="530">
        <v>605</v>
      </c>
      <c r="AL185" s="530">
        <v>218</v>
      </c>
      <c r="AM185" s="530">
        <v>343</v>
      </c>
      <c r="AN185" s="530">
        <v>351</v>
      </c>
      <c r="AO185" s="530">
        <v>0</v>
      </c>
      <c r="AP185" s="530">
        <v>0</v>
      </c>
      <c r="AQ185" s="530">
        <v>0</v>
      </c>
      <c r="AR185" s="530">
        <v>0</v>
      </c>
      <c r="AS185" s="530">
        <v>0</v>
      </c>
      <c r="AT185" s="530">
        <v>0</v>
      </c>
      <c r="AU185" s="530">
        <v>0</v>
      </c>
      <c r="AV185" s="530">
        <v>0</v>
      </c>
      <c r="AW185" s="530">
        <v>0</v>
      </c>
      <c r="AX185" s="530">
        <v>0</v>
      </c>
      <c r="AY185" s="530">
        <v>0</v>
      </c>
      <c r="AZ185" s="530">
        <v>0</v>
      </c>
      <c r="BA185" s="530">
        <v>2835</v>
      </c>
      <c r="BB185" s="530">
        <v>1542</v>
      </c>
      <c r="BC185" s="530">
        <v>1464</v>
      </c>
      <c r="BD185" s="530">
        <v>807</v>
      </c>
      <c r="BE185" s="530">
        <v>2222</v>
      </c>
      <c r="BF185" s="530">
        <v>1285</v>
      </c>
      <c r="BG185" s="530">
        <v>1073</v>
      </c>
      <c r="BH185" s="530">
        <v>497</v>
      </c>
      <c r="BI185" s="530">
        <v>613</v>
      </c>
      <c r="BJ185" s="530">
        <v>257</v>
      </c>
      <c r="BK185" s="530">
        <v>391</v>
      </c>
      <c r="BL185" s="530">
        <v>310</v>
      </c>
      <c r="BM185" s="530">
        <v>0</v>
      </c>
      <c r="BN185" s="530">
        <v>0</v>
      </c>
      <c r="BO185" s="530">
        <v>0</v>
      </c>
      <c r="BP185" s="530">
        <v>0</v>
      </c>
      <c r="BQ185" s="530">
        <v>0</v>
      </c>
      <c r="BR185" s="530">
        <v>0</v>
      </c>
      <c r="BS185" s="530">
        <v>0</v>
      </c>
      <c r="BT185" s="530">
        <v>0</v>
      </c>
      <c r="BU185" s="530">
        <v>0</v>
      </c>
      <c r="BV185" s="530">
        <v>0</v>
      </c>
      <c r="BW185" s="530">
        <v>0</v>
      </c>
      <c r="BX185" s="530">
        <v>0</v>
      </c>
      <c r="BY185" s="530">
        <v>4</v>
      </c>
      <c r="BZ185" s="530">
        <v>41</v>
      </c>
      <c r="CA185" s="530">
        <v>0</v>
      </c>
    </row>
    <row r="186" spans="1:79" s="477" customFormat="1">
      <c r="A186" s="477" t="s">
        <v>77</v>
      </c>
      <c r="B186" s="477" t="s">
        <v>1913</v>
      </c>
      <c r="C186" s="477">
        <v>2021</v>
      </c>
      <c r="D186" s="477" t="s">
        <v>1934</v>
      </c>
      <c r="E186" s="530">
        <v>2442</v>
      </c>
      <c r="F186" s="530">
        <v>1929</v>
      </c>
      <c r="G186" s="530">
        <v>1110</v>
      </c>
      <c r="H186" s="530">
        <v>1252</v>
      </c>
      <c r="I186" s="530">
        <v>366</v>
      </c>
      <c r="J186" s="530">
        <v>0</v>
      </c>
      <c r="K186" s="530">
        <v>0</v>
      </c>
      <c r="L186" s="530">
        <v>0</v>
      </c>
      <c r="M186" s="530">
        <v>0</v>
      </c>
      <c r="N186" s="530">
        <v>1856</v>
      </c>
      <c r="O186" s="530">
        <v>956</v>
      </c>
      <c r="P186" s="530">
        <v>900</v>
      </c>
      <c r="Q186" s="530">
        <v>0</v>
      </c>
      <c r="R186" s="530">
        <v>0</v>
      </c>
      <c r="S186" s="530">
        <v>0</v>
      </c>
      <c r="T186" s="530">
        <v>0</v>
      </c>
      <c r="U186" s="530">
        <v>0</v>
      </c>
      <c r="V186" s="530">
        <v>0</v>
      </c>
      <c r="W186" s="530">
        <v>0</v>
      </c>
      <c r="X186" s="530">
        <v>0</v>
      </c>
      <c r="Y186" s="530">
        <v>0</v>
      </c>
      <c r="Z186" s="530">
        <v>0</v>
      </c>
      <c r="AA186" s="530">
        <v>0</v>
      </c>
      <c r="AB186" s="530">
        <v>0</v>
      </c>
      <c r="AC186" s="530">
        <v>752</v>
      </c>
      <c r="AD186" s="530">
        <v>258</v>
      </c>
      <c r="AE186" s="530">
        <v>405</v>
      </c>
      <c r="AF186" s="530">
        <v>442</v>
      </c>
      <c r="AG186" s="530">
        <v>258</v>
      </c>
      <c r="AH186" s="530">
        <v>99</v>
      </c>
      <c r="AI186" s="530">
        <v>135</v>
      </c>
      <c r="AJ186" s="530">
        <v>138</v>
      </c>
      <c r="AK186" s="530">
        <v>494</v>
      </c>
      <c r="AL186" s="530">
        <v>159</v>
      </c>
      <c r="AM186" s="530">
        <v>270</v>
      </c>
      <c r="AN186" s="530">
        <v>304</v>
      </c>
      <c r="AO186" s="530">
        <v>3</v>
      </c>
      <c r="AP186" s="530">
        <v>1</v>
      </c>
      <c r="AQ186" s="530">
        <v>2</v>
      </c>
      <c r="AR186" s="530">
        <v>3</v>
      </c>
      <c r="AS186" s="530">
        <v>3</v>
      </c>
      <c r="AT186" s="530">
        <v>1</v>
      </c>
      <c r="AU186" s="530">
        <v>2</v>
      </c>
      <c r="AV186" s="530">
        <v>3</v>
      </c>
      <c r="AW186" s="530">
        <v>0</v>
      </c>
      <c r="AX186" s="530">
        <v>0</v>
      </c>
      <c r="AY186" s="530">
        <v>0</v>
      </c>
      <c r="AZ186" s="530">
        <v>0</v>
      </c>
      <c r="BA186" s="530">
        <v>2989</v>
      </c>
      <c r="BB186" s="530">
        <v>1654</v>
      </c>
      <c r="BC186" s="530">
        <v>1455</v>
      </c>
      <c r="BD186" s="530">
        <v>791</v>
      </c>
      <c r="BE186" s="530">
        <v>2365</v>
      </c>
      <c r="BF186" s="530">
        <v>1399</v>
      </c>
      <c r="BG186" s="530">
        <v>1039</v>
      </c>
      <c r="BH186" s="530">
        <v>472</v>
      </c>
      <c r="BI186" s="530">
        <v>624</v>
      </c>
      <c r="BJ186" s="530">
        <v>255</v>
      </c>
      <c r="BK186" s="530">
        <v>416</v>
      </c>
      <c r="BL186" s="530">
        <v>319</v>
      </c>
      <c r="BM186" s="530">
        <v>0</v>
      </c>
      <c r="BN186" s="530">
        <v>0</v>
      </c>
      <c r="BO186" s="530">
        <v>0</v>
      </c>
      <c r="BP186" s="530">
        <v>0</v>
      </c>
      <c r="BQ186" s="530">
        <v>0</v>
      </c>
      <c r="BR186" s="530">
        <v>0</v>
      </c>
      <c r="BS186" s="530">
        <v>0</v>
      </c>
      <c r="BT186" s="530">
        <v>0</v>
      </c>
      <c r="BU186" s="530">
        <v>0</v>
      </c>
      <c r="BV186" s="530">
        <v>0</v>
      </c>
      <c r="BW186" s="530">
        <v>0</v>
      </c>
      <c r="BX186" s="530">
        <v>0</v>
      </c>
      <c r="BY186" s="530">
        <v>9</v>
      </c>
      <c r="BZ186" s="530">
        <v>65</v>
      </c>
      <c r="CA186" s="530">
        <v>0</v>
      </c>
    </row>
    <row r="187" spans="1:79" s="477" customFormat="1">
      <c r="A187" s="477" t="s">
        <v>77</v>
      </c>
      <c r="B187" s="477" t="s">
        <v>1913</v>
      </c>
      <c r="C187" s="477">
        <v>2022</v>
      </c>
      <c r="D187" s="477" t="s">
        <v>1934</v>
      </c>
      <c r="E187" s="530">
        <v>2418</v>
      </c>
      <c r="F187" s="530">
        <v>1918</v>
      </c>
      <c r="G187" s="530">
        <v>1086</v>
      </c>
      <c r="H187" s="530">
        <v>1255</v>
      </c>
      <c r="I187" s="530">
        <v>332</v>
      </c>
      <c r="J187" s="530">
        <v>0</v>
      </c>
      <c r="K187" s="530">
        <v>0</v>
      </c>
      <c r="L187" s="530">
        <v>0</v>
      </c>
      <c r="M187" s="530">
        <v>0</v>
      </c>
      <c r="N187" s="530">
        <v>1447</v>
      </c>
      <c r="O187" s="530">
        <v>752</v>
      </c>
      <c r="P187" s="530">
        <v>695</v>
      </c>
      <c r="Q187" s="530">
        <v>0</v>
      </c>
      <c r="R187" s="530">
        <v>0</v>
      </c>
      <c r="S187" s="530">
        <v>0</v>
      </c>
      <c r="T187" s="530">
        <v>0</v>
      </c>
      <c r="U187" s="530">
        <v>0</v>
      </c>
      <c r="V187" s="530">
        <v>0</v>
      </c>
      <c r="W187" s="530">
        <v>0</v>
      </c>
      <c r="X187" s="530">
        <v>0</v>
      </c>
      <c r="Y187" s="530">
        <v>0</v>
      </c>
      <c r="Z187" s="530">
        <v>0</v>
      </c>
      <c r="AA187" s="530">
        <v>0</v>
      </c>
      <c r="AB187" s="530">
        <v>0</v>
      </c>
      <c r="AC187" s="530">
        <v>642</v>
      </c>
      <c r="AD187" s="530">
        <v>250</v>
      </c>
      <c r="AE187" s="530">
        <v>387</v>
      </c>
      <c r="AF187" s="530">
        <v>342</v>
      </c>
      <c r="AG187" s="530">
        <v>173</v>
      </c>
      <c r="AH187" s="530">
        <v>89</v>
      </c>
      <c r="AI187" s="530">
        <v>108</v>
      </c>
      <c r="AJ187" s="530">
        <v>85</v>
      </c>
      <c r="AK187" s="530">
        <v>469</v>
      </c>
      <c r="AL187" s="530">
        <v>161</v>
      </c>
      <c r="AM187" s="530">
        <v>279</v>
      </c>
      <c r="AN187" s="530">
        <v>257</v>
      </c>
      <c r="AO187" s="530">
        <v>22</v>
      </c>
      <c r="AP187" s="530">
        <v>8</v>
      </c>
      <c r="AQ187" s="530">
        <v>14</v>
      </c>
      <c r="AR187" s="530">
        <v>16</v>
      </c>
      <c r="AS187" s="530">
        <v>11</v>
      </c>
      <c r="AT187" s="530">
        <v>5</v>
      </c>
      <c r="AU187" s="530">
        <v>8</v>
      </c>
      <c r="AV187" s="530">
        <v>10</v>
      </c>
      <c r="AW187" s="530">
        <v>11</v>
      </c>
      <c r="AX187" s="530">
        <v>3</v>
      </c>
      <c r="AY187" s="530">
        <v>6</v>
      </c>
      <c r="AZ187" s="530">
        <v>6</v>
      </c>
      <c r="BA187" s="530">
        <v>2705</v>
      </c>
      <c r="BB187" s="530">
        <v>1437</v>
      </c>
      <c r="BC187" s="530">
        <v>1249</v>
      </c>
      <c r="BD187" s="530">
        <v>759</v>
      </c>
      <c r="BE187" s="530">
        <v>2143</v>
      </c>
      <c r="BF187" s="530">
        <v>1224</v>
      </c>
      <c r="BG187" s="530">
        <v>895</v>
      </c>
      <c r="BH187" s="530">
        <v>476</v>
      </c>
      <c r="BI187" s="530">
        <v>562</v>
      </c>
      <c r="BJ187" s="530">
        <v>213</v>
      </c>
      <c r="BK187" s="530">
        <v>354</v>
      </c>
      <c r="BL187" s="530">
        <v>283</v>
      </c>
      <c r="BM187" s="530">
        <v>0</v>
      </c>
      <c r="BN187" s="530">
        <v>0</v>
      </c>
      <c r="BO187" s="530">
        <v>0</v>
      </c>
      <c r="BP187" s="530">
        <v>0</v>
      </c>
      <c r="BQ187" s="530">
        <v>0</v>
      </c>
      <c r="BR187" s="530">
        <v>0</v>
      </c>
      <c r="BS187" s="530">
        <v>0</v>
      </c>
      <c r="BT187" s="530">
        <v>0</v>
      </c>
      <c r="BU187" s="530">
        <v>0</v>
      </c>
      <c r="BV187" s="530">
        <v>0</v>
      </c>
      <c r="BW187" s="530">
        <v>0</v>
      </c>
      <c r="BX187" s="530">
        <v>0</v>
      </c>
      <c r="BY187" s="530">
        <v>7</v>
      </c>
      <c r="BZ187" s="530">
        <v>65</v>
      </c>
      <c r="CA187" s="530">
        <v>0</v>
      </c>
    </row>
    <row r="188" spans="1:79" s="477" customFormat="1">
      <c r="A188" s="477" t="s">
        <v>77</v>
      </c>
      <c r="B188" s="477" t="s">
        <v>1913</v>
      </c>
      <c r="C188" s="477">
        <v>2023</v>
      </c>
      <c r="D188" s="477" t="s">
        <v>1934</v>
      </c>
      <c r="E188" s="530">
        <v>2534</v>
      </c>
      <c r="F188" s="530">
        <v>1910</v>
      </c>
      <c r="G188" s="530">
        <v>1083</v>
      </c>
      <c r="H188" s="530">
        <v>1136</v>
      </c>
      <c r="I188" s="530">
        <v>290</v>
      </c>
      <c r="J188" s="530">
        <v>0</v>
      </c>
      <c r="K188" s="530">
        <v>0</v>
      </c>
      <c r="L188" s="530">
        <v>0</v>
      </c>
      <c r="M188" s="530">
        <v>0</v>
      </c>
      <c r="N188" s="530">
        <v>509</v>
      </c>
      <c r="O188" s="530">
        <v>509</v>
      </c>
      <c r="P188" s="530">
        <v>0</v>
      </c>
      <c r="Q188" s="530">
        <v>0</v>
      </c>
      <c r="R188" s="530">
        <v>0</v>
      </c>
      <c r="S188" s="530">
        <v>0</v>
      </c>
      <c r="T188" s="530">
        <v>0</v>
      </c>
      <c r="U188" s="530">
        <v>0</v>
      </c>
      <c r="V188" s="530">
        <v>0</v>
      </c>
      <c r="W188" s="530">
        <v>0</v>
      </c>
      <c r="X188" s="530">
        <v>0</v>
      </c>
      <c r="Y188" s="530">
        <v>0</v>
      </c>
      <c r="Z188" s="530">
        <v>0</v>
      </c>
      <c r="AA188" s="530">
        <v>0</v>
      </c>
      <c r="AB188" s="530">
        <v>0</v>
      </c>
      <c r="AC188" s="530">
        <v>831</v>
      </c>
      <c r="AD188" s="530">
        <v>296</v>
      </c>
      <c r="AE188" s="530">
        <v>483</v>
      </c>
      <c r="AF188" s="530">
        <v>413</v>
      </c>
      <c r="AG188" s="530">
        <v>248</v>
      </c>
      <c r="AH188" s="530">
        <v>98</v>
      </c>
      <c r="AI188" s="530">
        <v>136</v>
      </c>
      <c r="AJ188" s="530">
        <v>105</v>
      </c>
      <c r="AK188" s="530">
        <v>583</v>
      </c>
      <c r="AL188" s="530">
        <v>198</v>
      </c>
      <c r="AM188" s="530">
        <v>347</v>
      </c>
      <c r="AN188" s="530">
        <v>308</v>
      </c>
      <c r="AO188" s="530">
        <v>4</v>
      </c>
      <c r="AP188" s="530">
        <v>3</v>
      </c>
      <c r="AQ188" s="530">
        <v>2</v>
      </c>
      <c r="AR188" s="530">
        <v>4</v>
      </c>
      <c r="AS188" s="530">
        <v>4</v>
      </c>
      <c r="AT188" s="530">
        <v>3</v>
      </c>
      <c r="AU188" s="530">
        <v>2</v>
      </c>
      <c r="AV188" s="530">
        <v>4</v>
      </c>
      <c r="AW188" s="530">
        <v>0</v>
      </c>
      <c r="AX188" s="530">
        <v>0</v>
      </c>
      <c r="AY188" s="530">
        <v>0</v>
      </c>
      <c r="AZ188" s="530">
        <v>0</v>
      </c>
      <c r="BA188" s="530">
        <v>2772</v>
      </c>
      <c r="BB188" s="530">
        <v>1589</v>
      </c>
      <c r="BC188" s="530">
        <v>1201</v>
      </c>
      <c r="BD188" s="530">
        <v>671</v>
      </c>
      <c r="BE188" s="530">
        <v>2232</v>
      </c>
      <c r="BF188" s="530">
        <v>1382</v>
      </c>
      <c r="BG188" s="530">
        <v>867</v>
      </c>
      <c r="BH188" s="530">
        <v>392</v>
      </c>
      <c r="BI188" s="530">
        <v>540</v>
      </c>
      <c r="BJ188" s="530">
        <v>207</v>
      </c>
      <c r="BK188" s="530">
        <v>334</v>
      </c>
      <c r="BL188" s="530">
        <v>279</v>
      </c>
      <c r="BM188" s="530">
        <v>0</v>
      </c>
      <c r="BN188" s="530">
        <v>0</v>
      </c>
      <c r="BO188" s="530">
        <v>0</v>
      </c>
      <c r="BP188" s="530">
        <v>0</v>
      </c>
      <c r="BQ188" s="530">
        <v>0</v>
      </c>
      <c r="BR188" s="530">
        <v>0</v>
      </c>
      <c r="BS188" s="530">
        <v>0</v>
      </c>
      <c r="BT188" s="530">
        <v>0</v>
      </c>
      <c r="BU188" s="530">
        <v>0</v>
      </c>
      <c r="BV188" s="530">
        <v>0</v>
      </c>
      <c r="BW188" s="530">
        <v>0</v>
      </c>
      <c r="BX188" s="530">
        <v>0</v>
      </c>
      <c r="BY188" s="530">
        <v>10</v>
      </c>
      <c r="BZ188" s="530">
        <v>41</v>
      </c>
      <c r="CA188" s="530">
        <v>0</v>
      </c>
    </row>
    <row r="189" spans="1:79" s="477" customFormat="1">
      <c r="A189" s="477" t="s">
        <v>77</v>
      </c>
      <c r="B189" s="477" t="s">
        <v>1913</v>
      </c>
      <c r="C189" s="477">
        <v>2024</v>
      </c>
      <c r="D189" s="477" t="s">
        <v>1934</v>
      </c>
      <c r="E189" s="530">
        <v>2673</v>
      </c>
      <c r="F189" s="530">
        <v>2386</v>
      </c>
      <c r="G189" s="530">
        <v>1582</v>
      </c>
      <c r="H189" s="530">
        <v>1132</v>
      </c>
      <c r="I189" s="530">
        <v>281</v>
      </c>
      <c r="J189" s="530">
        <v>0</v>
      </c>
      <c r="K189" s="530">
        <v>0</v>
      </c>
      <c r="L189" s="530">
        <v>0</v>
      </c>
      <c r="M189" s="530">
        <v>0</v>
      </c>
      <c r="N189" s="530">
        <v>697</v>
      </c>
      <c r="O189" s="530">
        <v>197</v>
      </c>
      <c r="P189" s="530">
        <v>500</v>
      </c>
      <c r="Q189" s="530">
        <v>0</v>
      </c>
      <c r="R189" s="530">
        <v>0</v>
      </c>
      <c r="S189" s="530">
        <v>0</v>
      </c>
      <c r="T189" s="530">
        <v>0</v>
      </c>
      <c r="U189" s="530">
        <v>0</v>
      </c>
      <c r="V189" s="530">
        <v>0</v>
      </c>
      <c r="W189" s="530">
        <v>0</v>
      </c>
      <c r="X189" s="530">
        <v>0</v>
      </c>
      <c r="Y189" s="530">
        <v>0</v>
      </c>
      <c r="Z189" s="530">
        <v>0</v>
      </c>
      <c r="AA189" s="530">
        <v>0</v>
      </c>
      <c r="AB189" s="530">
        <v>0</v>
      </c>
      <c r="AC189" s="530">
        <v>932</v>
      </c>
      <c r="AD189" s="530">
        <v>357</v>
      </c>
      <c r="AE189" s="530">
        <v>517</v>
      </c>
      <c r="AF189" s="530">
        <v>406</v>
      </c>
      <c r="AG189" s="530">
        <v>386</v>
      </c>
      <c r="AH189" s="530">
        <v>200</v>
      </c>
      <c r="AI189" s="530">
        <v>220</v>
      </c>
      <c r="AJ189" s="530">
        <v>95</v>
      </c>
      <c r="AK189" s="530">
        <v>546</v>
      </c>
      <c r="AL189" s="530">
        <v>157</v>
      </c>
      <c r="AM189" s="530">
        <v>297</v>
      </c>
      <c r="AN189" s="530">
        <v>311</v>
      </c>
      <c r="AO189" s="530">
        <v>2</v>
      </c>
      <c r="AP189" s="530">
        <v>1</v>
      </c>
      <c r="AQ189" s="530">
        <v>0</v>
      </c>
      <c r="AR189" s="530">
        <v>2</v>
      </c>
      <c r="AS189" s="530">
        <v>2</v>
      </c>
      <c r="AT189" s="530">
        <v>1</v>
      </c>
      <c r="AU189" s="530">
        <v>0</v>
      </c>
      <c r="AV189" s="530">
        <v>2</v>
      </c>
      <c r="AW189" s="530">
        <v>0</v>
      </c>
      <c r="AX189" s="530">
        <v>0</v>
      </c>
      <c r="AY189" s="530">
        <v>0</v>
      </c>
      <c r="AZ189" s="530">
        <v>0</v>
      </c>
      <c r="BA189" s="530">
        <v>2900</v>
      </c>
      <c r="BB189" s="530">
        <v>1814</v>
      </c>
      <c r="BC189" s="530">
        <v>1201</v>
      </c>
      <c r="BD189" s="530">
        <v>675</v>
      </c>
      <c r="BE189" s="530">
        <v>1941</v>
      </c>
      <c r="BF189" s="530">
        <v>1347</v>
      </c>
      <c r="BG189" s="530">
        <v>547</v>
      </c>
      <c r="BH189" s="530">
        <v>290</v>
      </c>
      <c r="BI189" s="530">
        <v>959</v>
      </c>
      <c r="BJ189" s="530">
        <v>467</v>
      </c>
      <c r="BK189" s="530">
        <v>654</v>
      </c>
      <c r="BL189" s="530">
        <v>385</v>
      </c>
      <c r="BM189" s="530">
        <v>0</v>
      </c>
      <c r="BN189" s="530">
        <v>0</v>
      </c>
      <c r="BO189" s="530">
        <v>0</v>
      </c>
      <c r="BP189" s="530">
        <v>0</v>
      </c>
      <c r="BQ189" s="530">
        <v>0</v>
      </c>
      <c r="BR189" s="530">
        <v>0</v>
      </c>
      <c r="BS189" s="530">
        <v>0</v>
      </c>
      <c r="BT189" s="530">
        <v>0</v>
      </c>
      <c r="BU189" s="530">
        <v>0</v>
      </c>
      <c r="BV189" s="530">
        <v>0</v>
      </c>
      <c r="BW189" s="530">
        <v>0</v>
      </c>
      <c r="BX189" s="530">
        <v>0</v>
      </c>
      <c r="BY189" s="530">
        <v>14</v>
      </c>
      <c r="BZ189" s="530">
        <v>35</v>
      </c>
      <c r="CA189" s="530">
        <v>0</v>
      </c>
    </row>
    <row r="190" spans="1:79" s="477" customFormat="1">
      <c r="A190" s="477" t="s">
        <v>77</v>
      </c>
      <c r="B190" s="477" t="s">
        <v>1913</v>
      </c>
      <c r="C190" s="477">
        <v>2025</v>
      </c>
      <c r="D190" s="477" t="s">
        <v>1935</v>
      </c>
      <c r="E190" s="530">
        <v>2673</v>
      </c>
      <c r="F190" s="530">
        <v>2386</v>
      </c>
      <c r="G190" s="530">
        <v>1401</v>
      </c>
      <c r="H190" s="530">
        <v>1410</v>
      </c>
      <c r="I190" s="530">
        <v>391</v>
      </c>
      <c r="J190" s="530">
        <v>0</v>
      </c>
      <c r="K190" s="530">
        <v>0</v>
      </c>
      <c r="L190" s="530">
        <v>0</v>
      </c>
      <c r="M190" s="530">
        <v>0</v>
      </c>
      <c r="N190" s="530">
        <v>830</v>
      </c>
      <c r="O190" s="530">
        <v>470</v>
      </c>
      <c r="P190" s="530">
        <v>360</v>
      </c>
      <c r="Q190" s="530">
        <v>0</v>
      </c>
      <c r="R190" s="530">
        <v>0</v>
      </c>
      <c r="S190" s="530">
        <v>0</v>
      </c>
      <c r="T190" s="530">
        <v>0</v>
      </c>
      <c r="U190" s="530">
        <v>0</v>
      </c>
      <c r="V190" s="530">
        <v>0</v>
      </c>
      <c r="W190" s="530">
        <v>0</v>
      </c>
      <c r="X190" s="530">
        <v>0</v>
      </c>
      <c r="Y190" s="530">
        <v>0</v>
      </c>
      <c r="Z190" s="530">
        <v>0</v>
      </c>
      <c r="AA190" s="530">
        <v>0</v>
      </c>
      <c r="AB190" s="530">
        <v>0</v>
      </c>
      <c r="AC190" s="530">
        <v>810</v>
      </c>
      <c r="AD190" s="530">
        <v>301</v>
      </c>
      <c r="AE190" s="530">
        <v>463</v>
      </c>
      <c r="AF190" s="530">
        <v>434</v>
      </c>
      <c r="AG190" s="530">
        <v>267</v>
      </c>
      <c r="AH190" s="530">
        <v>115</v>
      </c>
      <c r="AI190" s="530">
        <v>149</v>
      </c>
      <c r="AJ190" s="530">
        <v>121</v>
      </c>
      <c r="AK190" s="530">
        <v>543</v>
      </c>
      <c r="AL190" s="530">
        <v>186</v>
      </c>
      <c r="AM190" s="530">
        <v>314</v>
      </c>
      <c r="AN190" s="530">
        <v>313</v>
      </c>
      <c r="AO190" s="530">
        <v>4</v>
      </c>
      <c r="AP190" s="530">
        <v>2</v>
      </c>
      <c r="AQ190" s="530">
        <v>2</v>
      </c>
      <c r="AR190" s="530">
        <v>4</v>
      </c>
      <c r="AS190" s="530">
        <v>4</v>
      </c>
      <c r="AT190" s="530">
        <v>2</v>
      </c>
      <c r="AU190" s="530">
        <v>2</v>
      </c>
      <c r="AV190" s="530">
        <v>4</v>
      </c>
      <c r="AW190" s="530">
        <v>0</v>
      </c>
      <c r="AX190" s="530">
        <v>0</v>
      </c>
      <c r="AY190" s="530">
        <v>0</v>
      </c>
      <c r="AZ190" s="530">
        <v>0</v>
      </c>
      <c r="BA190" s="530">
        <v>2869</v>
      </c>
      <c r="BB190" s="530">
        <v>1597</v>
      </c>
      <c r="BC190" s="530">
        <v>1377</v>
      </c>
      <c r="BD190" s="530">
        <v>774</v>
      </c>
      <c r="BE190" s="530">
        <v>2219</v>
      </c>
      <c r="BF190" s="530">
        <v>1325</v>
      </c>
      <c r="BG190" s="530">
        <v>939</v>
      </c>
      <c r="BH190" s="530">
        <v>457</v>
      </c>
      <c r="BI190" s="530">
        <v>650</v>
      </c>
      <c r="BJ190" s="530">
        <v>272</v>
      </c>
      <c r="BK190" s="530">
        <v>438</v>
      </c>
      <c r="BL190" s="530">
        <v>317</v>
      </c>
      <c r="BM190" s="530">
        <v>0</v>
      </c>
      <c r="BN190" s="530">
        <v>0</v>
      </c>
      <c r="BO190" s="530">
        <v>0</v>
      </c>
      <c r="BP190" s="530">
        <v>0</v>
      </c>
      <c r="BQ190" s="530">
        <v>0</v>
      </c>
      <c r="BR190" s="530">
        <v>0</v>
      </c>
      <c r="BS190" s="530">
        <v>0</v>
      </c>
      <c r="BT190" s="530">
        <v>0</v>
      </c>
      <c r="BU190" s="530">
        <v>0</v>
      </c>
      <c r="BV190" s="530">
        <v>0</v>
      </c>
      <c r="BW190" s="530">
        <v>0</v>
      </c>
      <c r="BX190" s="530">
        <v>0</v>
      </c>
      <c r="BY190" s="530">
        <v>9</v>
      </c>
      <c r="BZ190" s="530">
        <v>46</v>
      </c>
      <c r="CA190" s="530">
        <v>0</v>
      </c>
    </row>
    <row r="191" spans="1:79" s="477" customFormat="1">
      <c r="A191" s="477" t="s">
        <v>77</v>
      </c>
      <c r="B191" s="477" t="s">
        <v>1913</v>
      </c>
      <c r="C191" s="477">
        <v>2026</v>
      </c>
      <c r="D191" s="477" t="s">
        <v>1935</v>
      </c>
      <c r="E191" s="530">
        <v>2673</v>
      </c>
      <c r="F191" s="530">
        <v>2386</v>
      </c>
      <c r="G191" s="530">
        <v>1401</v>
      </c>
      <c r="H191" s="530">
        <v>1410</v>
      </c>
      <c r="I191" s="530">
        <v>391</v>
      </c>
      <c r="J191" s="530">
        <v>0</v>
      </c>
      <c r="K191" s="530">
        <v>0</v>
      </c>
      <c r="L191" s="530">
        <v>0</v>
      </c>
      <c r="M191" s="530">
        <v>0</v>
      </c>
      <c r="N191" s="530">
        <v>961</v>
      </c>
      <c r="O191" s="530">
        <v>544</v>
      </c>
      <c r="P191" s="530">
        <v>417</v>
      </c>
      <c r="Q191" s="530">
        <v>0</v>
      </c>
      <c r="R191" s="530">
        <v>0</v>
      </c>
      <c r="S191" s="530">
        <v>0</v>
      </c>
      <c r="T191" s="530">
        <v>0</v>
      </c>
      <c r="U191" s="530">
        <v>0</v>
      </c>
      <c r="V191" s="530">
        <v>0</v>
      </c>
      <c r="W191" s="530">
        <v>0</v>
      </c>
      <c r="X191" s="530">
        <v>0</v>
      </c>
      <c r="Y191" s="530">
        <v>0</v>
      </c>
      <c r="Z191" s="530">
        <v>0</v>
      </c>
      <c r="AA191" s="530">
        <v>0</v>
      </c>
      <c r="AB191" s="530">
        <v>0</v>
      </c>
      <c r="AC191" s="530">
        <v>808</v>
      </c>
      <c r="AD191" s="530">
        <v>300</v>
      </c>
      <c r="AE191" s="530">
        <v>461</v>
      </c>
      <c r="AF191" s="530">
        <v>433</v>
      </c>
      <c r="AG191" s="530">
        <v>266</v>
      </c>
      <c r="AH191" s="530">
        <v>115</v>
      </c>
      <c r="AI191" s="530">
        <v>149</v>
      </c>
      <c r="AJ191" s="530">
        <v>120</v>
      </c>
      <c r="AK191" s="530">
        <v>542</v>
      </c>
      <c r="AL191" s="530">
        <v>185</v>
      </c>
      <c r="AM191" s="530">
        <v>312</v>
      </c>
      <c r="AN191" s="530">
        <v>313</v>
      </c>
      <c r="AO191" s="530">
        <v>4</v>
      </c>
      <c r="AP191" s="530">
        <v>2</v>
      </c>
      <c r="AQ191" s="530">
        <v>2</v>
      </c>
      <c r="AR191" s="530">
        <v>4</v>
      </c>
      <c r="AS191" s="530">
        <v>4</v>
      </c>
      <c r="AT191" s="530">
        <v>2</v>
      </c>
      <c r="AU191" s="530">
        <v>2</v>
      </c>
      <c r="AV191" s="530">
        <v>4</v>
      </c>
      <c r="AW191" s="530">
        <v>0</v>
      </c>
      <c r="AX191" s="530">
        <v>0</v>
      </c>
      <c r="AY191" s="530">
        <v>0</v>
      </c>
      <c r="AZ191" s="530">
        <v>0</v>
      </c>
      <c r="BA191" s="530">
        <v>2869</v>
      </c>
      <c r="BB191" s="530">
        <v>1597</v>
      </c>
      <c r="BC191" s="530">
        <v>1377</v>
      </c>
      <c r="BD191" s="530">
        <v>774</v>
      </c>
      <c r="BE191" s="530">
        <v>2219</v>
      </c>
      <c r="BF191" s="530">
        <v>1325</v>
      </c>
      <c r="BG191" s="530">
        <v>939</v>
      </c>
      <c r="BH191" s="530">
        <v>457</v>
      </c>
      <c r="BI191" s="530">
        <v>650</v>
      </c>
      <c r="BJ191" s="530">
        <v>272</v>
      </c>
      <c r="BK191" s="530">
        <v>438</v>
      </c>
      <c r="BL191" s="530">
        <v>317</v>
      </c>
      <c r="BM191" s="530">
        <v>0</v>
      </c>
      <c r="BN191" s="530">
        <v>0</v>
      </c>
      <c r="BO191" s="530">
        <v>0</v>
      </c>
      <c r="BP191" s="530">
        <v>0</v>
      </c>
      <c r="BQ191" s="530">
        <v>0</v>
      </c>
      <c r="BR191" s="530">
        <v>0</v>
      </c>
      <c r="BS191" s="530">
        <v>0</v>
      </c>
      <c r="BT191" s="530">
        <v>0</v>
      </c>
      <c r="BU191" s="530">
        <v>0</v>
      </c>
      <c r="BV191" s="530">
        <v>0</v>
      </c>
      <c r="BW191" s="530">
        <v>0</v>
      </c>
      <c r="BX191" s="530">
        <v>0</v>
      </c>
      <c r="BY191" s="530">
        <v>9</v>
      </c>
      <c r="BZ191" s="530">
        <v>46</v>
      </c>
      <c r="CA191" s="530">
        <v>0</v>
      </c>
    </row>
    <row r="192" spans="1:79" s="477" customFormat="1">
      <c r="A192" s="477" t="s">
        <v>77</v>
      </c>
      <c r="B192" s="477" t="s">
        <v>1913</v>
      </c>
      <c r="C192" s="477">
        <v>2024</v>
      </c>
      <c r="D192" s="477" t="s">
        <v>1937</v>
      </c>
      <c r="E192" s="530">
        <f t="shared" ref="E192:AJ192" si="45">E189</f>
        <v>2673</v>
      </c>
      <c r="F192" s="530">
        <f t="shared" si="45"/>
        <v>2386</v>
      </c>
      <c r="G192" s="530">
        <f t="shared" si="45"/>
        <v>1582</v>
      </c>
      <c r="H192" s="530">
        <f t="shared" si="45"/>
        <v>1132</v>
      </c>
      <c r="I192" s="530">
        <f t="shared" si="45"/>
        <v>281</v>
      </c>
      <c r="J192" s="530">
        <f t="shared" si="45"/>
        <v>0</v>
      </c>
      <c r="K192" s="530">
        <f t="shared" si="45"/>
        <v>0</v>
      </c>
      <c r="L192" s="530">
        <f t="shared" si="45"/>
        <v>0</v>
      </c>
      <c r="M192" s="530">
        <f t="shared" si="45"/>
        <v>0</v>
      </c>
      <c r="N192" s="530">
        <f t="shared" si="45"/>
        <v>697</v>
      </c>
      <c r="O192" s="530">
        <f t="shared" si="45"/>
        <v>197</v>
      </c>
      <c r="P192" s="530">
        <f t="shared" si="45"/>
        <v>500</v>
      </c>
      <c r="Q192" s="530">
        <f t="shared" si="45"/>
        <v>0</v>
      </c>
      <c r="R192" s="530">
        <f t="shared" si="45"/>
        <v>0</v>
      </c>
      <c r="S192" s="530">
        <f t="shared" si="45"/>
        <v>0</v>
      </c>
      <c r="T192" s="530">
        <f t="shared" si="45"/>
        <v>0</v>
      </c>
      <c r="U192" s="530">
        <f t="shared" si="45"/>
        <v>0</v>
      </c>
      <c r="V192" s="530">
        <f t="shared" si="45"/>
        <v>0</v>
      </c>
      <c r="W192" s="530">
        <f t="shared" si="45"/>
        <v>0</v>
      </c>
      <c r="X192" s="530">
        <f t="shared" si="45"/>
        <v>0</v>
      </c>
      <c r="Y192" s="530">
        <f t="shared" si="45"/>
        <v>0</v>
      </c>
      <c r="Z192" s="530">
        <f t="shared" si="45"/>
        <v>0</v>
      </c>
      <c r="AA192" s="530">
        <f t="shared" si="45"/>
        <v>0</v>
      </c>
      <c r="AB192" s="530">
        <f t="shared" si="45"/>
        <v>0</v>
      </c>
      <c r="AC192" s="530">
        <f t="shared" si="45"/>
        <v>932</v>
      </c>
      <c r="AD192" s="530">
        <f t="shared" si="45"/>
        <v>357</v>
      </c>
      <c r="AE192" s="530">
        <f t="shared" si="45"/>
        <v>517</v>
      </c>
      <c r="AF192" s="530">
        <f t="shared" si="45"/>
        <v>406</v>
      </c>
      <c r="AG192" s="530">
        <f t="shared" si="45"/>
        <v>386</v>
      </c>
      <c r="AH192" s="530">
        <f t="shared" si="45"/>
        <v>200</v>
      </c>
      <c r="AI192" s="530">
        <f t="shared" si="45"/>
        <v>220</v>
      </c>
      <c r="AJ192" s="530">
        <f t="shared" si="45"/>
        <v>95</v>
      </c>
      <c r="AK192" s="530">
        <f t="shared" ref="AK192:BP192" si="46">AK189</f>
        <v>546</v>
      </c>
      <c r="AL192" s="530">
        <f t="shared" si="46"/>
        <v>157</v>
      </c>
      <c r="AM192" s="530">
        <f t="shared" si="46"/>
        <v>297</v>
      </c>
      <c r="AN192" s="530">
        <f t="shared" si="46"/>
        <v>311</v>
      </c>
      <c r="AO192" s="530">
        <f t="shared" si="46"/>
        <v>2</v>
      </c>
      <c r="AP192" s="530">
        <f t="shared" si="46"/>
        <v>1</v>
      </c>
      <c r="AQ192" s="530">
        <f t="shared" si="46"/>
        <v>0</v>
      </c>
      <c r="AR192" s="530">
        <f t="shared" si="46"/>
        <v>2</v>
      </c>
      <c r="AS192" s="530">
        <f t="shared" si="46"/>
        <v>2</v>
      </c>
      <c r="AT192" s="530">
        <f t="shared" si="46"/>
        <v>1</v>
      </c>
      <c r="AU192" s="530">
        <f t="shared" si="46"/>
        <v>0</v>
      </c>
      <c r="AV192" s="530">
        <f t="shared" si="46"/>
        <v>2</v>
      </c>
      <c r="AW192" s="530">
        <f t="shared" si="46"/>
        <v>0</v>
      </c>
      <c r="AX192" s="530">
        <f t="shared" si="46"/>
        <v>0</v>
      </c>
      <c r="AY192" s="530">
        <f t="shared" si="46"/>
        <v>0</v>
      </c>
      <c r="AZ192" s="530">
        <f t="shared" si="46"/>
        <v>0</v>
      </c>
      <c r="BA192" s="530">
        <f t="shared" si="46"/>
        <v>2900</v>
      </c>
      <c r="BB192" s="530">
        <f t="shared" si="46"/>
        <v>1814</v>
      </c>
      <c r="BC192" s="530">
        <f t="shared" si="46"/>
        <v>1201</v>
      </c>
      <c r="BD192" s="530">
        <f t="shared" si="46"/>
        <v>675</v>
      </c>
      <c r="BE192" s="530">
        <f t="shared" si="46"/>
        <v>1941</v>
      </c>
      <c r="BF192" s="530">
        <f t="shared" si="46"/>
        <v>1347</v>
      </c>
      <c r="BG192" s="530">
        <f t="shared" si="46"/>
        <v>547</v>
      </c>
      <c r="BH192" s="530">
        <f t="shared" si="46"/>
        <v>290</v>
      </c>
      <c r="BI192" s="530">
        <f t="shared" si="46"/>
        <v>959</v>
      </c>
      <c r="BJ192" s="530">
        <f t="shared" si="46"/>
        <v>467</v>
      </c>
      <c r="BK192" s="530">
        <f t="shared" si="46"/>
        <v>654</v>
      </c>
      <c r="BL192" s="530">
        <f t="shared" si="46"/>
        <v>385</v>
      </c>
      <c r="BM192" s="530">
        <f t="shared" si="46"/>
        <v>0</v>
      </c>
      <c r="BN192" s="530">
        <f t="shared" si="46"/>
        <v>0</v>
      </c>
      <c r="BO192" s="530">
        <f t="shared" si="46"/>
        <v>0</v>
      </c>
      <c r="BP192" s="530">
        <f t="shared" si="46"/>
        <v>0</v>
      </c>
      <c r="BQ192" s="530">
        <f t="shared" ref="BQ192:BX192" si="47">BQ189</f>
        <v>0</v>
      </c>
      <c r="BR192" s="530">
        <f t="shared" si="47"/>
        <v>0</v>
      </c>
      <c r="BS192" s="530">
        <f t="shared" si="47"/>
        <v>0</v>
      </c>
      <c r="BT192" s="530">
        <f t="shared" si="47"/>
        <v>0</v>
      </c>
      <c r="BU192" s="530">
        <f t="shared" si="47"/>
        <v>0</v>
      </c>
      <c r="BV192" s="530">
        <f t="shared" si="47"/>
        <v>0</v>
      </c>
      <c r="BW192" s="530">
        <f t="shared" si="47"/>
        <v>0</v>
      </c>
      <c r="BX192" s="530">
        <f t="shared" si="47"/>
        <v>0</v>
      </c>
      <c r="BY192" s="530">
        <f>IF(OR(BY188=0,BY188=""), BY189,IF(BY189&gt;(BY188*(1+Dash!$B$6)), BY188*(1+Dash!$B$6), IF(BY189&lt;(BY188*(1-Dash!$B$7)), BY188*(1-Dash!$B$7), BY189)))</f>
        <v>11</v>
      </c>
      <c r="BZ192" s="530">
        <f>IF(OR(BZ188=0,BZ188=""), BZ189,IF(BZ189&gt;(BZ188*(1+Dash!$B$6)), BZ188*(1+Dash!$B$6), IF(BZ189&lt;(BZ188*(1-Dash!$B$7)), BZ188*(1-Dash!$B$7), BZ189)))</f>
        <v>38.949999999999996</v>
      </c>
      <c r="CA192" s="530">
        <f>IF(OR(CA188=0,CA188=""), CA189,IF(CA189&gt;(CA188*(1+Dash!$B$6)), CA188*(1+Dash!$B$6), IF(CA189&lt;(CA188*(1-Dash!$B$7)), CA188*(1-Dash!$B$7), CA189)))</f>
        <v>0</v>
      </c>
    </row>
    <row r="193" spans="1:79" s="477" customFormat="1">
      <c r="A193" s="477" t="s">
        <v>77</v>
      </c>
      <c r="B193" s="477" t="s">
        <v>1913</v>
      </c>
      <c r="C193" s="477">
        <v>2025</v>
      </c>
      <c r="D193" s="477" t="s">
        <v>1937</v>
      </c>
      <c r="E193" s="530">
        <f>IF(OR(E189=0, E189=""), E190, IF(E190&gt;(E189*(1+Dash!$B$6)), E189*(1+Dash!$B$6), IF(E190&lt;(E189*(1-Dash!$B$7)), E189*(1-Dash!$B$7), E190)))</f>
        <v>2673</v>
      </c>
      <c r="F193" s="530">
        <f>IF(OR(F189=0, F189=""), F190, IF(F190&gt;(F189*(1+Dash!$B$6)), F189*(1+Dash!$B$6), IF(F190&lt;(F189*(1-Dash!$B$7)), F189*(1-Dash!$B$7), F190)))</f>
        <v>2386</v>
      </c>
      <c r="G193" s="530">
        <f>IF(OR(G189=0, G189=""), G190, IF(G190&gt;(G189*(1+Dash!$B$6)), G189*(1+Dash!$B$6), IF(G190&lt;(G189*(1-Dash!$B$7)), G189*(1-Dash!$B$7), G190)))</f>
        <v>1502.8999999999999</v>
      </c>
      <c r="H193" s="530">
        <f>IF(OR(H189=0, H189=""), H190, IF(H190&gt;(H189*(1+Dash!$B$6)), H189*(1+Dash!$B$6), IF(H190&lt;(H189*(1-Dash!$B$7)), H189*(1-Dash!$B$7), H190)))</f>
        <v>1245.2</v>
      </c>
      <c r="I193" s="530">
        <f>IF(OR(I189=0, I189=""), I190, IF(I190&gt;(I189*(1+Dash!$B$6)), I189*(1+Dash!$B$6), IF(I190&lt;(I189*(1-Dash!$B$7)), I189*(1-Dash!$B$7), I190)))</f>
        <v>309.10000000000002</v>
      </c>
      <c r="J193" s="530">
        <f>IF(OR(J189=0, J189=""), J190, IF(J190&gt;(J189*(1+Dash!$B$6)), J189*(1+Dash!$B$6), IF(J190&lt;(J189*(1-Dash!$B$7)), J189*(1-Dash!$B$7), J190)))</f>
        <v>0</v>
      </c>
      <c r="K193" s="530">
        <f>IF(OR(K189=0, K189=""), K190, IF(K190&gt;(K189*(1+Dash!$B$6)), K189*(1+Dash!$B$6), IF(K190&lt;(K189*(1-Dash!$B$7)), K189*(1-Dash!$B$7), K190)))</f>
        <v>0</v>
      </c>
      <c r="L193" s="530">
        <f>IF(OR(L189=0, L189=""), L190, IF(L190&gt;(L189*(1+Dash!$B$6)), L189*(1+Dash!$B$6), IF(L190&lt;(L189*(1-Dash!$B$7)), L189*(1-Dash!$B$7), L190)))</f>
        <v>0</v>
      </c>
      <c r="M193" s="530">
        <f>IF(OR(M189=0, M189=""), M190, IF(M190&gt;(M189*(1+Dash!$B$6)), M189*(1+Dash!$B$6), IF(M190&lt;(M189*(1-Dash!$B$7)), M189*(1-Dash!$B$7), M190)))</f>
        <v>0</v>
      </c>
      <c r="N193" s="530">
        <f>IF(OR(N189=0, N189=""), N190, IF(N190&gt;(N189*(1+Dash!$B$6)), N189*(1+Dash!$B$6), IF(N190&lt;(N189*(1-Dash!$B$7)), N189*(1-Dash!$B$7), N190)))</f>
        <v>766.7</v>
      </c>
      <c r="O193" s="530">
        <f>IF(OR(O189=0, O189=""), O190, IF(O190&gt;(O189*(1+Dash!$B$6)), O189*(1+Dash!$B$6), IF(O190&lt;(O189*(1-Dash!$B$7)), O189*(1-Dash!$B$7), O190)))</f>
        <v>216.70000000000002</v>
      </c>
      <c r="P193" s="530">
        <f>IF(OR(P189=0, P189=""), P190, IF(P190&gt;(P189*(1+Dash!$B$6)), P189*(1+Dash!$B$6), IF(P190&lt;(P189*(1-Dash!$B$7)), P189*(1-Dash!$B$7), P190)))</f>
        <v>475</v>
      </c>
      <c r="Q193" s="530">
        <f>IF(OR(Q189=0, Q189=""), Q190, IF(Q190&gt;(Q189*(1+Dash!$B$6)), Q189*(1+Dash!$B$6), IF(Q190&lt;(Q189*(1-Dash!$B$7)), Q189*(1-Dash!$B$7), Q190)))</f>
        <v>0</v>
      </c>
      <c r="R193" s="530">
        <f>IF(OR(R189=0, R189=""), R190, IF(R190&gt;(R189*(1+Dash!$B$6)), R189*(1+Dash!$B$6), IF(R190&lt;(R189*(1-Dash!$B$7)), R189*(1-Dash!$B$7), R190)))</f>
        <v>0</v>
      </c>
      <c r="S193" s="530">
        <f>IF(OR(S189=0, S189=""), S190, IF(S190&gt;(S189*(1+Dash!$B$6)), S189*(1+Dash!$B$6), IF(S190&lt;(S189*(1-Dash!$B$7)), S189*(1-Dash!$B$7), S190)))</f>
        <v>0</v>
      </c>
      <c r="T193" s="530">
        <f>IF(OR(T189=0, T189=""), T190, IF(T190&gt;(T189*(1+Dash!$B$6)), T189*(1+Dash!$B$6), IF(T190&lt;(T189*(1-Dash!$B$7)), T189*(1-Dash!$B$7), T190)))</f>
        <v>0</v>
      </c>
      <c r="U193" s="530">
        <f>IF(OR(U189=0, U189=""), U190, IF(U190&gt;(U189*(1+Dash!$B$6)), U189*(1+Dash!$B$6), IF(U190&lt;(U189*(1-Dash!$B$7)), U189*(1-Dash!$B$7), U190)))</f>
        <v>0</v>
      </c>
      <c r="V193" s="530">
        <f>IF(OR(V189=0, V189=""), V190, IF(V190&gt;(V189*(1+Dash!$B$6)), V189*(1+Dash!$B$6), IF(V190&lt;(V189*(1-Dash!$B$7)), V189*(1-Dash!$B$7), V190)))</f>
        <v>0</v>
      </c>
      <c r="W193" s="530">
        <f>IF(OR(W189=0, W189=""), W190, IF(W190&gt;(W189*(1+Dash!$B$6)), W189*(1+Dash!$B$6), IF(W190&lt;(W189*(1-Dash!$B$7)), W189*(1-Dash!$B$7), W190)))</f>
        <v>0</v>
      </c>
      <c r="X193" s="530">
        <f>IF(OR(X189=0, X189=""), X190, IF(X190&gt;(X189*(1+Dash!$B$6)), X189*(1+Dash!$B$6), IF(X190&lt;(X189*(1-Dash!$B$7)), X189*(1-Dash!$B$7), X190)))</f>
        <v>0</v>
      </c>
      <c r="Y193" s="530">
        <f>IF(OR(Y189=0, Y189=""), Y190, IF(Y190&gt;(Y189*(1+Dash!$B$6)), Y189*(1+Dash!$B$6), IF(Y190&lt;(Y189*(1-Dash!$B$7)), Y189*(1-Dash!$B$7), Y190)))</f>
        <v>0</v>
      </c>
      <c r="Z193" s="530">
        <f>IF(OR(Z189=0, Z189=""), Z190, IF(Z190&gt;(Z189*(1+Dash!$B$6)), Z189*(1+Dash!$B$6), IF(Z190&lt;(Z189*(1-Dash!$B$7)), Z189*(1-Dash!$B$7), Z190)))</f>
        <v>0</v>
      </c>
      <c r="AA193" s="530">
        <f>IF(OR(AA189=0, AA189=""), AA190, IF(AA190&gt;(AA189*(1+Dash!$B$6)), AA189*(1+Dash!$B$6), IF(AA190&lt;(AA189*(1-Dash!$B$7)), AA189*(1-Dash!$B$7), AA190)))</f>
        <v>0</v>
      </c>
      <c r="AB193" s="530">
        <f>IF(OR(AB189=0, AB189=""), AB190, IF(AB190&gt;(AB189*(1+Dash!$B$6)), AB189*(1+Dash!$B$6), IF(AB190&lt;(AB189*(1-Dash!$B$7)), AB189*(1-Dash!$B$7), AB190)))</f>
        <v>0</v>
      </c>
      <c r="AC193" s="530">
        <f>IF(OR(AC189=0, AC189=""), AC190, IF(AC190&gt;(AC189*(1+Dash!$B$6)), AC189*(1+Dash!$B$6), IF(AC190&lt;(AC189*(1-Dash!$B$7)), AC189*(1-Dash!$B$7), AC190)))</f>
        <v>885.4</v>
      </c>
      <c r="AD193" s="530">
        <f>IF(OR(AD189=0, AD189=""), AD190, IF(AD190&gt;(AD189*(1+Dash!$B$6)), AD189*(1+Dash!$B$6), IF(AD190&lt;(AD189*(1-Dash!$B$7)), AD189*(1-Dash!$B$7), AD190)))</f>
        <v>339.15</v>
      </c>
      <c r="AE193" s="530">
        <f>IF(OR(AE189=0, AE189=""), AE190, IF(AE190&gt;(AE189*(1+Dash!$B$6)), AE189*(1+Dash!$B$6), IF(AE190&lt;(AE189*(1-Dash!$B$7)), AE189*(1-Dash!$B$7), AE190)))</f>
        <v>491.15</v>
      </c>
      <c r="AF193" s="530">
        <f>IF(OR(AF189=0, AF189=""), AF190, IF(AF190&gt;(AF189*(1+Dash!$B$6)), AF189*(1+Dash!$B$6), IF(AF190&lt;(AF189*(1-Dash!$B$7)), AF189*(1-Dash!$B$7), AF190)))</f>
        <v>434</v>
      </c>
      <c r="AG193" s="530">
        <f>IF(OR(AG189=0, AG189=""), AG190, IF(AG190&gt;(AG189*(1+Dash!$B$6)), AG189*(1+Dash!$B$6), IF(AG190&lt;(AG189*(1-Dash!$B$7)), AG189*(1-Dash!$B$7), AG190)))</f>
        <v>366.7</v>
      </c>
      <c r="AH193" s="530">
        <f>IF(OR(AH189=0, AH189=""), AH190, IF(AH190&gt;(AH189*(1+Dash!$B$6)), AH189*(1+Dash!$B$6), IF(AH190&lt;(AH189*(1-Dash!$B$7)), AH189*(1-Dash!$B$7), AH190)))</f>
        <v>190</v>
      </c>
      <c r="AI193" s="530">
        <f>IF(OR(AI189=0, AI189=""), AI190, IF(AI190&gt;(AI189*(1+Dash!$B$6)), AI189*(1+Dash!$B$6), IF(AI190&lt;(AI189*(1-Dash!$B$7)), AI189*(1-Dash!$B$7), AI190)))</f>
        <v>209</v>
      </c>
      <c r="AJ193" s="530">
        <f>IF(OR(AJ189=0, AJ189=""), AJ190, IF(AJ190&gt;(AJ189*(1+Dash!$B$6)), AJ189*(1+Dash!$B$6), IF(AJ190&lt;(AJ189*(1-Dash!$B$7)), AJ189*(1-Dash!$B$7), AJ190)))</f>
        <v>104.50000000000001</v>
      </c>
      <c r="AK193" s="530">
        <f>IF(OR(AK189=0, AK189=""), AK190, IF(AK190&gt;(AK189*(1+Dash!$B$6)), AK189*(1+Dash!$B$6), IF(AK190&lt;(AK189*(1-Dash!$B$7)), AK189*(1-Dash!$B$7), AK190)))</f>
        <v>543</v>
      </c>
      <c r="AL193" s="530">
        <f>IF(OR(AL189=0, AL189=""), AL190, IF(AL190&gt;(AL189*(1+Dash!$B$6)), AL189*(1+Dash!$B$6), IF(AL190&lt;(AL189*(1-Dash!$B$7)), AL189*(1-Dash!$B$7), AL190)))</f>
        <v>172.70000000000002</v>
      </c>
      <c r="AM193" s="530">
        <f>IF(OR(AM189=0, AM189=""), AM190, IF(AM190&gt;(AM189*(1+Dash!$B$6)), AM189*(1+Dash!$B$6), IF(AM190&lt;(AM189*(1-Dash!$B$7)), AM189*(1-Dash!$B$7), AM190)))</f>
        <v>314</v>
      </c>
      <c r="AN193" s="530">
        <f>IF(OR(AN189=0, AN189=""), AN190, IF(AN190&gt;(AN189*(1+Dash!$B$6)), AN189*(1+Dash!$B$6), IF(AN190&lt;(AN189*(1-Dash!$B$7)), AN189*(1-Dash!$B$7), AN190)))</f>
        <v>313</v>
      </c>
      <c r="AO193" s="530">
        <f>IF(OR(AO189=0, AO189=""), AO190, IF(AO190&gt;(AO189*(1+Dash!$B$6)), AO189*(1+Dash!$B$6), IF(AO190&lt;(AO189*(1-Dash!$B$7)), AO189*(1-Dash!$B$7), AO190)))</f>
        <v>2.2000000000000002</v>
      </c>
      <c r="AP193" s="530">
        <f>IF(OR(AP189=0, AP189=""), AP190, IF(AP190&gt;(AP189*(1+Dash!$B$6)), AP189*(1+Dash!$B$6), IF(AP190&lt;(AP189*(1-Dash!$B$7)), AP189*(1-Dash!$B$7), AP190)))</f>
        <v>1.1000000000000001</v>
      </c>
      <c r="AQ193" s="530">
        <f>IF(OR(AQ189=0, AQ189=""), AQ190, IF(AQ190&gt;(AQ189*(1+Dash!$B$6)), AQ189*(1+Dash!$B$6), IF(AQ190&lt;(AQ189*(1-Dash!$B$7)), AQ189*(1-Dash!$B$7), AQ190)))</f>
        <v>2</v>
      </c>
      <c r="AR193" s="530">
        <f>IF(OR(AR189=0, AR189=""), AR190, IF(AR190&gt;(AR189*(1+Dash!$B$6)), AR189*(1+Dash!$B$6), IF(AR190&lt;(AR189*(1-Dash!$B$7)), AR189*(1-Dash!$B$7), AR190)))</f>
        <v>2.2000000000000002</v>
      </c>
      <c r="AS193" s="530">
        <f>IF(OR(AS189=0, AS189=""), AS190, IF(AS190&gt;(AS189*(1+Dash!$B$6)), AS189*(1+Dash!$B$6), IF(AS190&lt;(AS189*(1-Dash!$B$7)), AS189*(1-Dash!$B$7), AS190)))</f>
        <v>2.2000000000000002</v>
      </c>
      <c r="AT193" s="530">
        <f>IF(OR(AT189=0, AT189=""), AT190, IF(AT190&gt;(AT189*(1+Dash!$B$6)), AT189*(1+Dash!$B$6), IF(AT190&lt;(AT189*(1-Dash!$B$7)), AT189*(1-Dash!$B$7), AT190)))</f>
        <v>1.1000000000000001</v>
      </c>
      <c r="AU193" s="530">
        <f>IF(OR(AU189=0, AU189=""), AU190, IF(AU190&gt;(AU189*(1+Dash!$B$6)), AU189*(1+Dash!$B$6), IF(AU190&lt;(AU189*(1-Dash!$B$7)), AU189*(1-Dash!$B$7), AU190)))</f>
        <v>2</v>
      </c>
      <c r="AV193" s="530">
        <f>IF(OR(AV189=0, AV189=""), AV190, IF(AV190&gt;(AV189*(1+Dash!$B$6)), AV189*(1+Dash!$B$6), IF(AV190&lt;(AV189*(1-Dash!$B$7)), AV189*(1-Dash!$B$7), AV190)))</f>
        <v>2.2000000000000002</v>
      </c>
      <c r="AW193" s="530">
        <f>IF(OR(AW189=0, AW189=""), AW190, IF(AW190&gt;(AW189*(1+Dash!$B$6)), AW189*(1+Dash!$B$6), IF(AW190&lt;(AW189*(1-Dash!$B$7)), AW189*(1-Dash!$B$7), AW190)))</f>
        <v>0</v>
      </c>
      <c r="AX193" s="530">
        <f>IF(OR(AX189=0, AX189=""), AX190, IF(AX190&gt;(AX189*(1+Dash!$B$6)), AX189*(1+Dash!$B$6), IF(AX190&lt;(AX189*(1-Dash!$B$7)), AX189*(1-Dash!$B$7), AX190)))</f>
        <v>0</v>
      </c>
      <c r="AY193" s="530">
        <f>IF(OR(AY189=0, AY189=""), AY190, IF(AY190&gt;(AY189*(1+Dash!$B$6)), AY189*(1+Dash!$B$6), IF(AY190&lt;(AY189*(1-Dash!$B$7)), AY189*(1-Dash!$B$7), AY190)))</f>
        <v>0</v>
      </c>
      <c r="AZ193" s="530">
        <f>IF(OR(AZ189=0, AZ189=""), AZ190, IF(AZ190&gt;(AZ189*(1+Dash!$B$6)), AZ189*(1+Dash!$B$6), IF(AZ190&lt;(AZ189*(1-Dash!$B$7)), AZ189*(1-Dash!$B$7), AZ190)))</f>
        <v>0</v>
      </c>
      <c r="BA193" s="530">
        <f>IF(OR(BA189=0, BA189=""), BA190, IF(BA190&gt;(BA189*(1+Dash!$B$6)), BA189*(1+Dash!$B$6), IF(BA190&lt;(BA189*(1-Dash!$B$7)), BA189*(1-Dash!$B$7), BA190)))</f>
        <v>2869</v>
      </c>
      <c r="BB193" s="530">
        <f>IF(OR(BB189=0, BB189=""), BB190, IF(BB190&gt;(BB189*(1+Dash!$B$6)), BB189*(1+Dash!$B$6), IF(BB190&lt;(BB189*(1-Dash!$B$7)), BB189*(1-Dash!$B$7), BB190)))</f>
        <v>1723.3</v>
      </c>
      <c r="BC193" s="530">
        <f>IF(OR(BC189=0, BC189=""), BC190, IF(BC190&gt;(BC189*(1+Dash!$B$6)), BC189*(1+Dash!$B$6), IF(BC190&lt;(BC189*(1-Dash!$B$7)), BC189*(1-Dash!$B$7), BC190)))</f>
        <v>1321.1000000000001</v>
      </c>
      <c r="BD193" s="530">
        <f>IF(OR(BD189=0, BD189=""), BD190, IF(BD190&gt;(BD189*(1+Dash!$B$6)), BD189*(1+Dash!$B$6), IF(BD190&lt;(BD189*(1-Dash!$B$7)), BD189*(1-Dash!$B$7), BD190)))</f>
        <v>742.50000000000011</v>
      </c>
      <c r="BE193" s="530">
        <f>IF(OR(BE189=0, BE189=""), BE190, IF(BE190&gt;(BE189*(1+Dash!$B$6)), BE189*(1+Dash!$B$6), IF(BE190&lt;(BE189*(1-Dash!$B$7)), BE189*(1-Dash!$B$7), BE190)))</f>
        <v>2135.1000000000004</v>
      </c>
      <c r="BF193" s="530">
        <f>IF(OR(BF189=0, BF189=""), BF190, IF(BF190&gt;(BF189*(1+Dash!$B$6)), BF189*(1+Dash!$B$6), IF(BF190&lt;(BF189*(1-Dash!$B$7)), BF189*(1-Dash!$B$7), BF190)))</f>
        <v>1325</v>
      </c>
      <c r="BG193" s="530">
        <f>IF(OR(BG189=0, BG189=""), BG190, IF(BG190&gt;(BG189*(1+Dash!$B$6)), BG189*(1+Dash!$B$6), IF(BG190&lt;(BG189*(1-Dash!$B$7)), BG189*(1-Dash!$B$7), BG190)))</f>
        <v>601.70000000000005</v>
      </c>
      <c r="BH193" s="530">
        <f>IF(OR(BH189=0, BH189=""), BH190, IF(BH190&gt;(BH189*(1+Dash!$B$6)), BH189*(1+Dash!$B$6), IF(BH190&lt;(BH189*(1-Dash!$B$7)), BH189*(1-Dash!$B$7), BH190)))</f>
        <v>319</v>
      </c>
      <c r="BI193" s="530">
        <f>IF(OR(BI189=0, BI189=""), BI190, IF(BI190&gt;(BI189*(1+Dash!$B$6)), BI189*(1+Dash!$B$6), IF(BI190&lt;(BI189*(1-Dash!$B$7)), BI189*(1-Dash!$B$7), BI190)))</f>
        <v>911.05</v>
      </c>
      <c r="BJ193" s="530">
        <f>IF(OR(BJ189=0, BJ189=""), BJ190, IF(BJ190&gt;(BJ189*(1+Dash!$B$6)), BJ189*(1+Dash!$B$6), IF(BJ190&lt;(BJ189*(1-Dash!$B$7)), BJ189*(1-Dash!$B$7), BJ190)))</f>
        <v>443.65</v>
      </c>
      <c r="BK193" s="530">
        <f>IF(OR(BK189=0, BK189=""), BK190, IF(BK190&gt;(BK189*(1+Dash!$B$6)), BK189*(1+Dash!$B$6), IF(BK190&lt;(BK189*(1-Dash!$B$7)), BK189*(1-Dash!$B$7), BK190)))</f>
        <v>621.29999999999995</v>
      </c>
      <c r="BL193" s="530">
        <f>IF(OR(BL189=0, BL189=""), BL190, IF(BL190&gt;(BL189*(1+Dash!$B$6)), BL189*(1+Dash!$B$6), IF(BL190&lt;(BL189*(1-Dash!$B$7)), BL189*(1-Dash!$B$7), BL190)))</f>
        <v>365.75</v>
      </c>
      <c r="BM193" s="530">
        <f>IF(OR(BM189=0, BM189=""), BM190, IF(BM190&gt;(BM189*(1+Dash!$B$6)), BM189*(1+Dash!$B$6), IF(BM190&lt;(BM189*(1-Dash!$B$7)), BM189*(1-Dash!$B$7), BM190)))</f>
        <v>0</v>
      </c>
      <c r="BN193" s="530">
        <f>IF(OR(BN189=0, BN189=""), BN190, IF(BN190&gt;(BN189*(1+Dash!$B$6)), BN189*(1+Dash!$B$6), IF(BN190&lt;(BN189*(1-Dash!$B$7)), BN189*(1-Dash!$B$7), BN190)))</f>
        <v>0</v>
      </c>
      <c r="BO193" s="530">
        <f>IF(OR(BO189=0, BO189=""), BO190, IF(BO190&gt;(BO189*(1+Dash!$B$6)), BO189*(1+Dash!$B$6), IF(BO190&lt;(BO189*(1-Dash!$B$7)), BO189*(1-Dash!$B$7), BO190)))</f>
        <v>0</v>
      </c>
      <c r="BP193" s="530">
        <f>IF(OR(BP189=0, BP189=""), BP190, IF(BP190&gt;(BP189*(1+Dash!$B$6)), BP189*(1+Dash!$B$6), IF(BP190&lt;(BP189*(1-Dash!$B$7)), BP189*(1-Dash!$B$7), BP190)))</f>
        <v>0</v>
      </c>
      <c r="BQ193" s="530">
        <f>IF(OR(BQ189=0, BQ189=""), BQ190, IF(BQ190&gt;(BQ189*(1+Dash!$B$6)), BQ189*(1+Dash!$B$6), IF(BQ190&lt;(BQ189*(1-Dash!$B$7)), BQ189*(1-Dash!$B$7), BQ190)))</f>
        <v>0</v>
      </c>
      <c r="BR193" s="530">
        <f>IF(OR(BR189=0, BR189=""), BR190, IF(BR190&gt;(BR189*(1+Dash!$B$6)), BR189*(1+Dash!$B$6), IF(BR190&lt;(BR189*(1-Dash!$B$7)), BR189*(1-Dash!$B$7), BR190)))</f>
        <v>0</v>
      </c>
      <c r="BS193" s="530">
        <f>IF(OR(BS189=0, BS189=""), BS190, IF(BS190&gt;(BS189*(1+Dash!$B$6)), BS189*(1+Dash!$B$6), IF(BS190&lt;(BS189*(1-Dash!$B$7)), BS189*(1-Dash!$B$7), BS190)))</f>
        <v>0</v>
      </c>
      <c r="BT193" s="530">
        <f>IF(OR(BT189=0, BT189=""), BT190, IF(BT190&gt;(BT189*(1+Dash!$B$6)), BT189*(1+Dash!$B$6), IF(BT190&lt;(BT189*(1-Dash!$B$7)), BT189*(1-Dash!$B$7), BT190)))</f>
        <v>0</v>
      </c>
      <c r="BU193" s="530">
        <f>IF(OR(BU189=0, BU189=""), BU190, IF(BU190&gt;(BU189*(1+Dash!$B$6)), BU189*(1+Dash!$B$6), IF(BU190&lt;(BU189*(1-Dash!$B$7)), BU189*(1-Dash!$B$7), BU190)))</f>
        <v>0</v>
      </c>
      <c r="BV193" s="530">
        <f>IF(OR(BV189=0, BV189=""), BV190, IF(BV190&gt;(BV189*(1+Dash!$B$6)), BV189*(1+Dash!$B$6), IF(BV190&lt;(BV189*(1-Dash!$B$7)), BV189*(1-Dash!$B$7), BV190)))</f>
        <v>0</v>
      </c>
      <c r="BW193" s="530">
        <f>IF(OR(BW189=0, BW189=""), BW190, IF(BW190&gt;(BW189*(1+Dash!$B$6)), BW189*(1+Dash!$B$6), IF(BW190&lt;(BW189*(1-Dash!$B$7)), BW189*(1-Dash!$B$7), BW190)))</f>
        <v>0</v>
      </c>
      <c r="BX193" s="530">
        <f>IF(OR(BX189=0, BX189=""), BX190, IF(BX190&gt;(BX189*(1+Dash!$B$6)), BX189*(1+Dash!$B$6), IF(BX190&lt;(BX189*(1-Dash!$B$7)), BX189*(1-Dash!$B$7), BX190)))</f>
        <v>0</v>
      </c>
      <c r="BY193" s="530">
        <f>IF(OR(BY189=0, BY189=""), BY190, IF(BY190&gt;(BY189*(1+Dash!$B$6)), BY189*(1+Dash!$B$6), IF(BY190&lt;(BY189*(1-Dash!$B$7)), BY189*(1-Dash!$B$7), BY190)))</f>
        <v>13.299999999999999</v>
      </c>
      <c r="BZ193" s="530">
        <f>IF(OR(BZ189=0, BZ189=""), BZ190, IF(BZ190&gt;(BZ189*(1+Dash!$B$6)), BZ189*(1+Dash!$B$6), IF(BZ190&lt;(BZ189*(1-Dash!$B$7)), BZ189*(1-Dash!$B$7), BZ190)))</f>
        <v>38.5</v>
      </c>
      <c r="CA193" s="530">
        <f>IF(OR(CA189=0, CA189=""), CA190, IF(CA190&gt;(CA189*(1+Dash!$B$6)), CA189*(1+Dash!$B$6), IF(CA190&lt;(CA189*(1-Dash!$B$7)), CA189*(1-Dash!$B$7), CA190)))</f>
        <v>0</v>
      </c>
    </row>
    <row r="194" spans="1:79" s="477" customFormat="1">
      <c r="A194" s="477" t="s">
        <v>77</v>
      </c>
      <c r="B194" s="477" t="s">
        <v>1913</v>
      </c>
      <c r="C194" s="477">
        <v>2026</v>
      </c>
      <c r="D194" s="477" t="s">
        <v>1937</v>
      </c>
      <c r="E194" s="530">
        <f>IF(E191&gt;(E193*(1+Dash!$B$6)), E193*(1+Dash!$B$6), IF(E191&lt;(E193*(1-Dash!$B$7)), E193*(1-Dash!$B$7), E191))</f>
        <v>2673</v>
      </c>
      <c r="F194" s="530">
        <f>IF(F191&gt;(F193*(1+Dash!$B$6)), F193*(1+Dash!$B$6), IF(F191&lt;(F193*(1-Dash!$B$7)), F193*(1-Dash!$B$7), F191))</f>
        <v>2386</v>
      </c>
      <c r="G194" s="530">
        <f>IF(G191&gt;(G193*(1+Dash!$B$6)), G193*(1+Dash!$B$6), IF(G191&lt;(G193*(1-Dash!$B$7)), G193*(1-Dash!$B$7), G191))</f>
        <v>1427.7549999999999</v>
      </c>
      <c r="H194" s="530">
        <f>IF(H191&gt;(H193*(1+Dash!$B$6)), H193*(1+Dash!$B$6), IF(H191&lt;(H193*(1-Dash!$B$7)), H193*(1-Dash!$B$7), H191))</f>
        <v>1369.7200000000003</v>
      </c>
      <c r="I194" s="530">
        <f>IF(I191&gt;(I193*(1+Dash!$B$6)), I193*(1+Dash!$B$6), IF(I191&lt;(I193*(1-Dash!$B$7)), I193*(1-Dash!$B$7), I191))</f>
        <v>340.01000000000005</v>
      </c>
      <c r="J194" s="530">
        <f>IF(J191&gt;(J193*(1+Dash!$B$6)), J193*(1+Dash!$B$6), IF(J191&lt;(J193*(1-Dash!$B$7)), J193*(1-Dash!$B$7), J191))</f>
        <v>0</v>
      </c>
      <c r="K194" s="530">
        <f>IF(K191&gt;(K193*(1+Dash!$B$6)), K193*(1+Dash!$B$6), IF(K191&lt;(K193*(1-Dash!$B$7)), K193*(1-Dash!$B$7), K191))</f>
        <v>0</v>
      </c>
      <c r="L194" s="530">
        <f>IF(L191&gt;(L193*(1+Dash!$B$6)), L193*(1+Dash!$B$6), IF(L191&lt;(L193*(1-Dash!$B$7)), L193*(1-Dash!$B$7), L191))</f>
        <v>0</v>
      </c>
      <c r="M194" s="530">
        <f>IF(M191&gt;(M193*(1+Dash!$B$6)), M193*(1+Dash!$B$6), IF(M191&lt;(M193*(1-Dash!$B$7)), M193*(1-Dash!$B$7), M191))</f>
        <v>0</v>
      </c>
      <c r="N194" s="530">
        <f>IF(N191&gt;(N193*(1+Dash!$B$6)), N193*(1+Dash!$B$6), IF(N191&lt;(N193*(1-Dash!$B$7)), N193*(1-Dash!$B$7), N191))</f>
        <v>843.37000000000012</v>
      </c>
      <c r="O194" s="530">
        <f>IF(O191&gt;(O193*(1+Dash!$B$6)), O193*(1+Dash!$B$6), IF(O191&lt;(O193*(1-Dash!$B$7)), O193*(1-Dash!$B$7), O191))</f>
        <v>238.37000000000003</v>
      </c>
      <c r="P194" s="530">
        <f>IF(P191&gt;(P193*(1+Dash!$B$6)), P193*(1+Dash!$B$6), IF(P191&lt;(P193*(1-Dash!$B$7)), P193*(1-Dash!$B$7), P191))</f>
        <v>451.25</v>
      </c>
      <c r="Q194" s="530">
        <f>IF(Q191&gt;(Q193*(1+Dash!$B$6)), Q193*(1+Dash!$B$6), IF(Q191&lt;(Q193*(1-Dash!$B$7)), Q193*(1-Dash!$B$7), Q191))</f>
        <v>0</v>
      </c>
      <c r="R194" s="530">
        <f>IF(R191&gt;(R193*(1+Dash!$B$6)), R193*(1+Dash!$B$6), IF(R191&lt;(R193*(1-Dash!$B$7)), R193*(1-Dash!$B$7), R191))</f>
        <v>0</v>
      </c>
      <c r="S194" s="530">
        <f>IF(S191&gt;(S193*(1+Dash!$B$6)), S193*(1+Dash!$B$6), IF(S191&lt;(S193*(1-Dash!$B$7)), S193*(1-Dash!$B$7), S191))</f>
        <v>0</v>
      </c>
      <c r="T194" s="530">
        <f>IF(T191&gt;(T193*(1+Dash!$B$6)), T193*(1+Dash!$B$6), IF(T191&lt;(T193*(1-Dash!$B$7)), T193*(1-Dash!$B$7), T191))</f>
        <v>0</v>
      </c>
      <c r="U194" s="530">
        <f>IF(U191&gt;(U193*(1+Dash!$B$6)), U193*(1+Dash!$B$6), IF(U191&lt;(U193*(1-Dash!$B$7)), U193*(1-Dash!$B$7), U191))</f>
        <v>0</v>
      </c>
      <c r="V194" s="530">
        <f>IF(V191&gt;(V193*(1+Dash!$B$6)), V193*(1+Dash!$B$6), IF(V191&lt;(V193*(1-Dash!$B$7)), V193*(1-Dash!$B$7), V191))</f>
        <v>0</v>
      </c>
      <c r="W194" s="530">
        <f>IF(W191&gt;(W193*(1+Dash!$B$6)), W193*(1+Dash!$B$6), IF(W191&lt;(W193*(1-Dash!$B$7)), W193*(1-Dash!$B$7), W191))</f>
        <v>0</v>
      </c>
      <c r="X194" s="530">
        <f>IF(X191&gt;(X193*(1+Dash!$B$6)), X193*(1+Dash!$B$6), IF(X191&lt;(X193*(1-Dash!$B$7)), X193*(1-Dash!$B$7), X191))</f>
        <v>0</v>
      </c>
      <c r="Y194" s="530">
        <f>IF(Y191&gt;(Y193*(1+Dash!$B$6)), Y193*(1+Dash!$B$6), IF(Y191&lt;(Y193*(1-Dash!$B$7)), Y193*(1-Dash!$B$7), Y191))</f>
        <v>0</v>
      </c>
      <c r="Z194" s="530">
        <f>IF(Z191&gt;(Z193*(1+Dash!$B$6)), Z193*(1+Dash!$B$6), IF(Z191&lt;(Z193*(1-Dash!$B$7)), Z193*(1-Dash!$B$7), Z191))</f>
        <v>0</v>
      </c>
      <c r="AA194" s="530">
        <f>IF(AA191&gt;(AA193*(1+Dash!$B$6)), AA193*(1+Dash!$B$6), IF(AA191&lt;(AA193*(1-Dash!$B$7)), AA193*(1-Dash!$B$7), AA191))</f>
        <v>0</v>
      </c>
      <c r="AB194" s="530">
        <f>IF(AB191&gt;(AB193*(1+Dash!$B$6)), AB193*(1+Dash!$B$6), IF(AB191&lt;(AB193*(1-Dash!$B$7)), AB193*(1-Dash!$B$7), AB191))</f>
        <v>0</v>
      </c>
      <c r="AC194" s="530">
        <f>IF(AC191&gt;(AC193*(1+Dash!$B$6)), AC193*(1+Dash!$B$6), IF(AC191&lt;(AC193*(1-Dash!$B$7)), AC193*(1-Dash!$B$7), AC191))</f>
        <v>841.13</v>
      </c>
      <c r="AD194" s="530">
        <f>IF(AD191&gt;(AD193*(1+Dash!$B$6)), AD193*(1+Dash!$B$6), IF(AD191&lt;(AD193*(1-Dash!$B$7)), AD193*(1-Dash!$B$7), AD191))</f>
        <v>322.19249999999994</v>
      </c>
      <c r="AE194" s="530">
        <f>IF(AE191&gt;(AE193*(1+Dash!$B$6)), AE193*(1+Dash!$B$6), IF(AE191&lt;(AE193*(1-Dash!$B$7)), AE193*(1-Dash!$B$7), AE191))</f>
        <v>466.59249999999997</v>
      </c>
      <c r="AF194" s="530">
        <f>IF(AF191&gt;(AF193*(1+Dash!$B$6)), AF193*(1+Dash!$B$6), IF(AF191&lt;(AF193*(1-Dash!$B$7)), AF193*(1-Dash!$B$7), AF191))</f>
        <v>433</v>
      </c>
      <c r="AG194" s="530">
        <f>IF(AG191&gt;(AG193*(1+Dash!$B$6)), AG193*(1+Dash!$B$6), IF(AG191&lt;(AG193*(1-Dash!$B$7)), AG193*(1-Dash!$B$7), AG191))</f>
        <v>348.36499999999995</v>
      </c>
      <c r="AH194" s="530">
        <f>IF(AH191&gt;(AH193*(1+Dash!$B$6)), AH193*(1+Dash!$B$6), IF(AH191&lt;(AH193*(1-Dash!$B$7)), AH193*(1-Dash!$B$7), AH191))</f>
        <v>180.5</v>
      </c>
      <c r="AI194" s="530">
        <f>IF(AI191&gt;(AI193*(1+Dash!$B$6)), AI193*(1+Dash!$B$6), IF(AI191&lt;(AI193*(1-Dash!$B$7)), AI193*(1-Dash!$B$7), AI191))</f>
        <v>198.54999999999998</v>
      </c>
      <c r="AJ194" s="530">
        <f>IF(AJ191&gt;(AJ193*(1+Dash!$B$6)), AJ193*(1+Dash!$B$6), IF(AJ191&lt;(AJ193*(1-Dash!$B$7)), AJ193*(1-Dash!$B$7), AJ191))</f>
        <v>114.95000000000003</v>
      </c>
      <c r="AK194" s="530">
        <f>IF(AK191&gt;(AK193*(1+Dash!$B$6)), AK193*(1+Dash!$B$6), IF(AK191&lt;(AK193*(1-Dash!$B$7)), AK193*(1-Dash!$B$7), AK191))</f>
        <v>542</v>
      </c>
      <c r="AL194" s="530">
        <f>IF(AL191&gt;(AL193*(1+Dash!$B$6)), AL193*(1+Dash!$B$6), IF(AL191&lt;(AL193*(1-Dash!$B$7)), AL193*(1-Dash!$B$7), AL191))</f>
        <v>185</v>
      </c>
      <c r="AM194" s="530">
        <f>IF(AM191&gt;(AM193*(1+Dash!$B$6)), AM193*(1+Dash!$B$6), IF(AM191&lt;(AM193*(1-Dash!$B$7)), AM193*(1-Dash!$B$7), AM191))</f>
        <v>312</v>
      </c>
      <c r="AN194" s="530">
        <f>IF(AN191&gt;(AN193*(1+Dash!$B$6)), AN193*(1+Dash!$B$6), IF(AN191&lt;(AN193*(1-Dash!$B$7)), AN193*(1-Dash!$B$7), AN191))</f>
        <v>313</v>
      </c>
      <c r="AO194" s="530">
        <f>IF(AO191&gt;(AO193*(1+Dash!$B$6)), AO193*(1+Dash!$B$6), IF(AO191&lt;(AO193*(1-Dash!$B$7)), AO193*(1-Dash!$B$7), AO191))</f>
        <v>2.4200000000000004</v>
      </c>
      <c r="AP194" s="530">
        <f>IF(AP191&gt;(AP193*(1+Dash!$B$6)), AP193*(1+Dash!$B$6), IF(AP191&lt;(AP193*(1-Dash!$B$7)), AP193*(1-Dash!$B$7), AP191))</f>
        <v>1.2100000000000002</v>
      </c>
      <c r="AQ194" s="530">
        <f>IF(AQ191&gt;(AQ193*(1+Dash!$B$6)), AQ193*(1+Dash!$B$6), IF(AQ191&lt;(AQ193*(1-Dash!$B$7)), AQ193*(1-Dash!$B$7), AQ191))</f>
        <v>2</v>
      </c>
      <c r="AR194" s="530">
        <f>IF(AR191&gt;(AR193*(1+Dash!$B$6)), AR193*(1+Dash!$B$6), IF(AR191&lt;(AR193*(1-Dash!$B$7)), AR193*(1-Dash!$B$7), AR191))</f>
        <v>2.4200000000000004</v>
      </c>
      <c r="AS194" s="530">
        <f>IF(AS191&gt;(AS193*(1+Dash!$B$6)), AS193*(1+Dash!$B$6), IF(AS191&lt;(AS193*(1-Dash!$B$7)), AS193*(1-Dash!$B$7), AS191))</f>
        <v>2.4200000000000004</v>
      </c>
      <c r="AT194" s="530">
        <f>IF(AT191&gt;(AT193*(1+Dash!$B$6)), AT193*(1+Dash!$B$6), IF(AT191&lt;(AT193*(1-Dash!$B$7)), AT193*(1-Dash!$B$7), AT191))</f>
        <v>1.2100000000000002</v>
      </c>
      <c r="AU194" s="530">
        <f>IF(AU191&gt;(AU193*(1+Dash!$B$6)), AU193*(1+Dash!$B$6), IF(AU191&lt;(AU193*(1-Dash!$B$7)), AU193*(1-Dash!$B$7), AU191))</f>
        <v>2</v>
      </c>
      <c r="AV194" s="530">
        <f>IF(AV191&gt;(AV193*(1+Dash!$B$6)), AV193*(1+Dash!$B$6), IF(AV191&lt;(AV193*(1-Dash!$B$7)), AV193*(1-Dash!$B$7), AV191))</f>
        <v>2.4200000000000004</v>
      </c>
      <c r="AW194" s="530">
        <f>IF(AW191&gt;(AW193*(1+Dash!$B$6)), AW193*(1+Dash!$B$6), IF(AW191&lt;(AW193*(1-Dash!$B$7)), AW193*(1-Dash!$B$7), AW191))</f>
        <v>0</v>
      </c>
      <c r="AX194" s="530">
        <f>IF(AX191&gt;(AX193*(1+Dash!$B$6)), AX193*(1+Dash!$B$6), IF(AX191&lt;(AX193*(1-Dash!$B$7)), AX193*(1-Dash!$B$7), AX191))</f>
        <v>0</v>
      </c>
      <c r="AY194" s="530">
        <f>IF(AY191&gt;(AY193*(1+Dash!$B$6)), AY193*(1+Dash!$B$6), IF(AY191&lt;(AY193*(1-Dash!$B$7)), AY193*(1-Dash!$B$7), AY191))</f>
        <v>0</v>
      </c>
      <c r="AZ194" s="530">
        <f>IF(AZ191&gt;(AZ193*(1+Dash!$B$6)), AZ193*(1+Dash!$B$6), IF(AZ191&lt;(AZ193*(1-Dash!$B$7)), AZ193*(1-Dash!$B$7), AZ191))</f>
        <v>0</v>
      </c>
      <c r="BA194" s="530">
        <f>IF(BA191&gt;(BA193*(1+Dash!$B$6)), BA193*(1+Dash!$B$6), IF(BA191&lt;(BA193*(1-Dash!$B$7)), BA193*(1-Dash!$B$7), BA191))</f>
        <v>2869</v>
      </c>
      <c r="BB194" s="530">
        <f>IF(BB191&gt;(BB193*(1+Dash!$B$6)), BB193*(1+Dash!$B$6), IF(BB191&lt;(BB193*(1-Dash!$B$7)), BB193*(1-Dash!$B$7), BB191))</f>
        <v>1637.135</v>
      </c>
      <c r="BC194" s="530">
        <f>IF(BC191&gt;(BC193*(1+Dash!$B$6)), BC193*(1+Dash!$B$6), IF(BC191&lt;(BC193*(1-Dash!$B$7)), BC193*(1-Dash!$B$7), BC191))</f>
        <v>1377</v>
      </c>
      <c r="BD194" s="530">
        <f>IF(BD191&gt;(BD193*(1+Dash!$B$6)), BD193*(1+Dash!$B$6), IF(BD191&lt;(BD193*(1-Dash!$B$7)), BD193*(1-Dash!$B$7), BD191))</f>
        <v>774</v>
      </c>
      <c r="BE194" s="530">
        <f>IF(BE191&gt;(BE193*(1+Dash!$B$6)), BE193*(1+Dash!$B$6), IF(BE191&lt;(BE193*(1-Dash!$B$7)), BE193*(1-Dash!$B$7), BE191))</f>
        <v>2219</v>
      </c>
      <c r="BF194" s="530">
        <f>IF(BF191&gt;(BF193*(1+Dash!$B$6)), BF193*(1+Dash!$B$6), IF(BF191&lt;(BF193*(1-Dash!$B$7)), BF193*(1-Dash!$B$7), BF191))</f>
        <v>1325</v>
      </c>
      <c r="BG194" s="530">
        <f>IF(BG191&gt;(BG193*(1+Dash!$B$6)), BG193*(1+Dash!$B$6), IF(BG191&lt;(BG193*(1-Dash!$B$7)), BG193*(1-Dash!$B$7), BG191))</f>
        <v>661.87000000000012</v>
      </c>
      <c r="BH194" s="530">
        <f>IF(BH191&gt;(BH193*(1+Dash!$B$6)), BH193*(1+Dash!$B$6), IF(BH191&lt;(BH193*(1-Dash!$B$7)), BH193*(1-Dash!$B$7), BH191))</f>
        <v>350.90000000000003</v>
      </c>
      <c r="BI194" s="530">
        <f>IF(BI191&gt;(BI193*(1+Dash!$B$6)), BI193*(1+Dash!$B$6), IF(BI191&lt;(BI193*(1-Dash!$B$7)), BI193*(1-Dash!$B$7), BI191))</f>
        <v>865.49749999999995</v>
      </c>
      <c r="BJ194" s="530">
        <f>IF(BJ191&gt;(BJ193*(1+Dash!$B$6)), BJ193*(1+Dash!$B$6), IF(BJ191&lt;(BJ193*(1-Dash!$B$7)), BJ193*(1-Dash!$B$7), BJ191))</f>
        <v>421.46749999999997</v>
      </c>
      <c r="BK194" s="530">
        <f>IF(BK191&gt;(BK193*(1+Dash!$B$6)), BK193*(1+Dash!$B$6), IF(BK191&lt;(BK193*(1-Dash!$B$7)), BK193*(1-Dash!$B$7), BK191))</f>
        <v>590.2349999999999</v>
      </c>
      <c r="BL194" s="530">
        <f>IF(BL191&gt;(BL193*(1+Dash!$B$6)), BL193*(1+Dash!$B$6), IF(BL191&lt;(BL193*(1-Dash!$B$7)), BL193*(1-Dash!$B$7), BL191))</f>
        <v>347.46249999999998</v>
      </c>
      <c r="BM194" s="530">
        <f>IF(BM191&gt;(BM193*(1+Dash!$B$6)), BM193*(1+Dash!$B$6), IF(BM191&lt;(BM193*(1-Dash!$B$7)), BM193*(1-Dash!$B$7), BM191))</f>
        <v>0</v>
      </c>
      <c r="BN194" s="530">
        <f>IF(BN191&gt;(BN193*(1+Dash!$B$6)), BN193*(1+Dash!$B$6), IF(BN191&lt;(BN193*(1-Dash!$B$7)), BN193*(1-Dash!$B$7), BN191))</f>
        <v>0</v>
      </c>
      <c r="BO194" s="530">
        <f>IF(BO191&gt;(BO193*(1+Dash!$B$6)), BO193*(1+Dash!$B$6), IF(BO191&lt;(BO193*(1-Dash!$B$7)), BO193*(1-Dash!$B$7), BO191))</f>
        <v>0</v>
      </c>
      <c r="BP194" s="530">
        <f>IF(BP191&gt;(BP193*(1+Dash!$B$6)), BP193*(1+Dash!$B$6), IF(BP191&lt;(BP193*(1-Dash!$B$7)), BP193*(1-Dash!$B$7), BP191))</f>
        <v>0</v>
      </c>
      <c r="BQ194" s="530">
        <f>IF(BQ191&gt;(BQ193*(1+Dash!$B$6)), BQ193*(1+Dash!$B$6), IF(BQ191&lt;(BQ193*(1-Dash!$B$7)), BQ193*(1-Dash!$B$7), BQ191))</f>
        <v>0</v>
      </c>
      <c r="BR194" s="530">
        <f>IF(BR191&gt;(BR193*(1+Dash!$B$6)), BR193*(1+Dash!$B$6), IF(BR191&lt;(BR193*(1-Dash!$B$7)), BR193*(1-Dash!$B$7), BR191))</f>
        <v>0</v>
      </c>
      <c r="BS194" s="530">
        <f>IF(BS191&gt;(BS193*(1+Dash!$B$6)), BS193*(1+Dash!$B$6), IF(BS191&lt;(BS193*(1-Dash!$B$7)), BS193*(1-Dash!$B$7), BS191))</f>
        <v>0</v>
      </c>
      <c r="BT194" s="530">
        <f>IF(BT191&gt;(BT193*(1+Dash!$B$6)), BT193*(1+Dash!$B$6), IF(BT191&lt;(BT193*(1-Dash!$B$7)), BT193*(1-Dash!$B$7), BT191))</f>
        <v>0</v>
      </c>
      <c r="BU194" s="530">
        <f>IF(BU191&gt;(BU193*(1+Dash!$B$6)), BU193*(1+Dash!$B$6), IF(BU191&lt;(BU193*(1-Dash!$B$7)), BU193*(1-Dash!$B$7), BU191))</f>
        <v>0</v>
      </c>
      <c r="BV194" s="530">
        <f>IF(BV191&gt;(BV193*(1+Dash!$B$6)), BV193*(1+Dash!$B$6), IF(BV191&lt;(BV193*(1-Dash!$B$7)), BV193*(1-Dash!$B$7), BV191))</f>
        <v>0</v>
      </c>
      <c r="BW194" s="530">
        <f>IF(BW191&gt;(BW193*(1+Dash!$B$6)), BW193*(1+Dash!$B$6), IF(BW191&lt;(BW193*(1-Dash!$B$7)), BW193*(1-Dash!$B$7), BW191))</f>
        <v>0</v>
      </c>
      <c r="BX194" s="530">
        <f>IF(BX191&gt;(BX193*(1+Dash!$B$6)), BX193*(1+Dash!$B$6), IF(BX191&lt;(BX193*(1-Dash!$B$7)), BX193*(1-Dash!$B$7), BX191))</f>
        <v>0</v>
      </c>
      <c r="BY194" s="530">
        <f>IF(BY191&gt;(BY193*(1+Dash!$B$6)), BY193*(1+Dash!$B$6), IF(BY191&lt;(BY193*(1-Dash!$B$7)), BY193*(1-Dash!$B$7), BY191))</f>
        <v>12.634999999999998</v>
      </c>
      <c r="BZ194" s="530">
        <f>IF(BZ191&gt;(BZ193*(1+Dash!$B$6)), BZ193*(1+Dash!$B$6), IF(BZ191&lt;(BZ193*(1-Dash!$B$7)), BZ193*(1-Dash!$B$7), BZ191))</f>
        <v>42.35</v>
      </c>
      <c r="CA194" s="530">
        <f>IF(CA191&gt;(CA193*(1+Dash!$B$6)), CA193*(1+Dash!$B$6), IF(CA191&lt;(CA193*(1-Dash!$B$7)), CA193*(1-Dash!$B$7), CA191))</f>
        <v>0</v>
      </c>
    </row>
    <row r="195" spans="1:79" s="477" customFormat="1">
      <c r="A195" s="477" t="s">
        <v>79</v>
      </c>
      <c r="B195" s="477" t="s">
        <v>1878</v>
      </c>
      <c r="C195" s="477">
        <v>2018</v>
      </c>
      <c r="D195" s="477" t="s">
        <v>1934</v>
      </c>
      <c r="E195" s="530">
        <v>300</v>
      </c>
      <c r="F195" s="530">
        <v>116</v>
      </c>
      <c r="G195" s="530">
        <v>101</v>
      </c>
      <c r="H195" s="530">
        <v>35</v>
      </c>
      <c r="I195" s="530">
        <v>11</v>
      </c>
      <c r="J195" s="530">
        <v>0</v>
      </c>
      <c r="K195" s="530">
        <v>0</v>
      </c>
      <c r="L195" s="530">
        <v>0</v>
      </c>
      <c r="M195" s="530">
        <v>0</v>
      </c>
      <c r="N195" s="530">
        <v>0</v>
      </c>
      <c r="O195" s="530">
        <v>0</v>
      </c>
      <c r="P195" s="530">
        <v>0</v>
      </c>
      <c r="Q195" s="530">
        <v>0</v>
      </c>
      <c r="R195" s="530">
        <v>0</v>
      </c>
      <c r="S195" s="530">
        <v>0</v>
      </c>
      <c r="T195" s="530">
        <v>0</v>
      </c>
      <c r="U195" s="530">
        <v>0</v>
      </c>
      <c r="V195" s="530">
        <v>0</v>
      </c>
      <c r="W195" s="530">
        <v>0</v>
      </c>
      <c r="X195" s="530">
        <v>0</v>
      </c>
      <c r="Y195" s="530">
        <v>0</v>
      </c>
      <c r="Z195" s="530">
        <v>0</v>
      </c>
      <c r="AA195" s="530">
        <v>0</v>
      </c>
      <c r="AB195" s="530">
        <v>0</v>
      </c>
      <c r="AC195" s="530">
        <v>86</v>
      </c>
      <c r="AD195" s="530">
        <v>79</v>
      </c>
      <c r="AE195" s="530">
        <v>54</v>
      </c>
      <c r="AF195" s="530">
        <v>45</v>
      </c>
      <c r="AG195" s="530">
        <v>15</v>
      </c>
      <c r="AH195" s="530">
        <v>15</v>
      </c>
      <c r="AI195" s="530">
        <v>11</v>
      </c>
      <c r="AJ195" s="530">
        <v>7</v>
      </c>
      <c r="AK195" s="530">
        <v>71</v>
      </c>
      <c r="AL195" s="530">
        <v>64</v>
      </c>
      <c r="AM195" s="530">
        <v>43</v>
      </c>
      <c r="AN195" s="530">
        <v>38</v>
      </c>
      <c r="AO195" s="530">
        <v>0</v>
      </c>
      <c r="AP195" s="530">
        <v>0</v>
      </c>
      <c r="AQ195" s="530">
        <v>0</v>
      </c>
      <c r="AR195" s="530">
        <v>0</v>
      </c>
      <c r="AS195" s="530">
        <v>0</v>
      </c>
      <c r="AT195" s="530">
        <v>0</v>
      </c>
      <c r="AU195" s="530">
        <v>0</v>
      </c>
      <c r="AV195" s="530">
        <v>0</v>
      </c>
      <c r="AW195" s="530">
        <v>0</v>
      </c>
      <c r="AX195" s="530">
        <v>0</v>
      </c>
      <c r="AY195" s="530">
        <v>0</v>
      </c>
      <c r="AZ195" s="530">
        <v>0</v>
      </c>
      <c r="BA195" s="530">
        <v>70</v>
      </c>
      <c r="BB195" s="530">
        <v>65</v>
      </c>
      <c r="BC195" s="530">
        <v>29</v>
      </c>
      <c r="BD195" s="530">
        <v>15</v>
      </c>
      <c r="BE195" s="530">
        <v>64</v>
      </c>
      <c r="BF195" s="530">
        <v>59</v>
      </c>
      <c r="BG195" s="530">
        <v>24</v>
      </c>
      <c r="BH195" s="530">
        <v>12</v>
      </c>
      <c r="BI195" s="530">
        <v>6</v>
      </c>
      <c r="BJ195" s="530">
        <v>6</v>
      </c>
      <c r="BK195" s="530">
        <v>5</v>
      </c>
      <c r="BL195" s="530">
        <v>3</v>
      </c>
      <c r="BM195" s="530">
        <v>0</v>
      </c>
      <c r="BN195" s="530">
        <v>0</v>
      </c>
      <c r="BO195" s="530">
        <v>0</v>
      </c>
      <c r="BP195" s="530">
        <v>0</v>
      </c>
      <c r="BQ195" s="530">
        <v>0</v>
      </c>
      <c r="BR195" s="530">
        <v>0</v>
      </c>
      <c r="BS195" s="530">
        <v>0</v>
      </c>
      <c r="BT195" s="530">
        <v>0</v>
      </c>
      <c r="BU195" s="530">
        <v>0</v>
      </c>
      <c r="BV195" s="530">
        <v>0</v>
      </c>
      <c r="BW195" s="530">
        <v>0</v>
      </c>
      <c r="BX195" s="530">
        <v>0</v>
      </c>
      <c r="BY195" s="530">
        <v>12</v>
      </c>
      <c r="BZ195" s="530">
        <v>2</v>
      </c>
      <c r="CA195" s="530">
        <v>0</v>
      </c>
    </row>
    <row r="196" spans="1:79" s="477" customFormat="1">
      <c r="A196" s="477" t="s">
        <v>79</v>
      </c>
      <c r="B196" s="477" t="s">
        <v>1878</v>
      </c>
      <c r="C196" s="477">
        <v>2019</v>
      </c>
      <c r="D196" s="477" t="s">
        <v>1934</v>
      </c>
      <c r="E196" s="530">
        <v>267</v>
      </c>
      <c r="F196" s="530">
        <v>129</v>
      </c>
      <c r="G196" s="530">
        <v>122</v>
      </c>
      <c r="H196" s="530">
        <v>31</v>
      </c>
      <c r="I196" s="530">
        <v>13</v>
      </c>
      <c r="J196" s="530">
        <v>0</v>
      </c>
      <c r="K196" s="530">
        <v>0</v>
      </c>
      <c r="L196" s="530">
        <v>0</v>
      </c>
      <c r="M196" s="530">
        <v>0</v>
      </c>
      <c r="N196" s="530">
        <v>0</v>
      </c>
      <c r="O196" s="530">
        <v>0</v>
      </c>
      <c r="P196" s="530">
        <v>0</v>
      </c>
      <c r="Q196" s="530">
        <v>0</v>
      </c>
      <c r="R196" s="530">
        <v>0</v>
      </c>
      <c r="S196" s="530">
        <v>0</v>
      </c>
      <c r="T196" s="530">
        <v>0</v>
      </c>
      <c r="U196" s="530">
        <v>0</v>
      </c>
      <c r="V196" s="530">
        <v>0</v>
      </c>
      <c r="W196" s="530">
        <v>0</v>
      </c>
      <c r="X196" s="530">
        <v>0</v>
      </c>
      <c r="Y196" s="530">
        <v>0</v>
      </c>
      <c r="Z196" s="530">
        <v>0</v>
      </c>
      <c r="AA196" s="530">
        <v>0</v>
      </c>
      <c r="AB196" s="530">
        <v>0</v>
      </c>
      <c r="AC196" s="530">
        <v>85</v>
      </c>
      <c r="AD196" s="530">
        <v>80</v>
      </c>
      <c r="AE196" s="530">
        <v>45</v>
      </c>
      <c r="AF196" s="530">
        <v>35</v>
      </c>
      <c r="AG196" s="530">
        <v>9</v>
      </c>
      <c r="AH196" s="530">
        <v>9</v>
      </c>
      <c r="AI196" s="530">
        <v>5</v>
      </c>
      <c r="AJ196" s="530">
        <v>1</v>
      </c>
      <c r="AK196" s="530">
        <v>76</v>
      </c>
      <c r="AL196" s="530">
        <v>71</v>
      </c>
      <c r="AM196" s="530">
        <v>40</v>
      </c>
      <c r="AN196" s="530">
        <v>34</v>
      </c>
      <c r="AO196" s="530">
        <v>0</v>
      </c>
      <c r="AP196" s="530">
        <v>0</v>
      </c>
      <c r="AQ196" s="530">
        <v>0</v>
      </c>
      <c r="AR196" s="530">
        <v>0</v>
      </c>
      <c r="AS196" s="530">
        <v>0</v>
      </c>
      <c r="AT196" s="530">
        <v>0</v>
      </c>
      <c r="AU196" s="530">
        <v>0</v>
      </c>
      <c r="AV196" s="530">
        <v>0</v>
      </c>
      <c r="AW196" s="530">
        <v>0</v>
      </c>
      <c r="AX196" s="530">
        <v>0</v>
      </c>
      <c r="AY196" s="530">
        <v>0</v>
      </c>
      <c r="AZ196" s="530">
        <v>0</v>
      </c>
      <c r="BA196" s="530">
        <v>98</v>
      </c>
      <c r="BB196" s="530">
        <v>91</v>
      </c>
      <c r="BC196" s="530">
        <v>44</v>
      </c>
      <c r="BD196" s="530">
        <v>17</v>
      </c>
      <c r="BE196" s="530">
        <v>86</v>
      </c>
      <c r="BF196" s="530">
        <v>80</v>
      </c>
      <c r="BG196" s="530">
        <v>38</v>
      </c>
      <c r="BH196" s="530">
        <v>12</v>
      </c>
      <c r="BI196" s="530">
        <v>12</v>
      </c>
      <c r="BJ196" s="530">
        <v>11</v>
      </c>
      <c r="BK196" s="530">
        <v>6</v>
      </c>
      <c r="BL196" s="530">
        <v>5</v>
      </c>
      <c r="BM196" s="530">
        <v>0</v>
      </c>
      <c r="BN196" s="530">
        <v>0</v>
      </c>
      <c r="BO196" s="530">
        <v>0</v>
      </c>
      <c r="BP196" s="530">
        <v>0</v>
      </c>
      <c r="BQ196" s="530">
        <v>0</v>
      </c>
      <c r="BR196" s="530">
        <v>0</v>
      </c>
      <c r="BS196" s="530">
        <v>0</v>
      </c>
      <c r="BT196" s="530">
        <v>0</v>
      </c>
      <c r="BU196" s="530">
        <v>0</v>
      </c>
      <c r="BV196" s="530">
        <v>0</v>
      </c>
      <c r="BW196" s="530">
        <v>0</v>
      </c>
      <c r="BX196" s="530">
        <v>0</v>
      </c>
      <c r="BY196" s="530">
        <v>11</v>
      </c>
      <c r="BZ196" s="530">
        <v>5</v>
      </c>
      <c r="CA196" s="530">
        <v>0</v>
      </c>
    </row>
    <row r="197" spans="1:79" s="477" customFormat="1">
      <c r="A197" s="477" t="s">
        <v>79</v>
      </c>
      <c r="B197" s="477" t="s">
        <v>1878</v>
      </c>
      <c r="C197" s="477">
        <v>2020</v>
      </c>
      <c r="D197" s="477" t="s">
        <v>1934</v>
      </c>
      <c r="E197" s="530">
        <v>295</v>
      </c>
      <c r="F197" s="530">
        <v>112</v>
      </c>
      <c r="G197" s="530">
        <v>107</v>
      </c>
      <c r="H197" s="530">
        <v>49</v>
      </c>
      <c r="I197" s="530">
        <v>8</v>
      </c>
      <c r="J197" s="530">
        <v>0</v>
      </c>
      <c r="K197" s="530">
        <v>0</v>
      </c>
      <c r="L197" s="530">
        <v>0</v>
      </c>
      <c r="M197" s="530">
        <v>0</v>
      </c>
      <c r="N197" s="530">
        <v>140</v>
      </c>
      <c r="O197" s="530">
        <v>34</v>
      </c>
      <c r="P197" s="530">
        <v>106</v>
      </c>
      <c r="Q197" s="530">
        <v>59</v>
      </c>
      <c r="R197" s="530">
        <v>0</v>
      </c>
      <c r="S197" s="530">
        <v>0</v>
      </c>
      <c r="T197" s="530">
        <v>0</v>
      </c>
      <c r="U197" s="530">
        <v>31</v>
      </c>
      <c r="V197" s="530">
        <v>0</v>
      </c>
      <c r="W197" s="530">
        <v>0</v>
      </c>
      <c r="X197" s="530">
        <v>0</v>
      </c>
      <c r="Y197" s="530">
        <v>28</v>
      </c>
      <c r="Z197" s="530">
        <v>0</v>
      </c>
      <c r="AA197" s="530">
        <v>0</v>
      </c>
      <c r="AB197" s="530">
        <v>0</v>
      </c>
      <c r="AC197" s="530">
        <v>104</v>
      </c>
      <c r="AD197" s="530">
        <v>91</v>
      </c>
      <c r="AE197" s="530">
        <v>46</v>
      </c>
      <c r="AF197" s="530">
        <v>37</v>
      </c>
      <c r="AG197" s="530">
        <v>4</v>
      </c>
      <c r="AH197" s="530">
        <v>4</v>
      </c>
      <c r="AI197" s="530">
        <v>1</v>
      </c>
      <c r="AJ197" s="530">
        <v>1</v>
      </c>
      <c r="AK197" s="530">
        <v>100</v>
      </c>
      <c r="AL197" s="530">
        <v>87</v>
      </c>
      <c r="AM197" s="530">
        <v>45</v>
      </c>
      <c r="AN197" s="530">
        <v>36</v>
      </c>
      <c r="AO197" s="530">
        <v>0</v>
      </c>
      <c r="AP197" s="530">
        <v>0</v>
      </c>
      <c r="AQ197" s="530">
        <v>0</v>
      </c>
      <c r="AR197" s="530">
        <v>0</v>
      </c>
      <c r="AS197" s="530">
        <v>0</v>
      </c>
      <c r="AT197" s="530">
        <v>0</v>
      </c>
      <c r="AU197" s="530">
        <v>0</v>
      </c>
      <c r="AV197" s="530">
        <v>0</v>
      </c>
      <c r="AW197" s="530">
        <v>0</v>
      </c>
      <c r="AX197" s="530">
        <v>0</v>
      </c>
      <c r="AY197" s="530">
        <v>0</v>
      </c>
      <c r="AZ197" s="530">
        <v>0</v>
      </c>
      <c r="BA197" s="530">
        <v>117</v>
      </c>
      <c r="BB197" s="530">
        <v>105</v>
      </c>
      <c r="BC197" s="530">
        <v>47</v>
      </c>
      <c r="BD197" s="530">
        <v>21</v>
      </c>
      <c r="BE197" s="530">
        <v>108</v>
      </c>
      <c r="BF197" s="530">
        <v>97</v>
      </c>
      <c r="BG197" s="530">
        <v>43</v>
      </c>
      <c r="BH197" s="530">
        <v>18</v>
      </c>
      <c r="BI197" s="530">
        <v>9</v>
      </c>
      <c r="BJ197" s="530">
        <v>8</v>
      </c>
      <c r="BK197" s="530">
        <v>4</v>
      </c>
      <c r="BL197" s="530">
        <v>3</v>
      </c>
      <c r="BM197" s="530">
        <v>0</v>
      </c>
      <c r="BN197" s="530">
        <v>0</v>
      </c>
      <c r="BO197" s="530">
        <v>0</v>
      </c>
      <c r="BP197" s="530">
        <v>0</v>
      </c>
      <c r="BQ197" s="530">
        <v>0</v>
      </c>
      <c r="BR197" s="530">
        <v>0</v>
      </c>
      <c r="BS197" s="530">
        <v>0</v>
      </c>
      <c r="BT197" s="530">
        <v>0</v>
      </c>
      <c r="BU197" s="530">
        <v>0</v>
      </c>
      <c r="BV197" s="530">
        <v>0</v>
      </c>
      <c r="BW197" s="530">
        <v>0</v>
      </c>
      <c r="BX197" s="530">
        <v>0</v>
      </c>
      <c r="BY197" s="530">
        <v>15</v>
      </c>
      <c r="BZ197" s="530">
        <v>6</v>
      </c>
      <c r="CA197" s="530">
        <v>0</v>
      </c>
    </row>
    <row r="198" spans="1:79" s="477" customFormat="1">
      <c r="A198" s="477" t="s">
        <v>79</v>
      </c>
      <c r="B198" s="477" t="s">
        <v>1878</v>
      </c>
      <c r="C198" s="477">
        <v>2021</v>
      </c>
      <c r="D198" s="477" t="s">
        <v>1934</v>
      </c>
      <c r="E198" s="530">
        <v>272</v>
      </c>
      <c r="F198" s="530">
        <v>85</v>
      </c>
      <c r="G198" s="530">
        <v>82</v>
      </c>
      <c r="H198" s="530">
        <v>23</v>
      </c>
      <c r="I198" s="530">
        <v>6</v>
      </c>
      <c r="J198" s="530">
        <v>0</v>
      </c>
      <c r="K198" s="530">
        <v>0</v>
      </c>
      <c r="L198" s="530">
        <v>0</v>
      </c>
      <c r="M198" s="530">
        <v>0</v>
      </c>
      <c r="N198" s="530">
        <v>92</v>
      </c>
      <c r="O198" s="530">
        <v>20</v>
      </c>
      <c r="P198" s="530">
        <v>72</v>
      </c>
      <c r="Q198" s="530">
        <v>61</v>
      </c>
      <c r="R198" s="530">
        <v>0</v>
      </c>
      <c r="S198" s="530">
        <v>0</v>
      </c>
      <c r="T198" s="530">
        <v>0</v>
      </c>
      <c r="U198" s="530">
        <v>32</v>
      </c>
      <c r="V198" s="530">
        <v>0</v>
      </c>
      <c r="W198" s="530">
        <v>0</v>
      </c>
      <c r="X198" s="530">
        <v>0</v>
      </c>
      <c r="Y198" s="530">
        <v>29</v>
      </c>
      <c r="Z198" s="530">
        <v>0</v>
      </c>
      <c r="AA198" s="530">
        <v>0</v>
      </c>
      <c r="AB198" s="530">
        <v>0</v>
      </c>
      <c r="AC198" s="530">
        <v>120</v>
      </c>
      <c r="AD198" s="530">
        <v>108</v>
      </c>
      <c r="AE198" s="530">
        <v>75</v>
      </c>
      <c r="AF198" s="530">
        <v>46</v>
      </c>
      <c r="AG198" s="530">
        <v>16</v>
      </c>
      <c r="AH198" s="530">
        <v>16</v>
      </c>
      <c r="AI198" s="530">
        <v>9</v>
      </c>
      <c r="AJ198" s="530">
        <v>4</v>
      </c>
      <c r="AK198" s="530">
        <v>104</v>
      </c>
      <c r="AL198" s="530">
        <v>92</v>
      </c>
      <c r="AM198" s="530">
        <v>66</v>
      </c>
      <c r="AN198" s="530">
        <v>42</v>
      </c>
      <c r="AO198" s="530">
        <v>0</v>
      </c>
      <c r="AP198" s="530">
        <v>0</v>
      </c>
      <c r="AQ198" s="530">
        <v>0</v>
      </c>
      <c r="AR198" s="530">
        <v>0</v>
      </c>
      <c r="AS198" s="530">
        <v>0</v>
      </c>
      <c r="AT198" s="530">
        <v>0</v>
      </c>
      <c r="AU198" s="530">
        <v>0</v>
      </c>
      <c r="AV198" s="530">
        <v>0</v>
      </c>
      <c r="AW198" s="530">
        <v>0</v>
      </c>
      <c r="AX198" s="530">
        <v>0</v>
      </c>
      <c r="AY198" s="530">
        <v>0</v>
      </c>
      <c r="AZ198" s="530">
        <v>0</v>
      </c>
      <c r="BA198" s="530">
        <v>129</v>
      </c>
      <c r="BB198" s="530">
        <v>113</v>
      </c>
      <c r="BC198" s="530">
        <v>39</v>
      </c>
      <c r="BD198" s="530">
        <v>20</v>
      </c>
      <c r="BE198" s="530">
        <v>122</v>
      </c>
      <c r="BF198" s="530">
        <v>108</v>
      </c>
      <c r="BG198" s="530">
        <v>36</v>
      </c>
      <c r="BH198" s="530">
        <v>17</v>
      </c>
      <c r="BI198" s="530">
        <v>7</v>
      </c>
      <c r="BJ198" s="530">
        <v>5</v>
      </c>
      <c r="BK198" s="530">
        <v>3</v>
      </c>
      <c r="BL198" s="530">
        <v>3</v>
      </c>
      <c r="BM198" s="530">
        <v>0</v>
      </c>
      <c r="BN198" s="530">
        <v>0</v>
      </c>
      <c r="BO198" s="530">
        <v>0</v>
      </c>
      <c r="BP198" s="530">
        <v>0</v>
      </c>
      <c r="BQ198" s="530">
        <v>0</v>
      </c>
      <c r="BR198" s="530">
        <v>0</v>
      </c>
      <c r="BS198" s="530">
        <v>0</v>
      </c>
      <c r="BT198" s="530">
        <v>0</v>
      </c>
      <c r="BU198" s="530">
        <v>0</v>
      </c>
      <c r="BV198" s="530">
        <v>0</v>
      </c>
      <c r="BW198" s="530">
        <v>0</v>
      </c>
      <c r="BX198" s="530">
        <v>0</v>
      </c>
      <c r="BY198" s="530">
        <v>26</v>
      </c>
      <c r="BZ198" s="530">
        <v>8</v>
      </c>
      <c r="CA198" s="530">
        <v>0</v>
      </c>
    </row>
    <row r="199" spans="1:79" s="477" customFormat="1">
      <c r="A199" s="477" t="s">
        <v>79</v>
      </c>
      <c r="B199" s="477" t="s">
        <v>1878</v>
      </c>
      <c r="C199" s="477">
        <v>2022</v>
      </c>
      <c r="D199" s="477" t="s">
        <v>1934</v>
      </c>
      <c r="E199" s="530">
        <v>291</v>
      </c>
      <c r="F199" s="530">
        <v>118</v>
      </c>
      <c r="G199" s="530">
        <v>109</v>
      </c>
      <c r="H199" s="530">
        <v>30</v>
      </c>
      <c r="I199" s="530">
        <v>11</v>
      </c>
      <c r="J199" s="530">
        <v>0</v>
      </c>
      <c r="K199" s="530">
        <v>0</v>
      </c>
      <c r="L199" s="530">
        <v>0</v>
      </c>
      <c r="M199" s="530">
        <v>0</v>
      </c>
      <c r="N199" s="530">
        <v>119</v>
      </c>
      <c r="O199" s="530">
        <v>27</v>
      </c>
      <c r="P199" s="530">
        <v>92</v>
      </c>
      <c r="Q199" s="530">
        <v>51</v>
      </c>
      <c r="R199" s="530">
        <v>0</v>
      </c>
      <c r="S199" s="530">
        <v>0</v>
      </c>
      <c r="T199" s="530">
        <v>0</v>
      </c>
      <c r="U199" s="530">
        <v>22</v>
      </c>
      <c r="V199" s="530">
        <v>0</v>
      </c>
      <c r="W199" s="530">
        <v>0</v>
      </c>
      <c r="X199" s="530">
        <v>0</v>
      </c>
      <c r="Y199" s="530">
        <v>29</v>
      </c>
      <c r="Z199" s="530">
        <v>0</v>
      </c>
      <c r="AA199" s="530">
        <v>0</v>
      </c>
      <c r="AB199" s="530">
        <v>0</v>
      </c>
      <c r="AC199" s="530">
        <v>116</v>
      </c>
      <c r="AD199" s="530">
        <v>114</v>
      </c>
      <c r="AE199" s="530">
        <v>61</v>
      </c>
      <c r="AF199" s="530">
        <v>45</v>
      </c>
      <c r="AG199" s="530">
        <v>24</v>
      </c>
      <c r="AH199" s="530">
        <v>24</v>
      </c>
      <c r="AI199" s="530">
        <v>11</v>
      </c>
      <c r="AJ199" s="530">
        <v>3</v>
      </c>
      <c r="AK199" s="530">
        <v>92</v>
      </c>
      <c r="AL199" s="530">
        <v>90</v>
      </c>
      <c r="AM199" s="530">
        <v>50</v>
      </c>
      <c r="AN199" s="530">
        <v>42</v>
      </c>
      <c r="AO199" s="530">
        <v>0</v>
      </c>
      <c r="AP199" s="530">
        <v>0</v>
      </c>
      <c r="AQ199" s="530">
        <v>0</v>
      </c>
      <c r="AR199" s="530">
        <v>0</v>
      </c>
      <c r="AS199" s="530">
        <v>0</v>
      </c>
      <c r="AT199" s="530">
        <v>0</v>
      </c>
      <c r="AU199" s="530">
        <v>0</v>
      </c>
      <c r="AV199" s="530">
        <v>0</v>
      </c>
      <c r="AW199" s="530">
        <v>0</v>
      </c>
      <c r="AX199" s="530">
        <v>0</v>
      </c>
      <c r="AY199" s="530">
        <v>0</v>
      </c>
      <c r="AZ199" s="530">
        <v>0</v>
      </c>
      <c r="BA199" s="530">
        <v>130</v>
      </c>
      <c r="BB199" s="530">
        <v>127</v>
      </c>
      <c r="BC199" s="530">
        <v>50</v>
      </c>
      <c r="BD199" s="530">
        <v>23</v>
      </c>
      <c r="BE199" s="530">
        <v>116</v>
      </c>
      <c r="BF199" s="530">
        <v>114</v>
      </c>
      <c r="BG199" s="530">
        <v>45</v>
      </c>
      <c r="BH199" s="530">
        <v>16</v>
      </c>
      <c r="BI199" s="530">
        <v>14</v>
      </c>
      <c r="BJ199" s="530">
        <v>13</v>
      </c>
      <c r="BK199" s="530">
        <v>5</v>
      </c>
      <c r="BL199" s="530">
        <v>7</v>
      </c>
      <c r="BM199" s="530">
        <v>0</v>
      </c>
      <c r="BN199" s="530">
        <v>0</v>
      </c>
      <c r="BO199" s="530">
        <v>0</v>
      </c>
      <c r="BP199" s="530">
        <v>0</v>
      </c>
      <c r="BQ199" s="530">
        <v>0</v>
      </c>
      <c r="BR199" s="530">
        <v>0</v>
      </c>
      <c r="BS199" s="530">
        <v>0</v>
      </c>
      <c r="BT199" s="530">
        <v>0</v>
      </c>
      <c r="BU199" s="530">
        <v>0</v>
      </c>
      <c r="BV199" s="530">
        <v>0</v>
      </c>
      <c r="BW199" s="530">
        <v>0</v>
      </c>
      <c r="BX199" s="530">
        <v>0</v>
      </c>
      <c r="BY199" s="530">
        <v>23</v>
      </c>
      <c r="BZ199" s="530">
        <v>11</v>
      </c>
      <c r="CA199" s="530">
        <v>0</v>
      </c>
    </row>
    <row r="200" spans="1:79" s="477" customFormat="1">
      <c r="A200" s="477" t="s">
        <v>79</v>
      </c>
      <c r="B200" s="477" t="s">
        <v>1878</v>
      </c>
      <c r="C200" s="477">
        <v>2023</v>
      </c>
      <c r="D200" s="477" t="s">
        <v>1934</v>
      </c>
      <c r="E200" s="530">
        <v>358</v>
      </c>
      <c r="F200" s="530">
        <v>118</v>
      </c>
      <c r="G200" s="530">
        <v>113</v>
      </c>
      <c r="H200" s="530">
        <v>29</v>
      </c>
      <c r="I200" s="530">
        <v>12</v>
      </c>
      <c r="J200" s="530">
        <v>0</v>
      </c>
      <c r="K200" s="530">
        <v>0</v>
      </c>
      <c r="L200" s="530">
        <v>0</v>
      </c>
      <c r="M200" s="530">
        <v>0</v>
      </c>
      <c r="N200" s="530">
        <v>14</v>
      </c>
      <c r="O200" s="530">
        <v>0</v>
      </c>
      <c r="P200" s="530">
        <v>14</v>
      </c>
      <c r="Q200" s="530">
        <v>156</v>
      </c>
      <c r="R200" s="530">
        <v>140</v>
      </c>
      <c r="S200" s="530">
        <v>13</v>
      </c>
      <c r="T200" s="530">
        <v>5</v>
      </c>
      <c r="U200" s="530">
        <v>117</v>
      </c>
      <c r="V200" s="530">
        <v>105</v>
      </c>
      <c r="W200" s="530">
        <v>8</v>
      </c>
      <c r="X200" s="530">
        <v>2</v>
      </c>
      <c r="Y200" s="530">
        <v>39</v>
      </c>
      <c r="Z200" s="530">
        <v>35</v>
      </c>
      <c r="AA200" s="530">
        <v>5</v>
      </c>
      <c r="AB200" s="530">
        <v>3</v>
      </c>
      <c r="AC200" s="530">
        <v>129</v>
      </c>
      <c r="AD200" s="530">
        <v>105</v>
      </c>
      <c r="AE200" s="530">
        <v>54</v>
      </c>
      <c r="AF200" s="530">
        <v>35</v>
      </c>
      <c r="AG200" s="530">
        <v>40</v>
      </c>
      <c r="AH200" s="530">
        <v>31</v>
      </c>
      <c r="AI200" s="530">
        <v>11</v>
      </c>
      <c r="AJ200" s="530">
        <v>3</v>
      </c>
      <c r="AK200" s="530">
        <v>89</v>
      </c>
      <c r="AL200" s="530">
        <v>74</v>
      </c>
      <c r="AM200" s="530">
        <v>43</v>
      </c>
      <c r="AN200" s="530">
        <v>32</v>
      </c>
      <c r="AO200" s="530">
        <v>0</v>
      </c>
      <c r="AP200" s="530">
        <v>0</v>
      </c>
      <c r="AQ200" s="530">
        <v>0</v>
      </c>
      <c r="AR200" s="530">
        <v>0</v>
      </c>
      <c r="AS200" s="530">
        <v>0</v>
      </c>
      <c r="AT200" s="530">
        <v>0</v>
      </c>
      <c r="AU200" s="530">
        <v>0</v>
      </c>
      <c r="AV200" s="530">
        <v>0</v>
      </c>
      <c r="AW200" s="530">
        <v>0</v>
      </c>
      <c r="AX200" s="530">
        <v>0</v>
      </c>
      <c r="AY200" s="530">
        <v>0</v>
      </c>
      <c r="AZ200" s="530">
        <v>0</v>
      </c>
      <c r="BA200" s="530">
        <v>144</v>
      </c>
      <c r="BB200" s="530">
        <v>136</v>
      </c>
      <c r="BC200" s="530">
        <v>58</v>
      </c>
      <c r="BD200" s="530">
        <v>6</v>
      </c>
      <c r="BE200" s="530">
        <v>134</v>
      </c>
      <c r="BF200" s="530">
        <v>129</v>
      </c>
      <c r="BG200" s="530">
        <v>52</v>
      </c>
      <c r="BH200" s="530">
        <v>6</v>
      </c>
      <c r="BI200" s="530">
        <v>10</v>
      </c>
      <c r="BJ200" s="530">
        <v>7</v>
      </c>
      <c r="BK200" s="530">
        <v>6</v>
      </c>
      <c r="BL200" s="530">
        <v>0</v>
      </c>
      <c r="BM200" s="530">
        <v>0</v>
      </c>
      <c r="BN200" s="530">
        <v>0</v>
      </c>
      <c r="BO200" s="530">
        <v>0</v>
      </c>
      <c r="BP200" s="530">
        <v>0</v>
      </c>
      <c r="BQ200" s="530">
        <v>0</v>
      </c>
      <c r="BR200" s="530">
        <v>0</v>
      </c>
      <c r="BS200" s="530">
        <v>0</v>
      </c>
      <c r="BT200" s="530">
        <v>0</v>
      </c>
      <c r="BU200" s="530">
        <v>0</v>
      </c>
      <c r="BV200" s="530">
        <v>0</v>
      </c>
      <c r="BW200" s="530">
        <v>0</v>
      </c>
      <c r="BX200" s="530">
        <v>0</v>
      </c>
      <c r="BY200" s="530">
        <v>15</v>
      </c>
      <c r="BZ200" s="530">
        <v>4</v>
      </c>
      <c r="CA200" s="530">
        <v>0</v>
      </c>
    </row>
    <row r="201" spans="1:79" s="477" customFormat="1">
      <c r="A201" s="477" t="s">
        <v>79</v>
      </c>
      <c r="B201" s="477" t="s">
        <v>1878</v>
      </c>
      <c r="C201" s="477">
        <v>2024</v>
      </c>
      <c r="D201" s="477" t="s">
        <v>1934</v>
      </c>
      <c r="E201" s="530">
        <v>423</v>
      </c>
      <c r="F201" s="530">
        <v>140</v>
      </c>
      <c r="G201" s="530">
        <v>136</v>
      </c>
      <c r="H201" s="530">
        <v>44</v>
      </c>
      <c r="I201" s="530">
        <v>6</v>
      </c>
      <c r="J201" s="530">
        <v>0</v>
      </c>
      <c r="K201" s="530">
        <v>0</v>
      </c>
      <c r="L201" s="530">
        <v>0</v>
      </c>
      <c r="M201" s="530">
        <v>0</v>
      </c>
      <c r="N201" s="530">
        <v>208</v>
      </c>
      <c r="O201" s="530">
        <v>0</v>
      </c>
      <c r="P201" s="530">
        <v>208</v>
      </c>
      <c r="Q201" s="530">
        <v>97</v>
      </c>
      <c r="R201" s="530">
        <v>74</v>
      </c>
      <c r="S201" s="530">
        <v>20</v>
      </c>
      <c r="T201" s="530">
        <v>7</v>
      </c>
      <c r="U201" s="530">
        <v>54</v>
      </c>
      <c r="V201" s="530">
        <v>40</v>
      </c>
      <c r="W201" s="530">
        <v>7</v>
      </c>
      <c r="X201" s="530">
        <v>1</v>
      </c>
      <c r="Y201" s="530">
        <v>43</v>
      </c>
      <c r="Z201" s="530">
        <v>34</v>
      </c>
      <c r="AA201" s="530">
        <v>13</v>
      </c>
      <c r="AB201" s="530">
        <v>6</v>
      </c>
      <c r="AC201" s="530">
        <v>179</v>
      </c>
      <c r="AD201" s="530">
        <v>104</v>
      </c>
      <c r="AE201" s="530">
        <v>90</v>
      </c>
      <c r="AF201" s="530">
        <v>30</v>
      </c>
      <c r="AG201" s="530">
        <v>66</v>
      </c>
      <c r="AH201" s="530">
        <v>42</v>
      </c>
      <c r="AI201" s="530">
        <v>23</v>
      </c>
      <c r="AJ201" s="530">
        <v>4</v>
      </c>
      <c r="AK201" s="530">
        <v>113</v>
      </c>
      <c r="AL201" s="530">
        <v>62</v>
      </c>
      <c r="AM201" s="530">
        <v>67</v>
      </c>
      <c r="AN201" s="530">
        <v>26</v>
      </c>
      <c r="AO201" s="530">
        <v>0</v>
      </c>
      <c r="AP201" s="530">
        <v>0</v>
      </c>
      <c r="AQ201" s="530">
        <v>0</v>
      </c>
      <c r="AR201" s="530">
        <v>0</v>
      </c>
      <c r="AS201" s="530">
        <v>0</v>
      </c>
      <c r="AT201" s="530">
        <v>0</v>
      </c>
      <c r="AU201" s="530">
        <v>0</v>
      </c>
      <c r="AV201" s="530">
        <v>0</v>
      </c>
      <c r="AW201" s="530">
        <v>0</v>
      </c>
      <c r="AX201" s="530">
        <v>0</v>
      </c>
      <c r="AY201" s="530">
        <v>0</v>
      </c>
      <c r="AZ201" s="530">
        <v>0</v>
      </c>
      <c r="BA201" s="530">
        <v>137</v>
      </c>
      <c r="BB201" s="530">
        <v>120</v>
      </c>
      <c r="BC201" s="530">
        <v>50</v>
      </c>
      <c r="BD201" s="530">
        <v>17</v>
      </c>
      <c r="BE201" s="530">
        <v>124</v>
      </c>
      <c r="BF201" s="530">
        <v>110</v>
      </c>
      <c r="BG201" s="530">
        <v>45</v>
      </c>
      <c r="BH201" s="530">
        <v>12</v>
      </c>
      <c r="BI201" s="530">
        <v>13</v>
      </c>
      <c r="BJ201" s="530">
        <v>10</v>
      </c>
      <c r="BK201" s="530">
        <v>5</v>
      </c>
      <c r="BL201" s="530">
        <v>5</v>
      </c>
      <c r="BM201" s="530">
        <v>0</v>
      </c>
      <c r="BN201" s="530">
        <v>0</v>
      </c>
      <c r="BO201" s="530">
        <v>0</v>
      </c>
      <c r="BP201" s="530">
        <v>0</v>
      </c>
      <c r="BQ201" s="530">
        <v>0</v>
      </c>
      <c r="BR201" s="530">
        <v>0</v>
      </c>
      <c r="BS201" s="530">
        <v>0</v>
      </c>
      <c r="BT201" s="530">
        <v>0</v>
      </c>
      <c r="BU201" s="530">
        <v>0</v>
      </c>
      <c r="BV201" s="530">
        <v>0</v>
      </c>
      <c r="BW201" s="530">
        <v>0</v>
      </c>
      <c r="BX201" s="530">
        <v>0</v>
      </c>
      <c r="BY201" s="530">
        <v>3</v>
      </c>
      <c r="BZ201" s="530">
        <v>2</v>
      </c>
      <c r="CA201" s="530">
        <v>0</v>
      </c>
    </row>
    <row r="202" spans="1:79" s="477" customFormat="1">
      <c r="A202" s="477" t="s">
        <v>79</v>
      </c>
      <c r="B202" s="477" t="s">
        <v>1878</v>
      </c>
      <c r="C202" s="477">
        <v>2025</v>
      </c>
      <c r="D202" s="477" t="s">
        <v>1935</v>
      </c>
      <c r="E202" s="530">
        <v>427</v>
      </c>
      <c r="F202" s="530">
        <v>117</v>
      </c>
      <c r="G202" s="530">
        <v>110</v>
      </c>
      <c r="H202" s="530">
        <v>35</v>
      </c>
      <c r="I202" s="530">
        <v>10</v>
      </c>
      <c r="J202" s="530">
        <v>0</v>
      </c>
      <c r="K202" s="530">
        <v>0</v>
      </c>
      <c r="L202" s="530">
        <v>0</v>
      </c>
      <c r="M202" s="530">
        <v>0</v>
      </c>
      <c r="N202" s="530">
        <v>115</v>
      </c>
      <c r="O202" s="530">
        <v>16</v>
      </c>
      <c r="P202" s="530">
        <v>99</v>
      </c>
      <c r="Q202" s="530">
        <v>88</v>
      </c>
      <c r="R202" s="530">
        <v>73</v>
      </c>
      <c r="S202" s="530">
        <v>13</v>
      </c>
      <c r="T202" s="530">
        <v>5</v>
      </c>
      <c r="U202" s="530">
        <v>49</v>
      </c>
      <c r="V202" s="530">
        <v>47</v>
      </c>
      <c r="W202" s="530">
        <v>6</v>
      </c>
      <c r="X202" s="530">
        <v>1</v>
      </c>
      <c r="Y202" s="530">
        <v>39</v>
      </c>
      <c r="Z202" s="530">
        <v>26</v>
      </c>
      <c r="AA202" s="530">
        <v>7</v>
      </c>
      <c r="AB202" s="530">
        <v>4</v>
      </c>
      <c r="AC202" s="530">
        <v>182</v>
      </c>
      <c r="AD202" s="530">
        <v>156</v>
      </c>
      <c r="AE202" s="530">
        <v>95</v>
      </c>
      <c r="AF202" s="530">
        <v>65</v>
      </c>
      <c r="AG202" s="530">
        <v>35</v>
      </c>
      <c r="AH202" s="530">
        <v>31</v>
      </c>
      <c r="AI202" s="530">
        <v>15</v>
      </c>
      <c r="AJ202" s="530">
        <v>5</v>
      </c>
      <c r="AK202" s="530">
        <v>147</v>
      </c>
      <c r="AL202" s="530">
        <v>125</v>
      </c>
      <c r="AM202" s="530">
        <v>80</v>
      </c>
      <c r="AN202" s="530">
        <v>60</v>
      </c>
      <c r="AO202" s="530">
        <v>0</v>
      </c>
      <c r="AP202" s="530">
        <v>0</v>
      </c>
      <c r="AQ202" s="530">
        <v>0</v>
      </c>
      <c r="AR202" s="530">
        <v>0</v>
      </c>
      <c r="AS202" s="530">
        <v>0</v>
      </c>
      <c r="AT202" s="530">
        <v>0</v>
      </c>
      <c r="AU202" s="530">
        <v>0</v>
      </c>
      <c r="AV202" s="530">
        <v>0</v>
      </c>
      <c r="AW202" s="530">
        <v>0</v>
      </c>
      <c r="AX202" s="530">
        <v>0</v>
      </c>
      <c r="AY202" s="530">
        <v>0</v>
      </c>
      <c r="AZ202" s="530">
        <v>0</v>
      </c>
      <c r="BA202" s="530">
        <v>137</v>
      </c>
      <c r="BB202" s="530">
        <v>126</v>
      </c>
      <c r="BC202" s="530">
        <v>53</v>
      </c>
      <c r="BD202" s="530">
        <v>21</v>
      </c>
      <c r="BE202" s="530">
        <v>125</v>
      </c>
      <c r="BF202" s="530">
        <v>116</v>
      </c>
      <c r="BG202" s="530">
        <v>47</v>
      </c>
      <c r="BH202" s="530">
        <v>17</v>
      </c>
      <c r="BI202" s="530">
        <v>12</v>
      </c>
      <c r="BJ202" s="530">
        <v>10</v>
      </c>
      <c r="BK202" s="530">
        <v>6</v>
      </c>
      <c r="BL202" s="530">
        <v>4</v>
      </c>
      <c r="BM202" s="530">
        <v>0</v>
      </c>
      <c r="BN202" s="530">
        <v>0</v>
      </c>
      <c r="BO202" s="530">
        <v>0</v>
      </c>
      <c r="BP202" s="530">
        <v>0</v>
      </c>
      <c r="BQ202" s="530">
        <v>0</v>
      </c>
      <c r="BR202" s="530">
        <v>0</v>
      </c>
      <c r="BS202" s="530">
        <v>0</v>
      </c>
      <c r="BT202" s="530">
        <v>0</v>
      </c>
      <c r="BU202" s="530">
        <v>0</v>
      </c>
      <c r="BV202" s="530">
        <v>0</v>
      </c>
      <c r="BW202" s="530">
        <v>0</v>
      </c>
      <c r="BX202" s="530">
        <v>0</v>
      </c>
      <c r="BY202" s="530">
        <v>17</v>
      </c>
      <c r="BZ202" s="530">
        <v>5</v>
      </c>
      <c r="CA202" s="530">
        <v>0</v>
      </c>
    </row>
    <row r="203" spans="1:79" s="477" customFormat="1">
      <c r="A203" s="477" t="s">
        <v>79</v>
      </c>
      <c r="B203" s="477" t="s">
        <v>1878</v>
      </c>
      <c r="C203" s="477">
        <v>2026</v>
      </c>
      <c r="D203" s="477" t="s">
        <v>1935</v>
      </c>
      <c r="E203" s="530">
        <v>427</v>
      </c>
      <c r="F203" s="530">
        <v>117</v>
      </c>
      <c r="G203" s="530">
        <v>110</v>
      </c>
      <c r="H203" s="530">
        <v>35</v>
      </c>
      <c r="I203" s="530">
        <v>10</v>
      </c>
      <c r="J203" s="530">
        <v>0</v>
      </c>
      <c r="K203" s="530">
        <v>0</v>
      </c>
      <c r="L203" s="530">
        <v>0</v>
      </c>
      <c r="M203" s="530">
        <v>0</v>
      </c>
      <c r="N203" s="530">
        <v>115</v>
      </c>
      <c r="O203" s="530">
        <v>16</v>
      </c>
      <c r="P203" s="530">
        <v>99</v>
      </c>
      <c r="Q203" s="530">
        <v>85</v>
      </c>
      <c r="R203" s="530">
        <v>71</v>
      </c>
      <c r="S203" s="530">
        <v>12</v>
      </c>
      <c r="T203" s="530">
        <v>5</v>
      </c>
      <c r="U203" s="530">
        <v>47</v>
      </c>
      <c r="V203" s="530">
        <v>46</v>
      </c>
      <c r="W203" s="530">
        <v>6</v>
      </c>
      <c r="X203" s="530">
        <v>1</v>
      </c>
      <c r="Y203" s="530">
        <v>38</v>
      </c>
      <c r="Z203" s="530">
        <v>25</v>
      </c>
      <c r="AA203" s="530">
        <v>6</v>
      </c>
      <c r="AB203" s="530">
        <v>4</v>
      </c>
      <c r="AC203" s="530">
        <v>185</v>
      </c>
      <c r="AD203" s="530">
        <v>159</v>
      </c>
      <c r="AE203" s="530">
        <v>97</v>
      </c>
      <c r="AF203" s="530">
        <v>66</v>
      </c>
      <c r="AG203" s="530">
        <v>35</v>
      </c>
      <c r="AH203" s="530">
        <v>32</v>
      </c>
      <c r="AI203" s="530">
        <v>15</v>
      </c>
      <c r="AJ203" s="530">
        <v>5</v>
      </c>
      <c r="AK203" s="530">
        <v>150</v>
      </c>
      <c r="AL203" s="530">
        <v>127</v>
      </c>
      <c r="AM203" s="530">
        <v>82</v>
      </c>
      <c r="AN203" s="530">
        <v>61</v>
      </c>
      <c r="AO203" s="530">
        <v>0</v>
      </c>
      <c r="AP203" s="530">
        <v>0</v>
      </c>
      <c r="AQ203" s="530">
        <v>0</v>
      </c>
      <c r="AR203" s="530">
        <v>0</v>
      </c>
      <c r="AS203" s="530">
        <v>0</v>
      </c>
      <c r="AT203" s="530">
        <v>0</v>
      </c>
      <c r="AU203" s="530">
        <v>0</v>
      </c>
      <c r="AV203" s="530">
        <v>0</v>
      </c>
      <c r="AW203" s="530">
        <v>0</v>
      </c>
      <c r="AX203" s="530">
        <v>0</v>
      </c>
      <c r="AY203" s="530">
        <v>0</v>
      </c>
      <c r="AZ203" s="530">
        <v>0</v>
      </c>
      <c r="BA203" s="530">
        <v>137</v>
      </c>
      <c r="BB203" s="530">
        <v>126</v>
      </c>
      <c r="BC203" s="530">
        <v>53</v>
      </c>
      <c r="BD203" s="530">
        <v>21</v>
      </c>
      <c r="BE203" s="530">
        <v>125</v>
      </c>
      <c r="BF203" s="530">
        <v>116</v>
      </c>
      <c r="BG203" s="530">
        <v>47</v>
      </c>
      <c r="BH203" s="530">
        <v>17</v>
      </c>
      <c r="BI203" s="530">
        <v>12</v>
      </c>
      <c r="BJ203" s="530">
        <v>10</v>
      </c>
      <c r="BK203" s="530">
        <v>6</v>
      </c>
      <c r="BL203" s="530">
        <v>4</v>
      </c>
      <c r="BM203" s="530">
        <v>0</v>
      </c>
      <c r="BN203" s="530">
        <v>0</v>
      </c>
      <c r="BO203" s="530">
        <v>0</v>
      </c>
      <c r="BP203" s="530">
        <v>0</v>
      </c>
      <c r="BQ203" s="530">
        <v>0</v>
      </c>
      <c r="BR203" s="530">
        <v>0</v>
      </c>
      <c r="BS203" s="530">
        <v>0</v>
      </c>
      <c r="BT203" s="530">
        <v>0</v>
      </c>
      <c r="BU203" s="530">
        <v>0</v>
      </c>
      <c r="BV203" s="530">
        <v>0</v>
      </c>
      <c r="BW203" s="530">
        <v>0</v>
      </c>
      <c r="BX203" s="530">
        <v>0</v>
      </c>
      <c r="BY203" s="530">
        <v>17</v>
      </c>
      <c r="BZ203" s="530">
        <v>6</v>
      </c>
      <c r="CA203" s="530">
        <v>0</v>
      </c>
    </row>
    <row r="204" spans="1:79" s="477" customFormat="1">
      <c r="A204" s="477" t="s">
        <v>79</v>
      </c>
      <c r="B204" s="477" t="s">
        <v>1878</v>
      </c>
      <c r="C204" s="477">
        <v>2024</v>
      </c>
      <c r="D204" s="477" t="s">
        <v>1937</v>
      </c>
      <c r="E204" s="530">
        <f t="shared" ref="E204:AJ204" si="48">E201</f>
        <v>423</v>
      </c>
      <c r="F204" s="530">
        <f t="shared" si="48"/>
        <v>140</v>
      </c>
      <c r="G204" s="530">
        <f t="shared" si="48"/>
        <v>136</v>
      </c>
      <c r="H204" s="530">
        <f t="shared" si="48"/>
        <v>44</v>
      </c>
      <c r="I204" s="530">
        <f t="shared" si="48"/>
        <v>6</v>
      </c>
      <c r="J204" s="530">
        <f t="shared" si="48"/>
        <v>0</v>
      </c>
      <c r="K204" s="530">
        <f t="shared" si="48"/>
        <v>0</v>
      </c>
      <c r="L204" s="530">
        <f t="shared" si="48"/>
        <v>0</v>
      </c>
      <c r="M204" s="530">
        <f t="shared" si="48"/>
        <v>0</v>
      </c>
      <c r="N204" s="530">
        <f t="shared" si="48"/>
        <v>208</v>
      </c>
      <c r="O204" s="530">
        <f t="shared" si="48"/>
        <v>0</v>
      </c>
      <c r="P204" s="530">
        <f t="shared" si="48"/>
        <v>208</v>
      </c>
      <c r="Q204" s="530">
        <f t="shared" si="48"/>
        <v>97</v>
      </c>
      <c r="R204" s="530">
        <f t="shared" si="48"/>
        <v>74</v>
      </c>
      <c r="S204" s="530">
        <f t="shared" si="48"/>
        <v>20</v>
      </c>
      <c r="T204" s="530">
        <f t="shared" si="48"/>
        <v>7</v>
      </c>
      <c r="U204" s="530">
        <f t="shared" si="48"/>
        <v>54</v>
      </c>
      <c r="V204" s="530">
        <f t="shared" si="48"/>
        <v>40</v>
      </c>
      <c r="W204" s="530">
        <f t="shared" si="48"/>
        <v>7</v>
      </c>
      <c r="X204" s="530">
        <f t="shared" si="48"/>
        <v>1</v>
      </c>
      <c r="Y204" s="530">
        <f t="shared" si="48"/>
        <v>43</v>
      </c>
      <c r="Z204" s="530">
        <f t="shared" si="48"/>
        <v>34</v>
      </c>
      <c r="AA204" s="530">
        <f t="shared" si="48"/>
        <v>13</v>
      </c>
      <c r="AB204" s="530">
        <f t="shared" si="48"/>
        <v>6</v>
      </c>
      <c r="AC204" s="530">
        <f t="shared" si="48"/>
        <v>179</v>
      </c>
      <c r="AD204" s="530">
        <f t="shared" si="48"/>
        <v>104</v>
      </c>
      <c r="AE204" s="530">
        <f t="shared" si="48"/>
        <v>90</v>
      </c>
      <c r="AF204" s="530">
        <f t="shared" si="48"/>
        <v>30</v>
      </c>
      <c r="AG204" s="530">
        <f t="shared" si="48"/>
        <v>66</v>
      </c>
      <c r="AH204" s="530">
        <f t="shared" si="48"/>
        <v>42</v>
      </c>
      <c r="AI204" s="530">
        <f t="shared" si="48"/>
        <v>23</v>
      </c>
      <c r="AJ204" s="530">
        <f t="shared" si="48"/>
        <v>4</v>
      </c>
      <c r="AK204" s="530">
        <f t="shared" ref="AK204:BP204" si="49">AK201</f>
        <v>113</v>
      </c>
      <c r="AL204" s="530">
        <f t="shared" si="49"/>
        <v>62</v>
      </c>
      <c r="AM204" s="530">
        <f t="shared" si="49"/>
        <v>67</v>
      </c>
      <c r="AN204" s="530">
        <f t="shared" si="49"/>
        <v>26</v>
      </c>
      <c r="AO204" s="530">
        <f t="shared" si="49"/>
        <v>0</v>
      </c>
      <c r="AP204" s="530">
        <f t="shared" si="49"/>
        <v>0</v>
      </c>
      <c r="AQ204" s="530">
        <f t="shared" si="49"/>
        <v>0</v>
      </c>
      <c r="AR204" s="530">
        <f t="shared" si="49"/>
        <v>0</v>
      </c>
      <c r="AS204" s="530">
        <f t="shared" si="49"/>
        <v>0</v>
      </c>
      <c r="AT204" s="530">
        <f t="shared" si="49"/>
        <v>0</v>
      </c>
      <c r="AU204" s="530">
        <f t="shared" si="49"/>
        <v>0</v>
      </c>
      <c r="AV204" s="530">
        <f t="shared" si="49"/>
        <v>0</v>
      </c>
      <c r="AW204" s="530">
        <f t="shared" si="49"/>
        <v>0</v>
      </c>
      <c r="AX204" s="530">
        <f t="shared" si="49"/>
        <v>0</v>
      </c>
      <c r="AY204" s="530">
        <f t="shared" si="49"/>
        <v>0</v>
      </c>
      <c r="AZ204" s="530">
        <f t="shared" si="49"/>
        <v>0</v>
      </c>
      <c r="BA204" s="530">
        <f t="shared" si="49"/>
        <v>137</v>
      </c>
      <c r="BB204" s="530">
        <f t="shared" si="49"/>
        <v>120</v>
      </c>
      <c r="BC204" s="530">
        <f t="shared" si="49"/>
        <v>50</v>
      </c>
      <c r="BD204" s="530">
        <f t="shared" si="49"/>
        <v>17</v>
      </c>
      <c r="BE204" s="530">
        <f t="shared" si="49"/>
        <v>124</v>
      </c>
      <c r="BF204" s="530">
        <f t="shared" si="49"/>
        <v>110</v>
      </c>
      <c r="BG204" s="530">
        <f t="shared" si="49"/>
        <v>45</v>
      </c>
      <c r="BH204" s="530">
        <f t="shared" si="49"/>
        <v>12</v>
      </c>
      <c r="BI204" s="530">
        <f t="shared" si="49"/>
        <v>13</v>
      </c>
      <c r="BJ204" s="530">
        <f t="shared" si="49"/>
        <v>10</v>
      </c>
      <c r="BK204" s="530">
        <f t="shared" si="49"/>
        <v>5</v>
      </c>
      <c r="BL204" s="530">
        <f t="shared" si="49"/>
        <v>5</v>
      </c>
      <c r="BM204" s="530">
        <f t="shared" si="49"/>
        <v>0</v>
      </c>
      <c r="BN204" s="530">
        <f t="shared" si="49"/>
        <v>0</v>
      </c>
      <c r="BO204" s="530">
        <f t="shared" si="49"/>
        <v>0</v>
      </c>
      <c r="BP204" s="530">
        <f t="shared" si="49"/>
        <v>0</v>
      </c>
      <c r="BQ204" s="530">
        <f t="shared" ref="BQ204:BX204" si="50">BQ201</f>
        <v>0</v>
      </c>
      <c r="BR204" s="530">
        <f t="shared" si="50"/>
        <v>0</v>
      </c>
      <c r="BS204" s="530">
        <f t="shared" si="50"/>
        <v>0</v>
      </c>
      <c r="BT204" s="530">
        <f t="shared" si="50"/>
        <v>0</v>
      </c>
      <c r="BU204" s="530">
        <f t="shared" si="50"/>
        <v>0</v>
      </c>
      <c r="BV204" s="530">
        <f t="shared" si="50"/>
        <v>0</v>
      </c>
      <c r="BW204" s="530">
        <f t="shared" si="50"/>
        <v>0</v>
      </c>
      <c r="BX204" s="530">
        <f t="shared" si="50"/>
        <v>0</v>
      </c>
      <c r="BY204" s="530">
        <f>IF(OR(BY200=0,BY200=""), BY201,IF(BY201&gt;(BY200*(1+Dash!$B$6)), BY200*(1+Dash!$B$6), IF(BY201&lt;(BY200*(1-Dash!$B$7)), BY200*(1-Dash!$B$7), BY201)))</f>
        <v>14.25</v>
      </c>
      <c r="BZ204" s="530">
        <f>IF(OR(BZ200=0,BZ200=""), BZ201,IF(BZ201&gt;(BZ200*(1+Dash!$B$6)), BZ200*(1+Dash!$B$6), IF(BZ201&lt;(BZ200*(1-Dash!$B$7)), BZ200*(1-Dash!$B$7), BZ201)))</f>
        <v>3.8</v>
      </c>
      <c r="CA204" s="530">
        <f>IF(OR(CA200=0,CA200=""), CA201,IF(CA201&gt;(CA200*(1+Dash!$B$6)), CA200*(1+Dash!$B$6), IF(CA201&lt;(CA200*(1-Dash!$B$7)), CA200*(1-Dash!$B$7), CA201)))</f>
        <v>0</v>
      </c>
    </row>
    <row r="205" spans="1:79" s="477" customFormat="1">
      <c r="A205" s="477" t="s">
        <v>79</v>
      </c>
      <c r="B205" s="477" t="s">
        <v>1878</v>
      </c>
      <c r="C205" s="477">
        <v>2025</v>
      </c>
      <c r="D205" s="477" t="s">
        <v>1937</v>
      </c>
      <c r="E205" s="530">
        <f>IF(OR(E201=0, E201=""), E202, IF(E202&gt;(E201*(1+Dash!$B$6)), E201*(1+Dash!$B$6), IF(E202&lt;(E201*(1-Dash!$B$7)), E201*(1-Dash!$B$7), E202)))</f>
        <v>427</v>
      </c>
      <c r="F205" s="530">
        <f>IF(OR(F201=0, F201=""), F202, IF(F202&gt;(F201*(1+Dash!$B$6)), F201*(1+Dash!$B$6), IF(F202&lt;(F201*(1-Dash!$B$7)), F201*(1-Dash!$B$7), F202)))</f>
        <v>133</v>
      </c>
      <c r="G205" s="530">
        <f>IF(OR(G201=0, G201=""), G202, IF(G202&gt;(G201*(1+Dash!$B$6)), G201*(1+Dash!$B$6), IF(G202&lt;(G201*(1-Dash!$B$7)), G201*(1-Dash!$B$7), G202)))</f>
        <v>129.19999999999999</v>
      </c>
      <c r="H205" s="530">
        <f>IF(OR(H201=0, H201=""), H202, IF(H202&gt;(H201*(1+Dash!$B$6)), H201*(1+Dash!$B$6), IF(H202&lt;(H201*(1-Dash!$B$7)), H201*(1-Dash!$B$7), H202)))</f>
        <v>41.8</v>
      </c>
      <c r="I205" s="530">
        <f>IF(OR(I201=0, I201=""), I202, IF(I202&gt;(I201*(1+Dash!$B$6)), I201*(1+Dash!$B$6), IF(I202&lt;(I201*(1-Dash!$B$7)), I201*(1-Dash!$B$7), I202)))</f>
        <v>6.6000000000000005</v>
      </c>
      <c r="J205" s="530">
        <f>IF(OR(J201=0, J201=""), J202, IF(J202&gt;(J201*(1+Dash!$B$6)), J201*(1+Dash!$B$6), IF(J202&lt;(J201*(1-Dash!$B$7)), J201*(1-Dash!$B$7), J202)))</f>
        <v>0</v>
      </c>
      <c r="K205" s="530">
        <f>IF(OR(K201=0, K201=""), K202, IF(K202&gt;(K201*(1+Dash!$B$6)), K201*(1+Dash!$B$6), IF(K202&lt;(K201*(1-Dash!$B$7)), K201*(1-Dash!$B$7), K202)))</f>
        <v>0</v>
      </c>
      <c r="L205" s="530">
        <f>IF(OR(L201=0, L201=""), L202, IF(L202&gt;(L201*(1+Dash!$B$6)), L201*(1+Dash!$B$6), IF(L202&lt;(L201*(1-Dash!$B$7)), L201*(1-Dash!$B$7), L202)))</f>
        <v>0</v>
      </c>
      <c r="M205" s="530">
        <f>IF(OR(M201=0, M201=""), M202, IF(M202&gt;(M201*(1+Dash!$B$6)), M201*(1+Dash!$B$6), IF(M202&lt;(M201*(1-Dash!$B$7)), M201*(1-Dash!$B$7), M202)))</f>
        <v>0</v>
      </c>
      <c r="N205" s="530">
        <f>IF(OR(N201=0, N201=""), N202, IF(N202&gt;(N201*(1+Dash!$B$6)), N201*(1+Dash!$B$6), IF(N202&lt;(N201*(1-Dash!$B$7)), N201*(1-Dash!$B$7), N202)))</f>
        <v>197.6</v>
      </c>
      <c r="O205" s="530">
        <f>IF(OR(O201=0, O201=""), O202, IF(O202&gt;(O201*(1+Dash!$B$6)), O201*(1+Dash!$B$6), IF(O202&lt;(O201*(1-Dash!$B$7)), O201*(1-Dash!$B$7), O202)))</f>
        <v>16</v>
      </c>
      <c r="P205" s="530">
        <f>IF(OR(P201=0, P201=""), P202, IF(P202&gt;(P201*(1+Dash!$B$6)), P201*(1+Dash!$B$6), IF(P202&lt;(P201*(1-Dash!$B$7)), P201*(1-Dash!$B$7), P202)))</f>
        <v>197.6</v>
      </c>
      <c r="Q205" s="530">
        <f>IF(OR(Q201=0, Q201=""), Q202, IF(Q202&gt;(Q201*(1+Dash!$B$6)), Q201*(1+Dash!$B$6), IF(Q202&lt;(Q201*(1-Dash!$B$7)), Q201*(1-Dash!$B$7), Q202)))</f>
        <v>92.149999999999991</v>
      </c>
      <c r="R205" s="530">
        <f>IF(OR(R201=0, R201=""), R202, IF(R202&gt;(R201*(1+Dash!$B$6)), R201*(1+Dash!$B$6), IF(R202&lt;(R201*(1-Dash!$B$7)), R201*(1-Dash!$B$7), R202)))</f>
        <v>73</v>
      </c>
      <c r="S205" s="530">
        <f>IF(OR(S201=0, S201=""), S202, IF(S202&gt;(S201*(1+Dash!$B$6)), S201*(1+Dash!$B$6), IF(S202&lt;(S201*(1-Dash!$B$7)), S201*(1-Dash!$B$7), S202)))</f>
        <v>19</v>
      </c>
      <c r="T205" s="530">
        <f>IF(OR(T201=0, T201=""), T202, IF(T202&gt;(T201*(1+Dash!$B$6)), T201*(1+Dash!$B$6), IF(T202&lt;(T201*(1-Dash!$B$7)), T201*(1-Dash!$B$7), T202)))</f>
        <v>6.6499999999999995</v>
      </c>
      <c r="U205" s="530">
        <f>IF(OR(U201=0, U201=""), U202, IF(U202&gt;(U201*(1+Dash!$B$6)), U201*(1+Dash!$B$6), IF(U202&lt;(U201*(1-Dash!$B$7)), U201*(1-Dash!$B$7), U202)))</f>
        <v>51.3</v>
      </c>
      <c r="V205" s="530">
        <f>IF(OR(V201=0, V201=""), V202, IF(V202&gt;(V201*(1+Dash!$B$6)), V201*(1+Dash!$B$6), IF(V202&lt;(V201*(1-Dash!$B$7)), V201*(1-Dash!$B$7), V202)))</f>
        <v>44</v>
      </c>
      <c r="W205" s="530">
        <f>IF(OR(W201=0, W201=""), W202, IF(W202&gt;(W201*(1+Dash!$B$6)), W201*(1+Dash!$B$6), IF(W202&lt;(W201*(1-Dash!$B$7)), W201*(1-Dash!$B$7), W202)))</f>
        <v>6.6499999999999995</v>
      </c>
      <c r="X205" s="530">
        <f>IF(OR(X201=0, X201=""), X202, IF(X202&gt;(X201*(1+Dash!$B$6)), X201*(1+Dash!$B$6), IF(X202&lt;(X201*(1-Dash!$B$7)), X201*(1-Dash!$B$7), X202)))</f>
        <v>1</v>
      </c>
      <c r="Y205" s="530">
        <f>IF(OR(Y201=0, Y201=""), Y202, IF(Y202&gt;(Y201*(1+Dash!$B$6)), Y201*(1+Dash!$B$6), IF(Y202&lt;(Y201*(1-Dash!$B$7)), Y201*(1-Dash!$B$7), Y202)))</f>
        <v>40.85</v>
      </c>
      <c r="Z205" s="530">
        <f>IF(OR(Z201=0, Z201=""), Z202, IF(Z202&gt;(Z201*(1+Dash!$B$6)), Z201*(1+Dash!$B$6), IF(Z202&lt;(Z201*(1-Dash!$B$7)), Z201*(1-Dash!$B$7), Z202)))</f>
        <v>32.299999999999997</v>
      </c>
      <c r="AA205" s="530">
        <f>IF(OR(AA201=0, AA201=""), AA202, IF(AA202&gt;(AA201*(1+Dash!$B$6)), AA201*(1+Dash!$B$6), IF(AA202&lt;(AA201*(1-Dash!$B$7)), AA201*(1-Dash!$B$7), AA202)))</f>
        <v>12.35</v>
      </c>
      <c r="AB205" s="530">
        <f>IF(OR(AB201=0, AB201=""), AB202, IF(AB202&gt;(AB201*(1+Dash!$B$6)), AB201*(1+Dash!$B$6), IF(AB202&lt;(AB201*(1-Dash!$B$7)), AB201*(1-Dash!$B$7), AB202)))</f>
        <v>5.6999999999999993</v>
      </c>
      <c r="AC205" s="530">
        <f>IF(OR(AC201=0, AC201=""), AC202, IF(AC202&gt;(AC201*(1+Dash!$B$6)), AC201*(1+Dash!$B$6), IF(AC202&lt;(AC201*(1-Dash!$B$7)), AC201*(1-Dash!$B$7), AC202)))</f>
        <v>182</v>
      </c>
      <c r="AD205" s="530">
        <f>IF(OR(AD201=0, AD201=""), AD202, IF(AD202&gt;(AD201*(1+Dash!$B$6)), AD201*(1+Dash!$B$6), IF(AD202&lt;(AD201*(1-Dash!$B$7)), AD201*(1-Dash!$B$7), AD202)))</f>
        <v>114.4</v>
      </c>
      <c r="AE205" s="530">
        <f>IF(OR(AE201=0, AE201=""), AE202, IF(AE202&gt;(AE201*(1+Dash!$B$6)), AE201*(1+Dash!$B$6), IF(AE202&lt;(AE201*(1-Dash!$B$7)), AE201*(1-Dash!$B$7), AE202)))</f>
        <v>95</v>
      </c>
      <c r="AF205" s="530">
        <f>IF(OR(AF201=0, AF201=""), AF202, IF(AF202&gt;(AF201*(1+Dash!$B$6)), AF201*(1+Dash!$B$6), IF(AF202&lt;(AF201*(1-Dash!$B$7)), AF201*(1-Dash!$B$7), AF202)))</f>
        <v>33</v>
      </c>
      <c r="AG205" s="530">
        <f>IF(OR(AG201=0, AG201=""), AG202, IF(AG202&gt;(AG201*(1+Dash!$B$6)), AG201*(1+Dash!$B$6), IF(AG202&lt;(AG201*(1-Dash!$B$7)), AG201*(1-Dash!$B$7), AG202)))</f>
        <v>62.699999999999996</v>
      </c>
      <c r="AH205" s="530">
        <f>IF(OR(AH201=0, AH201=""), AH202, IF(AH202&gt;(AH201*(1+Dash!$B$6)), AH201*(1+Dash!$B$6), IF(AH202&lt;(AH201*(1-Dash!$B$7)), AH201*(1-Dash!$B$7), AH202)))</f>
        <v>39.9</v>
      </c>
      <c r="AI205" s="530">
        <f>IF(OR(AI201=0, AI201=""), AI202, IF(AI202&gt;(AI201*(1+Dash!$B$6)), AI201*(1+Dash!$B$6), IF(AI202&lt;(AI201*(1-Dash!$B$7)), AI201*(1-Dash!$B$7), AI202)))</f>
        <v>21.849999999999998</v>
      </c>
      <c r="AJ205" s="530">
        <f>IF(OR(AJ201=0, AJ201=""), AJ202, IF(AJ202&gt;(AJ201*(1+Dash!$B$6)), AJ201*(1+Dash!$B$6), IF(AJ202&lt;(AJ201*(1-Dash!$B$7)), AJ201*(1-Dash!$B$7), AJ202)))</f>
        <v>4.4000000000000004</v>
      </c>
      <c r="AK205" s="530">
        <f>IF(OR(AK201=0, AK201=""), AK202, IF(AK202&gt;(AK201*(1+Dash!$B$6)), AK201*(1+Dash!$B$6), IF(AK202&lt;(AK201*(1-Dash!$B$7)), AK201*(1-Dash!$B$7), AK202)))</f>
        <v>124.30000000000001</v>
      </c>
      <c r="AL205" s="530">
        <f>IF(OR(AL201=0, AL201=""), AL202, IF(AL202&gt;(AL201*(1+Dash!$B$6)), AL201*(1+Dash!$B$6), IF(AL202&lt;(AL201*(1-Dash!$B$7)), AL201*(1-Dash!$B$7), AL202)))</f>
        <v>68.2</v>
      </c>
      <c r="AM205" s="530">
        <f>IF(OR(AM201=0, AM201=""), AM202, IF(AM202&gt;(AM201*(1+Dash!$B$6)), AM201*(1+Dash!$B$6), IF(AM202&lt;(AM201*(1-Dash!$B$7)), AM201*(1-Dash!$B$7), AM202)))</f>
        <v>73.7</v>
      </c>
      <c r="AN205" s="530">
        <f>IF(OR(AN201=0, AN201=""), AN202, IF(AN202&gt;(AN201*(1+Dash!$B$6)), AN201*(1+Dash!$B$6), IF(AN202&lt;(AN201*(1-Dash!$B$7)), AN201*(1-Dash!$B$7), AN202)))</f>
        <v>28.6</v>
      </c>
      <c r="AO205" s="530">
        <f>IF(OR(AO201=0, AO201=""), AO202, IF(AO202&gt;(AO201*(1+Dash!$B$6)), AO201*(1+Dash!$B$6), IF(AO202&lt;(AO201*(1-Dash!$B$7)), AO201*(1-Dash!$B$7), AO202)))</f>
        <v>0</v>
      </c>
      <c r="AP205" s="530">
        <f>IF(OR(AP201=0, AP201=""), AP202, IF(AP202&gt;(AP201*(1+Dash!$B$6)), AP201*(1+Dash!$B$6), IF(AP202&lt;(AP201*(1-Dash!$B$7)), AP201*(1-Dash!$B$7), AP202)))</f>
        <v>0</v>
      </c>
      <c r="AQ205" s="530">
        <f>IF(OR(AQ201=0, AQ201=""), AQ202, IF(AQ202&gt;(AQ201*(1+Dash!$B$6)), AQ201*(1+Dash!$B$6), IF(AQ202&lt;(AQ201*(1-Dash!$B$7)), AQ201*(1-Dash!$B$7), AQ202)))</f>
        <v>0</v>
      </c>
      <c r="AR205" s="530">
        <f>IF(OR(AR201=0, AR201=""), AR202, IF(AR202&gt;(AR201*(1+Dash!$B$6)), AR201*(1+Dash!$B$6), IF(AR202&lt;(AR201*(1-Dash!$B$7)), AR201*(1-Dash!$B$7), AR202)))</f>
        <v>0</v>
      </c>
      <c r="AS205" s="530">
        <f>IF(OR(AS201=0, AS201=""), AS202, IF(AS202&gt;(AS201*(1+Dash!$B$6)), AS201*(1+Dash!$B$6), IF(AS202&lt;(AS201*(1-Dash!$B$7)), AS201*(1-Dash!$B$7), AS202)))</f>
        <v>0</v>
      </c>
      <c r="AT205" s="530">
        <f>IF(OR(AT201=0, AT201=""), AT202, IF(AT202&gt;(AT201*(1+Dash!$B$6)), AT201*(1+Dash!$B$6), IF(AT202&lt;(AT201*(1-Dash!$B$7)), AT201*(1-Dash!$B$7), AT202)))</f>
        <v>0</v>
      </c>
      <c r="AU205" s="530">
        <f>IF(OR(AU201=0, AU201=""), AU202, IF(AU202&gt;(AU201*(1+Dash!$B$6)), AU201*(1+Dash!$B$6), IF(AU202&lt;(AU201*(1-Dash!$B$7)), AU201*(1-Dash!$B$7), AU202)))</f>
        <v>0</v>
      </c>
      <c r="AV205" s="530">
        <f>IF(OR(AV201=0, AV201=""), AV202, IF(AV202&gt;(AV201*(1+Dash!$B$6)), AV201*(1+Dash!$B$6), IF(AV202&lt;(AV201*(1-Dash!$B$7)), AV201*(1-Dash!$B$7), AV202)))</f>
        <v>0</v>
      </c>
      <c r="AW205" s="530">
        <f>IF(OR(AW201=0, AW201=""), AW202, IF(AW202&gt;(AW201*(1+Dash!$B$6)), AW201*(1+Dash!$B$6), IF(AW202&lt;(AW201*(1-Dash!$B$7)), AW201*(1-Dash!$B$7), AW202)))</f>
        <v>0</v>
      </c>
      <c r="AX205" s="530">
        <f>IF(OR(AX201=0, AX201=""), AX202, IF(AX202&gt;(AX201*(1+Dash!$B$6)), AX201*(1+Dash!$B$6), IF(AX202&lt;(AX201*(1-Dash!$B$7)), AX201*(1-Dash!$B$7), AX202)))</f>
        <v>0</v>
      </c>
      <c r="AY205" s="530">
        <f>IF(OR(AY201=0, AY201=""), AY202, IF(AY202&gt;(AY201*(1+Dash!$B$6)), AY201*(1+Dash!$B$6), IF(AY202&lt;(AY201*(1-Dash!$B$7)), AY201*(1-Dash!$B$7), AY202)))</f>
        <v>0</v>
      </c>
      <c r="AZ205" s="530">
        <f>IF(OR(AZ201=0, AZ201=""), AZ202, IF(AZ202&gt;(AZ201*(1+Dash!$B$6)), AZ201*(1+Dash!$B$6), IF(AZ202&lt;(AZ201*(1-Dash!$B$7)), AZ201*(1-Dash!$B$7), AZ202)))</f>
        <v>0</v>
      </c>
      <c r="BA205" s="530">
        <f>IF(OR(BA201=0, BA201=""), BA202, IF(BA202&gt;(BA201*(1+Dash!$B$6)), BA201*(1+Dash!$B$6), IF(BA202&lt;(BA201*(1-Dash!$B$7)), BA201*(1-Dash!$B$7), BA202)))</f>
        <v>137</v>
      </c>
      <c r="BB205" s="530">
        <f>IF(OR(BB201=0, BB201=""), BB202, IF(BB202&gt;(BB201*(1+Dash!$B$6)), BB201*(1+Dash!$B$6), IF(BB202&lt;(BB201*(1-Dash!$B$7)), BB201*(1-Dash!$B$7), BB202)))</f>
        <v>126</v>
      </c>
      <c r="BC205" s="530">
        <f>IF(OR(BC201=0, BC201=""), BC202, IF(BC202&gt;(BC201*(1+Dash!$B$6)), BC201*(1+Dash!$B$6), IF(BC202&lt;(BC201*(1-Dash!$B$7)), BC201*(1-Dash!$B$7), BC202)))</f>
        <v>53</v>
      </c>
      <c r="BD205" s="530">
        <f>IF(OR(BD201=0, BD201=""), BD202, IF(BD202&gt;(BD201*(1+Dash!$B$6)), BD201*(1+Dash!$B$6), IF(BD202&lt;(BD201*(1-Dash!$B$7)), BD201*(1-Dash!$B$7), BD202)))</f>
        <v>18.700000000000003</v>
      </c>
      <c r="BE205" s="530">
        <f>IF(OR(BE201=0, BE201=""), BE202, IF(BE202&gt;(BE201*(1+Dash!$B$6)), BE201*(1+Dash!$B$6), IF(BE202&lt;(BE201*(1-Dash!$B$7)), BE201*(1-Dash!$B$7), BE202)))</f>
        <v>125</v>
      </c>
      <c r="BF205" s="530">
        <f>IF(OR(BF201=0, BF201=""), BF202, IF(BF202&gt;(BF201*(1+Dash!$B$6)), BF201*(1+Dash!$B$6), IF(BF202&lt;(BF201*(1-Dash!$B$7)), BF201*(1-Dash!$B$7), BF202)))</f>
        <v>116</v>
      </c>
      <c r="BG205" s="530">
        <f>IF(OR(BG201=0, BG201=""), BG202, IF(BG202&gt;(BG201*(1+Dash!$B$6)), BG201*(1+Dash!$B$6), IF(BG202&lt;(BG201*(1-Dash!$B$7)), BG201*(1-Dash!$B$7), BG202)))</f>
        <v>47</v>
      </c>
      <c r="BH205" s="530">
        <f>IF(OR(BH201=0, BH201=""), BH202, IF(BH202&gt;(BH201*(1+Dash!$B$6)), BH201*(1+Dash!$B$6), IF(BH202&lt;(BH201*(1-Dash!$B$7)), BH201*(1-Dash!$B$7), BH202)))</f>
        <v>13.200000000000001</v>
      </c>
      <c r="BI205" s="530">
        <f>IF(OR(BI201=0, BI201=""), BI202, IF(BI202&gt;(BI201*(1+Dash!$B$6)), BI201*(1+Dash!$B$6), IF(BI202&lt;(BI201*(1-Dash!$B$7)), BI201*(1-Dash!$B$7), BI202)))</f>
        <v>12.35</v>
      </c>
      <c r="BJ205" s="530">
        <f>IF(OR(BJ201=0, BJ201=""), BJ202, IF(BJ202&gt;(BJ201*(1+Dash!$B$6)), BJ201*(1+Dash!$B$6), IF(BJ202&lt;(BJ201*(1-Dash!$B$7)), BJ201*(1-Dash!$B$7), BJ202)))</f>
        <v>10</v>
      </c>
      <c r="BK205" s="530">
        <f>IF(OR(BK201=0, BK201=""), BK202, IF(BK202&gt;(BK201*(1+Dash!$B$6)), BK201*(1+Dash!$B$6), IF(BK202&lt;(BK201*(1-Dash!$B$7)), BK201*(1-Dash!$B$7), BK202)))</f>
        <v>5.5</v>
      </c>
      <c r="BL205" s="530">
        <f>IF(OR(BL201=0, BL201=""), BL202, IF(BL202&gt;(BL201*(1+Dash!$B$6)), BL201*(1+Dash!$B$6), IF(BL202&lt;(BL201*(1-Dash!$B$7)), BL201*(1-Dash!$B$7), BL202)))</f>
        <v>4.75</v>
      </c>
      <c r="BM205" s="530">
        <f>IF(OR(BM201=0, BM201=""), BM202, IF(BM202&gt;(BM201*(1+Dash!$B$6)), BM201*(1+Dash!$B$6), IF(BM202&lt;(BM201*(1-Dash!$B$7)), BM201*(1-Dash!$B$7), BM202)))</f>
        <v>0</v>
      </c>
      <c r="BN205" s="530">
        <f>IF(OR(BN201=0, BN201=""), BN202, IF(BN202&gt;(BN201*(1+Dash!$B$6)), BN201*(1+Dash!$B$6), IF(BN202&lt;(BN201*(1-Dash!$B$7)), BN201*(1-Dash!$B$7), BN202)))</f>
        <v>0</v>
      </c>
      <c r="BO205" s="530">
        <f>IF(OR(BO201=0, BO201=""), BO202, IF(BO202&gt;(BO201*(1+Dash!$B$6)), BO201*(1+Dash!$B$6), IF(BO202&lt;(BO201*(1-Dash!$B$7)), BO201*(1-Dash!$B$7), BO202)))</f>
        <v>0</v>
      </c>
      <c r="BP205" s="530">
        <f>IF(OR(BP201=0, BP201=""), BP202, IF(BP202&gt;(BP201*(1+Dash!$B$6)), BP201*(1+Dash!$B$6), IF(BP202&lt;(BP201*(1-Dash!$B$7)), BP201*(1-Dash!$B$7), BP202)))</f>
        <v>0</v>
      </c>
      <c r="BQ205" s="530">
        <f>IF(OR(BQ201=0, BQ201=""), BQ202, IF(BQ202&gt;(BQ201*(1+Dash!$B$6)), BQ201*(1+Dash!$B$6), IF(BQ202&lt;(BQ201*(1-Dash!$B$7)), BQ201*(1-Dash!$B$7), BQ202)))</f>
        <v>0</v>
      </c>
      <c r="BR205" s="530">
        <f>IF(OR(BR201=0, BR201=""), BR202, IF(BR202&gt;(BR201*(1+Dash!$B$6)), BR201*(1+Dash!$B$6), IF(BR202&lt;(BR201*(1-Dash!$B$7)), BR201*(1-Dash!$B$7), BR202)))</f>
        <v>0</v>
      </c>
      <c r="BS205" s="530">
        <f>IF(OR(BS201=0, BS201=""), BS202, IF(BS202&gt;(BS201*(1+Dash!$B$6)), BS201*(1+Dash!$B$6), IF(BS202&lt;(BS201*(1-Dash!$B$7)), BS201*(1-Dash!$B$7), BS202)))</f>
        <v>0</v>
      </c>
      <c r="BT205" s="530">
        <f>IF(OR(BT201=0, BT201=""), BT202, IF(BT202&gt;(BT201*(1+Dash!$B$6)), BT201*(1+Dash!$B$6), IF(BT202&lt;(BT201*(1-Dash!$B$7)), BT201*(1-Dash!$B$7), BT202)))</f>
        <v>0</v>
      </c>
      <c r="BU205" s="530">
        <f>IF(OR(BU201=0, BU201=""), BU202, IF(BU202&gt;(BU201*(1+Dash!$B$6)), BU201*(1+Dash!$B$6), IF(BU202&lt;(BU201*(1-Dash!$B$7)), BU201*(1-Dash!$B$7), BU202)))</f>
        <v>0</v>
      </c>
      <c r="BV205" s="530">
        <f>IF(OR(BV201=0, BV201=""), BV202, IF(BV202&gt;(BV201*(1+Dash!$B$6)), BV201*(1+Dash!$B$6), IF(BV202&lt;(BV201*(1-Dash!$B$7)), BV201*(1-Dash!$B$7), BV202)))</f>
        <v>0</v>
      </c>
      <c r="BW205" s="530">
        <f>IF(OR(BW201=0, BW201=""), BW202, IF(BW202&gt;(BW201*(1+Dash!$B$6)), BW201*(1+Dash!$B$6), IF(BW202&lt;(BW201*(1-Dash!$B$7)), BW201*(1-Dash!$B$7), BW202)))</f>
        <v>0</v>
      </c>
      <c r="BX205" s="530">
        <f>IF(OR(BX201=0, BX201=""), BX202, IF(BX202&gt;(BX201*(1+Dash!$B$6)), BX201*(1+Dash!$B$6), IF(BX202&lt;(BX201*(1-Dash!$B$7)), BX201*(1-Dash!$B$7), BX202)))</f>
        <v>0</v>
      </c>
      <c r="BY205" s="530">
        <f>IF(OR(BY201=0, BY201=""), BY202, IF(BY202&gt;(BY201*(1+Dash!$B$6)), BY201*(1+Dash!$B$6), IF(BY202&lt;(BY201*(1-Dash!$B$7)), BY201*(1-Dash!$B$7), BY202)))</f>
        <v>3.3000000000000003</v>
      </c>
      <c r="BZ205" s="530">
        <f>IF(OR(BZ201=0, BZ201=""), BZ202, IF(BZ202&gt;(BZ201*(1+Dash!$B$6)), BZ201*(1+Dash!$B$6), IF(BZ202&lt;(BZ201*(1-Dash!$B$7)), BZ201*(1-Dash!$B$7), BZ202)))</f>
        <v>2.2000000000000002</v>
      </c>
      <c r="CA205" s="530">
        <f>IF(OR(CA201=0, CA201=""), CA202, IF(CA202&gt;(CA201*(1+Dash!$B$6)), CA201*(1+Dash!$B$6), IF(CA202&lt;(CA201*(1-Dash!$B$7)), CA201*(1-Dash!$B$7), CA202)))</f>
        <v>0</v>
      </c>
    </row>
    <row r="206" spans="1:79" s="477" customFormat="1">
      <c r="A206" s="477" t="s">
        <v>79</v>
      </c>
      <c r="B206" s="477" t="s">
        <v>1878</v>
      </c>
      <c r="C206" s="477">
        <v>2026</v>
      </c>
      <c r="D206" s="477" t="s">
        <v>1937</v>
      </c>
      <c r="E206" s="530">
        <f>IF(E203&gt;(E205*(1+Dash!$B$6)), E205*(1+Dash!$B$6), IF(E203&lt;(E205*(1-Dash!$B$7)), E205*(1-Dash!$B$7), E203))</f>
        <v>427</v>
      </c>
      <c r="F206" s="530">
        <f>IF(F203&gt;(F205*(1+Dash!$B$6)), F205*(1+Dash!$B$6), IF(F203&lt;(F205*(1-Dash!$B$7)), F205*(1-Dash!$B$7), F203))</f>
        <v>126.35</v>
      </c>
      <c r="G206" s="530">
        <f>IF(G203&gt;(G205*(1+Dash!$B$6)), G205*(1+Dash!$B$6), IF(G203&lt;(G205*(1-Dash!$B$7)), G205*(1-Dash!$B$7), G203))</f>
        <v>122.73999999999998</v>
      </c>
      <c r="H206" s="530">
        <f>IF(H203&gt;(H205*(1+Dash!$B$6)), H205*(1+Dash!$B$6), IF(H203&lt;(H205*(1-Dash!$B$7)), H205*(1-Dash!$B$7), H203))</f>
        <v>39.709999999999994</v>
      </c>
      <c r="I206" s="530">
        <f>IF(I203&gt;(I205*(1+Dash!$B$6)), I205*(1+Dash!$B$6), IF(I203&lt;(I205*(1-Dash!$B$7)), I205*(1-Dash!$B$7), I203))</f>
        <v>7.2600000000000016</v>
      </c>
      <c r="J206" s="530">
        <f>IF(J203&gt;(J205*(1+Dash!$B$6)), J205*(1+Dash!$B$6), IF(J203&lt;(J205*(1-Dash!$B$7)), J205*(1-Dash!$B$7), J203))</f>
        <v>0</v>
      </c>
      <c r="K206" s="530">
        <f>IF(K203&gt;(K205*(1+Dash!$B$6)), K205*(1+Dash!$B$6), IF(K203&lt;(K205*(1-Dash!$B$7)), K205*(1-Dash!$B$7), K203))</f>
        <v>0</v>
      </c>
      <c r="L206" s="530">
        <f>IF(L203&gt;(L205*(1+Dash!$B$6)), L205*(1+Dash!$B$6), IF(L203&lt;(L205*(1-Dash!$B$7)), L205*(1-Dash!$B$7), L203))</f>
        <v>0</v>
      </c>
      <c r="M206" s="530">
        <f>IF(M203&gt;(M205*(1+Dash!$B$6)), M205*(1+Dash!$B$6), IF(M203&lt;(M205*(1-Dash!$B$7)), M205*(1-Dash!$B$7), M203))</f>
        <v>0</v>
      </c>
      <c r="N206" s="530">
        <f>IF(N203&gt;(N205*(1+Dash!$B$6)), N205*(1+Dash!$B$6), IF(N203&lt;(N205*(1-Dash!$B$7)), N205*(1-Dash!$B$7), N203))</f>
        <v>187.72</v>
      </c>
      <c r="O206" s="530">
        <f>IF(O203&gt;(O205*(1+Dash!$B$6)), O205*(1+Dash!$B$6), IF(O203&lt;(O205*(1-Dash!$B$7)), O205*(1-Dash!$B$7), O203))</f>
        <v>16</v>
      </c>
      <c r="P206" s="530">
        <f>IF(P203&gt;(P205*(1+Dash!$B$6)), P205*(1+Dash!$B$6), IF(P203&lt;(P205*(1-Dash!$B$7)), P205*(1-Dash!$B$7), P203))</f>
        <v>187.72</v>
      </c>
      <c r="Q206" s="530">
        <f>IF(Q203&gt;(Q205*(1+Dash!$B$6)), Q205*(1+Dash!$B$6), IF(Q203&lt;(Q205*(1-Dash!$B$7)), Q205*(1-Dash!$B$7), Q203))</f>
        <v>87.54249999999999</v>
      </c>
      <c r="R206" s="530">
        <f>IF(R203&gt;(R205*(1+Dash!$B$6)), R205*(1+Dash!$B$6), IF(R203&lt;(R205*(1-Dash!$B$7)), R205*(1-Dash!$B$7), R203))</f>
        <v>71</v>
      </c>
      <c r="S206" s="530">
        <f>IF(S203&gt;(S205*(1+Dash!$B$6)), S205*(1+Dash!$B$6), IF(S203&lt;(S205*(1-Dash!$B$7)), S205*(1-Dash!$B$7), S203))</f>
        <v>18.05</v>
      </c>
      <c r="T206" s="530">
        <f>IF(T203&gt;(T205*(1+Dash!$B$6)), T205*(1+Dash!$B$6), IF(T203&lt;(T205*(1-Dash!$B$7)), T205*(1-Dash!$B$7), T203))</f>
        <v>6.317499999999999</v>
      </c>
      <c r="U206" s="530">
        <f>IF(U203&gt;(U205*(1+Dash!$B$6)), U205*(1+Dash!$B$6), IF(U203&lt;(U205*(1-Dash!$B$7)), U205*(1-Dash!$B$7), U203))</f>
        <v>48.734999999999992</v>
      </c>
      <c r="V206" s="530">
        <f>IF(V203&gt;(V205*(1+Dash!$B$6)), V205*(1+Dash!$B$6), IF(V203&lt;(V205*(1-Dash!$B$7)), V205*(1-Dash!$B$7), V203))</f>
        <v>46</v>
      </c>
      <c r="W206" s="530">
        <f>IF(W203&gt;(W205*(1+Dash!$B$6)), W205*(1+Dash!$B$6), IF(W203&lt;(W205*(1-Dash!$B$7)), W205*(1-Dash!$B$7), W203))</f>
        <v>6.317499999999999</v>
      </c>
      <c r="X206" s="530">
        <f>IF(X203&gt;(X205*(1+Dash!$B$6)), X205*(1+Dash!$B$6), IF(X203&lt;(X205*(1-Dash!$B$7)), X205*(1-Dash!$B$7), X203))</f>
        <v>1</v>
      </c>
      <c r="Y206" s="530">
        <f>IF(Y203&gt;(Y205*(1+Dash!$B$6)), Y205*(1+Dash!$B$6), IF(Y203&lt;(Y205*(1-Dash!$B$7)), Y205*(1-Dash!$B$7), Y203))</f>
        <v>38.807499999999997</v>
      </c>
      <c r="Z206" s="530">
        <f>IF(Z203&gt;(Z205*(1+Dash!$B$6)), Z205*(1+Dash!$B$6), IF(Z203&lt;(Z205*(1-Dash!$B$7)), Z205*(1-Dash!$B$7), Z203))</f>
        <v>30.684999999999995</v>
      </c>
      <c r="AA206" s="530">
        <f>IF(AA203&gt;(AA205*(1+Dash!$B$6)), AA205*(1+Dash!$B$6), IF(AA203&lt;(AA205*(1-Dash!$B$7)), AA205*(1-Dash!$B$7), AA203))</f>
        <v>11.7325</v>
      </c>
      <c r="AB206" s="530">
        <f>IF(AB203&gt;(AB205*(1+Dash!$B$6)), AB205*(1+Dash!$B$6), IF(AB203&lt;(AB205*(1-Dash!$B$7)), AB205*(1-Dash!$B$7), AB203))</f>
        <v>5.4149999999999991</v>
      </c>
      <c r="AC206" s="530">
        <f>IF(AC203&gt;(AC205*(1+Dash!$B$6)), AC205*(1+Dash!$B$6), IF(AC203&lt;(AC205*(1-Dash!$B$7)), AC205*(1-Dash!$B$7), AC203))</f>
        <v>185</v>
      </c>
      <c r="AD206" s="530">
        <f>IF(AD203&gt;(AD205*(1+Dash!$B$6)), AD205*(1+Dash!$B$6), IF(AD203&lt;(AD205*(1-Dash!$B$7)), AD205*(1-Dash!$B$7), AD203))</f>
        <v>125.84000000000002</v>
      </c>
      <c r="AE206" s="530">
        <f>IF(AE203&gt;(AE205*(1+Dash!$B$6)), AE205*(1+Dash!$B$6), IF(AE203&lt;(AE205*(1-Dash!$B$7)), AE205*(1-Dash!$B$7), AE203))</f>
        <v>97</v>
      </c>
      <c r="AF206" s="530">
        <f>IF(AF203&gt;(AF205*(1+Dash!$B$6)), AF205*(1+Dash!$B$6), IF(AF203&lt;(AF205*(1-Dash!$B$7)), AF205*(1-Dash!$B$7), AF203))</f>
        <v>36.300000000000004</v>
      </c>
      <c r="AG206" s="530">
        <f>IF(AG203&gt;(AG205*(1+Dash!$B$6)), AG205*(1+Dash!$B$6), IF(AG203&lt;(AG205*(1-Dash!$B$7)), AG205*(1-Dash!$B$7), AG203))</f>
        <v>59.564999999999991</v>
      </c>
      <c r="AH206" s="530">
        <f>IF(AH203&gt;(AH205*(1+Dash!$B$6)), AH205*(1+Dash!$B$6), IF(AH203&lt;(AH205*(1-Dash!$B$7)), AH205*(1-Dash!$B$7), AH203))</f>
        <v>37.904999999999994</v>
      </c>
      <c r="AI206" s="530">
        <f>IF(AI203&gt;(AI205*(1+Dash!$B$6)), AI205*(1+Dash!$B$6), IF(AI203&lt;(AI205*(1-Dash!$B$7)), AI205*(1-Dash!$B$7), AI203))</f>
        <v>20.757499999999997</v>
      </c>
      <c r="AJ206" s="530">
        <f>IF(AJ203&gt;(AJ205*(1+Dash!$B$6)), AJ205*(1+Dash!$B$6), IF(AJ203&lt;(AJ205*(1-Dash!$B$7)), AJ205*(1-Dash!$B$7), AJ203))</f>
        <v>4.8400000000000007</v>
      </c>
      <c r="AK206" s="530">
        <f>IF(AK203&gt;(AK205*(1+Dash!$B$6)), AK205*(1+Dash!$B$6), IF(AK203&lt;(AK205*(1-Dash!$B$7)), AK205*(1-Dash!$B$7), AK203))</f>
        <v>136.73000000000002</v>
      </c>
      <c r="AL206" s="530">
        <f>IF(AL203&gt;(AL205*(1+Dash!$B$6)), AL205*(1+Dash!$B$6), IF(AL203&lt;(AL205*(1-Dash!$B$7)), AL205*(1-Dash!$B$7), AL203))</f>
        <v>75.02000000000001</v>
      </c>
      <c r="AM206" s="530">
        <f>IF(AM203&gt;(AM205*(1+Dash!$B$6)), AM205*(1+Dash!$B$6), IF(AM203&lt;(AM205*(1-Dash!$B$7)), AM205*(1-Dash!$B$7), AM203))</f>
        <v>81.070000000000007</v>
      </c>
      <c r="AN206" s="530">
        <f>IF(AN203&gt;(AN205*(1+Dash!$B$6)), AN205*(1+Dash!$B$6), IF(AN203&lt;(AN205*(1-Dash!$B$7)), AN205*(1-Dash!$B$7), AN203))</f>
        <v>31.460000000000004</v>
      </c>
      <c r="AO206" s="530">
        <f>IF(AO203&gt;(AO205*(1+Dash!$B$6)), AO205*(1+Dash!$B$6), IF(AO203&lt;(AO205*(1-Dash!$B$7)), AO205*(1-Dash!$B$7), AO203))</f>
        <v>0</v>
      </c>
      <c r="AP206" s="530">
        <f>IF(AP203&gt;(AP205*(1+Dash!$B$6)), AP205*(1+Dash!$B$6), IF(AP203&lt;(AP205*(1-Dash!$B$7)), AP205*(1-Dash!$B$7), AP203))</f>
        <v>0</v>
      </c>
      <c r="AQ206" s="530">
        <f>IF(AQ203&gt;(AQ205*(1+Dash!$B$6)), AQ205*(1+Dash!$B$6), IF(AQ203&lt;(AQ205*(1-Dash!$B$7)), AQ205*(1-Dash!$B$7), AQ203))</f>
        <v>0</v>
      </c>
      <c r="AR206" s="530">
        <f>IF(AR203&gt;(AR205*(1+Dash!$B$6)), AR205*(1+Dash!$B$6), IF(AR203&lt;(AR205*(1-Dash!$B$7)), AR205*(1-Dash!$B$7), AR203))</f>
        <v>0</v>
      </c>
      <c r="AS206" s="530">
        <f>IF(AS203&gt;(AS205*(1+Dash!$B$6)), AS205*(1+Dash!$B$6), IF(AS203&lt;(AS205*(1-Dash!$B$7)), AS205*(1-Dash!$B$7), AS203))</f>
        <v>0</v>
      </c>
      <c r="AT206" s="530">
        <f>IF(AT203&gt;(AT205*(1+Dash!$B$6)), AT205*(1+Dash!$B$6), IF(AT203&lt;(AT205*(1-Dash!$B$7)), AT205*(1-Dash!$B$7), AT203))</f>
        <v>0</v>
      </c>
      <c r="AU206" s="530">
        <f>IF(AU203&gt;(AU205*(1+Dash!$B$6)), AU205*(1+Dash!$B$6), IF(AU203&lt;(AU205*(1-Dash!$B$7)), AU205*(1-Dash!$B$7), AU203))</f>
        <v>0</v>
      </c>
      <c r="AV206" s="530">
        <f>IF(AV203&gt;(AV205*(1+Dash!$B$6)), AV205*(1+Dash!$B$6), IF(AV203&lt;(AV205*(1-Dash!$B$7)), AV205*(1-Dash!$B$7), AV203))</f>
        <v>0</v>
      </c>
      <c r="AW206" s="530">
        <f>IF(AW203&gt;(AW205*(1+Dash!$B$6)), AW205*(1+Dash!$B$6), IF(AW203&lt;(AW205*(1-Dash!$B$7)), AW205*(1-Dash!$B$7), AW203))</f>
        <v>0</v>
      </c>
      <c r="AX206" s="530">
        <f>IF(AX203&gt;(AX205*(1+Dash!$B$6)), AX205*(1+Dash!$B$6), IF(AX203&lt;(AX205*(1-Dash!$B$7)), AX205*(1-Dash!$B$7), AX203))</f>
        <v>0</v>
      </c>
      <c r="AY206" s="530">
        <f>IF(AY203&gt;(AY205*(1+Dash!$B$6)), AY205*(1+Dash!$B$6), IF(AY203&lt;(AY205*(1-Dash!$B$7)), AY205*(1-Dash!$B$7), AY203))</f>
        <v>0</v>
      </c>
      <c r="AZ206" s="530">
        <f>IF(AZ203&gt;(AZ205*(1+Dash!$B$6)), AZ205*(1+Dash!$B$6), IF(AZ203&lt;(AZ205*(1-Dash!$B$7)), AZ205*(1-Dash!$B$7), AZ203))</f>
        <v>0</v>
      </c>
      <c r="BA206" s="530">
        <f>IF(BA203&gt;(BA205*(1+Dash!$B$6)), BA205*(1+Dash!$B$6), IF(BA203&lt;(BA205*(1-Dash!$B$7)), BA205*(1-Dash!$B$7), BA203))</f>
        <v>137</v>
      </c>
      <c r="BB206" s="530">
        <f>IF(BB203&gt;(BB205*(1+Dash!$B$6)), BB205*(1+Dash!$B$6), IF(BB203&lt;(BB205*(1-Dash!$B$7)), BB205*(1-Dash!$B$7), BB203))</f>
        <v>126</v>
      </c>
      <c r="BC206" s="530">
        <f>IF(BC203&gt;(BC205*(1+Dash!$B$6)), BC205*(1+Dash!$B$6), IF(BC203&lt;(BC205*(1-Dash!$B$7)), BC205*(1-Dash!$B$7), BC203))</f>
        <v>53</v>
      </c>
      <c r="BD206" s="530">
        <f>IF(BD203&gt;(BD205*(1+Dash!$B$6)), BD205*(1+Dash!$B$6), IF(BD203&lt;(BD205*(1-Dash!$B$7)), BD205*(1-Dash!$B$7), BD203))</f>
        <v>20.570000000000004</v>
      </c>
      <c r="BE206" s="530">
        <f>IF(BE203&gt;(BE205*(1+Dash!$B$6)), BE205*(1+Dash!$B$6), IF(BE203&lt;(BE205*(1-Dash!$B$7)), BE205*(1-Dash!$B$7), BE203))</f>
        <v>125</v>
      </c>
      <c r="BF206" s="530">
        <f>IF(BF203&gt;(BF205*(1+Dash!$B$6)), BF205*(1+Dash!$B$6), IF(BF203&lt;(BF205*(1-Dash!$B$7)), BF205*(1-Dash!$B$7), BF203))</f>
        <v>116</v>
      </c>
      <c r="BG206" s="530">
        <f>IF(BG203&gt;(BG205*(1+Dash!$B$6)), BG205*(1+Dash!$B$6), IF(BG203&lt;(BG205*(1-Dash!$B$7)), BG205*(1-Dash!$B$7), BG203))</f>
        <v>47</v>
      </c>
      <c r="BH206" s="530">
        <f>IF(BH203&gt;(BH205*(1+Dash!$B$6)), BH205*(1+Dash!$B$6), IF(BH203&lt;(BH205*(1-Dash!$B$7)), BH205*(1-Dash!$B$7), BH203))</f>
        <v>14.520000000000003</v>
      </c>
      <c r="BI206" s="530">
        <f>IF(BI203&gt;(BI205*(1+Dash!$B$6)), BI205*(1+Dash!$B$6), IF(BI203&lt;(BI205*(1-Dash!$B$7)), BI205*(1-Dash!$B$7), BI203))</f>
        <v>12</v>
      </c>
      <c r="BJ206" s="530">
        <f>IF(BJ203&gt;(BJ205*(1+Dash!$B$6)), BJ205*(1+Dash!$B$6), IF(BJ203&lt;(BJ205*(1-Dash!$B$7)), BJ205*(1-Dash!$B$7), BJ203))</f>
        <v>10</v>
      </c>
      <c r="BK206" s="530">
        <f>IF(BK203&gt;(BK205*(1+Dash!$B$6)), BK205*(1+Dash!$B$6), IF(BK203&lt;(BK205*(1-Dash!$B$7)), BK205*(1-Dash!$B$7), BK203))</f>
        <v>6</v>
      </c>
      <c r="BL206" s="530">
        <f>IF(BL203&gt;(BL205*(1+Dash!$B$6)), BL205*(1+Dash!$B$6), IF(BL203&lt;(BL205*(1-Dash!$B$7)), BL205*(1-Dash!$B$7), BL203))</f>
        <v>4.5125000000000002</v>
      </c>
      <c r="BM206" s="530">
        <f>IF(BM203&gt;(BM205*(1+Dash!$B$6)), BM205*(1+Dash!$B$6), IF(BM203&lt;(BM205*(1-Dash!$B$7)), BM205*(1-Dash!$B$7), BM203))</f>
        <v>0</v>
      </c>
      <c r="BN206" s="530">
        <f>IF(BN203&gt;(BN205*(1+Dash!$B$6)), BN205*(1+Dash!$B$6), IF(BN203&lt;(BN205*(1-Dash!$B$7)), BN205*(1-Dash!$B$7), BN203))</f>
        <v>0</v>
      </c>
      <c r="BO206" s="530">
        <f>IF(BO203&gt;(BO205*(1+Dash!$B$6)), BO205*(1+Dash!$B$6), IF(BO203&lt;(BO205*(1-Dash!$B$7)), BO205*(1-Dash!$B$7), BO203))</f>
        <v>0</v>
      </c>
      <c r="BP206" s="530">
        <f>IF(BP203&gt;(BP205*(1+Dash!$B$6)), BP205*(1+Dash!$B$6), IF(BP203&lt;(BP205*(1-Dash!$B$7)), BP205*(1-Dash!$B$7), BP203))</f>
        <v>0</v>
      </c>
      <c r="BQ206" s="530">
        <f>IF(BQ203&gt;(BQ205*(1+Dash!$B$6)), BQ205*(1+Dash!$B$6), IF(BQ203&lt;(BQ205*(1-Dash!$B$7)), BQ205*(1-Dash!$B$7), BQ203))</f>
        <v>0</v>
      </c>
      <c r="BR206" s="530">
        <f>IF(BR203&gt;(BR205*(1+Dash!$B$6)), BR205*(1+Dash!$B$6), IF(BR203&lt;(BR205*(1-Dash!$B$7)), BR205*(1-Dash!$B$7), BR203))</f>
        <v>0</v>
      </c>
      <c r="BS206" s="530">
        <f>IF(BS203&gt;(BS205*(1+Dash!$B$6)), BS205*(1+Dash!$B$6), IF(BS203&lt;(BS205*(1-Dash!$B$7)), BS205*(1-Dash!$B$7), BS203))</f>
        <v>0</v>
      </c>
      <c r="BT206" s="530">
        <f>IF(BT203&gt;(BT205*(1+Dash!$B$6)), BT205*(1+Dash!$B$6), IF(BT203&lt;(BT205*(1-Dash!$B$7)), BT205*(1-Dash!$B$7), BT203))</f>
        <v>0</v>
      </c>
      <c r="BU206" s="530">
        <f>IF(BU203&gt;(BU205*(1+Dash!$B$6)), BU205*(1+Dash!$B$6), IF(BU203&lt;(BU205*(1-Dash!$B$7)), BU205*(1-Dash!$B$7), BU203))</f>
        <v>0</v>
      </c>
      <c r="BV206" s="530">
        <f>IF(BV203&gt;(BV205*(1+Dash!$B$6)), BV205*(1+Dash!$B$6), IF(BV203&lt;(BV205*(1-Dash!$B$7)), BV205*(1-Dash!$B$7), BV203))</f>
        <v>0</v>
      </c>
      <c r="BW206" s="530">
        <f>IF(BW203&gt;(BW205*(1+Dash!$B$6)), BW205*(1+Dash!$B$6), IF(BW203&lt;(BW205*(1-Dash!$B$7)), BW205*(1-Dash!$B$7), BW203))</f>
        <v>0</v>
      </c>
      <c r="BX206" s="530">
        <f>IF(BX203&gt;(BX205*(1+Dash!$B$6)), BX205*(1+Dash!$B$6), IF(BX203&lt;(BX205*(1-Dash!$B$7)), BX205*(1-Dash!$B$7), BX203))</f>
        <v>0</v>
      </c>
      <c r="BY206" s="530">
        <f>IF(BY203&gt;(BY205*(1+Dash!$B$6)), BY205*(1+Dash!$B$6), IF(BY203&lt;(BY205*(1-Dash!$B$7)), BY205*(1-Dash!$B$7), BY203))</f>
        <v>3.6300000000000008</v>
      </c>
      <c r="BZ206" s="530">
        <f>IF(BZ203&gt;(BZ205*(1+Dash!$B$6)), BZ205*(1+Dash!$B$6), IF(BZ203&lt;(BZ205*(1-Dash!$B$7)), BZ205*(1-Dash!$B$7), BZ203))</f>
        <v>2.4200000000000004</v>
      </c>
      <c r="CA206" s="530">
        <f>IF(CA203&gt;(CA205*(1+Dash!$B$6)), CA205*(1+Dash!$B$6), IF(CA203&lt;(CA205*(1-Dash!$B$7)), CA205*(1-Dash!$B$7), CA203))</f>
        <v>0</v>
      </c>
    </row>
    <row r="207" spans="1:79" s="477" customFormat="1">
      <c r="A207" s="477" t="s">
        <v>81</v>
      </c>
      <c r="B207" s="477" t="s">
        <v>1879</v>
      </c>
      <c r="C207" s="477">
        <v>2018</v>
      </c>
      <c r="D207" s="477" t="s">
        <v>1934</v>
      </c>
      <c r="E207" s="530">
        <v>112</v>
      </c>
      <c r="F207" s="530">
        <v>236</v>
      </c>
      <c r="G207" s="530">
        <v>126</v>
      </c>
      <c r="H207" s="530">
        <v>87</v>
      </c>
      <c r="I207" s="530">
        <v>50</v>
      </c>
      <c r="J207" s="530">
        <v>0</v>
      </c>
      <c r="K207" s="530">
        <v>0</v>
      </c>
      <c r="L207" s="530">
        <v>0</v>
      </c>
      <c r="M207" s="530">
        <v>0</v>
      </c>
      <c r="N207" s="530">
        <v>0</v>
      </c>
      <c r="O207" s="530">
        <v>0</v>
      </c>
      <c r="P207" s="530">
        <v>0</v>
      </c>
      <c r="Q207" s="530">
        <v>0</v>
      </c>
      <c r="R207" s="530">
        <v>0</v>
      </c>
      <c r="S207" s="530">
        <v>0</v>
      </c>
      <c r="T207" s="530">
        <v>0</v>
      </c>
      <c r="U207" s="530">
        <v>0</v>
      </c>
      <c r="V207" s="530">
        <v>0</v>
      </c>
      <c r="W207" s="530">
        <v>0</v>
      </c>
      <c r="X207" s="530">
        <v>0</v>
      </c>
      <c r="Y207" s="530">
        <v>0</v>
      </c>
      <c r="Z207" s="530">
        <v>0</v>
      </c>
      <c r="AA207" s="530">
        <v>0</v>
      </c>
      <c r="AB207" s="530">
        <v>0</v>
      </c>
      <c r="AC207" s="530">
        <v>212</v>
      </c>
      <c r="AD207" s="530">
        <v>128</v>
      </c>
      <c r="AE207" s="530">
        <v>95</v>
      </c>
      <c r="AF207" s="530">
        <v>103</v>
      </c>
      <c r="AG207" s="530">
        <v>64</v>
      </c>
      <c r="AH207" s="530">
        <v>44</v>
      </c>
      <c r="AI207" s="530">
        <v>27</v>
      </c>
      <c r="AJ207" s="530">
        <v>21</v>
      </c>
      <c r="AK207" s="530">
        <v>148</v>
      </c>
      <c r="AL207" s="530">
        <v>84</v>
      </c>
      <c r="AM207" s="530">
        <v>68</v>
      </c>
      <c r="AN207" s="530">
        <v>82</v>
      </c>
      <c r="AO207" s="530">
        <v>89</v>
      </c>
      <c r="AP207" s="530">
        <v>5</v>
      </c>
      <c r="AQ207" s="530">
        <v>13</v>
      </c>
      <c r="AR207" s="530">
        <v>73</v>
      </c>
      <c r="AS207" s="530">
        <v>0</v>
      </c>
      <c r="AT207" s="530">
        <v>0</v>
      </c>
      <c r="AU207" s="530">
        <v>0</v>
      </c>
      <c r="AV207" s="530">
        <v>0</v>
      </c>
      <c r="AW207" s="530">
        <v>89</v>
      </c>
      <c r="AX207" s="530">
        <v>5</v>
      </c>
      <c r="AY207" s="530">
        <v>13</v>
      </c>
      <c r="AZ207" s="530">
        <v>73</v>
      </c>
      <c r="BA207" s="530">
        <v>285</v>
      </c>
      <c r="BB207" s="530">
        <v>96</v>
      </c>
      <c r="BC207" s="530">
        <v>131</v>
      </c>
      <c r="BD207" s="530">
        <v>140</v>
      </c>
      <c r="BE207" s="530">
        <v>171</v>
      </c>
      <c r="BF207" s="530">
        <v>63</v>
      </c>
      <c r="BG207" s="530">
        <v>83</v>
      </c>
      <c r="BH207" s="530">
        <v>64</v>
      </c>
      <c r="BI207" s="530">
        <v>114</v>
      </c>
      <c r="BJ207" s="530">
        <v>33</v>
      </c>
      <c r="BK207" s="530">
        <v>48</v>
      </c>
      <c r="BL207" s="530">
        <v>76</v>
      </c>
      <c r="BM207" s="530">
        <v>0</v>
      </c>
      <c r="BN207" s="530">
        <v>0</v>
      </c>
      <c r="BO207" s="530">
        <v>0</v>
      </c>
      <c r="BP207" s="530">
        <v>0</v>
      </c>
      <c r="BQ207" s="530">
        <v>0</v>
      </c>
      <c r="BR207" s="530">
        <v>0</v>
      </c>
      <c r="BS207" s="530">
        <v>0</v>
      </c>
      <c r="BT207" s="530">
        <v>0</v>
      </c>
      <c r="BU207" s="530">
        <v>0</v>
      </c>
      <c r="BV207" s="530">
        <v>0</v>
      </c>
      <c r="BW207" s="530">
        <v>0</v>
      </c>
      <c r="BX207" s="530">
        <v>0</v>
      </c>
      <c r="BY207" s="530">
        <v>5</v>
      </c>
      <c r="BZ207" s="530">
        <v>10</v>
      </c>
      <c r="CA207" s="530">
        <v>0</v>
      </c>
    </row>
    <row r="208" spans="1:79" s="477" customFormat="1">
      <c r="A208" s="477" t="s">
        <v>81</v>
      </c>
      <c r="B208" s="477" t="s">
        <v>1879</v>
      </c>
      <c r="C208" s="477">
        <v>2019</v>
      </c>
      <c r="D208" s="477" t="s">
        <v>1934</v>
      </c>
      <c r="E208" s="530">
        <v>237</v>
      </c>
      <c r="F208" s="530">
        <v>190</v>
      </c>
      <c r="G208" s="530">
        <v>73</v>
      </c>
      <c r="H208" s="530">
        <v>66</v>
      </c>
      <c r="I208" s="530">
        <v>39</v>
      </c>
      <c r="J208" s="530">
        <v>0</v>
      </c>
      <c r="K208" s="530">
        <v>0</v>
      </c>
      <c r="L208" s="530">
        <v>0</v>
      </c>
      <c r="M208" s="530">
        <v>0</v>
      </c>
      <c r="N208" s="530">
        <v>0</v>
      </c>
      <c r="O208" s="530">
        <v>0</v>
      </c>
      <c r="P208" s="530">
        <v>0</v>
      </c>
      <c r="Q208" s="530">
        <v>0</v>
      </c>
      <c r="R208" s="530">
        <v>0</v>
      </c>
      <c r="S208" s="530">
        <v>0</v>
      </c>
      <c r="T208" s="530">
        <v>0</v>
      </c>
      <c r="U208" s="530">
        <v>0</v>
      </c>
      <c r="V208" s="530">
        <v>0</v>
      </c>
      <c r="W208" s="530">
        <v>0</v>
      </c>
      <c r="X208" s="530">
        <v>0</v>
      </c>
      <c r="Y208" s="530">
        <v>0</v>
      </c>
      <c r="Z208" s="530">
        <v>0</v>
      </c>
      <c r="AA208" s="530">
        <v>0</v>
      </c>
      <c r="AB208" s="530">
        <v>0</v>
      </c>
      <c r="AC208" s="530">
        <v>285</v>
      </c>
      <c r="AD208" s="530">
        <v>169</v>
      </c>
      <c r="AE208" s="530">
        <v>105</v>
      </c>
      <c r="AF208" s="530">
        <v>123</v>
      </c>
      <c r="AG208" s="530">
        <v>142</v>
      </c>
      <c r="AH208" s="530">
        <v>103</v>
      </c>
      <c r="AI208" s="530">
        <v>27</v>
      </c>
      <c r="AJ208" s="530">
        <v>35</v>
      </c>
      <c r="AK208" s="530">
        <v>143</v>
      </c>
      <c r="AL208" s="530">
        <v>66</v>
      </c>
      <c r="AM208" s="530">
        <v>78</v>
      </c>
      <c r="AN208" s="530">
        <v>88</v>
      </c>
      <c r="AO208" s="530">
        <v>100</v>
      </c>
      <c r="AP208" s="530">
        <v>2</v>
      </c>
      <c r="AQ208" s="530">
        <v>12</v>
      </c>
      <c r="AR208" s="530">
        <v>80</v>
      </c>
      <c r="AS208" s="530">
        <v>0</v>
      </c>
      <c r="AT208" s="530">
        <v>0</v>
      </c>
      <c r="AU208" s="530">
        <v>0</v>
      </c>
      <c r="AV208" s="530">
        <v>0</v>
      </c>
      <c r="AW208" s="530">
        <v>100</v>
      </c>
      <c r="AX208" s="530">
        <v>2</v>
      </c>
      <c r="AY208" s="530">
        <v>12</v>
      </c>
      <c r="AZ208" s="530">
        <v>80</v>
      </c>
      <c r="BA208" s="530">
        <v>259</v>
      </c>
      <c r="BB208" s="530">
        <v>84</v>
      </c>
      <c r="BC208" s="530">
        <v>143</v>
      </c>
      <c r="BD208" s="530">
        <v>107</v>
      </c>
      <c r="BE208" s="530">
        <v>137</v>
      </c>
      <c r="BF208" s="530">
        <v>55</v>
      </c>
      <c r="BG208" s="530">
        <v>79</v>
      </c>
      <c r="BH208" s="530">
        <v>33</v>
      </c>
      <c r="BI208" s="530">
        <v>122</v>
      </c>
      <c r="BJ208" s="530">
        <v>29</v>
      </c>
      <c r="BK208" s="530">
        <v>64</v>
      </c>
      <c r="BL208" s="530">
        <v>74</v>
      </c>
      <c r="BM208" s="530">
        <v>0</v>
      </c>
      <c r="BN208" s="530">
        <v>0</v>
      </c>
      <c r="BO208" s="530">
        <v>0</v>
      </c>
      <c r="BP208" s="530">
        <v>0</v>
      </c>
      <c r="BQ208" s="530">
        <v>0</v>
      </c>
      <c r="BR208" s="530">
        <v>0</v>
      </c>
      <c r="BS208" s="530">
        <v>0</v>
      </c>
      <c r="BT208" s="530">
        <v>0</v>
      </c>
      <c r="BU208" s="530">
        <v>0</v>
      </c>
      <c r="BV208" s="530">
        <v>0</v>
      </c>
      <c r="BW208" s="530">
        <v>0</v>
      </c>
      <c r="BX208" s="530">
        <v>0</v>
      </c>
      <c r="BY208" s="530">
        <v>19</v>
      </c>
      <c r="BZ208" s="530">
        <v>10</v>
      </c>
      <c r="CA208" s="530">
        <v>0</v>
      </c>
    </row>
    <row r="209" spans="1:79" s="477" customFormat="1">
      <c r="A209" s="477" t="s">
        <v>81</v>
      </c>
      <c r="B209" s="477" t="s">
        <v>1879</v>
      </c>
      <c r="C209" s="477">
        <v>2020</v>
      </c>
      <c r="D209" s="477" t="s">
        <v>1934</v>
      </c>
      <c r="E209" s="530">
        <v>165</v>
      </c>
      <c r="F209" s="530">
        <v>154</v>
      </c>
      <c r="G209" s="530">
        <v>58</v>
      </c>
      <c r="H209" s="530">
        <v>71</v>
      </c>
      <c r="I209" s="530">
        <v>33</v>
      </c>
      <c r="J209" s="530">
        <v>0</v>
      </c>
      <c r="K209" s="530">
        <v>0</v>
      </c>
      <c r="L209" s="530">
        <v>0</v>
      </c>
      <c r="M209" s="530">
        <v>0</v>
      </c>
      <c r="N209" s="530">
        <v>5</v>
      </c>
      <c r="O209" s="530">
        <v>0</v>
      </c>
      <c r="P209" s="530">
        <v>5</v>
      </c>
      <c r="Q209" s="530">
        <v>38</v>
      </c>
      <c r="R209" s="530">
        <v>0</v>
      </c>
      <c r="S209" s="530">
        <v>0</v>
      </c>
      <c r="T209" s="530">
        <v>0</v>
      </c>
      <c r="U209" s="530">
        <v>12</v>
      </c>
      <c r="V209" s="530">
        <v>0</v>
      </c>
      <c r="W209" s="530">
        <v>0</v>
      </c>
      <c r="X209" s="530">
        <v>0</v>
      </c>
      <c r="Y209" s="530">
        <v>26</v>
      </c>
      <c r="Z209" s="530">
        <v>0</v>
      </c>
      <c r="AA209" s="530">
        <v>0</v>
      </c>
      <c r="AB209" s="530">
        <v>0</v>
      </c>
      <c r="AC209" s="530">
        <v>223</v>
      </c>
      <c r="AD209" s="530">
        <v>137</v>
      </c>
      <c r="AE209" s="530">
        <v>102</v>
      </c>
      <c r="AF209" s="530">
        <v>109</v>
      </c>
      <c r="AG209" s="530">
        <v>94</v>
      </c>
      <c r="AH209" s="530">
        <v>64</v>
      </c>
      <c r="AI209" s="530">
        <v>32</v>
      </c>
      <c r="AJ209" s="530">
        <v>30</v>
      </c>
      <c r="AK209" s="530">
        <v>129</v>
      </c>
      <c r="AL209" s="530">
        <v>73</v>
      </c>
      <c r="AM209" s="530">
        <v>70</v>
      </c>
      <c r="AN209" s="530">
        <v>79</v>
      </c>
      <c r="AO209" s="530">
        <v>71</v>
      </c>
      <c r="AP209" s="530">
        <v>2</v>
      </c>
      <c r="AQ209" s="530">
        <v>13</v>
      </c>
      <c r="AR209" s="530">
        <v>53</v>
      </c>
      <c r="AS209" s="530">
        <v>0</v>
      </c>
      <c r="AT209" s="530">
        <v>0</v>
      </c>
      <c r="AU209" s="530">
        <v>0</v>
      </c>
      <c r="AV209" s="530">
        <v>0</v>
      </c>
      <c r="AW209" s="530">
        <v>71</v>
      </c>
      <c r="AX209" s="530">
        <v>2</v>
      </c>
      <c r="AY209" s="530">
        <v>13</v>
      </c>
      <c r="AZ209" s="530">
        <v>53</v>
      </c>
      <c r="BA209" s="530">
        <v>255</v>
      </c>
      <c r="BB209" s="530">
        <v>97</v>
      </c>
      <c r="BC209" s="530">
        <v>151</v>
      </c>
      <c r="BD209" s="530">
        <v>116</v>
      </c>
      <c r="BE209" s="530">
        <v>131</v>
      </c>
      <c r="BF209" s="530">
        <v>56</v>
      </c>
      <c r="BG209" s="530">
        <v>78</v>
      </c>
      <c r="BH209" s="530">
        <v>46</v>
      </c>
      <c r="BI209" s="530">
        <v>124</v>
      </c>
      <c r="BJ209" s="530">
        <v>41</v>
      </c>
      <c r="BK209" s="530">
        <v>73</v>
      </c>
      <c r="BL209" s="530">
        <v>70</v>
      </c>
      <c r="BM209" s="530">
        <v>0</v>
      </c>
      <c r="BN209" s="530">
        <v>0</v>
      </c>
      <c r="BO209" s="530">
        <v>0</v>
      </c>
      <c r="BP209" s="530">
        <v>0</v>
      </c>
      <c r="BQ209" s="530">
        <v>0</v>
      </c>
      <c r="BR209" s="530">
        <v>0</v>
      </c>
      <c r="BS209" s="530">
        <v>0</v>
      </c>
      <c r="BT209" s="530">
        <v>0</v>
      </c>
      <c r="BU209" s="530">
        <v>0</v>
      </c>
      <c r="BV209" s="530">
        <v>0</v>
      </c>
      <c r="BW209" s="530">
        <v>0</v>
      </c>
      <c r="BX209" s="530">
        <v>0</v>
      </c>
      <c r="BY209" s="530">
        <v>20</v>
      </c>
      <c r="BZ209" s="530">
        <v>7</v>
      </c>
      <c r="CA209" s="530">
        <v>0</v>
      </c>
    </row>
    <row r="210" spans="1:79" s="477" customFormat="1">
      <c r="A210" s="477" t="s">
        <v>81</v>
      </c>
      <c r="B210" s="477" t="s">
        <v>1879</v>
      </c>
      <c r="C210" s="477">
        <v>2021</v>
      </c>
      <c r="D210" s="477" t="s">
        <v>1934</v>
      </c>
      <c r="E210" s="530">
        <v>147</v>
      </c>
      <c r="F210" s="530">
        <v>177</v>
      </c>
      <c r="G210" s="530">
        <v>77</v>
      </c>
      <c r="H210" s="530">
        <v>71</v>
      </c>
      <c r="I210" s="530">
        <v>47</v>
      </c>
      <c r="J210" s="530">
        <v>0</v>
      </c>
      <c r="K210" s="530">
        <v>0</v>
      </c>
      <c r="L210" s="530">
        <v>0</v>
      </c>
      <c r="M210" s="530">
        <v>0</v>
      </c>
      <c r="N210" s="530">
        <v>0</v>
      </c>
      <c r="O210" s="530">
        <v>0</v>
      </c>
      <c r="P210" s="530">
        <v>0</v>
      </c>
      <c r="Q210" s="530">
        <v>75</v>
      </c>
      <c r="R210" s="530">
        <v>0</v>
      </c>
      <c r="S210" s="530">
        <v>0</v>
      </c>
      <c r="T210" s="530">
        <v>0</v>
      </c>
      <c r="U210" s="530">
        <v>22</v>
      </c>
      <c r="V210" s="530">
        <v>0</v>
      </c>
      <c r="W210" s="530">
        <v>0</v>
      </c>
      <c r="X210" s="530">
        <v>0</v>
      </c>
      <c r="Y210" s="530">
        <v>53</v>
      </c>
      <c r="Z210" s="530">
        <v>0</v>
      </c>
      <c r="AA210" s="530">
        <v>0</v>
      </c>
      <c r="AB210" s="530">
        <v>0</v>
      </c>
      <c r="AC210" s="530">
        <v>257</v>
      </c>
      <c r="AD210" s="530">
        <v>131</v>
      </c>
      <c r="AE210" s="530">
        <v>100</v>
      </c>
      <c r="AF210" s="530">
        <v>141</v>
      </c>
      <c r="AG210" s="530">
        <v>85</v>
      </c>
      <c r="AH210" s="530">
        <v>55</v>
      </c>
      <c r="AI210" s="530">
        <v>22</v>
      </c>
      <c r="AJ210" s="530">
        <v>31</v>
      </c>
      <c r="AK210" s="530">
        <v>172</v>
      </c>
      <c r="AL210" s="530">
        <v>76</v>
      </c>
      <c r="AM210" s="530">
        <v>78</v>
      </c>
      <c r="AN210" s="530">
        <v>110</v>
      </c>
      <c r="AO210" s="530">
        <v>55</v>
      </c>
      <c r="AP210" s="530">
        <v>1</v>
      </c>
      <c r="AQ210" s="530">
        <v>7</v>
      </c>
      <c r="AR210" s="530">
        <v>44</v>
      </c>
      <c r="AS210" s="530">
        <v>0</v>
      </c>
      <c r="AT210" s="530">
        <v>0</v>
      </c>
      <c r="AU210" s="530">
        <v>0</v>
      </c>
      <c r="AV210" s="530">
        <v>0</v>
      </c>
      <c r="AW210" s="530">
        <v>55</v>
      </c>
      <c r="AX210" s="530">
        <v>1</v>
      </c>
      <c r="AY210" s="530">
        <v>7</v>
      </c>
      <c r="AZ210" s="530">
        <v>44</v>
      </c>
      <c r="BA210" s="530">
        <v>297</v>
      </c>
      <c r="BB210" s="530">
        <v>91</v>
      </c>
      <c r="BC210" s="530">
        <v>144</v>
      </c>
      <c r="BD210" s="530">
        <v>119</v>
      </c>
      <c r="BE210" s="530">
        <v>151</v>
      </c>
      <c r="BF210" s="530">
        <v>62</v>
      </c>
      <c r="BG210" s="530">
        <v>69</v>
      </c>
      <c r="BH210" s="530">
        <v>42</v>
      </c>
      <c r="BI210" s="530">
        <v>146</v>
      </c>
      <c r="BJ210" s="530">
        <v>29</v>
      </c>
      <c r="BK210" s="530">
        <v>75</v>
      </c>
      <c r="BL210" s="530">
        <v>77</v>
      </c>
      <c r="BM210" s="530">
        <v>16</v>
      </c>
      <c r="BN210" s="530">
        <v>1</v>
      </c>
      <c r="BO210" s="530">
        <v>11</v>
      </c>
      <c r="BP210" s="530">
        <v>15</v>
      </c>
      <c r="BQ210" s="530">
        <v>0</v>
      </c>
      <c r="BR210" s="530">
        <v>0</v>
      </c>
      <c r="BS210" s="530">
        <v>0</v>
      </c>
      <c r="BT210" s="530">
        <v>0</v>
      </c>
      <c r="BU210" s="530">
        <v>16</v>
      </c>
      <c r="BV210" s="530">
        <v>1</v>
      </c>
      <c r="BW210" s="530">
        <v>11</v>
      </c>
      <c r="BX210" s="530">
        <v>15</v>
      </c>
      <c r="BY210" s="530">
        <v>19</v>
      </c>
      <c r="BZ210" s="530">
        <v>13</v>
      </c>
      <c r="CA210" s="530">
        <v>0</v>
      </c>
    </row>
    <row r="211" spans="1:79" s="477" customFormat="1">
      <c r="A211" s="477" t="s">
        <v>81</v>
      </c>
      <c r="B211" s="477" t="s">
        <v>1879</v>
      </c>
      <c r="C211" s="477">
        <v>2022</v>
      </c>
      <c r="D211" s="477" t="s">
        <v>1934</v>
      </c>
      <c r="E211" s="530">
        <v>130</v>
      </c>
      <c r="F211" s="530">
        <v>161</v>
      </c>
      <c r="G211" s="530">
        <v>69</v>
      </c>
      <c r="H211" s="530">
        <v>48</v>
      </c>
      <c r="I211" s="530">
        <v>22</v>
      </c>
      <c r="J211" s="530">
        <v>0</v>
      </c>
      <c r="K211" s="530">
        <v>0</v>
      </c>
      <c r="L211" s="530">
        <v>0</v>
      </c>
      <c r="M211" s="530">
        <v>0</v>
      </c>
      <c r="N211" s="530">
        <v>0</v>
      </c>
      <c r="O211" s="530">
        <v>0</v>
      </c>
      <c r="P211" s="530">
        <v>0</v>
      </c>
      <c r="Q211" s="530">
        <v>154</v>
      </c>
      <c r="R211" s="530">
        <v>0</v>
      </c>
      <c r="S211" s="530">
        <v>0</v>
      </c>
      <c r="T211" s="530">
        <v>0</v>
      </c>
      <c r="U211" s="530">
        <v>25</v>
      </c>
      <c r="V211" s="530">
        <v>0</v>
      </c>
      <c r="W211" s="530">
        <v>0</v>
      </c>
      <c r="X211" s="530">
        <v>0</v>
      </c>
      <c r="Y211" s="530">
        <v>129</v>
      </c>
      <c r="Z211" s="530">
        <v>0</v>
      </c>
      <c r="AA211" s="530">
        <v>0</v>
      </c>
      <c r="AB211" s="530">
        <v>0</v>
      </c>
      <c r="AC211" s="530">
        <v>279</v>
      </c>
      <c r="AD211" s="530">
        <v>170</v>
      </c>
      <c r="AE211" s="530">
        <v>122</v>
      </c>
      <c r="AF211" s="530">
        <v>125</v>
      </c>
      <c r="AG211" s="530">
        <v>83</v>
      </c>
      <c r="AH211" s="530">
        <v>61</v>
      </c>
      <c r="AI211" s="530">
        <v>27</v>
      </c>
      <c r="AJ211" s="530">
        <v>20</v>
      </c>
      <c r="AK211" s="530">
        <v>196</v>
      </c>
      <c r="AL211" s="530">
        <v>109</v>
      </c>
      <c r="AM211" s="530">
        <v>95</v>
      </c>
      <c r="AN211" s="530">
        <v>105</v>
      </c>
      <c r="AO211" s="530">
        <v>67</v>
      </c>
      <c r="AP211" s="530">
        <v>3</v>
      </c>
      <c r="AQ211" s="530">
        <v>15</v>
      </c>
      <c r="AR211" s="530">
        <v>47</v>
      </c>
      <c r="AS211" s="530">
        <v>0</v>
      </c>
      <c r="AT211" s="530">
        <v>0</v>
      </c>
      <c r="AU211" s="530">
        <v>0</v>
      </c>
      <c r="AV211" s="530">
        <v>0</v>
      </c>
      <c r="AW211" s="530">
        <v>67</v>
      </c>
      <c r="AX211" s="530">
        <v>3</v>
      </c>
      <c r="AY211" s="530">
        <v>15</v>
      </c>
      <c r="AZ211" s="530">
        <v>47</v>
      </c>
      <c r="BA211" s="530">
        <v>327</v>
      </c>
      <c r="BB211" s="530">
        <v>123</v>
      </c>
      <c r="BC211" s="530">
        <v>154</v>
      </c>
      <c r="BD211" s="530">
        <v>120</v>
      </c>
      <c r="BE211" s="530">
        <v>192</v>
      </c>
      <c r="BF211" s="530">
        <v>83</v>
      </c>
      <c r="BG211" s="530">
        <v>90</v>
      </c>
      <c r="BH211" s="530">
        <v>42</v>
      </c>
      <c r="BI211" s="530">
        <v>135</v>
      </c>
      <c r="BJ211" s="530">
        <v>40</v>
      </c>
      <c r="BK211" s="530">
        <v>64</v>
      </c>
      <c r="BL211" s="530">
        <v>78</v>
      </c>
      <c r="BM211" s="530">
        <v>7</v>
      </c>
      <c r="BN211" s="530">
        <v>0</v>
      </c>
      <c r="BO211" s="530">
        <v>2</v>
      </c>
      <c r="BP211" s="530">
        <v>5</v>
      </c>
      <c r="BQ211" s="530">
        <v>0</v>
      </c>
      <c r="BR211" s="530">
        <v>0</v>
      </c>
      <c r="BS211" s="530">
        <v>0</v>
      </c>
      <c r="BT211" s="530">
        <v>0</v>
      </c>
      <c r="BU211" s="530">
        <v>7</v>
      </c>
      <c r="BV211" s="530">
        <v>0</v>
      </c>
      <c r="BW211" s="530">
        <v>2</v>
      </c>
      <c r="BX211" s="530">
        <v>5</v>
      </c>
      <c r="BY211" s="530">
        <v>17</v>
      </c>
      <c r="BZ211" s="530">
        <v>16</v>
      </c>
      <c r="CA211" s="530">
        <v>0</v>
      </c>
    </row>
    <row r="212" spans="1:79" s="477" customFormat="1">
      <c r="A212" s="477" t="s">
        <v>81</v>
      </c>
      <c r="B212" s="477" t="s">
        <v>1879</v>
      </c>
      <c r="C212" s="477">
        <v>2023</v>
      </c>
      <c r="D212" s="477" t="s">
        <v>1934</v>
      </c>
      <c r="E212" s="530">
        <v>145</v>
      </c>
      <c r="F212" s="530">
        <v>146</v>
      </c>
      <c r="G212" s="530">
        <v>68</v>
      </c>
      <c r="H212" s="530">
        <v>49</v>
      </c>
      <c r="I212" s="530">
        <v>24</v>
      </c>
      <c r="J212" s="530">
        <v>0</v>
      </c>
      <c r="K212" s="530">
        <v>0</v>
      </c>
      <c r="L212" s="530">
        <v>0</v>
      </c>
      <c r="M212" s="530">
        <v>0</v>
      </c>
      <c r="N212" s="530">
        <v>0</v>
      </c>
      <c r="O212" s="530">
        <v>0</v>
      </c>
      <c r="P212" s="530">
        <v>0</v>
      </c>
      <c r="Q212" s="530">
        <v>107</v>
      </c>
      <c r="R212" s="530">
        <v>50</v>
      </c>
      <c r="S212" s="530">
        <v>8</v>
      </c>
      <c r="T212" s="530">
        <v>13</v>
      </c>
      <c r="U212" s="530">
        <v>0</v>
      </c>
      <c r="V212" s="530">
        <v>0</v>
      </c>
      <c r="W212" s="530">
        <v>0</v>
      </c>
      <c r="X212" s="530">
        <v>0</v>
      </c>
      <c r="Y212" s="530">
        <v>107</v>
      </c>
      <c r="Z212" s="530">
        <v>50</v>
      </c>
      <c r="AA212" s="530">
        <v>8</v>
      </c>
      <c r="AB212" s="530">
        <v>13</v>
      </c>
      <c r="AC212" s="530">
        <v>228</v>
      </c>
      <c r="AD212" s="530">
        <v>142</v>
      </c>
      <c r="AE212" s="530">
        <v>124</v>
      </c>
      <c r="AF212" s="530">
        <v>110</v>
      </c>
      <c r="AG212" s="530">
        <v>66</v>
      </c>
      <c r="AH212" s="530">
        <v>57</v>
      </c>
      <c r="AI212" s="530">
        <v>31</v>
      </c>
      <c r="AJ212" s="530">
        <v>14</v>
      </c>
      <c r="AK212" s="530">
        <v>162</v>
      </c>
      <c r="AL212" s="530">
        <v>85</v>
      </c>
      <c r="AM212" s="530">
        <v>93</v>
      </c>
      <c r="AN212" s="530">
        <v>96</v>
      </c>
      <c r="AO212" s="530">
        <v>57</v>
      </c>
      <c r="AP212" s="530">
        <v>2</v>
      </c>
      <c r="AQ212" s="530">
        <v>20</v>
      </c>
      <c r="AR212" s="530">
        <v>40</v>
      </c>
      <c r="AS212" s="530">
        <v>0</v>
      </c>
      <c r="AT212" s="530">
        <v>0</v>
      </c>
      <c r="AU212" s="530">
        <v>0</v>
      </c>
      <c r="AV212" s="530">
        <v>0</v>
      </c>
      <c r="AW212" s="530">
        <v>57</v>
      </c>
      <c r="AX212" s="530">
        <v>2</v>
      </c>
      <c r="AY212" s="530">
        <v>20</v>
      </c>
      <c r="AZ212" s="530">
        <v>40</v>
      </c>
      <c r="BA212" s="530">
        <v>308</v>
      </c>
      <c r="BB212" s="530">
        <v>104</v>
      </c>
      <c r="BC212" s="530">
        <v>161</v>
      </c>
      <c r="BD212" s="530">
        <v>125</v>
      </c>
      <c r="BE212" s="530">
        <v>171</v>
      </c>
      <c r="BF212" s="530">
        <v>77</v>
      </c>
      <c r="BG212" s="530">
        <v>86</v>
      </c>
      <c r="BH212" s="530">
        <v>40</v>
      </c>
      <c r="BI212" s="530">
        <v>137</v>
      </c>
      <c r="BJ212" s="530">
        <v>27</v>
      </c>
      <c r="BK212" s="530">
        <v>75</v>
      </c>
      <c r="BL212" s="530">
        <v>85</v>
      </c>
      <c r="BM212" s="530">
        <v>23</v>
      </c>
      <c r="BN212" s="530">
        <v>3</v>
      </c>
      <c r="BO212" s="530">
        <v>11</v>
      </c>
      <c r="BP212" s="530">
        <v>20</v>
      </c>
      <c r="BQ212" s="530">
        <v>0</v>
      </c>
      <c r="BR212" s="530">
        <v>0</v>
      </c>
      <c r="BS212" s="530">
        <v>0</v>
      </c>
      <c r="BT212" s="530">
        <v>0</v>
      </c>
      <c r="BU212" s="530">
        <v>23</v>
      </c>
      <c r="BV212" s="530">
        <v>3</v>
      </c>
      <c r="BW212" s="530">
        <v>11</v>
      </c>
      <c r="BX212" s="530">
        <v>20</v>
      </c>
      <c r="BY212" s="530">
        <v>11</v>
      </c>
      <c r="BZ212" s="530">
        <v>20</v>
      </c>
      <c r="CA212" s="530">
        <v>0</v>
      </c>
    </row>
    <row r="213" spans="1:79" s="477" customFormat="1">
      <c r="A213" s="477" t="s">
        <v>81</v>
      </c>
      <c r="B213" s="477" t="s">
        <v>1879</v>
      </c>
      <c r="C213" s="477">
        <v>2024</v>
      </c>
      <c r="D213" s="477" t="s">
        <v>1934</v>
      </c>
      <c r="E213" s="530">
        <v>178</v>
      </c>
      <c r="F213" s="530">
        <v>164</v>
      </c>
      <c r="G213" s="530">
        <v>85</v>
      </c>
      <c r="H213" s="530">
        <v>64</v>
      </c>
      <c r="I213" s="530">
        <v>24</v>
      </c>
      <c r="J213" s="530">
        <v>0</v>
      </c>
      <c r="K213" s="530">
        <v>0</v>
      </c>
      <c r="L213" s="530">
        <v>0</v>
      </c>
      <c r="M213" s="530">
        <v>0</v>
      </c>
      <c r="N213" s="530">
        <v>0</v>
      </c>
      <c r="O213" s="530">
        <v>0</v>
      </c>
      <c r="P213" s="530">
        <v>0</v>
      </c>
      <c r="Q213" s="530">
        <v>87</v>
      </c>
      <c r="R213" s="530">
        <v>48</v>
      </c>
      <c r="S213" s="530">
        <v>5</v>
      </c>
      <c r="T213" s="530">
        <v>12</v>
      </c>
      <c r="U213" s="530">
        <v>0</v>
      </c>
      <c r="V213" s="530">
        <v>0</v>
      </c>
      <c r="W213" s="530">
        <v>0</v>
      </c>
      <c r="X213" s="530">
        <v>0</v>
      </c>
      <c r="Y213" s="530">
        <v>87</v>
      </c>
      <c r="Z213" s="530">
        <v>48</v>
      </c>
      <c r="AA213" s="530">
        <v>5</v>
      </c>
      <c r="AB213" s="530">
        <v>12</v>
      </c>
      <c r="AC213" s="530">
        <v>227</v>
      </c>
      <c r="AD213" s="530">
        <v>155</v>
      </c>
      <c r="AE213" s="530">
        <v>119</v>
      </c>
      <c r="AF213" s="530">
        <v>95</v>
      </c>
      <c r="AG213" s="530">
        <v>16</v>
      </c>
      <c r="AH213" s="530">
        <v>7</v>
      </c>
      <c r="AI213" s="530">
        <v>7</v>
      </c>
      <c r="AJ213" s="530">
        <v>11</v>
      </c>
      <c r="AK213" s="530">
        <v>211</v>
      </c>
      <c r="AL213" s="530">
        <v>148</v>
      </c>
      <c r="AM213" s="530">
        <v>112</v>
      </c>
      <c r="AN213" s="530">
        <v>84</v>
      </c>
      <c r="AO213" s="530">
        <v>63</v>
      </c>
      <c r="AP213" s="530">
        <v>5</v>
      </c>
      <c r="AQ213" s="530">
        <v>23</v>
      </c>
      <c r="AR213" s="530">
        <v>37</v>
      </c>
      <c r="AS213" s="530">
        <v>0</v>
      </c>
      <c r="AT213" s="530">
        <v>0</v>
      </c>
      <c r="AU213" s="530">
        <v>0</v>
      </c>
      <c r="AV213" s="530">
        <v>0</v>
      </c>
      <c r="AW213" s="530">
        <v>63</v>
      </c>
      <c r="AX213" s="530">
        <v>5</v>
      </c>
      <c r="AY213" s="530">
        <v>23</v>
      </c>
      <c r="AZ213" s="530">
        <v>37</v>
      </c>
      <c r="BA213" s="530">
        <v>280</v>
      </c>
      <c r="BB213" s="530">
        <v>128</v>
      </c>
      <c r="BC213" s="530">
        <v>161</v>
      </c>
      <c r="BD213" s="530">
        <v>95</v>
      </c>
      <c r="BE213" s="530">
        <v>136</v>
      </c>
      <c r="BF213" s="530">
        <v>78</v>
      </c>
      <c r="BG213" s="530">
        <v>66</v>
      </c>
      <c r="BH213" s="530">
        <v>36</v>
      </c>
      <c r="BI213" s="530">
        <v>144</v>
      </c>
      <c r="BJ213" s="530">
        <v>50</v>
      </c>
      <c r="BK213" s="530">
        <v>95</v>
      </c>
      <c r="BL213" s="530">
        <v>59</v>
      </c>
      <c r="BM213" s="530">
        <v>37</v>
      </c>
      <c r="BN213" s="530">
        <v>6</v>
      </c>
      <c r="BO213" s="530">
        <v>22</v>
      </c>
      <c r="BP213" s="530">
        <v>33</v>
      </c>
      <c r="BQ213" s="530">
        <v>0</v>
      </c>
      <c r="BR213" s="530">
        <v>0</v>
      </c>
      <c r="BS213" s="530">
        <v>0</v>
      </c>
      <c r="BT213" s="530">
        <v>0</v>
      </c>
      <c r="BU213" s="530">
        <v>37</v>
      </c>
      <c r="BV213" s="530">
        <v>6</v>
      </c>
      <c r="BW213" s="530">
        <v>22</v>
      </c>
      <c r="BX213" s="530">
        <v>33</v>
      </c>
      <c r="BY213" s="530">
        <v>11</v>
      </c>
      <c r="BZ213" s="530">
        <v>13</v>
      </c>
      <c r="CA213" s="530">
        <v>0</v>
      </c>
    </row>
    <row r="214" spans="1:79" s="477" customFormat="1">
      <c r="A214" s="477" t="s">
        <v>81</v>
      </c>
      <c r="B214" s="477" t="s">
        <v>1879</v>
      </c>
      <c r="C214" s="477">
        <v>2025</v>
      </c>
      <c r="D214" s="477" t="s">
        <v>1935</v>
      </c>
      <c r="E214" s="530">
        <v>159</v>
      </c>
      <c r="F214" s="530">
        <v>166</v>
      </c>
      <c r="G214" s="530">
        <v>75</v>
      </c>
      <c r="H214" s="530">
        <v>62</v>
      </c>
      <c r="I214" s="530">
        <v>32</v>
      </c>
      <c r="J214" s="530">
        <v>0</v>
      </c>
      <c r="K214" s="530">
        <v>0</v>
      </c>
      <c r="L214" s="530">
        <v>0</v>
      </c>
      <c r="M214" s="530">
        <v>0</v>
      </c>
      <c r="N214" s="530">
        <v>1</v>
      </c>
      <c r="O214" s="530">
        <v>0</v>
      </c>
      <c r="P214" s="530">
        <v>1</v>
      </c>
      <c r="Q214" s="530">
        <v>92</v>
      </c>
      <c r="R214" s="530">
        <v>47</v>
      </c>
      <c r="S214" s="530">
        <v>6</v>
      </c>
      <c r="T214" s="530">
        <v>12</v>
      </c>
      <c r="U214" s="530">
        <v>14</v>
      </c>
      <c r="V214" s="530">
        <v>0</v>
      </c>
      <c r="W214" s="530">
        <v>0</v>
      </c>
      <c r="X214" s="530">
        <v>0</v>
      </c>
      <c r="Y214" s="530">
        <v>78</v>
      </c>
      <c r="Z214" s="530">
        <v>47</v>
      </c>
      <c r="AA214" s="530">
        <v>6</v>
      </c>
      <c r="AB214" s="530">
        <v>12</v>
      </c>
      <c r="AC214" s="530">
        <v>244</v>
      </c>
      <c r="AD214" s="530">
        <v>148</v>
      </c>
      <c r="AE214" s="530">
        <v>110</v>
      </c>
      <c r="AF214" s="530">
        <v>115</v>
      </c>
      <c r="AG214" s="530">
        <v>77</v>
      </c>
      <c r="AH214" s="530">
        <v>56</v>
      </c>
      <c r="AI214" s="530">
        <v>25</v>
      </c>
      <c r="AJ214" s="530">
        <v>23</v>
      </c>
      <c r="AK214" s="530">
        <v>167</v>
      </c>
      <c r="AL214" s="530">
        <v>92</v>
      </c>
      <c r="AM214" s="530">
        <v>85</v>
      </c>
      <c r="AN214" s="530">
        <v>92</v>
      </c>
      <c r="AO214" s="530">
        <v>64</v>
      </c>
      <c r="AP214" s="530">
        <v>3</v>
      </c>
      <c r="AQ214" s="530">
        <v>14</v>
      </c>
      <c r="AR214" s="530">
        <v>47</v>
      </c>
      <c r="AS214" s="530">
        <v>0</v>
      </c>
      <c r="AT214" s="530">
        <v>0</v>
      </c>
      <c r="AU214" s="530">
        <v>0</v>
      </c>
      <c r="AV214" s="530">
        <v>0</v>
      </c>
      <c r="AW214" s="530">
        <v>64</v>
      </c>
      <c r="AX214" s="530">
        <v>3</v>
      </c>
      <c r="AY214" s="530">
        <v>14</v>
      </c>
      <c r="AZ214" s="530">
        <v>47</v>
      </c>
      <c r="BA214" s="530">
        <v>287</v>
      </c>
      <c r="BB214" s="530">
        <v>103</v>
      </c>
      <c r="BC214" s="530">
        <v>150</v>
      </c>
      <c r="BD214" s="530">
        <v>118</v>
      </c>
      <c r="BE214" s="530">
        <v>155</v>
      </c>
      <c r="BF214" s="530">
        <v>68</v>
      </c>
      <c r="BG214" s="530">
        <v>80</v>
      </c>
      <c r="BH214" s="530">
        <v>43</v>
      </c>
      <c r="BI214" s="530">
        <v>132</v>
      </c>
      <c r="BJ214" s="530">
        <v>35</v>
      </c>
      <c r="BK214" s="530">
        <v>70</v>
      </c>
      <c r="BL214" s="530">
        <v>75</v>
      </c>
      <c r="BM214" s="530">
        <v>36</v>
      </c>
      <c r="BN214" s="530">
        <v>3</v>
      </c>
      <c r="BO214" s="530">
        <v>18</v>
      </c>
      <c r="BP214" s="530">
        <v>31</v>
      </c>
      <c r="BQ214" s="530">
        <v>0</v>
      </c>
      <c r="BR214" s="530">
        <v>0</v>
      </c>
      <c r="BS214" s="530">
        <v>0</v>
      </c>
      <c r="BT214" s="530">
        <v>0</v>
      </c>
      <c r="BU214" s="530">
        <v>36</v>
      </c>
      <c r="BV214" s="530">
        <v>3</v>
      </c>
      <c r="BW214" s="530">
        <v>18</v>
      </c>
      <c r="BX214" s="530">
        <v>31</v>
      </c>
      <c r="BY214" s="530">
        <v>15</v>
      </c>
      <c r="BZ214" s="530">
        <v>16</v>
      </c>
      <c r="CA214" s="530">
        <v>0</v>
      </c>
    </row>
    <row r="215" spans="1:79" s="477" customFormat="1">
      <c r="A215" s="477" t="s">
        <v>81</v>
      </c>
      <c r="B215" s="477" t="s">
        <v>1879</v>
      </c>
      <c r="C215" s="477">
        <v>2026</v>
      </c>
      <c r="D215" s="477" t="s">
        <v>1935</v>
      </c>
      <c r="E215" s="530">
        <v>159</v>
      </c>
      <c r="F215" s="530">
        <v>168</v>
      </c>
      <c r="G215" s="530">
        <v>75</v>
      </c>
      <c r="H215" s="530">
        <v>62</v>
      </c>
      <c r="I215" s="530">
        <v>32</v>
      </c>
      <c r="J215" s="530">
        <v>0</v>
      </c>
      <c r="K215" s="530">
        <v>0</v>
      </c>
      <c r="L215" s="530">
        <v>0</v>
      </c>
      <c r="M215" s="530">
        <v>0</v>
      </c>
      <c r="N215" s="530">
        <v>1</v>
      </c>
      <c r="O215" s="530">
        <v>0</v>
      </c>
      <c r="P215" s="530">
        <v>1</v>
      </c>
      <c r="Q215" s="530">
        <v>92</v>
      </c>
      <c r="R215" s="530">
        <v>47</v>
      </c>
      <c r="S215" s="530">
        <v>6</v>
      </c>
      <c r="T215" s="530">
        <v>12</v>
      </c>
      <c r="U215" s="530">
        <v>14</v>
      </c>
      <c r="V215" s="530">
        <v>0</v>
      </c>
      <c r="W215" s="530">
        <v>0</v>
      </c>
      <c r="X215" s="530">
        <v>0</v>
      </c>
      <c r="Y215" s="530">
        <v>78</v>
      </c>
      <c r="Z215" s="530">
        <v>47</v>
      </c>
      <c r="AA215" s="530">
        <v>6</v>
      </c>
      <c r="AB215" s="530">
        <v>12</v>
      </c>
      <c r="AC215" s="530">
        <v>244</v>
      </c>
      <c r="AD215" s="530">
        <v>148</v>
      </c>
      <c r="AE215" s="530">
        <v>110</v>
      </c>
      <c r="AF215" s="530">
        <v>115</v>
      </c>
      <c r="AG215" s="530">
        <v>77</v>
      </c>
      <c r="AH215" s="530">
        <v>56</v>
      </c>
      <c r="AI215" s="530">
        <v>25</v>
      </c>
      <c r="AJ215" s="530">
        <v>23</v>
      </c>
      <c r="AK215" s="530">
        <v>167</v>
      </c>
      <c r="AL215" s="530">
        <v>92</v>
      </c>
      <c r="AM215" s="530">
        <v>85</v>
      </c>
      <c r="AN215" s="530">
        <v>92</v>
      </c>
      <c r="AO215" s="530">
        <v>65</v>
      </c>
      <c r="AP215" s="530">
        <v>3</v>
      </c>
      <c r="AQ215" s="530">
        <v>14</v>
      </c>
      <c r="AR215" s="530">
        <v>48</v>
      </c>
      <c r="AS215" s="530">
        <v>0</v>
      </c>
      <c r="AT215" s="530">
        <v>0</v>
      </c>
      <c r="AU215" s="530">
        <v>0</v>
      </c>
      <c r="AV215" s="530">
        <v>0</v>
      </c>
      <c r="AW215" s="530">
        <v>65</v>
      </c>
      <c r="AX215" s="530">
        <v>3</v>
      </c>
      <c r="AY215" s="530">
        <v>14</v>
      </c>
      <c r="AZ215" s="530">
        <v>48</v>
      </c>
      <c r="BA215" s="530">
        <v>287</v>
      </c>
      <c r="BB215" s="530">
        <v>103</v>
      </c>
      <c r="BC215" s="530">
        <v>150</v>
      </c>
      <c r="BD215" s="530">
        <v>118</v>
      </c>
      <c r="BE215" s="530">
        <v>155</v>
      </c>
      <c r="BF215" s="530">
        <v>68</v>
      </c>
      <c r="BG215" s="530">
        <v>80</v>
      </c>
      <c r="BH215" s="530">
        <v>43</v>
      </c>
      <c r="BI215" s="530">
        <v>132</v>
      </c>
      <c r="BJ215" s="530">
        <v>35</v>
      </c>
      <c r="BK215" s="530">
        <v>70</v>
      </c>
      <c r="BL215" s="530">
        <v>75</v>
      </c>
      <c r="BM215" s="530">
        <v>36</v>
      </c>
      <c r="BN215" s="530">
        <v>3</v>
      </c>
      <c r="BO215" s="530">
        <v>18</v>
      </c>
      <c r="BP215" s="530">
        <v>31</v>
      </c>
      <c r="BQ215" s="530">
        <v>0</v>
      </c>
      <c r="BR215" s="530">
        <v>0</v>
      </c>
      <c r="BS215" s="530">
        <v>0</v>
      </c>
      <c r="BT215" s="530">
        <v>0</v>
      </c>
      <c r="BU215" s="530">
        <v>36</v>
      </c>
      <c r="BV215" s="530">
        <v>3</v>
      </c>
      <c r="BW215" s="530">
        <v>18</v>
      </c>
      <c r="BX215" s="530">
        <v>31</v>
      </c>
      <c r="BY215" s="530">
        <v>15</v>
      </c>
      <c r="BZ215" s="530">
        <v>16</v>
      </c>
      <c r="CA215" s="530">
        <v>0</v>
      </c>
    </row>
    <row r="216" spans="1:79" s="477" customFormat="1">
      <c r="A216" s="477" t="s">
        <v>81</v>
      </c>
      <c r="B216" s="477" t="s">
        <v>1879</v>
      </c>
      <c r="C216" s="477">
        <v>2024</v>
      </c>
      <c r="D216" s="477" t="s">
        <v>1937</v>
      </c>
      <c r="E216" s="530">
        <f t="shared" ref="E216:AJ216" si="51">E213</f>
        <v>178</v>
      </c>
      <c r="F216" s="530">
        <f t="shared" si="51"/>
        <v>164</v>
      </c>
      <c r="G216" s="530">
        <f t="shared" si="51"/>
        <v>85</v>
      </c>
      <c r="H216" s="530">
        <f t="shared" si="51"/>
        <v>64</v>
      </c>
      <c r="I216" s="530">
        <f t="shared" si="51"/>
        <v>24</v>
      </c>
      <c r="J216" s="530">
        <f t="shared" si="51"/>
        <v>0</v>
      </c>
      <c r="K216" s="530">
        <f t="shared" si="51"/>
        <v>0</v>
      </c>
      <c r="L216" s="530">
        <f t="shared" si="51"/>
        <v>0</v>
      </c>
      <c r="M216" s="530">
        <f t="shared" si="51"/>
        <v>0</v>
      </c>
      <c r="N216" s="530">
        <f t="shared" si="51"/>
        <v>0</v>
      </c>
      <c r="O216" s="530">
        <f t="shared" si="51"/>
        <v>0</v>
      </c>
      <c r="P216" s="530">
        <f t="shared" si="51"/>
        <v>0</v>
      </c>
      <c r="Q216" s="530">
        <f t="shared" si="51"/>
        <v>87</v>
      </c>
      <c r="R216" s="530">
        <f t="shared" si="51"/>
        <v>48</v>
      </c>
      <c r="S216" s="530">
        <f t="shared" si="51"/>
        <v>5</v>
      </c>
      <c r="T216" s="530">
        <f t="shared" si="51"/>
        <v>12</v>
      </c>
      <c r="U216" s="530">
        <f t="shared" si="51"/>
        <v>0</v>
      </c>
      <c r="V216" s="530">
        <f t="shared" si="51"/>
        <v>0</v>
      </c>
      <c r="W216" s="530">
        <f t="shared" si="51"/>
        <v>0</v>
      </c>
      <c r="X216" s="530">
        <f t="shared" si="51"/>
        <v>0</v>
      </c>
      <c r="Y216" s="530">
        <f t="shared" si="51"/>
        <v>87</v>
      </c>
      <c r="Z216" s="530">
        <f t="shared" si="51"/>
        <v>48</v>
      </c>
      <c r="AA216" s="530">
        <f t="shared" si="51"/>
        <v>5</v>
      </c>
      <c r="AB216" s="530">
        <f t="shared" si="51"/>
        <v>12</v>
      </c>
      <c r="AC216" s="530">
        <f t="shared" si="51"/>
        <v>227</v>
      </c>
      <c r="AD216" s="530">
        <f t="shared" si="51"/>
        <v>155</v>
      </c>
      <c r="AE216" s="530">
        <f t="shared" si="51"/>
        <v>119</v>
      </c>
      <c r="AF216" s="530">
        <f t="shared" si="51"/>
        <v>95</v>
      </c>
      <c r="AG216" s="530">
        <f t="shared" si="51"/>
        <v>16</v>
      </c>
      <c r="AH216" s="530">
        <f t="shared" si="51"/>
        <v>7</v>
      </c>
      <c r="AI216" s="530">
        <f t="shared" si="51"/>
        <v>7</v>
      </c>
      <c r="AJ216" s="530">
        <f t="shared" si="51"/>
        <v>11</v>
      </c>
      <c r="AK216" s="530">
        <f t="shared" ref="AK216:BP216" si="52">AK213</f>
        <v>211</v>
      </c>
      <c r="AL216" s="530">
        <f t="shared" si="52"/>
        <v>148</v>
      </c>
      <c r="AM216" s="530">
        <f t="shared" si="52"/>
        <v>112</v>
      </c>
      <c r="AN216" s="530">
        <f t="shared" si="52"/>
        <v>84</v>
      </c>
      <c r="AO216" s="530">
        <f t="shared" si="52"/>
        <v>63</v>
      </c>
      <c r="AP216" s="530">
        <f t="shared" si="52"/>
        <v>5</v>
      </c>
      <c r="AQ216" s="530">
        <f t="shared" si="52"/>
        <v>23</v>
      </c>
      <c r="AR216" s="530">
        <f t="shared" si="52"/>
        <v>37</v>
      </c>
      <c r="AS216" s="530">
        <f t="shared" si="52"/>
        <v>0</v>
      </c>
      <c r="AT216" s="530">
        <f t="shared" si="52"/>
        <v>0</v>
      </c>
      <c r="AU216" s="530">
        <f t="shared" si="52"/>
        <v>0</v>
      </c>
      <c r="AV216" s="530">
        <f t="shared" si="52"/>
        <v>0</v>
      </c>
      <c r="AW216" s="530">
        <f t="shared" si="52"/>
        <v>63</v>
      </c>
      <c r="AX216" s="530">
        <f t="shared" si="52"/>
        <v>5</v>
      </c>
      <c r="AY216" s="530">
        <f t="shared" si="52"/>
        <v>23</v>
      </c>
      <c r="AZ216" s="530">
        <f t="shared" si="52"/>
        <v>37</v>
      </c>
      <c r="BA216" s="530">
        <f t="shared" si="52"/>
        <v>280</v>
      </c>
      <c r="BB216" s="530">
        <f t="shared" si="52"/>
        <v>128</v>
      </c>
      <c r="BC216" s="530">
        <f t="shared" si="52"/>
        <v>161</v>
      </c>
      <c r="BD216" s="530">
        <f t="shared" si="52"/>
        <v>95</v>
      </c>
      <c r="BE216" s="530">
        <f t="shared" si="52"/>
        <v>136</v>
      </c>
      <c r="BF216" s="530">
        <f t="shared" si="52"/>
        <v>78</v>
      </c>
      <c r="BG216" s="530">
        <f t="shared" si="52"/>
        <v>66</v>
      </c>
      <c r="BH216" s="530">
        <f t="shared" si="52"/>
        <v>36</v>
      </c>
      <c r="BI216" s="530">
        <f t="shared" si="52"/>
        <v>144</v>
      </c>
      <c r="BJ216" s="530">
        <f t="shared" si="52"/>
        <v>50</v>
      </c>
      <c r="BK216" s="530">
        <f t="shared" si="52"/>
        <v>95</v>
      </c>
      <c r="BL216" s="530">
        <f t="shared" si="52"/>
        <v>59</v>
      </c>
      <c r="BM216" s="530">
        <f t="shared" si="52"/>
        <v>37</v>
      </c>
      <c r="BN216" s="530">
        <f t="shared" si="52"/>
        <v>6</v>
      </c>
      <c r="BO216" s="530">
        <f t="shared" si="52"/>
        <v>22</v>
      </c>
      <c r="BP216" s="530">
        <f t="shared" si="52"/>
        <v>33</v>
      </c>
      <c r="BQ216" s="530">
        <f t="shared" ref="BQ216:BX216" si="53">BQ213</f>
        <v>0</v>
      </c>
      <c r="BR216" s="530">
        <f t="shared" si="53"/>
        <v>0</v>
      </c>
      <c r="BS216" s="530">
        <f t="shared" si="53"/>
        <v>0</v>
      </c>
      <c r="BT216" s="530">
        <f t="shared" si="53"/>
        <v>0</v>
      </c>
      <c r="BU216" s="530">
        <f t="shared" si="53"/>
        <v>37</v>
      </c>
      <c r="BV216" s="530">
        <f t="shared" si="53"/>
        <v>6</v>
      </c>
      <c r="BW216" s="530">
        <f t="shared" si="53"/>
        <v>22</v>
      </c>
      <c r="BX216" s="530">
        <f t="shared" si="53"/>
        <v>33</v>
      </c>
      <c r="BY216" s="530">
        <f>IF(OR(BY212=0,BY212=""), BY213,IF(BY213&gt;(BY212*(1+Dash!$B$6)), BY212*(1+Dash!$B$6), IF(BY213&lt;(BY212*(1-Dash!$B$7)), BY212*(1-Dash!$B$7), BY213)))</f>
        <v>11</v>
      </c>
      <c r="BZ216" s="530">
        <f>IF(OR(BZ212=0,BZ212=""), BZ213,IF(BZ213&gt;(BZ212*(1+Dash!$B$6)), BZ212*(1+Dash!$B$6), IF(BZ213&lt;(BZ212*(1-Dash!$B$7)), BZ212*(1-Dash!$B$7), BZ213)))</f>
        <v>19</v>
      </c>
      <c r="CA216" s="530">
        <f>IF(OR(CA212=0,CA212=""), CA213,IF(CA213&gt;(CA212*(1+Dash!$B$6)), CA212*(1+Dash!$B$6), IF(CA213&lt;(CA212*(1-Dash!$B$7)), CA212*(1-Dash!$B$7), CA213)))</f>
        <v>0</v>
      </c>
    </row>
    <row r="217" spans="1:79" s="477" customFormat="1">
      <c r="A217" s="477" t="s">
        <v>81</v>
      </c>
      <c r="B217" s="477" t="s">
        <v>1879</v>
      </c>
      <c r="C217" s="477">
        <v>2025</v>
      </c>
      <c r="D217" s="477" t="s">
        <v>1937</v>
      </c>
      <c r="E217" s="530">
        <f>IF(OR(E213=0, E213=""), E214, IF(E214&gt;(E213*(1+Dash!$B$6)), E213*(1+Dash!$B$6), IF(E214&lt;(E213*(1-Dash!$B$7)), E213*(1-Dash!$B$7), E214)))</f>
        <v>169.1</v>
      </c>
      <c r="F217" s="530">
        <f>IF(OR(F213=0, F213=""), F214, IF(F214&gt;(F213*(1+Dash!$B$6)), F213*(1+Dash!$B$6), IF(F214&lt;(F213*(1-Dash!$B$7)), F213*(1-Dash!$B$7), F214)))</f>
        <v>166</v>
      </c>
      <c r="G217" s="530">
        <f>IF(OR(G213=0, G213=""), G214, IF(G214&gt;(G213*(1+Dash!$B$6)), G213*(1+Dash!$B$6), IF(G214&lt;(G213*(1-Dash!$B$7)), G213*(1-Dash!$B$7), G214)))</f>
        <v>80.75</v>
      </c>
      <c r="H217" s="530">
        <f>IF(OR(H213=0, H213=""), H214, IF(H214&gt;(H213*(1+Dash!$B$6)), H213*(1+Dash!$B$6), IF(H214&lt;(H213*(1-Dash!$B$7)), H213*(1-Dash!$B$7), H214)))</f>
        <v>62</v>
      </c>
      <c r="I217" s="530">
        <f>IF(OR(I213=0, I213=""), I214, IF(I214&gt;(I213*(1+Dash!$B$6)), I213*(1+Dash!$B$6), IF(I214&lt;(I213*(1-Dash!$B$7)), I213*(1-Dash!$B$7), I214)))</f>
        <v>26.400000000000002</v>
      </c>
      <c r="J217" s="530">
        <f>IF(OR(J213=0, J213=""), J214, IF(J214&gt;(J213*(1+Dash!$B$6)), J213*(1+Dash!$B$6), IF(J214&lt;(J213*(1-Dash!$B$7)), J213*(1-Dash!$B$7), J214)))</f>
        <v>0</v>
      </c>
      <c r="K217" s="530">
        <f>IF(OR(K213=0, K213=""), K214, IF(K214&gt;(K213*(1+Dash!$B$6)), K213*(1+Dash!$B$6), IF(K214&lt;(K213*(1-Dash!$B$7)), K213*(1-Dash!$B$7), K214)))</f>
        <v>0</v>
      </c>
      <c r="L217" s="530">
        <f>IF(OR(L213=0, L213=""), L214, IF(L214&gt;(L213*(1+Dash!$B$6)), L213*(1+Dash!$B$6), IF(L214&lt;(L213*(1-Dash!$B$7)), L213*(1-Dash!$B$7), L214)))</f>
        <v>0</v>
      </c>
      <c r="M217" s="530">
        <f>IF(OR(M213=0, M213=""), M214, IF(M214&gt;(M213*(1+Dash!$B$6)), M213*(1+Dash!$B$6), IF(M214&lt;(M213*(1-Dash!$B$7)), M213*(1-Dash!$B$7), M214)))</f>
        <v>0</v>
      </c>
      <c r="N217" s="530">
        <f>IF(OR(N213=0, N213=""), N214, IF(N214&gt;(N213*(1+Dash!$B$6)), N213*(1+Dash!$B$6), IF(N214&lt;(N213*(1-Dash!$B$7)), N213*(1-Dash!$B$7), N214)))</f>
        <v>1</v>
      </c>
      <c r="O217" s="530">
        <f>IF(OR(O213=0, O213=""), O214, IF(O214&gt;(O213*(1+Dash!$B$6)), O213*(1+Dash!$B$6), IF(O214&lt;(O213*(1-Dash!$B$7)), O213*(1-Dash!$B$7), O214)))</f>
        <v>0</v>
      </c>
      <c r="P217" s="530">
        <f>IF(OR(P213=0, P213=""), P214, IF(P214&gt;(P213*(1+Dash!$B$6)), P213*(1+Dash!$B$6), IF(P214&lt;(P213*(1-Dash!$B$7)), P213*(1-Dash!$B$7), P214)))</f>
        <v>1</v>
      </c>
      <c r="Q217" s="530">
        <f>IF(OR(Q213=0, Q213=""), Q214, IF(Q214&gt;(Q213*(1+Dash!$B$6)), Q213*(1+Dash!$B$6), IF(Q214&lt;(Q213*(1-Dash!$B$7)), Q213*(1-Dash!$B$7), Q214)))</f>
        <v>92</v>
      </c>
      <c r="R217" s="530">
        <f>IF(OR(R213=0, R213=""), R214, IF(R214&gt;(R213*(1+Dash!$B$6)), R213*(1+Dash!$B$6), IF(R214&lt;(R213*(1-Dash!$B$7)), R213*(1-Dash!$B$7), R214)))</f>
        <v>47</v>
      </c>
      <c r="S217" s="530">
        <f>IF(OR(S213=0, S213=""), S214, IF(S214&gt;(S213*(1+Dash!$B$6)), S213*(1+Dash!$B$6), IF(S214&lt;(S213*(1-Dash!$B$7)), S213*(1-Dash!$B$7), S214)))</f>
        <v>5.5</v>
      </c>
      <c r="T217" s="530">
        <f>IF(OR(T213=0, T213=""), T214, IF(T214&gt;(T213*(1+Dash!$B$6)), T213*(1+Dash!$B$6), IF(T214&lt;(T213*(1-Dash!$B$7)), T213*(1-Dash!$B$7), T214)))</f>
        <v>12</v>
      </c>
      <c r="U217" s="530">
        <f>IF(OR(U213=0, U213=""), U214, IF(U214&gt;(U213*(1+Dash!$B$6)), U213*(1+Dash!$B$6), IF(U214&lt;(U213*(1-Dash!$B$7)), U213*(1-Dash!$B$7), U214)))</f>
        <v>14</v>
      </c>
      <c r="V217" s="530">
        <f>IF(OR(V213=0, V213=""), V214, IF(V214&gt;(V213*(1+Dash!$B$6)), V213*(1+Dash!$B$6), IF(V214&lt;(V213*(1-Dash!$B$7)), V213*(1-Dash!$B$7), V214)))</f>
        <v>0</v>
      </c>
      <c r="W217" s="530">
        <f>IF(OR(W213=0, W213=""), W214, IF(W214&gt;(W213*(1+Dash!$B$6)), W213*(1+Dash!$B$6), IF(W214&lt;(W213*(1-Dash!$B$7)), W213*(1-Dash!$B$7), W214)))</f>
        <v>0</v>
      </c>
      <c r="X217" s="530">
        <f>IF(OR(X213=0, X213=""), X214, IF(X214&gt;(X213*(1+Dash!$B$6)), X213*(1+Dash!$B$6), IF(X214&lt;(X213*(1-Dash!$B$7)), X213*(1-Dash!$B$7), X214)))</f>
        <v>0</v>
      </c>
      <c r="Y217" s="530">
        <f>IF(OR(Y213=0, Y213=""), Y214, IF(Y214&gt;(Y213*(1+Dash!$B$6)), Y213*(1+Dash!$B$6), IF(Y214&lt;(Y213*(1-Dash!$B$7)), Y213*(1-Dash!$B$7), Y214)))</f>
        <v>82.649999999999991</v>
      </c>
      <c r="Z217" s="530">
        <f>IF(OR(Z213=0, Z213=""), Z214, IF(Z214&gt;(Z213*(1+Dash!$B$6)), Z213*(1+Dash!$B$6), IF(Z214&lt;(Z213*(1-Dash!$B$7)), Z213*(1-Dash!$B$7), Z214)))</f>
        <v>47</v>
      </c>
      <c r="AA217" s="530">
        <f>IF(OR(AA213=0, AA213=""), AA214, IF(AA214&gt;(AA213*(1+Dash!$B$6)), AA213*(1+Dash!$B$6), IF(AA214&lt;(AA213*(1-Dash!$B$7)), AA213*(1-Dash!$B$7), AA214)))</f>
        <v>5.5</v>
      </c>
      <c r="AB217" s="530">
        <f>IF(OR(AB213=0, AB213=""), AB214, IF(AB214&gt;(AB213*(1+Dash!$B$6)), AB213*(1+Dash!$B$6), IF(AB214&lt;(AB213*(1-Dash!$B$7)), AB213*(1-Dash!$B$7), AB214)))</f>
        <v>12</v>
      </c>
      <c r="AC217" s="530">
        <f>IF(OR(AC213=0, AC213=""), AC214, IF(AC214&gt;(AC213*(1+Dash!$B$6)), AC213*(1+Dash!$B$6), IF(AC214&lt;(AC213*(1-Dash!$B$7)), AC213*(1-Dash!$B$7), AC214)))</f>
        <v>244</v>
      </c>
      <c r="AD217" s="530">
        <f>IF(OR(AD213=0, AD213=""), AD214, IF(AD214&gt;(AD213*(1+Dash!$B$6)), AD213*(1+Dash!$B$6), IF(AD214&lt;(AD213*(1-Dash!$B$7)), AD213*(1-Dash!$B$7), AD214)))</f>
        <v>148</v>
      </c>
      <c r="AE217" s="530">
        <f>IF(OR(AE213=0, AE213=""), AE214, IF(AE214&gt;(AE213*(1+Dash!$B$6)), AE213*(1+Dash!$B$6), IF(AE214&lt;(AE213*(1-Dash!$B$7)), AE213*(1-Dash!$B$7), AE214)))</f>
        <v>113.05</v>
      </c>
      <c r="AF217" s="530">
        <f>IF(OR(AF213=0, AF213=""), AF214, IF(AF214&gt;(AF213*(1+Dash!$B$6)), AF213*(1+Dash!$B$6), IF(AF214&lt;(AF213*(1-Dash!$B$7)), AF213*(1-Dash!$B$7), AF214)))</f>
        <v>104.50000000000001</v>
      </c>
      <c r="AG217" s="530">
        <f>IF(OR(AG213=0, AG213=""), AG214, IF(AG214&gt;(AG213*(1+Dash!$B$6)), AG213*(1+Dash!$B$6), IF(AG214&lt;(AG213*(1-Dash!$B$7)), AG213*(1-Dash!$B$7), AG214)))</f>
        <v>17.600000000000001</v>
      </c>
      <c r="AH217" s="530">
        <f>IF(OR(AH213=0, AH213=""), AH214, IF(AH214&gt;(AH213*(1+Dash!$B$6)), AH213*(1+Dash!$B$6), IF(AH214&lt;(AH213*(1-Dash!$B$7)), AH213*(1-Dash!$B$7), AH214)))</f>
        <v>7.7000000000000011</v>
      </c>
      <c r="AI217" s="530">
        <f>IF(OR(AI213=0, AI213=""), AI214, IF(AI214&gt;(AI213*(1+Dash!$B$6)), AI213*(1+Dash!$B$6), IF(AI214&lt;(AI213*(1-Dash!$B$7)), AI213*(1-Dash!$B$7), AI214)))</f>
        <v>7.7000000000000011</v>
      </c>
      <c r="AJ217" s="530">
        <f>IF(OR(AJ213=0, AJ213=""), AJ214, IF(AJ214&gt;(AJ213*(1+Dash!$B$6)), AJ213*(1+Dash!$B$6), IF(AJ214&lt;(AJ213*(1-Dash!$B$7)), AJ213*(1-Dash!$B$7), AJ214)))</f>
        <v>12.100000000000001</v>
      </c>
      <c r="AK217" s="530">
        <f>IF(OR(AK213=0, AK213=""), AK214, IF(AK214&gt;(AK213*(1+Dash!$B$6)), AK213*(1+Dash!$B$6), IF(AK214&lt;(AK213*(1-Dash!$B$7)), AK213*(1-Dash!$B$7), AK214)))</f>
        <v>200.45</v>
      </c>
      <c r="AL217" s="530">
        <f>IF(OR(AL213=0, AL213=""), AL214, IF(AL214&gt;(AL213*(1+Dash!$B$6)), AL213*(1+Dash!$B$6), IF(AL214&lt;(AL213*(1-Dash!$B$7)), AL213*(1-Dash!$B$7), AL214)))</f>
        <v>140.6</v>
      </c>
      <c r="AM217" s="530">
        <f>IF(OR(AM213=0, AM213=""), AM214, IF(AM214&gt;(AM213*(1+Dash!$B$6)), AM213*(1+Dash!$B$6), IF(AM214&lt;(AM213*(1-Dash!$B$7)), AM213*(1-Dash!$B$7), AM214)))</f>
        <v>106.39999999999999</v>
      </c>
      <c r="AN217" s="530">
        <f>IF(OR(AN213=0, AN213=""), AN214, IF(AN214&gt;(AN213*(1+Dash!$B$6)), AN213*(1+Dash!$B$6), IF(AN214&lt;(AN213*(1-Dash!$B$7)), AN213*(1-Dash!$B$7), AN214)))</f>
        <v>92</v>
      </c>
      <c r="AO217" s="530">
        <f>IF(OR(AO213=0, AO213=""), AO214, IF(AO214&gt;(AO213*(1+Dash!$B$6)), AO213*(1+Dash!$B$6), IF(AO214&lt;(AO213*(1-Dash!$B$7)), AO213*(1-Dash!$B$7), AO214)))</f>
        <v>64</v>
      </c>
      <c r="AP217" s="530">
        <f>IF(OR(AP213=0, AP213=""), AP214, IF(AP214&gt;(AP213*(1+Dash!$B$6)), AP213*(1+Dash!$B$6), IF(AP214&lt;(AP213*(1-Dash!$B$7)), AP213*(1-Dash!$B$7), AP214)))</f>
        <v>4.75</v>
      </c>
      <c r="AQ217" s="530">
        <f>IF(OR(AQ213=0, AQ213=""), AQ214, IF(AQ214&gt;(AQ213*(1+Dash!$B$6)), AQ213*(1+Dash!$B$6), IF(AQ214&lt;(AQ213*(1-Dash!$B$7)), AQ213*(1-Dash!$B$7), AQ214)))</f>
        <v>21.849999999999998</v>
      </c>
      <c r="AR217" s="530">
        <f>IF(OR(AR213=0, AR213=""), AR214, IF(AR214&gt;(AR213*(1+Dash!$B$6)), AR213*(1+Dash!$B$6), IF(AR214&lt;(AR213*(1-Dash!$B$7)), AR213*(1-Dash!$B$7), AR214)))</f>
        <v>40.700000000000003</v>
      </c>
      <c r="AS217" s="530">
        <f>IF(OR(AS213=0, AS213=""), AS214, IF(AS214&gt;(AS213*(1+Dash!$B$6)), AS213*(1+Dash!$B$6), IF(AS214&lt;(AS213*(1-Dash!$B$7)), AS213*(1-Dash!$B$7), AS214)))</f>
        <v>0</v>
      </c>
      <c r="AT217" s="530">
        <f>IF(OR(AT213=0, AT213=""), AT214, IF(AT214&gt;(AT213*(1+Dash!$B$6)), AT213*(1+Dash!$B$6), IF(AT214&lt;(AT213*(1-Dash!$B$7)), AT213*(1-Dash!$B$7), AT214)))</f>
        <v>0</v>
      </c>
      <c r="AU217" s="530">
        <f>IF(OR(AU213=0, AU213=""), AU214, IF(AU214&gt;(AU213*(1+Dash!$B$6)), AU213*(1+Dash!$B$6), IF(AU214&lt;(AU213*(1-Dash!$B$7)), AU213*(1-Dash!$B$7), AU214)))</f>
        <v>0</v>
      </c>
      <c r="AV217" s="530">
        <f>IF(OR(AV213=0, AV213=""), AV214, IF(AV214&gt;(AV213*(1+Dash!$B$6)), AV213*(1+Dash!$B$6), IF(AV214&lt;(AV213*(1-Dash!$B$7)), AV213*(1-Dash!$B$7), AV214)))</f>
        <v>0</v>
      </c>
      <c r="AW217" s="530">
        <f>IF(OR(AW213=0, AW213=""), AW214, IF(AW214&gt;(AW213*(1+Dash!$B$6)), AW213*(1+Dash!$B$6), IF(AW214&lt;(AW213*(1-Dash!$B$7)), AW213*(1-Dash!$B$7), AW214)))</f>
        <v>64</v>
      </c>
      <c r="AX217" s="530">
        <f>IF(OR(AX213=0, AX213=""), AX214, IF(AX214&gt;(AX213*(1+Dash!$B$6)), AX213*(1+Dash!$B$6), IF(AX214&lt;(AX213*(1-Dash!$B$7)), AX213*(1-Dash!$B$7), AX214)))</f>
        <v>4.75</v>
      </c>
      <c r="AY217" s="530">
        <f>IF(OR(AY213=0, AY213=""), AY214, IF(AY214&gt;(AY213*(1+Dash!$B$6)), AY213*(1+Dash!$B$6), IF(AY214&lt;(AY213*(1-Dash!$B$7)), AY213*(1-Dash!$B$7), AY214)))</f>
        <v>21.849999999999998</v>
      </c>
      <c r="AZ217" s="530">
        <f>IF(OR(AZ213=0, AZ213=""), AZ214, IF(AZ214&gt;(AZ213*(1+Dash!$B$6)), AZ213*(1+Dash!$B$6), IF(AZ214&lt;(AZ213*(1-Dash!$B$7)), AZ213*(1-Dash!$B$7), AZ214)))</f>
        <v>40.700000000000003</v>
      </c>
      <c r="BA217" s="530">
        <f>IF(OR(BA213=0, BA213=""), BA214, IF(BA214&gt;(BA213*(1+Dash!$B$6)), BA213*(1+Dash!$B$6), IF(BA214&lt;(BA213*(1-Dash!$B$7)), BA213*(1-Dash!$B$7), BA214)))</f>
        <v>287</v>
      </c>
      <c r="BB217" s="530">
        <f>IF(OR(BB213=0, BB213=""), BB214, IF(BB214&gt;(BB213*(1+Dash!$B$6)), BB213*(1+Dash!$B$6), IF(BB214&lt;(BB213*(1-Dash!$B$7)), BB213*(1-Dash!$B$7), BB214)))</f>
        <v>121.6</v>
      </c>
      <c r="BC217" s="530">
        <f>IF(OR(BC213=0, BC213=""), BC214, IF(BC214&gt;(BC213*(1+Dash!$B$6)), BC213*(1+Dash!$B$6), IF(BC214&lt;(BC213*(1-Dash!$B$7)), BC213*(1-Dash!$B$7), BC214)))</f>
        <v>152.94999999999999</v>
      </c>
      <c r="BD217" s="530">
        <f>IF(OR(BD213=0, BD213=""), BD214, IF(BD214&gt;(BD213*(1+Dash!$B$6)), BD213*(1+Dash!$B$6), IF(BD214&lt;(BD213*(1-Dash!$B$7)), BD213*(1-Dash!$B$7), BD214)))</f>
        <v>104.50000000000001</v>
      </c>
      <c r="BE217" s="530">
        <f>IF(OR(BE213=0, BE213=""), BE214, IF(BE214&gt;(BE213*(1+Dash!$B$6)), BE213*(1+Dash!$B$6), IF(BE214&lt;(BE213*(1-Dash!$B$7)), BE213*(1-Dash!$B$7), BE214)))</f>
        <v>149.60000000000002</v>
      </c>
      <c r="BF217" s="530">
        <f>IF(OR(BF213=0, BF213=""), BF214, IF(BF214&gt;(BF213*(1+Dash!$B$6)), BF213*(1+Dash!$B$6), IF(BF214&lt;(BF213*(1-Dash!$B$7)), BF213*(1-Dash!$B$7), BF214)))</f>
        <v>74.099999999999994</v>
      </c>
      <c r="BG217" s="530">
        <f>IF(OR(BG213=0, BG213=""), BG214, IF(BG214&gt;(BG213*(1+Dash!$B$6)), BG213*(1+Dash!$B$6), IF(BG214&lt;(BG213*(1-Dash!$B$7)), BG213*(1-Dash!$B$7), BG214)))</f>
        <v>72.600000000000009</v>
      </c>
      <c r="BH217" s="530">
        <f>IF(OR(BH213=0, BH213=""), BH214, IF(BH214&gt;(BH213*(1+Dash!$B$6)), BH213*(1+Dash!$B$6), IF(BH214&lt;(BH213*(1-Dash!$B$7)), BH213*(1-Dash!$B$7), BH214)))</f>
        <v>39.6</v>
      </c>
      <c r="BI217" s="530">
        <f>IF(OR(BI213=0, BI213=""), BI214, IF(BI214&gt;(BI213*(1+Dash!$B$6)), BI213*(1+Dash!$B$6), IF(BI214&lt;(BI213*(1-Dash!$B$7)), BI213*(1-Dash!$B$7), BI214)))</f>
        <v>136.79999999999998</v>
      </c>
      <c r="BJ217" s="530">
        <f>IF(OR(BJ213=0, BJ213=""), BJ214, IF(BJ214&gt;(BJ213*(1+Dash!$B$6)), BJ213*(1+Dash!$B$6), IF(BJ214&lt;(BJ213*(1-Dash!$B$7)), BJ213*(1-Dash!$B$7), BJ214)))</f>
        <v>47.5</v>
      </c>
      <c r="BK217" s="530">
        <f>IF(OR(BK213=0, BK213=""), BK214, IF(BK214&gt;(BK213*(1+Dash!$B$6)), BK213*(1+Dash!$B$6), IF(BK214&lt;(BK213*(1-Dash!$B$7)), BK213*(1-Dash!$B$7), BK214)))</f>
        <v>90.25</v>
      </c>
      <c r="BL217" s="530">
        <f>IF(OR(BL213=0, BL213=""), BL214, IF(BL214&gt;(BL213*(1+Dash!$B$6)), BL213*(1+Dash!$B$6), IF(BL214&lt;(BL213*(1-Dash!$B$7)), BL213*(1-Dash!$B$7), BL214)))</f>
        <v>64.900000000000006</v>
      </c>
      <c r="BM217" s="530">
        <f>IF(OR(BM213=0, BM213=""), BM214, IF(BM214&gt;(BM213*(1+Dash!$B$6)), BM213*(1+Dash!$B$6), IF(BM214&lt;(BM213*(1-Dash!$B$7)), BM213*(1-Dash!$B$7), BM214)))</f>
        <v>36</v>
      </c>
      <c r="BN217" s="530">
        <f>IF(OR(BN213=0, BN213=""), BN214, IF(BN214&gt;(BN213*(1+Dash!$B$6)), BN213*(1+Dash!$B$6), IF(BN214&lt;(BN213*(1-Dash!$B$7)), BN213*(1-Dash!$B$7), BN214)))</f>
        <v>5.6999999999999993</v>
      </c>
      <c r="BO217" s="530">
        <f>IF(OR(BO213=0, BO213=""), BO214, IF(BO214&gt;(BO213*(1+Dash!$B$6)), BO213*(1+Dash!$B$6), IF(BO214&lt;(BO213*(1-Dash!$B$7)), BO213*(1-Dash!$B$7), BO214)))</f>
        <v>20.9</v>
      </c>
      <c r="BP217" s="530">
        <f>IF(OR(BP213=0, BP213=""), BP214, IF(BP214&gt;(BP213*(1+Dash!$B$6)), BP213*(1+Dash!$B$6), IF(BP214&lt;(BP213*(1-Dash!$B$7)), BP213*(1-Dash!$B$7), BP214)))</f>
        <v>31.349999999999998</v>
      </c>
      <c r="BQ217" s="530">
        <f>IF(OR(BQ213=0, BQ213=""), BQ214, IF(BQ214&gt;(BQ213*(1+Dash!$B$6)), BQ213*(1+Dash!$B$6), IF(BQ214&lt;(BQ213*(1-Dash!$B$7)), BQ213*(1-Dash!$B$7), BQ214)))</f>
        <v>0</v>
      </c>
      <c r="BR217" s="530">
        <f>IF(OR(BR213=0, BR213=""), BR214, IF(BR214&gt;(BR213*(1+Dash!$B$6)), BR213*(1+Dash!$B$6), IF(BR214&lt;(BR213*(1-Dash!$B$7)), BR213*(1-Dash!$B$7), BR214)))</f>
        <v>0</v>
      </c>
      <c r="BS217" s="530">
        <f>IF(OR(BS213=0, BS213=""), BS214, IF(BS214&gt;(BS213*(1+Dash!$B$6)), BS213*(1+Dash!$B$6), IF(BS214&lt;(BS213*(1-Dash!$B$7)), BS213*(1-Dash!$B$7), BS214)))</f>
        <v>0</v>
      </c>
      <c r="BT217" s="530">
        <f>IF(OR(BT213=0, BT213=""), BT214, IF(BT214&gt;(BT213*(1+Dash!$B$6)), BT213*(1+Dash!$B$6), IF(BT214&lt;(BT213*(1-Dash!$B$7)), BT213*(1-Dash!$B$7), BT214)))</f>
        <v>0</v>
      </c>
      <c r="BU217" s="530">
        <f>IF(OR(BU213=0, BU213=""), BU214, IF(BU214&gt;(BU213*(1+Dash!$B$6)), BU213*(1+Dash!$B$6), IF(BU214&lt;(BU213*(1-Dash!$B$7)), BU213*(1-Dash!$B$7), BU214)))</f>
        <v>36</v>
      </c>
      <c r="BV217" s="530">
        <f>IF(OR(BV213=0, BV213=""), BV214, IF(BV214&gt;(BV213*(1+Dash!$B$6)), BV213*(1+Dash!$B$6), IF(BV214&lt;(BV213*(1-Dash!$B$7)), BV213*(1-Dash!$B$7), BV214)))</f>
        <v>5.6999999999999993</v>
      </c>
      <c r="BW217" s="530">
        <f>IF(OR(BW213=0, BW213=""), BW214, IF(BW214&gt;(BW213*(1+Dash!$B$6)), BW213*(1+Dash!$B$6), IF(BW214&lt;(BW213*(1-Dash!$B$7)), BW213*(1-Dash!$B$7), BW214)))</f>
        <v>20.9</v>
      </c>
      <c r="BX217" s="530">
        <f>IF(OR(BX213=0, BX213=""), BX214, IF(BX214&gt;(BX213*(1+Dash!$B$6)), BX213*(1+Dash!$B$6), IF(BX214&lt;(BX213*(1-Dash!$B$7)), BX213*(1-Dash!$B$7), BX214)))</f>
        <v>31.349999999999998</v>
      </c>
      <c r="BY217" s="530">
        <f>IF(OR(BY213=0, BY213=""), BY214, IF(BY214&gt;(BY213*(1+Dash!$B$6)), BY213*(1+Dash!$B$6), IF(BY214&lt;(BY213*(1-Dash!$B$7)), BY213*(1-Dash!$B$7), BY214)))</f>
        <v>12.100000000000001</v>
      </c>
      <c r="BZ217" s="530">
        <f>IF(OR(BZ213=0, BZ213=""), BZ214, IF(BZ214&gt;(BZ213*(1+Dash!$B$6)), BZ213*(1+Dash!$B$6), IF(BZ214&lt;(BZ213*(1-Dash!$B$7)), BZ213*(1-Dash!$B$7), BZ214)))</f>
        <v>14.3</v>
      </c>
      <c r="CA217" s="530">
        <f>IF(OR(CA213=0, CA213=""), CA214, IF(CA214&gt;(CA213*(1+Dash!$B$6)), CA213*(1+Dash!$B$6), IF(CA214&lt;(CA213*(1-Dash!$B$7)), CA213*(1-Dash!$B$7), CA214)))</f>
        <v>0</v>
      </c>
    </row>
    <row r="218" spans="1:79" s="477" customFormat="1">
      <c r="A218" s="477" t="s">
        <v>81</v>
      </c>
      <c r="B218" s="477" t="s">
        <v>1879</v>
      </c>
      <c r="C218" s="477">
        <v>2026</v>
      </c>
      <c r="D218" s="477" t="s">
        <v>1937</v>
      </c>
      <c r="E218" s="530">
        <f>IF(E215&gt;(E217*(1+Dash!$B$6)), E217*(1+Dash!$B$6), IF(E215&lt;(E217*(1-Dash!$B$7)), E217*(1-Dash!$B$7), E215))</f>
        <v>160.64499999999998</v>
      </c>
      <c r="F218" s="530">
        <f>IF(F215&gt;(F217*(1+Dash!$B$6)), F217*(1+Dash!$B$6), IF(F215&lt;(F217*(1-Dash!$B$7)), F217*(1-Dash!$B$7), F215))</f>
        <v>168</v>
      </c>
      <c r="G218" s="530">
        <f>IF(G215&gt;(G217*(1+Dash!$B$6)), G217*(1+Dash!$B$6), IF(G215&lt;(G217*(1-Dash!$B$7)), G217*(1-Dash!$B$7), G215))</f>
        <v>76.712499999999991</v>
      </c>
      <c r="H218" s="530">
        <f>IF(H215&gt;(H217*(1+Dash!$B$6)), H217*(1+Dash!$B$6), IF(H215&lt;(H217*(1-Dash!$B$7)), H217*(1-Dash!$B$7), H215))</f>
        <v>62</v>
      </c>
      <c r="I218" s="530">
        <f>IF(I215&gt;(I217*(1+Dash!$B$6)), I217*(1+Dash!$B$6), IF(I215&lt;(I217*(1-Dash!$B$7)), I217*(1-Dash!$B$7), I215))</f>
        <v>29.040000000000006</v>
      </c>
      <c r="J218" s="530">
        <f>IF(J215&gt;(J217*(1+Dash!$B$6)), J217*(1+Dash!$B$6), IF(J215&lt;(J217*(1-Dash!$B$7)), J217*(1-Dash!$B$7), J215))</f>
        <v>0</v>
      </c>
      <c r="K218" s="530">
        <f>IF(K215&gt;(K217*(1+Dash!$B$6)), K217*(1+Dash!$B$6), IF(K215&lt;(K217*(1-Dash!$B$7)), K217*(1-Dash!$B$7), K215))</f>
        <v>0</v>
      </c>
      <c r="L218" s="530">
        <f>IF(L215&gt;(L217*(1+Dash!$B$6)), L217*(1+Dash!$B$6), IF(L215&lt;(L217*(1-Dash!$B$7)), L217*(1-Dash!$B$7), L215))</f>
        <v>0</v>
      </c>
      <c r="M218" s="530">
        <f>IF(M215&gt;(M217*(1+Dash!$B$6)), M217*(1+Dash!$B$6), IF(M215&lt;(M217*(1-Dash!$B$7)), M217*(1-Dash!$B$7), M215))</f>
        <v>0</v>
      </c>
      <c r="N218" s="530">
        <f>IF(N215&gt;(N217*(1+Dash!$B$6)), N217*(1+Dash!$B$6), IF(N215&lt;(N217*(1-Dash!$B$7)), N217*(1-Dash!$B$7), N215))</f>
        <v>1</v>
      </c>
      <c r="O218" s="530">
        <f>IF(O215&gt;(O217*(1+Dash!$B$6)), O217*(1+Dash!$B$6), IF(O215&lt;(O217*(1-Dash!$B$7)), O217*(1-Dash!$B$7), O215))</f>
        <v>0</v>
      </c>
      <c r="P218" s="530">
        <f>IF(P215&gt;(P217*(1+Dash!$B$6)), P217*(1+Dash!$B$6), IF(P215&lt;(P217*(1-Dash!$B$7)), P217*(1-Dash!$B$7), P215))</f>
        <v>1</v>
      </c>
      <c r="Q218" s="530">
        <f>IF(Q215&gt;(Q217*(1+Dash!$B$6)), Q217*(1+Dash!$B$6), IF(Q215&lt;(Q217*(1-Dash!$B$7)), Q217*(1-Dash!$B$7), Q215))</f>
        <v>92</v>
      </c>
      <c r="R218" s="530">
        <f>IF(R215&gt;(R217*(1+Dash!$B$6)), R217*(1+Dash!$B$6), IF(R215&lt;(R217*(1-Dash!$B$7)), R217*(1-Dash!$B$7), R215))</f>
        <v>47</v>
      </c>
      <c r="S218" s="530">
        <f>IF(S215&gt;(S217*(1+Dash!$B$6)), S217*(1+Dash!$B$6), IF(S215&lt;(S217*(1-Dash!$B$7)), S217*(1-Dash!$B$7), S215))</f>
        <v>6</v>
      </c>
      <c r="T218" s="530">
        <f>IF(T215&gt;(T217*(1+Dash!$B$6)), T217*(1+Dash!$B$6), IF(T215&lt;(T217*(1-Dash!$B$7)), T217*(1-Dash!$B$7), T215))</f>
        <v>12</v>
      </c>
      <c r="U218" s="530">
        <f>IF(U215&gt;(U217*(1+Dash!$B$6)), U217*(1+Dash!$B$6), IF(U215&lt;(U217*(1-Dash!$B$7)), U217*(1-Dash!$B$7), U215))</f>
        <v>14</v>
      </c>
      <c r="V218" s="530">
        <f>IF(V215&gt;(V217*(1+Dash!$B$6)), V217*(1+Dash!$B$6), IF(V215&lt;(V217*(1-Dash!$B$7)), V217*(1-Dash!$B$7), V215))</f>
        <v>0</v>
      </c>
      <c r="W218" s="530">
        <f>IF(W215&gt;(W217*(1+Dash!$B$6)), W217*(1+Dash!$B$6), IF(W215&lt;(W217*(1-Dash!$B$7)), W217*(1-Dash!$B$7), W215))</f>
        <v>0</v>
      </c>
      <c r="X218" s="530">
        <f>IF(X215&gt;(X217*(1+Dash!$B$6)), X217*(1+Dash!$B$6), IF(X215&lt;(X217*(1-Dash!$B$7)), X217*(1-Dash!$B$7), X215))</f>
        <v>0</v>
      </c>
      <c r="Y218" s="530">
        <f>IF(Y215&gt;(Y217*(1+Dash!$B$6)), Y217*(1+Dash!$B$6), IF(Y215&lt;(Y217*(1-Dash!$B$7)), Y217*(1-Dash!$B$7), Y215))</f>
        <v>78.517499999999984</v>
      </c>
      <c r="Z218" s="530">
        <f>IF(Z215&gt;(Z217*(1+Dash!$B$6)), Z217*(1+Dash!$B$6), IF(Z215&lt;(Z217*(1-Dash!$B$7)), Z217*(1-Dash!$B$7), Z215))</f>
        <v>47</v>
      </c>
      <c r="AA218" s="530">
        <f>IF(AA215&gt;(AA217*(1+Dash!$B$6)), AA217*(1+Dash!$B$6), IF(AA215&lt;(AA217*(1-Dash!$B$7)), AA217*(1-Dash!$B$7), AA215))</f>
        <v>6</v>
      </c>
      <c r="AB218" s="530">
        <f>IF(AB215&gt;(AB217*(1+Dash!$B$6)), AB217*(1+Dash!$B$6), IF(AB215&lt;(AB217*(1-Dash!$B$7)), AB217*(1-Dash!$B$7), AB215))</f>
        <v>12</v>
      </c>
      <c r="AC218" s="530">
        <f>IF(AC215&gt;(AC217*(1+Dash!$B$6)), AC217*(1+Dash!$B$6), IF(AC215&lt;(AC217*(1-Dash!$B$7)), AC217*(1-Dash!$B$7), AC215))</f>
        <v>244</v>
      </c>
      <c r="AD218" s="530">
        <f>IF(AD215&gt;(AD217*(1+Dash!$B$6)), AD217*(1+Dash!$B$6), IF(AD215&lt;(AD217*(1-Dash!$B$7)), AD217*(1-Dash!$B$7), AD215))</f>
        <v>148</v>
      </c>
      <c r="AE218" s="530">
        <f>IF(AE215&gt;(AE217*(1+Dash!$B$6)), AE217*(1+Dash!$B$6), IF(AE215&lt;(AE217*(1-Dash!$B$7)), AE217*(1-Dash!$B$7), AE215))</f>
        <v>110</v>
      </c>
      <c r="AF218" s="530">
        <f>IF(AF215&gt;(AF217*(1+Dash!$B$6)), AF217*(1+Dash!$B$6), IF(AF215&lt;(AF217*(1-Dash!$B$7)), AF217*(1-Dash!$B$7), AF215))</f>
        <v>114.95000000000003</v>
      </c>
      <c r="AG218" s="530">
        <f>IF(AG215&gt;(AG217*(1+Dash!$B$6)), AG217*(1+Dash!$B$6), IF(AG215&lt;(AG217*(1-Dash!$B$7)), AG217*(1-Dash!$B$7), AG215))</f>
        <v>19.360000000000003</v>
      </c>
      <c r="AH218" s="530">
        <f>IF(AH215&gt;(AH217*(1+Dash!$B$6)), AH217*(1+Dash!$B$6), IF(AH215&lt;(AH217*(1-Dash!$B$7)), AH217*(1-Dash!$B$7), AH215))</f>
        <v>8.4700000000000024</v>
      </c>
      <c r="AI218" s="530">
        <f>IF(AI215&gt;(AI217*(1+Dash!$B$6)), AI217*(1+Dash!$B$6), IF(AI215&lt;(AI217*(1-Dash!$B$7)), AI217*(1-Dash!$B$7), AI215))</f>
        <v>8.4700000000000024</v>
      </c>
      <c r="AJ218" s="530">
        <f>IF(AJ215&gt;(AJ217*(1+Dash!$B$6)), AJ217*(1+Dash!$B$6), IF(AJ215&lt;(AJ217*(1-Dash!$B$7)), AJ217*(1-Dash!$B$7), AJ215))</f>
        <v>13.310000000000002</v>
      </c>
      <c r="AK218" s="530">
        <f>IF(AK215&gt;(AK217*(1+Dash!$B$6)), AK217*(1+Dash!$B$6), IF(AK215&lt;(AK217*(1-Dash!$B$7)), AK217*(1-Dash!$B$7), AK215))</f>
        <v>190.42749999999998</v>
      </c>
      <c r="AL218" s="530">
        <f>IF(AL215&gt;(AL217*(1+Dash!$B$6)), AL217*(1+Dash!$B$6), IF(AL215&lt;(AL217*(1-Dash!$B$7)), AL217*(1-Dash!$B$7), AL215))</f>
        <v>133.57</v>
      </c>
      <c r="AM218" s="530">
        <f>IF(AM215&gt;(AM217*(1+Dash!$B$6)), AM217*(1+Dash!$B$6), IF(AM215&lt;(AM217*(1-Dash!$B$7)), AM217*(1-Dash!$B$7), AM215))</f>
        <v>101.07999999999998</v>
      </c>
      <c r="AN218" s="530">
        <f>IF(AN215&gt;(AN217*(1+Dash!$B$6)), AN217*(1+Dash!$B$6), IF(AN215&lt;(AN217*(1-Dash!$B$7)), AN217*(1-Dash!$B$7), AN215))</f>
        <v>92</v>
      </c>
      <c r="AO218" s="530">
        <f>IF(AO215&gt;(AO217*(1+Dash!$B$6)), AO217*(1+Dash!$B$6), IF(AO215&lt;(AO217*(1-Dash!$B$7)), AO217*(1-Dash!$B$7), AO215))</f>
        <v>65</v>
      </c>
      <c r="AP218" s="530">
        <f>IF(AP215&gt;(AP217*(1+Dash!$B$6)), AP217*(1+Dash!$B$6), IF(AP215&lt;(AP217*(1-Dash!$B$7)), AP217*(1-Dash!$B$7), AP215))</f>
        <v>4.5125000000000002</v>
      </c>
      <c r="AQ218" s="530">
        <f>IF(AQ215&gt;(AQ217*(1+Dash!$B$6)), AQ217*(1+Dash!$B$6), IF(AQ215&lt;(AQ217*(1-Dash!$B$7)), AQ217*(1-Dash!$B$7), AQ215))</f>
        <v>20.757499999999997</v>
      </c>
      <c r="AR218" s="530">
        <f>IF(AR215&gt;(AR217*(1+Dash!$B$6)), AR217*(1+Dash!$B$6), IF(AR215&lt;(AR217*(1-Dash!$B$7)), AR217*(1-Dash!$B$7), AR215))</f>
        <v>44.77000000000001</v>
      </c>
      <c r="AS218" s="530">
        <f>IF(AS215&gt;(AS217*(1+Dash!$B$6)), AS217*(1+Dash!$B$6), IF(AS215&lt;(AS217*(1-Dash!$B$7)), AS217*(1-Dash!$B$7), AS215))</f>
        <v>0</v>
      </c>
      <c r="AT218" s="530">
        <f>IF(AT215&gt;(AT217*(1+Dash!$B$6)), AT217*(1+Dash!$B$6), IF(AT215&lt;(AT217*(1-Dash!$B$7)), AT217*(1-Dash!$B$7), AT215))</f>
        <v>0</v>
      </c>
      <c r="AU218" s="530">
        <f>IF(AU215&gt;(AU217*(1+Dash!$B$6)), AU217*(1+Dash!$B$6), IF(AU215&lt;(AU217*(1-Dash!$B$7)), AU217*(1-Dash!$B$7), AU215))</f>
        <v>0</v>
      </c>
      <c r="AV218" s="530">
        <f>IF(AV215&gt;(AV217*(1+Dash!$B$6)), AV217*(1+Dash!$B$6), IF(AV215&lt;(AV217*(1-Dash!$B$7)), AV217*(1-Dash!$B$7), AV215))</f>
        <v>0</v>
      </c>
      <c r="AW218" s="530">
        <f>IF(AW215&gt;(AW217*(1+Dash!$B$6)), AW217*(1+Dash!$B$6), IF(AW215&lt;(AW217*(1-Dash!$B$7)), AW217*(1-Dash!$B$7), AW215))</f>
        <v>65</v>
      </c>
      <c r="AX218" s="530">
        <f>IF(AX215&gt;(AX217*(1+Dash!$B$6)), AX217*(1+Dash!$B$6), IF(AX215&lt;(AX217*(1-Dash!$B$7)), AX217*(1-Dash!$B$7), AX215))</f>
        <v>4.5125000000000002</v>
      </c>
      <c r="AY218" s="530">
        <f>IF(AY215&gt;(AY217*(1+Dash!$B$6)), AY217*(1+Dash!$B$6), IF(AY215&lt;(AY217*(1-Dash!$B$7)), AY217*(1-Dash!$B$7), AY215))</f>
        <v>20.757499999999997</v>
      </c>
      <c r="AZ218" s="530">
        <f>IF(AZ215&gt;(AZ217*(1+Dash!$B$6)), AZ217*(1+Dash!$B$6), IF(AZ215&lt;(AZ217*(1-Dash!$B$7)), AZ217*(1-Dash!$B$7), AZ215))</f>
        <v>44.77000000000001</v>
      </c>
      <c r="BA218" s="530">
        <f>IF(BA215&gt;(BA217*(1+Dash!$B$6)), BA217*(1+Dash!$B$6), IF(BA215&lt;(BA217*(1-Dash!$B$7)), BA217*(1-Dash!$B$7), BA215))</f>
        <v>287</v>
      </c>
      <c r="BB218" s="530">
        <f>IF(BB215&gt;(BB217*(1+Dash!$B$6)), BB217*(1+Dash!$B$6), IF(BB215&lt;(BB217*(1-Dash!$B$7)), BB217*(1-Dash!$B$7), BB215))</f>
        <v>115.52</v>
      </c>
      <c r="BC218" s="530">
        <f>IF(BC215&gt;(BC217*(1+Dash!$B$6)), BC217*(1+Dash!$B$6), IF(BC215&lt;(BC217*(1-Dash!$B$7)), BC217*(1-Dash!$B$7), BC215))</f>
        <v>150</v>
      </c>
      <c r="BD218" s="530">
        <f>IF(BD215&gt;(BD217*(1+Dash!$B$6)), BD217*(1+Dash!$B$6), IF(BD215&lt;(BD217*(1-Dash!$B$7)), BD217*(1-Dash!$B$7), BD215))</f>
        <v>114.95000000000003</v>
      </c>
      <c r="BE218" s="530">
        <f>IF(BE215&gt;(BE217*(1+Dash!$B$6)), BE217*(1+Dash!$B$6), IF(BE215&lt;(BE217*(1-Dash!$B$7)), BE217*(1-Dash!$B$7), BE215))</f>
        <v>155</v>
      </c>
      <c r="BF218" s="530">
        <f>IF(BF215&gt;(BF217*(1+Dash!$B$6)), BF217*(1+Dash!$B$6), IF(BF215&lt;(BF217*(1-Dash!$B$7)), BF217*(1-Dash!$B$7), BF215))</f>
        <v>70.394999999999996</v>
      </c>
      <c r="BG218" s="530">
        <f>IF(BG215&gt;(BG217*(1+Dash!$B$6)), BG217*(1+Dash!$B$6), IF(BG215&lt;(BG217*(1-Dash!$B$7)), BG217*(1-Dash!$B$7), BG215))</f>
        <v>79.860000000000014</v>
      </c>
      <c r="BH218" s="530">
        <f>IF(BH215&gt;(BH217*(1+Dash!$B$6)), BH217*(1+Dash!$B$6), IF(BH215&lt;(BH217*(1-Dash!$B$7)), BH217*(1-Dash!$B$7), BH215))</f>
        <v>43</v>
      </c>
      <c r="BI218" s="530">
        <f>IF(BI215&gt;(BI217*(1+Dash!$B$6)), BI217*(1+Dash!$B$6), IF(BI215&lt;(BI217*(1-Dash!$B$7)), BI217*(1-Dash!$B$7), BI215))</f>
        <v>132</v>
      </c>
      <c r="BJ218" s="530">
        <f>IF(BJ215&gt;(BJ217*(1+Dash!$B$6)), BJ217*(1+Dash!$B$6), IF(BJ215&lt;(BJ217*(1-Dash!$B$7)), BJ217*(1-Dash!$B$7), BJ215))</f>
        <v>45.125</v>
      </c>
      <c r="BK218" s="530">
        <f>IF(BK215&gt;(BK217*(1+Dash!$B$6)), BK217*(1+Dash!$B$6), IF(BK215&lt;(BK217*(1-Dash!$B$7)), BK217*(1-Dash!$B$7), BK215))</f>
        <v>85.737499999999997</v>
      </c>
      <c r="BL218" s="530">
        <f>IF(BL215&gt;(BL217*(1+Dash!$B$6)), BL217*(1+Dash!$B$6), IF(BL215&lt;(BL217*(1-Dash!$B$7)), BL217*(1-Dash!$B$7), BL215))</f>
        <v>71.390000000000015</v>
      </c>
      <c r="BM218" s="530">
        <f>IF(BM215&gt;(BM217*(1+Dash!$B$6)), BM217*(1+Dash!$B$6), IF(BM215&lt;(BM217*(1-Dash!$B$7)), BM217*(1-Dash!$B$7), BM215))</f>
        <v>36</v>
      </c>
      <c r="BN218" s="530">
        <f>IF(BN215&gt;(BN217*(1+Dash!$B$6)), BN217*(1+Dash!$B$6), IF(BN215&lt;(BN217*(1-Dash!$B$7)), BN217*(1-Dash!$B$7), BN215))</f>
        <v>5.4149999999999991</v>
      </c>
      <c r="BO218" s="530">
        <f>IF(BO215&gt;(BO217*(1+Dash!$B$6)), BO217*(1+Dash!$B$6), IF(BO215&lt;(BO217*(1-Dash!$B$7)), BO217*(1-Dash!$B$7), BO215))</f>
        <v>19.854999999999997</v>
      </c>
      <c r="BP218" s="530">
        <f>IF(BP215&gt;(BP217*(1+Dash!$B$6)), BP217*(1+Dash!$B$6), IF(BP215&lt;(BP217*(1-Dash!$B$7)), BP217*(1-Dash!$B$7), BP215))</f>
        <v>31</v>
      </c>
      <c r="BQ218" s="530">
        <f>IF(BQ215&gt;(BQ217*(1+Dash!$B$6)), BQ217*(1+Dash!$B$6), IF(BQ215&lt;(BQ217*(1-Dash!$B$7)), BQ217*(1-Dash!$B$7), BQ215))</f>
        <v>0</v>
      </c>
      <c r="BR218" s="530">
        <f>IF(BR215&gt;(BR217*(1+Dash!$B$6)), BR217*(1+Dash!$B$6), IF(BR215&lt;(BR217*(1-Dash!$B$7)), BR217*(1-Dash!$B$7), BR215))</f>
        <v>0</v>
      </c>
      <c r="BS218" s="530">
        <f>IF(BS215&gt;(BS217*(1+Dash!$B$6)), BS217*(1+Dash!$B$6), IF(BS215&lt;(BS217*(1-Dash!$B$7)), BS217*(1-Dash!$B$7), BS215))</f>
        <v>0</v>
      </c>
      <c r="BT218" s="530">
        <f>IF(BT215&gt;(BT217*(1+Dash!$B$6)), BT217*(1+Dash!$B$6), IF(BT215&lt;(BT217*(1-Dash!$B$7)), BT217*(1-Dash!$B$7), BT215))</f>
        <v>0</v>
      </c>
      <c r="BU218" s="530">
        <f>IF(BU215&gt;(BU217*(1+Dash!$B$6)), BU217*(1+Dash!$B$6), IF(BU215&lt;(BU217*(1-Dash!$B$7)), BU217*(1-Dash!$B$7), BU215))</f>
        <v>36</v>
      </c>
      <c r="BV218" s="530">
        <f>IF(BV215&gt;(BV217*(1+Dash!$B$6)), BV217*(1+Dash!$B$6), IF(BV215&lt;(BV217*(1-Dash!$B$7)), BV217*(1-Dash!$B$7), BV215))</f>
        <v>5.4149999999999991</v>
      </c>
      <c r="BW218" s="530">
        <f>IF(BW215&gt;(BW217*(1+Dash!$B$6)), BW217*(1+Dash!$B$6), IF(BW215&lt;(BW217*(1-Dash!$B$7)), BW217*(1-Dash!$B$7), BW215))</f>
        <v>19.854999999999997</v>
      </c>
      <c r="BX218" s="530">
        <f>IF(BX215&gt;(BX217*(1+Dash!$B$6)), BX217*(1+Dash!$B$6), IF(BX215&lt;(BX217*(1-Dash!$B$7)), BX217*(1-Dash!$B$7), BX215))</f>
        <v>31</v>
      </c>
      <c r="BY218" s="530">
        <f>IF(BY215&gt;(BY217*(1+Dash!$B$6)), BY217*(1+Dash!$B$6), IF(BY215&lt;(BY217*(1-Dash!$B$7)), BY217*(1-Dash!$B$7), BY215))</f>
        <v>13.310000000000002</v>
      </c>
      <c r="BZ218" s="530">
        <f>IF(BZ215&gt;(BZ217*(1+Dash!$B$6)), BZ217*(1+Dash!$B$6), IF(BZ215&lt;(BZ217*(1-Dash!$B$7)), BZ217*(1-Dash!$B$7), BZ215))</f>
        <v>15.730000000000002</v>
      </c>
      <c r="CA218" s="530">
        <f>IF(CA215&gt;(CA217*(1+Dash!$B$6)), CA217*(1+Dash!$B$6), IF(CA215&lt;(CA217*(1-Dash!$B$7)), CA217*(1-Dash!$B$7), CA215))</f>
        <v>0</v>
      </c>
    </row>
    <row r="219" spans="1:79" s="477" customFormat="1">
      <c r="A219" s="477" t="s">
        <v>83</v>
      </c>
      <c r="B219" s="477" t="s">
        <v>1914</v>
      </c>
      <c r="C219" s="477">
        <v>2018</v>
      </c>
      <c r="D219" s="477" t="s">
        <v>1934</v>
      </c>
      <c r="E219" s="530">
        <v>339</v>
      </c>
      <c r="F219" s="530">
        <v>379</v>
      </c>
      <c r="G219" s="530">
        <v>321</v>
      </c>
      <c r="H219" s="530">
        <v>117</v>
      </c>
      <c r="I219" s="530">
        <v>73</v>
      </c>
      <c r="J219" s="530">
        <v>0</v>
      </c>
      <c r="K219" s="530">
        <v>0</v>
      </c>
      <c r="L219" s="530">
        <v>0</v>
      </c>
      <c r="M219" s="530">
        <v>0</v>
      </c>
      <c r="N219" s="530">
        <v>0</v>
      </c>
      <c r="O219" s="530">
        <v>0</v>
      </c>
      <c r="P219" s="530">
        <v>0</v>
      </c>
      <c r="Q219" s="530">
        <v>0</v>
      </c>
      <c r="R219" s="530">
        <v>0</v>
      </c>
      <c r="S219" s="530">
        <v>0</v>
      </c>
      <c r="T219" s="530">
        <v>0</v>
      </c>
      <c r="U219" s="530">
        <v>0</v>
      </c>
      <c r="V219" s="530">
        <v>0</v>
      </c>
      <c r="W219" s="530">
        <v>0</v>
      </c>
      <c r="X219" s="530">
        <v>0</v>
      </c>
      <c r="Y219" s="530">
        <v>0</v>
      </c>
      <c r="Z219" s="530">
        <v>0</v>
      </c>
      <c r="AA219" s="530">
        <v>0</v>
      </c>
      <c r="AB219" s="530">
        <v>0</v>
      </c>
      <c r="AC219" s="530">
        <v>270</v>
      </c>
      <c r="AD219" s="530">
        <v>247</v>
      </c>
      <c r="AE219" s="530">
        <v>165</v>
      </c>
      <c r="AF219" s="530">
        <v>134</v>
      </c>
      <c r="AG219" s="530">
        <v>116</v>
      </c>
      <c r="AH219" s="530">
        <v>103</v>
      </c>
      <c r="AI219" s="530">
        <v>72</v>
      </c>
      <c r="AJ219" s="530">
        <v>56</v>
      </c>
      <c r="AK219" s="530">
        <v>154</v>
      </c>
      <c r="AL219" s="530">
        <v>144</v>
      </c>
      <c r="AM219" s="530">
        <v>93</v>
      </c>
      <c r="AN219" s="530">
        <v>78</v>
      </c>
      <c r="AO219" s="530">
        <v>0</v>
      </c>
      <c r="AP219" s="530">
        <v>0</v>
      </c>
      <c r="AQ219" s="530">
        <v>0</v>
      </c>
      <c r="AR219" s="530">
        <v>0</v>
      </c>
      <c r="AS219" s="530">
        <v>0</v>
      </c>
      <c r="AT219" s="530">
        <v>0</v>
      </c>
      <c r="AU219" s="530">
        <v>0</v>
      </c>
      <c r="AV219" s="530">
        <v>0</v>
      </c>
      <c r="AW219" s="530">
        <v>0</v>
      </c>
      <c r="AX219" s="530">
        <v>0</v>
      </c>
      <c r="AY219" s="530">
        <v>0</v>
      </c>
      <c r="AZ219" s="530">
        <v>0</v>
      </c>
      <c r="BA219" s="530">
        <v>512</v>
      </c>
      <c r="BB219" s="530">
        <v>404</v>
      </c>
      <c r="BC219" s="530">
        <v>274</v>
      </c>
      <c r="BD219" s="530">
        <v>216</v>
      </c>
      <c r="BE219" s="530">
        <v>306</v>
      </c>
      <c r="BF219" s="530">
        <v>245</v>
      </c>
      <c r="BG219" s="530">
        <v>157</v>
      </c>
      <c r="BH219" s="530">
        <v>100</v>
      </c>
      <c r="BI219" s="530">
        <v>206</v>
      </c>
      <c r="BJ219" s="530">
        <v>159</v>
      </c>
      <c r="BK219" s="530">
        <v>117</v>
      </c>
      <c r="BL219" s="530">
        <v>116</v>
      </c>
      <c r="BM219" s="530">
        <v>0</v>
      </c>
      <c r="BN219" s="530">
        <v>0</v>
      </c>
      <c r="BO219" s="530">
        <v>0</v>
      </c>
      <c r="BP219" s="530">
        <v>0</v>
      </c>
      <c r="BQ219" s="530">
        <v>0</v>
      </c>
      <c r="BR219" s="530">
        <v>0</v>
      </c>
      <c r="BS219" s="530">
        <v>0</v>
      </c>
      <c r="BT219" s="530">
        <v>0</v>
      </c>
      <c r="BU219" s="530">
        <v>0</v>
      </c>
      <c r="BV219" s="530">
        <v>0</v>
      </c>
      <c r="BW219" s="530">
        <v>0</v>
      </c>
      <c r="BX219" s="530">
        <v>0</v>
      </c>
      <c r="BY219" s="530">
        <v>5</v>
      </c>
      <c r="BZ219" s="530">
        <v>44</v>
      </c>
      <c r="CA219" s="530">
        <v>0</v>
      </c>
    </row>
    <row r="220" spans="1:79" s="477" customFormat="1">
      <c r="A220" s="477" t="s">
        <v>83</v>
      </c>
      <c r="B220" s="477" t="s">
        <v>1914</v>
      </c>
      <c r="C220" s="477">
        <v>2019</v>
      </c>
      <c r="D220" s="477" t="s">
        <v>1934</v>
      </c>
      <c r="E220" s="530">
        <v>382</v>
      </c>
      <c r="F220" s="530">
        <v>293</v>
      </c>
      <c r="G220" s="530">
        <v>242</v>
      </c>
      <c r="H220" s="530">
        <v>97</v>
      </c>
      <c r="I220" s="530">
        <v>59</v>
      </c>
      <c r="J220" s="530">
        <v>0</v>
      </c>
      <c r="K220" s="530">
        <v>0</v>
      </c>
      <c r="L220" s="530">
        <v>0</v>
      </c>
      <c r="M220" s="530">
        <v>0</v>
      </c>
      <c r="N220" s="530">
        <v>0</v>
      </c>
      <c r="O220" s="530">
        <v>0</v>
      </c>
      <c r="P220" s="530">
        <v>0</v>
      </c>
      <c r="Q220" s="530">
        <v>0</v>
      </c>
      <c r="R220" s="530">
        <v>0</v>
      </c>
      <c r="S220" s="530">
        <v>0</v>
      </c>
      <c r="T220" s="530">
        <v>0</v>
      </c>
      <c r="U220" s="530">
        <v>0</v>
      </c>
      <c r="V220" s="530">
        <v>0</v>
      </c>
      <c r="W220" s="530">
        <v>0</v>
      </c>
      <c r="X220" s="530">
        <v>0</v>
      </c>
      <c r="Y220" s="530">
        <v>0</v>
      </c>
      <c r="Z220" s="530">
        <v>0</v>
      </c>
      <c r="AA220" s="530">
        <v>0</v>
      </c>
      <c r="AB220" s="530">
        <v>0</v>
      </c>
      <c r="AC220" s="530">
        <v>379</v>
      </c>
      <c r="AD220" s="530">
        <v>296</v>
      </c>
      <c r="AE220" s="530">
        <v>160</v>
      </c>
      <c r="AF220" s="530">
        <v>195</v>
      </c>
      <c r="AG220" s="530">
        <v>143</v>
      </c>
      <c r="AH220" s="530">
        <v>126</v>
      </c>
      <c r="AI220" s="530">
        <v>53</v>
      </c>
      <c r="AJ220" s="530">
        <v>60</v>
      </c>
      <c r="AK220" s="530">
        <v>236</v>
      </c>
      <c r="AL220" s="530">
        <v>170</v>
      </c>
      <c r="AM220" s="530">
        <v>107</v>
      </c>
      <c r="AN220" s="530">
        <v>135</v>
      </c>
      <c r="AO220" s="530">
        <v>0</v>
      </c>
      <c r="AP220" s="530">
        <v>0</v>
      </c>
      <c r="AQ220" s="530">
        <v>0</v>
      </c>
      <c r="AR220" s="530">
        <v>0</v>
      </c>
      <c r="AS220" s="530">
        <v>0</v>
      </c>
      <c r="AT220" s="530">
        <v>0</v>
      </c>
      <c r="AU220" s="530">
        <v>0</v>
      </c>
      <c r="AV220" s="530">
        <v>0</v>
      </c>
      <c r="AW220" s="530">
        <v>0</v>
      </c>
      <c r="AX220" s="530">
        <v>0</v>
      </c>
      <c r="AY220" s="530">
        <v>0</v>
      </c>
      <c r="AZ220" s="530">
        <v>0</v>
      </c>
      <c r="BA220" s="530">
        <v>576</v>
      </c>
      <c r="BB220" s="530">
        <v>432</v>
      </c>
      <c r="BC220" s="530">
        <v>284</v>
      </c>
      <c r="BD220" s="530">
        <v>231</v>
      </c>
      <c r="BE220" s="530">
        <v>357</v>
      </c>
      <c r="BF220" s="530">
        <v>267</v>
      </c>
      <c r="BG220" s="530">
        <v>174</v>
      </c>
      <c r="BH220" s="530">
        <v>107</v>
      </c>
      <c r="BI220" s="530">
        <v>219</v>
      </c>
      <c r="BJ220" s="530">
        <v>165</v>
      </c>
      <c r="BK220" s="530">
        <v>110</v>
      </c>
      <c r="BL220" s="530">
        <v>124</v>
      </c>
      <c r="BM220" s="530">
        <v>0</v>
      </c>
      <c r="BN220" s="530">
        <v>0</v>
      </c>
      <c r="BO220" s="530">
        <v>0</v>
      </c>
      <c r="BP220" s="530">
        <v>0</v>
      </c>
      <c r="BQ220" s="530">
        <v>0</v>
      </c>
      <c r="BR220" s="530">
        <v>0</v>
      </c>
      <c r="BS220" s="530">
        <v>0</v>
      </c>
      <c r="BT220" s="530">
        <v>0</v>
      </c>
      <c r="BU220" s="530">
        <v>0</v>
      </c>
      <c r="BV220" s="530">
        <v>0</v>
      </c>
      <c r="BW220" s="530">
        <v>0</v>
      </c>
      <c r="BX220" s="530">
        <v>0</v>
      </c>
      <c r="BY220" s="530">
        <v>10</v>
      </c>
      <c r="BZ220" s="530">
        <v>38</v>
      </c>
      <c r="CA220" s="530">
        <v>0</v>
      </c>
    </row>
    <row r="221" spans="1:79" s="477" customFormat="1">
      <c r="A221" s="477" t="s">
        <v>83</v>
      </c>
      <c r="B221" s="477" t="s">
        <v>1914</v>
      </c>
      <c r="C221" s="477">
        <v>2020</v>
      </c>
      <c r="D221" s="477" t="s">
        <v>1934</v>
      </c>
      <c r="E221" s="530">
        <v>314</v>
      </c>
      <c r="F221" s="530">
        <v>254</v>
      </c>
      <c r="G221" s="530">
        <v>202</v>
      </c>
      <c r="H221" s="530">
        <v>104</v>
      </c>
      <c r="I221" s="530">
        <v>59</v>
      </c>
      <c r="J221" s="530">
        <v>0</v>
      </c>
      <c r="K221" s="530">
        <v>0</v>
      </c>
      <c r="L221" s="530">
        <v>0</v>
      </c>
      <c r="M221" s="530">
        <v>0</v>
      </c>
      <c r="N221" s="530">
        <v>54</v>
      </c>
      <c r="O221" s="530">
        <v>0</v>
      </c>
      <c r="P221" s="530">
        <v>54</v>
      </c>
      <c r="Q221" s="530">
        <v>0</v>
      </c>
      <c r="R221" s="530">
        <v>0</v>
      </c>
      <c r="S221" s="530">
        <v>0</v>
      </c>
      <c r="T221" s="530">
        <v>0</v>
      </c>
      <c r="U221" s="530">
        <v>0</v>
      </c>
      <c r="V221" s="530">
        <v>0</v>
      </c>
      <c r="W221" s="530">
        <v>0</v>
      </c>
      <c r="X221" s="530">
        <v>0</v>
      </c>
      <c r="Y221" s="530">
        <v>0</v>
      </c>
      <c r="Z221" s="530">
        <v>0</v>
      </c>
      <c r="AA221" s="530">
        <v>0</v>
      </c>
      <c r="AB221" s="530">
        <v>0</v>
      </c>
      <c r="AC221" s="530">
        <v>274</v>
      </c>
      <c r="AD221" s="530">
        <v>193</v>
      </c>
      <c r="AE221" s="530">
        <v>124</v>
      </c>
      <c r="AF221" s="530">
        <v>135</v>
      </c>
      <c r="AG221" s="530">
        <v>79</v>
      </c>
      <c r="AH221" s="530">
        <v>53</v>
      </c>
      <c r="AI221" s="530">
        <v>32</v>
      </c>
      <c r="AJ221" s="530">
        <v>40</v>
      </c>
      <c r="AK221" s="530">
        <v>195</v>
      </c>
      <c r="AL221" s="530">
        <v>140</v>
      </c>
      <c r="AM221" s="530">
        <v>92</v>
      </c>
      <c r="AN221" s="530">
        <v>95</v>
      </c>
      <c r="AO221" s="530">
        <v>0</v>
      </c>
      <c r="AP221" s="530">
        <v>0</v>
      </c>
      <c r="AQ221" s="530">
        <v>0</v>
      </c>
      <c r="AR221" s="530">
        <v>0</v>
      </c>
      <c r="AS221" s="530">
        <v>0</v>
      </c>
      <c r="AT221" s="530">
        <v>0</v>
      </c>
      <c r="AU221" s="530">
        <v>0</v>
      </c>
      <c r="AV221" s="530">
        <v>0</v>
      </c>
      <c r="AW221" s="530">
        <v>0</v>
      </c>
      <c r="AX221" s="530">
        <v>0</v>
      </c>
      <c r="AY221" s="530">
        <v>0</v>
      </c>
      <c r="AZ221" s="530">
        <v>0</v>
      </c>
      <c r="BA221" s="530">
        <v>636</v>
      </c>
      <c r="BB221" s="530">
        <v>487</v>
      </c>
      <c r="BC221" s="530">
        <v>318</v>
      </c>
      <c r="BD221" s="530">
        <v>260</v>
      </c>
      <c r="BE221" s="530">
        <v>347</v>
      </c>
      <c r="BF221" s="530">
        <v>269</v>
      </c>
      <c r="BG221" s="530">
        <v>168</v>
      </c>
      <c r="BH221" s="530">
        <v>98</v>
      </c>
      <c r="BI221" s="530">
        <v>289</v>
      </c>
      <c r="BJ221" s="530">
        <v>218</v>
      </c>
      <c r="BK221" s="530">
        <v>150</v>
      </c>
      <c r="BL221" s="530">
        <v>162</v>
      </c>
      <c r="BM221" s="530">
        <v>49</v>
      </c>
      <c r="BN221" s="530">
        <v>21</v>
      </c>
      <c r="BO221" s="530">
        <v>16</v>
      </c>
      <c r="BP221" s="530">
        <v>36</v>
      </c>
      <c r="BQ221" s="530">
        <v>0</v>
      </c>
      <c r="BR221" s="530">
        <v>0</v>
      </c>
      <c r="BS221" s="530">
        <v>0</v>
      </c>
      <c r="BT221" s="530">
        <v>0</v>
      </c>
      <c r="BU221" s="530">
        <v>49</v>
      </c>
      <c r="BV221" s="530">
        <v>21</v>
      </c>
      <c r="BW221" s="530">
        <v>16</v>
      </c>
      <c r="BX221" s="530">
        <v>36</v>
      </c>
      <c r="BY221" s="530">
        <v>12</v>
      </c>
      <c r="BZ221" s="530">
        <v>47</v>
      </c>
      <c r="CA221" s="530">
        <v>0</v>
      </c>
    </row>
    <row r="222" spans="1:79" s="477" customFormat="1">
      <c r="A222" s="477" t="s">
        <v>83</v>
      </c>
      <c r="B222" s="477" t="s">
        <v>1914</v>
      </c>
      <c r="C222" s="477">
        <v>2021</v>
      </c>
      <c r="D222" s="477" t="s">
        <v>1934</v>
      </c>
      <c r="E222" s="530">
        <v>396</v>
      </c>
      <c r="F222" s="530">
        <v>220</v>
      </c>
      <c r="G222" s="530">
        <v>151</v>
      </c>
      <c r="H222" s="530">
        <v>95</v>
      </c>
      <c r="I222" s="530">
        <v>45</v>
      </c>
      <c r="J222" s="530">
        <v>0</v>
      </c>
      <c r="K222" s="530">
        <v>0</v>
      </c>
      <c r="L222" s="530">
        <v>0</v>
      </c>
      <c r="M222" s="530">
        <v>0</v>
      </c>
      <c r="N222" s="530">
        <v>103</v>
      </c>
      <c r="O222" s="530">
        <v>0</v>
      </c>
      <c r="P222" s="530">
        <v>103</v>
      </c>
      <c r="Q222" s="530">
        <v>0</v>
      </c>
      <c r="R222" s="530">
        <v>0</v>
      </c>
      <c r="S222" s="530">
        <v>0</v>
      </c>
      <c r="T222" s="530">
        <v>0</v>
      </c>
      <c r="U222" s="530">
        <v>0</v>
      </c>
      <c r="V222" s="530">
        <v>0</v>
      </c>
      <c r="W222" s="530">
        <v>0</v>
      </c>
      <c r="X222" s="530">
        <v>0</v>
      </c>
      <c r="Y222" s="530">
        <v>0</v>
      </c>
      <c r="Z222" s="530">
        <v>0</v>
      </c>
      <c r="AA222" s="530">
        <v>0</v>
      </c>
      <c r="AB222" s="530">
        <v>0</v>
      </c>
      <c r="AC222" s="530">
        <v>191</v>
      </c>
      <c r="AD222" s="530">
        <v>124</v>
      </c>
      <c r="AE222" s="530">
        <v>101</v>
      </c>
      <c r="AF222" s="530">
        <v>93</v>
      </c>
      <c r="AG222" s="530">
        <v>64</v>
      </c>
      <c r="AH222" s="530">
        <v>41</v>
      </c>
      <c r="AI222" s="530">
        <v>27</v>
      </c>
      <c r="AJ222" s="530">
        <v>25</v>
      </c>
      <c r="AK222" s="530">
        <v>127</v>
      </c>
      <c r="AL222" s="530">
        <v>83</v>
      </c>
      <c r="AM222" s="530">
        <v>74</v>
      </c>
      <c r="AN222" s="530">
        <v>68</v>
      </c>
      <c r="AO222" s="530">
        <v>0</v>
      </c>
      <c r="AP222" s="530">
        <v>0</v>
      </c>
      <c r="AQ222" s="530">
        <v>0</v>
      </c>
      <c r="AR222" s="530">
        <v>0</v>
      </c>
      <c r="AS222" s="530">
        <v>0</v>
      </c>
      <c r="AT222" s="530">
        <v>0</v>
      </c>
      <c r="AU222" s="530">
        <v>0</v>
      </c>
      <c r="AV222" s="530">
        <v>0</v>
      </c>
      <c r="AW222" s="530">
        <v>0</v>
      </c>
      <c r="AX222" s="530">
        <v>0</v>
      </c>
      <c r="AY222" s="530">
        <v>0</v>
      </c>
      <c r="AZ222" s="530">
        <v>0</v>
      </c>
      <c r="BA222" s="530">
        <v>441</v>
      </c>
      <c r="BB222" s="530">
        <v>286</v>
      </c>
      <c r="BC222" s="530">
        <v>231</v>
      </c>
      <c r="BD222" s="530">
        <v>187</v>
      </c>
      <c r="BE222" s="530">
        <v>207</v>
      </c>
      <c r="BF222" s="530">
        <v>140</v>
      </c>
      <c r="BG222" s="530">
        <v>94</v>
      </c>
      <c r="BH222" s="530">
        <v>58</v>
      </c>
      <c r="BI222" s="530">
        <v>234</v>
      </c>
      <c r="BJ222" s="530">
        <v>146</v>
      </c>
      <c r="BK222" s="530">
        <v>137</v>
      </c>
      <c r="BL222" s="530">
        <v>129</v>
      </c>
      <c r="BM222" s="530">
        <v>61</v>
      </c>
      <c r="BN222" s="530">
        <v>27</v>
      </c>
      <c r="BO222" s="530">
        <v>23</v>
      </c>
      <c r="BP222" s="530">
        <v>40</v>
      </c>
      <c r="BQ222" s="530">
        <v>0</v>
      </c>
      <c r="BR222" s="530">
        <v>0</v>
      </c>
      <c r="BS222" s="530">
        <v>0</v>
      </c>
      <c r="BT222" s="530">
        <v>0</v>
      </c>
      <c r="BU222" s="530">
        <v>61</v>
      </c>
      <c r="BV222" s="530">
        <v>27</v>
      </c>
      <c r="BW222" s="530">
        <v>23</v>
      </c>
      <c r="BX222" s="530">
        <v>40</v>
      </c>
      <c r="BY222" s="530">
        <v>13</v>
      </c>
      <c r="BZ222" s="530">
        <v>21</v>
      </c>
      <c r="CA222" s="530">
        <v>0</v>
      </c>
    </row>
    <row r="223" spans="1:79" s="477" customFormat="1">
      <c r="A223" s="477" t="s">
        <v>83</v>
      </c>
      <c r="B223" s="477" t="s">
        <v>1914</v>
      </c>
      <c r="C223" s="477">
        <v>2022</v>
      </c>
      <c r="D223" s="477" t="s">
        <v>1934</v>
      </c>
      <c r="E223" s="530">
        <v>382</v>
      </c>
      <c r="F223" s="530">
        <v>201</v>
      </c>
      <c r="G223" s="530">
        <v>138</v>
      </c>
      <c r="H223" s="530">
        <v>83</v>
      </c>
      <c r="I223" s="530">
        <v>39</v>
      </c>
      <c r="J223" s="530">
        <v>0</v>
      </c>
      <c r="K223" s="530">
        <v>0</v>
      </c>
      <c r="L223" s="530">
        <v>0</v>
      </c>
      <c r="M223" s="530">
        <v>0</v>
      </c>
      <c r="N223" s="530">
        <v>95</v>
      </c>
      <c r="O223" s="530">
        <v>0</v>
      </c>
      <c r="P223" s="530">
        <v>95</v>
      </c>
      <c r="Q223" s="530">
        <v>0</v>
      </c>
      <c r="R223" s="530">
        <v>0</v>
      </c>
      <c r="S223" s="530">
        <v>0</v>
      </c>
      <c r="T223" s="530">
        <v>0</v>
      </c>
      <c r="U223" s="530">
        <v>0</v>
      </c>
      <c r="V223" s="530">
        <v>0</v>
      </c>
      <c r="W223" s="530">
        <v>0</v>
      </c>
      <c r="X223" s="530">
        <v>0</v>
      </c>
      <c r="Y223" s="530">
        <v>0</v>
      </c>
      <c r="Z223" s="530">
        <v>0</v>
      </c>
      <c r="AA223" s="530">
        <v>0</v>
      </c>
      <c r="AB223" s="530">
        <v>0</v>
      </c>
      <c r="AC223" s="530">
        <v>348</v>
      </c>
      <c r="AD223" s="530">
        <v>159</v>
      </c>
      <c r="AE223" s="530">
        <v>179</v>
      </c>
      <c r="AF223" s="530">
        <v>174</v>
      </c>
      <c r="AG223" s="530">
        <v>130</v>
      </c>
      <c r="AH223" s="530">
        <v>66</v>
      </c>
      <c r="AI223" s="530">
        <v>56</v>
      </c>
      <c r="AJ223" s="530">
        <v>68</v>
      </c>
      <c r="AK223" s="530">
        <v>218</v>
      </c>
      <c r="AL223" s="530">
        <v>93</v>
      </c>
      <c r="AM223" s="530">
        <v>123</v>
      </c>
      <c r="AN223" s="530">
        <v>106</v>
      </c>
      <c r="AO223" s="530">
        <v>0</v>
      </c>
      <c r="AP223" s="530">
        <v>0</v>
      </c>
      <c r="AQ223" s="530">
        <v>0</v>
      </c>
      <c r="AR223" s="530">
        <v>0</v>
      </c>
      <c r="AS223" s="530">
        <v>0</v>
      </c>
      <c r="AT223" s="530">
        <v>0</v>
      </c>
      <c r="AU223" s="530">
        <v>0</v>
      </c>
      <c r="AV223" s="530">
        <v>0</v>
      </c>
      <c r="AW223" s="530">
        <v>0</v>
      </c>
      <c r="AX223" s="530">
        <v>0</v>
      </c>
      <c r="AY223" s="530">
        <v>0</v>
      </c>
      <c r="AZ223" s="530">
        <v>0</v>
      </c>
      <c r="BA223" s="530">
        <v>564</v>
      </c>
      <c r="BB223" s="530">
        <v>287</v>
      </c>
      <c r="BC223" s="530">
        <v>273</v>
      </c>
      <c r="BD223" s="530">
        <v>217</v>
      </c>
      <c r="BE223" s="530">
        <v>346</v>
      </c>
      <c r="BF223" s="530">
        <v>184</v>
      </c>
      <c r="BG223" s="530">
        <v>152</v>
      </c>
      <c r="BH223" s="530">
        <v>108</v>
      </c>
      <c r="BI223" s="530">
        <v>218</v>
      </c>
      <c r="BJ223" s="530">
        <v>103</v>
      </c>
      <c r="BK223" s="530">
        <v>121</v>
      </c>
      <c r="BL223" s="530">
        <v>109</v>
      </c>
      <c r="BM223" s="530">
        <v>45</v>
      </c>
      <c r="BN223" s="530">
        <v>19</v>
      </c>
      <c r="BO223" s="530">
        <v>24</v>
      </c>
      <c r="BP223" s="530">
        <v>29</v>
      </c>
      <c r="BQ223" s="530">
        <v>0</v>
      </c>
      <c r="BR223" s="530">
        <v>0</v>
      </c>
      <c r="BS223" s="530">
        <v>0</v>
      </c>
      <c r="BT223" s="530">
        <v>0</v>
      </c>
      <c r="BU223" s="530">
        <v>45</v>
      </c>
      <c r="BV223" s="530">
        <v>19</v>
      </c>
      <c r="BW223" s="530">
        <v>24</v>
      </c>
      <c r="BX223" s="530">
        <v>29</v>
      </c>
      <c r="BY223" s="530">
        <v>10</v>
      </c>
      <c r="BZ223" s="530">
        <v>39</v>
      </c>
      <c r="CA223" s="530">
        <v>0</v>
      </c>
    </row>
    <row r="224" spans="1:79" s="477" customFormat="1">
      <c r="A224" s="477" t="s">
        <v>83</v>
      </c>
      <c r="B224" s="477" t="s">
        <v>1914</v>
      </c>
      <c r="C224" s="477">
        <v>2023</v>
      </c>
      <c r="D224" s="477" t="s">
        <v>1934</v>
      </c>
      <c r="E224" s="530">
        <v>351</v>
      </c>
      <c r="F224" s="530">
        <v>208</v>
      </c>
      <c r="G224" s="530">
        <v>126</v>
      </c>
      <c r="H224" s="530">
        <v>76</v>
      </c>
      <c r="I224" s="530">
        <v>30</v>
      </c>
      <c r="J224" s="530">
        <v>0</v>
      </c>
      <c r="K224" s="530">
        <v>0</v>
      </c>
      <c r="L224" s="530">
        <v>0</v>
      </c>
      <c r="M224" s="530">
        <v>0</v>
      </c>
      <c r="N224" s="530">
        <v>182</v>
      </c>
      <c r="O224" s="530">
        <v>0</v>
      </c>
      <c r="P224" s="530">
        <v>182</v>
      </c>
      <c r="Q224" s="530">
        <v>140</v>
      </c>
      <c r="R224" s="530">
        <v>31</v>
      </c>
      <c r="S224" s="530">
        <v>29</v>
      </c>
      <c r="T224" s="530">
        <v>73</v>
      </c>
      <c r="U224" s="530">
        <v>5</v>
      </c>
      <c r="V224" s="530">
        <v>2</v>
      </c>
      <c r="W224" s="530">
        <v>4</v>
      </c>
      <c r="X224" s="530">
        <v>4</v>
      </c>
      <c r="Y224" s="530">
        <v>135</v>
      </c>
      <c r="Z224" s="530">
        <v>29</v>
      </c>
      <c r="AA224" s="530">
        <v>25</v>
      </c>
      <c r="AB224" s="530">
        <v>69</v>
      </c>
      <c r="AC224" s="530">
        <v>309</v>
      </c>
      <c r="AD224" s="530">
        <v>107</v>
      </c>
      <c r="AE224" s="530">
        <v>153</v>
      </c>
      <c r="AF224" s="530">
        <v>134</v>
      </c>
      <c r="AG224" s="530">
        <v>135</v>
      </c>
      <c r="AH224" s="530">
        <v>49</v>
      </c>
      <c r="AI224" s="530">
        <v>55</v>
      </c>
      <c r="AJ224" s="530">
        <v>56</v>
      </c>
      <c r="AK224" s="530">
        <v>174</v>
      </c>
      <c r="AL224" s="530">
        <v>58</v>
      </c>
      <c r="AM224" s="530">
        <v>98</v>
      </c>
      <c r="AN224" s="530">
        <v>78</v>
      </c>
      <c r="AO224" s="530">
        <v>0</v>
      </c>
      <c r="AP224" s="530">
        <v>0</v>
      </c>
      <c r="AQ224" s="530">
        <v>0</v>
      </c>
      <c r="AR224" s="530">
        <v>0</v>
      </c>
      <c r="AS224" s="530">
        <v>0</v>
      </c>
      <c r="AT224" s="530">
        <v>0</v>
      </c>
      <c r="AU224" s="530">
        <v>0</v>
      </c>
      <c r="AV224" s="530">
        <v>0</v>
      </c>
      <c r="AW224" s="530">
        <v>0</v>
      </c>
      <c r="AX224" s="530">
        <v>0</v>
      </c>
      <c r="AY224" s="530">
        <v>0</v>
      </c>
      <c r="AZ224" s="530">
        <v>0</v>
      </c>
      <c r="BA224" s="530">
        <v>525</v>
      </c>
      <c r="BB224" s="530">
        <v>228</v>
      </c>
      <c r="BC224" s="530">
        <v>248</v>
      </c>
      <c r="BD224" s="530">
        <v>187</v>
      </c>
      <c r="BE224" s="530">
        <v>275</v>
      </c>
      <c r="BF224" s="530">
        <v>132</v>
      </c>
      <c r="BG224" s="530">
        <v>110</v>
      </c>
      <c r="BH224" s="530">
        <v>55</v>
      </c>
      <c r="BI224" s="530">
        <v>250</v>
      </c>
      <c r="BJ224" s="530">
        <v>96</v>
      </c>
      <c r="BK224" s="530">
        <v>138</v>
      </c>
      <c r="BL224" s="530">
        <v>132</v>
      </c>
      <c r="BM224" s="530">
        <v>50</v>
      </c>
      <c r="BN224" s="530">
        <v>9</v>
      </c>
      <c r="BO224" s="530">
        <v>16</v>
      </c>
      <c r="BP224" s="530">
        <v>25</v>
      </c>
      <c r="BQ224" s="530">
        <v>0</v>
      </c>
      <c r="BR224" s="530">
        <v>0</v>
      </c>
      <c r="BS224" s="530">
        <v>0</v>
      </c>
      <c r="BT224" s="530">
        <v>0</v>
      </c>
      <c r="BU224" s="530">
        <v>50</v>
      </c>
      <c r="BV224" s="530">
        <v>9</v>
      </c>
      <c r="BW224" s="530">
        <v>16</v>
      </c>
      <c r="BX224" s="530">
        <v>25</v>
      </c>
      <c r="BY224" s="530">
        <v>21</v>
      </c>
      <c r="BZ224" s="530">
        <v>37</v>
      </c>
      <c r="CA224" s="530">
        <v>0</v>
      </c>
    </row>
    <row r="225" spans="1:79" s="477" customFormat="1">
      <c r="A225" s="477" t="s">
        <v>83</v>
      </c>
      <c r="B225" s="477" t="s">
        <v>1914</v>
      </c>
      <c r="C225" s="477">
        <v>2024</v>
      </c>
      <c r="D225" s="477" t="s">
        <v>1934</v>
      </c>
      <c r="E225" s="530">
        <v>469</v>
      </c>
      <c r="F225" s="530">
        <v>226</v>
      </c>
      <c r="G225" s="530">
        <v>96</v>
      </c>
      <c r="H225" s="530">
        <v>71</v>
      </c>
      <c r="I225" s="530">
        <v>33</v>
      </c>
      <c r="J225" s="530">
        <v>0</v>
      </c>
      <c r="K225" s="530">
        <v>0</v>
      </c>
      <c r="L225" s="530">
        <v>0</v>
      </c>
      <c r="M225" s="530">
        <v>0</v>
      </c>
      <c r="N225" s="530">
        <v>59</v>
      </c>
      <c r="O225" s="530">
        <v>0</v>
      </c>
      <c r="P225" s="530">
        <v>59</v>
      </c>
      <c r="Q225" s="530">
        <v>219</v>
      </c>
      <c r="R225" s="530">
        <v>28</v>
      </c>
      <c r="S225" s="530">
        <v>38</v>
      </c>
      <c r="T225" s="530">
        <v>114</v>
      </c>
      <c r="U225" s="530">
        <v>38</v>
      </c>
      <c r="V225" s="530">
        <v>11</v>
      </c>
      <c r="W225" s="530">
        <v>13</v>
      </c>
      <c r="X225" s="530">
        <v>15</v>
      </c>
      <c r="Y225" s="530">
        <v>181</v>
      </c>
      <c r="Z225" s="530">
        <v>17</v>
      </c>
      <c r="AA225" s="530">
        <v>25</v>
      </c>
      <c r="AB225" s="530">
        <v>99</v>
      </c>
      <c r="AC225" s="530">
        <v>488</v>
      </c>
      <c r="AD225" s="530">
        <v>169</v>
      </c>
      <c r="AE225" s="530">
        <v>209</v>
      </c>
      <c r="AF225" s="530">
        <v>203</v>
      </c>
      <c r="AG225" s="530">
        <v>156</v>
      </c>
      <c r="AH225" s="530">
        <v>53</v>
      </c>
      <c r="AI225" s="530">
        <v>69</v>
      </c>
      <c r="AJ225" s="530">
        <v>45</v>
      </c>
      <c r="AK225" s="530">
        <v>332</v>
      </c>
      <c r="AL225" s="530">
        <v>116</v>
      </c>
      <c r="AM225" s="530">
        <v>140</v>
      </c>
      <c r="AN225" s="530">
        <v>158</v>
      </c>
      <c r="AO225" s="530">
        <v>0</v>
      </c>
      <c r="AP225" s="530">
        <v>0</v>
      </c>
      <c r="AQ225" s="530">
        <v>0</v>
      </c>
      <c r="AR225" s="530">
        <v>0</v>
      </c>
      <c r="AS225" s="530">
        <v>0</v>
      </c>
      <c r="AT225" s="530">
        <v>0</v>
      </c>
      <c r="AU225" s="530">
        <v>0</v>
      </c>
      <c r="AV225" s="530">
        <v>0</v>
      </c>
      <c r="AW225" s="530">
        <v>0</v>
      </c>
      <c r="AX225" s="530">
        <v>0</v>
      </c>
      <c r="AY225" s="530">
        <v>0</v>
      </c>
      <c r="AZ225" s="530">
        <v>0</v>
      </c>
      <c r="BA225" s="530">
        <v>640</v>
      </c>
      <c r="BB225" s="530">
        <v>291</v>
      </c>
      <c r="BC225" s="530">
        <v>261</v>
      </c>
      <c r="BD225" s="530">
        <v>191</v>
      </c>
      <c r="BE225" s="530">
        <v>318</v>
      </c>
      <c r="BF225" s="530">
        <v>115</v>
      </c>
      <c r="BG225" s="530">
        <v>92</v>
      </c>
      <c r="BH225" s="530">
        <v>54</v>
      </c>
      <c r="BI225" s="530">
        <v>322</v>
      </c>
      <c r="BJ225" s="530">
        <v>176</v>
      </c>
      <c r="BK225" s="530">
        <v>169</v>
      </c>
      <c r="BL225" s="530">
        <v>137</v>
      </c>
      <c r="BM225" s="530">
        <v>60</v>
      </c>
      <c r="BN225" s="530">
        <v>38</v>
      </c>
      <c r="BO225" s="530">
        <v>27</v>
      </c>
      <c r="BP225" s="530">
        <v>42</v>
      </c>
      <c r="BQ225" s="530">
        <v>0</v>
      </c>
      <c r="BR225" s="530">
        <v>0</v>
      </c>
      <c r="BS225" s="530">
        <v>0</v>
      </c>
      <c r="BT225" s="530">
        <v>0</v>
      </c>
      <c r="BU225" s="530">
        <v>60</v>
      </c>
      <c r="BV225" s="530">
        <v>38</v>
      </c>
      <c r="BW225" s="530">
        <v>27</v>
      </c>
      <c r="BX225" s="530">
        <v>42</v>
      </c>
      <c r="BY225" s="530">
        <v>39</v>
      </c>
      <c r="BZ225" s="530">
        <v>37</v>
      </c>
      <c r="CA225" s="530">
        <v>0</v>
      </c>
    </row>
    <row r="226" spans="1:79" s="477" customFormat="1">
      <c r="A226" s="477" t="s">
        <v>83</v>
      </c>
      <c r="B226" s="477" t="s">
        <v>1914</v>
      </c>
      <c r="C226" s="477">
        <v>2025</v>
      </c>
      <c r="D226" s="477" t="s">
        <v>1935</v>
      </c>
      <c r="E226" s="530">
        <v>376</v>
      </c>
      <c r="F226" s="530">
        <v>229</v>
      </c>
      <c r="G226" s="530">
        <v>159</v>
      </c>
      <c r="H226" s="530">
        <v>84</v>
      </c>
      <c r="I226" s="530">
        <v>43</v>
      </c>
      <c r="J226" s="530">
        <v>0</v>
      </c>
      <c r="K226" s="530">
        <v>0</v>
      </c>
      <c r="L226" s="530">
        <v>0</v>
      </c>
      <c r="M226" s="530">
        <v>0</v>
      </c>
      <c r="N226" s="530">
        <v>99</v>
      </c>
      <c r="O226" s="530">
        <v>0</v>
      </c>
      <c r="P226" s="530">
        <v>99</v>
      </c>
      <c r="Q226" s="530">
        <v>219</v>
      </c>
      <c r="R226" s="530">
        <v>38</v>
      </c>
      <c r="S226" s="530">
        <v>42</v>
      </c>
      <c r="T226" s="530">
        <v>114</v>
      </c>
      <c r="U226" s="530">
        <v>23</v>
      </c>
      <c r="V226" s="530">
        <v>9</v>
      </c>
      <c r="W226" s="530">
        <v>10</v>
      </c>
      <c r="X226" s="530">
        <v>11</v>
      </c>
      <c r="Y226" s="530">
        <v>196</v>
      </c>
      <c r="Z226" s="530">
        <v>29</v>
      </c>
      <c r="AA226" s="530">
        <v>32</v>
      </c>
      <c r="AB226" s="530">
        <v>103</v>
      </c>
      <c r="AC226" s="530">
        <v>323</v>
      </c>
      <c r="AD226" s="530">
        <v>194</v>
      </c>
      <c r="AE226" s="530">
        <v>159</v>
      </c>
      <c r="AF226" s="530">
        <v>154</v>
      </c>
      <c r="AG226" s="530">
        <v>118</v>
      </c>
      <c r="AH226" s="530">
        <v>73</v>
      </c>
      <c r="AI226" s="530">
        <v>52</v>
      </c>
      <c r="AJ226" s="530">
        <v>51</v>
      </c>
      <c r="AK226" s="530">
        <v>205</v>
      </c>
      <c r="AL226" s="530">
        <v>121</v>
      </c>
      <c r="AM226" s="530">
        <v>107</v>
      </c>
      <c r="AN226" s="530">
        <v>103</v>
      </c>
      <c r="AO226" s="530">
        <v>0</v>
      </c>
      <c r="AP226" s="530">
        <v>0</v>
      </c>
      <c r="AQ226" s="530">
        <v>0</v>
      </c>
      <c r="AR226" s="530">
        <v>0</v>
      </c>
      <c r="AS226" s="530">
        <v>0</v>
      </c>
      <c r="AT226" s="530">
        <v>0</v>
      </c>
      <c r="AU226" s="530">
        <v>0</v>
      </c>
      <c r="AV226" s="530">
        <v>0</v>
      </c>
      <c r="AW226" s="530">
        <v>0</v>
      </c>
      <c r="AX226" s="530">
        <v>0</v>
      </c>
      <c r="AY226" s="530">
        <v>0</v>
      </c>
      <c r="AZ226" s="530">
        <v>0</v>
      </c>
      <c r="BA226" s="530">
        <v>558</v>
      </c>
      <c r="BB226" s="530">
        <v>347</v>
      </c>
      <c r="BC226" s="530">
        <v>272</v>
      </c>
      <c r="BD226" s="530">
        <v>215</v>
      </c>
      <c r="BE226" s="530">
        <v>308</v>
      </c>
      <c r="BF226" s="530">
        <v>192</v>
      </c>
      <c r="BG226" s="530">
        <v>135</v>
      </c>
      <c r="BH226" s="530">
        <v>83</v>
      </c>
      <c r="BI226" s="530">
        <v>250</v>
      </c>
      <c r="BJ226" s="530">
        <v>155</v>
      </c>
      <c r="BK226" s="530">
        <v>137</v>
      </c>
      <c r="BL226" s="530">
        <v>132</v>
      </c>
      <c r="BM226" s="530">
        <v>60</v>
      </c>
      <c r="BN226" s="530">
        <v>25</v>
      </c>
      <c r="BO226" s="530">
        <v>24</v>
      </c>
      <c r="BP226" s="530">
        <v>39</v>
      </c>
      <c r="BQ226" s="530">
        <v>0</v>
      </c>
      <c r="BR226" s="530">
        <v>0</v>
      </c>
      <c r="BS226" s="530">
        <v>0</v>
      </c>
      <c r="BT226" s="530">
        <v>0</v>
      </c>
      <c r="BU226" s="530">
        <v>60</v>
      </c>
      <c r="BV226" s="530">
        <v>25</v>
      </c>
      <c r="BW226" s="530">
        <v>24</v>
      </c>
      <c r="BX226" s="530">
        <v>39</v>
      </c>
      <c r="BY226" s="530">
        <v>45</v>
      </c>
      <c r="BZ226" s="530">
        <v>38</v>
      </c>
      <c r="CA226" s="530">
        <v>0</v>
      </c>
    </row>
    <row r="227" spans="1:79" s="477" customFormat="1">
      <c r="A227" s="477" t="s">
        <v>83</v>
      </c>
      <c r="B227" s="477" t="s">
        <v>1914</v>
      </c>
      <c r="C227" s="477">
        <v>2026</v>
      </c>
      <c r="D227" s="477" t="s">
        <v>1935</v>
      </c>
      <c r="E227" s="530">
        <v>376</v>
      </c>
      <c r="F227" s="530">
        <v>231</v>
      </c>
      <c r="G227" s="530">
        <v>161</v>
      </c>
      <c r="H227" s="530">
        <v>85</v>
      </c>
      <c r="I227" s="530">
        <v>43</v>
      </c>
      <c r="J227" s="530">
        <v>0</v>
      </c>
      <c r="K227" s="530">
        <v>0</v>
      </c>
      <c r="L227" s="530">
        <v>0</v>
      </c>
      <c r="M227" s="530">
        <v>0</v>
      </c>
      <c r="N227" s="530">
        <v>99</v>
      </c>
      <c r="O227" s="530">
        <v>0</v>
      </c>
      <c r="P227" s="530">
        <v>99</v>
      </c>
      <c r="Q227" s="530">
        <v>219</v>
      </c>
      <c r="R227" s="530">
        <v>38</v>
      </c>
      <c r="S227" s="530">
        <v>42</v>
      </c>
      <c r="T227" s="530">
        <v>114</v>
      </c>
      <c r="U227" s="530">
        <v>23</v>
      </c>
      <c r="V227" s="530">
        <v>9</v>
      </c>
      <c r="W227" s="530">
        <v>10</v>
      </c>
      <c r="X227" s="530">
        <v>11</v>
      </c>
      <c r="Y227" s="530">
        <v>196</v>
      </c>
      <c r="Z227" s="530">
        <v>29</v>
      </c>
      <c r="AA227" s="530">
        <v>32</v>
      </c>
      <c r="AB227" s="530">
        <v>103</v>
      </c>
      <c r="AC227" s="530">
        <v>323</v>
      </c>
      <c r="AD227" s="530">
        <v>194</v>
      </c>
      <c r="AE227" s="530">
        <v>159</v>
      </c>
      <c r="AF227" s="530">
        <v>154</v>
      </c>
      <c r="AG227" s="530">
        <v>118</v>
      </c>
      <c r="AH227" s="530">
        <v>73</v>
      </c>
      <c r="AI227" s="530">
        <v>52</v>
      </c>
      <c r="AJ227" s="530">
        <v>51</v>
      </c>
      <c r="AK227" s="530">
        <v>205</v>
      </c>
      <c r="AL227" s="530">
        <v>121</v>
      </c>
      <c r="AM227" s="530">
        <v>107</v>
      </c>
      <c r="AN227" s="530">
        <v>103</v>
      </c>
      <c r="AO227" s="530">
        <v>0</v>
      </c>
      <c r="AP227" s="530">
        <v>0</v>
      </c>
      <c r="AQ227" s="530">
        <v>0</v>
      </c>
      <c r="AR227" s="530">
        <v>0</v>
      </c>
      <c r="AS227" s="530">
        <v>0</v>
      </c>
      <c r="AT227" s="530">
        <v>0</v>
      </c>
      <c r="AU227" s="530">
        <v>0</v>
      </c>
      <c r="AV227" s="530">
        <v>0</v>
      </c>
      <c r="AW227" s="530">
        <v>0</v>
      </c>
      <c r="AX227" s="530">
        <v>0</v>
      </c>
      <c r="AY227" s="530">
        <v>0</v>
      </c>
      <c r="AZ227" s="530">
        <v>0</v>
      </c>
      <c r="BA227" s="530">
        <v>558</v>
      </c>
      <c r="BB227" s="530">
        <v>347</v>
      </c>
      <c r="BC227" s="530">
        <v>272</v>
      </c>
      <c r="BD227" s="530">
        <v>215</v>
      </c>
      <c r="BE227" s="530">
        <v>308</v>
      </c>
      <c r="BF227" s="530">
        <v>192</v>
      </c>
      <c r="BG227" s="530">
        <v>135</v>
      </c>
      <c r="BH227" s="530">
        <v>83</v>
      </c>
      <c r="BI227" s="530">
        <v>250</v>
      </c>
      <c r="BJ227" s="530">
        <v>155</v>
      </c>
      <c r="BK227" s="530">
        <v>137</v>
      </c>
      <c r="BL227" s="530">
        <v>132</v>
      </c>
      <c r="BM227" s="530">
        <v>60</v>
      </c>
      <c r="BN227" s="530">
        <v>25</v>
      </c>
      <c r="BO227" s="530">
        <v>24</v>
      </c>
      <c r="BP227" s="530">
        <v>39</v>
      </c>
      <c r="BQ227" s="530">
        <v>0</v>
      </c>
      <c r="BR227" s="530">
        <v>0</v>
      </c>
      <c r="BS227" s="530">
        <v>0</v>
      </c>
      <c r="BT227" s="530">
        <v>0</v>
      </c>
      <c r="BU227" s="530">
        <v>60</v>
      </c>
      <c r="BV227" s="530">
        <v>25</v>
      </c>
      <c r="BW227" s="530">
        <v>24</v>
      </c>
      <c r="BX227" s="530">
        <v>39</v>
      </c>
      <c r="BY227" s="530">
        <v>51</v>
      </c>
      <c r="BZ227" s="530">
        <v>38</v>
      </c>
      <c r="CA227" s="530">
        <v>0</v>
      </c>
    </row>
    <row r="228" spans="1:79" s="477" customFormat="1">
      <c r="A228" s="477" t="s">
        <v>83</v>
      </c>
      <c r="B228" s="477" t="s">
        <v>1914</v>
      </c>
      <c r="C228" s="477">
        <v>2024</v>
      </c>
      <c r="D228" s="477" t="s">
        <v>1937</v>
      </c>
      <c r="E228" s="530">
        <f t="shared" ref="E228:AJ228" si="54">E225</f>
        <v>469</v>
      </c>
      <c r="F228" s="530">
        <f t="shared" si="54"/>
        <v>226</v>
      </c>
      <c r="G228" s="530">
        <f t="shared" si="54"/>
        <v>96</v>
      </c>
      <c r="H228" s="530">
        <f t="shared" si="54"/>
        <v>71</v>
      </c>
      <c r="I228" s="530">
        <f t="shared" si="54"/>
        <v>33</v>
      </c>
      <c r="J228" s="530">
        <f t="shared" si="54"/>
        <v>0</v>
      </c>
      <c r="K228" s="530">
        <f t="shared" si="54"/>
        <v>0</v>
      </c>
      <c r="L228" s="530">
        <f t="shared" si="54"/>
        <v>0</v>
      </c>
      <c r="M228" s="530">
        <f t="shared" si="54"/>
        <v>0</v>
      </c>
      <c r="N228" s="530">
        <f t="shared" si="54"/>
        <v>59</v>
      </c>
      <c r="O228" s="530">
        <f t="shared" si="54"/>
        <v>0</v>
      </c>
      <c r="P228" s="530">
        <f t="shared" si="54"/>
        <v>59</v>
      </c>
      <c r="Q228" s="530">
        <f t="shared" si="54"/>
        <v>219</v>
      </c>
      <c r="R228" s="530">
        <f t="shared" si="54"/>
        <v>28</v>
      </c>
      <c r="S228" s="530">
        <f t="shared" si="54"/>
        <v>38</v>
      </c>
      <c r="T228" s="530">
        <f t="shared" si="54"/>
        <v>114</v>
      </c>
      <c r="U228" s="530">
        <f t="shared" si="54"/>
        <v>38</v>
      </c>
      <c r="V228" s="530">
        <f t="shared" si="54"/>
        <v>11</v>
      </c>
      <c r="W228" s="530">
        <f t="shared" si="54"/>
        <v>13</v>
      </c>
      <c r="X228" s="530">
        <f t="shared" si="54"/>
        <v>15</v>
      </c>
      <c r="Y228" s="530">
        <f t="shared" si="54"/>
        <v>181</v>
      </c>
      <c r="Z228" s="530">
        <f t="shared" si="54"/>
        <v>17</v>
      </c>
      <c r="AA228" s="530">
        <f t="shared" si="54"/>
        <v>25</v>
      </c>
      <c r="AB228" s="530">
        <f t="shared" si="54"/>
        <v>99</v>
      </c>
      <c r="AC228" s="530">
        <f t="shared" si="54"/>
        <v>488</v>
      </c>
      <c r="AD228" s="530">
        <f t="shared" si="54"/>
        <v>169</v>
      </c>
      <c r="AE228" s="530">
        <f t="shared" si="54"/>
        <v>209</v>
      </c>
      <c r="AF228" s="530">
        <f t="shared" si="54"/>
        <v>203</v>
      </c>
      <c r="AG228" s="530">
        <f t="shared" si="54"/>
        <v>156</v>
      </c>
      <c r="AH228" s="530">
        <f t="shared" si="54"/>
        <v>53</v>
      </c>
      <c r="AI228" s="530">
        <f t="shared" si="54"/>
        <v>69</v>
      </c>
      <c r="AJ228" s="530">
        <f t="shared" si="54"/>
        <v>45</v>
      </c>
      <c r="AK228" s="530">
        <f t="shared" ref="AK228:BP228" si="55">AK225</f>
        <v>332</v>
      </c>
      <c r="AL228" s="530">
        <f t="shared" si="55"/>
        <v>116</v>
      </c>
      <c r="AM228" s="530">
        <f t="shared" si="55"/>
        <v>140</v>
      </c>
      <c r="AN228" s="530">
        <f t="shared" si="55"/>
        <v>158</v>
      </c>
      <c r="AO228" s="530">
        <f t="shared" si="55"/>
        <v>0</v>
      </c>
      <c r="AP228" s="530">
        <f t="shared" si="55"/>
        <v>0</v>
      </c>
      <c r="AQ228" s="530">
        <f t="shared" si="55"/>
        <v>0</v>
      </c>
      <c r="AR228" s="530">
        <f t="shared" si="55"/>
        <v>0</v>
      </c>
      <c r="AS228" s="530">
        <f t="shared" si="55"/>
        <v>0</v>
      </c>
      <c r="AT228" s="530">
        <f t="shared" si="55"/>
        <v>0</v>
      </c>
      <c r="AU228" s="530">
        <f t="shared" si="55"/>
        <v>0</v>
      </c>
      <c r="AV228" s="530">
        <f t="shared" si="55"/>
        <v>0</v>
      </c>
      <c r="AW228" s="530">
        <f t="shared" si="55"/>
        <v>0</v>
      </c>
      <c r="AX228" s="530">
        <f t="shared" si="55"/>
        <v>0</v>
      </c>
      <c r="AY228" s="530">
        <f t="shared" si="55"/>
        <v>0</v>
      </c>
      <c r="AZ228" s="530">
        <f t="shared" si="55"/>
        <v>0</v>
      </c>
      <c r="BA228" s="530">
        <f t="shared" si="55"/>
        <v>640</v>
      </c>
      <c r="BB228" s="530">
        <f t="shared" si="55"/>
        <v>291</v>
      </c>
      <c r="BC228" s="530">
        <f t="shared" si="55"/>
        <v>261</v>
      </c>
      <c r="BD228" s="530">
        <f t="shared" si="55"/>
        <v>191</v>
      </c>
      <c r="BE228" s="530">
        <f t="shared" si="55"/>
        <v>318</v>
      </c>
      <c r="BF228" s="530">
        <f t="shared" si="55"/>
        <v>115</v>
      </c>
      <c r="BG228" s="530">
        <f t="shared" si="55"/>
        <v>92</v>
      </c>
      <c r="BH228" s="530">
        <f t="shared" si="55"/>
        <v>54</v>
      </c>
      <c r="BI228" s="530">
        <f t="shared" si="55"/>
        <v>322</v>
      </c>
      <c r="BJ228" s="530">
        <f t="shared" si="55"/>
        <v>176</v>
      </c>
      <c r="BK228" s="530">
        <f t="shared" si="55"/>
        <v>169</v>
      </c>
      <c r="BL228" s="530">
        <f t="shared" si="55"/>
        <v>137</v>
      </c>
      <c r="BM228" s="530">
        <f t="shared" si="55"/>
        <v>60</v>
      </c>
      <c r="BN228" s="530">
        <f t="shared" si="55"/>
        <v>38</v>
      </c>
      <c r="BO228" s="530">
        <f t="shared" si="55"/>
        <v>27</v>
      </c>
      <c r="BP228" s="530">
        <f t="shared" si="55"/>
        <v>42</v>
      </c>
      <c r="BQ228" s="530">
        <f t="shared" ref="BQ228:BX228" si="56">BQ225</f>
        <v>0</v>
      </c>
      <c r="BR228" s="530">
        <f t="shared" si="56"/>
        <v>0</v>
      </c>
      <c r="BS228" s="530">
        <f t="shared" si="56"/>
        <v>0</v>
      </c>
      <c r="BT228" s="530">
        <f t="shared" si="56"/>
        <v>0</v>
      </c>
      <c r="BU228" s="530">
        <f t="shared" si="56"/>
        <v>60</v>
      </c>
      <c r="BV228" s="530">
        <f t="shared" si="56"/>
        <v>38</v>
      </c>
      <c r="BW228" s="530">
        <f t="shared" si="56"/>
        <v>27</v>
      </c>
      <c r="BX228" s="530">
        <f t="shared" si="56"/>
        <v>42</v>
      </c>
      <c r="BY228" s="530">
        <f>IF(OR(BY224=0,BY224=""), BY225,IF(BY225&gt;(BY224*(1+Dash!$B$6)), BY224*(1+Dash!$B$6), IF(BY225&lt;(BY224*(1-Dash!$B$7)), BY224*(1-Dash!$B$7), BY225)))</f>
        <v>23.1</v>
      </c>
      <c r="BZ228" s="530">
        <f>IF(OR(BZ224=0,BZ224=""), BZ225,IF(BZ225&gt;(BZ224*(1+Dash!$B$6)), BZ224*(1+Dash!$B$6), IF(BZ225&lt;(BZ224*(1-Dash!$B$7)), BZ224*(1-Dash!$B$7), BZ225)))</f>
        <v>37</v>
      </c>
      <c r="CA228" s="530">
        <f>IF(OR(CA224=0,CA224=""), CA225,IF(CA225&gt;(CA224*(1+Dash!$B$6)), CA224*(1+Dash!$B$6), IF(CA225&lt;(CA224*(1-Dash!$B$7)), CA224*(1-Dash!$B$7), CA225)))</f>
        <v>0</v>
      </c>
    </row>
    <row r="229" spans="1:79" s="477" customFormat="1">
      <c r="A229" s="477" t="s">
        <v>83</v>
      </c>
      <c r="B229" s="477" t="s">
        <v>1914</v>
      </c>
      <c r="C229" s="477">
        <v>2025</v>
      </c>
      <c r="D229" s="477" t="s">
        <v>1937</v>
      </c>
      <c r="E229" s="530">
        <f>IF(OR(E225=0, E225=""), E226, IF(E226&gt;(E225*(1+Dash!$B$6)), E225*(1+Dash!$B$6), IF(E226&lt;(E225*(1-Dash!$B$7)), E225*(1-Dash!$B$7), E226)))</f>
        <v>445.54999999999995</v>
      </c>
      <c r="F229" s="530">
        <f>IF(OR(F225=0, F225=""), F226, IF(F226&gt;(F225*(1+Dash!$B$6)), F225*(1+Dash!$B$6), IF(F226&lt;(F225*(1-Dash!$B$7)), F225*(1-Dash!$B$7), F226)))</f>
        <v>229</v>
      </c>
      <c r="G229" s="530">
        <f>IF(OR(G225=0, G225=""), G226, IF(G226&gt;(G225*(1+Dash!$B$6)), G225*(1+Dash!$B$6), IF(G226&lt;(G225*(1-Dash!$B$7)), G225*(1-Dash!$B$7), G226)))</f>
        <v>105.60000000000001</v>
      </c>
      <c r="H229" s="530">
        <f>IF(OR(H225=0, H225=""), H226, IF(H226&gt;(H225*(1+Dash!$B$6)), H225*(1+Dash!$B$6), IF(H226&lt;(H225*(1-Dash!$B$7)), H225*(1-Dash!$B$7), H226)))</f>
        <v>78.100000000000009</v>
      </c>
      <c r="I229" s="530">
        <f>IF(OR(I225=0, I225=""), I226, IF(I226&gt;(I225*(1+Dash!$B$6)), I225*(1+Dash!$B$6), IF(I226&lt;(I225*(1-Dash!$B$7)), I225*(1-Dash!$B$7), I226)))</f>
        <v>36.300000000000004</v>
      </c>
      <c r="J229" s="530">
        <f>IF(OR(J225=0, J225=""), J226, IF(J226&gt;(J225*(1+Dash!$B$6)), J225*(1+Dash!$B$6), IF(J226&lt;(J225*(1-Dash!$B$7)), J225*(1-Dash!$B$7), J226)))</f>
        <v>0</v>
      </c>
      <c r="K229" s="530">
        <f>IF(OR(K225=0, K225=""), K226, IF(K226&gt;(K225*(1+Dash!$B$6)), K225*(1+Dash!$B$6), IF(K226&lt;(K225*(1-Dash!$B$7)), K225*(1-Dash!$B$7), K226)))</f>
        <v>0</v>
      </c>
      <c r="L229" s="530">
        <f>IF(OR(L225=0, L225=""), L226, IF(L226&gt;(L225*(1+Dash!$B$6)), L225*(1+Dash!$B$6), IF(L226&lt;(L225*(1-Dash!$B$7)), L225*(1-Dash!$B$7), L226)))</f>
        <v>0</v>
      </c>
      <c r="M229" s="530">
        <f>IF(OR(M225=0, M225=""), M226, IF(M226&gt;(M225*(1+Dash!$B$6)), M225*(1+Dash!$B$6), IF(M226&lt;(M225*(1-Dash!$B$7)), M225*(1-Dash!$B$7), M226)))</f>
        <v>0</v>
      </c>
      <c r="N229" s="530">
        <f>IF(OR(N225=0, N225=""), N226, IF(N226&gt;(N225*(1+Dash!$B$6)), N225*(1+Dash!$B$6), IF(N226&lt;(N225*(1-Dash!$B$7)), N225*(1-Dash!$B$7), N226)))</f>
        <v>64.900000000000006</v>
      </c>
      <c r="O229" s="530">
        <f>IF(OR(O225=0, O225=""), O226, IF(O226&gt;(O225*(1+Dash!$B$6)), O225*(1+Dash!$B$6), IF(O226&lt;(O225*(1-Dash!$B$7)), O225*(1-Dash!$B$7), O226)))</f>
        <v>0</v>
      </c>
      <c r="P229" s="530">
        <f>IF(OR(P225=0, P225=""), P226, IF(P226&gt;(P225*(1+Dash!$B$6)), P225*(1+Dash!$B$6), IF(P226&lt;(P225*(1-Dash!$B$7)), P225*(1-Dash!$B$7), P226)))</f>
        <v>64.900000000000006</v>
      </c>
      <c r="Q229" s="530">
        <f>IF(OR(Q225=0, Q225=""), Q226, IF(Q226&gt;(Q225*(1+Dash!$B$6)), Q225*(1+Dash!$B$6), IF(Q226&lt;(Q225*(1-Dash!$B$7)), Q225*(1-Dash!$B$7), Q226)))</f>
        <v>219</v>
      </c>
      <c r="R229" s="530">
        <f>IF(OR(R225=0, R225=""), R226, IF(R226&gt;(R225*(1+Dash!$B$6)), R225*(1+Dash!$B$6), IF(R226&lt;(R225*(1-Dash!$B$7)), R225*(1-Dash!$B$7), R226)))</f>
        <v>30.800000000000004</v>
      </c>
      <c r="S229" s="530">
        <f>IF(OR(S225=0, S225=""), S226, IF(S226&gt;(S225*(1+Dash!$B$6)), S225*(1+Dash!$B$6), IF(S226&lt;(S225*(1-Dash!$B$7)), S225*(1-Dash!$B$7), S226)))</f>
        <v>41.800000000000004</v>
      </c>
      <c r="T229" s="530">
        <f>IF(OR(T225=0, T225=""), T226, IF(T226&gt;(T225*(1+Dash!$B$6)), T225*(1+Dash!$B$6), IF(T226&lt;(T225*(1-Dash!$B$7)), T225*(1-Dash!$B$7), T226)))</f>
        <v>114</v>
      </c>
      <c r="U229" s="530">
        <f>IF(OR(U225=0, U225=""), U226, IF(U226&gt;(U225*(1+Dash!$B$6)), U225*(1+Dash!$B$6), IF(U226&lt;(U225*(1-Dash!$B$7)), U225*(1-Dash!$B$7), U226)))</f>
        <v>36.1</v>
      </c>
      <c r="V229" s="530">
        <f>IF(OR(V225=0, V225=""), V226, IF(V226&gt;(V225*(1+Dash!$B$6)), V225*(1+Dash!$B$6), IF(V226&lt;(V225*(1-Dash!$B$7)), V225*(1-Dash!$B$7), V226)))</f>
        <v>10.45</v>
      </c>
      <c r="W229" s="530">
        <f>IF(OR(W225=0, W225=""), W226, IF(W226&gt;(W225*(1+Dash!$B$6)), W225*(1+Dash!$B$6), IF(W226&lt;(W225*(1-Dash!$B$7)), W225*(1-Dash!$B$7), W226)))</f>
        <v>12.35</v>
      </c>
      <c r="X229" s="530">
        <f>IF(OR(X225=0, X225=""), X226, IF(X226&gt;(X225*(1+Dash!$B$6)), X225*(1+Dash!$B$6), IF(X226&lt;(X225*(1-Dash!$B$7)), X225*(1-Dash!$B$7), X226)))</f>
        <v>14.25</v>
      </c>
      <c r="Y229" s="530">
        <f>IF(OR(Y225=0, Y225=""), Y226, IF(Y226&gt;(Y225*(1+Dash!$B$6)), Y225*(1+Dash!$B$6), IF(Y226&lt;(Y225*(1-Dash!$B$7)), Y225*(1-Dash!$B$7), Y226)))</f>
        <v>196</v>
      </c>
      <c r="Z229" s="530">
        <f>IF(OR(Z225=0, Z225=""), Z226, IF(Z226&gt;(Z225*(1+Dash!$B$6)), Z225*(1+Dash!$B$6), IF(Z226&lt;(Z225*(1-Dash!$B$7)), Z225*(1-Dash!$B$7), Z226)))</f>
        <v>18.700000000000003</v>
      </c>
      <c r="AA229" s="530">
        <f>IF(OR(AA225=0, AA225=""), AA226, IF(AA226&gt;(AA225*(1+Dash!$B$6)), AA225*(1+Dash!$B$6), IF(AA226&lt;(AA225*(1-Dash!$B$7)), AA225*(1-Dash!$B$7), AA226)))</f>
        <v>27.500000000000004</v>
      </c>
      <c r="AB229" s="530">
        <f>IF(OR(AB225=0, AB225=""), AB226, IF(AB226&gt;(AB225*(1+Dash!$B$6)), AB225*(1+Dash!$B$6), IF(AB226&lt;(AB225*(1-Dash!$B$7)), AB225*(1-Dash!$B$7), AB226)))</f>
        <v>103</v>
      </c>
      <c r="AC229" s="530">
        <f>IF(OR(AC225=0, AC225=""), AC226, IF(AC226&gt;(AC225*(1+Dash!$B$6)), AC225*(1+Dash!$B$6), IF(AC226&lt;(AC225*(1-Dash!$B$7)), AC225*(1-Dash!$B$7), AC226)))</f>
        <v>463.59999999999997</v>
      </c>
      <c r="AD229" s="530">
        <f>IF(OR(AD225=0, AD225=""), AD226, IF(AD226&gt;(AD225*(1+Dash!$B$6)), AD225*(1+Dash!$B$6), IF(AD226&lt;(AD225*(1-Dash!$B$7)), AD225*(1-Dash!$B$7), AD226)))</f>
        <v>185.9</v>
      </c>
      <c r="AE229" s="530">
        <f>IF(OR(AE225=0, AE225=""), AE226, IF(AE226&gt;(AE225*(1+Dash!$B$6)), AE225*(1+Dash!$B$6), IF(AE226&lt;(AE225*(1-Dash!$B$7)), AE225*(1-Dash!$B$7), AE226)))</f>
        <v>198.54999999999998</v>
      </c>
      <c r="AF229" s="530">
        <f>IF(OR(AF225=0, AF225=""), AF226, IF(AF226&gt;(AF225*(1+Dash!$B$6)), AF225*(1+Dash!$B$6), IF(AF226&lt;(AF225*(1-Dash!$B$7)), AF225*(1-Dash!$B$7), AF226)))</f>
        <v>192.85</v>
      </c>
      <c r="AG229" s="530">
        <f>IF(OR(AG225=0, AG225=""), AG226, IF(AG226&gt;(AG225*(1+Dash!$B$6)), AG225*(1+Dash!$B$6), IF(AG226&lt;(AG225*(1-Dash!$B$7)), AG225*(1-Dash!$B$7), AG226)))</f>
        <v>148.19999999999999</v>
      </c>
      <c r="AH229" s="530">
        <f>IF(OR(AH225=0, AH225=""), AH226, IF(AH226&gt;(AH225*(1+Dash!$B$6)), AH225*(1+Dash!$B$6), IF(AH226&lt;(AH225*(1-Dash!$B$7)), AH225*(1-Dash!$B$7), AH226)))</f>
        <v>58.300000000000004</v>
      </c>
      <c r="AI229" s="530">
        <f>IF(OR(AI225=0, AI225=""), AI226, IF(AI226&gt;(AI225*(1+Dash!$B$6)), AI225*(1+Dash!$B$6), IF(AI226&lt;(AI225*(1-Dash!$B$7)), AI225*(1-Dash!$B$7), AI226)))</f>
        <v>65.55</v>
      </c>
      <c r="AJ229" s="530">
        <f>IF(OR(AJ225=0, AJ225=""), AJ226, IF(AJ226&gt;(AJ225*(1+Dash!$B$6)), AJ225*(1+Dash!$B$6), IF(AJ226&lt;(AJ225*(1-Dash!$B$7)), AJ225*(1-Dash!$B$7), AJ226)))</f>
        <v>49.500000000000007</v>
      </c>
      <c r="AK229" s="530">
        <f>IF(OR(AK225=0, AK225=""), AK226, IF(AK226&gt;(AK225*(1+Dash!$B$6)), AK225*(1+Dash!$B$6), IF(AK226&lt;(AK225*(1-Dash!$B$7)), AK225*(1-Dash!$B$7), AK226)))</f>
        <v>315.39999999999998</v>
      </c>
      <c r="AL229" s="530">
        <f>IF(OR(AL225=0, AL225=""), AL226, IF(AL226&gt;(AL225*(1+Dash!$B$6)), AL225*(1+Dash!$B$6), IF(AL226&lt;(AL225*(1-Dash!$B$7)), AL225*(1-Dash!$B$7), AL226)))</f>
        <v>121</v>
      </c>
      <c r="AM229" s="530">
        <f>IF(OR(AM225=0, AM225=""), AM226, IF(AM226&gt;(AM225*(1+Dash!$B$6)), AM225*(1+Dash!$B$6), IF(AM226&lt;(AM225*(1-Dash!$B$7)), AM225*(1-Dash!$B$7), AM226)))</f>
        <v>133</v>
      </c>
      <c r="AN229" s="530">
        <f>IF(OR(AN225=0, AN225=""), AN226, IF(AN226&gt;(AN225*(1+Dash!$B$6)), AN225*(1+Dash!$B$6), IF(AN226&lt;(AN225*(1-Dash!$B$7)), AN225*(1-Dash!$B$7), AN226)))</f>
        <v>150.1</v>
      </c>
      <c r="AO229" s="530">
        <f>IF(OR(AO225=0, AO225=""), AO226, IF(AO226&gt;(AO225*(1+Dash!$B$6)), AO225*(1+Dash!$B$6), IF(AO226&lt;(AO225*(1-Dash!$B$7)), AO225*(1-Dash!$B$7), AO226)))</f>
        <v>0</v>
      </c>
      <c r="AP229" s="530">
        <f>IF(OR(AP225=0, AP225=""), AP226, IF(AP226&gt;(AP225*(1+Dash!$B$6)), AP225*(1+Dash!$B$6), IF(AP226&lt;(AP225*(1-Dash!$B$7)), AP225*(1-Dash!$B$7), AP226)))</f>
        <v>0</v>
      </c>
      <c r="AQ229" s="530">
        <f>IF(OR(AQ225=0, AQ225=""), AQ226, IF(AQ226&gt;(AQ225*(1+Dash!$B$6)), AQ225*(1+Dash!$B$6), IF(AQ226&lt;(AQ225*(1-Dash!$B$7)), AQ225*(1-Dash!$B$7), AQ226)))</f>
        <v>0</v>
      </c>
      <c r="AR229" s="530">
        <f>IF(OR(AR225=0, AR225=""), AR226, IF(AR226&gt;(AR225*(1+Dash!$B$6)), AR225*(1+Dash!$B$6), IF(AR226&lt;(AR225*(1-Dash!$B$7)), AR225*(1-Dash!$B$7), AR226)))</f>
        <v>0</v>
      </c>
      <c r="AS229" s="530">
        <f>IF(OR(AS225=0, AS225=""), AS226, IF(AS226&gt;(AS225*(1+Dash!$B$6)), AS225*(1+Dash!$B$6), IF(AS226&lt;(AS225*(1-Dash!$B$7)), AS225*(1-Dash!$B$7), AS226)))</f>
        <v>0</v>
      </c>
      <c r="AT229" s="530">
        <f>IF(OR(AT225=0, AT225=""), AT226, IF(AT226&gt;(AT225*(1+Dash!$B$6)), AT225*(1+Dash!$B$6), IF(AT226&lt;(AT225*(1-Dash!$B$7)), AT225*(1-Dash!$B$7), AT226)))</f>
        <v>0</v>
      </c>
      <c r="AU229" s="530">
        <f>IF(OR(AU225=0, AU225=""), AU226, IF(AU226&gt;(AU225*(1+Dash!$B$6)), AU225*(1+Dash!$B$6), IF(AU226&lt;(AU225*(1-Dash!$B$7)), AU225*(1-Dash!$B$7), AU226)))</f>
        <v>0</v>
      </c>
      <c r="AV229" s="530">
        <f>IF(OR(AV225=0, AV225=""), AV226, IF(AV226&gt;(AV225*(1+Dash!$B$6)), AV225*(1+Dash!$B$6), IF(AV226&lt;(AV225*(1-Dash!$B$7)), AV225*(1-Dash!$B$7), AV226)))</f>
        <v>0</v>
      </c>
      <c r="AW229" s="530">
        <f>IF(OR(AW225=0, AW225=""), AW226, IF(AW226&gt;(AW225*(1+Dash!$B$6)), AW225*(1+Dash!$B$6), IF(AW226&lt;(AW225*(1-Dash!$B$7)), AW225*(1-Dash!$B$7), AW226)))</f>
        <v>0</v>
      </c>
      <c r="AX229" s="530">
        <f>IF(OR(AX225=0, AX225=""), AX226, IF(AX226&gt;(AX225*(1+Dash!$B$6)), AX225*(1+Dash!$B$6), IF(AX226&lt;(AX225*(1-Dash!$B$7)), AX225*(1-Dash!$B$7), AX226)))</f>
        <v>0</v>
      </c>
      <c r="AY229" s="530">
        <f>IF(OR(AY225=0, AY225=""), AY226, IF(AY226&gt;(AY225*(1+Dash!$B$6)), AY225*(1+Dash!$B$6), IF(AY226&lt;(AY225*(1-Dash!$B$7)), AY225*(1-Dash!$B$7), AY226)))</f>
        <v>0</v>
      </c>
      <c r="AZ229" s="530">
        <f>IF(OR(AZ225=0, AZ225=""), AZ226, IF(AZ226&gt;(AZ225*(1+Dash!$B$6)), AZ225*(1+Dash!$B$6), IF(AZ226&lt;(AZ225*(1-Dash!$B$7)), AZ225*(1-Dash!$B$7), AZ226)))</f>
        <v>0</v>
      </c>
      <c r="BA229" s="530">
        <f>IF(OR(BA225=0, BA225=""), BA226, IF(BA226&gt;(BA225*(1+Dash!$B$6)), BA225*(1+Dash!$B$6), IF(BA226&lt;(BA225*(1-Dash!$B$7)), BA225*(1-Dash!$B$7), BA226)))</f>
        <v>608</v>
      </c>
      <c r="BB229" s="530">
        <f>IF(OR(BB225=0, BB225=""), BB226, IF(BB226&gt;(BB225*(1+Dash!$B$6)), BB225*(1+Dash!$B$6), IF(BB226&lt;(BB225*(1-Dash!$B$7)), BB225*(1-Dash!$B$7), BB226)))</f>
        <v>320.10000000000002</v>
      </c>
      <c r="BC229" s="530">
        <f>IF(OR(BC225=0, BC225=""), BC226, IF(BC226&gt;(BC225*(1+Dash!$B$6)), BC225*(1+Dash!$B$6), IF(BC226&lt;(BC225*(1-Dash!$B$7)), BC225*(1-Dash!$B$7), BC226)))</f>
        <v>272</v>
      </c>
      <c r="BD229" s="530">
        <f>IF(OR(BD225=0, BD225=""), BD226, IF(BD226&gt;(BD225*(1+Dash!$B$6)), BD225*(1+Dash!$B$6), IF(BD226&lt;(BD225*(1-Dash!$B$7)), BD225*(1-Dash!$B$7), BD226)))</f>
        <v>210.10000000000002</v>
      </c>
      <c r="BE229" s="530">
        <f>IF(OR(BE225=0, BE225=""), BE226, IF(BE226&gt;(BE225*(1+Dash!$B$6)), BE225*(1+Dash!$B$6), IF(BE226&lt;(BE225*(1-Dash!$B$7)), BE225*(1-Dash!$B$7), BE226)))</f>
        <v>308</v>
      </c>
      <c r="BF229" s="530">
        <f>IF(OR(BF225=0, BF225=""), BF226, IF(BF226&gt;(BF225*(1+Dash!$B$6)), BF225*(1+Dash!$B$6), IF(BF226&lt;(BF225*(1-Dash!$B$7)), BF225*(1-Dash!$B$7), BF226)))</f>
        <v>126.50000000000001</v>
      </c>
      <c r="BG229" s="530">
        <f>IF(OR(BG225=0, BG225=""), BG226, IF(BG226&gt;(BG225*(1+Dash!$B$6)), BG225*(1+Dash!$B$6), IF(BG226&lt;(BG225*(1-Dash!$B$7)), BG225*(1-Dash!$B$7), BG226)))</f>
        <v>101.2</v>
      </c>
      <c r="BH229" s="530">
        <f>IF(OR(BH225=0, BH225=""), BH226, IF(BH226&gt;(BH225*(1+Dash!$B$6)), BH225*(1+Dash!$B$6), IF(BH226&lt;(BH225*(1-Dash!$B$7)), BH225*(1-Dash!$B$7), BH226)))</f>
        <v>59.400000000000006</v>
      </c>
      <c r="BI229" s="530">
        <f>IF(OR(BI225=0, BI225=""), BI226, IF(BI226&gt;(BI225*(1+Dash!$B$6)), BI225*(1+Dash!$B$6), IF(BI226&lt;(BI225*(1-Dash!$B$7)), BI225*(1-Dash!$B$7), BI226)))</f>
        <v>305.89999999999998</v>
      </c>
      <c r="BJ229" s="530">
        <f>IF(OR(BJ225=0, BJ225=""), BJ226, IF(BJ226&gt;(BJ225*(1+Dash!$B$6)), BJ225*(1+Dash!$B$6), IF(BJ226&lt;(BJ225*(1-Dash!$B$7)), BJ225*(1-Dash!$B$7), BJ226)))</f>
        <v>167.2</v>
      </c>
      <c r="BK229" s="530">
        <f>IF(OR(BK225=0, BK225=""), BK226, IF(BK226&gt;(BK225*(1+Dash!$B$6)), BK225*(1+Dash!$B$6), IF(BK226&lt;(BK225*(1-Dash!$B$7)), BK225*(1-Dash!$B$7), BK226)))</f>
        <v>160.54999999999998</v>
      </c>
      <c r="BL229" s="530">
        <f>IF(OR(BL225=0, BL225=""), BL226, IF(BL226&gt;(BL225*(1+Dash!$B$6)), BL225*(1+Dash!$B$6), IF(BL226&lt;(BL225*(1-Dash!$B$7)), BL225*(1-Dash!$B$7), BL226)))</f>
        <v>132</v>
      </c>
      <c r="BM229" s="530">
        <f>IF(OR(BM225=0, BM225=""), BM226, IF(BM226&gt;(BM225*(1+Dash!$B$6)), BM225*(1+Dash!$B$6), IF(BM226&lt;(BM225*(1-Dash!$B$7)), BM225*(1-Dash!$B$7), BM226)))</f>
        <v>60</v>
      </c>
      <c r="BN229" s="530">
        <f>IF(OR(BN225=0, BN225=""), BN226, IF(BN226&gt;(BN225*(1+Dash!$B$6)), BN225*(1+Dash!$B$6), IF(BN226&lt;(BN225*(1-Dash!$B$7)), BN225*(1-Dash!$B$7), BN226)))</f>
        <v>36.1</v>
      </c>
      <c r="BO229" s="530">
        <f>IF(OR(BO225=0, BO225=""), BO226, IF(BO226&gt;(BO225*(1+Dash!$B$6)), BO225*(1+Dash!$B$6), IF(BO226&lt;(BO225*(1-Dash!$B$7)), BO225*(1-Dash!$B$7), BO226)))</f>
        <v>25.65</v>
      </c>
      <c r="BP229" s="530">
        <f>IF(OR(BP225=0, BP225=""), BP226, IF(BP226&gt;(BP225*(1+Dash!$B$6)), BP225*(1+Dash!$B$6), IF(BP226&lt;(BP225*(1-Dash!$B$7)), BP225*(1-Dash!$B$7), BP226)))</f>
        <v>39.9</v>
      </c>
      <c r="BQ229" s="530">
        <f>IF(OR(BQ225=0, BQ225=""), BQ226, IF(BQ226&gt;(BQ225*(1+Dash!$B$6)), BQ225*(1+Dash!$B$6), IF(BQ226&lt;(BQ225*(1-Dash!$B$7)), BQ225*(1-Dash!$B$7), BQ226)))</f>
        <v>0</v>
      </c>
      <c r="BR229" s="530">
        <f>IF(OR(BR225=0, BR225=""), BR226, IF(BR226&gt;(BR225*(1+Dash!$B$6)), BR225*(1+Dash!$B$6), IF(BR226&lt;(BR225*(1-Dash!$B$7)), BR225*(1-Dash!$B$7), BR226)))</f>
        <v>0</v>
      </c>
      <c r="BS229" s="530">
        <f>IF(OR(BS225=0, BS225=""), BS226, IF(BS226&gt;(BS225*(1+Dash!$B$6)), BS225*(1+Dash!$B$6), IF(BS226&lt;(BS225*(1-Dash!$B$7)), BS225*(1-Dash!$B$7), BS226)))</f>
        <v>0</v>
      </c>
      <c r="BT229" s="530">
        <f>IF(OR(BT225=0, BT225=""), BT226, IF(BT226&gt;(BT225*(1+Dash!$B$6)), BT225*(1+Dash!$B$6), IF(BT226&lt;(BT225*(1-Dash!$B$7)), BT225*(1-Dash!$B$7), BT226)))</f>
        <v>0</v>
      </c>
      <c r="BU229" s="530">
        <f>IF(OR(BU225=0, BU225=""), BU226, IF(BU226&gt;(BU225*(1+Dash!$B$6)), BU225*(1+Dash!$B$6), IF(BU226&lt;(BU225*(1-Dash!$B$7)), BU225*(1-Dash!$B$7), BU226)))</f>
        <v>60</v>
      </c>
      <c r="BV229" s="530">
        <f>IF(OR(BV225=0, BV225=""), BV226, IF(BV226&gt;(BV225*(1+Dash!$B$6)), BV225*(1+Dash!$B$6), IF(BV226&lt;(BV225*(1-Dash!$B$7)), BV225*(1-Dash!$B$7), BV226)))</f>
        <v>36.1</v>
      </c>
      <c r="BW229" s="530">
        <f>IF(OR(BW225=0, BW225=""), BW226, IF(BW226&gt;(BW225*(1+Dash!$B$6)), BW225*(1+Dash!$B$6), IF(BW226&lt;(BW225*(1-Dash!$B$7)), BW225*(1-Dash!$B$7), BW226)))</f>
        <v>25.65</v>
      </c>
      <c r="BX229" s="530">
        <f>IF(OR(BX225=0, BX225=""), BX226, IF(BX226&gt;(BX225*(1+Dash!$B$6)), BX225*(1+Dash!$B$6), IF(BX226&lt;(BX225*(1-Dash!$B$7)), BX225*(1-Dash!$B$7), BX226)))</f>
        <v>39.9</v>
      </c>
      <c r="BY229" s="530">
        <f>IF(OR(BY225=0, BY225=""), BY226, IF(BY226&gt;(BY225*(1+Dash!$B$6)), BY225*(1+Dash!$B$6), IF(BY226&lt;(BY225*(1-Dash!$B$7)), BY225*(1-Dash!$B$7), BY226)))</f>
        <v>42.900000000000006</v>
      </c>
      <c r="BZ229" s="530">
        <f>IF(OR(BZ225=0, BZ225=""), BZ226, IF(BZ226&gt;(BZ225*(1+Dash!$B$6)), BZ225*(1+Dash!$B$6), IF(BZ226&lt;(BZ225*(1-Dash!$B$7)), BZ225*(1-Dash!$B$7), BZ226)))</f>
        <v>38</v>
      </c>
      <c r="CA229" s="530">
        <f>IF(OR(CA225=0, CA225=""), CA226, IF(CA226&gt;(CA225*(1+Dash!$B$6)), CA225*(1+Dash!$B$6), IF(CA226&lt;(CA225*(1-Dash!$B$7)), CA225*(1-Dash!$B$7), CA226)))</f>
        <v>0</v>
      </c>
    </row>
    <row r="230" spans="1:79" s="477" customFormat="1">
      <c r="A230" s="477" t="s">
        <v>83</v>
      </c>
      <c r="B230" s="477" t="s">
        <v>1914</v>
      </c>
      <c r="C230" s="477">
        <v>2026</v>
      </c>
      <c r="D230" s="477" t="s">
        <v>1937</v>
      </c>
      <c r="E230" s="530">
        <f>IF(E227&gt;(E229*(1+Dash!$B$6)), E229*(1+Dash!$B$6), IF(E227&lt;(E229*(1-Dash!$B$7)), E229*(1-Dash!$B$7), E227))</f>
        <v>423.27249999999992</v>
      </c>
      <c r="F230" s="530">
        <f>IF(F227&gt;(F229*(1+Dash!$B$6)), F229*(1+Dash!$B$6), IF(F227&lt;(F229*(1-Dash!$B$7)), F229*(1-Dash!$B$7), F227))</f>
        <v>231</v>
      </c>
      <c r="G230" s="530">
        <f>IF(G227&gt;(G229*(1+Dash!$B$6)), G229*(1+Dash!$B$6), IF(G227&lt;(G229*(1-Dash!$B$7)), G229*(1-Dash!$B$7), G227))</f>
        <v>116.16000000000003</v>
      </c>
      <c r="H230" s="530">
        <f>IF(H227&gt;(H229*(1+Dash!$B$6)), H229*(1+Dash!$B$6), IF(H227&lt;(H229*(1-Dash!$B$7)), H229*(1-Dash!$B$7), H227))</f>
        <v>85</v>
      </c>
      <c r="I230" s="530">
        <f>IF(I227&gt;(I229*(1+Dash!$B$6)), I229*(1+Dash!$B$6), IF(I227&lt;(I229*(1-Dash!$B$7)), I229*(1-Dash!$B$7), I227))</f>
        <v>39.930000000000007</v>
      </c>
      <c r="J230" s="530">
        <f>IF(J227&gt;(J229*(1+Dash!$B$6)), J229*(1+Dash!$B$6), IF(J227&lt;(J229*(1-Dash!$B$7)), J229*(1-Dash!$B$7), J227))</f>
        <v>0</v>
      </c>
      <c r="K230" s="530">
        <f>IF(K227&gt;(K229*(1+Dash!$B$6)), K229*(1+Dash!$B$6), IF(K227&lt;(K229*(1-Dash!$B$7)), K229*(1-Dash!$B$7), K227))</f>
        <v>0</v>
      </c>
      <c r="L230" s="530">
        <f>IF(L227&gt;(L229*(1+Dash!$B$6)), L229*(1+Dash!$B$6), IF(L227&lt;(L229*(1-Dash!$B$7)), L229*(1-Dash!$B$7), L227))</f>
        <v>0</v>
      </c>
      <c r="M230" s="530">
        <f>IF(M227&gt;(M229*(1+Dash!$B$6)), M229*(1+Dash!$B$6), IF(M227&lt;(M229*(1-Dash!$B$7)), M229*(1-Dash!$B$7), M227))</f>
        <v>0</v>
      </c>
      <c r="N230" s="530">
        <f>IF(N227&gt;(N229*(1+Dash!$B$6)), N229*(1+Dash!$B$6), IF(N227&lt;(N229*(1-Dash!$B$7)), N229*(1-Dash!$B$7), N227))</f>
        <v>71.390000000000015</v>
      </c>
      <c r="O230" s="530">
        <f>IF(O227&gt;(O229*(1+Dash!$B$6)), O229*(1+Dash!$B$6), IF(O227&lt;(O229*(1-Dash!$B$7)), O229*(1-Dash!$B$7), O227))</f>
        <v>0</v>
      </c>
      <c r="P230" s="530">
        <f>IF(P227&gt;(P229*(1+Dash!$B$6)), P229*(1+Dash!$B$6), IF(P227&lt;(P229*(1-Dash!$B$7)), P229*(1-Dash!$B$7), P227))</f>
        <v>71.390000000000015</v>
      </c>
      <c r="Q230" s="530">
        <f>IF(Q227&gt;(Q229*(1+Dash!$B$6)), Q229*(1+Dash!$B$6), IF(Q227&lt;(Q229*(1-Dash!$B$7)), Q229*(1-Dash!$B$7), Q227))</f>
        <v>219</v>
      </c>
      <c r="R230" s="530">
        <f>IF(R227&gt;(R229*(1+Dash!$B$6)), R229*(1+Dash!$B$6), IF(R227&lt;(R229*(1-Dash!$B$7)), R229*(1-Dash!$B$7), R227))</f>
        <v>33.88000000000001</v>
      </c>
      <c r="S230" s="530">
        <f>IF(S227&gt;(S229*(1+Dash!$B$6)), S229*(1+Dash!$B$6), IF(S227&lt;(S229*(1-Dash!$B$7)), S229*(1-Dash!$B$7), S227))</f>
        <v>42</v>
      </c>
      <c r="T230" s="530">
        <f>IF(T227&gt;(T229*(1+Dash!$B$6)), T229*(1+Dash!$B$6), IF(T227&lt;(T229*(1-Dash!$B$7)), T229*(1-Dash!$B$7), T227))</f>
        <v>114</v>
      </c>
      <c r="U230" s="530">
        <f>IF(U227&gt;(U229*(1+Dash!$B$6)), U229*(1+Dash!$B$6), IF(U227&lt;(U229*(1-Dash!$B$7)), U229*(1-Dash!$B$7), U227))</f>
        <v>34.295000000000002</v>
      </c>
      <c r="V230" s="530">
        <f>IF(V227&gt;(V229*(1+Dash!$B$6)), V229*(1+Dash!$B$6), IF(V227&lt;(V229*(1-Dash!$B$7)), V229*(1-Dash!$B$7), V227))</f>
        <v>9.9274999999999984</v>
      </c>
      <c r="W230" s="530">
        <f>IF(W227&gt;(W229*(1+Dash!$B$6)), W229*(1+Dash!$B$6), IF(W227&lt;(W229*(1-Dash!$B$7)), W229*(1-Dash!$B$7), W227))</f>
        <v>11.7325</v>
      </c>
      <c r="X230" s="530">
        <f>IF(X227&gt;(X229*(1+Dash!$B$6)), X229*(1+Dash!$B$6), IF(X227&lt;(X229*(1-Dash!$B$7)), X229*(1-Dash!$B$7), X227))</f>
        <v>13.5375</v>
      </c>
      <c r="Y230" s="530">
        <f>IF(Y227&gt;(Y229*(1+Dash!$B$6)), Y229*(1+Dash!$B$6), IF(Y227&lt;(Y229*(1-Dash!$B$7)), Y229*(1-Dash!$B$7), Y227))</f>
        <v>196</v>
      </c>
      <c r="Z230" s="530">
        <f>IF(Z227&gt;(Z229*(1+Dash!$B$6)), Z229*(1+Dash!$B$6), IF(Z227&lt;(Z229*(1-Dash!$B$7)), Z229*(1-Dash!$B$7), Z227))</f>
        <v>20.570000000000004</v>
      </c>
      <c r="AA230" s="530">
        <f>IF(AA227&gt;(AA229*(1+Dash!$B$6)), AA229*(1+Dash!$B$6), IF(AA227&lt;(AA229*(1-Dash!$B$7)), AA229*(1-Dash!$B$7), AA227))</f>
        <v>30.250000000000007</v>
      </c>
      <c r="AB230" s="530">
        <f>IF(AB227&gt;(AB229*(1+Dash!$B$6)), AB229*(1+Dash!$B$6), IF(AB227&lt;(AB229*(1-Dash!$B$7)), AB229*(1-Dash!$B$7), AB227))</f>
        <v>103</v>
      </c>
      <c r="AC230" s="530">
        <f>IF(AC227&gt;(AC229*(1+Dash!$B$6)), AC229*(1+Dash!$B$6), IF(AC227&lt;(AC229*(1-Dash!$B$7)), AC229*(1-Dash!$B$7), AC227))</f>
        <v>440.41999999999996</v>
      </c>
      <c r="AD230" s="530">
        <f>IF(AD227&gt;(AD229*(1+Dash!$B$6)), AD229*(1+Dash!$B$6), IF(AD227&lt;(AD229*(1-Dash!$B$7)), AD229*(1-Dash!$B$7), AD227))</f>
        <v>194</v>
      </c>
      <c r="AE230" s="530">
        <f>IF(AE227&gt;(AE229*(1+Dash!$B$6)), AE229*(1+Dash!$B$6), IF(AE227&lt;(AE229*(1-Dash!$B$7)), AE229*(1-Dash!$B$7), AE227))</f>
        <v>188.62249999999997</v>
      </c>
      <c r="AF230" s="530">
        <f>IF(AF227&gt;(AF229*(1+Dash!$B$6)), AF229*(1+Dash!$B$6), IF(AF227&lt;(AF229*(1-Dash!$B$7)), AF229*(1-Dash!$B$7), AF227))</f>
        <v>183.20749999999998</v>
      </c>
      <c r="AG230" s="530">
        <f>IF(AG227&gt;(AG229*(1+Dash!$B$6)), AG229*(1+Dash!$B$6), IF(AG227&lt;(AG229*(1-Dash!$B$7)), AG229*(1-Dash!$B$7), AG227))</f>
        <v>140.79</v>
      </c>
      <c r="AH230" s="530">
        <f>IF(AH227&gt;(AH229*(1+Dash!$B$6)), AH229*(1+Dash!$B$6), IF(AH227&lt;(AH229*(1-Dash!$B$7)), AH229*(1-Dash!$B$7), AH227))</f>
        <v>64.13000000000001</v>
      </c>
      <c r="AI230" s="530">
        <f>IF(AI227&gt;(AI229*(1+Dash!$B$6)), AI229*(1+Dash!$B$6), IF(AI227&lt;(AI229*(1-Dash!$B$7)), AI229*(1-Dash!$B$7), AI227))</f>
        <v>62.272499999999994</v>
      </c>
      <c r="AJ230" s="530">
        <f>IF(AJ227&gt;(AJ229*(1+Dash!$B$6)), AJ229*(1+Dash!$B$6), IF(AJ227&lt;(AJ229*(1-Dash!$B$7)), AJ229*(1-Dash!$B$7), AJ227))</f>
        <v>51</v>
      </c>
      <c r="AK230" s="530">
        <f>IF(AK227&gt;(AK229*(1+Dash!$B$6)), AK229*(1+Dash!$B$6), IF(AK227&lt;(AK229*(1-Dash!$B$7)), AK229*(1-Dash!$B$7), AK227))</f>
        <v>299.62999999999994</v>
      </c>
      <c r="AL230" s="530">
        <f>IF(AL227&gt;(AL229*(1+Dash!$B$6)), AL229*(1+Dash!$B$6), IF(AL227&lt;(AL229*(1-Dash!$B$7)), AL229*(1-Dash!$B$7), AL227))</f>
        <v>121</v>
      </c>
      <c r="AM230" s="530">
        <f>IF(AM227&gt;(AM229*(1+Dash!$B$6)), AM229*(1+Dash!$B$6), IF(AM227&lt;(AM229*(1-Dash!$B$7)), AM229*(1-Dash!$B$7), AM227))</f>
        <v>126.35</v>
      </c>
      <c r="AN230" s="530">
        <f>IF(AN227&gt;(AN229*(1+Dash!$B$6)), AN229*(1+Dash!$B$6), IF(AN227&lt;(AN229*(1-Dash!$B$7)), AN229*(1-Dash!$B$7), AN227))</f>
        <v>142.595</v>
      </c>
      <c r="AO230" s="530">
        <f>IF(AO227&gt;(AO229*(1+Dash!$B$6)), AO229*(1+Dash!$B$6), IF(AO227&lt;(AO229*(1-Dash!$B$7)), AO229*(1-Dash!$B$7), AO227))</f>
        <v>0</v>
      </c>
      <c r="AP230" s="530">
        <f>IF(AP227&gt;(AP229*(1+Dash!$B$6)), AP229*(1+Dash!$B$6), IF(AP227&lt;(AP229*(1-Dash!$B$7)), AP229*(1-Dash!$B$7), AP227))</f>
        <v>0</v>
      </c>
      <c r="AQ230" s="530">
        <f>IF(AQ227&gt;(AQ229*(1+Dash!$B$6)), AQ229*(1+Dash!$B$6), IF(AQ227&lt;(AQ229*(1-Dash!$B$7)), AQ229*(1-Dash!$B$7), AQ227))</f>
        <v>0</v>
      </c>
      <c r="AR230" s="530">
        <f>IF(AR227&gt;(AR229*(1+Dash!$B$6)), AR229*(1+Dash!$B$6), IF(AR227&lt;(AR229*(1-Dash!$B$7)), AR229*(1-Dash!$B$7), AR227))</f>
        <v>0</v>
      </c>
      <c r="AS230" s="530">
        <f>IF(AS227&gt;(AS229*(1+Dash!$B$6)), AS229*(1+Dash!$B$6), IF(AS227&lt;(AS229*(1-Dash!$B$7)), AS229*(1-Dash!$B$7), AS227))</f>
        <v>0</v>
      </c>
      <c r="AT230" s="530">
        <f>IF(AT227&gt;(AT229*(1+Dash!$B$6)), AT229*(1+Dash!$B$6), IF(AT227&lt;(AT229*(1-Dash!$B$7)), AT229*(1-Dash!$B$7), AT227))</f>
        <v>0</v>
      </c>
      <c r="AU230" s="530">
        <f>IF(AU227&gt;(AU229*(1+Dash!$B$6)), AU229*(1+Dash!$B$6), IF(AU227&lt;(AU229*(1-Dash!$B$7)), AU229*(1-Dash!$B$7), AU227))</f>
        <v>0</v>
      </c>
      <c r="AV230" s="530">
        <f>IF(AV227&gt;(AV229*(1+Dash!$B$6)), AV229*(1+Dash!$B$6), IF(AV227&lt;(AV229*(1-Dash!$B$7)), AV229*(1-Dash!$B$7), AV227))</f>
        <v>0</v>
      </c>
      <c r="AW230" s="530">
        <f>IF(AW227&gt;(AW229*(1+Dash!$B$6)), AW229*(1+Dash!$B$6), IF(AW227&lt;(AW229*(1-Dash!$B$7)), AW229*(1-Dash!$B$7), AW227))</f>
        <v>0</v>
      </c>
      <c r="AX230" s="530">
        <f>IF(AX227&gt;(AX229*(1+Dash!$B$6)), AX229*(1+Dash!$B$6), IF(AX227&lt;(AX229*(1-Dash!$B$7)), AX229*(1-Dash!$B$7), AX227))</f>
        <v>0</v>
      </c>
      <c r="AY230" s="530">
        <f>IF(AY227&gt;(AY229*(1+Dash!$B$6)), AY229*(1+Dash!$B$6), IF(AY227&lt;(AY229*(1-Dash!$B$7)), AY229*(1-Dash!$B$7), AY227))</f>
        <v>0</v>
      </c>
      <c r="AZ230" s="530">
        <f>IF(AZ227&gt;(AZ229*(1+Dash!$B$6)), AZ229*(1+Dash!$B$6), IF(AZ227&lt;(AZ229*(1-Dash!$B$7)), AZ229*(1-Dash!$B$7), AZ227))</f>
        <v>0</v>
      </c>
      <c r="BA230" s="530">
        <f>IF(BA227&gt;(BA229*(1+Dash!$B$6)), BA229*(1+Dash!$B$6), IF(BA227&lt;(BA229*(1-Dash!$B$7)), BA229*(1-Dash!$B$7), BA227))</f>
        <v>577.6</v>
      </c>
      <c r="BB230" s="530">
        <f>IF(BB227&gt;(BB229*(1+Dash!$B$6)), BB229*(1+Dash!$B$6), IF(BB227&lt;(BB229*(1-Dash!$B$7)), BB229*(1-Dash!$B$7), BB227))</f>
        <v>347</v>
      </c>
      <c r="BC230" s="530">
        <f>IF(BC227&gt;(BC229*(1+Dash!$B$6)), BC229*(1+Dash!$B$6), IF(BC227&lt;(BC229*(1-Dash!$B$7)), BC229*(1-Dash!$B$7), BC227))</f>
        <v>272</v>
      </c>
      <c r="BD230" s="530">
        <f>IF(BD227&gt;(BD229*(1+Dash!$B$6)), BD229*(1+Dash!$B$6), IF(BD227&lt;(BD229*(1-Dash!$B$7)), BD229*(1-Dash!$B$7), BD227))</f>
        <v>215</v>
      </c>
      <c r="BE230" s="530">
        <f>IF(BE227&gt;(BE229*(1+Dash!$B$6)), BE229*(1+Dash!$B$6), IF(BE227&lt;(BE229*(1-Dash!$B$7)), BE229*(1-Dash!$B$7), BE227))</f>
        <v>308</v>
      </c>
      <c r="BF230" s="530">
        <f>IF(BF227&gt;(BF229*(1+Dash!$B$6)), BF229*(1+Dash!$B$6), IF(BF227&lt;(BF229*(1-Dash!$B$7)), BF229*(1-Dash!$B$7), BF227))</f>
        <v>139.15000000000003</v>
      </c>
      <c r="BG230" s="530">
        <f>IF(BG227&gt;(BG229*(1+Dash!$B$6)), BG229*(1+Dash!$B$6), IF(BG227&lt;(BG229*(1-Dash!$B$7)), BG229*(1-Dash!$B$7), BG227))</f>
        <v>111.32000000000001</v>
      </c>
      <c r="BH230" s="530">
        <f>IF(BH227&gt;(BH229*(1+Dash!$B$6)), BH229*(1+Dash!$B$6), IF(BH227&lt;(BH229*(1-Dash!$B$7)), BH229*(1-Dash!$B$7), BH227))</f>
        <v>65.340000000000018</v>
      </c>
      <c r="BI230" s="530">
        <f>IF(BI227&gt;(BI229*(1+Dash!$B$6)), BI229*(1+Dash!$B$6), IF(BI227&lt;(BI229*(1-Dash!$B$7)), BI229*(1-Dash!$B$7), BI227))</f>
        <v>290.60499999999996</v>
      </c>
      <c r="BJ230" s="530">
        <f>IF(BJ227&gt;(BJ229*(1+Dash!$B$6)), BJ229*(1+Dash!$B$6), IF(BJ227&lt;(BJ229*(1-Dash!$B$7)), BJ229*(1-Dash!$B$7), BJ227))</f>
        <v>158.83999999999997</v>
      </c>
      <c r="BK230" s="530">
        <f>IF(BK227&gt;(BK229*(1+Dash!$B$6)), BK229*(1+Dash!$B$6), IF(BK227&lt;(BK229*(1-Dash!$B$7)), BK229*(1-Dash!$B$7), BK227))</f>
        <v>152.52249999999998</v>
      </c>
      <c r="BL230" s="530">
        <f>IF(BL227&gt;(BL229*(1+Dash!$B$6)), BL229*(1+Dash!$B$6), IF(BL227&lt;(BL229*(1-Dash!$B$7)), BL229*(1-Dash!$B$7), BL227))</f>
        <v>132</v>
      </c>
      <c r="BM230" s="530">
        <f>IF(BM227&gt;(BM229*(1+Dash!$B$6)), BM229*(1+Dash!$B$6), IF(BM227&lt;(BM229*(1-Dash!$B$7)), BM229*(1-Dash!$B$7), BM227))</f>
        <v>60</v>
      </c>
      <c r="BN230" s="530">
        <f>IF(BN227&gt;(BN229*(1+Dash!$B$6)), BN229*(1+Dash!$B$6), IF(BN227&lt;(BN229*(1-Dash!$B$7)), BN229*(1-Dash!$B$7), BN227))</f>
        <v>34.295000000000002</v>
      </c>
      <c r="BO230" s="530">
        <f>IF(BO227&gt;(BO229*(1+Dash!$B$6)), BO229*(1+Dash!$B$6), IF(BO227&lt;(BO229*(1-Dash!$B$7)), BO229*(1-Dash!$B$7), BO227))</f>
        <v>24.367499999999996</v>
      </c>
      <c r="BP230" s="530">
        <f>IF(BP227&gt;(BP229*(1+Dash!$B$6)), BP229*(1+Dash!$B$6), IF(BP227&lt;(BP229*(1-Dash!$B$7)), BP229*(1-Dash!$B$7), BP227))</f>
        <v>39</v>
      </c>
      <c r="BQ230" s="530">
        <f>IF(BQ227&gt;(BQ229*(1+Dash!$B$6)), BQ229*(1+Dash!$B$6), IF(BQ227&lt;(BQ229*(1-Dash!$B$7)), BQ229*(1-Dash!$B$7), BQ227))</f>
        <v>0</v>
      </c>
      <c r="BR230" s="530">
        <f>IF(BR227&gt;(BR229*(1+Dash!$B$6)), BR229*(1+Dash!$B$6), IF(BR227&lt;(BR229*(1-Dash!$B$7)), BR229*(1-Dash!$B$7), BR227))</f>
        <v>0</v>
      </c>
      <c r="BS230" s="530">
        <f>IF(BS227&gt;(BS229*(1+Dash!$B$6)), BS229*(1+Dash!$B$6), IF(BS227&lt;(BS229*(1-Dash!$B$7)), BS229*(1-Dash!$B$7), BS227))</f>
        <v>0</v>
      </c>
      <c r="BT230" s="530">
        <f>IF(BT227&gt;(BT229*(1+Dash!$B$6)), BT229*(1+Dash!$B$6), IF(BT227&lt;(BT229*(1-Dash!$B$7)), BT229*(1-Dash!$B$7), BT227))</f>
        <v>0</v>
      </c>
      <c r="BU230" s="530">
        <f>IF(BU227&gt;(BU229*(1+Dash!$B$6)), BU229*(1+Dash!$B$6), IF(BU227&lt;(BU229*(1-Dash!$B$7)), BU229*(1-Dash!$B$7), BU227))</f>
        <v>60</v>
      </c>
      <c r="BV230" s="530">
        <f>IF(BV227&gt;(BV229*(1+Dash!$B$6)), BV229*(1+Dash!$B$6), IF(BV227&lt;(BV229*(1-Dash!$B$7)), BV229*(1-Dash!$B$7), BV227))</f>
        <v>34.295000000000002</v>
      </c>
      <c r="BW230" s="530">
        <f>IF(BW227&gt;(BW229*(1+Dash!$B$6)), BW229*(1+Dash!$B$6), IF(BW227&lt;(BW229*(1-Dash!$B$7)), BW229*(1-Dash!$B$7), BW227))</f>
        <v>24.367499999999996</v>
      </c>
      <c r="BX230" s="530">
        <f>IF(BX227&gt;(BX229*(1+Dash!$B$6)), BX229*(1+Dash!$B$6), IF(BX227&lt;(BX229*(1-Dash!$B$7)), BX229*(1-Dash!$B$7), BX227))</f>
        <v>39</v>
      </c>
      <c r="BY230" s="530">
        <f>IF(BY227&gt;(BY229*(1+Dash!$B$6)), BY229*(1+Dash!$B$6), IF(BY227&lt;(BY229*(1-Dash!$B$7)), BY229*(1-Dash!$B$7), BY227))</f>
        <v>47.190000000000012</v>
      </c>
      <c r="BZ230" s="530">
        <f>IF(BZ227&gt;(BZ229*(1+Dash!$B$6)), BZ229*(1+Dash!$B$6), IF(BZ227&lt;(BZ229*(1-Dash!$B$7)), BZ229*(1-Dash!$B$7), BZ227))</f>
        <v>38</v>
      </c>
      <c r="CA230" s="530">
        <f>IF(CA227&gt;(CA229*(1+Dash!$B$6)), CA229*(1+Dash!$B$6), IF(CA227&lt;(CA229*(1-Dash!$B$7)), CA229*(1-Dash!$B$7), CA227))</f>
        <v>0</v>
      </c>
    </row>
    <row r="231" spans="1:79" s="477" customFormat="1">
      <c r="A231" s="477" t="s">
        <v>85</v>
      </c>
      <c r="B231" s="477" t="s">
        <v>1756</v>
      </c>
      <c r="C231" s="477">
        <v>2018</v>
      </c>
      <c r="D231" s="477" t="s">
        <v>1934</v>
      </c>
      <c r="E231" s="530">
        <v>544</v>
      </c>
      <c r="F231" s="530">
        <v>420</v>
      </c>
      <c r="G231" s="530">
        <v>157</v>
      </c>
      <c r="H231" s="530">
        <v>138</v>
      </c>
      <c r="I231" s="530">
        <v>67</v>
      </c>
      <c r="J231" s="530">
        <v>0</v>
      </c>
      <c r="K231" s="530">
        <v>0</v>
      </c>
      <c r="L231" s="530">
        <v>0</v>
      </c>
      <c r="M231" s="530">
        <v>0</v>
      </c>
      <c r="N231" s="530">
        <v>0</v>
      </c>
      <c r="O231" s="530">
        <v>0</v>
      </c>
      <c r="P231" s="530">
        <v>0</v>
      </c>
      <c r="Q231" s="530">
        <v>0</v>
      </c>
      <c r="R231" s="530">
        <v>0</v>
      </c>
      <c r="S231" s="530">
        <v>0</v>
      </c>
      <c r="T231" s="530">
        <v>0</v>
      </c>
      <c r="U231" s="530">
        <v>0</v>
      </c>
      <c r="V231" s="530">
        <v>0</v>
      </c>
      <c r="W231" s="530">
        <v>0</v>
      </c>
      <c r="X231" s="530">
        <v>0</v>
      </c>
      <c r="Y231" s="530">
        <v>0</v>
      </c>
      <c r="Z231" s="530">
        <v>0</v>
      </c>
      <c r="AA231" s="530">
        <v>0</v>
      </c>
      <c r="AB231" s="530">
        <v>0</v>
      </c>
      <c r="AC231" s="530">
        <v>219</v>
      </c>
      <c r="AD231" s="530">
        <v>82</v>
      </c>
      <c r="AE231" s="530">
        <v>120</v>
      </c>
      <c r="AF231" s="530">
        <v>111</v>
      </c>
      <c r="AG231" s="530">
        <v>110</v>
      </c>
      <c r="AH231" s="530">
        <v>44</v>
      </c>
      <c r="AI231" s="530">
        <v>61</v>
      </c>
      <c r="AJ231" s="530">
        <v>56</v>
      </c>
      <c r="AK231" s="530">
        <v>109</v>
      </c>
      <c r="AL231" s="530">
        <v>38</v>
      </c>
      <c r="AM231" s="530">
        <v>59</v>
      </c>
      <c r="AN231" s="530">
        <v>55</v>
      </c>
      <c r="AO231" s="530">
        <v>0</v>
      </c>
      <c r="AP231" s="530">
        <v>0</v>
      </c>
      <c r="AQ231" s="530">
        <v>0</v>
      </c>
      <c r="AR231" s="530">
        <v>0</v>
      </c>
      <c r="AS231" s="530">
        <v>0</v>
      </c>
      <c r="AT231" s="530">
        <v>0</v>
      </c>
      <c r="AU231" s="530">
        <v>0</v>
      </c>
      <c r="AV231" s="530">
        <v>0</v>
      </c>
      <c r="AW231" s="530">
        <v>0</v>
      </c>
      <c r="AX231" s="530">
        <v>0</v>
      </c>
      <c r="AY231" s="530">
        <v>0</v>
      </c>
      <c r="AZ231" s="530">
        <v>0</v>
      </c>
      <c r="BA231" s="530">
        <v>372</v>
      </c>
      <c r="BB231" s="530">
        <v>153</v>
      </c>
      <c r="BC231" s="530">
        <v>189</v>
      </c>
      <c r="BD231" s="530">
        <v>126</v>
      </c>
      <c r="BE231" s="530">
        <v>328</v>
      </c>
      <c r="BF231" s="530">
        <v>137</v>
      </c>
      <c r="BG231" s="530">
        <v>164</v>
      </c>
      <c r="BH231" s="530">
        <v>102</v>
      </c>
      <c r="BI231" s="530">
        <v>44</v>
      </c>
      <c r="BJ231" s="530">
        <v>16</v>
      </c>
      <c r="BK231" s="530">
        <v>25</v>
      </c>
      <c r="BL231" s="530">
        <v>24</v>
      </c>
      <c r="BM231" s="530">
        <v>0</v>
      </c>
      <c r="BN231" s="530">
        <v>0</v>
      </c>
      <c r="BO231" s="530">
        <v>0</v>
      </c>
      <c r="BP231" s="530">
        <v>0</v>
      </c>
      <c r="BQ231" s="530">
        <v>0</v>
      </c>
      <c r="BR231" s="530">
        <v>0</v>
      </c>
      <c r="BS231" s="530">
        <v>0</v>
      </c>
      <c r="BT231" s="530">
        <v>0</v>
      </c>
      <c r="BU231" s="530">
        <v>0</v>
      </c>
      <c r="BV231" s="530">
        <v>0</v>
      </c>
      <c r="BW231" s="530">
        <v>0</v>
      </c>
      <c r="BX231" s="530">
        <v>0</v>
      </c>
      <c r="BY231" s="530">
        <v>2</v>
      </c>
      <c r="BZ231" s="530">
        <v>14</v>
      </c>
      <c r="CA231" s="530">
        <v>0</v>
      </c>
    </row>
    <row r="232" spans="1:79" s="477" customFormat="1">
      <c r="A232" s="477" t="s">
        <v>85</v>
      </c>
      <c r="B232" s="477" t="s">
        <v>1756</v>
      </c>
      <c r="C232" s="477">
        <v>2019</v>
      </c>
      <c r="D232" s="477" t="s">
        <v>1934</v>
      </c>
      <c r="E232" s="530">
        <v>662</v>
      </c>
      <c r="F232" s="530">
        <v>404</v>
      </c>
      <c r="G232" s="530">
        <v>173</v>
      </c>
      <c r="H232" s="530">
        <v>134</v>
      </c>
      <c r="I232" s="530">
        <v>67</v>
      </c>
      <c r="J232" s="530">
        <v>0</v>
      </c>
      <c r="K232" s="530">
        <v>0</v>
      </c>
      <c r="L232" s="530">
        <v>0</v>
      </c>
      <c r="M232" s="530">
        <v>0</v>
      </c>
      <c r="N232" s="530">
        <v>0</v>
      </c>
      <c r="O232" s="530">
        <v>0</v>
      </c>
      <c r="P232" s="530">
        <v>0</v>
      </c>
      <c r="Q232" s="530">
        <v>0</v>
      </c>
      <c r="R232" s="530">
        <v>0</v>
      </c>
      <c r="S232" s="530">
        <v>0</v>
      </c>
      <c r="T232" s="530">
        <v>0</v>
      </c>
      <c r="U232" s="530">
        <v>0</v>
      </c>
      <c r="V232" s="530">
        <v>0</v>
      </c>
      <c r="W232" s="530">
        <v>0</v>
      </c>
      <c r="X232" s="530">
        <v>0</v>
      </c>
      <c r="Y232" s="530">
        <v>0</v>
      </c>
      <c r="Z232" s="530">
        <v>0</v>
      </c>
      <c r="AA232" s="530">
        <v>0</v>
      </c>
      <c r="AB232" s="530">
        <v>0</v>
      </c>
      <c r="AC232" s="530">
        <v>263</v>
      </c>
      <c r="AD232" s="530">
        <v>89</v>
      </c>
      <c r="AE232" s="530">
        <v>146</v>
      </c>
      <c r="AF232" s="530">
        <v>108</v>
      </c>
      <c r="AG232" s="530">
        <v>133</v>
      </c>
      <c r="AH232" s="530">
        <v>52</v>
      </c>
      <c r="AI232" s="530">
        <v>80</v>
      </c>
      <c r="AJ232" s="530">
        <v>52</v>
      </c>
      <c r="AK232" s="530">
        <v>130</v>
      </c>
      <c r="AL232" s="530">
        <v>37</v>
      </c>
      <c r="AM232" s="530">
        <v>66</v>
      </c>
      <c r="AN232" s="530">
        <v>56</v>
      </c>
      <c r="AO232" s="530">
        <v>0</v>
      </c>
      <c r="AP232" s="530">
        <v>0</v>
      </c>
      <c r="AQ232" s="530">
        <v>0</v>
      </c>
      <c r="AR232" s="530">
        <v>0</v>
      </c>
      <c r="AS232" s="530">
        <v>0</v>
      </c>
      <c r="AT232" s="530">
        <v>0</v>
      </c>
      <c r="AU232" s="530">
        <v>0</v>
      </c>
      <c r="AV232" s="530">
        <v>0</v>
      </c>
      <c r="AW232" s="530">
        <v>0</v>
      </c>
      <c r="AX232" s="530">
        <v>0</v>
      </c>
      <c r="AY232" s="530">
        <v>0</v>
      </c>
      <c r="AZ232" s="530">
        <v>0</v>
      </c>
      <c r="BA232" s="530">
        <v>412</v>
      </c>
      <c r="BB232" s="530">
        <v>184</v>
      </c>
      <c r="BC232" s="530">
        <v>231</v>
      </c>
      <c r="BD232" s="530">
        <v>135</v>
      </c>
      <c r="BE232" s="530">
        <v>328</v>
      </c>
      <c r="BF232" s="530">
        <v>160</v>
      </c>
      <c r="BG232" s="530">
        <v>187</v>
      </c>
      <c r="BH232" s="530">
        <v>90</v>
      </c>
      <c r="BI232" s="530">
        <v>84</v>
      </c>
      <c r="BJ232" s="530">
        <v>24</v>
      </c>
      <c r="BK232" s="530">
        <v>44</v>
      </c>
      <c r="BL232" s="530">
        <v>45</v>
      </c>
      <c r="BM232" s="530">
        <v>0</v>
      </c>
      <c r="BN232" s="530">
        <v>0</v>
      </c>
      <c r="BO232" s="530">
        <v>0</v>
      </c>
      <c r="BP232" s="530">
        <v>0</v>
      </c>
      <c r="BQ232" s="530">
        <v>0</v>
      </c>
      <c r="BR232" s="530">
        <v>0</v>
      </c>
      <c r="BS232" s="530">
        <v>0</v>
      </c>
      <c r="BT232" s="530">
        <v>0</v>
      </c>
      <c r="BU232" s="530">
        <v>0</v>
      </c>
      <c r="BV232" s="530">
        <v>0</v>
      </c>
      <c r="BW232" s="530">
        <v>0</v>
      </c>
      <c r="BX232" s="530">
        <v>0</v>
      </c>
      <c r="BY232" s="530">
        <v>10</v>
      </c>
      <c r="BZ232" s="530">
        <v>16</v>
      </c>
      <c r="CA232" s="530">
        <v>0</v>
      </c>
    </row>
    <row r="233" spans="1:79" s="477" customFormat="1">
      <c r="A233" s="477" t="s">
        <v>85</v>
      </c>
      <c r="B233" s="477" t="s">
        <v>1756</v>
      </c>
      <c r="C233" s="477">
        <v>2020</v>
      </c>
      <c r="D233" s="477" t="s">
        <v>1934</v>
      </c>
      <c r="E233" s="530">
        <v>644</v>
      </c>
      <c r="F233" s="530">
        <v>421</v>
      </c>
      <c r="G233" s="530">
        <v>203</v>
      </c>
      <c r="H233" s="530">
        <v>128</v>
      </c>
      <c r="I233" s="530">
        <v>58</v>
      </c>
      <c r="J233" s="530">
        <v>0</v>
      </c>
      <c r="K233" s="530">
        <v>0</v>
      </c>
      <c r="L233" s="530">
        <v>0</v>
      </c>
      <c r="M233" s="530">
        <v>0</v>
      </c>
      <c r="N233" s="530">
        <v>96</v>
      </c>
      <c r="O233" s="530">
        <v>0</v>
      </c>
      <c r="P233" s="530">
        <v>96</v>
      </c>
      <c r="Q233" s="530">
        <v>62</v>
      </c>
      <c r="R233" s="530">
        <v>0</v>
      </c>
      <c r="S233" s="530">
        <v>0</v>
      </c>
      <c r="T233" s="530">
        <v>0</v>
      </c>
      <c r="U233" s="530">
        <v>62</v>
      </c>
      <c r="V233" s="530">
        <v>0</v>
      </c>
      <c r="W233" s="530">
        <v>0</v>
      </c>
      <c r="X233" s="530">
        <v>0</v>
      </c>
      <c r="Y233" s="530">
        <v>0</v>
      </c>
      <c r="Z233" s="530">
        <v>0</v>
      </c>
      <c r="AA233" s="530">
        <v>0</v>
      </c>
      <c r="AB233" s="530">
        <v>0</v>
      </c>
      <c r="AC233" s="530">
        <v>218</v>
      </c>
      <c r="AD233" s="530">
        <v>74</v>
      </c>
      <c r="AE233" s="530">
        <v>109</v>
      </c>
      <c r="AF233" s="530">
        <v>94</v>
      </c>
      <c r="AG233" s="530">
        <v>110</v>
      </c>
      <c r="AH233" s="530">
        <v>40</v>
      </c>
      <c r="AI233" s="530">
        <v>55</v>
      </c>
      <c r="AJ233" s="530">
        <v>46</v>
      </c>
      <c r="AK233" s="530">
        <v>108</v>
      </c>
      <c r="AL233" s="530">
        <v>34</v>
      </c>
      <c r="AM233" s="530">
        <v>54</v>
      </c>
      <c r="AN233" s="530">
        <v>48</v>
      </c>
      <c r="AO233" s="530">
        <v>0</v>
      </c>
      <c r="AP233" s="530">
        <v>0</v>
      </c>
      <c r="AQ233" s="530">
        <v>0</v>
      </c>
      <c r="AR233" s="530">
        <v>0</v>
      </c>
      <c r="AS233" s="530">
        <v>0</v>
      </c>
      <c r="AT233" s="530">
        <v>0</v>
      </c>
      <c r="AU233" s="530">
        <v>0</v>
      </c>
      <c r="AV233" s="530">
        <v>0</v>
      </c>
      <c r="AW233" s="530">
        <v>0</v>
      </c>
      <c r="AX233" s="530">
        <v>0</v>
      </c>
      <c r="AY233" s="530">
        <v>0</v>
      </c>
      <c r="AZ233" s="530">
        <v>0</v>
      </c>
      <c r="BA233" s="530">
        <v>417</v>
      </c>
      <c r="BB233" s="530">
        <v>209</v>
      </c>
      <c r="BC233" s="530">
        <v>193</v>
      </c>
      <c r="BD233" s="530">
        <v>116</v>
      </c>
      <c r="BE233" s="530">
        <v>348</v>
      </c>
      <c r="BF233" s="530">
        <v>177</v>
      </c>
      <c r="BG233" s="530">
        <v>157</v>
      </c>
      <c r="BH233" s="530">
        <v>89</v>
      </c>
      <c r="BI233" s="530">
        <v>69</v>
      </c>
      <c r="BJ233" s="530">
        <v>32</v>
      </c>
      <c r="BK233" s="530">
        <v>36</v>
      </c>
      <c r="BL233" s="530">
        <v>27</v>
      </c>
      <c r="BM233" s="530">
        <v>0</v>
      </c>
      <c r="BN233" s="530">
        <v>0</v>
      </c>
      <c r="BO233" s="530">
        <v>0</v>
      </c>
      <c r="BP233" s="530">
        <v>0</v>
      </c>
      <c r="BQ233" s="530">
        <v>0</v>
      </c>
      <c r="BR233" s="530">
        <v>0</v>
      </c>
      <c r="BS233" s="530">
        <v>0</v>
      </c>
      <c r="BT233" s="530">
        <v>0</v>
      </c>
      <c r="BU233" s="530">
        <v>0</v>
      </c>
      <c r="BV233" s="530">
        <v>0</v>
      </c>
      <c r="BW233" s="530">
        <v>0</v>
      </c>
      <c r="BX233" s="530">
        <v>0</v>
      </c>
      <c r="BY233" s="530">
        <v>2</v>
      </c>
      <c r="BZ233" s="530">
        <v>26</v>
      </c>
      <c r="CA233" s="530">
        <v>0</v>
      </c>
    </row>
    <row r="234" spans="1:79" s="477" customFormat="1">
      <c r="A234" s="477" t="s">
        <v>85</v>
      </c>
      <c r="B234" s="477" t="s">
        <v>1756</v>
      </c>
      <c r="C234" s="477">
        <v>2021</v>
      </c>
      <c r="D234" s="477" t="s">
        <v>1934</v>
      </c>
      <c r="E234" s="530">
        <v>595</v>
      </c>
      <c r="F234" s="530">
        <v>420</v>
      </c>
      <c r="G234" s="530">
        <v>182</v>
      </c>
      <c r="H234" s="530">
        <v>133</v>
      </c>
      <c r="I234" s="530">
        <v>54</v>
      </c>
      <c r="J234" s="530">
        <v>0</v>
      </c>
      <c r="K234" s="530">
        <v>0</v>
      </c>
      <c r="L234" s="530">
        <v>0</v>
      </c>
      <c r="M234" s="530">
        <v>0</v>
      </c>
      <c r="N234" s="530">
        <v>149</v>
      </c>
      <c r="O234" s="530">
        <v>0</v>
      </c>
      <c r="P234" s="530">
        <v>149</v>
      </c>
      <c r="Q234" s="530">
        <v>86</v>
      </c>
      <c r="R234" s="530">
        <v>0</v>
      </c>
      <c r="S234" s="530">
        <v>0</v>
      </c>
      <c r="T234" s="530">
        <v>0</v>
      </c>
      <c r="U234" s="530">
        <v>86</v>
      </c>
      <c r="V234" s="530">
        <v>0</v>
      </c>
      <c r="W234" s="530">
        <v>0</v>
      </c>
      <c r="X234" s="530">
        <v>0</v>
      </c>
      <c r="Y234" s="530">
        <v>0</v>
      </c>
      <c r="Z234" s="530">
        <v>0</v>
      </c>
      <c r="AA234" s="530">
        <v>0</v>
      </c>
      <c r="AB234" s="530">
        <v>0</v>
      </c>
      <c r="AC234" s="530">
        <v>285</v>
      </c>
      <c r="AD234" s="530">
        <v>83</v>
      </c>
      <c r="AE234" s="530">
        <v>134</v>
      </c>
      <c r="AF234" s="530">
        <v>115</v>
      </c>
      <c r="AG234" s="530">
        <v>138</v>
      </c>
      <c r="AH234" s="530">
        <v>35</v>
      </c>
      <c r="AI234" s="530">
        <v>67</v>
      </c>
      <c r="AJ234" s="530">
        <v>59</v>
      </c>
      <c r="AK234" s="530">
        <v>147</v>
      </c>
      <c r="AL234" s="530">
        <v>48</v>
      </c>
      <c r="AM234" s="530">
        <v>67</v>
      </c>
      <c r="AN234" s="530">
        <v>56</v>
      </c>
      <c r="AO234" s="530">
        <v>0</v>
      </c>
      <c r="AP234" s="530">
        <v>0</v>
      </c>
      <c r="AQ234" s="530">
        <v>0</v>
      </c>
      <c r="AR234" s="530">
        <v>0</v>
      </c>
      <c r="AS234" s="530">
        <v>0</v>
      </c>
      <c r="AT234" s="530">
        <v>0</v>
      </c>
      <c r="AU234" s="530">
        <v>0</v>
      </c>
      <c r="AV234" s="530">
        <v>0</v>
      </c>
      <c r="AW234" s="530">
        <v>0</v>
      </c>
      <c r="AX234" s="530">
        <v>0</v>
      </c>
      <c r="AY234" s="530">
        <v>0</v>
      </c>
      <c r="AZ234" s="530">
        <v>0</v>
      </c>
      <c r="BA234" s="530">
        <v>402</v>
      </c>
      <c r="BB234" s="530">
        <v>192</v>
      </c>
      <c r="BC234" s="530">
        <v>183</v>
      </c>
      <c r="BD234" s="530">
        <v>98</v>
      </c>
      <c r="BE234" s="530">
        <v>321</v>
      </c>
      <c r="BF234" s="530">
        <v>166</v>
      </c>
      <c r="BG234" s="530">
        <v>137</v>
      </c>
      <c r="BH234" s="530">
        <v>65</v>
      </c>
      <c r="BI234" s="530">
        <v>81</v>
      </c>
      <c r="BJ234" s="530">
        <v>26</v>
      </c>
      <c r="BK234" s="530">
        <v>46</v>
      </c>
      <c r="BL234" s="530">
        <v>33</v>
      </c>
      <c r="BM234" s="530">
        <v>0</v>
      </c>
      <c r="BN234" s="530">
        <v>0</v>
      </c>
      <c r="BO234" s="530">
        <v>0</v>
      </c>
      <c r="BP234" s="530">
        <v>0</v>
      </c>
      <c r="BQ234" s="530">
        <v>0</v>
      </c>
      <c r="BR234" s="530">
        <v>0</v>
      </c>
      <c r="BS234" s="530">
        <v>0</v>
      </c>
      <c r="BT234" s="530">
        <v>0</v>
      </c>
      <c r="BU234" s="530">
        <v>0</v>
      </c>
      <c r="BV234" s="530">
        <v>0</v>
      </c>
      <c r="BW234" s="530">
        <v>0</v>
      </c>
      <c r="BX234" s="530">
        <v>0</v>
      </c>
      <c r="BY234" s="530">
        <v>12</v>
      </c>
      <c r="BZ234" s="530">
        <v>25</v>
      </c>
      <c r="CA234" s="530">
        <v>0</v>
      </c>
    </row>
    <row r="235" spans="1:79" s="477" customFormat="1">
      <c r="A235" s="477" t="s">
        <v>85</v>
      </c>
      <c r="B235" s="477" t="s">
        <v>1756</v>
      </c>
      <c r="C235" s="477">
        <v>2022</v>
      </c>
      <c r="D235" s="477" t="s">
        <v>1934</v>
      </c>
      <c r="E235" s="530">
        <v>575</v>
      </c>
      <c r="F235" s="530">
        <v>425</v>
      </c>
      <c r="G235" s="530">
        <v>228</v>
      </c>
      <c r="H235" s="530">
        <v>98</v>
      </c>
      <c r="I235" s="530">
        <v>40</v>
      </c>
      <c r="J235" s="530">
        <v>0</v>
      </c>
      <c r="K235" s="530">
        <v>0</v>
      </c>
      <c r="L235" s="530">
        <v>0</v>
      </c>
      <c r="M235" s="530">
        <v>0</v>
      </c>
      <c r="N235" s="530">
        <v>115</v>
      </c>
      <c r="O235" s="530">
        <v>0</v>
      </c>
      <c r="P235" s="530">
        <v>115</v>
      </c>
      <c r="Q235" s="530">
        <v>60</v>
      </c>
      <c r="R235" s="530">
        <v>0</v>
      </c>
      <c r="S235" s="530">
        <v>0</v>
      </c>
      <c r="T235" s="530">
        <v>0</v>
      </c>
      <c r="U235" s="530">
        <v>60</v>
      </c>
      <c r="V235" s="530">
        <v>0</v>
      </c>
      <c r="W235" s="530">
        <v>0</v>
      </c>
      <c r="X235" s="530">
        <v>0</v>
      </c>
      <c r="Y235" s="530">
        <v>0</v>
      </c>
      <c r="Z235" s="530">
        <v>0</v>
      </c>
      <c r="AA235" s="530">
        <v>0</v>
      </c>
      <c r="AB235" s="530">
        <v>0</v>
      </c>
      <c r="AC235" s="530">
        <v>235</v>
      </c>
      <c r="AD235" s="530">
        <v>197</v>
      </c>
      <c r="AE235" s="530">
        <v>107</v>
      </c>
      <c r="AF235" s="530">
        <v>91</v>
      </c>
      <c r="AG235" s="530">
        <v>109</v>
      </c>
      <c r="AH235" s="530">
        <v>87</v>
      </c>
      <c r="AI235" s="530">
        <v>41</v>
      </c>
      <c r="AJ235" s="530">
        <v>42</v>
      </c>
      <c r="AK235" s="530">
        <v>126</v>
      </c>
      <c r="AL235" s="530">
        <v>110</v>
      </c>
      <c r="AM235" s="530">
        <v>66</v>
      </c>
      <c r="AN235" s="530">
        <v>49</v>
      </c>
      <c r="AO235" s="530">
        <v>0</v>
      </c>
      <c r="AP235" s="530">
        <v>0</v>
      </c>
      <c r="AQ235" s="530">
        <v>0</v>
      </c>
      <c r="AR235" s="530">
        <v>0</v>
      </c>
      <c r="AS235" s="530">
        <v>0</v>
      </c>
      <c r="AT235" s="530">
        <v>0</v>
      </c>
      <c r="AU235" s="530">
        <v>0</v>
      </c>
      <c r="AV235" s="530">
        <v>0</v>
      </c>
      <c r="AW235" s="530">
        <v>0</v>
      </c>
      <c r="AX235" s="530">
        <v>0</v>
      </c>
      <c r="AY235" s="530">
        <v>0</v>
      </c>
      <c r="AZ235" s="530">
        <v>0</v>
      </c>
      <c r="BA235" s="530">
        <v>337</v>
      </c>
      <c r="BB235" s="530">
        <v>301</v>
      </c>
      <c r="BC235" s="530">
        <v>126</v>
      </c>
      <c r="BD235" s="530">
        <v>73</v>
      </c>
      <c r="BE235" s="530">
        <v>262</v>
      </c>
      <c r="BF235" s="530">
        <v>235</v>
      </c>
      <c r="BG235" s="530">
        <v>89</v>
      </c>
      <c r="BH235" s="530">
        <v>46</v>
      </c>
      <c r="BI235" s="530">
        <v>75</v>
      </c>
      <c r="BJ235" s="530">
        <v>66</v>
      </c>
      <c r="BK235" s="530">
        <v>37</v>
      </c>
      <c r="BL235" s="530">
        <v>27</v>
      </c>
      <c r="BM235" s="530">
        <v>0</v>
      </c>
      <c r="BN235" s="530">
        <v>0</v>
      </c>
      <c r="BO235" s="530">
        <v>0</v>
      </c>
      <c r="BP235" s="530">
        <v>0</v>
      </c>
      <c r="BQ235" s="530">
        <v>0</v>
      </c>
      <c r="BR235" s="530">
        <v>0</v>
      </c>
      <c r="BS235" s="530">
        <v>0</v>
      </c>
      <c r="BT235" s="530">
        <v>0</v>
      </c>
      <c r="BU235" s="530">
        <v>0</v>
      </c>
      <c r="BV235" s="530">
        <v>0</v>
      </c>
      <c r="BW235" s="530">
        <v>0</v>
      </c>
      <c r="BX235" s="530">
        <v>0</v>
      </c>
      <c r="BY235" s="530">
        <v>11</v>
      </c>
      <c r="BZ235" s="530">
        <v>21</v>
      </c>
      <c r="CA235" s="530">
        <v>0</v>
      </c>
    </row>
    <row r="236" spans="1:79" s="477" customFormat="1">
      <c r="A236" s="477" t="s">
        <v>85</v>
      </c>
      <c r="B236" s="477" t="s">
        <v>1756</v>
      </c>
      <c r="C236" s="477">
        <v>2023</v>
      </c>
      <c r="D236" s="477" t="s">
        <v>1934</v>
      </c>
      <c r="E236" s="530">
        <v>418</v>
      </c>
      <c r="F236" s="530">
        <v>378</v>
      </c>
      <c r="G236" s="530">
        <v>320</v>
      </c>
      <c r="H236" s="530">
        <v>94</v>
      </c>
      <c r="I236" s="530">
        <v>37</v>
      </c>
      <c r="J236" s="530">
        <v>0</v>
      </c>
      <c r="K236" s="530">
        <v>0</v>
      </c>
      <c r="L236" s="530">
        <v>0</v>
      </c>
      <c r="M236" s="530">
        <v>0</v>
      </c>
      <c r="N236" s="530">
        <v>33</v>
      </c>
      <c r="O236" s="530">
        <v>0</v>
      </c>
      <c r="P236" s="530">
        <v>33</v>
      </c>
      <c r="Q236" s="530">
        <v>89</v>
      </c>
      <c r="R236" s="530">
        <v>57</v>
      </c>
      <c r="S236" s="530">
        <v>22</v>
      </c>
      <c r="T236" s="530">
        <v>9</v>
      </c>
      <c r="U236" s="530">
        <v>89</v>
      </c>
      <c r="V236" s="530">
        <v>57</v>
      </c>
      <c r="W236" s="530">
        <v>22</v>
      </c>
      <c r="X236" s="530">
        <v>9</v>
      </c>
      <c r="Y236" s="530">
        <v>0</v>
      </c>
      <c r="Z236" s="530">
        <v>0</v>
      </c>
      <c r="AA236" s="530">
        <v>0</v>
      </c>
      <c r="AB236" s="530">
        <v>0</v>
      </c>
      <c r="AC236" s="530">
        <v>193</v>
      </c>
      <c r="AD236" s="530">
        <v>130</v>
      </c>
      <c r="AE236" s="530">
        <v>74</v>
      </c>
      <c r="AF236" s="530">
        <v>61</v>
      </c>
      <c r="AG236" s="530">
        <v>107</v>
      </c>
      <c r="AH236" s="530">
        <v>70</v>
      </c>
      <c r="AI236" s="530">
        <v>37</v>
      </c>
      <c r="AJ236" s="530">
        <v>31</v>
      </c>
      <c r="AK236" s="530">
        <v>86</v>
      </c>
      <c r="AL236" s="530">
        <v>60</v>
      </c>
      <c r="AM236" s="530">
        <v>37</v>
      </c>
      <c r="AN236" s="530">
        <v>30</v>
      </c>
      <c r="AO236" s="530">
        <v>0</v>
      </c>
      <c r="AP236" s="530">
        <v>0</v>
      </c>
      <c r="AQ236" s="530">
        <v>0</v>
      </c>
      <c r="AR236" s="530">
        <v>0</v>
      </c>
      <c r="AS236" s="530">
        <v>0</v>
      </c>
      <c r="AT236" s="530">
        <v>0</v>
      </c>
      <c r="AU236" s="530">
        <v>0</v>
      </c>
      <c r="AV236" s="530">
        <v>0</v>
      </c>
      <c r="AW236" s="530">
        <v>0</v>
      </c>
      <c r="AX236" s="530">
        <v>0</v>
      </c>
      <c r="AY236" s="530">
        <v>0</v>
      </c>
      <c r="AZ236" s="530">
        <v>0</v>
      </c>
      <c r="BA236" s="530">
        <v>373</v>
      </c>
      <c r="BB236" s="530">
        <v>313</v>
      </c>
      <c r="BC236" s="530">
        <v>143</v>
      </c>
      <c r="BD236" s="530">
        <v>92</v>
      </c>
      <c r="BE236" s="530">
        <v>291</v>
      </c>
      <c r="BF236" s="530">
        <v>244</v>
      </c>
      <c r="BG236" s="530">
        <v>93</v>
      </c>
      <c r="BH236" s="530">
        <v>50</v>
      </c>
      <c r="BI236" s="530">
        <v>82</v>
      </c>
      <c r="BJ236" s="530">
        <v>69</v>
      </c>
      <c r="BK236" s="530">
        <v>50</v>
      </c>
      <c r="BL236" s="530">
        <v>42</v>
      </c>
      <c r="BM236" s="530">
        <v>0</v>
      </c>
      <c r="BN236" s="530">
        <v>0</v>
      </c>
      <c r="BO236" s="530">
        <v>0</v>
      </c>
      <c r="BP236" s="530">
        <v>0</v>
      </c>
      <c r="BQ236" s="530">
        <v>0</v>
      </c>
      <c r="BR236" s="530">
        <v>0</v>
      </c>
      <c r="BS236" s="530">
        <v>0</v>
      </c>
      <c r="BT236" s="530">
        <v>0</v>
      </c>
      <c r="BU236" s="530">
        <v>0</v>
      </c>
      <c r="BV236" s="530">
        <v>0</v>
      </c>
      <c r="BW236" s="530">
        <v>0</v>
      </c>
      <c r="BX236" s="530">
        <v>0</v>
      </c>
      <c r="BY236" s="530">
        <v>4</v>
      </c>
      <c r="BZ236" s="530">
        <v>22</v>
      </c>
      <c r="CA236" s="530">
        <v>0</v>
      </c>
    </row>
    <row r="237" spans="1:79" s="477" customFormat="1">
      <c r="A237" s="477" t="s">
        <v>85</v>
      </c>
      <c r="B237" s="477" t="s">
        <v>1756</v>
      </c>
      <c r="C237" s="477">
        <v>2024</v>
      </c>
      <c r="D237" s="477" t="s">
        <v>1934</v>
      </c>
      <c r="E237" s="530">
        <v>599</v>
      </c>
      <c r="F237" s="530">
        <v>393</v>
      </c>
      <c r="G237" s="530">
        <v>320</v>
      </c>
      <c r="H237" s="530">
        <v>109</v>
      </c>
      <c r="I237" s="530">
        <v>44</v>
      </c>
      <c r="J237" s="530">
        <v>0</v>
      </c>
      <c r="K237" s="530">
        <v>0</v>
      </c>
      <c r="L237" s="530">
        <v>0</v>
      </c>
      <c r="M237" s="530">
        <v>0</v>
      </c>
      <c r="N237" s="530">
        <v>96</v>
      </c>
      <c r="O237" s="530">
        <v>0</v>
      </c>
      <c r="P237" s="530">
        <v>96</v>
      </c>
      <c r="Q237" s="530">
        <v>114</v>
      </c>
      <c r="R237" s="530">
        <v>48</v>
      </c>
      <c r="S237" s="530">
        <v>27</v>
      </c>
      <c r="T237" s="530">
        <v>13</v>
      </c>
      <c r="U237" s="530">
        <v>3</v>
      </c>
      <c r="V237" s="530">
        <v>2</v>
      </c>
      <c r="W237" s="530">
        <v>1</v>
      </c>
      <c r="X237" s="530">
        <v>1</v>
      </c>
      <c r="Y237" s="530">
        <v>111</v>
      </c>
      <c r="Z237" s="530">
        <v>46</v>
      </c>
      <c r="AA237" s="530">
        <v>26</v>
      </c>
      <c r="AB237" s="530">
        <v>12</v>
      </c>
      <c r="AC237" s="530">
        <v>279</v>
      </c>
      <c r="AD237" s="530">
        <v>122</v>
      </c>
      <c r="AE237" s="530">
        <v>121</v>
      </c>
      <c r="AF237" s="530">
        <v>82</v>
      </c>
      <c r="AG237" s="530">
        <v>26</v>
      </c>
      <c r="AH237" s="530">
        <v>12</v>
      </c>
      <c r="AI237" s="530">
        <v>14</v>
      </c>
      <c r="AJ237" s="530">
        <v>7</v>
      </c>
      <c r="AK237" s="530">
        <v>253</v>
      </c>
      <c r="AL237" s="530">
        <v>110</v>
      </c>
      <c r="AM237" s="530">
        <v>107</v>
      </c>
      <c r="AN237" s="530">
        <v>75</v>
      </c>
      <c r="AO237" s="530">
        <v>0</v>
      </c>
      <c r="AP237" s="530">
        <v>0</v>
      </c>
      <c r="AQ237" s="530">
        <v>0</v>
      </c>
      <c r="AR237" s="530">
        <v>0</v>
      </c>
      <c r="AS237" s="530">
        <v>0</v>
      </c>
      <c r="AT237" s="530">
        <v>0</v>
      </c>
      <c r="AU237" s="530">
        <v>0</v>
      </c>
      <c r="AV237" s="530">
        <v>0</v>
      </c>
      <c r="AW237" s="530">
        <v>0</v>
      </c>
      <c r="AX237" s="530">
        <v>0</v>
      </c>
      <c r="AY237" s="530">
        <v>0</v>
      </c>
      <c r="AZ237" s="530">
        <v>0</v>
      </c>
      <c r="BA237" s="530">
        <v>374</v>
      </c>
      <c r="BB237" s="530">
        <v>308</v>
      </c>
      <c r="BC237" s="530">
        <v>146</v>
      </c>
      <c r="BD237" s="530">
        <v>91</v>
      </c>
      <c r="BE237" s="530">
        <v>225</v>
      </c>
      <c r="BF237" s="530">
        <v>190</v>
      </c>
      <c r="BG237" s="530">
        <v>71</v>
      </c>
      <c r="BH237" s="530">
        <v>28</v>
      </c>
      <c r="BI237" s="530">
        <v>149</v>
      </c>
      <c r="BJ237" s="530">
        <v>118</v>
      </c>
      <c r="BK237" s="530">
        <v>75</v>
      </c>
      <c r="BL237" s="530">
        <v>63</v>
      </c>
      <c r="BM237" s="530">
        <v>0</v>
      </c>
      <c r="BN237" s="530">
        <v>0</v>
      </c>
      <c r="BO237" s="530">
        <v>0</v>
      </c>
      <c r="BP237" s="530">
        <v>0</v>
      </c>
      <c r="BQ237" s="530">
        <v>0</v>
      </c>
      <c r="BR237" s="530">
        <v>0</v>
      </c>
      <c r="BS237" s="530">
        <v>0</v>
      </c>
      <c r="BT237" s="530">
        <v>0</v>
      </c>
      <c r="BU237" s="530">
        <v>0</v>
      </c>
      <c r="BV237" s="530">
        <v>0</v>
      </c>
      <c r="BW237" s="530">
        <v>0</v>
      </c>
      <c r="BX237" s="530">
        <v>0</v>
      </c>
      <c r="BY237" s="530">
        <v>12</v>
      </c>
      <c r="BZ237" s="530">
        <v>28</v>
      </c>
      <c r="CA237" s="530">
        <v>0</v>
      </c>
    </row>
    <row r="238" spans="1:79" s="477" customFormat="1">
      <c r="A238" s="477" t="s">
        <v>85</v>
      </c>
      <c r="B238" s="477" t="s">
        <v>1756</v>
      </c>
      <c r="C238" s="477">
        <v>2025</v>
      </c>
      <c r="D238" s="477" t="s">
        <v>1935</v>
      </c>
      <c r="E238" s="530">
        <v>579</v>
      </c>
      <c r="F238" s="530">
        <v>409</v>
      </c>
      <c r="G238" s="530">
        <v>229</v>
      </c>
      <c r="H238" s="530">
        <v>119</v>
      </c>
      <c r="I238" s="530">
        <v>52</v>
      </c>
      <c r="J238" s="530">
        <v>0</v>
      </c>
      <c r="K238" s="530">
        <v>0</v>
      </c>
      <c r="L238" s="530">
        <v>0</v>
      </c>
      <c r="M238" s="530">
        <v>0</v>
      </c>
      <c r="N238" s="530">
        <v>107</v>
      </c>
      <c r="O238" s="530">
        <v>0</v>
      </c>
      <c r="P238" s="530">
        <v>107</v>
      </c>
      <c r="Q238" s="530">
        <v>81</v>
      </c>
      <c r="R238" s="530">
        <v>43</v>
      </c>
      <c r="S238" s="530">
        <v>20</v>
      </c>
      <c r="T238" s="530">
        <v>9</v>
      </c>
      <c r="U238" s="530">
        <v>65</v>
      </c>
      <c r="V238" s="530">
        <v>22</v>
      </c>
      <c r="W238" s="530">
        <v>10</v>
      </c>
      <c r="X238" s="530">
        <v>5</v>
      </c>
      <c r="Y238" s="530">
        <v>16</v>
      </c>
      <c r="Z238" s="530">
        <v>21</v>
      </c>
      <c r="AA238" s="530">
        <v>10</v>
      </c>
      <c r="AB238" s="530">
        <v>4</v>
      </c>
      <c r="AC238" s="530">
        <v>242</v>
      </c>
      <c r="AD238" s="530">
        <v>114</v>
      </c>
      <c r="AE238" s="530">
        <v>116</v>
      </c>
      <c r="AF238" s="530">
        <v>95</v>
      </c>
      <c r="AG238" s="530">
        <v>107</v>
      </c>
      <c r="AH238" s="530">
        <v>51</v>
      </c>
      <c r="AI238" s="530">
        <v>51</v>
      </c>
      <c r="AJ238" s="530">
        <v>41</v>
      </c>
      <c r="AK238" s="530">
        <v>135</v>
      </c>
      <c r="AL238" s="530">
        <v>63</v>
      </c>
      <c r="AM238" s="530">
        <v>65</v>
      </c>
      <c r="AN238" s="530">
        <v>54</v>
      </c>
      <c r="AO238" s="530">
        <v>0</v>
      </c>
      <c r="AP238" s="530">
        <v>0</v>
      </c>
      <c r="AQ238" s="530">
        <v>0</v>
      </c>
      <c r="AR238" s="530">
        <v>0</v>
      </c>
      <c r="AS238" s="530">
        <v>0</v>
      </c>
      <c r="AT238" s="530">
        <v>0</v>
      </c>
      <c r="AU238" s="530">
        <v>0</v>
      </c>
      <c r="AV238" s="530">
        <v>0</v>
      </c>
      <c r="AW238" s="530">
        <v>0</v>
      </c>
      <c r="AX238" s="530">
        <v>0</v>
      </c>
      <c r="AY238" s="530">
        <v>0</v>
      </c>
      <c r="AZ238" s="530">
        <v>0</v>
      </c>
      <c r="BA238" s="530">
        <v>384</v>
      </c>
      <c r="BB238" s="530">
        <v>241</v>
      </c>
      <c r="BC238" s="530">
        <v>172</v>
      </c>
      <c r="BD238" s="530">
        <v>104</v>
      </c>
      <c r="BE238" s="530">
        <v>300</v>
      </c>
      <c r="BF238" s="530">
        <v>195</v>
      </c>
      <c r="BG238" s="530">
        <v>125</v>
      </c>
      <c r="BH238" s="530">
        <v>65</v>
      </c>
      <c r="BI238" s="530">
        <v>84</v>
      </c>
      <c r="BJ238" s="530">
        <v>46</v>
      </c>
      <c r="BK238" s="530">
        <v>47</v>
      </c>
      <c r="BL238" s="530">
        <v>39</v>
      </c>
      <c r="BM238" s="530">
        <v>0</v>
      </c>
      <c r="BN238" s="530">
        <v>0</v>
      </c>
      <c r="BO238" s="530">
        <v>0</v>
      </c>
      <c r="BP238" s="530">
        <v>0</v>
      </c>
      <c r="BQ238" s="530">
        <v>0</v>
      </c>
      <c r="BR238" s="530">
        <v>0</v>
      </c>
      <c r="BS238" s="530">
        <v>0</v>
      </c>
      <c r="BT238" s="530">
        <v>0</v>
      </c>
      <c r="BU238" s="530">
        <v>0</v>
      </c>
      <c r="BV238" s="530">
        <v>0</v>
      </c>
      <c r="BW238" s="530">
        <v>0</v>
      </c>
      <c r="BX238" s="530">
        <v>0</v>
      </c>
      <c r="BY238" s="530">
        <v>8</v>
      </c>
      <c r="BZ238" s="530">
        <v>29</v>
      </c>
      <c r="CA238" s="530">
        <v>0</v>
      </c>
    </row>
    <row r="239" spans="1:79" s="477" customFormat="1">
      <c r="A239" s="477" t="s">
        <v>85</v>
      </c>
      <c r="B239" s="477" t="s">
        <v>1756</v>
      </c>
      <c r="C239" s="477">
        <v>2026</v>
      </c>
      <c r="D239" s="477" t="s">
        <v>1935</v>
      </c>
      <c r="E239" s="530">
        <v>579</v>
      </c>
      <c r="F239" s="530">
        <v>409</v>
      </c>
      <c r="G239" s="530">
        <v>229</v>
      </c>
      <c r="H239" s="530">
        <v>119</v>
      </c>
      <c r="I239" s="530">
        <v>52</v>
      </c>
      <c r="J239" s="530">
        <v>0</v>
      </c>
      <c r="K239" s="530">
        <v>0</v>
      </c>
      <c r="L239" s="530">
        <v>0</v>
      </c>
      <c r="M239" s="530">
        <v>0</v>
      </c>
      <c r="N239" s="530">
        <v>106</v>
      </c>
      <c r="O239" s="530">
        <v>0</v>
      </c>
      <c r="P239" s="530">
        <v>106</v>
      </c>
      <c r="Q239" s="530">
        <v>82</v>
      </c>
      <c r="R239" s="530">
        <v>44</v>
      </c>
      <c r="S239" s="530">
        <v>20</v>
      </c>
      <c r="T239" s="530">
        <v>9</v>
      </c>
      <c r="U239" s="530">
        <v>66</v>
      </c>
      <c r="V239" s="530">
        <v>23</v>
      </c>
      <c r="W239" s="530">
        <v>10</v>
      </c>
      <c r="X239" s="530">
        <v>5</v>
      </c>
      <c r="Y239" s="530">
        <v>16</v>
      </c>
      <c r="Z239" s="530">
        <v>21</v>
      </c>
      <c r="AA239" s="530">
        <v>10</v>
      </c>
      <c r="AB239" s="530">
        <v>4</v>
      </c>
      <c r="AC239" s="530">
        <v>242</v>
      </c>
      <c r="AD239" s="530">
        <v>114</v>
      </c>
      <c r="AE239" s="530">
        <v>116</v>
      </c>
      <c r="AF239" s="530">
        <v>95</v>
      </c>
      <c r="AG239" s="530">
        <v>107</v>
      </c>
      <c r="AH239" s="530">
        <v>51</v>
      </c>
      <c r="AI239" s="530">
        <v>51</v>
      </c>
      <c r="AJ239" s="530">
        <v>41</v>
      </c>
      <c r="AK239" s="530">
        <v>135</v>
      </c>
      <c r="AL239" s="530">
        <v>63</v>
      </c>
      <c r="AM239" s="530">
        <v>65</v>
      </c>
      <c r="AN239" s="530">
        <v>54</v>
      </c>
      <c r="AO239" s="530">
        <v>0</v>
      </c>
      <c r="AP239" s="530">
        <v>0</v>
      </c>
      <c r="AQ239" s="530">
        <v>0</v>
      </c>
      <c r="AR239" s="530">
        <v>0</v>
      </c>
      <c r="AS239" s="530">
        <v>0</v>
      </c>
      <c r="AT239" s="530">
        <v>0</v>
      </c>
      <c r="AU239" s="530">
        <v>0</v>
      </c>
      <c r="AV239" s="530">
        <v>0</v>
      </c>
      <c r="AW239" s="530">
        <v>0</v>
      </c>
      <c r="AX239" s="530">
        <v>0</v>
      </c>
      <c r="AY239" s="530">
        <v>0</v>
      </c>
      <c r="AZ239" s="530">
        <v>0</v>
      </c>
      <c r="BA239" s="530">
        <v>384</v>
      </c>
      <c r="BB239" s="530">
        <v>241</v>
      </c>
      <c r="BC239" s="530">
        <v>172</v>
      </c>
      <c r="BD239" s="530">
        <v>104</v>
      </c>
      <c r="BE239" s="530">
        <v>300</v>
      </c>
      <c r="BF239" s="530">
        <v>195</v>
      </c>
      <c r="BG239" s="530">
        <v>125</v>
      </c>
      <c r="BH239" s="530">
        <v>65</v>
      </c>
      <c r="BI239" s="530">
        <v>84</v>
      </c>
      <c r="BJ239" s="530">
        <v>46</v>
      </c>
      <c r="BK239" s="530">
        <v>47</v>
      </c>
      <c r="BL239" s="530">
        <v>39</v>
      </c>
      <c r="BM239" s="530">
        <v>0</v>
      </c>
      <c r="BN239" s="530">
        <v>0</v>
      </c>
      <c r="BO239" s="530">
        <v>0</v>
      </c>
      <c r="BP239" s="530">
        <v>0</v>
      </c>
      <c r="BQ239" s="530">
        <v>0</v>
      </c>
      <c r="BR239" s="530">
        <v>0</v>
      </c>
      <c r="BS239" s="530">
        <v>0</v>
      </c>
      <c r="BT239" s="530">
        <v>0</v>
      </c>
      <c r="BU239" s="530">
        <v>0</v>
      </c>
      <c r="BV239" s="530">
        <v>0</v>
      </c>
      <c r="BW239" s="530">
        <v>0</v>
      </c>
      <c r="BX239" s="530">
        <v>0</v>
      </c>
      <c r="BY239" s="530">
        <v>8</v>
      </c>
      <c r="BZ239" s="530">
        <v>29</v>
      </c>
      <c r="CA239" s="530">
        <v>0</v>
      </c>
    </row>
    <row r="240" spans="1:79" s="477" customFormat="1">
      <c r="A240" s="477" t="s">
        <v>85</v>
      </c>
      <c r="B240" s="477" t="s">
        <v>1756</v>
      </c>
      <c r="C240" s="477">
        <v>2024</v>
      </c>
      <c r="D240" s="477" t="s">
        <v>1937</v>
      </c>
      <c r="E240" s="530">
        <f t="shared" ref="E240:AJ240" si="57">E237</f>
        <v>599</v>
      </c>
      <c r="F240" s="530">
        <f t="shared" si="57"/>
        <v>393</v>
      </c>
      <c r="G240" s="530">
        <f t="shared" si="57"/>
        <v>320</v>
      </c>
      <c r="H240" s="530">
        <f t="shared" si="57"/>
        <v>109</v>
      </c>
      <c r="I240" s="530">
        <f t="shared" si="57"/>
        <v>44</v>
      </c>
      <c r="J240" s="530">
        <f t="shared" si="57"/>
        <v>0</v>
      </c>
      <c r="K240" s="530">
        <f t="shared" si="57"/>
        <v>0</v>
      </c>
      <c r="L240" s="530">
        <f t="shared" si="57"/>
        <v>0</v>
      </c>
      <c r="M240" s="530">
        <f t="shared" si="57"/>
        <v>0</v>
      </c>
      <c r="N240" s="530">
        <f t="shared" si="57"/>
        <v>96</v>
      </c>
      <c r="O240" s="530">
        <f t="shared" si="57"/>
        <v>0</v>
      </c>
      <c r="P240" s="530">
        <f t="shared" si="57"/>
        <v>96</v>
      </c>
      <c r="Q240" s="530">
        <f t="shared" si="57"/>
        <v>114</v>
      </c>
      <c r="R240" s="530">
        <f t="shared" si="57"/>
        <v>48</v>
      </c>
      <c r="S240" s="530">
        <f t="shared" si="57"/>
        <v>27</v>
      </c>
      <c r="T240" s="530">
        <f t="shared" si="57"/>
        <v>13</v>
      </c>
      <c r="U240" s="530">
        <f t="shared" si="57"/>
        <v>3</v>
      </c>
      <c r="V240" s="530">
        <f t="shared" si="57"/>
        <v>2</v>
      </c>
      <c r="W240" s="530">
        <f t="shared" si="57"/>
        <v>1</v>
      </c>
      <c r="X240" s="530">
        <f t="shared" si="57"/>
        <v>1</v>
      </c>
      <c r="Y240" s="530">
        <f t="shared" si="57"/>
        <v>111</v>
      </c>
      <c r="Z240" s="530">
        <f t="shared" si="57"/>
        <v>46</v>
      </c>
      <c r="AA240" s="530">
        <f t="shared" si="57"/>
        <v>26</v>
      </c>
      <c r="AB240" s="530">
        <f t="shared" si="57"/>
        <v>12</v>
      </c>
      <c r="AC240" s="530">
        <f t="shared" si="57"/>
        <v>279</v>
      </c>
      <c r="AD240" s="530">
        <f t="shared" si="57"/>
        <v>122</v>
      </c>
      <c r="AE240" s="530">
        <f t="shared" si="57"/>
        <v>121</v>
      </c>
      <c r="AF240" s="530">
        <f t="shared" si="57"/>
        <v>82</v>
      </c>
      <c r="AG240" s="530">
        <f t="shared" si="57"/>
        <v>26</v>
      </c>
      <c r="AH240" s="530">
        <f t="shared" si="57"/>
        <v>12</v>
      </c>
      <c r="AI240" s="530">
        <f t="shared" si="57"/>
        <v>14</v>
      </c>
      <c r="AJ240" s="530">
        <f t="shared" si="57"/>
        <v>7</v>
      </c>
      <c r="AK240" s="530">
        <f t="shared" ref="AK240:BP240" si="58">AK237</f>
        <v>253</v>
      </c>
      <c r="AL240" s="530">
        <f t="shared" si="58"/>
        <v>110</v>
      </c>
      <c r="AM240" s="530">
        <f t="shared" si="58"/>
        <v>107</v>
      </c>
      <c r="AN240" s="530">
        <f t="shared" si="58"/>
        <v>75</v>
      </c>
      <c r="AO240" s="530">
        <f t="shared" si="58"/>
        <v>0</v>
      </c>
      <c r="AP240" s="530">
        <f t="shared" si="58"/>
        <v>0</v>
      </c>
      <c r="AQ240" s="530">
        <f t="shared" si="58"/>
        <v>0</v>
      </c>
      <c r="AR240" s="530">
        <f t="shared" si="58"/>
        <v>0</v>
      </c>
      <c r="AS240" s="530">
        <f t="shared" si="58"/>
        <v>0</v>
      </c>
      <c r="AT240" s="530">
        <f t="shared" si="58"/>
        <v>0</v>
      </c>
      <c r="AU240" s="530">
        <f t="shared" si="58"/>
        <v>0</v>
      </c>
      <c r="AV240" s="530">
        <f t="shared" si="58"/>
        <v>0</v>
      </c>
      <c r="AW240" s="530">
        <f t="shared" si="58"/>
        <v>0</v>
      </c>
      <c r="AX240" s="530">
        <f t="shared" si="58"/>
        <v>0</v>
      </c>
      <c r="AY240" s="530">
        <f t="shared" si="58"/>
        <v>0</v>
      </c>
      <c r="AZ240" s="530">
        <f t="shared" si="58"/>
        <v>0</v>
      </c>
      <c r="BA240" s="530">
        <f t="shared" si="58"/>
        <v>374</v>
      </c>
      <c r="BB240" s="530">
        <f t="shared" si="58"/>
        <v>308</v>
      </c>
      <c r="BC240" s="530">
        <f t="shared" si="58"/>
        <v>146</v>
      </c>
      <c r="BD240" s="530">
        <f t="shared" si="58"/>
        <v>91</v>
      </c>
      <c r="BE240" s="530">
        <f t="shared" si="58"/>
        <v>225</v>
      </c>
      <c r="BF240" s="530">
        <f t="shared" si="58"/>
        <v>190</v>
      </c>
      <c r="BG240" s="530">
        <f t="shared" si="58"/>
        <v>71</v>
      </c>
      <c r="BH240" s="530">
        <f t="shared" si="58"/>
        <v>28</v>
      </c>
      <c r="BI240" s="530">
        <f t="shared" si="58"/>
        <v>149</v>
      </c>
      <c r="BJ240" s="530">
        <f t="shared" si="58"/>
        <v>118</v>
      </c>
      <c r="BK240" s="530">
        <f t="shared" si="58"/>
        <v>75</v>
      </c>
      <c r="BL240" s="530">
        <f t="shared" si="58"/>
        <v>63</v>
      </c>
      <c r="BM240" s="530">
        <f t="shared" si="58"/>
        <v>0</v>
      </c>
      <c r="BN240" s="530">
        <f t="shared" si="58"/>
        <v>0</v>
      </c>
      <c r="BO240" s="530">
        <f t="shared" si="58"/>
        <v>0</v>
      </c>
      <c r="BP240" s="530">
        <f t="shared" si="58"/>
        <v>0</v>
      </c>
      <c r="BQ240" s="530">
        <f t="shared" ref="BQ240:BX240" si="59">BQ237</f>
        <v>0</v>
      </c>
      <c r="BR240" s="530">
        <f t="shared" si="59"/>
        <v>0</v>
      </c>
      <c r="BS240" s="530">
        <f t="shared" si="59"/>
        <v>0</v>
      </c>
      <c r="BT240" s="530">
        <f t="shared" si="59"/>
        <v>0</v>
      </c>
      <c r="BU240" s="530">
        <f t="shared" si="59"/>
        <v>0</v>
      </c>
      <c r="BV240" s="530">
        <f t="shared" si="59"/>
        <v>0</v>
      </c>
      <c r="BW240" s="530">
        <f t="shared" si="59"/>
        <v>0</v>
      </c>
      <c r="BX240" s="530">
        <f t="shared" si="59"/>
        <v>0</v>
      </c>
      <c r="BY240" s="530">
        <f>IF(OR(BY236=0,BY236=""), BY237,IF(BY237&gt;(BY236*(1+Dash!$B$6)), BY236*(1+Dash!$B$6), IF(BY237&lt;(BY236*(1-Dash!$B$7)), BY236*(1-Dash!$B$7), BY237)))</f>
        <v>4.4000000000000004</v>
      </c>
      <c r="BZ240" s="530">
        <f>IF(OR(BZ236=0,BZ236=""), BZ237,IF(BZ237&gt;(BZ236*(1+Dash!$B$6)), BZ236*(1+Dash!$B$6), IF(BZ237&lt;(BZ236*(1-Dash!$B$7)), BZ236*(1-Dash!$B$7), BZ237)))</f>
        <v>24.200000000000003</v>
      </c>
      <c r="CA240" s="530">
        <f>IF(OR(CA236=0,CA236=""), CA237,IF(CA237&gt;(CA236*(1+Dash!$B$6)), CA236*(1+Dash!$B$6), IF(CA237&lt;(CA236*(1-Dash!$B$7)), CA236*(1-Dash!$B$7), CA237)))</f>
        <v>0</v>
      </c>
    </row>
    <row r="241" spans="1:79" s="477" customFormat="1">
      <c r="A241" s="477" t="s">
        <v>85</v>
      </c>
      <c r="B241" s="477" t="s">
        <v>1756</v>
      </c>
      <c r="C241" s="477">
        <v>2025</v>
      </c>
      <c r="D241" s="477" t="s">
        <v>1937</v>
      </c>
      <c r="E241" s="530">
        <f>IF(OR(E237=0, E237=""), E238, IF(E238&gt;(E237*(1+Dash!$B$6)), E237*(1+Dash!$B$6), IF(E238&lt;(E237*(1-Dash!$B$7)), E237*(1-Dash!$B$7), E238)))</f>
        <v>579</v>
      </c>
      <c r="F241" s="530">
        <f>IF(OR(F237=0, F237=""), F238, IF(F238&gt;(F237*(1+Dash!$B$6)), F237*(1+Dash!$B$6), IF(F238&lt;(F237*(1-Dash!$B$7)), F237*(1-Dash!$B$7), F238)))</f>
        <v>409</v>
      </c>
      <c r="G241" s="530">
        <f>IF(OR(G237=0, G237=""), G238, IF(G238&gt;(G237*(1+Dash!$B$6)), G237*(1+Dash!$B$6), IF(G238&lt;(G237*(1-Dash!$B$7)), G237*(1-Dash!$B$7), G238)))</f>
        <v>304</v>
      </c>
      <c r="H241" s="530">
        <f>IF(OR(H237=0, H237=""), H238, IF(H238&gt;(H237*(1+Dash!$B$6)), H237*(1+Dash!$B$6), IF(H238&lt;(H237*(1-Dash!$B$7)), H237*(1-Dash!$B$7), H238)))</f>
        <v>119</v>
      </c>
      <c r="I241" s="530">
        <f>IF(OR(I237=0, I237=""), I238, IF(I238&gt;(I237*(1+Dash!$B$6)), I237*(1+Dash!$B$6), IF(I238&lt;(I237*(1-Dash!$B$7)), I237*(1-Dash!$B$7), I238)))</f>
        <v>48.400000000000006</v>
      </c>
      <c r="J241" s="530">
        <f>IF(OR(J237=0, J237=""), J238, IF(J238&gt;(J237*(1+Dash!$B$6)), J237*(1+Dash!$B$6), IF(J238&lt;(J237*(1-Dash!$B$7)), J237*(1-Dash!$B$7), J238)))</f>
        <v>0</v>
      </c>
      <c r="K241" s="530">
        <f>IF(OR(K237=0, K237=""), K238, IF(K238&gt;(K237*(1+Dash!$B$6)), K237*(1+Dash!$B$6), IF(K238&lt;(K237*(1-Dash!$B$7)), K237*(1-Dash!$B$7), K238)))</f>
        <v>0</v>
      </c>
      <c r="L241" s="530">
        <f>IF(OR(L237=0, L237=""), L238, IF(L238&gt;(L237*(1+Dash!$B$6)), L237*(1+Dash!$B$6), IF(L238&lt;(L237*(1-Dash!$B$7)), L237*(1-Dash!$B$7), L238)))</f>
        <v>0</v>
      </c>
      <c r="M241" s="530">
        <f>IF(OR(M237=0, M237=""), M238, IF(M238&gt;(M237*(1+Dash!$B$6)), M237*(1+Dash!$B$6), IF(M238&lt;(M237*(1-Dash!$B$7)), M237*(1-Dash!$B$7), M238)))</f>
        <v>0</v>
      </c>
      <c r="N241" s="530">
        <f>IF(OR(N237=0, N237=""), N238, IF(N238&gt;(N237*(1+Dash!$B$6)), N237*(1+Dash!$B$6), IF(N238&lt;(N237*(1-Dash!$B$7)), N237*(1-Dash!$B$7), N238)))</f>
        <v>105.60000000000001</v>
      </c>
      <c r="O241" s="530">
        <f>IF(OR(O237=0, O237=""), O238, IF(O238&gt;(O237*(1+Dash!$B$6)), O237*(1+Dash!$B$6), IF(O238&lt;(O237*(1-Dash!$B$7)), O237*(1-Dash!$B$7), O238)))</f>
        <v>0</v>
      </c>
      <c r="P241" s="530">
        <f>IF(OR(P237=0, P237=""), P238, IF(P238&gt;(P237*(1+Dash!$B$6)), P237*(1+Dash!$B$6), IF(P238&lt;(P237*(1-Dash!$B$7)), P237*(1-Dash!$B$7), P238)))</f>
        <v>105.60000000000001</v>
      </c>
      <c r="Q241" s="530">
        <f>IF(OR(Q237=0, Q237=""), Q238, IF(Q238&gt;(Q237*(1+Dash!$B$6)), Q237*(1+Dash!$B$6), IF(Q238&lt;(Q237*(1-Dash!$B$7)), Q237*(1-Dash!$B$7), Q238)))</f>
        <v>108.3</v>
      </c>
      <c r="R241" s="530">
        <f>IF(OR(R237=0, R237=""), R238, IF(R238&gt;(R237*(1+Dash!$B$6)), R237*(1+Dash!$B$6), IF(R238&lt;(R237*(1-Dash!$B$7)), R237*(1-Dash!$B$7), R238)))</f>
        <v>45.599999999999994</v>
      </c>
      <c r="S241" s="530">
        <f>IF(OR(S237=0, S237=""), S238, IF(S238&gt;(S237*(1+Dash!$B$6)), S237*(1+Dash!$B$6), IF(S238&lt;(S237*(1-Dash!$B$7)), S237*(1-Dash!$B$7), S238)))</f>
        <v>25.65</v>
      </c>
      <c r="T241" s="530">
        <f>IF(OR(T237=0, T237=""), T238, IF(T238&gt;(T237*(1+Dash!$B$6)), T237*(1+Dash!$B$6), IF(T238&lt;(T237*(1-Dash!$B$7)), T237*(1-Dash!$B$7), T238)))</f>
        <v>12.35</v>
      </c>
      <c r="U241" s="530">
        <f>IF(OR(U237=0, U237=""), U238, IF(U238&gt;(U237*(1+Dash!$B$6)), U237*(1+Dash!$B$6), IF(U238&lt;(U237*(1-Dash!$B$7)), U237*(1-Dash!$B$7), U238)))</f>
        <v>3.3000000000000003</v>
      </c>
      <c r="V241" s="530">
        <f>IF(OR(V237=0, V237=""), V238, IF(V238&gt;(V237*(1+Dash!$B$6)), V237*(1+Dash!$B$6), IF(V238&lt;(V237*(1-Dash!$B$7)), V237*(1-Dash!$B$7), V238)))</f>
        <v>2.2000000000000002</v>
      </c>
      <c r="W241" s="530">
        <f>IF(OR(W237=0, W237=""), W238, IF(W238&gt;(W237*(1+Dash!$B$6)), W237*(1+Dash!$B$6), IF(W238&lt;(W237*(1-Dash!$B$7)), W237*(1-Dash!$B$7), W238)))</f>
        <v>1.1000000000000001</v>
      </c>
      <c r="X241" s="530">
        <f>IF(OR(X237=0, X237=""), X238, IF(X238&gt;(X237*(1+Dash!$B$6)), X237*(1+Dash!$B$6), IF(X238&lt;(X237*(1-Dash!$B$7)), X237*(1-Dash!$B$7), X238)))</f>
        <v>1.1000000000000001</v>
      </c>
      <c r="Y241" s="530">
        <f>IF(OR(Y237=0, Y237=""), Y238, IF(Y238&gt;(Y237*(1+Dash!$B$6)), Y237*(1+Dash!$B$6), IF(Y238&lt;(Y237*(1-Dash!$B$7)), Y237*(1-Dash!$B$7), Y238)))</f>
        <v>105.44999999999999</v>
      </c>
      <c r="Z241" s="530">
        <f>IF(OR(Z237=0, Z237=""), Z238, IF(Z238&gt;(Z237*(1+Dash!$B$6)), Z237*(1+Dash!$B$6), IF(Z238&lt;(Z237*(1-Dash!$B$7)), Z237*(1-Dash!$B$7), Z238)))</f>
        <v>43.699999999999996</v>
      </c>
      <c r="AA241" s="530">
        <f>IF(OR(AA237=0, AA237=""), AA238, IF(AA238&gt;(AA237*(1+Dash!$B$6)), AA237*(1+Dash!$B$6), IF(AA238&lt;(AA237*(1-Dash!$B$7)), AA237*(1-Dash!$B$7), AA238)))</f>
        <v>24.7</v>
      </c>
      <c r="AB241" s="530">
        <f>IF(OR(AB237=0, AB237=""), AB238, IF(AB238&gt;(AB237*(1+Dash!$B$6)), AB237*(1+Dash!$B$6), IF(AB238&lt;(AB237*(1-Dash!$B$7)), AB237*(1-Dash!$B$7), AB238)))</f>
        <v>11.399999999999999</v>
      </c>
      <c r="AC241" s="530">
        <f>IF(OR(AC237=0, AC237=""), AC238, IF(AC238&gt;(AC237*(1+Dash!$B$6)), AC237*(1+Dash!$B$6), IF(AC238&lt;(AC237*(1-Dash!$B$7)), AC237*(1-Dash!$B$7), AC238)))</f>
        <v>265.05</v>
      </c>
      <c r="AD241" s="530">
        <f>IF(OR(AD237=0, AD237=""), AD238, IF(AD238&gt;(AD237*(1+Dash!$B$6)), AD237*(1+Dash!$B$6), IF(AD238&lt;(AD237*(1-Dash!$B$7)), AD237*(1-Dash!$B$7), AD238)))</f>
        <v>115.89999999999999</v>
      </c>
      <c r="AE241" s="530">
        <f>IF(OR(AE237=0, AE237=""), AE238, IF(AE238&gt;(AE237*(1+Dash!$B$6)), AE237*(1+Dash!$B$6), IF(AE238&lt;(AE237*(1-Dash!$B$7)), AE237*(1-Dash!$B$7), AE238)))</f>
        <v>116</v>
      </c>
      <c r="AF241" s="530">
        <f>IF(OR(AF237=0, AF237=""), AF238, IF(AF238&gt;(AF237*(1+Dash!$B$6)), AF237*(1+Dash!$B$6), IF(AF238&lt;(AF237*(1-Dash!$B$7)), AF237*(1-Dash!$B$7), AF238)))</f>
        <v>90.2</v>
      </c>
      <c r="AG241" s="530">
        <f>IF(OR(AG237=0, AG237=""), AG238, IF(AG238&gt;(AG237*(1+Dash!$B$6)), AG237*(1+Dash!$B$6), IF(AG238&lt;(AG237*(1-Dash!$B$7)), AG237*(1-Dash!$B$7), AG238)))</f>
        <v>28.6</v>
      </c>
      <c r="AH241" s="530">
        <f>IF(OR(AH237=0, AH237=""), AH238, IF(AH238&gt;(AH237*(1+Dash!$B$6)), AH237*(1+Dash!$B$6), IF(AH238&lt;(AH237*(1-Dash!$B$7)), AH237*(1-Dash!$B$7), AH238)))</f>
        <v>13.200000000000001</v>
      </c>
      <c r="AI241" s="530">
        <f>IF(OR(AI237=0, AI237=""), AI238, IF(AI238&gt;(AI237*(1+Dash!$B$6)), AI237*(1+Dash!$B$6), IF(AI238&lt;(AI237*(1-Dash!$B$7)), AI237*(1-Dash!$B$7), AI238)))</f>
        <v>15.400000000000002</v>
      </c>
      <c r="AJ241" s="530">
        <f>IF(OR(AJ237=0, AJ237=""), AJ238, IF(AJ238&gt;(AJ237*(1+Dash!$B$6)), AJ237*(1+Dash!$B$6), IF(AJ238&lt;(AJ237*(1-Dash!$B$7)), AJ237*(1-Dash!$B$7), AJ238)))</f>
        <v>7.7000000000000011</v>
      </c>
      <c r="AK241" s="530">
        <f>IF(OR(AK237=0, AK237=""), AK238, IF(AK238&gt;(AK237*(1+Dash!$B$6)), AK237*(1+Dash!$B$6), IF(AK238&lt;(AK237*(1-Dash!$B$7)), AK237*(1-Dash!$B$7), AK238)))</f>
        <v>240.35</v>
      </c>
      <c r="AL241" s="530">
        <f>IF(OR(AL237=0, AL237=""), AL238, IF(AL238&gt;(AL237*(1+Dash!$B$6)), AL237*(1+Dash!$B$6), IF(AL238&lt;(AL237*(1-Dash!$B$7)), AL237*(1-Dash!$B$7), AL238)))</f>
        <v>104.5</v>
      </c>
      <c r="AM241" s="530">
        <f>IF(OR(AM237=0, AM237=""), AM238, IF(AM238&gt;(AM237*(1+Dash!$B$6)), AM237*(1+Dash!$B$6), IF(AM238&lt;(AM237*(1-Dash!$B$7)), AM237*(1-Dash!$B$7), AM238)))</f>
        <v>101.64999999999999</v>
      </c>
      <c r="AN241" s="530">
        <f>IF(OR(AN237=0, AN237=""), AN238, IF(AN238&gt;(AN237*(1+Dash!$B$6)), AN237*(1+Dash!$B$6), IF(AN238&lt;(AN237*(1-Dash!$B$7)), AN237*(1-Dash!$B$7), AN238)))</f>
        <v>71.25</v>
      </c>
      <c r="AO241" s="530">
        <f>IF(OR(AO237=0, AO237=""), AO238, IF(AO238&gt;(AO237*(1+Dash!$B$6)), AO237*(1+Dash!$B$6), IF(AO238&lt;(AO237*(1-Dash!$B$7)), AO237*(1-Dash!$B$7), AO238)))</f>
        <v>0</v>
      </c>
      <c r="AP241" s="530">
        <f>IF(OR(AP237=0, AP237=""), AP238, IF(AP238&gt;(AP237*(1+Dash!$B$6)), AP237*(1+Dash!$B$6), IF(AP238&lt;(AP237*(1-Dash!$B$7)), AP237*(1-Dash!$B$7), AP238)))</f>
        <v>0</v>
      </c>
      <c r="AQ241" s="530">
        <f>IF(OR(AQ237=0, AQ237=""), AQ238, IF(AQ238&gt;(AQ237*(1+Dash!$B$6)), AQ237*(1+Dash!$B$6), IF(AQ238&lt;(AQ237*(1-Dash!$B$7)), AQ237*(1-Dash!$B$7), AQ238)))</f>
        <v>0</v>
      </c>
      <c r="AR241" s="530">
        <f>IF(OR(AR237=0, AR237=""), AR238, IF(AR238&gt;(AR237*(1+Dash!$B$6)), AR237*(1+Dash!$B$6), IF(AR238&lt;(AR237*(1-Dash!$B$7)), AR237*(1-Dash!$B$7), AR238)))</f>
        <v>0</v>
      </c>
      <c r="AS241" s="530">
        <f>IF(OR(AS237=0, AS237=""), AS238, IF(AS238&gt;(AS237*(1+Dash!$B$6)), AS237*(1+Dash!$B$6), IF(AS238&lt;(AS237*(1-Dash!$B$7)), AS237*(1-Dash!$B$7), AS238)))</f>
        <v>0</v>
      </c>
      <c r="AT241" s="530">
        <f>IF(OR(AT237=0, AT237=""), AT238, IF(AT238&gt;(AT237*(1+Dash!$B$6)), AT237*(1+Dash!$B$6), IF(AT238&lt;(AT237*(1-Dash!$B$7)), AT237*(1-Dash!$B$7), AT238)))</f>
        <v>0</v>
      </c>
      <c r="AU241" s="530">
        <f>IF(OR(AU237=0, AU237=""), AU238, IF(AU238&gt;(AU237*(1+Dash!$B$6)), AU237*(1+Dash!$B$6), IF(AU238&lt;(AU237*(1-Dash!$B$7)), AU237*(1-Dash!$B$7), AU238)))</f>
        <v>0</v>
      </c>
      <c r="AV241" s="530">
        <f>IF(OR(AV237=0, AV237=""), AV238, IF(AV238&gt;(AV237*(1+Dash!$B$6)), AV237*(1+Dash!$B$6), IF(AV238&lt;(AV237*(1-Dash!$B$7)), AV237*(1-Dash!$B$7), AV238)))</f>
        <v>0</v>
      </c>
      <c r="AW241" s="530">
        <f>IF(OR(AW237=0, AW237=""), AW238, IF(AW238&gt;(AW237*(1+Dash!$B$6)), AW237*(1+Dash!$B$6), IF(AW238&lt;(AW237*(1-Dash!$B$7)), AW237*(1-Dash!$B$7), AW238)))</f>
        <v>0</v>
      </c>
      <c r="AX241" s="530">
        <f>IF(OR(AX237=0, AX237=""), AX238, IF(AX238&gt;(AX237*(1+Dash!$B$6)), AX237*(1+Dash!$B$6), IF(AX238&lt;(AX237*(1-Dash!$B$7)), AX237*(1-Dash!$B$7), AX238)))</f>
        <v>0</v>
      </c>
      <c r="AY241" s="530">
        <f>IF(OR(AY237=0, AY237=""), AY238, IF(AY238&gt;(AY237*(1+Dash!$B$6)), AY237*(1+Dash!$B$6), IF(AY238&lt;(AY237*(1-Dash!$B$7)), AY237*(1-Dash!$B$7), AY238)))</f>
        <v>0</v>
      </c>
      <c r="AZ241" s="530">
        <f>IF(OR(AZ237=0, AZ237=""), AZ238, IF(AZ238&gt;(AZ237*(1+Dash!$B$6)), AZ237*(1+Dash!$B$6), IF(AZ238&lt;(AZ237*(1-Dash!$B$7)), AZ237*(1-Dash!$B$7), AZ238)))</f>
        <v>0</v>
      </c>
      <c r="BA241" s="530">
        <f>IF(OR(BA237=0, BA237=""), BA238, IF(BA238&gt;(BA237*(1+Dash!$B$6)), BA237*(1+Dash!$B$6), IF(BA238&lt;(BA237*(1-Dash!$B$7)), BA237*(1-Dash!$B$7), BA238)))</f>
        <v>384</v>
      </c>
      <c r="BB241" s="530">
        <f>IF(OR(BB237=0, BB237=""), BB238, IF(BB238&gt;(BB237*(1+Dash!$B$6)), BB237*(1+Dash!$B$6), IF(BB238&lt;(BB237*(1-Dash!$B$7)), BB237*(1-Dash!$B$7), BB238)))</f>
        <v>292.59999999999997</v>
      </c>
      <c r="BC241" s="530">
        <f>IF(OR(BC237=0, BC237=""), BC238, IF(BC238&gt;(BC237*(1+Dash!$B$6)), BC237*(1+Dash!$B$6), IF(BC238&lt;(BC237*(1-Dash!$B$7)), BC237*(1-Dash!$B$7), BC238)))</f>
        <v>160.60000000000002</v>
      </c>
      <c r="BD241" s="530">
        <f>IF(OR(BD237=0, BD237=""), BD238, IF(BD238&gt;(BD237*(1+Dash!$B$6)), BD237*(1+Dash!$B$6), IF(BD238&lt;(BD237*(1-Dash!$B$7)), BD237*(1-Dash!$B$7), BD238)))</f>
        <v>100.10000000000001</v>
      </c>
      <c r="BE241" s="530">
        <f>IF(OR(BE237=0, BE237=""), BE238, IF(BE238&gt;(BE237*(1+Dash!$B$6)), BE237*(1+Dash!$B$6), IF(BE238&lt;(BE237*(1-Dash!$B$7)), BE237*(1-Dash!$B$7), BE238)))</f>
        <v>247.50000000000003</v>
      </c>
      <c r="BF241" s="530">
        <f>IF(OR(BF237=0, BF237=""), BF238, IF(BF238&gt;(BF237*(1+Dash!$B$6)), BF237*(1+Dash!$B$6), IF(BF238&lt;(BF237*(1-Dash!$B$7)), BF237*(1-Dash!$B$7), BF238)))</f>
        <v>195</v>
      </c>
      <c r="BG241" s="530">
        <f>IF(OR(BG237=0, BG237=""), BG238, IF(BG238&gt;(BG237*(1+Dash!$B$6)), BG237*(1+Dash!$B$6), IF(BG238&lt;(BG237*(1-Dash!$B$7)), BG237*(1-Dash!$B$7), BG238)))</f>
        <v>78.100000000000009</v>
      </c>
      <c r="BH241" s="530">
        <f>IF(OR(BH237=0, BH237=""), BH238, IF(BH238&gt;(BH237*(1+Dash!$B$6)), BH237*(1+Dash!$B$6), IF(BH238&lt;(BH237*(1-Dash!$B$7)), BH237*(1-Dash!$B$7), BH238)))</f>
        <v>30.800000000000004</v>
      </c>
      <c r="BI241" s="530">
        <f>IF(OR(BI237=0, BI237=""), BI238, IF(BI238&gt;(BI237*(1+Dash!$B$6)), BI237*(1+Dash!$B$6), IF(BI238&lt;(BI237*(1-Dash!$B$7)), BI237*(1-Dash!$B$7), BI238)))</f>
        <v>141.54999999999998</v>
      </c>
      <c r="BJ241" s="530">
        <f>IF(OR(BJ237=0, BJ237=""), BJ238, IF(BJ238&gt;(BJ237*(1+Dash!$B$6)), BJ237*(1+Dash!$B$6), IF(BJ238&lt;(BJ237*(1-Dash!$B$7)), BJ237*(1-Dash!$B$7), BJ238)))</f>
        <v>112.1</v>
      </c>
      <c r="BK241" s="530">
        <f>IF(OR(BK237=0, BK237=""), BK238, IF(BK238&gt;(BK237*(1+Dash!$B$6)), BK237*(1+Dash!$B$6), IF(BK238&lt;(BK237*(1-Dash!$B$7)), BK237*(1-Dash!$B$7), BK238)))</f>
        <v>71.25</v>
      </c>
      <c r="BL241" s="530">
        <f>IF(OR(BL237=0, BL237=""), BL238, IF(BL238&gt;(BL237*(1+Dash!$B$6)), BL237*(1+Dash!$B$6), IF(BL238&lt;(BL237*(1-Dash!$B$7)), BL237*(1-Dash!$B$7), BL238)))</f>
        <v>59.849999999999994</v>
      </c>
      <c r="BM241" s="530">
        <f>IF(OR(BM237=0, BM237=""), BM238, IF(BM238&gt;(BM237*(1+Dash!$B$6)), BM237*(1+Dash!$B$6), IF(BM238&lt;(BM237*(1-Dash!$B$7)), BM237*(1-Dash!$B$7), BM238)))</f>
        <v>0</v>
      </c>
      <c r="BN241" s="530">
        <f>IF(OR(BN237=0, BN237=""), BN238, IF(BN238&gt;(BN237*(1+Dash!$B$6)), BN237*(1+Dash!$B$6), IF(BN238&lt;(BN237*(1-Dash!$B$7)), BN237*(1-Dash!$B$7), BN238)))</f>
        <v>0</v>
      </c>
      <c r="BO241" s="530">
        <f>IF(OR(BO237=0, BO237=""), BO238, IF(BO238&gt;(BO237*(1+Dash!$B$6)), BO237*(1+Dash!$B$6), IF(BO238&lt;(BO237*(1-Dash!$B$7)), BO237*(1-Dash!$B$7), BO238)))</f>
        <v>0</v>
      </c>
      <c r="BP241" s="530">
        <f>IF(OR(BP237=0, BP237=""), BP238, IF(BP238&gt;(BP237*(1+Dash!$B$6)), BP237*(1+Dash!$B$6), IF(BP238&lt;(BP237*(1-Dash!$B$7)), BP237*(1-Dash!$B$7), BP238)))</f>
        <v>0</v>
      </c>
      <c r="BQ241" s="530">
        <f>IF(OR(BQ237=0, BQ237=""), BQ238, IF(BQ238&gt;(BQ237*(1+Dash!$B$6)), BQ237*(1+Dash!$B$6), IF(BQ238&lt;(BQ237*(1-Dash!$B$7)), BQ237*(1-Dash!$B$7), BQ238)))</f>
        <v>0</v>
      </c>
      <c r="BR241" s="530">
        <f>IF(OR(BR237=0, BR237=""), BR238, IF(BR238&gt;(BR237*(1+Dash!$B$6)), BR237*(1+Dash!$B$6), IF(BR238&lt;(BR237*(1-Dash!$B$7)), BR237*(1-Dash!$B$7), BR238)))</f>
        <v>0</v>
      </c>
      <c r="BS241" s="530">
        <f>IF(OR(BS237=0, BS237=""), BS238, IF(BS238&gt;(BS237*(1+Dash!$B$6)), BS237*(1+Dash!$B$6), IF(BS238&lt;(BS237*(1-Dash!$B$7)), BS237*(1-Dash!$B$7), BS238)))</f>
        <v>0</v>
      </c>
      <c r="BT241" s="530">
        <f>IF(OR(BT237=0, BT237=""), BT238, IF(BT238&gt;(BT237*(1+Dash!$B$6)), BT237*(1+Dash!$B$6), IF(BT238&lt;(BT237*(1-Dash!$B$7)), BT237*(1-Dash!$B$7), BT238)))</f>
        <v>0</v>
      </c>
      <c r="BU241" s="530">
        <f>IF(OR(BU237=0, BU237=""), BU238, IF(BU238&gt;(BU237*(1+Dash!$B$6)), BU237*(1+Dash!$B$6), IF(BU238&lt;(BU237*(1-Dash!$B$7)), BU237*(1-Dash!$B$7), BU238)))</f>
        <v>0</v>
      </c>
      <c r="BV241" s="530">
        <f>IF(OR(BV237=0, BV237=""), BV238, IF(BV238&gt;(BV237*(1+Dash!$B$6)), BV237*(1+Dash!$B$6), IF(BV238&lt;(BV237*(1-Dash!$B$7)), BV237*(1-Dash!$B$7), BV238)))</f>
        <v>0</v>
      </c>
      <c r="BW241" s="530">
        <f>IF(OR(BW237=0, BW237=""), BW238, IF(BW238&gt;(BW237*(1+Dash!$B$6)), BW237*(1+Dash!$B$6), IF(BW238&lt;(BW237*(1-Dash!$B$7)), BW237*(1-Dash!$B$7), BW238)))</f>
        <v>0</v>
      </c>
      <c r="BX241" s="530">
        <f>IF(OR(BX237=0, BX237=""), BX238, IF(BX238&gt;(BX237*(1+Dash!$B$6)), BX237*(1+Dash!$B$6), IF(BX238&lt;(BX237*(1-Dash!$B$7)), BX237*(1-Dash!$B$7), BX238)))</f>
        <v>0</v>
      </c>
      <c r="BY241" s="530">
        <f>IF(OR(BY237=0, BY237=""), BY238, IF(BY238&gt;(BY237*(1+Dash!$B$6)), BY237*(1+Dash!$B$6), IF(BY238&lt;(BY237*(1-Dash!$B$7)), BY237*(1-Dash!$B$7), BY238)))</f>
        <v>11.399999999999999</v>
      </c>
      <c r="BZ241" s="530">
        <f>IF(OR(BZ237=0, BZ237=""), BZ238, IF(BZ238&gt;(BZ237*(1+Dash!$B$6)), BZ237*(1+Dash!$B$6), IF(BZ238&lt;(BZ237*(1-Dash!$B$7)), BZ237*(1-Dash!$B$7), BZ238)))</f>
        <v>29</v>
      </c>
      <c r="CA241" s="530">
        <f>IF(OR(CA237=0, CA237=""), CA238, IF(CA238&gt;(CA237*(1+Dash!$B$6)), CA237*(1+Dash!$B$6), IF(CA238&lt;(CA237*(1-Dash!$B$7)), CA237*(1-Dash!$B$7), CA238)))</f>
        <v>0</v>
      </c>
    </row>
    <row r="242" spans="1:79" s="477" customFormat="1">
      <c r="A242" s="477" t="s">
        <v>85</v>
      </c>
      <c r="B242" s="477" t="s">
        <v>1756</v>
      </c>
      <c r="C242" s="477">
        <v>2026</v>
      </c>
      <c r="D242" s="477" t="s">
        <v>1937</v>
      </c>
      <c r="E242" s="530">
        <f>IF(E239&gt;(E241*(1+Dash!$B$6)), E241*(1+Dash!$B$6), IF(E239&lt;(E241*(1-Dash!$B$7)), E241*(1-Dash!$B$7), E239))</f>
        <v>579</v>
      </c>
      <c r="F242" s="530">
        <f>IF(F239&gt;(F241*(1+Dash!$B$6)), F241*(1+Dash!$B$6), IF(F239&lt;(F241*(1-Dash!$B$7)), F241*(1-Dash!$B$7), F239))</f>
        <v>409</v>
      </c>
      <c r="G242" s="530">
        <f>IF(G239&gt;(G241*(1+Dash!$B$6)), G241*(1+Dash!$B$6), IF(G239&lt;(G241*(1-Dash!$B$7)), G241*(1-Dash!$B$7), G239))</f>
        <v>288.8</v>
      </c>
      <c r="H242" s="530">
        <f>IF(H239&gt;(H241*(1+Dash!$B$6)), H241*(1+Dash!$B$6), IF(H239&lt;(H241*(1-Dash!$B$7)), H241*(1-Dash!$B$7), H239))</f>
        <v>119</v>
      </c>
      <c r="I242" s="530">
        <f>IF(I239&gt;(I241*(1+Dash!$B$6)), I241*(1+Dash!$B$6), IF(I239&lt;(I241*(1-Dash!$B$7)), I241*(1-Dash!$B$7), I239))</f>
        <v>52</v>
      </c>
      <c r="J242" s="530">
        <f>IF(J239&gt;(J241*(1+Dash!$B$6)), J241*(1+Dash!$B$6), IF(J239&lt;(J241*(1-Dash!$B$7)), J241*(1-Dash!$B$7), J239))</f>
        <v>0</v>
      </c>
      <c r="K242" s="530">
        <f>IF(K239&gt;(K241*(1+Dash!$B$6)), K241*(1+Dash!$B$6), IF(K239&lt;(K241*(1-Dash!$B$7)), K241*(1-Dash!$B$7), K239))</f>
        <v>0</v>
      </c>
      <c r="L242" s="530">
        <f>IF(L239&gt;(L241*(1+Dash!$B$6)), L241*(1+Dash!$B$6), IF(L239&lt;(L241*(1-Dash!$B$7)), L241*(1-Dash!$B$7), L239))</f>
        <v>0</v>
      </c>
      <c r="M242" s="530">
        <f>IF(M239&gt;(M241*(1+Dash!$B$6)), M241*(1+Dash!$B$6), IF(M239&lt;(M241*(1-Dash!$B$7)), M241*(1-Dash!$B$7), M239))</f>
        <v>0</v>
      </c>
      <c r="N242" s="530">
        <f>IF(N239&gt;(N241*(1+Dash!$B$6)), N241*(1+Dash!$B$6), IF(N239&lt;(N241*(1-Dash!$B$7)), N241*(1-Dash!$B$7), N239))</f>
        <v>106</v>
      </c>
      <c r="O242" s="530">
        <f>IF(O239&gt;(O241*(1+Dash!$B$6)), O241*(1+Dash!$B$6), IF(O239&lt;(O241*(1-Dash!$B$7)), O241*(1-Dash!$B$7), O239))</f>
        <v>0</v>
      </c>
      <c r="P242" s="530">
        <f>IF(P239&gt;(P241*(1+Dash!$B$6)), P241*(1+Dash!$B$6), IF(P239&lt;(P241*(1-Dash!$B$7)), P241*(1-Dash!$B$7), P239))</f>
        <v>106</v>
      </c>
      <c r="Q242" s="530">
        <f>IF(Q239&gt;(Q241*(1+Dash!$B$6)), Q241*(1+Dash!$B$6), IF(Q239&lt;(Q241*(1-Dash!$B$7)), Q241*(1-Dash!$B$7), Q239))</f>
        <v>102.88499999999999</v>
      </c>
      <c r="R242" s="530">
        <f>IF(R239&gt;(R241*(1+Dash!$B$6)), R241*(1+Dash!$B$6), IF(R239&lt;(R241*(1-Dash!$B$7)), R241*(1-Dash!$B$7), R239))</f>
        <v>44</v>
      </c>
      <c r="S242" s="530">
        <f>IF(S239&gt;(S241*(1+Dash!$B$6)), S241*(1+Dash!$B$6), IF(S239&lt;(S241*(1-Dash!$B$7)), S241*(1-Dash!$B$7), S239))</f>
        <v>24.367499999999996</v>
      </c>
      <c r="T242" s="530">
        <f>IF(T239&gt;(T241*(1+Dash!$B$6)), T241*(1+Dash!$B$6), IF(T239&lt;(T241*(1-Dash!$B$7)), T241*(1-Dash!$B$7), T239))</f>
        <v>11.7325</v>
      </c>
      <c r="U242" s="530">
        <f>IF(U239&gt;(U241*(1+Dash!$B$6)), U241*(1+Dash!$B$6), IF(U239&lt;(U241*(1-Dash!$B$7)), U241*(1-Dash!$B$7), U239))</f>
        <v>3.6300000000000008</v>
      </c>
      <c r="V242" s="530">
        <f>IF(V239&gt;(V241*(1+Dash!$B$6)), V241*(1+Dash!$B$6), IF(V239&lt;(V241*(1-Dash!$B$7)), V241*(1-Dash!$B$7), V239))</f>
        <v>2.4200000000000004</v>
      </c>
      <c r="W242" s="530">
        <f>IF(W239&gt;(W241*(1+Dash!$B$6)), W241*(1+Dash!$B$6), IF(W239&lt;(W241*(1-Dash!$B$7)), W241*(1-Dash!$B$7), W239))</f>
        <v>1.2100000000000002</v>
      </c>
      <c r="X242" s="530">
        <f>IF(X239&gt;(X241*(1+Dash!$B$6)), X241*(1+Dash!$B$6), IF(X239&lt;(X241*(1-Dash!$B$7)), X241*(1-Dash!$B$7), X239))</f>
        <v>1.2100000000000002</v>
      </c>
      <c r="Y242" s="530">
        <f>IF(Y239&gt;(Y241*(1+Dash!$B$6)), Y241*(1+Dash!$B$6), IF(Y239&lt;(Y241*(1-Dash!$B$7)), Y241*(1-Dash!$B$7), Y239))</f>
        <v>100.17749999999998</v>
      </c>
      <c r="Z242" s="530">
        <f>IF(Z239&gt;(Z241*(1+Dash!$B$6)), Z241*(1+Dash!$B$6), IF(Z239&lt;(Z241*(1-Dash!$B$7)), Z241*(1-Dash!$B$7), Z239))</f>
        <v>41.514999999999993</v>
      </c>
      <c r="AA242" s="530">
        <f>IF(AA239&gt;(AA241*(1+Dash!$B$6)), AA241*(1+Dash!$B$6), IF(AA239&lt;(AA241*(1-Dash!$B$7)), AA241*(1-Dash!$B$7), AA239))</f>
        <v>23.465</v>
      </c>
      <c r="AB242" s="530">
        <f>IF(AB239&gt;(AB241*(1+Dash!$B$6)), AB241*(1+Dash!$B$6), IF(AB239&lt;(AB241*(1-Dash!$B$7)), AB241*(1-Dash!$B$7), AB239))</f>
        <v>10.829999999999998</v>
      </c>
      <c r="AC242" s="530">
        <f>IF(AC239&gt;(AC241*(1+Dash!$B$6)), AC241*(1+Dash!$B$6), IF(AC239&lt;(AC241*(1-Dash!$B$7)), AC241*(1-Dash!$B$7), AC239))</f>
        <v>251.79749999999999</v>
      </c>
      <c r="AD242" s="530">
        <f>IF(AD239&gt;(AD241*(1+Dash!$B$6)), AD241*(1+Dash!$B$6), IF(AD239&lt;(AD241*(1-Dash!$B$7)), AD241*(1-Dash!$B$7), AD239))</f>
        <v>114</v>
      </c>
      <c r="AE242" s="530">
        <f>IF(AE239&gt;(AE241*(1+Dash!$B$6)), AE241*(1+Dash!$B$6), IF(AE239&lt;(AE241*(1-Dash!$B$7)), AE241*(1-Dash!$B$7), AE239))</f>
        <v>116</v>
      </c>
      <c r="AF242" s="530">
        <f>IF(AF239&gt;(AF241*(1+Dash!$B$6)), AF241*(1+Dash!$B$6), IF(AF239&lt;(AF241*(1-Dash!$B$7)), AF241*(1-Dash!$B$7), AF239))</f>
        <v>95</v>
      </c>
      <c r="AG242" s="530">
        <f>IF(AG239&gt;(AG241*(1+Dash!$B$6)), AG241*(1+Dash!$B$6), IF(AG239&lt;(AG241*(1-Dash!$B$7)), AG241*(1-Dash!$B$7), AG239))</f>
        <v>31.460000000000004</v>
      </c>
      <c r="AH242" s="530">
        <f>IF(AH239&gt;(AH241*(1+Dash!$B$6)), AH241*(1+Dash!$B$6), IF(AH239&lt;(AH241*(1-Dash!$B$7)), AH241*(1-Dash!$B$7), AH239))</f>
        <v>14.520000000000003</v>
      </c>
      <c r="AI242" s="530">
        <f>IF(AI239&gt;(AI241*(1+Dash!$B$6)), AI241*(1+Dash!$B$6), IF(AI239&lt;(AI241*(1-Dash!$B$7)), AI241*(1-Dash!$B$7), AI239))</f>
        <v>16.940000000000005</v>
      </c>
      <c r="AJ242" s="530">
        <f>IF(AJ239&gt;(AJ241*(1+Dash!$B$6)), AJ241*(1+Dash!$B$6), IF(AJ239&lt;(AJ241*(1-Dash!$B$7)), AJ241*(1-Dash!$B$7), AJ239))</f>
        <v>8.4700000000000024</v>
      </c>
      <c r="AK242" s="530">
        <f>IF(AK239&gt;(AK241*(1+Dash!$B$6)), AK241*(1+Dash!$B$6), IF(AK239&lt;(AK241*(1-Dash!$B$7)), AK241*(1-Dash!$B$7), AK239))</f>
        <v>228.33249999999998</v>
      </c>
      <c r="AL242" s="530">
        <f>IF(AL239&gt;(AL241*(1+Dash!$B$6)), AL241*(1+Dash!$B$6), IF(AL239&lt;(AL241*(1-Dash!$B$7)), AL241*(1-Dash!$B$7), AL239))</f>
        <v>99.274999999999991</v>
      </c>
      <c r="AM242" s="530">
        <f>IF(AM239&gt;(AM241*(1+Dash!$B$6)), AM241*(1+Dash!$B$6), IF(AM239&lt;(AM241*(1-Dash!$B$7)), AM241*(1-Dash!$B$7), AM239))</f>
        <v>96.567499999999981</v>
      </c>
      <c r="AN242" s="530">
        <f>IF(AN239&gt;(AN241*(1+Dash!$B$6)), AN241*(1+Dash!$B$6), IF(AN239&lt;(AN241*(1-Dash!$B$7)), AN241*(1-Dash!$B$7), AN239))</f>
        <v>67.6875</v>
      </c>
      <c r="AO242" s="530">
        <f>IF(AO239&gt;(AO241*(1+Dash!$B$6)), AO241*(1+Dash!$B$6), IF(AO239&lt;(AO241*(1-Dash!$B$7)), AO241*(1-Dash!$B$7), AO239))</f>
        <v>0</v>
      </c>
      <c r="AP242" s="530">
        <f>IF(AP239&gt;(AP241*(1+Dash!$B$6)), AP241*(1+Dash!$B$6), IF(AP239&lt;(AP241*(1-Dash!$B$7)), AP241*(1-Dash!$B$7), AP239))</f>
        <v>0</v>
      </c>
      <c r="AQ242" s="530">
        <f>IF(AQ239&gt;(AQ241*(1+Dash!$B$6)), AQ241*(1+Dash!$B$6), IF(AQ239&lt;(AQ241*(1-Dash!$B$7)), AQ241*(1-Dash!$B$7), AQ239))</f>
        <v>0</v>
      </c>
      <c r="AR242" s="530">
        <f>IF(AR239&gt;(AR241*(1+Dash!$B$6)), AR241*(1+Dash!$B$6), IF(AR239&lt;(AR241*(1-Dash!$B$7)), AR241*(1-Dash!$B$7), AR239))</f>
        <v>0</v>
      </c>
      <c r="AS242" s="530">
        <f>IF(AS239&gt;(AS241*(1+Dash!$B$6)), AS241*(1+Dash!$B$6), IF(AS239&lt;(AS241*(1-Dash!$B$7)), AS241*(1-Dash!$B$7), AS239))</f>
        <v>0</v>
      </c>
      <c r="AT242" s="530">
        <f>IF(AT239&gt;(AT241*(1+Dash!$B$6)), AT241*(1+Dash!$B$6), IF(AT239&lt;(AT241*(1-Dash!$B$7)), AT241*(1-Dash!$B$7), AT239))</f>
        <v>0</v>
      </c>
      <c r="AU242" s="530">
        <f>IF(AU239&gt;(AU241*(1+Dash!$B$6)), AU241*(1+Dash!$B$6), IF(AU239&lt;(AU241*(1-Dash!$B$7)), AU241*(1-Dash!$B$7), AU239))</f>
        <v>0</v>
      </c>
      <c r="AV242" s="530">
        <f>IF(AV239&gt;(AV241*(1+Dash!$B$6)), AV241*(1+Dash!$B$6), IF(AV239&lt;(AV241*(1-Dash!$B$7)), AV241*(1-Dash!$B$7), AV239))</f>
        <v>0</v>
      </c>
      <c r="AW242" s="530">
        <f>IF(AW239&gt;(AW241*(1+Dash!$B$6)), AW241*(1+Dash!$B$6), IF(AW239&lt;(AW241*(1-Dash!$B$7)), AW241*(1-Dash!$B$7), AW239))</f>
        <v>0</v>
      </c>
      <c r="AX242" s="530">
        <f>IF(AX239&gt;(AX241*(1+Dash!$B$6)), AX241*(1+Dash!$B$6), IF(AX239&lt;(AX241*(1-Dash!$B$7)), AX241*(1-Dash!$B$7), AX239))</f>
        <v>0</v>
      </c>
      <c r="AY242" s="530">
        <f>IF(AY239&gt;(AY241*(1+Dash!$B$6)), AY241*(1+Dash!$B$6), IF(AY239&lt;(AY241*(1-Dash!$B$7)), AY241*(1-Dash!$B$7), AY239))</f>
        <v>0</v>
      </c>
      <c r="AZ242" s="530">
        <f>IF(AZ239&gt;(AZ241*(1+Dash!$B$6)), AZ241*(1+Dash!$B$6), IF(AZ239&lt;(AZ241*(1-Dash!$B$7)), AZ241*(1-Dash!$B$7), AZ239))</f>
        <v>0</v>
      </c>
      <c r="BA242" s="530">
        <f>IF(BA239&gt;(BA241*(1+Dash!$B$6)), BA241*(1+Dash!$B$6), IF(BA239&lt;(BA241*(1-Dash!$B$7)), BA241*(1-Dash!$B$7), BA239))</f>
        <v>384</v>
      </c>
      <c r="BB242" s="530">
        <f>IF(BB239&gt;(BB241*(1+Dash!$B$6)), BB241*(1+Dash!$B$6), IF(BB239&lt;(BB241*(1-Dash!$B$7)), BB241*(1-Dash!$B$7), BB239))</f>
        <v>277.96999999999997</v>
      </c>
      <c r="BC242" s="530">
        <f>IF(BC239&gt;(BC241*(1+Dash!$B$6)), BC241*(1+Dash!$B$6), IF(BC239&lt;(BC241*(1-Dash!$B$7)), BC241*(1-Dash!$B$7), BC239))</f>
        <v>172</v>
      </c>
      <c r="BD242" s="530">
        <f>IF(BD239&gt;(BD241*(1+Dash!$B$6)), BD241*(1+Dash!$B$6), IF(BD239&lt;(BD241*(1-Dash!$B$7)), BD241*(1-Dash!$B$7), BD239))</f>
        <v>104</v>
      </c>
      <c r="BE242" s="530">
        <f>IF(BE239&gt;(BE241*(1+Dash!$B$6)), BE241*(1+Dash!$B$6), IF(BE239&lt;(BE241*(1-Dash!$B$7)), BE241*(1-Dash!$B$7), BE239))</f>
        <v>272.25000000000006</v>
      </c>
      <c r="BF242" s="530">
        <f>IF(BF239&gt;(BF241*(1+Dash!$B$6)), BF241*(1+Dash!$B$6), IF(BF239&lt;(BF241*(1-Dash!$B$7)), BF241*(1-Dash!$B$7), BF239))</f>
        <v>195</v>
      </c>
      <c r="BG242" s="530">
        <f>IF(BG239&gt;(BG241*(1+Dash!$B$6)), BG241*(1+Dash!$B$6), IF(BG239&lt;(BG241*(1-Dash!$B$7)), BG241*(1-Dash!$B$7), BG239))</f>
        <v>85.910000000000011</v>
      </c>
      <c r="BH242" s="530">
        <f>IF(BH239&gt;(BH241*(1+Dash!$B$6)), BH241*(1+Dash!$B$6), IF(BH239&lt;(BH241*(1-Dash!$B$7)), BH241*(1-Dash!$B$7), BH239))</f>
        <v>33.88000000000001</v>
      </c>
      <c r="BI242" s="530">
        <f>IF(BI239&gt;(BI241*(1+Dash!$B$6)), BI241*(1+Dash!$B$6), IF(BI239&lt;(BI241*(1-Dash!$B$7)), BI241*(1-Dash!$B$7), BI239))</f>
        <v>134.47249999999997</v>
      </c>
      <c r="BJ242" s="530">
        <f>IF(BJ239&gt;(BJ241*(1+Dash!$B$6)), BJ241*(1+Dash!$B$6), IF(BJ239&lt;(BJ241*(1-Dash!$B$7)), BJ241*(1-Dash!$B$7), BJ239))</f>
        <v>106.49499999999999</v>
      </c>
      <c r="BK242" s="530">
        <f>IF(BK239&gt;(BK241*(1+Dash!$B$6)), BK241*(1+Dash!$B$6), IF(BK239&lt;(BK241*(1-Dash!$B$7)), BK241*(1-Dash!$B$7), BK239))</f>
        <v>67.6875</v>
      </c>
      <c r="BL242" s="530">
        <f>IF(BL239&gt;(BL241*(1+Dash!$B$6)), BL241*(1+Dash!$B$6), IF(BL239&lt;(BL241*(1-Dash!$B$7)), BL241*(1-Dash!$B$7), BL239))</f>
        <v>56.857499999999995</v>
      </c>
      <c r="BM242" s="530">
        <f>IF(BM239&gt;(BM241*(1+Dash!$B$6)), BM241*(1+Dash!$B$6), IF(BM239&lt;(BM241*(1-Dash!$B$7)), BM241*(1-Dash!$B$7), BM239))</f>
        <v>0</v>
      </c>
      <c r="BN242" s="530">
        <f>IF(BN239&gt;(BN241*(1+Dash!$B$6)), BN241*(1+Dash!$B$6), IF(BN239&lt;(BN241*(1-Dash!$B$7)), BN241*(1-Dash!$B$7), BN239))</f>
        <v>0</v>
      </c>
      <c r="BO242" s="530">
        <f>IF(BO239&gt;(BO241*(1+Dash!$B$6)), BO241*(1+Dash!$B$6), IF(BO239&lt;(BO241*(1-Dash!$B$7)), BO241*(1-Dash!$B$7), BO239))</f>
        <v>0</v>
      </c>
      <c r="BP242" s="530">
        <f>IF(BP239&gt;(BP241*(1+Dash!$B$6)), BP241*(1+Dash!$B$6), IF(BP239&lt;(BP241*(1-Dash!$B$7)), BP241*(1-Dash!$B$7), BP239))</f>
        <v>0</v>
      </c>
      <c r="BQ242" s="530">
        <f>IF(BQ239&gt;(BQ241*(1+Dash!$B$6)), BQ241*(1+Dash!$B$6), IF(BQ239&lt;(BQ241*(1-Dash!$B$7)), BQ241*(1-Dash!$B$7), BQ239))</f>
        <v>0</v>
      </c>
      <c r="BR242" s="530">
        <f>IF(BR239&gt;(BR241*(1+Dash!$B$6)), BR241*(1+Dash!$B$6), IF(BR239&lt;(BR241*(1-Dash!$B$7)), BR241*(1-Dash!$B$7), BR239))</f>
        <v>0</v>
      </c>
      <c r="BS242" s="530">
        <f>IF(BS239&gt;(BS241*(1+Dash!$B$6)), BS241*(1+Dash!$B$6), IF(BS239&lt;(BS241*(1-Dash!$B$7)), BS241*(1-Dash!$B$7), BS239))</f>
        <v>0</v>
      </c>
      <c r="BT242" s="530">
        <f>IF(BT239&gt;(BT241*(1+Dash!$B$6)), BT241*(1+Dash!$B$6), IF(BT239&lt;(BT241*(1-Dash!$B$7)), BT241*(1-Dash!$B$7), BT239))</f>
        <v>0</v>
      </c>
      <c r="BU242" s="530">
        <f>IF(BU239&gt;(BU241*(1+Dash!$B$6)), BU241*(1+Dash!$B$6), IF(BU239&lt;(BU241*(1-Dash!$B$7)), BU241*(1-Dash!$B$7), BU239))</f>
        <v>0</v>
      </c>
      <c r="BV242" s="530">
        <f>IF(BV239&gt;(BV241*(1+Dash!$B$6)), BV241*(1+Dash!$B$6), IF(BV239&lt;(BV241*(1-Dash!$B$7)), BV241*(1-Dash!$B$7), BV239))</f>
        <v>0</v>
      </c>
      <c r="BW242" s="530">
        <f>IF(BW239&gt;(BW241*(1+Dash!$B$6)), BW241*(1+Dash!$B$6), IF(BW239&lt;(BW241*(1-Dash!$B$7)), BW241*(1-Dash!$B$7), BW239))</f>
        <v>0</v>
      </c>
      <c r="BX242" s="530">
        <f>IF(BX239&gt;(BX241*(1+Dash!$B$6)), BX241*(1+Dash!$B$6), IF(BX239&lt;(BX241*(1-Dash!$B$7)), BX241*(1-Dash!$B$7), BX239))</f>
        <v>0</v>
      </c>
      <c r="BY242" s="530">
        <f>IF(BY239&gt;(BY241*(1+Dash!$B$6)), BY241*(1+Dash!$B$6), IF(BY239&lt;(BY241*(1-Dash!$B$7)), BY241*(1-Dash!$B$7), BY239))</f>
        <v>10.829999999999998</v>
      </c>
      <c r="BZ242" s="530">
        <f>IF(BZ239&gt;(BZ241*(1+Dash!$B$6)), BZ241*(1+Dash!$B$6), IF(BZ239&lt;(BZ241*(1-Dash!$B$7)), BZ241*(1-Dash!$B$7), BZ239))</f>
        <v>29</v>
      </c>
      <c r="CA242" s="530">
        <f>IF(CA239&gt;(CA241*(1+Dash!$B$6)), CA241*(1+Dash!$B$6), IF(CA239&lt;(CA241*(1-Dash!$B$7)), CA241*(1-Dash!$B$7), CA239))</f>
        <v>0</v>
      </c>
    </row>
    <row r="243" spans="1:79" s="477" customFormat="1">
      <c r="A243" s="477" t="s">
        <v>87</v>
      </c>
      <c r="B243" s="477" t="s">
        <v>1757</v>
      </c>
      <c r="C243" s="477">
        <v>2018</v>
      </c>
      <c r="D243" s="477" t="s">
        <v>1934</v>
      </c>
      <c r="E243" s="530">
        <v>1603</v>
      </c>
      <c r="F243" s="530">
        <v>4167</v>
      </c>
      <c r="G243" s="530">
        <v>2805</v>
      </c>
      <c r="H243" s="530">
        <v>2241</v>
      </c>
      <c r="I243" s="530">
        <v>1242</v>
      </c>
      <c r="J243" s="530">
        <v>0</v>
      </c>
      <c r="K243" s="530">
        <v>0</v>
      </c>
      <c r="L243" s="530">
        <v>0</v>
      </c>
      <c r="M243" s="530">
        <v>0</v>
      </c>
      <c r="N243" s="530">
        <v>0</v>
      </c>
      <c r="O243" s="530">
        <v>0</v>
      </c>
      <c r="P243" s="530">
        <v>0</v>
      </c>
      <c r="Q243" s="530">
        <v>0</v>
      </c>
      <c r="R243" s="530">
        <v>0</v>
      </c>
      <c r="S243" s="530">
        <v>0</v>
      </c>
      <c r="T243" s="530">
        <v>0</v>
      </c>
      <c r="U243" s="530">
        <v>0</v>
      </c>
      <c r="V243" s="530">
        <v>0</v>
      </c>
      <c r="W243" s="530">
        <v>0</v>
      </c>
      <c r="X243" s="530">
        <v>0</v>
      </c>
      <c r="Y243" s="530">
        <v>0</v>
      </c>
      <c r="Z243" s="530">
        <v>0</v>
      </c>
      <c r="AA243" s="530">
        <v>0</v>
      </c>
      <c r="AB243" s="530">
        <v>0</v>
      </c>
      <c r="AC243" s="530">
        <v>1310</v>
      </c>
      <c r="AD243" s="530">
        <v>504</v>
      </c>
      <c r="AE243" s="530">
        <v>639</v>
      </c>
      <c r="AF243" s="530">
        <v>816</v>
      </c>
      <c r="AG243" s="530">
        <v>656</v>
      </c>
      <c r="AH243" s="530">
        <v>240</v>
      </c>
      <c r="AI243" s="530">
        <v>310</v>
      </c>
      <c r="AJ243" s="530">
        <v>421</v>
      </c>
      <c r="AK243" s="530">
        <v>654</v>
      </c>
      <c r="AL243" s="530">
        <v>264</v>
      </c>
      <c r="AM243" s="530">
        <v>329</v>
      </c>
      <c r="AN243" s="530">
        <v>395</v>
      </c>
      <c r="AO243" s="530">
        <v>21</v>
      </c>
      <c r="AP243" s="530">
        <v>0</v>
      </c>
      <c r="AQ243" s="530">
        <v>0</v>
      </c>
      <c r="AR243" s="530">
        <v>18</v>
      </c>
      <c r="AS243" s="530">
        <v>0</v>
      </c>
      <c r="AT243" s="530">
        <v>0</v>
      </c>
      <c r="AU243" s="530">
        <v>0</v>
      </c>
      <c r="AV243" s="530">
        <v>0</v>
      </c>
      <c r="AW243" s="530">
        <v>21</v>
      </c>
      <c r="AX243" s="530">
        <v>0</v>
      </c>
      <c r="AY243" s="530">
        <v>0</v>
      </c>
      <c r="AZ243" s="530">
        <v>18</v>
      </c>
      <c r="BA243" s="530">
        <v>5418</v>
      </c>
      <c r="BB243" s="530">
        <v>3355</v>
      </c>
      <c r="BC243" s="530">
        <v>2488</v>
      </c>
      <c r="BD243" s="530">
        <v>2360</v>
      </c>
      <c r="BE243" s="530">
        <v>4803</v>
      </c>
      <c r="BF243" s="530">
        <v>3094</v>
      </c>
      <c r="BG243" s="530">
        <v>2231</v>
      </c>
      <c r="BH243" s="530">
        <v>1958</v>
      </c>
      <c r="BI243" s="530">
        <v>615</v>
      </c>
      <c r="BJ243" s="530">
        <v>261</v>
      </c>
      <c r="BK243" s="530">
        <v>257</v>
      </c>
      <c r="BL243" s="530">
        <v>402</v>
      </c>
      <c r="BM243" s="530">
        <v>0</v>
      </c>
      <c r="BN243" s="530">
        <v>0</v>
      </c>
      <c r="BO243" s="530">
        <v>0</v>
      </c>
      <c r="BP243" s="530">
        <v>0</v>
      </c>
      <c r="BQ243" s="530">
        <v>0</v>
      </c>
      <c r="BR243" s="530">
        <v>0</v>
      </c>
      <c r="BS243" s="530">
        <v>0</v>
      </c>
      <c r="BT243" s="530">
        <v>0</v>
      </c>
      <c r="BU243" s="530">
        <v>0</v>
      </c>
      <c r="BV243" s="530">
        <v>0</v>
      </c>
      <c r="BW243" s="530">
        <v>0</v>
      </c>
      <c r="BX243" s="530">
        <v>0</v>
      </c>
      <c r="BY243" s="530">
        <v>77</v>
      </c>
      <c r="BZ243" s="530">
        <v>370</v>
      </c>
      <c r="CA243" s="530">
        <v>0</v>
      </c>
    </row>
    <row r="244" spans="1:79" s="477" customFormat="1">
      <c r="A244" s="477" t="s">
        <v>87</v>
      </c>
      <c r="B244" s="477" t="s">
        <v>1757</v>
      </c>
      <c r="C244" s="477">
        <v>2019</v>
      </c>
      <c r="D244" s="477" t="s">
        <v>1934</v>
      </c>
      <c r="E244" s="530">
        <v>1703</v>
      </c>
      <c r="F244" s="530">
        <v>4042</v>
      </c>
      <c r="G244" s="530">
        <v>3001</v>
      </c>
      <c r="H244" s="530">
        <v>2032</v>
      </c>
      <c r="I244" s="530">
        <v>1167</v>
      </c>
      <c r="J244" s="530">
        <v>0</v>
      </c>
      <c r="K244" s="530">
        <v>0</v>
      </c>
      <c r="L244" s="530">
        <v>0</v>
      </c>
      <c r="M244" s="530">
        <v>0</v>
      </c>
      <c r="N244" s="530">
        <v>0</v>
      </c>
      <c r="O244" s="530">
        <v>0</v>
      </c>
      <c r="P244" s="530">
        <v>0</v>
      </c>
      <c r="Q244" s="530">
        <v>0</v>
      </c>
      <c r="R244" s="530">
        <v>0</v>
      </c>
      <c r="S244" s="530">
        <v>0</v>
      </c>
      <c r="T244" s="530">
        <v>0</v>
      </c>
      <c r="U244" s="530">
        <v>0</v>
      </c>
      <c r="V244" s="530">
        <v>0</v>
      </c>
      <c r="W244" s="530">
        <v>0</v>
      </c>
      <c r="X244" s="530">
        <v>0</v>
      </c>
      <c r="Y244" s="530">
        <v>0</v>
      </c>
      <c r="Z244" s="530">
        <v>0</v>
      </c>
      <c r="AA244" s="530">
        <v>0</v>
      </c>
      <c r="AB244" s="530">
        <v>0</v>
      </c>
      <c r="AC244" s="530">
        <v>1371</v>
      </c>
      <c r="AD244" s="530">
        <v>525</v>
      </c>
      <c r="AE244" s="530">
        <v>603</v>
      </c>
      <c r="AF244" s="530">
        <v>769</v>
      </c>
      <c r="AG244" s="530">
        <v>663</v>
      </c>
      <c r="AH244" s="530">
        <v>213</v>
      </c>
      <c r="AI244" s="530">
        <v>289</v>
      </c>
      <c r="AJ244" s="530">
        <v>384</v>
      </c>
      <c r="AK244" s="530">
        <v>708</v>
      </c>
      <c r="AL244" s="530">
        <v>312</v>
      </c>
      <c r="AM244" s="530">
        <v>314</v>
      </c>
      <c r="AN244" s="530">
        <v>385</v>
      </c>
      <c r="AO244" s="530">
        <v>26</v>
      </c>
      <c r="AP244" s="530">
        <v>4</v>
      </c>
      <c r="AQ244" s="530">
        <v>0</v>
      </c>
      <c r="AR244" s="530">
        <v>22</v>
      </c>
      <c r="AS244" s="530">
        <v>0</v>
      </c>
      <c r="AT244" s="530">
        <v>0</v>
      </c>
      <c r="AU244" s="530">
        <v>0</v>
      </c>
      <c r="AV244" s="530">
        <v>0</v>
      </c>
      <c r="AW244" s="530">
        <v>26</v>
      </c>
      <c r="AX244" s="530">
        <v>4</v>
      </c>
      <c r="AY244" s="530">
        <v>0</v>
      </c>
      <c r="AZ244" s="530">
        <v>22</v>
      </c>
      <c r="BA244" s="530">
        <v>5142</v>
      </c>
      <c r="BB244" s="530">
        <v>3722</v>
      </c>
      <c r="BC244" s="530">
        <v>2306</v>
      </c>
      <c r="BD244" s="530">
        <v>2253</v>
      </c>
      <c r="BE244" s="530">
        <v>4476</v>
      </c>
      <c r="BF244" s="530">
        <v>3351</v>
      </c>
      <c r="BG244" s="530">
        <v>2017</v>
      </c>
      <c r="BH244" s="530">
        <v>1841</v>
      </c>
      <c r="BI244" s="530">
        <v>666</v>
      </c>
      <c r="BJ244" s="530">
        <v>371</v>
      </c>
      <c r="BK244" s="530">
        <v>289</v>
      </c>
      <c r="BL244" s="530">
        <v>412</v>
      </c>
      <c r="BM244" s="530">
        <v>0</v>
      </c>
      <c r="BN244" s="530">
        <v>0</v>
      </c>
      <c r="BO244" s="530">
        <v>0</v>
      </c>
      <c r="BP244" s="530">
        <v>0</v>
      </c>
      <c r="BQ244" s="530">
        <v>0</v>
      </c>
      <c r="BR244" s="530">
        <v>0</v>
      </c>
      <c r="BS244" s="530">
        <v>0</v>
      </c>
      <c r="BT244" s="530">
        <v>0</v>
      </c>
      <c r="BU244" s="530">
        <v>0</v>
      </c>
      <c r="BV244" s="530">
        <v>0</v>
      </c>
      <c r="BW244" s="530">
        <v>0</v>
      </c>
      <c r="BX244" s="530">
        <v>0</v>
      </c>
      <c r="BY244" s="530">
        <v>84</v>
      </c>
      <c r="BZ244" s="530">
        <v>373</v>
      </c>
      <c r="CA244" s="530">
        <v>0</v>
      </c>
    </row>
    <row r="245" spans="1:79" s="477" customFormat="1">
      <c r="A245" s="477" t="s">
        <v>87</v>
      </c>
      <c r="B245" s="477" t="s">
        <v>1757</v>
      </c>
      <c r="C245" s="477">
        <v>2020</v>
      </c>
      <c r="D245" s="477" t="s">
        <v>1934</v>
      </c>
      <c r="E245" s="530">
        <v>1923</v>
      </c>
      <c r="F245" s="530">
        <v>3980</v>
      </c>
      <c r="G245" s="530">
        <v>2858</v>
      </c>
      <c r="H245" s="530">
        <v>1994</v>
      </c>
      <c r="I245" s="530">
        <v>1140</v>
      </c>
      <c r="J245" s="530">
        <v>0</v>
      </c>
      <c r="K245" s="530">
        <v>0</v>
      </c>
      <c r="L245" s="530">
        <v>0</v>
      </c>
      <c r="M245" s="530">
        <v>0</v>
      </c>
      <c r="N245" s="530">
        <v>662</v>
      </c>
      <c r="O245" s="530">
        <v>348</v>
      </c>
      <c r="P245" s="530">
        <v>314</v>
      </c>
      <c r="Q245" s="530">
        <v>1009</v>
      </c>
      <c r="R245" s="530">
        <v>0</v>
      </c>
      <c r="S245" s="530">
        <v>0</v>
      </c>
      <c r="T245" s="530">
        <v>0</v>
      </c>
      <c r="U245" s="530">
        <v>184</v>
      </c>
      <c r="V245" s="530">
        <v>0</v>
      </c>
      <c r="W245" s="530">
        <v>0</v>
      </c>
      <c r="X245" s="530">
        <v>0</v>
      </c>
      <c r="Y245" s="530">
        <v>825</v>
      </c>
      <c r="Z245" s="530">
        <v>0</v>
      </c>
      <c r="AA245" s="530">
        <v>0</v>
      </c>
      <c r="AB245" s="530">
        <v>0</v>
      </c>
      <c r="AC245" s="530">
        <v>1211</v>
      </c>
      <c r="AD245" s="530">
        <v>410</v>
      </c>
      <c r="AE245" s="530">
        <v>511</v>
      </c>
      <c r="AF245" s="530">
        <v>671</v>
      </c>
      <c r="AG245" s="530">
        <v>593</v>
      </c>
      <c r="AH245" s="530">
        <v>181</v>
      </c>
      <c r="AI245" s="530">
        <v>252</v>
      </c>
      <c r="AJ245" s="530">
        <v>335</v>
      </c>
      <c r="AK245" s="530">
        <v>618</v>
      </c>
      <c r="AL245" s="530">
        <v>229</v>
      </c>
      <c r="AM245" s="530">
        <v>259</v>
      </c>
      <c r="AN245" s="530">
        <v>336</v>
      </c>
      <c r="AO245" s="530">
        <v>25</v>
      </c>
      <c r="AP245" s="530">
        <v>6</v>
      </c>
      <c r="AQ245" s="530">
        <v>3</v>
      </c>
      <c r="AR245" s="530">
        <v>25</v>
      </c>
      <c r="AS245" s="530">
        <v>0</v>
      </c>
      <c r="AT245" s="530">
        <v>0</v>
      </c>
      <c r="AU245" s="530">
        <v>0</v>
      </c>
      <c r="AV245" s="530">
        <v>0</v>
      </c>
      <c r="AW245" s="530">
        <v>25</v>
      </c>
      <c r="AX245" s="530">
        <v>6</v>
      </c>
      <c r="AY245" s="530">
        <v>3</v>
      </c>
      <c r="AZ245" s="530">
        <v>25</v>
      </c>
      <c r="BA245" s="530">
        <v>4920</v>
      </c>
      <c r="BB245" s="530">
        <v>3381</v>
      </c>
      <c r="BC245" s="530">
        <v>2162</v>
      </c>
      <c r="BD245" s="530">
        <v>2186</v>
      </c>
      <c r="BE245" s="530">
        <v>4122</v>
      </c>
      <c r="BF245" s="530">
        <v>2945</v>
      </c>
      <c r="BG245" s="530">
        <v>1857</v>
      </c>
      <c r="BH245" s="530">
        <v>1665</v>
      </c>
      <c r="BI245" s="530">
        <v>798</v>
      </c>
      <c r="BJ245" s="530">
        <v>436</v>
      </c>
      <c r="BK245" s="530">
        <v>305</v>
      </c>
      <c r="BL245" s="530">
        <v>521</v>
      </c>
      <c r="BM245" s="530">
        <v>0</v>
      </c>
      <c r="BN245" s="530">
        <v>0</v>
      </c>
      <c r="BO245" s="530">
        <v>0</v>
      </c>
      <c r="BP245" s="530">
        <v>0</v>
      </c>
      <c r="BQ245" s="530">
        <v>0</v>
      </c>
      <c r="BR245" s="530">
        <v>0</v>
      </c>
      <c r="BS245" s="530">
        <v>0</v>
      </c>
      <c r="BT245" s="530">
        <v>0</v>
      </c>
      <c r="BU245" s="530">
        <v>0</v>
      </c>
      <c r="BV245" s="530">
        <v>0</v>
      </c>
      <c r="BW245" s="530">
        <v>0</v>
      </c>
      <c r="BX245" s="530">
        <v>0</v>
      </c>
      <c r="BY245" s="530">
        <v>55</v>
      </c>
      <c r="BZ245" s="530">
        <v>302</v>
      </c>
      <c r="CA245" s="530">
        <v>0</v>
      </c>
    </row>
    <row r="246" spans="1:79" s="477" customFormat="1">
      <c r="A246" s="477" t="s">
        <v>87</v>
      </c>
      <c r="B246" s="477" t="s">
        <v>1757</v>
      </c>
      <c r="C246" s="477">
        <v>2021</v>
      </c>
      <c r="D246" s="477" t="s">
        <v>1934</v>
      </c>
      <c r="E246" s="530">
        <v>1798</v>
      </c>
      <c r="F246" s="530">
        <v>4004</v>
      </c>
      <c r="G246" s="530">
        <v>2536</v>
      </c>
      <c r="H246" s="530">
        <v>2063</v>
      </c>
      <c r="I246" s="530">
        <v>1241</v>
      </c>
      <c r="J246" s="530">
        <v>0</v>
      </c>
      <c r="K246" s="530">
        <v>0</v>
      </c>
      <c r="L246" s="530">
        <v>0</v>
      </c>
      <c r="M246" s="530">
        <v>0</v>
      </c>
      <c r="N246" s="530">
        <v>857</v>
      </c>
      <c r="O246" s="530">
        <v>242</v>
      </c>
      <c r="P246" s="530">
        <v>615</v>
      </c>
      <c r="Q246" s="530">
        <v>1106</v>
      </c>
      <c r="R246" s="530">
        <v>0</v>
      </c>
      <c r="S246" s="530">
        <v>0</v>
      </c>
      <c r="T246" s="530">
        <v>0</v>
      </c>
      <c r="U246" s="530">
        <v>264</v>
      </c>
      <c r="V246" s="530">
        <v>0</v>
      </c>
      <c r="W246" s="530">
        <v>0</v>
      </c>
      <c r="X246" s="530">
        <v>0</v>
      </c>
      <c r="Y246" s="530">
        <v>842</v>
      </c>
      <c r="Z246" s="530">
        <v>0</v>
      </c>
      <c r="AA246" s="530">
        <v>0</v>
      </c>
      <c r="AB246" s="530">
        <v>0</v>
      </c>
      <c r="AC246" s="530">
        <v>1290</v>
      </c>
      <c r="AD246" s="530">
        <v>403</v>
      </c>
      <c r="AE246" s="530">
        <v>529</v>
      </c>
      <c r="AF246" s="530">
        <v>706</v>
      </c>
      <c r="AG246" s="530">
        <v>521</v>
      </c>
      <c r="AH246" s="530">
        <v>107</v>
      </c>
      <c r="AI246" s="530">
        <v>201</v>
      </c>
      <c r="AJ246" s="530">
        <v>280</v>
      </c>
      <c r="AK246" s="530">
        <v>769</v>
      </c>
      <c r="AL246" s="530">
        <v>296</v>
      </c>
      <c r="AM246" s="530">
        <v>328</v>
      </c>
      <c r="AN246" s="530">
        <v>426</v>
      </c>
      <c r="AO246" s="530">
        <v>20</v>
      </c>
      <c r="AP246" s="530">
        <v>3</v>
      </c>
      <c r="AQ246" s="530">
        <v>2</v>
      </c>
      <c r="AR246" s="530">
        <v>17</v>
      </c>
      <c r="AS246" s="530">
        <v>0</v>
      </c>
      <c r="AT246" s="530">
        <v>0</v>
      </c>
      <c r="AU246" s="530">
        <v>0</v>
      </c>
      <c r="AV246" s="530">
        <v>0</v>
      </c>
      <c r="AW246" s="530">
        <v>20</v>
      </c>
      <c r="AX246" s="530">
        <v>3</v>
      </c>
      <c r="AY246" s="530">
        <v>2</v>
      </c>
      <c r="AZ246" s="530">
        <v>17</v>
      </c>
      <c r="BA246" s="530">
        <v>4642</v>
      </c>
      <c r="BB246" s="530">
        <v>2651</v>
      </c>
      <c r="BC246" s="530">
        <v>2063</v>
      </c>
      <c r="BD246" s="530">
        <v>2058</v>
      </c>
      <c r="BE246" s="530">
        <v>3764</v>
      </c>
      <c r="BF246" s="530">
        <v>2230</v>
      </c>
      <c r="BG246" s="530">
        <v>1692</v>
      </c>
      <c r="BH246" s="530">
        <v>1504</v>
      </c>
      <c r="BI246" s="530">
        <v>878</v>
      </c>
      <c r="BJ246" s="530">
        <v>421</v>
      </c>
      <c r="BK246" s="530">
        <v>371</v>
      </c>
      <c r="BL246" s="530">
        <v>554</v>
      </c>
      <c r="BM246" s="530">
        <v>0</v>
      </c>
      <c r="BN246" s="530">
        <v>0</v>
      </c>
      <c r="BO246" s="530">
        <v>0</v>
      </c>
      <c r="BP246" s="530">
        <v>0</v>
      </c>
      <c r="BQ246" s="530">
        <v>0</v>
      </c>
      <c r="BR246" s="530">
        <v>0</v>
      </c>
      <c r="BS246" s="530">
        <v>0</v>
      </c>
      <c r="BT246" s="530">
        <v>0</v>
      </c>
      <c r="BU246" s="530">
        <v>0</v>
      </c>
      <c r="BV246" s="530">
        <v>0</v>
      </c>
      <c r="BW246" s="530">
        <v>0</v>
      </c>
      <c r="BX246" s="530">
        <v>0</v>
      </c>
      <c r="BY246" s="530">
        <v>66</v>
      </c>
      <c r="BZ246" s="530">
        <v>309</v>
      </c>
      <c r="CA246" s="530">
        <v>0</v>
      </c>
    </row>
    <row r="247" spans="1:79" s="477" customFormat="1">
      <c r="A247" s="477" t="s">
        <v>87</v>
      </c>
      <c r="B247" s="477" t="s">
        <v>1757</v>
      </c>
      <c r="C247" s="477">
        <v>2022</v>
      </c>
      <c r="D247" s="477" t="s">
        <v>1934</v>
      </c>
      <c r="E247" s="530">
        <v>1988</v>
      </c>
      <c r="F247" s="530">
        <v>3773</v>
      </c>
      <c r="G247" s="530">
        <v>2096</v>
      </c>
      <c r="H247" s="530">
        <v>1986</v>
      </c>
      <c r="I247" s="530">
        <v>1050</v>
      </c>
      <c r="J247" s="530">
        <v>0</v>
      </c>
      <c r="K247" s="530">
        <v>0</v>
      </c>
      <c r="L247" s="530">
        <v>0</v>
      </c>
      <c r="M247" s="530">
        <v>0</v>
      </c>
      <c r="N247" s="530">
        <v>1057</v>
      </c>
      <c r="O247" s="530">
        <v>462</v>
      </c>
      <c r="P247" s="530">
        <v>595</v>
      </c>
      <c r="Q247" s="530">
        <v>1288</v>
      </c>
      <c r="R247" s="530">
        <v>0</v>
      </c>
      <c r="S247" s="530">
        <v>0</v>
      </c>
      <c r="T247" s="530">
        <v>0</v>
      </c>
      <c r="U247" s="530">
        <v>254</v>
      </c>
      <c r="V247" s="530">
        <v>0</v>
      </c>
      <c r="W247" s="530">
        <v>0</v>
      </c>
      <c r="X247" s="530">
        <v>0</v>
      </c>
      <c r="Y247" s="530">
        <v>1034</v>
      </c>
      <c r="Z247" s="530">
        <v>0</v>
      </c>
      <c r="AA247" s="530">
        <v>0</v>
      </c>
      <c r="AB247" s="530">
        <v>0</v>
      </c>
      <c r="AC247" s="530">
        <v>1209</v>
      </c>
      <c r="AD247" s="530">
        <v>365</v>
      </c>
      <c r="AE247" s="530">
        <v>556</v>
      </c>
      <c r="AF247" s="530">
        <v>633</v>
      </c>
      <c r="AG247" s="530">
        <v>505</v>
      </c>
      <c r="AH247" s="530">
        <v>107</v>
      </c>
      <c r="AI247" s="530">
        <v>206</v>
      </c>
      <c r="AJ247" s="530">
        <v>243</v>
      </c>
      <c r="AK247" s="530">
        <v>704</v>
      </c>
      <c r="AL247" s="530">
        <v>258</v>
      </c>
      <c r="AM247" s="530">
        <v>350</v>
      </c>
      <c r="AN247" s="530">
        <v>390</v>
      </c>
      <c r="AO247" s="530">
        <v>19</v>
      </c>
      <c r="AP247" s="530">
        <v>3</v>
      </c>
      <c r="AQ247" s="530">
        <v>0</v>
      </c>
      <c r="AR247" s="530">
        <v>16</v>
      </c>
      <c r="AS247" s="530">
        <v>0</v>
      </c>
      <c r="AT247" s="530">
        <v>0</v>
      </c>
      <c r="AU247" s="530">
        <v>0</v>
      </c>
      <c r="AV247" s="530">
        <v>0</v>
      </c>
      <c r="AW247" s="530">
        <v>19</v>
      </c>
      <c r="AX247" s="530">
        <v>3</v>
      </c>
      <c r="AY247" s="530">
        <v>0</v>
      </c>
      <c r="AZ247" s="530">
        <v>16</v>
      </c>
      <c r="BA247" s="530">
        <v>4207</v>
      </c>
      <c r="BB247" s="530">
        <v>2133</v>
      </c>
      <c r="BC247" s="530">
        <v>2012</v>
      </c>
      <c r="BD247" s="530">
        <v>1865</v>
      </c>
      <c r="BE247" s="530">
        <v>3337</v>
      </c>
      <c r="BF247" s="530">
        <v>1754</v>
      </c>
      <c r="BG247" s="530">
        <v>1604</v>
      </c>
      <c r="BH247" s="530">
        <v>1320</v>
      </c>
      <c r="BI247" s="530">
        <v>870</v>
      </c>
      <c r="BJ247" s="530">
        <v>379</v>
      </c>
      <c r="BK247" s="530">
        <v>408</v>
      </c>
      <c r="BL247" s="530">
        <v>545</v>
      </c>
      <c r="BM247" s="530">
        <v>0</v>
      </c>
      <c r="BN247" s="530">
        <v>0</v>
      </c>
      <c r="BO247" s="530">
        <v>0</v>
      </c>
      <c r="BP247" s="530">
        <v>0</v>
      </c>
      <c r="BQ247" s="530">
        <v>0</v>
      </c>
      <c r="BR247" s="530">
        <v>0</v>
      </c>
      <c r="BS247" s="530">
        <v>0</v>
      </c>
      <c r="BT247" s="530">
        <v>0</v>
      </c>
      <c r="BU247" s="530">
        <v>0</v>
      </c>
      <c r="BV247" s="530">
        <v>0</v>
      </c>
      <c r="BW247" s="530">
        <v>0</v>
      </c>
      <c r="BX247" s="530">
        <v>0</v>
      </c>
      <c r="BY247" s="530">
        <v>96</v>
      </c>
      <c r="BZ247" s="530">
        <v>286</v>
      </c>
      <c r="CA247" s="530">
        <v>0</v>
      </c>
    </row>
    <row r="248" spans="1:79" s="477" customFormat="1">
      <c r="A248" s="477" t="s">
        <v>87</v>
      </c>
      <c r="B248" s="477" t="s">
        <v>1757</v>
      </c>
      <c r="C248" s="477">
        <v>2023</v>
      </c>
      <c r="D248" s="477" t="s">
        <v>1934</v>
      </c>
      <c r="E248" s="530">
        <v>2357</v>
      </c>
      <c r="F248" s="530">
        <v>3613</v>
      </c>
      <c r="G248" s="530">
        <v>1806</v>
      </c>
      <c r="H248" s="530">
        <v>1874</v>
      </c>
      <c r="I248" s="530">
        <v>914</v>
      </c>
      <c r="J248" s="530">
        <v>63</v>
      </c>
      <c r="K248" s="530">
        <v>19</v>
      </c>
      <c r="L248" s="530">
        <v>15</v>
      </c>
      <c r="M248" s="530">
        <v>0</v>
      </c>
      <c r="N248" s="530">
        <v>969</v>
      </c>
      <c r="O248" s="530">
        <v>299</v>
      </c>
      <c r="P248" s="530">
        <v>670</v>
      </c>
      <c r="Q248" s="530">
        <v>960</v>
      </c>
      <c r="R248" s="530">
        <v>145</v>
      </c>
      <c r="S248" s="530">
        <v>135</v>
      </c>
      <c r="T248" s="530">
        <v>642</v>
      </c>
      <c r="U248" s="530">
        <v>61</v>
      </c>
      <c r="V248" s="530">
        <v>5</v>
      </c>
      <c r="W248" s="530">
        <v>3</v>
      </c>
      <c r="X248" s="530">
        <v>33</v>
      </c>
      <c r="Y248" s="530">
        <v>899</v>
      </c>
      <c r="Z248" s="530">
        <v>140</v>
      </c>
      <c r="AA248" s="530">
        <v>132</v>
      </c>
      <c r="AB248" s="530">
        <v>609</v>
      </c>
      <c r="AC248" s="530">
        <v>1493</v>
      </c>
      <c r="AD248" s="530">
        <v>466</v>
      </c>
      <c r="AE248" s="530">
        <v>610</v>
      </c>
      <c r="AF248" s="530">
        <v>746</v>
      </c>
      <c r="AG248" s="530">
        <v>798</v>
      </c>
      <c r="AH248" s="530">
        <v>183</v>
      </c>
      <c r="AI248" s="530">
        <v>279</v>
      </c>
      <c r="AJ248" s="530">
        <v>393</v>
      </c>
      <c r="AK248" s="530">
        <v>695</v>
      </c>
      <c r="AL248" s="530">
        <v>283</v>
      </c>
      <c r="AM248" s="530">
        <v>331</v>
      </c>
      <c r="AN248" s="530">
        <v>353</v>
      </c>
      <c r="AO248" s="530">
        <v>30</v>
      </c>
      <c r="AP248" s="530">
        <v>3</v>
      </c>
      <c r="AQ248" s="530">
        <v>6</v>
      </c>
      <c r="AR248" s="530">
        <v>25</v>
      </c>
      <c r="AS248" s="530">
        <v>4</v>
      </c>
      <c r="AT248" s="530">
        <v>0</v>
      </c>
      <c r="AU248" s="530">
        <v>0</v>
      </c>
      <c r="AV248" s="530">
        <v>4</v>
      </c>
      <c r="AW248" s="530">
        <v>26</v>
      </c>
      <c r="AX248" s="530">
        <v>3</v>
      </c>
      <c r="AY248" s="530">
        <v>6</v>
      </c>
      <c r="AZ248" s="530">
        <v>21</v>
      </c>
      <c r="BA248" s="530">
        <v>4122</v>
      </c>
      <c r="BB248" s="530">
        <v>1914</v>
      </c>
      <c r="BC248" s="530">
        <v>1950</v>
      </c>
      <c r="BD248" s="530">
        <v>1671</v>
      </c>
      <c r="BE248" s="530">
        <v>3267</v>
      </c>
      <c r="BF248" s="530">
        <v>1611</v>
      </c>
      <c r="BG248" s="530">
        <v>1552</v>
      </c>
      <c r="BH248" s="530">
        <v>1183</v>
      </c>
      <c r="BI248" s="530">
        <v>855</v>
      </c>
      <c r="BJ248" s="530">
        <v>303</v>
      </c>
      <c r="BK248" s="530">
        <v>398</v>
      </c>
      <c r="BL248" s="530">
        <v>488</v>
      </c>
      <c r="BM248" s="530">
        <v>0</v>
      </c>
      <c r="BN248" s="530">
        <v>0</v>
      </c>
      <c r="BO248" s="530">
        <v>0</v>
      </c>
      <c r="BP248" s="530">
        <v>0</v>
      </c>
      <c r="BQ248" s="530">
        <v>0</v>
      </c>
      <c r="BR248" s="530">
        <v>0</v>
      </c>
      <c r="BS248" s="530">
        <v>0</v>
      </c>
      <c r="BT248" s="530">
        <v>0</v>
      </c>
      <c r="BU248" s="530">
        <v>0</v>
      </c>
      <c r="BV248" s="530">
        <v>0</v>
      </c>
      <c r="BW248" s="530">
        <v>0</v>
      </c>
      <c r="BX248" s="530">
        <v>0</v>
      </c>
      <c r="BY248" s="530">
        <v>95</v>
      </c>
      <c r="BZ248" s="530">
        <v>304</v>
      </c>
      <c r="CA248" s="530">
        <v>0</v>
      </c>
    </row>
    <row r="249" spans="1:79" s="477" customFormat="1">
      <c r="A249" s="477" t="s">
        <v>87</v>
      </c>
      <c r="B249" s="477" t="s">
        <v>1757</v>
      </c>
      <c r="C249" s="477">
        <v>2024</v>
      </c>
      <c r="D249" s="477" t="s">
        <v>1934</v>
      </c>
      <c r="E249" s="530">
        <v>2788</v>
      </c>
      <c r="F249" s="530">
        <v>3788</v>
      </c>
      <c r="G249" s="530">
        <v>1950</v>
      </c>
      <c r="H249" s="530">
        <v>1930</v>
      </c>
      <c r="I249" s="530">
        <v>921</v>
      </c>
      <c r="J249" s="530">
        <v>61</v>
      </c>
      <c r="K249" s="530">
        <v>17</v>
      </c>
      <c r="L249" s="530">
        <v>21</v>
      </c>
      <c r="M249" s="530">
        <v>0</v>
      </c>
      <c r="N249" s="530">
        <v>1035</v>
      </c>
      <c r="O249" s="530">
        <v>196</v>
      </c>
      <c r="P249" s="530">
        <v>839</v>
      </c>
      <c r="Q249" s="530">
        <v>1029</v>
      </c>
      <c r="R249" s="530">
        <v>206</v>
      </c>
      <c r="S249" s="530">
        <v>162</v>
      </c>
      <c r="T249" s="530">
        <v>632</v>
      </c>
      <c r="U249" s="530">
        <v>25</v>
      </c>
      <c r="V249" s="530">
        <v>12</v>
      </c>
      <c r="W249" s="530">
        <v>13</v>
      </c>
      <c r="X249" s="530">
        <v>12</v>
      </c>
      <c r="Y249" s="530">
        <v>1004</v>
      </c>
      <c r="Z249" s="530">
        <v>194</v>
      </c>
      <c r="AA249" s="530">
        <v>149</v>
      </c>
      <c r="AB249" s="530">
        <v>620</v>
      </c>
      <c r="AC249" s="530">
        <v>2146</v>
      </c>
      <c r="AD249" s="530">
        <v>908</v>
      </c>
      <c r="AE249" s="530">
        <v>788</v>
      </c>
      <c r="AF249" s="530">
        <v>976</v>
      </c>
      <c r="AG249" s="530">
        <v>561</v>
      </c>
      <c r="AH249" s="530">
        <v>241</v>
      </c>
      <c r="AI249" s="530">
        <v>272</v>
      </c>
      <c r="AJ249" s="530">
        <v>262</v>
      </c>
      <c r="AK249" s="530">
        <v>1585</v>
      </c>
      <c r="AL249" s="530">
        <v>667</v>
      </c>
      <c r="AM249" s="530">
        <v>516</v>
      </c>
      <c r="AN249" s="530">
        <v>714</v>
      </c>
      <c r="AO249" s="530">
        <v>15</v>
      </c>
      <c r="AP249" s="530">
        <v>2</v>
      </c>
      <c r="AQ249" s="530">
        <v>0</v>
      </c>
      <c r="AR249" s="530">
        <v>12</v>
      </c>
      <c r="AS249" s="530">
        <v>4</v>
      </c>
      <c r="AT249" s="530">
        <v>1</v>
      </c>
      <c r="AU249" s="530">
        <v>0</v>
      </c>
      <c r="AV249" s="530">
        <v>4</v>
      </c>
      <c r="AW249" s="530">
        <v>11</v>
      </c>
      <c r="AX249" s="530">
        <v>1</v>
      </c>
      <c r="AY249" s="530">
        <v>0</v>
      </c>
      <c r="AZ249" s="530">
        <v>8</v>
      </c>
      <c r="BA249" s="530">
        <v>4032</v>
      </c>
      <c r="BB249" s="530">
        <v>1957</v>
      </c>
      <c r="BC249" s="530">
        <v>1992</v>
      </c>
      <c r="BD249" s="530">
        <v>1521</v>
      </c>
      <c r="BE249" s="530">
        <v>3072</v>
      </c>
      <c r="BF249" s="530">
        <v>1556</v>
      </c>
      <c r="BG249" s="530">
        <v>1466</v>
      </c>
      <c r="BH249" s="530">
        <v>1015</v>
      </c>
      <c r="BI249" s="530">
        <v>960</v>
      </c>
      <c r="BJ249" s="530">
        <v>401</v>
      </c>
      <c r="BK249" s="530">
        <v>526</v>
      </c>
      <c r="BL249" s="530">
        <v>506</v>
      </c>
      <c r="BM249" s="530">
        <v>0</v>
      </c>
      <c r="BN249" s="530">
        <v>0</v>
      </c>
      <c r="BO249" s="530">
        <v>0</v>
      </c>
      <c r="BP249" s="530">
        <v>0</v>
      </c>
      <c r="BQ249" s="530">
        <v>0</v>
      </c>
      <c r="BR249" s="530">
        <v>0</v>
      </c>
      <c r="BS249" s="530">
        <v>0</v>
      </c>
      <c r="BT249" s="530">
        <v>0</v>
      </c>
      <c r="BU249" s="530">
        <v>0</v>
      </c>
      <c r="BV249" s="530">
        <v>0</v>
      </c>
      <c r="BW249" s="530">
        <v>0</v>
      </c>
      <c r="BX249" s="530">
        <v>0</v>
      </c>
      <c r="BY249" s="530">
        <v>108</v>
      </c>
      <c r="BZ249" s="530">
        <v>351</v>
      </c>
      <c r="CA249" s="530">
        <v>0</v>
      </c>
    </row>
    <row r="250" spans="1:79" s="477" customFormat="1">
      <c r="A250" s="477" t="s">
        <v>87</v>
      </c>
      <c r="B250" s="477" t="s">
        <v>1757</v>
      </c>
      <c r="C250" s="477">
        <v>2025</v>
      </c>
      <c r="D250" s="477" t="s">
        <v>1935</v>
      </c>
      <c r="E250" s="530">
        <v>2813</v>
      </c>
      <c r="F250" s="530">
        <v>3788</v>
      </c>
      <c r="G250" s="530">
        <v>2347</v>
      </c>
      <c r="H250" s="530">
        <v>1954</v>
      </c>
      <c r="I250" s="530">
        <v>1059</v>
      </c>
      <c r="J250" s="530">
        <v>61</v>
      </c>
      <c r="K250" s="530">
        <v>18</v>
      </c>
      <c r="L250" s="530">
        <v>18</v>
      </c>
      <c r="M250" s="530">
        <v>0</v>
      </c>
      <c r="N250" s="530">
        <v>1056</v>
      </c>
      <c r="O250" s="530">
        <v>368</v>
      </c>
      <c r="P250" s="530">
        <v>688</v>
      </c>
      <c r="Q250" s="530">
        <v>1078</v>
      </c>
      <c r="R250" s="530">
        <v>189</v>
      </c>
      <c r="S250" s="530">
        <v>161</v>
      </c>
      <c r="T250" s="530">
        <v>692</v>
      </c>
      <c r="U250" s="530">
        <v>152</v>
      </c>
      <c r="V250" s="530">
        <v>9</v>
      </c>
      <c r="W250" s="530">
        <v>8</v>
      </c>
      <c r="X250" s="530">
        <v>24</v>
      </c>
      <c r="Y250" s="530">
        <v>926</v>
      </c>
      <c r="Z250" s="530">
        <v>180</v>
      </c>
      <c r="AA250" s="530">
        <v>153</v>
      </c>
      <c r="AB250" s="530">
        <v>668</v>
      </c>
      <c r="AC250" s="530">
        <v>2189</v>
      </c>
      <c r="AD250" s="530">
        <v>768</v>
      </c>
      <c r="AE250" s="530">
        <v>937</v>
      </c>
      <c r="AF250" s="530">
        <v>1177</v>
      </c>
      <c r="AG250" s="530">
        <v>967</v>
      </c>
      <c r="AH250" s="530">
        <v>279</v>
      </c>
      <c r="AI250" s="530">
        <v>403</v>
      </c>
      <c r="AJ250" s="530">
        <v>520</v>
      </c>
      <c r="AK250" s="530">
        <v>1222</v>
      </c>
      <c r="AL250" s="530">
        <v>489</v>
      </c>
      <c r="AM250" s="530">
        <v>534</v>
      </c>
      <c r="AN250" s="530">
        <v>657</v>
      </c>
      <c r="AO250" s="530">
        <v>22</v>
      </c>
      <c r="AP250" s="530">
        <v>3</v>
      </c>
      <c r="AQ250" s="530">
        <v>1</v>
      </c>
      <c r="AR250" s="530">
        <v>19</v>
      </c>
      <c r="AS250" s="530">
        <v>1</v>
      </c>
      <c r="AT250" s="530">
        <v>0</v>
      </c>
      <c r="AU250" s="530">
        <v>0</v>
      </c>
      <c r="AV250" s="530">
        <v>1</v>
      </c>
      <c r="AW250" s="530">
        <v>21</v>
      </c>
      <c r="AX250" s="530">
        <v>3</v>
      </c>
      <c r="AY250" s="530">
        <v>1</v>
      </c>
      <c r="AZ250" s="530">
        <v>18</v>
      </c>
      <c r="BA250" s="530">
        <v>4040</v>
      </c>
      <c r="BB250" s="530">
        <v>2342</v>
      </c>
      <c r="BC250" s="530">
        <v>1868</v>
      </c>
      <c r="BD250" s="530">
        <v>1724</v>
      </c>
      <c r="BE250" s="530">
        <v>3320</v>
      </c>
      <c r="BF250" s="530">
        <v>2005</v>
      </c>
      <c r="BG250" s="530">
        <v>1542</v>
      </c>
      <c r="BH250" s="530">
        <v>1286</v>
      </c>
      <c r="BI250" s="530">
        <v>720</v>
      </c>
      <c r="BJ250" s="530">
        <v>337</v>
      </c>
      <c r="BK250" s="530">
        <v>326</v>
      </c>
      <c r="BL250" s="530">
        <v>438</v>
      </c>
      <c r="BM250" s="530">
        <v>0</v>
      </c>
      <c r="BN250" s="530">
        <v>0</v>
      </c>
      <c r="BO250" s="530">
        <v>0</v>
      </c>
      <c r="BP250" s="530">
        <v>0</v>
      </c>
      <c r="BQ250" s="530">
        <v>0</v>
      </c>
      <c r="BR250" s="530">
        <v>0</v>
      </c>
      <c r="BS250" s="530">
        <v>0</v>
      </c>
      <c r="BT250" s="530">
        <v>0</v>
      </c>
      <c r="BU250" s="530">
        <v>0</v>
      </c>
      <c r="BV250" s="530">
        <v>0</v>
      </c>
      <c r="BW250" s="530">
        <v>0</v>
      </c>
      <c r="BX250" s="530">
        <v>0</v>
      </c>
      <c r="BY250" s="530">
        <v>105</v>
      </c>
      <c r="BZ250" s="530">
        <v>328</v>
      </c>
      <c r="CA250" s="530">
        <v>0</v>
      </c>
    </row>
    <row r="251" spans="1:79" s="477" customFormat="1">
      <c r="A251" s="477" t="s">
        <v>87</v>
      </c>
      <c r="B251" s="477" t="s">
        <v>1757</v>
      </c>
      <c r="C251" s="477">
        <v>2026</v>
      </c>
      <c r="D251" s="477" t="s">
        <v>1935</v>
      </c>
      <c r="E251" s="530">
        <v>2834</v>
      </c>
      <c r="F251" s="530">
        <v>3788</v>
      </c>
      <c r="G251" s="530">
        <v>2347</v>
      </c>
      <c r="H251" s="530">
        <v>1954</v>
      </c>
      <c r="I251" s="530">
        <v>1059</v>
      </c>
      <c r="J251" s="530">
        <v>61</v>
      </c>
      <c r="K251" s="530">
        <v>18</v>
      </c>
      <c r="L251" s="530">
        <v>18</v>
      </c>
      <c r="M251" s="530">
        <v>0</v>
      </c>
      <c r="N251" s="530">
        <v>1072</v>
      </c>
      <c r="O251" s="530">
        <v>374</v>
      </c>
      <c r="P251" s="530">
        <v>698</v>
      </c>
      <c r="Q251" s="530">
        <v>1078</v>
      </c>
      <c r="R251" s="530">
        <v>189</v>
      </c>
      <c r="S251" s="530">
        <v>161</v>
      </c>
      <c r="T251" s="530">
        <v>692</v>
      </c>
      <c r="U251" s="530">
        <v>152</v>
      </c>
      <c r="V251" s="530">
        <v>9</v>
      </c>
      <c r="W251" s="530">
        <v>8</v>
      </c>
      <c r="X251" s="530">
        <v>24</v>
      </c>
      <c r="Y251" s="530">
        <v>926</v>
      </c>
      <c r="Z251" s="530">
        <v>180</v>
      </c>
      <c r="AA251" s="530">
        <v>153</v>
      </c>
      <c r="AB251" s="530">
        <v>668</v>
      </c>
      <c r="AC251" s="530">
        <v>2226</v>
      </c>
      <c r="AD251" s="530">
        <v>781</v>
      </c>
      <c r="AE251" s="530">
        <v>953</v>
      </c>
      <c r="AF251" s="530">
        <v>1197</v>
      </c>
      <c r="AG251" s="530">
        <v>983</v>
      </c>
      <c r="AH251" s="530">
        <v>283</v>
      </c>
      <c r="AI251" s="530">
        <v>410</v>
      </c>
      <c r="AJ251" s="530">
        <v>528</v>
      </c>
      <c r="AK251" s="530">
        <v>1243</v>
      </c>
      <c r="AL251" s="530">
        <v>498</v>
      </c>
      <c r="AM251" s="530">
        <v>543</v>
      </c>
      <c r="AN251" s="530">
        <v>669</v>
      </c>
      <c r="AO251" s="530">
        <v>22</v>
      </c>
      <c r="AP251" s="530">
        <v>3</v>
      </c>
      <c r="AQ251" s="530">
        <v>1</v>
      </c>
      <c r="AR251" s="530">
        <v>19</v>
      </c>
      <c r="AS251" s="530">
        <v>1</v>
      </c>
      <c r="AT251" s="530">
        <v>0</v>
      </c>
      <c r="AU251" s="530">
        <v>0</v>
      </c>
      <c r="AV251" s="530">
        <v>1</v>
      </c>
      <c r="AW251" s="530">
        <v>21</v>
      </c>
      <c r="AX251" s="530">
        <v>3</v>
      </c>
      <c r="AY251" s="530">
        <v>1</v>
      </c>
      <c r="AZ251" s="530">
        <v>18</v>
      </c>
      <c r="BA251" s="530">
        <v>4046</v>
      </c>
      <c r="BB251" s="530">
        <v>2346</v>
      </c>
      <c r="BC251" s="530">
        <v>1871</v>
      </c>
      <c r="BD251" s="530">
        <v>1727</v>
      </c>
      <c r="BE251" s="530">
        <v>3325</v>
      </c>
      <c r="BF251" s="530">
        <v>2009</v>
      </c>
      <c r="BG251" s="530">
        <v>1545</v>
      </c>
      <c r="BH251" s="530">
        <v>1288</v>
      </c>
      <c r="BI251" s="530">
        <v>721</v>
      </c>
      <c r="BJ251" s="530">
        <v>337</v>
      </c>
      <c r="BK251" s="530">
        <v>326</v>
      </c>
      <c r="BL251" s="530">
        <v>439</v>
      </c>
      <c r="BM251" s="530">
        <v>0</v>
      </c>
      <c r="BN251" s="530">
        <v>0</v>
      </c>
      <c r="BO251" s="530">
        <v>0</v>
      </c>
      <c r="BP251" s="530">
        <v>0</v>
      </c>
      <c r="BQ251" s="530">
        <v>0</v>
      </c>
      <c r="BR251" s="530">
        <v>0</v>
      </c>
      <c r="BS251" s="530">
        <v>0</v>
      </c>
      <c r="BT251" s="530">
        <v>0</v>
      </c>
      <c r="BU251" s="530">
        <v>0</v>
      </c>
      <c r="BV251" s="530">
        <v>0</v>
      </c>
      <c r="BW251" s="530">
        <v>0</v>
      </c>
      <c r="BX251" s="530">
        <v>0</v>
      </c>
      <c r="BY251" s="530">
        <v>105</v>
      </c>
      <c r="BZ251" s="530">
        <v>328</v>
      </c>
      <c r="CA251" s="530">
        <v>0</v>
      </c>
    </row>
    <row r="252" spans="1:79" s="477" customFormat="1">
      <c r="A252" s="477" t="s">
        <v>87</v>
      </c>
      <c r="B252" s="477" t="s">
        <v>1757</v>
      </c>
      <c r="C252" s="477">
        <v>2024</v>
      </c>
      <c r="D252" s="477" t="s">
        <v>1937</v>
      </c>
      <c r="E252" s="530">
        <f t="shared" ref="E252:AJ252" si="60">E249</f>
        <v>2788</v>
      </c>
      <c r="F252" s="530">
        <f t="shared" si="60"/>
        <v>3788</v>
      </c>
      <c r="G252" s="530">
        <f t="shared" si="60"/>
        <v>1950</v>
      </c>
      <c r="H252" s="530">
        <f t="shared" si="60"/>
        <v>1930</v>
      </c>
      <c r="I252" s="530">
        <f t="shared" si="60"/>
        <v>921</v>
      </c>
      <c r="J252" s="530">
        <f t="shared" si="60"/>
        <v>61</v>
      </c>
      <c r="K252" s="530">
        <f t="shared" si="60"/>
        <v>17</v>
      </c>
      <c r="L252" s="530">
        <f t="shared" si="60"/>
        <v>21</v>
      </c>
      <c r="M252" s="530">
        <f t="shared" si="60"/>
        <v>0</v>
      </c>
      <c r="N252" s="530">
        <f t="shared" si="60"/>
        <v>1035</v>
      </c>
      <c r="O252" s="530">
        <f t="shared" si="60"/>
        <v>196</v>
      </c>
      <c r="P252" s="530">
        <f t="shared" si="60"/>
        <v>839</v>
      </c>
      <c r="Q252" s="530">
        <f t="shared" si="60"/>
        <v>1029</v>
      </c>
      <c r="R252" s="530">
        <f t="shared" si="60"/>
        <v>206</v>
      </c>
      <c r="S252" s="530">
        <f t="shared" si="60"/>
        <v>162</v>
      </c>
      <c r="T252" s="530">
        <f t="shared" si="60"/>
        <v>632</v>
      </c>
      <c r="U252" s="530">
        <f t="shared" si="60"/>
        <v>25</v>
      </c>
      <c r="V252" s="530">
        <f t="shared" si="60"/>
        <v>12</v>
      </c>
      <c r="W252" s="530">
        <f t="shared" si="60"/>
        <v>13</v>
      </c>
      <c r="X252" s="530">
        <f t="shared" si="60"/>
        <v>12</v>
      </c>
      <c r="Y252" s="530">
        <f t="shared" si="60"/>
        <v>1004</v>
      </c>
      <c r="Z252" s="530">
        <f t="shared" si="60"/>
        <v>194</v>
      </c>
      <c r="AA252" s="530">
        <f t="shared" si="60"/>
        <v>149</v>
      </c>
      <c r="AB252" s="530">
        <f t="shared" si="60"/>
        <v>620</v>
      </c>
      <c r="AC252" s="530">
        <f t="shared" si="60"/>
        <v>2146</v>
      </c>
      <c r="AD252" s="530">
        <f t="shared" si="60"/>
        <v>908</v>
      </c>
      <c r="AE252" s="530">
        <f t="shared" si="60"/>
        <v>788</v>
      </c>
      <c r="AF252" s="530">
        <f t="shared" si="60"/>
        <v>976</v>
      </c>
      <c r="AG252" s="530">
        <f t="shared" si="60"/>
        <v>561</v>
      </c>
      <c r="AH252" s="530">
        <f t="shared" si="60"/>
        <v>241</v>
      </c>
      <c r="AI252" s="530">
        <f t="shared" si="60"/>
        <v>272</v>
      </c>
      <c r="AJ252" s="530">
        <f t="shared" si="60"/>
        <v>262</v>
      </c>
      <c r="AK252" s="530">
        <f t="shared" ref="AK252:BP252" si="61">AK249</f>
        <v>1585</v>
      </c>
      <c r="AL252" s="530">
        <f t="shared" si="61"/>
        <v>667</v>
      </c>
      <c r="AM252" s="530">
        <f t="shared" si="61"/>
        <v>516</v>
      </c>
      <c r="AN252" s="530">
        <f t="shared" si="61"/>
        <v>714</v>
      </c>
      <c r="AO252" s="530">
        <f t="shared" si="61"/>
        <v>15</v>
      </c>
      <c r="AP252" s="530">
        <f t="shared" si="61"/>
        <v>2</v>
      </c>
      <c r="AQ252" s="530">
        <f t="shared" si="61"/>
        <v>0</v>
      </c>
      <c r="AR252" s="530">
        <f t="shared" si="61"/>
        <v>12</v>
      </c>
      <c r="AS252" s="530">
        <f t="shared" si="61"/>
        <v>4</v>
      </c>
      <c r="AT252" s="530">
        <f t="shared" si="61"/>
        <v>1</v>
      </c>
      <c r="AU252" s="530">
        <f t="shared" si="61"/>
        <v>0</v>
      </c>
      <c r="AV252" s="530">
        <f t="shared" si="61"/>
        <v>4</v>
      </c>
      <c r="AW252" s="530">
        <f t="shared" si="61"/>
        <v>11</v>
      </c>
      <c r="AX252" s="530">
        <f t="shared" si="61"/>
        <v>1</v>
      </c>
      <c r="AY252" s="530">
        <f t="shared" si="61"/>
        <v>0</v>
      </c>
      <c r="AZ252" s="530">
        <f t="shared" si="61"/>
        <v>8</v>
      </c>
      <c r="BA252" s="530">
        <f t="shared" si="61"/>
        <v>4032</v>
      </c>
      <c r="BB252" s="530">
        <f t="shared" si="61"/>
        <v>1957</v>
      </c>
      <c r="BC252" s="530">
        <f t="shared" si="61"/>
        <v>1992</v>
      </c>
      <c r="BD252" s="530">
        <f t="shared" si="61"/>
        <v>1521</v>
      </c>
      <c r="BE252" s="530">
        <f t="shared" si="61"/>
        <v>3072</v>
      </c>
      <c r="BF252" s="530">
        <f t="shared" si="61"/>
        <v>1556</v>
      </c>
      <c r="BG252" s="530">
        <f t="shared" si="61"/>
        <v>1466</v>
      </c>
      <c r="BH252" s="530">
        <f t="shared" si="61"/>
        <v>1015</v>
      </c>
      <c r="BI252" s="530">
        <f t="shared" si="61"/>
        <v>960</v>
      </c>
      <c r="BJ252" s="530">
        <f t="shared" si="61"/>
        <v>401</v>
      </c>
      <c r="BK252" s="530">
        <f t="shared" si="61"/>
        <v>526</v>
      </c>
      <c r="BL252" s="530">
        <f t="shared" si="61"/>
        <v>506</v>
      </c>
      <c r="BM252" s="530">
        <f t="shared" si="61"/>
        <v>0</v>
      </c>
      <c r="BN252" s="530">
        <f t="shared" si="61"/>
        <v>0</v>
      </c>
      <c r="BO252" s="530">
        <f t="shared" si="61"/>
        <v>0</v>
      </c>
      <c r="BP252" s="530">
        <f t="shared" si="61"/>
        <v>0</v>
      </c>
      <c r="BQ252" s="530">
        <f t="shared" ref="BQ252:BX252" si="62">BQ249</f>
        <v>0</v>
      </c>
      <c r="BR252" s="530">
        <f t="shared" si="62"/>
        <v>0</v>
      </c>
      <c r="BS252" s="530">
        <f t="shared" si="62"/>
        <v>0</v>
      </c>
      <c r="BT252" s="530">
        <f t="shared" si="62"/>
        <v>0</v>
      </c>
      <c r="BU252" s="530">
        <f t="shared" si="62"/>
        <v>0</v>
      </c>
      <c r="BV252" s="530">
        <f t="shared" si="62"/>
        <v>0</v>
      </c>
      <c r="BW252" s="530">
        <f t="shared" si="62"/>
        <v>0</v>
      </c>
      <c r="BX252" s="530">
        <f t="shared" si="62"/>
        <v>0</v>
      </c>
      <c r="BY252" s="530">
        <f>IF(OR(BY248=0,BY248=""), BY249,IF(BY249&gt;(BY248*(1+Dash!$B$6)), BY248*(1+Dash!$B$6), IF(BY249&lt;(BY248*(1-Dash!$B$7)), BY248*(1-Dash!$B$7), BY249)))</f>
        <v>104.50000000000001</v>
      </c>
      <c r="BZ252" s="530">
        <f>IF(OR(BZ248=0,BZ248=""), BZ249,IF(BZ249&gt;(BZ248*(1+Dash!$B$6)), BZ248*(1+Dash!$B$6), IF(BZ249&lt;(BZ248*(1-Dash!$B$7)), BZ248*(1-Dash!$B$7), BZ249)))</f>
        <v>334.40000000000003</v>
      </c>
      <c r="CA252" s="530">
        <f>IF(OR(CA248=0,CA248=""), CA249,IF(CA249&gt;(CA248*(1+Dash!$B$6)), CA248*(1+Dash!$B$6), IF(CA249&lt;(CA248*(1-Dash!$B$7)), CA248*(1-Dash!$B$7), CA249)))</f>
        <v>0</v>
      </c>
    </row>
    <row r="253" spans="1:79" s="477" customFormat="1">
      <c r="A253" s="477" t="s">
        <v>87</v>
      </c>
      <c r="B253" s="477" t="s">
        <v>1757</v>
      </c>
      <c r="C253" s="477">
        <v>2025</v>
      </c>
      <c r="D253" s="477" t="s">
        <v>1937</v>
      </c>
      <c r="E253" s="530">
        <f>IF(OR(E249=0, E249=""), E250, IF(E250&gt;(E249*(1+Dash!$B$6)), E249*(1+Dash!$B$6), IF(E250&lt;(E249*(1-Dash!$B$7)), E249*(1-Dash!$B$7), E250)))</f>
        <v>2813</v>
      </c>
      <c r="F253" s="530">
        <f>IF(OR(F249=0, F249=""), F250, IF(F250&gt;(F249*(1+Dash!$B$6)), F249*(1+Dash!$B$6), IF(F250&lt;(F249*(1-Dash!$B$7)), F249*(1-Dash!$B$7), F250)))</f>
        <v>3788</v>
      </c>
      <c r="G253" s="530">
        <f>IF(OR(G249=0, G249=""), G250, IF(G250&gt;(G249*(1+Dash!$B$6)), G249*(1+Dash!$B$6), IF(G250&lt;(G249*(1-Dash!$B$7)), G249*(1-Dash!$B$7), G250)))</f>
        <v>2145</v>
      </c>
      <c r="H253" s="530">
        <f>IF(OR(H249=0, H249=""), H250, IF(H250&gt;(H249*(1+Dash!$B$6)), H249*(1+Dash!$B$6), IF(H250&lt;(H249*(1-Dash!$B$7)), H249*(1-Dash!$B$7), H250)))</f>
        <v>1954</v>
      </c>
      <c r="I253" s="530">
        <f>IF(OR(I249=0, I249=""), I250, IF(I250&gt;(I249*(1+Dash!$B$6)), I249*(1+Dash!$B$6), IF(I250&lt;(I249*(1-Dash!$B$7)), I249*(1-Dash!$B$7), I250)))</f>
        <v>1013.1000000000001</v>
      </c>
      <c r="J253" s="530">
        <f>IF(OR(J249=0, J249=""), J250, IF(J250&gt;(J249*(1+Dash!$B$6)), J249*(1+Dash!$B$6), IF(J250&lt;(J249*(1-Dash!$B$7)), J249*(1-Dash!$B$7), J250)))</f>
        <v>61</v>
      </c>
      <c r="K253" s="530">
        <f>IF(OR(K249=0, K249=""), K250, IF(K250&gt;(K249*(1+Dash!$B$6)), K249*(1+Dash!$B$6), IF(K250&lt;(K249*(1-Dash!$B$7)), K249*(1-Dash!$B$7), K250)))</f>
        <v>18</v>
      </c>
      <c r="L253" s="530">
        <f>IF(OR(L249=0, L249=""), L250, IF(L250&gt;(L249*(1+Dash!$B$6)), L249*(1+Dash!$B$6), IF(L250&lt;(L249*(1-Dash!$B$7)), L249*(1-Dash!$B$7), L250)))</f>
        <v>19.95</v>
      </c>
      <c r="M253" s="530">
        <f>IF(OR(M249=0, M249=""), M250, IF(M250&gt;(M249*(1+Dash!$B$6)), M249*(1+Dash!$B$6), IF(M250&lt;(M249*(1-Dash!$B$7)), M249*(1-Dash!$B$7), M250)))</f>
        <v>0</v>
      </c>
      <c r="N253" s="530">
        <f>IF(OR(N249=0, N249=""), N250, IF(N250&gt;(N249*(1+Dash!$B$6)), N249*(1+Dash!$B$6), IF(N250&lt;(N249*(1-Dash!$B$7)), N249*(1-Dash!$B$7), N250)))</f>
        <v>1056</v>
      </c>
      <c r="O253" s="530">
        <f>IF(OR(O249=0, O249=""), O250, IF(O250&gt;(O249*(1+Dash!$B$6)), O249*(1+Dash!$B$6), IF(O250&lt;(O249*(1-Dash!$B$7)), O249*(1-Dash!$B$7), O250)))</f>
        <v>215.60000000000002</v>
      </c>
      <c r="P253" s="530">
        <f>IF(OR(P249=0, P249=""), P250, IF(P250&gt;(P249*(1+Dash!$B$6)), P249*(1+Dash!$B$6), IF(P250&lt;(P249*(1-Dash!$B$7)), P249*(1-Dash!$B$7), P250)))</f>
        <v>797.05</v>
      </c>
      <c r="Q253" s="530">
        <f>IF(OR(Q249=0, Q249=""), Q250, IF(Q250&gt;(Q249*(1+Dash!$B$6)), Q249*(1+Dash!$B$6), IF(Q250&lt;(Q249*(1-Dash!$B$7)), Q249*(1-Dash!$B$7), Q250)))</f>
        <v>1078</v>
      </c>
      <c r="R253" s="530">
        <f>IF(OR(R249=0, R249=""), R250, IF(R250&gt;(R249*(1+Dash!$B$6)), R249*(1+Dash!$B$6), IF(R250&lt;(R249*(1-Dash!$B$7)), R249*(1-Dash!$B$7), R250)))</f>
        <v>195.7</v>
      </c>
      <c r="S253" s="530">
        <f>IF(OR(S249=0, S249=""), S250, IF(S250&gt;(S249*(1+Dash!$B$6)), S249*(1+Dash!$B$6), IF(S250&lt;(S249*(1-Dash!$B$7)), S249*(1-Dash!$B$7), S250)))</f>
        <v>161</v>
      </c>
      <c r="T253" s="530">
        <f>IF(OR(T249=0, T249=""), T250, IF(T250&gt;(T249*(1+Dash!$B$6)), T249*(1+Dash!$B$6), IF(T250&lt;(T249*(1-Dash!$B$7)), T249*(1-Dash!$B$7), T250)))</f>
        <v>692</v>
      </c>
      <c r="U253" s="530">
        <f>IF(OR(U249=0, U249=""), U250, IF(U250&gt;(U249*(1+Dash!$B$6)), U249*(1+Dash!$B$6), IF(U250&lt;(U249*(1-Dash!$B$7)), U249*(1-Dash!$B$7), U250)))</f>
        <v>27.500000000000004</v>
      </c>
      <c r="V253" s="530">
        <f>IF(OR(V249=0, V249=""), V250, IF(V250&gt;(V249*(1+Dash!$B$6)), V249*(1+Dash!$B$6), IF(V250&lt;(V249*(1-Dash!$B$7)), V249*(1-Dash!$B$7), V250)))</f>
        <v>11.399999999999999</v>
      </c>
      <c r="W253" s="530">
        <f>IF(OR(W249=0, W249=""), W250, IF(W250&gt;(W249*(1+Dash!$B$6)), W249*(1+Dash!$B$6), IF(W250&lt;(W249*(1-Dash!$B$7)), W249*(1-Dash!$B$7), W250)))</f>
        <v>12.35</v>
      </c>
      <c r="X253" s="530">
        <f>IF(OR(X249=0, X249=""), X250, IF(X250&gt;(X249*(1+Dash!$B$6)), X249*(1+Dash!$B$6), IF(X250&lt;(X249*(1-Dash!$B$7)), X249*(1-Dash!$B$7), X250)))</f>
        <v>13.200000000000001</v>
      </c>
      <c r="Y253" s="530">
        <f>IF(OR(Y249=0, Y249=""), Y250, IF(Y250&gt;(Y249*(1+Dash!$B$6)), Y249*(1+Dash!$B$6), IF(Y250&lt;(Y249*(1-Dash!$B$7)), Y249*(1-Dash!$B$7), Y250)))</f>
        <v>953.8</v>
      </c>
      <c r="Z253" s="530">
        <f>IF(OR(Z249=0, Z249=""), Z250, IF(Z250&gt;(Z249*(1+Dash!$B$6)), Z249*(1+Dash!$B$6), IF(Z250&lt;(Z249*(1-Dash!$B$7)), Z249*(1-Dash!$B$7), Z250)))</f>
        <v>184.29999999999998</v>
      </c>
      <c r="AA253" s="530">
        <f>IF(OR(AA249=0, AA249=""), AA250, IF(AA250&gt;(AA249*(1+Dash!$B$6)), AA249*(1+Dash!$B$6), IF(AA250&lt;(AA249*(1-Dash!$B$7)), AA249*(1-Dash!$B$7), AA250)))</f>
        <v>153</v>
      </c>
      <c r="AB253" s="530">
        <f>IF(OR(AB249=0, AB249=""), AB250, IF(AB250&gt;(AB249*(1+Dash!$B$6)), AB249*(1+Dash!$B$6), IF(AB250&lt;(AB249*(1-Dash!$B$7)), AB249*(1-Dash!$B$7), AB250)))</f>
        <v>668</v>
      </c>
      <c r="AC253" s="530">
        <f>IF(OR(AC249=0, AC249=""), AC250, IF(AC250&gt;(AC249*(1+Dash!$B$6)), AC249*(1+Dash!$B$6), IF(AC250&lt;(AC249*(1-Dash!$B$7)), AC249*(1-Dash!$B$7), AC250)))</f>
        <v>2189</v>
      </c>
      <c r="AD253" s="530">
        <f>IF(OR(AD249=0, AD249=""), AD250, IF(AD250&gt;(AD249*(1+Dash!$B$6)), AD249*(1+Dash!$B$6), IF(AD250&lt;(AD249*(1-Dash!$B$7)), AD249*(1-Dash!$B$7), AD250)))</f>
        <v>862.59999999999991</v>
      </c>
      <c r="AE253" s="530">
        <f>IF(OR(AE249=0, AE249=""), AE250, IF(AE250&gt;(AE249*(1+Dash!$B$6)), AE249*(1+Dash!$B$6), IF(AE250&lt;(AE249*(1-Dash!$B$7)), AE249*(1-Dash!$B$7), AE250)))</f>
        <v>866.80000000000007</v>
      </c>
      <c r="AF253" s="530">
        <f>IF(OR(AF249=0, AF249=""), AF250, IF(AF250&gt;(AF249*(1+Dash!$B$6)), AF249*(1+Dash!$B$6), IF(AF250&lt;(AF249*(1-Dash!$B$7)), AF249*(1-Dash!$B$7), AF250)))</f>
        <v>1073.6000000000001</v>
      </c>
      <c r="AG253" s="530">
        <f>IF(OR(AG249=0, AG249=""), AG250, IF(AG250&gt;(AG249*(1+Dash!$B$6)), AG249*(1+Dash!$B$6), IF(AG250&lt;(AG249*(1-Dash!$B$7)), AG249*(1-Dash!$B$7), AG250)))</f>
        <v>617.1</v>
      </c>
      <c r="AH253" s="530">
        <f>IF(OR(AH249=0, AH249=""), AH250, IF(AH250&gt;(AH249*(1+Dash!$B$6)), AH249*(1+Dash!$B$6), IF(AH250&lt;(AH249*(1-Dash!$B$7)), AH249*(1-Dash!$B$7), AH250)))</f>
        <v>265.10000000000002</v>
      </c>
      <c r="AI253" s="530">
        <f>IF(OR(AI249=0, AI249=""), AI250, IF(AI250&gt;(AI249*(1+Dash!$B$6)), AI249*(1+Dash!$B$6), IF(AI250&lt;(AI249*(1-Dash!$B$7)), AI249*(1-Dash!$B$7), AI250)))</f>
        <v>299.20000000000005</v>
      </c>
      <c r="AJ253" s="530">
        <f>IF(OR(AJ249=0, AJ249=""), AJ250, IF(AJ250&gt;(AJ249*(1+Dash!$B$6)), AJ249*(1+Dash!$B$6), IF(AJ250&lt;(AJ249*(1-Dash!$B$7)), AJ249*(1-Dash!$B$7), AJ250)))</f>
        <v>288.20000000000005</v>
      </c>
      <c r="AK253" s="530">
        <f>IF(OR(AK249=0, AK249=""), AK250, IF(AK250&gt;(AK249*(1+Dash!$B$6)), AK249*(1+Dash!$B$6), IF(AK250&lt;(AK249*(1-Dash!$B$7)), AK249*(1-Dash!$B$7), AK250)))</f>
        <v>1505.75</v>
      </c>
      <c r="AL253" s="530">
        <f>IF(OR(AL249=0, AL249=""), AL250, IF(AL250&gt;(AL249*(1+Dash!$B$6)), AL249*(1+Dash!$B$6), IF(AL250&lt;(AL249*(1-Dash!$B$7)), AL249*(1-Dash!$B$7), AL250)))</f>
        <v>633.65</v>
      </c>
      <c r="AM253" s="530">
        <f>IF(OR(AM249=0, AM249=""), AM250, IF(AM250&gt;(AM249*(1+Dash!$B$6)), AM249*(1+Dash!$B$6), IF(AM250&lt;(AM249*(1-Dash!$B$7)), AM249*(1-Dash!$B$7), AM250)))</f>
        <v>534</v>
      </c>
      <c r="AN253" s="530">
        <f>IF(OR(AN249=0, AN249=""), AN250, IF(AN250&gt;(AN249*(1+Dash!$B$6)), AN249*(1+Dash!$B$6), IF(AN250&lt;(AN249*(1-Dash!$B$7)), AN249*(1-Dash!$B$7), AN250)))</f>
        <v>678.3</v>
      </c>
      <c r="AO253" s="530">
        <f>IF(OR(AO249=0, AO249=""), AO250, IF(AO250&gt;(AO249*(1+Dash!$B$6)), AO249*(1+Dash!$B$6), IF(AO250&lt;(AO249*(1-Dash!$B$7)), AO249*(1-Dash!$B$7), AO250)))</f>
        <v>16.5</v>
      </c>
      <c r="AP253" s="530">
        <f>IF(OR(AP249=0, AP249=""), AP250, IF(AP250&gt;(AP249*(1+Dash!$B$6)), AP249*(1+Dash!$B$6), IF(AP250&lt;(AP249*(1-Dash!$B$7)), AP249*(1-Dash!$B$7), AP250)))</f>
        <v>2.2000000000000002</v>
      </c>
      <c r="AQ253" s="530">
        <f>IF(OR(AQ249=0, AQ249=""), AQ250, IF(AQ250&gt;(AQ249*(1+Dash!$B$6)), AQ249*(1+Dash!$B$6), IF(AQ250&lt;(AQ249*(1-Dash!$B$7)), AQ249*(1-Dash!$B$7), AQ250)))</f>
        <v>1</v>
      </c>
      <c r="AR253" s="530">
        <f>IF(OR(AR249=0, AR249=""), AR250, IF(AR250&gt;(AR249*(1+Dash!$B$6)), AR249*(1+Dash!$B$6), IF(AR250&lt;(AR249*(1-Dash!$B$7)), AR249*(1-Dash!$B$7), AR250)))</f>
        <v>13.200000000000001</v>
      </c>
      <c r="AS253" s="530">
        <f>IF(OR(AS249=0, AS249=""), AS250, IF(AS250&gt;(AS249*(1+Dash!$B$6)), AS249*(1+Dash!$B$6), IF(AS250&lt;(AS249*(1-Dash!$B$7)), AS249*(1-Dash!$B$7), AS250)))</f>
        <v>3.8</v>
      </c>
      <c r="AT253" s="530">
        <f>IF(OR(AT249=0, AT249=""), AT250, IF(AT250&gt;(AT249*(1+Dash!$B$6)), AT249*(1+Dash!$B$6), IF(AT250&lt;(AT249*(1-Dash!$B$7)), AT249*(1-Dash!$B$7), AT250)))</f>
        <v>0.95</v>
      </c>
      <c r="AU253" s="530">
        <f>IF(OR(AU249=0, AU249=""), AU250, IF(AU250&gt;(AU249*(1+Dash!$B$6)), AU249*(1+Dash!$B$6), IF(AU250&lt;(AU249*(1-Dash!$B$7)), AU249*(1-Dash!$B$7), AU250)))</f>
        <v>0</v>
      </c>
      <c r="AV253" s="530">
        <f>IF(OR(AV249=0, AV249=""), AV250, IF(AV250&gt;(AV249*(1+Dash!$B$6)), AV249*(1+Dash!$B$6), IF(AV250&lt;(AV249*(1-Dash!$B$7)), AV249*(1-Dash!$B$7), AV250)))</f>
        <v>3.8</v>
      </c>
      <c r="AW253" s="530">
        <f>IF(OR(AW249=0, AW249=""), AW250, IF(AW250&gt;(AW249*(1+Dash!$B$6)), AW249*(1+Dash!$B$6), IF(AW250&lt;(AW249*(1-Dash!$B$7)), AW249*(1-Dash!$B$7), AW250)))</f>
        <v>12.100000000000001</v>
      </c>
      <c r="AX253" s="530">
        <f>IF(OR(AX249=0, AX249=""), AX250, IF(AX250&gt;(AX249*(1+Dash!$B$6)), AX249*(1+Dash!$B$6), IF(AX250&lt;(AX249*(1-Dash!$B$7)), AX249*(1-Dash!$B$7), AX250)))</f>
        <v>1.1000000000000001</v>
      </c>
      <c r="AY253" s="530">
        <f>IF(OR(AY249=0, AY249=""), AY250, IF(AY250&gt;(AY249*(1+Dash!$B$6)), AY249*(1+Dash!$B$6), IF(AY250&lt;(AY249*(1-Dash!$B$7)), AY249*(1-Dash!$B$7), AY250)))</f>
        <v>1</v>
      </c>
      <c r="AZ253" s="530">
        <f>IF(OR(AZ249=0, AZ249=""), AZ250, IF(AZ250&gt;(AZ249*(1+Dash!$B$6)), AZ249*(1+Dash!$B$6), IF(AZ250&lt;(AZ249*(1-Dash!$B$7)), AZ249*(1-Dash!$B$7), AZ250)))</f>
        <v>8.8000000000000007</v>
      </c>
      <c r="BA253" s="530">
        <f>IF(OR(BA249=0, BA249=""), BA250, IF(BA250&gt;(BA249*(1+Dash!$B$6)), BA249*(1+Dash!$B$6), IF(BA250&lt;(BA249*(1-Dash!$B$7)), BA249*(1-Dash!$B$7), BA250)))</f>
        <v>4040</v>
      </c>
      <c r="BB253" s="530">
        <f>IF(OR(BB249=0, BB249=""), BB250, IF(BB250&gt;(BB249*(1+Dash!$B$6)), BB249*(1+Dash!$B$6), IF(BB250&lt;(BB249*(1-Dash!$B$7)), BB249*(1-Dash!$B$7), BB250)))</f>
        <v>2152.7000000000003</v>
      </c>
      <c r="BC253" s="530">
        <f>IF(OR(BC249=0, BC249=""), BC250, IF(BC250&gt;(BC249*(1+Dash!$B$6)), BC249*(1+Dash!$B$6), IF(BC250&lt;(BC249*(1-Dash!$B$7)), BC249*(1-Dash!$B$7), BC250)))</f>
        <v>1892.3999999999999</v>
      </c>
      <c r="BD253" s="530">
        <f>IF(OR(BD249=0, BD249=""), BD250, IF(BD250&gt;(BD249*(1+Dash!$B$6)), BD249*(1+Dash!$B$6), IF(BD250&lt;(BD249*(1-Dash!$B$7)), BD249*(1-Dash!$B$7), BD250)))</f>
        <v>1673.1000000000001</v>
      </c>
      <c r="BE253" s="530">
        <f>IF(OR(BE249=0, BE249=""), BE250, IF(BE250&gt;(BE249*(1+Dash!$B$6)), BE249*(1+Dash!$B$6), IF(BE250&lt;(BE249*(1-Dash!$B$7)), BE249*(1-Dash!$B$7), BE250)))</f>
        <v>3320</v>
      </c>
      <c r="BF253" s="530">
        <f>IF(OR(BF249=0, BF249=""), BF250, IF(BF250&gt;(BF249*(1+Dash!$B$6)), BF249*(1+Dash!$B$6), IF(BF250&lt;(BF249*(1-Dash!$B$7)), BF249*(1-Dash!$B$7), BF250)))</f>
        <v>1711.6000000000001</v>
      </c>
      <c r="BG253" s="530">
        <f>IF(OR(BG249=0, BG249=""), BG250, IF(BG250&gt;(BG249*(1+Dash!$B$6)), BG249*(1+Dash!$B$6), IF(BG250&lt;(BG249*(1-Dash!$B$7)), BG249*(1-Dash!$B$7), BG250)))</f>
        <v>1542</v>
      </c>
      <c r="BH253" s="530">
        <f>IF(OR(BH249=0, BH249=""), BH250, IF(BH250&gt;(BH249*(1+Dash!$B$6)), BH249*(1+Dash!$B$6), IF(BH250&lt;(BH249*(1-Dash!$B$7)), BH249*(1-Dash!$B$7), BH250)))</f>
        <v>1116.5</v>
      </c>
      <c r="BI253" s="530">
        <f>IF(OR(BI249=0, BI249=""), BI250, IF(BI250&gt;(BI249*(1+Dash!$B$6)), BI249*(1+Dash!$B$6), IF(BI250&lt;(BI249*(1-Dash!$B$7)), BI249*(1-Dash!$B$7), BI250)))</f>
        <v>912</v>
      </c>
      <c r="BJ253" s="530">
        <f>IF(OR(BJ249=0, BJ249=""), BJ250, IF(BJ250&gt;(BJ249*(1+Dash!$B$6)), BJ249*(1+Dash!$B$6), IF(BJ250&lt;(BJ249*(1-Dash!$B$7)), BJ249*(1-Dash!$B$7), BJ250)))</f>
        <v>380.95</v>
      </c>
      <c r="BK253" s="530">
        <f>IF(OR(BK249=0, BK249=""), BK250, IF(BK250&gt;(BK249*(1+Dash!$B$6)), BK249*(1+Dash!$B$6), IF(BK250&lt;(BK249*(1-Dash!$B$7)), BK249*(1-Dash!$B$7), BK250)))</f>
        <v>499.7</v>
      </c>
      <c r="BL253" s="530">
        <f>IF(OR(BL249=0, BL249=""), BL250, IF(BL250&gt;(BL249*(1+Dash!$B$6)), BL249*(1+Dash!$B$6), IF(BL250&lt;(BL249*(1-Dash!$B$7)), BL249*(1-Dash!$B$7), BL250)))</f>
        <v>480.7</v>
      </c>
      <c r="BM253" s="530">
        <f>IF(OR(BM249=0, BM249=""), BM250, IF(BM250&gt;(BM249*(1+Dash!$B$6)), BM249*(1+Dash!$B$6), IF(BM250&lt;(BM249*(1-Dash!$B$7)), BM249*(1-Dash!$B$7), BM250)))</f>
        <v>0</v>
      </c>
      <c r="BN253" s="530">
        <f>IF(OR(BN249=0, BN249=""), BN250, IF(BN250&gt;(BN249*(1+Dash!$B$6)), BN249*(1+Dash!$B$6), IF(BN250&lt;(BN249*(1-Dash!$B$7)), BN249*(1-Dash!$B$7), BN250)))</f>
        <v>0</v>
      </c>
      <c r="BO253" s="530">
        <f>IF(OR(BO249=0, BO249=""), BO250, IF(BO250&gt;(BO249*(1+Dash!$B$6)), BO249*(1+Dash!$B$6), IF(BO250&lt;(BO249*(1-Dash!$B$7)), BO249*(1-Dash!$B$7), BO250)))</f>
        <v>0</v>
      </c>
      <c r="BP253" s="530">
        <f>IF(OR(BP249=0, BP249=""), BP250, IF(BP250&gt;(BP249*(1+Dash!$B$6)), BP249*(1+Dash!$B$6), IF(BP250&lt;(BP249*(1-Dash!$B$7)), BP249*(1-Dash!$B$7), BP250)))</f>
        <v>0</v>
      </c>
      <c r="BQ253" s="530">
        <f>IF(OR(BQ249=0, BQ249=""), BQ250, IF(BQ250&gt;(BQ249*(1+Dash!$B$6)), BQ249*(1+Dash!$B$6), IF(BQ250&lt;(BQ249*(1-Dash!$B$7)), BQ249*(1-Dash!$B$7), BQ250)))</f>
        <v>0</v>
      </c>
      <c r="BR253" s="530">
        <f>IF(OR(BR249=0, BR249=""), BR250, IF(BR250&gt;(BR249*(1+Dash!$B$6)), BR249*(1+Dash!$B$6), IF(BR250&lt;(BR249*(1-Dash!$B$7)), BR249*(1-Dash!$B$7), BR250)))</f>
        <v>0</v>
      </c>
      <c r="BS253" s="530">
        <f>IF(OR(BS249=0, BS249=""), BS250, IF(BS250&gt;(BS249*(1+Dash!$B$6)), BS249*(1+Dash!$B$6), IF(BS250&lt;(BS249*(1-Dash!$B$7)), BS249*(1-Dash!$B$7), BS250)))</f>
        <v>0</v>
      </c>
      <c r="BT253" s="530">
        <f>IF(OR(BT249=0, BT249=""), BT250, IF(BT250&gt;(BT249*(1+Dash!$B$6)), BT249*(1+Dash!$B$6), IF(BT250&lt;(BT249*(1-Dash!$B$7)), BT249*(1-Dash!$B$7), BT250)))</f>
        <v>0</v>
      </c>
      <c r="BU253" s="530">
        <f>IF(OR(BU249=0, BU249=""), BU250, IF(BU250&gt;(BU249*(1+Dash!$B$6)), BU249*(1+Dash!$B$6), IF(BU250&lt;(BU249*(1-Dash!$B$7)), BU249*(1-Dash!$B$7), BU250)))</f>
        <v>0</v>
      </c>
      <c r="BV253" s="530">
        <f>IF(OR(BV249=0, BV249=""), BV250, IF(BV250&gt;(BV249*(1+Dash!$B$6)), BV249*(1+Dash!$B$6), IF(BV250&lt;(BV249*(1-Dash!$B$7)), BV249*(1-Dash!$B$7), BV250)))</f>
        <v>0</v>
      </c>
      <c r="BW253" s="530">
        <f>IF(OR(BW249=0, BW249=""), BW250, IF(BW250&gt;(BW249*(1+Dash!$B$6)), BW249*(1+Dash!$B$6), IF(BW250&lt;(BW249*(1-Dash!$B$7)), BW249*(1-Dash!$B$7), BW250)))</f>
        <v>0</v>
      </c>
      <c r="BX253" s="530">
        <f>IF(OR(BX249=0, BX249=""), BX250, IF(BX250&gt;(BX249*(1+Dash!$B$6)), BX249*(1+Dash!$B$6), IF(BX250&lt;(BX249*(1-Dash!$B$7)), BX249*(1-Dash!$B$7), BX250)))</f>
        <v>0</v>
      </c>
      <c r="BY253" s="530">
        <f>IF(OR(BY249=0, BY249=""), BY250, IF(BY250&gt;(BY249*(1+Dash!$B$6)), BY249*(1+Dash!$B$6), IF(BY250&lt;(BY249*(1-Dash!$B$7)), BY249*(1-Dash!$B$7), BY250)))</f>
        <v>105</v>
      </c>
      <c r="BZ253" s="530">
        <f>IF(OR(BZ249=0, BZ249=""), BZ250, IF(BZ250&gt;(BZ249*(1+Dash!$B$6)), BZ249*(1+Dash!$B$6), IF(BZ250&lt;(BZ249*(1-Dash!$B$7)), BZ249*(1-Dash!$B$7), BZ250)))</f>
        <v>333.45</v>
      </c>
      <c r="CA253" s="530">
        <f>IF(OR(CA249=0, CA249=""), CA250, IF(CA250&gt;(CA249*(1+Dash!$B$6)), CA249*(1+Dash!$B$6), IF(CA250&lt;(CA249*(1-Dash!$B$7)), CA249*(1-Dash!$B$7), CA250)))</f>
        <v>0</v>
      </c>
    </row>
    <row r="254" spans="1:79" s="477" customFormat="1">
      <c r="A254" s="477" t="s">
        <v>87</v>
      </c>
      <c r="B254" s="477" t="s">
        <v>1757</v>
      </c>
      <c r="C254" s="477">
        <v>2026</v>
      </c>
      <c r="D254" s="477" t="s">
        <v>1937</v>
      </c>
      <c r="E254" s="530">
        <f>IF(E251&gt;(E253*(1+Dash!$B$6)), E253*(1+Dash!$B$6), IF(E251&lt;(E253*(1-Dash!$B$7)), E253*(1-Dash!$B$7), E251))</f>
        <v>2834</v>
      </c>
      <c r="F254" s="530">
        <f>IF(F251&gt;(F253*(1+Dash!$B$6)), F253*(1+Dash!$B$6), IF(F251&lt;(F253*(1-Dash!$B$7)), F253*(1-Dash!$B$7), F251))</f>
        <v>3788</v>
      </c>
      <c r="G254" s="530">
        <f>IF(G251&gt;(G253*(1+Dash!$B$6)), G253*(1+Dash!$B$6), IF(G251&lt;(G253*(1-Dash!$B$7)), G253*(1-Dash!$B$7), G251))</f>
        <v>2347</v>
      </c>
      <c r="H254" s="530">
        <f>IF(H251&gt;(H253*(1+Dash!$B$6)), H253*(1+Dash!$B$6), IF(H251&lt;(H253*(1-Dash!$B$7)), H253*(1-Dash!$B$7), H251))</f>
        <v>1954</v>
      </c>
      <c r="I254" s="530">
        <f>IF(I251&gt;(I253*(1+Dash!$B$6)), I253*(1+Dash!$B$6), IF(I251&lt;(I253*(1-Dash!$B$7)), I253*(1-Dash!$B$7), I251))</f>
        <v>1059</v>
      </c>
      <c r="J254" s="530">
        <f>IF(J251&gt;(J253*(1+Dash!$B$6)), J253*(1+Dash!$B$6), IF(J251&lt;(J253*(1-Dash!$B$7)), J253*(1-Dash!$B$7), J251))</f>
        <v>61</v>
      </c>
      <c r="K254" s="530">
        <f>IF(K251&gt;(K253*(1+Dash!$B$6)), K253*(1+Dash!$B$6), IF(K251&lt;(K253*(1-Dash!$B$7)), K253*(1-Dash!$B$7), K251))</f>
        <v>18</v>
      </c>
      <c r="L254" s="530">
        <f>IF(L251&gt;(L253*(1+Dash!$B$6)), L253*(1+Dash!$B$6), IF(L251&lt;(L253*(1-Dash!$B$7)), L253*(1-Dash!$B$7), L251))</f>
        <v>18.952499999999997</v>
      </c>
      <c r="M254" s="530">
        <f>IF(M251&gt;(M253*(1+Dash!$B$6)), M253*(1+Dash!$B$6), IF(M251&lt;(M253*(1-Dash!$B$7)), M253*(1-Dash!$B$7), M251))</f>
        <v>0</v>
      </c>
      <c r="N254" s="530">
        <f>IF(N251&gt;(N253*(1+Dash!$B$6)), N253*(1+Dash!$B$6), IF(N251&lt;(N253*(1-Dash!$B$7)), N253*(1-Dash!$B$7), N251))</f>
        <v>1072</v>
      </c>
      <c r="O254" s="530">
        <f>IF(O251&gt;(O253*(1+Dash!$B$6)), O253*(1+Dash!$B$6), IF(O251&lt;(O253*(1-Dash!$B$7)), O253*(1-Dash!$B$7), O251))</f>
        <v>237.16000000000005</v>
      </c>
      <c r="P254" s="530">
        <f>IF(P251&gt;(P253*(1+Dash!$B$6)), P253*(1+Dash!$B$6), IF(P251&lt;(P253*(1-Dash!$B$7)), P253*(1-Dash!$B$7), P251))</f>
        <v>757.19749999999988</v>
      </c>
      <c r="Q254" s="530">
        <f>IF(Q251&gt;(Q253*(1+Dash!$B$6)), Q253*(1+Dash!$B$6), IF(Q251&lt;(Q253*(1-Dash!$B$7)), Q253*(1-Dash!$B$7), Q251))</f>
        <v>1078</v>
      </c>
      <c r="R254" s="530">
        <f>IF(R251&gt;(R253*(1+Dash!$B$6)), R253*(1+Dash!$B$6), IF(R251&lt;(R253*(1-Dash!$B$7)), R253*(1-Dash!$B$7), R251))</f>
        <v>189</v>
      </c>
      <c r="S254" s="530">
        <f>IF(S251&gt;(S253*(1+Dash!$B$6)), S253*(1+Dash!$B$6), IF(S251&lt;(S253*(1-Dash!$B$7)), S253*(1-Dash!$B$7), S251))</f>
        <v>161</v>
      </c>
      <c r="T254" s="530">
        <f>IF(T251&gt;(T253*(1+Dash!$B$6)), T253*(1+Dash!$B$6), IF(T251&lt;(T253*(1-Dash!$B$7)), T253*(1-Dash!$B$7), T251))</f>
        <v>692</v>
      </c>
      <c r="U254" s="530">
        <f>IF(U251&gt;(U253*(1+Dash!$B$6)), U253*(1+Dash!$B$6), IF(U251&lt;(U253*(1-Dash!$B$7)), U253*(1-Dash!$B$7), U251))</f>
        <v>30.250000000000007</v>
      </c>
      <c r="V254" s="530">
        <f>IF(V251&gt;(V253*(1+Dash!$B$6)), V253*(1+Dash!$B$6), IF(V251&lt;(V253*(1-Dash!$B$7)), V253*(1-Dash!$B$7), V251))</f>
        <v>10.829999999999998</v>
      </c>
      <c r="W254" s="530">
        <f>IF(W251&gt;(W253*(1+Dash!$B$6)), W253*(1+Dash!$B$6), IF(W251&lt;(W253*(1-Dash!$B$7)), W253*(1-Dash!$B$7), W251))</f>
        <v>11.7325</v>
      </c>
      <c r="X254" s="530">
        <f>IF(X251&gt;(X253*(1+Dash!$B$6)), X253*(1+Dash!$B$6), IF(X251&lt;(X253*(1-Dash!$B$7)), X253*(1-Dash!$B$7), X251))</f>
        <v>14.520000000000003</v>
      </c>
      <c r="Y254" s="530">
        <f>IF(Y251&gt;(Y253*(1+Dash!$B$6)), Y253*(1+Dash!$B$6), IF(Y251&lt;(Y253*(1-Dash!$B$7)), Y253*(1-Dash!$B$7), Y251))</f>
        <v>926</v>
      </c>
      <c r="Z254" s="530">
        <f>IF(Z251&gt;(Z253*(1+Dash!$B$6)), Z253*(1+Dash!$B$6), IF(Z251&lt;(Z253*(1-Dash!$B$7)), Z253*(1-Dash!$B$7), Z251))</f>
        <v>180</v>
      </c>
      <c r="AA254" s="530">
        <f>IF(AA251&gt;(AA253*(1+Dash!$B$6)), AA253*(1+Dash!$B$6), IF(AA251&lt;(AA253*(1-Dash!$B$7)), AA253*(1-Dash!$B$7), AA251))</f>
        <v>153</v>
      </c>
      <c r="AB254" s="530">
        <f>IF(AB251&gt;(AB253*(1+Dash!$B$6)), AB253*(1+Dash!$B$6), IF(AB251&lt;(AB253*(1-Dash!$B$7)), AB253*(1-Dash!$B$7), AB251))</f>
        <v>668</v>
      </c>
      <c r="AC254" s="530">
        <f>IF(AC251&gt;(AC253*(1+Dash!$B$6)), AC253*(1+Dash!$B$6), IF(AC251&lt;(AC253*(1-Dash!$B$7)), AC253*(1-Dash!$B$7), AC251))</f>
        <v>2226</v>
      </c>
      <c r="AD254" s="530">
        <f>IF(AD251&gt;(AD253*(1+Dash!$B$6)), AD253*(1+Dash!$B$6), IF(AD251&lt;(AD253*(1-Dash!$B$7)), AD253*(1-Dash!$B$7), AD251))</f>
        <v>819.46999999999991</v>
      </c>
      <c r="AE254" s="530">
        <f>IF(AE251&gt;(AE253*(1+Dash!$B$6)), AE253*(1+Dash!$B$6), IF(AE251&lt;(AE253*(1-Dash!$B$7)), AE253*(1-Dash!$B$7), AE251))</f>
        <v>953</v>
      </c>
      <c r="AF254" s="530">
        <f>IF(AF251&gt;(AF253*(1+Dash!$B$6)), AF253*(1+Dash!$B$6), IF(AF251&lt;(AF253*(1-Dash!$B$7)), AF253*(1-Dash!$B$7), AF251))</f>
        <v>1180.9600000000003</v>
      </c>
      <c r="AG254" s="530">
        <f>IF(AG251&gt;(AG253*(1+Dash!$B$6)), AG253*(1+Dash!$B$6), IF(AG251&lt;(AG253*(1-Dash!$B$7)), AG253*(1-Dash!$B$7), AG251))</f>
        <v>678.81000000000006</v>
      </c>
      <c r="AH254" s="530">
        <f>IF(AH251&gt;(AH253*(1+Dash!$B$6)), AH253*(1+Dash!$B$6), IF(AH251&lt;(AH253*(1-Dash!$B$7)), AH253*(1-Dash!$B$7), AH251))</f>
        <v>283</v>
      </c>
      <c r="AI254" s="530">
        <f>IF(AI251&gt;(AI253*(1+Dash!$B$6)), AI253*(1+Dash!$B$6), IF(AI251&lt;(AI253*(1-Dash!$B$7)), AI253*(1-Dash!$B$7), AI251))</f>
        <v>329.12000000000006</v>
      </c>
      <c r="AJ254" s="530">
        <f>IF(AJ251&gt;(AJ253*(1+Dash!$B$6)), AJ253*(1+Dash!$B$6), IF(AJ251&lt;(AJ253*(1-Dash!$B$7)), AJ253*(1-Dash!$B$7), AJ251))</f>
        <v>317.0200000000001</v>
      </c>
      <c r="AK254" s="530">
        <f>IF(AK251&gt;(AK253*(1+Dash!$B$6)), AK253*(1+Dash!$B$6), IF(AK251&lt;(AK253*(1-Dash!$B$7)), AK253*(1-Dash!$B$7), AK251))</f>
        <v>1430.4624999999999</v>
      </c>
      <c r="AL254" s="530">
        <f>IF(AL251&gt;(AL253*(1+Dash!$B$6)), AL253*(1+Dash!$B$6), IF(AL251&lt;(AL253*(1-Dash!$B$7)), AL253*(1-Dash!$B$7), AL251))</f>
        <v>601.96749999999997</v>
      </c>
      <c r="AM254" s="530">
        <f>IF(AM251&gt;(AM253*(1+Dash!$B$6)), AM253*(1+Dash!$B$6), IF(AM251&lt;(AM253*(1-Dash!$B$7)), AM253*(1-Dash!$B$7), AM251))</f>
        <v>543</v>
      </c>
      <c r="AN254" s="530">
        <f>IF(AN251&gt;(AN253*(1+Dash!$B$6)), AN253*(1+Dash!$B$6), IF(AN251&lt;(AN253*(1-Dash!$B$7)), AN253*(1-Dash!$B$7), AN251))</f>
        <v>669</v>
      </c>
      <c r="AO254" s="530">
        <f>IF(AO251&gt;(AO253*(1+Dash!$B$6)), AO253*(1+Dash!$B$6), IF(AO251&lt;(AO253*(1-Dash!$B$7)), AO253*(1-Dash!$B$7), AO251))</f>
        <v>18.150000000000002</v>
      </c>
      <c r="AP254" s="530">
        <f>IF(AP251&gt;(AP253*(1+Dash!$B$6)), AP253*(1+Dash!$B$6), IF(AP251&lt;(AP253*(1-Dash!$B$7)), AP253*(1-Dash!$B$7), AP251))</f>
        <v>2.4200000000000004</v>
      </c>
      <c r="AQ254" s="530">
        <f>IF(AQ251&gt;(AQ253*(1+Dash!$B$6)), AQ253*(1+Dash!$B$6), IF(AQ251&lt;(AQ253*(1-Dash!$B$7)), AQ253*(1-Dash!$B$7), AQ251))</f>
        <v>1</v>
      </c>
      <c r="AR254" s="530">
        <f>IF(AR251&gt;(AR253*(1+Dash!$B$6)), AR253*(1+Dash!$B$6), IF(AR251&lt;(AR253*(1-Dash!$B$7)), AR253*(1-Dash!$B$7), AR251))</f>
        <v>14.520000000000003</v>
      </c>
      <c r="AS254" s="530">
        <f>IF(AS251&gt;(AS253*(1+Dash!$B$6)), AS253*(1+Dash!$B$6), IF(AS251&lt;(AS253*(1-Dash!$B$7)), AS253*(1-Dash!$B$7), AS251))</f>
        <v>3.61</v>
      </c>
      <c r="AT254" s="530">
        <f>IF(AT251&gt;(AT253*(1+Dash!$B$6)), AT253*(1+Dash!$B$6), IF(AT251&lt;(AT253*(1-Dash!$B$7)), AT253*(1-Dash!$B$7), AT251))</f>
        <v>0.90249999999999997</v>
      </c>
      <c r="AU254" s="530">
        <f>IF(AU251&gt;(AU253*(1+Dash!$B$6)), AU253*(1+Dash!$B$6), IF(AU251&lt;(AU253*(1-Dash!$B$7)), AU253*(1-Dash!$B$7), AU251))</f>
        <v>0</v>
      </c>
      <c r="AV254" s="530">
        <f>IF(AV251&gt;(AV253*(1+Dash!$B$6)), AV253*(1+Dash!$B$6), IF(AV251&lt;(AV253*(1-Dash!$B$7)), AV253*(1-Dash!$B$7), AV251))</f>
        <v>3.61</v>
      </c>
      <c r="AW254" s="530">
        <f>IF(AW251&gt;(AW253*(1+Dash!$B$6)), AW253*(1+Dash!$B$6), IF(AW251&lt;(AW253*(1-Dash!$B$7)), AW253*(1-Dash!$B$7), AW251))</f>
        <v>13.310000000000002</v>
      </c>
      <c r="AX254" s="530">
        <f>IF(AX251&gt;(AX253*(1+Dash!$B$6)), AX253*(1+Dash!$B$6), IF(AX251&lt;(AX253*(1-Dash!$B$7)), AX253*(1-Dash!$B$7), AX251))</f>
        <v>1.2100000000000002</v>
      </c>
      <c r="AY254" s="530">
        <f>IF(AY251&gt;(AY253*(1+Dash!$B$6)), AY253*(1+Dash!$B$6), IF(AY251&lt;(AY253*(1-Dash!$B$7)), AY253*(1-Dash!$B$7), AY251))</f>
        <v>1</v>
      </c>
      <c r="AZ254" s="530">
        <f>IF(AZ251&gt;(AZ253*(1+Dash!$B$6)), AZ253*(1+Dash!$B$6), IF(AZ251&lt;(AZ253*(1-Dash!$B$7)), AZ253*(1-Dash!$B$7), AZ251))</f>
        <v>9.6800000000000015</v>
      </c>
      <c r="BA254" s="530">
        <f>IF(BA251&gt;(BA253*(1+Dash!$B$6)), BA253*(1+Dash!$B$6), IF(BA251&lt;(BA253*(1-Dash!$B$7)), BA253*(1-Dash!$B$7), BA251))</f>
        <v>4046</v>
      </c>
      <c r="BB254" s="530">
        <f>IF(BB251&gt;(BB253*(1+Dash!$B$6)), BB253*(1+Dash!$B$6), IF(BB251&lt;(BB253*(1-Dash!$B$7)), BB253*(1-Dash!$B$7), BB251))</f>
        <v>2346</v>
      </c>
      <c r="BC254" s="530">
        <f>IF(BC251&gt;(BC253*(1+Dash!$B$6)), BC253*(1+Dash!$B$6), IF(BC251&lt;(BC253*(1-Dash!$B$7)), BC253*(1-Dash!$B$7), BC251))</f>
        <v>1871</v>
      </c>
      <c r="BD254" s="530">
        <f>IF(BD251&gt;(BD253*(1+Dash!$B$6)), BD253*(1+Dash!$B$6), IF(BD251&lt;(BD253*(1-Dash!$B$7)), BD253*(1-Dash!$B$7), BD251))</f>
        <v>1727</v>
      </c>
      <c r="BE254" s="530">
        <f>IF(BE251&gt;(BE253*(1+Dash!$B$6)), BE253*(1+Dash!$B$6), IF(BE251&lt;(BE253*(1-Dash!$B$7)), BE253*(1-Dash!$B$7), BE251))</f>
        <v>3325</v>
      </c>
      <c r="BF254" s="530">
        <f>IF(BF251&gt;(BF253*(1+Dash!$B$6)), BF253*(1+Dash!$B$6), IF(BF251&lt;(BF253*(1-Dash!$B$7)), BF253*(1-Dash!$B$7), BF251))</f>
        <v>1882.7600000000002</v>
      </c>
      <c r="BG254" s="530">
        <f>IF(BG251&gt;(BG253*(1+Dash!$B$6)), BG253*(1+Dash!$B$6), IF(BG251&lt;(BG253*(1-Dash!$B$7)), BG253*(1-Dash!$B$7), BG251))</f>
        <v>1545</v>
      </c>
      <c r="BH254" s="530">
        <f>IF(BH251&gt;(BH253*(1+Dash!$B$6)), BH253*(1+Dash!$B$6), IF(BH251&lt;(BH253*(1-Dash!$B$7)), BH253*(1-Dash!$B$7), BH251))</f>
        <v>1228.1500000000001</v>
      </c>
      <c r="BI254" s="530">
        <f>IF(BI251&gt;(BI253*(1+Dash!$B$6)), BI253*(1+Dash!$B$6), IF(BI251&lt;(BI253*(1-Dash!$B$7)), BI253*(1-Dash!$B$7), BI251))</f>
        <v>866.4</v>
      </c>
      <c r="BJ254" s="530">
        <f>IF(BJ251&gt;(BJ253*(1+Dash!$B$6)), BJ253*(1+Dash!$B$6), IF(BJ251&lt;(BJ253*(1-Dash!$B$7)), BJ253*(1-Dash!$B$7), BJ251))</f>
        <v>361.90249999999997</v>
      </c>
      <c r="BK254" s="530">
        <f>IF(BK251&gt;(BK253*(1+Dash!$B$6)), BK253*(1+Dash!$B$6), IF(BK251&lt;(BK253*(1-Dash!$B$7)), BK253*(1-Dash!$B$7), BK251))</f>
        <v>474.71499999999997</v>
      </c>
      <c r="BL254" s="530">
        <f>IF(BL251&gt;(BL253*(1+Dash!$B$6)), BL253*(1+Dash!$B$6), IF(BL251&lt;(BL253*(1-Dash!$B$7)), BL253*(1-Dash!$B$7), BL251))</f>
        <v>456.66499999999996</v>
      </c>
      <c r="BM254" s="530">
        <f>IF(BM251&gt;(BM253*(1+Dash!$B$6)), BM253*(1+Dash!$B$6), IF(BM251&lt;(BM253*(1-Dash!$B$7)), BM253*(1-Dash!$B$7), BM251))</f>
        <v>0</v>
      </c>
      <c r="BN254" s="530">
        <f>IF(BN251&gt;(BN253*(1+Dash!$B$6)), BN253*(1+Dash!$B$6), IF(BN251&lt;(BN253*(1-Dash!$B$7)), BN253*(1-Dash!$B$7), BN251))</f>
        <v>0</v>
      </c>
      <c r="BO254" s="530">
        <f>IF(BO251&gt;(BO253*(1+Dash!$B$6)), BO253*(1+Dash!$B$6), IF(BO251&lt;(BO253*(1-Dash!$B$7)), BO253*(1-Dash!$B$7), BO251))</f>
        <v>0</v>
      </c>
      <c r="BP254" s="530">
        <f>IF(BP251&gt;(BP253*(1+Dash!$B$6)), BP253*(1+Dash!$B$6), IF(BP251&lt;(BP253*(1-Dash!$B$7)), BP253*(1-Dash!$B$7), BP251))</f>
        <v>0</v>
      </c>
      <c r="BQ254" s="530">
        <f>IF(BQ251&gt;(BQ253*(1+Dash!$B$6)), BQ253*(1+Dash!$B$6), IF(BQ251&lt;(BQ253*(1-Dash!$B$7)), BQ253*(1-Dash!$B$7), BQ251))</f>
        <v>0</v>
      </c>
      <c r="BR254" s="530">
        <f>IF(BR251&gt;(BR253*(1+Dash!$B$6)), BR253*(1+Dash!$B$6), IF(BR251&lt;(BR253*(1-Dash!$B$7)), BR253*(1-Dash!$B$7), BR251))</f>
        <v>0</v>
      </c>
      <c r="BS254" s="530">
        <f>IF(BS251&gt;(BS253*(1+Dash!$B$6)), BS253*(1+Dash!$B$6), IF(BS251&lt;(BS253*(1-Dash!$B$7)), BS253*(1-Dash!$B$7), BS251))</f>
        <v>0</v>
      </c>
      <c r="BT254" s="530">
        <f>IF(BT251&gt;(BT253*(1+Dash!$B$6)), BT253*(1+Dash!$B$6), IF(BT251&lt;(BT253*(1-Dash!$B$7)), BT253*(1-Dash!$B$7), BT251))</f>
        <v>0</v>
      </c>
      <c r="BU254" s="530">
        <f>IF(BU251&gt;(BU253*(1+Dash!$B$6)), BU253*(1+Dash!$B$6), IF(BU251&lt;(BU253*(1-Dash!$B$7)), BU253*(1-Dash!$B$7), BU251))</f>
        <v>0</v>
      </c>
      <c r="BV254" s="530">
        <f>IF(BV251&gt;(BV253*(1+Dash!$B$6)), BV253*(1+Dash!$B$6), IF(BV251&lt;(BV253*(1-Dash!$B$7)), BV253*(1-Dash!$B$7), BV251))</f>
        <v>0</v>
      </c>
      <c r="BW254" s="530">
        <f>IF(BW251&gt;(BW253*(1+Dash!$B$6)), BW253*(1+Dash!$B$6), IF(BW251&lt;(BW253*(1-Dash!$B$7)), BW253*(1-Dash!$B$7), BW251))</f>
        <v>0</v>
      </c>
      <c r="BX254" s="530">
        <f>IF(BX251&gt;(BX253*(1+Dash!$B$6)), BX253*(1+Dash!$B$6), IF(BX251&lt;(BX253*(1-Dash!$B$7)), BX253*(1-Dash!$B$7), BX251))</f>
        <v>0</v>
      </c>
      <c r="BY254" s="530">
        <f>IF(BY251&gt;(BY253*(1+Dash!$B$6)), BY253*(1+Dash!$B$6), IF(BY251&lt;(BY253*(1-Dash!$B$7)), BY253*(1-Dash!$B$7), BY251))</f>
        <v>105</v>
      </c>
      <c r="BZ254" s="530">
        <f>IF(BZ251&gt;(BZ253*(1+Dash!$B$6)), BZ253*(1+Dash!$B$6), IF(BZ251&lt;(BZ253*(1-Dash!$B$7)), BZ253*(1-Dash!$B$7), BZ251))</f>
        <v>328</v>
      </c>
      <c r="CA254" s="530">
        <f>IF(CA251&gt;(CA253*(1+Dash!$B$6)), CA253*(1+Dash!$B$6), IF(CA251&lt;(CA253*(1-Dash!$B$7)), CA253*(1-Dash!$B$7), CA251))</f>
        <v>0</v>
      </c>
    </row>
    <row r="255" spans="1:79" s="477" customFormat="1">
      <c r="A255" s="477" t="s">
        <v>89</v>
      </c>
      <c r="B255" s="477" t="s">
        <v>1759</v>
      </c>
      <c r="C255" s="477">
        <v>2018</v>
      </c>
      <c r="D255" s="477" t="s">
        <v>1934</v>
      </c>
      <c r="E255" s="530">
        <v>393</v>
      </c>
      <c r="F255" s="530">
        <v>282</v>
      </c>
      <c r="G255" s="530">
        <v>139</v>
      </c>
      <c r="H255" s="530">
        <v>115</v>
      </c>
      <c r="I255" s="530">
        <v>70</v>
      </c>
      <c r="J255" s="530">
        <v>0</v>
      </c>
      <c r="K255" s="530">
        <v>0</v>
      </c>
      <c r="L255" s="530">
        <v>0</v>
      </c>
      <c r="M255" s="530">
        <v>0</v>
      </c>
      <c r="N255" s="530">
        <v>0</v>
      </c>
      <c r="O255" s="530">
        <v>0</v>
      </c>
      <c r="P255" s="530">
        <v>0</v>
      </c>
      <c r="Q255" s="530">
        <v>0</v>
      </c>
      <c r="R255" s="530">
        <v>0</v>
      </c>
      <c r="S255" s="530">
        <v>0</v>
      </c>
      <c r="T255" s="530">
        <v>0</v>
      </c>
      <c r="U255" s="530">
        <v>0</v>
      </c>
      <c r="V255" s="530">
        <v>0</v>
      </c>
      <c r="W255" s="530">
        <v>0</v>
      </c>
      <c r="X255" s="530">
        <v>0</v>
      </c>
      <c r="Y255" s="530">
        <v>0</v>
      </c>
      <c r="Z255" s="530">
        <v>0</v>
      </c>
      <c r="AA255" s="530">
        <v>0</v>
      </c>
      <c r="AB255" s="530">
        <v>0</v>
      </c>
      <c r="AC255" s="530">
        <v>161</v>
      </c>
      <c r="AD255" s="530">
        <v>54</v>
      </c>
      <c r="AE255" s="530">
        <v>86</v>
      </c>
      <c r="AF255" s="530">
        <v>73</v>
      </c>
      <c r="AG255" s="530">
        <v>12</v>
      </c>
      <c r="AH255" s="530">
        <v>8</v>
      </c>
      <c r="AI255" s="530">
        <v>10</v>
      </c>
      <c r="AJ255" s="530">
        <v>10</v>
      </c>
      <c r="AK255" s="530">
        <v>149</v>
      </c>
      <c r="AL255" s="530">
        <v>46</v>
      </c>
      <c r="AM255" s="530">
        <v>76</v>
      </c>
      <c r="AN255" s="530">
        <v>63</v>
      </c>
      <c r="AO255" s="530">
        <v>0</v>
      </c>
      <c r="AP255" s="530">
        <v>0</v>
      </c>
      <c r="AQ255" s="530">
        <v>0</v>
      </c>
      <c r="AR255" s="530">
        <v>0</v>
      </c>
      <c r="AS255" s="530">
        <v>0</v>
      </c>
      <c r="AT255" s="530">
        <v>0</v>
      </c>
      <c r="AU255" s="530">
        <v>0</v>
      </c>
      <c r="AV255" s="530">
        <v>0</v>
      </c>
      <c r="AW255" s="530">
        <v>0</v>
      </c>
      <c r="AX255" s="530">
        <v>0</v>
      </c>
      <c r="AY255" s="530">
        <v>0</v>
      </c>
      <c r="AZ255" s="530">
        <v>0</v>
      </c>
      <c r="BA255" s="530">
        <v>441</v>
      </c>
      <c r="BB255" s="530">
        <v>143</v>
      </c>
      <c r="BC255" s="530">
        <v>207</v>
      </c>
      <c r="BD255" s="530">
        <v>152</v>
      </c>
      <c r="BE255" s="530">
        <v>307</v>
      </c>
      <c r="BF255" s="530">
        <v>120</v>
      </c>
      <c r="BG255" s="530">
        <v>135</v>
      </c>
      <c r="BH255" s="530">
        <v>71</v>
      </c>
      <c r="BI255" s="530">
        <v>134</v>
      </c>
      <c r="BJ255" s="530">
        <v>23</v>
      </c>
      <c r="BK255" s="530">
        <v>72</v>
      </c>
      <c r="BL255" s="530">
        <v>81</v>
      </c>
      <c r="BM255" s="530">
        <v>0</v>
      </c>
      <c r="BN255" s="530">
        <v>0</v>
      </c>
      <c r="BO255" s="530">
        <v>0</v>
      </c>
      <c r="BP255" s="530">
        <v>0</v>
      </c>
      <c r="BQ255" s="530">
        <v>0</v>
      </c>
      <c r="BR255" s="530">
        <v>0</v>
      </c>
      <c r="BS255" s="530">
        <v>0</v>
      </c>
      <c r="BT255" s="530">
        <v>0</v>
      </c>
      <c r="BU255" s="530">
        <v>0</v>
      </c>
      <c r="BV255" s="530">
        <v>0</v>
      </c>
      <c r="BW255" s="530">
        <v>0</v>
      </c>
      <c r="BX255" s="530">
        <v>0</v>
      </c>
      <c r="BY255" s="530">
        <v>4</v>
      </c>
      <c r="BZ255" s="530">
        <v>28</v>
      </c>
      <c r="CA255" s="530">
        <v>0</v>
      </c>
    </row>
    <row r="256" spans="1:79" s="477" customFormat="1">
      <c r="A256" s="477" t="s">
        <v>89</v>
      </c>
      <c r="B256" s="477" t="s">
        <v>1759</v>
      </c>
      <c r="C256" s="477">
        <v>2019</v>
      </c>
      <c r="D256" s="477" t="s">
        <v>1934</v>
      </c>
      <c r="E256" s="530">
        <v>434</v>
      </c>
      <c r="F256" s="530">
        <v>279</v>
      </c>
      <c r="G256" s="530">
        <v>143</v>
      </c>
      <c r="H256" s="530">
        <v>132</v>
      </c>
      <c r="I256" s="530">
        <v>80</v>
      </c>
      <c r="J256" s="530">
        <v>0</v>
      </c>
      <c r="K256" s="530">
        <v>0</v>
      </c>
      <c r="L256" s="530">
        <v>0</v>
      </c>
      <c r="M256" s="530">
        <v>0</v>
      </c>
      <c r="N256" s="530">
        <v>0</v>
      </c>
      <c r="O256" s="530">
        <v>0</v>
      </c>
      <c r="P256" s="530">
        <v>0</v>
      </c>
      <c r="Q256" s="530">
        <v>0</v>
      </c>
      <c r="R256" s="530">
        <v>0</v>
      </c>
      <c r="S256" s="530">
        <v>0</v>
      </c>
      <c r="T256" s="530">
        <v>0</v>
      </c>
      <c r="U256" s="530">
        <v>0</v>
      </c>
      <c r="V256" s="530">
        <v>0</v>
      </c>
      <c r="W256" s="530">
        <v>0</v>
      </c>
      <c r="X256" s="530">
        <v>0</v>
      </c>
      <c r="Y256" s="530">
        <v>0</v>
      </c>
      <c r="Z256" s="530">
        <v>0</v>
      </c>
      <c r="AA256" s="530">
        <v>0</v>
      </c>
      <c r="AB256" s="530">
        <v>0</v>
      </c>
      <c r="AC256" s="530">
        <v>215</v>
      </c>
      <c r="AD256" s="530">
        <v>74</v>
      </c>
      <c r="AE256" s="530">
        <v>100</v>
      </c>
      <c r="AF256" s="530">
        <v>101</v>
      </c>
      <c r="AG256" s="530">
        <v>42</v>
      </c>
      <c r="AH256" s="530">
        <v>15</v>
      </c>
      <c r="AI256" s="530">
        <v>24</v>
      </c>
      <c r="AJ256" s="530">
        <v>23</v>
      </c>
      <c r="AK256" s="530">
        <v>173</v>
      </c>
      <c r="AL256" s="530">
        <v>59</v>
      </c>
      <c r="AM256" s="530">
        <v>76</v>
      </c>
      <c r="AN256" s="530">
        <v>78</v>
      </c>
      <c r="AO256" s="530">
        <v>0</v>
      </c>
      <c r="AP256" s="530">
        <v>0</v>
      </c>
      <c r="AQ256" s="530">
        <v>0</v>
      </c>
      <c r="AR256" s="530">
        <v>0</v>
      </c>
      <c r="AS256" s="530">
        <v>0</v>
      </c>
      <c r="AT256" s="530">
        <v>0</v>
      </c>
      <c r="AU256" s="530">
        <v>0</v>
      </c>
      <c r="AV256" s="530">
        <v>0</v>
      </c>
      <c r="AW256" s="530">
        <v>0</v>
      </c>
      <c r="AX256" s="530">
        <v>0</v>
      </c>
      <c r="AY256" s="530">
        <v>0</v>
      </c>
      <c r="AZ256" s="530">
        <v>0</v>
      </c>
      <c r="BA256" s="530">
        <v>447</v>
      </c>
      <c r="BB256" s="530">
        <v>159</v>
      </c>
      <c r="BC256" s="530">
        <v>220</v>
      </c>
      <c r="BD256" s="530">
        <v>165</v>
      </c>
      <c r="BE256" s="530">
        <v>317</v>
      </c>
      <c r="BF256" s="530">
        <v>133</v>
      </c>
      <c r="BG256" s="530">
        <v>152</v>
      </c>
      <c r="BH256" s="530">
        <v>92</v>
      </c>
      <c r="BI256" s="530">
        <v>130</v>
      </c>
      <c r="BJ256" s="530">
        <v>26</v>
      </c>
      <c r="BK256" s="530">
        <v>68</v>
      </c>
      <c r="BL256" s="530">
        <v>73</v>
      </c>
      <c r="BM256" s="530">
        <v>0</v>
      </c>
      <c r="BN256" s="530">
        <v>0</v>
      </c>
      <c r="BO256" s="530">
        <v>0</v>
      </c>
      <c r="BP256" s="530">
        <v>0</v>
      </c>
      <c r="BQ256" s="530">
        <v>0</v>
      </c>
      <c r="BR256" s="530">
        <v>0</v>
      </c>
      <c r="BS256" s="530">
        <v>0</v>
      </c>
      <c r="BT256" s="530">
        <v>0</v>
      </c>
      <c r="BU256" s="530">
        <v>0</v>
      </c>
      <c r="BV256" s="530">
        <v>0</v>
      </c>
      <c r="BW256" s="530">
        <v>0</v>
      </c>
      <c r="BX256" s="530">
        <v>0</v>
      </c>
      <c r="BY256" s="530">
        <v>9</v>
      </c>
      <c r="BZ256" s="530">
        <v>25</v>
      </c>
      <c r="CA256" s="530">
        <v>0</v>
      </c>
    </row>
    <row r="257" spans="1:79" s="477" customFormat="1">
      <c r="A257" s="477" t="s">
        <v>89</v>
      </c>
      <c r="B257" s="477" t="s">
        <v>1759</v>
      </c>
      <c r="C257" s="477">
        <v>2020</v>
      </c>
      <c r="D257" s="477" t="s">
        <v>1934</v>
      </c>
      <c r="E257" s="530">
        <v>418</v>
      </c>
      <c r="F257" s="530">
        <v>254</v>
      </c>
      <c r="G257" s="530">
        <v>139</v>
      </c>
      <c r="H257" s="530">
        <v>120</v>
      </c>
      <c r="I257" s="530">
        <v>75</v>
      </c>
      <c r="J257" s="530">
        <v>0</v>
      </c>
      <c r="K257" s="530">
        <v>0</v>
      </c>
      <c r="L257" s="530">
        <v>0</v>
      </c>
      <c r="M257" s="530">
        <v>0</v>
      </c>
      <c r="N257" s="530">
        <v>295</v>
      </c>
      <c r="O257" s="530">
        <v>31</v>
      </c>
      <c r="P257" s="530">
        <v>264</v>
      </c>
      <c r="Q257" s="530">
        <v>0</v>
      </c>
      <c r="R257" s="530">
        <v>0</v>
      </c>
      <c r="S257" s="530">
        <v>0</v>
      </c>
      <c r="T257" s="530">
        <v>0</v>
      </c>
      <c r="U257" s="530">
        <v>0</v>
      </c>
      <c r="V257" s="530">
        <v>0</v>
      </c>
      <c r="W257" s="530">
        <v>0</v>
      </c>
      <c r="X257" s="530">
        <v>0</v>
      </c>
      <c r="Y257" s="530">
        <v>0</v>
      </c>
      <c r="Z257" s="530">
        <v>0</v>
      </c>
      <c r="AA257" s="530">
        <v>0</v>
      </c>
      <c r="AB257" s="530">
        <v>0</v>
      </c>
      <c r="AC257" s="530">
        <v>177</v>
      </c>
      <c r="AD257" s="530">
        <v>52</v>
      </c>
      <c r="AE257" s="530">
        <v>95</v>
      </c>
      <c r="AF257" s="530">
        <v>77</v>
      </c>
      <c r="AG257" s="530">
        <v>23</v>
      </c>
      <c r="AH257" s="530">
        <v>7</v>
      </c>
      <c r="AI257" s="530">
        <v>14</v>
      </c>
      <c r="AJ257" s="530">
        <v>10</v>
      </c>
      <c r="AK257" s="530">
        <v>154</v>
      </c>
      <c r="AL257" s="530">
        <v>45</v>
      </c>
      <c r="AM257" s="530">
        <v>81</v>
      </c>
      <c r="AN257" s="530">
        <v>67</v>
      </c>
      <c r="AO257" s="530">
        <v>0</v>
      </c>
      <c r="AP257" s="530">
        <v>0</v>
      </c>
      <c r="AQ257" s="530">
        <v>0</v>
      </c>
      <c r="AR257" s="530">
        <v>0</v>
      </c>
      <c r="AS257" s="530">
        <v>0</v>
      </c>
      <c r="AT257" s="530">
        <v>0</v>
      </c>
      <c r="AU257" s="530">
        <v>0</v>
      </c>
      <c r="AV257" s="530">
        <v>0</v>
      </c>
      <c r="AW257" s="530">
        <v>0</v>
      </c>
      <c r="AX257" s="530">
        <v>0</v>
      </c>
      <c r="AY257" s="530">
        <v>0</v>
      </c>
      <c r="AZ257" s="530">
        <v>0</v>
      </c>
      <c r="BA257" s="530">
        <v>371</v>
      </c>
      <c r="BB257" s="530">
        <v>137</v>
      </c>
      <c r="BC257" s="530">
        <v>195</v>
      </c>
      <c r="BD257" s="530">
        <v>176</v>
      </c>
      <c r="BE257" s="530">
        <v>232</v>
      </c>
      <c r="BF257" s="530">
        <v>103</v>
      </c>
      <c r="BG257" s="530">
        <v>123</v>
      </c>
      <c r="BH257" s="530">
        <v>90</v>
      </c>
      <c r="BI257" s="530">
        <v>139</v>
      </c>
      <c r="BJ257" s="530">
        <v>34</v>
      </c>
      <c r="BK257" s="530">
        <v>72</v>
      </c>
      <c r="BL257" s="530">
        <v>86</v>
      </c>
      <c r="BM257" s="530">
        <v>0</v>
      </c>
      <c r="BN257" s="530">
        <v>0</v>
      </c>
      <c r="BO257" s="530">
        <v>0</v>
      </c>
      <c r="BP257" s="530">
        <v>0</v>
      </c>
      <c r="BQ257" s="530">
        <v>0</v>
      </c>
      <c r="BR257" s="530">
        <v>0</v>
      </c>
      <c r="BS257" s="530">
        <v>0</v>
      </c>
      <c r="BT257" s="530">
        <v>0</v>
      </c>
      <c r="BU257" s="530">
        <v>0</v>
      </c>
      <c r="BV257" s="530">
        <v>0</v>
      </c>
      <c r="BW257" s="530">
        <v>0</v>
      </c>
      <c r="BX257" s="530">
        <v>0</v>
      </c>
      <c r="BY257" s="530">
        <v>4</v>
      </c>
      <c r="BZ257" s="530">
        <v>22</v>
      </c>
      <c r="CA257" s="530">
        <v>0</v>
      </c>
    </row>
    <row r="258" spans="1:79" s="477" customFormat="1">
      <c r="A258" s="477" t="s">
        <v>89</v>
      </c>
      <c r="B258" s="477" t="s">
        <v>1759</v>
      </c>
      <c r="C258" s="477">
        <v>2021</v>
      </c>
      <c r="D258" s="477" t="s">
        <v>1934</v>
      </c>
      <c r="E258" s="530">
        <v>314</v>
      </c>
      <c r="F258" s="530">
        <v>272</v>
      </c>
      <c r="G258" s="530">
        <v>109</v>
      </c>
      <c r="H258" s="530">
        <v>129</v>
      </c>
      <c r="I258" s="530">
        <v>84</v>
      </c>
      <c r="J258" s="530">
        <v>0</v>
      </c>
      <c r="K258" s="530">
        <v>0</v>
      </c>
      <c r="L258" s="530">
        <v>0</v>
      </c>
      <c r="M258" s="530">
        <v>0</v>
      </c>
      <c r="N258" s="530">
        <v>351</v>
      </c>
      <c r="O258" s="530">
        <v>30</v>
      </c>
      <c r="P258" s="530">
        <v>321</v>
      </c>
      <c r="Q258" s="530">
        <v>0</v>
      </c>
      <c r="R258" s="530">
        <v>0</v>
      </c>
      <c r="S258" s="530">
        <v>0</v>
      </c>
      <c r="T258" s="530">
        <v>0</v>
      </c>
      <c r="U258" s="530">
        <v>0</v>
      </c>
      <c r="V258" s="530">
        <v>0</v>
      </c>
      <c r="W258" s="530">
        <v>0</v>
      </c>
      <c r="X258" s="530">
        <v>0</v>
      </c>
      <c r="Y258" s="530">
        <v>0</v>
      </c>
      <c r="Z258" s="530">
        <v>0</v>
      </c>
      <c r="AA258" s="530">
        <v>0</v>
      </c>
      <c r="AB258" s="530">
        <v>0</v>
      </c>
      <c r="AC258" s="530">
        <v>192</v>
      </c>
      <c r="AD258" s="530">
        <v>64</v>
      </c>
      <c r="AE258" s="530">
        <v>88</v>
      </c>
      <c r="AF258" s="530">
        <v>75</v>
      </c>
      <c r="AG258" s="530">
        <v>15</v>
      </c>
      <c r="AH258" s="530">
        <v>7</v>
      </c>
      <c r="AI258" s="530">
        <v>9</v>
      </c>
      <c r="AJ258" s="530">
        <v>7</v>
      </c>
      <c r="AK258" s="530">
        <v>177</v>
      </c>
      <c r="AL258" s="530">
        <v>57</v>
      </c>
      <c r="AM258" s="530">
        <v>79</v>
      </c>
      <c r="AN258" s="530">
        <v>68</v>
      </c>
      <c r="AO258" s="530">
        <v>5</v>
      </c>
      <c r="AP258" s="530">
        <v>0</v>
      </c>
      <c r="AQ258" s="530">
        <v>1</v>
      </c>
      <c r="AR258" s="530">
        <v>5</v>
      </c>
      <c r="AS258" s="530">
        <v>0</v>
      </c>
      <c r="AT258" s="530">
        <v>0</v>
      </c>
      <c r="AU258" s="530">
        <v>0</v>
      </c>
      <c r="AV258" s="530">
        <v>0</v>
      </c>
      <c r="AW258" s="530">
        <v>5</v>
      </c>
      <c r="AX258" s="530">
        <v>0</v>
      </c>
      <c r="AY258" s="530">
        <v>1</v>
      </c>
      <c r="AZ258" s="530">
        <v>5</v>
      </c>
      <c r="BA258" s="530">
        <v>441</v>
      </c>
      <c r="BB258" s="530">
        <v>162</v>
      </c>
      <c r="BC258" s="530">
        <v>217</v>
      </c>
      <c r="BD258" s="530">
        <v>182</v>
      </c>
      <c r="BE258" s="530">
        <v>301</v>
      </c>
      <c r="BF258" s="530">
        <v>131</v>
      </c>
      <c r="BG258" s="530">
        <v>141</v>
      </c>
      <c r="BH258" s="530">
        <v>101</v>
      </c>
      <c r="BI258" s="530">
        <v>140</v>
      </c>
      <c r="BJ258" s="530">
        <v>31</v>
      </c>
      <c r="BK258" s="530">
        <v>76</v>
      </c>
      <c r="BL258" s="530">
        <v>81</v>
      </c>
      <c r="BM258" s="530">
        <v>0</v>
      </c>
      <c r="BN258" s="530">
        <v>0</v>
      </c>
      <c r="BO258" s="530">
        <v>0</v>
      </c>
      <c r="BP258" s="530">
        <v>0</v>
      </c>
      <c r="BQ258" s="530">
        <v>0</v>
      </c>
      <c r="BR258" s="530">
        <v>0</v>
      </c>
      <c r="BS258" s="530">
        <v>0</v>
      </c>
      <c r="BT258" s="530">
        <v>0</v>
      </c>
      <c r="BU258" s="530">
        <v>0</v>
      </c>
      <c r="BV258" s="530">
        <v>0</v>
      </c>
      <c r="BW258" s="530">
        <v>0</v>
      </c>
      <c r="BX258" s="530">
        <v>0</v>
      </c>
      <c r="BY258" s="530">
        <v>7</v>
      </c>
      <c r="BZ258" s="530">
        <v>26</v>
      </c>
      <c r="CA258" s="530">
        <v>0</v>
      </c>
    </row>
    <row r="259" spans="1:79" s="477" customFormat="1">
      <c r="A259" s="477" t="s">
        <v>89</v>
      </c>
      <c r="B259" s="477" t="s">
        <v>1759</v>
      </c>
      <c r="C259" s="477">
        <v>2022</v>
      </c>
      <c r="D259" s="477" t="s">
        <v>1934</v>
      </c>
      <c r="E259" s="530">
        <v>365</v>
      </c>
      <c r="F259" s="530">
        <v>255</v>
      </c>
      <c r="G259" s="530">
        <v>92</v>
      </c>
      <c r="H259" s="530">
        <v>98</v>
      </c>
      <c r="I259" s="530">
        <v>63</v>
      </c>
      <c r="J259" s="530">
        <v>0</v>
      </c>
      <c r="K259" s="530">
        <v>0</v>
      </c>
      <c r="L259" s="530">
        <v>0</v>
      </c>
      <c r="M259" s="530">
        <v>0</v>
      </c>
      <c r="N259" s="530">
        <v>325</v>
      </c>
      <c r="O259" s="530">
        <v>13</v>
      </c>
      <c r="P259" s="530">
        <v>312</v>
      </c>
      <c r="Q259" s="530">
        <v>0</v>
      </c>
      <c r="R259" s="530">
        <v>0</v>
      </c>
      <c r="S259" s="530">
        <v>0</v>
      </c>
      <c r="T259" s="530">
        <v>0</v>
      </c>
      <c r="U259" s="530">
        <v>0</v>
      </c>
      <c r="V259" s="530">
        <v>0</v>
      </c>
      <c r="W259" s="530">
        <v>0</v>
      </c>
      <c r="X259" s="530">
        <v>0</v>
      </c>
      <c r="Y259" s="530">
        <v>0</v>
      </c>
      <c r="Z259" s="530">
        <v>0</v>
      </c>
      <c r="AA259" s="530">
        <v>0</v>
      </c>
      <c r="AB259" s="530">
        <v>0</v>
      </c>
      <c r="AC259" s="530">
        <v>196</v>
      </c>
      <c r="AD259" s="530">
        <v>62</v>
      </c>
      <c r="AE259" s="530">
        <v>124</v>
      </c>
      <c r="AF259" s="530">
        <v>62</v>
      </c>
      <c r="AG259" s="530">
        <v>8</v>
      </c>
      <c r="AH259" s="530">
        <v>3</v>
      </c>
      <c r="AI259" s="530">
        <v>8</v>
      </c>
      <c r="AJ259" s="530">
        <v>4</v>
      </c>
      <c r="AK259" s="530">
        <v>188</v>
      </c>
      <c r="AL259" s="530">
        <v>59</v>
      </c>
      <c r="AM259" s="530">
        <v>116</v>
      </c>
      <c r="AN259" s="530">
        <v>58</v>
      </c>
      <c r="AO259" s="530">
        <v>3</v>
      </c>
      <c r="AP259" s="530">
        <v>0</v>
      </c>
      <c r="AQ259" s="530">
        <v>2</v>
      </c>
      <c r="AR259" s="530">
        <v>2</v>
      </c>
      <c r="AS259" s="530">
        <v>0</v>
      </c>
      <c r="AT259" s="530">
        <v>0</v>
      </c>
      <c r="AU259" s="530">
        <v>0</v>
      </c>
      <c r="AV259" s="530">
        <v>0</v>
      </c>
      <c r="AW259" s="530">
        <v>3</v>
      </c>
      <c r="AX259" s="530">
        <v>0</v>
      </c>
      <c r="AY259" s="530">
        <v>2</v>
      </c>
      <c r="AZ259" s="530">
        <v>2</v>
      </c>
      <c r="BA259" s="530">
        <v>376</v>
      </c>
      <c r="BB259" s="530">
        <v>118</v>
      </c>
      <c r="BC259" s="530">
        <v>199</v>
      </c>
      <c r="BD259" s="530">
        <v>155</v>
      </c>
      <c r="BE259" s="530">
        <v>243</v>
      </c>
      <c r="BF259" s="530">
        <v>87</v>
      </c>
      <c r="BG259" s="530">
        <v>123</v>
      </c>
      <c r="BH259" s="530">
        <v>74</v>
      </c>
      <c r="BI259" s="530">
        <v>133</v>
      </c>
      <c r="BJ259" s="530">
        <v>31</v>
      </c>
      <c r="BK259" s="530">
        <v>76</v>
      </c>
      <c r="BL259" s="530">
        <v>81</v>
      </c>
      <c r="BM259" s="530">
        <v>0</v>
      </c>
      <c r="BN259" s="530">
        <v>0</v>
      </c>
      <c r="BO259" s="530">
        <v>0</v>
      </c>
      <c r="BP259" s="530">
        <v>0</v>
      </c>
      <c r="BQ259" s="530">
        <v>0</v>
      </c>
      <c r="BR259" s="530">
        <v>0</v>
      </c>
      <c r="BS259" s="530">
        <v>0</v>
      </c>
      <c r="BT259" s="530">
        <v>0</v>
      </c>
      <c r="BU259" s="530">
        <v>0</v>
      </c>
      <c r="BV259" s="530">
        <v>0</v>
      </c>
      <c r="BW259" s="530">
        <v>0</v>
      </c>
      <c r="BX259" s="530">
        <v>0</v>
      </c>
      <c r="BY259" s="530">
        <v>17</v>
      </c>
      <c r="BZ259" s="530">
        <v>37</v>
      </c>
      <c r="CA259" s="530">
        <v>0</v>
      </c>
    </row>
    <row r="260" spans="1:79" s="477" customFormat="1">
      <c r="A260" s="477" t="s">
        <v>89</v>
      </c>
      <c r="B260" s="477" t="s">
        <v>1759</v>
      </c>
      <c r="C260" s="477">
        <v>2023</v>
      </c>
      <c r="D260" s="477" t="s">
        <v>1934</v>
      </c>
      <c r="E260" s="530">
        <v>484</v>
      </c>
      <c r="F260" s="530">
        <v>248</v>
      </c>
      <c r="G260" s="530">
        <v>92</v>
      </c>
      <c r="H260" s="530">
        <v>106</v>
      </c>
      <c r="I260" s="530">
        <v>50</v>
      </c>
      <c r="J260" s="530">
        <v>0</v>
      </c>
      <c r="K260" s="530">
        <v>0</v>
      </c>
      <c r="L260" s="530">
        <v>0</v>
      </c>
      <c r="M260" s="530">
        <v>0</v>
      </c>
      <c r="N260" s="530">
        <v>611</v>
      </c>
      <c r="O260" s="530">
        <v>0</v>
      </c>
      <c r="P260" s="530">
        <v>611</v>
      </c>
      <c r="Q260" s="530">
        <v>0</v>
      </c>
      <c r="R260" s="530">
        <v>0</v>
      </c>
      <c r="S260" s="530">
        <v>0</v>
      </c>
      <c r="T260" s="530">
        <v>0</v>
      </c>
      <c r="U260" s="530">
        <v>0</v>
      </c>
      <c r="V260" s="530">
        <v>0</v>
      </c>
      <c r="W260" s="530">
        <v>0</v>
      </c>
      <c r="X260" s="530">
        <v>0</v>
      </c>
      <c r="Y260" s="530">
        <v>0</v>
      </c>
      <c r="Z260" s="530">
        <v>0</v>
      </c>
      <c r="AA260" s="530">
        <v>0</v>
      </c>
      <c r="AB260" s="530">
        <v>0</v>
      </c>
      <c r="AC260" s="530">
        <v>185</v>
      </c>
      <c r="AD260" s="530">
        <v>40</v>
      </c>
      <c r="AE260" s="530">
        <v>96</v>
      </c>
      <c r="AF260" s="530">
        <v>81</v>
      </c>
      <c r="AG260" s="530">
        <v>19</v>
      </c>
      <c r="AH260" s="530">
        <v>2</v>
      </c>
      <c r="AI260" s="530">
        <v>16</v>
      </c>
      <c r="AJ260" s="530">
        <v>12</v>
      </c>
      <c r="AK260" s="530">
        <v>166</v>
      </c>
      <c r="AL260" s="530">
        <v>38</v>
      </c>
      <c r="AM260" s="530">
        <v>80</v>
      </c>
      <c r="AN260" s="530">
        <v>69</v>
      </c>
      <c r="AO260" s="530">
        <v>2</v>
      </c>
      <c r="AP260" s="530">
        <v>0</v>
      </c>
      <c r="AQ260" s="530">
        <v>1</v>
      </c>
      <c r="AR260" s="530">
        <v>2</v>
      </c>
      <c r="AS260" s="530">
        <v>0</v>
      </c>
      <c r="AT260" s="530">
        <v>0</v>
      </c>
      <c r="AU260" s="530">
        <v>0</v>
      </c>
      <c r="AV260" s="530">
        <v>0</v>
      </c>
      <c r="AW260" s="530">
        <v>2</v>
      </c>
      <c r="AX260" s="530">
        <v>0</v>
      </c>
      <c r="AY260" s="530">
        <v>1</v>
      </c>
      <c r="AZ260" s="530">
        <v>2</v>
      </c>
      <c r="BA260" s="530">
        <v>373</v>
      </c>
      <c r="BB260" s="530">
        <v>125</v>
      </c>
      <c r="BC260" s="530">
        <v>193</v>
      </c>
      <c r="BD260" s="530">
        <v>153</v>
      </c>
      <c r="BE260" s="530">
        <v>231</v>
      </c>
      <c r="BF260" s="530">
        <v>87</v>
      </c>
      <c r="BG260" s="530">
        <v>113</v>
      </c>
      <c r="BH260" s="530">
        <v>75</v>
      </c>
      <c r="BI260" s="530">
        <v>142</v>
      </c>
      <c r="BJ260" s="530">
        <v>38</v>
      </c>
      <c r="BK260" s="530">
        <v>80</v>
      </c>
      <c r="BL260" s="530">
        <v>78</v>
      </c>
      <c r="BM260" s="530">
        <v>0</v>
      </c>
      <c r="BN260" s="530">
        <v>0</v>
      </c>
      <c r="BO260" s="530">
        <v>0</v>
      </c>
      <c r="BP260" s="530">
        <v>0</v>
      </c>
      <c r="BQ260" s="530">
        <v>0</v>
      </c>
      <c r="BR260" s="530">
        <v>0</v>
      </c>
      <c r="BS260" s="530">
        <v>0</v>
      </c>
      <c r="BT260" s="530">
        <v>0</v>
      </c>
      <c r="BU260" s="530">
        <v>0</v>
      </c>
      <c r="BV260" s="530">
        <v>0</v>
      </c>
      <c r="BW260" s="530">
        <v>0</v>
      </c>
      <c r="BX260" s="530">
        <v>0</v>
      </c>
      <c r="BY260" s="530">
        <v>5</v>
      </c>
      <c r="BZ260" s="530">
        <v>28</v>
      </c>
      <c r="CA260" s="530">
        <v>0</v>
      </c>
    </row>
    <row r="261" spans="1:79" s="477" customFormat="1">
      <c r="A261" s="477" t="s">
        <v>89</v>
      </c>
      <c r="B261" s="477" t="s">
        <v>1759</v>
      </c>
      <c r="C261" s="477">
        <v>2024</v>
      </c>
      <c r="D261" s="477" t="s">
        <v>1934</v>
      </c>
      <c r="E261" s="530">
        <v>518</v>
      </c>
      <c r="F261" s="530">
        <v>251</v>
      </c>
      <c r="G261" s="530">
        <v>85</v>
      </c>
      <c r="H261" s="530">
        <v>101</v>
      </c>
      <c r="I261" s="530">
        <v>63</v>
      </c>
      <c r="J261" s="530">
        <v>0</v>
      </c>
      <c r="K261" s="530">
        <v>0</v>
      </c>
      <c r="L261" s="530">
        <v>0</v>
      </c>
      <c r="M261" s="530">
        <v>0</v>
      </c>
      <c r="N261" s="530">
        <v>838</v>
      </c>
      <c r="O261" s="530">
        <v>84</v>
      </c>
      <c r="P261" s="530">
        <v>754</v>
      </c>
      <c r="Q261" s="530">
        <v>1</v>
      </c>
      <c r="R261" s="530">
        <v>1</v>
      </c>
      <c r="S261" s="530">
        <v>0</v>
      </c>
      <c r="T261" s="530">
        <v>0</v>
      </c>
      <c r="U261" s="530">
        <v>1</v>
      </c>
      <c r="V261" s="530">
        <v>1</v>
      </c>
      <c r="W261" s="530">
        <v>0</v>
      </c>
      <c r="X261" s="530">
        <v>0</v>
      </c>
      <c r="Y261" s="530">
        <v>0</v>
      </c>
      <c r="Z261" s="530">
        <v>0</v>
      </c>
      <c r="AA261" s="530">
        <v>0</v>
      </c>
      <c r="AB261" s="530">
        <v>0</v>
      </c>
      <c r="AC261" s="530">
        <v>184</v>
      </c>
      <c r="AD261" s="530">
        <v>138</v>
      </c>
      <c r="AE261" s="530">
        <v>107</v>
      </c>
      <c r="AF261" s="530">
        <v>70</v>
      </c>
      <c r="AG261" s="530">
        <v>23</v>
      </c>
      <c r="AH261" s="530">
        <v>17</v>
      </c>
      <c r="AI261" s="530">
        <v>12</v>
      </c>
      <c r="AJ261" s="530">
        <v>11</v>
      </c>
      <c r="AK261" s="530">
        <v>161</v>
      </c>
      <c r="AL261" s="530">
        <v>121</v>
      </c>
      <c r="AM261" s="530">
        <v>95</v>
      </c>
      <c r="AN261" s="530">
        <v>59</v>
      </c>
      <c r="AO261" s="530">
        <v>0</v>
      </c>
      <c r="AP261" s="530">
        <v>0</v>
      </c>
      <c r="AQ261" s="530">
        <v>0</v>
      </c>
      <c r="AR261" s="530">
        <v>0</v>
      </c>
      <c r="AS261" s="530">
        <v>0</v>
      </c>
      <c r="AT261" s="530">
        <v>0</v>
      </c>
      <c r="AU261" s="530">
        <v>0</v>
      </c>
      <c r="AV261" s="530">
        <v>0</v>
      </c>
      <c r="AW261" s="530">
        <v>0</v>
      </c>
      <c r="AX261" s="530">
        <v>0</v>
      </c>
      <c r="AY261" s="530">
        <v>0</v>
      </c>
      <c r="AZ261" s="530">
        <v>0</v>
      </c>
      <c r="BA261" s="530">
        <v>419</v>
      </c>
      <c r="BB261" s="530">
        <v>168</v>
      </c>
      <c r="BC261" s="530">
        <v>224</v>
      </c>
      <c r="BD261" s="530">
        <v>164</v>
      </c>
      <c r="BE261" s="530">
        <v>224</v>
      </c>
      <c r="BF261" s="530">
        <v>111</v>
      </c>
      <c r="BG261" s="530">
        <v>109</v>
      </c>
      <c r="BH261" s="530">
        <v>51</v>
      </c>
      <c r="BI261" s="530">
        <v>195</v>
      </c>
      <c r="BJ261" s="530">
        <v>57</v>
      </c>
      <c r="BK261" s="530">
        <v>115</v>
      </c>
      <c r="BL261" s="530">
        <v>113</v>
      </c>
      <c r="BM261" s="530">
        <v>0</v>
      </c>
      <c r="BN261" s="530">
        <v>0</v>
      </c>
      <c r="BO261" s="530">
        <v>0</v>
      </c>
      <c r="BP261" s="530">
        <v>0</v>
      </c>
      <c r="BQ261" s="530">
        <v>0</v>
      </c>
      <c r="BR261" s="530">
        <v>0</v>
      </c>
      <c r="BS261" s="530">
        <v>0</v>
      </c>
      <c r="BT261" s="530">
        <v>0</v>
      </c>
      <c r="BU261" s="530">
        <v>0</v>
      </c>
      <c r="BV261" s="530">
        <v>0</v>
      </c>
      <c r="BW261" s="530">
        <v>0</v>
      </c>
      <c r="BX261" s="530">
        <v>0</v>
      </c>
      <c r="BY261" s="530">
        <v>11</v>
      </c>
      <c r="BZ261" s="530">
        <v>35</v>
      </c>
      <c r="CA261" s="530">
        <v>0</v>
      </c>
    </row>
    <row r="262" spans="1:79" s="477" customFormat="1">
      <c r="A262" s="477" t="s">
        <v>89</v>
      </c>
      <c r="B262" s="477" t="s">
        <v>1759</v>
      </c>
      <c r="C262" s="477">
        <v>2025</v>
      </c>
      <c r="D262" s="477" t="s">
        <v>1935</v>
      </c>
      <c r="E262" s="530">
        <v>420</v>
      </c>
      <c r="F262" s="530">
        <v>252</v>
      </c>
      <c r="G262" s="530">
        <v>109</v>
      </c>
      <c r="H262" s="530">
        <v>110</v>
      </c>
      <c r="I262" s="530">
        <v>66</v>
      </c>
      <c r="J262" s="530">
        <v>0</v>
      </c>
      <c r="K262" s="530">
        <v>0</v>
      </c>
      <c r="L262" s="530">
        <v>0</v>
      </c>
      <c r="M262" s="530">
        <v>0</v>
      </c>
      <c r="N262" s="530">
        <v>913</v>
      </c>
      <c r="O262" s="530">
        <v>60</v>
      </c>
      <c r="P262" s="530">
        <v>853</v>
      </c>
      <c r="Q262" s="530">
        <v>0</v>
      </c>
      <c r="R262" s="530">
        <v>0</v>
      </c>
      <c r="S262" s="530">
        <v>0</v>
      </c>
      <c r="T262" s="530">
        <v>0</v>
      </c>
      <c r="U262" s="530">
        <v>0</v>
      </c>
      <c r="V262" s="530">
        <v>0</v>
      </c>
      <c r="W262" s="530">
        <v>0</v>
      </c>
      <c r="X262" s="530">
        <v>0</v>
      </c>
      <c r="Y262" s="530">
        <v>0</v>
      </c>
      <c r="Z262" s="530">
        <v>0</v>
      </c>
      <c r="AA262" s="530">
        <v>0</v>
      </c>
      <c r="AB262" s="530">
        <v>0</v>
      </c>
      <c r="AC262" s="530">
        <v>187</v>
      </c>
      <c r="AD262" s="530">
        <v>69</v>
      </c>
      <c r="AE262" s="530">
        <v>100</v>
      </c>
      <c r="AF262" s="530">
        <v>77</v>
      </c>
      <c r="AG262" s="530">
        <v>20</v>
      </c>
      <c r="AH262" s="530">
        <v>8</v>
      </c>
      <c r="AI262" s="530">
        <v>14</v>
      </c>
      <c r="AJ262" s="530">
        <v>11</v>
      </c>
      <c r="AK262" s="530">
        <v>167</v>
      </c>
      <c r="AL262" s="530">
        <v>61</v>
      </c>
      <c r="AM262" s="530">
        <v>86</v>
      </c>
      <c r="AN262" s="530">
        <v>66</v>
      </c>
      <c r="AO262" s="530">
        <v>1</v>
      </c>
      <c r="AP262" s="530">
        <v>0</v>
      </c>
      <c r="AQ262" s="530">
        <v>0</v>
      </c>
      <c r="AR262" s="530">
        <v>1</v>
      </c>
      <c r="AS262" s="530">
        <v>0</v>
      </c>
      <c r="AT262" s="530">
        <v>0</v>
      </c>
      <c r="AU262" s="530">
        <v>0</v>
      </c>
      <c r="AV262" s="530">
        <v>0</v>
      </c>
      <c r="AW262" s="530">
        <v>1</v>
      </c>
      <c r="AX262" s="530">
        <v>0</v>
      </c>
      <c r="AY262" s="530">
        <v>0</v>
      </c>
      <c r="AZ262" s="530">
        <v>1</v>
      </c>
      <c r="BA262" s="530">
        <v>410</v>
      </c>
      <c r="BB262" s="530">
        <v>144</v>
      </c>
      <c r="BC262" s="530">
        <v>209</v>
      </c>
      <c r="BD262" s="530">
        <v>165</v>
      </c>
      <c r="BE262" s="530">
        <v>264</v>
      </c>
      <c r="BF262" s="530">
        <v>110</v>
      </c>
      <c r="BG262" s="530">
        <v>129</v>
      </c>
      <c r="BH262" s="530">
        <v>79</v>
      </c>
      <c r="BI262" s="530">
        <v>146</v>
      </c>
      <c r="BJ262" s="530">
        <v>34</v>
      </c>
      <c r="BK262" s="530">
        <v>80</v>
      </c>
      <c r="BL262" s="530">
        <v>86</v>
      </c>
      <c r="BM262" s="530">
        <v>0</v>
      </c>
      <c r="BN262" s="530">
        <v>0</v>
      </c>
      <c r="BO262" s="530">
        <v>0</v>
      </c>
      <c r="BP262" s="530">
        <v>0</v>
      </c>
      <c r="BQ262" s="530">
        <v>0</v>
      </c>
      <c r="BR262" s="530">
        <v>0</v>
      </c>
      <c r="BS262" s="530">
        <v>0</v>
      </c>
      <c r="BT262" s="530">
        <v>0</v>
      </c>
      <c r="BU262" s="530">
        <v>0</v>
      </c>
      <c r="BV262" s="530">
        <v>0</v>
      </c>
      <c r="BW262" s="530">
        <v>0</v>
      </c>
      <c r="BX262" s="530">
        <v>0</v>
      </c>
      <c r="BY262" s="530">
        <v>8</v>
      </c>
      <c r="BZ262" s="530">
        <v>29</v>
      </c>
      <c r="CA262" s="530">
        <v>0</v>
      </c>
    </row>
    <row r="263" spans="1:79" s="477" customFormat="1">
      <c r="A263" s="477" t="s">
        <v>89</v>
      </c>
      <c r="B263" s="477" t="s">
        <v>1759</v>
      </c>
      <c r="C263" s="477">
        <v>2026</v>
      </c>
      <c r="D263" s="477" t="s">
        <v>1935</v>
      </c>
      <c r="E263" s="530">
        <v>418</v>
      </c>
      <c r="F263" s="530">
        <v>252</v>
      </c>
      <c r="G263" s="530">
        <v>109</v>
      </c>
      <c r="H263" s="530">
        <v>110</v>
      </c>
      <c r="I263" s="530">
        <v>66</v>
      </c>
      <c r="J263" s="530">
        <v>0</v>
      </c>
      <c r="K263" s="530">
        <v>0</v>
      </c>
      <c r="L263" s="530">
        <v>0</v>
      </c>
      <c r="M263" s="530">
        <v>0</v>
      </c>
      <c r="N263" s="530">
        <v>913</v>
      </c>
      <c r="O263" s="530">
        <v>60</v>
      </c>
      <c r="P263" s="530">
        <v>853</v>
      </c>
      <c r="Q263" s="530">
        <v>0</v>
      </c>
      <c r="R263" s="530">
        <v>0</v>
      </c>
      <c r="S263" s="530">
        <v>0</v>
      </c>
      <c r="T263" s="530">
        <v>0</v>
      </c>
      <c r="U263" s="530">
        <v>0</v>
      </c>
      <c r="V263" s="530">
        <v>0</v>
      </c>
      <c r="W263" s="530">
        <v>0</v>
      </c>
      <c r="X263" s="530">
        <v>0</v>
      </c>
      <c r="Y263" s="530">
        <v>0</v>
      </c>
      <c r="Z263" s="530">
        <v>0</v>
      </c>
      <c r="AA263" s="530">
        <v>0</v>
      </c>
      <c r="AB263" s="530">
        <v>0</v>
      </c>
      <c r="AC263" s="530">
        <v>187</v>
      </c>
      <c r="AD263" s="530">
        <v>69</v>
      </c>
      <c r="AE263" s="530">
        <v>100</v>
      </c>
      <c r="AF263" s="530">
        <v>77</v>
      </c>
      <c r="AG263" s="530">
        <v>20</v>
      </c>
      <c r="AH263" s="530">
        <v>8</v>
      </c>
      <c r="AI263" s="530">
        <v>14</v>
      </c>
      <c r="AJ263" s="530">
        <v>11</v>
      </c>
      <c r="AK263" s="530">
        <v>167</v>
      </c>
      <c r="AL263" s="530">
        <v>61</v>
      </c>
      <c r="AM263" s="530">
        <v>86</v>
      </c>
      <c r="AN263" s="530">
        <v>66</v>
      </c>
      <c r="AO263" s="530">
        <v>1</v>
      </c>
      <c r="AP263" s="530">
        <v>0</v>
      </c>
      <c r="AQ263" s="530">
        <v>0</v>
      </c>
      <c r="AR263" s="530">
        <v>1</v>
      </c>
      <c r="AS263" s="530">
        <v>0</v>
      </c>
      <c r="AT263" s="530">
        <v>0</v>
      </c>
      <c r="AU263" s="530">
        <v>0</v>
      </c>
      <c r="AV263" s="530">
        <v>0</v>
      </c>
      <c r="AW263" s="530">
        <v>1</v>
      </c>
      <c r="AX263" s="530">
        <v>0</v>
      </c>
      <c r="AY263" s="530">
        <v>0</v>
      </c>
      <c r="AZ263" s="530">
        <v>1</v>
      </c>
      <c r="BA263" s="530">
        <v>410</v>
      </c>
      <c r="BB263" s="530">
        <v>144</v>
      </c>
      <c r="BC263" s="530">
        <v>209</v>
      </c>
      <c r="BD263" s="530">
        <v>165</v>
      </c>
      <c r="BE263" s="530">
        <v>264</v>
      </c>
      <c r="BF263" s="530">
        <v>110</v>
      </c>
      <c r="BG263" s="530">
        <v>129</v>
      </c>
      <c r="BH263" s="530">
        <v>79</v>
      </c>
      <c r="BI263" s="530">
        <v>146</v>
      </c>
      <c r="BJ263" s="530">
        <v>34</v>
      </c>
      <c r="BK263" s="530">
        <v>80</v>
      </c>
      <c r="BL263" s="530">
        <v>86</v>
      </c>
      <c r="BM263" s="530">
        <v>0</v>
      </c>
      <c r="BN263" s="530">
        <v>0</v>
      </c>
      <c r="BO263" s="530">
        <v>0</v>
      </c>
      <c r="BP263" s="530">
        <v>0</v>
      </c>
      <c r="BQ263" s="530">
        <v>0</v>
      </c>
      <c r="BR263" s="530">
        <v>0</v>
      </c>
      <c r="BS263" s="530">
        <v>0</v>
      </c>
      <c r="BT263" s="530">
        <v>0</v>
      </c>
      <c r="BU263" s="530">
        <v>0</v>
      </c>
      <c r="BV263" s="530">
        <v>0</v>
      </c>
      <c r="BW263" s="530">
        <v>0</v>
      </c>
      <c r="BX263" s="530">
        <v>0</v>
      </c>
      <c r="BY263" s="530">
        <v>8</v>
      </c>
      <c r="BZ263" s="530">
        <v>29</v>
      </c>
      <c r="CA263" s="530">
        <v>0</v>
      </c>
    </row>
    <row r="264" spans="1:79" s="477" customFormat="1">
      <c r="A264" s="477" t="s">
        <v>89</v>
      </c>
      <c r="B264" s="477" t="s">
        <v>1759</v>
      </c>
      <c r="C264" s="477">
        <v>2024</v>
      </c>
      <c r="D264" s="477" t="s">
        <v>1937</v>
      </c>
      <c r="E264" s="530">
        <f t="shared" ref="E264:AJ264" si="63">E261</f>
        <v>518</v>
      </c>
      <c r="F264" s="530">
        <f t="shared" si="63"/>
        <v>251</v>
      </c>
      <c r="G264" s="530">
        <f t="shared" si="63"/>
        <v>85</v>
      </c>
      <c r="H264" s="530">
        <f t="shared" si="63"/>
        <v>101</v>
      </c>
      <c r="I264" s="530">
        <f t="shared" si="63"/>
        <v>63</v>
      </c>
      <c r="J264" s="530">
        <f t="shared" si="63"/>
        <v>0</v>
      </c>
      <c r="K264" s="530">
        <f t="shared" si="63"/>
        <v>0</v>
      </c>
      <c r="L264" s="530">
        <f t="shared" si="63"/>
        <v>0</v>
      </c>
      <c r="M264" s="530">
        <f t="shared" si="63"/>
        <v>0</v>
      </c>
      <c r="N264" s="530">
        <f t="shared" si="63"/>
        <v>838</v>
      </c>
      <c r="O264" s="530">
        <f t="shared" si="63"/>
        <v>84</v>
      </c>
      <c r="P264" s="530">
        <f t="shared" si="63"/>
        <v>754</v>
      </c>
      <c r="Q264" s="530">
        <f t="shared" si="63"/>
        <v>1</v>
      </c>
      <c r="R264" s="530">
        <f t="shared" si="63"/>
        <v>1</v>
      </c>
      <c r="S264" s="530">
        <f t="shared" si="63"/>
        <v>0</v>
      </c>
      <c r="T264" s="530">
        <f t="shared" si="63"/>
        <v>0</v>
      </c>
      <c r="U264" s="530">
        <f t="shared" si="63"/>
        <v>1</v>
      </c>
      <c r="V264" s="530">
        <f t="shared" si="63"/>
        <v>1</v>
      </c>
      <c r="W264" s="530">
        <f t="shared" si="63"/>
        <v>0</v>
      </c>
      <c r="X264" s="530">
        <f t="shared" si="63"/>
        <v>0</v>
      </c>
      <c r="Y264" s="530">
        <f t="shared" si="63"/>
        <v>0</v>
      </c>
      <c r="Z264" s="530">
        <f t="shared" si="63"/>
        <v>0</v>
      </c>
      <c r="AA264" s="530">
        <f t="shared" si="63"/>
        <v>0</v>
      </c>
      <c r="AB264" s="530">
        <f t="shared" si="63"/>
        <v>0</v>
      </c>
      <c r="AC264" s="530">
        <f t="shared" si="63"/>
        <v>184</v>
      </c>
      <c r="AD264" s="530">
        <f t="shared" si="63"/>
        <v>138</v>
      </c>
      <c r="AE264" s="530">
        <f t="shared" si="63"/>
        <v>107</v>
      </c>
      <c r="AF264" s="530">
        <f t="shared" si="63"/>
        <v>70</v>
      </c>
      <c r="AG264" s="530">
        <f t="shared" si="63"/>
        <v>23</v>
      </c>
      <c r="AH264" s="530">
        <f t="shared" si="63"/>
        <v>17</v>
      </c>
      <c r="AI264" s="530">
        <f t="shared" si="63"/>
        <v>12</v>
      </c>
      <c r="AJ264" s="530">
        <f t="shared" si="63"/>
        <v>11</v>
      </c>
      <c r="AK264" s="530">
        <f t="shared" ref="AK264:BP264" si="64">AK261</f>
        <v>161</v>
      </c>
      <c r="AL264" s="530">
        <f t="shared" si="64"/>
        <v>121</v>
      </c>
      <c r="AM264" s="530">
        <f t="shared" si="64"/>
        <v>95</v>
      </c>
      <c r="AN264" s="530">
        <f t="shared" si="64"/>
        <v>59</v>
      </c>
      <c r="AO264" s="530">
        <f t="shared" si="64"/>
        <v>0</v>
      </c>
      <c r="AP264" s="530">
        <f t="shared" si="64"/>
        <v>0</v>
      </c>
      <c r="AQ264" s="530">
        <f t="shared" si="64"/>
        <v>0</v>
      </c>
      <c r="AR264" s="530">
        <f t="shared" si="64"/>
        <v>0</v>
      </c>
      <c r="AS264" s="530">
        <f t="shared" si="64"/>
        <v>0</v>
      </c>
      <c r="AT264" s="530">
        <f t="shared" si="64"/>
        <v>0</v>
      </c>
      <c r="AU264" s="530">
        <f t="shared" si="64"/>
        <v>0</v>
      </c>
      <c r="AV264" s="530">
        <f t="shared" si="64"/>
        <v>0</v>
      </c>
      <c r="AW264" s="530">
        <f t="shared" si="64"/>
        <v>0</v>
      </c>
      <c r="AX264" s="530">
        <f t="shared" si="64"/>
        <v>0</v>
      </c>
      <c r="AY264" s="530">
        <f t="shared" si="64"/>
        <v>0</v>
      </c>
      <c r="AZ264" s="530">
        <f t="shared" si="64"/>
        <v>0</v>
      </c>
      <c r="BA264" s="530">
        <f t="shared" si="64"/>
        <v>419</v>
      </c>
      <c r="BB264" s="530">
        <f t="shared" si="64"/>
        <v>168</v>
      </c>
      <c r="BC264" s="530">
        <f t="shared" si="64"/>
        <v>224</v>
      </c>
      <c r="BD264" s="530">
        <f t="shared" si="64"/>
        <v>164</v>
      </c>
      <c r="BE264" s="530">
        <f t="shared" si="64"/>
        <v>224</v>
      </c>
      <c r="BF264" s="530">
        <f t="shared" si="64"/>
        <v>111</v>
      </c>
      <c r="BG264" s="530">
        <f t="shared" si="64"/>
        <v>109</v>
      </c>
      <c r="BH264" s="530">
        <f t="shared" si="64"/>
        <v>51</v>
      </c>
      <c r="BI264" s="530">
        <f t="shared" si="64"/>
        <v>195</v>
      </c>
      <c r="BJ264" s="530">
        <f t="shared" si="64"/>
        <v>57</v>
      </c>
      <c r="BK264" s="530">
        <f t="shared" si="64"/>
        <v>115</v>
      </c>
      <c r="BL264" s="530">
        <f t="shared" si="64"/>
        <v>113</v>
      </c>
      <c r="BM264" s="530">
        <f t="shared" si="64"/>
        <v>0</v>
      </c>
      <c r="BN264" s="530">
        <f t="shared" si="64"/>
        <v>0</v>
      </c>
      <c r="BO264" s="530">
        <f t="shared" si="64"/>
        <v>0</v>
      </c>
      <c r="BP264" s="530">
        <f t="shared" si="64"/>
        <v>0</v>
      </c>
      <c r="BQ264" s="530">
        <f t="shared" ref="BQ264:BX264" si="65">BQ261</f>
        <v>0</v>
      </c>
      <c r="BR264" s="530">
        <f t="shared" si="65"/>
        <v>0</v>
      </c>
      <c r="BS264" s="530">
        <f t="shared" si="65"/>
        <v>0</v>
      </c>
      <c r="BT264" s="530">
        <f t="shared" si="65"/>
        <v>0</v>
      </c>
      <c r="BU264" s="530">
        <f t="shared" si="65"/>
        <v>0</v>
      </c>
      <c r="BV264" s="530">
        <f t="shared" si="65"/>
        <v>0</v>
      </c>
      <c r="BW264" s="530">
        <f t="shared" si="65"/>
        <v>0</v>
      </c>
      <c r="BX264" s="530">
        <f t="shared" si="65"/>
        <v>0</v>
      </c>
      <c r="BY264" s="530">
        <f>IF(OR(BY260=0,BY260=""), BY261,IF(BY261&gt;(BY260*(1+Dash!$B$6)), BY260*(1+Dash!$B$6), IF(BY261&lt;(BY260*(1-Dash!$B$7)), BY260*(1-Dash!$B$7), BY261)))</f>
        <v>5.5</v>
      </c>
      <c r="BZ264" s="530">
        <f>IF(OR(BZ260=0,BZ260=""), BZ261,IF(BZ261&gt;(BZ260*(1+Dash!$B$6)), BZ260*(1+Dash!$B$6), IF(BZ261&lt;(BZ260*(1-Dash!$B$7)), BZ260*(1-Dash!$B$7), BZ261)))</f>
        <v>30.800000000000004</v>
      </c>
      <c r="CA264" s="530">
        <f>IF(OR(CA260=0,CA260=""), CA261,IF(CA261&gt;(CA260*(1+Dash!$B$6)), CA260*(1+Dash!$B$6), IF(CA261&lt;(CA260*(1-Dash!$B$7)), CA260*(1-Dash!$B$7), CA261)))</f>
        <v>0</v>
      </c>
    </row>
    <row r="265" spans="1:79" s="477" customFormat="1">
      <c r="A265" s="477" t="s">
        <v>89</v>
      </c>
      <c r="B265" s="477" t="s">
        <v>1759</v>
      </c>
      <c r="C265" s="477">
        <v>2025</v>
      </c>
      <c r="D265" s="477" t="s">
        <v>1937</v>
      </c>
      <c r="E265" s="530">
        <f>IF(OR(E261=0, E261=""), E262, IF(E262&gt;(E261*(1+Dash!$B$6)), E261*(1+Dash!$B$6), IF(E262&lt;(E261*(1-Dash!$B$7)), E261*(1-Dash!$B$7), E262)))</f>
        <v>492.09999999999997</v>
      </c>
      <c r="F265" s="530">
        <f>IF(OR(F261=0, F261=""), F262, IF(F262&gt;(F261*(1+Dash!$B$6)), F261*(1+Dash!$B$6), IF(F262&lt;(F261*(1-Dash!$B$7)), F261*(1-Dash!$B$7), F262)))</f>
        <v>252</v>
      </c>
      <c r="G265" s="530">
        <f>IF(OR(G261=0, G261=""), G262, IF(G262&gt;(G261*(1+Dash!$B$6)), G261*(1+Dash!$B$6), IF(G262&lt;(G261*(1-Dash!$B$7)), G261*(1-Dash!$B$7), G262)))</f>
        <v>93.500000000000014</v>
      </c>
      <c r="H265" s="530">
        <f>IF(OR(H261=0, H261=""), H262, IF(H262&gt;(H261*(1+Dash!$B$6)), H261*(1+Dash!$B$6), IF(H262&lt;(H261*(1-Dash!$B$7)), H261*(1-Dash!$B$7), H262)))</f>
        <v>110</v>
      </c>
      <c r="I265" s="530">
        <f>IF(OR(I261=0, I261=""), I262, IF(I262&gt;(I261*(1+Dash!$B$6)), I261*(1+Dash!$B$6), IF(I262&lt;(I261*(1-Dash!$B$7)), I261*(1-Dash!$B$7), I262)))</f>
        <v>66</v>
      </c>
      <c r="J265" s="530">
        <f>IF(OR(J261=0, J261=""), J262, IF(J262&gt;(J261*(1+Dash!$B$6)), J261*(1+Dash!$B$6), IF(J262&lt;(J261*(1-Dash!$B$7)), J261*(1-Dash!$B$7), J262)))</f>
        <v>0</v>
      </c>
      <c r="K265" s="530">
        <f>IF(OR(K261=0, K261=""), K262, IF(K262&gt;(K261*(1+Dash!$B$6)), K261*(1+Dash!$B$6), IF(K262&lt;(K261*(1-Dash!$B$7)), K261*(1-Dash!$B$7), K262)))</f>
        <v>0</v>
      </c>
      <c r="L265" s="530">
        <f>IF(OR(L261=0, L261=""), L262, IF(L262&gt;(L261*(1+Dash!$B$6)), L261*(1+Dash!$B$6), IF(L262&lt;(L261*(1-Dash!$B$7)), L261*(1-Dash!$B$7), L262)))</f>
        <v>0</v>
      </c>
      <c r="M265" s="530">
        <f>IF(OR(M261=0, M261=""), M262, IF(M262&gt;(M261*(1+Dash!$B$6)), M261*(1+Dash!$B$6), IF(M262&lt;(M261*(1-Dash!$B$7)), M261*(1-Dash!$B$7), M262)))</f>
        <v>0</v>
      </c>
      <c r="N265" s="530">
        <f>IF(OR(N261=0, N261=""), N262, IF(N262&gt;(N261*(1+Dash!$B$6)), N261*(1+Dash!$B$6), IF(N262&lt;(N261*(1-Dash!$B$7)), N261*(1-Dash!$B$7), N262)))</f>
        <v>913</v>
      </c>
      <c r="O265" s="530">
        <f>IF(OR(O261=0, O261=""), O262, IF(O262&gt;(O261*(1+Dash!$B$6)), O261*(1+Dash!$B$6), IF(O262&lt;(O261*(1-Dash!$B$7)), O261*(1-Dash!$B$7), O262)))</f>
        <v>79.8</v>
      </c>
      <c r="P265" s="530">
        <f>IF(OR(P261=0, P261=""), P262, IF(P262&gt;(P261*(1+Dash!$B$6)), P261*(1+Dash!$B$6), IF(P262&lt;(P261*(1-Dash!$B$7)), P261*(1-Dash!$B$7), P262)))</f>
        <v>829.40000000000009</v>
      </c>
      <c r="Q265" s="530">
        <f>IF(OR(Q261=0, Q261=""), Q262, IF(Q262&gt;(Q261*(1+Dash!$B$6)), Q261*(1+Dash!$B$6), IF(Q262&lt;(Q261*(1-Dash!$B$7)), Q261*(1-Dash!$B$7), Q262)))</f>
        <v>0.95</v>
      </c>
      <c r="R265" s="530">
        <f>IF(OR(R261=0, R261=""), R262, IF(R262&gt;(R261*(1+Dash!$B$6)), R261*(1+Dash!$B$6), IF(R262&lt;(R261*(1-Dash!$B$7)), R261*(1-Dash!$B$7), R262)))</f>
        <v>0.95</v>
      </c>
      <c r="S265" s="530">
        <f>IF(OR(S261=0, S261=""), S262, IF(S262&gt;(S261*(1+Dash!$B$6)), S261*(1+Dash!$B$6), IF(S262&lt;(S261*(1-Dash!$B$7)), S261*(1-Dash!$B$7), S262)))</f>
        <v>0</v>
      </c>
      <c r="T265" s="530">
        <f>IF(OR(T261=0, T261=""), T262, IF(T262&gt;(T261*(1+Dash!$B$6)), T261*(1+Dash!$B$6), IF(T262&lt;(T261*(1-Dash!$B$7)), T261*(1-Dash!$B$7), T262)))</f>
        <v>0</v>
      </c>
      <c r="U265" s="530">
        <f>IF(OR(U261=0, U261=""), U262, IF(U262&gt;(U261*(1+Dash!$B$6)), U261*(1+Dash!$B$6), IF(U262&lt;(U261*(1-Dash!$B$7)), U261*(1-Dash!$B$7), U262)))</f>
        <v>0.95</v>
      </c>
      <c r="V265" s="530">
        <f>IF(OR(V261=0, V261=""), V262, IF(V262&gt;(V261*(1+Dash!$B$6)), V261*(1+Dash!$B$6), IF(V262&lt;(V261*(1-Dash!$B$7)), V261*(1-Dash!$B$7), V262)))</f>
        <v>0.95</v>
      </c>
      <c r="W265" s="530">
        <f>IF(OR(W261=0, W261=""), W262, IF(W262&gt;(W261*(1+Dash!$B$6)), W261*(1+Dash!$B$6), IF(W262&lt;(W261*(1-Dash!$B$7)), W261*(1-Dash!$B$7), W262)))</f>
        <v>0</v>
      </c>
      <c r="X265" s="530">
        <f>IF(OR(X261=0, X261=""), X262, IF(X262&gt;(X261*(1+Dash!$B$6)), X261*(1+Dash!$B$6), IF(X262&lt;(X261*(1-Dash!$B$7)), X261*(1-Dash!$B$7), X262)))</f>
        <v>0</v>
      </c>
      <c r="Y265" s="530">
        <f>IF(OR(Y261=0, Y261=""), Y262, IF(Y262&gt;(Y261*(1+Dash!$B$6)), Y261*(1+Dash!$B$6), IF(Y262&lt;(Y261*(1-Dash!$B$7)), Y261*(1-Dash!$B$7), Y262)))</f>
        <v>0</v>
      </c>
      <c r="Z265" s="530">
        <f>IF(OR(Z261=0, Z261=""), Z262, IF(Z262&gt;(Z261*(1+Dash!$B$6)), Z261*(1+Dash!$B$6), IF(Z262&lt;(Z261*(1-Dash!$B$7)), Z261*(1-Dash!$B$7), Z262)))</f>
        <v>0</v>
      </c>
      <c r="AA265" s="530">
        <f>IF(OR(AA261=0, AA261=""), AA262, IF(AA262&gt;(AA261*(1+Dash!$B$6)), AA261*(1+Dash!$B$6), IF(AA262&lt;(AA261*(1-Dash!$B$7)), AA261*(1-Dash!$B$7), AA262)))</f>
        <v>0</v>
      </c>
      <c r="AB265" s="530">
        <f>IF(OR(AB261=0, AB261=""), AB262, IF(AB262&gt;(AB261*(1+Dash!$B$6)), AB261*(1+Dash!$B$6), IF(AB262&lt;(AB261*(1-Dash!$B$7)), AB261*(1-Dash!$B$7), AB262)))</f>
        <v>0</v>
      </c>
      <c r="AC265" s="530">
        <f>IF(OR(AC261=0, AC261=""), AC262, IF(AC262&gt;(AC261*(1+Dash!$B$6)), AC261*(1+Dash!$B$6), IF(AC262&lt;(AC261*(1-Dash!$B$7)), AC261*(1-Dash!$B$7), AC262)))</f>
        <v>187</v>
      </c>
      <c r="AD265" s="530">
        <f>IF(OR(AD261=0, AD261=""), AD262, IF(AD262&gt;(AD261*(1+Dash!$B$6)), AD261*(1+Dash!$B$6), IF(AD262&lt;(AD261*(1-Dash!$B$7)), AD261*(1-Dash!$B$7), AD262)))</f>
        <v>131.1</v>
      </c>
      <c r="AE265" s="530">
        <f>IF(OR(AE261=0, AE261=""), AE262, IF(AE262&gt;(AE261*(1+Dash!$B$6)), AE261*(1+Dash!$B$6), IF(AE262&lt;(AE261*(1-Dash!$B$7)), AE261*(1-Dash!$B$7), AE262)))</f>
        <v>101.64999999999999</v>
      </c>
      <c r="AF265" s="530">
        <f>IF(OR(AF261=0, AF261=""), AF262, IF(AF262&gt;(AF261*(1+Dash!$B$6)), AF261*(1+Dash!$B$6), IF(AF262&lt;(AF261*(1-Dash!$B$7)), AF261*(1-Dash!$B$7), AF262)))</f>
        <v>77</v>
      </c>
      <c r="AG265" s="530">
        <f>IF(OR(AG261=0, AG261=""), AG262, IF(AG262&gt;(AG261*(1+Dash!$B$6)), AG261*(1+Dash!$B$6), IF(AG262&lt;(AG261*(1-Dash!$B$7)), AG261*(1-Dash!$B$7), AG262)))</f>
        <v>21.849999999999998</v>
      </c>
      <c r="AH265" s="530">
        <f>IF(OR(AH261=0, AH261=""), AH262, IF(AH262&gt;(AH261*(1+Dash!$B$6)), AH261*(1+Dash!$B$6), IF(AH262&lt;(AH261*(1-Dash!$B$7)), AH261*(1-Dash!$B$7), AH262)))</f>
        <v>16.149999999999999</v>
      </c>
      <c r="AI265" s="530">
        <f>IF(OR(AI261=0, AI261=""), AI262, IF(AI262&gt;(AI261*(1+Dash!$B$6)), AI261*(1+Dash!$B$6), IF(AI262&lt;(AI261*(1-Dash!$B$7)), AI261*(1-Dash!$B$7), AI262)))</f>
        <v>13.200000000000001</v>
      </c>
      <c r="AJ265" s="530">
        <f>IF(OR(AJ261=0, AJ261=""), AJ262, IF(AJ262&gt;(AJ261*(1+Dash!$B$6)), AJ261*(1+Dash!$B$6), IF(AJ262&lt;(AJ261*(1-Dash!$B$7)), AJ261*(1-Dash!$B$7), AJ262)))</f>
        <v>11</v>
      </c>
      <c r="AK265" s="530">
        <f>IF(OR(AK261=0, AK261=""), AK262, IF(AK262&gt;(AK261*(1+Dash!$B$6)), AK261*(1+Dash!$B$6), IF(AK262&lt;(AK261*(1-Dash!$B$7)), AK261*(1-Dash!$B$7), AK262)))</f>
        <v>167</v>
      </c>
      <c r="AL265" s="530">
        <f>IF(OR(AL261=0, AL261=""), AL262, IF(AL262&gt;(AL261*(1+Dash!$B$6)), AL261*(1+Dash!$B$6), IF(AL262&lt;(AL261*(1-Dash!$B$7)), AL261*(1-Dash!$B$7), AL262)))</f>
        <v>114.94999999999999</v>
      </c>
      <c r="AM265" s="530">
        <f>IF(OR(AM261=0, AM261=""), AM262, IF(AM262&gt;(AM261*(1+Dash!$B$6)), AM261*(1+Dash!$B$6), IF(AM262&lt;(AM261*(1-Dash!$B$7)), AM261*(1-Dash!$B$7), AM262)))</f>
        <v>90.25</v>
      </c>
      <c r="AN265" s="530">
        <f>IF(OR(AN261=0, AN261=""), AN262, IF(AN262&gt;(AN261*(1+Dash!$B$6)), AN261*(1+Dash!$B$6), IF(AN262&lt;(AN261*(1-Dash!$B$7)), AN261*(1-Dash!$B$7), AN262)))</f>
        <v>64.900000000000006</v>
      </c>
      <c r="AO265" s="530">
        <f>IF(OR(AO261=0, AO261=""), AO262, IF(AO262&gt;(AO261*(1+Dash!$B$6)), AO261*(1+Dash!$B$6), IF(AO262&lt;(AO261*(1-Dash!$B$7)), AO261*(1-Dash!$B$7), AO262)))</f>
        <v>1</v>
      </c>
      <c r="AP265" s="530">
        <f>IF(OR(AP261=0, AP261=""), AP262, IF(AP262&gt;(AP261*(1+Dash!$B$6)), AP261*(1+Dash!$B$6), IF(AP262&lt;(AP261*(1-Dash!$B$7)), AP261*(1-Dash!$B$7), AP262)))</f>
        <v>0</v>
      </c>
      <c r="AQ265" s="530">
        <f>IF(OR(AQ261=0, AQ261=""), AQ262, IF(AQ262&gt;(AQ261*(1+Dash!$B$6)), AQ261*(1+Dash!$B$6), IF(AQ262&lt;(AQ261*(1-Dash!$B$7)), AQ261*(1-Dash!$B$7), AQ262)))</f>
        <v>0</v>
      </c>
      <c r="AR265" s="530">
        <f>IF(OR(AR261=0, AR261=""), AR262, IF(AR262&gt;(AR261*(1+Dash!$B$6)), AR261*(1+Dash!$B$6), IF(AR262&lt;(AR261*(1-Dash!$B$7)), AR261*(1-Dash!$B$7), AR262)))</f>
        <v>1</v>
      </c>
      <c r="AS265" s="530">
        <f>IF(OR(AS261=0, AS261=""), AS262, IF(AS262&gt;(AS261*(1+Dash!$B$6)), AS261*(1+Dash!$B$6), IF(AS262&lt;(AS261*(1-Dash!$B$7)), AS261*(1-Dash!$B$7), AS262)))</f>
        <v>0</v>
      </c>
      <c r="AT265" s="530">
        <f>IF(OR(AT261=0, AT261=""), AT262, IF(AT262&gt;(AT261*(1+Dash!$B$6)), AT261*(1+Dash!$B$6), IF(AT262&lt;(AT261*(1-Dash!$B$7)), AT261*(1-Dash!$B$7), AT262)))</f>
        <v>0</v>
      </c>
      <c r="AU265" s="530">
        <f>IF(OR(AU261=0, AU261=""), AU262, IF(AU262&gt;(AU261*(1+Dash!$B$6)), AU261*(1+Dash!$B$6), IF(AU262&lt;(AU261*(1-Dash!$B$7)), AU261*(1-Dash!$B$7), AU262)))</f>
        <v>0</v>
      </c>
      <c r="AV265" s="530">
        <f>IF(OR(AV261=0, AV261=""), AV262, IF(AV262&gt;(AV261*(1+Dash!$B$6)), AV261*(1+Dash!$B$6), IF(AV262&lt;(AV261*(1-Dash!$B$7)), AV261*(1-Dash!$B$7), AV262)))</f>
        <v>0</v>
      </c>
      <c r="AW265" s="530">
        <f>IF(OR(AW261=0, AW261=""), AW262, IF(AW262&gt;(AW261*(1+Dash!$B$6)), AW261*(1+Dash!$B$6), IF(AW262&lt;(AW261*(1-Dash!$B$7)), AW261*(1-Dash!$B$7), AW262)))</f>
        <v>1</v>
      </c>
      <c r="AX265" s="530">
        <f>IF(OR(AX261=0, AX261=""), AX262, IF(AX262&gt;(AX261*(1+Dash!$B$6)), AX261*(1+Dash!$B$6), IF(AX262&lt;(AX261*(1-Dash!$B$7)), AX261*(1-Dash!$B$7), AX262)))</f>
        <v>0</v>
      </c>
      <c r="AY265" s="530">
        <f>IF(OR(AY261=0, AY261=""), AY262, IF(AY262&gt;(AY261*(1+Dash!$B$6)), AY261*(1+Dash!$B$6), IF(AY262&lt;(AY261*(1-Dash!$B$7)), AY261*(1-Dash!$B$7), AY262)))</f>
        <v>0</v>
      </c>
      <c r="AZ265" s="530">
        <f>IF(OR(AZ261=0, AZ261=""), AZ262, IF(AZ262&gt;(AZ261*(1+Dash!$B$6)), AZ261*(1+Dash!$B$6), IF(AZ262&lt;(AZ261*(1-Dash!$B$7)), AZ261*(1-Dash!$B$7), AZ262)))</f>
        <v>1</v>
      </c>
      <c r="BA265" s="530">
        <f>IF(OR(BA261=0, BA261=""), BA262, IF(BA262&gt;(BA261*(1+Dash!$B$6)), BA261*(1+Dash!$B$6), IF(BA262&lt;(BA261*(1-Dash!$B$7)), BA261*(1-Dash!$B$7), BA262)))</f>
        <v>410</v>
      </c>
      <c r="BB265" s="530">
        <f>IF(OR(BB261=0, BB261=""), BB262, IF(BB262&gt;(BB261*(1+Dash!$B$6)), BB261*(1+Dash!$B$6), IF(BB262&lt;(BB261*(1-Dash!$B$7)), BB261*(1-Dash!$B$7), BB262)))</f>
        <v>159.6</v>
      </c>
      <c r="BC265" s="530">
        <f>IF(OR(BC261=0, BC261=""), BC262, IF(BC262&gt;(BC261*(1+Dash!$B$6)), BC261*(1+Dash!$B$6), IF(BC262&lt;(BC261*(1-Dash!$B$7)), BC261*(1-Dash!$B$7), BC262)))</f>
        <v>212.79999999999998</v>
      </c>
      <c r="BD265" s="530">
        <f>IF(OR(BD261=0, BD261=""), BD262, IF(BD262&gt;(BD261*(1+Dash!$B$6)), BD261*(1+Dash!$B$6), IF(BD262&lt;(BD261*(1-Dash!$B$7)), BD261*(1-Dash!$B$7), BD262)))</f>
        <v>165</v>
      </c>
      <c r="BE265" s="530">
        <f>IF(OR(BE261=0, BE261=""), BE262, IF(BE262&gt;(BE261*(1+Dash!$B$6)), BE261*(1+Dash!$B$6), IF(BE262&lt;(BE261*(1-Dash!$B$7)), BE261*(1-Dash!$B$7), BE262)))</f>
        <v>246.40000000000003</v>
      </c>
      <c r="BF265" s="530">
        <f>IF(OR(BF261=0, BF261=""), BF262, IF(BF262&gt;(BF261*(1+Dash!$B$6)), BF261*(1+Dash!$B$6), IF(BF262&lt;(BF261*(1-Dash!$B$7)), BF261*(1-Dash!$B$7), BF262)))</f>
        <v>110</v>
      </c>
      <c r="BG265" s="530">
        <f>IF(OR(BG261=0, BG261=""), BG262, IF(BG262&gt;(BG261*(1+Dash!$B$6)), BG261*(1+Dash!$B$6), IF(BG262&lt;(BG261*(1-Dash!$B$7)), BG261*(1-Dash!$B$7), BG262)))</f>
        <v>119.9</v>
      </c>
      <c r="BH265" s="530">
        <f>IF(OR(BH261=0, BH261=""), BH262, IF(BH262&gt;(BH261*(1+Dash!$B$6)), BH261*(1+Dash!$B$6), IF(BH262&lt;(BH261*(1-Dash!$B$7)), BH261*(1-Dash!$B$7), BH262)))</f>
        <v>56.1</v>
      </c>
      <c r="BI265" s="530">
        <f>IF(OR(BI261=0, BI261=""), BI262, IF(BI262&gt;(BI261*(1+Dash!$B$6)), BI261*(1+Dash!$B$6), IF(BI262&lt;(BI261*(1-Dash!$B$7)), BI261*(1-Dash!$B$7), BI262)))</f>
        <v>185.25</v>
      </c>
      <c r="BJ265" s="530">
        <f>IF(OR(BJ261=0, BJ261=""), BJ262, IF(BJ262&gt;(BJ261*(1+Dash!$B$6)), BJ261*(1+Dash!$B$6), IF(BJ262&lt;(BJ261*(1-Dash!$B$7)), BJ261*(1-Dash!$B$7), BJ262)))</f>
        <v>54.15</v>
      </c>
      <c r="BK265" s="530">
        <f>IF(OR(BK261=0, BK261=""), BK262, IF(BK262&gt;(BK261*(1+Dash!$B$6)), BK261*(1+Dash!$B$6), IF(BK262&lt;(BK261*(1-Dash!$B$7)), BK261*(1-Dash!$B$7), BK262)))</f>
        <v>109.25</v>
      </c>
      <c r="BL265" s="530">
        <f>IF(OR(BL261=0, BL261=""), BL262, IF(BL262&gt;(BL261*(1+Dash!$B$6)), BL261*(1+Dash!$B$6), IF(BL262&lt;(BL261*(1-Dash!$B$7)), BL261*(1-Dash!$B$7), BL262)))</f>
        <v>107.35</v>
      </c>
      <c r="BM265" s="530">
        <f>IF(OR(BM261=0, BM261=""), BM262, IF(BM262&gt;(BM261*(1+Dash!$B$6)), BM261*(1+Dash!$B$6), IF(BM262&lt;(BM261*(1-Dash!$B$7)), BM261*(1-Dash!$B$7), BM262)))</f>
        <v>0</v>
      </c>
      <c r="BN265" s="530">
        <f>IF(OR(BN261=0, BN261=""), BN262, IF(BN262&gt;(BN261*(1+Dash!$B$6)), BN261*(1+Dash!$B$6), IF(BN262&lt;(BN261*(1-Dash!$B$7)), BN261*(1-Dash!$B$7), BN262)))</f>
        <v>0</v>
      </c>
      <c r="BO265" s="530">
        <f>IF(OR(BO261=0, BO261=""), BO262, IF(BO262&gt;(BO261*(1+Dash!$B$6)), BO261*(1+Dash!$B$6), IF(BO262&lt;(BO261*(1-Dash!$B$7)), BO261*(1-Dash!$B$7), BO262)))</f>
        <v>0</v>
      </c>
      <c r="BP265" s="530">
        <f>IF(OR(BP261=0, BP261=""), BP262, IF(BP262&gt;(BP261*(1+Dash!$B$6)), BP261*(1+Dash!$B$6), IF(BP262&lt;(BP261*(1-Dash!$B$7)), BP261*(1-Dash!$B$7), BP262)))</f>
        <v>0</v>
      </c>
      <c r="BQ265" s="530">
        <f>IF(OR(BQ261=0, BQ261=""), BQ262, IF(BQ262&gt;(BQ261*(1+Dash!$B$6)), BQ261*(1+Dash!$B$6), IF(BQ262&lt;(BQ261*(1-Dash!$B$7)), BQ261*(1-Dash!$B$7), BQ262)))</f>
        <v>0</v>
      </c>
      <c r="BR265" s="530">
        <f>IF(OR(BR261=0, BR261=""), BR262, IF(BR262&gt;(BR261*(1+Dash!$B$6)), BR261*(1+Dash!$B$6), IF(BR262&lt;(BR261*(1-Dash!$B$7)), BR261*(1-Dash!$B$7), BR262)))</f>
        <v>0</v>
      </c>
      <c r="BS265" s="530">
        <f>IF(OR(BS261=0, BS261=""), BS262, IF(BS262&gt;(BS261*(1+Dash!$B$6)), BS261*(1+Dash!$B$6), IF(BS262&lt;(BS261*(1-Dash!$B$7)), BS261*(1-Dash!$B$7), BS262)))</f>
        <v>0</v>
      </c>
      <c r="BT265" s="530">
        <f>IF(OR(BT261=0, BT261=""), BT262, IF(BT262&gt;(BT261*(1+Dash!$B$6)), BT261*(1+Dash!$B$6), IF(BT262&lt;(BT261*(1-Dash!$B$7)), BT261*(1-Dash!$B$7), BT262)))</f>
        <v>0</v>
      </c>
      <c r="BU265" s="530">
        <f>IF(OR(BU261=0, BU261=""), BU262, IF(BU262&gt;(BU261*(1+Dash!$B$6)), BU261*(1+Dash!$B$6), IF(BU262&lt;(BU261*(1-Dash!$B$7)), BU261*(1-Dash!$B$7), BU262)))</f>
        <v>0</v>
      </c>
      <c r="BV265" s="530">
        <f>IF(OR(BV261=0, BV261=""), BV262, IF(BV262&gt;(BV261*(1+Dash!$B$6)), BV261*(1+Dash!$B$6), IF(BV262&lt;(BV261*(1-Dash!$B$7)), BV261*(1-Dash!$B$7), BV262)))</f>
        <v>0</v>
      </c>
      <c r="BW265" s="530">
        <f>IF(OR(BW261=0, BW261=""), BW262, IF(BW262&gt;(BW261*(1+Dash!$B$6)), BW261*(1+Dash!$B$6), IF(BW262&lt;(BW261*(1-Dash!$B$7)), BW261*(1-Dash!$B$7), BW262)))</f>
        <v>0</v>
      </c>
      <c r="BX265" s="530">
        <f>IF(OR(BX261=0, BX261=""), BX262, IF(BX262&gt;(BX261*(1+Dash!$B$6)), BX261*(1+Dash!$B$6), IF(BX262&lt;(BX261*(1-Dash!$B$7)), BX261*(1-Dash!$B$7), BX262)))</f>
        <v>0</v>
      </c>
      <c r="BY265" s="530">
        <f>IF(OR(BY261=0, BY261=""), BY262, IF(BY262&gt;(BY261*(1+Dash!$B$6)), BY261*(1+Dash!$B$6), IF(BY262&lt;(BY261*(1-Dash!$B$7)), BY261*(1-Dash!$B$7), BY262)))</f>
        <v>10.45</v>
      </c>
      <c r="BZ265" s="530">
        <f>IF(OR(BZ261=0, BZ261=""), BZ262, IF(BZ262&gt;(BZ261*(1+Dash!$B$6)), BZ261*(1+Dash!$B$6), IF(BZ262&lt;(BZ261*(1-Dash!$B$7)), BZ261*(1-Dash!$B$7), BZ262)))</f>
        <v>33.25</v>
      </c>
      <c r="CA265" s="530">
        <f>IF(OR(CA261=0, CA261=""), CA262, IF(CA262&gt;(CA261*(1+Dash!$B$6)), CA261*(1+Dash!$B$6), IF(CA262&lt;(CA261*(1-Dash!$B$7)), CA261*(1-Dash!$B$7), CA262)))</f>
        <v>0</v>
      </c>
    </row>
    <row r="266" spans="1:79" s="477" customFormat="1">
      <c r="A266" s="477" t="s">
        <v>89</v>
      </c>
      <c r="B266" s="477" t="s">
        <v>1759</v>
      </c>
      <c r="C266" s="477">
        <v>2026</v>
      </c>
      <c r="D266" s="477" t="s">
        <v>1937</v>
      </c>
      <c r="E266" s="530">
        <f>IF(E263&gt;(E265*(1+Dash!$B$6)), E265*(1+Dash!$B$6), IF(E263&lt;(E265*(1-Dash!$B$7)), E265*(1-Dash!$B$7), E263))</f>
        <v>467.49499999999995</v>
      </c>
      <c r="F266" s="530">
        <f>IF(F263&gt;(F265*(1+Dash!$B$6)), F265*(1+Dash!$B$6), IF(F263&lt;(F265*(1-Dash!$B$7)), F265*(1-Dash!$B$7), F263))</f>
        <v>252</v>
      </c>
      <c r="G266" s="530">
        <f>IF(G263&gt;(G265*(1+Dash!$B$6)), G265*(1+Dash!$B$6), IF(G263&lt;(G265*(1-Dash!$B$7)), G265*(1-Dash!$B$7), G263))</f>
        <v>102.85000000000002</v>
      </c>
      <c r="H266" s="530">
        <f>IF(H263&gt;(H265*(1+Dash!$B$6)), H265*(1+Dash!$B$6), IF(H263&lt;(H265*(1-Dash!$B$7)), H265*(1-Dash!$B$7), H263))</f>
        <v>110</v>
      </c>
      <c r="I266" s="530">
        <f>IF(I263&gt;(I265*(1+Dash!$B$6)), I265*(1+Dash!$B$6), IF(I263&lt;(I265*(1-Dash!$B$7)), I265*(1-Dash!$B$7), I263))</f>
        <v>66</v>
      </c>
      <c r="J266" s="530">
        <f>IF(J263&gt;(J265*(1+Dash!$B$6)), J265*(1+Dash!$B$6), IF(J263&lt;(J265*(1-Dash!$B$7)), J265*(1-Dash!$B$7), J263))</f>
        <v>0</v>
      </c>
      <c r="K266" s="530">
        <f>IF(K263&gt;(K265*(1+Dash!$B$6)), K265*(1+Dash!$B$6), IF(K263&lt;(K265*(1-Dash!$B$7)), K265*(1-Dash!$B$7), K263))</f>
        <v>0</v>
      </c>
      <c r="L266" s="530">
        <f>IF(L263&gt;(L265*(1+Dash!$B$6)), L265*(1+Dash!$B$6), IF(L263&lt;(L265*(1-Dash!$B$7)), L265*(1-Dash!$B$7), L263))</f>
        <v>0</v>
      </c>
      <c r="M266" s="530">
        <f>IF(M263&gt;(M265*(1+Dash!$B$6)), M265*(1+Dash!$B$6), IF(M263&lt;(M265*(1-Dash!$B$7)), M265*(1-Dash!$B$7), M263))</f>
        <v>0</v>
      </c>
      <c r="N266" s="530">
        <f>IF(N263&gt;(N265*(1+Dash!$B$6)), N265*(1+Dash!$B$6), IF(N263&lt;(N265*(1-Dash!$B$7)), N265*(1-Dash!$B$7), N263))</f>
        <v>913</v>
      </c>
      <c r="O266" s="530">
        <f>IF(O263&gt;(O265*(1+Dash!$B$6)), O265*(1+Dash!$B$6), IF(O263&lt;(O265*(1-Dash!$B$7)), O265*(1-Dash!$B$7), O263))</f>
        <v>75.809999999999988</v>
      </c>
      <c r="P266" s="530">
        <f>IF(P263&gt;(P265*(1+Dash!$B$6)), P265*(1+Dash!$B$6), IF(P263&lt;(P265*(1-Dash!$B$7)), P265*(1-Dash!$B$7), P263))</f>
        <v>853</v>
      </c>
      <c r="Q266" s="530">
        <f>IF(Q263&gt;(Q265*(1+Dash!$B$6)), Q265*(1+Dash!$B$6), IF(Q263&lt;(Q265*(1-Dash!$B$7)), Q265*(1-Dash!$B$7), Q263))</f>
        <v>0.90249999999999997</v>
      </c>
      <c r="R266" s="530">
        <f>IF(R263&gt;(R265*(1+Dash!$B$6)), R265*(1+Dash!$B$6), IF(R263&lt;(R265*(1-Dash!$B$7)), R265*(1-Dash!$B$7), R263))</f>
        <v>0.90249999999999997</v>
      </c>
      <c r="S266" s="530">
        <f>IF(S263&gt;(S265*(1+Dash!$B$6)), S265*(1+Dash!$B$6), IF(S263&lt;(S265*(1-Dash!$B$7)), S265*(1-Dash!$B$7), S263))</f>
        <v>0</v>
      </c>
      <c r="T266" s="530">
        <f>IF(T263&gt;(T265*(1+Dash!$B$6)), T265*(1+Dash!$B$6), IF(T263&lt;(T265*(1-Dash!$B$7)), T265*(1-Dash!$B$7), T263))</f>
        <v>0</v>
      </c>
      <c r="U266" s="530">
        <f>IF(U263&gt;(U265*(1+Dash!$B$6)), U265*(1+Dash!$B$6), IF(U263&lt;(U265*(1-Dash!$B$7)), U265*(1-Dash!$B$7), U263))</f>
        <v>0.90249999999999997</v>
      </c>
      <c r="V266" s="530">
        <f>IF(V263&gt;(V265*(1+Dash!$B$6)), V265*(1+Dash!$B$6), IF(V263&lt;(V265*(1-Dash!$B$7)), V265*(1-Dash!$B$7), V263))</f>
        <v>0.90249999999999997</v>
      </c>
      <c r="W266" s="530">
        <f>IF(W263&gt;(W265*(1+Dash!$B$6)), W265*(1+Dash!$B$6), IF(W263&lt;(W265*(1-Dash!$B$7)), W265*(1-Dash!$B$7), W263))</f>
        <v>0</v>
      </c>
      <c r="X266" s="530">
        <f>IF(X263&gt;(X265*(1+Dash!$B$6)), X265*(1+Dash!$B$6), IF(X263&lt;(X265*(1-Dash!$B$7)), X265*(1-Dash!$B$7), X263))</f>
        <v>0</v>
      </c>
      <c r="Y266" s="530">
        <f>IF(Y263&gt;(Y265*(1+Dash!$B$6)), Y265*(1+Dash!$B$6), IF(Y263&lt;(Y265*(1-Dash!$B$7)), Y265*(1-Dash!$B$7), Y263))</f>
        <v>0</v>
      </c>
      <c r="Z266" s="530">
        <f>IF(Z263&gt;(Z265*(1+Dash!$B$6)), Z265*(1+Dash!$B$6), IF(Z263&lt;(Z265*(1-Dash!$B$7)), Z265*(1-Dash!$B$7), Z263))</f>
        <v>0</v>
      </c>
      <c r="AA266" s="530">
        <f>IF(AA263&gt;(AA265*(1+Dash!$B$6)), AA265*(1+Dash!$B$6), IF(AA263&lt;(AA265*(1-Dash!$B$7)), AA265*(1-Dash!$B$7), AA263))</f>
        <v>0</v>
      </c>
      <c r="AB266" s="530">
        <f>IF(AB263&gt;(AB265*(1+Dash!$B$6)), AB265*(1+Dash!$B$6), IF(AB263&lt;(AB265*(1-Dash!$B$7)), AB265*(1-Dash!$B$7), AB263))</f>
        <v>0</v>
      </c>
      <c r="AC266" s="530">
        <f>IF(AC263&gt;(AC265*(1+Dash!$B$6)), AC265*(1+Dash!$B$6), IF(AC263&lt;(AC265*(1-Dash!$B$7)), AC265*(1-Dash!$B$7), AC263))</f>
        <v>187</v>
      </c>
      <c r="AD266" s="530">
        <f>IF(AD263&gt;(AD265*(1+Dash!$B$6)), AD265*(1+Dash!$B$6), IF(AD263&lt;(AD265*(1-Dash!$B$7)), AD265*(1-Dash!$B$7), AD263))</f>
        <v>124.54499999999999</v>
      </c>
      <c r="AE266" s="530">
        <f>IF(AE263&gt;(AE265*(1+Dash!$B$6)), AE265*(1+Dash!$B$6), IF(AE263&lt;(AE265*(1-Dash!$B$7)), AE265*(1-Dash!$B$7), AE263))</f>
        <v>100</v>
      </c>
      <c r="AF266" s="530">
        <f>IF(AF263&gt;(AF265*(1+Dash!$B$6)), AF265*(1+Dash!$B$6), IF(AF263&lt;(AF265*(1-Dash!$B$7)), AF265*(1-Dash!$B$7), AF263))</f>
        <v>77</v>
      </c>
      <c r="AG266" s="530">
        <f>IF(AG263&gt;(AG265*(1+Dash!$B$6)), AG265*(1+Dash!$B$6), IF(AG263&lt;(AG265*(1-Dash!$B$7)), AG265*(1-Dash!$B$7), AG263))</f>
        <v>20.757499999999997</v>
      </c>
      <c r="AH266" s="530">
        <f>IF(AH263&gt;(AH265*(1+Dash!$B$6)), AH265*(1+Dash!$B$6), IF(AH263&lt;(AH265*(1-Dash!$B$7)), AH265*(1-Dash!$B$7), AH263))</f>
        <v>15.342499999999998</v>
      </c>
      <c r="AI266" s="530">
        <f>IF(AI263&gt;(AI265*(1+Dash!$B$6)), AI265*(1+Dash!$B$6), IF(AI263&lt;(AI265*(1-Dash!$B$7)), AI265*(1-Dash!$B$7), AI263))</f>
        <v>14</v>
      </c>
      <c r="AJ266" s="530">
        <f>IF(AJ263&gt;(AJ265*(1+Dash!$B$6)), AJ265*(1+Dash!$B$6), IF(AJ263&lt;(AJ265*(1-Dash!$B$7)), AJ265*(1-Dash!$B$7), AJ263))</f>
        <v>11</v>
      </c>
      <c r="AK266" s="530">
        <f>IF(AK263&gt;(AK265*(1+Dash!$B$6)), AK265*(1+Dash!$B$6), IF(AK263&lt;(AK265*(1-Dash!$B$7)), AK265*(1-Dash!$B$7), AK263))</f>
        <v>167</v>
      </c>
      <c r="AL266" s="530">
        <f>IF(AL263&gt;(AL265*(1+Dash!$B$6)), AL265*(1+Dash!$B$6), IF(AL263&lt;(AL265*(1-Dash!$B$7)), AL265*(1-Dash!$B$7), AL263))</f>
        <v>109.20249999999999</v>
      </c>
      <c r="AM266" s="530">
        <f>IF(AM263&gt;(AM265*(1+Dash!$B$6)), AM265*(1+Dash!$B$6), IF(AM263&lt;(AM265*(1-Dash!$B$7)), AM265*(1-Dash!$B$7), AM263))</f>
        <v>86</v>
      </c>
      <c r="AN266" s="530">
        <f>IF(AN263&gt;(AN265*(1+Dash!$B$6)), AN265*(1+Dash!$B$6), IF(AN263&lt;(AN265*(1-Dash!$B$7)), AN265*(1-Dash!$B$7), AN263))</f>
        <v>66</v>
      </c>
      <c r="AO266" s="530">
        <f>IF(AO263&gt;(AO265*(1+Dash!$B$6)), AO265*(1+Dash!$B$6), IF(AO263&lt;(AO265*(1-Dash!$B$7)), AO265*(1-Dash!$B$7), AO263))</f>
        <v>1</v>
      </c>
      <c r="AP266" s="530">
        <f>IF(AP263&gt;(AP265*(1+Dash!$B$6)), AP265*(1+Dash!$B$6), IF(AP263&lt;(AP265*(1-Dash!$B$7)), AP265*(1-Dash!$B$7), AP263))</f>
        <v>0</v>
      </c>
      <c r="AQ266" s="530">
        <f>IF(AQ263&gt;(AQ265*(1+Dash!$B$6)), AQ265*(1+Dash!$B$6), IF(AQ263&lt;(AQ265*(1-Dash!$B$7)), AQ265*(1-Dash!$B$7), AQ263))</f>
        <v>0</v>
      </c>
      <c r="AR266" s="530">
        <f>IF(AR263&gt;(AR265*(1+Dash!$B$6)), AR265*(1+Dash!$B$6), IF(AR263&lt;(AR265*(1-Dash!$B$7)), AR265*(1-Dash!$B$7), AR263))</f>
        <v>1</v>
      </c>
      <c r="AS266" s="530">
        <f>IF(AS263&gt;(AS265*(1+Dash!$B$6)), AS265*(1+Dash!$B$6), IF(AS263&lt;(AS265*(1-Dash!$B$7)), AS265*(1-Dash!$B$7), AS263))</f>
        <v>0</v>
      </c>
      <c r="AT266" s="530">
        <f>IF(AT263&gt;(AT265*(1+Dash!$B$6)), AT265*(1+Dash!$B$6), IF(AT263&lt;(AT265*(1-Dash!$B$7)), AT265*(1-Dash!$B$7), AT263))</f>
        <v>0</v>
      </c>
      <c r="AU266" s="530">
        <f>IF(AU263&gt;(AU265*(1+Dash!$B$6)), AU265*(1+Dash!$B$6), IF(AU263&lt;(AU265*(1-Dash!$B$7)), AU265*(1-Dash!$B$7), AU263))</f>
        <v>0</v>
      </c>
      <c r="AV266" s="530">
        <f>IF(AV263&gt;(AV265*(1+Dash!$B$6)), AV265*(1+Dash!$B$6), IF(AV263&lt;(AV265*(1-Dash!$B$7)), AV265*(1-Dash!$B$7), AV263))</f>
        <v>0</v>
      </c>
      <c r="AW266" s="530">
        <f>IF(AW263&gt;(AW265*(1+Dash!$B$6)), AW265*(1+Dash!$B$6), IF(AW263&lt;(AW265*(1-Dash!$B$7)), AW265*(1-Dash!$B$7), AW263))</f>
        <v>1</v>
      </c>
      <c r="AX266" s="530">
        <f>IF(AX263&gt;(AX265*(1+Dash!$B$6)), AX265*(1+Dash!$B$6), IF(AX263&lt;(AX265*(1-Dash!$B$7)), AX265*(1-Dash!$B$7), AX263))</f>
        <v>0</v>
      </c>
      <c r="AY266" s="530">
        <f>IF(AY263&gt;(AY265*(1+Dash!$B$6)), AY265*(1+Dash!$B$6), IF(AY263&lt;(AY265*(1-Dash!$B$7)), AY265*(1-Dash!$B$7), AY263))</f>
        <v>0</v>
      </c>
      <c r="AZ266" s="530">
        <f>IF(AZ263&gt;(AZ265*(1+Dash!$B$6)), AZ265*(1+Dash!$B$6), IF(AZ263&lt;(AZ265*(1-Dash!$B$7)), AZ265*(1-Dash!$B$7), AZ263))</f>
        <v>1</v>
      </c>
      <c r="BA266" s="530">
        <f>IF(BA263&gt;(BA265*(1+Dash!$B$6)), BA265*(1+Dash!$B$6), IF(BA263&lt;(BA265*(1-Dash!$B$7)), BA265*(1-Dash!$B$7), BA263))</f>
        <v>410</v>
      </c>
      <c r="BB266" s="530">
        <f>IF(BB263&gt;(BB265*(1+Dash!$B$6)), BB265*(1+Dash!$B$6), IF(BB263&lt;(BB265*(1-Dash!$B$7)), BB265*(1-Dash!$B$7), BB263))</f>
        <v>151.61999999999998</v>
      </c>
      <c r="BC266" s="530">
        <f>IF(BC263&gt;(BC265*(1+Dash!$B$6)), BC265*(1+Dash!$B$6), IF(BC263&lt;(BC265*(1-Dash!$B$7)), BC265*(1-Dash!$B$7), BC263))</f>
        <v>209</v>
      </c>
      <c r="BD266" s="530">
        <f>IF(BD263&gt;(BD265*(1+Dash!$B$6)), BD265*(1+Dash!$B$6), IF(BD263&lt;(BD265*(1-Dash!$B$7)), BD265*(1-Dash!$B$7), BD263))</f>
        <v>165</v>
      </c>
      <c r="BE266" s="530">
        <f>IF(BE263&gt;(BE265*(1+Dash!$B$6)), BE265*(1+Dash!$B$6), IF(BE263&lt;(BE265*(1-Dash!$B$7)), BE265*(1-Dash!$B$7), BE263))</f>
        <v>264</v>
      </c>
      <c r="BF266" s="530">
        <f>IF(BF263&gt;(BF265*(1+Dash!$B$6)), BF265*(1+Dash!$B$6), IF(BF263&lt;(BF265*(1-Dash!$B$7)), BF265*(1-Dash!$B$7), BF263))</f>
        <v>110</v>
      </c>
      <c r="BG266" s="530">
        <f>IF(BG263&gt;(BG265*(1+Dash!$B$6)), BG265*(1+Dash!$B$6), IF(BG263&lt;(BG265*(1-Dash!$B$7)), BG265*(1-Dash!$B$7), BG263))</f>
        <v>129</v>
      </c>
      <c r="BH266" s="530">
        <f>IF(BH263&gt;(BH265*(1+Dash!$B$6)), BH265*(1+Dash!$B$6), IF(BH263&lt;(BH265*(1-Dash!$B$7)), BH265*(1-Dash!$B$7), BH263))</f>
        <v>61.710000000000008</v>
      </c>
      <c r="BI266" s="530">
        <f>IF(BI263&gt;(BI265*(1+Dash!$B$6)), BI265*(1+Dash!$B$6), IF(BI263&lt;(BI265*(1-Dash!$B$7)), BI265*(1-Dash!$B$7), BI263))</f>
        <v>175.98749999999998</v>
      </c>
      <c r="BJ266" s="530">
        <f>IF(BJ263&gt;(BJ265*(1+Dash!$B$6)), BJ265*(1+Dash!$B$6), IF(BJ263&lt;(BJ265*(1-Dash!$B$7)), BJ265*(1-Dash!$B$7), BJ263))</f>
        <v>51.442499999999995</v>
      </c>
      <c r="BK266" s="530">
        <f>IF(BK263&gt;(BK265*(1+Dash!$B$6)), BK265*(1+Dash!$B$6), IF(BK263&lt;(BK265*(1-Dash!$B$7)), BK265*(1-Dash!$B$7), BK263))</f>
        <v>103.78749999999999</v>
      </c>
      <c r="BL266" s="530">
        <f>IF(BL263&gt;(BL265*(1+Dash!$B$6)), BL265*(1+Dash!$B$6), IF(BL263&lt;(BL265*(1-Dash!$B$7)), BL265*(1-Dash!$B$7), BL263))</f>
        <v>101.98249999999999</v>
      </c>
      <c r="BM266" s="530">
        <f>IF(BM263&gt;(BM265*(1+Dash!$B$6)), BM265*(1+Dash!$B$6), IF(BM263&lt;(BM265*(1-Dash!$B$7)), BM265*(1-Dash!$B$7), BM263))</f>
        <v>0</v>
      </c>
      <c r="BN266" s="530">
        <f>IF(BN263&gt;(BN265*(1+Dash!$B$6)), BN265*(1+Dash!$B$6), IF(BN263&lt;(BN265*(1-Dash!$B$7)), BN265*(1-Dash!$B$7), BN263))</f>
        <v>0</v>
      </c>
      <c r="BO266" s="530">
        <f>IF(BO263&gt;(BO265*(1+Dash!$B$6)), BO265*(1+Dash!$B$6), IF(BO263&lt;(BO265*(1-Dash!$B$7)), BO265*(1-Dash!$B$7), BO263))</f>
        <v>0</v>
      </c>
      <c r="BP266" s="530">
        <f>IF(BP263&gt;(BP265*(1+Dash!$B$6)), BP265*(1+Dash!$B$6), IF(BP263&lt;(BP265*(1-Dash!$B$7)), BP265*(1-Dash!$B$7), BP263))</f>
        <v>0</v>
      </c>
      <c r="BQ266" s="530">
        <f>IF(BQ263&gt;(BQ265*(1+Dash!$B$6)), BQ265*(1+Dash!$B$6), IF(BQ263&lt;(BQ265*(1-Dash!$B$7)), BQ265*(1-Dash!$B$7), BQ263))</f>
        <v>0</v>
      </c>
      <c r="BR266" s="530">
        <f>IF(BR263&gt;(BR265*(1+Dash!$B$6)), BR265*(1+Dash!$B$6), IF(BR263&lt;(BR265*(1-Dash!$B$7)), BR265*(1-Dash!$B$7), BR263))</f>
        <v>0</v>
      </c>
      <c r="BS266" s="530">
        <f>IF(BS263&gt;(BS265*(1+Dash!$B$6)), BS265*(1+Dash!$B$6), IF(BS263&lt;(BS265*(1-Dash!$B$7)), BS265*(1-Dash!$B$7), BS263))</f>
        <v>0</v>
      </c>
      <c r="BT266" s="530">
        <f>IF(BT263&gt;(BT265*(1+Dash!$B$6)), BT265*(1+Dash!$B$6), IF(BT263&lt;(BT265*(1-Dash!$B$7)), BT265*(1-Dash!$B$7), BT263))</f>
        <v>0</v>
      </c>
      <c r="BU266" s="530">
        <f>IF(BU263&gt;(BU265*(1+Dash!$B$6)), BU265*(1+Dash!$B$6), IF(BU263&lt;(BU265*(1-Dash!$B$7)), BU265*(1-Dash!$B$7), BU263))</f>
        <v>0</v>
      </c>
      <c r="BV266" s="530">
        <f>IF(BV263&gt;(BV265*(1+Dash!$B$6)), BV265*(1+Dash!$B$6), IF(BV263&lt;(BV265*(1-Dash!$B$7)), BV265*(1-Dash!$B$7), BV263))</f>
        <v>0</v>
      </c>
      <c r="BW266" s="530">
        <f>IF(BW263&gt;(BW265*(1+Dash!$B$6)), BW265*(1+Dash!$B$6), IF(BW263&lt;(BW265*(1-Dash!$B$7)), BW265*(1-Dash!$B$7), BW263))</f>
        <v>0</v>
      </c>
      <c r="BX266" s="530">
        <f>IF(BX263&gt;(BX265*(1+Dash!$B$6)), BX265*(1+Dash!$B$6), IF(BX263&lt;(BX265*(1-Dash!$B$7)), BX265*(1-Dash!$B$7), BX263))</f>
        <v>0</v>
      </c>
      <c r="BY266" s="530">
        <f>IF(BY263&gt;(BY265*(1+Dash!$B$6)), BY265*(1+Dash!$B$6), IF(BY263&lt;(BY265*(1-Dash!$B$7)), BY265*(1-Dash!$B$7), BY263))</f>
        <v>9.9274999999999984</v>
      </c>
      <c r="BZ266" s="530">
        <f>IF(BZ263&gt;(BZ265*(1+Dash!$B$6)), BZ265*(1+Dash!$B$6), IF(BZ263&lt;(BZ265*(1-Dash!$B$7)), BZ265*(1-Dash!$B$7), BZ263))</f>
        <v>31.587499999999999</v>
      </c>
      <c r="CA266" s="530">
        <f>IF(CA263&gt;(CA265*(1+Dash!$B$6)), CA265*(1+Dash!$B$6), IF(CA263&lt;(CA265*(1-Dash!$B$7)), CA265*(1-Dash!$B$7), CA263))</f>
        <v>0</v>
      </c>
    </row>
    <row r="267" spans="1:79" s="477" customFormat="1">
      <c r="A267" s="477" t="s">
        <v>91</v>
      </c>
      <c r="B267" s="477" t="s">
        <v>1880</v>
      </c>
      <c r="C267" s="477">
        <v>2018</v>
      </c>
      <c r="D267" s="477" t="s">
        <v>1934</v>
      </c>
      <c r="E267" s="530">
        <v>422</v>
      </c>
      <c r="F267" s="530">
        <v>408</v>
      </c>
      <c r="G267" s="530">
        <v>174</v>
      </c>
      <c r="H267" s="530">
        <v>225</v>
      </c>
      <c r="I267" s="530">
        <v>99</v>
      </c>
      <c r="J267" s="530">
        <v>0</v>
      </c>
      <c r="K267" s="530">
        <v>0</v>
      </c>
      <c r="L267" s="530">
        <v>0</v>
      </c>
      <c r="M267" s="530">
        <v>0</v>
      </c>
      <c r="N267" s="530">
        <v>0</v>
      </c>
      <c r="O267" s="530">
        <v>0</v>
      </c>
      <c r="P267" s="530">
        <v>0</v>
      </c>
      <c r="Q267" s="530">
        <v>0</v>
      </c>
      <c r="R267" s="530">
        <v>0</v>
      </c>
      <c r="S267" s="530">
        <v>0</v>
      </c>
      <c r="T267" s="530">
        <v>0</v>
      </c>
      <c r="U267" s="530">
        <v>0</v>
      </c>
      <c r="V267" s="530">
        <v>0</v>
      </c>
      <c r="W267" s="530">
        <v>0</v>
      </c>
      <c r="X267" s="530">
        <v>0</v>
      </c>
      <c r="Y267" s="530">
        <v>0</v>
      </c>
      <c r="Z267" s="530">
        <v>0</v>
      </c>
      <c r="AA267" s="530">
        <v>0</v>
      </c>
      <c r="AB267" s="530">
        <v>0</v>
      </c>
      <c r="AC267" s="530">
        <v>329</v>
      </c>
      <c r="AD267" s="530">
        <v>100</v>
      </c>
      <c r="AE267" s="530">
        <v>193</v>
      </c>
      <c r="AF267" s="530">
        <v>167</v>
      </c>
      <c r="AG267" s="530">
        <v>191</v>
      </c>
      <c r="AH267" s="530">
        <v>60</v>
      </c>
      <c r="AI267" s="530">
        <v>86</v>
      </c>
      <c r="AJ267" s="530">
        <v>85</v>
      </c>
      <c r="AK267" s="530">
        <v>138</v>
      </c>
      <c r="AL267" s="530">
        <v>40</v>
      </c>
      <c r="AM267" s="530">
        <v>107</v>
      </c>
      <c r="AN267" s="530">
        <v>82</v>
      </c>
      <c r="AO267" s="530">
        <v>0</v>
      </c>
      <c r="AP267" s="530">
        <v>0</v>
      </c>
      <c r="AQ267" s="530">
        <v>0</v>
      </c>
      <c r="AR267" s="530">
        <v>0</v>
      </c>
      <c r="AS267" s="530">
        <v>0</v>
      </c>
      <c r="AT267" s="530">
        <v>0</v>
      </c>
      <c r="AU267" s="530">
        <v>0</v>
      </c>
      <c r="AV267" s="530">
        <v>0</v>
      </c>
      <c r="AW267" s="530">
        <v>0</v>
      </c>
      <c r="AX267" s="530">
        <v>0</v>
      </c>
      <c r="AY267" s="530">
        <v>0</v>
      </c>
      <c r="AZ267" s="530">
        <v>0</v>
      </c>
      <c r="BA267" s="530">
        <v>639</v>
      </c>
      <c r="BB267" s="530">
        <v>266</v>
      </c>
      <c r="BC267" s="530">
        <v>370</v>
      </c>
      <c r="BD267" s="530">
        <v>228</v>
      </c>
      <c r="BE267" s="530">
        <v>505</v>
      </c>
      <c r="BF267" s="530">
        <v>233</v>
      </c>
      <c r="BG267" s="530">
        <v>288</v>
      </c>
      <c r="BH267" s="530">
        <v>157</v>
      </c>
      <c r="BI267" s="530">
        <v>134</v>
      </c>
      <c r="BJ267" s="530">
        <v>33</v>
      </c>
      <c r="BK267" s="530">
        <v>82</v>
      </c>
      <c r="BL267" s="530">
        <v>71</v>
      </c>
      <c r="BM267" s="530">
        <v>0</v>
      </c>
      <c r="BN267" s="530">
        <v>0</v>
      </c>
      <c r="BO267" s="530">
        <v>0</v>
      </c>
      <c r="BP267" s="530">
        <v>0</v>
      </c>
      <c r="BQ267" s="530">
        <v>0</v>
      </c>
      <c r="BR267" s="530">
        <v>0</v>
      </c>
      <c r="BS267" s="530">
        <v>0</v>
      </c>
      <c r="BT267" s="530">
        <v>0</v>
      </c>
      <c r="BU267" s="530">
        <v>0</v>
      </c>
      <c r="BV267" s="530">
        <v>0</v>
      </c>
      <c r="BW267" s="530">
        <v>0</v>
      </c>
      <c r="BX267" s="530">
        <v>0</v>
      </c>
      <c r="BY267" s="530">
        <v>11</v>
      </c>
      <c r="BZ267" s="530">
        <v>38</v>
      </c>
      <c r="CA267" s="530">
        <v>0</v>
      </c>
    </row>
    <row r="268" spans="1:79" s="477" customFormat="1">
      <c r="A268" s="477" t="s">
        <v>91</v>
      </c>
      <c r="B268" s="477" t="s">
        <v>1880</v>
      </c>
      <c r="C268" s="477">
        <v>2019</v>
      </c>
      <c r="D268" s="477" t="s">
        <v>1934</v>
      </c>
      <c r="E268" s="530">
        <v>381</v>
      </c>
      <c r="F268" s="530">
        <v>432</v>
      </c>
      <c r="G268" s="530">
        <v>225</v>
      </c>
      <c r="H268" s="530">
        <v>235</v>
      </c>
      <c r="I268" s="530">
        <v>100</v>
      </c>
      <c r="J268" s="530">
        <v>0</v>
      </c>
      <c r="K268" s="530">
        <v>0</v>
      </c>
      <c r="L268" s="530">
        <v>0</v>
      </c>
      <c r="M268" s="530">
        <v>0</v>
      </c>
      <c r="N268" s="530">
        <v>0</v>
      </c>
      <c r="O268" s="530">
        <v>0</v>
      </c>
      <c r="P268" s="530">
        <v>0</v>
      </c>
      <c r="Q268" s="530">
        <v>0</v>
      </c>
      <c r="R268" s="530">
        <v>0</v>
      </c>
      <c r="S268" s="530">
        <v>0</v>
      </c>
      <c r="T268" s="530">
        <v>0</v>
      </c>
      <c r="U268" s="530">
        <v>0</v>
      </c>
      <c r="V268" s="530">
        <v>0</v>
      </c>
      <c r="W268" s="530">
        <v>0</v>
      </c>
      <c r="X268" s="530">
        <v>0</v>
      </c>
      <c r="Y268" s="530">
        <v>0</v>
      </c>
      <c r="Z268" s="530">
        <v>0</v>
      </c>
      <c r="AA268" s="530">
        <v>0</v>
      </c>
      <c r="AB268" s="530">
        <v>0</v>
      </c>
      <c r="AC268" s="530">
        <v>539</v>
      </c>
      <c r="AD268" s="530">
        <v>94</v>
      </c>
      <c r="AE268" s="530">
        <v>141</v>
      </c>
      <c r="AF268" s="530">
        <v>286</v>
      </c>
      <c r="AG268" s="530">
        <v>394</v>
      </c>
      <c r="AH268" s="530">
        <v>49</v>
      </c>
      <c r="AI268" s="530">
        <v>45</v>
      </c>
      <c r="AJ268" s="530">
        <v>212</v>
      </c>
      <c r="AK268" s="530">
        <v>145</v>
      </c>
      <c r="AL268" s="530">
        <v>45</v>
      </c>
      <c r="AM268" s="530">
        <v>96</v>
      </c>
      <c r="AN268" s="530">
        <v>74</v>
      </c>
      <c r="AO268" s="530">
        <v>0</v>
      </c>
      <c r="AP268" s="530">
        <v>0</v>
      </c>
      <c r="AQ268" s="530">
        <v>0</v>
      </c>
      <c r="AR268" s="530">
        <v>0</v>
      </c>
      <c r="AS268" s="530">
        <v>0</v>
      </c>
      <c r="AT268" s="530">
        <v>0</v>
      </c>
      <c r="AU268" s="530">
        <v>0</v>
      </c>
      <c r="AV268" s="530">
        <v>0</v>
      </c>
      <c r="AW268" s="530">
        <v>0</v>
      </c>
      <c r="AX268" s="530">
        <v>0</v>
      </c>
      <c r="AY268" s="530">
        <v>0</v>
      </c>
      <c r="AZ268" s="530">
        <v>0</v>
      </c>
      <c r="BA268" s="530">
        <v>715</v>
      </c>
      <c r="BB268" s="530">
        <v>369</v>
      </c>
      <c r="BC268" s="530">
        <v>405</v>
      </c>
      <c r="BD268" s="530">
        <v>244</v>
      </c>
      <c r="BE268" s="530">
        <v>557</v>
      </c>
      <c r="BF268" s="530">
        <v>313</v>
      </c>
      <c r="BG268" s="530">
        <v>309</v>
      </c>
      <c r="BH268" s="530">
        <v>164</v>
      </c>
      <c r="BI268" s="530">
        <v>158</v>
      </c>
      <c r="BJ268" s="530">
        <v>56</v>
      </c>
      <c r="BK268" s="530">
        <v>96</v>
      </c>
      <c r="BL268" s="530">
        <v>80</v>
      </c>
      <c r="BM268" s="530">
        <v>0</v>
      </c>
      <c r="BN268" s="530">
        <v>0</v>
      </c>
      <c r="BO268" s="530">
        <v>0</v>
      </c>
      <c r="BP268" s="530">
        <v>0</v>
      </c>
      <c r="BQ268" s="530">
        <v>0</v>
      </c>
      <c r="BR268" s="530">
        <v>0</v>
      </c>
      <c r="BS268" s="530">
        <v>0</v>
      </c>
      <c r="BT268" s="530">
        <v>0</v>
      </c>
      <c r="BU268" s="530">
        <v>0</v>
      </c>
      <c r="BV268" s="530">
        <v>0</v>
      </c>
      <c r="BW268" s="530">
        <v>0</v>
      </c>
      <c r="BX268" s="530">
        <v>0</v>
      </c>
      <c r="BY268" s="530">
        <v>31</v>
      </c>
      <c r="BZ268" s="530">
        <v>36</v>
      </c>
      <c r="CA268" s="530">
        <v>0</v>
      </c>
    </row>
    <row r="269" spans="1:79" s="477" customFormat="1">
      <c r="A269" s="477" t="s">
        <v>91</v>
      </c>
      <c r="B269" s="477" t="s">
        <v>1880</v>
      </c>
      <c r="C269" s="477">
        <v>2020</v>
      </c>
      <c r="D269" s="477" t="s">
        <v>1934</v>
      </c>
      <c r="E269" s="530">
        <v>391</v>
      </c>
      <c r="F269" s="530">
        <v>461</v>
      </c>
      <c r="G269" s="530">
        <v>278</v>
      </c>
      <c r="H269" s="530">
        <v>244</v>
      </c>
      <c r="I269" s="530">
        <v>119</v>
      </c>
      <c r="J269" s="530">
        <v>0</v>
      </c>
      <c r="K269" s="530">
        <v>0</v>
      </c>
      <c r="L269" s="530">
        <v>0</v>
      </c>
      <c r="M269" s="530">
        <v>0</v>
      </c>
      <c r="N269" s="530">
        <v>125</v>
      </c>
      <c r="O269" s="530">
        <v>15</v>
      </c>
      <c r="P269" s="530">
        <v>110</v>
      </c>
      <c r="Q269" s="530">
        <v>43</v>
      </c>
      <c r="R269" s="530">
        <v>0</v>
      </c>
      <c r="S269" s="530">
        <v>0</v>
      </c>
      <c r="T269" s="530">
        <v>0</v>
      </c>
      <c r="U269" s="530">
        <v>1</v>
      </c>
      <c r="V269" s="530">
        <v>0</v>
      </c>
      <c r="W269" s="530">
        <v>0</v>
      </c>
      <c r="X269" s="530">
        <v>0</v>
      </c>
      <c r="Y269" s="530">
        <v>42</v>
      </c>
      <c r="Z269" s="530">
        <v>0</v>
      </c>
      <c r="AA269" s="530">
        <v>0</v>
      </c>
      <c r="AB269" s="530">
        <v>0</v>
      </c>
      <c r="AC269" s="530">
        <v>458</v>
      </c>
      <c r="AD269" s="530">
        <v>104</v>
      </c>
      <c r="AE269" s="530">
        <v>152</v>
      </c>
      <c r="AF269" s="530">
        <v>219</v>
      </c>
      <c r="AG269" s="530">
        <v>323</v>
      </c>
      <c r="AH269" s="530">
        <v>50</v>
      </c>
      <c r="AI269" s="530">
        <v>52</v>
      </c>
      <c r="AJ269" s="530">
        <v>155</v>
      </c>
      <c r="AK269" s="530">
        <v>135</v>
      </c>
      <c r="AL269" s="530">
        <v>54</v>
      </c>
      <c r="AM269" s="530">
        <v>100</v>
      </c>
      <c r="AN269" s="530">
        <v>64</v>
      </c>
      <c r="AO269" s="530">
        <v>0</v>
      </c>
      <c r="AP269" s="530">
        <v>0</v>
      </c>
      <c r="AQ269" s="530">
        <v>0</v>
      </c>
      <c r="AR269" s="530">
        <v>0</v>
      </c>
      <c r="AS269" s="530">
        <v>0</v>
      </c>
      <c r="AT269" s="530">
        <v>0</v>
      </c>
      <c r="AU269" s="530">
        <v>0</v>
      </c>
      <c r="AV269" s="530">
        <v>0</v>
      </c>
      <c r="AW269" s="530">
        <v>0</v>
      </c>
      <c r="AX269" s="530">
        <v>0</v>
      </c>
      <c r="AY269" s="530">
        <v>0</v>
      </c>
      <c r="AZ269" s="530">
        <v>0</v>
      </c>
      <c r="BA269" s="530">
        <v>815</v>
      </c>
      <c r="BB269" s="530">
        <v>455</v>
      </c>
      <c r="BC269" s="530">
        <v>450</v>
      </c>
      <c r="BD269" s="530">
        <v>271</v>
      </c>
      <c r="BE269" s="530">
        <v>648</v>
      </c>
      <c r="BF269" s="530">
        <v>383</v>
      </c>
      <c r="BG269" s="530">
        <v>331</v>
      </c>
      <c r="BH269" s="530">
        <v>172</v>
      </c>
      <c r="BI269" s="530">
        <v>167</v>
      </c>
      <c r="BJ269" s="530">
        <v>72</v>
      </c>
      <c r="BK269" s="530">
        <v>119</v>
      </c>
      <c r="BL269" s="530">
        <v>99</v>
      </c>
      <c r="BM269" s="530">
        <v>0</v>
      </c>
      <c r="BN269" s="530">
        <v>0</v>
      </c>
      <c r="BO269" s="530">
        <v>0</v>
      </c>
      <c r="BP269" s="530">
        <v>0</v>
      </c>
      <c r="BQ269" s="530">
        <v>0</v>
      </c>
      <c r="BR269" s="530">
        <v>0</v>
      </c>
      <c r="BS269" s="530">
        <v>0</v>
      </c>
      <c r="BT269" s="530">
        <v>0</v>
      </c>
      <c r="BU269" s="530">
        <v>0</v>
      </c>
      <c r="BV269" s="530">
        <v>0</v>
      </c>
      <c r="BW269" s="530">
        <v>0</v>
      </c>
      <c r="BX269" s="530">
        <v>0</v>
      </c>
      <c r="BY269" s="530">
        <v>17</v>
      </c>
      <c r="BZ269" s="530">
        <v>59</v>
      </c>
      <c r="CA269" s="530">
        <v>0</v>
      </c>
    </row>
    <row r="270" spans="1:79" s="477" customFormat="1">
      <c r="A270" s="477" t="s">
        <v>91</v>
      </c>
      <c r="B270" s="477" t="s">
        <v>1880</v>
      </c>
      <c r="C270" s="477">
        <v>2021</v>
      </c>
      <c r="D270" s="477" t="s">
        <v>1934</v>
      </c>
      <c r="E270" s="530">
        <v>445</v>
      </c>
      <c r="F270" s="530">
        <v>444</v>
      </c>
      <c r="G270" s="530">
        <v>269</v>
      </c>
      <c r="H270" s="530">
        <v>215</v>
      </c>
      <c r="I270" s="530">
        <v>85</v>
      </c>
      <c r="J270" s="530">
        <v>0</v>
      </c>
      <c r="K270" s="530">
        <v>0</v>
      </c>
      <c r="L270" s="530">
        <v>0</v>
      </c>
      <c r="M270" s="530">
        <v>0</v>
      </c>
      <c r="N270" s="530">
        <v>221</v>
      </c>
      <c r="O270" s="530">
        <v>44</v>
      </c>
      <c r="P270" s="530">
        <v>177</v>
      </c>
      <c r="Q270" s="530">
        <v>63</v>
      </c>
      <c r="R270" s="530">
        <v>0</v>
      </c>
      <c r="S270" s="530">
        <v>0</v>
      </c>
      <c r="T270" s="530">
        <v>0</v>
      </c>
      <c r="U270" s="530">
        <v>0</v>
      </c>
      <c r="V270" s="530">
        <v>0</v>
      </c>
      <c r="W270" s="530">
        <v>0</v>
      </c>
      <c r="X270" s="530">
        <v>0</v>
      </c>
      <c r="Y270" s="530">
        <v>63</v>
      </c>
      <c r="Z270" s="530">
        <v>0</v>
      </c>
      <c r="AA270" s="530">
        <v>0</v>
      </c>
      <c r="AB270" s="530">
        <v>0</v>
      </c>
      <c r="AC270" s="530">
        <v>595</v>
      </c>
      <c r="AD270" s="530">
        <v>122</v>
      </c>
      <c r="AE270" s="530">
        <v>162</v>
      </c>
      <c r="AF270" s="530">
        <v>281</v>
      </c>
      <c r="AG270" s="530">
        <v>424</v>
      </c>
      <c r="AH270" s="530">
        <v>58</v>
      </c>
      <c r="AI270" s="530">
        <v>52</v>
      </c>
      <c r="AJ270" s="530">
        <v>202</v>
      </c>
      <c r="AK270" s="530">
        <v>171</v>
      </c>
      <c r="AL270" s="530">
        <v>64</v>
      </c>
      <c r="AM270" s="530">
        <v>110</v>
      </c>
      <c r="AN270" s="530">
        <v>79</v>
      </c>
      <c r="AO270" s="530">
        <v>0</v>
      </c>
      <c r="AP270" s="530">
        <v>0</v>
      </c>
      <c r="AQ270" s="530">
        <v>0</v>
      </c>
      <c r="AR270" s="530">
        <v>0</v>
      </c>
      <c r="AS270" s="530">
        <v>0</v>
      </c>
      <c r="AT270" s="530">
        <v>0</v>
      </c>
      <c r="AU270" s="530">
        <v>0</v>
      </c>
      <c r="AV270" s="530">
        <v>0</v>
      </c>
      <c r="AW270" s="530">
        <v>0</v>
      </c>
      <c r="AX270" s="530">
        <v>0</v>
      </c>
      <c r="AY270" s="530">
        <v>0</v>
      </c>
      <c r="AZ270" s="530">
        <v>0</v>
      </c>
      <c r="BA270" s="530">
        <v>680</v>
      </c>
      <c r="BB270" s="530">
        <v>378</v>
      </c>
      <c r="BC270" s="530">
        <v>398</v>
      </c>
      <c r="BD270" s="530">
        <v>247</v>
      </c>
      <c r="BE270" s="530">
        <v>493</v>
      </c>
      <c r="BF270" s="530">
        <v>291</v>
      </c>
      <c r="BG270" s="530">
        <v>283</v>
      </c>
      <c r="BH270" s="530">
        <v>140</v>
      </c>
      <c r="BI270" s="530">
        <v>187</v>
      </c>
      <c r="BJ270" s="530">
        <v>87</v>
      </c>
      <c r="BK270" s="530">
        <v>115</v>
      </c>
      <c r="BL270" s="530">
        <v>107</v>
      </c>
      <c r="BM270" s="530">
        <v>0</v>
      </c>
      <c r="BN270" s="530">
        <v>0</v>
      </c>
      <c r="BO270" s="530">
        <v>0</v>
      </c>
      <c r="BP270" s="530">
        <v>0</v>
      </c>
      <c r="BQ270" s="530">
        <v>0</v>
      </c>
      <c r="BR270" s="530">
        <v>0</v>
      </c>
      <c r="BS270" s="530">
        <v>0</v>
      </c>
      <c r="BT270" s="530">
        <v>0</v>
      </c>
      <c r="BU270" s="530">
        <v>0</v>
      </c>
      <c r="BV270" s="530">
        <v>0</v>
      </c>
      <c r="BW270" s="530">
        <v>0</v>
      </c>
      <c r="BX270" s="530">
        <v>0</v>
      </c>
      <c r="BY270" s="530">
        <v>28</v>
      </c>
      <c r="BZ270" s="530">
        <v>43</v>
      </c>
      <c r="CA270" s="530">
        <v>0</v>
      </c>
    </row>
    <row r="271" spans="1:79" s="477" customFormat="1">
      <c r="A271" s="477" t="s">
        <v>91</v>
      </c>
      <c r="B271" s="477" t="s">
        <v>1880</v>
      </c>
      <c r="C271" s="477">
        <v>2022</v>
      </c>
      <c r="D271" s="477" t="s">
        <v>1934</v>
      </c>
      <c r="E271" s="530">
        <v>510</v>
      </c>
      <c r="F271" s="530">
        <v>413</v>
      </c>
      <c r="G271" s="530">
        <v>240</v>
      </c>
      <c r="H271" s="530">
        <v>207</v>
      </c>
      <c r="I271" s="530">
        <v>87</v>
      </c>
      <c r="J271" s="530">
        <v>0</v>
      </c>
      <c r="K271" s="530">
        <v>0</v>
      </c>
      <c r="L271" s="530">
        <v>0</v>
      </c>
      <c r="M271" s="530">
        <v>0</v>
      </c>
      <c r="N271" s="530">
        <v>193</v>
      </c>
      <c r="O271" s="530">
        <v>36</v>
      </c>
      <c r="P271" s="530">
        <v>157</v>
      </c>
      <c r="Q271" s="530">
        <v>59</v>
      </c>
      <c r="R271" s="530">
        <v>0</v>
      </c>
      <c r="S271" s="530">
        <v>0</v>
      </c>
      <c r="T271" s="530">
        <v>0</v>
      </c>
      <c r="U271" s="530">
        <v>0</v>
      </c>
      <c r="V271" s="530">
        <v>0</v>
      </c>
      <c r="W271" s="530">
        <v>0</v>
      </c>
      <c r="X271" s="530">
        <v>0</v>
      </c>
      <c r="Y271" s="530">
        <v>59</v>
      </c>
      <c r="Z271" s="530">
        <v>0</v>
      </c>
      <c r="AA271" s="530">
        <v>0</v>
      </c>
      <c r="AB271" s="530">
        <v>0</v>
      </c>
      <c r="AC271" s="530">
        <v>618</v>
      </c>
      <c r="AD271" s="530">
        <v>107</v>
      </c>
      <c r="AE271" s="530">
        <v>144</v>
      </c>
      <c r="AF271" s="530">
        <v>238</v>
      </c>
      <c r="AG271" s="530">
        <v>479</v>
      </c>
      <c r="AH271" s="530">
        <v>60</v>
      </c>
      <c r="AI271" s="530">
        <v>56</v>
      </c>
      <c r="AJ271" s="530">
        <v>178</v>
      </c>
      <c r="AK271" s="530">
        <v>139</v>
      </c>
      <c r="AL271" s="530">
        <v>47</v>
      </c>
      <c r="AM271" s="530">
        <v>88</v>
      </c>
      <c r="AN271" s="530">
        <v>60</v>
      </c>
      <c r="AO271" s="530">
        <v>0</v>
      </c>
      <c r="AP271" s="530">
        <v>0</v>
      </c>
      <c r="AQ271" s="530">
        <v>0</v>
      </c>
      <c r="AR271" s="530">
        <v>0</v>
      </c>
      <c r="AS271" s="530">
        <v>0</v>
      </c>
      <c r="AT271" s="530">
        <v>0</v>
      </c>
      <c r="AU271" s="530">
        <v>0</v>
      </c>
      <c r="AV271" s="530">
        <v>0</v>
      </c>
      <c r="AW271" s="530">
        <v>0</v>
      </c>
      <c r="AX271" s="530">
        <v>0</v>
      </c>
      <c r="AY271" s="530">
        <v>0</v>
      </c>
      <c r="AZ271" s="530">
        <v>0</v>
      </c>
      <c r="BA271" s="530">
        <v>669</v>
      </c>
      <c r="BB271" s="530">
        <v>367</v>
      </c>
      <c r="BC271" s="530">
        <v>378</v>
      </c>
      <c r="BD271" s="530">
        <v>229</v>
      </c>
      <c r="BE271" s="530">
        <v>504</v>
      </c>
      <c r="BF271" s="530">
        <v>290</v>
      </c>
      <c r="BG271" s="530">
        <v>271</v>
      </c>
      <c r="BH271" s="530">
        <v>135</v>
      </c>
      <c r="BI271" s="530">
        <v>165</v>
      </c>
      <c r="BJ271" s="530">
        <v>77</v>
      </c>
      <c r="BK271" s="530">
        <v>107</v>
      </c>
      <c r="BL271" s="530">
        <v>94</v>
      </c>
      <c r="BM271" s="530">
        <v>0</v>
      </c>
      <c r="BN271" s="530">
        <v>0</v>
      </c>
      <c r="BO271" s="530">
        <v>0</v>
      </c>
      <c r="BP271" s="530">
        <v>0</v>
      </c>
      <c r="BQ271" s="530">
        <v>0</v>
      </c>
      <c r="BR271" s="530">
        <v>0</v>
      </c>
      <c r="BS271" s="530">
        <v>0</v>
      </c>
      <c r="BT271" s="530">
        <v>0</v>
      </c>
      <c r="BU271" s="530">
        <v>0</v>
      </c>
      <c r="BV271" s="530">
        <v>0</v>
      </c>
      <c r="BW271" s="530">
        <v>0</v>
      </c>
      <c r="BX271" s="530">
        <v>0</v>
      </c>
      <c r="BY271" s="530">
        <v>41</v>
      </c>
      <c r="BZ271" s="530">
        <v>66</v>
      </c>
      <c r="CA271" s="530">
        <v>0</v>
      </c>
    </row>
    <row r="272" spans="1:79" s="477" customFormat="1">
      <c r="A272" s="477" t="s">
        <v>91</v>
      </c>
      <c r="B272" s="477" t="s">
        <v>1880</v>
      </c>
      <c r="C272" s="477">
        <v>2023</v>
      </c>
      <c r="D272" s="477" t="s">
        <v>1934</v>
      </c>
      <c r="E272" s="530">
        <v>549</v>
      </c>
      <c r="F272" s="530">
        <v>400</v>
      </c>
      <c r="G272" s="530">
        <v>238</v>
      </c>
      <c r="H272" s="530">
        <v>182</v>
      </c>
      <c r="I272" s="530">
        <v>94</v>
      </c>
      <c r="J272" s="530">
        <v>0</v>
      </c>
      <c r="K272" s="530">
        <v>0</v>
      </c>
      <c r="L272" s="530">
        <v>0</v>
      </c>
      <c r="M272" s="530">
        <v>0</v>
      </c>
      <c r="N272" s="530">
        <v>296</v>
      </c>
      <c r="O272" s="530">
        <v>22</v>
      </c>
      <c r="P272" s="530">
        <v>274</v>
      </c>
      <c r="Q272" s="530">
        <v>71</v>
      </c>
      <c r="R272" s="530">
        <v>3</v>
      </c>
      <c r="S272" s="530">
        <v>3</v>
      </c>
      <c r="T272" s="530">
        <v>14</v>
      </c>
      <c r="U272" s="530">
        <v>0</v>
      </c>
      <c r="V272" s="530">
        <v>0</v>
      </c>
      <c r="W272" s="530">
        <v>0</v>
      </c>
      <c r="X272" s="530">
        <v>0</v>
      </c>
      <c r="Y272" s="530">
        <v>71</v>
      </c>
      <c r="Z272" s="530">
        <v>3</v>
      </c>
      <c r="AA272" s="530">
        <v>3</v>
      </c>
      <c r="AB272" s="530">
        <v>14</v>
      </c>
      <c r="AC272" s="530">
        <v>537</v>
      </c>
      <c r="AD272" s="530">
        <v>86</v>
      </c>
      <c r="AE272" s="530">
        <v>154</v>
      </c>
      <c r="AF272" s="530">
        <v>222</v>
      </c>
      <c r="AG272" s="530">
        <v>389</v>
      </c>
      <c r="AH272" s="530">
        <v>58</v>
      </c>
      <c r="AI272" s="530">
        <v>57</v>
      </c>
      <c r="AJ272" s="530">
        <v>171</v>
      </c>
      <c r="AK272" s="530">
        <v>148</v>
      </c>
      <c r="AL272" s="530">
        <v>28</v>
      </c>
      <c r="AM272" s="530">
        <v>97</v>
      </c>
      <c r="AN272" s="530">
        <v>51</v>
      </c>
      <c r="AO272" s="530">
        <v>0</v>
      </c>
      <c r="AP272" s="530">
        <v>0</v>
      </c>
      <c r="AQ272" s="530">
        <v>0</v>
      </c>
      <c r="AR272" s="530">
        <v>0</v>
      </c>
      <c r="AS272" s="530">
        <v>0</v>
      </c>
      <c r="AT272" s="530">
        <v>0</v>
      </c>
      <c r="AU272" s="530">
        <v>0</v>
      </c>
      <c r="AV272" s="530">
        <v>0</v>
      </c>
      <c r="AW272" s="530">
        <v>0</v>
      </c>
      <c r="AX272" s="530">
        <v>0</v>
      </c>
      <c r="AY272" s="530">
        <v>0</v>
      </c>
      <c r="AZ272" s="530">
        <v>0</v>
      </c>
      <c r="BA272" s="530">
        <v>644</v>
      </c>
      <c r="BB272" s="530">
        <v>369</v>
      </c>
      <c r="BC272" s="530">
        <v>396</v>
      </c>
      <c r="BD272" s="530">
        <v>190</v>
      </c>
      <c r="BE272" s="530">
        <v>516</v>
      </c>
      <c r="BF272" s="530">
        <v>302</v>
      </c>
      <c r="BG272" s="530">
        <v>303</v>
      </c>
      <c r="BH272" s="530">
        <v>123</v>
      </c>
      <c r="BI272" s="530">
        <v>128</v>
      </c>
      <c r="BJ272" s="530">
        <v>67</v>
      </c>
      <c r="BK272" s="530">
        <v>93</v>
      </c>
      <c r="BL272" s="530">
        <v>67</v>
      </c>
      <c r="BM272" s="530">
        <v>0</v>
      </c>
      <c r="BN272" s="530">
        <v>0</v>
      </c>
      <c r="BO272" s="530">
        <v>0</v>
      </c>
      <c r="BP272" s="530">
        <v>0</v>
      </c>
      <c r="BQ272" s="530">
        <v>0</v>
      </c>
      <c r="BR272" s="530">
        <v>0</v>
      </c>
      <c r="BS272" s="530">
        <v>0</v>
      </c>
      <c r="BT272" s="530">
        <v>0</v>
      </c>
      <c r="BU272" s="530">
        <v>0</v>
      </c>
      <c r="BV272" s="530">
        <v>0</v>
      </c>
      <c r="BW272" s="530">
        <v>0</v>
      </c>
      <c r="BX272" s="530">
        <v>0</v>
      </c>
      <c r="BY272" s="530">
        <v>23</v>
      </c>
      <c r="BZ272" s="530">
        <v>58</v>
      </c>
      <c r="CA272" s="530">
        <v>0</v>
      </c>
    </row>
    <row r="273" spans="1:79" s="477" customFormat="1">
      <c r="A273" s="477" t="s">
        <v>91</v>
      </c>
      <c r="B273" s="477" t="s">
        <v>1880</v>
      </c>
      <c r="C273" s="477">
        <v>2024</v>
      </c>
      <c r="D273" s="477" t="s">
        <v>1934</v>
      </c>
      <c r="E273" s="530">
        <v>794</v>
      </c>
      <c r="F273" s="530">
        <v>438</v>
      </c>
      <c r="G273" s="530">
        <v>268</v>
      </c>
      <c r="H273" s="530">
        <v>209</v>
      </c>
      <c r="I273" s="530">
        <v>72</v>
      </c>
      <c r="J273" s="530">
        <v>0</v>
      </c>
      <c r="K273" s="530">
        <v>0</v>
      </c>
      <c r="L273" s="530">
        <v>0</v>
      </c>
      <c r="M273" s="530">
        <v>0</v>
      </c>
      <c r="N273" s="530">
        <v>585</v>
      </c>
      <c r="O273" s="530">
        <v>49</v>
      </c>
      <c r="P273" s="530">
        <v>536</v>
      </c>
      <c r="Q273" s="530">
        <v>48</v>
      </c>
      <c r="R273" s="530">
        <v>1</v>
      </c>
      <c r="S273" s="530">
        <v>1</v>
      </c>
      <c r="T273" s="530">
        <v>11</v>
      </c>
      <c r="U273" s="530">
        <v>0</v>
      </c>
      <c r="V273" s="530">
        <v>0</v>
      </c>
      <c r="W273" s="530">
        <v>0</v>
      </c>
      <c r="X273" s="530">
        <v>0</v>
      </c>
      <c r="Y273" s="530">
        <v>48</v>
      </c>
      <c r="Z273" s="530">
        <v>1</v>
      </c>
      <c r="AA273" s="530">
        <v>1</v>
      </c>
      <c r="AB273" s="530">
        <v>11</v>
      </c>
      <c r="AC273" s="530">
        <v>490</v>
      </c>
      <c r="AD273" s="530">
        <v>76</v>
      </c>
      <c r="AE273" s="530">
        <v>126</v>
      </c>
      <c r="AF273" s="530">
        <v>222</v>
      </c>
      <c r="AG273" s="530">
        <v>252</v>
      </c>
      <c r="AH273" s="530">
        <v>24</v>
      </c>
      <c r="AI273" s="530">
        <v>27</v>
      </c>
      <c r="AJ273" s="530">
        <v>142</v>
      </c>
      <c r="AK273" s="530">
        <v>238</v>
      </c>
      <c r="AL273" s="530">
        <v>52</v>
      </c>
      <c r="AM273" s="530">
        <v>99</v>
      </c>
      <c r="AN273" s="530">
        <v>80</v>
      </c>
      <c r="AO273" s="530">
        <v>0</v>
      </c>
      <c r="AP273" s="530">
        <v>0</v>
      </c>
      <c r="AQ273" s="530">
        <v>0</v>
      </c>
      <c r="AR273" s="530">
        <v>0</v>
      </c>
      <c r="AS273" s="530">
        <v>0</v>
      </c>
      <c r="AT273" s="530">
        <v>0</v>
      </c>
      <c r="AU273" s="530">
        <v>0</v>
      </c>
      <c r="AV273" s="530">
        <v>0</v>
      </c>
      <c r="AW273" s="530">
        <v>0</v>
      </c>
      <c r="AX273" s="530">
        <v>0</v>
      </c>
      <c r="AY273" s="530">
        <v>0</v>
      </c>
      <c r="AZ273" s="530">
        <v>0</v>
      </c>
      <c r="BA273" s="530">
        <v>692</v>
      </c>
      <c r="BB273" s="530">
        <v>407</v>
      </c>
      <c r="BC273" s="530">
        <v>391</v>
      </c>
      <c r="BD273" s="530">
        <v>200</v>
      </c>
      <c r="BE273" s="530">
        <v>524</v>
      </c>
      <c r="BF273" s="530">
        <v>307</v>
      </c>
      <c r="BG273" s="530">
        <v>290</v>
      </c>
      <c r="BH273" s="530">
        <v>131</v>
      </c>
      <c r="BI273" s="530">
        <v>168</v>
      </c>
      <c r="BJ273" s="530">
        <v>100</v>
      </c>
      <c r="BK273" s="530">
        <v>101</v>
      </c>
      <c r="BL273" s="530">
        <v>69</v>
      </c>
      <c r="BM273" s="530">
        <v>0</v>
      </c>
      <c r="BN273" s="530">
        <v>0</v>
      </c>
      <c r="BO273" s="530">
        <v>0</v>
      </c>
      <c r="BP273" s="530">
        <v>0</v>
      </c>
      <c r="BQ273" s="530">
        <v>0</v>
      </c>
      <c r="BR273" s="530">
        <v>0</v>
      </c>
      <c r="BS273" s="530">
        <v>0</v>
      </c>
      <c r="BT273" s="530">
        <v>0</v>
      </c>
      <c r="BU273" s="530">
        <v>0</v>
      </c>
      <c r="BV273" s="530">
        <v>0</v>
      </c>
      <c r="BW273" s="530">
        <v>0</v>
      </c>
      <c r="BX273" s="530">
        <v>0</v>
      </c>
      <c r="BY273" s="530">
        <v>27</v>
      </c>
      <c r="BZ273" s="530">
        <v>56</v>
      </c>
      <c r="CA273" s="530">
        <v>0</v>
      </c>
    </row>
    <row r="274" spans="1:79" s="477" customFormat="1">
      <c r="A274" s="477" t="s">
        <v>91</v>
      </c>
      <c r="B274" s="477" t="s">
        <v>1880</v>
      </c>
      <c r="C274" s="477">
        <v>2025</v>
      </c>
      <c r="D274" s="477" t="s">
        <v>1935</v>
      </c>
      <c r="E274" s="530">
        <v>809</v>
      </c>
      <c r="F274" s="530">
        <v>428</v>
      </c>
      <c r="G274" s="530">
        <v>241</v>
      </c>
      <c r="H274" s="530">
        <v>217</v>
      </c>
      <c r="I274" s="530">
        <v>94</v>
      </c>
      <c r="J274" s="530">
        <v>0</v>
      </c>
      <c r="K274" s="530">
        <v>0</v>
      </c>
      <c r="L274" s="530">
        <v>0</v>
      </c>
      <c r="M274" s="530">
        <v>0</v>
      </c>
      <c r="N274" s="530">
        <v>681</v>
      </c>
      <c r="O274" s="530">
        <v>90</v>
      </c>
      <c r="P274" s="530">
        <v>591</v>
      </c>
      <c r="Q274" s="530">
        <v>57</v>
      </c>
      <c r="R274" s="530">
        <v>2</v>
      </c>
      <c r="S274" s="530">
        <v>2</v>
      </c>
      <c r="T274" s="530">
        <v>12</v>
      </c>
      <c r="U274" s="530">
        <v>0</v>
      </c>
      <c r="V274" s="530">
        <v>0</v>
      </c>
      <c r="W274" s="530">
        <v>0</v>
      </c>
      <c r="X274" s="530">
        <v>0</v>
      </c>
      <c r="Y274" s="530">
        <v>57</v>
      </c>
      <c r="Z274" s="530">
        <v>2</v>
      </c>
      <c r="AA274" s="530">
        <v>2</v>
      </c>
      <c r="AB274" s="530">
        <v>12</v>
      </c>
      <c r="AC274" s="530">
        <v>510</v>
      </c>
      <c r="AD274" s="530">
        <v>102</v>
      </c>
      <c r="AE274" s="530">
        <v>162</v>
      </c>
      <c r="AF274" s="530">
        <v>236</v>
      </c>
      <c r="AG274" s="530">
        <v>346</v>
      </c>
      <c r="AH274" s="530">
        <v>53</v>
      </c>
      <c r="AI274" s="530">
        <v>56</v>
      </c>
      <c r="AJ274" s="530">
        <v>163</v>
      </c>
      <c r="AK274" s="530">
        <v>164</v>
      </c>
      <c r="AL274" s="530">
        <v>49</v>
      </c>
      <c r="AM274" s="530">
        <v>106</v>
      </c>
      <c r="AN274" s="530">
        <v>73</v>
      </c>
      <c r="AO274" s="530">
        <v>0</v>
      </c>
      <c r="AP274" s="530">
        <v>0</v>
      </c>
      <c r="AQ274" s="530">
        <v>0</v>
      </c>
      <c r="AR274" s="530">
        <v>0</v>
      </c>
      <c r="AS274" s="530">
        <v>0</v>
      </c>
      <c r="AT274" s="530">
        <v>0</v>
      </c>
      <c r="AU274" s="530">
        <v>0</v>
      </c>
      <c r="AV274" s="530">
        <v>0</v>
      </c>
      <c r="AW274" s="530">
        <v>0</v>
      </c>
      <c r="AX274" s="530">
        <v>0</v>
      </c>
      <c r="AY274" s="530">
        <v>0</v>
      </c>
      <c r="AZ274" s="530">
        <v>0</v>
      </c>
      <c r="BA274" s="530">
        <v>693</v>
      </c>
      <c r="BB274" s="530">
        <v>372</v>
      </c>
      <c r="BC274" s="530">
        <v>399</v>
      </c>
      <c r="BD274" s="530">
        <v>230</v>
      </c>
      <c r="BE274" s="530">
        <v>535</v>
      </c>
      <c r="BF274" s="530">
        <v>303</v>
      </c>
      <c r="BG274" s="530">
        <v>297</v>
      </c>
      <c r="BH274" s="530">
        <v>146</v>
      </c>
      <c r="BI274" s="530">
        <v>158</v>
      </c>
      <c r="BJ274" s="530">
        <v>69</v>
      </c>
      <c r="BK274" s="530">
        <v>102</v>
      </c>
      <c r="BL274" s="530">
        <v>84</v>
      </c>
      <c r="BM274" s="530">
        <v>0</v>
      </c>
      <c r="BN274" s="530">
        <v>0</v>
      </c>
      <c r="BO274" s="530">
        <v>0</v>
      </c>
      <c r="BP274" s="530">
        <v>0</v>
      </c>
      <c r="BQ274" s="530">
        <v>0</v>
      </c>
      <c r="BR274" s="530">
        <v>0</v>
      </c>
      <c r="BS274" s="530">
        <v>0</v>
      </c>
      <c r="BT274" s="530">
        <v>0</v>
      </c>
      <c r="BU274" s="530">
        <v>0</v>
      </c>
      <c r="BV274" s="530">
        <v>0</v>
      </c>
      <c r="BW274" s="530">
        <v>0</v>
      </c>
      <c r="BX274" s="530">
        <v>0</v>
      </c>
      <c r="BY274" s="530">
        <v>27</v>
      </c>
      <c r="BZ274" s="530">
        <v>51</v>
      </c>
      <c r="CA274" s="530">
        <v>0</v>
      </c>
    </row>
    <row r="275" spans="1:79" s="477" customFormat="1">
      <c r="A275" s="477" t="s">
        <v>91</v>
      </c>
      <c r="B275" s="477" t="s">
        <v>1880</v>
      </c>
      <c r="C275" s="477">
        <v>2026</v>
      </c>
      <c r="D275" s="477" t="s">
        <v>1935</v>
      </c>
      <c r="E275" s="530">
        <v>822</v>
      </c>
      <c r="F275" s="530">
        <v>428</v>
      </c>
      <c r="G275" s="530">
        <v>241</v>
      </c>
      <c r="H275" s="530">
        <v>217</v>
      </c>
      <c r="I275" s="530">
        <v>94</v>
      </c>
      <c r="J275" s="530">
        <v>0</v>
      </c>
      <c r="K275" s="530">
        <v>0</v>
      </c>
      <c r="L275" s="530">
        <v>0</v>
      </c>
      <c r="M275" s="530">
        <v>0</v>
      </c>
      <c r="N275" s="530">
        <v>767</v>
      </c>
      <c r="O275" s="530">
        <v>102</v>
      </c>
      <c r="P275" s="530">
        <v>665</v>
      </c>
      <c r="Q275" s="530">
        <v>57</v>
      </c>
      <c r="R275" s="530">
        <v>2</v>
      </c>
      <c r="S275" s="530">
        <v>2</v>
      </c>
      <c r="T275" s="530">
        <v>12</v>
      </c>
      <c r="U275" s="530">
        <v>0</v>
      </c>
      <c r="V275" s="530">
        <v>0</v>
      </c>
      <c r="W275" s="530">
        <v>0</v>
      </c>
      <c r="X275" s="530">
        <v>0</v>
      </c>
      <c r="Y275" s="530">
        <v>57</v>
      </c>
      <c r="Z275" s="530">
        <v>2</v>
      </c>
      <c r="AA275" s="530">
        <v>2</v>
      </c>
      <c r="AB275" s="530">
        <v>12</v>
      </c>
      <c r="AC275" s="530">
        <v>509</v>
      </c>
      <c r="AD275" s="530">
        <v>102</v>
      </c>
      <c r="AE275" s="530">
        <v>162</v>
      </c>
      <c r="AF275" s="530">
        <v>236</v>
      </c>
      <c r="AG275" s="530">
        <v>345</v>
      </c>
      <c r="AH275" s="530">
        <v>53</v>
      </c>
      <c r="AI275" s="530">
        <v>56</v>
      </c>
      <c r="AJ275" s="530">
        <v>163</v>
      </c>
      <c r="AK275" s="530">
        <v>164</v>
      </c>
      <c r="AL275" s="530">
        <v>49</v>
      </c>
      <c r="AM275" s="530">
        <v>106</v>
      </c>
      <c r="AN275" s="530">
        <v>73</v>
      </c>
      <c r="AO275" s="530">
        <v>0</v>
      </c>
      <c r="AP275" s="530">
        <v>0</v>
      </c>
      <c r="AQ275" s="530">
        <v>0</v>
      </c>
      <c r="AR275" s="530">
        <v>0</v>
      </c>
      <c r="AS275" s="530">
        <v>0</v>
      </c>
      <c r="AT275" s="530">
        <v>0</v>
      </c>
      <c r="AU275" s="530">
        <v>0</v>
      </c>
      <c r="AV275" s="530">
        <v>0</v>
      </c>
      <c r="AW275" s="530">
        <v>0</v>
      </c>
      <c r="AX275" s="530">
        <v>0</v>
      </c>
      <c r="AY275" s="530">
        <v>0</v>
      </c>
      <c r="AZ275" s="530">
        <v>0</v>
      </c>
      <c r="BA275" s="530">
        <v>693</v>
      </c>
      <c r="BB275" s="530">
        <v>372</v>
      </c>
      <c r="BC275" s="530">
        <v>399</v>
      </c>
      <c r="BD275" s="530">
        <v>230</v>
      </c>
      <c r="BE275" s="530">
        <v>535</v>
      </c>
      <c r="BF275" s="530">
        <v>303</v>
      </c>
      <c r="BG275" s="530">
        <v>297</v>
      </c>
      <c r="BH275" s="530">
        <v>146</v>
      </c>
      <c r="BI275" s="530">
        <v>158</v>
      </c>
      <c r="BJ275" s="530">
        <v>69</v>
      </c>
      <c r="BK275" s="530">
        <v>102</v>
      </c>
      <c r="BL275" s="530">
        <v>84</v>
      </c>
      <c r="BM275" s="530">
        <v>0</v>
      </c>
      <c r="BN275" s="530">
        <v>0</v>
      </c>
      <c r="BO275" s="530">
        <v>0</v>
      </c>
      <c r="BP275" s="530">
        <v>0</v>
      </c>
      <c r="BQ275" s="530">
        <v>0</v>
      </c>
      <c r="BR275" s="530">
        <v>0</v>
      </c>
      <c r="BS275" s="530">
        <v>0</v>
      </c>
      <c r="BT275" s="530">
        <v>0</v>
      </c>
      <c r="BU275" s="530">
        <v>0</v>
      </c>
      <c r="BV275" s="530">
        <v>0</v>
      </c>
      <c r="BW275" s="530">
        <v>0</v>
      </c>
      <c r="BX275" s="530">
        <v>0</v>
      </c>
      <c r="BY275" s="530">
        <v>26</v>
      </c>
      <c r="BZ275" s="530">
        <v>51</v>
      </c>
      <c r="CA275" s="530">
        <v>0</v>
      </c>
    </row>
    <row r="276" spans="1:79" s="477" customFormat="1">
      <c r="A276" s="477" t="s">
        <v>91</v>
      </c>
      <c r="B276" s="477" t="s">
        <v>1880</v>
      </c>
      <c r="C276" s="477">
        <v>2024</v>
      </c>
      <c r="D276" s="477" t="s">
        <v>1937</v>
      </c>
      <c r="E276" s="530">
        <f t="shared" ref="E276:AJ276" si="66">E273</f>
        <v>794</v>
      </c>
      <c r="F276" s="530">
        <f t="shared" si="66"/>
        <v>438</v>
      </c>
      <c r="G276" s="530">
        <f t="shared" si="66"/>
        <v>268</v>
      </c>
      <c r="H276" s="530">
        <f t="shared" si="66"/>
        <v>209</v>
      </c>
      <c r="I276" s="530">
        <f t="shared" si="66"/>
        <v>72</v>
      </c>
      <c r="J276" s="530">
        <f t="shared" si="66"/>
        <v>0</v>
      </c>
      <c r="K276" s="530">
        <f t="shared" si="66"/>
        <v>0</v>
      </c>
      <c r="L276" s="530">
        <f t="shared" si="66"/>
        <v>0</v>
      </c>
      <c r="M276" s="530">
        <f t="shared" si="66"/>
        <v>0</v>
      </c>
      <c r="N276" s="530">
        <f t="shared" si="66"/>
        <v>585</v>
      </c>
      <c r="O276" s="530">
        <f t="shared" si="66"/>
        <v>49</v>
      </c>
      <c r="P276" s="530">
        <f t="shared" si="66"/>
        <v>536</v>
      </c>
      <c r="Q276" s="530">
        <f t="shared" si="66"/>
        <v>48</v>
      </c>
      <c r="R276" s="530">
        <f t="shared" si="66"/>
        <v>1</v>
      </c>
      <c r="S276" s="530">
        <f t="shared" si="66"/>
        <v>1</v>
      </c>
      <c r="T276" s="530">
        <f t="shared" si="66"/>
        <v>11</v>
      </c>
      <c r="U276" s="530">
        <f t="shared" si="66"/>
        <v>0</v>
      </c>
      <c r="V276" s="530">
        <f t="shared" si="66"/>
        <v>0</v>
      </c>
      <c r="W276" s="530">
        <f t="shared" si="66"/>
        <v>0</v>
      </c>
      <c r="X276" s="530">
        <f t="shared" si="66"/>
        <v>0</v>
      </c>
      <c r="Y276" s="530">
        <f t="shared" si="66"/>
        <v>48</v>
      </c>
      <c r="Z276" s="530">
        <f t="shared" si="66"/>
        <v>1</v>
      </c>
      <c r="AA276" s="530">
        <f t="shared" si="66"/>
        <v>1</v>
      </c>
      <c r="AB276" s="530">
        <f t="shared" si="66"/>
        <v>11</v>
      </c>
      <c r="AC276" s="530">
        <f t="shared" si="66"/>
        <v>490</v>
      </c>
      <c r="AD276" s="530">
        <f t="shared" si="66"/>
        <v>76</v>
      </c>
      <c r="AE276" s="530">
        <f t="shared" si="66"/>
        <v>126</v>
      </c>
      <c r="AF276" s="530">
        <f t="shared" si="66"/>
        <v>222</v>
      </c>
      <c r="AG276" s="530">
        <f t="shared" si="66"/>
        <v>252</v>
      </c>
      <c r="AH276" s="530">
        <f t="shared" si="66"/>
        <v>24</v>
      </c>
      <c r="AI276" s="530">
        <f t="shared" si="66"/>
        <v>27</v>
      </c>
      <c r="AJ276" s="530">
        <f t="shared" si="66"/>
        <v>142</v>
      </c>
      <c r="AK276" s="530">
        <f t="shared" ref="AK276:BP276" si="67">AK273</f>
        <v>238</v>
      </c>
      <c r="AL276" s="530">
        <f t="shared" si="67"/>
        <v>52</v>
      </c>
      <c r="AM276" s="530">
        <f t="shared" si="67"/>
        <v>99</v>
      </c>
      <c r="AN276" s="530">
        <f t="shared" si="67"/>
        <v>80</v>
      </c>
      <c r="AO276" s="530">
        <f t="shared" si="67"/>
        <v>0</v>
      </c>
      <c r="AP276" s="530">
        <f t="shared" si="67"/>
        <v>0</v>
      </c>
      <c r="AQ276" s="530">
        <f t="shared" si="67"/>
        <v>0</v>
      </c>
      <c r="AR276" s="530">
        <f t="shared" si="67"/>
        <v>0</v>
      </c>
      <c r="AS276" s="530">
        <f t="shared" si="67"/>
        <v>0</v>
      </c>
      <c r="AT276" s="530">
        <f t="shared" si="67"/>
        <v>0</v>
      </c>
      <c r="AU276" s="530">
        <f t="shared" si="67"/>
        <v>0</v>
      </c>
      <c r="AV276" s="530">
        <f t="shared" si="67"/>
        <v>0</v>
      </c>
      <c r="AW276" s="530">
        <f t="shared" si="67"/>
        <v>0</v>
      </c>
      <c r="AX276" s="530">
        <f t="shared" si="67"/>
        <v>0</v>
      </c>
      <c r="AY276" s="530">
        <f t="shared" si="67"/>
        <v>0</v>
      </c>
      <c r="AZ276" s="530">
        <f t="shared" si="67"/>
        <v>0</v>
      </c>
      <c r="BA276" s="530">
        <f t="shared" si="67"/>
        <v>692</v>
      </c>
      <c r="BB276" s="530">
        <f t="shared" si="67"/>
        <v>407</v>
      </c>
      <c r="BC276" s="530">
        <f t="shared" si="67"/>
        <v>391</v>
      </c>
      <c r="BD276" s="530">
        <f t="shared" si="67"/>
        <v>200</v>
      </c>
      <c r="BE276" s="530">
        <f t="shared" si="67"/>
        <v>524</v>
      </c>
      <c r="BF276" s="530">
        <f t="shared" si="67"/>
        <v>307</v>
      </c>
      <c r="BG276" s="530">
        <f t="shared" si="67"/>
        <v>290</v>
      </c>
      <c r="BH276" s="530">
        <f t="shared" si="67"/>
        <v>131</v>
      </c>
      <c r="BI276" s="530">
        <f t="shared" si="67"/>
        <v>168</v>
      </c>
      <c r="BJ276" s="530">
        <f t="shared" si="67"/>
        <v>100</v>
      </c>
      <c r="BK276" s="530">
        <f t="shared" si="67"/>
        <v>101</v>
      </c>
      <c r="BL276" s="530">
        <f t="shared" si="67"/>
        <v>69</v>
      </c>
      <c r="BM276" s="530">
        <f t="shared" si="67"/>
        <v>0</v>
      </c>
      <c r="BN276" s="530">
        <f t="shared" si="67"/>
        <v>0</v>
      </c>
      <c r="BO276" s="530">
        <f t="shared" si="67"/>
        <v>0</v>
      </c>
      <c r="BP276" s="530">
        <f t="shared" si="67"/>
        <v>0</v>
      </c>
      <c r="BQ276" s="530">
        <f t="shared" ref="BQ276:BX276" si="68">BQ273</f>
        <v>0</v>
      </c>
      <c r="BR276" s="530">
        <f t="shared" si="68"/>
        <v>0</v>
      </c>
      <c r="BS276" s="530">
        <f t="shared" si="68"/>
        <v>0</v>
      </c>
      <c r="BT276" s="530">
        <f t="shared" si="68"/>
        <v>0</v>
      </c>
      <c r="BU276" s="530">
        <f t="shared" si="68"/>
        <v>0</v>
      </c>
      <c r="BV276" s="530">
        <f t="shared" si="68"/>
        <v>0</v>
      </c>
      <c r="BW276" s="530">
        <f t="shared" si="68"/>
        <v>0</v>
      </c>
      <c r="BX276" s="530">
        <f t="shared" si="68"/>
        <v>0</v>
      </c>
      <c r="BY276" s="530">
        <f>IF(OR(BY272=0,BY272=""), BY273,IF(BY273&gt;(BY272*(1+Dash!$B$6)), BY272*(1+Dash!$B$6), IF(BY273&lt;(BY272*(1-Dash!$B$7)), BY272*(1-Dash!$B$7), BY273)))</f>
        <v>25.3</v>
      </c>
      <c r="BZ276" s="530">
        <f>IF(OR(BZ272=0,BZ272=""), BZ273,IF(BZ273&gt;(BZ272*(1+Dash!$B$6)), BZ272*(1+Dash!$B$6), IF(BZ273&lt;(BZ272*(1-Dash!$B$7)), BZ272*(1-Dash!$B$7), BZ273)))</f>
        <v>56</v>
      </c>
      <c r="CA276" s="530">
        <f>IF(OR(CA272=0,CA272=""), CA273,IF(CA273&gt;(CA272*(1+Dash!$B$6)), CA272*(1+Dash!$B$6), IF(CA273&lt;(CA272*(1-Dash!$B$7)), CA272*(1-Dash!$B$7), CA273)))</f>
        <v>0</v>
      </c>
    </row>
    <row r="277" spans="1:79" s="477" customFormat="1">
      <c r="A277" s="477" t="s">
        <v>91</v>
      </c>
      <c r="B277" s="477" t="s">
        <v>1880</v>
      </c>
      <c r="C277" s="477">
        <v>2025</v>
      </c>
      <c r="D277" s="477" t="s">
        <v>1937</v>
      </c>
      <c r="E277" s="530">
        <f>IF(OR(E273=0, E273=""), E274, IF(E274&gt;(E273*(1+Dash!$B$6)), E273*(1+Dash!$B$6), IF(E274&lt;(E273*(1-Dash!$B$7)), E273*(1-Dash!$B$7), E274)))</f>
        <v>809</v>
      </c>
      <c r="F277" s="530">
        <f>IF(OR(F273=0, F273=""), F274, IF(F274&gt;(F273*(1+Dash!$B$6)), F273*(1+Dash!$B$6), IF(F274&lt;(F273*(1-Dash!$B$7)), F273*(1-Dash!$B$7), F274)))</f>
        <v>428</v>
      </c>
      <c r="G277" s="530">
        <f>IF(OR(G273=0, G273=""), G274, IF(G274&gt;(G273*(1+Dash!$B$6)), G273*(1+Dash!$B$6), IF(G274&lt;(G273*(1-Dash!$B$7)), G273*(1-Dash!$B$7), G274)))</f>
        <v>254.6</v>
      </c>
      <c r="H277" s="530">
        <f>IF(OR(H273=0, H273=""), H274, IF(H274&gt;(H273*(1+Dash!$B$6)), H273*(1+Dash!$B$6), IF(H274&lt;(H273*(1-Dash!$B$7)), H273*(1-Dash!$B$7), H274)))</f>
        <v>217</v>
      </c>
      <c r="I277" s="530">
        <f>IF(OR(I273=0, I273=""), I274, IF(I274&gt;(I273*(1+Dash!$B$6)), I273*(1+Dash!$B$6), IF(I274&lt;(I273*(1-Dash!$B$7)), I273*(1-Dash!$B$7), I274)))</f>
        <v>79.2</v>
      </c>
      <c r="J277" s="530">
        <f>IF(OR(J273=0, J273=""), J274, IF(J274&gt;(J273*(1+Dash!$B$6)), J273*(1+Dash!$B$6), IF(J274&lt;(J273*(1-Dash!$B$7)), J273*(1-Dash!$B$7), J274)))</f>
        <v>0</v>
      </c>
      <c r="K277" s="530">
        <f>IF(OR(K273=0, K273=""), K274, IF(K274&gt;(K273*(1+Dash!$B$6)), K273*(1+Dash!$B$6), IF(K274&lt;(K273*(1-Dash!$B$7)), K273*(1-Dash!$B$7), K274)))</f>
        <v>0</v>
      </c>
      <c r="L277" s="530">
        <f>IF(OR(L273=0, L273=""), L274, IF(L274&gt;(L273*(1+Dash!$B$6)), L273*(1+Dash!$B$6), IF(L274&lt;(L273*(1-Dash!$B$7)), L273*(1-Dash!$B$7), L274)))</f>
        <v>0</v>
      </c>
      <c r="M277" s="530">
        <f>IF(OR(M273=0, M273=""), M274, IF(M274&gt;(M273*(1+Dash!$B$6)), M273*(1+Dash!$B$6), IF(M274&lt;(M273*(1-Dash!$B$7)), M273*(1-Dash!$B$7), M274)))</f>
        <v>0</v>
      </c>
      <c r="N277" s="530">
        <f>IF(OR(N273=0, N273=""), N274, IF(N274&gt;(N273*(1+Dash!$B$6)), N273*(1+Dash!$B$6), IF(N274&lt;(N273*(1-Dash!$B$7)), N273*(1-Dash!$B$7), N274)))</f>
        <v>643.5</v>
      </c>
      <c r="O277" s="530">
        <f>IF(OR(O273=0, O273=""), O274, IF(O274&gt;(O273*(1+Dash!$B$6)), O273*(1+Dash!$B$6), IF(O274&lt;(O273*(1-Dash!$B$7)), O273*(1-Dash!$B$7), O274)))</f>
        <v>53.900000000000006</v>
      </c>
      <c r="P277" s="530">
        <f>IF(OR(P273=0, P273=""), P274, IF(P274&gt;(P273*(1+Dash!$B$6)), P273*(1+Dash!$B$6), IF(P274&lt;(P273*(1-Dash!$B$7)), P273*(1-Dash!$B$7), P274)))</f>
        <v>589.6</v>
      </c>
      <c r="Q277" s="530">
        <f>IF(OR(Q273=0, Q273=""), Q274, IF(Q274&gt;(Q273*(1+Dash!$B$6)), Q273*(1+Dash!$B$6), IF(Q274&lt;(Q273*(1-Dash!$B$7)), Q273*(1-Dash!$B$7), Q274)))</f>
        <v>52.800000000000004</v>
      </c>
      <c r="R277" s="530">
        <f>IF(OR(R273=0, R273=""), R274, IF(R274&gt;(R273*(1+Dash!$B$6)), R273*(1+Dash!$B$6), IF(R274&lt;(R273*(1-Dash!$B$7)), R273*(1-Dash!$B$7), R274)))</f>
        <v>1.1000000000000001</v>
      </c>
      <c r="S277" s="530">
        <f>IF(OR(S273=0, S273=""), S274, IF(S274&gt;(S273*(1+Dash!$B$6)), S273*(1+Dash!$B$6), IF(S274&lt;(S273*(1-Dash!$B$7)), S273*(1-Dash!$B$7), S274)))</f>
        <v>1.1000000000000001</v>
      </c>
      <c r="T277" s="530">
        <f>IF(OR(T273=0, T273=""), T274, IF(T274&gt;(T273*(1+Dash!$B$6)), T273*(1+Dash!$B$6), IF(T274&lt;(T273*(1-Dash!$B$7)), T273*(1-Dash!$B$7), T274)))</f>
        <v>12</v>
      </c>
      <c r="U277" s="530">
        <f>IF(OR(U273=0, U273=""), U274, IF(U274&gt;(U273*(1+Dash!$B$6)), U273*(1+Dash!$B$6), IF(U274&lt;(U273*(1-Dash!$B$7)), U273*(1-Dash!$B$7), U274)))</f>
        <v>0</v>
      </c>
      <c r="V277" s="530">
        <f>IF(OR(V273=0, V273=""), V274, IF(V274&gt;(V273*(1+Dash!$B$6)), V273*(1+Dash!$B$6), IF(V274&lt;(V273*(1-Dash!$B$7)), V273*(1-Dash!$B$7), V274)))</f>
        <v>0</v>
      </c>
      <c r="W277" s="530">
        <f>IF(OR(W273=0, W273=""), W274, IF(W274&gt;(W273*(1+Dash!$B$6)), W273*(1+Dash!$B$6), IF(W274&lt;(W273*(1-Dash!$B$7)), W273*(1-Dash!$B$7), W274)))</f>
        <v>0</v>
      </c>
      <c r="X277" s="530">
        <f>IF(OR(X273=0, X273=""), X274, IF(X274&gt;(X273*(1+Dash!$B$6)), X273*(1+Dash!$B$6), IF(X274&lt;(X273*(1-Dash!$B$7)), X273*(1-Dash!$B$7), X274)))</f>
        <v>0</v>
      </c>
      <c r="Y277" s="530">
        <f>IF(OR(Y273=0, Y273=""), Y274, IF(Y274&gt;(Y273*(1+Dash!$B$6)), Y273*(1+Dash!$B$6), IF(Y274&lt;(Y273*(1-Dash!$B$7)), Y273*(1-Dash!$B$7), Y274)))</f>
        <v>52.800000000000004</v>
      </c>
      <c r="Z277" s="530">
        <f>IF(OR(Z273=0, Z273=""), Z274, IF(Z274&gt;(Z273*(1+Dash!$B$6)), Z273*(1+Dash!$B$6), IF(Z274&lt;(Z273*(1-Dash!$B$7)), Z273*(1-Dash!$B$7), Z274)))</f>
        <v>1.1000000000000001</v>
      </c>
      <c r="AA277" s="530">
        <f>IF(OR(AA273=0, AA273=""), AA274, IF(AA274&gt;(AA273*(1+Dash!$B$6)), AA273*(1+Dash!$B$6), IF(AA274&lt;(AA273*(1-Dash!$B$7)), AA273*(1-Dash!$B$7), AA274)))</f>
        <v>1.1000000000000001</v>
      </c>
      <c r="AB277" s="530">
        <f>IF(OR(AB273=0, AB273=""), AB274, IF(AB274&gt;(AB273*(1+Dash!$B$6)), AB273*(1+Dash!$B$6), IF(AB274&lt;(AB273*(1-Dash!$B$7)), AB273*(1-Dash!$B$7), AB274)))</f>
        <v>12</v>
      </c>
      <c r="AC277" s="530">
        <f>IF(OR(AC273=0, AC273=""), AC274, IF(AC274&gt;(AC273*(1+Dash!$B$6)), AC273*(1+Dash!$B$6), IF(AC274&lt;(AC273*(1-Dash!$B$7)), AC273*(1-Dash!$B$7), AC274)))</f>
        <v>510</v>
      </c>
      <c r="AD277" s="530">
        <f>IF(OR(AD273=0, AD273=""), AD274, IF(AD274&gt;(AD273*(1+Dash!$B$6)), AD273*(1+Dash!$B$6), IF(AD274&lt;(AD273*(1-Dash!$B$7)), AD273*(1-Dash!$B$7), AD274)))</f>
        <v>83.600000000000009</v>
      </c>
      <c r="AE277" s="530">
        <f>IF(OR(AE273=0, AE273=""), AE274, IF(AE274&gt;(AE273*(1+Dash!$B$6)), AE273*(1+Dash!$B$6), IF(AE274&lt;(AE273*(1-Dash!$B$7)), AE273*(1-Dash!$B$7), AE274)))</f>
        <v>138.60000000000002</v>
      </c>
      <c r="AF277" s="530">
        <f>IF(OR(AF273=0, AF273=""), AF274, IF(AF274&gt;(AF273*(1+Dash!$B$6)), AF273*(1+Dash!$B$6), IF(AF274&lt;(AF273*(1-Dash!$B$7)), AF273*(1-Dash!$B$7), AF274)))</f>
        <v>236</v>
      </c>
      <c r="AG277" s="530">
        <f>IF(OR(AG273=0, AG273=""), AG274, IF(AG274&gt;(AG273*(1+Dash!$B$6)), AG273*(1+Dash!$B$6), IF(AG274&lt;(AG273*(1-Dash!$B$7)), AG273*(1-Dash!$B$7), AG274)))</f>
        <v>277.20000000000005</v>
      </c>
      <c r="AH277" s="530">
        <f>IF(OR(AH273=0, AH273=""), AH274, IF(AH274&gt;(AH273*(1+Dash!$B$6)), AH273*(1+Dash!$B$6), IF(AH274&lt;(AH273*(1-Dash!$B$7)), AH273*(1-Dash!$B$7), AH274)))</f>
        <v>26.400000000000002</v>
      </c>
      <c r="AI277" s="530">
        <f>IF(OR(AI273=0, AI273=""), AI274, IF(AI274&gt;(AI273*(1+Dash!$B$6)), AI273*(1+Dash!$B$6), IF(AI274&lt;(AI273*(1-Dash!$B$7)), AI273*(1-Dash!$B$7), AI274)))</f>
        <v>29.700000000000003</v>
      </c>
      <c r="AJ277" s="530">
        <f>IF(OR(AJ273=0, AJ273=""), AJ274, IF(AJ274&gt;(AJ273*(1+Dash!$B$6)), AJ273*(1+Dash!$B$6), IF(AJ274&lt;(AJ273*(1-Dash!$B$7)), AJ273*(1-Dash!$B$7), AJ274)))</f>
        <v>156.20000000000002</v>
      </c>
      <c r="AK277" s="530">
        <f>IF(OR(AK273=0, AK273=""), AK274, IF(AK274&gt;(AK273*(1+Dash!$B$6)), AK273*(1+Dash!$B$6), IF(AK274&lt;(AK273*(1-Dash!$B$7)), AK273*(1-Dash!$B$7), AK274)))</f>
        <v>226.1</v>
      </c>
      <c r="AL277" s="530">
        <f>IF(OR(AL273=0, AL273=""), AL274, IF(AL274&gt;(AL273*(1+Dash!$B$6)), AL273*(1+Dash!$B$6), IF(AL274&lt;(AL273*(1-Dash!$B$7)), AL273*(1-Dash!$B$7), AL274)))</f>
        <v>49.4</v>
      </c>
      <c r="AM277" s="530">
        <f>IF(OR(AM273=0, AM273=""), AM274, IF(AM274&gt;(AM273*(1+Dash!$B$6)), AM273*(1+Dash!$B$6), IF(AM274&lt;(AM273*(1-Dash!$B$7)), AM273*(1-Dash!$B$7), AM274)))</f>
        <v>106</v>
      </c>
      <c r="AN277" s="530">
        <f>IF(OR(AN273=0, AN273=""), AN274, IF(AN274&gt;(AN273*(1+Dash!$B$6)), AN273*(1+Dash!$B$6), IF(AN274&lt;(AN273*(1-Dash!$B$7)), AN273*(1-Dash!$B$7), AN274)))</f>
        <v>76</v>
      </c>
      <c r="AO277" s="530">
        <f>IF(OR(AO273=0, AO273=""), AO274, IF(AO274&gt;(AO273*(1+Dash!$B$6)), AO273*(1+Dash!$B$6), IF(AO274&lt;(AO273*(1-Dash!$B$7)), AO273*(1-Dash!$B$7), AO274)))</f>
        <v>0</v>
      </c>
      <c r="AP277" s="530">
        <f>IF(OR(AP273=0, AP273=""), AP274, IF(AP274&gt;(AP273*(1+Dash!$B$6)), AP273*(1+Dash!$B$6), IF(AP274&lt;(AP273*(1-Dash!$B$7)), AP273*(1-Dash!$B$7), AP274)))</f>
        <v>0</v>
      </c>
      <c r="AQ277" s="530">
        <f>IF(OR(AQ273=0, AQ273=""), AQ274, IF(AQ274&gt;(AQ273*(1+Dash!$B$6)), AQ273*(1+Dash!$B$6), IF(AQ274&lt;(AQ273*(1-Dash!$B$7)), AQ273*(1-Dash!$B$7), AQ274)))</f>
        <v>0</v>
      </c>
      <c r="AR277" s="530">
        <f>IF(OR(AR273=0, AR273=""), AR274, IF(AR274&gt;(AR273*(1+Dash!$B$6)), AR273*(1+Dash!$B$6), IF(AR274&lt;(AR273*(1-Dash!$B$7)), AR273*(1-Dash!$B$7), AR274)))</f>
        <v>0</v>
      </c>
      <c r="AS277" s="530">
        <f>IF(OR(AS273=0, AS273=""), AS274, IF(AS274&gt;(AS273*(1+Dash!$B$6)), AS273*(1+Dash!$B$6), IF(AS274&lt;(AS273*(1-Dash!$B$7)), AS273*(1-Dash!$B$7), AS274)))</f>
        <v>0</v>
      </c>
      <c r="AT277" s="530">
        <f>IF(OR(AT273=0, AT273=""), AT274, IF(AT274&gt;(AT273*(1+Dash!$B$6)), AT273*(1+Dash!$B$6), IF(AT274&lt;(AT273*(1-Dash!$B$7)), AT273*(1-Dash!$B$7), AT274)))</f>
        <v>0</v>
      </c>
      <c r="AU277" s="530">
        <f>IF(OR(AU273=0, AU273=""), AU274, IF(AU274&gt;(AU273*(1+Dash!$B$6)), AU273*(1+Dash!$B$6), IF(AU274&lt;(AU273*(1-Dash!$B$7)), AU273*(1-Dash!$B$7), AU274)))</f>
        <v>0</v>
      </c>
      <c r="AV277" s="530">
        <f>IF(OR(AV273=0, AV273=""), AV274, IF(AV274&gt;(AV273*(1+Dash!$B$6)), AV273*(1+Dash!$B$6), IF(AV274&lt;(AV273*(1-Dash!$B$7)), AV273*(1-Dash!$B$7), AV274)))</f>
        <v>0</v>
      </c>
      <c r="AW277" s="530">
        <f>IF(OR(AW273=0, AW273=""), AW274, IF(AW274&gt;(AW273*(1+Dash!$B$6)), AW273*(1+Dash!$B$6), IF(AW274&lt;(AW273*(1-Dash!$B$7)), AW273*(1-Dash!$B$7), AW274)))</f>
        <v>0</v>
      </c>
      <c r="AX277" s="530">
        <f>IF(OR(AX273=0, AX273=""), AX274, IF(AX274&gt;(AX273*(1+Dash!$B$6)), AX273*(1+Dash!$B$6), IF(AX274&lt;(AX273*(1-Dash!$B$7)), AX273*(1-Dash!$B$7), AX274)))</f>
        <v>0</v>
      </c>
      <c r="AY277" s="530">
        <f>IF(OR(AY273=0, AY273=""), AY274, IF(AY274&gt;(AY273*(1+Dash!$B$6)), AY273*(1+Dash!$B$6), IF(AY274&lt;(AY273*(1-Dash!$B$7)), AY273*(1-Dash!$B$7), AY274)))</f>
        <v>0</v>
      </c>
      <c r="AZ277" s="530">
        <f>IF(OR(AZ273=0, AZ273=""), AZ274, IF(AZ274&gt;(AZ273*(1+Dash!$B$6)), AZ273*(1+Dash!$B$6), IF(AZ274&lt;(AZ273*(1-Dash!$B$7)), AZ273*(1-Dash!$B$7), AZ274)))</f>
        <v>0</v>
      </c>
      <c r="BA277" s="530">
        <f>IF(OR(BA273=0, BA273=""), BA274, IF(BA274&gt;(BA273*(1+Dash!$B$6)), BA273*(1+Dash!$B$6), IF(BA274&lt;(BA273*(1-Dash!$B$7)), BA273*(1-Dash!$B$7), BA274)))</f>
        <v>693</v>
      </c>
      <c r="BB277" s="530">
        <f>IF(OR(BB273=0, BB273=""), BB274, IF(BB274&gt;(BB273*(1+Dash!$B$6)), BB273*(1+Dash!$B$6), IF(BB274&lt;(BB273*(1-Dash!$B$7)), BB273*(1-Dash!$B$7), BB274)))</f>
        <v>386.65</v>
      </c>
      <c r="BC277" s="530">
        <f>IF(OR(BC273=0, BC273=""), BC274, IF(BC274&gt;(BC273*(1+Dash!$B$6)), BC273*(1+Dash!$B$6), IF(BC274&lt;(BC273*(1-Dash!$B$7)), BC273*(1-Dash!$B$7), BC274)))</f>
        <v>399</v>
      </c>
      <c r="BD277" s="530">
        <f>IF(OR(BD273=0, BD273=""), BD274, IF(BD274&gt;(BD273*(1+Dash!$B$6)), BD273*(1+Dash!$B$6), IF(BD274&lt;(BD273*(1-Dash!$B$7)), BD273*(1-Dash!$B$7), BD274)))</f>
        <v>220.00000000000003</v>
      </c>
      <c r="BE277" s="530">
        <f>IF(OR(BE273=0, BE273=""), BE274, IF(BE274&gt;(BE273*(1+Dash!$B$6)), BE273*(1+Dash!$B$6), IF(BE274&lt;(BE273*(1-Dash!$B$7)), BE273*(1-Dash!$B$7), BE274)))</f>
        <v>535</v>
      </c>
      <c r="BF277" s="530">
        <f>IF(OR(BF273=0, BF273=""), BF274, IF(BF274&gt;(BF273*(1+Dash!$B$6)), BF273*(1+Dash!$B$6), IF(BF274&lt;(BF273*(1-Dash!$B$7)), BF273*(1-Dash!$B$7), BF274)))</f>
        <v>303</v>
      </c>
      <c r="BG277" s="530">
        <f>IF(OR(BG273=0, BG273=""), BG274, IF(BG274&gt;(BG273*(1+Dash!$B$6)), BG273*(1+Dash!$B$6), IF(BG274&lt;(BG273*(1-Dash!$B$7)), BG273*(1-Dash!$B$7), BG274)))</f>
        <v>297</v>
      </c>
      <c r="BH277" s="530">
        <f>IF(OR(BH273=0, BH273=""), BH274, IF(BH274&gt;(BH273*(1+Dash!$B$6)), BH273*(1+Dash!$B$6), IF(BH274&lt;(BH273*(1-Dash!$B$7)), BH273*(1-Dash!$B$7), BH274)))</f>
        <v>144.10000000000002</v>
      </c>
      <c r="BI277" s="530">
        <f>IF(OR(BI273=0, BI273=""), BI274, IF(BI274&gt;(BI273*(1+Dash!$B$6)), BI273*(1+Dash!$B$6), IF(BI274&lt;(BI273*(1-Dash!$B$7)), BI273*(1-Dash!$B$7), BI274)))</f>
        <v>159.6</v>
      </c>
      <c r="BJ277" s="530">
        <f>IF(OR(BJ273=0, BJ273=""), BJ274, IF(BJ274&gt;(BJ273*(1+Dash!$B$6)), BJ273*(1+Dash!$B$6), IF(BJ274&lt;(BJ273*(1-Dash!$B$7)), BJ273*(1-Dash!$B$7), BJ274)))</f>
        <v>95</v>
      </c>
      <c r="BK277" s="530">
        <f>IF(OR(BK273=0, BK273=""), BK274, IF(BK274&gt;(BK273*(1+Dash!$B$6)), BK273*(1+Dash!$B$6), IF(BK274&lt;(BK273*(1-Dash!$B$7)), BK273*(1-Dash!$B$7), BK274)))</f>
        <v>102</v>
      </c>
      <c r="BL277" s="530">
        <f>IF(OR(BL273=0, BL273=""), BL274, IF(BL274&gt;(BL273*(1+Dash!$B$6)), BL273*(1+Dash!$B$6), IF(BL274&lt;(BL273*(1-Dash!$B$7)), BL273*(1-Dash!$B$7), BL274)))</f>
        <v>75.900000000000006</v>
      </c>
      <c r="BM277" s="530">
        <f>IF(OR(BM273=0, BM273=""), BM274, IF(BM274&gt;(BM273*(1+Dash!$B$6)), BM273*(1+Dash!$B$6), IF(BM274&lt;(BM273*(1-Dash!$B$7)), BM273*(1-Dash!$B$7), BM274)))</f>
        <v>0</v>
      </c>
      <c r="BN277" s="530">
        <f>IF(OR(BN273=0, BN273=""), BN274, IF(BN274&gt;(BN273*(1+Dash!$B$6)), BN273*(1+Dash!$B$6), IF(BN274&lt;(BN273*(1-Dash!$B$7)), BN273*(1-Dash!$B$7), BN274)))</f>
        <v>0</v>
      </c>
      <c r="BO277" s="530">
        <f>IF(OR(BO273=0, BO273=""), BO274, IF(BO274&gt;(BO273*(1+Dash!$B$6)), BO273*(1+Dash!$B$6), IF(BO274&lt;(BO273*(1-Dash!$B$7)), BO273*(1-Dash!$B$7), BO274)))</f>
        <v>0</v>
      </c>
      <c r="BP277" s="530">
        <f>IF(OR(BP273=0, BP273=""), BP274, IF(BP274&gt;(BP273*(1+Dash!$B$6)), BP273*(1+Dash!$B$6), IF(BP274&lt;(BP273*(1-Dash!$B$7)), BP273*(1-Dash!$B$7), BP274)))</f>
        <v>0</v>
      </c>
      <c r="BQ277" s="530">
        <f>IF(OR(BQ273=0, BQ273=""), BQ274, IF(BQ274&gt;(BQ273*(1+Dash!$B$6)), BQ273*(1+Dash!$B$6), IF(BQ274&lt;(BQ273*(1-Dash!$B$7)), BQ273*(1-Dash!$B$7), BQ274)))</f>
        <v>0</v>
      </c>
      <c r="BR277" s="530">
        <f>IF(OR(BR273=0, BR273=""), BR274, IF(BR274&gt;(BR273*(1+Dash!$B$6)), BR273*(1+Dash!$B$6), IF(BR274&lt;(BR273*(1-Dash!$B$7)), BR273*(1-Dash!$B$7), BR274)))</f>
        <v>0</v>
      </c>
      <c r="BS277" s="530">
        <f>IF(OR(BS273=0, BS273=""), BS274, IF(BS274&gt;(BS273*(1+Dash!$B$6)), BS273*(1+Dash!$B$6), IF(BS274&lt;(BS273*(1-Dash!$B$7)), BS273*(1-Dash!$B$7), BS274)))</f>
        <v>0</v>
      </c>
      <c r="BT277" s="530">
        <f>IF(OR(BT273=0, BT273=""), BT274, IF(BT274&gt;(BT273*(1+Dash!$B$6)), BT273*(1+Dash!$B$6), IF(BT274&lt;(BT273*(1-Dash!$B$7)), BT273*(1-Dash!$B$7), BT274)))</f>
        <v>0</v>
      </c>
      <c r="BU277" s="530">
        <f>IF(OR(BU273=0, BU273=""), BU274, IF(BU274&gt;(BU273*(1+Dash!$B$6)), BU273*(1+Dash!$B$6), IF(BU274&lt;(BU273*(1-Dash!$B$7)), BU273*(1-Dash!$B$7), BU274)))</f>
        <v>0</v>
      </c>
      <c r="BV277" s="530">
        <f>IF(OR(BV273=0, BV273=""), BV274, IF(BV274&gt;(BV273*(1+Dash!$B$6)), BV273*(1+Dash!$B$6), IF(BV274&lt;(BV273*(1-Dash!$B$7)), BV273*(1-Dash!$B$7), BV274)))</f>
        <v>0</v>
      </c>
      <c r="BW277" s="530">
        <f>IF(OR(BW273=0, BW273=""), BW274, IF(BW274&gt;(BW273*(1+Dash!$B$6)), BW273*(1+Dash!$B$6), IF(BW274&lt;(BW273*(1-Dash!$B$7)), BW273*(1-Dash!$B$7), BW274)))</f>
        <v>0</v>
      </c>
      <c r="BX277" s="530">
        <f>IF(OR(BX273=0, BX273=""), BX274, IF(BX274&gt;(BX273*(1+Dash!$B$6)), BX273*(1+Dash!$B$6), IF(BX274&lt;(BX273*(1-Dash!$B$7)), BX273*(1-Dash!$B$7), BX274)))</f>
        <v>0</v>
      </c>
      <c r="BY277" s="530">
        <f>IF(OR(BY273=0, BY273=""), BY274, IF(BY274&gt;(BY273*(1+Dash!$B$6)), BY273*(1+Dash!$B$6), IF(BY274&lt;(BY273*(1-Dash!$B$7)), BY273*(1-Dash!$B$7), BY274)))</f>
        <v>27</v>
      </c>
      <c r="BZ277" s="530">
        <f>IF(OR(BZ273=0, BZ273=""), BZ274, IF(BZ274&gt;(BZ273*(1+Dash!$B$6)), BZ273*(1+Dash!$B$6), IF(BZ274&lt;(BZ273*(1-Dash!$B$7)), BZ273*(1-Dash!$B$7), BZ274)))</f>
        <v>53.199999999999996</v>
      </c>
      <c r="CA277" s="530">
        <f>IF(OR(CA273=0, CA273=""), CA274, IF(CA274&gt;(CA273*(1+Dash!$B$6)), CA273*(1+Dash!$B$6), IF(CA274&lt;(CA273*(1-Dash!$B$7)), CA273*(1-Dash!$B$7), CA274)))</f>
        <v>0</v>
      </c>
    </row>
    <row r="278" spans="1:79" s="477" customFormat="1">
      <c r="A278" s="477" t="s">
        <v>91</v>
      </c>
      <c r="B278" s="477" t="s">
        <v>1880</v>
      </c>
      <c r="C278" s="477">
        <v>2026</v>
      </c>
      <c r="D278" s="477" t="s">
        <v>1937</v>
      </c>
      <c r="E278" s="530">
        <f>IF(E275&gt;(E277*(1+Dash!$B$6)), E277*(1+Dash!$B$6), IF(E275&lt;(E277*(1-Dash!$B$7)), E277*(1-Dash!$B$7), E275))</f>
        <v>822</v>
      </c>
      <c r="F278" s="530">
        <f>IF(F275&gt;(F277*(1+Dash!$B$6)), F277*(1+Dash!$B$6), IF(F275&lt;(F277*(1-Dash!$B$7)), F277*(1-Dash!$B$7), F275))</f>
        <v>428</v>
      </c>
      <c r="G278" s="530">
        <f>IF(G275&gt;(G277*(1+Dash!$B$6)), G277*(1+Dash!$B$6), IF(G275&lt;(G277*(1-Dash!$B$7)), G277*(1-Dash!$B$7), G275))</f>
        <v>241.86999999999998</v>
      </c>
      <c r="H278" s="530">
        <f>IF(H275&gt;(H277*(1+Dash!$B$6)), H277*(1+Dash!$B$6), IF(H275&lt;(H277*(1-Dash!$B$7)), H277*(1-Dash!$B$7), H275))</f>
        <v>217</v>
      </c>
      <c r="I278" s="530">
        <f>IF(I275&gt;(I277*(1+Dash!$B$6)), I277*(1+Dash!$B$6), IF(I275&lt;(I277*(1-Dash!$B$7)), I277*(1-Dash!$B$7), I275))</f>
        <v>87.12</v>
      </c>
      <c r="J278" s="530">
        <f>IF(J275&gt;(J277*(1+Dash!$B$6)), J277*(1+Dash!$B$6), IF(J275&lt;(J277*(1-Dash!$B$7)), J277*(1-Dash!$B$7), J275))</f>
        <v>0</v>
      </c>
      <c r="K278" s="530">
        <f>IF(K275&gt;(K277*(1+Dash!$B$6)), K277*(1+Dash!$B$6), IF(K275&lt;(K277*(1-Dash!$B$7)), K277*(1-Dash!$B$7), K275))</f>
        <v>0</v>
      </c>
      <c r="L278" s="530">
        <f>IF(L275&gt;(L277*(1+Dash!$B$6)), L277*(1+Dash!$B$6), IF(L275&lt;(L277*(1-Dash!$B$7)), L277*(1-Dash!$B$7), L275))</f>
        <v>0</v>
      </c>
      <c r="M278" s="530">
        <f>IF(M275&gt;(M277*(1+Dash!$B$6)), M277*(1+Dash!$B$6), IF(M275&lt;(M277*(1-Dash!$B$7)), M277*(1-Dash!$B$7), M275))</f>
        <v>0</v>
      </c>
      <c r="N278" s="530">
        <f>IF(N275&gt;(N277*(1+Dash!$B$6)), N277*(1+Dash!$B$6), IF(N275&lt;(N277*(1-Dash!$B$7)), N277*(1-Dash!$B$7), N275))</f>
        <v>707.85</v>
      </c>
      <c r="O278" s="530">
        <f>IF(O275&gt;(O277*(1+Dash!$B$6)), O277*(1+Dash!$B$6), IF(O275&lt;(O277*(1-Dash!$B$7)), O277*(1-Dash!$B$7), O275))</f>
        <v>59.290000000000013</v>
      </c>
      <c r="P278" s="530">
        <f>IF(P275&gt;(P277*(1+Dash!$B$6)), P277*(1+Dash!$B$6), IF(P275&lt;(P277*(1-Dash!$B$7)), P277*(1-Dash!$B$7), P275))</f>
        <v>648.56000000000006</v>
      </c>
      <c r="Q278" s="530">
        <f>IF(Q275&gt;(Q277*(1+Dash!$B$6)), Q277*(1+Dash!$B$6), IF(Q275&lt;(Q277*(1-Dash!$B$7)), Q277*(1-Dash!$B$7), Q275))</f>
        <v>57</v>
      </c>
      <c r="R278" s="530">
        <f>IF(R275&gt;(R277*(1+Dash!$B$6)), R277*(1+Dash!$B$6), IF(R275&lt;(R277*(1-Dash!$B$7)), R277*(1-Dash!$B$7), R275))</f>
        <v>1.2100000000000002</v>
      </c>
      <c r="S278" s="530">
        <f>IF(S275&gt;(S277*(1+Dash!$B$6)), S277*(1+Dash!$B$6), IF(S275&lt;(S277*(1-Dash!$B$7)), S277*(1-Dash!$B$7), S275))</f>
        <v>1.2100000000000002</v>
      </c>
      <c r="T278" s="530">
        <f>IF(T275&gt;(T277*(1+Dash!$B$6)), T277*(1+Dash!$B$6), IF(T275&lt;(T277*(1-Dash!$B$7)), T277*(1-Dash!$B$7), T275))</f>
        <v>12</v>
      </c>
      <c r="U278" s="530">
        <f>IF(U275&gt;(U277*(1+Dash!$B$6)), U277*(1+Dash!$B$6), IF(U275&lt;(U277*(1-Dash!$B$7)), U277*(1-Dash!$B$7), U275))</f>
        <v>0</v>
      </c>
      <c r="V278" s="530">
        <f>IF(V275&gt;(V277*(1+Dash!$B$6)), V277*(1+Dash!$B$6), IF(V275&lt;(V277*(1-Dash!$B$7)), V277*(1-Dash!$B$7), V275))</f>
        <v>0</v>
      </c>
      <c r="W278" s="530">
        <f>IF(W275&gt;(W277*(1+Dash!$B$6)), W277*(1+Dash!$B$6), IF(W275&lt;(W277*(1-Dash!$B$7)), W277*(1-Dash!$B$7), W275))</f>
        <v>0</v>
      </c>
      <c r="X278" s="530">
        <f>IF(X275&gt;(X277*(1+Dash!$B$6)), X277*(1+Dash!$B$6), IF(X275&lt;(X277*(1-Dash!$B$7)), X277*(1-Dash!$B$7), X275))</f>
        <v>0</v>
      </c>
      <c r="Y278" s="530">
        <f>IF(Y275&gt;(Y277*(1+Dash!$B$6)), Y277*(1+Dash!$B$6), IF(Y275&lt;(Y277*(1-Dash!$B$7)), Y277*(1-Dash!$B$7), Y275))</f>
        <v>57</v>
      </c>
      <c r="Z278" s="530">
        <f>IF(Z275&gt;(Z277*(1+Dash!$B$6)), Z277*(1+Dash!$B$6), IF(Z275&lt;(Z277*(1-Dash!$B$7)), Z277*(1-Dash!$B$7), Z275))</f>
        <v>1.2100000000000002</v>
      </c>
      <c r="AA278" s="530">
        <f>IF(AA275&gt;(AA277*(1+Dash!$B$6)), AA277*(1+Dash!$B$6), IF(AA275&lt;(AA277*(1-Dash!$B$7)), AA277*(1-Dash!$B$7), AA275))</f>
        <v>1.2100000000000002</v>
      </c>
      <c r="AB278" s="530">
        <f>IF(AB275&gt;(AB277*(1+Dash!$B$6)), AB277*(1+Dash!$B$6), IF(AB275&lt;(AB277*(1-Dash!$B$7)), AB277*(1-Dash!$B$7), AB275))</f>
        <v>12</v>
      </c>
      <c r="AC278" s="530">
        <f>IF(AC275&gt;(AC277*(1+Dash!$B$6)), AC277*(1+Dash!$B$6), IF(AC275&lt;(AC277*(1-Dash!$B$7)), AC277*(1-Dash!$B$7), AC275))</f>
        <v>509</v>
      </c>
      <c r="AD278" s="530">
        <f>IF(AD275&gt;(AD277*(1+Dash!$B$6)), AD277*(1+Dash!$B$6), IF(AD275&lt;(AD277*(1-Dash!$B$7)), AD277*(1-Dash!$B$7), AD275))</f>
        <v>91.960000000000022</v>
      </c>
      <c r="AE278" s="530">
        <f>IF(AE275&gt;(AE277*(1+Dash!$B$6)), AE277*(1+Dash!$B$6), IF(AE275&lt;(AE277*(1-Dash!$B$7)), AE277*(1-Dash!$B$7), AE275))</f>
        <v>152.46000000000004</v>
      </c>
      <c r="AF278" s="530">
        <f>IF(AF275&gt;(AF277*(1+Dash!$B$6)), AF277*(1+Dash!$B$6), IF(AF275&lt;(AF277*(1-Dash!$B$7)), AF277*(1-Dash!$B$7), AF275))</f>
        <v>236</v>
      </c>
      <c r="AG278" s="530">
        <f>IF(AG275&gt;(AG277*(1+Dash!$B$6)), AG277*(1+Dash!$B$6), IF(AG275&lt;(AG277*(1-Dash!$B$7)), AG277*(1-Dash!$B$7), AG275))</f>
        <v>304.92000000000007</v>
      </c>
      <c r="AH278" s="530">
        <f>IF(AH275&gt;(AH277*(1+Dash!$B$6)), AH277*(1+Dash!$B$6), IF(AH275&lt;(AH277*(1-Dash!$B$7)), AH277*(1-Dash!$B$7), AH275))</f>
        <v>29.040000000000006</v>
      </c>
      <c r="AI278" s="530">
        <f>IF(AI275&gt;(AI277*(1+Dash!$B$6)), AI277*(1+Dash!$B$6), IF(AI275&lt;(AI277*(1-Dash!$B$7)), AI277*(1-Dash!$B$7), AI275))</f>
        <v>32.670000000000009</v>
      </c>
      <c r="AJ278" s="530">
        <f>IF(AJ275&gt;(AJ277*(1+Dash!$B$6)), AJ277*(1+Dash!$B$6), IF(AJ275&lt;(AJ277*(1-Dash!$B$7)), AJ277*(1-Dash!$B$7), AJ275))</f>
        <v>163</v>
      </c>
      <c r="AK278" s="530">
        <f>IF(AK275&gt;(AK277*(1+Dash!$B$6)), AK277*(1+Dash!$B$6), IF(AK275&lt;(AK277*(1-Dash!$B$7)), AK277*(1-Dash!$B$7), AK275))</f>
        <v>214.79499999999999</v>
      </c>
      <c r="AL278" s="530">
        <f>IF(AL275&gt;(AL277*(1+Dash!$B$6)), AL277*(1+Dash!$B$6), IF(AL275&lt;(AL277*(1-Dash!$B$7)), AL277*(1-Dash!$B$7), AL275))</f>
        <v>49</v>
      </c>
      <c r="AM278" s="530">
        <f>IF(AM275&gt;(AM277*(1+Dash!$B$6)), AM277*(1+Dash!$B$6), IF(AM275&lt;(AM277*(1-Dash!$B$7)), AM277*(1-Dash!$B$7), AM275))</f>
        <v>106</v>
      </c>
      <c r="AN278" s="530">
        <f>IF(AN275&gt;(AN277*(1+Dash!$B$6)), AN277*(1+Dash!$B$6), IF(AN275&lt;(AN277*(1-Dash!$B$7)), AN277*(1-Dash!$B$7), AN275))</f>
        <v>73</v>
      </c>
      <c r="AO278" s="530">
        <f>IF(AO275&gt;(AO277*(1+Dash!$B$6)), AO277*(1+Dash!$B$6), IF(AO275&lt;(AO277*(1-Dash!$B$7)), AO277*(1-Dash!$B$7), AO275))</f>
        <v>0</v>
      </c>
      <c r="AP278" s="530">
        <f>IF(AP275&gt;(AP277*(1+Dash!$B$6)), AP277*(1+Dash!$B$6), IF(AP275&lt;(AP277*(1-Dash!$B$7)), AP277*(1-Dash!$B$7), AP275))</f>
        <v>0</v>
      </c>
      <c r="AQ278" s="530">
        <f>IF(AQ275&gt;(AQ277*(1+Dash!$B$6)), AQ277*(1+Dash!$B$6), IF(AQ275&lt;(AQ277*(1-Dash!$B$7)), AQ277*(1-Dash!$B$7), AQ275))</f>
        <v>0</v>
      </c>
      <c r="AR278" s="530">
        <f>IF(AR275&gt;(AR277*(1+Dash!$B$6)), AR277*(1+Dash!$B$6), IF(AR275&lt;(AR277*(1-Dash!$B$7)), AR277*(1-Dash!$B$7), AR275))</f>
        <v>0</v>
      </c>
      <c r="AS278" s="530">
        <f>IF(AS275&gt;(AS277*(1+Dash!$B$6)), AS277*(1+Dash!$B$6), IF(AS275&lt;(AS277*(1-Dash!$B$7)), AS277*(1-Dash!$B$7), AS275))</f>
        <v>0</v>
      </c>
      <c r="AT278" s="530">
        <f>IF(AT275&gt;(AT277*(1+Dash!$B$6)), AT277*(1+Dash!$B$6), IF(AT275&lt;(AT277*(1-Dash!$B$7)), AT277*(1-Dash!$B$7), AT275))</f>
        <v>0</v>
      </c>
      <c r="AU278" s="530">
        <f>IF(AU275&gt;(AU277*(1+Dash!$B$6)), AU277*(1+Dash!$B$6), IF(AU275&lt;(AU277*(1-Dash!$B$7)), AU277*(1-Dash!$B$7), AU275))</f>
        <v>0</v>
      </c>
      <c r="AV278" s="530">
        <f>IF(AV275&gt;(AV277*(1+Dash!$B$6)), AV277*(1+Dash!$B$6), IF(AV275&lt;(AV277*(1-Dash!$B$7)), AV277*(1-Dash!$B$7), AV275))</f>
        <v>0</v>
      </c>
      <c r="AW278" s="530">
        <f>IF(AW275&gt;(AW277*(1+Dash!$B$6)), AW277*(1+Dash!$B$6), IF(AW275&lt;(AW277*(1-Dash!$B$7)), AW277*(1-Dash!$B$7), AW275))</f>
        <v>0</v>
      </c>
      <c r="AX278" s="530">
        <f>IF(AX275&gt;(AX277*(1+Dash!$B$6)), AX277*(1+Dash!$B$6), IF(AX275&lt;(AX277*(1-Dash!$B$7)), AX277*(1-Dash!$B$7), AX275))</f>
        <v>0</v>
      </c>
      <c r="AY278" s="530">
        <f>IF(AY275&gt;(AY277*(1+Dash!$B$6)), AY277*(1+Dash!$B$6), IF(AY275&lt;(AY277*(1-Dash!$B$7)), AY277*(1-Dash!$B$7), AY275))</f>
        <v>0</v>
      </c>
      <c r="AZ278" s="530">
        <f>IF(AZ275&gt;(AZ277*(1+Dash!$B$6)), AZ277*(1+Dash!$B$6), IF(AZ275&lt;(AZ277*(1-Dash!$B$7)), AZ277*(1-Dash!$B$7), AZ275))</f>
        <v>0</v>
      </c>
      <c r="BA278" s="530">
        <f>IF(BA275&gt;(BA277*(1+Dash!$B$6)), BA277*(1+Dash!$B$6), IF(BA275&lt;(BA277*(1-Dash!$B$7)), BA277*(1-Dash!$B$7), BA275))</f>
        <v>693</v>
      </c>
      <c r="BB278" s="530">
        <f>IF(BB275&gt;(BB277*(1+Dash!$B$6)), BB277*(1+Dash!$B$6), IF(BB275&lt;(BB277*(1-Dash!$B$7)), BB277*(1-Dash!$B$7), BB275))</f>
        <v>372</v>
      </c>
      <c r="BC278" s="530">
        <f>IF(BC275&gt;(BC277*(1+Dash!$B$6)), BC277*(1+Dash!$B$6), IF(BC275&lt;(BC277*(1-Dash!$B$7)), BC277*(1-Dash!$B$7), BC275))</f>
        <v>399</v>
      </c>
      <c r="BD278" s="530">
        <f>IF(BD275&gt;(BD277*(1+Dash!$B$6)), BD277*(1+Dash!$B$6), IF(BD275&lt;(BD277*(1-Dash!$B$7)), BD277*(1-Dash!$B$7), BD275))</f>
        <v>230</v>
      </c>
      <c r="BE278" s="530">
        <f>IF(BE275&gt;(BE277*(1+Dash!$B$6)), BE277*(1+Dash!$B$6), IF(BE275&lt;(BE277*(1-Dash!$B$7)), BE277*(1-Dash!$B$7), BE275))</f>
        <v>535</v>
      </c>
      <c r="BF278" s="530">
        <f>IF(BF275&gt;(BF277*(1+Dash!$B$6)), BF277*(1+Dash!$B$6), IF(BF275&lt;(BF277*(1-Dash!$B$7)), BF277*(1-Dash!$B$7), BF275))</f>
        <v>303</v>
      </c>
      <c r="BG278" s="530">
        <f>IF(BG275&gt;(BG277*(1+Dash!$B$6)), BG277*(1+Dash!$B$6), IF(BG275&lt;(BG277*(1-Dash!$B$7)), BG277*(1-Dash!$B$7), BG275))</f>
        <v>297</v>
      </c>
      <c r="BH278" s="530">
        <f>IF(BH275&gt;(BH277*(1+Dash!$B$6)), BH277*(1+Dash!$B$6), IF(BH275&lt;(BH277*(1-Dash!$B$7)), BH277*(1-Dash!$B$7), BH275))</f>
        <v>146</v>
      </c>
      <c r="BI278" s="530">
        <f>IF(BI275&gt;(BI277*(1+Dash!$B$6)), BI277*(1+Dash!$B$6), IF(BI275&lt;(BI277*(1-Dash!$B$7)), BI277*(1-Dash!$B$7), BI275))</f>
        <v>158</v>
      </c>
      <c r="BJ278" s="530">
        <f>IF(BJ275&gt;(BJ277*(1+Dash!$B$6)), BJ277*(1+Dash!$B$6), IF(BJ275&lt;(BJ277*(1-Dash!$B$7)), BJ277*(1-Dash!$B$7), BJ275))</f>
        <v>90.25</v>
      </c>
      <c r="BK278" s="530">
        <f>IF(BK275&gt;(BK277*(1+Dash!$B$6)), BK277*(1+Dash!$B$6), IF(BK275&lt;(BK277*(1-Dash!$B$7)), BK277*(1-Dash!$B$7), BK275))</f>
        <v>102</v>
      </c>
      <c r="BL278" s="530">
        <f>IF(BL275&gt;(BL277*(1+Dash!$B$6)), BL277*(1+Dash!$B$6), IF(BL275&lt;(BL277*(1-Dash!$B$7)), BL277*(1-Dash!$B$7), BL275))</f>
        <v>83.490000000000009</v>
      </c>
      <c r="BM278" s="530">
        <f>IF(BM275&gt;(BM277*(1+Dash!$B$6)), BM277*(1+Dash!$B$6), IF(BM275&lt;(BM277*(1-Dash!$B$7)), BM277*(1-Dash!$B$7), BM275))</f>
        <v>0</v>
      </c>
      <c r="BN278" s="530">
        <f>IF(BN275&gt;(BN277*(1+Dash!$B$6)), BN277*(1+Dash!$B$6), IF(BN275&lt;(BN277*(1-Dash!$B$7)), BN277*(1-Dash!$B$7), BN275))</f>
        <v>0</v>
      </c>
      <c r="BO278" s="530">
        <f>IF(BO275&gt;(BO277*(1+Dash!$B$6)), BO277*(1+Dash!$B$6), IF(BO275&lt;(BO277*(1-Dash!$B$7)), BO277*(1-Dash!$B$7), BO275))</f>
        <v>0</v>
      </c>
      <c r="BP278" s="530">
        <f>IF(BP275&gt;(BP277*(1+Dash!$B$6)), BP277*(1+Dash!$B$6), IF(BP275&lt;(BP277*(1-Dash!$B$7)), BP277*(1-Dash!$B$7), BP275))</f>
        <v>0</v>
      </c>
      <c r="BQ278" s="530">
        <f>IF(BQ275&gt;(BQ277*(1+Dash!$B$6)), BQ277*(1+Dash!$B$6), IF(BQ275&lt;(BQ277*(1-Dash!$B$7)), BQ277*(1-Dash!$B$7), BQ275))</f>
        <v>0</v>
      </c>
      <c r="BR278" s="530">
        <f>IF(BR275&gt;(BR277*(1+Dash!$B$6)), BR277*(1+Dash!$B$6), IF(BR275&lt;(BR277*(1-Dash!$B$7)), BR277*(1-Dash!$B$7), BR275))</f>
        <v>0</v>
      </c>
      <c r="BS278" s="530">
        <f>IF(BS275&gt;(BS277*(1+Dash!$B$6)), BS277*(1+Dash!$B$6), IF(BS275&lt;(BS277*(1-Dash!$B$7)), BS277*(1-Dash!$B$7), BS275))</f>
        <v>0</v>
      </c>
      <c r="BT278" s="530">
        <f>IF(BT275&gt;(BT277*(1+Dash!$B$6)), BT277*(1+Dash!$B$6), IF(BT275&lt;(BT277*(1-Dash!$B$7)), BT277*(1-Dash!$B$7), BT275))</f>
        <v>0</v>
      </c>
      <c r="BU278" s="530">
        <f>IF(BU275&gt;(BU277*(1+Dash!$B$6)), BU277*(1+Dash!$B$6), IF(BU275&lt;(BU277*(1-Dash!$B$7)), BU277*(1-Dash!$B$7), BU275))</f>
        <v>0</v>
      </c>
      <c r="BV278" s="530">
        <f>IF(BV275&gt;(BV277*(1+Dash!$B$6)), BV277*(1+Dash!$B$6), IF(BV275&lt;(BV277*(1-Dash!$B$7)), BV277*(1-Dash!$B$7), BV275))</f>
        <v>0</v>
      </c>
      <c r="BW278" s="530">
        <f>IF(BW275&gt;(BW277*(1+Dash!$B$6)), BW277*(1+Dash!$B$6), IF(BW275&lt;(BW277*(1-Dash!$B$7)), BW277*(1-Dash!$B$7), BW275))</f>
        <v>0</v>
      </c>
      <c r="BX278" s="530">
        <f>IF(BX275&gt;(BX277*(1+Dash!$B$6)), BX277*(1+Dash!$B$6), IF(BX275&lt;(BX277*(1-Dash!$B$7)), BX277*(1-Dash!$B$7), BX275))</f>
        <v>0</v>
      </c>
      <c r="BY278" s="530">
        <f>IF(BY275&gt;(BY277*(1+Dash!$B$6)), BY277*(1+Dash!$B$6), IF(BY275&lt;(BY277*(1-Dash!$B$7)), BY277*(1-Dash!$B$7), BY275))</f>
        <v>26</v>
      </c>
      <c r="BZ278" s="530">
        <f>IF(BZ275&gt;(BZ277*(1+Dash!$B$6)), BZ277*(1+Dash!$B$6), IF(BZ275&lt;(BZ277*(1-Dash!$B$7)), BZ277*(1-Dash!$B$7), BZ275))</f>
        <v>51</v>
      </c>
      <c r="CA278" s="530">
        <f>IF(CA275&gt;(CA277*(1+Dash!$B$6)), CA277*(1+Dash!$B$6), IF(CA275&lt;(CA277*(1-Dash!$B$7)), CA277*(1-Dash!$B$7), CA275))</f>
        <v>0</v>
      </c>
    </row>
    <row r="279" spans="1:79" s="477" customFormat="1">
      <c r="A279" s="477" t="s">
        <v>93</v>
      </c>
      <c r="B279" s="477" t="s">
        <v>1915</v>
      </c>
      <c r="C279" s="477">
        <v>2018</v>
      </c>
      <c r="D279" s="477" t="s">
        <v>1934</v>
      </c>
      <c r="E279" s="530">
        <v>561</v>
      </c>
      <c r="F279" s="530">
        <v>780</v>
      </c>
      <c r="G279" s="530">
        <v>348</v>
      </c>
      <c r="H279" s="530">
        <v>575</v>
      </c>
      <c r="I279" s="530">
        <v>113</v>
      </c>
      <c r="J279" s="530">
        <v>0</v>
      </c>
      <c r="K279" s="530">
        <v>0</v>
      </c>
      <c r="L279" s="530">
        <v>0</v>
      </c>
      <c r="M279" s="530">
        <v>0</v>
      </c>
      <c r="N279" s="530">
        <v>0</v>
      </c>
      <c r="O279" s="530">
        <v>0</v>
      </c>
      <c r="P279" s="530">
        <v>0</v>
      </c>
      <c r="Q279" s="530">
        <v>0</v>
      </c>
      <c r="R279" s="530">
        <v>0</v>
      </c>
      <c r="S279" s="530">
        <v>0</v>
      </c>
      <c r="T279" s="530">
        <v>0</v>
      </c>
      <c r="U279" s="530">
        <v>0</v>
      </c>
      <c r="V279" s="530">
        <v>0</v>
      </c>
      <c r="W279" s="530">
        <v>0</v>
      </c>
      <c r="X279" s="530">
        <v>0</v>
      </c>
      <c r="Y279" s="530">
        <v>0</v>
      </c>
      <c r="Z279" s="530">
        <v>0</v>
      </c>
      <c r="AA279" s="530">
        <v>0</v>
      </c>
      <c r="AB279" s="530">
        <v>0</v>
      </c>
      <c r="AC279" s="530">
        <v>840</v>
      </c>
      <c r="AD279" s="530">
        <v>599</v>
      </c>
      <c r="AE279" s="530">
        <v>394</v>
      </c>
      <c r="AF279" s="530">
        <v>181</v>
      </c>
      <c r="AG279" s="530">
        <v>361</v>
      </c>
      <c r="AH279" s="530">
        <v>272</v>
      </c>
      <c r="AI279" s="530">
        <v>126</v>
      </c>
      <c r="AJ279" s="530">
        <v>63</v>
      </c>
      <c r="AK279" s="530">
        <v>479</v>
      </c>
      <c r="AL279" s="530">
        <v>327</v>
      </c>
      <c r="AM279" s="530">
        <v>268</v>
      </c>
      <c r="AN279" s="530">
        <v>118</v>
      </c>
      <c r="AO279" s="530">
        <v>0</v>
      </c>
      <c r="AP279" s="530">
        <v>0</v>
      </c>
      <c r="AQ279" s="530">
        <v>0</v>
      </c>
      <c r="AR279" s="530">
        <v>0</v>
      </c>
      <c r="AS279" s="530">
        <v>0</v>
      </c>
      <c r="AT279" s="530">
        <v>0</v>
      </c>
      <c r="AU279" s="530">
        <v>0</v>
      </c>
      <c r="AV279" s="530">
        <v>0</v>
      </c>
      <c r="AW279" s="530">
        <v>0</v>
      </c>
      <c r="AX279" s="530">
        <v>0</v>
      </c>
      <c r="AY279" s="530">
        <v>0</v>
      </c>
      <c r="AZ279" s="530">
        <v>0</v>
      </c>
      <c r="BA279" s="530">
        <v>1049</v>
      </c>
      <c r="BB279" s="530">
        <v>393</v>
      </c>
      <c r="BC279" s="530">
        <v>707</v>
      </c>
      <c r="BD279" s="530">
        <v>214</v>
      </c>
      <c r="BE279" s="530">
        <v>901</v>
      </c>
      <c r="BF279" s="530">
        <v>355</v>
      </c>
      <c r="BG279" s="530">
        <v>606</v>
      </c>
      <c r="BH279" s="530">
        <v>159</v>
      </c>
      <c r="BI279" s="530">
        <v>148</v>
      </c>
      <c r="BJ279" s="530">
        <v>38</v>
      </c>
      <c r="BK279" s="530">
        <v>101</v>
      </c>
      <c r="BL279" s="530">
        <v>55</v>
      </c>
      <c r="BM279" s="530">
        <v>0</v>
      </c>
      <c r="BN279" s="530">
        <v>0</v>
      </c>
      <c r="BO279" s="530">
        <v>0</v>
      </c>
      <c r="BP279" s="530">
        <v>0</v>
      </c>
      <c r="BQ279" s="530">
        <v>0</v>
      </c>
      <c r="BR279" s="530">
        <v>0</v>
      </c>
      <c r="BS279" s="530">
        <v>0</v>
      </c>
      <c r="BT279" s="530">
        <v>0</v>
      </c>
      <c r="BU279" s="530">
        <v>0</v>
      </c>
      <c r="BV279" s="530">
        <v>0</v>
      </c>
      <c r="BW279" s="530">
        <v>0</v>
      </c>
      <c r="BX279" s="530">
        <v>0</v>
      </c>
      <c r="BY279" s="530">
        <v>11</v>
      </c>
      <c r="BZ279" s="530">
        <v>21</v>
      </c>
      <c r="CA279" s="530">
        <v>0</v>
      </c>
    </row>
    <row r="280" spans="1:79" s="477" customFormat="1">
      <c r="A280" s="477" t="s">
        <v>93</v>
      </c>
      <c r="B280" s="477" t="s">
        <v>1915</v>
      </c>
      <c r="C280" s="477">
        <v>2019</v>
      </c>
      <c r="D280" s="477" t="s">
        <v>1934</v>
      </c>
      <c r="E280" s="530">
        <v>1093</v>
      </c>
      <c r="F280" s="530">
        <v>826</v>
      </c>
      <c r="G280" s="530">
        <v>443</v>
      </c>
      <c r="H280" s="530">
        <v>566</v>
      </c>
      <c r="I280" s="530">
        <v>110</v>
      </c>
      <c r="J280" s="530">
        <v>0</v>
      </c>
      <c r="K280" s="530">
        <v>0</v>
      </c>
      <c r="L280" s="530">
        <v>0</v>
      </c>
      <c r="M280" s="530">
        <v>0</v>
      </c>
      <c r="N280" s="530">
        <v>0</v>
      </c>
      <c r="O280" s="530">
        <v>0</v>
      </c>
      <c r="P280" s="530">
        <v>0</v>
      </c>
      <c r="Q280" s="530">
        <v>0</v>
      </c>
      <c r="R280" s="530">
        <v>0</v>
      </c>
      <c r="S280" s="530">
        <v>0</v>
      </c>
      <c r="T280" s="530">
        <v>0</v>
      </c>
      <c r="U280" s="530">
        <v>0</v>
      </c>
      <c r="V280" s="530">
        <v>0</v>
      </c>
      <c r="W280" s="530">
        <v>0</v>
      </c>
      <c r="X280" s="530">
        <v>0</v>
      </c>
      <c r="Y280" s="530">
        <v>0</v>
      </c>
      <c r="Z280" s="530">
        <v>0</v>
      </c>
      <c r="AA280" s="530">
        <v>0</v>
      </c>
      <c r="AB280" s="530">
        <v>0</v>
      </c>
      <c r="AC280" s="530">
        <v>761</v>
      </c>
      <c r="AD280" s="530">
        <v>549</v>
      </c>
      <c r="AE280" s="530">
        <v>325</v>
      </c>
      <c r="AF280" s="530">
        <v>137</v>
      </c>
      <c r="AG280" s="530">
        <v>299</v>
      </c>
      <c r="AH280" s="530">
        <v>220</v>
      </c>
      <c r="AI280" s="530">
        <v>107</v>
      </c>
      <c r="AJ280" s="530">
        <v>42</v>
      </c>
      <c r="AK280" s="530">
        <v>462</v>
      </c>
      <c r="AL280" s="530">
        <v>329</v>
      </c>
      <c r="AM280" s="530">
        <v>218</v>
      </c>
      <c r="AN280" s="530">
        <v>95</v>
      </c>
      <c r="AO280" s="530">
        <v>0</v>
      </c>
      <c r="AP280" s="530">
        <v>0</v>
      </c>
      <c r="AQ280" s="530">
        <v>0</v>
      </c>
      <c r="AR280" s="530">
        <v>0</v>
      </c>
      <c r="AS280" s="530">
        <v>0</v>
      </c>
      <c r="AT280" s="530">
        <v>0</v>
      </c>
      <c r="AU280" s="530">
        <v>0</v>
      </c>
      <c r="AV280" s="530">
        <v>0</v>
      </c>
      <c r="AW280" s="530">
        <v>0</v>
      </c>
      <c r="AX280" s="530">
        <v>0</v>
      </c>
      <c r="AY280" s="530">
        <v>0</v>
      </c>
      <c r="AZ280" s="530">
        <v>0</v>
      </c>
      <c r="BA280" s="530">
        <v>958</v>
      </c>
      <c r="BB280" s="530">
        <v>490</v>
      </c>
      <c r="BC280" s="530">
        <v>645</v>
      </c>
      <c r="BD280" s="530">
        <v>185</v>
      </c>
      <c r="BE280" s="530">
        <v>840</v>
      </c>
      <c r="BF280" s="530">
        <v>461</v>
      </c>
      <c r="BG280" s="530">
        <v>566</v>
      </c>
      <c r="BH280" s="530">
        <v>137</v>
      </c>
      <c r="BI280" s="530">
        <v>118</v>
      </c>
      <c r="BJ280" s="530">
        <v>29</v>
      </c>
      <c r="BK280" s="530">
        <v>79</v>
      </c>
      <c r="BL280" s="530">
        <v>48</v>
      </c>
      <c r="BM280" s="530">
        <v>0</v>
      </c>
      <c r="BN280" s="530">
        <v>0</v>
      </c>
      <c r="BO280" s="530">
        <v>0</v>
      </c>
      <c r="BP280" s="530">
        <v>0</v>
      </c>
      <c r="BQ280" s="530">
        <v>0</v>
      </c>
      <c r="BR280" s="530">
        <v>0</v>
      </c>
      <c r="BS280" s="530">
        <v>0</v>
      </c>
      <c r="BT280" s="530">
        <v>0</v>
      </c>
      <c r="BU280" s="530">
        <v>0</v>
      </c>
      <c r="BV280" s="530">
        <v>0</v>
      </c>
      <c r="BW280" s="530">
        <v>0</v>
      </c>
      <c r="BX280" s="530">
        <v>0</v>
      </c>
      <c r="BY280" s="530">
        <v>8</v>
      </c>
      <c r="BZ280" s="530">
        <v>20</v>
      </c>
      <c r="CA280" s="530">
        <v>0</v>
      </c>
    </row>
    <row r="281" spans="1:79" s="477" customFormat="1">
      <c r="A281" s="477" t="s">
        <v>93</v>
      </c>
      <c r="B281" s="477" t="s">
        <v>1915</v>
      </c>
      <c r="C281" s="477">
        <v>2020</v>
      </c>
      <c r="D281" s="477" t="s">
        <v>1934</v>
      </c>
      <c r="E281" s="530">
        <v>1626</v>
      </c>
      <c r="F281" s="530">
        <v>853</v>
      </c>
      <c r="G281" s="530">
        <v>533</v>
      </c>
      <c r="H281" s="530">
        <v>544</v>
      </c>
      <c r="I281" s="530">
        <v>94</v>
      </c>
      <c r="J281" s="530">
        <v>0</v>
      </c>
      <c r="K281" s="530">
        <v>0</v>
      </c>
      <c r="L281" s="530">
        <v>0</v>
      </c>
      <c r="M281" s="530">
        <v>0</v>
      </c>
      <c r="N281" s="530">
        <v>115</v>
      </c>
      <c r="O281" s="530">
        <v>0</v>
      </c>
      <c r="P281" s="530">
        <v>115</v>
      </c>
      <c r="Q281" s="530">
        <v>304</v>
      </c>
      <c r="R281" s="530">
        <v>0</v>
      </c>
      <c r="S281" s="530">
        <v>0</v>
      </c>
      <c r="T281" s="530">
        <v>0</v>
      </c>
      <c r="U281" s="530">
        <v>0</v>
      </c>
      <c r="V281" s="530">
        <v>0</v>
      </c>
      <c r="W281" s="530">
        <v>0</v>
      </c>
      <c r="X281" s="530">
        <v>0</v>
      </c>
      <c r="Y281" s="530">
        <v>304</v>
      </c>
      <c r="Z281" s="530">
        <v>0</v>
      </c>
      <c r="AA281" s="530">
        <v>0</v>
      </c>
      <c r="AB281" s="530">
        <v>0</v>
      </c>
      <c r="AC281" s="530">
        <v>734</v>
      </c>
      <c r="AD281" s="530">
        <v>538</v>
      </c>
      <c r="AE281" s="530">
        <v>281</v>
      </c>
      <c r="AF281" s="530">
        <v>125</v>
      </c>
      <c r="AG281" s="530">
        <v>278</v>
      </c>
      <c r="AH281" s="530">
        <v>194</v>
      </c>
      <c r="AI281" s="530">
        <v>61</v>
      </c>
      <c r="AJ281" s="530">
        <v>30</v>
      </c>
      <c r="AK281" s="530">
        <v>456</v>
      </c>
      <c r="AL281" s="530">
        <v>344</v>
      </c>
      <c r="AM281" s="530">
        <v>220</v>
      </c>
      <c r="AN281" s="530">
        <v>95</v>
      </c>
      <c r="AO281" s="530">
        <v>0</v>
      </c>
      <c r="AP281" s="530">
        <v>0</v>
      </c>
      <c r="AQ281" s="530">
        <v>0</v>
      </c>
      <c r="AR281" s="530">
        <v>0</v>
      </c>
      <c r="AS281" s="530">
        <v>0</v>
      </c>
      <c r="AT281" s="530">
        <v>0</v>
      </c>
      <c r="AU281" s="530">
        <v>0</v>
      </c>
      <c r="AV281" s="530">
        <v>0</v>
      </c>
      <c r="AW281" s="530">
        <v>0</v>
      </c>
      <c r="AX281" s="530">
        <v>0</v>
      </c>
      <c r="AY281" s="530">
        <v>0</v>
      </c>
      <c r="AZ281" s="530">
        <v>0</v>
      </c>
      <c r="BA281" s="530">
        <v>926</v>
      </c>
      <c r="BB281" s="530">
        <v>537</v>
      </c>
      <c r="BC281" s="530">
        <v>598</v>
      </c>
      <c r="BD281" s="530">
        <v>170</v>
      </c>
      <c r="BE281" s="530">
        <v>800</v>
      </c>
      <c r="BF281" s="530">
        <v>496</v>
      </c>
      <c r="BG281" s="530">
        <v>525</v>
      </c>
      <c r="BH281" s="530">
        <v>125</v>
      </c>
      <c r="BI281" s="530">
        <v>126</v>
      </c>
      <c r="BJ281" s="530">
        <v>41</v>
      </c>
      <c r="BK281" s="530">
        <v>73</v>
      </c>
      <c r="BL281" s="530">
        <v>45</v>
      </c>
      <c r="BM281" s="530">
        <v>21</v>
      </c>
      <c r="BN281" s="530">
        <v>1</v>
      </c>
      <c r="BO281" s="530">
        <v>1</v>
      </c>
      <c r="BP281" s="530">
        <v>17</v>
      </c>
      <c r="BQ281" s="530">
        <v>0</v>
      </c>
      <c r="BR281" s="530">
        <v>0</v>
      </c>
      <c r="BS281" s="530">
        <v>0</v>
      </c>
      <c r="BT281" s="530">
        <v>0</v>
      </c>
      <c r="BU281" s="530">
        <v>21</v>
      </c>
      <c r="BV281" s="530">
        <v>1</v>
      </c>
      <c r="BW281" s="530">
        <v>1</v>
      </c>
      <c r="BX281" s="530">
        <v>17</v>
      </c>
      <c r="BY281" s="530">
        <v>11</v>
      </c>
      <c r="BZ281" s="530">
        <v>16</v>
      </c>
      <c r="CA281" s="530">
        <v>0</v>
      </c>
    </row>
    <row r="282" spans="1:79" s="477" customFormat="1">
      <c r="A282" s="477" t="s">
        <v>93</v>
      </c>
      <c r="B282" s="477" t="s">
        <v>1915</v>
      </c>
      <c r="C282" s="477">
        <v>2021</v>
      </c>
      <c r="D282" s="477" t="s">
        <v>1934</v>
      </c>
      <c r="E282" s="530">
        <v>1286</v>
      </c>
      <c r="F282" s="530">
        <v>909</v>
      </c>
      <c r="G282" s="530">
        <v>607</v>
      </c>
      <c r="H282" s="530">
        <v>506</v>
      </c>
      <c r="I282" s="530">
        <v>101</v>
      </c>
      <c r="J282" s="530">
        <v>0</v>
      </c>
      <c r="K282" s="530">
        <v>0</v>
      </c>
      <c r="L282" s="530">
        <v>0</v>
      </c>
      <c r="M282" s="530">
        <v>0</v>
      </c>
      <c r="N282" s="530">
        <v>170</v>
      </c>
      <c r="O282" s="530">
        <v>0</v>
      </c>
      <c r="P282" s="530">
        <v>170</v>
      </c>
      <c r="Q282" s="530">
        <v>279</v>
      </c>
      <c r="R282" s="530">
        <v>0</v>
      </c>
      <c r="S282" s="530">
        <v>0</v>
      </c>
      <c r="T282" s="530">
        <v>0</v>
      </c>
      <c r="U282" s="530">
        <v>0</v>
      </c>
      <c r="V282" s="530">
        <v>0</v>
      </c>
      <c r="W282" s="530">
        <v>0</v>
      </c>
      <c r="X282" s="530">
        <v>0</v>
      </c>
      <c r="Y282" s="530">
        <v>279</v>
      </c>
      <c r="Z282" s="530">
        <v>0</v>
      </c>
      <c r="AA282" s="530">
        <v>0</v>
      </c>
      <c r="AB282" s="530">
        <v>0</v>
      </c>
      <c r="AC282" s="530">
        <v>374</v>
      </c>
      <c r="AD282" s="530">
        <v>249</v>
      </c>
      <c r="AE282" s="530">
        <v>208</v>
      </c>
      <c r="AF282" s="530">
        <v>108</v>
      </c>
      <c r="AG282" s="530">
        <v>174</v>
      </c>
      <c r="AH282" s="530">
        <v>131</v>
      </c>
      <c r="AI282" s="530">
        <v>80</v>
      </c>
      <c r="AJ282" s="530">
        <v>31</v>
      </c>
      <c r="AK282" s="530">
        <v>200</v>
      </c>
      <c r="AL282" s="530">
        <v>118</v>
      </c>
      <c r="AM282" s="530">
        <v>128</v>
      </c>
      <c r="AN282" s="530">
        <v>77</v>
      </c>
      <c r="AO282" s="530">
        <v>0</v>
      </c>
      <c r="AP282" s="530">
        <v>0</v>
      </c>
      <c r="AQ282" s="530">
        <v>0</v>
      </c>
      <c r="AR282" s="530">
        <v>0</v>
      </c>
      <c r="AS282" s="530">
        <v>0</v>
      </c>
      <c r="AT282" s="530">
        <v>0</v>
      </c>
      <c r="AU282" s="530">
        <v>0</v>
      </c>
      <c r="AV282" s="530">
        <v>0</v>
      </c>
      <c r="AW282" s="530">
        <v>0</v>
      </c>
      <c r="AX282" s="530">
        <v>0</v>
      </c>
      <c r="AY282" s="530">
        <v>0</v>
      </c>
      <c r="AZ282" s="530">
        <v>0</v>
      </c>
      <c r="BA282" s="530">
        <v>1116</v>
      </c>
      <c r="BB282" s="530">
        <v>733</v>
      </c>
      <c r="BC282" s="530">
        <v>668</v>
      </c>
      <c r="BD282" s="530">
        <v>198</v>
      </c>
      <c r="BE282" s="530">
        <v>989</v>
      </c>
      <c r="BF282" s="530">
        <v>699</v>
      </c>
      <c r="BG282" s="530">
        <v>584</v>
      </c>
      <c r="BH282" s="530">
        <v>133</v>
      </c>
      <c r="BI282" s="530">
        <v>127</v>
      </c>
      <c r="BJ282" s="530">
        <v>34</v>
      </c>
      <c r="BK282" s="530">
        <v>84</v>
      </c>
      <c r="BL282" s="530">
        <v>65</v>
      </c>
      <c r="BM282" s="530">
        <v>9</v>
      </c>
      <c r="BN282" s="530">
        <v>0</v>
      </c>
      <c r="BO282" s="530">
        <v>2</v>
      </c>
      <c r="BP282" s="530">
        <v>9</v>
      </c>
      <c r="BQ282" s="530">
        <v>0</v>
      </c>
      <c r="BR282" s="530">
        <v>0</v>
      </c>
      <c r="BS282" s="530">
        <v>0</v>
      </c>
      <c r="BT282" s="530">
        <v>0</v>
      </c>
      <c r="BU282" s="530">
        <v>9</v>
      </c>
      <c r="BV282" s="530">
        <v>0</v>
      </c>
      <c r="BW282" s="530">
        <v>2</v>
      </c>
      <c r="BX282" s="530">
        <v>9</v>
      </c>
      <c r="BY282" s="530">
        <v>12</v>
      </c>
      <c r="BZ282" s="530">
        <v>25</v>
      </c>
      <c r="CA282" s="530">
        <v>0</v>
      </c>
    </row>
    <row r="283" spans="1:79" s="477" customFormat="1">
      <c r="A283" s="477" t="s">
        <v>93</v>
      </c>
      <c r="B283" s="477" t="s">
        <v>1915</v>
      </c>
      <c r="C283" s="477">
        <v>2022</v>
      </c>
      <c r="D283" s="477" t="s">
        <v>1934</v>
      </c>
      <c r="E283" s="530">
        <v>1431</v>
      </c>
      <c r="F283" s="530">
        <v>1108</v>
      </c>
      <c r="G283" s="530">
        <v>823</v>
      </c>
      <c r="H283" s="530">
        <v>493</v>
      </c>
      <c r="I283" s="530">
        <v>70</v>
      </c>
      <c r="J283" s="530">
        <v>0</v>
      </c>
      <c r="K283" s="530">
        <v>0</v>
      </c>
      <c r="L283" s="530">
        <v>0</v>
      </c>
      <c r="M283" s="530">
        <v>0</v>
      </c>
      <c r="N283" s="530">
        <v>343</v>
      </c>
      <c r="O283" s="530">
        <v>0</v>
      </c>
      <c r="P283" s="530">
        <v>343</v>
      </c>
      <c r="Q283" s="530">
        <v>344</v>
      </c>
      <c r="R283" s="530">
        <v>0</v>
      </c>
      <c r="S283" s="530">
        <v>0</v>
      </c>
      <c r="T283" s="530">
        <v>0</v>
      </c>
      <c r="U283" s="530">
        <v>0</v>
      </c>
      <c r="V283" s="530">
        <v>0</v>
      </c>
      <c r="W283" s="530">
        <v>0</v>
      </c>
      <c r="X283" s="530">
        <v>0</v>
      </c>
      <c r="Y283" s="530">
        <v>344</v>
      </c>
      <c r="Z283" s="530">
        <v>0</v>
      </c>
      <c r="AA283" s="530">
        <v>0</v>
      </c>
      <c r="AB283" s="530">
        <v>0</v>
      </c>
      <c r="AC283" s="530">
        <v>663</v>
      </c>
      <c r="AD283" s="530">
        <v>460</v>
      </c>
      <c r="AE283" s="530">
        <v>307</v>
      </c>
      <c r="AF283" s="530">
        <v>157</v>
      </c>
      <c r="AG283" s="530">
        <v>297</v>
      </c>
      <c r="AH283" s="530">
        <v>212</v>
      </c>
      <c r="AI283" s="530">
        <v>108</v>
      </c>
      <c r="AJ283" s="530">
        <v>59</v>
      </c>
      <c r="AK283" s="530">
        <v>366</v>
      </c>
      <c r="AL283" s="530">
        <v>248</v>
      </c>
      <c r="AM283" s="530">
        <v>199</v>
      </c>
      <c r="AN283" s="530">
        <v>98</v>
      </c>
      <c r="AO283" s="530">
        <v>0</v>
      </c>
      <c r="AP283" s="530">
        <v>0</v>
      </c>
      <c r="AQ283" s="530">
        <v>0</v>
      </c>
      <c r="AR283" s="530">
        <v>0</v>
      </c>
      <c r="AS283" s="530">
        <v>0</v>
      </c>
      <c r="AT283" s="530">
        <v>0</v>
      </c>
      <c r="AU283" s="530">
        <v>0</v>
      </c>
      <c r="AV283" s="530">
        <v>0</v>
      </c>
      <c r="AW283" s="530">
        <v>0</v>
      </c>
      <c r="AX283" s="530">
        <v>0</v>
      </c>
      <c r="AY283" s="530">
        <v>0</v>
      </c>
      <c r="AZ283" s="530">
        <v>0</v>
      </c>
      <c r="BA283" s="530">
        <v>1216</v>
      </c>
      <c r="BB283" s="530">
        <v>821</v>
      </c>
      <c r="BC283" s="530">
        <v>712</v>
      </c>
      <c r="BD283" s="530">
        <v>206</v>
      </c>
      <c r="BE283" s="530">
        <v>1099</v>
      </c>
      <c r="BF283" s="530">
        <v>771</v>
      </c>
      <c r="BG283" s="530">
        <v>646</v>
      </c>
      <c r="BH283" s="530">
        <v>165</v>
      </c>
      <c r="BI283" s="530">
        <v>117</v>
      </c>
      <c r="BJ283" s="530">
        <v>50</v>
      </c>
      <c r="BK283" s="530">
        <v>66</v>
      </c>
      <c r="BL283" s="530">
        <v>41</v>
      </c>
      <c r="BM283" s="530">
        <v>12</v>
      </c>
      <c r="BN283" s="530">
        <v>0</v>
      </c>
      <c r="BO283" s="530">
        <v>4</v>
      </c>
      <c r="BP283" s="530">
        <v>10</v>
      </c>
      <c r="BQ283" s="530">
        <v>0</v>
      </c>
      <c r="BR283" s="530">
        <v>0</v>
      </c>
      <c r="BS283" s="530">
        <v>0</v>
      </c>
      <c r="BT283" s="530">
        <v>0</v>
      </c>
      <c r="BU283" s="530">
        <v>12</v>
      </c>
      <c r="BV283" s="530">
        <v>0</v>
      </c>
      <c r="BW283" s="530">
        <v>4</v>
      </c>
      <c r="BX283" s="530">
        <v>10</v>
      </c>
      <c r="BY283" s="530">
        <v>22</v>
      </c>
      <c r="BZ283" s="530">
        <v>46</v>
      </c>
      <c r="CA283" s="530">
        <v>0</v>
      </c>
    </row>
    <row r="284" spans="1:79" s="477" customFormat="1">
      <c r="A284" s="477" t="s">
        <v>93</v>
      </c>
      <c r="B284" s="477" t="s">
        <v>1915</v>
      </c>
      <c r="C284" s="477">
        <v>2023</v>
      </c>
      <c r="D284" s="477" t="s">
        <v>1934</v>
      </c>
      <c r="E284" s="530">
        <v>1392</v>
      </c>
      <c r="F284" s="530">
        <v>1092</v>
      </c>
      <c r="G284" s="530">
        <v>837</v>
      </c>
      <c r="H284" s="530">
        <v>470</v>
      </c>
      <c r="I284" s="530">
        <v>80</v>
      </c>
      <c r="J284" s="530">
        <v>0</v>
      </c>
      <c r="K284" s="530">
        <v>0</v>
      </c>
      <c r="L284" s="530">
        <v>0</v>
      </c>
      <c r="M284" s="530">
        <v>0</v>
      </c>
      <c r="N284" s="530">
        <v>399</v>
      </c>
      <c r="O284" s="530">
        <v>0</v>
      </c>
      <c r="P284" s="530">
        <v>399</v>
      </c>
      <c r="Q284" s="530">
        <v>235</v>
      </c>
      <c r="R284" s="530">
        <v>155</v>
      </c>
      <c r="S284" s="530">
        <v>70</v>
      </c>
      <c r="T284" s="530">
        <v>38</v>
      </c>
      <c r="U284" s="530">
        <v>70</v>
      </c>
      <c r="V284" s="530">
        <v>60</v>
      </c>
      <c r="W284" s="530">
        <v>2</v>
      </c>
      <c r="X284" s="530">
        <v>0</v>
      </c>
      <c r="Y284" s="530">
        <v>165</v>
      </c>
      <c r="Z284" s="530">
        <v>95</v>
      </c>
      <c r="AA284" s="530">
        <v>68</v>
      </c>
      <c r="AB284" s="530">
        <v>38</v>
      </c>
      <c r="AC284" s="530">
        <v>595</v>
      </c>
      <c r="AD284" s="530">
        <v>405</v>
      </c>
      <c r="AE284" s="530">
        <v>301</v>
      </c>
      <c r="AF284" s="530">
        <v>141</v>
      </c>
      <c r="AG284" s="530">
        <v>243</v>
      </c>
      <c r="AH284" s="530">
        <v>165</v>
      </c>
      <c r="AI284" s="530">
        <v>86</v>
      </c>
      <c r="AJ284" s="530">
        <v>54</v>
      </c>
      <c r="AK284" s="530">
        <v>352</v>
      </c>
      <c r="AL284" s="530">
        <v>240</v>
      </c>
      <c r="AM284" s="530">
        <v>215</v>
      </c>
      <c r="AN284" s="530">
        <v>87</v>
      </c>
      <c r="AO284" s="530">
        <v>0</v>
      </c>
      <c r="AP284" s="530">
        <v>0</v>
      </c>
      <c r="AQ284" s="530">
        <v>0</v>
      </c>
      <c r="AR284" s="530">
        <v>0</v>
      </c>
      <c r="AS284" s="530">
        <v>0</v>
      </c>
      <c r="AT284" s="530">
        <v>0</v>
      </c>
      <c r="AU284" s="530">
        <v>0</v>
      </c>
      <c r="AV284" s="530">
        <v>0</v>
      </c>
      <c r="AW284" s="530">
        <v>0</v>
      </c>
      <c r="AX284" s="530">
        <v>0</v>
      </c>
      <c r="AY284" s="530">
        <v>0</v>
      </c>
      <c r="AZ284" s="530">
        <v>0</v>
      </c>
      <c r="BA284" s="530">
        <v>1107</v>
      </c>
      <c r="BB284" s="530">
        <v>705</v>
      </c>
      <c r="BC284" s="530">
        <v>625</v>
      </c>
      <c r="BD284" s="530">
        <v>183</v>
      </c>
      <c r="BE284" s="530">
        <v>955</v>
      </c>
      <c r="BF284" s="530">
        <v>668</v>
      </c>
      <c r="BG284" s="530">
        <v>529</v>
      </c>
      <c r="BH284" s="530">
        <v>119</v>
      </c>
      <c r="BI284" s="530">
        <v>152</v>
      </c>
      <c r="BJ284" s="530">
        <v>37</v>
      </c>
      <c r="BK284" s="530">
        <v>96</v>
      </c>
      <c r="BL284" s="530">
        <v>64</v>
      </c>
      <c r="BM284" s="530">
        <v>63</v>
      </c>
      <c r="BN284" s="530">
        <v>5</v>
      </c>
      <c r="BO284" s="530">
        <v>21</v>
      </c>
      <c r="BP284" s="530">
        <v>55</v>
      </c>
      <c r="BQ284" s="530">
        <v>46</v>
      </c>
      <c r="BR284" s="530">
        <v>5</v>
      </c>
      <c r="BS284" s="530">
        <v>16</v>
      </c>
      <c r="BT284" s="530">
        <v>40</v>
      </c>
      <c r="BU284" s="530">
        <v>17</v>
      </c>
      <c r="BV284" s="530">
        <v>0</v>
      </c>
      <c r="BW284" s="530">
        <v>5</v>
      </c>
      <c r="BX284" s="530">
        <v>15</v>
      </c>
      <c r="BY284" s="530">
        <v>11</v>
      </c>
      <c r="BZ284" s="530">
        <v>29</v>
      </c>
      <c r="CA284" s="530">
        <v>0</v>
      </c>
    </row>
    <row r="285" spans="1:79" s="477" customFormat="1">
      <c r="A285" s="477" t="s">
        <v>93</v>
      </c>
      <c r="B285" s="477" t="s">
        <v>1915</v>
      </c>
      <c r="C285" s="477">
        <v>2024</v>
      </c>
      <c r="D285" s="477" t="s">
        <v>1934</v>
      </c>
      <c r="E285" s="530">
        <v>1672</v>
      </c>
      <c r="F285" s="530">
        <v>1109</v>
      </c>
      <c r="G285" s="530">
        <v>813</v>
      </c>
      <c r="H285" s="530">
        <v>523</v>
      </c>
      <c r="I285" s="530">
        <v>87</v>
      </c>
      <c r="J285" s="530">
        <v>0</v>
      </c>
      <c r="K285" s="530">
        <v>0</v>
      </c>
      <c r="L285" s="530">
        <v>0</v>
      </c>
      <c r="M285" s="530">
        <v>0</v>
      </c>
      <c r="N285" s="530">
        <v>416</v>
      </c>
      <c r="O285" s="530">
        <v>40</v>
      </c>
      <c r="P285" s="530">
        <v>376</v>
      </c>
      <c r="Q285" s="530">
        <v>144</v>
      </c>
      <c r="R285" s="530">
        <v>115</v>
      </c>
      <c r="S285" s="530">
        <v>57</v>
      </c>
      <c r="T285" s="530">
        <v>10</v>
      </c>
      <c r="U285" s="530">
        <v>54</v>
      </c>
      <c r="V285" s="530">
        <v>39</v>
      </c>
      <c r="W285" s="530">
        <v>5</v>
      </c>
      <c r="X285" s="530">
        <v>4</v>
      </c>
      <c r="Y285" s="530">
        <v>90</v>
      </c>
      <c r="Z285" s="530">
        <v>76</v>
      </c>
      <c r="AA285" s="530">
        <v>52</v>
      </c>
      <c r="AB285" s="530">
        <v>6</v>
      </c>
      <c r="AC285" s="530">
        <v>770</v>
      </c>
      <c r="AD285" s="530">
        <v>567</v>
      </c>
      <c r="AE285" s="530">
        <v>441</v>
      </c>
      <c r="AF285" s="530">
        <v>159</v>
      </c>
      <c r="AG285" s="530">
        <v>300</v>
      </c>
      <c r="AH285" s="530">
        <v>240</v>
      </c>
      <c r="AI285" s="530">
        <v>166</v>
      </c>
      <c r="AJ285" s="530">
        <v>36</v>
      </c>
      <c r="AK285" s="530">
        <v>470</v>
      </c>
      <c r="AL285" s="530">
        <v>327</v>
      </c>
      <c r="AM285" s="530">
        <v>275</v>
      </c>
      <c r="AN285" s="530">
        <v>123</v>
      </c>
      <c r="AO285" s="530">
        <v>0</v>
      </c>
      <c r="AP285" s="530">
        <v>0</v>
      </c>
      <c r="AQ285" s="530">
        <v>0</v>
      </c>
      <c r="AR285" s="530">
        <v>0</v>
      </c>
      <c r="AS285" s="530">
        <v>0</v>
      </c>
      <c r="AT285" s="530">
        <v>0</v>
      </c>
      <c r="AU285" s="530">
        <v>0</v>
      </c>
      <c r="AV285" s="530">
        <v>0</v>
      </c>
      <c r="AW285" s="530">
        <v>0</v>
      </c>
      <c r="AX285" s="530">
        <v>0</v>
      </c>
      <c r="AY285" s="530">
        <v>0</v>
      </c>
      <c r="AZ285" s="530">
        <v>0</v>
      </c>
      <c r="BA285" s="530">
        <v>1282</v>
      </c>
      <c r="BB285" s="530">
        <v>852</v>
      </c>
      <c r="BC285" s="530">
        <v>796</v>
      </c>
      <c r="BD285" s="530">
        <v>205</v>
      </c>
      <c r="BE285" s="530">
        <v>1123</v>
      </c>
      <c r="BF285" s="530">
        <v>802</v>
      </c>
      <c r="BG285" s="530">
        <v>688</v>
      </c>
      <c r="BH285" s="530">
        <v>157</v>
      </c>
      <c r="BI285" s="530">
        <v>159</v>
      </c>
      <c r="BJ285" s="530">
        <v>50</v>
      </c>
      <c r="BK285" s="530">
        <v>108</v>
      </c>
      <c r="BL285" s="530">
        <v>48</v>
      </c>
      <c r="BM285" s="530">
        <v>71</v>
      </c>
      <c r="BN285" s="530">
        <v>10</v>
      </c>
      <c r="BO285" s="530">
        <v>36</v>
      </c>
      <c r="BP285" s="530">
        <v>50</v>
      </c>
      <c r="BQ285" s="530">
        <v>0</v>
      </c>
      <c r="BR285" s="530">
        <v>0</v>
      </c>
      <c r="BS285" s="530">
        <v>0</v>
      </c>
      <c r="BT285" s="530">
        <v>0</v>
      </c>
      <c r="BU285" s="530">
        <v>71</v>
      </c>
      <c r="BV285" s="530">
        <v>10</v>
      </c>
      <c r="BW285" s="530">
        <v>36</v>
      </c>
      <c r="BX285" s="530">
        <v>50</v>
      </c>
      <c r="BY285" s="530">
        <v>28</v>
      </c>
      <c r="BZ285" s="530">
        <v>30</v>
      </c>
      <c r="CA285" s="530">
        <v>0</v>
      </c>
    </row>
    <row r="286" spans="1:79" s="477" customFormat="1">
      <c r="A286" s="477" t="s">
        <v>93</v>
      </c>
      <c r="B286" s="477" t="s">
        <v>1915</v>
      </c>
      <c r="C286" s="477">
        <v>2025</v>
      </c>
      <c r="D286" s="477" t="s">
        <v>1935</v>
      </c>
      <c r="E286" s="530">
        <v>1790</v>
      </c>
      <c r="F286" s="530">
        <v>1114</v>
      </c>
      <c r="G286" s="530">
        <v>719</v>
      </c>
      <c r="H286" s="530">
        <v>631</v>
      </c>
      <c r="I286" s="530">
        <v>114</v>
      </c>
      <c r="J286" s="530">
        <v>0</v>
      </c>
      <c r="K286" s="530">
        <v>0</v>
      </c>
      <c r="L286" s="530">
        <v>0</v>
      </c>
      <c r="M286" s="530">
        <v>0</v>
      </c>
      <c r="N286" s="530">
        <v>416</v>
      </c>
      <c r="O286" s="530">
        <v>8</v>
      </c>
      <c r="P286" s="530">
        <v>408</v>
      </c>
      <c r="Q286" s="530">
        <v>154</v>
      </c>
      <c r="R286" s="530">
        <v>112</v>
      </c>
      <c r="S286" s="530">
        <v>53</v>
      </c>
      <c r="T286" s="530">
        <v>18</v>
      </c>
      <c r="U286" s="530">
        <v>21</v>
      </c>
      <c r="V286" s="530">
        <v>41</v>
      </c>
      <c r="W286" s="530">
        <v>3</v>
      </c>
      <c r="X286" s="530">
        <v>4</v>
      </c>
      <c r="Y286" s="530">
        <v>133</v>
      </c>
      <c r="Z286" s="530">
        <v>71</v>
      </c>
      <c r="AA286" s="530">
        <v>50</v>
      </c>
      <c r="AB286" s="530">
        <v>14</v>
      </c>
      <c r="AC286" s="530">
        <v>677</v>
      </c>
      <c r="AD286" s="530">
        <v>478</v>
      </c>
      <c r="AE286" s="530">
        <v>327</v>
      </c>
      <c r="AF286" s="530">
        <v>148</v>
      </c>
      <c r="AG286" s="530">
        <v>282</v>
      </c>
      <c r="AH286" s="530">
        <v>207</v>
      </c>
      <c r="AI286" s="530">
        <v>106</v>
      </c>
      <c r="AJ286" s="530">
        <v>46</v>
      </c>
      <c r="AK286" s="530">
        <v>395</v>
      </c>
      <c r="AL286" s="530">
        <v>271</v>
      </c>
      <c r="AM286" s="530">
        <v>221</v>
      </c>
      <c r="AN286" s="530">
        <v>102</v>
      </c>
      <c r="AO286" s="530">
        <v>0</v>
      </c>
      <c r="AP286" s="530">
        <v>0</v>
      </c>
      <c r="AQ286" s="530">
        <v>0</v>
      </c>
      <c r="AR286" s="530">
        <v>0</v>
      </c>
      <c r="AS286" s="530">
        <v>0</v>
      </c>
      <c r="AT286" s="530">
        <v>0</v>
      </c>
      <c r="AU286" s="530">
        <v>0</v>
      </c>
      <c r="AV286" s="530">
        <v>0</v>
      </c>
      <c r="AW286" s="530">
        <v>0</v>
      </c>
      <c r="AX286" s="530">
        <v>0</v>
      </c>
      <c r="AY286" s="530">
        <v>0</v>
      </c>
      <c r="AZ286" s="530">
        <v>0</v>
      </c>
      <c r="BA286" s="530">
        <v>1231</v>
      </c>
      <c r="BB286" s="530">
        <v>721</v>
      </c>
      <c r="BC286" s="530">
        <v>767</v>
      </c>
      <c r="BD286" s="530">
        <v>220</v>
      </c>
      <c r="BE286" s="530">
        <v>1078</v>
      </c>
      <c r="BF286" s="530">
        <v>675</v>
      </c>
      <c r="BG286" s="530">
        <v>669</v>
      </c>
      <c r="BH286" s="530">
        <v>161</v>
      </c>
      <c r="BI286" s="530">
        <v>153</v>
      </c>
      <c r="BJ286" s="530">
        <v>46</v>
      </c>
      <c r="BK286" s="530">
        <v>98</v>
      </c>
      <c r="BL286" s="530">
        <v>59</v>
      </c>
      <c r="BM286" s="530">
        <v>71</v>
      </c>
      <c r="BN286" s="530">
        <v>4</v>
      </c>
      <c r="BO286" s="530">
        <v>20</v>
      </c>
      <c r="BP286" s="530">
        <v>60</v>
      </c>
      <c r="BQ286" s="530">
        <v>10</v>
      </c>
      <c r="BR286" s="530">
        <v>1</v>
      </c>
      <c r="BS286" s="530">
        <v>3</v>
      </c>
      <c r="BT286" s="530">
        <v>9</v>
      </c>
      <c r="BU286" s="530">
        <v>61</v>
      </c>
      <c r="BV286" s="530">
        <v>3</v>
      </c>
      <c r="BW286" s="530">
        <v>17</v>
      </c>
      <c r="BX286" s="530">
        <v>51</v>
      </c>
      <c r="BY286" s="530">
        <v>15</v>
      </c>
      <c r="BZ286" s="530">
        <v>27</v>
      </c>
      <c r="CA286" s="530">
        <v>0</v>
      </c>
    </row>
    <row r="287" spans="1:79" s="477" customFormat="1">
      <c r="A287" s="477" t="s">
        <v>93</v>
      </c>
      <c r="B287" s="477" t="s">
        <v>1915</v>
      </c>
      <c r="C287" s="477">
        <v>2026</v>
      </c>
      <c r="D287" s="477" t="s">
        <v>1935</v>
      </c>
      <c r="E287" s="530">
        <v>1790</v>
      </c>
      <c r="F287" s="530">
        <v>1114</v>
      </c>
      <c r="G287" s="530">
        <v>719</v>
      </c>
      <c r="H287" s="530">
        <v>631</v>
      </c>
      <c r="I287" s="530">
        <v>114</v>
      </c>
      <c r="J287" s="530">
        <v>0</v>
      </c>
      <c r="K287" s="530">
        <v>0</v>
      </c>
      <c r="L287" s="530">
        <v>0</v>
      </c>
      <c r="M287" s="530">
        <v>0</v>
      </c>
      <c r="N287" s="530">
        <v>416</v>
      </c>
      <c r="O287" s="530">
        <v>8</v>
      </c>
      <c r="P287" s="530">
        <v>408</v>
      </c>
      <c r="Q287" s="530">
        <v>162</v>
      </c>
      <c r="R287" s="530">
        <v>118</v>
      </c>
      <c r="S287" s="530">
        <v>56</v>
      </c>
      <c r="T287" s="530">
        <v>19</v>
      </c>
      <c r="U287" s="530">
        <v>22</v>
      </c>
      <c r="V287" s="530">
        <v>43</v>
      </c>
      <c r="W287" s="530">
        <v>3</v>
      </c>
      <c r="X287" s="530">
        <v>4</v>
      </c>
      <c r="Y287" s="530">
        <v>140</v>
      </c>
      <c r="Z287" s="530">
        <v>75</v>
      </c>
      <c r="AA287" s="530">
        <v>53</v>
      </c>
      <c r="AB287" s="530">
        <v>15</v>
      </c>
      <c r="AC287" s="530">
        <v>685</v>
      </c>
      <c r="AD287" s="530">
        <v>484</v>
      </c>
      <c r="AE287" s="530">
        <v>330</v>
      </c>
      <c r="AF287" s="530">
        <v>150</v>
      </c>
      <c r="AG287" s="530">
        <v>285</v>
      </c>
      <c r="AH287" s="530">
        <v>210</v>
      </c>
      <c r="AI287" s="530">
        <v>107</v>
      </c>
      <c r="AJ287" s="530">
        <v>46</v>
      </c>
      <c r="AK287" s="530">
        <v>400</v>
      </c>
      <c r="AL287" s="530">
        <v>274</v>
      </c>
      <c r="AM287" s="530">
        <v>223</v>
      </c>
      <c r="AN287" s="530">
        <v>104</v>
      </c>
      <c r="AO287" s="530">
        <v>0</v>
      </c>
      <c r="AP287" s="530">
        <v>0</v>
      </c>
      <c r="AQ287" s="530">
        <v>0</v>
      </c>
      <c r="AR287" s="530">
        <v>0</v>
      </c>
      <c r="AS287" s="530">
        <v>0</v>
      </c>
      <c r="AT287" s="530">
        <v>0</v>
      </c>
      <c r="AU287" s="530">
        <v>0</v>
      </c>
      <c r="AV287" s="530">
        <v>0</v>
      </c>
      <c r="AW287" s="530">
        <v>0</v>
      </c>
      <c r="AX287" s="530">
        <v>0</v>
      </c>
      <c r="AY287" s="530">
        <v>0</v>
      </c>
      <c r="AZ287" s="530">
        <v>0</v>
      </c>
      <c r="BA287" s="530">
        <v>1231</v>
      </c>
      <c r="BB287" s="530">
        <v>721</v>
      </c>
      <c r="BC287" s="530">
        <v>767</v>
      </c>
      <c r="BD287" s="530">
        <v>220</v>
      </c>
      <c r="BE287" s="530">
        <v>1078</v>
      </c>
      <c r="BF287" s="530">
        <v>675</v>
      </c>
      <c r="BG287" s="530">
        <v>669</v>
      </c>
      <c r="BH287" s="530">
        <v>161</v>
      </c>
      <c r="BI287" s="530">
        <v>153</v>
      </c>
      <c r="BJ287" s="530">
        <v>46</v>
      </c>
      <c r="BK287" s="530">
        <v>98</v>
      </c>
      <c r="BL287" s="530">
        <v>59</v>
      </c>
      <c r="BM287" s="530">
        <v>71</v>
      </c>
      <c r="BN287" s="530">
        <v>4</v>
      </c>
      <c r="BO287" s="530">
        <v>20</v>
      </c>
      <c r="BP287" s="530">
        <v>60</v>
      </c>
      <c r="BQ287" s="530">
        <v>10</v>
      </c>
      <c r="BR287" s="530">
        <v>1</v>
      </c>
      <c r="BS287" s="530">
        <v>3</v>
      </c>
      <c r="BT287" s="530">
        <v>9</v>
      </c>
      <c r="BU287" s="530">
        <v>61</v>
      </c>
      <c r="BV287" s="530">
        <v>3</v>
      </c>
      <c r="BW287" s="530">
        <v>17</v>
      </c>
      <c r="BX287" s="530">
        <v>51</v>
      </c>
      <c r="BY287" s="530">
        <v>15</v>
      </c>
      <c r="BZ287" s="530">
        <v>27</v>
      </c>
      <c r="CA287" s="530">
        <v>0</v>
      </c>
    </row>
    <row r="288" spans="1:79" s="477" customFormat="1">
      <c r="A288" s="477" t="s">
        <v>93</v>
      </c>
      <c r="B288" s="477" t="s">
        <v>1915</v>
      </c>
      <c r="C288" s="477">
        <v>2024</v>
      </c>
      <c r="D288" s="477" t="s">
        <v>1937</v>
      </c>
      <c r="E288" s="530">
        <f t="shared" ref="E288:AJ288" si="69">E285</f>
        <v>1672</v>
      </c>
      <c r="F288" s="530">
        <f t="shared" si="69"/>
        <v>1109</v>
      </c>
      <c r="G288" s="530">
        <f t="shared" si="69"/>
        <v>813</v>
      </c>
      <c r="H288" s="530">
        <f t="shared" si="69"/>
        <v>523</v>
      </c>
      <c r="I288" s="530">
        <f t="shared" si="69"/>
        <v>87</v>
      </c>
      <c r="J288" s="530">
        <f t="shared" si="69"/>
        <v>0</v>
      </c>
      <c r="K288" s="530">
        <f t="shared" si="69"/>
        <v>0</v>
      </c>
      <c r="L288" s="530">
        <f t="shared" si="69"/>
        <v>0</v>
      </c>
      <c r="M288" s="530">
        <f t="shared" si="69"/>
        <v>0</v>
      </c>
      <c r="N288" s="530">
        <f t="shared" si="69"/>
        <v>416</v>
      </c>
      <c r="O288" s="530">
        <f t="shared" si="69"/>
        <v>40</v>
      </c>
      <c r="P288" s="530">
        <f t="shared" si="69"/>
        <v>376</v>
      </c>
      <c r="Q288" s="530">
        <f t="shared" si="69"/>
        <v>144</v>
      </c>
      <c r="R288" s="530">
        <f t="shared" si="69"/>
        <v>115</v>
      </c>
      <c r="S288" s="530">
        <f t="shared" si="69"/>
        <v>57</v>
      </c>
      <c r="T288" s="530">
        <f t="shared" si="69"/>
        <v>10</v>
      </c>
      <c r="U288" s="530">
        <f t="shared" si="69"/>
        <v>54</v>
      </c>
      <c r="V288" s="530">
        <f t="shared" si="69"/>
        <v>39</v>
      </c>
      <c r="W288" s="530">
        <f t="shared" si="69"/>
        <v>5</v>
      </c>
      <c r="X288" s="530">
        <f t="shared" si="69"/>
        <v>4</v>
      </c>
      <c r="Y288" s="530">
        <f t="shared" si="69"/>
        <v>90</v>
      </c>
      <c r="Z288" s="530">
        <f t="shared" si="69"/>
        <v>76</v>
      </c>
      <c r="AA288" s="530">
        <f t="shared" si="69"/>
        <v>52</v>
      </c>
      <c r="AB288" s="530">
        <f t="shared" si="69"/>
        <v>6</v>
      </c>
      <c r="AC288" s="530">
        <f t="shared" si="69"/>
        <v>770</v>
      </c>
      <c r="AD288" s="530">
        <f t="shared" si="69"/>
        <v>567</v>
      </c>
      <c r="AE288" s="530">
        <f t="shared" si="69"/>
        <v>441</v>
      </c>
      <c r="AF288" s="530">
        <f t="shared" si="69"/>
        <v>159</v>
      </c>
      <c r="AG288" s="530">
        <f t="shared" si="69"/>
        <v>300</v>
      </c>
      <c r="AH288" s="530">
        <f t="shared" si="69"/>
        <v>240</v>
      </c>
      <c r="AI288" s="530">
        <f t="shared" si="69"/>
        <v>166</v>
      </c>
      <c r="AJ288" s="530">
        <f t="shared" si="69"/>
        <v>36</v>
      </c>
      <c r="AK288" s="530">
        <f t="shared" ref="AK288:BP288" si="70">AK285</f>
        <v>470</v>
      </c>
      <c r="AL288" s="530">
        <f t="shared" si="70"/>
        <v>327</v>
      </c>
      <c r="AM288" s="530">
        <f t="shared" si="70"/>
        <v>275</v>
      </c>
      <c r="AN288" s="530">
        <f t="shared" si="70"/>
        <v>123</v>
      </c>
      <c r="AO288" s="530">
        <f t="shared" si="70"/>
        <v>0</v>
      </c>
      <c r="AP288" s="530">
        <f t="shared" si="70"/>
        <v>0</v>
      </c>
      <c r="AQ288" s="530">
        <f t="shared" si="70"/>
        <v>0</v>
      </c>
      <c r="AR288" s="530">
        <f t="shared" si="70"/>
        <v>0</v>
      </c>
      <c r="AS288" s="530">
        <f t="shared" si="70"/>
        <v>0</v>
      </c>
      <c r="AT288" s="530">
        <f t="shared" si="70"/>
        <v>0</v>
      </c>
      <c r="AU288" s="530">
        <f t="shared" si="70"/>
        <v>0</v>
      </c>
      <c r="AV288" s="530">
        <f t="shared" si="70"/>
        <v>0</v>
      </c>
      <c r="AW288" s="530">
        <f t="shared" si="70"/>
        <v>0</v>
      </c>
      <c r="AX288" s="530">
        <f t="shared" si="70"/>
        <v>0</v>
      </c>
      <c r="AY288" s="530">
        <f t="shared" si="70"/>
        <v>0</v>
      </c>
      <c r="AZ288" s="530">
        <f t="shared" si="70"/>
        <v>0</v>
      </c>
      <c r="BA288" s="530">
        <f t="shared" si="70"/>
        <v>1282</v>
      </c>
      <c r="BB288" s="530">
        <f t="shared" si="70"/>
        <v>852</v>
      </c>
      <c r="BC288" s="530">
        <f t="shared" si="70"/>
        <v>796</v>
      </c>
      <c r="BD288" s="530">
        <f t="shared" si="70"/>
        <v>205</v>
      </c>
      <c r="BE288" s="530">
        <f t="shared" si="70"/>
        <v>1123</v>
      </c>
      <c r="BF288" s="530">
        <f t="shared" si="70"/>
        <v>802</v>
      </c>
      <c r="BG288" s="530">
        <f t="shared" si="70"/>
        <v>688</v>
      </c>
      <c r="BH288" s="530">
        <f t="shared" si="70"/>
        <v>157</v>
      </c>
      <c r="BI288" s="530">
        <f t="shared" si="70"/>
        <v>159</v>
      </c>
      <c r="BJ288" s="530">
        <f t="shared" si="70"/>
        <v>50</v>
      </c>
      <c r="BK288" s="530">
        <f t="shared" si="70"/>
        <v>108</v>
      </c>
      <c r="BL288" s="530">
        <f t="shared" si="70"/>
        <v>48</v>
      </c>
      <c r="BM288" s="530">
        <f t="shared" si="70"/>
        <v>71</v>
      </c>
      <c r="BN288" s="530">
        <f t="shared" si="70"/>
        <v>10</v>
      </c>
      <c r="BO288" s="530">
        <f t="shared" si="70"/>
        <v>36</v>
      </c>
      <c r="BP288" s="530">
        <f t="shared" si="70"/>
        <v>50</v>
      </c>
      <c r="BQ288" s="530">
        <f t="shared" ref="BQ288:BX288" si="71">BQ285</f>
        <v>0</v>
      </c>
      <c r="BR288" s="530">
        <f t="shared" si="71"/>
        <v>0</v>
      </c>
      <c r="BS288" s="530">
        <f t="shared" si="71"/>
        <v>0</v>
      </c>
      <c r="BT288" s="530">
        <f t="shared" si="71"/>
        <v>0</v>
      </c>
      <c r="BU288" s="530">
        <f t="shared" si="71"/>
        <v>71</v>
      </c>
      <c r="BV288" s="530">
        <f t="shared" si="71"/>
        <v>10</v>
      </c>
      <c r="BW288" s="530">
        <f t="shared" si="71"/>
        <v>36</v>
      </c>
      <c r="BX288" s="530">
        <f t="shared" si="71"/>
        <v>50</v>
      </c>
      <c r="BY288" s="530">
        <f>IF(OR(BY284=0,BY284=""), BY285,IF(BY285&gt;(BY284*(1+Dash!$B$6)), BY284*(1+Dash!$B$6), IF(BY285&lt;(BY284*(1-Dash!$B$7)), BY284*(1-Dash!$B$7), BY285)))</f>
        <v>12.100000000000001</v>
      </c>
      <c r="BZ288" s="530">
        <f>IF(OR(BZ284=0,BZ284=""), BZ285,IF(BZ285&gt;(BZ284*(1+Dash!$B$6)), BZ284*(1+Dash!$B$6), IF(BZ285&lt;(BZ284*(1-Dash!$B$7)), BZ284*(1-Dash!$B$7), BZ285)))</f>
        <v>30</v>
      </c>
      <c r="CA288" s="530">
        <f>IF(OR(CA284=0,CA284=""), CA285,IF(CA285&gt;(CA284*(1+Dash!$B$6)), CA284*(1+Dash!$B$6), IF(CA285&lt;(CA284*(1-Dash!$B$7)), CA284*(1-Dash!$B$7), CA285)))</f>
        <v>0</v>
      </c>
    </row>
    <row r="289" spans="1:79" s="477" customFormat="1">
      <c r="A289" s="477" t="s">
        <v>93</v>
      </c>
      <c r="B289" s="477" t="s">
        <v>1915</v>
      </c>
      <c r="C289" s="477">
        <v>2025</v>
      </c>
      <c r="D289" s="477" t="s">
        <v>1937</v>
      </c>
      <c r="E289" s="530">
        <f>IF(OR(E285=0, E285=""), E286, IF(E286&gt;(E285*(1+Dash!$B$6)), E285*(1+Dash!$B$6), IF(E286&lt;(E285*(1-Dash!$B$7)), E285*(1-Dash!$B$7), E286)))</f>
        <v>1790</v>
      </c>
      <c r="F289" s="530">
        <f>IF(OR(F285=0, F285=""), F286, IF(F286&gt;(F285*(1+Dash!$B$6)), F285*(1+Dash!$B$6), IF(F286&lt;(F285*(1-Dash!$B$7)), F285*(1-Dash!$B$7), F286)))</f>
        <v>1114</v>
      </c>
      <c r="G289" s="530">
        <f>IF(OR(G285=0, G285=""), G286, IF(G286&gt;(G285*(1+Dash!$B$6)), G285*(1+Dash!$B$6), IF(G286&lt;(G285*(1-Dash!$B$7)), G285*(1-Dash!$B$7), G286)))</f>
        <v>772.34999999999991</v>
      </c>
      <c r="H289" s="530">
        <f>IF(OR(H285=0, H285=""), H286, IF(H286&gt;(H285*(1+Dash!$B$6)), H285*(1+Dash!$B$6), IF(H286&lt;(H285*(1-Dash!$B$7)), H285*(1-Dash!$B$7), H286)))</f>
        <v>575.30000000000007</v>
      </c>
      <c r="I289" s="530">
        <f>IF(OR(I285=0, I285=""), I286, IF(I286&gt;(I285*(1+Dash!$B$6)), I285*(1+Dash!$B$6), IF(I286&lt;(I285*(1-Dash!$B$7)), I285*(1-Dash!$B$7), I286)))</f>
        <v>95.7</v>
      </c>
      <c r="J289" s="530">
        <f>IF(OR(J285=0, J285=""), J286, IF(J286&gt;(J285*(1+Dash!$B$6)), J285*(1+Dash!$B$6), IF(J286&lt;(J285*(1-Dash!$B$7)), J285*(1-Dash!$B$7), J286)))</f>
        <v>0</v>
      </c>
      <c r="K289" s="530">
        <f>IF(OR(K285=0, K285=""), K286, IF(K286&gt;(K285*(1+Dash!$B$6)), K285*(1+Dash!$B$6), IF(K286&lt;(K285*(1-Dash!$B$7)), K285*(1-Dash!$B$7), K286)))</f>
        <v>0</v>
      </c>
      <c r="L289" s="530">
        <f>IF(OR(L285=0, L285=""), L286, IF(L286&gt;(L285*(1+Dash!$B$6)), L285*(1+Dash!$B$6), IF(L286&lt;(L285*(1-Dash!$B$7)), L285*(1-Dash!$B$7), L286)))</f>
        <v>0</v>
      </c>
      <c r="M289" s="530">
        <f>IF(OR(M285=0, M285=""), M286, IF(M286&gt;(M285*(1+Dash!$B$6)), M285*(1+Dash!$B$6), IF(M286&lt;(M285*(1-Dash!$B$7)), M285*(1-Dash!$B$7), M286)))</f>
        <v>0</v>
      </c>
      <c r="N289" s="530">
        <f>IF(OR(N285=0, N285=""), N286, IF(N286&gt;(N285*(1+Dash!$B$6)), N285*(1+Dash!$B$6), IF(N286&lt;(N285*(1-Dash!$B$7)), N285*(1-Dash!$B$7), N286)))</f>
        <v>416</v>
      </c>
      <c r="O289" s="530">
        <f>IF(OR(O285=0, O285=""), O286, IF(O286&gt;(O285*(1+Dash!$B$6)), O285*(1+Dash!$B$6), IF(O286&lt;(O285*(1-Dash!$B$7)), O285*(1-Dash!$B$7), O286)))</f>
        <v>38</v>
      </c>
      <c r="P289" s="530">
        <f>IF(OR(P285=0, P285=""), P286, IF(P286&gt;(P285*(1+Dash!$B$6)), P285*(1+Dash!$B$6), IF(P286&lt;(P285*(1-Dash!$B$7)), P285*(1-Dash!$B$7), P286)))</f>
        <v>408</v>
      </c>
      <c r="Q289" s="530">
        <f>IF(OR(Q285=0, Q285=""), Q286, IF(Q286&gt;(Q285*(1+Dash!$B$6)), Q285*(1+Dash!$B$6), IF(Q286&lt;(Q285*(1-Dash!$B$7)), Q285*(1-Dash!$B$7), Q286)))</f>
        <v>154</v>
      </c>
      <c r="R289" s="530">
        <f>IF(OR(R285=0, R285=""), R286, IF(R286&gt;(R285*(1+Dash!$B$6)), R285*(1+Dash!$B$6), IF(R286&lt;(R285*(1-Dash!$B$7)), R285*(1-Dash!$B$7), R286)))</f>
        <v>112</v>
      </c>
      <c r="S289" s="530">
        <f>IF(OR(S285=0, S285=""), S286, IF(S286&gt;(S285*(1+Dash!$B$6)), S285*(1+Dash!$B$6), IF(S286&lt;(S285*(1-Dash!$B$7)), S285*(1-Dash!$B$7), S286)))</f>
        <v>54.15</v>
      </c>
      <c r="T289" s="530">
        <f>IF(OR(T285=0, T285=""), T286, IF(T286&gt;(T285*(1+Dash!$B$6)), T285*(1+Dash!$B$6), IF(T286&lt;(T285*(1-Dash!$B$7)), T285*(1-Dash!$B$7), T286)))</f>
        <v>11</v>
      </c>
      <c r="U289" s="530">
        <f>IF(OR(U285=0, U285=""), U286, IF(U286&gt;(U285*(1+Dash!$B$6)), U285*(1+Dash!$B$6), IF(U286&lt;(U285*(1-Dash!$B$7)), U285*(1-Dash!$B$7), U286)))</f>
        <v>51.3</v>
      </c>
      <c r="V289" s="530">
        <f>IF(OR(V285=0, V285=""), V286, IF(V286&gt;(V285*(1+Dash!$B$6)), V285*(1+Dash!$B$6), IF(V286&lt;(V285*(1-Dash!$B$7)), V285*(1-Dash!$B$7), V286)))</f>
        <v>41</v>
      </c>
      <c r="W289" s="530">
        <f>IF(OR(W285=0, W285=""), W286, IF(W286&gt;(W285*(1+Dash!$B$6)), W285*(1+Dash!$B$6), IF(W286&lt;(W285*(1-Dash!$B$7)), W285*(1-Dash!$B$7), W286)))</f>
        <v>4.75</v>
      </c>
      <c r="X289" s="530">
        <f>IF(OR(X285=0, X285=""), X286, IF(X286&gt;(X285*(1+Dash!$B$6)), X285*(1+Dash!$B$6), IF(X286&lt;(X285*(1-Dash!$B$7)), X285*(1-Dash!$B$7), X286)))</f>
        <v>4</v>
      </c>
      <c r="Y289" s="530">
        <f>IF(OR(Y285=0, Y285=""), Y286, IF(Y286&gt;(Y285*(1+Dash!$B$6)), Y285*(1+Dash!$B$6), IF(Y286&lt;(Y285*(1-Dash!$B$7)), Y285*(1-Dash!$B$7), Y286)))</f>
        <v>99.000000000000014</v>
      </c>
      <c r="Z289" s="530">
        <f>IF(OR(Z285=0, Z285=""), Z286, IF(Z286&gt;(Z285*(1+Dash!$B$6)), Z285*(1+Dash!$B$6), IF(Z286&lt;(Z285*(1-Dash!$B$7)), Z285*(1-Dash!$B$7), Z286)))</f>
        <v>72.2</v>
      </c>
      <c r="AA289" s="530">
        <f>IF(OR(AA285=0, AA285=""), AA286, IF(AA286&gt;(AA285*(1+Dash!$B$6)), AA285*(1+Dash!$B$6), IF(AA286&lt;(AA285*(1-Dash!$B$7)), AA285*(1-Dash!$B$7), AA286)))</f>
        <v>50</v>
      </c>
      <c r="AB289" s="530">
        <f>IF(OR(AB285=0, AB285=""), AB286, IF(AB286&gt;(AB285*(1+Dash!$B$6)), AB285*(1+Dash!$B$6), IF(AB286&lt;(AB285*(1-Dash!$B$7)), AB285*(1-Dash!$B$7), AB286)))</f>
        <v>6.6000000000000005</v>
      </c>
      <c r="AC289" s="530">
        <f>IF(OR(AC285=0, AC285=""), AC286, IF(AC286&gt;(AC285*(1+Dash!$B$6)), AC285*(1+Dash!$B$6), IF(AC286&lt;(AC285*(1-Dash!$B$7)), AC285*(1-Dash!$B$7), AC286)))</f>
        <v>731.5</v>
      </c>
      <c r="AD289" s="530">
        <f>IF(OR(AD285=0, AD285=""), AD286, IF(AD286&gt;(AD285*(1+Dash!$B$6)), AD285*(1+Dash!$B$6), IF(AD286&lt;(AD285*(1-Dash!$B$7)), AD285*(1-Dash!$B$7), AD286)))</f>
        <v>538.65</v>
      </c>
      <c r="AE289" s="530">
        <f>IF(OR(AE285=0, AE285=""), AE286, IF(AE286&gt;(AE285*(1+Dash!$B$6)), AE285*(1+Dash!$B$6), IF(AE286&lt;(AE285*(1-Dash!$B$7)), AE285*(1-Dash!$B$7), AE286)))</f>
        <v>418.95</v>
      </c>
      <c r="AF289" s="530">
        <f>IF(OR(AF285=0, AF285=""), AF286, IF(AF286&gt;(AF285*(1+Dash!$B$6)), AF285*(1+Dash!$B$6), IF(AF286&lt;(AF285*(1-Dash!$B$7)), AF285*(1-Dash!$B$7), AF286)))</f>
        <v>151.04999999999998</v>
      </c>
      <c r="AG289" s="530">
        <f>IF(OR(AG285=0, AG285=""), AG286, IF(AG286&gt;(AG285*(1+Dash!$B$6)), AG285*(1+Dash!$B$6), IF(AG286&lt;(AG285*(1-Dash!$B$7)), AG285*(1-Dash!$B$7), AG286)))</f>
        <v>285</v>
      </c>
      <c r="AH289" s="530">
        <f>IF(OR(AH285=0, AH285=""), AH286, IF(AH286&gt;(AH285*(1+Dash!$B$6)), AH285*(1+Dash!$B$6), IF(AH286&lt;(AH285*(1-Dash!$B$7)), AH285*(1-Dash!$B$7), AH286)))</f>
        <v>228</v>
      </c>
      <c r="AI289" s="530">
        <f>IF(OR(AI285=0, AI285=""), AI286, IF(AI286&gt;(AI285*(1+Dash!$B$6)), AI285*(1+Dash!$B$6), IF(AI286&lt;(AI285*(1-Dash!$B$7)), AI285*(1-Dash!$B$7), AI286)))</f>
        <v>157.69999999999999</v>
      </c>
      <c r="AJ289" s="530">
        <f>IF(OR(AJ285=0, AJ285=""), AJ286, IF(AJ286&gt;(AJ285*(1+Dash!$B$6)), AJ285*(1+Dash!$B$6), IF(AJ286&lt;(AJ285*(1-Dash!$B$7)), AJ285*(1-Dash!$B$7), AJ286)))</f>
        <v>39.6</v>
      </c>
      <c r="AK289" s="530">
        <f>IF(OR(AK285=0, AK285=""), AK286, IF(AK286&gt;(AK285*(1+Dash!$B$6)), AK285*(1+Dash!$B$6), IF(AK286&lt;(AK285*(1-Dash!$B$7)), AK285*(1-Dash!$B$7), AK286)))</f>
        <v>446.5</v>
      </c>
      <c r="AL289" s="530">
        <f>IF(OR(AL285=0, AL285=""), AL286, IF(AL286&gt;(AL285*(1+Dash!$B$6)), AL285*(1+Dash!$B$6), IF(AL286&lt;(AL285*(1-Dash!$B$7)), AL285*(1-Dash!$B$7), AL286)))</f>
        <v>310.64999999999998</v>
      </c>
      <c r="AM289" s="530">
        <f>IF(OR(AM285=0, AM285=""), AM286, IF(AM286&gt;(AM285*(1+Dash!$B$6)), AM285*(1+Dash!$B$6), IF(AM286&lt;(AM285*(1-Dash!$B$7)), AM285*(1-Dash!$B$7), AM286)))</f>
        <v>261.25</v>
      </c>
      <c r="AN289" s="530">
        <f>IF(OR(AN285=0, AN285=""), AN286, IF(AN286&gt;(AN285*(1+Dash!$B$6)), AN285*(1+Dash!$B$6), IF(AN286&lt;(AN285*(1-Dash!$B$7)), AN285*(1-Dash!$B$7), AN286)))</f>
        <v>116.85</v>
      </c>
      <c r="AO289" s="530">
        <f>IF(OR(AO285=0, AO285=""), AO286, IF(AO286&gt;(AO285*(1+Dash!$B$6)), AO285*(1+Dash!$B$6), IF(AO286&lt;(AO285*(1-Dash!$B$7)), AO285*(1-Dash!$B$7), AO286)))</f>
        <v>0</v>
      </c>
      <c r="AP289" s="530">
        <f>IF(OR(AP285=0, AP285=""), AP286, IF(AP286&gt;(AP285*(1+Dash!$B$6)), AP285*(1+Dash!$B$6), IF(AP286&lt;(AP285*(1-Dash!$B$7)), AP285*(1-Dash!$B$7), AP286)))</f>
        <v>0</v>
      </c>
      <c r="AQ289" s="530">
        <f>IF(OR(AQ285=0, AQ285=""), AQ286, IF(AQ286&gt;(AQ285*(1+Dash!$B$6)), AQ285*(1+Dash!$B$6), IF(AQ286&lt;(AQ285*(1-Dash!$B$7)), AQ285*(1-Dash!$B$7), AQ286)))</f>
        <v>0</v>
      </c>
      <c r="AR289" s="530">
        <f>IF(OR(AR285=0, AR285=""), AR286, IF(AR286&gt;(AR285*(1+Dash!$B$6)), AR285*(1+Dash!$B$6), IF(AR286&lt;(AR285*(1-Dash!$B$7)), AR285*(1-Dash!$B$7), AR286)))</f>
        <v>0</v>
      </c>
      <c r="AS289" s="530">
        <f>IF(OR(AS285=0, AS285=""), AS286, IF(AS286&gt;(AS285*(1+Dash!$B$6)), AS285*(1+Dash!$B$6), IF(AS286&lt;(AS285*(1-Dash!$B$7)), AS285*(1-Dash!$B$7), AS286)))</f>
        <v>0</v>
      </c>
      <c r="AT289" s="530">
        <f>IF(OR(AT285=0, AT285=""), AT286, IF(AT286&gt;(AT285*(1+Dash!$B$6)), AT285*(1+Dash!$B$6), IF(AT286&lt;(AT285*(1-Dash!$B$7)), AT285*(1-Dash!$B$7), AT286)))</f>
        <v>0</v>
      </c>
      <c r="AU289" s="530">
        <f>IF(OR(AU285=0, AU285=""), AU286, IF(AU286&gt;(AU285*(1+Dash!$B$6)), AU285*(1+Dash!$B$6), IF(AU286&lt;(AU285*(1-Dash!$B$7)), AU285*(1-Dash!$B$7), AU286)))</f>
        <v>0</v>
      </c>
      <c r="AV289" s="530">
        <f>IF(OR(AV285=0, AV285=""), AV286, IF(AV286&gt;(AV285*(1+Dash!$B$6)), AV285*(1+Dash!$B$6), IF(AV286&lt;(AV285*(1-Dash!$B$7)), AV285*(1-Dash!$B$7), AV286)))</f>
        <v>0</v>
      </c>
      <c r="AW289" s="530">
        <f>IF(OR(AW285=0, AW285=""), AW286, IF(AW286&gt;(AW285*(1+Dash!$B$6)), AW285*(1+Dash!$B$6), IF(AW286&lt;(AW285*(1-Dash!$B$7)), AW285*(1-Dash!$B$7), AW286)))</f>
        <v>0</v>
      </c>
      <c r="AX289" s="530">
        <f>IF(OR(AX285=0, AX285=""), AX286, IF(AX286&gt;(AX285*(1+Dash!$B$6)), AX285*(1+Dash!$B$6), IF(AX286&lt;(AX285*(1-Dash!$B$7)), AX285*(1-Dash!$B$7), AX286)))</f>
        <v>0</v>
      </c>
      <c r="AY289" s="530">
        <f>IF(OR(AY285=0, AY285=""), AY286, IF(AY286&gt;(AY285*(1+Dash!$B$6)), AY285*(1+Dash!$B$6), IF(AY286&lt;(AY285*(1-Dash!$B$7)), AY285*(1-Dash!$B$7), AY286)))</f>
        <v>0</v>
      </c>
      <c r="AZ289" s="530">
        <f>IF(OR(AZ285=0, AZ285=""), AZ286, IF(AZ286&gt;(AZ285*(1+Dash!$B$6)), AZ285*(1+Dash!$B$6), IF(AZ286&lt;(AZ285*(1-Dash!$B$7)), AZ285*(1-Dash!$B$7), AZ286)))</f>
        <v>0</v>
      </c>
      <c r="BA289" s="530">
        <f>IF(OR(BA285=0, BA285=""), BA286, IF(BA286&gt;(BA285*(1+Dash!$B$6)), BA285*(1+Dash!$B$6), IF(BA286&lt;(BA285*(1-Dash!$B$7)), BA285*(1-Dash!$B$7), BA286)))</f>
        <v>1231</v>
      </c>
      <c r="BB289" s="530">
        <f>IF(OR(BB285=0, BB285=""), BB286, IF(BB286&gt;(BB285*(1+Dash!$B$6)), BB285*(1+Dash!$B$6), IF(BB286&lt;(BB285*(1-Dash!$B$7)), BB285*(1-Dash!$B$7), BB286)))</f>
        <v>809.4</v>
      </c>
      <c r="BC289" s="530">
        <f>IF(OR(BC285=0, BC285=""), BC286, IF(BC286&gt;(BC285*(1+Dash!$B$6)), BC285*(1+Dash!$B$6), IF(BC286&lt;(BC285*(1-Dash!$B$7)), BC285*(1-Dash!$B$7), BC286)))</f>
        <v>767</v>
      </c>
      <c r="BD289" s="530">
        <f>IF(OR(BD285=0, BD285=""), BD286, IF(BD286&gt;(BD285*(1+Dash!$B$6)), BD285*(1+Dash!$B$6), IF(BD286&lt;(BD285*(1-Dash!$B$7)), BD285*(1-Dash!$B$7), BD286)))</f>
        <v>220</v>
      </c>
      <c r="BE289" s="530">
        <f>IF(OR(BE285=0, BE285=""), BE286, IF(BE286&gt;(BE285*(1+Dash!$B$6)), BE285*(1+Dash!$B$6), IF(BE286&lt;(BE285*(1-Dash!$B$7)), BE285*(1-Dash!$B$7), BE286)))</f>
        <v>1078</v>
      </c>
      <c r="BF289" s="530">
        <f>IF(OR(BF285=0, BF285=""), BF286, IF(BF286&gt;(BF285*(1+Dash!$B$6)), BF285*(1+Dash!$B$6), IF(BF286&lt;(BF285*(1-Dash!$B$7)), BF285*(1-Dash!$B$7), BF286)))</f>
        <v>761.9</v>
      </c>
      <c r="BG289" s="530">
        <f>IF(OR(BG285=0, BG285=""), BG286, IF(BG286&gt;(BG285*(1+Dash!$B$6)), BG285*(1+Dash!$B$6), IF(BG286&lt;(BG285*(1-Dash!$B$7)), BG285*(1-Dash!$B$7), BG286)))</f>
        <v>669</v>
      </c>
      <c r="BH289" s="530">
        <f>IF(OR(BH285=0, BH285=""), BH286, IF(BH286&gt;(BH285*(1+Dash!$B$6)), BH285*(1+Dash!$B$6), IF(BH286&lt;(BH285*(1-Dash!$B$7)), BH285*(1-Dash!$B$7), BH286)))</f>
        <v>161</v>
      </c>
      <c r="BI289" s="530">
        <f>IF(OR(BI285=0, BI285=""), BI286, IF(BI286&gt;(BI285*(1+Dash!$B$6)), BI285*(1+Dash!$B$6), IF(BI286&lt;(BI285*(1-Dash!$B$7)), BI285*(1-Dash!$B$7), BI286)))</f>
        <v>153</v>
      </c>
      <c r="BJ289" s="530">
        <f>IF(OR(BJ285=0, BJ285=""), BJ286, IF(BJ286&gt;(BJ285*(1+Dash!$B$6)), BJ285*(1+Dash!$B$6), IF(BJ286&lt;(BJ285*(1-Dash!$B$7)), BJ285*(1-Dash!$B$7), BJ286)))</f>
        <v>47.5</v>
      </c>
      <c r="BK289" s="530">
        <f>IF(OR(BK285=0, BK285=""), BK286, IF(BK286&gt;(BK285*(1+Dash!$B$6)), BK285*(1+Dash!$B$6), IF(BK286&lt;(BK285*(1-Dash!$B$7)), BK285*(1-Dash!$B$7), BK286)))</f>
        <v>102.6</v>
      </c>
      <c r="BL289" s="530">
        <f>IF(OR(BL285=0, BL285=""), BL286, IF(BL286&gt;(BL285*(1+Dash!$B$6)), BL285*(1+Dash!$B$6), IF(BL286&lt;(BL285*(1-Dash!$B$7)), BL285*(1-Dash!$B$7), BL286)))</f>
        <v>52.800000000000004</v>
      </c>
      <c r="BM289" s="530">
        <f>IF(OR(BM285=0, BM285=""), BM286, IF(BM286&gt;(BM285*(1+Dash!$B$6)), BM285*(1+Dash!$B$6), IF(BM286&lt;(BM285*(1-Dash!$B$7)), BM285*(1-Dash!$B$7), BM286)))</f>
        <v>71</v>
      </c>
      <c r="BN289" s="530">
        <f>IF(OR(BN285=0, BN285=""), BN286, IF(BN286&gt;(BN285*(1+Dash!$B$6)), BN285*(1+Dash!$B$6), IF(BN286&lt;(BN285*(1-Dash!$B$7)), BN285*(1-Dash!$B$7), BN286)))</f>
        <v>9.5</v>
      </c>
      <c r="BO289" s="530">
        <f>IF(OR(BO285=0, BO285=""), BO286, IF(BO286&gt;(BO285*(1+Dash!$B$6)), BO285*(1+Dash!$B$6), IF(BO286&lt;(BO285*(1-Dash!$B$7)), BO285*(1-Dash!$B$7), BO286)))</f>
        <v>34.199999999999996</v>
      </c>
      <c r="BP289" s="530">
        <f>IF(OR(BP285=0, BP285=""), BP286, IF(BP286&gt;(BP285*(1+Dash!$B$6)), BP285*(1+Dash!$B$6), IF(BP286&lt;(BP285*(1-Dash!$B$7)), BP285*(1-Dash!$B$7), BP286)))</f>
        <v>55.000000000000007</v>
      </c>
      <c r="BQ289" s="530">
        <f>IF(OR(BQ285=0, BQ285=""), BQ286, IF(BQ286&gt;(BQ285*(1+Dash!$B$6)), BQ285*(1+Dash!$B$6), IF(BQ286&lt;(BQ285*(1-Dash!$B$7)), BQ285*(1-Dash!$B$7), BQ286)))</f>
        <v>10</v>
      </c>
      <c r="BR289" s="530">
        <f>IF(OR(BR285=0, BR285=""), BR286, IF(BR286&gt;(BR285*(1+Dash!$B$6)), BR285*(1+Dash!$B$6), IF(BR286&lt;(BR285*(1-Dash!$B$7)), BR285*(1-Dash!$B$7), BR286)))</f>
        <v>1</v>
      </c>
      <c r="BS289" s="530">
        <f>IF(OR(BS285=0, BS285=""), BS286, IF(BS286&gt;(BS285*(1+Dash!$B$6)), BS285*(1+Dash!$B$6), IF(BS286&lt;(BS285*(1-Dash!$B$7)), BS285*(1-Dash!$B$7), BS286)))</f>
        <v>3</v>
      </c>
      <c r="BT289" s="530">
        <f>IF(OR(BT285=0, BT285=""), BT286, IF(BT286&gt;(BT285*(1+Dash!$B$6)), BT285*(1+Dash!$B$6), IF(BT286&lt;(BT285*(1-Dash!$B$7)), BT285*(1-Dash!$B$7), BT286)))</f>
        <v>9</v>
      </c>
      <c r="BU289" s="530">
        <f>IF(OR(BU285=0, BU285=""), BU286, IF(BU286&gt;(BU285*(1+Dash!$B$6)), BU285*(1+Dash!$B$6), IF(BU286&lt;(BU285*(1-Dash!$B$7)), BU285*(1-Dash!$B$7), BU286)))</f>
        <v>67.45</v>
      </c>
      <c r="BV289" s="530">
        <f>IF(OR(BV285=0, BV285=""), BV286, IF(BV286&gt;(BV285*(1+Dash!$B$6)), BV285*(1+Dash!$B$6), IF(BV286&lt;(BV285*(1-Dash!$B$7)), BV285*(1-Dash!$B$7), BV286)))</f>
        <v>9.5</v>
      </c>
      <c r="BW289" s="530">
        <f>IF(OR(BW285=0, BW285=""), BW286, IF(BW286&gt;(BW285*(1+Dash!$B$6)), BW285*(1+Dash!$B$6), IF(BW286&lt;(BW285*(1-Dash!$B$7)), BW285*(1-Dash!$B$7), BW286)))</f>
        <v>34.199999999999996</v>
      </c>
      <c r="BX289" s="530">
        <f>IF(OR(BX285=0, BX285=""), BX286, IF(BX286&gt;(BX285*(1+Dash!$B$6)), BX285*(1+Dash!$B$6), IF(BX286&lt;(BX285*(1-Dash!$B$7)), BX285*(1-Dash!$B$7), BX286)))</f>
        <v>51</v>
      </c>
      <c r="BY289" s="530">
        <f>IF(OR(BY285=0, BY285=""), BY286, IF(BY286&gt;(BY285*(1+Dash!$B$6)), BY285*(1+Dash!$B$6), IF(BY286&lt;(BY285*(1-Dash!$B$7)), BY285*(1-Dash!$B$7), BY286)))</f>
        <v>26.599999999999998</v>
      </c>
      <c r="BZ289" s="530">
        <f>IF(OR(BZ285=0, BZ285=""), BZ286, IF(BZ286&gt;(BZ285*(1+Dash!$B$6)), BZ285*(1+Dash!$B$6), IF(BZ286&lt;(BZ285*(1-Dash!$B$7)), BZ285*(1-Dash!$B$7), BZ286)))</f>
        <v>28.5</v>
      </c>
      <c r="CA289" s="530">
        <f>IF(OR(CA285=0, CA285=""), CA286, IF(CA286&gt;(CA285*(1+Dash!$B$6)), CA285*(1+Dash!$B$6), IF(CA286&lt;(CA285*(1-Dash!$B$7)), CA285*(1-Dash!$B$7), CA286)))</f>
        <v>0</v>
      </c>
    </row>
    <row r="290" spans="1:79" s="477" customFormat="1">
      <c r="A290" s="477" t="s">
        <v>93</v>
      </c>
      <c r="B290" s="477" t="s">
        <v>1915</v>
      </c>
      <c r="C290" s="477">
        <v>2026</v>
      </c>
      <c r="D290" s="477" t="s">
        <v>1937</v>
      </c>
      <c r="E290" s="530">
        <f>IF(E287&gt;(E289*(1+Dash!$B$6)), E289*(1+Dash!$B$6), IF(E287&lt;(E289*(1-Dash!$B$7)), E289*(1-Dash!$B$7), E287))</f>
        <v>1790</v>
      </c>
      <c r="F290" s="530">
        <f>IF(F287&gt;(F289*(1+Dash!$B$6)), F289*(1+Dash!$B$6), IF(F287&lt;(F289*(1-Dash!$B$7)), F289*(1-Dash!$B$7), F287))</f>
        <v>1114</v>
      </c>
      <c r="G290" s="530">
        <f>IF(G287&gt;(G289*(1+Dash!$B$6)), G289*(1+Dash!$B$6), IF(G287&lt;(G289*(1-Dash!$B$7)), G289*(1-Dash!$B$7), G287))</f>
        <v>733.73249999999985</v>
      </c>
      <c r="H290" s="530">
        <f>IF(H287&gt;(H289*(1+Dash!$B$6)), H289*(1+Dash!$B$6), IF(H287&lt;(H289*(1-Dash!$B$7)), H289*(1-Dash!$B$7), H287))</f>
        <v>631</v>
      </c>
      <c r="I290" s="530">
        <f>IF(I287&gt;(I289*(1+Dash!$B$6)), I289*(1+Dash!$B$6), IF(I287&lt;(I289*(1-Dash!$B$7)), I289*(1-Dash!$B$7), I287))</f>
        <v>105.27000000000001</v>
      </c>
      <c r="J290" s="530">
        <f>IF(J287&gt;(J289*(1+Dash!$B$6)), J289*(1+Dash!$B$6), IF(J287&lt;(J289*(1-Dash!$B$7)), J289*(1-Dash!$B$7), J287))</f>
        <v>0</v>
      </c>
      <c r="K290" s="530">
        <f>IF(K287&gt;(K289*(1+Dash!$B$6)), K289*(1+Dash!$B$6), IF(K287&lt;(K289*(1-Dash!$B$7)), K289*(1-Dash!$B$7), K287))</f>
        <v>0</v>
      </c>
      <c r="L290" s="530">
        <f>IF(L287&gt;(L289*(1+Dash!$B$6)), L289*(1+Dash!$B$6), IF(L287&lt;(L289*(1-Dash!$B$7)), L289*(1-Dash!$B$7), L287))</f>
        <v>0</v>
      </c>
      <c r="M290" s="530">
        <f>IF(M287&gt;(M289*(1+Dash!$B$6)), M289*(1+Dash!$B$6), IF(M287&lt;(M289*(1-Dash!$B$7)), M289*(1-Dash!$B$7), M287))</f>
        <v>0</v>
      </c>
      <c r="N290" s="530">
        <f>IF(N287&gt;(N289*(1+Dash!$B$6)), N289*(1+Dash!$B$6), IF(N287&lt;(N289*(1-Dash!$B$7)), N289*(1-Dash!$B$7), N287))</f>
        <v>416</v>
      </c>
      <c r="O290" s="530">
        <f>IF(O287&gt;(O289*(1+Dash!$B$6)), O289*(1+Dash!$B$6), IF(O287&lt;(O289*(1-Dash!$B$7)), O289*(1-Dash!$B$7), O287))</f>
        <v>36.1</v>
      </c>
      <c r="P290" s="530">
        <f>IF(P287&gt;(P289*(1+Dash!$B$6)), P289*(1+Dash!$B$6), IF(P287&lt;(P289*(1-Dash!$B$7)), P289*(1-Dash!$B$7), P287))</f>
        <v>408</v>
      </c>
      <c r="Q290" s="530">
        <f>IF(Q287&gt;(Q289*(1+Dash!$B$6)), Q289*(1+Dash!$B$6), IF(Q287&lt;(Q289*(1-Dash!$B$7)), Q289*(1-Dash!$B$7), Q287))</f>
        <v>162</v>
      </c>
      <c r="R290" s="530">
        <f>IF(R287&gt;(R289*(1+Dash!$B$6)), R289*(1+Dash!$B$6), IF(R287&lt;(R289*(1-Dash!$B$7)), R289*(1-Dash!$B$7), R287))</f>
        <v>118</v>
      </c>
      <c r="S290" s="530">
        <f>IF(S287&gt;(S289*(1+Dash!$B$6)), S289*(1+Dash!$B$6), IF(S287&lt;(S289*(1-Dash!$B$7)), S289*(1-Dash!$B$7), S287))</f>
        <v>56</v>
      </c>
      <c r="T290" s="530">
        <f>IF(T287&gt;(T289*(1+Dash!$B$6)), T289*(1+Dash!$B$6), IF(T287&lt;(T289*(1-Dash!$B$7)), T289*(1-Dash!$B$7), T287))</f>
        <v>12.100000000000001</v>
      </c>
      <c r="U290" s="530">
        <f>IF(U287&gt;(U289*(1+Dash!$B$6)), U289*(1+Dash!$B$6), IF(U287&lt;(U289*(1-Dash!$B$7)), U289*(1-Dash!$B$7), U287))</f>
        <v>48.734999999999992</v>
      </c>
      <c r="V290" s="530">
        <f>IF(V287&gt;(V289*(1+Dash!$B$6)), V289*(1+Dash!$B$6), IF(V287&lt;(V289*(1-Dash!$B$7)), V289*(1-Dash!$B$7), V287))</f>
        <v>43</v>
      </c>
      <c r="W290" s="530">
        <f>IF(W287&gt;(W289*(1+Dash!$B$6)), W289*(1+Dash!$B$6), IF(W287&lt;(W289*(1-Dash!$B$7)), W289*(1-Dash!$B$7), W287))</f>
        <v>4.5125000000000002</v>
      </c>
      <c r="X290" s="530">
        <f>IF(X287&gt;(X289*(1+Dash!$B$6)), X289*(1+Dash!$B$6), IF(X287&lt;(X289*(1-Dash!$B$7)), X289*(1-Dash!$B$7), X287))</f>
        <v>4</v>
      </c>
      <c r="Y290" s="530">
        <f>IF(Y287&gt;(Y289*(1+Dash!$B$6)), Y289*(1+Dash!$B$6), IF(Y287&lt;(Y289*(1-Dash!$B$7)), Y289*(1-Dash!$B$7), Y287))</f>
        <v>108.90000000000002</v>
      </c>
      <c r="Z290" s="530">
        <f>IF(Z287&gt;(Z289*(1+Dash!$B$6)), Z289*(1+Dash!$B$6), IF(Z287&lt;(Z289*(1-Dash!$B$7)), Z289*(1-Dash!$B$7), Z287))</f>
        <v>75</v>
      </c>
      <c r="AA290" s="530">
        <f>IF(AA287&gt;(AA289*(1+Dash!$B$6)), AA289*(1+Dash!$B$6), IF(AA287&lt;(AA289*(1-Dash!$B$7)), AA289*(1-Dash!$B$7), AA287))</f>
        <v>53</v>
      </c>
      <c r="AB290" s="530">
        <f>IF(AB287&gt;(AB289*(1+Dash!$B$6)), AB289*(1+Dash!$B$6), IF(AB287&lt;(AB289*(1-Dash!$B$7)), AB289*(1-Dash!$B$7), AB287))</f>
        <v>7.2600000000000016</v>
      </c>
      <c r="AC290" s="530">
        <f>IF(AC287&gt;(AC289*(1+Dash!$B$6)), AC289*(1+Dash!$B$6), IF(AC287&lt;(AC289*(1-Dash!$B$7)), AC289*(1-Dash!$B$7), AC287))</f>
        <v>694.92499999999995</v>
      </c>
      <c r="AD290" s="530">
        <f>IF(AD287&gt;(AD289*(1+Dash!$B$6)), AD289*(1+Dash!$B$6), IF(AD287&lt;(AD289*(1-Dash!$B$7)), AD289*(1-Dash!$B$7), AD287))</f>
        <v>511.71749999999997</v>
      </c>
      <c r="AE290" s="530">
        <f>IF(AE287&gt;(AE289*(1+Dash!$B$6)), AE289*(1+Dash!$B$6), IF(AE287&lt;(AE289*(1-Dash!$B$7)), AE289*(1-Dash!$B$7), AE287))</f>
        <v>398.0025</v>
      </c>
      <c r="AF290" s="530">
        <f>IF(AF287&gt;(AF289*(1+Dash!$B$6)), AF289*(1+Dash!$B$6), IF(AF287&lt;(AF289*(1-Dash!$B$7)), AF289*(1-Dash!$B$7), AF287))</f>
        <v>150</v>
      </c>
      <c r="AG290" s="530">
        <f>IF(AG287&gt;(AG289*(1+Dash!$B$6)), AG289*(1+Dash!$B$6), IF(AG287&lt;(AG289*(1-Dash!$B$7)), AG289*(1-Dash!$B$7), AG287))</f>
        <v>285</v>
      </c>
      <c r="AH290" s="530">
        <f>IF(AH287&gt;(AH289*(1+Dash!$B$6)), AH289*(1+Dash!$B$6), IF(AH287&lt;(AH289*(1-Dash!$B$7)), AH289*(1-Dash!$B$7), AH287))</f>
        <v>216.6</v>
      </c>
      <c r="AI290" s="530">
        <f>IF(AI287&gt;(AI289*(1+Dash!$B$6)), AI289*(1+Dash!$B$6), IF(AI287&lt;(AI289*(1-Dash!$B$7)), AI289*(1-Dash!$B$7), AI287))</f>
        <v>149.81499999999997</v>
      </c>
      <c r="AJ290" s="530">
        <f>IF(AJ287&gt;(AJ289*(1+Dash!$B$6)), AJ289*(1+Dash!$B$6), IF(AJ287&lt;(AJ289*(1-Dash!$B$7)), AJ289*(1-Dash!$B$7), AJ287))</f>
        <v>43.56</v>
      </c>
      <c r="AK290" s="530">
        <f>IF(AK287&gt;(AK289*(1+Dash!$B$6)), AK289*(1+Dash!$B$6), IF(AK287&lt;(AK289*(1-Dash!$B$7)), AK289*(1-Dash!$B$7), AK287))</f>
        <v>424.17499999999995</v>
      </c>
      <c r="AL290" s="530">
        <f>IF(AL287&gt;(AL289*(1+Dash!$B$6)), AL289*(1+Dash!$B$6), IF(AL287&lt;(AL289*(1-Dash!$B$7)), AL289*(1-Dash!$B$7), AL287))</f>
        <v>295.11749999999995</v>
      </c>
      <c r="AM290" s="530">
        <f>IF(AM287&gt;(AM289*(1+Dash!$B$6)), AM289*(1+Dash!$B$6), IF(AM287&lt;(AM289*(1-Dash!$B$7)), AM289*(1-Dash!$B$7), AM287))</f>
        <v>248.1875</v>
      </c>
      <c r="AN290" s="530">
        <f>IF(AN287&gt;(AN289*(1+Dash!$B$6)), AN289*(1+Dash!$B$6), IF(AN287&lt;(AN289*(1-Dash!$B$7)), AN289*(1-Dash!$B$7), AN287))</f>
        <v>111.00749999999999</v>
      </c>
      <c r="AO290" s="530">
        <f>IF(AO287&gt;(AO289*(1+Dash!$B$6)), AO289*(1+Dash!$B$6), IF(AO287&lt;(AO289*(1-Dash!$B$7)), AO289*(1-Dash!$B$7), AO287))</f>
        <v>0</v>
      </c>
      <c r="AP290" s="530">
        <f>IF(AP287&gt;(AP289*(1+Dash!$B$6)), AP289*(1+Dash!$B$6), IF(AP287&lt;(AP289*(1-Dash!$B$7)), AP289*(1-Dash!$B$7), AP287))</f>
        <v>0</v>
      </c>
      <c r="AQ290" s="530">
        <f>IF(AQ287&gt;(AQ289*(1+Dash!$B$6)), AQ289*(1+Dash!$B$6), IF(AQ287&lt;(AQ289*(1-Dash!$B$7)), AQ289*(1-Dash!$B$7), AQ287))</f>
        <v>0</v>
      </c>
      <c r="AR290" s="530">
        <f>IF(AR287&gt;(AR289*(1+Dash!$B$6)), AR289*(1+Dash!$B$6), IF(AR287&lt;(AR289*(1-Dash!$B$7)), AR289*(1-Dash!$B$7), AR287))</f>
        <v>0</v>
      </c>
      <c r="AS290" s="530">
        <f>IF(AS287&gt;(AS289*(1+Dash!$B$6)), AS289*(1+Dash!$B$6), IF(AS287&lt;(AS289*(1-Dash!$B$7)), AS289*(1-Dash!$B$7), AS287))</f>
        <v>0</v>
      </c>
      <c r="AT290" s="530">
        <f>IF(AT287&gt;(AT289*(1+Dash!$B$6)), AT289*(1+Dash!$B$6), IF(AT287&lt;(AT289*(1-Dash!$B$7)), AT289*(1-Dash!$B$7), AT287))</f>
        <v>0</v>
      </c>
      <c r="AU290" s="530">
        <f>IF(AU287&gt;(AU289*(1+Dash!$B$6)), AU289*(1+Dash!$B$6), IF(AU287&lt;(AU289*(1-Dash!$B$7)), AU289*(1-Dash!$B$7), AU287))</f>
        <v>0</v>
      </c>
      <c r="AV290" s="530">
        <f>IF(AV287&gt;(AV289*(1+Dash!$B$6)), AV289*(1+Dash!$B$6), IF(AV287&lt;(AV289*(1-Dash!$B$7)), AV289*(1-Dash!$B$7), AV287))</f>
        <v>0</v>
      </c>
      <c r="AW290" s="530">
        <f>IF(AW287&gt;(AW289*(1+Dash!$B$6)), AW289*(1+Dash!$B$6), IF(AW287&lt;(AW289*(1-Dash!$B$7)), AW289*(1-Dash!$B$7), AW287))</f>
        <v>0</v>
      </c>
      <c r="AX290" s="530">
        <f>IF(AX287&gt;(AX289*(1+Dash!$B$6)), AX289*(1+Dash!$B$6), IF(AX287&lt;(AX289*(1-Dash!$B$7)), AX289*(1-Dash!$B$7), AX287))</f>
        <v>0</v>
      </c>
      <c r="AY290" s="530">
        <f>IF(AY287&gt;(AY289*(1+Dash!$B$6)), AY289*(1+Dash!$B$6), IF(AY287&lt;(AY289*(1-Dash!$B$7)), AY289*(1-Dash!$B$7), AY287))</f>
        <v>0</v>
      </c>
      <c r="AZ290" s="530">
        <f>IF(AZ287&gt;(AZ289*(1+Dash!$B$6)), AZ289*(1+Dash!$B$6), IF(AZ287&lt;(AZ289*(1-Dash!$B$7)), AZ289*(1-Dash!$B$7), AZ287))</f>
        <v>0</v>
      </c>
      <c r="BA290" s="530">
        <f>IF(BA287&gt;(BA289*(1+Dash!$B$6)), BA289*(1+Dash!$B$6), IF(BA287&lt;(BA289*(1-Dash!$B$7)), BA289*(1-Dash!$B$7), BA287))</f>
        <v>1231</v>
      </c>
      <c r="BB290" s="530">
        <f>IF(BB287&gt;(BB289*(1+Dash!$B$6)), BB289*(1+Dash!$B$6), IF(BB287&lt;(BB289*(1-Dash!$B$7)), BB289*(1-Dash!$B$7), BB287))</f>
        <v>768.93</v>
      </c>
      <c r="BC290" s="530">
        <f>IF(BC287&gt;(BC289*(1+Dash!$B$6)), BC289*(1+Dash!$B$6), IF(BC287&lt;(BC289*(1-Dash!$B$7)), BC289*(1-Dash!$B$7), BC287))</f>
        <v>767</v>
      </c>
      <c r="BD290" s="530">
        <f>IF(BD287&gt;(BD289*(1+Dash!$B$6)), BD289*(1+Dash!$B$6), IF(BD287&lt;(BD289*(1-Dash!$B$7)), BD289*(1-Dash!$B$7), BD287))</f>
        <v>220</v>
      </c>
      <c r="BE290" s="530">
        <f>IF(BE287&gt;(BE289*(1+Dash!$B$6)), BE289*(1+Dash!$B$6), IF(BE287&lt;(BE289*(1-Dash!$B$7)), BE289*(1-Dash!$B$7), BE287))</f>
        <v>1078</v>
      </c>
      <c r="BF290" s="530">
        <f>IF(BF287&gt;(BF289*(1+Dash!$B$6)), BF289*(1+Dash!$B$6), IF(BF287&lt;(BF289*(1-Dash!$B$7)), BF289*(1-Dash!$B$7), BF287))</f>
        <v>723.80499999999995</v>
      </c>
      <c r="BG290" s="530">
        <f>IF(BG287&gt;(BG289*(1+Dash!$B$6)), BG289*(1+Dash!$B$6), IF(BG287&lt;(BG289*(1-Dash!$B$7)), BG289*(1-Dash!$B$7), BG287))</f>
        <v>669</v>
      </c>
      <c r="BH290" s="530">
        <f>IF(BH287&gt;(BH289*(1+Dash!$B$6)), BH289*(1+Dash!$B$6), IF(BH287&lt;(BH289*(1-Dash!$B$7)), BH289*(1-Dash!$B$7), BH287))</f>
        <v>161</v>
      </c>
      <c r="BI290" s="530">
        <f>IF(BI287&gt;(BI289*(1+Dash!$B$6)), BI289*(1+Dash!$B$6), IF(BI287&lt;(BI289*(1-Dash!$B$7)), BI289*(1-Dash!$B$7), BI287))</f>
        <v>153</v>
      </c>
      <c r="BJ290" s="530">
        <f>IF(BJ287&gt;(BJ289*(1+Dash!$B$6)), BJ289*(1+Dash!$B$6), IF(BJ287&lt;(BJ289*(1-Dash!$B$7)), BJ289*(1-Dash!$B$7), BJ287))</f>
        <v>46</v>
      </c>
      <c r="BK290" s="530">
        <f>IF(BK287&gt;(BK289*(1+Dash!$B$6)), BK289*(1+Dash!$B$6), IF(BK287&lt;(BK289*(1-Dash!$B$7)), BK289*(1-Dash!$B$7), BK287))</f>
        <v>98</v>
      </c>
      <c r="BL290" s="530">
        <f>IF(BL287&gt;(BL289*(1+Dash!$B$6)), BL289*(1+Dash!$B$6), IF(BL287&lt;(BL289*(1-Dash!$B$7)), BL289*(1-Dash!$B$7), BL287))</f>
        <v>58.080000000000013</v>
      </c>
      <c r="BM290" s="530">
        <f>IF(BM287&gt;(BM289*(1+Dash!$B$6)), BM289*(1+Dash!$B$6), IF(BM287&lt;(BM289*(1-Dash!$B$7)), BM289*(1-Dash!$B$7), BM287))</f>
        <v>71</v>
      </c>
      <c r="BN290" s="530">
        <f>IF(BN287&gt;(BN289*(1+Dash!$B$6)), BN289*(1+Dash!$B$6), IF(BN287&lt;(BN289*(1-Dash!$B$7)), BN289*(1-Dash!$B$7), BN287))</f>
        <v>9.0250000000000004</v>
      </c>
      <c r="BO290" s="530">
        <f>IF(BO287&gt;(BO289*(1+Dash!$B$6)), BO289*(1+Dash!$B$6), IF(BO287&lt;(BO289*(1-Dash!$B$7)), BO289*(1-Dash!$B$7), BO287))</f>
        <v>32.489999999999995</v>
      </c>
      <c r="BP290" s="530">
        <f>IF(BP287&gt;(BP289*(1+Dash!$B$6)), BP289*(1+Dash!$B$6), IF(BP287&lt;(BP289*(1-Dash!$B$7)), BP289*(1-Dash!$B$7), BP287))</f>
        <v>60</v>
      </c>
      <c r="BQ290" s="530">
        <f>IF(BQ287&gt;(BQ289*(1+Dash!$B$6)), BQ289*(1+Dash!$B$6), IF(BQ287&lt;(BQ289*(1-Dash!$B$7)), BQ289*(1-Dash!$B$7), BQ287))</f>
        <v>10</v>
      </c>
      <c r="BR290" s="530">
        <f>IF(BR287&gt;(BR289*(1+Dash!$B$6)), BR289*(1+Dash!$B$6), IF(BR287&lt;(BR289*(1-Dash!$B$7)), BR289*(1-Dash!$B$7), BR287))</f>
        <v>1</v>
      </c>
      <c r="BS290" s="530">
        <f>IF(BS287&gt;(BS289*(1+Dash!$B$6)), BS289*(1+Dash!$B$6), IF(BS287&lt;(BS289*(1-Dash!$B$7)), BS289*(1-Dash!$B$7), BS287))</f>
        <v>3</v>
      </c>
      <c r="BT290" s="530">
        <f>IF(BT287&gt;(BT289*(1+Dash!$B$6)), BT289*(1+Dash!$B$6), IF(BT287&lt;(BT289*(1-Dash!$B$7)), BT289*(1-Dash!$B$7), BT287))</f>
        <v>9</v>
      </c>
      <c r="BU290" s="530">
        <f>IF(BU287&gt;(BU289*(1+Dash!$B$6)), BU289*(1+Dash!$B$6), IF(BU287&lt;(BU289*(1-Dash!$B$7)), BU289*(1-Dash!$B$7), BU287))</f>
        <v>64.077500000000001</v>
      </c>
      <c r="BV290" s="530">
        <f>IF(BV287&gt;(BV289*(1+Dash!$B$6)), BV289*(1+Dash!$B$6), IF(BV287&lt;(BV289*(1-Dash!$B$7)), BV289*(1-Dash!$B$7), BV287))</f>
        <v>9.0250000000000004</v>
      </c>
      <c r="BW290" s="530">
        <f>IF(BW287&gt;(BW289*(1+Dash!$B$6)), BW289*(1+Dash!$B$6), IF(BW287&lt;(BW289*(1-Dash!$B$7)), BW289*(1-Dash!$B$7), BW287))</f>
        <v>32.489999999999995</v>
      </c>
      <c r="BX290" s="530">
        <f>IF(BX287&gt;(BX289*(1+Dash!$B$6)), BX289*(1+Dash!$B$6), IF(BX287&lt;(BX289*(1-Dash!$B$7)), BX289*(1-Dash!$B$7), BX287))</f>
        <v>51</v>
      </c>
      <c r="BY290" s="530">
        <f>IF(BY287&gt;(BY289*(1+Dash!$B$6)), BY289*(1+Dash!$B$6), IF(BY287&lt;(BY289*(1-Dash!$B$7)), BY289*(1-Dash!$B$7), BY287))</f>
        <v>25.269999999999996</v>
      </c>
      <c r="BZ290" s="530">
        <f>IF(BZ287&gt;(BZ289*(1+Dash!$B$6)), BZ289*(1+Dash!$B$6), IF(BZ287&lt;(BZ289*(1-Dash!$B$7)), BZ289*(1-Dash!$B$7), BZ287))</f>
        <v>27.074999999999999</v>
      </c>
      <c r="CA290" s="530">
        <f>IF(CA287&gt;(CA289*(1+Dash!$B$6)), CA289*(1+Dash!$B$6), IF(CA287&lt;(CA289*(1-Dash!$B$7)), CA289*(1-Dash!$B$7), CA287))</f>
        <v>0</v>
      </c>
    </row>
    <row r="291" spans="1:79" s="477" customFormat="1">
      <c r="A291" s="477" t="s">
        <v>95</v>
      </c>
      <c r="B291" s="477" t="s">
        <v>1881</v>
      </c>
      <c r="C291" s="477">
        <v>2018</v>
      </c>
      <c r="D291" s="477" t="s">
        <v>1934</v>
      </c>
      <c r="E291" s="530">
        <v>466</v>
      </c>
      <c r="F291" s="530">
        <v>371</v>
      </c>
      <c r="G291" s="530">
        <v>178</v>
      </c>
      <c r="H291" s="530">
        <v>124</v>
      </c>
      <c r="I291" s="530">
        <v>74</v>
      </c>
      <c r="J291" s="530">
        <v>0</v>
      </c>
      <c r="K291" s="530">
        <v>0</v>
      </c>
      <c r="L291" s="530">
        <v>0</v>
      </c>
      <c r="M291" s="530">
        <v>0</v>
      </c>
      <c r="N291" s="530">
        <v>0</v>
      </c>
      <c r="O291" s="530">
        <v>0</v>
      </c>
      <c r="P291" s="530">
        <v>0</v>
      </c>
      <c r="Q291" s="530">
        <v>0</v>
      </c>
      <c r="R291" s="530">
        <v>0</v>
      </c>
      <c r="S291" s="530">
        <v>0</v>
      </c>
      <c r="T291" s="530">
        <v>0</v>
      </c>
      <c r="U291" s="530">
        <v>0</v>
      </c>
      <c r="V291" s="530">
        <v>0</v>
      </c>
      <c r="W291" s="530">
        <v>0</v>
      </c>
      <c r="X291" s="530">
        <v>0</v>
      </c>
      <c r="Y291" s="530">
        <v>0</v>
      </c>
      <c r="Z291" s="530">
        <v>0</v>
      </c>
      <c r="AA291" s="530">
        <v>0</v>
      </c>
      <c r="AB291" s="530">
        <v>0</v>
      </c>
      <c r="AC291" s="530">
        <v>1317</v>
      </c>
      <c r="AD291" s="530">
        <v>820</v>
      </c>
      <c r="AE291" s="530">
        <v>549</v>
      </c>
      <c r="AF291" s="530">
        <v>955</v>
      </c>
      <c r="AG291" s="530">
        <v>743</v>
      </c>
      <c r="AH291" s="530">
        <v>493</v>
      </c>
      <c r="AI291" s="530">
        <v>342</v>
      </c>
      <c r="AJ291" s="530">
        <v>636</v>
      </c>
      <c r="AK291" s="530">
        <v>574</v>
      </c>
      <c r="AL291" s="530">
        <v>327</v>
      </c>
      <c r="AM291" s="530">
        <v>207</v>
      </c>
      <c r="AN291" s="530">
        <v>319</v>
      </c>
      <c r="AO291" s="530">
        <v>0</v>
      </c>
      <c r="AP291" s="530">
        <v>0</v>
      </c>
      <c r="AQ291" s="530">
        <v>0</v>
      </c>
      <c r="AR291" s="530">
        <v>0</v>
      </c>
      <c r="AS291" s="530">
        <v>0</v>
      </c>
      <c r="AT291" s="530">
        <v>0</v>
      </c>
      <c r="AU291" s="530">
        <v>0</v>
      </c>
      <c r="AV291" s="530">
        <v>0</v>
      </c>
      <c r="AW291" s="530">
        <v>0</v>
      </c>
      <c r="AX291" s="530">
        <v>0</v>
      </c>
      <c r="AY291" s="530">
        <v>0</v>
      </c>
      <c r="AZ291" s="530">
        <v>0</v>
      </c>
      <c r="BA291" s="530">
        <v>1015</v>
      </c>
      <c r="BB291" s="530">
        <v>473</v>
      </c>
      <c r="BC291" s="530">
        <v>389</v>
      </c>
      <c r="BD291" s="530">
        <v>464</v>
      </c>
      <c r="BE291" s="530">
        <v>694</v>
      </c>
      <c r="BF291" s="530">
        <v>349</v>
      </c>
      <c r="BG291" s="530">
        <v>265</v>
      </c>
      <c r="BH291" s="530">
        <v>288</v>
      </c>
      <c r="BI291" s="530">
        <v>321</v>
      </c>
      <c r="BJ291" s="530">
        <v>124</v>
      </c>
      <c r="BK291" s="530">
        <v>124</v>
      </c>
      <c r="BL291" s="530">
        <v>176</v>
      </c>
      <c r="BM291" s="530">
        <v>0</v>
      </c>
      <c r="BN291" s="530">
        <v>0</v>
      </c>
      <c r="BO291" s="530">
        <v>0</v>
      </c>
      <c r="BP291" s="530">
        <v>0</v>
      </c>
      <c r="BQ291" s="530">
        <v>0</v>
      </c>
      <c r="BR291" s="530">
        <v>0</v>
      </c>
      <c r="BS291" s="530">
        <v>0</v>
      </c>
      <c r="BT291" s="530">
        <v>0</v>
      </c>
      <c r="BU291" s="530">
        <v>0</v>
      </c>
      <c r="BV291" s="530">
        <v>0</v>
      </c>
      <c r="BW291" s="530">
        <v>0</v>
      </c>
      <c r="BX291" s="530">
        <v>0</v>
      </c>
      <c r="BY291" s="530">
        <v>43</v>
      </c>
      <c r="BZ291" s="530">
        <v>107</v>
      </c>
      <c r="CA291" s="530">
        <v>0</v>
      </c>
    </row>
    <row r="292" spans="1:79" s="477" customFormat="1">
      <c r="A292" s="477" t="s">
        <v>95</v>
      </c>
      <c r="B292" s="477" t="s">
        <v>1881</v>
      </c>
      <c r="C292" s="477">
        <v>2019</v>
      </c>
      <c r="D292" s="477" t="s">
        <v>1934</v>
      </c>
      <c r="E292" s="530">
        <v>575</v>
      </c>
      <c r="F292" s="530">
        <v>424</v>
      </c>
      <c r="G292" s="530">
        <v>237</v>
      </c>
      <c r="H292" s="530">
        <v>126</v>
      </c>
      <c r="I292" s="530">
        <v>78</v>
      </c>
      <c r="J292" s="530">
        <v>0</v>
      </c>
      <c r="K292" s="530">
        <v>0</v>
      </c>
      <c r="L292" s="530">
        <v>0</v>
      </c>
      <c r="M292" s="530">
        <v>0</v>
      </c>
      <c r="N292" s="530">
        <v>0</v>
      </c>
      <c r="O292" s="530">
        <v>0</v>
      </c>
      <c r="P292" s="530">
        <v>0</v>
      </c>
      <c r="Q292" s="530">
        <v>0</v>
      </c>
      <c r="R292" s="530">
        <v>0</v>
      </c>
      <c r="S292" s="530">
        <v>0</v>
      </c>
      <c r="T292" s="530">
        <v>0</v>
      </c>
      <c r="U292" s="530">
        <v>0</v>
      </c>
      <c r="V292" s="530">
        <v>0</v>
      </c>
      <c r="W292" s="530">
        <v>0</v>
      </c>
      <c r="X292" s="530">
        <v>0</v>
      </c>
      <c r="Y292" s="530">
        <v>0</v>
      </c>
      <c r="Z292" s="530">
        <v>0</v>
      </c>
      <c r="AA292" s="530">
        <v>0</v>
      </c>
      <c r="AB292" s="530">
        <v>0</v>
      </c>
      <c r="AC292" s="530">
        <v>1117</v>
      </c>
      <c r="AD292" s="530">
        <v>747</v>
      </c>
      <c r="AE292" s="530">
        <v>632</v>
      </c>
      <c r="AF292" s="530">
        <v>855</v>
      </c>
      <c r="AG292" s="530">
        <v>684</v>
      </c>
      <c r="AH292" s="530">
        <v>521</v>
      </c>
      <c r="AI292" s="530">
        <v>444</v>
      </c>
      <c r="AJ292" s="530">
        <v>611</v>
      </c>
      <c r="AK292" s="530">
        <v>433</v>
      </c>
      <c r="AL292" s="530">
        <v>226</v>
      </c>
      <c r="AM292" s="530">
        <v>188</v>
      </c>
      <c r="AN292" s="530">
        <v>244</v>
      </c>
      <c r="AO292" s="530">
        <v>0</v>
      </c>
      <c r="AP292" s="530">
        <v>0</v>
      </c>
      <c r="AQ292" s="530">
        <v>0</v>
      </c>
      <c r="AR292" s="530">
        <v>0</v>
      </c>
      <c r="AS292" s="530">
        <v>0</v>
      </c>
      <c r="AT292" s="530">
        <v>0</v>
      </c>
      <c r="AU292" s="530">
        <v>0</v>
      </c>
      <c r="AV292" s="530">
        <v>0</v>
      </c>
      <c r="AW292" s="530">
        <v>0</v>
      </c>
      <c r="AX292" s="530">
        <v>0</v>
      </c>
      <c r="AY292" s="530">
        <v>0</v>
      </c>
      <c r="AZ292" s="530">
        <v>0</v>
      </c>
      <c r="BA292" s="530">
        <v>1051</v>
      </c>
      <c r="BB292" s="530">
        <v>540</v>
      </c>
      <c r="BC292" s="530">
        <v>453</v>
      </c>
      <c r="BD292" s="530">
        <v>464</v>
      </c>
      <c r="BE292" s="530">
        <v>698</v>
      </c>
      <c r="BF292" s="530">
        <v>405</v>
      </c>
      <c r="BG292" s="530">
        <v>295</v>
      </c>
      <c r="BH292" s="530">
        <v>287</v>
      </c>
      <c r="BI292" s="530">
        <v>353</v>
      </c>
      <c r="BJ292" s="530">
        <v>135</v>
      </c>
      <c r="BK292" s="530">
        <v>158</v>
      </c>
      <c r="BL292" s="530">
        <v>177</v>
      </c>
      <c r="BM292" s="530">
        <v>0</v>
      </c>
      <c r="BN292" s="530">
        <v>0</v>
      </c>
      <c r="BO292" s="530">
        <v>0</v>
      </c>
      <c r="BP292" s="530">
        <v>0</v>
      </c>
      <c r="BQ292" s="530">
        <v>0</v>
      </c>
      <c r="BR292" s="530">
        <v>0</v>
      </c>
      <c r="BS292" s="530">
        <v>0</v>
      </c>
      <c r="BT292" s="530">
        <v>0</v>
      </c>
      <c r="BU292" s="530">
        <v>0</v>
      </c>
      <c r="BV292" s="530">
        <v>0</v>
      </c>
      <c r="BW292" s="530">
        <v>0</v>
      </c>
      <c r="BX292" s="530">
        <v>0</v>
      </c>
      <c r="BY292" s="530">
        <v>21</v>
      </c>
      <c r="BZ292" s="530">
        <v>136</v>
      </c>
      <c r="CA292" s="530">
        <v>0</v>
      </c>
    </row>
    <row r="293" spans="1:79" s="477" customFormat="1">
      <c r="A293" s="477" t="s">
        <v>95</v>
      </c>
      <c r="B293" s="477" t="s">
        <v>1881</v>
      </c>
      <c r="C293" s="477">
        <v>2020</v>
      </c>
      <c r="D293" s="477" t="s">
        <v>1934</v>
      </c>
      <c r="E293" s="530">
        <v>659</v>
      </c>
      <c r="F293" s="530">
        <v>420</v>
      </c>
      <c r="G293" s="530">
        <v>245</v>
      </c>
      <c r="H293" s="530">
        <v>132</v>
      </c>
      <c r="I293" s="530">
        <v>76</v>
      </c>
      <c r="J293" s="530">
        <v>0</v>
      </c>
      <c r="K293" s="530">
        <v>0</v>
      </c>
      <c r="L293" s="530">
        <v>0</v>
      </c>
      <c r="M293" s="530">
        <v>0</v>
      </c>
      <c r="N293" s="530">
        <v>140</v>
      </c>
      <c r="O293" s="530">
        <v>27</v>
      </c>
      <c r="P293" s="530">
        <v>113</v>
      </c>
      <c r="Q293" s="530">
        <v>7</v>
      </c>
      <c r="R293" s="530">
        <v>0</v>
      </c>
      <c r="S293" s="530">
        <v>0</v>
      </c>
      <c r="T293" s="530">
        <v>0</v>
      </c>
      <c r="U293" s="530">
        <v>1</v>
      </c>
      <c r="V293" s="530">
        <v>0</v>
      </c>
      <c r="W293" s="530">
        <v>0</v>
      </c>
      <c r="X293" s="530">
        <v>0</v>
      </c>
      <c r="Y293" s="530">
        <v>6</v>
      </c>
      <c r="Z293" s="530">
        <v>0</v>
      </c>
      <c r="AA293" s="530">
        <v>0</v>
      </c>
      <c r="AB293" s="530">
        <v>0</v>
      </c>
      <c r="AC293" s="530">
        <v>1342</v>
      </c>
      <c r="AD293" s="530">
        <v>954</v>
      </c>
      <c r="AE293" s="530">
        <v>689</v>
      </c>
      <c r="AF293" s="530">
        <v>940</v>
      </c>
      <c r="AG293" s="530">
        <v>916</v>
      </c>
      <c r="AH293" s="530">
        <v>690</v>
      </c>
      <c r="AI293" s="530">
        <v>524</v>
      </c>
      <c r="AJ293" s="530">
        <v>713</v>
      </c>
      <c r="AK293" s="530">
        <v>426</v>
      </c>
      <c r="AL293" s="530">
        <v>264</v>
      </c>
      <c r="AM293" s="530">
        <v>165</v>
      </c>
      <c r="AN293" s="530">
        <v>227</v>
      </c>
      <c r="AO293" s="530">
        <v>0</v>
      </c>
      <c r="AP293" s="530">
        <v>0</v>
      </c>
      <c r="AQ293" s="530">
        <v>0</v>
      </c>
      <c r="AR293" s="530">
        <v>0</v>
      </c>
      <c r="AS293" s="530">
        <v>0</v>
      </c>
      <c r="AT293" s="530">
        <v>0</v>
      </c>
      <c r="AU293" s="530">
        <v>0</v>
      </c>
      <c r="AV293" s="530">
        <v>0</v>
      </c>
      <c r="AW293" s="530">
        <v>0</v>
      </c>
      <c r="AX293" s="530">
        <v>0</v>
      </c>
      <c r="AY293" s="530">
        <v>0</v>
      </c>
      <c r="AZ293" s="530">
        <v>0</v>
      </c>
      <c r="BA293" s="530">
        <v>1039</v>
      </c>
      <c r="BB293" s="530">
        <v>593</v>
      </c>
      <c r="BC293" s="530">
        <v>527</v>
      </c>
      <c r="BD293" s="530">
        <v>492</v>
      </c>
      <c r="BE293" s="530">
        <v>771</v>
      </c>
      <c r="BF293" s="530">
        <v>474</v>
      </c>
      <c r="BG293" s="530">
        <v>386</v>
      </c>
      <c r="BH293" s="530">
        <v>344</v>
      </c>
      <c r="BI293" s="530">
        <v>268</v>
      </c>
      <c r="BJ293" s="530">
        <v>119</v>
      </c>
      <c r="BK293" s="530">
        <v>141</v>
      </c>
      <c r="BL293" s="530">
        <v>148</v>
      </c>
      <c r="BM293" s="530">
        <v>0</v>
      </c>
      <c r="BN293" s="530">
        <v>0</v>
      </c>
      <c r="BO293" s="530">
        <v>0</v>
      </c>
      <c r="BP293" s="530">
        <v>0</v>
      </c>
      <c r="BQ293" s="530">
        <v>0</v>
      </c>
      <c r="BR293" s="530">
        <v>0</v>
      </c>
      <c r="BS293" s="530">
        <v>0</v>
      </c>
      <c r="BT293" s="530">
        <v>0</v>
      </c>
      <c r="BU293" s="530">
        <v>0</v>
      </c>
      <c r="BV293" s="530">
        <v>0</v>
      </c>
      <c r="BW293" s="530">
        <v>0</v>
      </c>
      <c r="BX293" s="530">
        <v>0</v>
      </c>
      <c r="BY293" s="530">
        <v>28</v>
      </c>
      <c r="BZ293" s="530">
        <v>103</v>
      </c>
      <c r="CA293" s="530">
        <v>0</v>
      </c>
    </row>
    <row r="294" spans="1:79" s="477" customFormat="1">
      <c r="A294" s="477" t="s">
        <v>95</v>
      </c>
      <c r="B294" s="477" t="s">
        <v>1881</v>
      </c>
      <c r="C294" s="477">
        <v>2021</v>
      </c>
      <c r="D294" s="477" t="s">
        <v>1934</v>
      </c>
      <c r="E294" s="530">
        <v>592</v>
      </c>
      <c r="F294" s="530">
        <v>528</v>
      </c>
      <c r="G294" s="530">
        <v>309</v>
      </c>
      <c r="H294" s="530">
        <v>193</v>
      </c>
      <c r="I294" s="530">
        <v>103</v>
      </c>
      <c r="J294" s="530">
        <v>0</v>
      </c>
      <c r="K294" s="530">
        <v>0</v>
      </c>
      <c r="L294" s="530">
        <v>0</v>
      </c>
      <c r="M294" s="530">
        <v>0</v>
      </c>
      <c r="N294" s="530">
        <v>281</v>
      </c>
      <c r="O294" s="530">
        <v>107</v>
      </c>
      <c r="P294" s="530">
        <v>174</v>
      </c>
      <c r="Q294" s="530">
        <v>19</v>
      </c>
      <c r="R294" s="530">
        <v>0</v>
      </c>
      <c r="S294" s="530">
        <v>0</v>
      </c>
      <c r="T294" s="530">
        <v>0</v>
      </c>
      <c r="U294" s="530">
        <v>9</v>
      </c>
      <c r="V294" s="530">
        <v>0</v>
      </c>
      <c r="W294" s="530">
        <v>0</v>
      </c>
      <c r="X294" s="530">
        <v>0</v>
      </c>
      <c r="Y294" s="530">
        <v>10</v>
      </c>
      <c r="Z294" s="530">
        <v>0</v>
      </c>
      <c r="AA294" s="530">
        <v>0</v>
      </c>
      <c r="AB294" s="530">
        <v>0</v>
      </c>
      <c r="AC294" s="530">
        <v>1462</v>
      </c>
      <c r="AD294" s="530">
        <v>1100</v>
      </c>
      <c r="AE294" s="530">
        <v>767</v>
      </c>
      <c r="AF294" s="530">
        <v>1053</v>
      </c>
      <c r="AG294" s="530">
        <v>951</v>
      </c>
      <c r="AH294" s="530">
        <v>777</v>
      </c>
      <c r="AI294" s="530">
        <v>544</v>
      </c>
      <c r="AJ294" s="530">
        <v>769</v>
      </c>
      <c r="AK294" s="530">
        <v>511</v>
      </c>
      <c r="AL294" s="530">
        <v>323</v>
      </c>
      <c r="AM294" s="530">
        <v>223</v>
      </c>
      <c r="AN294" s="530">
        <v>284</v>
      </c>
      <c r="AO294" s="530">
        <v>0</v>
      </c>
      <c r="AP294" s="530">
        <v>0</v>
      </c>
      <c r="AQ294" s="530">
        <v>0</v>
      </c>
      <c r="AR294" s="530">
        <v>0</v>
      </c>
      <c r="AS294" s="530">
        <v>0</v>
      </c>
      <c r="AT294" s="530">
        <v>0</v>
      </c>
      <c r="AU294" s="530">
        <v>0</v>
      </c>
      <c r="AV294" s="530">
        <v>0</v>
      </c>
      <c r="AW294" s="530">
        <v>0</v>
      </c>
      <c r="AX294" s="530">
        <v>0</v>
      </c>
      <c r="AY294" s="530">
        <v>0</v>
      </c>
      <c r="AZ294" s="530">
        <v>0</v>
      </c>
      <c r="BA294" s="530">
        <v>1081</v>
      </c>
      <c r="BB294" s="530">
        <v>615</v>
      </c>
      <c r="BC294" s="530">
        <v>524</v>
      </c>
      <c r="BD294" s="530">
        <v>480</v>
      </c>
      <c r="BE294" s="530">
        <v>814</v>
      </c>
      <c r="BF294" s="530">
        <v>497</v>
      </c>
      <c r="BG294" s="530">
        <v>400</v>
      </c>
      <c r="BH294" s="530">
        <v>337</v>
      </c>
      <c r="BI294" s="530">
        <v>267</v>
      </c>
      <c r="BJ294" s="530">
        <v>118</v>
      </c>
      <c r="BK294" s="530">
        <v>124</v>
      </c>
      <c r="BL294" s="530">
        <v>143</v>
      </c>
      <c r="BM294" s="530">
        <v>0</v>
      </c>
      <c r="BN294" s="530">
        <v>0</v>
      </c>
      <c r="BO294" s="530">
        <v>0</v>
      </c>
      <c r="BP294" s="530">
        <v>0</v>
      </c>
      <c r="BQ294" s="530">
        <v>0</v>
      </c>
      <c r="BR294" s="530">
        <v>0</v>
      </c>
      <c r="BS294" s="530">
        <v>0</v>
      </c>
      <c r="BT294" s="530">
        <v>0</v>
      </c>
      <c r="BU294" s="530">
        <v>0</v>
      </c>
      <c r="BV294" s="530">
        <v>0</v>
      </c>
      <c r="BW294" s="530">
        <v>0</v>
      </c>
      <c r="BX294" s="530">
        <v>0</v>
      </c>
      <c r="BY294" s="530">
        <v>27</v>
      </c>
      <c r="BZ294" s="530">
        <v>140</v>
      </c>
      <c r="CA294" s="530">
        <v>0</v>
      </c>
    </row>
    <row r="295" spans="1:79" s="477" customFormat="1">
      <c r="A295" s="477" t="s">
        <v>95</v>
      </c>
      <c r="B295" s="477" t="s">
        <v>1881</v>
      </c>
      <c r="C295" s="477">
        <v>2022</v>
      </c>
      <c r="D295" s="477" t="s">
        <v>1934</v>
      </c>
      <c r="E295" s="530">
        <v>702</v>
      </c>
      <c r="F295" s="530">
        <v>470</v>
      </c>
      <c r="G295" s="530">
        <v>299</v>
      </c>
      <c r="H295" s="530">
        <v>160</v>
      </c>
      <c r="I295" s="530">
        <v>65</v>
      </c>
      <c r="J295" s="530">
        <v>0</v>
      </c>
      <c r="K295" s="530">
        <v>0</v>
      </c>
      <c r="L295" s="530">
        <v>0</v>
      </c>
      <c r="M295" s="530">
        <v>0</v>
      </c>
      <c r="N295" s="530">
        <v>216</v>
      </c>
      <c r="O295" s="530">
        <v>70</v>
      </c>
      <c r="P295" s="530">
        <v>146</v>
      </c>
      <c r="Q295" s="530">
        <v>8</v>
      </c>
      <c r="R295" s="530">
        <v>0</v>
      </c>
      <c r="S295" s="530">
        <v>0</v>
      </c>
      <c r="T295" s="530">
        <v>0</v>
      </c>
      <c r="U295" s="530">
        <v>4</v>
      </c>
      <c r="V295" s="530">
        <v>0</v>
      </c>
      <c r="W295" s="530">
        <v>0</v>
      </c>
      <c r="X295" s="530">
        <v>0</v>
      </c>
      <c r="Y295" s="530">
        <v>4</v>
      </c>
      <c r="Z295" s="530">
        <v>0</v>
      </c>
      <c r="AA295" s="530">
        <v>0</v>
      </c>
      <c r="AB295" s="530">
        <v>0</v>
      </c>
      <c r="AC295" s="530">
        <v>1380</v>
      </c>
      <c r="AD295" s="530">
        <v>1033</v>
      </c>
      <c r="AE295" s="530">
        <v>817</v>
      </c>
      <c r="AF295" s="530">
        <v>929</v>
      </c>
      <c r="AG295" s="530">
        <v>887</v>
      </c>
      <c r="AH295" s="530">
        <v>715</v>
      </c>
      <c r="AI295" s="530">
        <v>571</v>
      </c>
      <c r="AJ295" s="530">
        <v>658</v>
      </c>
      <c r="AK295" s="530">
        <v>493</v>
      </c>
      <c r="AL295" s="530">
        <v>318</v>
      </c>
      <c r="AM295" s="530">
        <v>246</v>
      </c>
      <c r="AN295" s="530">
        <v>271</v>
      </c>
      <c r="AO295" s="530">
        <v>0</v>
      </c>
      <c r="AP295" s="530">
        <v>0</v>
      </c>
      <c r="AQ295" s="530">
        <v>0</v>
      </c>
      <c r="AR295" s="530">
        <v>0</v>
      </c>
      <c r="AS295" s="530">
        <v>0</v>
      </c>
      <c r="AT295" s="530">
        <v>0</v>
      </c>
      <c r="AU295" s="530">
        <v>0</v>
      </c>
      <c r="AV295" s="530">
        <v>0</v>
      </c>
      <c r="AW295" s="530">
        <v>0</v>
      </c>
      <c r="AX295" s="530">
        <v>0</v>
      </c>
      <c r="AY295" s="530">
        <v>0</v>
      </c>
      <c r="AZ295" s="530">
        <v>0</v>
      </c>
      <c r="BA295" s="530">
        <v>1059</v>
      </c>
      <c r="BB295" s="530">
        <v>671</v>
      </c>
      <c r="BC295" s="530">
        <v>510</v>
      </c>
      <c r="BD295" s="530">
        <v>442</v>
      </c>
      <c r="BE295" s="530">
        <v>834</v>
      </c>
      <c r="BF295" s="530">
        <v>555</v>
      </c>
      <c r="BG295" s="530">
        <v>400</v>
      </c>
      <c r="BH295" s="530">
        <v>328</v>
      </c>
      <c r="BI295" s="530">
        <v>225</v>
      </c>
      <c r="BJ295" s="530">
        <v>116</v>
      </c>
      <c r="BK295" s="530">
        <v>110</v>
      </c>
      <c r="BL295" s="530">
        <v>114</v>
      </c>
      <c r="BM295" s="530">
        <v>0</v>
      </c>
      <c r="BN295" s="530">
        <v>0</v>
      </c>
      <c r="BO295" s="530">
        <v>0</v>
      </c>
      <c r="BP295" s="530">
        <v>0</v>
      </c>
      <c r="BQ295" s="530">
        <v>0</v>
      </c>
      <c r="BR295" s="530">
        <v>0</v>
      </c>
      <c r="BS295" s="530">
        <v>0</v>
      </c>
      <c r="BT295" s="530">
        <v>0</v>
      </c>
      <c r="BU295" s="530">
        <v>0</v>
      </c>
      <c r="BV295" s="530">
        <v>0</v>
      </c>
      <c r="BW295" s="530">
        <v>0</v>
      </c>
      <c r="BX295" s="530">
        <v>0</v>
      </c>
      <c r="BY295" s="530">
        <v>37</v>
      </c>
      <c r="BZ295" s="530">
        <v>133</v>
      </c>
      <c r="CA295" s="530">
        <v>0</v>
      </c>
    </row>
    <row r="296" spans="1:79" s="477" customFormat="1">
      <c r="A296" s="477" t="s">
        <v>95</v>
      </c>
      <c r="B296" s="477" t="s">
        <v>1881</v>
      </c>
      <c r="C296" s="477">
        <v>2023</v>
      </c>
      <c r="D296" s="477" t="s">
        <v>1934</v>
      </c>
      <c r="E296" s="530">
        <v>809</v>
      </c>
      <c r="F296" s="530">
        <v>435</v>
      </c>
      <c r="G296" s="530">
        <v>286</v>
      </c>
      <c r="H296" s="530">
        <v>132</v>
      </c>
      <c r="I296" s="530">
        <v>66</v>
      </c>
      <c r="J296" s="530">
        <v>0</v>
      </c>
      <c r="K296" s="530">
        <v>0</v>
      </c>
      <c r="L296" s="530">
        <v>0</v>
      </c>
      <c r="M296" s="530">
        <v>0</v>
      </c>
      <c r="N296" s="530">
        <v>292</v>
      </c>
      <c r="O296" s="530">
        <v>102</v>
      </c>
      <c r="P296" s="530">
        <v>190</v>
      </c>
      <c r="Q296" s="530">
        <v>7</v>
      </c>
      <c r="R296" s="530">
        <v>5</v>
      </c>
      <c r="S296" s="530">
        <v>6</v>
      </c>
      <c r="T296" s="530">
        <v>2</v>
      </c>
      <c r="U296" s="530">
        <v>6</v>
      </c>
      <c r="V296" s="530">
        <v>5</v>
      </c>
      <c r="W296" s="530">
        <v>5</v>
      </c>
      <c r="X296" s="530">
        <v>2</v>
      </c>
      <c r="Y296" s="530">
        <v>1</v>
      </c>
      <c r="Z296" s="530">
        <v>0</v>
      </c>
      <c r="AA296" s="530">
        <v>1</v>
      </c>
      <c r="AB296" s="530">
        <v>0</v>
      </c>
      <c r="AC296" s="530">
        <v>1496</v>
      </c>
      <c r="AD296" s="530">
        <v>1194</v>
      </c>
      <c r="AE296" s="530">
        <v>946</v>
      </c>
      <c r="AF296" s="530">
        <v>1022</v>
      </c>
      <c r="AG296" s="530">
        <v>959</v>
      </c>
      <c r="AH296" s="530">
        <v>802</v>
      </c>
      <c r="AI296" s="530">
        <v>667</v>
      </c>
      <c r="AJ296" s="530">
        <v>720</v>
      </c>
      <c r="AK296" s="530">
        <v>537</v>
      </c>
      <c r="AL296" s="530">
        <v>392</v>
      </c>
      <c r="AM296" s="530">
        <v>279</v>
      </c>
      <c r="AN296" s="530">
        <v>302</v>
      </c>
      <c r="AO296" s="530">
        <v>0</v>
      </c>
      <c r="AP296" s="530">
        <v>0</v>
      </c>
      <c r="AQ296" s="530">
        <v>0</v>
      </c>
      <c r="AR296" s="530">
        <v>0</v>
      </c>
      <c r="AS296" s="530">
        <v>0</v>
      </c>
      <c r="AT296" s="530">
        <v>0</v>
      </c>
      <c r="AU296" s="530">
        <v>0</v>
      </c>
      <c r="AV296" s="530">
        <v>0</v>
      </c>
      <c r="AW296" s="530">
        <v>0</v>
      </c>
      <c r="AX296" s="530">
        <v>0</v>
      </c>
      <c r="AY296" s="530">
        <v>0</v>
      </c>
      <c r="AZ296" s="530">
        <v>0</v>
      </c>
      <c r="BA296" s="530">
        <v>967</v>
      </c>
      <c r="BB296" s="530">
        <v>617</v>
      </c>
      <c r="BC296" s="530">
        <v>452</v>
      </c>
      <c r="BD296" s="530">
        <v>365</v>
      </c>
      <c r="BE296" s="530">
        <v>759</v>
      </c>
      <c r="BF296" s="530">
        <v>497</v>
      </c>
      <c r="BG296" s="530">
        <v>342</v>
      </c>
      <c r="BH296" s="530">
        <v>263</v>
      </c>
      <c r="BI296" s="530">
        <v>208</v>
      </c>
      <c r="BJ296" s="530">
        <v>120</v>
      </c>
      <c r="BK296" s="530">
        <v>110</v>
      </c>
      <c r="BL296" s="530">
        <v>102</v>
      </c>
      <c r="BM296" s="530">
        <v>0</v>
      </c>
      <c r="BN296" s="530">
        <v>0</v>
      </c>
      <c r="BO296" s="530">
        <v>0</v>
      </c>
      <c r="BP296" s="530">
        <v>0</v>
      </c>
      <c r="BQ296" s="530">
        <v>0</v>
      </c>
      <c r="BR296" s="530">
        <v>0</v>
      </c>
      <c r="BS296" s="530">
        <v>0</v>
      </c>
      <c r="BT296" s="530">
        <v>0</v>
      </c>
      <c r="BU296" s="530">
        <v>0</v>
      </c>
      <c r="BV296" s="530">
        <v>0</v>
      </c>
      <c r="BW296" s="530">
        <v>0</v>
      </c>
      <c r="BX296" s="530">
        <v>0</v>
      </c>
      <c r="BY296" s="530">
        <v>28</v>
      </c>
      <c r="BZ296" s="530">
        <v>109</v>
      </c>
      <c r="CA296" s="530">
        <v>0</v>
      </c>
    </row>
    <row r="297" spans="1:79" s="477" customFormat="1">
      <c r="A297" s="477" t="s">
        <v>95</v>
      </c>
      <c r="B297" s="477" t="s">
        <v>1881</v>
      </c>
      <c r="C297" s="477">
        <v>2024</v>
      </c>
      <c r="D297" s="477" t="s">
        <v>1934</v>
      </c>
      <c r="E297" s="530">
        <v>873</v>
      </c>
      <c r="F297" s="530">
        <v>456</v>
      </c>
      <c r="G297" s="530">
        <v>321</v>
      </c>
      <c r="H297" s="530">
        <v>133</v>
      </c>
      <c r="I297" s="530">
        <v>65</v>
      </c>
      <c r="J297" s="530">
        <v>0</v>
      </c>
      <c r="K297" s="530">
        <v>0</v>
      </c>
      <c r="L297" s="530">
        <v>0</v>
      </c>
      <c r="M297" s="530">
        <v>0</v>
      </c>
      <c r="N297" s="530">
        <v>454</v>
      </c>
      <c r="O297" s="530">
        <v>0</v>
      </c>
      <c r="P297" s="530">
        <v>454</v>
      </c>
      <c r="Q297" s="530">
        <v>4</v>
      </c>
      <c r="R297" s="530">
        <v>2</v>
      </c>
      <c r="S297" s="530">
        <v>1</v>
      </c>
      <c r="T297" s="530">
        <v>4</v>
      </c>
      <c r="U297" s="530">
        <v>0</v>
      </c>
      <c r="V297" s="530">
        <v>0</v>
      </c>
      <c r="W297" s="530">
        <v>0</v>
      </c>
      <c r="X297" s="530">
        <v>0</v>
      </c>
      <c r="Y297" s="530">
        <v>4</v>
      </c>
      <c r="Z297" s="530">
        <v>2</v>
      </c>
      <c r="AA297" s="530">
        <v>1</v>
      </c>
      <c r="AB297" s="530">
        <v>4</v>
      </c>
      <c r="AC297" s="530">
        <v>1469</v>
      </c>
      <c r="AD297" s="530">
        <v>1150</v>
      </c>
      <c r="AE297" s="530">
        <v>840</v>
      </c>
      <c r="AF297" s="530">
        <v>936</v>
      </c>
      <c r="AG297" s="530">
        <v>907</v>
      </c>
      <c r="AH297" s="530">
        <v>763</v>
      </c>
      <c r="AI297" s="530">
        <v>638</v>
      </c>
      <c r="AJ297" s="530">
        <v>718</v>
      </c>
      <c r="AK297" s="530">
        <v>562</v>
      </c>
      <c r="AL297" s="530">
        <v>387</v>
      </c>
      <c r="AM297" s="530">
        <v>202</v>
      </c>
      <c r="AN297" s="530">
        <v>218</v>
      </c>
      <c r="AO297" s="530">
        <v>0</v>
      </c>
      <c r="AP297" s="530">
        <v>0</v>
      </c>
      <c r="AQ297" s="530">
        <v>0</v>
      </c>
      <c r="AR297" s="530">
        <v>0</v>
      </c>
      <c r="AS297" s="530">
        <v>0</v>
      </c>
      <c r="AT297" s="530">
        <v>0</v>
      </c>
      <c r="AU297" s="530">
        <v>0</v>
      </c>
      <c r="AV297" s="530">
        <v>0</v>
      </c>
      <c r="AW297" s="530">
        <v>0</v>
      </c>
      <c r="AX297" s="530">
        <v>0</v>
      </c>
      <c r="AY297" s="530">
        <v>0</v>
      </c>
      <c r="AZ297" s="530">
        <v>0</v>
      </c>
      <c r="BA297" s="530">
        <v>1001</v>
      </c>
      <c r="BB297" s="530">
        <v>650</v>
      </c>
      <c r="BC297" s="530">
        <v>503</v>
      </c>
      <c r="BD297" s="530">
        <v>412</v>
      </c>
      <c r="BE297" s="530">
        <v>691</v>
      </c>
      <c r="BF297" s="530">
        <v>474</v>
      </c>
      <c r="BG297" s="530">
        <v>343</v>
      </c>
      <c r="BH297" s="530">
        <v>268</v>
      </c>
      <c r="BI297" s="530">
        <v>310</v>
      </c>
      <c r="BJ297" s="530">
        <v>176</v>
      </c>
      <c r="BK297" s="530">
        <v>160</v>
      </c>
      <c r="BL297" s="530">
        <v>144</v>
      </c>
      <c r="BM297" s="530">
        <v>0</v>
      </c>
      <c r="BN297" s="530">
        <v>0</v>
      </c>
      <c r="BO297" s="530">
        <v>0</v>
      </c>
      <c r="BP297" s="530">
        <v>0</v>
      </c>
      <c r="BQ297" s="530">
        <v>0</v>
      </c>
      <c r="BR297" s="530">
        <v>0</v>
      </c>
      <c r="BS297" s="530">
        <v>0</v>
      </c>
      <c r="BT297" s="530">
        <v>0</v>
      </c>
      <c r="BU297" s="530">
        <v>0</v>
      </c>
      <c r="BV297" s="530">
        <v>0</v>
      </c>
      <c r="BW297" s="530">
        <v>0</v>
      </c>
      <c r="BX297" s="530">
        <v>0</v>
      </c>
      <c r="BY297" s="530">
        <v>47</v>
      </c>
      <c r="BZ297" s="530">
        <v>116</v>
      </c>
      <c r="CA297" s="530">
        <v>0</v>
      </c>
    </row>
    <row r="298" spans="1:79" s="477" customFormat="1">
      <c r="A298" s="477" t="s">
        <v>95</v>
      </c>
      <c r="B298" s="477" t="s">
        <v>1881</v>
      </c>
      <c r="C298" s="477">
        <v>2025</v>
      </c>
      <c r="D298" s="477" t="s">
        <v>1935</v>
      </c>
      <c r="E298" s="530">
        <v>873</v>
      </c>
      <c r="F298" s="530">
        <v>443</v>
      </c>
      <c r="G298" s="530">
        <v>266</v>
      </c>
      <c r="H298" s="530">
        <v>142</v>
      </c>
      <c r="I298" s="530">
        <v>75</v>
      </c>
      <c r="J298" s="530">
        <v>0</v>
      </c>
      <c r="K298" s="530">
        <v>0</v>
      </c>
      <c r="L298" s="530">
        <v>0</v>
      </c>
      <c r="M298" s="530">
        <v>0</v>
      </c>
      <c r="N298" s="530">
        <v>277</v>
      </c>
      <c r="O298" s="530">
        <v>69</v>
      </c>
      <c r="P298" s="530">
        <v>208</v>
      </c>
      <c r="Q298" s="530">
        <v>9</v>
      </c>
      <c r="R298" s="530">
        <v>5</v>
      </c>
      <c r="S298" s="530">
        <v>5</v>
      </c>
      <c r="T298" s="530">
        <v>6</v>
      </c>
      <c r="U298" s="530">
        <v>4</v>
      </c>
      <c r="V298" s="530">
        <v>2</v>
      </c>
      <c r="W298" s="530">
        <v>2</v>
      </c>
      <c r="X298" s="530">
        <v>3</v>
      </c>
      <c r="Y298" s="530">
        <v>5</v>
      </c>
      <c r="Z298" s="530">
        <v>2</v>
      </c>
      <c r="AA298" s="530">
        <v>3</v>
      </c>
      <c r="AB298" s="530">
        <v>3</v>
      </c>
      <c r="AC298" s="530">
        <v>1459</v>
      </c>
      <c r="AD298" s="530">
        <v>1060</v>
      </c>
      <c r="AE298" s="530">
        <v>796</v>
      </c>
      <c r="AF298" s="530">
        <v>1022</v>
      </c>
      <c r="AG298" s="530">
        <v>919</v>
      </c>
      <c r="AH298" s="530">
        <v>720</v>
      </c>
      <c r="AI298" s="530">
        <v>564</v>
      </c>
      <c r="AJ298" s="530">
        <v>737</v>
      </c>
      <c r="AK298" s="530">
        <v>540</v>
      </c>
      <c r="AL298" s="530">
        <v>340</v>
      </c>
      <c r="AM298" s="530">
        <v>232</v>
      </c>
      <c r="AN298" s="530">
        <v>285</v>
      </c>
      <c r="AO298" s="530">
        <v>0</v>
      </c>
      <c r="AP298" s="530">
        <v>0</v>
      </c>
      <c r="AQ298" s="530">
        <v>0</v>
      </c>
      <c r="AR298" s="530">
        <v>0</v>
      </c>
      <c r="AS298" s="530">
        <v>0</v>
      </c>
      <c r="AT298" s="530">
        <v>0</v>
      </c>
      <c r="AU298" s="530">
        <v>0</v>
      </c>
      <c r="AV298" s="530">
        <v>0</v>
      </c>
      <c r="AW298" s="530">
        <v>0</v>
      </c>
      <c r="AX298" s="530">
        <v>0</v>
      </c>
      <c r="AY298" s="530">
        <v>0</v>
      </c>
      <c r="AZ298" s="530">
        <v>0</v>
      </c>
      <c r="BA298" s="530">
        <v>1031</v>
      </c>
      <c r="BB298" s="530">
        <v>595</v>
      </c>
      <c r="BC298" s="530">
        <v>480</v>
      </c>
      <c r="BD298" s="530">
        <v>445</v>
      </c>
      <c r="BE298" s="530">
        <v>752</v>
      </c>
      <c r="BF298" s="530">
        <v>464</v>
      </c>
      <c r="BG298" s="530">
        <v>346</v>
      </c>
      <c r="BH298" s="530">
        <v>302</v>
      </c>
      <c r="BI298" s="530">
        <v>279</v>
      </c>
      <c r="BJ298" s="530">
        <v>131</v>
      </c>
      <c r="BK298" s="530">
        <v>134</v>
      </c>
      <c r="BL298" s="530">
        <v>143</v>
      </c>
      <c r="BM298" s="530">
        <v>0</v>
      </c>
      <c r="BN298" s="530">
        <v>0</v>
      </c>
      <c r="BO298" s="530">
        <v>0</v>
      </c>
      <c r="BP298" s="530">
        <v>0</v>
      </c>
      <c r="BQ298" s="530">
        <v>0</v>
      </c>
      <c r="BR298" s="530">
        <v>0</v>
      </c>
      <c r="BS298" s="530">
        <v>0</v>
      </c>
      <c r="BT298" s="530">
        <v>0</v>
      </c>
      <c r="BU298" s="530">
        <v>0</v>
      </c>
      <c r="BV298" s="530">
        <v>0</v>
      </c>
      <c r="BW298" s="530">
        <v>0</v>
      </c>
      <c r="BX298" s="530">
        <v>0</v>
      </c>
      <c r="BY298" s="530">
        <v>33</v>
      </c>
      <c r="BZ298" s="530">
        <v>121</v>
      </c>
      <c r="CA298" s="530">
        <v>0</v>
      </c>
    </row>
    <row r="299" spans="1:79" s="477" customFormat="1">
      <c r="A299" s="477" t="s">
        <v>95</v>
      </c>
      <c r="B299" s="477" t="s">
        <v>1881</v>
      </c>
      <c r="C299" s="477">
        <v>2026</v>
      </c>
      <c r="D299" s="477" t="s">
        <v>1935</v>
      </c>
      <c r="E299" s="530">
        <v>873</v>
      </c>
      <c r="F299" s="530">
        <v>443</v>
      </c>
      <c r="G299" s="530">
        <v>266</v>
      </c>
      <c r="H299" s="530">
        <v>142</v>
      </c>
      <c r="I299" s="530">
        <v>75</v>
      </c>
      <c r="J299" s="530">
        <v>0</v>
      </c>
      <c r="K299" s="530">
        <v>0</v>
      </c>
      <c r="L299" s="530">
        <v>0</v>
      </c>
      <c r="M299" s="530">
        <v>0</v>
      </c>
      <c r="N299" s="530">
        <v>277</v>
      </c>
      <c r="O299" s="530">
        <v>69</v>
      </c>
      <c r="P299" s="530">
        <v>208</v>
      </c>
      <c r="Q299" s="530">
        <v>9</v>
      </c>
      <c r="R299" s="530">
        <v>5</v>
      </c>
      <c r="S299" s="530">
        <v>5</v>
      </c>
      <c r="T299" s="530">
        <v>6</v>
      </c>
      <c r="U299" s="530">
        <v>4</v>
      </c>
      <c r="V299" s="530">
        <v>2</v>
      </c>
      <c r="W299" s="530">
        <v>2</v>
      </c>
      <c r="X299" s="530">
        <v>3</v>
      </c>
      <c r="Y299" s="530">
        <v>5</v>
      </c>
      <c r="Z299" s="530">
        <v>2</v>
      </c>
      <c r="AA299" s="530">
        <v>3</v>
      </c>
      <c r="AB299" s="530">
        <v>3</v>
      </c>
      <c r="AC299" s="530">
        <v>1457</v>
      </c>
      <c r="AD299" s="530">
        <v>1058</v>
      </c>
      <c r="AE299" s="530">
        <v>795</v>
      </c>
      <c r="AF299" s="530">
        <v>1021</v>
      </c>
      <c r="AG299" s="530">
        <v>918</v>
      </c>
      <c r="AH299" s="530">
        <v>719</v>
      </c>
      <c r="AI299" s="530">
        <v>563</v>
      </c>
      <c r="AJ299" s="530">
        <v>736</v>
      </c>
      <c r="AK299" s="530">
        <v>539</v>
      </c>
      <c r="AL299" s="530">
        <v>339</v>
      </c>
      <c r="AM299" s="530">
        <v>232</v>
      </c>
      <c r="AN299" s="530">
        <v>285</v>
      </c>
      <c r="AO299" s="530">
        <v>0</v>
      </c>
      <c r="AP299" s="530">
        <v>0</v>
      </c>
      <c r="AQ299" s="530">
        <v>0</v>
      </c>
      <c r="AR299" s="530">
        <v>0</v>
      </c>
      <c r="AS299" s="530">
        <v>0</v>
      </c>
      <c r="AT299" s="530">
        <v>0</v>
      </c>
      <c r="AU299" s="530">
        <v>0</v>
      </c>
      <c r="AV299" s="530">
        <v>0</v>
      </c>
      <c r="AW299" s="530">
        <v>0</v>
      </c>
      <c r="AX299" s="530">
        <v>0</v>
      </c>
      <c r="AY299" s="530">
        <v>0</v>
      </c>
      <c r="AZ299" s="530">
        <v>0</v>
      </c>
      <c r="BA299" s="530">
        <v>1031</v>
      </c>
      <c r="BB299" s="530">
        <v>595</v>
      </c>
      <c r="BC299" s="530">
        <v>480</v>
      </c>
      <c r="BD299" s="530">
        <v>445</v>
      </c>
      <c r="BE299" s="530">
        <v>752</v>
      </c>
      <c r="BF299" s="530">
        <v>464</v>
      </c>
      <c r="BG299" s="530">
        <v>346</v>
      </c>
      <c r="BH299" s="530">
        <v>302</v>
      </c>
      <c r="BI299" s="530">
        <v>279</v>
      </c>
      <c r="BJ299" s="530">
        <v>131</v>
      </c>
      <c r="BK299" s="530">
        <v>134</v>
      </c>
      <c r="BL299" s="530">
        <v>143</v>
      </c>
      <c r="BM299" s="530">
        <v>0</v>
      </c>
      <c r="BN299" s="530">
        <v>0</v>
      </c>
      <c r="BO299" s="530">
        <v>0</v>
      </c>
      <c r="BP299" s="530">
        <v>0</v>
      </c>
      <c r="BQ299" s="530">
        <v>0</v>
      </c>
      <c r="BR299" s="530">
        <v>0</v>
      </c>
      <c r="BS299" s="530">
        <v>0</v>
      </c>
      <c r="BT299" s="530">
        <v>0</v>
      </c>
      <c r="BU299" s="530">
        <v>0</v>
      </c>
      <c r="BV299" s="530">
        <v>0</v>
      </c>
      <c r="BW299" s="530">
        <v>0</v>
      </c>
      <c r="BX299" s="530">
        <v>0</v>
      </c>
      <c r="BY299" s="530">
        <v>33</v>
      </c>
      <c r="BZ299" s="530">
        <v>121</v>
      </c>
      <c r="CA299" s="530">
        <v>0</v>
      </c>
    </row>
    <row r="300" spans="1:79" s="477" customFormat="1">
      <c r="A300" s="477" t="s">
        <v>95</v>
      </c>
      <c r="B300" s="477" t="s">
        <v>1881</v>
      </c>
      <c r="C300" s="477">
        <v>2024</v>
      </c>
      <c r="D300" s="477" t="s">
        <v>1937</v>
      </c>
      <c r="E300" s="530">
        <f t="shared" ref="E300:AJ300" si="72">E297</f>
        <v>873</v>
      </c>
      <c r="F300" s="530">
        <f t="shared" si="72"/>
        <v>456</v>
      </c>
      <c r="G300" s="530">
        <f t="shared" si="72"/>
        <v>321</v>
      </c>
      <c r="H300" s="530">
        <f t="shared" si="72"/>
        <v>133</v>
      </c>
      <c r="I300" s="530">
        <f t="shared" si="72"/>
        <v>65</v>
      </c>
      <c r="J300" s="530">
        <f t="shared" si="72"/>
        <v>0</v>
      </c>
      <c r="K300" s="530">
        <f t="shared" si="72"/>
        <v>0</v>
      </c>
      <c r="L300" s="530">
        <f t="shared" si="72"/>
        <v>0</v>
      </c>
      <c r="M300" s="530">
        <f t="shared" si="72"/>
        <v>0</v>
      </c>
      <c r="N300" s="530">
        <f t="shared" si="72"/>
        <v>454</v>
      </c>
      <c r="O300" s="530">
        <f t="shared" si="72"/>
        <v>0</v>
      </c>
      <c r="P300" s="530">
        <f t="shared" si="72"/>
        <v>454</v>
      </c>
      <c r="Q300" s="530">
        <f t="shared" si="72"/>
        <v>4</v>
      </c>
      <c r="R300" s="530">
        <f t="shared" si="72"/>
        <v>2</v>
      </c>
      <c r="S300" s="530">
        <f t="shared" si="72"/>
        <v>1</v>
      </c>
      <c r="T300" s="530">
        <f t="shared" si="72"/>
        <v>4</v>
      </c>
      <c r="U300" s="530">
        <f t="shared" si="72"/>
        <v>0</v>
      </c>
      <c r="V300" s="530">
        <f t="shared" si="72"/>
        <v>0</v>
      </c>
      <c r="W300" s="530">
        <f t="shared" si="72"/>
        <v>0</v>
      </c>
      <c r="X300" s="530">
        <f t="shared" si="72"/>
        <v>0</v>
      </c>
      <c r="Y300" s="530">
        <f t="shared" si="72"/>
        <v>4</v>
      </c>
      <c r="Z300" s="530">
        <f t="shared" si="72"/>
        <v>2</v>
      </c>
      <c r="AA300" s="530">
        <f t="shared" si="72"/>
        <v>1</v>
      </c>
      <c r="AB300" s="530">
        <f t="shared" si="72"/>
        <v>4</v>
      </c>
      <c r="AC300" s="530">
        <f t="shared" si="72"/>
        <v>1469</v>
      </c>
      <c r="AD300" s="530">
        <f t="shared" si="72"/>
        <v>1150</v>
      </c>
      <c r="AE300" s="530">
        <f t="shared" si="72"/>
        <v>840</v>
      </c>
      <c r="AF300" s="530">
        <f t="shared" si="72"/>
        <v>936</v>
      </c>
      <c r="AG300" s="530">
        <f t="shared" si="72"/>
        <v>907</v>
      </c>
      <c r="AH300" s="530">
        <f t="shared" si="72"/>
        <v>763</v>
      </c>
      <c r="AI300" s="530">
        <f t="shared" si="72"/>
        <v>638</v>
      </c>
      <c r="AJ300" s="530">
        <f t="shared" si="72"/>
        <v>718</v>
      </c>
      <c r="AK300" s="530">
        <f t="shared" ref="AK300:BP300" si="73">AK297</f>
        <v>562</v>
      </c>
      <c r="AL300" s="530">
        <f t="shared" si="73"/>
        <v>387</v>
      </c>
      <c r="AM300" s="530">
        <f t="shared" si="73"/>
        <v>202</v>
      </c>
      <c r="AN300" s="530">
        <f t="shared" si="73"/>
        <v>218</v>
      </c>
      <c r="AO300" s="530">
        <f t="shared" si="73"/>
        <v>0</v>
      </c>
      <c r="AP300" s="530">
        <f t="shared" si="73"/>
        <v>0</v>
      </c>
      <c r="AQ300" s="530">
        <f t="shared" si="73"/>
        <v>0</v>
      </c>
      <c r="AR300" s="530">
        <f t="shared" si="73"/>
        <v>0</v>
      </c>
      <c r="AS300" s="530">
        <f t="shared" si="73"/>
        <v>0</v>
      </c>
      <c r="AT300" s="530">
        <f t="shared" si="73"/>
        <v>0</v>
      </c>
      <c r="AU300" s="530">
        <f t="shared" si="73"/>
        <v>0</v>
      </c>
      <c r="AV300" s="530">
        <f t="shared" si="73"/>
        <v>0</v>
      </c>
      <c r="AW300" s="530">
        <f t="shared" si="73"/>
        <v>0</v>
      </c>
      <c r="AX300" s="530">
        <f t="shared" si="73"/>
        <v>0</v>
      </c>
      <c r="AY300" s="530">
        <f t="shared" si="73"/>
        <v>0</v>
      </c>
      <c r="AZ300" s="530">
        <f t="shared" si="73"/>
        <v>0</v>
      </c>
      <c r="BA300" s="530">
        <f t="shared" si="73"/>
        <v>1001</v>
      </c>
      <c r="BB300" s="530">
        <f t="shared" si="73"/>
        <v>650</v>
      </c>
      <c r="BC300" s="530">
        <f t="shared" si="73"/>
        <v>503</v>
      </c>
      <c r="BD300" s="530">
        <f t="shared" si="73"/>
        <v>412</v>
      </c>
      <c r="BE300" s="530">
        <f t="shared" si="73"/>
        <v>691</v>
      </c>
      <c r="BF300" s="530">
        <f t="shared" si="73"/>
        <v>474</v>
      </c>
      <c r="BG300" s="530">
        <f t="shared" si="73"/>
        <v>343</v>
      </c>
      <c r="BH300" s="530">
        <f t="shared" si="73"/>
        <v>268</v>
      </c>
      <c r="BI300" s="530">
        <f t="shared" si="73"/>
        <v>310</v>
      </c>
      <c r="BJ300" s="530">
        <f t="shared" si="73"/>
        <v>176</v>
      </c>
      <c r="BK300" s="530">
        <f t="shared" si="73"/>
        <v>160</v>
      </c>
      <c r="BL300" s="530">
        <f t="shared" si="73"/>
        <v>144</v>
      </c>
      <c r="BM300" s="530">
        <f t="shared" si="73"/>
        <v>0</v>
      </c>
      <c r="BN300" s="530">
        <f t="shared" si="73"/>
        <v>0</v>
      </c>
      <c r="BO300" s="530">
        <f t="shared" si="73"/>
        <v>0</v>
      </c>
      <c r="BP300" s="530">
        <f t="shared" si="73"/>
        <v>0</v>
      </c>
      <c r="BQ300" s="530">
        <f t="shared" ref="BQ300:BX300" si="74">BQ297</f>
        <v>0</v>
      </c>
      <c r="BR300" s="530">
        <f t="shared" si="74"/>
        <v>0</v>
      </c>
      <c r="BS300" s="530">
        <f t="shared" si="74"/>
        <v>0</v>
      </c>
      <c r="BT300" s="530">
        <f t="shared" si="74"/>
        <v>0</v>
      </c>
      <c r="BU300" s="530">
        <f t="shared" si="74"/>
        <v>0</v>
      </c>
      <c r="BV300" s="530">
        <f t="shared" si="74"/>
        <v>0</v>
      </c>
      <c r="BW300" s="530">
        <f t="shared" si="74"/>
        <v>0</v>
      </c>
      <c r="BX300" s="530">
        <f t="shared" si="74"/>
        <v>0</v>
      </c>
      <c r="BY300" s="530">
        <f>IF(OR(BY296=0,BY296=""), BY297,IF(BY297&gt;(BY296*(1+Dash!$B$6)), BY296*(1+Dash!$B$6), IF(BY297&lt;(BY296*(1-Dash!$B$7)), BY296*(1-Dash!$B$7), BY297)))</f>
        <v>30.800000000000004</v>
      </c>
      <c r="BZ300" s="530">
        <f>IF(OR(BZ296=0,BZ296=""), BZ297,IF(BZ297&gt;(BZ296*(1+Dash!$B$6)), BZ296*(1+Dash!$B$6), IF(BZ297&lt;(BZ296*(1-Dash!$B$7)), BZ296*(1-Dash!$B$7), BZ297)))</f>
        <v>116</v>
      </c>
      <c r="CA300" s="530">
        <f>IF(OR(CA296=0,CA296=""), CA297,IF(CA297&gt;(CA296*(1+Dash!$B$6)), CA296*(1+Dash!$B$6), IF(CA297&lt;(CA296*(1-Dash!$B$7)), CA296*(1-Dash!$B$7), CA297)))</f>
        <v>0</v>
      </c>
    </row>
    <row r="301" spans="1:79" s="477" customFormat="1">
      <c r="A301" s="477" t="s">
        <v>95</v>
      </c>
      <c r="B301" s="477" t="s">
        <v>1881</v>
      </c>
      <c r="C301" s="477">
        <v>2025</v>
      </c>
      <c r="D301" s="477" t="s">
        <v>1937</v>
      </c>
      <c r="E301" s="530">
        <f>IF(OR(E297=0, E297=""), E298, IF(E298&gt;(E297*(1+Dash!$B$6)), E297*(1+Dash!$B$6), IF(E298&lt;(E297*(1-Dash!$B$7)), E297*(1-Dash!$B$7), E298)))</f>
        <v>873</v>
      </c>
      <c r="F301" s="530">
        <f>IF(OR(F297=0, F297=""), F298, IF(F298&gt;(F297*(1+Dash!$B$6)), F297*(1+Dash!$B$6), IF(F298&lt;(F297*(1-Dash!$B$7)), F297*(1-Dash!$B$7), F298)))</f>
        <v>443</v>
      </c>
      <c r="G301" s="530">
        <f>IF(OR(G297=0, G297=""), G298, IF(G298&gt;(G297*(1+Dash!$B$6)), G297*(1+Dash!$B$6), IF(G298&lt;(G297*(1-Dash!$B$7)), G297*(1-Dash!$B$7), G298)))</f>
        <v>304.95</v>
      </c>
      <c r="H301" s="530">
        <f>IF(OR(H297=0, H297=""), H298, IF(H298&gt;(H297*(1+Dash!$B$6)), H297*(1+Dash!$B$6), IF(H298&lt;(H297*(1-Dash!$B$7)), H297*(1-Dash!$B$7), H298)))</f>
        <v>142</v>
      </c>
      <c r="I301" s="530">
        <f>IF(OR(I297=0, I297=""), I298, IF(I298&gt;(I297*(1+Dash!$B$6)), I297*(1+Dash!$B$6), IF(I298&lt;(I297*(1-Dash!$B$7)), I297*(1-Dash!$B$7), I298)))</f>
        <v>71.5</v>
      </c>
      <c r="J301" s="530">
        <f>IF(OR(J297=0, J297=""), J298, IF(J298&gt;(J297*(1+Dash!$B$6)), J297*(1+Dash!$B$6), IF(J298&lt;(J297*(1-Dash!$B$7)), J297*(1-Dash!$B$7), J298)))</f>
        <v>0</v>
      </c>
      <c r="K301" s="530">
        <f>IF(OR(K297=0, K297=""), K298, IF(K298&gt;(K297*(1+Dash!$B$6)), K297*(1+Dash!$B$6), IF(K298&lt;(K297*(1-Dash!$B$7)), K297*(1-Dash!$B$7), K298)))</f>
        <v>0</v>
      </c>
      <c r="L301" s="530">
        <f>IF(OR(L297=0, L297=""), L298, IF(L298&gt;(L297*(1+Dash!$B$6)), L297*(1+Dash!$B$6), IF(L298&lt;(L297*(1-Dash!$B$7)), L297*(1-Dash!$B$7), L298)))</f>
        <v>0</v>
      </c>
      <c r="M301" s="530">
        <f>IF(OR(M297=0, M297=""), M298, IF(M298&gt;(M297*(1+Dash!$B$6)), M297*(1+Dash!$B$6), IF(M298&lt;(M297*(1-Dash!$B$7)), M297*(1-Dash!$B$7), M298)))</f>
        <v>0</v>
      </c>
      <c r="N301" s="530">
        <f>IF(OR(N297=0, N297=""), N298, IF(N298&gt;(N297*(1+Dash!$B$6)), N297*(1+Dash!$B$6), IF(N298&lt;(N297*(1-Dash!$B$7)), N297*(1-Dash!$B$7), N298)))</f>
        <v>431.29999999999995</v>
      </c>
      <c r="O301" s="530">
        <f>IF(OR(O297=0, O297=""), O298, IF(O298&gt;(O297*(1+Dash!$B$6)), O297*(1+Dash!$B$6), IF(O298&lt;(O297*(1-Dash!$B$7)), O297*(1-Dash!$B$7), O298)))</f>
        <v>69</v>
      </c>
      <c r="P301" s="530">
        <f>IF(OR(P297=0, P297=""), P298, IF(P298&gt;(P297*(1+Dash!$B$6)), P297*(1+Dash!$B$6), IF(P298&lt;(P297*(1-Dash!$B$7)), P297*(1-Dash!$B$7), P298)))</f>
        <v>431.29999999999995</v>
      </c>
      <c r="Q301" s="530">
        <f>IF(OR(Q297=0, Q297=""), Q298, IF(Q298&gt;(Q297*(1+Dash!$B$6)), Q297*(1+Dash!$B$6), IF(Q298&lt;(Q297*(1-Dash!$B$7)), Q297*(1-Dash!$B$7), Q298)))</f>
        <v>4.4000000000000004</v>
      </c>
      <c r="R301" s="530">
        <f>IF(OR(R297=0, R297=""), R298, IF(R298&gt;(R297*(1+Dash!$B$6)), R297*(1+Dash!$B$6), IF(R298&lt;(R297*(1-Dash!$B$7)), R297*(1-Dash!$B$7), R298)))</f>
        <v>2.2000000000000002</v>
      </c>
      <c r="S301" s="530">
        <f>IF(OR(S297=0, S297=""), S298, IF(S298&gt;(S297*(1+Dash!$B$6)), S297*(1+Dash!$B$6), IF(S298&lt;(S297*(1-Dash!$B$7)), S297*(1-Dash!$B$7), S298)))</f>
        <v>1.1000000000000001</v>
      </c>
      <c r="T301" s="530">
        <f>IF(OR(T297=0, T297=""), T298, IF(T298&gt;(T297*(1+Dash!$B$6)), T297*(1+Dash!$B$6), IF(T298&lt;(T297*(1-Dash!$B$7)), T297*(1-Dash!$B$7), T298)))</f>
        <v>4.4000000000000004</v>
      </c>
      <c r="U301" s="530">
        <f>IF(OR(U297=0, U297=""), U298, IF(U298&gt;(U297*(1+Dash!$B$6)), U297*(1+Dash!$B$6), IF(U298&lt;(U297*(1-Dash!$B$7)), U297*(1-Dash!$B$7), U298)))</f>
        <v>4</v>
      </c>
      <c r="V301" s="530">
        <f>IF(OR(V297=0, V297=""), V298, IF(V298&gt;(V297*(1+Dash!$B$6)), V297*(1+Dash!$B$6), IF(V298&lt;(V297*(1-Dash!$B$7)), V297*(1-Dash!$B$7), V298)))</f>
        <v>2</v>
      </c>
      <c r="W301" s="530">
        <f>IF(OR(W297=0, W297=""), W298, IF(W298&gt;(W297*(1+Dash!$B$6)), W297*(1+Dash!$B$6), IF(W298&lt;(W297*(1-Dash!$B$7)), W297*(1-Dash!$B$7), W298)))</f>
        <v>2</v>
      </c>
      <c r="X301" s="530">
        <f>IF(OR(X297=0, X297=""), X298, IF(X298&gt;(X297*(1+Dash!$B$6)), X297*(1+Dash!$B$6), IF(X298&lt;(X297*(1-Dash!$B$7)), X297*(1-Dash!$B$7), X298)))</f>
        <v>3</v>
      </c>
      <c r="Y301" s="530">
        <f>IF(OR(Y297=0, Y297=""), Y298, IF(Y298&gt;(Y297*(1+Dash!$B$6)), Y297*(1+Dash!$B$6), IF(Y298&lt;(Y297*(1-Dash!$B$7)), Y297*(1-Dash!$B$7), Y298)))</f>
        <v>4.4000000000000004</v>
      </c>
      <c r="Z301" s="530">
        <f>IF(OR(Z297=0, Z297=""), Z298, IF(Z298&gt;(Z297*(1+Dash!$B$6)), Z297*(1+Dash!$B$6), IF(Z298&lt;(Z297*(1-Dash!$B$7)), Z297*(1-Dash!$B$7), Z298)))</f>
        <v>2</v>
      </c>
      <c r="AA301" s="530">
        <f>IF(OR(AA297=0, AA297=""), AA298, IF(AA298&gt;(AA297*(1+Dash!$B$6)), AA297*(1+Dash!$B$6), IF(AA298&lt;(AA297*(1-Dash!$B$7)), AA297*(1-Dash!$B$7), AA298)))</f>
        <v>1.1000000000000001</v>
      </c>
      <c r="AB301" s="530">
        <f>IF(OR(AB297=0, AB297=""), AB298, IF(AB298&gt;(AB297*(1+Dash!$B$6)), AB297*(1+Dash!$B$6), IF(AB298&lt;(AB297*(1-Dash!$B$7)), AB297*(1-Dash!$B$7), AB298)))</f>
        <v>3.8</v>
      </c>
      <c r="AC301" s="530">
        <f>IF(OR(AC297=0, AC297=""), AC298, IF(AC298&gt;(AC297*(1+Dash!$B$6)), AC297*(1+Dash!$B$6), IF(AC298&lt;(AC297*(1-Dash!$B$7)), AC297*(1-Dash!$B$7), AC298)))</f>
        <v>1459</v>
      </c>
      <c r="AD301" s="530">
        <f>IF(OR(AD297=0, AD297=""), AD298, IF(AD298&gt;(AD297*(1+Dash!$B$6)), AD297*(1+Dash!$B$6), IF(AD298&lt;(AD297*(1-Dash!$B$7)), AD297*(1-Dash!$B$7), AD298)))</f>
        <v>1092.5</v>
      </c>
      <c r="AE301" s="530">
        <f>IF(OR(AE297=0, AE297=""), AE298, IF(AE298&gt;(AE297*(1+Dash!$B$6)), AE297*(1+Dash!$B$6), IF(AE298&lt;(AE297*(1-Dash!$B$7)), AE297*(1-Dash!$B$7), AE298)))</f>
        <v>798</v>
      </c>
      <c r="AF301" s="530">
        <f>IF(OR(AF297=0, AF297=""), AF298, IF(AF298&gt;(AF297*(1+Dash!$B$6)), AF297*(1+Dash!$B$6), IF(AF298&lt;(AF297*(1-Dash!$B$7)), AF297*(1-Dash!$B$7), AF298)))</f>
        <v>1022</v>
      </c>
      <c r="AG301" s="530">
        <f>IF(OR(AG297=0, AG297=""), AG298, IF(AG298&gt;(AG297*(1+Dash!$B$6)), AG297*(1+Dash!$B$6), IF(AG298&lt;(AG297*(1-Dash!$B$7)), AG297*(1-Dash!$B$7), AG298)))</f>
        <v>919</v>
      </c>
      <c r="AH301" s="530">
        <f>IF(OR(AH297=0, AH297=""), AH298, IF(AH298&gt;(AH297*(1+Dash!$B$6)), AH297*(1+Dash!$B$6), IF(AH298&lt;(AH297*(1-Dash!$B$7)), AH297*(1-Dash!$B$7), AH298)))</f>
        <v>724.85</v>
      </c>
      <c r="AI301" s="530">
        <f>IF(OR(AI297=0, AI297=""), AI298, IF(AI298&gt;(AI297*(1+Dash!$B$6)), AI297*(1+Dash!$B$6), IF(AI298&lt;(AI297*(1-Dash!$B$7)), AI297*(1-Dash!$B$7), AI298)))</f>
        <v>606.1</v>
      </c>
      <c r="AJ301" s="530">
        <f>IF(OR(AJ297=0, AJ297=""), AJ298, IF(AJ298&gt;(AJ297*(1+Dash!$B$6)), AJ297*(1+Dash!$B$6), IF(AJ298&lt;(AJ297*(1-Dash!$B$7)), AJ297*(1-Dash!$B$7), AJ298)))</f>
        <v>737</v>
      </c>
      <c r="AK301" s="530">
        <f>IF(OR(AK297=0, AK297=""), AK298, IF(AK298&gt;(AK297*(1+Dash!$B$6)), AK297*(1+Dash!$B$6), IF(AK298&lt;(AK297*(1-Dash!$B$7)), AK297*(1-Dash!$B$7), AK298)))</f>
        <v>540</v>
      </c>
      <c r="AL301" s="530">
        <f>IF(OR(AL297=0, AL297=""), AL298, IF(AL298&gt;(AL297*(1+Dash!$B$6)), AL297*(1+Dash!$B$6), IF(AL298&lt;(AL297*(1-Dash!$B$7)), AL297*(1-Dash!$B$7), AL298)))</f>
        <v>367.65</v>
      </c>
      <c r="AM301" s="530">
        <f>IF(OR(AM297=0, AM297=""), AM298, IF(AM298&gt;(AM297*(1+Dash!$B$6)), AM297*(1+Dash!$B$6), IF(AM298&lt;(AM297*(1-Dash!$B$7)), AM297*(1-Dash!$B$7), AM298)))</f>
        <v>222.20000000000002</v>
      </c>
      <c r="AN301" s="530">
        <f>IF(OR(AN297=0, AN297=""), AN298, IF(AN298&gt;(AN297*(1+Dash!$B$6)), AN297*(1+Dash!$B$6), IF(AN298&lt;(AN297*(1-Dash!$B$7)), AN297*(1-Dash!$B$7), AN298)))</f>
        <v>239.8</v>
      </c>
      <c r="AO301" s="530">
        <f>IF(OR(AO297=0, AO297=""), AO298, IF(AO298&gt;(AO297*(1+Dash!$B$6)), AO297*(1+Dash!$B$6), IF(AO298&lt;(AO297*(1-Dash!$B$7)), AO297*(1-Dash!$B$7), AO298)))</f>
        <v>0</v>
      </c>
      <c r="AP301" s="530">
        <f>IF(OR(AP297=0, AP297=""), AP298, IF(AP298&gt;(AP297*(1+Dash!$B$6)), AP297*(1+Dash!$B$6), IF(AP298&lt;(AP297*(1-Dash!$B$7)), AP297*(1-Dash!$B$7), AP298)))</f>
        <v>0</v>
      </c>
      <c r="AQ301" s="530">
        <f>IF(OR(AQ297=0, AQ297=""), AQ298, IF(AQ298&gt;(AQ297*(1+Dash!$B$6)), AQ297*(1+Dash!$B$6), IF(AQ298&lt;(AQ297*(1-Dash!$B$7)), AQ297*(1-Dash!$B$7), AQ298)))</f>
        <v>0</v>
      </c>
      <c r="AR301" s="530">
        <f>IF(OR(AR297=0, AR297=""), AR298, IF(AR298&gt;(AR297*(1+Dash!$B$6)), AR297*(1+Dash!$B$6), IF(AR298&lt;(AR297*(1-Dash!$B$7)), AR297*(1-Dash!$B$7), AR298)))</f>
        <v>0</v>
      </c>
      <c r="AS301" s="530">
        <f>IF(OR(AS297=0, AS297=""), AS298, IF(AS298&gt;(AS297*(1+Dash!$B$6)), AS297*(1+Dash!$B$6), IF(AS298&lt;(AS297*(1-Dash!$B$7)), AS297*(1-Dash!$B$7), AS298)))</f>
        <v>0</v>
      </c>
      <c r="AT301" s="530">
        <f>IF(OR(AT297=0, AT297=""), AT298, IF(AT298&gt;(AT297*(1+Dash!$B$6)), AT297*(1+Dash!$B$6), IF(AT298&lt;(AT297*(1-Dash!$B$7)), AT297*(1-Dash!$B$7), AT298)))</f>
        <v>0</v>
      </c>
      <c r="AU301" s="530">
        <f>IF(OR(AU297=0, AU297=""), AU298, IF(AU298&gt;(AU297*(1+Dash!$B$6)), AU297*(1+Dash!$B$6), IF(AU298&lt;(AU297*(1-Dash!$B$7)), AU297*(1-Dash!$B$7), AU298)))</f>
        <v>0</v>
      </c>
      <c r="AV301" s="530">
        <f>IF(OR(AV297=0, AV297=""), AV298, IF(AV298&gt;(AV297*(1+Dash!$B$6)), AV297*(1+Dash!$B$6), IF(AV298&lt;(AV297*(1-Dash!$B$7)), AV297*(1-Dash!$B$7), AV298)))</f>
        <v>0</v>
      </c>
      <c r="AW301" s="530">
        <f>IF(OR(AW297=0, AW297=""), AW298, IF(AW298&gt;(AW297*(1+Dash!$B$6)), AW297*(1+Dash!$B$6), IF(AW298&lt;(AW297*(1-Dash!$B$7)), AW297*(1-Dash!$B$7), AW298)))</f>
        <v>0</v>
      </c>
      <c r="AX301" s="530">
        <f>IF(OR(AX297=0, AX297=""), AX298, IF(AX298&gt;(AX297*(1+Dash!$B$6)), AX297*(1+Dash!$B$6), IF(AX298&lt;(AX297*(1-Dash!$B$7)), AX297*(1-Dash!$B$7), AX298)))</f>
        <v>0</v>
      </c>
      <c r="AY301" s="530">
        <f>IF(OR(AY297=0, AY297=""), AY298, IF(AY298&gt;(AY297*(1+Dash!$B$6)), AY297*(1+Dash!$B$6), IF(AY298&lt;(AY297*(1-Dash!$B$7)), AY297*(1-Dash!$B$7), AY298)))</f>
        <v>0</v>
      </c>
      <c r="AZ301" s="530">
        <f>IF(OR(AZ297=0, AZ297=""), AZ298, IF(AZ298&gt;(AZ297*(1+Dash!$B$6)), AZ297*(1+Dash!$B$6), IF(AZ298&lt;(AZ297*(1-Dash!$B$7)), AZ297*(1-Dash!$B$7), AZ298)))</f>
        <v>0</v>
      </c>
      <c r="BA301" s="530">
        <f>IF(OR(BA297=0, BA297=""), BA298, IF(BA298&gt;(BA297*(1+Dash!$B$6)), BA297*(1+Dash!$B$6), IF(BA298&lt;(BA297*(1-Dash!$B$7)), BA297*(1-Dash!$B$7), BA298)))</f>
        <v>1031</v>
      </c>
      <c r="BB301" s="530">
        <f>IF(OR(BB297=0, BB297=""), BB298, IF(BB298&gt;(BB297*(1+Dash!$B$6)), BB297*(1+Dash!$B$6), IF(BB298&lt;(BB297*(1-Dash!$B$7)), BB297*(1-Dash!$B$7), BB298)))</f>
        <v>617.5</v>
      </c>
      <c r="BC301" s="530">
        <f>IF(OR(BC297=0, BC297=""), BC298, IF(BC298&gt;(BC297*(1+Dash!$B$6)), BC297*(1+Dash!$B$6), IF(BC298&lt;(BC297*(1-Dash!$B$7)), BC297*(1-Dash!$B$7), BC298)))</f>
        <v>480</v>
      </c>
      <c r="BD301" s="530">
        <f>IF(OR(BD297=0, BD297=""), BD298, IF(BD298&gt;(BD297*(1+Dash!$B$6)), BD297*(1+Dash!$B$6), IF(BD298&lt;(BD297*(1-Dash!$B$7)), BD297*(1-Dash!$B$7), BD298)))</f>
        <v>445</v>
      </c>
      <c r="BE301" s="530">
        <f>IF(OR(BE297=0, BE297=""), BE298, IF(BE298&gt;(BE297*(1+Dash!$B$6)), BE297*(1+Dash!$B$6), IF(BE298&lt;(BE297*(1-Dash!$B$7)), BE297*(1-Dash!$B$7), BE298)))</f>
        <v>752</v>
      </c>
      <c r="BF301" s="530">
        <f>IF(OR(BF297=0, BF297=""), BF298, IF(BF298&gt;(BF297*(1+Dash!$B$6)), BF297*(1+Dash!$B$6), IF(BF298&lt;(BF297*(1-Dash!$B$7)), BF297*(1-Dash!$B$7), BF298)))</f>
        <v>464</v>
      </c>
      <c r="BG301" s="530">
        <f>IF(OR(BG297=0, BG297=""), BG298, IF(BG298&gt;(BG297*(1+Dash!$B$6)), BG297*(1+Dash!$B$6), IF(BG298&lt;(BG297*(1-Dash!$B$7)), BG297*(1-Dash!$B$7), BG298)))</f>
        <v>346</v>
      </c>
      <c r="BH301" s="530">
        <f>IF(OR(BH297=0, BH297=""), BH298, IF(BH298&gt;(BH297*(1+Dash!$B$6)), BH297*(1+Dash!$B$6), IF(BH298&lt;(BH297*(1-Dash!$B$7)), BH297*(1-Dash!$B$7), BH298)))</f>
        <v>294.8</v>
      </c>
      <c r="BI301" s="530">
        <f>IF(OR(BI297=0, BI297=""), BI298, IF(BI298&gt;(BI297*(1+Dash!$B$6)), BI297*(1+Dash!$B$6), IF(BI298&lt;(BI297*(1-Dash!$B$7)), BI297*(1-Dash!$B$7), BI298)))</f>
        <v>294.5</v>
      </c>
      <c r="BJ301" s="530">
        <f>IF(OR(BJ297=0, BJ297=""), BJ298, IF(BJ298&gt;(BJ297*(1+Dash!$B$6)), BJ297*(1+Dash!$B$6), IF(BJ298&lt;(BJ297*(1-Dash!$B$7)), BJ297*(1-Dash!$B$7), BJ298)))</f>
        <v>167.2</v>
      </c>
      <c r="BK301" s="530">
        <f>IF(OR(BK297=0, BK297=""), BK298, IF(BK298&gt;(BK297*(1+Dash!$B$6)), BK297*(1+Dash!$B$6), IF(BK298&lt;(BK297*(1-Dash!$B$7)), BK297*(1-Dash!$B$7), BK298)))</f>
        <v>152</v>
      </c>
      <c r="BL301" s="530">
        <f>IF(OR(BL297=0, BL297=""), BL298, IF(BL298&gt;(BL297*(1+Dash!$B$6)), BL297*(1+Dash!$B$6), IF(BL298&lt;(BL297*(1-Dash!$B$7)), BL297*(1-Dash!$B$7), BL298)))</f>
        <v>143</v>
      </c>
      <c r="BM301" s="530">
        <f>IF(OR(BM297=0, BM297=""), BM298, IF(BM298&gt;(BM297*(1+Dash!$B$6)), BM297*(1+Dash!$B$6), IF(BM298&lt;(BM297*(1-Dash!$B$7)), BM297*(1-Dash!$B$7), BM298)))</f>
        <v>0</v>
      </c>
      <c r="BN301" s="530">
        <f>IF(OR(BN297=0, BN297=""), BN298, IF(BN298&gt;(BN297*(1+Dash!$B$6)), BN297*(1+Dash!$B$6), IF(BN298&lt;(BN297*(1-Dash!$B$7)), BN297*(1-Dash!$B$7), BN298)))</f>
        <v>0</v>
      </c>
      <c r="BO301" s="530">
        <f>IF(OR(BO297=0, BO297=""), BO298, IF(BO298&gt;(BO297*(1+Dash!$B$6)), BO297*(1+Dash!$B$6), IF(BO298&lt;(BO297*(1-Dash!$B$7)), BO297*(1-Dash!$B$7), BO298)))</f>
        <v>0</v>
      </c>
      <c r="BP301" s="530">
        <f>IF(OR(BP297=0, BP297=""), BP298, IF(BP298&gt;(BP297*(1+Dash!$B$6)), BP297*(1+Dash!$B$6), IF(BP298&lt;(BP297*(1-Dash!$B$7)), BP297*(1-Dash!$B$7), BP298)))</f>
        <v>0</v>
      </c>
      <c r="BQ301" s="530">
        <f>IF(OR(BQ297=0, BQ297=""), BQ298, IF(BQ298&gt;(BQ297*(1+Dash!$B$6)), BQ297*(1+Dash!$B$6), IF(BQ298&lt;(BQ297*(1-Dash!$B$7)), BQ297*(1-Dash!$B$7), BQ298)))</f>
        <v>0</v>
      </c>
      <c r="BR301" s="530">
        <f>IF(OR(BR297=0, BR297=""), BR298, IF(BR298&gt;(BR297*(1+Dash!$B$6)), BR297*(1+Dash!$B$6), IF(BR298&lt;(BR297*(1-Dash!$B$7)), BR297*(1-Dash!$B$7), BR298)))</f>
        <v>0</v>
      </c>
      <c r="BS301" s="530">
        <f>IF(OR(BS297=0, BS297=""), BS298, IF(BS298&gt;(BS297*(1+Dash!$B$6)), BS297*(1+Dash!$B$6), IF(BS298&lt;(BS297*(1-Dash!$B$7)), BS297*(1-Dash!$B$7), BS298)))</f>
        <v>0</v>
      </c>
      <c r="BT301" s="530">
        <f>IF(OR(BT297=0, BT297=""), BT298, IF(BT298&gt;(BT297*(1+Dash!$B$6)), BT297*(1+Dash!$B$6), IF(BT298&lt;(BT297*(1-Dash!$B$7)), BT297*(1-Dash!$B$7), BT298)))</f>
        <v>0</v>
      </c>
      <c r="BU301" s="530">
        <f>IF(OR(BU297=0, BU297=""), BU298, IF(BU298&gt;(BU297*(1+Dash!$B$6)), BU297*(1+Dash!$B$6), IF(BU298&lt;(BU297*(1-Dash!$B$7)), BU297*(1-Dash!$B$7), BU298)))</f>
        <v>0</v>
      </c>
      <c r="BV301" s="530">
        <f>IF(OR(BV297=0, BV297=""), BV298, IF(BV298&gt;(BV297*(1+Dash!$B$6)), BV297*(1+Dash!$B$6), IF(BV298&lt;(BV297*(1-Dash!$B$7)), BV297*(1-Dash!$B$7), BV298)))</f>
        <v>0</v>
      </c>
      <c r="BW301" s="530">
        <f>IF(OR(BW297=0, BW297=""), BW298, IF(BW298&gt;(BW297*(1+Dash!$B$6)), BW297*(1+Dash!$B$6), IF(BW298&lt;(BW297*(1-Dash!$B$7)), BW297*(1-Dash!$B$7), BW298)))</f>
        <v>0</v>
      </c>
      <c r="BX301" s="530">
        <f>IF(OR(BX297=0, BX297=""), BX298, IF(BX298&gt;(BX297*(1+Dash!$B$6)), BX297*(1+Dash!$B$6), IF(BX298&lt;(BX297*(1-Dash!$B$7)), BX297*(1-Dash!$B$7), BX298)))</f>
        <v>0</v>
      </c>
      <c r="BY301" s="530">
        <f>IF(OR(BY297=0, BY297=""), BY298, IF(BY298&gt;(BY297*(1+Dash!$B$6)), BY297*(1+Dash!$B$6), IF(BY298&lt;(BY297*(1-Dash!$B$7)), BY297*(1-Dash!$B$7), BY298)))</f>
        <v>44.65</v>
      </c>
      <c r="BZ301" s="530">
        <f>IF(OR(BZ297=0, BZ297=""), BZ298, IF(BZ298&gt;(BZ297*(1+Dash!$B$6)), BZ297*(1+Dash!$B$6), IF(BZ298&lt;(BZ297*(1-Dash!$B$7)), BZ297*(1-Dash!$B$7), BZ298)))</f>
        <v>121</v>
      </c>
      <c r="CA301" s="530">
        <f>IF(OR(CA297=0, CA297=""), CA298, IF(CA298&gt;(CA297*(1+Dash!$B$6)), CA297*(1+Dash!$B$6), IF(CA298&lt;(CA297*(1-Dash!$B$7)), CA297*(1-Dash!$B$7), CA298)))</f>
        <v>0</v>
      </c>
    </row>
    <row r="302" spans="1:79" s="477" customFormat="1">
      <c r="A302" s="477" t="s">
        <v>95</v>
      </c>
      <c r="B302" s="477" t="s">
        <v>1881</v>
      </c>
      <c r="C302" s="477">
        <v>2026</v>
      </c>
      <c r="D302" s="477" t="s">
        <v>1937</v>
      </c>
      <c r="E302" s="530">
        <f>IF(E299&gt;(E301*(1+Dash!$B$6)), E301*(1+Dash!$B$6), IF(E299&lt;(E301*(1-Dash!$B$7)), E301*(1-Dash!$B$7), E299))</f>
        <v>873</v>
      </c>
      <c r="F302" s="530">
        <f>IF(F299&gt;(F301*(1+Dash!$B$6)), F301*(1+Dash!$B$6), IF(F299&lt;(F301*(1-Dash!$B$7)), F301*(1-Dash!$B$7), F299))</f>
        <v>443</v>
      </c>
      <c r="G302" s="530">
        <f>IF(G299&gt;(G301*(1+Dash!$B$6)), G301*(1+Dash!$B$6), IF(G299&lt;(G301*(1-Dash!$B$7)), G301*(1-Dash!$B$7), G299))</f>
        <v>289.70249999999999</v>
      </c>
      <c r="H302" s="530">
        <f>IF(H299&gt;(H301*(1+Dash!$B$6)), H301*(1+Dash!$B$6), IF(H299&lt;(H301*(1-Dash!$B$7)), H301*(1-Dash!$B$7), H299))</f>
        <v>142</v>
      </c>
      <c r="I302" s="530">
        <f>IF(I299&gt;(I301*(1+Dash!$B$6)), I301*(1+Dash!$B$6), IF(I299&lt;(I301*(1-Dash!$B$7)), I301*(1-Dash!$B$7), I299))</f>
        <v>75</v>
      </c>
      <c r="J302" s="530">
        <f>IF(J299&gt;(J301*(1+Dash!$B$6)), J301*(1+Dash!$B$6), IF(J299&lt;(J301*(1-Dash!$B$7)), J301*(1-Dash!$B$7), J299))</f>
        <v>0</v>
      </c>
      <c r="K302" s="530">
        <f>IF(K299&gt;(K301*(1+Dash!$B$6)), K301*(1+Dash!$B$6), IF(K299&lt;(K301*(1-Dash!$B$7)), K301*(1-Dash!$B$7), K299))</f>
        <v>0</v>
      </c>
      <c r="L302" s="530">
        <f>IF(L299&gt;(L301*(1+Dash!$B$6)), L301*(1+Dash!$B$6), IF(L299&lt;(L301*(1-Dash!$B$7)), L301*(1-Dash!$B$7), L299))</f>
        <v>0</v>
      </c>
      <c r="M302" s="530">
        <f>IF(M299&gt;(M301*(1+Dash!$B$6)), M301*(1+Dash!$B$6), IF(M299&lt;(M301*(1-Dash!$B$7)), M301*(1-Dash!$B$7), M299))</f>
        <v>0</v>
      </c>
      <c r="N302" s="530">
        <f>IF(N299&gt;(N301*(1+Dash!$B$6)), N301*(1+Dash!$B$6), IF(N299&lt;(N301*(1-Dash!$B$7)), N301*(1-Dash!$B$7), N299))</f>
        <v>409.73499999999996</v>
      </c>
      <c r="O302" s="530">
        <f>IF(O299&gt;(O301*(1+Dash!$B$6)), O301*(1+Dash!$B$6), IF(O299&lt;(O301*(1-Dash!$B$7)), O301*(1-Dash!$B$7), O299))</f>
        <v>69</v>
      </c>
      <c r="P302" s="530">
        <f>IF(P299&gt;(P301*(1+Dash!$B$6)), P301*(1+Dash!$B$6), IF(P299&lt;(P301*(1-Dash!$B$7)), P301*(1-Dash!$B$7), P299))</f>
        <v>409.73499999999996</v>
      </c>
      <c r="Q302" s="530">
        <f>IF(Q299&gt;(Q301*(1+Dash!$B$6)), Q301*(1+Dash!$B$6), IF(Q299&lt;(Q301*(1-Dash!$B$7)), Q301*(1-Dash!$B$7), Q299))</f>
        <v>4.8400000000000007</v>
      </c>
      <c r="R302" s="530">
        <f>IF(R299&gt;(R301*(1+Dash!$B$6)), R301*(1+Dash!$B$6), IF(R299&lt;(R301*(1-Dash!$B$7)), R301*(1-Dash!$B$7), R299))</f>
        <v>2.4200000000000004</v>
      </c>
      <c r="S302" s="530">
        <f>IF(S299&gt;(S301*(1+Dash!$B$6)), S301*(1+Dash!$B$6), IF(S299&lt;(S301*(1-Dash!$B$7)), S301*(1-Dash!$B$7), S299))</f>
        <v>1.2100000000000002</v>
      </c>
      <c r="T302" s="530">
        <f>IF(T299&gt;(T301*(1+Dash!$B$6)), T301*(1+Dash!$B$6), IF(T299&lt;(T301*(1-Dash!$B$7)), T301*(1-Dash!$B$7), T299))</f>
        <v>4.8400000000000007</v>
      </c>
      <c r="U302" s="530">
        <f>IF(U299&gt;(U301*(1+Dash!$B$6)), U301*(1+Dash!$B$6), IF(U299&lt;(U301*(1-Dash!$B$7)), U301*(1-Dash!$B$7), U299))</f>
        <v>4</v>
      </c>
      <c r="V302" s="530">
        <f>IF(V299&gt;(V301*(1+Dash!$B$6)), V301*(1+Dash!$B$6), IF(V299&lt;(V301*(1-Dash!$B$7)), V301*(1-Dash!$B$7), V299))</f>
        <v>2</v>
      </c>
      <c r="W302" s="530">
        <f>IF(W299&gt;(W301*(1+Dash!$B$6)), W301*(1+Dash!$B$6), IF(W299&lt;(W301*(1-Dash!$B$7)), W301*(1-Dash!$B$7), W299))</f>
        <v>2</v>
      </c>
      <c r="X302" s="530">
        <f>IF(X299&gt;(X301*(1+Dash!$B$6)), X301*(1+Dash!$B$6), IF(X299&lt;(X301*(1-Dash!$B$7)), X301*(1-Dash!$B$7), X299))</f>
        <v>3</v>
      </c>
      <c r="Y302" s="530">
        <f>IF(Y299&gt;(Y301*(1+Dash!$B$6)), Y301*(1+Dash!$B$6), IF(Y299&lt;(Y301*(1-Dash!$B$7)), Y301*(1-Dash!$B$7), Y299))</f>
        <v>4.8400000000000007</v>
      </c>
      <c r="Z302" s="530">
        <f>IF(Z299&gt;(Z301*(1+Dash!$B$6)), Z301*(1+Dash!$B$6), IF(Z299&lt;(Z301*(1-Dash!$B$7)), Z301*(1-Dash!$B$7), Z299))</f>
        <v>2</v>
      </c>
      <c r="AA302" s="530">
        <f>IF(AA299&gt;(AA301*(1+Dash!$B$6)), AA301*(1+Dash!$B$6), IF(AA299&lt;(AA301*(1-Dash!$B$7)), AA301*(1-Dash!$B$7), AA299))</f>
        <v>1.2100000000000002</v>
      </c>
      <c r="AB302" s="530">
        <f>IF(AB299&gt;(AB301*(1+Dash!$B$6)), AB301*(1+Dash!$B$6), IF(AB299&lt;(AB301*(1-Dash!$B$7)), AB301*(1-Dash!$B$7), AB299))</f>
        <v>3.61</v>
      </c>
      <c r="AC302" s="530">
        <f>IF(AC299&gt;(AC301*(1+Dash!$B$6)), AC301*(1+Dash!$B$6), IF(AC299&lt;(AC301*(1-Dash!$B$7)), AC301*(1-Dash!$B$7), AC299))</f>
        <v>1457</v>
      </c>
      <c r="AD302" s="530">
        <f>IF(AD299&gt;(AD301*(1+Dash!$B$6)), AD301*(1+Dash!$B$6), IF(AD299&lt;(AD301*(1-Dash!$B$7)), AD301*(1-Dash!$B$7), AD299))</f>
        <v>1058</v>
      </c>
      <c r="AE302" s="530">
        <f>IF(AE299&gt;(AE301*(1+Dash!$B$6)), AE301*(1+Dash!$B$6), IF(AE299&lt;(AE301*(1-Dash!$B$7)), AE301*(1-Dash!$B$7), AE299))</f>
        <v>795</v>
      </c>
      <c r="AF302" s="530">
        <f>IF(AF299&gt;(AF301*(1+Dash!$B$6)), AF301*(1+Dash!$B$6), IF(AF299&lt;(AF301*(1-Dash!$B$7)), AF301*(1-Dash!$B$7), AF299))</f>
        <v>1021</v>
      </c>
      <c r="AG302" s="530">
        <f>IF(AG299&gt;(AG301*(1+Dash!$B$6)), AG301*(1+Dash!$B$6), IF(AG299&lt;(AG301*(1-Dash!$B$7)), AG301*(1-Dash!$B$7), AG299))</f>
        <v>918</v>
      </c>
      <c r="AH302" s="530">
        <f>IF(AH299&gt;(AH301*(1+Dash!$B$6)), AH301*(1+Dash!$B$6), IF(AH299&lt;(AH301*(1-Dash!$B$7)), AH301*(1-Dash!$B$7), AH299))</f>
        <v>719</v>
      </c>
      <c r="AI302" s="530">
        <f>IF(AI299&gt;(AI301*(1+Dash!$B$6)), AI301*(1+Dash!$B$6), IF(AI299&lt;(AI301*(1-Dash!$B$7)), AI301*(1-Dash!$B$7), AI299))</f>
        <v>575.79499999999996</v>
      </c>
      <c r="AJ302" s="530">
        <f>IF(AJ299&gt;(AJ301*(1+Dash!$B$6)), AJ301*(1+Dash!$B$6), IF(AJ299&lt;(AJ301*(1-Dash!$B$7)), AJ301*(1-Dash!$B$7), AJ299))</f>
        <v>736</v>
      </c>
      <c r="AK302" s="530">
        <f>IF(AK299&gt;(AK301*(1+Dash!$B$6)), AK301*(1+Dash!$B$6), IF(AK299&lt;(AK301*(1-Dash!$B$7)), AK301*(1-Dash!$B$7), AK299))</f>
        <v>539</v>
      </c>
      <c r="AL302" s="530">
        <f>IF(AL299&gt;(AL301*(1+Dash!$B$6)), AL301*(1+Dash!$B$6), IF(AL299&lt;(AL301*(1-Dash!$B$7)), AL301*(1-Dash!$B$7), AL299))</f>
        <v>349.26749999999998</v>
      </c>
      <c r="AM302" s="530">
        <f>IF(AM299&gt;(AM301*(1+Dash!$B$6)), AM301*(1+Dash!$B$6), IF(AM299&lt;(AM301*(1-Dash!$B$7)), AM301*(1-Dash!$B$7), AM299))</f>
        <v>232</v>
      </c>
      <c r="AN302" s="530">
        <f>IF(AN299&gt;(AN301*(1+Dash!$B$6)), AN301*(1+Dash!$B$6), IF(AN299&lt;(AN301*(1-Dash!$B$7)), AN301*(1-Dash!$B$7), AN299))</f>
        <v>263.78000000000003</v>
      </c>
      <c r="AO302" s="530">
        <f>IF(AO299&gt;(AO301*(1+Dash!$B$6)), AO301*(1+Dash!$B$6), IF(AO299&lt;(AO301*(1-Dash!$B$7)), AO301*(1-Dash!$B$7), AO299))</f>
        <v>0</v>
      </c>
      <c r="AP302" s="530">
        <f>IF(AP299&gt;(AP301*(1+Dash!$B$6)), AP301*(1+Dash!$B$6), IF(AP299&lt;(AP301*(1-Dash!$B$7)), AP301*(1-Dash!$B$7), AP299))</f>
        <v>0</v>
      </c>
      <c r="AQ302" s="530">
        <f>IF(AQ299&gt;(AQ301*(1+Dash!$B$6)), AQ301*(1+Dash!$B$6), IF(AQ299&lt;(AQ301*(1-Dash!$B$7)), AQ301*(1-Dash!$B$7), AQ299))</f>
        <v>0</v>
      </c>
      <c r="AR302" s="530">
        <f>IF(AR299&gt;(AR301*(1+Dash!$B$6)), AR301*(1+Dash!$B$6), IF(AR299&lt;(AR301*(1-Dash!$B$7)), AR301*(1-Dash!$B$7), AR299))</f>
        <v>0</v>
      </c>
      <c r="AS302" s="530">
        <f>IF(AS299&gt;(AS301*(1+Dash!$B$6)), AS301*(1+Dash!$B$6), IF(AS299&lt;(AS301*(1-Dash!$B$7)), AS301*(1-Dash!$B$7), AS299))</f>
        <v>0</v>
      </c>
      <c r="AT302" s="530">
        <f>IF(AT299&gt;(AT301*(1+Dash!$B$6)), AT301*(1+Dash!$B$6), IF(AT299&lt;(AT301*(1-Dash!$B$7)), AT301*(1-Dash!$B$7), AT299))</f>
        <v>0</v>
      </c>
      <c r="AU302" s="530">
        <f>IF(AU299&gt;(AU301*(1+Dash!$B$6)), AU301*(1+Dash!$B$6), IF(AU299&lt;(AU301*(1-Dash!$B$7)), AU301*(1-Dash!$B$7), AU299))</f>
        <v>0</v>
      </c>
      <c r="AV302" s="530">
        <f>IF(AV299&gt;(AV301*(1+Dash!$B$6)), AV301*(1+Dash!$B$6), IF(AV299&lt;(AV301*(1-Dash!$B$7)), AV301*(1-Dash!$B$7), AV299))</f>
        <v>0</v>
      </c>
      <c r="AW302" s="530">
        <f>IF(AW299&gt;(AW301*(1+Dash!$B$6)), AW301*(1+Dash!$B$6), IF(AW299&lt;(AW301*(1-Dash!$B$7)), AW301*(1-Dash!$B$7), AW299))</f>
        <v>0</v>
      </c>
      <c r="AX302" s="530">
        <f>IF(AX299&gt;(AX301*(1+Dash!$B$6)), AX301*(1+Dash!$B$6), IF(AX299&lt;(AX301*(1-Dash!$B$7)), AX301*(1-Dash!$B$7), AX299))</f>
        <v>0</v>
      </c>
      <c r="AY302" s="530">
        <f>IF(AY299&gt;(AY301*(1+Dash!$B$6)), AY301*(1+Dash!$B$6), IF(AY299&lt;(AY301*(1-Dash!$B$7)), AY301*(1-Dash!$B$7), AY299))</f>
        <v>0</v>
      </c>
      <c r="AZ302" s="530">
        <f>IF(AZ299&gt;(AZ301*(1+Dash!$B$6)), AZ301*(1+Dash!$B$6), IF(AZ299&lt;(AZ301*(1-Dash!$B$7)), AZ301*(1-Dash!$B$7), AZ299))</f>
        <v>0</v>
      </c>
      <c r="BA302" s="530">
        <f>IF(BA299&gt;(BA301*(1+Dash!$B$6)), BA301*(1+Dash!$B$6), IF(BA299&lt;(BA301*(1-Dash!$B$7)), BA301*(1-Dash!$B$7), BA299))</f>
        <v>1031</v>
      </c>
      <c r="BB302" s="530">
        <f>IF(BB299&gt;(BB301*(1+Dash!$B$6)), BB301*(1+Dash!$B$6), IF(BB299&lt;(BB301*(1-Dash!$B$7)), BB301*(1-Dash!$B$7), BB299))</f>
        <v>595</v>
      </c>
      <c r="BC302" s="530">
        <f>IF(BC299&gt;(BC301*(1+Dash!$B$6)), BC301*(1+Dash!$B$6), IF(BC299&lt;(BC301*(1-Dash!$B$7)), BC301*(1-Dash!$B$7), BC299))</f>
        <v>480</v>
      </c>
      <c r="BD302" s="530">
        <f>IF(BD299&gt;(BD301*(1+Dash!$B$6)), BD301*(1+Dash!$B$6), IF(BD299&lt;(BD301*(1-Dash!$B$7)), BD301*(1-Dash!$B$7), BD299))</f>
        <v>445</v>
      </c>
      <c r="BE302" s="530">
        <f>IF(BE299&gt;(BE301*(1+Dash!$B$6)), BE301*(1+Dash!$B$6), IF(BE299&lt;(BE301*(1-Dash!$B$7)), BE301*(1-Dash!$B$7), BE299))</f>
        <v>752</v>
      </c>
      <c r="BF302" s="530">
        <f>IF(BF299&gt;(BF301*(1+Dash!$B$6)), BF301*(1+Dash!$B$6), IF(BF299&lt;(BF301*(1-Dash!$B$7)), BF301*(1-Dash!$B$7), BF299))</f>
        <v>464</v>
      </c>
      <c r="BG302" s="530">
        <f>IF(BG299&gt;(BG301*(1+Dash!$B$6)), BG301*(1+Dash!$B$6), IF(BG299&lt;(BG301*(1-Dash!$B$7)), BG301*(1-Dash!$B$7), BG299))</f>
        <v>346</v>
      </c>
      <c r="BH302" s="530">
        <f>IF(BH299&gt;(BH301*(1+Dash!$B$6)), BH301*(1+Dash!$B$6), IF(BH299&lt;(BH301*(1-Dash!$B$7)), BH301*(1-Dash!$B$7), BH299))</f>
        <v>302</v>
      </c>
      <c r="BI302" s="530">
        <f>IF(BI299&gt;(BI301*(1+Dash!$B$6)), BI301*(1+Dash!$B$6), IF(BI299&lt;(BI301*(1-Dash!$B$7)), BI301*(1-Dash!$B$7), BI299))</f>
        <v>279.77499999999998</v>
      </c>
      <c r="BJ302" s="530">
        <f>IF(BJ299&gt;(BJ301*(1+Dash!$B$6)), BJ301*(1+Dash!$B$6), IF(BJ299&lt;(BJ301*(1-Dash!$B$7)), BJ301*(1-Dash!$B$7), BJ299))</f>
        <v>158.83999999999997</v>
      </c>
      <c r="BK302" s="530">
        <f>IF(BK299&gt;(BK301*(1+Dash!$B$6)), BK301*(1+Dash!$B$6), IF(BK299&lt;(BK301*(1-Dash!$B$7)), BK301*(1-Dash!$B$7), BK299))</f>
        <v>144.4</v>
      </c>
      <c r="BL302" s="530">
        <f>IF(BL299&gt;(BL301*(1+Dash!$B$6)), BL301*(1+Dash!$B$6), IF(BL299&lt;(BL301*(1-Dash!$B$7)), BL301*(1-Dash!$B$7), BL299))</f>
        <v>143</v>
      </c>
      <c r="BM302" s="530">
        <f>IF(BM299&gt;(BM301*(1+Dash!$B$6)), BM301*(1+Dash!$B$6), IF(BM299&lt;(BM301*(1-Dash!$B$7)), BM301*(1-Dash!$B$7), BM299))</f>
        <v>0</v>
      </c>
      <c r="BN302" s="530">
        <f>IF(BN299&gt;(BN301*(1+Dash!$B$6)), BN301*(1+Dash!$B$6), IF(BN299&lt;(BN301*(1-Dash!$B$7)), BN301*(1-Dash!$B$7), BN299))</f>
        <v>0</v>
      </c>
      <c r="BO302" s="530">
        <f>IF(BO299&gt;(BO301*(1+Dash!$B$6)), BO301*(1+Dash!$B$6), IF(BO299&lt;(BO301*(1-Dash!$B$7)), BO301*(1-Dash!$B$7), BO299))</f>
        <v>0</v>
      </c>
      <c r="BP302" s="530">
        <f>IF(BP299&gt;(BP301*(1+Dash!$B$6)), BP301*(1+Dash!$B$6), IF(BP299&lt;(BP301*(1-Dash!$B$7)), BP301*(1-Dash!$B$7), BP299))</f>
        <v>0</v>
      </c>
      <c r="BQ302" s="530">
        <f>IF(BQ299&gt;(BQ301*(1+Dash!$B$6)), BQ301*(1+Dash!$B$6), IF(BQ299&lt;(BQ301*(1-Dash!$B$7)), BQ301*(1-Dash!$B$7), BQ299))</f>
        <v>0</v>
      </c>
      <c r="BR302" s="530">
        <f>IF(BR299&gt;(BR301*(1+Dash!$B$6)), BR301*(1+Dash!$B$6), IF(BR299&lt;(BR301*(1-Dash!$B$7)), BR301*(1-Dash!$B$7), BR299))</f>
        <v>0</v>
      </c>
      <c r="BS302" s="530">
        <f>IF(BS299&gt;(BS301*(1+Dash!$B$6)), BS301*(1+Dash!$B$6), IF(BS299&lt;(BS301*(1-Dash!$B$7)), BS301*(1-Dash!$B$7), BS299))</f>
        <v>0</v>
      </c>
      <c r="BT302" s="530">
        <f>IF(BT299&gt;(BT301*(1+Dash!$B$6)), BT301*(1+Dash!$B$6), IF(BT299&lt;(BT301*(1-Dash!$B$7)), BT301*(1-Dash!$B$7), BT299))</f>
        <v>0</v>
      </c>
      <c r="BU302" s="530">
        <f>IF(BU299&gt;(BU301*(1+Dash!$B$6)), BU301*(1+Dash!$B$6), IF(BU299&lt;(BU301*(1-Dash!$B$7)), BU301*(1-Dash!$B$7), BU299))</f>
        <v>0</v>
      </c>
      <c r="BV302" s="530">
        <f>IF(BV299&gt;(BV301*(1+Dash!$B$6)), BV301*(1+Dash!$B$6), IF(BV299&lt;(BV301*(1-Dash!$B$7)), BV301*(1-Dash!$B$7), BV299))</f>
        <v>0</v>
      </c>
      <c r="BW302" s="530">
        <f>IF(BW299&gt;(BW301*(1+Dash!$B$6)), BW301*(1+Dash!$B$6), IF(BW299&lt;(BW301*(1-Dash!$B$7)), BW301*(1-Dash!$B$7), BW299))</f>
        <v>0</v>
      </c>
      <c r="BX302" s="530">
        <f>IF(BX299&gt;(BX301*(1+Dash!$B$6)), BX301*(1+Dash!$B$6), IF(BX299&lt;(BX301*(1-Dash!$B$7)), BX301*(1-Dash!$B$7), BX299))</f>
        <v>0</v>
      </c>
      <c r="BY302" s="530">
        <f>IF(BY299&gt;(BY301*(1+Dash!$B$6)), BY301*(1+Dash!$B$6), IF(BY299&lt;(BY301*(1-Dash!$B$7)), BY301*(1-Dash!$B$7), BY299))</f>
        <v>42.417499999999997</v>
      </c>
      <c r="BZ302" s="530">
        <f>IF(BZ299&gt;(BZ301*(1+Dash!$B$6)), BZ301*(1+Dash!$B$6), IF(BZ299&lt;(BZ301*(1-Dash!$B$7)), BZ301*(1-Dash!$B$7), BZ299))</f>
        <v>121</v>
      </c>
      <c r="CA302" s="530">
        <f>IF(CA299&gt;(CA301*(1+Dash!$B$6)), CA301*(1+Dash!$B$6), IF(CA299&lt;(CA301*(1-Dash!$B$7)), CA301*(1-Dash!$B$7), CA299))</f>
        <v>0</v>
      </c>
    </row>
    <row r="303" spans="1:79" s="477" customFormat="1">
      <c r="A303" s="477" t="s">
        <v>97</v>
      </c>
      <c r="B303" s="477" t="s">
        <v>1882</v>
      </c>
      <c r="C303" s="477">
        <v>2018</v>
      </c>
      <c r="D303" s="477" t="s">
        <v>1934</v>
      </c>
      <c r="E303" s="530">
        <v>4408</v>
      </c>
      <c r="F303" s="530">
        <v>5906</v>
      </c>
      <c r="G303" s="530">
        <v>2493</v>
      </c>
      <c r="H303" s="530">
        <v>2478</v>
      </c>
      <c r="I303" s="530">
        <v>1202</v>
      </c>
      <c r="J303" s="530">
        <v>0</v>
      </c>
      <c r="K303" s="530">
        <v>0</v>
      </c>
      <c r="L303" s="530">
        <v>0</v>
      </c>
      <c r="M303" s="530">
        <v>0</v>
      </c>
      <c r="N303" s="530">
        <v>0</v>
      </c>
      <c r="O303" s="530">
        <v>0</v>
      </c>
      <c r="P303" s="530">
        <v>0</v>
      </c>
      <c r="Q303" s="530">
        <v>0</v>
      </c>
      <c r="R303" s="530">
        <v>0</v>
      </c>
      <c r="S303" s="530">
        <v>0</v>
      </c>
      <c r="T303" s="530">
        <v>0</v>
      </c>
      <c r="U303" s="530">
        <v>0</v>
      </c>
      <c r="V303" s="530">
        <v>0</v>
      </c>
      <c r="W303" s="530">
        <v>0</v>
      </c>
      <c r="X303" s="530">
        <v>0</v>
      </c>
      <c r="Y303" s="530">
        <v>0</v>
      </c>
      <c r="Z303" s="530">
        <v>0</v>
      </c>
      <c r="AA303" s="530">
        <v>0</v>
      </c>
      <c r="AB303" s="530">
        <v>0</v>
      </c>
      <c r="AC303" s="530">
        <v>1219</v>
      </c>
      <c r="AD303" s="530">
        <v>590</v>
      </c>
      <c r="AE303" s="530">
        <v>515</v>
      </c>
      <c r="AF303" s="530">
        <v>685</v>
      </c>
      <c r="AG303" s="530">
        <v>324</v>
      </c>
      <c r="AH303" s="530">
        <v>181</v>
      </c>
      <c r="AI303" s="530">
        <v>137</v>
      </c>
      <c r="AJ303" s="530">
        <v>172</v>
      </c>
      <c r="AK303" s="530">
        <v>895</v>
      </c>
      <c r="AL303" s="530">
        <v>409</v>
      </c>
      <c r="AM303" s="530">
        <v>378</v>
      </c>
      <c r="AN303" s="530">
        <v>513</v>
      </c>
      <c r="AO303" s="530">
        <v>95</v>
      </c>
      <c r="AP303" s="530">
        <v>16</v>
      </c>
      <c r="AQ303" s="530">
        <v>14</v>
      </c>
      <c r="AR303" s="530">
        <v>81</v>
      </c>
      <c r="AS303" s="530">
        <v>11</v>
      </c>
      <c r="AT303" s="530">
        <v>3</v>
      </c>
      <c r="AU303" s="530">
        <v>2</v>
      </c>
      <c r="AV303" s="530">
        <v>8</v>
      </c>
      <c r="AW303" s="530">
        <v>84</v>
      </c>
      <c r="AX303" s="530">
        <v>13</v>
      </c>
      <c r="AY303" s="530">
        <v>12</v>
      </c>
      <c r="AZ303" s="530">
        <v>73</v>
      </c>
      <c r="BA303" s="530">
        <v>7264</v>
      </c>
      <c r="BB303" s="530">
        <v>2721</v>
      </c>
      <c r="BC303" s="530">
        <v>2941</v>
      </c>
      <c r="BD303" s="530">
        <v>2276</v>
      </c>
      <c r="BE303" s="530">
        <v>6258</v>
      </c>
      <c r="BF303" s="530">
        <v>2481</v>
      </c>
      <c r="BG303" s="530">
        <v>2532</v>
      </c>
      <c r="BH303" s="530">
        <v>1630</v>
      </c>
      <c r="BI303" s="530">
        <v>1006</v>
      </c>
      <c r="BJ303" s="530">
        <v>240</v>
      </c>
      <c r="BK303" s="530">
        <v>409</v>
      </c>
      <c r="BL303" s="530">
        <v>646</v>
      </c>
      <c r="BM303" s="530">
        <v>0</v>
      </c>
      <c r="BN303" s="530">
        <v>0</v>
      </c>
      <c r="BO303" s="530">
        <v>0</v>
      </c>
      <c r="BP303" s="530">
        <v>0</v>
      </c>
      <c r="BQ303" s="530">
        <v>0</v>
      </c>
      <c r="BR303" s="530">
        <v>0</v>
      </c>
      <c r="BS303" s="530">
        <v>0</v>
      </c>
      <c r="BT303" s="530">
        <v>0</v>
      </c>
      <c r="BU303" s="530">
        <v>0</v>
      </c>
      <c r="BV303" s="530">
        <v>0</v>
      </c>
      <c r="BW303" s="530">
        <v>0</v>
      </c>
      <c r="BX303" s="530">
        <v>0</v>
      </c>
      <c r="BY303" s="530">
        <v>57</v>
      </c>
      <c r="BZ303" s="530">
        <v>431</v>
      </c>
      <c r="CA303" s="530">
        <v>0</v>
      </c>
    </row>
    <row r="304" spans="1:79" s="477" customFormat="1">
      <c r="A304" s="477" t="s">
        <v>97</v>
      </c>
      <c r="B304" s="477" t="s">
        <v>1882</v>
      </c>
      <c r="C304" s="477">
        <v>2019</v>
      </c>
      <c r="D304" s="477" t="s">
        <v>1934</v>
      </c>
      <c r="E304" s="530">
        <v>4657</v>
      </c>
      <c r="F304" s="530">
        <v>5803</v>
      </c>
      <c r="G304" s="530">
        <v>2465</v>
      </c>
      <c r="H304" s="530">
        <v>2485</v>
      </c>
      <c r="I304" s="530">
        <v>1238</v>
      </c>
      <c r="J304" s="530">
        <v>0</v>
      </c>
      <c r="K304" s="530">
        <v>0</v>
      </c>
      <c r="L304" s="530">
        <v>0</v>
      </c>
      <c r="M304" s="530">
        <v>0</v>
      </c>
      <c r="N304" s="530">
        <v>0</v>
      </c>
      <c r="O304" s="530">
        <v>0</v>
      </c>
      <c r="P304" s="530">
        <v>0</v>
      </c>
      <c r="Q304" s="530">
        <v>0</v>
      </c>
      <c r="R304" s="530">
        <v>0</v>
      </c>
      <c r="S304" s="530">
        <v>0</v>
      </c>
      <c r="T304" s="530">
        <v>0</v>
      </c>
      <c r="U304" s="530">
        <v>0</v>
      </c>
      <c r="V304" s="530">
        <v>0</v>
      </c>
      <c r="W304" s="530">
        <v>0</v>
      </c>
      <c r="X304" s="530">
        <v>0</v>
      </c>
      <c r="Y304" s="530">
        <v>0</v>
      </c>
      <c r="Z304" s="530">
        <v>0</v>
      </c>
      <c r="AA304" s="530">
        <v>0</v>
      </c>
      <c r="AB304" s="530">
        <v>0</v>
      </c>
      <c r="AC304" s="530">
        <v>1862</v>
      </c>
      <c r="AD304" s="530">
        <v>908</v>
      </c>
      <c r="AE304" s="530">
        <v>724</v>
      </c>
      <c r="AF304" s="530">
        <v>1154</v>
      </c>
      <c r="AG304" s="530">
        <v>593</v>
      </c>
      <c r="AH304" s="530">
        <v>347</v>
      </c>
      <c r="AI304" s="530">
        <v>242</v>
      </c>
      <c r="AJ304" s="530">
        <v>348</v>
      </c>
      <c r="AK304" s="530">
        <v>1269</v>
      </c>
      <c r="AL304" s="530">
        <v>561</v>
      </c>
      <c r="AM304" s="530">
        <v>482</v>
      </c>
      <c r="AN304" s="530">
        <v>806</v>
      </c>
      <c r="AO304" s="530">
        <v>118</v>
      </c>
      <c r="AP304" s="530">
        <v>31</v>
      </c>
      <c r="AQ304" s="530">
        <v>27</v>
      </c>
      <c r="AR304" s="530">
        <v>100</v>
      </c>
      <c r="AS304" s="530">
        <v>8</v>
      </c>
      <c r="AT304" s="530">
        <v>0</v>
      </c>
      <c r="AU304" s="530">
        <v>3</v>
      </c>
      <c r="AV304" s="530">
        <v>4</v>
      </c>
      <c r="AW304" s="530">
        <v>110</v>
      </c>
      <c r="AX304" s="530">
        <v>31</v>
      </c>
      <c r="AY304" s="530">
        <v>24</v>
      </c>
      <c r="AZ304" s="530">
        <v>96</v>
      </c>
      <c r="BA304" s="530">
        <v>7587</v>
      </c>
      <c r="BB304" s="530">
        <v>3048</v>
      </c>
      <c r="BC304" s="530">
        <v>2941</v>
      </c>
      <c r="BD304" s="530">
        <v>2315</v>
      </c>
      <c r="BE304" s="530">
        <v>6618</v>
      </c>
      <c r="BF304" s="530">
        <v>2780</v>
      </c>
      <c r="BG304" s="530">
        <v>2570</v>
      </c>
      <c r="BH304" s="530">
        <v>1638</v>
      </c>
      <c r="BI304" s="530">
        <v>969</v>
      </c>
      <c r="BJ304" s="530">
        <v>268</v>
      </c>
      <c r="BK304" s="530">
        <v>371</v>
      </c>
      <c r="BL304" s="530">
        <v>677</v>
      </c>
      <c r="BM304" s="530">
        <v>0</v>
      </c>
      <c r="BN304" s="530">
        <v>0</v>
      </c>
      <c r="BO304" s="530">
        <v>0</v>
      </c>
      <c r="BP304" s="530">
        <v>0</v>
      </c>
      <c r="BQ304" s="530">
        <v>0</v>
      </c>
      <c r="BR304" s="530">
        <v>0</v>
      </c>
      <c r="BS304" s="530">
        <v>0</v>
      </c>
      <c r="BT304" s="530">
        <v>0</v>
      </c>
      <c r="BU304" s="530">
        <v>0</v>
      </c>
      <c r="BV304" s="530">
        <v>0</v>
      </c>
      <c r="BW304" s="530">
        <v>0</v>
      </c>
      <c r="BX304" s="530">
        <v>0</v>
      </c>
      <c r="BY304" s="530">
        <v>63</v>
      </c>
      <c r="BZ304" s="530">
        <v>402</v>
      </c>
      <c r="CA304" s="530">
        <v>0</v>
      </c>
    </row>
    <row r="305" spans="1:79" s="477" customFormat="1">
      <c r="A305" s="477" t="s">
        <v>97</v>
      </c>
      <c r="B305" s="477" t="s">
        <v>1882</v>
      </c>
      <c r="C305" s="477">
        <v>2020</v>
      </c>
      <c r="D305" s="477" t="s">
        <v>1934</v>
      </c>
      <c r="E305" s="530">
        <v>4510</v>
      </c>
      <c r="F305" s="530">
        <v>5966</v>
      </c>
      <c r="G305" s="530">
        <v>2776</v>
      </c>
      <c r="H305" s="530">
        <v>2321</v>
      </c>
      <c r="I305" s="530">
        <v>1092</v>
      </c>
      <c r="J305" s="530">
        <v>0</v>
      </c>
      <c r="K305" s="530">
        <v>0</v>
      </c>
      <c r="L305" s="530">
        <v>0</v>
      </c>
      <c r="M305" s="530">
        <v>0</v>
      </c>
      <c r="N305" s="530">
        <v>0</v>
      </c>
      <c r="O305" s="530">
        <v>0</v>
      </c>
      <c r="P305" s="530">
        <v>0</v>
      </c>
      <c r="Q305" s="530">
        <v>335</v>
      </c>
      <c r="R305" s="530">
        <v>0</v>
      </c>
      <c r="S305" s="530">
        <v>0</v>
      </c>
      <c r="T305" s="530">
        <v>0</v>
      </c>
      <c r="U305" s="530">
        <v>31</v>
      </c>
      <c r="V305" s="530">
        <v>0</v>
      </c>
      <c r="W305" s="530">
        <v>0</v>
      </c>
      <c r="X305" s="530">
        <v>0</v>
      </c>
      <c r="Y305" s="530">
        <v>304</v>
      </c>
      <c r="Z305" s="530">
        <v>0</v>
      </c>
      <c r="AA305" s="530">
        <v>0</v>
      </c>
      <c r="AB305" s="530">
        <v>0</v>
      </c>
      <c r="AC305" s="530">
        <v>1975</v>
      </c>
      <c r="AD305" s="530">
        <v>1075</v>
      </c>
      <c r="AE305" s="530">
        <v>792</v>
      </c>
      <c r="AF305" s="530">
        <v>1155</v>
      </c>
      <c r="AG305" s="530">
        <v>745</v>
      </c>
      <c r="AH305" s="530">
        <v>453</v>
      </c>
      <c r="AI305" s="530">
        <v>316</v>
      </c>
      <c r="AJ305" s="530">
        <v>432</v>
      </c>
      <c r="AK305" s="530">
        <v>1230</v>
      </c>
      <c r="AL305" s="530">
        <v>622</v>
      </c>
      <c r="AM305" s="530">
        <v>476</v>
      </c>
      <c r="AN305" s="530">
        <v>723</v>
      </c>
      <c r="AO305" s="530">
        <v>132</v>
      </c>
      <c r="AP305" s="530">
        <v>31</v>
      </c>
      <c r="AQ305" s="530">
        <v>25</v>
      </c>
      <c r="AR305" s="530">
        <v>104</v>
      </c>
      <c r="AS305" s="530">
        <v>4</v>
      </c>
      <c r="AT305" s="530">
        <v>1</v>
      </c>
      <c r="AU305" s="530">
        <v>1</v>
      </c>
      <c r="AV305" s="530">
        <v>3</v>
      </c>
      <c r="AW305" s="530">
        <v>128</v>
      </c>
      <c r="AX305" s="530">
        <v>30</v>
      </c>
      <c r="AY305" s="530">
        <v>24</v>
      </c>
      <c r="AZ305" s="530">
        <v>101</v>
      </c>
      <c r="BA305" s="530">
        <v>7874</v>
      </c>
      <c r="BB305" s="530">
        <v>3617</v>
      </c>
      <c r="BC305" s="530">
        <v>3098</v>
      </c>
      <c r="BD305" s="530">
        <v>2208</v>
      </c>
      <c r="BE305" s="530">
        <v>6898</v>
      </c>
      <c r="BF305" s="530">
        <v>3333</v>
      </c>
      <c r="BG305" s="530">
        <v>2742</v>
      </c>
      <c r="BH305" s="530">
        <v>1598</v>
      </c>
      <c r="BI305" s="530">
        <v>976</v>
      </c>
      <c r="BJ305" s="530">
        <v>284</v>
      </c>
      <c r="BK305" s="530">
        <v>356</v>
      </c>
      <c r="BL305" s="530">
        <v>610</v>
      </c>
      <c r="BM305" s="530">
        <v>0</v>
      </c>
      <c r="BN305" s="530">
        <v>0</v>
      </c>
      <c r="BO305" s="530">
        <v>0</v>
      </c>
      <c r="BP305" s="530">
        <v>0</v>
      </c>
      <c r="BQ305" s="530">
        <v>0</v>
      </c>
      <c r="BR305" s="530">
        <v>0</v>
      </c>
      <c r="BS305" s="530">
        <v>0</v>
      </c>
      <c r="BT305" s="530">
        <v>0</v>
      </c>
      <c r="BU305" s="530">
        <v>0</v>
      </c>
      <c r="BV305" s="530">
        <v>0</v>
      </c>
      <c r="BW305" s="530">
        <v>0</v>
      </c>
      <c r="BX305" s="530">
        <v>0</v>
      </c>
      <c r="BY305" s="530">
        <v>85</v>
      </c>
      <c r="BZ305" s="530">
        <v>396</v>
      </c>
      <c r="CA305" s="530">
        <v>0</v>
      </c>
    </row>
    <row r="306" spans="1:79" s="477" customFormat="1">
      <c r="A306" s="477" t="s">
        <v>97</v>
      </c>
      <c r="B306" s="477" t="s">
        <v>1882</v>
      </c>
      <c r="C306" s="477">
        <v>2021</v>
      </c>
      <c r="D306" s="477" t="s">
        <v>1934</v>
      </c>
      <c r="E306" s="530">
        <v>6331</v>
      </c>
      <c r="F306" s="530">
        <v>6334</v>
      </c>
      <c r="G306" s="530">
        <v>3275</v>
      </c>
      <c r="H306" s="530">
        <v>2442</v>
      </c>
      <c r="I306" s="530">
        <v>1183</v>
      </c>
      <c r="J306" s="530">
        <v>0</v>
      </c>
      <c r="K306" s="530">
        <v>0</v>
      </c>
      <c r="L306" s="530">
        <v>0</v>
      </c>
      <c r="M306" s="530">
        <v>0</v>
      </c>
      <c r="N306" s="530">
        <v>0</v>
      </c>
      <c r="O306" s="530">
        <v>0</v>
      </c>
      <c r="P306" s="530">
        <v>0</v>
      </c>
      <c r="Q306" s="530">
        <v>569</v>
      </c>
      <c r="R306" s="530">
        <v>0</v>
      </c>
      <c r="S306" s="530">
        <v>0</v>
      </c>
      <c r="T306" s="530">
        <v>0</v>
      </c>
      <c r="U306" s="530">
        <v>7</v>
      </c>
      <c r="V306" s="530">
        <v>0</v>
      </c>
      <c r="W306" s="530">
        <v>0</v>
      </c>
      <c r="X306" s="530">
        <v>0</v>
      </c>
      <c r="Y306" s="530">
        <v>562</v>
      </c>
      <c r="Z306" s="530">
        <v>0</v>
      </c>
      <c r="AA306" s="530">
        <v>0</v>
      </c>
      <c r="AB306" s="530">
        <v>0</v>
      </c>
      <c r="AC306" s="530">
        <v>2529</v>
      </c>
      <c r="AD306" s="530">
        <v>1386</v>
      </c>
      <c r="AE306" s="530">
        <v>1008</v>
      </c>
      <c r="AF306" s="530">
        <v>1495</v>
      </c>
      <c r="AG306" s="530">
        <v>897</v>
      </c>
      <c r="AH306" s="530">
        <v>576</v>
      </c>
      <c r="AI306" s="530">
        <v>365</v>
      </c>
      <c r="AJ306" s="530">
        <v>538</v>
      </c>
      <c r="AK306" s="530">
        <v>1632</v>
      </c>
      <c r="AL306" s="530">
        <v>810</v>
      </c>
      <c r="AM306" s="530">
        <v>643</v>
      </c>
      <c r="AN306" s="530">
        <v>957</v>
      </c>
      <c r="AO306" s="530">
        <v>135</v>
      </c>
      <c r="AP306" s="530">
        <v>42</v>
      </c>
      <c r="AQ306" s="530">
        <v>27</v>
      </c>
      <c r="AR306" s="530">
        <v>111</v>
      </c>
      <c r="AS306" s="530">
        <v>11</v>
      </c>
      <c r="AT306" s="530">
        <v>2</v>
      </c>
      <c r="AU306" s="530">
        <v>4</v>
      </c>
      <c r="AV306" s="530">
        <v>9</v>
      </c>
      <c r="AW306" s="530">
        <v>124</v>
      </c>
      <c r="AX306" s="530">
        <v>40</v>
      </c>
      <c r="AY306" s="530">
        <v>23</v>
      </c>
      <c r="AZ306" s="530">
        <v>102</v>
      </c>
      <c r="BA306" s="530">
        <v>7991</v>
      </c>
      <c r="BB306" s="530">
        <v>3877</v>
      </c>
      <c r="BC306" s="530">
        <v>3087</v>
      </c>
      <c r="BD306" s="530">
        <v>2383</v>
      </c>
      <c r="BE306" s="530">
        <v>6891</v>
      </c>
      <c r="BF306" s="530">
        <v>3503</v>
      </c>
      <c r="BG306" s="530">
        <v>2671</v>
      </c>
      <c r="BH306" s="530">
        <v>1661</v>
      </c>
      <c r="BI306" s="530">
        <v>1100</v>
      </c>
      <c r="BJ306" s="530">
        <v>374</v>
      </c>
      <c r="BK306" s="530">
        <v>416</v>
      </c>
      <c r="BL306" s="530">
        <v>722</v>
      </c>
      <c r="BM306" s="530">
        <v>24</v>
      </c>
      <c r="BN306" s="530">
        <v>0</v>
      </c>
      <c r="BO306" s="530">
        <v>6</v>
      </c>
      <c r="BP306" s="530">
        <v>23</v>
      </c>
      <c r="BQ306" s="530">
        <v>0</v>
      </c>
      <c r="BR306" s="530">
        <v>0</v>
      </c>
      <c r="BS306" s="530">
        <v>0</v>
      </c>
      <c r="BT306" s="530">
        <v>0</v>
      </c>
      <c r="BU306" s="530">
        <v>24</v>
      </c>
      <c r="BV306" s="530">
        <v>0</v>
      </c>
      <c r="BW306" s="530">
        <v>6</v>
      </c>
      <c r="BX306" s="530">
        <v>23</v>
      </c>
      <c r="BY306" s="530">
        <v>111</v>
      </c>
      <c r="BZ306" s="530">
        <v>472</v>
      </c>
      <c r="CA306" s="530">
        <v>0</v>
      </c>
    </row>
    <row r="307" spans="1:79" s="477" customFormat="1">
      <c r="A307" s="477" t="s">
        <v>97</v>
      </c>
      <c r="B307" s="477" t="s">
        <v>1882</v>
      </c>
      <c r="C307" s="477">
        <v>2022</v>
      </c>
      <c r="D307" s="477" t="s">
        <v>1934</v>
      </c>
      <c r="E307" s="530">
        <v>6165</v>
      </c>
      <c r="F307" s="530">
        <v>6478</v>
      </c>
      <c r="G307" s="530">
        <v>3488</v>
      </c>
      <c r="H307" s="530">
        <v>2343</v>
      </c>
      <c r="I307" s="530">
        <v>1079</v>
      </c>
      <c r="J307" s="530">
        <v>1</v>
      </c>
      <c r="K307" s="530">
        <v>1</v>
      </c>
      <c r="L307" s="530">
        <v>1</v>
      </c>
      <c r="M307" s="530">
        <v>0</v>
      </c>
      <c r="N307" s="530">
        <v>0</v>
      </c>
      <c r="O307" s="530">
        <v>0</v>
      </c>
      <c r="P307" s="530">
        <v>0</v>
      </c>
      <c r="Q307" s="530">
        <v>1113</v>
      </c>
      <c r="R307" s="530">
        <v>0</v>
      </c>
      <c r="S307" s="530">
        <v>0</v>
      </c>
      <c r="T307" s="530">
        <v>0</v>
      </c>
      <c r="U307" s="530">
        <v>0</v>
      </c>
      <c r="V307" s="530">
        <v>0</v>
      </c>
      <c r="W307" s="530">
        <v>0</v>
      </c>
      <c r="X307" s="530">
        <v>0</v>
      </c>
      <c r="Y307" s="530">
        <v>1113</v>
      </c>
      <c r="Z307" s="530">
        <v>0</v>
      </c>
      <c r="AA307" s="530">
        <v>0</v>
      </c>
      <c r="AB307" s="530">
        <v>0</v>
      </c>
      <c r="AC307" s="530">
        <v>1651</v>
      </c>
      <c r="AD307" s="530">
        <v>932</v>
      </c>
      <c r="AE307" s="530">
        <v>680</v>
      </c>
      <c r="AF307" s="530">
        <v>859</v>
      </c>
      <c r="AG307" s="530">
        <v>599</v>
      </c>
      <c r="AH307" s="530">
        <v>393</v>
      </c>
      <c r="AI307" s="530">
        <v>260</v>
      </c>
      <c r="AJ307" s="530">
        <v>289</v>
      </c>
      <c r="AK307" s="530">
        <v>1052</v>
      </c>
      <c r="AL307" s="530">
        <v>539</v>
      </c>
      <c r="AM307" s="530">
        <v>420</v>
      </c>
      <c r="AN307" s="530">
        <v>570</v>
      </c>
      <c r="AO307" s="530">
        <v>101</v>
      </c>
      <c r="AP307" s="530">
        <v>24</v>
      </c>
      <c r="AQ307" s="530">
        <v>10</v>
      </c>
      <c r="AR307" s="530">
        <v>86</v>
      </c>
      <c r="AS307" s="530">
        <v>7</v>
      </c>
      <c r="AT307" s="530">
        <v>3</v>
      </c>
      <c r="AU307" s="530">
        <v>0</v>
      </c>
      <c r="AV307" s="530">
        <v>5</v>
      </c>
      <c r="AW307" s="530">
        <v>94</v>
      </c>
      <c r="AX307" s="530">
        <v>21</v>
      </c>
      <c r="AY307" s="530">
        <v>10</v>
      </c>
      <c r="AZ307" s="530">
        <v>81</v>
      </c>
      <c r="BA307" s="530">
        <v>8145</v>
      </c>
      <c r="BB307" s="530">
        <v>4023</v>
      </c>
      <c r="BC307" s="530">
        <v>3079</v>
      </c>
      <c r="BD307" s="530">
        <v>2161</v>
      </c>
      <c r="BE307" s="530">
        <v>7069</v>
      </c>
      <c r="BF307" s="530">
        <v>3669</v>
      </c>
      <c r="BG307" s="530">
        <v>2662</v>
      </c>
      <c r="BH307" s="530">
        <v>1546</v>
      </c>
      <c r="BI307" s="530">
        <v>1076</v>
      </c>
      <c r="BJ307" s="530">
        <v>354</v>
      </c>
      <c r="BK307" s="530">
        <v>417</v>
      </c>
      <c r="BL307" s="530">
        <v>615</v>
      </c>
      <c r="BM307" s="530">
        <v>99</v>
      </c>
      <c r="BN307" s="530">
        <v>8</v>
      </c>
      <c r="BO307" s="530">
        <v>31</v>
      </c>
      <c r="BP307" s="530">
        <v>81</v>
      </c>
      <c r="BQ307" s="530">
        <v>33</v>
      </c>
      <c r="BR307" s="530">
        <v>6</v>
      </c>
      <c r="BS307" s="530">
        <v>10</v>
      </c>
      <c r="BT307" s="530">
        <v>25</v>
      </c>
      <c r="BU307" s="530">
        <v>66</v>
      </c>
      <c r="BV307" s="530">
        <v>2</v>
      </c>
      <c r="BW307" s="530">
        <v>21</v>
      </c>
      <c r="BX307" s="530">
        <v>56</v>
      </c>
      <c r="BY307" s="530">
        <v>63</v>
      </c>
      <c r="BZ307" s="530">
        <v>598</v>
      </c>
      <c r="CA307" s="530">
        <v>0</v>
      </c>
    </row>
    <row r="308" spans="1:79" s="477" customFormat="1">
      <c r="A308" s="477" t="s">
        <v>97</v>
      </c>
      <c r="B308" s="477" t="s">
        <v>1882</v>
      </c>
      <c r="C308" s="477">
        <v>2023</v>
      </c>
      <c r="D308" s="477" t="s">
        <v>1934</v>
      </c>
      <c r="E308" s="530">
        <v>6918</v>
      </c>
      <c r="F308" s="530">
        <v>6294</v>
      </c>
      <c r="G308" s="530">
        <v>3802</v>
      </c>
      <c r="H308" s="530">
        <v>2195</v>
      </c>
      <c r="I308" s="530">
        <v>922</v>
      </c>
      <c r="J308" s="530">
        <v>1</v>
      </c>
      <c r="K308" s="530">
        <v>1</v>
      </c>
      <c r="L308" s="530">
        <v>0</v>
      </c>
      <c r="M308" s="530">
        <v>0</v>
      </c>
      <c r="N308" s="530">
        <v>592</v>
      </c>
      <c r="O308" s="530">
        <v>0</v>
      </c>
      <c r="P308" s="530">
        <v>592</v>
      </c>
      <c r="Q308" s="530">
        <v>386</v>
      </c>
      <c r="R308" s="530">
        <v>62</v>
      </c>
      <c r="S308" s="530">
        <v>29</v>
      </c>
      <c r="T308" s="530">
        <v>269</v>
      </c>
      <c r="U308" s="530">
        <v>64</v>
      </c>
      <c r="V308" s="530">
        <v>5</v>
      </c>
      <c r="W308" s="530">
        <v>0</v>
      </c>
      <c r="X308" s="530">
        <v>45</v>
      </c>
      <c r="Y308" s="530">
        <v>322</v>
      </c>
      <c r="Z308" s="530">
        <v>57</v>
      </c>
      <c r="AA308" s="530">
        <v>29</v>
      </c>
      <c r="AB308" s="530">
        <v>224</v>
      </c>
      <c r="AC308" s="530">
        <v>1709</v>
      </c>
      <c r="AD308" s="530">
        <v>978</v>
      </c>
      <c r="AE308" s="530">
        <v>685</v>
      </c>
      <c r="AF308" s="530">
        <v>862</v>
      </c>
      <c r="AG308" s="530">
        <v>620</v>
      </c>
      <c r="AH308" s="530">
        <v>401</v>
      </c>
      <c r="AI308" s="530">
        <v>250</v>
      </c>
      <c r="AJ308" s="530">
        <v>301</v>
      </c>
      <c r="AK308" s="530">
        <v>1089</v>
      </c>
      <c r="AL308" s="530">
        <v>577</v>
      </c>
      <c r="AM308" s="530">
        <v>435</v>
      </c>
      <c r="AN308" s="530">
        <v>561</v>
      </c>
      <c r="AO308" s="530">
        <v>118</v>
      </c>
      <c r="AP308" s="530">
        <v>39</v>
      </c>
      <c r="AQ308" s="530">
        <v>24</v>
      </c>
      <c r="AR308" s="530">
        <v>84</v>
      </c>
      <c r="AS308" s="530">
        <v>4</v>
      </c>
      <c r="AT308" s="530">
        <v>0</v>
      </c>
      <c r="AU308" s="530">
        <v>0</v>
      </c>
      <c r="AV308" s="530">
        <v>1</v>
      </c>
      <c r="AW308" s="530">
        <v>114</v>
      </c>
      <c r="AX308" s="530">
        <v>39</v>
      </c>
      <c r="AY308" s="530">
        <v>24</v>
      </c>
      <c r="AZ308" s="530">
        <v>83</v>
      </c>
      <c r="BA308" s="530">
        <v>8193</v>
      </c>
      <c r="BB308" s="530">
        <v>4409</v>
      </c>
      <c r="BC308" s="530">
        <v>2903</v>
      </c>
      <c r="BD308" s="530">
        <v>1914</v>
      </c>
      <c r="BE308" s="530">
        <v>7032</v>
      </c>
      <c r="BF308" s="530">
        <v>3977</v>
      </c>
      <c r="BG308" s="530">
        <v>2459</v>
      </c>
      <c r="BH308" s="530">
        <v>1268</v>
      </c>
      <c r="BI308" s="530">
        <v>1161</v>
      </c>
      <c r="BJ308" s="530">
        <v>432</v>
      </c>
      <c r="BK308" s="530">
        <v>444</v>
      </c>
      <c r="BL308" s="530">
        <v>646</v>
      </c>
      <c r="BM308" s="530">
        <v>221</v>
      </c>
      <c r="BN308" s="530">
        <v>52</v>
      </c>
      <c r="BO308" s="530">
        <v>86</v>
      </c>
      <c r="BP308" s="530">
        <v>177</v>
      </c>
      <c r="BQ308" s="530">
        <v>85</v>
      </c>
      <c r="BR308" s="530">
        <v>28</v>
      </c>
      <c r="BS308" s="530">
        <v>33</v>
      </c>
      <c r="BT308" s="530">
        <v>73</v>
      </c>
      <c r="BU308" s="530">
        <v>136</v>
      </c>
      <c r="BV308" s="530">
        <v>24</v>
      </c>
      <c r="BW308" s="530">
        <v>53</v>
      </c>
      <c r="BX308" s="530">
        <v>104</v>
      </c>
      <c r="BY308" s="530">
        <v>79</v>
      </c>
      <c r="BZ308" s="530">
        <v>571</v>
      </c>
      <c r="CA308" s="530">
        <v>0</v>
      </c>
    </row>
    <row r="309" spans="1:79" s="477" customFormat="1">
      <c r="A309" s="477" t="s">
        <v>97</v>
      </c>
      <c r="B309" s="477" t="s">
        <v>1882</v>
      </c>
      <c r="C309" s="477">
        <v>2024</v>
      </c>
      <c r="D309" s="477" t="s">
        <v>1934</v>
      </c>
      <c r="E309" s="530">
        <v>8177</v>
      </c>
      <c r="F309" s="530">
        <v>6486</v>
      </c>
      <c r="G309" s="530">
        <v>3870</v>
      </c>
      <c r="H309" s="530">
        <v>2225</v>
      </c>
      <c r="I309" s="530">
        <v>878</v>
      </c>
      <c r="J309" s="530">
        <v>0</v>
      </c>
      <c r="K309" s="530">
        <v>0</v>
      </c>
      <c r="L309" s="530">
        <v>0</v>
      </c>
      <c r="M309" s="530">
        <v>0</v>
      </c>
      <c r="N309" s="530">
        <v>579</v>
      </c>
      <c r="O309" s="530">
        <v>0</v>
      </c>
      <c r="P309" s="530">
        <v>579</v>
      </c>
      <c r="Q309" s="530">
        <v>212</v>
      </c>
      <c r="R309" s="530">
        <v>58</v>
      </c>
      <c r="S309" s="530">
        <v>22</v>
      </c>
      <c r="T309" s="530">
        <v>93</v>
      </c>
      <c r="U309" s="530">
        <v>13</v>
      </c>
      <c r="V309" s="530">
        <v>2</v>
      </c>
      <c r="W309" s="530">
        <v>0</v>
      </c>
      <c r="X309" s="530">
        <v>2</v>
      </c>
      <c r="Y309" s="530">
        <v>199</v>
      </c>
      <c r="Z309" s="530">
        <v>56</v>
      </c>
      <c r="AA309" s="530">
        <v>22</v>
      </c>
      <c r="AB309" s="530">
        <v>91</v>
      </c>
      <c r="AC309" s="530">
        <v>1984</v>
      </c>
      <c r="AD309" s="530">
        <v>1173</v>
      </c>
      <c r="AE309" s="530">
        <v>777</v>
      </c>
      <c r="AF309" s="530">
        <v>885</v>
      </c>
      <c r="AG309" s="530">
        <v>947</v>
      </c>
      <c r="AH309" s="530">
        <v>543</v>
      </c>
      <c r="AI309" s="530">
        <v>378</v>
      </c>
      <c r="AJ309" s="530">
        <v>491</v>
      </c>
      <c r="AK309" s="530">
        <v>1037</v>
      </c>
      <c r="AL309" s="530">
        <v>630</v>
      </c>
      <c r="AM309" s="530">
        <v>399</v>
      </c>
      <c r="AN309" s="530">
        <v>394</v>
      </c>
      <c r="AO309" s="530">
        <v>98</v>
      </c>
      <c r="AP309" s="530">
        <v>24</v>
      </c>
      <c r="AQ309" s="530">
        <v>16</v>
      </c>
      <c r="AR309" s="530">
        <v>75</v>
      </c>
      <c r="AS309" s="530">
        <v>56</v>
      </c>
      <c r="AT309" s="530">
        <v>16</v>
      </c>
      <c r="AU309" s="530">
        <v>8</v>
      </c>
      <c r="AV309" s="530">
        <v>40</v>
      </c>
      <c r="AW309" s="530">
        <v>42</v>
      </c>
      <c r="AX309" s="530">
        <v>8</v>
      </c>
      <c r="AY309" s="530">
        <v>8</v>
      </c>
      <c r="AZ309" s="530">
        <v>35</v>
      </c>
      <c r="BA309" s="530">
        <v>8404</v>
      </c>
      <c r="BB309" s="530">
        <v>4484</v>
      </c>
      <c r="BC309" s="530">
        <v>2962</v>
      </c>
      <c r="BD309" s="530">
        <v>1939</v>
      </c>
      <c r="BE309" s="530">
        <v>7174</v>
      </c>
      <c r="BF309" s="530">
        <v>3978</v>
      </c>
      <c r="BG309" s="530">
        <v>2411</v>
      </c>
      <c r="BH309" s="530">
        <v>1328</v>
      </c>
      <c r="BI309" s="530">
        <v>1230</v>
      </c>
      <c r="BJ309" s="530">
        <v>506</v>
      </c>
      <c r="BK309" s="530">
        <v>551</v>
      </c>
      <c r="BL309" s="530">
        <v>611</v>
      </c>
      <c r="BM309" s="530">
        <v>258</v>
      </c>
      <c r="BN309" s="530">
        <v>47</v>
      </c>
      <c r="BO309" s="530">
        <v>102</v>
      </c>
      <c r="BP309" s="530">
        <v>188</v>
      </c>
      <c r="BQ309" s="530">
        <v>91</v>
      </c>
      <c r="BR309" s="530">
        <v>31</v>
      </c>
      <c r="BS309" s="530">
        <v>38</v>
      </c>
      <c r="BT309" s="530">
        <v>75</v>
      </c>
      <c r="BU309" s="530">
        <v>167</v>
      </c>
      <c r="BV309" s="530">
        <v>16</v>
      </c>
      <c r="BW309" s="530">
        <v>64</v>
      </c>
      <c r="BX309" s="530">
        <v>113</v>
      </c>
      <c r="BY309" s="530">
        <v>74</v>
      </c>
      <c r="BZ309" s="530">
        <v>590</v>
      </c>
      <c r="CA309" s="530">
        <v>0</v>
      </c>
    </row>
    <row r="310" spans="1:79" s="477" customFormat="1">
      <c r="A310" s="477" t="s">
        <v>97</v>
      </c>
      <c r="B310" s="477" t="s">
        <v>1882</v>
      </c>
      <c r="C310" s="477">
        <v>2025</v>
      </c>
      <c r="D310" s="477" t="s">
        <v>1935</v>
      </c>
      <c r="E310" s="530">
        <v>8177</v>
      </c>
      <c r="F310" s="530">
        <v>6486</v>
      </c>
      <c r="G310" s="530">
        <v>3306</v>
      </c>
      <c r="H310" s="530">
        <v>2479</v>
      </c>
      <c r="I310" s="530">
        <v>1144</v>
      </c>
      <c r="J310" s="530">
        <v>0</v>
      </c>
      <c r="K310" s="530">
        <v>0</v>
      </c>
      <c r="L310" s="530">
        <v>0</v>
      </c>
      <c r="M310" s="530">
        <v>0</v>
      </c>
      <c r="N310" s="530">
        <v>579</v>
      </c>
      <c r="O310" s="530">
        <v>0</v>
      </c>
      <c r="P310" s="530">
        <v>579</v>
      </c>
      <c r="Q310" s="530">
        <v>523</v>
      </c>
      <c r="R310" s="530">
        <v>114</v>
      </c>
      <c r="S310" s="530">
        <v>47</v>
      </c>
      <c r="T310" s="530">
        <v>297</v>
      </c>
      <c r="U310" s="530">
        <v>35</v>
      </c>
      <c r="V310" s="530">
        <v>7</v>
      </c>
      <c r="W310" s="530">
        <v>0</v>
      </c>
      <c r="X310" s="530">
        <v>28</v>
      </c>
      <c r="Y310" s="530">
        <v>488</v>
      </c>
      <c r="Z310" s="530">
        <v>107</v>
      </c>
      <c r="AA310" s="530">
        <v>47</v>
      </c>
      <c r="AB310" s="530">
        <v>269</v>
      </c>
      <c r="AC310" s="530">
        <v>1847</v>
      </c>
      <c r="AD310" s="530">
        <v>1001</v>
      </c>
      <c r="AE310" s="530">
        <v>743</v>
      </c>
      <c r="AF310" s="530">
        <v>1010</v>
      </c>
      <c r="AG310" s="530">
        <v>665</v>
      </c>
      <c r="AH310" s="530">
        <v>403</v>
      </c>
      <c r="AI310" s="530">
        <v>275</v>
      </c>
      <c r="AJ310" s="530">
        <v>365</v>
      </c>
      <c r="AK310" s="530">
        <v>1182</v>
      </c>
      <c r="AL310" s="530">
        <v>598</v>
      </c>
      <c r="AM310" s="530">
        <v>468</v>
      </c>
      <c r="AN310" s="530">
        <v>645</v>
      </c>
      <c r="AO310" s="530">
        <v>114</v>
      </c>
      <c r="AP310" s="530">
        <v>29</v>
      </c>
      <c r="AQ310" s="530">
        <v>20</v>
      </c>
      <c r="AR310" s="530">
        <v>92</v>
      </c>
      <c r="AS310" s="530">
        <v>16</v>
      </c>
      <c r="AT310" s="530">
        <v>4</v>
      </c>
      <c r="AU310" s="530">
        <v>3</v>
      </c>
      <c r="AV310" s="530">
        <v>11</v>
      </c>
      <c r="AW310" s="530">
        <v>98</v>
      </c>
      <c r="AX310" s="530">
        <v>25</v>
      </c>
      <c r="AY310" s="530">
        <v>17</v>
      </c>
      <c r="AZ310" s="530">
        <v>81</v>
      </c>
      <c r="BA310" s="530">
        <v>8404</v>
      </c>
      <c r="BB310" s="530">
        <v>3946</v>
      </c>
      <c r="BC310" s="530">
        <v>3190</v>
      </c>
      <c r="BD310" s="530">
        <v>2313</v>
      </c>
      <c r="BE310" s="530">
        <v>7266</v>
      </c>
      <c r="BF310" s="530">
        <v>3580</v>
      </c>
      <c r="BG310" s="530">
        <v>2739</v>
      </c>
      <c r="BH310" s="530">
        <v>1622</v>
      </c>
      <c r="BI310" s="530">
        <v>1138</v>
      </c>
      <c r="BJ310" s="530">
        <v>366</v>
      </c>
      <c r="BK310" s="530">
        <v>451</v>
      </c>
      <c r="BL310" s="530">
        <v>691</v>
      </c>
      <c r="BM310" s="530">
        <v>258</v>
      </c>
      <c r="BN310" s="530">
        <v>32</v>
      </c>
      <c r="BO310" s="530">
        <v>87</v>
      </c>
      <c r="BP310" s="530">
        <v>213</v>
      </c>
      <c r="BQ310" s="530">
        <v>69</v>
      </c>
      <c r="BR310" s="530">
        <v>21</v>
      </c>
      <c r="BS310" s="530">
        <v>23</v>
      </c>
      <c r="BT310" s="530">
        <v>60</v>
      </c>
      <c r="BU310" s="530">
        <v>189</v>
      </c>
      <c r="BV310" s="530">
        <v>11</v>
      </c>
      <c r="BW310" s="530">
        <v>64</v>
      </c>
      <c r="BX310" s="530">
        <v>153</v>
      </c>
      <c r="BY310" s="530">
        <v>76</v>
      </c>
      <c r="BZ310" s="530">
        <v>590</v>
      </c>
      <c r="CA310" s="530">
        <v>0</v>
      </c>
    </row>
    <row r="311" spans="1:79" s="477" customFormat="1">
      <c r="A311" s="477" t="s">
        <v>97</v>
      </c>
      <c r="B311" s="477" t="s">
        <v>1882</v>
      </c>
      <c r="C311" s="477">
        <v>2026</v>
      </c>
      <c r="D311" s="477" t="s">
        <v>1935</v>
      </c>
      <c r="E311" s="530">
        <v>8177</v>
      </c>
      <c r="F311" s="530">
        <v>6486</v>
      </c>
      <c r="G311" s="530">
        <v>3306</v>
      </c>
      <c r="H311" s="530">
        <v>2479</v>
      </c>
      <c r="I311" s="530">
        <v>1144</v>
      </c>
      <c r="J311" s="530">
        <v>0</v>
      </c>
      <c r="K311" s="530">
        <v>0</v>
      </c>
      <c r="L311" s="530">
        <v>0</v>
      </c>
      <c r="M311" s="530">
        <v>0</v>
      </c>
      <c r="N311" s="530">
        <v>579</v>
      </c>
      <c r="O311" s="530">
        <v>0</v>
      </c>
      <c r="P311" s="530">
        <v>579</v>
      </c>
      <c r="Q311" s="530">
        <v>523</v>
      </c>
      <c r="R311" s="530">
        <v>114</v>
      </c>
      <c r="S311" s="530">
        <v>47</v>
      </c>
      <c r="T311" s="530">
        <v>297</v>
      </c>
      <c r="U311" s="530">
        <v>35</v>
      </c>
      <c r="V311" s="530">
        <v>7</v>
      </c>
      <c r="W311" s="530">
        <v>0</v>
      </c>
      <c r="X311" s="530">
        <v>28</v>
      </c>
      <c r="Y311" s="530">
        <v>488</v>
      </c>
      <c r="Z311" s="530">
        <v>107</v>
      </c>
      <c r="AA311" s="530">
        <v>47</v>
      </c>
      <c r="AB311" s="530">
        <v>269</v>
      </c>
      <c r="AC311" s="530">
        <v>1847</v>
      </c>
      <c r="AD311" s="530">
        <v>1001</v>
      </c>
      <c r="AE311" s="530">
        <v>743</v>
      </c>
      <c r="AF311" s="530">
        <v>1010</v>
      </c>
      <c r="AG311" s="530">
        <v>665</v>
      </c>
      <c r="AH311" s="530">
        <v>403</v>
      </c>
      <c r="AI311" s="530">
        <v>275</v>
      </c>
      <c r="AJ311" s="530">
        <v>365</v>
      </c>
      <c r="AK311" s="530">
        <v>1182</v>
      </c>
      <c r="AL311" s="530">
        <v>598</v>
      </c>
      <c r="AM311" s="530">
        <v>468</v>
      </c>
      <c r="AN311" s="530">
        <v>645</v>
      </c>
      <c r="AO311" s="530">
        <v>114</v>
      </c>
      <c r="AP311" s="530">
        <v>29</v>
      </c>
      <c r="AQ311" s="530">
        <v>20</v>
      </c>
      <c r="AR311" s="530">
        <v>92</v>
      </c>
      <c r="AS311" s="530">
        <v>16</v>
      </c>
      <c r="AT311" s="530">
        <v>4</v>
      </c>
      <c r="AU311" s="530">
        <v>3</v>
      </c>
      <c r="AV311" s="530">
        <v>11</v>
      </c>
      <c r="AW311" s="530">
        <v>98</v>
      </c>
      <c r="AX311" s="530">
        <v>25</v>
      </c>
      <c r="AY311" s="530">
        <v>17</v>
      </c>
      <c r="AZ311" s="530">
        <v>81</v>
      </c>
      <c r="BA311" s="530">
        <v>8404</v>
      </c>
      <c r="BB311" s="530">
        <v>3946</v>
      </c>
      <c r="BC311" s="530">
        <v>3190</v>
      </c>
      <c r="BD311" s="530">
        <v>2313</v>
      </c>
      <c r="BE311" s="530">
        <v>7266</v>
      </c>
      <c r="BF311" s="530">
        <v>3580</v>
      </c>
      <c r="BG311" s="530">
        <v>2739</v>
      </c>
      <c r="BH311" s="530">
        <v>1622</v>
      </c>
      <c r="BI311" s="530">
        <v>1138</v>
      </c>
      <c r="BJ311" s="530">
        <v>366</v>
      </c>
      <c r="BK311" s="530">
        <v>451</v>
      </c>
      <c r="BL311" s="530">
        <v>691</v>
      </c>
      <c r="BM311" s="530">
        <v>258</v>
      </c>
      <c r="BN311" s="530">
        <v>32</v>
      </c>
      <c r="BO311" s="530">
        <v>87</v>
      </c>
      <c r="BP311" s="530">
        <v>213</v>
      </c>
      <c r="BQ311" s="530">
        <v>69</v>
      </c>
      <c r="BR311" s="530">
        <v>21</v>
      </c>
      <c r="BS311" s="530">
        <v>23</v>
      </c>
      <c r="BT311" s="530">
        <v>60</v>
      </c>
      <c r="BU311" s="530">
        <v>189</v>
      </c>
      <c r="BV311" s="530">
        <v>11</v>
      </c>
      <c r="BW311" s="530">
        <v>64</v>
      </c>
      <c r="BX311" s="530">
        <v>153</v>
      </c>
      <c r="BY311" s="530">
        <v>76</v>
      </c>
      <c r="BZ311" s="530">
        <v>590</v>
      </c>
      <c r="CA311" s="530">
        <v>0</v>
      </c>
    </row>
    <row r="312" spans="1:79" s="477" customFormat="1">
      <c r="A312" s="477" t="s">
        <v>97</v>
      </c>
      <c r="B312" s="477" t="s">
        <v>1882</v>
      </c>
      <c r="C312" s="477">
        <v>2024</v>
      </c>
      <c r="D312" s="477" t="s">
        <v>1937</v>
      </c>
      <c r="E312" s="530">
        <f t="shared" ref="E312:AJ312" si="75">E309</f>
        <v>8177</v>
      </c>
      <c r="F312" s="530">
        <f t="shared" si="75"/>
        <v>6486</v>
      </c>
      <c r="G312" s="530">
        <f t="shared" si="75"/>
        <v>3870</v>
      </c>
      <c r="H312" s="530">
        <f t="shared" si="75"/>
        <v>2225</v>
      </c>
      <c r="I312" s="530">
        <f t="shared" si="75"/>
        <v>878</v>
      </c>
      <c r="J312" s="530">
        <f t="shared" si="75"/>
        <v>0</v>
      </c>
      <c r="K312" s="530">
        <f t="shared" si="75"/>
        <v>0</v>
      </c>
      <c r="L312" s="530">
        <f t="shared" si="75"/>
        <v>0</v>
      </c>
      <c r="M312" s="530">
        <f t="shared" si="75"/>
        <v>0</v>
      </c>
      <c r="N312" s="530">
        <f t="shared" si="75"/>
        <v>579</v>
      </c>
      <c r="O312" s="530">
        <f t="shared" si="75"/>
        <v>0</v>
      </c>
      <c r="P312" s="530">
        <f t="shared" si="75"/>
        <v>579</v>
      </c>
      <c r="Q312" s="530">
        <f t="shared" si="75"/>
        <v>212</v>
      </c>
      <c r="R312" s="530">
        <f t="shared" si="75"/>
        <v>58</v>
      </c>
      <c r="S312" s="530">
        <f t="shared" si="75"/>
        <v>22</v>
      </c>
      <c r="T312" s="530">
        <f t="shared" si="75"/>
        <v>93</v>
      </c>
      <c r="U312" s="530">
        <f t="shared" si="75"/>
        <v>13</v>
      </c>
      <c r="V312" s="530">
        <f t="shared" si="75"/>
        <v>2</v>
      </c>
      <c r="W312" s="530">
        <f t="shared" si="75"/>
        <v>0</v>
      </c>
      <c r="X312" s="530">
        <f t="shared" si="75"/>
        <v>2</v>
      </c>
      <c r="Y312" s="530">
        <f t="shared" si="75"/>
        <v>199</v>
      </c>
      <c r="Z312" s="530">
        <f t="shared" si="75"/>
        <v>56</v>
      </c>
      <c r="AA312" s="530">
        <f t="shared" si="75"/>
        <v>22</v>
      </c>
      <c r="AB312" s="530">
        <f t="shared" si="75"/>
        <v>91</v>
      </c>
      <c r="AC312" s="530">
        <f t="shared" si="75"/>
        <v>1984</v>
      </c>
      <c r="AD312" s="530">
        <f t="shared" si="75"/>
        <v>1173</v>
      </c>
      <c r="AE312" s="530">
        <f t="shared" si="75"/>
        <v>777</v>
      </c>
      <c r="AF312" s="530">
        <f t="shared" si="75"/>
        <v>885</v>
      </c>
      <c r="AG312" s="530">
        <f t="shared" si="75"/>
        <v>947</v>
      </c>
      <c r="AH312" s="530">
        <f t="shared" si="75"/>
        <v>543</v>
      </c>
      <c r="AI312" s="530">
        <f t="shared" si="75"/>
        <v>378</v>
      </c>
      <c r="AJ312" s="530">
        <f t="shared" si="75"/>
        <v>491</v>
      </c>
      <c r="AK312" s="530">
        <f t="shared" ref="AK312:BP312" si="76">AK309</f>
        <v>1037</v>
      </c>
      <c r="AL312" s="530">
        <f t="shared" si="76"/>
        <v>630</v>
      </c>
      <c r="AM312" s="530">
        <f t="shared" si="76"/>
        <v>399</v>
      </c>
      <c r="AN312" s="530">
        <f t="shared" si="76"/>
        <v>394</v>
      </c>
      <c r="AO312" s="530">
        <f t="shared" si="76"/>
        <v>98</v>
      </c>
      <c r="AP312" s="530">
        <f t="shared" si="76"/>
        <v>24</v>
      </c>
      <c r="AQ312" s="530">
        <f t="shared" si="76"/>
        <v>16</v>
      </c>
      <c r="AR312" s="530">
        <f t="shared" si="76"/>
        <v>75</v>
      </c>
      <c r="AS312" s="530">
        <f t="shared" si="76"/>
        <v>56</v>
      </c>
      <c r="AT312" s="530">
        <f t="shared" si="76"/>
        <v>16</v>
      </c>
      <c r="AU312" s="530">
        <f t="shared" si="76"/>
        <v>8</v>
      </c>
      <c r="AV312" s="530">
        <f t="shared" si="76"/>
        <v>40</v>
      </c>
      <c r="AW312" s="530">
        <f t="shared" si="76"/>
        <v>42</v>
      </c>
      <c r="AX312" s="530">
        <f t="shared" si="76"/>
        <v>8</v>
      </c>
      <c r="AY312" s="530">
        <f t="shared" si="76"/>
        <v>8</v>
      </c>
      <c r="AZ312" s="530">
        <f t="shared" si="76"/>
        <v>35</v>
      </c>
      <c r="BA312" s="530">
        <f t="shared" si="76"/>
        <v>8404</v>
      </c>
      <c r="BB312" s="530">
        <f t="shared" si="76"/>
        <v>4484</v>
      </c>
      <c r="BC312" s="530">
        <f t="shared" si="76"/>
        <v>2962</v>
      </c>
      <c r="BD312" s="530">
        <f t="shared" si="76"/>
        <v>1939</v>
      </c>
      <c r="BE312" s="530">
        <f t="shared" si="76"/>
        <v>7174</v>
      </c>
      <c r="BF312" s="530">
        <f t="shared" si="76"/>
        <v>3978</v>
      </c>
      <c r="BG312" s="530">
        <f t="shared" si="76"/>
        <v>2411</v>
      </c>
      <c r="BH312" s="530">
        <f t="shared" si="76"/>
        <v>1328</v>
      </c>
      <c r="BI312" s="530">
        <f t="shared" si="76"/>
        <v>1230</v>
      </c>
      <c r="BJ312" s="530">
        <f t="shared" si="76"/>
        <v>506</v>
      </c>
      <c r="BK312" s="530">
        <f t="shared" si="76"/>
        <v>551</v>
      </c>
      <c r="BL312" s="530">
        <f t="shared" si="76"/>
        <v>611</v>
      </c>
      <c r="BM312" s="530">
        <f t="shared" si="76"/>
        <v>258</v>
      </c>
      <c r="BN312" s="530">
        <f t="shared" si="76"/>
        <v>47</v>
      </c>
      <c r="BO312" s="530">
        <f t="shared" si="76"/>
        <v>102</v>
      </c>
      <c r="BP312" s="530">
        <f t="shared" si="76"/>
        <v>188</v>
      </c>
      <c r="BQ312" s="530">
        <f t="shared" ref="BQ312:BX312" si="77">BQ309</f>
        <v>91</v>
      </c>
      <c r="BR312" s="530">
        <f t="shared" si="77"/>
        <v>31</v>
      </c>
      <c r="BS312" s="530">
        <f t="shared" si="77"/>
        <v>38</v>
      </c>
      <c r="BT312" s="530">
        <f t="shared" si="77"/>
        <v>75</v>
      </c>
      <c r="BU312" s="530">
        <f t="shared" si="77"/>
        <v>167</v>
      </c>
      <c r="BV312" s="530">
        <f t="shared" si="77"/>
        <v>16</v>
      </c>
      <c r="BW312" s="530">
        <f t="shared" si="77"/>
        <v>64</v>
      </c>
      <c r="BX312" s="530">
        <f t="shared" si="77"/>
        <v>113</v>
      </c>
      <c r="BY312" s="530">
        <f>IF(OR(BY308=0,BY308=""), BY309,IF(BY309&gt;(BY308*(1+Dash!$B$6)), BY308*(1+Dash!$B$6), IF(BY309&lt;(BY308*(1-Dash!$B$7)), BY308*(1-Dash!$B$7), BY309)))</f>
        <v>75.05</v>
      </c>
      <c r="BZ312" s="530">
        <f>IF(OR(BZ308=0,BZ308=""), BZ309,IF(BZ309&gt;(BZ308*(1+Dash!$B$6)), BZ308*(1+Dash!$B$6), IF(BZ309&lt;(BZ308*(1-Dash!$B$7)), BZ308*(1-Dash!$B$7), BZ309)))</f>
        <v>590</v>
      </c>
      <c r="CA312" s="530">
        <f>IF(OR(CA308=0,CA308=""), CA309,IF(CA309&gt;(CA308*(1+Dash!$B$6)), CA308*(1+Dash!$B$6), IF(CA309&lt;(CA308*(1-Dash!$B$7)), CA308*(1-Dash!$B$7), CA309)))</f>
        <v>0</v>
      </c>
    </row>
    <row r="313" spans="1:79" s="477" customFormat="1">
      <c r="A313" s="477" t="s">
        <v>97</v>
      </c>
      <c r="B313" s="477" t="s">
        <v>1882</v>
      </c>
      <c r="C313" s="477">
        <v>2025</v>
      </c>
      <c r="D313" s="477" t="s">
        <v>1937</v>
      </c>
      <c r="E313" s="530">
        <f>IF(OR(E309=0, E309=""), E310, IF(E310&gt;(E309*(1+Dash!$B$6)), E309*(1+Dash!$B$6), IF(E310&lt;(E309*(1-Dash!$B$7)), E309*(1-Dash!$B$7), E310)))</f>
        <v>8177</v>
      </c>
      <c r="F313" s="530">
        <f>IF(OR(F309=0, F309=""), F310, IF(F310&gt;(F309*(1+Dash!$B$6)), F309*(1+Dash!$B$6), IF(F310&lt;(F309*(1-Dash!$B$7)), F309*(1-Dash!$B$7), F310)))</f>
        <v>6486</v>
      </c>
      <c r="G313" s="530">
        <f>IF(OR(G309=0, G309=""), G310, IF(G310&gt;(G309*(1+Dash!$B$6)), G309*(1+Dash!$B$6), IF(G310&lt;(G309*(1-Dash!$B$7)), G309*(1-Dash!$B$7), G310)))</f>
        <v>3676.5</v>
      </c>
      <c r="H313" s="530">
        <f>IF(OR(H309=0, H309=""), H310, IF(H310&gt;(H309*(1+Dash!$B$6)), H309*(1+Dash!$B$6), IF(H310&lt;(H309*(1-Dash!$B$7)), H309*(1-Dash!$B$7), H310)))</f>
        <v>2447.5</v>
      </c>
      <c r="I313" s="530">
        <f>IF(OR(I309=0, I309=""), I310, IF(I310&gt;(I309*(1+Dash!$B$6)), I309*(1+Dash!$B$6), IF(I310&lt;(I309*(1-Dash!$B$7)), I309*(1-Dash!$B$7), I310)))</f>
        <v>965.80000000000007</v>
      </c>
      <c r="J313" s="530">
        <f>IF(OR(J309=0, J309=""), J310, IF(J310&gt;(J309*(1+Dash!$B$6)), J309*(1+Dash!$B$6), IF(J310&lt;(J309*(1-Dash!$B$7)), J309*(1-Dash!$B$7), J310)))</f>
        <v>0</v>
      </c>
      <c r="K313" s="530">
        <f>IF(OR(K309=0, K309=""), K310, IF(K310&gt;(K309*(1+Dash!$B$6)), K309*(1+Dash!$B$6), IF(K310&lt;(K309*(1-Dash!$B$7)), K309*(1-Dash!$B$7), K310)))</f>
        <v>0</v>
      </c>
      <c r="L313" s="530">
        <f>IF(OR(L309=0, L309=""), L310, IF(L310&gt;(L309*(1+Dash!$B$6)), L309*(1+Dash!$B$6), IF(L310&lt;(L309*(1-Dash!$B$7)), L309*(1-Dash!$B$7), L310)))</f>
        <v>0</v>
      </c>
      <c r="M313" s="530">
        <f>IF(OR(M309=0, M309=""), M310, IF(M310&gt;(M309*(1+Dash!$B$6)), M309*(1+Dash!$B$6), IF(M310&lt;(M309*(1-Dash!$B$7)), M309*(1-Dash!$B$7), M310)))</f>
        <v>0</v>
      </c>
      <c r="N313" s="530">
        <f>IF(OR(N309=0, N309=""), N310, IF(N310&gt;(N309*(1+Dash!$B$6)), N309*(1+Dash!$B$6), IF(N310&lt;(N309*(1-Dash!$B$7)), N309*(1-Dash!$B$7), N310)))</f>
        <v>579</v>
      </c>
      <c r="O313" s="530">
        <f>IF(OR(O309=0, O309=""), O310, IF(O310&gt;(O309*(1+Dash!$B$6)), O309*(1+Dash!$B$6), IF(O310&lt;(O309*(1-Dash!$B$7)), O309*(1-Dash!$B$7), O310)))</f>
        <v>0</v>
      </c>
      <c r="P313" s="530">
        <f>IF(OR(P309=0, P309=""), P310, IF(P310&gt;(P309*(1+Dash!$B$6)), P309*(1+Dash!$B$6), IF(P310&lt;(P309*(1-Dash!$B$7)), P309*(1-Dash!$B$7), P310)))</f>
        <v>579</v>
      </c>
      <c r="Q313" s="530">
        <f>IF(OR(Q309=0, Q309=""), Q310, IF(Q310&gt;(Q309*(1+Dash!$B$6)), Q309*(1+Dash!$B$6), IF(Q310&lt;(Q309*(1-Dash!$B$7)), Q309*(1-Dash!$B$7), Q310)))</f>
        <v>233.20000000000002</v>
      </c>
      <c r="R313" s="530">
        <f>IF(OR(R309=0, R309=""), R310, IF(R310&gt;(R309*(1+Dash!$B$6)), R309*(1+Dash!$B$6), IF(R310&lt;(R309*(1-Dash!$B$7)), R309*(1-Dash!$B$7), R310)))</f>
        <v>63.800000000000004</v>
      </c>
      <c r="S313" s="530">
        <f>IF(OR(S309=0, S309=""), S310, IF(S310&gt;(S309*(1+Dash!$B$6)), S309*(1+Dash!$B$6), IF(S310&lt;(S309*(1-Dash!$B$7)), S309*(1-Dash!$B$7), S310)))</f>
        <v>24.200000000000003</v>
      </c>
      <c r="T313" s="530">
        <f>IF(OR(T309=0, T309=""), T310, IF(T310&gt;(T309*(1+Dash!$B$6)), T309*(1+Dash!$B$6), IF(T310&lt;(T309*(1-Dash!$B$7)), T309*(1-Dash!$B$7), T310)))</f>
        <v>102.30000000000001</v>
      </c>
      <c r="U313" s="530">
        <f>IF(OR(U309=0, U309=""), U310, IF(U310&gt;(U309*(1+Dash!$B$6)), U309*(1+Dash!$B$6), IF(U310&lt;(U309*(1-Dash!$B$7)), U309*(1-Dash!$B$7), U310)))</f>
        <v>14.3</v>
      </c>
      <c r="V313" s="530">
        <f>IF(OR(V309=0, V309=""), V310, IF(V310&gt;(V309*(1+Dash!$B$6)), V309*(1+Dash!$B$6), IF(V310&lt;(V309*(1-Dash!$B$7)), V309*(1-Dash!$B$7), V310)))</f>
        <v>2.2000000000000002</v>
      </c>
      <c r="W313" s="530">
        <f>IF(OR(W309=0, W309=""), W310, IF(W310&gt;(W309*(1+Dash!$B$6)), W309*(1+Dash!$B$6), IF(W310&lt;(W309*(1-Dash!$B$7)), W309*(1-Dash!$B$7), W310)))</f>
        <v>0</v>
      </c>
      <c r="X313" s="530">
        <f>IF(OR(X309=0, X309=""), X310, IF(X310&gt;(X309*(1+Dash!$B$6)), X309*(1+Dash!$B$6), IF(X310&lt;(X309*(1-Dash!$B$7)), X309*(1-Dash!$B$7), X310)))</f>
        <v>2.2000000000000002</v>
      </c>
      <c r="Y313" s="530">
        <f>IF(OR(Y309=0, Y309=""), Y310, IF(Y310&gt;(Y309*(1+Dash!$B$6)), Y309*(1+Dash!$B$6), IF(Y310&lt;(Y309*(1-Dash!$B$7)), Y309*(1-Dash!$B$7), Y310)))</f>
        <v>218.9</v>
      </c>
      <c r="Z313" s="530">
        <f>IF(OR(Z309=0, Z309=""), Z310, IF(Z310&gt;(Z309*(1+Dash!$B$6)), Z309*(1+Dash!$B$6), IF(Z310&lt;(Z309*(1-Dash!$B$7)), Z309*(1-Dash!$B$7), Z310)))</f>
        <v>61.600000000000009</v>
      </c>
      <c r="AA313" s="530">
        <f>IF(OR(AA309=0, AA309=""), AA310, IF(AA310&gt;(AA309*(1+Dash!$B$6)), AA309*(1+Dash!$B$6), IF(AA310&lt;(AA309*(1-Dash!$B$7)), AA309*(1-Dash!$B$7), AA310)))</f>
        <v>24.200000000000003</v>
      </c>
      <c r="AB313" s="530">
        <f>IF(OR(AB309=0, AB309=""), AB310, IF(AB310&gt;(AB309*(1+Dash!$B$6)), AB309*(1+Dash!$B$6), IF(AB310&lt;(AB309*(1-Dash!$B$7)), AB309*(1-Dash!$B$7), AB310)))</f>
        <v>100.10000000000001</v>
      </c>
      <c r="AC313" s="530">
        <f>IF(OR(AC309=0, AC309=""), AC310, IF(AC310&gt;(AC309*(1+Dash!$B$6)), AC309*(1+Dash!$B$6), IF(AC310&lt;(AC309*(1-Dash!$B$7)), AC309*(1-Dash!$B$7), AC310)))</f>
        <v>1884.8</v>
      </c>
      <c r="AD313" s="530">
        <f>IF(OR(AD309=0, AD309=""), AD310, IF(AD310&gt;(AD309*(1+Dash!$B$6)), AD309*(1+Dash!$B$6), IF(AD310&lt;(AD309*(1-Dash!$B$7)), AD309*(1-Dash!$B$7), AD310)))</f>
        <v>1114.3499999999999</v>
      </c>
      <c r="AE313" s="530">
        <f>IF(OR(AE309=0, AE309=""), AE310, IF(AE310&gt;(AE309*(1+Dash!$B$6)), AE309*(1+Dash!$B$6), IF(AE310&lt;(AE309*(1-Dash!$B$7)), AE309*(1-Dash!$B$7), AE310)))</f>
        <v>743</v>
      </c>
      <c r="AF313" s="530">
        <f>IF(OR(AF309=0, AF309=""), AF310, IF(AF310&gt;(AF309*(1+Dash!$B$6)), AF309*(1+Dash!$B$6), IF(AF310&lt;(AF309*(1-Dash!$B$7)), AF309*(1-Dash!$B$7), AF310)))</f>
        <v>973.50000000000011</v>
      </c>
      <c r="AG313" s="530">
        <f>IF(OR(AG309=0, AG309=""), AG310, IF(AG310&gt;(AG309*(1+Dash!$B$6)), AG309*(1+Dash!$B$6), IF(AG310&lt;(AG309*(1-Dash!$B$7)), AG309*(1-Dash!$B$7), AG310)))</f>
        <v>899.65</v>
      </c>
      <c r="AH313" s="530">
        <f>IF(OR(AH309=0, AH309=""), AH310, IF(AH310&gt;(AH309*(1+Dash!$B$6)), AH309*(1+Dash!$B$6), IF(AH310&lt;(AH309*(1-Dash!$B$7)), AH309*(1-Dash!$B$7), AH310)))</f>
        <v>515.85</v>
      </c>
      <c r="AI313" s="530">
        <f>IF(OR(AI309=0, AI309=""), AI310, IF(AI310&gt;(AI309*(1+Dash!$B$6)), AI309*(1+Dash!$B$6), IF(AI310&lt;(AI309*(1-Dash!$B$7)), AI309*(1-Dash!$B$7), AI310)))</f>
        <v>359.09999999999997</v>
      </c>
      <c r="AJ313" s="530">
        <f>IF(OR(AJ309=0, AJ309=""), AJ310, IF(AJ310&gt;(AJ309*(1+Dash!$B$6)), AJ309*(1+Dash!$B$6), IF(AJ310&lt;(AJ309*(1-Dash!$B$7)), AJ309*(1-Dash!$B$7), AJ310)))</f>
        <v>466.45</v>
      </c>
      <c r="AK313" s="530">
        <f>IF(OR(AK309=0, AK309=""), AK310, IF(AK310&gt;(AK309*(1+Dash!$B$6)), AK309*(1+Dash!$B$6), IF(AK310&lt;(AK309*(1-Dash!$B$7)), AK309*(1-Dash!$B$7), AK310)))</f>
        <v>1140.7</v>
      </c>
      <c r="AL313" s="530">
        <f>IF(OR(AL309=0, AL309=""), AL310, IF(AL310&gt;(AL309*(1+Dash!$B$6)), AL309*(1+Dash!$B$6), IF(AL310&lt;(AL309*(1-Dash!$B$7)), AL309*(1-Dash!$B$7), AL310)))</f>
        <v>598.5</v>
      </c>
      <c r="AM313" s="530">
        <f>IF(OR(AM309=0, AM309=""), AM310, IF(AM310&gt;(AM309*(1+Dash!$B$6)), AM309*(1+Dash!$B$6), IF(AM310&lt;(AM309*(1-Dash!$B$7)), AM309*(1-Dash!$B$7), AM310)))</f>
        <v>438.90000000000003</v>
      </c>
      <c r="AN313" s="530">
        <f>IF(OR(AN309=0, AN309=""), AN310, IF(AN310&gt;(AN309*(1+Dash!$B$6)), AN309*(1+Dash!$B$6), IF(AN310&lt;(AN309*(1-Dash!$B$7)), AN309*(1-Dash!$B$7), AN310)))</f>
        <v>433.40000000000003</v>
      </c>
      <c r="AO313" s="530">
        <f>IF(OR(AO309=0, AO309=""), AO310, IF(AO310&gt;(AO309*(1+Dash!$B$6)), AO309*(1+Dash!$B$6), IF(AO310&lt;(AO309*(1-Dash!$B$7)), AO309*(1-Dash!$B$7), AO310)))</f>
        <v>107.80000000000001</v>
      </c>
      <c r="AP313" s="530">
        <f>IF(OR(AP309=0, AP309=""), AP310, IF(AP310&gt;(AP309*(1+Dash!$B$6)), AP309*(1+Dash!$B$6), IF(AP310&lt;(AP309*(1-Dash!$B$7)), AP309*(1-Dash!$B$7), AP310)))</f>
        <v>26.400000000000002</v>
      </c>
      <c r="AQ313" s="530">
        <f>IF(OR(AQ309=0, AQ309=""), AQ310, IF(AQ310&gt;(AQ309*(1+Dash!$B$6)), AQ309*(1+Dash!$B$6), IF(AQ310&lt;(AQ309*(1-Dash!$B$7)), AQ309*(1-Dash!$B$7), AQ310)))</f>
        <v>17.600000000000001</v>
      </c>
      <c r="AR313" s="530">
        <f>IF(OR(AR309=0, AR309=""), AR310, IF(AR310&gt;(AR309*(1+Dash!$B$6)), AR309*(1+Dash!$B$6), IF(AR310&lt;(AR309*(1-Dash!$B$7)), AR309*(1-Dash!$B$7), AR310)))</f>
        <v>82.5</v>
      </c>
      <c r="AS313" s="530">
        <f>IF(OR(AS309=0, AS309=""), AS310, IF(AS310&gt;(AS309*(1+Dash!$B$6)), AS309*(1+Dash!$B$6), IF(AS310&lt;(AS309*(1-Dash!$B$7)), AS309*(1-Dash!$B$7), AS310)))</f>
        <v>53.199999999999996</v>
      </c>
      <c r="AT313" s="530">
        <f>IF(OR(AT309=0, AT309=""), AT310, IF(AT310&gt;(AT309*(1+Dash!$B$6)), AT309*(1+Dash!$B$6), IF(AT310&lt;(AT309*(1-Dash!$B$7)), AT309*(1-Dash!$B$7), AT310)))</f>
        <v>15.2</v>
      </c>
      <c r="AU313" s="530">
        <f>IF(OR(AU309=0, AU309=""), AU310, IF(AU310&gt;(AU309*(1+Dash!$B$6)), AU309*(1+Dash!$B$6), IF(AU310&lt;(AU309*(1-Dash!$B$7)), AU309*(1-Dash!$B$7), AU310)))</f>
        <v>7.6</v>
      </c>
      <c r="AV313" s="530">
        <f>IF(OR(AV309=0, AV309=""), AV310, IF(AV310&gt;(AV309*(1+Dash!$B$6)), AV309*(1+Dash!$B$6), IF(AV310&lt;(AV309*(1-Dash!$B$7)), AV309*(1-Dash!$B$7), AV310)))</f>
        <v>38</v>
      </c>
      <c r="AW313" s="530">
        <f>IF(OR(AW309=0, AW309=""), AW310, IF(AW310&gt;(AW309*(1+Dash!$B$6)), AW309*(1+Dash!$B$6), IF(AW310&lt;(AW309*(1-Dash!$B$7)), AW309*(1-Dash!$B$7), AW310)))</f>
        <v>46.2</v>
      </c>
      <c r="AX313" s="530">
        <f>IF(OR(AX309=0, AX309=""), AX310, IF(AX310&gt;(AX309*(1+Dash!$B$6)), AX309*(1+Dash!$B$6), IF(AX310&lt;(AX309*(1-Dash!$B$7)), AX309*(1-Dash!$B$7), AX310)))</f>
        <v>8.8000000000000007</v>
      </c>
      <c r="AY313" s="530">
        <f>IF(OR(AY309=0, AY309=""), AY310, IF(AY310&gt;(AY309*(1+Dash!$B$6)), AY309*(1+Dash!$B$6), IF(AY310&lt;(AY309*(1-Dash!$B$7)), AY309*(1-Dash!$B$7), AY310)))</f>
        <v>8.8000000000000007</v>
      </c>
      <c r="AZ313" s="530">
        <f>IF(OR(AZ309=0, AZ309=""), AZ310, IF(AZ310&gt;(AZ309*(1+Dash!$B$6)), AZ309*(1+Dash!$B$6), IF(AZ310&lt;(AZ309*(1-Dash!$B$7)), AZ309*(1-Dash!$B$7), AZ310)))</f>
        <v>38.5</v>
      </c>
      <c r="BA313" s="530">
        <f>IF(OR(BA309=0, BA309=""), BA310, IF(BA310&gt;(BA309*(1+Dash!$B$6)), BA309*(1+Dash!$B$6), IF(BA310&lt;(BA309*(1-Dash!$B$7)), BA309*(1-Dash!$B$7), BA310)))</f>
        <v>8404</v>
      </c>
      <c r="BB313" s="530">
        <f>IF(OR(BB309=0, BB309=""), BB310, IF(BB310&gt;(BB309*(1+Dash!$B$6)), BB309*(1+Dash!$B$6), IF(BB310&lt;(BB309*(1-Dash!$B$7)), BB309*(1-Dash!$B$7), BB310)))</f>
        <v>4259.8</v>
      </c>
      <c r="BC313" s="530">
        <f>IF(OR(BC309=0, BC309=""), BC310, IF(BC310&gt;(BC309*(1+Dash!$B$6)), BC309*(1+Dash!$B$6), IF(BC310&lt;(BC309*(1-Dash!$B$7)), BC309*(1-Dash!$B$7), BC310)))</f>
        <v>3190</v>
      </c>
      <c r="BD313" s="530">
        <f>IF(OR(BD309=0, BD309=""), BD310, IF(BD310&gt;(BD309*(1+Dash!$B$6)), BD309*(1+Dash!$B$6), IF(BD310&lt;(BD309*(1-Dash!$B$7)), BD309*(1-Dash!$B$7), BD310)))</f>
        <v>2132.9</v>
      </c>
      <c r="BE313" s="530">
        <f>IF(OR(BE309=0, BE309=""), BE310, IF(BE310&gt;(BE309*(1+Dash!$B$6)), BE309*(1+Dash!$B$6), IF(BE310&lt;(BE309*(1-Dash!$B$7)), BE309*(1-Dash!$B$7), BE310)))</f>
        <v>7266</v>
      </c>
      <c r="BF313" s="530">
        <f>IF(OR(BF309=0, BF309=""), BF310, IF(BF310&gt;(BF309*(1+Dash!$B$6)), BF309*(1+Dash!$B$6), IF(BF310&lt;(BF309*(1-Dash!$B$7)), BF309*(1-Dash!$B$7), BF310)))</f>
        <v>3779.1</v>
      </c>
      <c r="BG313" s="530">
        <f>IF(OR(BG309=0, BG309=""), BG310, IF(BG310&gt;(BG309*(1+Dash!$B$6)), BG309*(1+Dash!$B$6), IF(BG310&lt;(BG309*(1-Dash!$B$7)), BG309*(1-Dash!$B$7), BG310)))</f>
        <v>2652.1000000000004</v>
      </c>
      <c r="BH313" s="530">
        <f>IF(OR(BH309=0, BH309=""), BH310, IF(BH310&gt;(BH309*(1+Dash!$B$6)), BH309*(1+Dash!$B$6), IF(BH310&lt;(BH309*(1-Dash!$B$7)), BH309*(1-Dash!$B$7), BH310)))</f>
        <v>1460.8000000000002</v>
      </c>
      <c r="BI313" s="530">
        <f>IF(OR(BI309=0, BI309=""), BI310, IF(BI310&gt;(BI309*(1+Dash!$B$6)), BI309*(1+Dash!$B$6), IF(BI310&lt;(BI309*(1-Dash!$B$7)), BI309*(1-Dash!$B$7), BI310)))</f>
        <v>1168.5</v>
      </c>
      <c r="BJ313" s="530">
        <f>IF(OR(BJ309=0, BJ309=""), BJ310, IF(BJ310&gt;(BJ309*(1+Dash!$B$6)), BJ309*(1+Dash!$B$6), IF(BJ310&lt;(BJ309*(1-Dash!$B$7)), BJ309*(1-Dash!$B$7), BJ310)))</f>
        <v>480.7</v>
      </c>
      <c r="BK313" s="530">
        <f>IF(OR(BK309=0, BK309=""), BK310, IF(BK310&gt;(BK309*(1+Dash!$B$6)), BK309*(1+Dash!$B$6), IF(BK310&lt;(BK309*(1-Dash!$B$7)), BK309*(1-Dash!$B$7), BK310)))</f>
        <v>523.44999999999993</v>
      </c>
      <c r="BL313" s="530">
        <f>IF(OR(BL309=0, BL309=""), BL310, IF(BL310&gt;(BL309*(1+Dash!$B$6)), BL309*(1+Dash!$B$6), IF(BL310&lt;(BL309*(1-Dash!$B$7)), BL309*(1-Dash!$B$7), BL310)))</f>
        <v>672.1</v>
      </c>
      <c r="BM313" s="530">
        <f>IF(OR(BM309=0, BM309=""), BM310, IF(BM310&gt;(BM309*(1+Dash!$B$6)), BM309*(1+Dash!$B$6), IF(BM310&lt;(BM309*(1-Dash!$B$7)), BM309*(1-Dash!$B$7), BM310)))</f>
        <v>258</v>
      </c>
      <c r="BN313" s="530">
        <f>IF(OR(BN309=0, BN309=""), BN310, IF(BN310&gt;(BN309*(1+Dash!$B$6)), BN309*(1+Dash!$B$6), IF(BN310&lt;(BN309*(1-Dash!$B$7)), BN309*(1-Dash!$B$7), BN310)))</f>
        <v>44.65</v>
      </c>
      <c r="BO313" s="530">
        <f>IF(OR(BO309=0, BO309=""), BO310, IF(BO310&gt;(BO309*(1+Dash!$B$6)), BO309*(1+Dash!$B$6), IF(BO310&lt;(BO309*(1-Dash!$B$7)), BO309*(1-Dash!$B$7), BO310)))</f>
        <v>96.899999999999991</v>
      </c>
      <c r="BP313" s="530">
        <f>IF(OR(BP309=0, BP309=""), BP310, IF(BP310&gt;(BP309*(1+Dash!$B$6)), BP309*(1+Dash!$B$6), IF(BP310&lt;(BP309*(1-Dash!$B$7)), BP309*(1-Dash!$B$7), BP310)))</f>
        <v>206.8</v>
      </c>
      <c r="BQ313" s="530">
        <f>IF(OR(BQ309=0, BQ309=""), BQ310, IF(BQ310&gt;(BQ309*(1+Dash!$B$6)), BQ309*(1+Dash!$B$6), IF(BQ310&lt;(BQ309*(1-Dash!$B$7)), BQ309*(1-Dash!$B$7), BQ310)))</f>
        <v>86.45</v>
      </c>
      <c r="BR313" s="530">
        <f>IF(OR(BR309=0, BR309=""), BR310, IF(BR310&gt;(BR309*(1+Dash!$B$6)), BR309*(1+Dash!$B$6), IF(BR310&lt;(BR309*(1-Dash!$B$7)), BR309*(1-Dash!$B$7), BR310)))</f>
        <v>29.45</v>
      </c>
      <c r="BS313" s="530">
        <f>IF(OR(BS309=0, BS309=""), BS310, IF(BS310&gt;(BS309*(1+Dash!$B$6)), BS309*(1+Dash!$B$6), IF(BS310&lt;(BS309*(1-Dash!$B$7)), BS309*(1-Dash!$B$7), BS310)))</f>
        <v>36.1</v>
      </c>
      <c r="BT313" s="530">
        <f>IF(OR(BT309=0, BT309=""), BT310, IF(BT310&gt;(BT309*(1+Dash!$B$6)), BT309*(1+Dash!$B$6), IF(BT310&lt;(BT309*(1-Dash!$B$7)), BT309*(1-Dash!$B$7), BT310)))</f>
        <v>71.25</v>
      </c>
      <c r="BU313" s="530">
        <f>IF(OR(BU309=0, BU309=""), BU310, IF(BU310&gt;(BU309*(1+Dash!$B$6)), BU309*(1+Dash!$B$6), IF(BU310&lt;(BU309*(1-Dash!$B$7)), BU309*(1-Dash!$B$7), BU310)))</f>
        <v>183.70000000000002</v>
      </c>
      <c r="BV313" s="530">
        <f>IF(OR(BV309=0, BV309=""), BV310, IF(BV310&gt;(BV309*(1+Dash!$B$6)), BV309*(1+Dash!$B$6), IF(BV310&lt;(BV309*(1-Dash!$B$7)), BV309*(1-Dash!$B$7), BV310)))</f>
        <v>15.2</v>
      </c>
      <c r="BW313" s="530">
        <f>IF(OR(BW309=0, BW309=""), BW310, IF(BW310&gt;(BW309*(1+Dash!$B$6)), BW309*(1+Dash!$B$6), IF(BW310&lt;(BW309*(1-Dash!$B$7)), BW309*(1-Dash!$B$7), BW310)))</f>
        <v>64</v>
      </c>
      <c r="BX313" s="530">
        <f>IF(OR(BX309=0, BX309=""), BX310, IF(BX310&gt;(BX309*(1+Dash!$B$6)), BX309*(1+Dash!$B$6), IF(BX310&lt;(BX309*(1-Dash!$B$7)), BX309*(1-Dash!$B$7), BX310)))</f>
        <v>124.30000000000001</v>
      </c>
      <c r="BY313" s="530">
        <f>IF(OR(BY309=0, BY309=""), BY310, IF(BY310&gt;(BY309*(1+Dash!$B$6)), BY309*(1+Dash!$B$6), IF(BY310&lt;(BY309*(1-Dash!$B$7)), BY309*(1-Dash!$B$7), BY310)))</f>
        <v>76</v>
      </c>
      <c r="BZ313" s="530">
        <f>IF(OR(BZ309=0, BZ309=""), BZ310, IF(BZ310&gt;(BZ309*(1+Dash!$B$6)), BZ309*(1+Dash!$B$6), IF(BZ310&lt;(BZ309*(1-Dash!$B$7)), BZ309*(1-Dash!$B$7), BZ310)))</f>
        <v>590</v>
      </c>
      <c r="CA313" s="530">
        <f>IF(OR(CA309=0, CA309=""), CA310, IF(CA310&gt;(CA309*(1+Dash!$B$6)), CA309*(1+Dash!$B$6), IF(CA310&lt;(CA309*(1-Dash!$B$7)), CA309*(1-Dash!$B$7), CA310)))</f>
        <v>0</v>
      </c>
    </row>
    <row r="314" spans="1:79" s="477" customFormat="1">
      <c r="A314" s="477" t="s">
        <v>97</v>
      </c>
      <c r="B314" s="477" t="s">
        <v>1882</v>
      </c>
      <c r="C314" s="477">
        <v>2026</v>
      </c>
      <c r="D314" s="477" t="s">
        <v>1937</v>
      </c>
      <c r="E314" s="530">
        <f>IF(E311&gt;(E313*(1+Dash!$B$6)), E313*(1+Dash!$B$6), IF(E311&lt;(E313*(1-Dash!$B$7)), E313*(1-Dash!$B$7), E311))</f>
        <v>8177</v>
      </c>
      <c r="F314" s="530">
        <f>IF(F311&gt;(F313*(1+Dash!$B$6)), F313*(1+Dash!$B$6), IF(F311&lt;(F313*(1-Dash!$B$7)), F313*(1-Dash!$B$7), F311))</f>
        <v>6486</v>
      </c>
      <c r="G314" s="530">
        <f>IF(G311&gt;(G313*(1+Dash!$B$6)), G313*(1+Dash!$B$6), IF(G311&lt;(G313*(1-Dash!$B$7)), G313*(1-Dash!$B$7), G311))</f>
        <v>3492.6749999999997</v>
      </c>
      <c r="H314" s="530">
        <f>IF(H311&gt;(H313*(1+Dash!$B$6)), H313*(1+Dash!$B$6), IF(H311&lt;(H313*(1-Dash!$B$7)), H313*(1-Dash!$B$7), H311))</f>
        <v>2479</v>
      </c>
      <c r="I314" s="530">
        <f>IF(I311&gt;(I313*(1+Dash!$B$6)), I313*(1+Dash!$B$6), IF(I311&lt;(I313*(1-Dash!$B$7)), I313*(1-Dash!$B$7), I311))</f>
        <v>1062.3800000000001</v>
      </c>
      <c r="J314" s="530">
        <f>IF(J311&gt;(J313*(1+Dash!$B$6)), J313*(1+Dash!$B$6), IF(J311&lt;(J313*(1-Dash!$B$7)), J313*(1-Dash!$B$7), J311))</f>
        <v>0</v>
      </c>
      <c r="K314" s="530">
        <f>IF(K311&gt;(K313*(1+Dash!$B$6)), K313*(1+Dash!$B$6), IF(K311&lt;(K313*(1-Dash!$B$7)), K313*(1-Dash!$B$7), K311))</f>
        <v>0</v>
      </c>
      <c r="L314" s="530">
        <f>IF(L311&gt;(L313*(1+Dash!$B$6)), L313*(1+Dash!$B$6), IF(L311&lt;(L313*(1-Dash!$B$7)), L313*(1-Dash!$B$7), L311))</f>
        <v>0</v>
      </c>
      <c r="M314" s="530">
        <f>IF(M311&gt;(M313*(1+Dash!$B$6)), M313*(1+Dash!$B$6), IF(M311&lt;(M313*(1-Dash!$B$7)), M313*(1-Dash!$B$7), M311))</f>
        <v>0</v>
      </c>
      <c r="N314" s="530">
        <f>IF(N311&gt;(N313*(1+Dash!$B$6)), N313*(1+Dash!$B$6), IF(N311&lt;(N313*(1-Dash!$B$7)), N313*(1-Dash!$B$7), N311))</f>
        <v>579</v>
      </c>
      <c r="O314" s="530">
        <f>IF(O311&gt;(O313*(1+Dash!$B$6)), O313*(1+Dash!$B$6), IF(O311&lt;(O313*(1-Dash!$B$7)), O313*(1-Dash!$B$7), O311))</f>
        <v>0</v>
      </c>
      <c r="P314" s="530">
        <f>IF(P311&gt;(P313*(1+Dash!$B$6)), P313*(1+Dash!$B$6), IF(P311&lt;(P313*(1-Dash!$B$7)), P313*(1-Dash!$B$7), P311))</f>
        <v>579</v>
      </c>
      <c r="Q314" s="530">
        <f>IF(Q311&gt;(Q313*(1+Dash!$B$6)), Q313*(1+Dash!$B$6), IF(Q311&lt;(Q313*(1-Dash!$B$7)), Q313*(1-Dash!$B$7), Q311))</f>
        <v>256.52000000000004</v>
      </c>
      <c r="R314" s="530">
        <f>IF(R311&gt;(R313*(1+Dash!$B$6)), R313*(1+Dash!$B$6), IF(R311&lt;(R313*(1-Dash!$B$7)), R313*(1-Dash!$B$7), R311))</f>
        <v>70.180000000000007</v>
      </c>
      <c r="S314" s="530">
        <f>IF(S311&gt;(S313*(1+Dash!$B$6)), S313*(1+Dash!$B$6), IF(S311&lt;(S313*(1-Dash!$B$7)), S313*(1-Dash!$B$7), S311))</f>
        <v>26.620000000000005</v>
      </c>
      <c r="T314" s="530">
        <f>IF(T311&gt;(T313*(1+Dash!$B$6)), T313*(1+Dash!$B$6), IF(T311&lt;(T313*(1-Dash!$B$7)), T313*(1-Dash!$B$7), T311))</f>
        <v>112.53000000000002</v>
      </c>
      <c r="U314" s="530">
        <f>IF(U311&gt;(U313*(1+Dash!$B$6)), U313*(1+Dash!$B$6), IF(U311&lt;(U313*(1-Dash!$B$7)), U313*(1-Dash!$B$7), U311))</f>
        <v>15.730000000000002</v>
      </c>
      <c r="V314" s="530">
        <f>IF(V311&gt;(V313*(1+Dash!$B$6)), V313*(1+Dash!$B$6), IF(V311&lt;(V313*(1-Dash!$B$7)), V313*(1-Dash!$B$7), V311))</f>
        <v>2.4200000000000004</v>
      </c>
      <c r="W314" s="530">
        <f>IF(W311&gt;(W313*(1+Dash!$B$6)), W313*(1+Dash!$B$6), IF(W311&lt;(W313*(1-Dash!$B$7)), W313*(1-Dash!$B$7), W311))</f>
        <v>0</v>
      </c>
      <c r="X314" s="530">
        <f>IF(X311&gt;(X313*(1+Dash!$B$6)), X313*(1+Dash!$B$6), IF(X311&lt;(X313*(1-Dash!$B$7)), X313*(1-Dash!$B$7), X311))</f>
        <v>2.4200000000000004</v>
      </c>
      <c r="Y314" s="530">
        <f>IF(Y311&gt;(Y313*(1+Dash!$B$6)), Y313*(1+Dash!$B$6), IF(Y311&lt;(Y313*(1-Dash!$B$7)), Y313*(1-Dash!$B$7), Y311))</f>
        <v>240.79000000000002</v>
      </c>
      <c r="Z314" s="530">
        <f>IF(Z311&gt;(Z313*(1+Dash!$B$6)), Z313*(1+Dash!$B$6), IF(Z311&lt;(Z313*(1-Dash!$B$7)), Z313*(1-Dash!$B$7), Z311))</f>
        <v>67.760000000000019</v>
      </c>
      <c r="AA314" s="530">
        <f>IF(AA311&gt;(AA313*(1+Dash!$B$6)), AA313*(1+Dash!$B$6), IF(AA311&lt;(AA313*(1-Dash!$B$7)), AA313*(1-Dash!$B$7), AA311))</f>
        <v>26.620000000000005</v>
      </c>
      <c r="AB314" s="530">
        <f>IF(AB311&gt;(AB313*(1+Dash!$B$6)), AB313*(1+Dash!$B$6), IF(AB311&lt;(AB313*(1-Dash!$B$7)), AB313*(1-Dash!$B$7), AB311))</f>
        <v>110.11000000000001</v>
      </c>
      <c r="AC314" s="530">
        <f>IF(AC311&gt;(AC313*(1+Dash!$B$6)), AC313*(1+Dash!$B$6), IF(AC311&lt;(AC313*(1-Dash!$B$7)), AC313*(1-Dash!$B$7), AC311))</f>
        <v>1847</v>
      </c>
      <c r="AD314" s="530">
        <f>IF(AD311&gt;(AD313*(1+Dash!$B$6)), AD313*(1+Dash!$B$6), IF(AD311&lt;(AD313*(1-Dash!$B$7)), AD313*(1-Dash!$B$7), AD311))</f>
        <v>1058.6324999999999</v>
      </c>
      <c r="AE314" s="530">
        <f>IF(AE311&gt;(AE313*(1+Dash!$B$6)), AE313*(1+Dash!$B$6), IF(AE311&lt;(AE313*(1-Dash!$B$7)), AE313*(1-Dash!$B$7), AE311))</f>
        <v>743</v>
      </c>
      <c r="AF314" s="530">
        <f>IF(AF311&gt;(AF313*(1+Dash!$B$6)), AF313*(1+Dash!$B$6), IF(AF311&lt;(AF313*(1-Dash!$B$7)), AF313*(1-Dash!$B$7), AF311))</f>
        <v>1010</v>
      </c>
      <c r="AG314" s="530">
        <f>IF(AG311&gt;(AG313*(1+Dash!$B$6)), AG313*(1+Dash!$B$6), IF(AG311&lt;(AG313*(1-Dash!$B$7)), AG313*(1-Dash!$B$7), AG311))</f>
        <v>854.6674999999999</v>
      </c>
      <c r="AH314" s="530">
        <f>IF(AH311&gt;(AH313*(1+Dash!$B$6)), AH313*(1+Dash!$B$6), IF(AH311&lt;(AH313*(1-Dash!$B$7)), AH313*(1-Dash!$B$7), AH311))</f>
        <v>490.0575</v>
      </c>
      <c r="AI314" s="530">
        <f>IF(AI311&gt;(AI313*(1+Dash!$B$6)), AI313*(1+Dash!$B$6), IF(AI311&lt;(AI313*(1-Dash!$B$7)), AI313*(1-Dash!$B$7), AI311))</f>
        <v>341.14499999999992</v>
      </c>
      <c r="AJ314" s="530">
        <f>IF(AJ311&gt;(AJ313*(1+Dash!$B$6)), AJ313*(1+Dash!$B$6), IF(AJ311&lt;(AJ313*(1-Dash!$B$7)), AJ313*(1-Dash!$B$7), AJ311))</f>
        <v>443.12749999999994</v>
      </c>
      <c r="AK314" s="530">
        <f>IF(AK311&gt;(AK313*(1+Dash!$B$6)), AK313*(1+Dash!$B$6), IF(AK311&lt;(AK313*(1-Dash!$B$7)), AK313*(1-Dash!$B$7), AK311))</f>
        <v>1182</v>
      </c>
      <c r="AL314" s="530">
        <f>IF(AL311&gt;(AL313*(1+Dash!$B$6)), AL313*(1+Dash!$B$6), IF(AL311&lt;(AL313*(1-Dash!$B$7)), AL313*(1-Dash!$B$7), AL311))</f>
        <v>598</v>
      </c>
      <c r="AM314" s="530">
        <f>IF(AM311&gt;(AM313*(1+Dash!$B$6)), AM313*(1+Dash!$B$6), IF(AM311&lt;(AM313*(1-Dash!$B$7)), AM313*(1-Dash!$B$7), AM311))</f>
        <v>468</v>
      </c>
      <c r="AN314" s="530">
        <f>IF(AN311&gt;(AN313*(1+Dash!$B$6)), AN313*(1+Dash!$B$6), IF(AN311&lt;(AN313*(1-Dash!$B$7)), AN313*(1-Dash!$B$7), AN311))</f>
        <v>476.74000000000007</v>
      </c>
      <c r="AO314" s="530">
        <f>IF(AO311&gt;(AO313*(1+Dash!$B$6)), AO313*(1+Dash!$B$6), IF(AO311&lt;(AO313*(1-Dash!$B$7)), AO313*(1-Dash!$B$7), AO311))</f>
        <v>114</v>
      </c>
      <c r="AP314" s="530">
        <f>IF(AP311&gt;(AP313*(1+Dash!$B$6)), AP313*(1+Dash!$B$6), IF(AP311&lt;(AP313*(1-Dash!$B$7)), AP313*(1-Dash!$B$7), AP311))</f>
        <v>29</v>
      </c>
      <c r="AQ314" s="530">
        <f>IF(AQ311&gt;(AQ313*(1+Dash!$B$6)), AQ313*(1+Dash!$B$6), IF(AQ311&lt;(AQ313*(1-Dash!$B$7)), AQ313*(1-Dash!$B$7), AQ311))</f>
        <v>19.360000000000003</v>
      </c>
      <c r="AR314" s="530">
        <f>IF(AR311&gt;(AR313*(1+Dash!$B$6)), AR313*(1+Dash!$B$6), IF(AR311&lt;(AR313*(1-Dash!$B$7)), AR313*(1-Dash!$B$7), AR311))</f>
        <v>90.750000000000014</v>
      </c>
      <c r="AS314" s="530">
        <f>IF(AS311&gt;(AS313*(1+Dash!$B$6)), AS313*(1+Dash!$B$6), IF(AS311&lt;(AS313*(1-Dash!$B$7)), AS313*(1-Dash!$B$7), AS311))</f>
        <v>50.539999999999992</v>
      </c>
      <c r="AT314" s="530">
        <f>IF(AT311&gt;(AT313*(1+Dash!$B$6)), AT313*(1+Dash!$B$6), IF(AT311&lt;(AT313*(1-Dash!$B$7)), AT313*(1-Dash!$B$7), AT311))</f>
        <v>14.44</v>
      </c>
      <c r="AU314" s="530">
        <f>IF(AU311&gt;(AU313*(1+Dash!$B$6)), AU313*(1+Dash!$B$6), IF(AU311&lt;(AU313*(1-Dash!$B$7)), AU313*(1-Dash!$B$7), AU311))</f>
        <v>7.22</v>
      </c>
      <c r="AV314" s="530">
        <f>IF(AV311&gt;(AV313*(1+Dash!$B$6)), AV313*(1+Dash!$B$6), IF(AV311&lt;(AV313*(1-Dash!$B$7)), AV313*(1-Dash!$B$7), AV311))</f>
        <v>36.1</v>
      </c>
      <c r="AW314" s="530">
        <f>IF(AW311&gt;(AW313*(1+Dash!$B$6)), AW313*(1+Dash!$B$6), IF(AW311&lt;(AW313*(1-Dash!$B$7)), AW313*(1-Dash!$B$7), AW311))</f>
        <v>50.820000000000007</v>
      </c>
      <c r="AX314" s="530">
        <f>IF(AX311&gt;(AX313*(1+Dash!$B$6)), AX313*(1+Dash!$B$6), IF(AX311&lt;(AX313*(1-Dash!$B$7)), AX313*(1-Dash!$B$7), AX311))</f>
        <v>9.6800000000000015</v>
      </c>
      <c r="AY314" s="530">
        <f>IF(AY311&gt;(AY313*(1+Dash!$B$6)), AY313*(1+Dash!$B$6), IF(AY311&lt;(AY313*(1-Dash!$B$7)), AY313*(1-Dash!$B$7), AY311))</f>
        <v>9.6800000000000015</v>
      </c>
      <c r="AZ314" s="530">
        <f>IF(AZ311&gt;(AZ313*(1+Dash!$B$6)), AZ313*(1+Dash!$B$6), IF(AZ311&lt;(AZ313*(1-Dash!$B$7)), AZ313*(1-Dash!$B$7), AZ311))</f>
        <v>42.35</v>
      </c>
      <c r="BA314" s="530">
        <f>IF(BA311&gt;(BA313*(1+Dash!$B$6)), BA313*(1+Dash!$B$6), IF(BA311&lt;(BA313*(1-Dash!$B$7)), BA313*(1-Dash!$B$7), BA311))</f>
        <v>8404</v>
      </c>
      <c r="BB314" s="530">
        <f>IF(BB311&gt;(BB313*(1+Dash!$B$6)), BB313*(1+Dash!$B$6), IF(BB311&lt;(BB313*(1-Dash!$B$7)), BB313*(1-Dash!$B$7), BB311))</f>
        <v>4046.81</v>
      </c>
      <c r="BC314" s="530">
        <f>IF(BC311&gt;(BC313*(1+Dash!$B$6)), BC313*(1+Dash!$B$6), IF(BC311&lt;(BC313*(1-Dash!$B$7)), BC313*(1-Dash!$B$7), BC311))</f>
        <v>3190</v>
      </c>
      <c r="BD314" s="530">
        <f>IF(BD311&gt;(BD313*(1+Dash!$B$6)), BD313*(1+Dash!$B$6), IF(BD311&lt;(BD313*(1-Dash!$B$7)), BD313*(1-Dash!$B$7), BD311))</f>
        <v>2313</v>
      </c>
      <c r="BE314" s="530">
        <f>IF(BE311&gt;(BE313*(1+Dash!$B$6)), BE313*(1+Dash!$B$6), IF(BE311&lt;(BE313*(1-Dash!$B$7)), BE313*(1-Dash!$B$7), BE311))</f>
        <v>7266</v>
      </c>
      <c r="BF314" s="530">
        <f>IF(BF311&gt;(BF313*(1+Dash!$B$6)), BF313*(1+Dash!$B$6), IF(BF311&lt;(BF313*(1-Dash!$B$7)), BF313*(1-Dash!$B$7), BF311))</f>
        <v>3590.1449999999995</v>
      </c>
      <c r="BG314" s="530">
        <f>IF(BG311&gt;(BG313*(1+Dash!$B$6)), BG313*(1+Dash!$B$6), IF(BG311&lt;(BG313*(1-Dash!$B$7)), BG313*(1-Dash!$B$7), BG311))</f>
        <v>2739</v>
      </c>
      <c r="BH314" s="530">
        <f>IF(BH311&gt;(BH313*(1+Dash!$B$6)), BH313*(1+Dash!$B$6), IF(BH311&lt;(BH313*(1-Dash!$B$7)), BH313*(1-Dash!$B$7), BH311))</f>
        <v>1606.8800000000003</v>
      </c>
      <c r="BI314" s="530">
        <f>IF(BI311&gt;(BI313*(1+Dash!$B$6)), BI313*(1+Dash!$B$6), IF(BI311&lt;(BI313*(1-Dash!$B$7)), BI313*(1-Dash!$B$7), BI311))</f>
        <v>1138</v>
      </c>
      <c r="BJ314" s="530">
        <f>IF(BJ311&gt;(BJ313*(1+Dash!$B$6)), BJ313*(1+Dash!$B$6), IF(BJ311&lt;(BJ313*(1-Dash!$B$7)), BJ313*(1-Dash!$B$7), BJ311))</f>
        <v>456.66499999999996</v>
      </c>
      <c r="BK314" s="530">
        <f>IF(BK311&gt;(BK313*(1+Dash!$B$6)), BK313*(1+Dash!$B$6), IF(BK311&lt;(BK313*(1-Dash!$B$7)), BK313*(1-Dash!$B$7), BK311))</f>
        <v>497.27749999999992</v>
      </c>
      <c r="BL314" s="530">
        <f>IF(BL311&gt;(BL313*(1+Dash!$B$6)), BL313*(1+Dash!$B$6), IF(BL311&lt;(BL313*(1-Dash!$B$7)), BL313*(1-Dash!$B$7), BL311))</f>
        <v>691</v>
      </c>
      <c r="BM314" s="530">
        <f>IF(BM311&gt;(BM313*(1+Dash!$B$6)), BM313*(1+Dash!$B$6), IF(BM311&lt;(BM313*(1-Dash!$B$7)), BM313*(1-Dash!$B$7), BM311))</f>
        <v>258</v>
      </c>
      <c r="BN314" s="530">
        <f>IF(BN311&gt;(BN313*(1+Dash!$B$6)), BN313*(1+Dash!$B$6), IF(BN311&lt;(BN313*(1-Dash!$B$7)), BN313*(1-Dash!$B$7), BN311))</f>
        <v>42.417499999999997</v>
      </c>
      <c r="BO314" s="530">
        <f>IF(BO311&gt;(BO313*(1+Dash!$B$6)), BO313*(1+Dash!$B$6), IF(BO311&lt;(BO313*(1-Dash!$B$7)), BO313*(1-Dash!$B$7), BO311))</f>
        <v>92.054999999999993</v>
      </c>
      <c r="BP314" s="530">
        <f>IF(BP311&gt;(BP313*(1+Dash!$B$6)), BP313*(1+Dash!$B$6), IF(BP311&lt;(BP313*(1-Dash!$B$7)), BP313*(1-Dash!$B$7), BP311))</f>
        <v>213</v>
      </c>
      <c r="BQ314" s="530">
        <f>IF(BQ311&gt;(BQ313*(1+Dash!$B$6)), BQ313*(1+Dash!$B$6), IF(BQ311&lt;(BQ313*(1-Dash!$B$7)), BQ313*(1-Dash!$B$7), BQ311))</f>
        <v>82.127499999999998</v>
      </c>
      <c r="BR314" s="530">
        <f>IF(BR311&gt;(BR313*(1+Dash!$B$6)), BR313*(1+Dash!$B$6), IF(BR311&lt;(BR313*(1-Dash!$B$7)), BR313*(1-Dash!$B$7), BR311))</f>
        <v>27.977499999999999</v>
      </c>
      <c r="BS314" s="530">
        <f>IF(BS311&gt;(BS313*(1+Dash!$B$6)), BS313*(1+Dash!$B$6), IF(BS311&lt;(BS313*(1-Dash!$B$7)), BS313*(1-Dash!$B$7), BS311))</f>
        <v>34.295000000000002</v>
      </c>
      <c r="BT314" s="530">
        <f>IF(BT311&gt;(BT313*(1+Dash!$B$6)), BT313*(1+Dash!$B$6), IF(BT311&lt;(BT313*(1-Dash!$B$7)), BT313*(1-Dash!$B$7), BT311))</f>
        <v>67.6875</v>
      </c>
      <c r="BU314" s="530">
        <f>IF(BU311&gt;(BU313*(1+Dash!$B$6)), BU313*(1+Dash!$B$6), IF(BU311&lt;(BU313*(1-Dash!$B$7)), BU313*(1-Dash!$B$7), BU311))</f>
        <v>189</v>
      </c>
      <c r="BV314" s="530">
        <f>IF(BV311&gt;(BV313*(1+Dash!$B$6)), BV313*(1+Dash!$B$6), IF(BV311&lt;(BV313*(1-Dash!$B$7)), BV313*(1-Dash!$B$7), BV311))</f>
        <v>14.44</v>
      </c>
      <c r="BW314" s="530">
        <f>IF(BW311&gt;(BW313*(1+Dash!$B$6)), BW313*(1+Dash!$B$6), IF(BW311&lt;(BW313*(1-Dash!$B$7)), BW313*(1-Dash!$B$7), BW311))</f>
        <v>64</v>
      </c>
      <c r="BX314" s="530">
        <f>IF(BX311&gt;(BX313*(1+Dash!$B$6)), BX313*(1+Dash!$B$6), IF(BX311&lt;(BX313*(1-Dash!$B$7)), BX313*(1-Dash!$B$7), BX311))</f>
        <v>136.73000000000002</v>
      </c>
      <c r="BY314" s="530">
        <f>IF(BY311&gt;(BY313*(1+Dash!$B$6)), BY313*(1+Dash!$B$6), IF(BY311&lt;(BY313*(1-Dash!$B$7)), BY313*(1-Dash!$B$7), BY311))</f>
        <v>76</v>
      </c>
      <c r="BZ314" s="530">
        <f>IF(BZ311&gt;(BZ313*(1+Dash!$B$6)), BZ313*(1+Dash!$B$6), IF(BZ311&lt;(BZ313*(1-Dash!$B$7)), BZ313*(1-Dash!$B$7), BZ311))</f>
        <v>590</v>
      </c>
      <c r="CA314" s="530">
        <f>IF(CA311&gt;(CA313*(1+Dash!$B$6)), CA313*(1+Dash!$B$6), IF(CA311&lt;(CA313*(1-Dash!$B$7)), CA313*(1-Dash!$B$7), CA311))</f>
        <v>0</v>
      </c>
    </row>
    <row r="315" spans="1:79" s="477" customFormat="1">
      <c r="A315" s="477" t="s">
        <v>99</v>
      </c>
      <c r="B315" s="477" t="s">
        <v>1883</v>
      </c>
      <c r="C315" s="477">
        <v>2018</v>
      </c>
      <c r="D315" s="477" t="s">
        <v>1934</v>
      </c>
      <c r="E315" s="530">
        <v>297</v>
      </c>
      <c r="F315" s="530">
        <v>902</v>
      </c>
      <c r="G315" s="530">
        <v>331</v>
      </c>
      <c r="H315" s="530">
        <v>383</v>
      </c>
      <c r="I315" s="530">
        <v>193</v>
      </c>
      <c r="J315" s="530">
        <v>0</v>
      </c>
      <c r="K315" s="530">
        <v>0</v>
      </c>
      <c r="L315" s="530">
        <v>0</v>
      </c>
      <c r="M315" s="530">
        <v>0</v>
      </c>
      <c r="N315" s="530">
        <v>0</v>
      </c>
      <c r="O315" s="530">
        <v>0</v>
      </c>
      <c r="P315" s="530">
        <v>0</v>
      </c>
      <c r="Q315" s="530">
        <v>0</v>
      </c>
      <c r="R315" s="530">
        <v>0</v>
      </c>
      <c r="S315" s="530">
        <v>0</v>
      </c>
      <c r="T315" s="530">
        <v>0</v>
      </c>
      <c r="U315" s="530">
        <v>0</v>
      </c>
      <c r="V315" s="530">
        <v>0</v>
      </c>
      <c r="W315" s="530">
        <v>0</v>
      </c>
      <c r="X315" s="530">
        <v>0</v>
      </c>
      <c r="Y315" s="530">
        <v>0</v>
      </c>
      <c r="Z315" s="530">
        <v>0</v>
      </c>
      <c r="AA315" s="530">
        <v>0</v>
      </c>
      <c r="AB315" s="530">
        <v>0</v>
      </c>
      <c r="AC315" s="530">
        <v>319</v>
      </c>
      <c r="AD315" s="530">
        <v>116</v>
      </c>
      <c r="AE315" s="530">
        <v>176</v>
      </c>
      <c r="AF315" s="530">
        <v>166</v>
      </c>
      <c r="AG315" s="530">
        <v>149</v>
      </c>
      <c r="AH315" s="530">
        <v>41</v>
      </c>
      <c r="AI315" s="530">
        <v>60</v>
      </c>
      <c r="AJ315" s="530">
        <v>82</v>
      </c>
      <c r="AK315" s="530">
        <v>170</v>
      </c>
      <c r="AL315" s="530">
        <v>75</v>
      </c>
      <c r="AM315" s="530">
        <v>116</v>
      </c>
      <c r="AN315" s="530">
        <v>84</v>
      </c>
      <c r="AO315" s="530">
        <v>10</v>
      </c>
      <c r="AP315" s="530">
        <v>2</v>
      </c>
      <c r="AQ315" s="530">
        <v>0</v>
      </c>
      <c r="AR315" s="530">
        <v>9</v>
      </c>
      <c r="AS315" s="530">
        <v>0</v>
      </c>
      <c r="AT315" s="530">
        <v>0</v>
      </c>
      <c r="AU315" s="530">
        <v>0</v>
      </c>
      <c r="AV315" s="530">
        <v>0</v>
      </c>
      <c r="AW315" s="530">
        <v>10</v>
      </c>
      <c r="AX315" s="530">
        <v>2</v>
      </c>
      <c r="AY315" s="530">
        <v>0</v>
      </c>
      <c r="AZ315" s="530">
        <v>9</v>
      </c>
      <c r="BA315" s="530">
        <v>1188</v>
      </c>
      <c r="BB315" s="530">
        <v>336</v>
      </c>
      <c r="BC315" s="530">
        <v>715</v>
      </c>
      <c r="BD315" s="530">
        <v>447</v>
      </c>
      <c r="BE315" s="530">
        <v>872</v>
      </c>
      <c r="BF315" s="530">
        <v>250</v>
      </c>
      <c r="BG315" s="530">
        <v>508</v>
      </c>
      <c r="BH315" s="530">
        <v>305</v>
      </c>
      <c r="BI315" s="530">
        <v>316</v>
      </c>
      <c r="BJ315" s="530">
        <v>86</v>
      </c>
      <c r="BK315" s="530">
        <v>207</v>
      </c>
      <c r="BL315" s="530">
        <v>142</v>
      </c>
      <c r="BM315" s="530">
        <v>0</v>
      </c>
      <c r="BN315" s="530">
        <v>0</v>
      </c>
      <c r="BO315" s="530">
        <v>0</v>
      </c>
      <c r="BP315" s="530">
        <v>0</v>
      </c>
      <c r="BQ315" s="530">
        <v>0</v>
      </c>
      <c r="BR315" s="530">
        <v>0</v>
      </c>
      <c r="BS315" s="530">
        <v>0</v>
      </c>
      <c r="BT315" s="530">
        <v>0</v>
      </c>
      <c r="BU315" s="530">
        <v>0</v>
      </c>
      <c r="BV315" s="530">
        <v>0</v>
      </c>
      <c r="BW315" s="530">
        <v>0</v>
      </c>
      <c r="BX315" s="530">
        <v>0</v>
      </c>
      <c r="BY315" s="530">
        <v>6</v>
      </c>
      <c r="BZ315" s="530">
        <v>44</v>
      </c>
      <c r="CA315" s="530">
        <v>0</v>
      </c>
    </row>
    <row r="316" spans="1:79" s="477" customFormat="1">
      <c r="A316" s="477" t="s">
        <v>99</v>
      </c>
      <c r="B316" s="477" t="s">
        <v>1883</v>
      </c>
      <c r="C316" s="477">
        <v>2019</v>
      </c>
      <c r="D316" s="477" t="s">
        <v>1934</v>
      </c>
      <c r="E316" s="530">
        <v>606</v>
      </c>
      <c r="F316" s="530">
        <v>966</v>
      </c>
      <c r="G316" s="530">
        <v>409</v>
      </c>
      <c r="H316" s="530">
        <v>409</v>
      </c>
      <c r="I316" s="530">
        <v>199</v>
      </c>
      <c r="J316" s="530">
        <v>0</v>
      </c>
      <c r="K316" s="530">
        <v>0</v>
      </c>
      <c r="L316" s="530">
        <v>0</v>
      </c>
      <c r="M316" s="530">
        <v>0</v>
      </c>
      <c r="N316" s="530">
        <v>0</v>
      </c>
      <c r="O316" s="530">
        <v>0</v>
      </c>
      <c r="P316" s="530">
        <v>0</v>
      </c>
      <c r="Q316" s="530">
        <v>0</v>
      </c>
      <c r="R316" s="530">
        <v>0</v>
      </c>
      <c r="S316" s="530">
        <v>0</v>
      </c>
      <c r="T316" s="530">
        <v>0</v>
      </c>
      <c r="U316" s="530">
        <v>0</v>
      </c>
      <c r="V316" s="530">
        <v>0</v>
      </c>
      <c r="W316" s="530">
        <v>0</v>
      </c>
      <c r="X316" s="530">
        <v>0</v>
      </c>
      <c r="Y316" s="530">
        <v>0</v>
      </c>
      <c r="Z316" s="530">
        <v>0</v>
      </c>
      <c r="AA316" s="530">
        <v>0</v>
      </c>
      <c r="AB316" s="530">
        <v>0</v>
      </c>
      <c r="AC316" s="530">
        <v>355</v>
      </c>
      <c r="AD316" s="530">
        <v>138</v>
      </c>
      <c r="AE316" s="530">
        <v>210</v>
      </c>
      <c r="AF316" s="530">
        <v>196</v>
      </c>
      <c r="AG316" s="530">
        <v>155</v>
      </c>
      <c r="AH316" s="530">
        <v>59</v>
      </c>
      <c r="AI316" s="530">
        <v>80</v>
      </c>
      <c r="AJ316" s="530">
        <v>83</v>
      </c>
      <c r="AK316" s="530">
        <v>200</v>
      </c>
      <c r="AL316" s="530">
        <v>79</v>
      </c>
      <c r="AM316" s="530">
        <v>130</v>
      </c>
      <c r="AN316" s="530">
        <v>113</v>
      </c>
      <c r="AO316" s="530">
        <v>14</v>
      </c>
      <c r="AP316" s="530">
        <v>0</v>
      </c>
      <c r="AQ316" s="530">
        <v>0</v>
      </c>
      <c r="AR316" s="530">
        <v>12</v>
      </c>
      <c r="AS316" s="530">
        <v>0</v>
      </c>
      <c r="AT316" s="530">
        <v>0</v>
      </c>
      <c r="AU316" s="530">
        <v>0</v>
      </c>
      <c r="AV316" s="530">
        <v>0</v>
      </c>
      <c r="AW316" s="530">
        <v>14</v>
      </c>
      <c r="AX316" s="530">
        <v>0</v>
      </c>
      <c r="AY316" s="530">
        <v>0</v>
      </c>
      <c r="AZ316" s="530">
        <v>12</v>
      </c>
      <c r="BA316" s="530">
        <v>1264</v>
      </c>
      <c r="BB316" s="530">
        <v>436</v>
      </c>
      <c r="BC316" s="530">
        <v>718</v>
      </c>
      <c r="BD316" s="530">
        <v>449</v>
      </c>
      <c r="BE316" s="530">
        <v>991</v>
      </c>
      <c r="BF316" s="530">
        <v>366</v>
      </c>
      <c r="BG316" s="530">
        <v>555</v>
      </c>
      <c r="BH316" s="530">
        <v>322</v>
      </c>
      <c r="BI316" s="530">
        <v>273</v>
      </c>
      <c r="BJ316" s="530">
        <v>70</v>
      </c>
      <c r="BK316" s="530">
        <v>163</v>
      </c>
      <c r="BL316" s="530">
        <v>127</v>
      </c>
      <c r="BM316" s="530">
        <v>0</v>
      </c>
      <c r="BN316" s="530">
        <v>0</v>
      </c>
      <c r="BO316" s="530">
        <v>0</v>
      </c>
      <c r="BP316" s="530">
        <v>0</v>
      </c>
      <c r="BQ316" s="530">
        <v>0</v>
      </c>
      <c r="BR316" s="530">
        <v>0</v>
      </c>
      <c r="BS316" s="530">
        <v>0</v>
      </c>
      <c r="BT316" s="530">
        <v>0</v>
      </c>
      <c r="BU316" s="530">
        <v>0</v>
      </c>
      <c r="BV316" s="530">
        <v>0</v>
      </c>
      <c r="BW316" s="530">
        <v>0</v>
      </c>
      <c r="BX316" s="530">
        <v>0</v>
      </c>
      <c r="BY316" s="530">
        <v>5</v>
      </c>
      <c r="BZ316" s="530">
        <v>34</v>
      </c>
      <c r="CA316" s="530">
        <v>0</v>
      </c>
    </row>
    <row r="317" spans="1:79" s="477" customFormat="1">
      <c r="A317" s="477" t="s">
        <v>99</v>
      </c>
      <c r="B317" s="477" t="s">
        <v>1883</v>
      </c>
      <c r="C317" s="477">
        <v>2020</v>
      </c>
      <c r="D317" s="477" t="s">
        <v>1934</v>
      </c>
      <c r="E317" s="530">
        <v>512</v>
      </c>
      <c r="F317" s="530">
        <v>927</v>
      </c>
      <c r="G317" s="530">
        <v>391</v>
      </c>
      <c r="H317" s="530">
        <v>466</v>
      </c>
      <c r="I317" s="530">
        <v>218</v>
      </c>
      <c r="J317" s="530">
        <v>0</v>
      </c>
      <c r="K317" s="530">
        <v>0</v>
      </c>
      <c r="L317" s="530">
        <v>0</v>
      </c>
      <c r="M317" s="530">
        <v>0</v>
      </c>
      <c r="N317" s="530">
        <v>575</v>
      </c>
      <c r="O317" s="530">
        <v>0</v>
      </c>
      <c r="P317" s="530">
        <v>575</v>
      </c>
      <c r="Q317" s="530">
        <v>114</v>
      </c>
      <c r="R317" s="530">
        <v>0</v>
      </c>
      <c r="S317" s="530">
        <v>0</v>
      </c>
      <c r="T317" s="530">
        <v>0</v>
      </c>
      <c r="U317" s="530">
        <v>2</v>
      </c>
      <c r="V317" s="530">
        <v>0</v>
      </c>
      <c r="W317" s="530">
        <v>0</v>
      </c>
      <c r="X317" s="530">
        <v>0</v>
      </c>
      <c r="Y317" s="530">
        <v>112</v>
      </c>
      <c r="Z317" s="530">
        <v>0</v>
      </c>
      <c r="AA317" s="530">
        <v>0</v>
      </c>
      <c r="AB317" s="530">
        <v>0</v>
      </c>
      <c r="AC317" s="530">
        <v>359</v>
      </c>
      <c r="AD317" s="530">
        <v>157</v>
      </c>
      <c r="AE317" s="530">
        <v>235</v>
      </c>
      <c r="AF317" s="530">
        <v>201</v>
      </c>
      <c r="AG317" s="530">
        <v>163</v>
      </c>
      <c r="AH317" s="530">
        <v>68</v>
      </c>
      <c r="AI317" s="530">
        <v>96</v>
      </c>
      <c r="AJ317" s="530">
        <v>87</v>
      </c>
      <c r="AK317" s="530">
        <v>196</v>
      </c>
      <c r="AL317" s="530">
        <v>89</v>
      </c>
      <c r="AM317" s="530">
        <v>139</v>
      </c>
      <c r="AN317" s="530">
        <v>114</v>
      </c>
      <c r="AO317" s="530">
        <v>11</v>
      </c>
      <c r="AP317" s="530">
        <v>0</v>
      </c>
      <c r="AQ317" s="530">
        <v>1</v>
      </c>
      <c r="AR317" s="530">
        <v>11</v>
      </c>
      <c r="AS317" s="530">
        <v>0</v>
      </c>
      <c r="AT317" s="530">
        <v>0</v>
      </c>
      <c r="AU317" s="530">
        <v>0</v>
      </c>
      <c r="AV317" s="530">
        <v>0</v>
      </c>
      <c r="AW317" s="530">
        <v>11</v>
      </c>
      <c r="AX317" s="530">
        <v>0</v>
      </c>
      <c r="AY317" s="530">
        <v>1</v>
      </c>
      <c r="AZ317" s="530">
        <v>11</v>
      </c>
      <c r="BA317" s="530">
        <v>1189</v>
      </c>
      <c r="BB317" s="530">
        <v>456</v>
      </c>
      <c r="BC317" s="530">
        <v>677</v>
      </c>
      <c r="BD317" s="530">
        <v>402</v>
      </c>
      <c r="BE317" s="530">
        <v>941</v>
      </c>
      <c r="BF317" s="530">
        <v>386</v>
      </c>
      <c r="BG317" s="530">
        <v>524</v>
      </c>
      <c r="BH317" s="530">
        <v>287</v>
      </c>
      <c r="BI317" s="530">
        <v>248</v>
      </c>
      <c r="BJ317" s="530">
        <v>70</v>
      </c>
      <c r="BK317" s="530">
        <v>153</v>
      </c>
      <c r="BL317" s="530">
        <v>115</v>
      </c>
      <c r="BM317" s="530">
        <v>0</v>
      </c>
      <c r="BN317" s="530">
        <v>0</v>
      </c>
      <c r="BO317" s="530">
        <v>0</v>
      </c>
      <c r="BP317" s="530">
        <v>0</v>
      </c>
      <c r="BQ317" s="530">
        <v>0</v>
      </c>
      <c r="BR317" s="530">
        <v>0</v>
      </c>
      <c r="BS317" s="530">
        <v>0</v>
      </c>
      <c r="BT317" s="530">
        <v>0</v>
      </c>
      <c r="BU317" s="530">
        <v>0</v>
      </c>
      <c r="BV317" s="530">
        <v>0</v>
      </c>
      <c r="BW317" s="530">
        <v>0</v>
      </c>
      <c r="BX317" s="530">
        <v>0</v>
      </c>
      <c r="BY317" s="530">
        <v>4</v>
      </c>
      <c r="BZ317" s="530">
        <v>39</v>
      </c>
      <c r="CA317" s="530">
        <v>0</v>
      </c>
    </row>
    <row r="318" spans="1:79" s="477" customFormat="1">
      <c r="A318" s="477" t="s">
        <v>99</v>
      </c>
      <c r="B318" s="477" t="s">
        <v>1883</v>
      </c>
      <c r="C318" s="477">
        <v>2021</v>
      </c>
      <c r="D318" s="477" t="s">
        <v>1934</v>
      </c>
      <c r="E318" s="530">
        <v>469</v>
      </c>
      <c r="F318" s="530">
        <v>828</v>
      </c>
      <c r="G318" s="530">
        <v>345</v>
      </c>
      <c r="H318" s="530">
        <v>400</v>
      </c>
      <c r="I318" s="530">
        <v>195</v>
      </c>
      <c r="J318" s="530">
        <v>0</v>
      </c>
      <c r="K318" s="530">
        <v>0</v>
      </c>
      <c r="L318" s="530">
        <v>0</v>
      </c>
      <c r="M318" s="530">
        <v>0</v>
      </c>
      <c r="N318" s="530">
        <v>103</v>
      </c>
      <c r="O318" s="530">
        <v>0</v>
      </c>
      <c r="P318" s="530">
        <v>103</v>
      </c>
      <c r="Q318" s="530">
        <v>261</v>
      </c>
      <c r="R318" s="530">
        <v>0</v>
      </c>
      <c r="S318" s="530">
        <v>0</v>
      </c>
      <c r="T318" s="530">
        <v>0</v>
      </c>
      <c r="U318" s="530">
        <v>20</v>
      </c>
      <c r="V318" s="530">
        <v>0</v>
      </c>
      <c r="W318" s="530">
        <v>0</v>
      </c>
      <c r="X318" s="530">
        <v>0</v>
      </c>
      <c r="Y318" s="530">
        <v>241</v>
      </c>
      <c r="Z318" s="530">
        <v>0</v>
      </c>
      <c r="AA318" s="530">
        <v>0</v>
      </c>
      <c r="AB318" s="530">
        <v>0</v>
      </c>
      <c r="AC318" s="530">
        <v>364</v>
      </c>
      <c r="AD318" s="530">
        <v>147</v>
      </c>
      <c r="AE318" s="530">
        <v>206</v>
      </c>
      <c r="AF318" s="530">
        <v>203</v>
      </c>
      <c r="AG318" s="530">
        <v>154</v>
      </c>
      <c r="AH318" s="530">
        <v>61</v>
      </c>
      <c r="AI318" s="530">
        <v>87</v>
      </c>
      <c r="AJ318" s="530">
        <v>90</v>
      </c>
      <c r="AK318" s="530">
        <v>210</v>
      </c>
      <c r="AL318" s="530">
        <v>86</v>
      </c>
      <c r="AM318" s="530">
        <v>119</v>
      </c>
      <c r="AN318" s="530">
        <v>113</v>
      </c>
      <c r="AO318" s="530">
        <v>11</v>
      </c>
      <c r="AP318" s="530">
        <v>1</v>
      </c>
      <c r="AQ318" s="530">
        <v>1</v>
      </c>
      <c r="AR318" s="530">
        <v>9</v>
      </c>
      <c r="AS318" s="530">
        <v>0</v>
      </c>
      <c r="AT318" s="530">
        <v>0</v>
      </c>
      <c r="AU318" s="530">
        <v>0</v>
      </c>
      <c r="AV318" s="530">
        <v>0</v>
      </c>
      <c r="AW318" s="530">
        <v>11</v>
      </c>
      <c r="AX318" s="530">
        <v>1</v>
      </c>
      <c r="AY318" s="530">
        <v>1</v>
      </c>
      <c r="AZ318" s="530">
        <v>9</v>
      </c>
      <c r="BA318" s="530">
        <v>1195</v>
      </c>
      <c r="BB318" s="530">
        <v>441</v>
      </c>
      <c r="BC318" s="530">
        <v>670</v>
      </c>
      <c r="BD318" s="530">
        <v>420</v>
      </c>
      <c r="BE318" s="530">
        <v>905</v>
      </c>
      <c r="BF318" s="530">
        <v>368</v>
      </c>
      <c r="BG318" s="530">
        <v>485</v>
      </c>
      <c r="BH318" s="530">
        <v>272</v>
      </c>
      <c r="BI318" s="530">
        <v>290</v>
      </c>
      <c r="BJ318" s="530">
        <v>73</v>
      </c>
      <c r="BK318" s="530">
        <v>185</v>
      </c>
      <c r="BL318" s="530">
        <v>148</v>
      </c>
      <c r="BM318" s="530">
        <v>0</v>
      </c>
      <c r="BN318" s="530">
        <v>0</v>
      </c>
      <c r="BO318" s="530">
        <v>0</v>
      </c>
      <c r="BP318" s="530">
        <v>0</v>
      </c>
      <c r="BQ318" s="530">
        <v>0</v>
      </c>
      <c r="BR318" s="530">
        <v>0</v>
      </c>
      <c r="BS318" s="530">
        <v>0</v>
      </c>
      <c r="BT318" s="530">
        <v>0</v>
      </c>
      <c r="BU318" s="530">
        <v>0</v>
      </c>
      <c r="BV318" s="530">
        <v>0</v>
      </c>
      <c r="BW318" s="530">
        <v>0</v>
      </c>
      <c r="BX318" s="530">
        <v>0</v>
      </c>
      <c r="BY318" s="530">
        <v>3</v>
      </c>
      <c r="BZ318" s="530">
        <v>49</v>
      </c>
      <c r="CA318" s="530">
        <v>0</v>
      </c>
    </row>
    <row r="319" spans="1:79" s="477" customFormat="1">
      <c r="A319" s="477" t="s">
        <v>99</v>
      </c>
      <c r="B319" s="477" t="s">
        <v>1883</v>
      </c>
      <c r="C319" s="477">
        <v>2022</v>
      </c>
      <c r="D319" s="477" t="s">
        <v>1934</v>
      </c>
      <c r="E319" s="530">
        <v>382</v>
      </c>
      <c r="F319" s="530">
        <v>714</v>
      </c>
      <c r="G319" s="530">
        <v>336</v>
      </c>
      <c r="H319" s="530">
        <v>311</v>
      </c>
      <c r="I319" s="530">
        <v>158</v>
      </c>
      <c r="J319" s="530">
        <v>0</v>
      </c>
      <c r="K319" s="530">
        <v>0</v>
      </c>
      <c r="L319" s="530">
        <v>0</v>
      </c>
      <c r="M319" s="530">
        <v>0</v>
      </c>
      <c r="N319" s="530">
        <v>80</v>
      </c>
      <c r="O319" s="530">
        <v>0</v>
      </c>
      <c r="P319" s="530">
        <v>80</v>
      </c>
      <c r="Q319" s="530">
        <v>318</v>
      </c>
      <c r="R319" s="530">
        <v>0</v>
      </c>
      <c r="S319" s="530">
        <v>0</v>
      </c>
      <c r="T319" s="530">
        <v>0</v>
      </c>
      <c r="U319" s="530">
        <v>23</v>
      </c>
      <c r="V319" s="530">
        <v>0</v>
      </c>
      <c r="W319" s="530">
        <v>0</v>
      </c>
      <c r="X319" s="530">
        <v>0</v>
      </c>
      <c r="Y319" s="530">
        <v>295</v>
      </c>
      <c r="Z319" s="530">
        <v>0</v>
      </c>
      <c r="AA319" s="530">
        <v>0</v>
      </c>
      <c r="AB319" s="530">
        <v>0</v>
      </c>
      <c r="AC319" s="530">
        <v>373</v>
      </c>
      <c r="AD319" s="530">
        <v>161</v>
      </c>
      <c r="AE319" s="530">
        <v>211</v>
      </c>
      <c r="AF319" s="530">
        <v>199</v>
      </c>
      <c r="AG319" s="530">
        <v>156</v>
      </c>
      <c r="AH319" s="530">
        <v>67</v>
      </c>
      <c r="AI319" s="530">
        <v>84</v>
      </c>
      <c r="AJ319" s="530">
        <v>76</v>
      </c>
      <c r="AK319" s="530">
        <v>217</v>
      </c>
      <c r="AL319" s="530">
        <v>94</v>
      </c>
      <c r="AM319" s="530">
        <v>127</v>
      </c>
      <c r="AN319" s="530">
        <v>123</v>
      </c>
      <c r="AO319" s="530">
        <v>21</v>
      </c>
      <c r="AP319" s="530">
        <v>1</v>
      </c>
      <c r="AQ319" s="530">
        <v>1</v>
      </c>
      <c r="AR319" s="530">
        <v>19</v>
      </c>
      <c r="AS319" s="530">
        <v>0</v>
      </c>
      <c r="AT319" s="530">
        <v>0</v>
      </c>
      <c r="AU319" s="530">
        <v>0</v>
      </c>
      <c r="AV319" s="530">
        <v>0</v>
      </c>
      <c r="AW319" s="530">
        <v>21</v>
      </c>
      <c r="AX319" s="530">
        <v>1</v>
      </c>
      <c r="AY319" s="530">
        <v>1</v>
      </c>
      <c r="AZ319" s="530">
        <v>19</v>
      </c>
      <c r="BA319" s="530">
        <v>1051</v>
      </c>
      <c r="BB319" s="530">
        <v>442</v>
      </c>
      <c r="BC319" s="530">
        <v>581</v>
      </c>
      <c r="BD319" s="530">
        <v>317</v>
      </c>
      <c r="BE319" s="530">
        <v>802</v>
      </c>
      <c r="BF319" s="530">
        <v>344</v>
      </c>
      <c r="BG319" s="530">
        <v>421</v>
      </c>
      <c r="BH319" s="530">
        <v>208</v>
      </c>
      <c r="BI319" s="530">
        <v>249</v>
      </c>
      <c r="BJ319" s="530">
        <v>98</v>
      </c>
      <c r="BK319" s="530">
        <v>160</v>
      </c>
      <c r="BL319" s="530">
        <v>109</v>
      </c>
      <c r="BM319" s="530">
        <v>0</v>
      </c>
      <c r="BN319" s="530">
        <v>0</v>
      </c>
      <c r="BO319" s="530">
        <v>0</v>
      </c>
      <c r="BP319" s="530">
        <v>0</v>
      </c>
      <c r="BQ319" s="530">
        <v>0</v>
      </c>
      <c r="BR319" s="530">
        <v>0</v>
      </c>
      <c r="BS319" s="530">
        <v>0</v>
      </c>
      <c r="BT319" s="530">
        <v>0</v>
      </c>
      <c r="BU319" s="530">
        <v>0</v>
      </c>
      <c r="BV319" s="530">
        <v>0</v>
      </c>
      <c r="BW319" s="530">
        <v>0</v>
      </c>
      <c r="BX319" s="530">
        <v>0</v>
      </c>
      <c r="BY319" s="530">
        <v>17</v>
      </c>
      <c r="BZ319" s="530">
        <v>57</v>
      </c>
      <c r="CA319" s="530">
        <v>0</v>
      </c>
    </row>
    <row r="320" spans="1:79" s="477" customFormat="1">
      <c r="A320" s="477" t="s">
        <v>99</v>
      </c>
      <c r="B320" s="477" t="s">
        <v>1883</v>
      </c>
      <c r="C320" s="477">
        <v>2023</v>
      </c>
      <c r="D320" s="477" t="s">
        <v>1934</v>
      </c>
      <c r="E320" s="530">
        <v>392</v>
      </c>
      <c r="F320" s="530">
        <v>671</v>
      </c>
      <c r="G320" s="530">
        <v>325</v>
      </c>
      <c r="H320" s="530">
        <v>289</v>
      </c>
      <c r="I320" s="530">
        <v>162</v>
      </c>
      <c r="J320" s="530">
        <v>0</v>
      </c>
      <c r="K320" s="530">
        <v>0</v>
      </c>
      <c r="L320" s="530">
        <v>0</v>
      </c>
      <c r="M320" s="530">
        <v>0</v>
      </c>
      <c r="N320" s="530">
        <v>55</v>
      </c>
      <c r="O320" s="530">
        <v>0</v>
      </c>
      <c r="P320" s="530">
        <v>55</v>
      </c>
      <c r="Q320" s="530">
        <v>349</v>
      </c>
      <c r="R320" s="530">
        <v>35</v>
      </c>
      <c r="S320" s="530">
        <v>46</v>
      </c>
      <c r="T320" s="530">
        <v>223</v>
      </c>
      <c r="U320" s="530">
        <v>11</v>
      </c>
      <c r="V320" s="530">
        <v>6</v>
      </c>
      <c r="W320" s="530">
        <v>6</v>
      </c>
      <c r="X320" s="530">
        <v>6</v>
      </c>
      <c r="Y320" s="530">
        <v>338</v>
      </c>
      <c r="Z320" s="530">
        <v>29</v>
      </c>
      <c r="AA320" s="530">
        <v>40</v>
      </c>
      <c r="AB320" s="530">
        <v>217</v>
      </c>
      <c r="AC320" s="530">
        <v>339</v>
      </c>
      <c r="AD320" s="530">
        <v>134</v>
      </c>
      <c r="AE320" s="530">
        <v>188</v>
      </c>
      <c r="AF320" s="530">
        <v>174</v>
      </c>
      <c r="AG320" s="530">
        <v>177</v>
      </c>
      <c r="AH320" s="530">
        <v>63</v>
      </c>
      <c r="AI320" s="530">
        <v>90</v>
      </c>
      <c r="AJ320" s="530">
        <v>85</v>
      </c>
      <c r="AK320" s="530">
        <v>162</v>
      </c>
      <c r="AL320" s="530">
        <v>71</v>
      </c>
      <c r="AM320" s="530">
        <v>98</v>
      </c>
      <c r="AN320" s="530">
        <v>89</v>
      </c>
      <c r="AO320" s="530">
        <v>17</v>
      </c>
      <c r="AP320" s="530">
        <v>1</v>
      </c>
      <c r="AQ320" s="530">
        <v>0</v>
      </c>
      <c r="AR320" s="530">
        <v>15</v>
      </c>
      <c r="AS320" s="530">
        <v>0</v>
      </c>
      <c r="AT320" s="530">
        <v>0</v>
      </c>
      <c r="AU320" s="530">
        <v>0</v>
      </c>
      <c r="AV320" s="530">
        <v>0</v>
      </c>
      <c r="AW320" s="530">
        <v>17</v>
      </c>
      <c r="AX320" s="530">
        <v>1</v>
      </c>
      <c r="AY320" s="530">
        <v>0</v>
      </c>
      <c r="AZ320" s="530">
        <v>15</v>
      </c>
      <c r="BA320" s="530">
        <v>985</v>
      </c>
      <c r="BB320" s="530">
        <v>422</v>
      </c>
      <c r="BC320" s="530">
        <v>527</v>
      </c>
      <c r="BD320" s="530">
        <v>345</v>
      </c>
      <c r="BE320" s="530">
        <v>699</v>
      </c>
      <c r="BF320" s="530">
        <v>332</v>
      </c>
      <c r="BG320" s="530">
        <v>347</v>
      </c>
      <c r="BH320" s="530">
        <v>193</v>
      </c>
      <c r="BI320" s="530">
        <v>286</v>
      </c>
      <c r="BJ320" s="530">
        <v>90</v>
      </c>
      <c r="BK320" s="530">
        <v>180</v>
      </c>
      <c r="BL320" s="530">
        <v>152</v>
      </c>
      <c r="BM320" s="530">
        <v>0</v>
      </c>
      <c r="BN320" s="530">
        <v>0</v>
      </c>
      <c r="BO320" s="530">
        <v>0</v>
      </c>
      <c r="BP320" s="530">
        <v>0</v>
      </c>
      <c r="BQ320" s="530">
        <v>0</v>
      </c>
      <c r="BR320" s="530">
        <v>0</v>
      </c>
      <c r="BS320" s="530">
        <v>0</v>
      </c>
      <c r="BT320" s="530">
        <v>0</v>
      </c>
      <c r="BU320" s="530">
        <v>0</v>
      </c>
      <c r="BV320" s="530">
        <v>0</v>
      </c>
      <c r="BW320" s="530">
        <v>0</v>
      </c>
      <c r="BX320" s="530">
        <v>0</v>
      </c>
      <c r="BY320" s="530">
        <v>16</v>
      </c>
      <c r="BZ320" s="530">
        <v>54</v>
      </c>
      <c r="CA320" s="530">
        <v>0</v>
      </c>
    </row>
    <row r="321" spans="1:79" s="477" customFormat="1">
      <c r="A321" s="477" t="s">
        <v>99</v>
      </c>
      <c r="B321" s="477" t="s">
        <v>1883</v>
      </c>
      <c r="C321" s="477">
        <v>2024</v>
      </c>
      <c r="D321" s="477" t="s">
        <v>1934</v>
      </c>
      <c r="E321" s="530">
        <v>433</v>
      </c>
      <c r="F321" s="530">
        <v>647</v>
      </c>
      <c r="G321" s="530">
        <v>347</v>
      </c>
      <c r="H321" s="530">
        <v>301</v>
      </c>
      <c r="I321" s="530">
        <v>139</v>
      </c>
      <c r="J321" s="530">
        <v>0</v>
      </c>
      <c r="K321" s="530">
        <v>0</v>
      </c>
      <c r="L321" s="530">
        <v>0</v>
      </c>
      <c r="M321" s="530">
        <v>0</v>
      </c>
      <c r="N321" s="530">
        <v>261</v>
      </c>
      <c r="O321" s="530">
        <v>28</v>
      </c>
      <c r="P321" s="530">
        <v>233</v>
      </c>
      <c r="Q321" s="530">
        <v>321</v>
      </c>
      <c r="R321" s="530">
        <v>56</v>
      </c>
      <c r="S321" s="530">
        <v>73</v>
      </c>
      <c r="T321" s="530">
        <v>213</v>
      </c>
      <c r="U321" s="530">
        <v>28</v>
      </c>
      <c r="V321" s="530">
        <v>11</v>
      </c>
      <c r="W321" s="530">
        <v>14</v>
      </c>
      <c r="X321" s="530">
        <v>18</v>
      </c>
      <c r="Y321" s="530">
        <v>293</v>
      </c>
      <c r="Z321" s="530">
        <v>45</v>
      </c>
      <c r="AA321" s="530">
        <v>59</v>
      </c>
      <c r="AB321" s="530">
        <v>195</v>
      </c>
      <c r="AC321" s="530">
        <v>388</v>
      </c>
      <c r="AD321" s="530">
        <v>167</v>
      </c>
      <c r="AE321" s="530">
        <v>221</v>
      </c>
      <c r="AF321" s="530">
        <v>196</v>
      </c>
      <c r="AG321" s="530">
        <v>111</v>
      </c>
      <c r="AH321" s="530">
        <v>56</v>
      </c>
      <c r="AI321" s="530">
        <v>69</v>
      </c>
      <c r="AJ321" s="530">
        <v>39</v>
      </c>
      <c r="AK321" s="530">
        <v>277</v>
      </c>
      <c r="AL321" s="530">
        <v>111</v>
      </c>
      <c r="AM321" s="530">
        <v>152</v>
      </c>
      <c r="AN321" s="530">
        <v>157</v>
      </c>
      <c r="AO321" s="530">
        <v>9</v>
      </c>
      <c r="AP321" s="530">
        <v>0</v>
      </c>
      <c r="AQ321" s="530">
        <v>1</v>
      </c>
      <c r="AR321" s="530">
        <v>8</v>
      </c>
      <c r="AS321" s="530">
        <v>0</v>
      </c>
      <c r="AT321" s="530">
        <v>0</v>
      </c>
      <c r="AU321" s="530">
        <v>0</v>
      </c>
      <c r="AV321" s="530">
        <v>0</v>
      </c>
      <c r="AW321" s="530">
        <v>9</v>
      </c>
      <c r="AX321" s="530">
        <v>0</v>
      </c>
      <c r="AY321" s="530">
        <v>1</v>
      </c>
      <c r="AZ321" s="530">
        <v>8</v>
      </c>
      <c r="BA321" s="530">
        <v>1030</v>
      </c>
      <c r="BB321" s="530">
        <v>454</v>
      </c>
      <c r="BC321" s="530">
        <v>574</v>
      </c>
      <c r="BD321" s="530">
        <v>329</v>
      </c>
      <c r="BE321" s="530">
        <v>638</v>
      </c>
      <c r="BF321" s="530">
        <v>304</v>
      </c>
      <c r="BG321" s="530">
        <v>318</v>
      </c>
      <c r="BH321" s="530">
        <v>161</v>
      </c>
      <c r="BI321" s="530">
        <v>392</v>
      </c>
      <c r="BJ321" s="530">
        <v>150</v>
      </c>
      <c r="BK321" s="530">
        <v>256</v>
      </c>
      <c r="BL321" s="530">
        <v>168</v>
      </c>
      <c r="BM321" s="530">
        <v>0</v>
      </c>
      <c r="BN321" s="530">
        <v>0</v>
      </c>
      <c r="BO321" s="530">
        <v>0</v>
      </c>
      <c r="BP321" s="530">
        <v>0</v>
      </c>
      <c r="BQ321" s="530">
        <v>0</v>
      </c>
      <c r="BR321" s="530">
        <v>0</v>
      </c>
      <c r="BS321" s="530">
        <v>0</v>
      </c>
      <c r="BT321" s="530">
        <v>0</v>
      </c>
      <c r="BU321" s="530">
        <v>0</v>
      </c>
      <c r="BV321" s="530">
        <v>0</v>
      </c>
      <c r="BW321" s="530">
        <v>0</v>
      </c>
      <c r="BX321" s="530">
        <v>0</v>
      </c>
      <c r="BY321" s="530">
        <v>16</v>
      </c>
      <c r="BZ321" s="530">
        <v>48</v>
      </c>
      <c r="CA321" s="530">
        <v>0</v>
      </c>
    </row>
    <row r="322" spans="1:79" s="477" customFormat="1">
      <c r="A322" s="477" t="s">
        <v>99</v>
      </c>
      <c r="B322" s="477" t="s">
        <v>1883</v>
      </c>
      <c r="C322" s="477">
        <v>2025</v>
      </c>
      <c r="D322" s="477" t="s">
        <v>1935</v>
      </c>
      <c r="E322" s="530">
        <v>442</v>
      </c>
      <c r="F322" s="530">
        <v>650</v>
      </c>
      <c r="G322" s="530">
        <v>290</v>
      </c>
      <c r="H322" s="530">
        <v>294</v>
      </c>
      <c r="I322" s="530">
        <v>146</v>
      </c>
      <c r="J322" s="530">
        <v>0</v>
      </c>
      <c r="K322" s="530">
        <v>0</v>
      </c>
      <c r="L322" s="530">
        <v>0</v>
      </c>
      <c r="M322" s="530">
        <v>0</v>
      </c>
      <c r="N322" s="530">
        <v>234</v>
      </c>
      <c r="O322" s="530">
        <v>5</v>
      </c>
      <c r="P322" s="530">
        <v>229</v>
      </c>
      <c r="Q322" s="530">
        <v>361</v>
      </c>
      <c r="R322" s="530">
        <v>50</v>
      </c>
      <c r="S322" s="530">
        <v>65</v>
      </c>
      <c r="T322" s="530">
        <v>235</v>
      </c>
      <c r="U322" s="530">
        <v>21</v>
      </c>
      <c r="V322" s="530">
        <v>9</v>
      </c>
      <c r="W322" s="530">
        <v>10</v>
      </c>
      <c r="X322" s="530">
        <v>13</v>
      </c>
      <c r="Y322" s="530">
        <v>340</v>
      </c>
      <c r="Z322" s="530">
        <v>41</v>
      </c>
      <c r="AA322" s="530">
        <v>55</v>
      </c>
      <c r="AB322" s="530">
        <v>222</v>
      </c>
      <c r="AC322" s="530">
        <v>356</v>
      </c>
      <c r="AD322" s="530">
        <v>145</v>
      </c>
      <c r="AE322" s="530">
        <v>206</v>
      </c>
      <c r="AF322" s="530">
        <v>190</v>
      </c>
      <c r="AG322" s="530">
        <v>153</v>
      </c>
      <c r="AH322" s="530">
        <v>59</v>
      </c>
      <c r="AI322" s="530">
        <v>81</v>
      </c>
      <c r="AJ322" s="530">
        <v>78</v>
      </c>
      <c r="AK322" s="530">
        <v>203</v>
      </c>
      <c r="AL322" s="530">
        <v>86</v>
      </c>
      <c r="AM322" s="530">
        <v>125</v>
      </c>
      <c r="AN322" s="530">
        <v>112</v>
      </c>
      <c r="AO322" s="530">
        <v>13</v>
      </c>
      <c r="AP322" s="530">
        <v>1</v>
      </c>
      <c r="AQ322" s="530">
        <v>1</v>
      </c>
      <c r="AR322" s="530">
        <v>12</v>
      </c>
      <c r="AS322" s="530">
        <v>0</v>
      </c>
      <c r="AT322" s="530">
        <v>0</v>
      </c>
      <c r="AU322" s="530">
        <v>0</v>
      </c>
      <c r="AV322" s="530">
        <v>0</v>
      </c>
      <c r="AW322" s="530">
        <v>13</v>
      </c>
      <c r="AX322" s="530">
        <v>1</v>
      </c>
      <c r="AY322" s="530">
        <v>1</v>
      </c>
      <c r="AZ322" s="530">
        <v>12</v>
      </c>
      <c r="BA322" s="530">
        <v>1033</v>
      </c>
      <c r="BB322" s="530">
        <v>394</v>
      </c>
      <c r="BC322" s="530">
        <v>582</v>
      </c>
      <c r="BD322" s="530">
        <v>353</v>
      </c>
      <c r="BE322" s="530">
        <v>761</v>
      </c>
      <c r="BF322" s="530">
        <v>310</v>
      </c>
      <c r="BG322" s="530">
        <v>409</v>
      </c>
      <c r="BH322" s="530">
        <v>225</v>
      </c>
      <c r="BI322" s="530">
        <v>272</v>
      </c>
      <c r="BJ322" s="530">
        <v>84</v>
      </c>
      <c r="BK322" s="530">
        <v>173</v>
      </c>
      <c r="BL322" s="530">
        <v>128</v>
      </c>
      <c r="BM322" s="530">
        <v>0</v>
      </c>
      <c r="BN322" s="530">
        <v>0</v>
      </c>
      <c r="BO322" s="530">
        <v>0</v>
      </c>
      <c r="BP322" s="530">
        <v>0</v>
      </c>
      <c r="BQ322" s="530">
        <v>0</v>
      </c>
      <c r="BR322" s="530">
        <v>0</v>
      </c>
      <c r="BS322" s="530">
        <v>0</v>
      </c>
      <c r="BT322" s="530">
        <v>0</v>
      </c>
      <c r="BU322" s="530">
        <v>0</v>
      </c>
      <c r="BV322" s="530">
        <v>0</v>
      </c>
      <c r="BW322" s="530">
        <v>0</v>
      </c>
      <c r="BX322" s="530">
        <v>0</v>
      </c>
      <c r="BY322" s="530">
        <v>16</v>
      </c>
      <c r="BZ322" s="530">
        <v>48</v>
      </c>
      <c r="CA322" s="530">
        <v>0</v>
      </c>
    </row>
    <row r="323" spans="1:79" s="477" customFormat="1">
      <c r="A323" s="477" t="s">
        <v>99</v>
      </c>
      <c r="B323" s="477" t="s">
        <v>1883</v>
      </c>
      <c r="C323" s="477">
        <v>2026</v>
      </c>
      <c r="D323" s="477" t="s">
        <v>1935</v>
      </c>
      <c r="E323" s="530">
        <v>442</v>
      </c>
      <c r="F323" s="530">
        <v>653</v>
      </c>
      <c r="G323" s="530">
        <v>291</v>
      </c>
      <c r="H323" s="530">
        <v>295</v>
      </c>
      <c r="I323" s="530">
        <v>146</v>
      </c>
      <c r="J323" s="530">
        <v>0</v>
      </c>
      <c r="K323" s="530">
        <v>0</v>
      </c>
      <c r="L323" s="530">
        <v>0</v>
      </c>
      <c r="M323" s="530">
        <v>0</v>
      </c>
      <c r="N323" s="530">
        <v>218</v>
      </c>
      <c r="O323" s="530">
        <v>5</v>
      </c>
      <c r="P323" s="530">
        <v>213</v>
      </c>
      <c r="Q323" s="530">
        <v>395</v>
      </c>
      <c r="R323" s="530">
        <v>54</v>
      </c>
      <c r="S323" s="530">
        <v>71</v>
      </c>
      <c r="T323" s="530">
        <v>257</v>
      </c>
      <c r="U323" s="530">
        <v>23</v>
      </c>
      <c r="V323" s="530">
        <v>10</v>
      </c>
      <c r="W323" s="530">
        <v>11</v>
      </c>
      <c r="X323" s="530">
        <v>14</v>
      </c>
      <c r="Y323" s="530">
        <v>372</v>
      </c>
      <c r="Z323" s="530">
        <v>44</v>
      </c>
      <c r="AA323" s="530">
        <v>60</v>
      </c>
      <c r="AB323" s="530">
        <v>243</v>
      </c>
      <c r="AC323" s="530">
        <v>357</v>
      </c>
      <c r="AD323" s="530">
        <v>145</v>
      </c>
      <c r="AE323" s="530">
        <v>207</v>
      </c>
      <c r="AF323" s="530">
        <v>191</v>
      </c>
      <c r="AG323" s="530">
        <v>153</v>
      </c>
      <c r="AH323" s="530">
        <v>59</v>
      </c>
      <c r="AI323" s="530">
        <v>81</v>
      </c>
      <c r="AJ323" s="530">
        <v>78</v>
      </c>
      <c r="AK323" s="530">
        <v>204</v>
      </c>
      <c r="AL323" s="530">
        <v>86</v>
      </c>
      <c r="AM323" s="530">
        <v>126</v>
      </c>
      <c r="AN323" s="530">
        <v>113</v>
      </c>
      <c r="AO323" s="530">
        <v>13</v>
      </c>
      <c r="AP323" s="530">
        <v>1</v>
      </c>
      <c r="AQ323" s="530">
        <v>1</v>
      </c>
      <c r="AR323" s="530">
        <v>12</v>
      </c>
      <c r="AS323" s="530">
        <v>0</v>
      </c>
      <c r="AT323" s="530">
        <v>0</v>
      </c>
      <c r="AU323" s="530">
        <v>0</v>
      </c>
      <c r="AV323" s="530">
        <v>0</v>
      </c>
      <c r="AW323" s="530">
        <v>13</v>
      </c>
      <c r="AX323" s="530">
        <v>1</v>
      </c>
      <c r="AY323" s="530">
        <v>1</v>
      </c>
      <c r="AZ323" s="530">
        <v>12</v>
      </c>
      <c r="BA323" s="530">
        <v>1036</v>
      </c>
      <c r="BB323" s="530">
        <v>395</v>
      </c>
      <c r="BC323" s="530">
        <v>584</v>
      </c>
      <c r="BD323" s="530">
        <v>354</v>
      </c>
      <c r="BE323" s="530">
        <v>763</v>
      </c>
      <c r="BF323" s="530">
        <v>310</v>
      </c>
      <c r="BG323" s="530">
        <v>410</v>
      </c>
      <c r="BH323" s="530">
        <v>226</v>
      </c>
      <c r="BI323" s="530">
        <v>273</v>
      </c>
      <c r="BJ323" s="530">
        <v>85</v>
      </c>
      <c r="BK323" s="530">
        <v>174</v>
      </c>
      <c r="BL323" s="530">
        <v>128</v>
      </c>
      <c r="BM323" s="530">
        <v>0</v>
      </c>
      <c r="BN323" s="530">
        <v>0</v>
      </c>
      <c r="BO323" s="530">
        <v>0</v>
      </c>
      <c r="BP323" s="530">
        <v>0</v>
      </c>
      <c r="BQ323" s="530">
        <v>0</v>
      </c>
      <c r="BR323" s="530">
        <v>0</v>
      </c>
      <c r="BS323" s="530">
        <v>0</v>
      </c>
      <c r="BT323" s="530">
        <v>0</v>
      </c>
      <c r="BU323" s="530">
        <v>0</v>
      </c>
      <c r="BV323" s="530">
        <v>0</v>
      </c>
      <c r="BW323" s="530">
        <v>0</v>
      </c>
      <c r="BX323" s="530">
        <v>0</v>
      </c>
      <c r="BY323" s="530">
        <v>16</v>
      </c>
      <c r="BZ323" s="530">
        <v>48</v>
      </c>
      <c r="CA323" s="530">
        <v>0</v>
      </c>
    </row>
    <row r="324" spans="1:79" s="477" customFormat="1">
      <c r="A324" s="477" t="s">
        <v>99</v>
      </c>
      <c r="B324" s="477" t="s">
        <v>1883</v>
      </c>
      <c r="C324" s="477">
        <v>2024</v>
      </c>
      <c r="D324" s="477" t="s">
        <v>1937</v>
      </c>
      <c r="E324" s="530">
        <f t="shared" ref="E324:AJ324" si="78">E321</f>
        <v>433</v>
      </c>
      <c r="F324" s="530">
        <f t="shared" si="78"/>
        <v>647</v>
      </c>
      <c r="G324" s="530">
        <f t="shared" si="78"/>
        <v>347</v>
      </c>
      <c r="H324" s="530">
        <f t="shared" si="78"/>
        <v>301</v>
      </c>
      <c r="I324" s="530">
        <f t="shared" si="78"/>
        <v>139</v>
      </c>
      <c r="J324" s="530">
        <f t="shared" si="78"/>
        <v>0</v>
      </c>
      <c r="K324" s="530">
        <f t="shared" si="78"/>
        <v>0</v>
      </c>
      <c r="L324" s="530">
        <f t="shared" si="78"/>
        <v>0</v>
      </c>
      <c r="M324" s="530">
        <f t="shared" si="78"/>
        <v>0</v>
      </c>
      <c r="N324" s="530">
        <f t="shared" si="78"/>
        <v>261</v>
      </c>
      <c r="O324" s="530">
        <f t="shared" si="78"/>
        <v>28</v>
      </c>
      <c r="P324" s="530">
        <f t="shared" si="78"/>
        <v>233</v>
      </c>
      <c r="Q324" s="530">
        <f t="shared" si="78"/>
        <v>321</v>
      </c>
      <c r="R324" s="530">
        <f t="shared" si="78"/>
        <v>56</v>
      </c>
      <c r="S324" s="530">
        <f t="shared" si="78"/>
        <v>73</v>
      </c>
      <c r="T324" s="530">
        <f t="shared" si="78"/>
        <v>213</v>
      </c>
      <c r="U324" s="530">
        <f t="shared" si="78"/>
        <v>28</v>
      </c>
      <c r="V324" s="530">
        <f t="shared" si="78"/>
        <v>11</v>
      </c>
      <c r="W324" s="530">
        <f t="shared" si="78"/>
        <v>14</v>
      </c>
      <c r="X324" s="530">
        <f t="shared" si="78"/>
        <v>18</v>
      </c>
      <c r="Y324" s="530">
        <f t="shared" si="78"/>
        <v>293</v>
      </c>
      <c r="Z324" s="530">
        <f t="shared" si="78"/>
        <v>45</v>
      </c>
      <c r="AA324" s="530">
        <f t="shared" si="78"/>
        <v>59</v>
      </c>
      <c r="AB324" s="530">
        <f t="shared" si="78"/>
        <v>195</v>
      </c>
      <c r="AC324" s="530">
        <f t="shared" si="78"/>
        <v>388</v>
      </c>
      <c r="AD324" s="530">
        <f t="shared" si="78"/>
        <v>167</v>
      </c>
      <c r="AE324" s="530">
        <f t="shared" si="78"/>
        <v>221</v>
      </c>
      <c r="AF324" s="530">
        <f t="shared" si="78"/>
        <v>196</v>
      </c>
      <c r="AG324" s="530">
        <f t="shared" si="78"/>
        <v>111</v>
      </c>
      <c r="AH324" s="530">
        <f t="shared" si="78"/>
        <v>56</v>
      </c>
      <c r="AI324" s="530">
        <f t="shared" si="78"/>
        <v>69</v>
      </c>
      <c r="AJ324" s="530">
        <f t="shared" si="78"/>
        <v>39</v>
      </c>
      <c r="AK324" s="530">
        <f t="shared" ref="AK324:BP324" si="79">AK321</f>
        <v>277</v>
      </c>
      <c r="AL324" s="530">
        <f t="shared" si="79"/>
        <v>111</v>
      </c>
      <c r="AM324" s="530">
        <f t="shared" si="79"/>
        <v>152</v>
      </c>
      <c r="AN324" s="530">
        <f t="shared" si="79"/>
        <v>157</v>
      </c>
      <c r="AO324" s="530">
        <f t="shared" si="79"/>
        <v>9</v>
      </c>
      <c r="AP324" s="530">
        <f t="shared" si="79"/>
        <v>0</v>
      </c>
      <c r="AQ324" s="530">
        <f t="shared" si="79"/>
        <v>1</v>
      </c>
      <c r="AR324" s="530">
        <f t="shared" si="79"/>
        <v>8</v>
      </c>
      <c r="AS324" s="530">
        <f t="shared" si="79"/>
        <v>0</v>
      </c>
      <c r="AT324" s="530">
        <f t="shared" si="79"/>
        <v>0</v>
      </c>
      <c r="AU324" s="530">
        <f t="shared" si="79"/>
        <v>0</v>
      </c>
      <c r="AV324" s="530">
        <f t="shared" si="79"/>
        <v>0</v>
      </c>
      <c r="AW324" s="530">
        <f t="shared" si="79"/>
        <v>9</v>
      </c>
      <c r="AX324" s="530">
        <f t="shared" si="79"/>
        <v>0</v>
      </c>
      <c r="AY324" s="530">
        <f t="shared" si="79"/>
        <v>1</v>
      </c>
      <c r="AZ324" s="530">
        <f t="shared" si="79"/>
        <v>8</v>
      </c>
      <c r="BA324" s="530">
        <f t="shared" si="79"/>
        <v>1030</v>
      </c>
      <c r="BB324" s="530">
        <f t="shared" si="79"/>
        <v>454</v>
      </c>
      <c r="BC324" s="530">
        <f t="shared" si="79"/>
        <v>574</v>
      </c>
      <c r="BD324" s="530">
        <f t="shared" si="79"/>
        <v>329</v>
      </c>
      <c r="BE324" s="530">
        <f t="shared" si="79"/>
        <v>638</v>
      </c>
      <c r="BF324" s="530">
        <f t="shared" si="79"/>
        <v>304</v>
      </c>
      <c r="BG324" s="530">
        <f t="shared" si="79"/>
        <v>318</v>
      </c>
      <c r="BH324" s="530">
        <f t="shared" si="79"/>
        <v>161</v>
      </c>
      <c r="BI324" s="530">
        <f t="shared" si="79"/>
        <v>392</v>
      </c>
      <c r="BJ324" s="530">
        <f t="shared" si="79"/>
        <v>150</v>
      </c>
      <c r="BK324" s="530">
        <f t="shared" si="79"/>
        <v>256</v>
      </c>
      <c r="BL324" s="530">
        <f t="shared" si="79"/>
        <v>168</v>
      </c>
      <c r="BM324" s="530">
        <f t="shared" si="79"/>
        <v>0</v>
      </c>
      <c r="BN324" s="530">
        <f t="shared" si="79"/>
        <v>0</v>
      </c>
      <c r="BO324" s="530">
        <f t="shared" si="79"/>
        <v>0</v>
      </c>
      <c r="BP324" s="530">
        <f t="shared" si="79"/>
        <v>0</v>
      </c>
      <c r="BQ324" s="530">
        <f t="shared" ref="BQ324:BX324" si="80">BQ321</f>
        <v>0</v>
      </c>
      <c r="BR324" s="530">
        <f t="shared" si="80"/>
        <v>0</v>
      </c>
      <c r="BS324" s="530">
        <f t="shared" si="80"/>
        <v>0</v>
      </c>
      <c r="BT324" s="530">
        <f t="shared" si="80"/>
        <v>0</v>
      </c>
      <c r="BU324" s="530">
        <f t="shared" si="80"/>
        <v>0</v>
      </c>
      <c r="BV324" s="530">
        <f t="shared" si="80"/>
        <v>0</v>
      </c>
      <c r="BW324" s="530">
        <f t="shared" si="80"/>
        <v>0</v>
      </c>
      <c r="BX324" s="530">
        <f t="shared" si="80"/>
        <v>0</v>
      </c>
      <c r="BY324" s="530">
        <f>IF(OR(BY320=0,BY320=""), BY321,IF(BY321&gt;(BY320*(1+Dash!$B$6)), BY320*(1+Dash!$B$6), IF(BY321&lt;(BY320*(1-Dash!$B$7)), BY320*(1-Dash!$B$7), BY321)))</f>
        <v>16</v>
      </c>
      <c r="BZ324" s="530">
        <f>IF(OR(BZ320=0,BZ320=""), BZ321,IF(BZ321&gt;(BZ320*(1+Dash!$B$6)), BZ320*(1+Dash!$B$6), IF(BZ321&lt;(BZ320*(1-Dash!$B$7)), BZ320*(1-Dash!$B$7), BZ321)))</f>
        <v>51.3</v>
      </c>
      <c r="CA324" s="530">
        <f>IF(OR(CA320=0,CA320=""), CA321,IF(CA321&gt;(CA320*(1+Dash!$B$6)), CA320*(1+Dash!$B$6), IF(CA321&lt;(CA320*(1-Dash!$B$7)), CA320*(1-Dash!$B$7), CA321)))</f>
        <v>0</v>
      </c>
    </row>
    <row r="325" spans="1:79" s="477" customFormat="1">
      <c r="A325" s="477" t="s">
        <v>99</v>
      </c>
      <c r="B325" s="477" t="s">
        <v>1883</v>
      </c>
      <c r="C325" s="477">
        <v>2025</v>
      </c>
      <c r="D325" s="477" t="s">
        <v>1937</v>
      </c>
      <c r="E325" s="530">
        <f>IF(OR(E321=0, E321=""), E322, IF(E322&gt;(E321*(1+Dash!$B$6)), E321*(1+Dash!$B$6), IF(E322&lt;(E321*(1-Dash!$B$7)), E321*(1-Dash!$B$7), E322)))</f>
        <v>442</v>
      </c>
      <c r="F325" s="530">
        <f>IF(OR(F321=0, F321=""), F322, IF(F322&gt;(F321*(1+Dash!$B$6)), F321*(1+Dash!$B$6), IF(F322&lt;(F321*(1-Dash!$B$7)), F321*(1-Dash!$B$7), F322)))</f>
        <v>650</v>
      </c>
      <c r="G325" s="530">
        <f>IF(OR(G321=0, G321=""), G322, IF(G322&gt;(G321*(1+Dash!$B$6)), G321*(1+Dash!$B$6), IF(G322&lt;(G321*(1-Dash!$B$7)), G321*(1-Dash!$B$7), G322)))</f>
        <v>329.65</v>
      </c>
      <c r="H325" s="530">
        <f>IF(OR(H321=0, H321=""), H322, IF(H322&gt;(H321*(1+Dash!$B$6)), H321*(1+Dash!$B$6), IF(H322&lt;(H321*(1-Dash!$B$7)), H321*(1-Dash!$B$7), H322)))</f>
        <v>294</v>
      </c>
      <c r="I325" s="530">
        <f>IF(OR(I321=0, I321=""), I322, IF(I322&gt;(I321*(1+Dash!$B$6)), I321*(1+Dash!$B$6), IF(I322&lt;(I321*(1-Dash!$B$7)), I321*(1-Dash!$B$7), I322)))</f>
        <v>146</v>
      </c>
      <c r="J325" s="530">
        <f>IF(OR(J321=0, J321=""), J322, IF(J322&gt;(J321*(1+Dash!$B$6)), J321*(1+Dash!$B$6), IF(J322&lt;(J321*(1-Dash!$B$7)), J321*(1-Dash!$B$7), J322)))</f>
        <v>0</v>
      </c>
      <c r="K325" s="530">
        <f>IF(OR(K321=0, K321=""), K322, IF(K322&gt;(K321*(1+Dash!$B$6)), K321*(1+Dash!$B$6), IF(K322&lt;(K321*(1-Dash!$B$7)), K321*(1-Dash!$B$7), K322)))</f>
        <v>0</v>
      </c>
      <c r="L325" s="530">
        <f>IF(OR(L321=0, L321=""), L322, IF(L322&gt;(L321*(1+Dash!$B$6)), L321*(1+Dash!$B$6), IF(L322&lt;(L321*(1-Dash!$B$7)), L321*(1-Dash!$B$7), L322)))</f>
        <v>0</v>
      </c>
      <c r="M325" s="530">
        <f>IF(OR(M321=0, M321=""), M322, IF(M322&gt;(M321*(1+Dash!$B$6)), M321*(1+Dash!$B$6), IF(M322&lt;(M321*(1-Dash!$B$7)), M321*(1-Dash!$B$7), M322)))</f>
        <v>0</v>
      </c>
      <c r="N325" s="530">
        <f>IF(OR(N321=0, N321=""), N322, IF(N322&gt;(N321*(1+Dash!$B$6)), N321*(1+Dash!$B$6), IF(N322&lt;(N321*(1-Dash!$B$7)), N321*(1-Dash!$B$7), N322)))</f>
        <v>247.95</v>
      </c>
      <c r="O325" s="530">
        <f>IF(OR(O321=0, O321=""), O322, IF(O322&gt;(O321*(1+Dash!$B$6)), O321*(1+Dash!$B$6), IF(O322&lt;(O321*(1-Dash!$B$7)), O321*(1-Dash!$B$7), O322)))</f>
        <v>26.599999999999998</v>
      </c>
      <c r="P325" s="530">
        <f>IF(OR(P321=0, P321=""), P322, IF(P322&gt;(P321*(1+Dash!$B$6)), P321*(1+Dash!$B$6), IF(P322&lt;(P321*(1-Dash!$B$7)), P321*(1-Dash!$B$7), P322)))</f>
        <v>229</v>
      </c>
      <c r="Q325" s="530">
        <f>IF(OR(Q321=0, Q321=""), Q322, IF(Q322&gt;(Q321*(1+Dash!$B$6)), Q321*(1+Dash!$B$6), IF(Q322&lt;(Q321*(1-Dash!$B$7)), Q321*(1-Dash!$B$7), Q322)))</f>
        <v>353.1</v>
      </c>
      <c r="R325" s="530">
        <f>IF(OR(R321=0, R321=""), R322, IF(R322&gt;(R321*(1+Dash!$B$6)), R321*(1+Dash!$B$6), IF(R322&lt;(R321*(1-Dash!$B$7)), R321*(1-Dash!$B$7), R322)))</f>
        <v>53.199999999999996</v>
      </c>
      <c r="S325" s="530">
        <f>IF(OR(S321=0, S321=""), S322, IF(S322&gt;(S321*(1+Dash!$B$6)), S321*(1+Dash!$B$6), IF(S322&lt;(S321*(1-Dash!$B$7)), S321*(1-Dash!$B$7), S322)))</f>
        <v>69.349999999999994</v>
      </c>
      <c r="T325" s="530">
        <f>IF(OR(T321=0, T321=""), T322, IF(T322&gt;(T321*(1+Dash!$B$6)), T321*(1+Dash!$B$6), IF(T322&lt;(T321*(1-Dash!$B$7)), T321*(1-Dash!$B$7), T322)))</f>
        <v>234.3</v>
      </c>
      <c r="U325" s="530">
        <f>IF(OR(U321=0, U321=""), U322, IF(U322&gt;(U321*(1+Dash!$B$6)), U321*(1+Dash!$B$6), IF(U322&lt;(U321*(1-Dash!$B$7)), U321*(1-Dash!$B$7), U322)))</f>
        <v>26.599999999999998</v>
      </c>
      <c r="V325" s="530">
        <f>IF(OR(V321=0, V321=""), V322, IF(V322&gt;(V321*(1+Dash!$B$6)), V321*(1+Dash!$B$6), IF(V322&lt;(V321*(1-Dash!$B$7)), V321*(1-Dash!$B$7), V322)))</f>
        <v>10.45</v>
      </c>
      <c r="W325" s="530">
        <f>IF(OR(W321=0, W321=""), W322, IF(W322&gt;(W321*(1+Dash!$B$6)), W321*(1+Dash!$B$6), IF(W322&lt;(W321*(1-Dash!$B$7)), W321*(1-Dash!$B$7), W322)))</f>
        <v>13.299999999999999</v>
      </c>
      <c r="X325" s="530">
        <f>IF(OR(X321=0, X321=""), X322, IF(X322&gt;(X321*(1+Dash!$B$6)), X321*(1+Dash!$B$6), IF(X322&lt;(X321*(1-Dash!$B$7)), X321*(1-Dash!$B$7), X322)))</f>
        <v>17.099999999999998</v>
      </c>
      <c r="Y325" s="530">
        <f>IF(OR(Y321=0, Y321=""), Y322, IF(Y322&gt;(Y321*(1+Dash!$B$6)), Y321*(1+Dash!$B$6), IF(Y322&lt;(Y321*(1-Dash!$B$7)), Y321*(1-Dash!$B$7), Y322)))</f>
        <v>322.3</v>
      </c>
      <c r="Z325" s="530">
        <f>IF(OR(Z321=0, Z321=""), Z322, IF(Z322&gt;(Z321*(1+Dash!$B$6)), Z321*(1+Dash!$B$6), IF(Z322&lt;(Z321*(1-Dash!$B$7)), Z321*(1-Dash!$B$7), Z322)))</f>
        <v>42.75</v>
      </c>
      <c r="AA325" s="530">
        <f>IF(OR(AA321=0, AA321=""), AA322, IF(AA322&gt;(AA321*(1+Dash!$B$6)), AA321*(1+Dash!$B$6), IF(AA322&lt;(AA321*(1-Dash!$B$7)), AA321*(1-Dash!$B$7), AA322)))</f>
        <v>56.05</v>
      </c>
      <c r="AB325" s="530">
        <f>IF(OR(AB321=0, AB321=""), AB322, IF(AB322&gt;(AB321*(1+Dash!$B$6)), AB321*(1+Dash!$B$6), IF(AB322&lt;(AB321*(1-Dash!$B$7)), AB321*(1-Dash!$B$7), AB322)))</f>
        <v>214.50000000000003</v>
      </c>
      <c r="AC325" s="530">
        <f>IF(OR(AC321=0, AC321=""), AC322, IF(AC322&gt;(AC321*(1+Dash!$B$6)), AC321*(1+Dash!$B$6), IF(AC322&lt;(AC321*(1-Dash!$B$7)), AC321*(1-Dash!$B$7), AC322)))</f>
        <v>368.59999999999997</v>
      </c>
      <c r="AD325" s="530">
        <f>IF(OR(AD321=0, AD321=""), AD322, IF(AD322&gt;(AD321*(1+Dash!$B$6)), AD321*(1+Dash!$B$6), IF(AD322&lt;(AD321*(1-Dash!$B$7)), AD321*(1-Dash!$B$7), AD322)))</f>
        <v>158.65</v>
      </c>
      <c r="AE325" s="530">
        <f>IF(OR(AE321=0, AE321=""), AE322, IF(AE322&gt;(AE321*(1+Dash!$B$6)), AE321*(1+Dash!$B$6), IF(AE322&lt;(AE321*(1-Dash!$B$7)), AE321*(1-Dash!$B$7), AE322)))</f>
        <v>209.95</v>
      </c>
      <c r="AF325" s="530">
        <f>IF(OR(AF321=0, AF321=""), AF322, IF(AF322&gt;(AF321*(1+Dash!$B$6)), AF321*(1+Dash!$B$6), IF(AF322&lt;(AF321*(1-Dash!$B$7)), AF321*(1-Dash!$B$7), AF322)))</f>
        <v>190</v>
      </c>
      <c r="AG325" s="530">
        <f>IF(OR(AG321=0, AG321=""), AG322, IF(AG322&gt;(AG321*(1+Dash!$B$6)), AG321*(1+Dash!$B$6), IF(AG322&lt;(AG321*(1-Dash!$B$7)), AG321*(1-Dash!$B$7), AG322)))</f>
        <v>122.10000000000001</v>
      </c>
      <c r="AH325" s="530">
        <f>IF(OR(AH321=0, AH321=""), AH322, IF(AH322&gt;(AH321*(1+Dash!$B$6)), AH321*(1+Dash!$B$6), IF(AH322&lt;(AH321*(1-Dash!$B$7)), AH321*(1-Dash!$B$7), AH322)))</f>
        <v>59</v>
      </c>
      <c r="AI325" s="530">
        <f>IF(OR(AI321=0, AI321=""), AI322, IF(AI322&gt;(AI321*(1+Dash!$B$6)), AI321*(1+Dash!$B$6), IF(AI322&lt;(AI321*(1-Dash!$B$7)), AI321*(1-Dash!$B$7), AI322)))</f>
        <v>75.900000000000006</v>
      </c>
      <c r="AJ325" s="530">
        <f>IF(OR(AJ321=0, AJ321=""), AJ322, IF(AJ322&gt;(AJ321*(1+Dash!$B$6)), AJ321*(1+Dash!$B$6), IF(AJ322&lt;(AJ321*(1-Dash!$B$7)), AJ321*(1-Dash!$B$7), AJ322)))</f>
        <v>42.900000000000006</v>
      </c>
      <c r="AK325" s="530">
        <f>IF(OR(AK321=0, AK321=""), AK322, IF(AK322&gt;(AK321*(1+Dash!$B$6)), AK321*(1+Dash!$B$6), IF(AK322&lt;(AK321*(1-Dash!$B$7)), AK321*(1-Dash!$B$7), AK322)))</f>
        <v>263.14999999999998</v>
      </c>
      <c r="AL325" s="530">
        <f>IF(OR(AL321=0, AL321=""), AL322, IF(AL322&gt;(AL321*(1+Dash!$B$6)), AL321*(1+Dash!$B$6), IF(AL322&lt;(AL321*(1-Dash!$B$7)), AL321*(1-Dash!$B$7), AL322)))</f>
        <v>105.44999999999999</v>
      </c>
      <c r="AM325" s="530">
        <f>IF(OR(AM321=0, AM321=""), AM322, IF(AM322&gt;(AM321*(1+Dash!$B$6)), AM321*(1+Dash!$B$6), IF(AM322&lt;(AM321*(1-Dash!$B$7)), AM321*(1-Dash!$B$7), AM322)))</f>
        <v>144.4</v>
      </c>
      <c r="AN325" s="530">
        <f>IF(OR(AN321=0, AN321=""), AN322, IF(AN322&gt;(AN321*(1+Dash!$B$6)), AN321*(1+Dash!$B$6), IF(AN322&lt;(AN321*(1-Dash!$B$7)), AN321*(1-Dash!$B$7), AN322)))</f>
        <v>149.15</v>
      </c>
      <c r="AO325" s="530">
        <f>IF(OR(AO321=0, AO321=""), AO322, IF(AO322&gt;(AO321*(1+Dash!$B$6)), AO321*(1+Dash!$B$6), IF(AO322&lt;(AO321*(1-Dash!$B$7)), AO321*(1-Dash!$B$7), AO322)))</f>
        <v>9.9</v>
      </c>
      <c r="AP325" s="530">
        <f>IF(OR(AP321=0, AP321=""), AP322, IF(AP322&gt;(AP321*(1+Dash!$B$6)), AP321*(1+Dash!$B$6), IF(AP322&lt;(AP321*(1-Dash!$B$7)), AP321*(1-Dash!$B$7), AP322)))</f>
        <v>1</v>
      </c>
      <c r="AQ325" s="530">
        <f>IF(OR(AQ321=0, AQ321=""), AQ322, IF(AQ322&gt;(AQ321*(1+Dash!$B$6)), AQ321*(1+Dash!$B$6), IF(AQ322&lt;(AQ321*(1-Dash!$B$7)), AQ321*(1-Dash!$B$7), AQ322)))</f>
        <v>1</v>
      </c>
      <c r="AR325" s="530">
        <f>IF(OR(AR321=0, AR321=""), AR322, IF(AR322&gt;(AR321*(1+Dash!$B$6)), AR321*(1+Dash!$B$6), IF(AR322&lt;(AR321*(1-Dash!$B$7)), AR321*(1-Dash!$B$7), AR322)))</f>
        <v>8.8000000000000007</v>
      </c>
      <c r="AS325" s="530">
        <f>IF(OR(AS321=0, AS321=""), AS322, IF(AS322&gt;(AS321*(1+Dash!$B$6)), AS321*(1+Dash!$B$6), IF(AS322&lt;(AS321*(1-Dash!$B$7)), AS321*(1-Dash!$B$7), AS322)))</f>
        <v>0</v>
      </c>
      <c r="AT325" s="530">
        <f>IF(OR(AT321=0, AT321=""), AT322, IF(AT322&gt;(AT321*(1+Dash!$B$6)), AT321*(1+Dash!$B$6), IF(AT322&lt;(AT321*(1-Dash!$B$7)), AT321*(1-Dash!$B$7), AT322)))</f>
        <v>0</v>
      </c>
      <c r="AU325" s="530">
        <f>IF(OR(AU321=0, AU321=""), AU322, IF(AU322&gt;(AU321*(1+Dash!$B$6)), AU321*(1+Dash!$B$6), IF(AU322&lt;(AU321*(1-Dash!$B$7)), AU321*(1-Dash!$B$7), AU322)))</f>
        <v>0</v>
      </c>
      <c r="AV325" s="530">
        <f>IF(OR(AV321=0, AV321=""), AV322, IF(AV322&gt;(AV321*(1+Dash!$B$6)), AV321*(1+Dash!$B$6), IF(AV322&lt;(AV321*(1-Dash!$B$7)), AV321*(1-Dash!$B$7), AV322)))</f>
        <v>0</v>
      </c>
      <c r="AW325" s="530">
        <f>IF(OR(AW321=0, AW321=""), AW322, IF(AW322&gt;(AW321*(1+Dash!$B$6)), AW321*(1+Dash!$B$6), IF(AW322&lt;(AW321*(1-Dash!$B$7)), AW321*(1-Dash!$B$7), AW322)))</f>
        <v>9.9</v>
      </c>
      <c r="AX325" s="530">
        <f>IF(OR(AX321=0, AX321=""), AX322, IF(AX322&gt;(AX321*(1+Dash!$B$6)), AX321*(1+Dash!$B$6), IF(AX322&lt;(AX321*(1-Dash!$B$7)), AX321*(1-Dash!$B$7), AX322)))</f>
        <v>1</v>
      </c>
      <c r="AY325" s="530">
        <f>IF(OR(AY321=0, AY321=""), AY322, IF(AY322&gt;(AY321*(1+Dash!$B$6)), AY321*(1+Dash!$B$6), IF(AY322&lt;(AY321*(1-Dash!$B$7)), AY321*(1-Dash!$B$7), AY322)))</f>
        <v>1</v>
      </c>
      <c r="AZ325" s="530">
        <f>IF(OR(AZ321=0, AZ321=""), AZ322, IF(AZ322&gt;(AZ321*(1+Dash!$B$6)), AZ321*(1+Dash!$B$6), IF(AZ322&lt;(AZ321*(1-Dash!$B$7)), AZ321*(1-Dash!$B$7), AZ322)))</f>
        <v>8.8000000000000007</v>
      </c>
      <c r="BA325" s="530">
        <f>IF(OR(BA321=0, BA321=""), BA322, IF(BA322&gt;(BA321*(1+Dash!$B$6)), BA321*(1+Dash!$B$6), IF(BA322&lt;(BA321*(1-Dash!$B$7)), BA321*(1-Dash!$B$7), BA322)))</f>
        <v>1033</v>
      </c>
      <c r="BB325" s="530">
        <f>IF(OR(BB321=0, BB321=""), BB322, IF(BB322&gt;(BB321*(1+Dash!$B$6)), BB321*(1+Dash!$B$6), IF(BB322&lt;(BB321*(1-Dash!$B$7)), BB321*(1-Dash!$B$7), BB322)))</f>
        <v>431.29999999999995</v>
      </c>
      <c r="BC325" s="530">
        <f>IF(OR(BC321=0, BC321=""), BC322, IF(BC322&gt;(BC321*(1+Dash!$B$6)), BC321*(1+Dash!$B$6), IF(BC322&lt;(BC321*(1-Dash!$B$7)), BC321*(1-Dash!$B$7), BC322)))</f>
        <v>582</v>
      </c>
      <c r="BD325" s="530">
        <f>IF(OR(BD321=0, BD321=""), BD322, IF(BD322&gt;(BD321*(1+Dash!$B$6)), BD321*(1+Dash!$B$6), IF(BD322&lt;(BD321*(1-Dash!$B$7)), BD321*(1-Dash!$B$7), BD322)))</f>
        <v>353</v>
      </c>
      <c r="BE325" s="530">
        <f>IF(OR(BE321=0, BE321=""), BE322, IF(BE322&gt;(BE321*(1+Dash!$B$6)), BE321*(1+Dash!$B$6), IF(BE322&lt;(BE321*(1-Dash!$B$7)), BE321*(1-Dash!$B$7), BE322)))</f>
        <v>701.80000000000007</v>
      </c>
      <c r="BF325" s="530">
        <f>IF(OR(BF321=0, BF321=""), BF322, IF(BF322&gt;(BF321*(1+Dash!$B$6)), BF321*(1+Dash!$B$6), IF(BF322&lt;(BF321*(1-Dash!$B$7)), BF321*(1-Dash!$B$7), BF322)))</f>
        <v>310</v>
      </c>
      <c r="BG325" s="530">
        <f>IF(OR(BG321=0, BG321=""), BG322, IF(BG322&gt;(BG321*(1+Dash!$B$6)), BG321*(1+Dash!$B$6), IF(BG322&lt;(BG321*(1-Dash!$B$7)), BG321*(1-Dash!$B$7), BG322)))</f>
        <v>349.8</v>
      </c>
      <c r="BH325" s="530">
        <f>IF(OR(BH321=0, BH321=""), BH322, IF(BH322&gt;(BH321*(1+Dash!$B$6)), BH321*(1+Dash!$B$6), IF(BH322&lt;(BH321*(1-Dash!$B$7)), BH321*(1-Dash!$B$7), BH322)))</f>
        <v>177.10000000000002</v>
      </c>
      <c r="BI325" s="530">
        <f>IF(OR(BI321=0, BI321=""), BI322, IF(BI322&gt;(BI321*(1+Dash!$B$6)), BI321*(1+Dash!$B$6), IF(BI322&lt;(BI321*(1-Dash!$B$7)), BI321*(1-Dash!$B$7), BI322)))</f>
        <v>372.4</v>
      </c>
      <c r="BJ325" s="530">
        <f>IF(OR(BJ321=0, BJ321=""), BJ322, IF(BJ322&gt;(BJ321*(1+Dash!$B$6)), BJ321*(1+Dash!$B$6), IF(BJ322&lt;(BJ321*(1-Dash!$B$7)), BJ321*(1-Dash!$B$7), BJ322)))</f>
        <v>142.5</v>
      </c>
      <c r="BK325" s="530">
        <f>IF(OR(BK321=0, BK321=""), BK322, IF(BK322&gt;(BK321*(1+Dash!$B$6)), BK321*(1+Dash!$B$6), IF(BK322&lt;(BK321*(1-Dash!$B$7)), BK321*(1-Dash!$B$7), BK322)))</f>
        <v>243.2</v>
      </c>
      <c r="BL325" s="530">
        <f>IF(OR(BL321=0, BL321=""), BL322, IF(BL322&gt;(BL321*(1+Dash!$B$6)), BL321*(1+Dash!$B$6), IF(BL322&lt;(BL321*(1-Dash!$B$7)), BL321*(1-Dash!$B$7), BL322)))</f>
        <v>159.6</v>
      </c>
      <c r="BM325" s="530">
        <f>IF(OR(BM321=0, BM321=""), BM322, IF(BM322&gt;(BM321*(1+Dash!$B$6)), BM321*(1+Dash!$B$6), IF(BM322&lt;(BM321*(1-Dash!$B$7)), BM321*(1-Dash!$B$7), BM322)))</f>
        <v>0</v>
      </c>
      <c r="BN325" s="530">
        <f>IF(OR(BN321=0, BN321=""), BN322, IF(BN322&gt;(BN321*(1+Dash!$B$6)), BN321*(1+Dash!$B$6), IF(BN322&lt;(BN321*(1-Dash!$B$7)), BN321*(1-Dash!$B$7), BN322)))</f>
        <v>0</v>
      </c>
      <c r="BO325" s="530">
        <f>IF(OR(BO321=0, BO321=""), BO322, IF(BO322&gt;(BO321*(1+Dash!$B$6)), BO321*(1+Dash!$B$6), IF(BO322&lt;(BO321*(1-Dash!$B$7)), BO321*(1-Dash!$B$7), BO322)))</f>
        <v>0</v>
      </c>
      <c r="BP325" s="530">
        <f>IF(OR(BP321=0, BP321=""), BP322, IF(BP322&gt;(BP321*(1+Dash!$B$6)), BP321*(1+Dash!$B$6), IF(BP322&lt;(BP321*(1-Dash!$B$7)), BP321*(1-Dash!$B$7), BP322)))</f>
        <v>0</v>
      </c>
      <c r="BQ325" s="530">
        <f>IF(OR(BQ321=0, BQ321=""), BQ322, IF(BQ322&gt;(BQ321*(1+Dash!$B$6)), BQ321*(1+Dash!$B$6), IF(BQ322&lt;(BQ321*(1-Dash!$B$7)), BQ321*(1-Dash!$B$7), BQ322)))</f>
        <v>0</v>
      </c>
      <c r="BR325" s="530">
        <f>IF(OR(BR321=0, BR321=""), BR322, IF(BR322&gt;(BR321*(1+Dash!$B$6)), BR321*(1+Dash!$B$6), IF(BR322&lt;(BR321*(1-Dash!$B$7)), BR321*(1-Dash!$B$7), BR322)))</f>
        <v>0</v>
      </c>
      <c r="BS325" s="530">
        <f>IF(OR(BS321=0, BS321=""), BS322, IF(BS322&gt;(BS321*(1+Dash!$B$6)), BS321*(1+Dash!$B$6), IF(BS322&lt;(BS321*(1-Dash!$B$7)), BS321*(1-Dash!$B$7), BS322)))</f>
        <v>0</v>
      </c>
      <c r="BT325" s="530">
        <f>IF(OR(BT321=0, BT321=""), BT322, IF(BT322&gt;(BT321*(1+Dash!$B$6)), BT321*(1+Dash!$B$6), IF(BT322&lt;(BT321*(1-Dash!$B$7)), BT321*(1-Dash!$B$7), BT322)))</f>
        <v>0</v>
      </c>
      <c r="BU325" s="530">
        <f>IF(OR(BU321=0, BU321=""), BU322, IF(BU322&gt;(BU321*(1+Dash!$B$6)), BU321*(1+Dash!$B$6), IF(BU322&lt;(BU321*(1-Dash!$B$7)), BU321*(1-Dash!$B$7), BU322)))</f>
        <v>0</v>
      </c>
      <c r="BV325" s="530">
        <f>IF(OR(BV321=0, BV321=""), BV322, IF(BV322&gt;(BV321*(1+Dash!$B$6)), BV321*(1+Dash!$B$6), IF(BV322&lt;(BV321*(1-Dash!$B$7)), BV321*(1-Dash!$B$7), BV322)))</f>
        <v>0</v>
      </c>
      <c r="BW325" s="530">
        <f>IF(OR(BW321=0, BW321=""), BW322, IF(BW322&gt;(BW321*(1+Dash!$B$6)), BW321*(1+Dash!$B$6), IF(BW322&lt;(BW321*(1-Dash!$B$7)), BW321*(1-Dash!$B$7), BW322)))</f>
        <v>0</v>
      </c>
      <c r="BX325" s="530">
        <f>IF(OR(BX321=0, BX321=""), BX322, IF(BX322&gt;(BX321*(1+Dash!$B$6)), BX321*(1+Dash!$B$6), IF(BX322&lt;(BX321*(1-Dash!$B$7)), BX321*(1-Dash!$B$7), BX322)))</f>
        <v>0</v>
      </c>
      <c r="BY325" s="530">
        <f>IF(OR(BY321=0, BY321=""), BY322, IF(BY322&gt;(BY321*(1+Dash!$B$6)), BY321*(1+Dash!$B$6), IF(BY322&lt;(BY321*(1-Dash!$B$7)), BY321*(1-Dash!$B$7), BY322)))</f>
        <v>16</v>
      </c>
      <c r="BZ325" s="530">
        <f>IF(OR(BZ321=0, BZ321=""), BZ322, IF(BZ322&gt;(BZ321*(1+Dash!$B$6)), BZ321*(1+Dash!$B$6), IF(BZ322&lt;(BZ321*(1-Dash!$B$7)), BZ321*(1-Dash!$B$7), BZ322)))</f>
        <v>48</v>
      </c>
      <c r="CA325" s="530">
        <f>IF(OR(CA321=0, CA321=""), CA322, IF(CA322&gt;(CA321*(1+Dash!$B$6)), CA321*(1+Dash!$B$6), IF(CA322&lt;(CA321*(1-Dash!$B$7)), CA321*(1-Dash!$B$7), CA322)))</f>
        <v>0</v>
      </c>
    </row>
    <row r="326" spans="1:79" s="477" customFormat="1">
      <c r="A326" s="477" t="s">
        <v>99</v>
      </c>
      <c r="B326" s="477" t="s">
        <v>1883</v>
      </c>
      <c r="C326" s="477">
        <v>2026</v>
      </c>
      <c r="D326" s="477" t="s">
        <v>1937</v>
      </c>
      <c r="E326" s="530">
        <f>IF(E323&gt;(E325*(1+Dash!$B$6)), E325*(1+Dash!$B$6), IF(E323&lt;(E325*(1-Dash!$B$7)), E325*(1-Dash!$B$7), E323))</f>
        <v>442</v>
      </c>
      <c r="F326" s="530">
        <f>IF(F323&gt;(F325*(1+Dash!$B$6)), F325*(1+Dash!$B$6), IF(F323&lt;(F325*(1-Dash!$B$7)), F325*(1-Dash!$B$7), F323))</f>
        <v>653</v>
      </c>
      <c r="G326" s="530">
        <f>IF(G323&gt;(G325*(1+Dash!$B$6)), G325*(1+Dash!$B$6), IF(G323&lt;(G325*(1-Dash!$B$7)), G325*(1-Dash!$B$7), G323))</f>
        <v>313.16749999999996</v>
      </c>
      <c r="H326" s="530">
        <f>IF(H323&gt;(H325*(1+Dash!$B$6)), H325*(1+Dash!$B$6), IF(H323&lt;(H325*(1-Dash!$B$7)), H325*(1-Dash!$B$7), H323))</f>
        <v>295</v>
      </c>
      <c r="I326" s="530">
        <f>IF(I323&gt;(I325*(1+Dash!$B$6)), I325*(1+Dash!$B$6), IF(I323&lt;(I325*(1-Dash!$B$7)), I325*(1-Dash!$B$7), I323))</f>
        <v>146</v>
      </c>
      <c r="J326" s="530">
        <f>IF(J323&gt;(J325*(1+Dash!$B$6)), J325*(1+Dash!$B$6), IF(J323&lt;(J325*(1-Dash!$B$7)), J325*(1-Dash!$B$7), J323))</f>
        <v>0</v>
      </c>
      <c r="K326" s="530">
        <f>IF(K323&gt;(K325*(1+Dash!$B$6)), K325*(1+Dash!$B$6), IF(K323&lt;(K325*(1-Dash!$B$7)), K325*(1-Dash!$B$7), K323))</f>
        <v>0</v>
      </c>
      <c r="L326" s="530">
        <f>IF(L323&gt;(L325*(1+Dash!$B$6)), L325*(1+Dash!$B$6), IF(L323&lt;(L325*(1-Dash!$B$7)), L325*(1-Dash!$B$7), L323))</f>
        <v>0</v>
      </c>
      <c r="M326" s="530">
        <f>IF(M323&gt;(M325*(1+Dash!$B$6)), M325*(1+Dash!$B$6), IF(M323&lt;(M325*(1-Dash!$B$7)), M325*(1-Dash!$B$7), M323))</f>
        <v>0</v>
      </c>
      <c r="N326" s="530">
        <f>IF(N323&gt;(N325*(1+Dash!$B$6)), N325*(1+Dash!$B$6), IF(N323&lt;(N325*(1-Dash!$B$7)), N325*(1-Dash!$B$7), N323))</f>
        <v>235.55249999999998</v>
      </c>
      <c r="O326" s="530">
        <f>IF(O323&gt;(O325*(1+Dash!$B$6)), O325*(1+Dash!$B$6), IF(O323&lt;(O325*(1-Dash!$B$7)), O325*(1-Dash!$B$7), O323))</f>
        <v>25.269999999999996</v>
      </c>
      <c r="P326" s="530">
        <f>IF(P323&gt;(P325*(1+Dash!$B$6)), P325*(1+Dash!$B$6), IF(P323&lt;(P325*(1-Dash!$B$7)), P325*(1-Dash!$B$7), P323))</f>
        <v>217.54999999999998</v>
      </c>
      <c r="Q326" s="530">
        <f>IF(Q323&gt;(Q325*(1+Dash!$B$6)), Q325*(1+Dash!$B$6), IF(Q323&lt;(Q325*(1-Dash!$B$7)), Q325*(1-Dash!$B$7), Q323))</f>
        <v>388.41000000000008</v>
      </c>
      <c r="R326" s="530">
        <f>IF(R323&gt;(R325*(1+Dash!$B$6)), R325*(1+Dash!$B$6), IF(R323&lt;(R325*(1-Dash!$B$7)), R325*(1-Dash!$B$7), R323))</f>
        <v>54</v>
      </c>
      <c r="S326" s="530">
        <f>IF(S323&gt;(S325*(1+Dash!$B$6)), S325*(1+Dash!$B$6), IF(S323&lt;(S325*(1-Dash!$B$7)), S325*(1-Dash!$B$7), S323))</f>
        <v>71</v>
      </c>
      <c r="T326" s="530">
        <f>IF(T323&gt;(T325*(1+Dash!$B$6)), T325*(1+Dash!$B$6), IF(T323&lt;(T325*(1-Dash!$B$7)), T325*(1-Dash!$B$7), T323))</f>
        <v>257</v>
      </c>
      <c r="U326" s="530">
        <f>IF(U323&gt;(U325*(1+Dash!$B$6)), U325*(1+Dash!$B$6), IF(U323&lt;(U325*(1-Dash!$B$7)), U325*(1-Dash!$B$7), U323))</f>
        <v>25.269999999999996</v>
      </c>
      <c r="V326" s="530">
        <f>IF(V323&gt;(V325*(1+Dash!$B$6)), V325*(1+Dash!$B$6), IF(V323&lt;(V325*(1-Dash!$B$7)), V325*(1-Dash!$B$7), V323))</f>
        <v>10</v>
      </c>
      <c r="W326" s="530">
        <f>IF(W323&gt;(W325*(1+Dash!$B$6)), W325*(1+Dash!$B$6), IF(W323&lt;(W325*(1-Dash!$B$7)), W325*(1-Dash!$B$7), W323))</f>
        <v>12.634999999999998</v>
      </c>
      <c r="X326" s="530">
        <f>IF(X323&gt;(X325*(1+Dash!$B$6)), X325*(1+Dash!$B$6), IF(X323&lt;(X325*(1-Dash!$B$7)), X325*(1-Dash!$B$7), X323))</f>
        <v>16.244999999999997</v>
      </c>
      <c r="Y326" s="530">
        <f>IF(Y323&gt;(Y325*(1+Dash!$B$6)), Y325*(1+Dash!$B$6), IF(Y323&lt;(Y325*(1-Dash!$B$7)), Y325*(1-Dash!$B$7), Y323))</f>
        <v>354.53000000000003</v>
      </c>
      <c r="Z326" s="530">
        <f>IF(Z323&gt;(Z325*(1+Dash!$B$6)), Z325*(1+Dash!$B$6), IF(Z323&lt;(Z325*(1-Dash!$B$7)), Z325*(1-Dash!$B$7), Z323))</f>
        <v>44</v>
      </c>
      <c r="AA326" s="530">
        <f>IF(AA323&gt;(AA325*(1+Dash!$B$6)), AA325*(1+Dash!$B$6), IF(AA323&lt;(AA325*(1-Dash!$B$7)), AA325*(1-Dash!$B$7), AA323))</f>
        <v>60</v>
      </c>
      <c r="AB326" s="530">
        <f>IF(AB323&gt;(AB325*(1+Dash!$B$6)), AB325*(1+Dash!$B$6), IF(AB323&lt;(AB325*(1-Dash!$B$7)), AB325*(1-Dash!$B$7), AB323))</f>
        <v>235.95000000000005</v>
      </c>
      <c r="AC326" s="530">
        <f>IF(AC323&gt;(AC325*(1+Dash!$B$6)), AC325*(1+Dash!$B$6), IF(AC323&lt;(AC325*(1-Dash!$B$7)), AC325*(1-Dash!$B$7), AC323))</f>
        <v>357</v>
      </c>
      <c r="AD326" s="530">
        <f>IF(AD323&gt;(AD325*(1+Dash!$B$6)), AD325*(1+Dash!$B$6), IF(AD323&lt;(AD325*(1-Dash!$B$7)), AD325*(1-Dash!$B$7), AD323))</f>
        <v>150.7175</v>
      </c>
      <c r="AE326" s="530">
        <f>IF(AE323&gt;(AE325*(1+Dash!$B$6)), AE325*(1+Dash!$B$6), IF(AE323&lt;(AE325*(1-Dash!$B$7)), AE325*(1-Dash!$B$7), AE323))</f>
        <v>207</v>
      </c>
      <c r="AF326" s="530">
        <f>IF(AF323&gt;(AF325*(1+Dash!$B$6)), AF325*(1+Dash!$B$6), IF(AF323&lt;(AF325*(1-Dash!$B$7)), AF325*(1-Dash!$B$7), AF323))</f>
        <v>191</v>
      </c>
      <c r="AG326" s="530">
        <f>IF(AG323&gt;(AG325*(1+Dash!$B$6)), AG325*(1+Dash!$B$6), IF(AG323&lt;(AG325*(1-Dash!$B$7)), AG325*(1-Dash!$B$7), AG323))</f>
        <v>134.31000000000003</v>
      </c>
      <c r="AH326" s="530">
        <f>IF(AH323&gt;(AH325*(1+Dash!$B$6)), AH325*(1+Dash!$B$6), IF(AH323&lt;(AH325*(1-Dash!$B$7)), AH325*(1-Dash!$B$7), AH323))</f>
        <v>59</v>
      </c>
      <c r="AI326" s="530">
        <f>IF(AI323&gt;(AI325*(1+Dash!$B$6)), AI325*(1+Dash!$B$6), IF(AI323&lt;(AI325*(1-Dash!$B$7)), AI325*(1-Dash!$B$7), AI323))</f>
        <v>81</v>
      </c>
      <c r="AJ326" s="530">
        <f>IF(AJ323&gt;(AJ325*(1+Dash!$B$6)), AJ325*(1+Dash!$B$6), IF(AJ323&lt;(AJ325*(1-Dash!$B$7)), AJ325*(1-Dash!$B$7), AJ323))</f>
        <v>47.190000000000012</v>
      </c>
      <c r="AK326" s="530">
        <f>IF(AK323&gt;(AK325*(1+Dash!$B$6)), AK325*(1+Dash!$B$6), IF(AK323&lt;(AK325*(1-Dash!$B$7)), AK325*(1-Dash!$B$7), AK323))</f>
        <v>249.99249999999998</v>
      </c>
      <c r="AL326" s="530">
        <f>IF(AL323&gt;(AL325*(1+Dash!$B$6)), AL325*(1+Dash!$B$6), IF(AL323&lt;(AL325*(1-Dash!$B$7)), AL325*(1-Dash!$B$7), AL323))</f>
        <v>100.17749999999998</v>
      </c>
      <c r="AM326" s="530">
        <f>IF(AM323&gt;(AM325*(1+Dash!$B$6)), AM325*(1+Dash!$B$6), IF(AM323&lt;(AM325*(1-Dash!$B$7)), AM325*(1-Dash!$B$7), AM323))</f>
        <v>137.18</v>
      </c>
      <c r="AN326" s="530">
        <f>IF(AN323&gt;(AN325*(1+Dash!$B$6)), AN325*(1+Dash!$B$6), IF(AN323&lt;(AN325*(1-Dash!$B$7)), AN325*(1-Dash!$B$7), AN323))</f>
        <v>141.6925</v>
      </c>
      <c r="AO326" s="530">
        <f>IF(AO323&gt;(AO325*(1+Dash!$B$6)), AO325*(1+Dash!$B$6), IF(AO323&lt;(AO325*(1-Dash!$B$7)), AO325*(1-Dash!$B$7), AO323))</f>
        <v>10.89</v>
      </c>
      <c r="AP326" s="530">
        <f>IF(AP323&gt;(AP325*(1+Dash!$B$6)), AP325*(1+Dash!$B$6), IF(AP323&lt;(AP325*(1-Dash!$B$7)), AP325*(1-Dash!$B$7), AP323))</f>
        <v>1</v>
      </c>
      <c r="AQ326" s="530">
        <f>IF(AQ323&gt;(AQ325*(1+Dash!$B$6)), AQ325*(1+Dash!$B$6), IF(AQ323&lt;(AQ325*(1-Dash!$B$7)), AQ325*(1-Dash!$B$7), AQ323))</f>
        <v>1</v>
      </c>
      <c r="AR326" s="530">
        <f>IF(AR323&gt;(AR325*(1+Dash!$B$6)), AR325*(1+Dash!$B$6), IF(AR323&lt;(AR325*(1-Dash!$B$7)), AR325*(1-Dash!$B$7), AR323))</f>
        <v>9.6800000000000015</v>
      </c>
      <c r="AS326" s="530">
        <f>IF(AS323&gt;(AS325*(1+Dash!$B$6)), AS325*(1+Dash!$B$6), IF(AS323&lt;(AS325*(1-Dash!$B$7)), AS325*(1-Dash!$B$7), AS323))</f>
        <v>0</v>
      </c>
      <c r="AT326" s="530">
        <f>IF(AT323&gt;(AT325*(1+Dash!$B$6)), AT325*(1+Dash!$B$6), IF(AT323&lt;(AT325*(1-Dash!$B$7)), AT325*(1-Dash!$B$7), AT323))</f>
        <v>0</v>
      </c>
      <c r="AU326" s="530">
        <f>IF(AU323&gt;(AU325*(1+Dash!$B$6)), AU325*(1+Dash!$B$6), IF(AU323&lt;(AU325*(1-Dash!$B$7)), AU325*(1-Dash!$B$7), AU323))</f>
        <v>0</v>
      </c>
      <c r="AV326" s="530">
        <f>IF(AV323&gt;(AV325*(1+Dash!$B$6)), AV325*(1+Dash!$B$6), IF(AV323&lt;(AV325*(1-Dash!$B$7)), AV325*(1-Dash!$B$7), AV323))</f>
        <v>0</v>
      </c>
      <c r="AW326" s="530">
        <f>IF(AW323&gt;(AW325*(1+Dash!$B$6)), AW325*(1+Dash!$B$6), IF(AW323&lt;(AW325*(1-Dash!$B$7)), AW325*(1-Dash!$B$7), AW323))</f>
        <v>10.89</v>
      </c>
      <c r="AX326" s="530">
        <f>IF(AX323&gt;(AX325*(1+Dash!$B$6)), AX325*(1+Dash!$B$6), IF(AX323&lt;(AX325*(1-Dash!$B$7)), AX325*(1-Dash!$B$7), AX323))</f>
        <v>1</v>
      </c>
      <c r="AY326" s="530">
        <f>IF(AY323&gt;(AY325*(1+Dash!$B$6)), AY325*(1+Dash!$B$6), IF(AY323&lt;(AY325*(1-Dash!$B$7)), AY325*(1-Dash!$B$7), AY323))</f>
        <v>1</v>
      </c>
      <c r="AZ326" s="530">
        <f>IF(AZ323&gt;(AZ325*(1+Dash!$B$6)), AZ325*(1+Dash!$B$6), IF(AZ323&lt;(AZ325*(1-Dash!$B$7)), AZ325*(1-Dash!$B$7), AZ323))</f>
        <v>9.6800000000000015</v>
      </c>
      <c r="BA326" s="530">
        <f>IF(BA323&gt;(BA325*(1+Dash!$B$6)), BA325*(1+Dash!$B$6), IF(BA323&lt;(BA325*(1-Dash!$B$7)), BA325*(1-Dash!$B$7), BA323))</f>
        <v>1036</v>
      </c>
      <c r="BB326" s="530">
        <f>IF(BB323&gt;(BB325*(1+Dash!$B$6)), BB325*(1+Dash!$B$6), IF(BB323&lt;(BB325*(1-Dash!$B$7)), BB325*(1-Dash!$B$7), BB323))</f>
        <v>409.73499999999996</v>
      </c>
      <c r="BC326" s="530">
        <f>IF(BC323&gt;(BC325*(1+Dash!$B$6)), BC325*(1+Dash!$B$6), IF(BC323&lt;(BC325*(1-Dash!$B$7)), BC325*(1-Dash!$B$7), BC323))</f>
        <v>584</v>
      </c>
      <c r="BD326" s="530">
        <f>IF(BD323&gt;(BD325*(1+Dash!$B$6)), BD325*(1+Dash!$B$6), IF(BD323&lt;(BD325*(1-Dash!$B$7)), BD325*(1-Dash!$B$7), BD323))</f>
        <v>354</v>
      </c>
      <c r="BE326" s="530">
        <f>IF(BE323&gt;(BE325*(1+Dash!$B$6)), BE325*(1+Dash!$B$6), IF(BE323&lt;(BE325*(1-Dash!$B$7)), BE325*(1-Dash!$B$7), BE323))</f>
        <v>763</v>
      </c>
      <c r="BF326" s="530">
        <f>IF(BF323&gt;(BF325*(1+Dash!$B$6)), BF325*(1+Dash!$B$6), IF(BF323&lt;(BF325*(1-Dash!$B$7)), BF325*(1-Dash!$B$7), BF323))</f>
        <v>310</v>
      </c>
      <c r="BG326" s="530">
        <f>IF(BG323&gt;(BG325*(1+Dash!$B$6)), BG325*(1+Dash!$B$6), IF(BG323&lt;(BG325*(1-Dash!$B$7)), BG325*(1-Dash!$B$7), BG323))</f>
        <v>384.78000000000003</v>
      </c>
      <c r="BH326" s="530">
        <f>IF(BH323&gt;(BH325*(1+Dash!$B$6)), BH325*(1+Dash!$B$6), IF(BH323&lt;(BH325*(1-Dash!$B$7)), BH325*(1-Dash!$B$7), BH323))</f>
        <v>194.81000000000003</v>
      </c>
      <c r="BI326" s="530">
        <f>IF(BI323&gt;(BI325*(1+Dash!$B$6)), BI325*(1+Dash!$B$6), IF(BI323&lt;(BI325*(1-Dash!$B$7)), BI325*(1-Dash!$B$7), BI323))</f>
        <v>353.78</v>
      </c>
      <c r="BJ326" s="530">
        <f>IF(BJ323&gt;(BJ325*(1+Dash!$B$6)), BJ325*(1+Dash!$B$6), IF(BJ323&lt;(BJ325*(1-Dash!$B$7)), BJ325*(1-Dash!$B$7), BJ323))</f>
        <v>135.375</v>
      </c>
      <c r="BK326" s="530">
        <f>IF(BK323&gt;(BK325*(1+Dash!$B$6)), BK325*(1+Dash!$B$6), IF(BK323&lt;(BK325*(1-Dash!$B$7)), BK325*(1-Dash!$B$7), BK323))</f>
        <v>231.04</v>
      </c>
      <c r="BL326" s="530">
        <f>IF(BL323&gt;(BL325*(1+Dash!$B$6)), BL325*(1+Dash!$B$6), IF(BL323&lt;(BL325*(1-Dash!$B$7)), BL325*(1-Dash!$B$7), BL323))</f>
        <v>151.61999999999998</v>
      </c>
      <c r="BM326" s="530">
        <f>IF(BM323&gt;(BM325*(1+Dash!$B$6)), BM325*(1+Dash!$B$6), IF(BM323&lt;(BM325*(1-Dash!$B$7)), BM325*(1-Dash!$B$7), BM323))</f>
        <v>0</v>
      </c>
      <c r="BN326" s="530">
        <f>IF(BN323&gt;(BN325*(1+Dash!$B$6)), BN325*(1+Dash!$B$6), IF(BN323&lt;(BN325*(1-Dash!$B$7)), BN325*(1-Dash!$B$7), BN323))</f>
        <v>0</v>
      </c>
      <c r="BO326" s="530">
        <f>IF(BO323&gt;(BO325*(1+Dash!$B$6)), BO325*(1+Dash!$B$6), IF(BO323&lt;(BO325*(1-Dash!$B$7)), BO325*(1-Dash!$B$7), BO323))</f>
        <v>0</v>
      </c>
      <c r="BP326" s="530">
        <f>IF(BP323&gt;(BP325*(1+Dash!$B$6)), BP325*(1+Dash!$B$6), IF(BP323&lt;(BP325*(1-Dash!$B$7)), BP325*(1-Dash!$B$7), BP323))</f>
        <v>0</v>
      </c>
      <c r="BQ326" s="530">
        <f>IF(BQ323&gt;(BQ325*(1+Dash!$B$6)), BQ325*(1+Dash!$B$6), IF(BQ323&lt;(BQ325*(1-Dash!$B$7)), BQ325*(1-Dash!$B$7), BQ323))</f>
        <v>0</v>
      </c>
      <c r="BR326" s="530">
        <f>IF(BR323&gt;(BR325*(1+Dash!$B$6)), BR325*(1+Dash!$B$6), IF(BR323&lt;(BR325*(1-Dash!$B$7)), BR325*(1-Dash!$B$7), BR323))</f>
        <v>0</v>
      </c>
      <c r="BS326" s="530">
        <f>IF(BS323&gt;(BS325*(1+Dash!$B$6)), BS325*(1+Dash!$B$6), IF(BS323&lt;(BS325*(1-Dash!$B$7)), BS325*(1-Dash!$B$7), BS323))</f>
        <v>0</v>
      </c>
      <c r="BT326" s="530">
        <f>IF(BT323&gt;(BT325*(1+Dash!$B$6)), BT325*(1+Dash!$B$6), IF(BT323&lt;(BT325*(1-Dash!$B$7)), BT325*(1-Dash!$B$7), BT323))</f>
        <v>0</v>
      </c>
      <c r="BU326" s="530">
        <f>IF(BU323&gt;(BU325*(1+Dash!$B$6)), BU325*(1+Dash!$B$6), IF(BU323&lt;(BU325*(1-Dash!$B$7)), BU325*(1-Dash!$B$7), BU323))</f>
        <v>0</v>
      </c>
      <c r="BV326" s="530">
        <f>IF(BV323&gt;(BV325*(1+Dash!$B$6)), BV325*(1+Dash!$B$6), IF(BV323&lt;(BV325*(1-Dash!$B$7)), BV325*(1-Dash!$B$7), BV323))</f>
        <v>0</v>
      </c>
      <c r="BW326" s="530">
        <f>IF(BW323&gt;(BW325*(1+Dash!$B$6)), BW325*(1+Dash!$B$6), IF(BW323&lt;(BW325*(1-Dash!$B$7)), BW325*(1-Dash!$B$7), BW323))</f>
        <v>0</v>
      </c>
      <c r="BX326" s="530">
        <f>IF(BX323&gt;(BX325*(1+Dash!$B$6)), BX325*(1+Dash!$B$6), IF(BX323&lt;(BX325*(1-Dash!$B$7)), BX325*(1-Dash!$B$7), BX323))</f>
        <v>0</v>
      </c>
      <c r="BY326" s="530">
        <f>IF(BY323&gt;(BY325*(1+Dash!$B$6)), BY325*(1+Dash!$B$6), IF(BY323&lt;(BY325*(1-Dash!$B$7)), BY325*(1-Dash!$B$7), BY323))</f>
        <v>16</v>
      </c>
      <c r="BZ326" s="530">
        <f>IF(BZ323&gt;(BZ325*(1+Dash!$B$6)), BZ325*(1+Dash!$B$6), IF(BZ323&lt;(BZ325*(1-Dash!$B$7)), BZ325*(1-Dash!$B$7), BZ323))</f>
        <v>48</v>
      </c>
      <c r="CA326" s="530">
        <f>IF(CA323&gt;(CA325*(1+Dash!$B$6)), CA325*(1+Dash!$B$6), IF(CA323&lt;(CA325*(1-Dash!$B$7)), CA325*(1-Dash!$B$7), CA323))</f>
        <v>0</v>
      </c>
    </row>
    <row r="327" spans="1:79" s="477" customFormat="1">
      <c r="A327" s="477" t="s">
        <v>101</v>
      </c>
      <c r="B327" s="477" t="s">
        <v>1763</v>
      </c>
      <c r="C327" s="477">
        <v>2018</v>
      </c>
      <c r="D327" s="477" t="s">
        <v>1934</v>
      </c>
      <c r="E327" s="530">
        <v>451</v>
      </c>
      <c r="F327" s="530">
        <v>399</v>
      </c>
      <c r="G327" s="530">
        <v>167</v>
      </c>
      <c r="H327" s="530">
        <v>101</v>
      </c>
      <c r="I327" s="530">
        <v>71</v>
      </c>
      <c r="J327" s="530">
        <v>0</v>
      </c>
      <c r="K327" s="530">
        <v>0</v>
      </c>
      <c r="L327" s="530">
        <v>0</v>
      </c>
      <c r="M327" s="530">
        <v>0</v>
      </c>
      <c r="N327" s="530">
        <v>0</v>
      </c>
      <c r="O327" s="530">
        <v>0</v>
      </c>
      <c r="P327" s="530">
        <v>0</v>
      </c>
      <c r="Q327" s="530">
        <v>0</v>
      </c>
      <c r="R327" s="530">
        <v>0</v>
      </c>
      <c r="S327" s="530">
        <v>0</v>
      </c>
      <c r="T327" s="530">
        <v>0</v>
      </c>
      <c r="U327" s="530">
        <v>0</v>
      </c>
      <c r="V327" s="530">
        <v>0</v>
      </c>
      <c r="W327" s="530">
        <v>0</v>
      </c>
      <c r="X327" s="530">
        <v>0</v>
      </c>
      <c r="Y327" s="530">
        <v>0</v>
      </c>
      <c r="Z327" s="530">
        <v>0</v>
      </c>
      <c r="AA327" s="530">
        <v>0</v>
      </c>
      <c r="AB327" s="530">
        <v>0</v>
      </c>
      <c r="AC327" s="530">
        <v>301</v>
      </c>
      <c r="AD327" s="530">
        <v>90</v>
      </c>
      <c r="AE327" s="530">
        <v>92</v>
      </c>
      <c r="AF327" s="530">
        <v>158</v>
      </c>
      <c r="AG327" s="530">
        <v>65</v>
      </c>
      <c r="AH327" s="530">
        <v>34</v>
      </c>
      <c r="AI327" s="530">
        <v>17</v>
      </c>
      <c r="AJ327" s="530">
        <v>26</v>
      </c>
      <c r="AK327" s="530">
        <v>236</v>
      </c>
      <c r="AL327" s="530">
        <v>56</v>
      </c>
      <c r="AM327" s="530">
        <v>75</v>
      </c>
      <c r="AN327" s="530">
        <v>132</v>
      </c>
      <c r="AO327" s="530">
        <v>0</v>
      </c>
      <c r="AP327" s="530">
        <v>0</v>
      </c>
      <c r="AQ327" s="530">
        <v>0</v>
      </c>
      <c r="AR327" s="530">
        <v>0</v>
      </c>
      <c r="AS327" s="530">
        <v>0</v>
      </c>
      <c r="AT327" s="530">
        <v>0</v>
      </c>
      <c r="AU327" s="530">
        <v>0</v>
      </c>
      <c r="AV327" s="530">
        <v>0</v>
      </c>
      <c r="AW327" s="530">
        <v>0</v>
      </c>
      <c r="AX327" s="530">
        <v>0</v>
      </c>
      <c r="AY327" s="530">
        <v>0</v>
      </c>
      <c r="AZ327" s="530">
        <v>0</v>
      </c>
      <c r="BA327" s="530">
        <v>520</v>
      </c>
      <c r="BB327" s="530">
        <v>201</v>
      </c>
      <c r="BC327" s="530">
        <v>193</v>
      </c>
      <c r="BD327" s="530">
        <v>193</v>
      </c>
      <c r="BE327" s="530">
        <v>349</v>
      </c>
      <c r="BF327" s="530">
        <v>158</v>
      </c>
      <c r="BG327" s="530">
        <v>114</v>
      </c>
      <c r="BH327" s="530">
        <v>95</v>
      </c>
      <c r="BI327" s="530">
        <v>171</v>
      </c>
      <c r="BJ327" s="530">
        <v>43</v>
      </c>
      <c r="BK327" s="530">
        <v>79</v>
      </c>
      <c r="BL327" s="530">
        <v>98</v>
      </c>
      <c r="BM327" s="530">
        <v>16</v>
      </c>
      <c r="BN327" s="530">
        <v>2</v>
      </c>
      <c r="BO327" s="530">
        <v>7</v>
      </c>
      <c r="BP327" s="530">
        <v>9</v>
      </c>
      <c r="BQ327" s="530">
        <v>16</v>
      </c>
      <c r="BR327" s="530">
        <v>2</v>
      </c>
      <c r="BS327" s="530">
        <v>7</v>
      </c>
      <c r="BT327" s="530">
        <v>9</v>
      </c>
      <c r="BU327" s="530">
        <v>0</v>
      </c>
      <c r="BV327" s="530">
        <v>0</v>
      </c>
      <c r="BW327" s="530">
        <v>0</v>
      </c>
      <c r="BX327" s="530">
        <v>0</v>
      </c>
      <c r="BY327" s="530">
        <v>18</v>
      </c>
      <c r="BZ327" s="530">
        <v>59</v>
      </c>
      <c r="CA327" s="530">
        <v>2</v>
      </c>
    </row>
    <row r="328" spans="1:79" s="477" customFormat="1">
      <c r="A328" s="477" t="s">
        <v>101</v>
      </c>
      <c r="B328" s="477" t="s">
        <v>1763</v>
      </c>
      <c r="C328" s="477">
        <v>2019</v>
      </c>
      <c r="D328" s="477" t="s">
        <v>1934</v>
      </c>
      <c r="E328" s="530">
        <v>404</v>
      </c>
      <c r="F328" s="530">
        <v>377</v>
      </c>
      <c r="G328" s="530">
        <v>201</v>
      </c>
      <c r="H328" s="530">
        <v>100</v>
      </c>
      <c r="I328" s="530">
        <v>66</v>
      </c>
      <c r="J328" s="530">
        <v>1</v>
      </c>
      <c r="K328" s="530">
        <v>0</v>
      </c>
      <c r="L328" s="530">
        <v>0</v>
      </c>
      <c r="M328" s="530">
        <v>1</v>
      </c>
      <c r="N328" s="530">
        <v>0</v>
      </c>
      <c r="O328" s="530">
        <v>0</v>
      </c>
      <c r="P328" s="530">
        <v>0</v>
      </c>
      <c r="Q328" s="530">
        <v>0</v>
      </c>
      <c r="R328" s="530">
        <v>0</v>
      </c>
      <c r="S328" s="530">
        <v>0</v>
      </c>
      <c r="T328" s="530">
        <v>0</v>
      </c>
      <c r="U328" s="530">
        <v>0</v>
      </c>
      <c r="V328" s="530">
        <v>0</v>
      </c>
      <c r="W328" s="530">
        <v>0</v>
      </c>
      <c r="X328" s="530">
        <v>0</v>
      </c>
      <c r="Y328" s="530">
        <v>0</v>
      </c>
      <c r="Z328" s="530">
        <v>0</v>
      </c>
      <c r="AA328" s="530">
        <v>0</v>
      </c>
      <c r="AB328" s="530">
        <v>0</v>
      </c>
      <c r="AC328" s="530">
        <v>270</v>
      </c>
      <c r="AD328" s="530">
        <v>114</v>
      </c>
      <c r="AE328" s="530">
        <v>75</v>
      </c>
      <c r="AF328" s="530">
        <v>110</v>
      </c>
      <c r="AG328" s="530">
        <v>83</v>
      </c>
      <c r="AH328" s="530">
        <v>57</v>
      </c>
      <c r="AI328" s="530">
        <v>17</v>
      </c>
      <c r="AJ328" s="530">
        <v>22</v>
      </c>
      <c r="AK328" s="530">
        <v>187</v>
      </c>
      <c r="AL328" s="530">
        <v>57</v>
      </c>
      <c r="AM328" s="530">
        <v>58</v>
      </c>
      <c r="AN328" s="530">
        <v>88</v>
      </c>
      <c r="AO328" s="530">
        <v>0</v>
      </c>
      <c r="AP328" s="530">
        <v>0</v>
      </c>
      <c r="AQ328" s="530">
        <v>0</v>
      </c>
      <c r="AR328" s="530">
        <v>0</v>
      </c>
      <c r="AS328" s="530">
        <v>0</v>
      </c>
      <c r="AT328" s="530">
        <v>0</v>
      </c>
      <c r="AU328" s="530">
        <v>0</v>
      </c>
      <c r="AV328" s="530">
        <v>0</v>
      </c>
      <c r="AW328" s="530">
        <v>0</v>
      </c>
      <c r="AX328" s="530">
        <v>0</v>
      </c>
      <c r="AY328" s="530">
        <v>0</v>
      </c>
      <c r="AZ328" s="530">
        <v>0</v>
      </c>
      <c r="BA328" s="530">
        <v>461</v>
      </c>
      <c r="BB328" s="530">
        <v>247</v>
      </c>
      <c r="BC328" s="530">
        <v>171</v>
      </c>
      <c r="BD328" s="530">
        <v>154</v>
      </c>
      <c r="BE328" s="530">
        <v>313</v>
      </c>
      <c r="BF328" s="530">
        <v>189</v>
      </c>
      <c r="BG328" s="530">
        <v>98</v>
      </c>
      <c r="BH328" s="530">
        <v>66</v>
      </c>
      <c r="BI328" s="530">
        <v>148</v>
      </c>
      <c r="BJ328" s="530">
        <v>58</v>
      </c>
      <c r="BK328" s="530">
        <v>73</v>
      </c>
      <c r="BL328" s="530">
        <v>88</v>
      </c>
      <c r="BM328" s="530">
        <v>25</v>
      </c>
      <c r="BN328" s="530">
        <v>12</v>
      </c>
      <c r="BO328" s="530">
        <v>10</v>
      </c>
      <c r="BP328" s="530">
        <v>18</v>
      </c>
      <c r="BQ328" s="530">
        <v>21</v>
      </c>
      <c r="BR328" s="530">
        <v>10</v>
      </c>
      <c r="BS328" s="530">
        <v>9</v>
      </c>
      <c r="BT328" s="530">
        <v>16</v>
      </c>
      <c r="BU328" s="530">
        <v>4</v>
      </c>
      <c r="BV328" s="530">
        <v>2</v>
      </c>
      <c r="BW328" s="530">
        <v>1</v>
      </c>
      <c r="BX328" s="530">
        <v>2</v>
      </c>
      <c r="BY328" s="530">
        <v>16</v>
      </c>
      <c r="BZ328" s="530">
        <v>55</v>
      </c>
      <c r="CA328" s="530">
        <v>4</v>
      </c>
    </row>
    <row r="329" spans="1:79" s="477" customFormat="1">
      <c r="A329" s="477" t="s">
        <v>101</v>
      </c>
      <c r="B329" s="477" t="s">
        <v>1763</v>
      </c>
      <c r="C329" s="477">
        <v>2020</v>
      </c>
      <c r="D329" s="477" t="s">
        <v>1934</v>
      </c>
      <c r="E329" s="530">
        <v>571</v>
      </c>
      <c r="F329" s="530">
        <v>435</v>
      </c>
      <c r="G329" s="530">
        <v>270</v>
      </c>
      <c r="H329" s="530">
        <v>102</v>
      </c>
      <c r="I329" s="530">
        <v>62</v>
      </c>
      <c r="J329" s="530">
        <v>1</v>
      </c>
      <c r="K329" s="530">
        <v>0</v>
      </c>
      <c r="L329" s="530">
        <v>1</v>
      </c>
      <c r="M329" s="530">
        <v>0</v>
      </c>
      <c r="N329" s="530">
        <v>181</v>
      </c>
      <c r="O329" s="530">
        <v>51</v>
      </c>
      <c r="P329" s="530">
        <v>130</v>
      </c>
      <c r="Q329" s="530">
        <v>42</v>
      </c>
      <c r="R329" s="530">
        <v>0</v>
      </c>
      <c r="S329" s="530">
        <v>0</v>
      </c>
      <c r="T329" s="530">
        <v>0</v>
      </c>
      <c r="U329" s="530">
        <v>0</v>
      </c>
      <c r="V329" s="530">
        <v>0</v>
      </c>
      <c r="W329" s="530">
        <v>0</v>
      </c>
      <c r="X329" s="530">
        <v>0</v>
      </c>
      <c r="Y329" s="530">
        <v>42</v>
      </c>
      <c r="Z329" s="530">
        <v>0</v>
      </c>
      <c r="AA329" s="530">
        <v>0</v>
      </c>
      <c r="AB329" s="530">
        <v>0</v>
      </c>
      <c r="AC329" s="530">
        <v>338</v>
      </c>
      <c r="AD329" s="530">
        <v>117</v>
      </c>
      <c r="AE329" s="530">
        <v>98</v>
      </c>
      <c r="AF329" s="530">
        <v>139</v>
      </c>
      <c r="AG329" s="530">
        <v>125</v>
      </c>
      <c r="AH329" s="530">
        <v>35</v>
      </c>
      <c r="AI329" s="530">
        <v>28</v>
      </c>
      <c r="AJ329" s="530">
        <v>36</v>
      </c>
      <c r="AK329" s="530">
        <v>213</v>
      </c>
      <c r="AL329" s="530">
        <v>82</v>
      </c>
      <c r="AM329" s="530">
        <v>70</v>
      </c>
      <c r="AN329" s="530">
        <v>103</v>
      </c>
      <c r="AO329" s="530">
        <v>0</v>
      </c>
      <c r="AP329" s="530">
        <v>0</v>
      </c>
      <c r="AQ329" s="530">
        <v>0</v>
      </c>
      <c r="AR329" s="530">
        <v>0</v>
      </c>
      <c r="AS329" s="530">
        <v>0</v>
      </c>
      <c r="AT329" s="530">
        <v>0</v>
      </c>
      <c r="AU329" s="530">
        <v>0</v>
      </c>
      <c r="AV329" s="530">
        <v>0</v>
      </c>
      <c r="AW329" s="530">
        <v>0</v>
      </c>
      <c r="AX329" s="530">
        <v>0</v>
      </c>
      <c r="AY329" s="530">
        <v>0</v>
      </c>
      <c r="AZ329" s="530">
        <v>0</v>
      </c>
      <c r="BA329" s="530">
        <v>424</v>
      </c>
      <c r="BB329" s="530">
        <v>206</v>
      </c>
      <c r="BC329" s="530">
        <v>159</v>
      </c>
      <c r="BD329" s="530">
        <v>142</v>
      </c>
      <c r="BE329" s="530">
        <v>301</v>
      </c>
      <c r="BF329" s="530">
        <v>165</v>
      </c>
      <c r="BG329" s="530">
        <v>101</v>
      </c>
      <c r="BH329" s="530">
        <v>74</v>
      </c>
      <c r="BI329" s="530">
        <v>123</v>
      </c>
      <c r="BJ329" s="530">
        <v>41</v>
      </c>
      <c r="BK329" s="530">
        <v>58</v>
      </c>
      <c r="BL329" s="530">
        <v>68</v>
      </c>
      <c r="BM329" s="530">
        <v>23</v>
      </c>
      <c r="BN329" s="530">
        <v>5</v>
      </c>
      <c r="BO329" s="530">
        <v>12</v>
      </c>
      <c r="BP329" s="530">
        <v>20</v>
      </c>
      <c r="BQ329" s="530">
        <v>16</v>
      </c>
      <c r="BR329" s="530">
        <v>4</v>
      </c>
      <c r="BS329" s="530">
        <v>9</v>
      </c>
      <c r="BT329" s="530">
        <v>13</v>
      </c>
      <c r="BU329" s="530">
        <v>7</v>
      </c>
      <c r="BV329" s="530">
        <v>1</v>
      </c>
      <c r="BW329" s="530">
        <v>3</v>
      </c>
      <c r="BX329" s="530">
        <v>7</v>
      </c>
      <c r="BY329" s="530">
        <v>21</v>
      </c>
      <c r="BZ329" s="530">
        <v>45</v>
      </c>
      <c r="CA329" s="530">
        <v>1</v>
      </c>
    </row>
    <row r="330" spans="1:79" s="477" customFormat="1">
      <c r="A330" s="477" t="s">
        <v>101</v>
      </c>
      <c r="B330" s="477" t="s">
        <v>1763</v>
      </c>
      <c r="C330" s="477">
        <v>2021</v>
      </c>
      <c r="D330" s="477" t="s">
        <v>1934</v>
      </c>
      <c r="E330" s="530">
        <v>551</v>
      </c>
      <c r="F330" s="530">
        <v>365</v>
      </c>
      <c r="G330" s="530">
        <v>168</v>
      </c>
      <c r="H330" s="530">
        <v>89</v>
      </c>
      <c r="I330" s="530">
        <v>59</v>
      </c>
      <c r="J330" s="530">
        <v>0</v>
      </c>
      <c r="K330" s="530">
        <v>0</v>
      </c>
      <c r="L330" s="530">
        <v>0</v>
      </c>
      <c r="M330" s="530">
        <v>0</v>
      </c>
      <c r="N330" s="530">
        <v>224</v>
      </c>
      <c r="O330" s="530">
        <v>31</v>
      </c>
      <c r="P330" s="530">
        <v>193</v>
      </c>
      <c r="Q330" s="530">
        <v>20</v>
      </c>
      <c r="R330" s="530">
        <v>0</v>
      </c>
      <c r="S330" s="530">
        <v>0</v>
      </c>
      <c r="T330" s="530">
        <v>0</v>
      </c>
      <c r="U330" s="530">
        <v>0</v>
      </c>
      <c r="V330" s="530">
        <v>0</v>
      </c>
      <c r="W330" s="530">
        <v>0</v>
      </c>
      <c r="X330" s="530">
        <v>0</v>
      </c>
      <c r="Y330" s="530">
        <v>20</v>
      </c>
      <c r="Z330" s="530">
        <v>0</v>
      </c>
      <c r="AA330" s="530">
        <v>0</v>
      </c>
      <c r="AB330" s="530">
        <v>0</v>
      </c>
      <c r="AC330" s="530">
        <v>417</v>
      </c>
      <c r="AD330" s="530">
        <v>91</v>
      </c>
      <c r="AE330" s="530">
        <v>95</v>
      </c>
      <c r="AF330" s="530">
        <v>145</v>
      </c>
      <c r="AG330" s="530">
        <v>187</v>
      </c>
      <c r="AH330" s="530">
        <v>25</v>
      </c>
      <c r="AI330" s="530">
        <v>27</v>
      </c>
      <c r="AJ330" s="530">
        <v>33</v>
      </c>
      <c r="AK330" s="530">
        <v>230</v>
      </c>
      <c r="AL330" s="530">
        <v>66</v>
      </c>
      <c r="AM330" s="530">
        <v>68</v>
      </c>
      <c r="AN330" s="530">
        <v>112</v>
      </c>
      <c r="AO330" s="530">
        <v>0</v>
      </c>
      <c r="AP330" s="530">
        <v>0</v>
      </c>
      <c r="AQ330" s="530">
        <v>0</v>
      </c>
      <c r="AR330" s="530">
        <v>0</v>
      </c>
      <c r="AS330" s="530">
        <v>0</v>
      </c>
      <c r="AT330" s="530">
        <v>0</v>
      </c>
      <c r="AU330" s="530">
        <v>0</v>
      </c>
      <c r="AV330" s="530">
        <v>0</v>
      </c>
      <c r="AW330" s="530">
        <v>0</v>
      </c>
      <c r="AX330" s="530">
        <v>0</v>
      </c>
      <c r="AY330" s="530">
        <v>0</v>
      </c>
      <c r="AZ330" s="530">
        <v>0</v>
      </c>
      <c r="BA330" s="530">
        <v>465</v>
      </c>
      <c r="BB330" s="530">
        <v>221</v>
      </c>
      <c r="BC330" s="530">
        <v>173</v>
      </c>
      <c r="BD330" s="530">
        <v>152</v>
      </c>
      <c r="BE330" s="530">
        <v>349</v>
      </c>
      <c r="BF330" s="530">
        <v>170</v>
      </c>
      <c r="BG330" s="530">
        <v>114</v>
      </c>
      <c r="BH330" s="530">
        <v>93</v>
      </c>
      <c r="BI330" s="530">
        <v>116</v>
      </c>
      <c r="BJ330" s="530">
        <v>51</v>
      </c>
      <c r="BK330" s="530">
        <v>59</v>
      </c>
      <c r="BL330" s="530">
        <v>59</v>
      </c>
      <c r="BM330" s="530">
        <v>15</v>
      </c>
      <c r="BN330" s="530">
        <v>6</v>
      </c>
      <c r="BO330" s="530">
        <v>3</v>
      </c>
      <c r="BP330" s="530">
        <v>10</v>
      </c>
      <c r="BQ330" s="530">
        <v>13</v>
      </c>
      <c r="BR330" s="530">
        <v>6</v>
      </c>
      <c r="BS330" s="530">
        <v>2</v>
      </c>
      <c r="BT330" s="530">
        <v>8</v>
      </c>
      <c r="BU330" s="530">
        <v>2</v>
      </c>
      <c r="BV330" s="530">
        <v>0</v>
      </c>
      <c r="BW330" s="530">
        <v>1</v>
      </c>
      <c r="BX330" s="530">
        <v>2</v>
      </c>
      <c r="BY330" s="530">
        <v>33</v>
      </c>
      <c r="BZ330" s="530">
        <v>57</v>
      </c>
      <c r="CA330" s="530">
        <v>0</v>
      </c>
    </row>
    <row r="331" spans="1:79" s="477" customFormat="1">
      <c r="A331" s="477" t="s">
        <v>101</v>
      </c>
      <c r="B331" s="477" t="s">
        <v>1763</v>
      </c>
      <c r="C331" s="477">
        <v>2022</v>
      </c>
      <c r="D331" s="477" t="s">
        <v>1934</v>
      </c>
      <c r="E331" s="530">
        <v>562</v>
      </c>
      <c r="F331" s="530">
        <v>414</v>
      </c>
      <c r="G331" s="530">
        <v>164</v>
      </c>
      <c r="H331" s="530">
        <v>111</v>
      </c>
      <c r="I331" s="530">
        <v>65</v>
      </c>
      <c r="J331" s="530">
        <v>6</v>
      </c>
      <c r="K331" s="530">
        <v>0</v>
      </c>
      <c r="L331" s="530">
        <v>3</v>
      </c>
      <c r="M331" s="530">
        <v>0</v>
      </c>
      <c r="N331" s="530">
        <v>305</v>
      </c>
      <c r="O331" s="530">
        <v>62</v>
      </c>
      <c r="P331" s="530">
        <v>243</v>
      </c>
      <c r="Q331" s="530">
        <v>38</v>
      </c>
      <c r="R331" s="530">
        <v>0</v>
      </c>
      <c r="S331" s="530">
        <v>0</v>
      </c>
      <c r="T331" s="530">
        <v>0</v>
      </c>
      <c r="U331" s="530">
        <v>0</v>
      </c>
      <c r="V331" s="530">
        <v>0</v>
      </c>
      <c r="W331" s="530">
        <v>0</v>
      </c>
      <c r="X331" s="530">
        <v>0</v>
      </c>
      <c r="Y331" s="530">
        <v>38</v>
      </c>
      <c r="Z331" s="530">
        <v>0</v>
      </c>
      <c r="AA331" s="530">
        <v>0</v>
      </c>
      <c r="AB331" s="530">
        <v>0</v>
      </c>
      <c r="AC331" s="530">
        <v>569</v>
      </c>
      <c r="AD331" s="530">
        <v>188</v>
      </c>
      <c r="AE331" s="530">
        <v>151</v>
      </c>
      <c r="AF331" s="530">
        <v>204</v>
      </c>
      <c r="AG331" s="530">
        <v>244</v>
      </c>
      <c r="AH331" s="530">
        <v>72</v>
      </c>
      <c r="AI331" s="530">
        <v>38</v>
      </c>
      <c r="AJ331" s="530">
        <v>49</v>
      </c>
      <c r="AK331" s="530">
        <v>325</v>
      </c>
      <c r="AL331" s="530">
        <v>116</v>
      </c>
      <c r="AM331" s="530">
        <v>113</v>
      </c>
      <c r="AN331" s="530">
        <v>155</v>
      </c>
      <c r="AO331" s="530">
        <v>0</v>
      </c>
      <c r="AP331" s="530">
        <v>0</v>
      </c>
      <c r="AQ331" s="530">
        <v>0</v>
      </c>
      <c r="AR331" s="530">
        <v>0</v>
      </c>
      <c r="AS331" s="530">
        <v>0</v>
      </c>
      <c r="AT331" s="530">
        <v>0</v>
      </c>
      <c r="AU331" s="530">
        <v>0</v>
      </c>
      <c r="AV331" s="530">
        <v>0</v>
      </c>
      <c r="AW331" s="530">
        <v>0</v>
      </c>
      <c r="AX331" s="530">
        <v>0</v>
      </c>
      <c r="AY331" s="530">
        <v>0</v>
      </c>
      <c r="AZ331" s="530">
        <v>0</v>
      </c>
      <c r="BA331" s="530">
        <v>478</v>
      </c>
      <c r="BB331" s="530">
        <v>178</v>
      </c>
      <c r="BC331" s="530">
        <v>178</v>
      </c>
      <c r="BD331" s="530">
        <v>154</v>
      </c>
      <c r="BE331" s="530">
        <v>349</v>
      </c>
      <c r="BF331" s="530">
        <v>138</v>
      </c>
      <c r="BG331" s="530">
        <v>108</v>
      </c>
      <c r="BH331" s="530">
        <v>78</v>
      </c>
      <c r="BI331" s="530">
        <v>129</v>
      </c>
      <c r="BJ331" s="530">
        <v>40</v>
      </c>
      <c r="BK331" s="530">
        <v>70</v>
      </c>
      <c r="BL331" s="530">
        <v>76</v>
      </c>
      <c r="BM331" s="530">
        <v>26</v>
      </c>
      <c r="BN331" s="530">
        <v>5</v>
      </c>
      <c r="BO331" s="530">
        <v>10</v>
      </c>
      <c r="BP331" s="530">
        <v>22</v>
      </c>
      <c r="BQ331" s="530">
        <v>22</v>
      </c>
      <c r="BR331" s="530">
        <v>3</v>
      </c>
      <c r="BS331" s="530">
        <v>9</v>
      </c>
      <c r="BT331" s="530">
        <v>18</v>
      </c>
      <c r="BU331" s="530">
        <v>4</v>
      </c>
      <c r="BV331" s="530">
        <v>2</v>
      </c>
      <c r="BW331" s="530">
        <v>1</v>
      </c>
      <c r="BX331" s="530">
        <v>4</v>
      </c>
      <c r="BY331" s="530">
        <v>51</v>
      </c>
      <c r="BZ331" s="530">
        <v>71</v>
      </c>
      <c r="CA331" s="530">
        <v>4</v>
      </c>
    </row>
    <row r="332" spans="1:79" s="477" customFormat="1">
      <c r="A332" s="477" t="s">
        <v>101</v>
      </c>
      <c r="B332" s="477" t="s">
        <v>1763</v>
      </c>
      <c r="C332" s="477">
        <v>2023</v>
      </c>
      <c r="D332" s="477" t="s">
        <v>1934</v>
      </c>
      <c r="E332" s="530">
        <v>640</v>
      </c>
      <c r="F332" s="530">
        <v>429</v>
      </c>
      <c r="G332" s="530">
        <v>129</v>
      </c>
      <c r="H332" s="530">
        <v>101</v>
      </c>
      <c r="I332" s="530">
        <v>54</v>
      </c>
      <c r="J332" s="530">
        <v>8</v>
      </c>
      <c r="K332" s="530">
        <v>0</v>
      </c>
      <c r="L332" s="530">
        <v>2</v>
      </c>
      <c r="M332" s="530">
        <v>0</v>
      </c>
      <c r="N332" s="530">
        <v>236</v>
      </c>
      <c r="O332" s="530">
        <v>0</v>
      </c>
      <c r="P332" s="530">
        <v>236</v>
      </c>
      <c r="Q332" s="530">
        <v>11</v>
      </c>
      <c r="R332" s="530">
        <v>3</v>
      </c>
      <c r="S332" s="530">
        <v>4</v>
      </c>
      <c r="T332" s="530">
        <v>5</v>
      </c>
      <c r="U332" s="530">
        <v>0</v>
      </c>
      <c r="V332" s="530">
        <v>0</v>
      </c>
      <c r="W332" s="530">
        <v>0</v>
      </c>
      <c r="X332" s="530">
        <v>0</v>
      </c>
      <c r="Y332" s="530">
        <v>11</v>
      </c>
      <c r="Z332" s="530">
        <v>3</v>
      </c>
      <c r="AA332" s="530">
        <v>4</v>
      </c>
      <c r="AB332" s="530">
        <v>5</v>
      </c>
      <c r="AC332" s="530">
        <v>638</v>
      </c>
      <c r="AD332" s="530">
        <v>239</v>
      </c>
      <c r="AE332" s="530">
        <v>153</v>
      </c>
      <c r="AF332" s="530">
        <v>208</v>
      </c>
      <c r="AG332" s="530">
        <v>252</v>
      </c>
      <c r="AH332" s="530">
        <v>97</v>
      </c>
      <c r="AI332" s="530">
        <v>38</v>
      </c>
      <c r="AJ332" s="530">
        <v>45</v>
      </c>
      <c r="AK332" s="530">
        <v>386</v>
      </c>
      <c r="AL332" s="530">
        <v>142</v>
      </c>
      <c r="AM332" s="530">
        <v>115</v>
      </c>
      <c r="AN332" s="530">
        <v>163</v>
      </c>
      <c r="AO332" s="530">
        <v>0</v>
      </c>
      <c r="AP332" s="530">
        <v>0</v>
      </c>
      <c r="AQ332" s="530">
        <v>0</v>
      </c>
      <c r="AR332" s="530">
        <v>0</v>
      </c>
      <c r="AS332" s="530">
        <v>0</v>
      </c>
      <c r="AT332" s="530">
        <v>0</v>
      </c>
      <c r="AU332" s="530">
        <v>0</v>
      </c>
      <c r="AV332" s="530">
        <v>0</v>
      </c>
      <c r="AW332" s="530">
        <v>0</v>
      </c>
      <c r="AX332" s="530">
        <v>0</v>
      </c>
      <c r="AY332" s="530">
        <v>0</v>
      </c>
      <c r="AZ332" s="530">
        <v>0</v>
      </c>
      <c r="BA332" s="530">
        <v>498</v>
      </c>
      <c r="BB332" s="530">
        <v>164</v>
      </c>
      <c r="BC332" s="530">
        <v>168</v>
      </c>
      <c r="BD332" s="530">
        <v>162</v>
      </c>
      <c r="BE332" s="530">
        <v>356</v>
      </c>
      <c r="BF332" s="530">
        <v>127</v>
      </c>
      <c r="BG332" s="530">
        <v>112</v>
      </c>
      <c r="BH332" s="530">
        <v>78</v>
      </c>
      <c r="BI332" s="530">
        <v>142</v>
      </c>
      <c r="BJ332" s="530">
        <v>37</v>
      </c>
      <c r="BK332" s="530">
        <v>56</v>
      </c>
      <c r="BL332" s="530">
        <v>84</v>
      </c>
      <c r="BM332" s="530">
        <v>10</v>
      </c>
      <c r="BN332" s="530">
        <v>2</v>
      </c>
      <c r="BO332" s="530">
        <v>2</v>
      </c>
      <c r="BP332" s="530">
        <v>6</v>
      </c>
      <c r="BQ332" s="530">
        <v>6</v>
      </c>
      <c r="BR332" s="530">
        <v>1</v>
      </c>
      <c r="BS332" s="530">
        <v>2</v>
      </c>
      <c r="BT332" s="530">
        <v>5</v>
      </c>
      <c r="BU332" s="530">
        <v>4</v>
      </c>
      <c r="BV332" s="530">
        <v>1</v>
      </c>
      <c r="BW332" s="530">
        <v>0</v>
      </c>
      <c r="BX332" s="530">
        <v>1</v>
      </c>
      <c r="BY332" s="530">
        <v>30</v>
      </c>
      <c r="BZ332" s="530">
        <v>64</v>
      </c>
      <c r="CA332" s="530">
        <v>0</v>
      </c>
    </row>
    <row r="333" spans="1:79" s="477" customFormat="1">
      <c r="A333" s="477" t="s">
        <v>101</v>
      </c>
      <c r="B333" s="477" t="s">
        <v>1763</v>
      </c>
      <c r="C333" s="477">
        <v>2024</v>
      </c>
      <c r="D333" s="477" t="s">
        <v>1934</v>
      </c>
      <c r="E333" s="530">
        <v>660</v>
      </c>
      <c r="F333" s="530">
        <v>412</v>
      </c>
      <c r="G333" s="530">
        <v>156</v>
      </c>
      <c r="H333" s="530">
        <v>94</v>
      </c>
      <c r="I333" s="530">
        <v>39</v>
      </c>
      <c r="J333" s="530">
        <v>15</v>
      </c>
      <c r="K333" s="530">
        <v>0</v>
      </c>
      <c r="L333" s="530">
        <v>1</v>
      </c>
      <c r="M333" s="530">
        <v>0</v>
      </c>
      <c r="N333" s="530">
        <v>569</v>
      </c>
      <c r="O333" s="530">
        <v>92</v>
      </c>
      <c r="P333" s="530">
        <v>477</v>
      </c>
      <c r="Q333" s="530">
        <v>17</v>
      </c>
      <c r="R333" s="530">
        <v>5</v>
      </c>
      <c r="S333" s="530">
        <v>3</v>
      </c>
      <c r="T333" s="530">
        <v>3</v>
      </c>
      <c r="U333" s="530">
        <v>0</v>
      </c>
      <c r="V333" s="530">
        <v>0</v>
      </c>
      <c r="W333" s="530">
        <v>0</v>
      </c>
      <c r="X333" s="530">
        <v>0</v>
      </c>
      <c r="Y333" s="530">
        <v>17</v>
      </c>
      <c r="Z333" s="530">
        <v>5</v>
      </c>
      <c r="AA333" s="530">
        <v>3</v>
      </c>
      <c r="AB333" s="530">
        <v>3</v>
      </c>
      <c r="AC333" s="530">
        <v>628</v>
      </c>
      <c r="AD333" s="530">
        <v>169</v>
      </c>
      <c r="AE333" s="530">
        <v>131</v>
      </c>
      <c r="AF333" s="530">
        <v>175</v>
      </c>
      <c r="AG333" s="530">
        <v>199</v>
      </c>
      <c r="AH333" s="530">
        <v>54</v>
      </c>
      <c r="AI333" s="530">
        <v>34</v>
      </c>
      <c r="AJ333" s="530">
        <v>34</v>
      </c>
      <c r="AK333" s="530">
        <v>429</v>
      </c>
      <c r="AL333" s="530">
        <v>115</v>
      </c>
      <c r="AM333" s="530">
        <v>97</v>
      </c>
      <c r="AN333" s="530">
        <v>141</v>
      </c>
      <c r="AO333" s="530">
        <v>0</v>
      </c>
      <c r="AP333" s="530">
        <v>0</v>
      </c>
      <c r="AQ333" s="530">
        <v>0</v>
      </c>
      <c r="AR333" s="530">
        <v>0</v>
      </c>
      <c r="AS333" s="530">
        <v>0</v>
      </c>
      <c r="AT333" s="530">
        <v>0</v>
      </c>
      <c r="AU333" s="530">
        <v>0</v>
      </c>
      <c r="AV333" s="530">
        <v>0</v>
      </c>
      <c r="AW333" s="530">
        <v>0</v>
      </c>
      <c r="AX333" s="530">
        <v>0</v>
      </c>
      <c r="AY333" s="530">
        <v>0</v>
      </c>
      <c r="AZ333" s="530">
        <v>0</v>
      </c>
      <c r="BA333" s="530">
        <v>466</v>
      </c>
      <c r="BB333" s="530">
        <v>158</v>
      </c>
      <c r="BC333" s="530">
        <v>174</v>
      </c>
      <c r="BD333" s="530">
        <v>130</v>
      </c>
      <c r="BE333" s="530">
        <v>322</v>
      </c>
      <c r="BF333" s="530">
        <v>111</v>
      </c>
      <c r="BG333" s="530">
        <v>113</v>
      </c>
      <c r="BH333" s="530">
        <v>62</v>
      </c>
      <c r="BI333" s="530">
        <v>144</v>
      </c>
      <c r="BJ333" s="530">
        <v>47</v>
      </c>
      <c r="BK333" s="530">
        <v>61</v>
      </c>
      <c r="BL333" s="530">
        <v>68</v>
      </c>
      <c r="BM333" s="530">
        <v>33</v>
      </c>
      <c r="BN333" s="530">
        <v>8</v>
      </c>
      <c r="BO333" s="530">
        <v>16</v>
      </c>
      <c r="BP333" s="530">
        <v>22</v>
      </c>
      <c r="BQ333" s="530">
        <v>0</v>
      </c>
      <c r="BR333" s="530">
        <v>0</v>
      </c>
      <c r="BS333" s="530">
        <v>0</v>
      </c>
      <c r="BT333" s="530">
        <v>0</v>
      </c>
      <c r="BU333" s="530">
        <v>33</v>
      </c>
      <c r="BV333" s="530">
        <v>8</v>
      </c>
      <c r="BW333" s="530">
        <v>16</v>
      </c>
      <c r="BX333" s="530">
        <v>22</v>
      </c>
      <c r="BY333" s="530">
        <v>31</v>
      </c>
      <c r="BZ333" s="530">
        <v>86</v>
      </c>
      <c r="CA333" s="530">
        <v>0</v>
      </c>
    </row>
    <row r="334" spans="1:79" s="477" customFormat="1">
      <c r="A334" s="477" t="s">
        <v>101</v>
      </c>
      <c r="B334" s="477" t="s">
        <v>1763</v>
      </c>
      <c r="C334" s="477">
        <v>2025</v>
      </c>
      <c r="D334" s="477" t="s">
        <v>1935</v>
      </c>
      <c r="E334" s="530">
        <v>652</v>
      </c>
      <c r="F334" s="530">
        <v>404</v>
      </c>
      <c r="G334" s="530">
        <v>179</v>
      </c>
      <c r="H334" s="530">
        <v>100</v>
      </c>
      <c r="I334" s="530">
        <v>60</v>
      </c>
      <c r="J334" s="530">
        <v>15</v>
      </c>
      <c r="K334" s="530">
        <v>0</v>
      </c>
      <c r="L334" s="530">
        <v>5</v>
      </c>
      <c r="M334" s="530">
        <v>3</v>
      </c>
      <c r="N334" s="530">
        <v>302</v>
      </c>
      <c r="O334" s="530">
        <v>47</v>
      </c>
      <c r="P334" s="530">
        <v>255</v>
      </c>
      <c r="Q334" s="530">
        <v>26</v>
      </c>
      <c r="R334" s="530">
        <v>7</v>
      </c>
      <c r="S334" s="530">
        <v>7</v>
      </c>
      <c r="T334" s="530">
        <v>8</v>
      </c>
      <c r="U334" s="530">
        <v>0</v>
      </c>
      <c r="V334" s="530">
        <v>0</v>
      </c>
      <c r="W334" s="530">
        <v>0</v>
      </c>
      <c r="X334" s="530">
        <v>0</v>
      </c>
      <c r="Y334" s="530">
        <v>26</v>
      </c>
      <c r="Z334" s="530">
        <v>7</v>
      </c>
      <c r="AA334" s="530">
        <v>7</v>
      </c>
      <c r="AB334" s="530">
        <v>8</v>
      </c>
      <c r="AC334" s="530">
        <v>628</v>
      </c>
      <c r="AD334" s="530">
        <v>203</v>
      </c>
      <c r="AE334" s="530">
        <v>163</v>
      </c>
      <c r="AF334" s="530">
        <v>238</v>
      </c>
      <c r="AG334" s="530">
        <v>223</v>
      </c>
      <c r="AH334" s="530">
        <v>74</v>
      </c>
      <c r="AI334" s="530">
        <v>41</v>
      </c>
      <c r="AJ334" s="530">
        <v>51</v>
      </c>
      <c r="AK334" s="530">
        <v>405</v>
      </c>
      <c r="AL334" s="530">
        <v>129</v>
      </c>
      <c r="AM334" s="530">
        <v>122</v>
      </c>
      <c r="AN334" s="530">
        <v>187</v>
      </c>
      <c r="AO334" s="530">
        <v>0</v>
      </c>
      <c r="AP334" s="530">
        <v>0</v>
      </c>
      <c r="AQ334" s="530">
        <v>0</v>
      </c>
      <c r="AR334" s="530">
        <v>0</v>
      </c>
      <c r="AS334" s="530">
        <v>0</v>
      </c>
      <c r="AT334" s="530">
        <v>0</v>
      </c>
      <c r="AU334" s="530">
        <v>0</v>
      </c>
      <c r="AV334" s="530">
        <v>0</v>
      </c>
      <c r="AW334" s="530">
        <v>0</v>
      </c>
      <c r="AX334" s="530">
        <v>0</v>
      </c>
      <c r="AY334" s="530">
        <v>0</v>
      </c>
      <c r="AZ334" s="530">
        <v>0</v>
      </c>
      <c r="BA334" s="530">
        <v>473</v>
      </c>
      <c r="BB334" s="530">
        <v>198</v>
      </c>
      <c r="BC334" s="530">
        <v>174</v>
      </c>
      <c r="BD334" s="530">
        <v>155</v>
      </c>
      <c r="BE334" s="530">
        <v>334</v>
      </c>
      <c r="BF334" s="530">
        <v>152</v>
      </c>
      <c r="BG334" s="530">
        <v>109</v>
      </c>
      <c r="BH334" s="530">
        <v>78</v>
      </c>
      <c r="BI334" s="530">
        <v>139</v>
      </c>
      <c r="BJ334" s="530">
        <v>46</v>
      </c>
      <c r="BK334" s="530">
        <v>65</v>
      </c>
      <c r="BL334" s="530">
        <v>77</v>
      </c>
      <c r="BM334" s="530">
        <v>22</v>
      </c>
      <c r="BN334" s="530">
        <v>6</v>
      </c>
      <c r="BO334" s="530">
        <v>8</v>
      </c>
      <c r="BP334" s="530">
        <v>15</v>
      </c>
      <c r="BQ334" s="530">
        <v>15</v>
      </c>
      <c r="BR334" s="530">
        <v>4</v>
      </c>
      <c r="BS334" s="530">
        <v>6</v>
      </c>
      <c r="BT334" s="530">
        <v>11</v>
      </c>
      <c r="BU334" s="530">
        <v>7</v>
      </c>
      <c r="BV334" s="530">
        <v>2</v>
      </c>
      <c r="BW334" s="530">
        <v>2</v>
      </c>
      <c r="BX334" s="530">
        <v>4</v>
      </c>
      <c r="BY334" s="530">
        <v>33</v>
      </c>
      <c r="BZ334" s="530">
        <v>82</v>
      </c>
      <c r="CA334" s="530">
        <v>2</v>
      </c>
    </row>
    <row r="335" spans="1:79" s="477" customFormat="1">
      <c r="A335" s="477" t="s">
        <v>101</v>
      </c>
      <c r="B335" s="477" t="s">
        <v>1763</v>
      </c>
      <c r="C335" s="477">
        <v>2026</v>
      </c>
      <c r="D335" s="477" t="s">
        <v>1935</v>
      </c>
      <c r="E335" s="530">
        <v>652</v>
      </c>
      <c r="F335" s="530">
        <v>404</v>
      </c>
      <c r="G335" s="530">
        <v>179</v>
      </c>
      <c r="H335" s="530">
        <v>100</v>
      </c>
      <c r="I335" s="530">
        <v>60</v>
      </c>
      <c r="J335" s="530">
        <v>15</v>
      </c>
      <c r="K335" s="530">
        <v>0</v>
      </c>
      <c r="L335" s="530">
        <v>5</v>
      </c>
      <c r="M335" s="530">
        <v>3</v>
      </c>
      <c r="N335" s="530">
        <v>303</v>
      </c>
      <c r="O335" s="530">
        <v>48</v>
      </c>
      <c r="P335" s="530">
        <v>255</v>
      </c>
      <c r="Q335" s="530">
        <v>27</v>
      </c>
      <c r="R335" s="530">
        <v>8</v>
      </c>
      <c r="S335" s="530">
        <v>7</v>
      </c>
      <c r="T335" s="530">
        <v>8</v>
      </c>
      <c r="U335" s="530">
        <v>0</v>
      </c>
      <c r="V335" s="530">
        <v>0</v>
      </c>
      <c r="W335" s="530">
        <v>0</v>
      </c>
      <c r="X335" s="530">
        <v>0</v>
      </c>
      <c r="Y335" s="530">
        <v>27</v>
      </c>
      <c r="Z335" s="530">
        <v>8</v>
      </c>
      <c r="AA335" s="530">
        <v>7</v>
      </c>
      <c r="AB335" s="530">
        <v>8</v>
      </c>
      <c r="AC335" s="530">
        <v>628</v>
      </c>
      <c r="AD335" s="530">
        <v>203</v>
      </c>
      <c r="AE335" s="530">
        <v>163</v>
      </c>
      <c r="AF335" s="530">
        <v>238</v>
      </c>
      <c r="AG335" s="530">
        <v>223</v>
      </c>
      <c r="AH335" s="530">
        <v>74</v>
      </c>
      <c r="AI335" s="530">
        <v>41</v>
      </c>
      <c r="AJ335" s="530">
        <v>51</v>
      </c>
      <c r="AK335" s="530">
        <v>405</v>
      </c>
      <c r="AL335" s="530">
        <v>129</v>
      </c>
      <c r="AM335" s="530">
        <v>122</v>
      </c>
      <c r="AN335" s="530">
        <v>187</v>
      </c>
      <c r="AO335" s="530">
        <v>0</v>
      </c>
      <c r="AP335" s="530">
        <v>0</v>
      </c>
      <c r="AQ335" s="530">
        <v>0</v>
      </c>
      <c r="AR335" s="530">
        <v>0</v>
      </c>
      <c r="AS335" s="530">
        <v>0</v>
      </c>
      <c r="AT335" s="530">
        <v>0</v>
      </c>
      <c r="AU335" s="530">
        <v>0</v>
      </c>
      <c r="AV335" s="530">
        <v>0</v>
      </c>
      <c r="AW335" s="530">
        <v>0</v>
      </c>
      <c r="AX335" s="530">
        <v>0</v>
      </c>
      <c r="AY335" s="530">
        <v>0</v>
      </c>
      <c r="AZ335" s="530">
        <v>0</v>
      </c>
      <c r="BA335" s="530">
        <v>473</v>
      </c>
      <c r="BB335" s="530">
        <v>198</v>
      </c>
      <c r="BC335" s="530">
        <v>174</v>
      </c>
      <c r="BD335" s="530">
        <v>155</v>
      </c>
      <c r="BE335" s="530">
        <v>334</v>
      </c>
      <c r="BF335" s="530">
        <v>152</v>
      </c>
      <c r="BG335" s="530">
        <v>109</v>
      </c>
      <c r="BH335" s="530">
        <v>78</v>
      </c>
      <c r="BI335" s="530">
        <v>139</v>
      </c>
      <c r="BJ335" s="530">
        <v>46</v>
      </c>
      <c r="BK335" s="530">
        <v>65</v>
      </c>
      <c r="BL335" s="530">
        <v>77</v>
      </c>
      <c r="BM335" s="530">
        <v>22</v>
      </c>
      <c r="BN335" s="530">
        <v>6</v>
      </c>
      <c r="BO335" s="530">
        <v>8</v>
      </c>
      <c r="BP335" s="530">
        <v>15</v>
      </c>
      <c r="BQ335" s="530">
        <v>15</v>
      </c>
      <c r="BR335" s="530">
        <v>4</v>
      </c>
      <c r="BS335" s="530">
        <v>6</v>
      </c>
      <c r="BT335" s="530">
        <v>11</v>
      </c>
      <c r="BU335" s="530">
        <v>7</v>
      </c>
      <c r="BV335" s="530">
        <v>2</v>
      </c>
      <c r="BW335" s="530">
        <v>2</v>
      </c>
      <c r="BX335" s="530">
        <v>4</v>
      </c>
      <c r="BY335" s="530">
        <v>35</v>
      </c>
      <c r="BZ335" s="530">
        <v>82</v>
      </c>
      <c r="CA335" s="530">
        <v>2</v>
      </c>
    </row>
    <row r="336" spans="1:79" s="477" customFormat="1">
      <c r="A336" s="477" t="s">
        <v>101</v>
      </c>
      <c r="B336" s="477" t="s">
        <v>1763</v>
      </c>
      <c r="C336" s="477">
        <v>2024</v>
      </c>
      <c r="D336" s="477" t="s">
        <v>1937</v>
      </c>
      <c r="E336" s="530">
        <f t="shared" ref="E336:AJ336" si="81">E333</f>
        <v>660</v>
      </c>
      <c r="F336" s="530">
        <f t="shared" si="81"/>
        <v>412</v>
      </c>
      <c r="G336" s="530">
        <f t="shared" si="81"/>
        <v>156</v>
      </c>
      <c r="H336" s="530">
        <f t="shared" si="81"/>
        <v>94</v>
      </c>
      <c r="I336" s="530">
        <f t="shared" si="81"/>
        <v>39</v>
      </c>
      <c r="J336" s="530">
        <f t="shared" si="81"/>
        <v>15</v>
      </c>
      <c r="K336" s="530">
        <f t="shared" si="81"/>
        <v>0</v>
      </c>
      <c r="L336" s="530">
        <f t="shared" si="81"/>
        <v>1</v>
      </c>
      <c r="M336" s="530">
        <f t="shared" si="81"/>
        <v>0</v>
      </c>
      <c r="N336" s="530">
        <f t="shared" si="81"/>
        <v>569</v>
      </c>
      <c r="O336" s="530">
        <f t="shared" si="81"/>
        <v>92</v>
      </c>
      <c r="P336" s="530">
        <f t="shared" si="81"/>
        <v>477</v>
      </c>
      <c r="Q336" s="530">
        <f t="shared" si="81"/>
        <v>17</v>
      </c>
      <c r="R336" s="530">
        <f t="shared" si="81"/>
        <v>5</v>
      </c>
      <c r="S336" s="530">
        <f t="shared" si="81"/>
        <v>3</v>
      </c>
      <c r="T336" s="530">
        <f t="shared" si="81"/>
        <v>3</v>
      </c>
      <c r="U336" s="530">
        <f t="shared" si="81"/>
        <v>0</v>
      </c>
      <c r="V336" s="530">
        <f t="shared" si="81"/>
        <v>0</v>
      </c>
      <c r="W336" s="530">
        <f t="shared" si="81"/>
        <v>0</v>
      </c>
      <c r="X336" s="530">
        <f t="shared" si="81"/>
        <v>0</v>
      </c>
      <c r="Y336" s="530">
        <f t="shared" si="81"/>
        <v>17</v>
      </c>
      <c r="Z336" s="530">
        <f t="shared" si="81"/>
        <v>5</v>
      </c>
      <c r="AA336" s="530">
        <f t="shared" si="81"/>
        <v>3</v>
      </c>
      <c r="AB336" s="530">
        <f t="shared" si="81"/>
        <v>3</v>
      </c>
      <c r="AC336" s="530">
        <f t="shared" si="81"/>
        <v>628</v>
      </c>
      <c r="AD336" s="530">
        <f t="shared" si="81"/>
        <v>169</v>
      </c>
      <c r="AE336" s="530">
        <f t="shared" si="81"/>
        <v>131</v>
      </c>
      <c r="AF336" s="530">
        <f t="shared" si="81"/>
        <v>175</v>
      </c>
      <c r="AG336" s="530">
        <f t="shared" si="81"/>
        <v>199</v>
      </c>
      <c r="AH336" s="530">
        <f t="shared" si="81"/>
        <v>54</v>
      </c>
      <c r="AI336" s="530">
        <f t="shared" si="81"/>
        <v>34</v>
      </c>
      <c r="AJ336" s="530">
        <f t="shared" si="81"/>
        <v>34</v>
      </c>
      <c r="AK336" s="530">
        <f t="shared" ref="AK336:BP336" si="82">AK333</f>
        <v>429</v>
      </c>
      <c r="AL336" s="530">
        <f t="shared" si="82"/>
        <v>115</v>
      </c>
      <c r="AM336" s="530">
        <f t="shared" si="82"/>
        <v>97</v>
      </c>
      <c r="AN336" s="530">
        <f t="shared" si="82"/>
        <v>141</v>
      </c>
      <c r="AO336" s="530">
        <f t="shared" si="82"/>
        <v>0</v>
      </c>
      <c r="AP336" s="530">
        <f t="shared" si="82"/>
        <v>0</v>
      </c>
      <c r="AQ336" s="530">
        <f t="shared" si="82"/>
        <v>0</v>
      </c>
      <c r="AR336" s="530">
        <f t="shared" si="82"/>
        <v>0</v>
      </c>
      <c r="AS336" s="530">
        <f t="shared" si="82"/>
        <v>0</v>
      </c>
      <c r="AT336" s="530">
        <f t="shared" si="82"/>
        <v>0</v>
      </c>
      <c r="AU336" s="530">
        <f t="shared" si="82"/>
        <v>0</v>
      </c>
      <c r="AV336" s="530">
        <f t="shared" si="82"/>
        <v>0</v>
      </c>
      <c r="AW336" s="530">
        <f t="shared" si="82"/>
        <v>0</v>
      </c>
      <c r="AX336" s="530">
        <f t="shared" si="82"/>
        <v>0</v>
      </c>
      <c r="AY336" s="530">
        <f t="shared" si="82"/>
        <v>0</v>
      </c>
      <c r="AZ336" s="530">
        <f t="shared" si="82"/>
        <v>0</v>
      </c>
      <c r="BA336" s="530">
        <f t="shared" si="82"/>
        <v>466</v>
      </c>
      <c r="BB336" s="530">
        <f t="shared" si="82"/>
        <v>158</v>
      </c>
      <c r="BC336" s="530">
        <f t="shared" si="82"/>
        <v>174</v>
      </c>
      <c r="BD336" s="530">
        <f t="shared" si="82"/>
        <v>130</v>
      </c>
      <c r="BE336" s="530">
        <f t="shared" si="82"/>
        <v>322</v>
      </c>
      <c r="BF336" s="530">
        <f t="shared" si="82"/>
        <v>111</v>
      </c>
      <c r="BG336" s="530">
        <f t="shared" si="82"/>
        <v>113</v>
      </c>
      <c r="BH336" s="530">
        <f t="shared" si="82"/>
        <v>62</v>
      </c>
      <c r="BI336" s="530">
        <f t="shared" si="82"/>
        <v>144</v>
      </c>
      <c r="BJ336" s="530">
        <f t="shared" si="82"/>
        <v>47</v>
      </c>
      <c r="BK336" s="530">
        <f t="shared" si="82"/>
        <v>61</v>
      </c>
      <c r="BL336" s="530">
        <f t="shared" si="82"/>
        <v>68</v>
      </c>
      <c r="BM336" s="530">
        <f t="shared" si="82"/>
        <v>33</v>
      </c>
      <c r="BN336" s="530">
        <f t="shared" si="82"/>
        <v>8</v>
      </c>
      <c r="BO336" s="530">
        <f t="shared" si="82"/>
        <v>16</v>
      </c>
      <c r="BP336" s="530">
        <f t="shared" si="82"/>
        <v>22</v>
      </c>
      <c r="BQ336" s="530">
        <f t="shared" ref="BQ336:BX336" si="83">BQ333</f>
        <v>0</v>
      </c>
      <c r="BR336" s="530">
        <f t="shared" si="83"/>
        <v>0</v>
      </c>
      <c r="BS336" s="530">
        <f t="shared" si="83"/>
        <v>0</v>
      </c>
      <c r="BT336" s="530">
        <f t="shared" si="83"/>
        <v>0</v>
      </c>
      <c r="BU336" s="530">
        <f t="shared" si="83"/>
        <v>33</v>
      </c>
      <c r="BV336" s="530">
        <f t="shared" si="83"/>
        <v>8</v>
      </c>
      <c r="BW336" s="530">
        <f t="shared" si="83"/>
        <v>16</v>
      </c>
      <c r="BX336" s="530">
        <f t="shared" si="83"/>
        <v>22</v>
      </c>
      <c r="BY336" s="530">
        <f>IF(OR(BY332=0,BY332=""), BY333,IF(BY333&gt;(BY332*(1+Dash!$B$6)), BY332*(1+Dash!$B$6), IF(BY333&lt;(BY332*(1-Dash!$B$7)), BY332*(1-Dash!$B$7), BY333)))</f>
        <v>31</v>
      </c>
      <c r="BZ336" s="530">
        <f>IF(OR(BZ332=0,BZ332=""), BZ333,IF(BZ333&gt;(BZ332*(1+Dash!$B$6)), BZ332*(1+Dash!$B$6), IF(BZ333&lt;(BZ332*(1-Dash!$B$7)), BZ332*(1-Dash!$B$7), BZ333)))</f>
        <v>70.400000000000006</v>
      </c>
      <c r="CA336" s="530">
        <f>IF(OR(CA332=0,CA332=""), CA333,IF(CA333&gt;(CA332*(1+Dash!$B$6)), CA332*(1+Dash!$B$6), IF(CA333&lt;(CA332*(1-Dash!$B$7)), CA332*(1-Dash!$B$7), CA333)))</f>
        <v>0</v>
      </c>
    </row>
    <row r="337" spans="1:79" s="477" customFormat="1">
      <c r="A337" s="477" t="s">
        <v>101</v>
      </c>
      <c r="B337" s="477" t="s">
        <v>1763</v>
      </c>
      <c r="C337" s="477">
        <v>2025</v>
      </c>
      <c r="D337" s="477" t="s">
        <v>1937</v>
      </c>
      <c r="E337" s="530">
        <f>IF(OR(E333=0, E333=""), E334, IF(E334&gt;(E333*(1+Dash!$B$6)), E333*(1+Dash!$B$6), IF(E334&lt;(E333*(1-Dash!$B$7)), E333*(1-Dash!$B$7), E334)))</f>
        <v>652</v>
      </c>
      <c r="F337" s="530">
        <f>IF(OR(F333=0, F333=""), F334, IF(F334&gt;(F333*(1+Dash!$B$6)), F333*(1+Dash!$B$6), IF(F334&lt;(F333*(1-Dash!$B$7)), F333*(1-Dash!$B$7), F334)))</f>
        <v>404</v>
      </c>
      <c r="G337" s="530">
        <f>IF(OR(G333=0, G333=""), G334, IF(G334&gt;(G333*(1+Dash!$B$6)), G333*(1+Dash!$B$6), IF(G334&lt;(G333*(1-Dash!$B$7)), G333*(1-Dash!$B$7), G334)))</f>
        <v>171.60000000000002</v>
      </c>
      <c r="H337" s="530">
        <f>IF(OR(H333=0, H333=""), H334, IF(H334&gt;(H333*(1+Dash!$B$6)), H333*(1+Dash!$B$6), IF(H334&lt;(H333*(1-Dash!$B$7)), H333*(1-Dash!$B$7), H334)))</f>
        <v>100</v>
      </c>
      <c r="I337" s="530">
        <f>IF(OR(I333=0, I333=""), I334, IF(I334&gt;(I333*(1+Dash!$B$6)), I333*(1+Dash!$B$6), IF(I334&lt;(I333*(1-Dash!$B$7)), I333*(1-Dash!$B$7), I334)))</f>
        <v>42.900000000000006</v>
      </c>
      <c r="J337" s="530">
        <f>IF(OR(J333=0, J333=""), J334, IF(J334&gt;(J333*(1+Dash!$B$6)), J333*(1+Dash!$B$6), IF(J334&lt;(J333*(1-Dash!$B$7)), J333*(1-Dash!$B$7), J334)))</f>
        <v>15</v>
      </c>
      <c r="K337" s="530">
        <f>IF(OR(K333=0, K333=""), K334, IF(K334&gt;(K333*(1+Dash!$B$6)), K333*(1+Dash!$B$6), IF(K334&lt;(K333*(1-Dash!$B$7)), K333*(1-Dash!$B$7), K334)))</f>
        <v>0</v>
      </c>
      <c r="L337" s="530">
        <f>IF(OR(L333=0, L333=""), L334, IF(L334&gt;(L333*(1+Dash!$B$6)), L333*(1+Dash!$B$6), IF(L334&lt;(L333*(1-Dash!$B$7)), L333*(1-Dash!$B$7), L334)))</f>
        <v>1.1000000000000001</v>
      </c>
      <c r="M337" s="530">
        <f>IF(OR(M333=0, M333=""), M334, IF(M334&gt;(M333*(1+Dash!$B$6)), M333*(1+Dash!$B$6), IF(M334&lt;(M333*(1-Dash!$B$7)), M333*(1-Dash!$B$7), M334)))</f>
        <v>3</v>
      </c>
      <c r="N337" s="530">
        <f>IF(OR(N333=0, N333=""), N334, IF(N334&gt;(N333*(1+Dash!$B$6)), N333*(1+Dash!$B$6), IF(N334&lt;(N333*(1-Dash!$B$7)), N333*(1-Dash!$B$7), N334)))</f>
        <v>540.54999999999995</v>
      </c>
      <c r="O337" s="530">
        <f>IF(OR(O333=0, O333=""), O334, IF(O334&gt;(O333*(1+Dash!$B$6)), O333*(1+Dash!$B$6), IF(O334&lt;(O333*(1-Dash!$B$7)), O333*(1-Dash!$B$7), O334)))</f>
        <v>87.399999999999991</v>
      </c>
      <c r="P337" s="530">
        <f>IF(OR(P333=0, P333=""), P334, IF(P334&gt;(P333*(1+Dash!$B$6)), P333*(1+Dash!$B$6), IF(P334&lt;(P333*(1-Dash!$B$7)), P333*(1-Dash!$B$7), P334)))</f>
        <v>453.15</v>
      </c>
      <c r="Q337" s="530">
        <f>IF(OR(Q333=0, Q333=""), Q334, IF(Q334&gt;(Q333*(1+Dash!$B$6)), Q333*(1+Dash!$B$6), IF(Q334&lt;(Q333*(1-Dash!$B$7)), Q333*(1-Dash!$B$7), Q334)))</f>
        <v>18.700000000000003</v>
      </c>
      <c r="R337" s="530">
        <f>IF(OR(R333=0, R333=""), R334, IF(R334&gt;(R333*(1+Dash!$B$6)), R333*(1+Dash!$B$6), IF(R334&lt;(R333*(1-Dash!$B$7)), R333*(1-Dash!$B$7), R334)))</f>
        <v>5.5</v>
      </c>
      <c r="S337" s="530">
        <f>IF(OR(S333=0, S333=""), S334, IF(S334&gt;(S333*(1+Dash!$B$6)), S333*(1+Dash!$B$6), IF(S334&lt;(S333*(1-Dash!$B$7)), S333*(1-Dash!$B$7), S334)))</f>
        <v>3.3000000000000003</v>
      </c>
      <c r="T337" s="530">
        <f>IF(OR(T333=0, T333=""), T334, IF(T334&gt;(T333*(1+Dash!$B$6)), T333*(1+Dash!$B$6), IF(T334&lt;(T333*(1-Dash!$B$7)), T333*(1-Dash!$B$7), T334)))</f>
        <v>3.3000000000000003</v>
      </c>
      <c r="U337" s="530">
        <f>IF(OR(U333=0, U333=""), U334, IF(U334&gt;(U333*(1+Dash!$B$6)), U333*(1+Dash!$B$6), IF(U334&lt;(U333*(1-Dash!$B$7)), U333*(1-Dash!$B$7), U334)))</f>
        <v>0</v>
      </c>
      <c r="V337" s="530">
        <f>IF(OR(V333=0, V333=""), V334, IF(V334&gt;(V333*(1+Dash!$B$6)), V333*(1+Dash!$B$6), IF(V334&lt;(V333*(1-Dash!$B$7)), V333*(1-Dash!$B$7), V334)))</f>
        <v>0</v>
      </c>
      <c r="W337" s="530">
        <f>IF(OR(W333=0, W333=""), W334, IF(W334&gt;(W333*(1+Dash!$B$6)), W333*(1+Dash!$B$6), IF(W334&lt;(W333*(1-Dash!$B$7)), W333*(1-Dash!$B$7), W334)))</f>
        <v>0</v>
      </c>
      <c r="X337" s="530">
        <f>IF(OR(X333=0, X333=""), X334, IF(X334&gt;(X333*(1+Dash!$B$6)), X333*(1+Dash!$B$6), IF(X334&lt;(X333*(1-Dash!$B$7)), X333*(1-Dash!$B$7), X334)))</f>
        <v>0</v>
      </c>
      <c r="Y337" s="530">
        <f>IF(OR(Y333=0, Y333=""), Y334, IF(Y334&gt;(Y333*(1+Dash!$B$6)), Y333*(1+Dash!$B$6), IF(Y334&lt;(Y333*(1-Dash!$B$7)), Y333*(1-Dash!$B$7), Y334)))</f>
        <v>18.700000000000003</v>
      </c>
      <c r="Z337" s="530">
        <f>IF(OR(Z333=0, Z333=""), Z334, IF(Z334&gt;(Z333*(1+Dash!$B$6)), Z333*(1+Dash!$B$6), IF(Z334&lt;(Z333*(1-Dash!$B$7)), Z333*(1-Dash!$B$7), Z334)))</f>
        <v>5.5</v>
      </c>
      <c r="AA337" s="530">
        <f>IF(OR(AA333=0, AA333=""), AA334, IF(AA334&gt;(AA333*(1+Dash!$B$6)), AA333*(1+Dash!$B$6), IF(AA334&lt;(AA333*(1-Dash!$B$7)), AA333*(1-Dash!$B$7), AA334)))</f>
        <v>3.3000000000000003</v>
      </c>
      <c r="AB337" s="530">
        <f>IF(OR(AB333=0, AB333=""), AB334, IF(AB334&gt;(AB333*(1+Dash!$B$6)), AB333*(1+Dash!$B$6), IF(AB334&lt;(AB333*(1-Dash!$B$7)), AB333*(1-Dash!$B$7), AB334)))</f>
        <v>3.3000000000000003</v>
      </c>
      <c r="AC337" s="530">
        <f>IF(OR(AC333=0, AC333=""), AC334, IF(AC334&gt;(AC333*(1+Dash!$B$6)), AC333*(1+Dash!$B$6), IF(AC334&lt;(AC333*(1-Dash!$B$7)), AC333*(1-Dash!$B$7), AC334)))</f>
        <v>628</v>
      </c>
      <c r="AD337" s="530">
        <f>IF(OR(AD333=0, AD333=""), AD334, IF(AD334&gt;(AD333*(1+Dash!$B$6)), AD333*(1+Dash!$B$6), IF(AD334&lt;(AD333*(1-Dash!$B$7)), AD333*(1-Dash!$B$7), AD334)))</f>
        <v>185.9</v>
      </c>
      <c r="AE337" s="530">
        <f>IF(OR(AE333=0, AE333=""), AE334, IF(AE334&gt;(AE333*(1+Dash!$B$6)), AE333*(1+Dash!$B$6), IF(AE334&lt;(AE333*(1-Dash!$B$7)), AE333*(1-Dash!$B$7), AE334)))</f>
        <v>144.10000000000002</v>
      </c>
      <c r="AF337" s="530">
        <f>IF(OR(AF333=0, AF333=""), AF334, IF(AF334&gt;(AF333*(1+Dash!$B$6)), AF333*(1+Dash!$B$6), IF(AF334&lt;(AF333*(1-Dash!$B$7)), AF333*(1-Dash!$B$7), AF334)))</f>
        <v>192.50000000000003</v>
      </c>
      <c r="AG337" s="530">
        <f>IF(OR(AG333=0, AG333=""), AG334, IF(AG334&gt;(AG333*(1+Dash!$B$6)), AG333*(1+Dash!$B$6), IF(AG334&lt;(AG333*(1-Dash!$B$7)), AG333*(1-Dash!$B$7), AG334)))</f>
        <v>218.9</v>
      </c>
      <c r="AH337" s="530">
        <f>IF(OR(AH333=0, AH333=""), AH334, IF(AH334&gt;(AH333*(1+Dash!$B$6)), AH333*(1+Dash!$B$6), IF(AH334&lt;(AH333*(1-Dash!$B$7)), AH333*(1-Dash!$B$7), AH334)))</f>
        <v>59.400000000000006</v>
      </c>
      <c r="AI337" s="530">
        <f>IF(OR(AI333=0, AI333=""), AI334, IF(AI334&gt;(AI333*(1+Dash!$B$6)), AI333*(1+Dash!$B$6), IF(AI334&lt;(AI333*(1-Dash!$B$7)), AI333*(1-Dash!$B$7), AI334)))</f>
        <v>37.400000000000006</v>
      </c>
      <c r="AJ337" s="530">
        <f>IF(OR(AJ333=0, AJ333=""), AJ334, IF(AJ334&gt;(AJ333*(1+Dash!$B$6)), AJ333*(1+Dash!$B$6), IF(AJ334&lt;(AJ333*(1-Dash!$B$7)), AJ333*(1-Dash!$B$7), AJ334)))</f>
        <v>37.400000000000006</v>
      </c>
      <c r="AK337" s="530">
        <f>IF(OR(AK333=0, AK333=""), AK334, IF(AK334&gt;(AK333*(1+Dash!$B$6)), AK333*(1+Dash!$B$6), IF(AK334&lt;(AK333*(1-Dash!$B$7)), AK333*(1-Dash!$B$7), AK334)))</f>
        <v>407.54999999999995</v>
      </c>
      <c r="AL337" s="530">
        <f>IF(OR(AL333=0, AL333=""), AL334, IF(AL334&gt;(AL333*(1+Dash!$B$6)), AL333*(1+Dash!$B$6), IF(AL334&lt;(AL333*(1-Dash!$B$7)), AL333*(1-Dash!$B$7), AL334)))</f>
        <v>126.50000000000001</v>
      </c>
      <c r="AM337" s="530">
        <f>IF(OR(AM333=0, AM333=""), AM334, IF(AM334&gt;(AM333*(1+Dash!$B$6)), AM333*(1+Dash!$B$6), IF(AM334&lt;(AM333*(1-Dash!$B$7)), AM333*(1-Dash!$B$7), AM334)))</f>
        <v>106.7</v>
      </c>
      <c r="AN337" s="530">
        <f>IF(OR(AN333=0, AN333=""), AN334, IF(AN334&gt;(AN333*(1+Dash!$B$6)), AN333*(1+Dash!$B$6), IF(AN334&lt;(AN333*(1-Dash!$B$7)), AN333*(1-Dash!$B$7), AN334)))</f>
        <v>155.10000000000002</v>
      </c>
      <c r="AO337" s="530">
        <f>IF(OR(AO333=0, AO333=""), AO334, IF(AO334&gt;(AO333*(1+Dash!$B$6)), AO333*(1+Dash!$B$6), IF(AO334&lt;(AO333*(1-Dash!$B$7)), AO333*(1-Dash!$B$7), AO334)))</f>
        <v>0</v>
      </c>
      <c r="AP337" s="530">
        <f>IF(OR(AP333=0, AP333=""), AP334, IF(AP334&gt;(AP333*(1+Dash!$B$6)), AP333*(1+Dash!$B$6), IF(AP334&lt;(AP333*(1-Dash!$B$7)), AP333*(1-Dash!$B$7), AP334)))</f>
        <v>0</v>
      </c>
      <c r="AQ337" s="530">
        <f>IF(OR(AQ333=0, AQ333=""), AQ334, IF(AQ334&gt;(AQ333*(1+Dash!$B$6)), AQ333*(1+Dash!$B$6), IF(AQ334&lt;(AQ333*(1-Dash!$B$7)), AQ333*(1-Dash!$B$7), AQ334)))</f>
        <v>0</v>
      </c>
      <c r="AR337" s="530">
        <f>IF(OR(AR333=0, AR333=""), AR334, IF(AR334&gt;(AR333*(1+Dash!$B$6)), AR333*(1+Dash!$B$6), IF(AR334&lt;(AR333*(1-Dash!$B$7)), AR333*(1-Dash!$B$7), AR334)))</f>
        <v>0</v>
      </c>
      <c r="AS337" s="530">
        <f>IF(OR(AS333=0, AS333=""), AS334, IF(AS334&gt;(AS333*(1+Dash!$B$6)), AS333*(1+Dash!$B$6), IF(AS334&lt;(AS333*(1-Dash!$B$7)), AS333*(1-Dash!$B$7), AS334)))</f>
        <v>0</v>
      </c>
      <c r="AT337" s="530">
        <f>IF(OR(AT333=0, AT333=""), AT334, IF(AT334&gt;(AT333*(1+Dash!$B$6)), AT333*(1+Dash!$B$6), IF(AT334&lt;(AT333*(1-Dash!$B$7)), AT333*(1-Dash!$B$7), AT334)))</f>
        <v>0</v>
      </c>
      <c r="AU337" s="530">
        <f>IF(OR(AU333=0, AU333=""), AU334, IF(AU334&gt;(AU333*(1+Dash!$B$6)), AU333*(1+Dash!$B$6), IF(AU334&lt;(AU333*(1-Dash!$B$7)), AU333*(1-Dash!$B$7), AU334)))</f>
        <v>0</v>
      </c>
      <c r="AV337" s="530">
        <f>IF(OR(AV333=0, AV333=""), AV334, IF(AV334&gt;(AV333*(1+Dash!$B$6)), AV333*(1+Dash!$B$6), IF(AV334&lt;(AV333*(1-Dash!$B$7)), AV333*(1-Dash!$B$7), AV334)))</f>
        <v>0</v>
      </c>
      <c r="AW337" s="530">
        <f>IF(OR(AW333=0, AW333=""), AW334, IF(AW334&gt;(AW333*(1+Dash!$B$6)), AW333*(1+Dash!$B$6), IF(AW334&lt;(AW333*(1-Dash!$B$7)), AW333*(1-Dash!$B$7), AW334)))</f>
        <v>0</v>
      </c>
      <c r="AX337" s="530">
        <f>IF(OR(AX333=0, AX333=""), AX334, IF(AX334&gt;(AX333*(1+Dash!$B$6)), AX333*(1+Dash!$B$6), IF(AX334&lt;(AX333*(1-Dash!$B$7)), AX333*(1-Dash!$B$7), AX334)))</f>
        <v>0</v>
      </c>
      <c r="AY337" s="530">
        <f>IF(OR(AY333=0, AY333=""), AY334, IF(AY334&gt;(AY333*(1+Dash!$B$6)), AY333*(1+Dash!$B$6), IF(AY334&lt;(AY333*(1-Dash!$B$7)), AY333*(1-Dash!$B$7), AY334)))</f>
        <v>0</v>
      </c>
      <c r="AZ337" s="530">
        <f>IF(OR(AZ333=0, AZ333=""), AZ334, IF(AZ334&gt;(AZ333*(1+Dash!$B$6)), AZ333*(1+Dash!$B$6), IF(AZ334&lt;(AZ333*(1-Dash!$B$7)), AZ333*(1-Dash!$B$7), AZ334)))</f>
        <v>0</v>
      </c>
      <c r="BA337" s="530">
        <f>IF(OR(BA333=0, BA333=""), BA334, IF(BA334&gt;(BA333*(1+Dash!$B$6)), BA333*(1+Dash!$B$6), IF(BA334&lt;(BA333*(1-Dash!$B$7)), BA333*(1-Dash!$B$7), BA334)))</f>
        <v>473</v>
      </c>
      <c r="BB337" s="530">
        <f>IF(OR(BB333=0, BB333=""), BB334, IF(BB334&gt;(BB333*(1+Dash!$B$6)), BB333*(1+Dash!$B$6), IF(BB334&lt;(BB333*(1-Dash!$B$7)), BB333*(1-Dash!$B$7), BB334)))</f>
        <v>173.8</v>
      </c>
      <c r="BC337" s="530">
        <f>IF(OR(BC333=0, BC333=""), BC334, IF(BC334&gt;(BC333*(1+Dash!$B$6)), BC333*(1+Dash!$B$6), IF(BC334&lt;(BC333*(1-Dash!$B$7)), BC333*(1-Dash!$B$7), BC334)))</f>
        <v>174</v>
      </c>
      <c r="BD337" s="530">
        <f>IF(OR(BD333=0, BD333=""), BD334, IF(BD334&gt;(BD333*(1+Dash!$B$6)), BD333*(1+Dash!$B$6), IF(BD334&lt;(BD333*(1-Dash!$B$7)), BD333*(1-Dash!$B$7), BD334)))</f>
        <v>143</v>
      </c>
      <c r="BE337" s="530">
        <f>IF(OR(BE333=0, BE333=""), BE334, IF(BE334&gt;(BE333*(1+Dash!$B$6)), BE333*(1+Dash!$B$6), IF(BE334&lt;(BE333*(1-Dash!$B$7)), BE333*(1-Dash!$B$7), BE334)))</f>
        <v>334</v>
      </c>
      <c r="BF337" s="530">
        <f>IF(OR(BF333=0, BF333=""), BF334, IF(BF334&gt;(BF333*(1+Dash!$B$6)), BF333*(1+Dash!$B$6), IF(BF334&lt;(BF333*(1-Dash!$B$7)), BF333*(1-Dash!$B$7), BF334)))</f>
        <v>122.10000000000001</v>
      </c>
      <c r="BG337" s="530">
        <f>IF(OR(BG333=0, BG333=""), BG334, IF(BG334&gt;(BG333*(1+Dash!$B$6)), BG333*(1+Dash!$B$6), IF(BG334&lt;(BG333*(1-Dash!$B$7)), BG333*(1-Dash!$B$7), BG334)))</f>
        <v>109</v>
      </c>
      <c r="BH337" s="530">
        <f>IF(OR(BH333=0, BH333=""), BH334, IF(BH334&gt;(BH333*(1+Dash!$B$6)), BH333*(1+Dash!$B$6), IF(BH334&lt;(BH333*(1-Dash!$B$7)), BH333*(1-Dash!$B$7), BH334)))</f>
        <v>68.2</v>
      </c>
      <c r="BI337" s="530">
        <f>IF(OR(BI333=0, BI333=""), BI334, IF(BI334&gt;(BI333*(1+Dash!$B$6)), BI333*(1+Dash!$B$6), IF(BI334&lt;(BI333*(1-Dash!$B$7)), BI333*(1-Dash!$B$7), BI334)))</f>
        <v>139</v>
      </c>
      <c r="BJ337" s="530">
        <f>IF(OR(BJ333=0, BJ333=""), BJ334, IF(BJ334&gt;(BJ333*(1+Dash!$B$6)), BJ333*(1+Dash!$B$6), IF(BJ334&lt;(BJ333*(1-Dash!$B$7)), BJ333*(1-Dash!$B$7), BJ334)))</f>
        <v>46</v>
      </c>
      <c r="BK337" s="530">
        <f>IF(OR(BK333=0, BK333=""), BK334, IF(BK334&gt;(BK333*(1+Dash!$B$6)), BK333*(1+Dash!$B$6), IF(BK334&lt;(BK333*(1-Dash!$B$7)), BK333*(1-Dash!$B$7), BK334)))</f>
        <v>65</v>
      </c>
      <c r="BL337" s="530">
        <f>IF(OR(BL333=0, BL333=""), BL334, IF(BL334&gt;(BL333*(1+Dash!$B$6)), BL333*(1+Dash!$B$6), IF(BL334&lt;(BL333*(1-Dash!$B$7)), BL333*(1-Dash!$B$7), BL334)))</f>
        <v>74.800000000000011</v>
      </c>
      <c r="BM337" s="530">
        <f>IF(OR(BM333=0, BM333=""), BM334, IF(BM334&gt;(BM333*(1+Dash!$B$6)), BM333*(1+Dash!$B$6), IF(BM334&lt;(BM333*(1-Dash!$B$7)), BM333*(1-Dash!$B$7), BM334)))</f>
        <v>31.349999999999998</v>
      </c>
      <c r="BN337" s="530">
        <f>IF(OR(BN333=0, BN333=""), BN334, IF(BN334&gt;(BN333*(1+Dash!$B$6)), BN333*(1+Dash!$B$6), IF(BN334&lt;(BN333*(1-Dash!$B$7)), BN333*(1-Dash!$B$7), BN334)))</f>
        <v>7.6</v>
      </c>
      <c r="BO337" s="530">
        <f>IF(OR(BO333=0, BO333=""), BO334, IF(BO334&gt;(BO333*(1+Dash!$B$6)), BO333*(1+Dash!$B$6), IF(BO334&lt;(BO333*(1-Dash!$B$7)), BO333*(1-Dash!$B$7), BO334)))</f>
        <v>15.2</v>
      </c>
      <c r="BP337" s="530">
        <f>IF(OR(BP333=0, BP333=""), BP334, IF(BP334&gt;(BP333*(1+Dash!$B$6)), BP333*(1+Dash!$B$6), IF(BP334&lt;(BP333*(1-Dash!$B$7)), BP333*(1-Dash!$B$7), BP334)))</f>
        <v>20.9</v>
      </c>
      <c r="BQ337" s="530">
        <f>IF(OR(BQ333=0, BQ333=""), BQ334, IF(BQ334&gt;(BQ333*(1+Dash!$B$6)), BQ333*(1+Dash!$B$6), IF(BQ334&lt;(BQ333*(1-Dash!$B$7)), BQ333*(1-Dash!$B$7), BQ334)))</f>
        <v>15</v>
      </c>
      <c r="BR337" s="530">
        <f>IF(OR(BR333=0, BR333=""), BR334, IF(BR334&gt;(BR333*(1+Dash!$B$6)), BR333*(1+Dash!$B$6), IF(BR334&lt;(BR333*(1-Dash!$B$7)), BR333*(1-Dash!$B$7), BR334)))</f>
        <v>4</v>
      </c>
      <c r="BS337" s="530">
        <f>IF(OR(BS333=0, BS333=""), BS334, IF(BS334&gt;(BS333*(1+Dash!$B$6)), BS333*(1+Dash!$B$6), IF(BS334&lt;(BS333*(1-Dash!$B$7)), BS333*(1-Dash!$B$7), BS334)))</f>
        <v>6</v>
      </c>
      <c r="BT337" s="530">
        <f>IF(OR(BT333=0, BT333=""), BT334, IF(BT334&gt;(BT333*(1+Dash!$B$6)), BT333*(1+Dash!$B$6), IF(BT334&lt;(BT333*(1-Dash!$B$7)), BT333*(1-Dash!$B$7), BT334)))</f>
        <v>11</v>
      </c>
      <c r="BU337" s="530">
        <f>IF(OR(BU333=0, BU333=""), BU334, IF(BU334&gt;(BU333*(1+Dash!$B$6)), BU333*(1+Dash!$B$6), IF(BU334&lt;(BU333*(1-Dash!$B$7)), BU333*(1-Dash!$B$7), BU334)))</f>
        <v>31.349999999999998</v>
      </c>
      <c r="BV337" s="530">
        <f>IF(OR(BV333=0, BV333=""), BV334, IF(BV334&gt;(BV333*(1+Dash!$B$6)), BV333*(1+Dash!$B$6), IF(BV334&lt;(BV333*(1-Dash!$B$7)), BV333*(1-Dash!$B$7), BV334)))</f>
        <v>7.6</v>
      </c>
      <c r="BW337" s="530">
        <f>IF(OR(BW333=0, BW333=""), BW334, IF(BW334&gt;(BW333*(1+Dash!$B$6)), BW333*(1+Dash!$B$6), IF(BW334&lt;(BW333*(1-Dash!$B$7)), BW333*(1-Dash!$B$7), BW334)))</f>
        <v>15.2</v>
      </c>
      <c r="BX337" s="530">
        <f>IF(OR(BX333=0, BX333=""), BX334, IF(BX334&gt;(BX333*(1+Dash!$B$6)), BX333*(1+Dash!$B$6), IF(BX334&lt;(BX333*(1-Dash!$B$7)), BX333*(1-Dash!$B$7), BX334)))</f>
        <v>20.9</v>
      </c>
      <c r="BY337" s="530">
        <f>IF(OR(BY333=0, BY333=""), BY334, IF(BY334&gt;(BY333*(1+Dash!$B$6)), BY333*(1+Dash!$B$6), IF(BY334&lt;(BY333*(1-Dash!$B$7)), BY333*(1-Dash!$B$7), BY334)))</f>
        <v>33</v>
      </c>
      <c r="BZ337" s="530">
        <f>IF(OR(BZ333=0, BZ333=""), BZ334, IF(BZ334&gt;(BZ333*(1+Dash!$B$6)), BZ333*(1+Dash!$B$6), IF(BZ334&lt;(BZ333*(1-Dash!$B$7)), BZ333*(1-Dash!$B$7), BZ334)))</f>
        <v>82</v>
      </c>
      <c r="CA337" s="530">
        <f>IF(OR(CA333=0, CA333=""), CA334, IF(CA334&gt;(CA333*(1+Dash!$B$6)), CA333*(1+Dash!$B$6), IF(CA334&lt;(CA333*(1-Dash!$B$7)), CA333*(1-Dash!$B$7), CA334)))</f>
        <v>2</v>
      </c>
    </row>
    <row r="338" spans="1:79" s="477" customFormat="1">
      <c r="A338" s="477" t="s">
        <v>101</v>
      </c>
      <c r="B338" s="477" t="s">
        <v>1763</v>
      </c>
      <c r="C338" s="477">
        <v>2026</v>
      </c>
      <c r="D338" s="477" t="s">
        <v>1937</v>
      </c>
      <c r="E338" s="530">
        <f>IF(E335&gt;(E337*(1+Dash!$B$6)), E337*(1+Dash!$B$6), IF(E335&lt;(E337*(1-Dash!$B$7)), E337*(1-Dash!$B$7), E335))</f>
        <v>652</v>
      </c>
      <c r="F338" s="530">
        <f>IF(F335&gt;(F337*(1+Dash!$B$6)), F337*(1+Dash!$B$6), IF(F335&lt;(F337*(1-Dash!$B$7)), F337*(1-Dash!$B$7), F335))</f>
        <v>404</v>
      </c>
      <c r="G338" s="530">
        <f>IF(G335&gt;(G337*(1+Dash!$B$6)), G337*(1+Dash!$B$6), IF(G335&lt;(G337*(1-Dash!$B$7)), G337*(1-Dash!$B$7), G335))</f>
        <v>179</v>
      </c>
      <c r="H338" s="530">
        <f>IF(H335&gt;(H337*(1+Dash!$B$6)), H337*(1+Dash!$B$6), IF(H335&lt;(H337*(1-Dash!$B$7)), H337*(1-Dash!$B$7), H335))</f>
        <v>100</v>
      </c>
      <c r="I338" s="530">
        <f>IF(I335&gt;(I337*(1+Dash!$B$6)), I337*(1+Dash!$B$6), IF(I335&lt;(I337*(1-Dash!$B$7)), I337*(1-Dash!$B$7), I335))</f>
        <v>47.190000000000012</v>
      </c>
      <c r="J338" s="530">
        <f>IF(J335&gt;(J337*(1+Dash!$B$6)), J337*(1+Dash!$B$6), IF(J335&lt;(J337*(1-Dash!$B$7)), J337*(1-Dash!$B$7), J335))</f>
        <v>15</v>
      </c>
      <c r="K338" s="530">
        <f>IF(K335&gt;(K337*(1+Dash!$B$6)), K337*(1+Dash!$B$6), IF(K335&lt;(K337*(1-Dash!$B$7)), K337*(1-Dash!$B$7), K335))</f>
        <v>0</v>
      </c>
      <c r="L338" s="530">
        <f>IF(L335&gt;(L337*(1+Dash!$B$6)), L337*(1+Dash!$B$6), IF(L335&lt;(L337*(1-Dash!$B$7)), L337*(1-Dash!$B$7), L335))</f>
        <v>1.2100000000000002</v>
      </c>
      <c r="M338" s="530">
        <f>IF(M335&gt;(M337*(1+Dash!$B$6)), M337*(1+Dash!$B$6), IF(M335&lt;(M337*(1-Dash!$B$7)), M337*(1-Dash!$B$7), M335))</f>
        <v>3</v>
      </c>
      <c r="N338" s="530">
        <f>IF(N335&gt;(N337*(1+Dash!$B$6)), N337*(1+Dash!$B$6), IF(N335&lt;(N337*(1-Dash!$B$7)), N337*(1-Dash!$B$7), N335))</f>
        <v>513.52249999999992</v>
      </c>
      <c r="O338" s="530">
        <f>IF(O335&gt;(O337*(1+Dash!$B$6)), O337*(1+Dash!$B$6), IF(O335&lt;(O337*(1-Dash!$B$7)), O337*(1-Dash!$B$7), O335))</f>
        <v>83.029999999999987</v>
      </c>
      <c r="P338" s="530">
        <f>IF(P335&gt;(P337*(1+Dash!$B$6)), P337*(1+Dash!$B$6), IF(P335&lt;(P337*(1-Dash!$B$7)), P337*(1-Dash!$B$7), P335))</f>
        <v>430.49249999999995</v>
      </c>
      <c r="Q338" s="530">
        <f>IF(Q335&gt;(Q337*(1+Dash!$B$6)), Q337*(1+Dash!$B$6), IF(Q335&lt;(Q337*(1-Dash!$B$7)), Q337*(1-Dash!$B$7), Q335))</f>
        <v>20.570000000000004</v>
      </c>
      <c r="R338" s="530">
        <f>IF(R335&gt;(R337*(1+Dash!$B$6)), R337*(1+Dash!$B$6), IF(R335&lt;(R337*(1-Dash!$B$7)), R337*(1-Dash!$B$7), R335))</f>
        <v>6.0500000000000007</v>
      </c>
      <c r="S338" s="530">
        <f>IF(S335&gt;(S337*(1+Dash!$B$6)), S337*(1+Dash!$B$6), IF(S335&lt;(S337*(1-Dash!$B$7)), S337*(1-Dash!$B$7), S335))</f>
        <v>3.6300000000000008</v>
      </c>
      <c r="T338" s="530">
        <f>IF(T335&gt;(T337*(1+Dash!$B$6)), T337*(1+Dash!$B$6), IF(T335&lt;(T337*(1-Dash!$B$7)), T337*(1-Dash!$B$7), T335))</f>
        <v>3.6300000000000008</v>
      </c>
      <c r="U338" s="530">
        <f>IF(U335&gt;(U337*(1+Dash!$B$6)), U337*(1+Dash!$B$6), IF(U335&lt;(U337*(1-Dash!$B$7)), U337*(1-Dash!$B$7), U335))</f>
        <v>0</v>
      </c>
      <c r="V338" s="530">
        <f>IF(V335&gt;(V337*(1+Dash!$B$6)), V337*(1+Dash!$B$6), IF(V335&lt;(V337*(1-Dash!$B$7)), V337*(1-Dash!$B$7), V335))</f>
        <v>0</v>
      </c>
      <c r="W338" s="530">
        <f>IF(W335&gt;(W337*(1+Dash!$B$6)), W337*(1+Dash!$B$6), IF(W335&lt;(W337*(1-Dash!$B$7)), W337*(1-Dash!$B$7), W335))</f>
        <v>0</v>
      </c>
      <c r="X338" s="530">
        <f>IF(X335&gt;(X337*(1+Dash!$B$6)), X337*(1+Dash!$B$6), IF(X335&lt;(X337*(1-Dash!$B$7)), X337*(1-Dash!$B$7), X335))</f>
        <v>0</v>
      </c>
      <c r="Y338" s="530">
        <f>IF(Y335&gt;(Y337*(1+Dash!$B$6)), Y337*(1+Dash!$B$6), IF(Y335&lt;(Y337*(1-Dash!$B$7)), Y337*(1-Dash!$B$7), Y335))</f>
        <v>20.570000000000004</v>
      </c>
      <c r="Z338" s="530">
        <f>IF(Z335&gt;(Z337*(1+Dash!$B$6)), Z337*(1+Dash!$B$6), IF(Z335&lt;(Z337*(1-Dash!$B$7)), Z337*(1-Dash!$B$7), Z335))</f>
        <v>6.0500000000000007</v>
      </c>
      <c r="AA338" s="530">
        <f>IF(AA335&gt;(AA337*(1+Dash!$B$6)), AA337*(1+Dash!$B$6), IF(AA335&lt;(AA337*(1-Dash!$B$7)), AA337*(1-Dash!$B$7), AA335))</f>
        <v>3.6300000000000008</v>
      </c>
      <c r="AB338" s="530">
        <f>IF(AB335&gt;(AB337*(1+Dash!$B$6)), AB337*(1+Dash!$B$6), IF(AB335&lt;(AB337*(1-Dash!$B$7)), AB337*(1-Dash!$B$7), AB335))</f>
        <v>3.6300000000000008</v>
      </c>
      <c r="AC338" s="530">
        <f>IF(AC335&gt;(AC337*(1+Dash!$B$6)), AC337*(1+Dash!$B$6), IF(AC335&lt;(AC337*(1-Dash!$B$7)), AC337*(1-Dash!$B$7), AC335))</f>
        <v>628</v>
      </c>
      <c r="AD338" s="530">
        <f>IF(AD335&gt;(AD337*(1+Dash!$B$6)), AD337*(1+Dash!$B$6), IF(AD335&lt;(AD337*(1-Dash!$B$7)), AD337*(1-Dash!$B$7), AD335))</f>
        <v>203</v>
      </c>
      <c r="AE338" s="530">
        <f>IF(AE335&gt;(AE337*(1+Dash!$B$6)), AE337*(1+Dash!$B$6), IF(AE335&lt;(AE337*(1-Dash!$B$7)), AE337*(1-Dash!$B$7), AE335))</f>
        <v>158.51000000000005</v>
      </c>
      <c r="AF338" s="530">
        <f>IF(AF335&gt;(AF337*(1+Dash!$B$6)), AF337*(1+Dash!$B$6), IF(AF335&lt;(AF337*(1-Dash!$B$7)), AF337*(1-Dash!$B$7), AF335))</f>
        <v>211.75000000000006</v>
      </c>
      <c r="AG338" s="530">
        <f>IF(AG335&gt;(AG337*(1+Dash!$B$6)), AG337*(1+Dash!$B$6), IF(AG335&lt;(AG337*(1-Dash!$B$7)), AG337*(1-Dash!$B$7), AG335))</f>
        <v>223</v>
      </c>
      <c r="AH338" s="530">
        <f>IF(AH335&gt;(AH337*(1+Dash!$B$6)), AH337*(1+Dash!$B$6), IF(AH335&lt;(AH337*(1-Dash!$B$7)), AH337*(1-Dash!$B$7), AH335))</f>
        <v>65.340000000000018</v>
      </c>
      <c r="AI338" s="530">
        <f>IF(AI335&gt;(AI337*(1+Dash!$B$6)), AI337*(1+Dash!$B$6), IF(AI335&lt;(AI337*(1-Dash!$B$7)), AI337*(1-Dash!$B$7), AI335))</f>
        <v>41</v>
      </c>
      <c r="AJ338" s="530">
        <f>IF(AJ335&gt;(AJ337*(1+Dash!$B$6)), AJ337*(1+Dash!$B$6), IF(AJ335&lt;(AJ337*(1-Dash!$B$7)), AJ337*(1-Dash!$B$7), AJ335))</f>
        <v>41.140000000000008</v>
      </c>
      <c r="AK338" s="530">
        <f>IF(AK335&gt;(AK337*(1+Dash!$B$6)), AK337*(1+Dash!$B$6), IF(AK335&lt;(AK337*(1-Dash!$B$7)), AK337*(1-Dash!$B$7), AK335))</f>
        <v>405</v>
      </c>
      <c r="AL338" s="530">
        <f>IF(AL335&gt;(AL337*(1+Dash!$B$6)), AL337*(1+Dash!$B$6), IF(AL335&lt;(AL337*(1-Dash!$B$7)), AL337*(1-Dash!$B$7), AL335))</f>
        <v>129</v>
      </c>
      <c r="AM338" s="530">
        <f>IF(AM335&gt;(AM337*(1+Dash!$B$6)), AM337*(1+Dash!$B$6), IF(AM335&lt;(AM337*(1-Dash!$B$7)), AM337*(1-Dash!$B$7), AM335))</f>
        <v>117.37000000000002</v>
      </c>
      <c r="AN338" s="530">
        <f>IF(AN335&gt;(AN337*(1+Dash!$B$6)), AN337*(1+Dash!$B$6), IF(AN335&lt;(AN337*(1-Dash!$B$7)), AN337*(1-Dash!$B$7), AN335))</f>
        <v>170.61000000000004</v>
      </c>
      <c r="AO338" s="530">
        <f>IF(AO335&gt;(AO337*(1+Dash!$B$6)), AO337*(1+Dash!$B$6), IF(AO335&lt;(AO337*(1-Dash!$B$7)), AO337*(1-Dash!$B$7), AO335))</f>
        <v>0</v>
      </c>
      <c r="AP338" s="530">
        <f>IF(AP335&gt;(AP337*(1+Dash!$B$6)), AP337*(1+Dash!$B$6), IF(AP335&lt;(AP337*(1-Dash!$B$7)), AP337*(1-Dash!$B$7), AP335))</f>
        <v>0</v>
      </c>
      <c r="AQ338" s="530">
        <f>IF(AQ335&gt;(AQ337*(1+Dash!$B$6)), AQ337*(1+Dash!$B$6), IF(AQ335&lt;(AQ337*(1-Dash!$B$7)), AQ337*(1-Dash!$B$7), AQ335))</f>
        <v>0</v>
      </c>
      <c r="AR338" s="530">
        <f>IF(AR335&gt;(AR337*(1+Dash!$B$6)), AR337*(1+Dash!$B$6), IF(AR335&lt;(AR337*(1-Dash!$B$7)), AR337*(1-Dash!$B$7), AR335))</f>
        <v>0</v>
      </c>
      <c r="AS338" s="530">
        <f>IF(AS335&gt;(AS337*(1+Dash!$B$6)), AS337*(1+Dash!$B$6), IF(AS335&lt;(AS337*(1-Dash!$B$7)), AS337*(1-Dash!$B$7), AS335))</f>
        <v>0</v>
      </c>
      <c r="AT338" s="530">
        <f>IF(AT335&gt;(AT337*(1+Dash!$B$6)), AT337*(1+Dash!$B$6), IF(AT335&lt;(AT337*(1-Dash!$B$7)), AT337*(1-Dash!$B$7), AT335))</f>
        <v>0</v>
      </c>
      <c r="AU338" s="530">
        <f>IF(AU335&gt;(AU337*(1+Dash!$B$6)), AU337*(1+Dash!$B$6), IF(AU335&lt;(AU337*(1-Dash!$B$7)), AU337*(1-Dash!$B$7), AU335))</f>
        <v>0</v>
      </c>
      <c r="AV338" s="530">
        <f>IF(AV335&gt;(AV337*(1+Dash!$B$6)), AV337*(1+Dash!$B$6), IF(AV335&lt;(AV337*(1-Dash!$B$7)), AV337*(1-Dash!$B$7), AV335))</f>
        <v>0</v>
      </c>
      <c r="AW338" s="530">
        <f>IF(AW335&gt;(AW337*(1+Dash!$B$6)), AW337*(1+Dash!$B$6), IF(AW335&lt;(AW337*(1-Dash!$B$7)), AW337*(1-Dash!$B$7), AW335))</f>
        <v>0</v>
      </c>
      <c r="AX338" s="530">
        <f>IF(AX335&gt;(AX337*(1+Dash!$B$6)), AX337*(1+Dash!$B$6), IF(AX335&lt;(AX337*(1-Dash!$B$7)), AX337*(1-Dash!$B$7), AX335))</f>
        <v>0</v>
      </c>
      <c r="AY338" s="530">
        <f>IF(AY335&gt;(AY337*(1+Dash!$B$6)), AY337*(1+Dash!$B$6), IF(AY335&lt;(AY337*(1-Dash!$B$7)), AY337*(1-Dash!$B$7), AY335))</f>
        <v>0</v>
      </c>
      <c r="AZ338" s="530">
        <f>IF(AZ335&gt;(AZ337*(1+Dash!$B$6)), AZ337*(1+Dash!$B$6), IF(AZ335&lt;(AZ337*(1-Dash!$B$7)), AZ337*(1-Dash!$B$7), AZ335))</f>
        <v>0</v>
      </c>
      <c r="BA338" s="530">
        <f>IF(BA335&gt;(BA337*(1+Dash!$B$6)), BA337*(1+Dash!$B$6), IF(BA335&lt;(BA337*(1-Dash!$B$7)), BA337*(1-Dash!$B$7), BA335))</f>
        <v>473</v>
      </c>
      <c r="BB338" s="530">
        <f>IF(BB335&gt;(BB337*(1+Dash!$B$6)), BB337*(1+Dash!$B$6), IF(BB335&lt;(BB337*(1-Dash!$B$7)), BB337*(1-Dash!$B$7), BB335))</f>
        <v>191.18000000000004</v>
      </c>
      <c r="BC338" s="530">
        <f>IF(BC335&gt;(BC337*(1+Dash!$B$6)), BC337*(1+Dash!$B$6), IF(BC335&lt;(BC337*(1-Dash!$B$7)), BC337*(1-Dash!$B$7), BC335))</f>
        <v>174</v>
      </c>
      <c r="BD338" s="530">
        <f>IF(BD335&gt;(BD337*(1+Dash!$B$6)), BD337*(1+Dash!$B$6), IF(BD335&lt;(BD337*(1-Dash!$B$7)), BD337*(1-Dash!$B$7), BD335))</f>
        <v>155</v>
      </c>
      <c r="BE338" s="530">
        <f>IF(BE335&gt;(BE337*(1+Dash!$B$6)), BE337*(1+Dash!$B$6), IF(BE335&lt;(BE337*(1-Dash!$B$7)), BE337*(1-Dash!$B$7), BE335))</f>
        <v>334</v>
      </c>
      <c r="BF338" s="530">
        <f>IF(BF335&gt;(BF337*(1+Dash!$B$6)), BF337*(1+Dash!$B$6), IF(BF335&lt;(BF337*(1-Dash!$B$7)), BF337*(1-Dash!$B$7), BF335))</f>
        <v>134.31000000000003</v>
      </c>
      <c r="BG338" s="530">
        <f>IF(BG335&gt;(BG337*(1+Dash!$B$6)), BG337*(1+Dash!$B$6), IF(BG335&lt;(BG337*(1-Dash!$B$7)), BG337*(1-Dash!$B$7), BG335))</f>
        <v>109</v>
      </c>
      <c r="BH338" s="530">
        <f>IF(BH335&gt;(BH337*(1+Dash!$B$6)), BH337*(1+Dash!$B$6), IF(BH335&lt;(BH337*(1-Dash!$B$7)), BH337*(1-Dash!$B$7), BH335))</f>
        <v>75.02000000000001</v>
      </c>
      <c r="BI338" s="530">
        <f>IF(BI335&gt;(BI337*(1+Dash!$B$6)), BI337*(1+Dash!$B$6), IF(BI335&lt;(BI337*(1-Dash!$B$7)), BI337*(1-Dash!$B$7), BI335))</f>
        <v>139</v>
      </c>
      <c r="BJ338" s="530">
        <f>IF(BJ335&gt;(BJ337*(1+Dash!$B$6)), BJ337*(1+Dash!$B$6), IF(BJ335&lt;(BJ337*(1-Dash!$B$7)), BJ337*(1-Dash!$B$7), BJ335))</f>
        <v>46</v>
      </c>
      <c r="BK338" s="530">
        <f>IF(BK335&gt;(BK337*(1+Dash!$B$6)), BK337*(1+Dash!$B$6), IF(BK335&lt;(BK337*(1-Dash!$B$7)), BK337*(1-Dash!$B$7), BK335))</f>
        <v>65</v>
      </c>
      <c r="BL338" s="530">
        <f>IF(BL335&gt;(BL337*(1+Dash!$B$6)), BL337*(1+Dash!$B$6), IF(BL335&lt;(BL337*(1-Dash!$B$7)), BL337*(1-Dash!$B$7), BL335))</f>
        <v>77</v>
      </c>
      <c r="BM338" s="530">
        <f>IF(BM335&gt;(BM337*(1+Dash!$B$6)), BM337*(1+Dash!$B$6), IF(BM335&lt;(BM337*(1-Dash!$B$7)), BM337*(1-Dash!$B$7), BM335))</f>
        <v>29.782499999999995</v>
      </c>
      <c r="BN338" s="530">
        <f>IF(BN335&gt;(BN337*(1+Dash!$B$6)), BN337*(1+Dash!$B$6), IF(BN335&lt;(BN337*(1-Dash!$B$7)), BN337*(1-Dash!$B$7), BN335))</f>
        <v>7.22</v>
      </c>
      <c r="BO338" s="530">
        <f>IF(BO335&gt;(BO337*(1+Dash!$B$6)), BO337*(1+Dash!$B$6), IF(BO335&lt;(BO337*(1-Dash!$B$7)), BO337*(1-Dash!$B$7), BO335))</f>
        <v>14.44</v>
      </c>
      <c r="BP338" s="530">
        <f>IF(BP335&gt;(BP337*(1+Dash!$B$6)), BP337*(1+Dash!$B$6), IF(BP335&lt;(BP337*(1-Dash!$B$7)), BP337*(1-Dash!$B$7), BP335))</f>
        <v>19.854999999999997</v>
      </c>
      <c r="BQ338" s="530">
        <f>IF(BQ335&gt;(BQ337*(1+Dash!$B$6)), BQ337*(1+Dash!$B$6), IF(BQ335&lt;(BQ337*(1-Dash!$B$7)), BQ337*(1-Dash!$B$7), BQ335))</f>
        <v>15</v>
      </c>
      <c r="BR338" s="530">
        <f>IF(BR335&gt;(BR337*(1+Dash!$B$6)), BR337*(1+Dash!$B$6), IF(BR335&lt;(BR337*(1-Dash!$B$7)), BR337*(1-Dash!$B$7), BR335))</f>
        <v>4</v>
      </c>
      <c r="BS338" s="530">
        <f>IF(BS335&gt;(BS337*(1+Dash!$B$6)), BS337*(1+Dash!$B$6), IF(BS335&lt;(BS337*(1-Dash!$B$7)), BS337*(1-Dash!$B$7), BS335))</f>
        <v>6</v>
      </c>
      <c r="BT338" s="530">
        <f>IF(BT335&gt;(BT337*(1+Dash!$B$6)), BT337*(1+Dash!$B$6), IF(BT335&lt;(BT337*(1-Dash!$B$7)), BT337*(1-Dash!$B$7), BT335))</f>
        <v>11</v>
      </c>
      <c r="BU338" s="530">
        <f>IF(BU335&gt;(BU337*(1+Dash!$B$6)), BU337*(1+Dash!$B$6), IF(BU335&lt;(BU337*(1-Dash!$B$7)), BU337*(1-Dash!$B$7), BU335))</f>
        <v>29.782499999999995</v>
      </c>
      <c r="BV338" s="530">
        <f>IF(BV335&gt;(BV337*(1+Dash!$B$6)), BV337*(1+Dash!$B$6), IF(BV335&lt;(BV337*(1-Dash!$B$7)), BV337*(1-Dash!$B$7), BV335))</f>
        <v>7.22</v>
      </c>
      <c r="BW338" s="530">
        <f>IF(BW335&gt;(BW337*(1+Dash!$B$6)), BW337*(1+Dash!$B$6), IF(BW335&lt;(BW337*(1-Dash!$B$7)), BW337*(1-Dash!$B$7), BW335))</f>
        <v>14.44</v>
      </c>
      <c r="BX338" s="530">
        <f>IF(BX335&gt;(BX337*(1+Dash!$B$6)), BX337*(1+Dash!$B$6), IF(BX335&lt;(BX337*(1-Dash!$B$7)), BX337*(1-Dash!$B$7), BX335))</f>
        <v>19.854999999999997</v>
      </c>
      <c r="BY338" s="530">
        <f>IF(BY335&gt;(BY337*(1+Dash!$B$6)), BY337*(1+Dash!$B$6), IF(BY335&lt;(BY337*(1-Dash!$B$7)), BY337*(1-Dash!$B$7), BY335))</f>
        <v>35</v>
      </c>
      <c r="BZ338" s="530">
        <f>IF(BZ335&gt;(BZ337*(1+Dash!$B$6)), BZ337*(1+Dash!$B$6), IF(BZ335&lt;(BZ337*(1-Dash!$B$7)), BZ337*(1-Dash!$B$7), BZ335))</f>
        <v>82</v>
      </c>
      <c r="CA338" s="530">
        <f>IF(CA335&gt;(CA337*(1+Dash!$B$6)), CA337*(1+Dash!$B$6), IF(CA335&lt;(CA337*(1-Dash!$B$7)), CA337*(1-Dash!$B$7), CA335))</f>
        <v>2</v>
      </c>
    </row>
    <row r="339" spans="1:79" s="477" customFormat="1">
      <c r="A339" s="477" t="s">
        <v>103</v>
      </c>
      <c r="B339" s="477" t="s">
        <v>1884</v>
      </c>
      <c r="C339" s="477">
        <v>2018</v>
      </c>
      <c r="D339" s="477" t="s">
        <v>1934</v>
      </c>
      <c r="E339" s="530">
        <v>1093</v>
      </c>
      <c r="F339" s="530">
        <v>860</v>
      </c>
      <c r="G339" s="530">
        <v>454</v>
      </c>
      <c r="H339" s="530">
        <v>357</v>
      </c>
      <c r="I339" s="530">
        <v>126</v>
      </c>
      <c r="J339" s="530">
        <v>1</v>
      </c>
      <c r="K339" s="530">
        <v>0</v>
      </c>
      <c r="L339" s="530">
        <v>0</v>
      </c>
      <c r="M339" s="530">
        <v>0</v>
      </c>
      <c r="N339" s="530">
        <v>0</v>
      </c>
      <c r="O339" s="530">
        <v>0</v>
      </c>
      <c r="P339" s="530">
        <v>0</v>
      </c>
      <c r="Q339" s="530">
        <v>0</v>
      </c>
      <c r="R339" s="530">
        <v>0</v>
      </c>
      <c r="S339" s="530">
        <v>0</v>
      </c>
      <c r="T339" s="530">
        <v>0</v>
      </c>
      <c r="U339" s="530">
        <v>0</v>
      </c>
      <c r="V339" s="530">
        <v>0</v>
      </c>
      <c r="W339" s="530">
        <v>0</v>
      </c>
      <c r="X339" s="530">
        <v>0</v>
      </c>
      <c r="Y339" s="530">
        <v>0</v>
      </c>
      <c r="Z339" s="530">
        <v>0</v>
      </c>
      <c r="AA339" s="530">
        <v>0</v>
      </c>
      <c r="AB339" s="530">
        <v>0</v>
      </c>
      <c r="AC339" s="530">
        <v>564</v>
      </c>
      <c r="AD339" s="530">
        <v>318</v>
      </c>
      <c r="AE339" s="530">
        <v>172</v>
      </c>
      <c r="AF339" s="530">
        <v>183</v>
      </c>
      <c r="AG339" s="530">
        <v>217</v>
      </c>
      <c r="AH339" s="530">
        <v>135</v>
      </c>
      <c r="AI339" s="530">
        <v>39</v>
      </c>
      <c r="AJ339" s="530">
        <v>68</v>
      </c>
      <c r="AK339" s="530">
        <v>347</v>
      </c>
      <c r="AL339" s="530">
        <v>183</v>
      </c>
      <c r="AM339" s="530">
        <v>133</v>
      </c>
      <c r="AN339" s="530">
        <v>115</v>
      </c>
      <c r="AO339" s="530">
        <v>0</v>
      </c>
      <c r="AP339" s="530">
        <v>0</v>
      </c>
      <c r="AQ339" s="530">
        <v>0</v>
      </c>
      <c r="AR339" s="530">
        <v>0</v>
      </c>
      <c r="AS339" s="530">
        <v>0</v>
      </c>
      <c r="AT339" s="530">
        <v>0</v>
      </c>
      <c r="AU339" s="530">
        <v>0</v>
      </c>
      <c r="AV339" s="530">
        <v>0</v>
      </c>
      <c r="AW339" s="530">
        <v>0</v>
      </c>
      <c r="AX339" s="530">
        <v>0</v>
      </c>
      <c r="AY339" s="530">
        <v>0</v>
      </c>
      <c r="AZ339" s="530">
        <v>0</v>
      </c>
      <c r="BA339" s="530">
        <v>859</v>
      </c>
      <c r="BB339" s="530">
        <v>406</v>
      </c>
      <c r="BC339" s="530">
        <v>393</v>
      </c>
      <c r="BD339" s="530">
        <v>233</v>
      </c>
      <c r="BE339" s="530">
        <v>577</v>
      </c>
      <c r="BF339" s="530">
        <v>325</v>
      </c>
      <c r="BG339" s="530">
        <v>236</v>
      </c>
      <c r="BH339" s="530">
        <v>112</v>
      </c>
      <c r="BI339" s="530">
        <v>282</v>
      </c>
      <c r="BJ339" s="530">
        <v>81</v>
      </c>
      <c r="BK339" s="530">
        <v>157</v>
      </c>
      <c r="BL339" s="530">
        <v>121</v>
      </c>
      <c r="BM339" s="530">
        <v>0</v>
      </c>
      <c r="BN339" s="530">
        <v>0</v>
      </c>
      <c r="BO339" s="530">
        <v>0</v>
      </c>
      <c r="BP339" s="530">
        <v>0</v>
      </c>
      <c r="BQ339" s="530">
        <v>0</v>
      </c>
      <c r="BR339" s="530">
        <v>0</v>
      </c>
      <c r="BS339" s="530">
        <v>0</v>
      </c>
      <c r="BT339" s="530">
        <v>0</v>
      </c>
      <c r="BU339" s="530">
        <v>0</v>
      </c>
      <c r="BV339" s="530">
        <v>0</v>
      </c>
      <c r="BW339" s="530">
        <v>0</v>
      </c>
      <c r="BX339" s="530">
        <v>0</v>
      </c>
      <c r="BY339" s="530">
        <v>28</v>
      </c>
      <c r="BZ339" s="530">
        <v>36</v>
      </c>
      <c r="CA339" s="530">
        <v>0</v>
      </c>
    </row>
    <row r="340" spans="1:79" s="477" customFormat="1">
      <c r="A340" s="477" t="s">
        <v>103</v>
      </c>
      <c r="B340" s="477" t="s">
        <v>1884</v>
      </c>
      <c r="C340" s="477">
        <v>2019</v>
      </c>
      <c r="D340" s="477" t="s">
        <v>1934</v>
      </c>
      <c r="E340" s="530">
        <v>945</v>
      </c>
      <c r="F340" s="530">
        <v>902</v>
      </c>
      <c r="G340" s="530">
        <v>502</v>
      </c>
      <c r="H340" s="530">
        <v>367</v>
      </c>
      <c r="I340" s="530">
        <v>164</v>
      </c>
      <c r="J340" s="530">
        <v>2</v>
      </c>
      <c r="K340" s="530">
        <v>0</v>
      </c>
      <c r="L340" s="530">
        <v>0</v>
      </c>
      <c r="M340" s="530">
        <v>0</v>
      </c>
      <c r="N340" s="530">
        <v>0</v>
      </c>
      <c r="O340" s="530">
        <v>0</v>
      </c>
      <c r="P340" s="530">
        <v>0</v>
      </c>
      <c r="Q340" s="530">
        <v>0</v>
      </c>
      <c r="R340" s="530">
        <v>0</v>
      </c>
      <c r="S340" s="530">
        <v>0</v>
      </c>
      <c r="T340" s="530">
        <v>0</v>
      </c>
      <c r="U340" s="530">
        <v>0</v>
      </c>
      <c r="V340" s="530">
        <v>0</v>
      </c>
      <c r="W340" s="530">
        <v>0</v>
      </c>
      <c r="X340" s="530">
        <v>0</v>
      </c>
      <c r="Y340" s="530">
        <v>0</v>
      </c>
      <c r="Z340" s="530">
        <v>0</v>
      </c>
      <c r="AA340" s="530">
        <v>0</v>
      </c>
      <c r="AB340" s="530">
        <v>0</v>
      </c>
      <c r="AC340" s="530">
        <v>466</v>
      </c>
      <c r="AD340" s="530">
        <v>231</v>
      </c>
      <c r="AE340" s="530">
        <v>182</v>
      </c>
      <c r="AF340" s="530">
        <v>175</v>
      </c>
      <c r="AG340" s="530">
        <v>146</v>
      </c>
      <c r="AH340" s="530">
        <v>80</v>
      </c>
      <c r="AI340" s="530">
        <v>32</v>
      </c>
      <c r="AJ340" s="530">
        <v>57</v>
      </c>
      <c r="AK340" s="530">
        <v>320</v>
      </c>
      <c r="AL340" s="530">
        <v>151</v>
      </c>
      <c r="AM340" s="530">
        <v>150</v>
      </c>
      <c r="AN340" s="530">
        <v>118</v>
      </c>
      <c r="AO340" s="530">
        <v>0</v>
      </c>
      <c r="AP340" s="530">
        <v>0</v>
      </c>
      <c r="AQ340" s="530">
        <v>0</v>
      </c>
      <c r="AR340" s="530">
        <v>0</v>
      </c>
      <c r="AS340" s="530">
        <v>0</v>
      </c>
      <c r="AT340" s="530">
        <v>0</v>
      </c>
      <c r="AU340" s="530">
        <v>0</v>
      </c>
      <c r="AV340" s="530">
        <v>0</v>
      </c>
      <c r="AW340" s="530">
        <v>0</v>
      </c>
      <c r="AX340" s="530">
        <v>0</v>
      </c>
      <c r="AY340" s="530">
        <v>0</v>
      </c>
      <c r="AZ340" s="530">
        <v>0</v>
      </c>
      <c r="BA340" s="530">
        <v>962</v>
      </c>
      <c r="BB340" s="530">
        <v>496</v>
      </c>
      <c r="BC340" s="530">
        <v>393</v>
      </c>
      <c r="BD340" s="530">
        <v>234</v>
      </c>
      <c r="BE340" s="530">
        <v>693</v>
      </c>
      <c r="BF340" s="530">
        <v>415</v>
      </c>
      <c r="BG340" s="530">
        <v>249</v>
      </c>
      <c r="BH340" s="530">
        <v>113</v>
      </c>
      <c r="BI340" s="530">
        <v>269</v>
      </c>
      <c r="BJ340" s="530">
        <v>81</v>
      </c>
      <c r="BK340" s="530">
        <v>144</v>
      </c>
      <c r="BL340" s="530">
        <v>121</v>
      </c>
      <c r="BM340" s="530">
        <v>0</v>
      </c>
      <c r="BN340" s="530">
        <v>0</v>
      </c>
      <c r="BO340" s="530">
        <v>0</v>
      </c>
      <c r="BP340" s="530">
        <v>0</v>
      </c>
      <c r="BQ340" s="530">
        <v>0</v>
      </c>
      <c r="BR340" s="530">
        <v>0</v>
      </c>
      <c r="BS340" s="530">
        <v>0</v>
      </c>
      <c r="BT340" s="530">
        <v>0</v>
      </c>
      <c r="BU340" s="530">
        <v>0</v>
      </c>
      <c r="BV340" s="530">
        <v>0</v>
      </c>
      <c r="BW340" s="530">
        <v>0</v>
      </c>
      <c r="BX340" s="530">
        <v>0</v>
      </c>
      <c r="BY340" s="530">
        <v>25</v>
      </c>
      <c r="BZ340" s="530">
        <v>26</v>
      </c>
      <c r="CA340" s="530">
        <v>0</v>
      </c>
    </row>
    <row r="341" spans="1:79" s="477" customFormat="1">
      <c r="A341" s="477" t="s">
        <v>103</v>
      </c>
      <c r="B341" s="477" t="s">
        <v>1884</v>
      </c>
      <c r="C341" s="477">
        <v>2020</v>
      </c>
      <c r="D341" s="477" t="s">
        <v>1934</v>
      </c>
      <c r="E341" s="530">
        <v>1038</v>
      </c>
      <c r="F341" s="530">
        <v>974</v>
      </c>
      <c r="G341" s="530">
        <v>617</v>
      </c>
      <c r="H341" s="530">
        <v>371</v>
      </c>
      <c r="I341" s="530">
        <v>140</v>
      </c>
      <c r="J341" s="530">
        <v>2</v>
      </c>
      <c r="K341" s="530">
        <v>0</v>
      </c>
      <c r="L341" s="530">
        <v>1</v>
      </c>
      <c r="M341" s="530">
        <v>0</v>
      </c>
      <c r="N341" s="530">
        <v>43</v>
      </c>
      <c r="O341" s="530">
        <v>0</v>
      </c>
      <c r="P341" s="530">
        <v>43</v>
      </c>
      <c r="Q341" s="530">
        <v>0</v>
      </c>
      <c r="R341" s="530">
        <v>0</v>
      </c>
      <c r="S341" s="530">
        <v>0</v>
      </c>
      <c r="T341" s="530">
        <v>0</v>
      </c>
      <c r="U341" s="530">
        <v>0</v>
      </c>
      <c r="V341" s="530">
        <v>0</v>
      </c>
      <c r="W341" s="530">
        <v>0</v>
      </c>
      <c r="X341" s="530">
        <v>0</v>
      </c>
      <c r="Y341" s="530">
        <v>0</v>
      </c>
      <c r="Z341" s="530">
        <v>0</v>
      </c>
      <c r="AA341" s="530">
        <v>0</v>
      </c>
      <c r="AB341" s="530">
        <v>0</v>
      </c>
      <c r="AC341" s="530">
        <v>435</v>
      </c>
      <c r="AD341" s="530">
        <v>253</v>
      </c>
      <c r="AE341" s="530">
        <v>161</v>
      </c>
      <c r="AF341" s="530">
        <v>133</v>
      </c>
      <c r="AG341" s="530">
        <v>147</v>
      </c>
      <c r="AH341" s="530">
        <v>97</v>
      </c>
      <c r="AI341" s="530">
        <v>31</v>
      </c>
      <c r="AJ341" s="530">
        <v>33</v>
      </c>
      <c r="AK341" s="530">
        <v>288</v>
      </c>
      <c r="AL341" s="530">
        <v>156</v>
      </c>
      <c r="AM341" s="530">
        <v>130</v>
      </c>
      <c r="AN341" s="530">
        <v>100</v>
      </c>
      <c r="AO341" s="530">
        <v>0</v>
      </c>
      <c r="AP341" s="530">
        <v>0</v>
      </c>
      <c r="AQ341" s="530">
        <v>0</v>
      </c>
      <c r="AR341" s="530">
        <v>0</v>
      </c>
      <c r="AS341" s="530">
        <v>0</v>
      </c>
      <c r="AT341" s="530">
        <v>0</v>
      </c>
      <c r="AU341" s="530">
        <v>0</v>
      </c>
      <c r="AV341" s="530">
        <v>0</v>
      </c>
      <c r="AW341" s="530">
        <v>0</v>
      </c>
      <c r="AX341" s="530">
        <v>0</v>
      </c>
      <c r="AY341" s="530">
        <v>0</v>
      </c>
      <c r="AZ341" s="530">
        <v>0</v>
      </c>
      <c r="BA341" s="530">
        <v>933</v>
      </c>
      <c r="BB341" s="530">
        <v>488</v>
      </c>
      <c r="BC341" s="530">
        <v>405</v>
      </c>
      <c r="BD341" s="530">
        <v>222</v>
      </c>
      <c r="BE341" s="530">
        <v>647</v>
      </c>
      <c r="BF341" s="530">
        <v>397</v>
      </c>
      <c r="BG341" s="530">
        <v>239</v>
      </c>
      <c r="BH341" s="530">
        <v>86</v>
      </c>
      <c r="BI341" s="530">
        <v>286</v>
      </c>
      <c r="BJ341" s="530">
        <v>91</v>
      </c>
      <c r="BK341" s="530">
        <v>166</v>
      </c>
      <c r="BL341" s="530">
        <v>136</v>
      </c>
      <c r="BM341" s="530">
        <v>0</v>
      </c>
      <c r="BN341" s="530">
        <v>0</v>
      </c>
      <c r="BO341" s="530">
        <v>0</v>
      </c>
      <c r="BP341" s="530">
        <v>0</v>
      </c>
      <c r="BQ341" s="530">
        <v>0</v>
      </c>
      <c r="BR341" s="530">
        <v>0</v>
      </c>
      <c r="BS341" s="530">
        <v>0</v>
      </c>
      <c r="BT341" s="530">
        <v>0</v>
      </c>
      <c r="BU341" s="530">
        <v>0</v>
      </c>
      <c r="BV341" s="530">
        <v>0</v>
      </c>
      <c r="BW341" s="530">
        <v>0</v>
      </c>
      <c r="BX341" s="530">
        <v>0</v>
      </c>
      <c r="BY341" s="530">
        <v>11</v>
      </c>
      <c r="BZ341" s="530">
        <v>34</v>
      </c>
      <c r="CA341" s="530">
        <v>0</v>
      </c>
    </row>
    <row r="342" spans="1:79" s="477" customFormat="1">
      <c r="A342" s="477" t="s">
        <v>103</v>
      </c>
      <c r="B342" s="477" t="s">
        <v>1884</v>
      </c>
      <c r="C342" s="477">
        <v>2021</v>
      </c>
      <c r="D342" s="477" t="s">
        <v>1934</v>
      </c>
      <c r="E342" s="530">
        <v>817</v>
      </c>
      <c r="F342" s="530">
        <v>827</v>
      </c>
      <c r="G342" s="530">
        <v>515</v>
      </c>
      <c r="H342" s="530">
        <v>293</v>
      </c>
      <c r="I342" s="530">
        <v>103</v>
      </c>
      <c r="J342" s="530">
        <v>0</v>
      </c>
      <c r="K342" s="530">
        <v>0</v>
      </c>
      <c r="L342" s="530">
        <v>0</v>
      </c>
      <c r="M342" s="530">
        <v>0</v>
      </c>
      <c r="N342" s="530">
        <v>84</v>
      </c>
      <c r="O342" s="530">
        <v>0</v>
      </c>
      <c r="P342" s="530">
        <v>84</v>
      </c>
      <c r="Q342" s="530">
        <v>0</v>
      </c>
      <c r="R342" s="530">
        <v>0</v>
      </c>
      <c r="S342" s="530">
        <v>0</v>
      </c>
      <c r="T342" s="530">
        <v>0</v>
      </c>
      <c r="U342" s="530">
        <v>0</v>
      </c>
      <c r="V342" s="530">
        <v>0</v>
      </c>
      <c r="W342" s="530">
        <v>0</v>
      </c>
      <c r="X342" s="530">
        <v>0</v>
      </c>
      <c r="Y342" s="530">
        <v>0</v>
      </c>
      <c r="Z342" s="530">
        <v>0</v>
      </c>
      <c r="AA342" s="530">
        <v>0</v>
      </c>
      <c r="AB342" s="530">
        <v>0</v>
      </c>
      <c r="AC342" s="530">
        <v>349</v>
      </c>
      <c r="AD342" s="530">
        <v>183</v>
      </c>
      <c r="AE342" s="530">
        <v>138</v>
      </c>
      <c r="AF342" s="530">
        <v>109</v>
      </c>
      <c r="AG342" s="530">
        <v>133</v>
      </c>
      <c r="AH342" s="530">
        <v>84</v>
      </c>
      <c r="AI342" s="530">
        <v>31</v>
      </c>
      <c r="AJ342" s="530">
        <v>38</v>
      </c>
      <c r="AK342" s="530">
        <v>216</v>
      </c>
      <c r="AL342" s="530">
        <v>99</v>
      </c>
      <c r="AM342" s="530">
        <v>107</v>
      </c>
      <c r="AN342" s="530">
        <v>71</v>
      </c>
      <c r="AO342" s="530">
        <v>0</v>
      </c>
      <c r="AP342" s="530">
        <v>0</v>
      </c>
      <c r="AQ342" s="530">
        <v>0</v>
      </c>
      <c r="AR342" s="530">
        <v>0</v>
      </c>
      <c r="AS342" s="530">
        <v>0</v>
      </c>
      <c r="AT342" s="530">
        <v>0</v>
      </c>
      <c r="AU342" s="530">
        <v>0</v>
      </c>
      <c r="AV342" s="530">
        <v>0</v>
      </c>
      <c r="AW342" s="530">
        <v>0</v>
      </c>
      <c r="AX342" s="530">
        <v>0</v>
      </c>
      <c r="AY342" s="530">
        <v>0</v>
      </c>
      <c r="AZ342" s="530">
        <v>0</v>
      </c>
      <c r="BA342" s="530">
        <v>889</v>
      </c>
      <c r="BB342" s="530">
        <v>480</v>
      </c>
      <c r="BC342" s="530">
        <v>335</v>
      </c>
      <c r="BD342" s="530">
        <v>199</v>
      </c>
      <c r="BE342" s="530">
        <v>639</v>
      </c>
      <c r="BF342" s="530">
        <v>389</v>
      </c>
      <c r="BG342" s="530">
        <v>196</v>
      </c>
      <c r="BH342" s="530">
        <v>83</v>
      </c>
      <c r="BI342" s="530">
        <v>250</v>
      </c>
      <c r="BJ342" s="530">
        <v>91</v>
      </c>
      <c r="BK342" s="530">
        <v>139</v>
      </c>
      <c r="BL342" s="530">
        <v>116</v>
      </c>
      <c r="BM342" s="530">
        <v>0</v>
      </c>
      <c r="BN342" s="530">
        <v>0</v>
      </c>
      <c r="BO342" s="530">
        <v>0</v>
      </c>
      <c r="BP342" s="530">
        <v>0</v>
      </c>
      <c r="BQ342" s="530">
        <v>0</v>
      </c>
      <c r="BR342" s="530">
        <v>0</v>
      </c>
      <c r="BS342" s="530">
        <v>0</v>
      </c>
      <c r="BT342" s="530">
        <v>0</v>
      </c>
      <c r="BU342" s="530">
        <v>0</v>
      </c>
      <c r="BV342" s="530">
        <v>0</v>
      </c>
      <c r="BW342" s="530">
        <v>0</v>
      </c>
      <c r="BX342" s="530">
        <v>0</v>
      </c>
      <c r="BY342" s="530">
        <v>20</v>
      </c>
      <c r="BZ342" s="530">
        <v>38</v>
      </c>
      <c r="CA342" s="530">
        <v>0</v>
      </c>
    </row>
    <row r="343" spans="1:79" s="477" customFormat="1">
      <c r="A343" s="477" t="s">
        <v>103</v>
      </c>
      <c r="B343" s="477" t="s">
        <v>1884</v>
      </c>
      <c r="C343" s="477">
        <v>2022</v>
      </c>
      <c r="D343" s="477" t="s">
        <v>1934</v>
      </c>
      <c r="E343" s="530">
        <v>754</v>
      </c>
      <c r="F343" s="530">
        <v>728</v>
      </c>
      <c r="G343" s="530">
        <v>452</v>
      </c>
      <c r="H343" s="530">
        <v>271</v>
      </c>
      <c r="I343" s="530">
        <v>89</v>
      </c>
      <c r="J343" s="530">
        <v>0</v>
      </c>
      <c r="K343" s="530">
        <v>0</v>
      </c>
      <c r="L343" s="530">
        <v>0</v>
      </c>
      <c r="M343" s="530">
        <v>0</v>
      </c>
      <c r="N343" s="530">
        <v>158</v>
      </c>
      <c r="O343" s="530">
        <v>0</v>
      </c>
      <c r="P343" s="530">
        <v>158</v>
      </c>
      <c r="Q343" s="530">
        <v>0</v>
      </c>
      <c r="R343" s="530">
        <v>0</v>
      </c>
      <c r="S343" s="530">
        <v>0</v>
      </c>
      <c r="T343" s="530">
        <v>0</v>
      </c>
      <c r="U343" s="530">
        <v>0</v>
      </c>
      <c r="V343" s="530">
        <v>0</v>
      </c>
      <c r="W343" s="530">
        <v>0</v>
      </c>
      <c r="X343" s="530">
        <v>0</v>
      </c>
      <c r="Y343" s="530">
        <v>0</v>
      </c>
      <c r="Z343" s="530">
        <v>0</v>
      </c>
      <c r="AA343" s="530">
        <v>0</v>
      </c>
      <c r="AB343" s="530">
        <v>0</v>
      </c>
      <c r="AC343" s="530">
        <v>359</v>
      </c>
      <c r="AD343" s="530">
        <v>168</v>
      </c>
      <c r="AE343" s="530">
        <v>160</v>
      </c>
      <c r="AF343" s="530">
        <v>133</v>
      </c>
      <c r="AG343" s="530">
        <v>135</v>
      </c>
      <c r="AH343" s="530">
        <v>60</v>
      </c>
      <c r="AI343" s="530">
        <v>35</v>
      </c>
      <c r="AJ343" s="530">
        <v>48</v>
      </c>
      <c r="AK343" s="530">
        <v>224</v>
      </c>
      <c r="AL343" s="530">
        <v>108</v>
      </c>
      <c r="AM343" s="530">
        <v>125</v>
      </c>
      <c r="AN343" s="530">
        <v>85</v>
      </c>
      <c r="AO343" s="530">
        <v>0</v>
      </c>
      <c r="AP343" s="530">
        <v>0</v>
      </c>
      <c r="AQ343" s="530">
        <v>0</v>
      </c>
      <c r="AR343" s="530">
        <v>0</v>
      </c>
      <c r="AS343" s="530">
        <v>0</v>
      </c>
      <c r="AT343" s="530">
        <v>0</v>
      </c>
      <c r="AU343" s="530">
        <v>0</v>
      </c>
      <c r="AV343" s="530">
        <v>0</v>
      </c>
      <c r="AW343" s="530">
        <v>0</v>
      </c>
      <c r="AX343" s="530">
        <v>0</v>
      </c>
      <c r="AY343" s="530">
        <v>0</v>
      </c>
      <c r="AZ343" s="530">
        <v>0</v>
      </c>
      <c r="BA343" s="530">
        <v>823</v>
      </c>
      <c r="BB343" s="530">
        <v>467</v>
      </c>
      <c r="BC343" s="530">
        <v>313</v>
      </c>
      <c r="BD343" s="530">
        <v>174</v>
      </c>
      <c r="BE343" s="530">
        <v>593</v>
      </c>
      <c r="BF343" s="530">
        <v>383</v>
      </c>
      <c r="BG343" s="530">
        <v>187</v>
      </c>
      <c r="BH343" s="530">
        <v>80</v>
      </c>
      <c r="BI343" s="530">
        <v>230</v>
      </c>
      <c r="BJ343" s="530">
        <v>84</v>
      </c>
      <c r="BK343" s="530">
        <v>126</v>
      </c>
      <c r="BL343" s="530">
        <v>94</v>
      </c>
      <c r="BM343" s="530">
        <v>0</v>
      </c>
      <c r="BN343" s="530">
        <v>0</v>
      </c>
      <c r="BO343" s="530">
        <v>0</v>
      </c>
      <c r="BP343" s="530">
        <v>0</v>
      </c>
      <c r="BQ343" s="530">
        <v>0</v>
      </c>
      <c r="BR343" s="530">
        <v>0</v>
      </c>
      <c r="BS343" s="530">
        <v>0</v>
      </c>
      <c r="BT343" s="530">
        <v>0</v>
      </c>
      <c r="BU343" s="530">
        <v>0</v>
      </c>
      <c r="BV343" s="530">
        <v>0</v>
      </c>
      <c r="BW343" s="530">
        <v>0</v>
      </c>
      <c r="BX343" s="530">
        <v>0</v>
      </c>
      <c r="BY343" s="530">
        <v>34</v>
      </c>
      <c r="BZ343" s="530">
        <v>59</v>
      </c>
      <c r="CA343" s="530">
        <v>0</v>
      </c>
    </row>
    <row r="344" spans="1:79" s="477" customFormat="1">
      <c r="A344" s="477" t="s">
        <v>103</v>
      </c>
      <c r="B344" s="477" t="s">
        <v>1884</v>
      </c>
      <c r="C344" s="477">
        <v>2023</v>
      </c>
      <c r="D344" s="477" t="s">
        <v>1934</v>
      </c>
      <c r="E344" s="530">
        <v>708</v>
      </c>
      <c r="F344" s="530">
        <v>750</v>
      </c>
      <c r="G344" s="530">
        <v>475</v>
      </c>
      <c r="H344" s="530">
        <v>258</v>
      </c>
      <c r="I344" s="530">
        <v>79</v>
      </c>
      <c r="J344" s="530">
        <v>0</v>
      </c>
      <c r="K344" s="530">
        <v>0</v>
      </c>
      <c r="L344" s="530">
        <v>0</v>
      </c>
      <c r="M344" s="530">
        <v>0</v>
      </c>
      <c r="N344" s="530">
        <v>104</v>
      </c>
      <c r="O344" s="530">
        <v>0</v>
      </c>
      <c r="P344" s="530">
        <v>104</v>
      </c>
      <c r="Q344" s="530">
        <v>0</v>
      </c>
      <c r="R344" s="530">
        <v>0</v>
      </c>
      <c r="S344" s="530">
        <v>0</v>
      </c>
      <c r="T344" s="530">
        <v>0</v>
      </c>
      <c r="U344" s="530">
        <v>0</v>
      </c>
      <c r="V344" s="530">
        <v>0</v>
      </c>
      <c r="W344" s="530">
        <v>0</v>
      </c>
      <c r="X344" s="530">
        <v>0</v>
      </c>
      <c r="Y344" s="530">
        <v>0</v>
      </c>
      <c r="Z344" s="530">
        <v>0</v>
      </c>
      <c r="AA344" s="530">
        <v>0</v>
      </c>
      <c r="AB344" s="530">
        <v>0</v>
      </c>
      <c r="AC344" s="530">
        <v>376</v>
      </c>
      <c r="AD344" s="530">
        <v>210</v>
      </c>
      <c r="AE344" s="530">
        <v>154</v>
      </c>
      <c r="AF344" s="530">
        <v>115</v>
      </c>
      <c r="AG344" s="530">
        <v>109</v>
      </c>
      <c r="AH344" s="530">
        <v>51</v>
      </c>
      <c r="AI344" s="530">
        <v>37</v>
      </c>
      <c r="AJ344" s="530">
        <v>42</v>
      </c>
      <c r="AK344" s="530">
        <v>267</v>
      </c>
      <c r="AL344" s="530">
        <v>159</v>
      </c>
      <c r="AM344" s="530">
        <v>117</v>
      </c>
      <c r="AN344" s="530">
        <v>73</v>
      </c>
      <c r="AO344" s="530">
        <v>0</v>
      </c>
      <c r="AP344" s="530">
        <v>0</v>
      </c>
      <c r="AQ344" s="530">
        <v>0</v>
      </c>
      <c r="AR344" s="530">
        <v>0</v>
      </c>
      <c r="AS344" s="530">
        <v>0</v>
      </c>
      <c r="AT344" s="530">
        <v>0</v>
      </c>
      <c r="AU344" s="530">
        <v>0</v>
      </c>
      <c r="AV344" s="530">
        <v>0</v>
      </c>
      <c r="AW344" s="530">
        <v>0</v>
      </c>
      <c r="AX344" s="530">
        <v>0</v>
      </c>
      <c r="AY344" s="530">
        <v>0</v>
      </c>
      <c r="AZ344" s="530">
        <v>0</v>
      </c>
      <c r="BA344" s="530">
        <v>759</v>
      </c>
      <c r="BB344" s="530">
        <v>434</v>
      </c>
      <c r="BC344" s="530">
        <v>299</v>
      </c>
      <c r="BD344" s="530">
        <v>159</v>
      </c>
      <c r="BE344" s="530">
        <v>545</v>
      </c>
      <c r="BF344" s="530">
        <v>370</v>
      </c>
      <c r="BG344" s="530">
        <v>174</v>
      </c>
      <c r="BH344" s="530">
        <v>57</v>
      </c>
      <c r="BI344" s="530">
        <v>214</v>
      </c>
      <c r="BJ344" s="530">
        <v>64</v>
      </c>
      <c r="BK344" s="530">
        <v>125</v>
      </c>
      <c r="BL344" s="530">
        <v>102</v>
      </c>
      <c r="BM344" s="530">
        <v>0</v>
      </c>
      <c r="BN344" s="530">
        <v>0</v>
      </c>
      <c r="BO344" s="530">
        <v>0</v>
      </c>
      <c r="BP344" s="530">
        <v>0</v>
      </c>
      <c r="BQ344" s="530">
        <v>0</v>
      </c>
      <c r="BR344" s="530">
        <v>0</v>
      </c>
      <c r="BS344" s="530">
        <v>0</v>
      </c>
      <c r="BT344" s="530">
        <v>0</v>
      </c>
      <c r="BU344" s="530">
        <v>0</v>
      </c>
      <c r="BV344" s="530">
        <v>0</v>
      </c>
      <c r="BW344" s="530">
        <v>0</v>
      </c>
      <c r="BX344" s="530">
        <v>0</v>
      </c>
      <c r="BY344" s="530">
        <v>14</v>
      </c>
      <c r="BZ344" s="530">
        <v>43</v>
      </c>
      <c r="CA344" s="530">
        <v>0</v>
      </c>
    </row>
    <row r="345" spans="1:79" s="477" customFormat="1">
      <c r="A345" s="477" t="s">
        <v>103</v>
      </c>
      <c r="B345" s="477" t="s">
        <v>1884</v>
      </c>
      <c r="C345" s="477">
        <v>2024</v>
      </c>
      <c r="D345" s="477" t="s">
        <v>1934</v>
      </c>
      <c r="E345" s="530">
        <v>851</v>
      </c>
      <c r="F345" s="530">
        <v>737</v>
      </c>
      <c r="G345" s="530">
        <v>492</v>
      </c>
      <c r="H345" s="530">
        <v>244</v>
      </c>
      <c r="I345" s="530">
        <v>80</v>
      </c>
      <c r="J345" s="530">
        <v>1</v>
      </c>
      <c r="K345" s="530">
        <v>0</v>
      </c>
      <c r="L345" s="530">
        <v>1</v>
      </c>
      <c r="M345" s="530">
        <v>0</v>
      </c>
      <c r="N345" s="530">
        <v>140</v>
      </c>
      <c r="O345" s="530">
        <v>0</v>
      </c>
      <c r="P345" s="530">
        <v>140</v>
      </c>
      <c r="Q345" s="530">
        <v>0</v>
      </c>
      <c r="R345" s="530">
        <v>0</v>
      </c>
      <c r="S345" s="530">
        <v>0</v>
      </c>
      <c r="T345" s="530">
        <v>0</v>
      </c>
      <c r="U345" s="530">
        <v>0</v>
      </c>
      <c r="V345" s="530">
        <v>0</v>
      </c>
      <c r="W345" s="530">
        <v>0</v>
      </c>
      <c r="X345" s="530">
        <v>0</v>
      </c>
      <c r="Y345" s="530">
        <v>0</v>
      </c>
      <c r="Z345" s="530">
        <v>0</v>
      </c>
      <c r="AA345" s="530">
        <v>0</v>
      </c>
      <c r="AB345" s="530">
        <v>0</v>
      </c>
      <c r="AC345" s="530">
        <v>435</v>
      </c>
      <c r="AD345" s="530">
        <v>279</v>
      </c>
      <c r="AE345" s="530">
        <v>152</v>
      </c>
      <c r="AF345" s="530">
        <v>101</v>
      </c>
      <c r="AG345" s="530">
        <v>154</v>
      </c>
      <c r="AH345" s="530">
        <v>116</v>
      </c>
      <c r="AI345" s="530">
        <v>44</v>
      </c>
      <c r="AJ345" s="530">
        <v>7</v>
      </c>
      <c r="AK345" s="530">
        <v>281</v>
      </c>
      <c r="AL345" s="530">
        <v>163</v>
      </c>
      <c r="AM345" s="530">
        <v>108</v>
      </c>
      <c r="AN345" s="530">
        <v>94</v>
      </c>
      <c r="AO345" s="530">
        <v>0</v>
      </c>
      <c r="AP345" s="530">
        <v>0</v>
      </c>
      <c r="AQ345" s="530">
        <v>0</v>
      </c>
      <c r="AR345" s="530">
        <v>0</v>
      </c>
      <c r="AS345" s="530">
        <v>0</v>
      </c>
      <c r="AT345" s="530">
        <v>0</v>
      </c>
      <c r="AU345" s="530">
        <v>0</v>
      </c>
      <c r="AV345" s="530">
        <v>0</v>
      </c>
      <c r="AW345" s="530">
        <v>0</v>
      </c>
      <c r="AX345" s="530">
        <v>0</v>
      </c>
      <c r="AY345" s="530">
        <v>0</v>
      </c>
      <c r="AZ345" s="530">
        <v>0</v>
      </c>
      <c r="BA345" s="530">
        <v>749</v>
      </c>
      <c r="BB345" s="530">
        <v>447</v>
      </c>
      <c r="BC345" s="530">
        <v>305</v>
      </c>
      <c r="BD345" s="530">
        <v>158</v>
      </c>
      <c r="BE345" s="530">
        <v>429</v>
      </c>
      <c r="BF345" s="530">
        <v>306</v>
      </c>
      <c r="BG345" s="530">
        <v>133</v>
      </c>
      <c r="BH345" s="530">
        <v>35</v>
      </c>
      <c r="BI345" s="530">
        <v>320</v>
      </c>
      <c r="BJ345" s="530">
        <v>141</v>
      </c>
      <c r="BK345" s="530">
        <v>172</v>
      </c>
      <c r="BL345" s="530">
        <v>123</v>
      </c>
      <c r="BM345" s="530">
        <v>14</v>
      </c>
      <c r="BN345" s="530">
        <v>0</v>
      </c>
      <c r="BO345" s="530">
        <v>10</v>
      </c>
      <c r="BP345" s="530">
        <v>10</v>
      </c>
      <c r="BQ345" s="530">
        <v>0</v>
      </c>
      <c r="BR345" s="530">
        <v>0</v>
      </c>
      <c r="BS345" s="530">
        <v>0</v>
      </c>
      <c r="BT345" s="530">
        <v>0</v>
      </c>
      <c r="BU345" s="530">
        <v>14</v>
      </c>
      <c r="BV345" s="530">
        <v>0</v>
      </c>
      <c r="BW345" s="530">
        <v>10</v>
      </c>
      <c r="BX345" s="530">
        <v>10</v>
      </c>
      <c r="BY345" s="530">
        <v>20</v>
      </c>
      <c r="BZ345" s="530">
        <v>47</v>
      </c>
      <c r="CA345" s="530">
        <v>0</v>
      </c>
    </row>
    <row r="346" spans="1:79" s="477" customFormat="1">
      <c r="A346" s="477" t="s">
        <v>103</v>
      </c>
      <c r="B346" s="477" t="s">
        <v>1884</v>
      </c>
      <c r="C346" s="477">
        <v>2025</v>
      </c>
      <c r="D346" s="477" t="s">
        <v>1935</v>
      </c>
      <c r="E346" s="530">
        <v>834</v>
      </c>
      <c r="F346" s="530">
        <v>741</v>
      </c>
      <c r="G346" s="530">
        <v>451</v>
      </c>
      <c r="H346" s="530">
        <v>276</v>
      </c>
      <c r="I346" s="530">
        <v>99</v>
      </c>
      <c r="J346" s="530">
        <v>1</v>
      </c>
      <c r="K346" s="530">
        <v>0</v>
      </c>
      <c r="L346" s="530">
        <v>0</v>
      </c>
      <c r="M346" s="530">
        <v>0</v>
      </c>
      <c r="N346" s="530">
        <v>166</v>
      </c>
      <c r="O346" s="530">
        <v>0</v>
      </c>
      <c r="P346" s="530">
        <v>166</v>
      </c>
      <c r="Q346" s="530">
        <v>0</v>
      </c>
      <c r="R346" s="530">
        <v>0</v>
      </c>
      <c r="S346" s="530">
        <v>0</v>
      </c>
      <c r="T346" s="530">
        <v>0</v>
      </c>
      <c r="U346" s="530">
        <v>0</v>
      </c>
      <c r="V346" s="530">
        <v>0</v>
      </c>
      <c r="W346" s="530">
        <v>0</v>
      </c>
      <c r="X346" s="530">
        <v>0</v>
      </c>
      <c r="Y346" s="530">
        <v>0</v>
      </c>
      <c r="Z346" s="530">
        <v>0</v>
      </c>
      <c r="AA346" s="530">
        <v>0</v>
      </c>
      <c r="AB346" s="530">
        <v>0</v>
      </c>
      <c r="AC346" s="530">
        <v>440</v>
      </c>
      <c r="AD346" s="530">
        <v>241</v>
      </c>
      <c r="AE346" s="530">
        <v>168</v>
      </c>
      <c r="AF346" s="530">
        <v>140</v>
      </c>
      <c r="AG346" s="530">
        <v>153</v>
      </c>
      <c r="AH346" s="530">
        <v>91</v>
      </c>
      <c r="AI346" s="530">
        <v>38</v>
      </c>
      <c r="AJ346" s="530">
        <v>42</v>
      </c>
      <c r="AK346" s="530">
        <v>287</v>
      </c>
      <c r="AL346" s="530">
        <v>150</v>
      </c>
      <c r="AM346" s="530">
        <v>130</v>
      </c>
      <c r="AN346" s="530">
        <v>98</v>
      </c>
      <c r="AO346" s="530">
        <v>0</v>
      </c>
      <c r="AP346" s="530">
        <v>0</v>
      </c>
      <c r="AQ346" s="530">
        <v>0</v>
      </c>
      <c r="AR346" s="530">
        <v>0</v>
      </c>
      <c r="AS346" s="530">
        <v>0</v>
      </c>
      <c r="AT346" s="530">
        <v>0</v>
      </c>
      <c r="AU346" s="530">
        <v>0</v>
      </c>
      <c r="AV346" s="530">
        <v>0</v>
      </c>
      <c r="AW346" s="530">
        <v>0</v>
      </c>
      <c r="AX346" s="530">
        <v>0</v>
      </c>
      <c r="AY346" s="530">
        <v>0</v>
      </c>
      <c r="AZ346" s="530">
        <v>0</v>
      </c>
      <c r="BA346" s="530">
        <v>749</v>
      </c>
      <c r="BB346" s="530">
        <v>405</v>
      </c>
      <c r="BC346" s="530">
        <v>306</v>
      </c>
      <c r="BD346" s="530">
        <v>172</v>
      </c>
      <c r="BE346" s="530">
        <v>515</v>
      </c>
      <c r="BF346" s="530">
        <v>325</v>
      </c>
      <c r="BG346" s="530">
        <v>176</v>
      </c>
      <c r="BH346" s="530">
        <v>69</v>
      </c>
      <c r="BI346" s="530">
        <v>234</v>
      </c>
      <c r="BJ346" s="530">
        <v>80</v>
      </c>
      <c r="BK346" s="530">
        <v>130</v>
      </c>
      <c r="BL346" s="530">
        <v>103</v>
      </c>
      <c r="BM346" s="530">
        <v>2</v>
      </c>
      <c r="BN346" s="530">
        <v>0</v>
      </c>
      <c r="BO346" s="530">
        <v>1</v>
      </c>
      <c r="BP346" s="530">
        <v>1</v>
      </c>
      <c r="BQ346" s="530">
        <v>0</v>
      </c>
      <c r="BR346" s="530">
        <v>0</v>
      </c>
      <c r="BS346" s="530">
        <v>0</v>
      </c>
      <c r="BT346" s="530">
        <v>0</v>
      </c>
      <c r="BU346" s="530">
        <v>2</v>
      </c>
      <c r="BV346" s="530">
        <v>0</v>
      </c>
      <c r="BW346" s="530">
        <v>1</v>
      </c>
      <c r="BX346" s="530">
        <v>1</v>
      </c>
      <c r="BY346" s="530">
        <v>22</v>
      </c>
      <c r="BZ346" s="530">
        <v>40</v>
      </c>
      <c r="CA346" s="530">
        <v>0</v>
      </c>
    </row>
    <row r="347" spans="1:79" s="477" customFormat="1">
      <c r="A347" s="477" t="s">
        <v>103</v>
      </c>
      <c r="B347" s="477" t="s">
        <v>1884</v>
      </c>
      <c r="C347" s="477">
        <v>2026</v>
      </c>
      <c r="D347" s="477" t="s">
        <v>1935</v>
      </c>
      <c r="E347" s="530">
        <v>841</v>
      </c>
      <c r="F347" s="530">
        <v>744</v>
      </c>
      <c r="G347" s="530">
        <v>453</v>
      </c>
      <c r="H347" s="530">
        <v>277</v>
      </c>
      <c r="I347" s="530">
        <v>99</v>
      </c>
      <c r="J347" s="530">
        <v>1</v>
      </c>
      <c r="K347" s="530">
        <v>0</v>
      </c>
      <c r="L347" s="530">
        <v>0</v>
      </c>
      <c r="M347" s="530">
        <v>0</v>
      </c>
      <c r="N347" s="530">
        <v>190</v>
      </c>
      <c r="O347" s="530">
        <v>0</v>
      </c>
      <c r="P347" s="530">
        <v>190</v>
      </c>
      <c r="Q347" s="530">
        <v>0</v>
      </c>
      <c r="R347" s="530">
        <v>0</v>
      </c>
      <c r="S347" s="530">
        <v>0</v>
      </c>
      <c r="T347" s="530">
        <v>0</v>
      </c>
      <c r="U347" s="530">
        <v>0</v>
      </c>
      <c r="V347" s="530">
        <v>0</v>
      </c>
      <c r="W347" s="530">
        <v>0</v>
      </c>
      <c r="X347" s="530">
        <v>0</v>
      </c>
      <c r="Y347" s="530">
        <v>0</v>
      </c>
      <c r="Z347" s="530">
        <v>0</v>
      </c>
      <c r="AA347" s="530">
        <v>0</v>
      </c>
      <c r="AB347" s="530">
        <v>0</v>
      </c>
      <c r="AC347" s="530">
        <v>444</v>
      </c>
      <c r="AD347" s="530">
        <v>243</v>
      </c>
      <c r="AE347" s="530">
        <v>169</v>
      </c>
      <c r="AF347" s="530">
        <v>141</v>
      </c>
      <c r="AG347" s="530">
        <v>155</v>
      </c>
      <c r="AH347" s="530">
        <v>91</v>
      </c>
      <c r="AI347" s="530">
        <v>38</v>
      </c>
      <c r="AJ347" s="530">
        <v>42</v>
      </c>
      <c r="AK347" s="530">
        <v>289</v>
      </c>
      <c r="AL347" s="530">
        <v>152</v>
      </c>
      <c r="AM347" s="530">
        <v>131</v>
      </c>
      <c r="AN347" s="530">
        <v>99</v>
      </c>
      <c r="AO347" s="530">
        <v>0</v>
      </c>
      <c r="AP347" s="530">
        <v>0</v>
      </c>
      <c r="AQ347" s="530">
        <v>0</v>
      </c>
      <c r="AR347" s="530">
        <v>0</v>
      </c>
      <c r="AS347" s="530">
        <v>0</v>
      </c>
      <c r="AT347" s="530">
        <v>0</v>
      </c>
      <c r="AU347" s="530">
        <v>0</v>
      </c>
      <c r="AV347" s="530">
        <v>0</v>
      </c>
      <c r="AW347" s="530">
        <v>0</v>
      </c>
      <c r="AX347" s="530">
        <v>0</v>
      </c>
      <c r="AY347" s="530">
        <v>0</v>
      </c>
      <c r="AZ347" s="530">
        <v>0</v>
      </c>
      <c r="BA347" s="530">
        <v>751</v>
      </c>
      <c r="BB347" s="530">
        <v>406</v>
      </c>
      <c r="BC347" s="530">
        <v>307</v>
      </c>
      <c r="BD347" s="530">
        <v>173</v>
      </c>
      <c r="BE347" s="530">
        <v>517</v>
      </c>
      <c r="BF347" s="530">
        <v>326</v>
      </c>
      <c r="BG347" s="530">
        <v>177</v>
      </c>
      <c r="BH347" s="530">
        <v>69</v>
      </c>
      <c r="BI347" s="530">
        <v>234</v>
      </c>
      <c r="BJ347" s="530">
        <v>80</v>
      </c>
      <c r="BK347" s="530">
        <v>130</v>
      </c>
      <c r="BL347" s="530">
        <v>104</v>
      </c>
      <c r="BM347" s="530">
        <v>2</v>
      </c>
      <c r="BN347" s="530">
        <v>0</v>
      </c>
      <c r="BO347" s="530">
        <v>1</v>
      </c>
      <c r="BP347" s="530">
        <v>1</v>
      </c>
      <c r="BQ347" s="530">
        <v>0</v>
      </c>
      <c r="BR347" s="530">
        <v>0</v>
      </c>
      <c r="BS347" s="530">
        <v>0</v>
      </c>
      <c r="BT347" s="530">
        <v>0</v>
      </c>
      <c r="BU347" s="530">
        <v>2</v>
      </c>
      <c r="BV347" s="530">
        <v>0</v>
      </c>
      <c r="BW347" s="530">
        <v>1</v>
      </c>
      <c r="BX347" s="530">
        <v>1</v>
      </c>
      <c r="BY347" s="530">
        <v>22</v>
      </c>
      <c r="BZ347" s="530">
        <v>40</v>
      </c>
      <c r="CA347" s="530">
        <v>0</v>
      </c>
    </row>
    <row r="348" spans="1:79" s="477" customFormat="1">
      <c r="A348" s="477" t="s">
        <v>103</v>
      </c>
      <c r="B348" s="477" t="s">
        <v>1884</v>
      </c>
      <c r="C348" s="477">
        <v>2024</v>
      </c>
      <c r="D348" s="477" t="s">
        <v>1937</v>
      </c>
      <c r="E348" s="530">
        <f t="shared" ref="E348:AJ348" si="84">E345</f>
        <v>851</v>
      </c>
      <c r="F348" s="530">
        <f t="shared" si="84"/>
        <v>737</v>
      </c>
      <c r="G348" s="530">
        <f t="shared" si="84"/>
        <v>492</v>
      </c>
      <c r="H348" s="530">
        <f t="shared" si="84"/>
        <v>244</v>
      </c>
      <c r="I348" s="530">
        <f t="shared" si="84"/>
        <v>80</v>
      </c>
      <c r="J348" s="530">
        <f t="shared" si="84"/>
        <v>1</v>
      </c>
      <c r="K348" s="530">
        <f t="shared" si="84"/>
        <v>0</v>
      </c>
      <c r="L348" s="530">
        <f t="shared" si="84"/>
        <v>1</v>
      </c>
      <c r="M348" s="530">
        <f t="shared" si="84"/>
        <v>0</v>
      </c>
      <c r="N348" s="530">
        <f t="shared" si="84"/>
        <v>140</v>
      </c>
      <c r="O348" s="530">
        <f t="shared" si="84"/>
        <v>0</v>
      </c>
      <c r="P348" s="530">
        <f t="shared" si="84"/>
        <v>140</v>
      </c>
      <c r="Q348" s="530">
        <f t="shared" si="84"/>
        <v>0</v>
      </c>
      <c r="R348" s="530">
        <f t="shared" si="84"/>
        <v>0</v>
      </c>
      <c r="S348" s="530">
        <f t="shared" si="84"/>
        <v>0</v>
      </c>
      <c r="T348" s="530">
        <f t="shared" si="84"/>
        <v>0</v>
      </c>
      <c r="U348" s="530">
        <f t="shared" si="84"/>
        <v>0</v>
      </c>
      <c r="V348" s="530">
        <f t="shared" si="84"/>
        <v>0</v>
      </c>
      <c r="W348" s="530">
        <f t="shared" si="84"/>
        <v>0</v>
      </c>
      <c r="X348" s="530">
        <f t="shared" si="84"/>
        <v>0</v>
      </c>
      <c r="Y348" s="530">
        <f t="shared" si="84"/>
        <v>0</v>
      </c>
      <c r="Z348" s="530">
        <f t="shared" si="84"/>
        <v>0</v>
      </c>
      <c r="AA348" s="530">
        <f t="shared" si="84"/>
        <v>0</v>
      </c>
      <c r="AB348" s="530">
        <f t="shared" si="84"/>
        <v>0</v>
      </c>
      <c r="AC348" s="530">
        <f t="shared" si="84"/>
        <v>435</v>
      </c>
      <c r="AD348" s="530">
        <f t="shared" si="84"/>
        <v>279</v>
      </c>
      <c r="AE348" s="530">
        <f t="shared" si="84"/>
        <v>152</v>
      </c>
      <c r="AF348" s="530">
        <f t="shared" si="84"/>
        <v>101</v>
      </c>
      <c r="AG348" s="530">
        <f t="shared" si="84"/>
        <v>154</v>
      </c>
      <c r="AH348" s="530">
        <f t="shared" si="84"/>
        <v>116</v>
      </c>
      <c r="AI348" s="530">
        <f t="shared" si="84"/>
        <v>44</v>
      </c>
      <c r="AJ348" s="530">
        <f t="shared" si="84"/>
        <v>7</v>
      </c>
      <c r="AK348" s="530">
        <f t="shared" ref="AK348:BP348" si="85">AK345</f>
        <v>281</v>
      </c>
      <c r="AL348" s="530">
        <f t="shared" si="85"/>
        <v>163</v>
      </c>
      <c r="AM348" s="530">
        <f t="shared" si="85"/>
        <v>108</v>
      </c>
      <c r="AN348" s="530">
        <f t="shared" si="85"/>
        <v>94</v>
      </c>
      <c r="AO348" s="530">
        <f t="shared" si="85"/>
        <v>0</v>
      </c>
      <c r="AP348" s="530">
        <f t="shared" si="85"/>
        <v>0</v>
      </c>
      <c r="AQ348" s="530">
        <f t="shared" si="85"/>
        <v>0</v>
      </c>
      <c r="AR348" s="530">
        <f t="shared" si="85"/>
        <v>0</v>
      </c>
      <c r="AS348" s="530">
        <f t="shared" si="85"/>
        <v>0</v>
      </c>
      <c r="AT348" s="530">
        <f t="shared" si="85"/>
        <v>0</v>
      </c>
      <c r="AU348" s="530">
        <f t="shared" si="85"/>
        <v>0</v>
      </c>
      <c r="AV348" s="530">
        <f t="shared" si="85"/>
        <v>0</v>
      </c>
      <c r="AW348" s="530">
        <f t="shared" si="85"/>
        <v>0</v>
      </c>
      <c r="AX348" s="530">
        <f t="shared" si="85"/>
        <v>0</v>
      </c>
      <c r="AY348" s="530">
        <f t="shared" si="85"/>
        <v>0</v>
      </c>
      <c r="AZ348" s="530">
        <f t="shared" si="85"/>
        <v>0</v>
      </c>
      <c r="BA348" s="530">
        <f t="shared" si="85"/>
        <v>749</v>
      </c>
      <c r="BB348" s="530">
        <f t="shared" si="85"/>
        <v>447</v>
      </c>
      <c r="BC348" s="530">
        <f t="shared" si="85"/>
        <v>305</v>
      </c>
      <c r="BD348" s="530">
        <f t="shared" si="85"/>
        <v>158</v>
      </c>
      <c r="BE348" s="530">
        <f t="shared" si="85"/>
        <v>429</v>
      </c>
      <c r="BF348" s="530">
        <f t="shared" si="85"/>
        <v>306</v>
      </c>
      <c r="BG348" s="530">
        <f t="shared" si="85"/>
        <v>133</v>
      </c>
      <c r="BH348" s="530">
        <f t="shared" si="85"/>
        <v>35</v>
      </c>
      <c r="BI348" s="530">
        <f t="shared" si="85"/>
        <v>320</v>
      </c>
      <c r="BJ348" s="530">
        <f t="shared" si="85"/>
        <v>141</v>
      </c>
      <c r="BK348" s="530">
        <f t="shared" si="85"/>
        <v>172</v>
      </c>
      <c r="BL348" s="530">
        <f t="shared" si="85"/>
        <v>123</v>
      </c>
      <c r="BM348" s="530">
        <f t="shared" si="85"/>
        <v>14</v>
      </c>
      <c r="BN348" s="530">
        <f t="shared" si="85"/>
        <v>0</v>
      </c>
      <c r="BO348" s="530">
        <f t="shared" si="85"/>
        <v>10</v>
      </c>
      <c r="BP348" s="530">
        <f t="shared" si="85"/>
        <v>10</v>
      </c>
      <c r="BQ348" s="530">
        <f t="shared" ref="BQ348:BX348" si="86">BQ345</f>
        <v>0</v>
      </c>
      <c r="BR348" s="530">
        <f t="shared" si="86"/>
        <v>0</v>
      </c>
      <c r="BS348" s="530">
        <f t="shared" si="86"/>
        <v>0</v>
      </c>
      <c r="BT348" s="530">
        <f t="shared" si="86"/>
        <v>0</v>
      </c>
      <c r="BU348" s="530">
        <f t="shared" si="86"/>
        <v>14</v>
      </c>
      <c r="BV348" s="530">
        <f t="shared" si="86"/>
        <v>0</v>
      </c>
      <c r="BW348" s="530">
        <f t="shared" si="86"/>
        <v>10</v>
      </c>
      <c r="BX348" s="530">
        <f t="shared" si="86"/>
        <v>10</v>
      </c>
      <c r="BY348" s="530">
        <f>IF(OR(BY344=0,BY344=""), BY345,IF(BY345&gt;(BY344*(1+Dash!$B$6)), BY344*(1+Dash!$B$6), IF(BY345&lt;(BY344*(1-Dash!$B$7)), BY344*(1-Dash!$B$7), BY345)))</f>
        <v>15.400000000000002</v>
      </c>
      <c r="BZ348" s="530">
        <f>IF(OR(BZ344=0,BZ344=""), BZ345,IF(BZ345&gt;(BZ344*(1+Dash!$B$6)), BZ344*(1+Dash!$B$6), IF(BZ345&lt;(BZ344*(1-Dash!$B$7)), BZ344*(1-Dash!$B$7), BZ345)))</f>
        <v>47</v>
      </c>
      <c r="CA348" s="530">
        <f>IF(OR(CA344=0,CA344=""), CA345,IF(CA345&gt;(CA344*(1+Dash!$B$6)), CA344*(1+Dash!$B$6), IF(CA345&lt;(CA344*(1-Dash!$B$7)), CA344*(1-Dash!$B$7), CA345)))</f>
        <v>0</v>
      </c>
    </row>
    <row r="349" spans="1:79" s="477" customFormat="1">
      <c r="A349" s="477" t="s">
        <v>103</v>
      </c>
      <c r="B349" s="477" t="s">
        <v>1884</v>
      </c>
      <c r="C349" s="477">
        <v>2025</v>
      </c>
      <c r="D349" s="477" t="s">
        <v>1937</v>
      </c>
      <c r="E349" s="530">
        <f>IF(OR(E345=0, E345=""), E346, IF(E346&gt;(E345*(1+Dash!$B$6)), E345*(1+Dash!$B$6), IF(E346&lt;(E345*(1-Dash!$B$7)), E345*(1-Dash!$B$7), E346)))</f>
        <v>834</v>
      </c>
      <c r="F349" s="530">
        <f>IF(OR(F345=0, F345=""), F346, IF(F346&gt;(F345*(1+Dash!$B$6)), F345*(1+Dash!$B$6), IF(F346&lt;(F345*(1-Dash!$B$7)), F345*(1-Dash!$B$7), F346)))</f>
        <v>741</v>
      </c>
      <c r="G349" s="530">
        <f>IF(OR(G345=0, G345=""), G346, IF(G346&gt;(G345*(1+Dash!$B$6)), G345*(1+Dash!$B$6), IF(G346&lt;(G345*(1-Dash!$B$7)), G345*(1-Dash!$B$7), G346)))</f>
        <v>467.4</v>
      </c>
      <c r="H349" s="530">
        <f>IF(OR(H345=0, H345=""), H346, IF(H346&gt;(H345*(1+Dash!$B$6)), H345*(1+Dash!$B$6), IF(H346&lt;(H345*(1-Dash!$B$7)), H345*(1-Dash!$B$7), H346)))</f>
        <v>268.40000000000003</v>
      </c>
      <c r="I349" s="530">
        <f>IF(OR(I345=0, I345=""), I346, IF(I346&gt;(I345*(1+Dash!$B$6)), I345*(1+Dash!$B$6), IF(I346&lt;(I345*(1-Dash!$B$7)), I345*(1-Dash!$B$7), I346)))</f>
        <v>88</v>
      </c>
      <c r="J349" s="530">
        <f>IF(OR(J345=0, J345=""), J346, IF(J346&gt;(J345*(1+Dash!$B$6)), J345*(1+Dash!$B$6), IF(J346&lt;(J345*(1-Dash!$B$7)), J345*(1-Dash!$B$7), J346)))</f>
        <v>1</v>
      </c>
      <c r="K349" s="530">
        <f>IF(OR(K345=0, K345=""), K346, IF(K346&gt;(K345*(1+Dash!$B$6)), K345*(1+Dash!$B$6), IF(K346&lt;(K345*(1-Dash!$B$7)), K345*(1-Dash!$B$7), K346)))</f>
        <v>0</v>
      </c>
      <c r="L349" s="530">
        <f>IF(OR(L345=0, L345=""), L346, IF(L346&gt;(L345*(1+Dash!$B$6)), L345*(1+Dash!$B$6), IF(L346&lt;(L345*(1-Dash!$B$7)), L345*(1-Dash!$B$7), L346)))</f>
        <v>0.95</v>
      </c>
      <c r="M349" s="530">
        <f>IF(OR(M345=0, M345=""), M346, IF(M346&gt;(M345*(1+Dash!$B$6)), M345*(1+Dash!$B$6), IF(M346&lt;(M345*(1-Dash!$B$7)), M345*(1-Dash!$B$7), M346)))</f>
        <v>0</v>
      </c>
      <c r="N349" s="530">
        <f>IF(OR(N345=0, N345=""), N346, IF(N346&gt;(N345*(1+Dash!$B$6)), N345*(1+Dash!$B$6), IF(N346&lt;(N345*(1-Dash!$B$7)), N345*(1-Dash!$B$7), N346)))</f>
        <v>154</v>
      </c>
      <c r="O349" s="530">
        <f>IF(OR(O345=0, O345=""), O346, IF(O346&gt;(O345*(1+Dash!$B$6)), O345*(1+Dash!$B$6), IF(O346&lt;(O345*(1-Dash!$B$7)), O345*(1-Dash!$B$7), O346)))</f>
        <v>0</v>
      </c>
      <c r="P349" s="530">
        <f>IF(OR(P345=0, P345=""), P346, IF(P346&gt;(P345*(1+Dash!$B$6)), P345*(1+Dash!$B$6), IF(P346&lt;(P345*(1-Dash!$B$7)), P345*(1-Dash!$B$7), P346)))</f>
        <v>154</v>
      </c>
      <c r="Q349" s="530">
        <f>IF(OR(Q345=0, Q345=""), Q346, IF(Q346&gt;(Q345*(1+Dash!$B$6)), Q345*(1+Dash!$B$6), IF(Q346&lt;(Q345*(1-Dash!$B$7)), Q345*(1-Dash!$B$7), Q346)))</f>
        <v>0</v>
      </c>
      <c r="R349" s="530">
        <f>IF(OR(R345=0, R345=""), R346, IF(R346&gt;(R345*(1+Dash!$B$6)), R345*(1+Dash!$B$6), IF(R346&lt;(R345*(1-Dash!$B$7)), R345*(1-Dash!$B$7), R346)))</f>
        <v>0</v>
      </c>
      <c r="S349" s="530">
        <f>IF(OR(S345=0, S345=""), S346, IF(S346&gt;(S345*(1+Dash!$B$6)), S345*(1+Dash!$B$6), IF(S346&lt;(S345*(1-Dash!$B$7)), S345*(1-Dash!$B$7), S346)))</f>
        <v>0</v>
      </c>
      <c r="T349" s="530">
        <f>IF(OR(T345=0, T345=""), T346, IF(T346&gt;(T345*(1+Dash!$B$6)), T345*(1+Dash!$B$6), IF(T346&lt;(T345*(1-Dash!$B$7)), T345*(1-Dash!$B$7), T346)))</f>
        <v>0</v>
      </c>
      <c r="U349" s="530">
        <f>IF(OR(U345=0, U345=""), U346, IF(U346&gt;(U345*(1+Dash!$B$6)), U345*(1+Dash!$B$6), IF(U346&lt;(U345*(1-Dash!$B$7)), U345*(1-Dash!$B$7), U346)))</f>
        <v>0</v>
      </c>
      <c r="V349" s="530">
        <f>IF(OR(V345=0, V345=""), V346, IF(V346&gt;(V345*(1+Dash!$B$6)), V345*(1+Dash!$B$6), IF(V346&lt;(V345*(1-Dash!$B$7)), V345*(1-Dash!$B$7), V346)))</f>
        <v>0</v>
      </c>
      <c r="W349" s="530">
        <f>IF(OR(W345=0, W345=""), W346, IF(W346&gt;(W345*(1+Dash!$B$6)), W345*(1+Dash!$B$6), IF(W346&lt;(W345*(1-Dash!$B$7)), W345*(1-Dash!$B$7), W346)))</f>
        <v>0</v>
      </c>
      <c r="X349" s="530">
        <f>IF(OR(X345=0, X345=""), X346, IF(X346&gt;(X345*(1+Dash!$B$6)), X345*(1+Dash!$B$6), IF(X346&lt;(X345*(1-Dash!$B$7)), X345*(1-Dash!$B$7), X346)))</f>
        <v>0</v>
      </c>
      <c r="Y349" s="530">
        <f>IF(OR(Y345=0, Y345=""), Y346, IF(Y346&gt;(Y345*(1+Dash!$B$6)), Y345*(1+Dash!$B$6), IF(Y346&lt;(Y345*(1-Dash!$B$7)), Y345*(1-Dash!$B$7), Y346)))</f>
        <v>0</v>
      </c>
      <c r="Z349" s="530">
        <f>IF(OR(Z345=0, Z345=""), Z346, IF(Z346&gt;(Z345*(1+Dash!$B$6)), Z345*(1+Dash!$B$6), IF(Z346&lt;(Z345*(1-Dash!$B$7)), Z345*(1-Dash!$B$7), Z346)))</f>
        <v>0</v>
      </c>
      <c r="AA349" s="530">
        <f>IF(OR(AA345=0, AA345=""), AA346, IF(AA346&gt;(AA345*(1+Dash!$B$6)), AA345*(1+Dash!$B$6), IF(AA346&lt;(AA345*(1-Dash!$B$7)), AA345*(1-Dash!$B$7), AA346)))</f>
        <v>0</v>
      </c>
      <c r="AB349" s="530">
        <f>IF(OR(AB345=0, AB345=""), AB346, IF(AB346&gt;(AB345*(1+Dash!$B$6)), AB345*(1+Dash!$B$6), IF(AB346&lt;(AB345*(1-Dash!$B$7)), AB345*(1-Dash!$B$7), AB346)))</f>
        <v>0</v>
      </c>
      <c r="AC349" s="530">
        <f>IF(OR(AC345=0, AC345=""), AC346, IF(AC346&gt;(AC345*(1+Dash!$B$6)), AC345*(1+Dash!$B$6), IF(AC346&lt;(AC345*(1-Dash!$B$7)), AC345*(1-Dash!$B$7), AC346)))</f>
        <v>440</v>
      </c>
      <c r="AD349" s="530">
        <f>IF(OR(AD345=0, AD345=""), AD346, IF(AD346&gt;(AD345*(1+Dash!$B$6)), AD345*(1+Dash!$B$6), IF(AD346&lt;(AD345*(1-Dash!$B$7)), AD345*(1-Dash!$B$7), AD346)))</f>
        <v>265.05</v>
      </c>
      <c r="AE349" s="530">
        <f>IF(OR(AE345=0, AE345=""), AE346, IF(AE346&gt;(AE345*(1+Dash!$B$6)), AE345*(1+Dash!$B$6), IF(AE346&lt;(AE345*(1-Dash!$B$7)), AE345*(1-Dash!$B$7), AE346)))</f>
        <v>167.20000000000002</v>
      </c>
      <c r="AF349" s="530">
        <f>IF(OR(AF345=0, AF345=""), AF346, IF(AF346&gt;(AF345*(1+Dash!$B$6)), AF345*(1+Dash!$B$6), IF(AF346&lt;(AF345*(1-Dash!$B$7)), AF345*(1-Dash!$B$7), AF346)))</f>
        <v>111.10000000000001</v>
      </c>
      <c r="AG349" s="530">
        <f>IF(OR(AG345=0, AG345=""), AG346, IF(AG346&gt;(AG345*(1+Dash!$B$6)), AG345*(1+Dash!$B$6), IF(AG346&lt;(AG345*(1-Dash!$B$7)), AG345*(1-Dash!$B$7), AG346)))</f>
        <v>153</v>
      </c>
      <c r="AH349" s="530">
        <f>IF(OR(AH345=0, AH345=""), AH346, IF(AH346&gt;(AH345*(1+Dash!$B$6)), AH345*(1+Dash!$B$6), IF(AH346&lt;(AH345*(1-Dash!$B$7)), AH345*(1-Dash!$B$7), AH346)))</f>
        <v>110.19999999999999</v>
      </c>
      <c r="AI349" s="530">
        <f>IF(OR(AI345=0, AI345=""), AI346, IF(AI346&gt;(AI345*(1+Dash!$B$6)), AI345*(1+Dash!$B$6), IF(AI346&lt;(AI345*(1-Dash!$B$7)), AI345*(1-Dash!$B$7), AI346)))</f>
        <v>41.8</v>
      </c>
      <c r="AJ349" s="530">
        <f>IF(OR(AJ345=0, AJ345=""), AJ346, IF(AJ346&gt;(AJ345*(1+Dash!$B$6)), AJ345*(1+Dash!$B$6), IF(AJ346&lt;(AJ345*(1-Dash!$B$7)), AJ345*(1-Dash!$B$7), AJ346)))</f>
        <v>7.7000000000000011</v>
      </c>
      <c r="AK349" s="530">
        <f>IF(OR(AK345=0, AK345=""), AK346, IF(AK346&gt;(AK345*(1+Dash!$B$6)), AK345*(1+Dash!$B$6), IF(AK346&lt;(AK345*(1-Dash!$B$7)), AK345*(1-Dash!$B$7), AK346)))</f>
        <v>287</v>
      </c>
      <c r="AL349" s="530">
        <f>IF(OR(AL345=0, AL345=""), AL346, IF(AL346&gt;(AL345*(1+Dash!$B$6)), AL345*(1+Dash!$B$6), IF(AL346&lt;(AL345*(1-Dash!$B$7)), AL345*(1-Dash!$B$7), AL346)))</f>
        <v>154.85</v>
      </c>
      <c r="AM349" s="530">
        <f>IF(OR(AM345=0, AM345=""), AM346, IF(AM346&gt;(AM345*(1+Dash!$B$6)), AM345*(1+Dash!$B$6), IF(AM346&lt;(AM345*(1-Dash!$B$7)), AM345*(1-Dash!$B$7), AM346)))</f>
        <v>118.80000000000001</v>
      </c>
      <c r="AN349" s="530">
        <f>IF(OR(AN345=0, AN345=""), AN346, IF(AN346&gt;(AN345*(1+Dash!$B$6)), AN345*(1+Dash!$B$6), IF(AN346&lt;(AN345*(1-Dash!$B$7)), AN345*(1-Dash!$B$7), AN346)))</f>
        <v>98</v>
      </c>
      <c r="AO349" s="530">
        <f>IF(OR(AO345=0, AO345=""), AO346, IF(AO346&gt;(AO345*(1+Dash!$B$6)), AO345*(1+Dash!$B$6), IF(AO346&lt;(AO345*(1-Dash!$B$7)), AO345*(1-Dash!$B$7), AO346)))</f>
        <v>0</v>
      </c>
      <c r="AP349" s="530">
        <f>IF(OR(AP345=0, AP345=""), AP346, IF(AP346&gt;(AP345*(1+Dash!$B$6)), AP345*(1+Dash!$B$6), IF(AP346&lt;(AP345*(1-Dash!$B$7)), AP345*(1-Dash!$B$7), AP346)))</f>
        <v>0</v>
      </c>
      <c r="AQ349" s="530">
        <f>IF(OR(AQ345=0, AQ345=""), AQ346, IF(AQ346&gt;(AQ345*(1+Dash!$B$6)), AQ345*(1+Dash!$B$6), IF(AQ346&lt;(AQ345*(1-Dash!$B$7)), AQ345*(1-Dash!$B$7), AQ346)))</f>
        <v>0</v>
      </c>
      <c r="AR349" s="530">
        <f>IF(OR(AR345=0, AR345=""), AR346, IF(AR346&gt;(AR345*(1+Dash!$B$6)), AR345*(1+Dash!$B$6), IF(AR346&lt;(AR345*(1-Dash!$B$7)), AR345*(1-Dash!$B$7), AR346)))</f>
        <v>0</v>
      </c>
      <c r="AS349" s="530">
        <f>IF(OR(AS345=0, AS345=""), AS346, IF(AS346&gt;(AS345*(1+Dash!$B$6)), AS345*(1+Dash!$B$6), IF(AS346&lt;(AS345*(1-Dash!$B$7)), AS345*(1-Dash!$B$7), AS346)))</f>
        <v>0</v>
      </c>
      <c r="AT349" s="530">
        <f>IF(OR(AT345=0, AT345=""), AT346, IF(AT346&gt;(AT345*(1+Dash!$B$6)), AT345*(1+Dash!$B$6), IF(AT346&lt;(AT345*(1-Dash!$B$7)), AT345*(1-Dash!$B$7), AT346)))</f>
        <v>0</v>
      </c>
      <c r="AU349" s="530">
        <f>IF(OR(AU345=0, AU345=""), AU346, IF(AU346&gt;(AU345*(1+Dash!$B$6)), AU345*(1+Dash!$B$6), IF(AU346&lt;(AU345*(1-Dash!$B$7)), AU345*(1-Dash!$B$7), AU346)))</f>
        <v>0</v>
      </c>
      <c r="AV349" s="530">
        <f>IF(OR(AV345=0, AV345=""), AV346, IF(AV346&gt;(AV345*(1+Dash!$B$6)), AV345*(1+Dash!$B$6), IF(AV346&lt;(AV345*(1-Dash!$B$7)), AV345*(1-Dash!$B$7), AV346)))</f>
        <v>0</v>
      </c>
      <c r="AW349" s="530">
        <f>IF(OR(AW345=0, AW345=""), AW346, IF(AW346&gt;(AW345*(1+Dash!$B$6)), AW345*(1+Dash!$B$6), IF(AW346&lt;(AW345*(1-Dash!$B$7)), AW345*(1-Dash!$B$7), AW346)))</f>
        <v>0</v>
      </c>
      <c r="AX349" s="530">
        <f>IF(OR(AX345=0, AX345=""), AX346, IF(AX346&gt;(AX345*(1+Dash!$B$6)), AX345*(1+Dash!$B$6), IF(AX346&lt;(AX345*(1-Dash!$B$7)), AX345*(1-Dash!$B$7), AX346)))</f>
        <v>0</v>
      </c>
      <c r="AY349" s="530">
        <f>IF(OR(AY345=0, AY345=""), AY346, IF(AY346&gt;(AY345*(1+Dash!$B$6)), AY345*(1+Dash!$B$6), IF(AY346&lt;(AY345*(1-Dash!$B$7)), AY345*(1-Dash!$B$7), AY346)))</f>
        <v>0</v>
      </c>
      <c r="AZ349" s="530">
        <f>IF(OR(AZ345=0, AZ345=""), AZ346, IF(AZ346&gt;(AZ345*(1+Dash!$B$6)), AZ345*(1+Dash!$B$6), IF(AZ346&lt;(AZ345*(1-Dash!$B$7)), AZ345*(1-Dash!$B$7), AZ346)))</f>
        <v>0</v>
      </c>
      <c r="BA349" s="530">
        <f>IF(OR(BA345=0, BA345=""), BA346, IF(BA346&gt;(BA345*(1+Dash!$B$6)), BA345*(1+Dash!$B$6), IF(BA346&lt;(BA345*(1-Dash!$B$7)), BA345*(1-Dash!$B$7), BA346)))</f>
        <v>749</v>
      </c>
      <c r="BB349" s="530">
        <f>IF(OR(BB345=0, BB345=""), BB346, IF(BB346&gt;(BB345*(1+Dash!$B$6)), BB345*(1+Dash!$B$6), IF(BB346&lt;(BB345*(1-Dash!$B$7)), BB345*(1-Dash!$B$7), BB346)))</f>
        <v>424.65</v>
      </c>
      <c r="BC349" s="530">
        <f>IF(OR(BC345=0, BC345=""), BC346, IF(BC346&gt;(BC345*(1+Dash!$B$6)), BC345*(1+Dash!$B$6), IF(BC346&lt;(BC345*(1-Dash!$B$7)), BC345*(1-Dash!$B$7), BC346)))</f>
        <v>306</v>
      </c>
      <c r="BD349" s="530">
        <f>IF(OR(BD345=0, BD345=""), BD346, IF(BD346&gt;(BD345*(1+Dash!$B$6)), BD345*(1+Dash!$B$6), IF(BD346&lt;(BD345*(1-Dash!$B$7)), BD345*(1-Dash!$B$7), BD346)))</f>
        <v>172</v>
      </c>
      <c r="BE349" s="530">
        <f>IF(OR(BE345=0, BE345=""), BE346, IF(BE346&gt;(BE345*(1+Dash!$B$6)), BE345*(1+Dash!$B$6), IF(BE346&lt;(BE345*(1-Dash!$B$7)), BE345*(1-Dash!$B$7), BE346)))</f>
        <v>471.90000000000003</v>
      </c>
      <c r="BF349" s="530">
        <f>IF(OR(BF345=0, BF345=""), BF346, IF(BF346&gt;(BF345*(1+Dash!$B$6)), BF345*(1+Dash!$B$6), IF(BF346&lt;(BF345*(1-Dash!$B$7)), BF345*(1-Dash!$B$7), BF346)))</f>
        <v>325</v>
      </c>
      <c r="BG349" s="530">
        <f>IF(OR(BG345=0, BG345=""), BG346, IF(BG346&gt;(BG345*(1+Dash!$B$6)), BG345*(1+Dash!$B$6), IF(BG346&lt;(BG345*(1-Dash!$B$7)), BG345*(1-Dash!$B$7), BG346)))</f>
        <v>146.30000000000001</v>
      </c>
      <c r="BH349" s="530">
        <f>IF(OR(BH345=0, BH345=""), BH346, IF(BH346&gt;(BH345*(1+Dash!$B$6)), BH345*(1+Dash!$B$6), IF(BH346&lt;(BH345*(1-Dash!$B$7)), BH345*(1-Dash!$B$7), BH346)))</f>
        <v>38.5</v>
      </c>
      <c r="BI349" s="530">
        <f>IF(OR(BI345=0, BI345=""), BI346, IF(BI346&gt;(BI345*(1+Dash!$B$6)), BI345*(1+Dash!$B$6), IF(BI346&lt;(BI345*(1-Dash!$B$7)), BI345*(1-Dash!$B$7), BI346)))</f>
        <v>304</v>
      </c>
      <c r="BJ349" s="530">
        <f>IF(OR(BJ345=0, BJ345=""), BJ346, IF(BJ346&gt;(BJ345*(1+Dash!$B$6)), BJ345*(1+Dash!$B$6), IF(BJ346&lt;(BJ345*(1-Dash!$B$7)), BJ345*(1-Dash!$B$7), BJ346)))</f>
        <v>133.94999999999999</v>
      </c>
      <c r="BK349" s="530">
        <f>IF(OR(BK345=0, BK345=""), BK346, IF(BK346&gt;(BK345*(1+Dash!$B$6)), BK345*(1+Dash!$B$6), IF(BK346&lt;(BK345*(1-Dash!$B$7)), BK345*(1-Dash!$B$7), BK346)))</f>
        <v>163.4</v>
      </c>
      <c r="BL349" s="530">
        <f>IF(OR(BL345=0, BL345=""), BL346, IF(BL346&gt;(BL345*(1+Dash!$B$6)), BL345*(1+Dash!$B$6), IF(BL346&lt;(BL345*(1-Dash!$B$7)), BL345*(1-Dash!$B$7), BL346)))</f>
        <v>116.85</v>
      </c>
      <c r="BM349" s="530">
        <f>IF(OR(BM345=0, BM345=""), BM346, IF(BM346&gt;(BM345*(1+Dash!$B$6)), BM345*(1+Dash!$B$6), IF(BM346&lt;(BM345*(1-Dash!$B$7)), BM345*(1-Dash!$B$7), BM346)))</f>
        <v>13.299999999999999</v>
      </c>
      <c r="BN349" s="530">
        <f>IF(OR(BN345=0, BN345=""), BN346, IF(BN346&gt;(BN345*(1+Dash!$B$6)), BN345*(1+Dash!$B$6), IF(BN346&lt;(BN345*(1-Dash!$B$7)), BN345*(1-Dash!$B$7), BN346)))</f>
        <v>0</v>
      </c>
      <c r="BO349" s="530">
        <f>IF(OR(BO345=0, BO345=""), BO346, IF(BO346&gt;(BO345*(1+Dash!$B$6)), BO345*(1+Dash!$B$6), IF(BO346&lt;(BO345*(1-Dash!$B$7)), BO345*(1-Dash!$B$7), BO346)))</f>
        <v>9.5</v>
      </c>
      <c r="BP349" s="530">
        <f>IF(OR(BP345=0, BP345=""), BP346, IF(BP346&gt;(BP345*(1+Dash!$B$6)), BP345*(1+Dash!$B$6), IF(BP346&lt;(BP345*(1-Dash!$B$7)), BP345*(1-Dash!$B$7), BP346)))</f>
        <v>9.5</v>
      </c>
      <c r="BQ349" s="530">
        <f>IF(OR(BQ345=0, BQ345=""), BQ346, IF(BQ346&gt;(BQ345*(1+Dash!$B$6)), BQ345*(1+Dash!$B$6), IF(BQ346&lt;(BQ345*(1-Dash!$B$7)), BQ345*(1-Dash!$B$7), BQ346)))</f>
        <v>0</v>
      </c>
      <c r="BR349" s="530">
        <f>IF(OR(BR345=0, BR345=""), BR346, IF(BR346&gt;(BR345*(1+Dash!$B$6)), BR345*(1+Dash!$B$6), IF(BR346&lt;(BR345*(1-Dash!$B$7)), BR345*(1-Dash!$B$7), BR346)))</f>
        <v>0</v>
      </c>
      <c r="BS349" s="530">
        <f>IF(OR(BS345=0, BS345=""), BS346, IF(BS346&gt;(BS345*(1+Dash!$B$6)), BS345*(1+Dash!$B$6), IF(BS346&lt;(BS345*(1-Dash!$B$7)), BS345*(1-Dash!$B$7), BS346)))</f>
        <v>0</v>
      </c>
      <c r="BT349" s="530">
        <f>IF(OR(BT345=0, BT345=""), BT346, IF(BT346&gt;(BT345*(1+Dash!$B$6)), BT345*(1+Dash!$B$6), IF(BT346&lt;(BT345*(1-Dash!$B$7)), BT345*(1-Dash!$B$7), BT346)))</f>
        <v>0</v>
      </c>
      <c r="BU349" s="530">
        <f>IF(OR(BU345=0, BU345=""), BU346, IF(BU346&gt;(BU345*(1+Dash!$B$6)), BU345*(1+Dash!$B$6), IF(BU346&lt;(BU345*(1-Dash!$B$7)), BU345*(1-Dash!$B$7), BU346)))</f>
        <v>13.299999999999999</v>
      </c>
      <c r="BV349" s="530">
        <f>IF(OR(BV345=0, BV345=""), BV346, IF(BV346&gt;(BV345*(1+Dash!$B$6)), BV345*(1+Dash!$B$6), IF(BV346&lt;(BV345*(1-Dash!$B$7)), BV345*(1-Dash!$B$7), BV346)))</f>
        <v>0</v>
      </c>
      <c r="BW349" s="530">
        <f>IF(OR(BW345=0, BW345=""), BW346, IF(BW346&gt;(BW345*(1+Dash!$B$6)), BW345*(1+Dash!$B$6), IF(BW346&lt;(BW345*(1-Dash!$B$7)), BW345*(1-Dash!$B$7), BW346)))</f>
        <v>9.5</v>
      </c>
      <c r="BX349" s="530">
        <f>IF(OR(BX345=0, BX345=""), BX346, IF(BX346&gt;(BX345*(1+Dash!$B$6)), BX345*(1+Dash!$B$6), IF(BX346&lt;(BX345*(1-Dash!$B$7)), BX345*(1-Dash!$B$7), BX346)))</f>
        <v>9.5</v>
      </c>
      <c r="BY349" s="530">
        <f>IF(OR(BY345=0, BY345=""), BY346, IF(BY346&gt;(BY345*(1+Dash!$B$6)), BY345*(1+Dash!$B$6), IF(BY346&lt;(BY345*(1-Dash!$B$7)), BY345*(1-Dash!$B$7), BY346)))</f>
        <v>22</v>
      </c>
      <c r="BZ349" s="530">
        <f>IF(OR(BZ345=0, BZ345=""), BZ346, IF(BZ346&gt;(BZ345*(1+Dash!$B$6)), BZ345*(1+Dash!$B$6), IF(BZ346&lt;(BZ345*(1-Dash!$B$7)), BZ345*(1-Dash!$B$7), BZ346)))</f>
        <v>44.65</v>
      </c>
      <c r="CA349" s="530">
        <f>IF(OR(CA345=0, CA345=""), CA346, IF(CA346&gt;(CA345*(1+Dash!$B$6)), CA345*(1+Dash!$B$6), IF(CA346&lt;(CA345*(1-Dash!$B$7)), CA345*(1-Dash!$B$7), CA346)))</f>
        <v>0</v>
      </c>
    </row>
    <row r="350" spans="1:79" s="477" customFormat="1">
      <c r="A350" s="477" t="s">
        <v>103</v>
      </c>
      <c r="B350" s="477" t="s">
        <v>1884</v>
      </c>
      <c r="C350" s="477">
        <v>2026</v>
      </c>
      <c r="D350" s="477" t="s">
        <v>1937</v>
      </c>
      <c r="E350" s="530">
        <f>IF(E347&gt;(E349*(1+Dash!$B$6)), E349*(1+Dash!$B$6), IF(E347&lt;(E349*(1-Dash!$B$7)), E349*(1-Dash!$B$7), E347))</f>
        <v>841</v>
      </c>
      <c r="F350" s="530">
        <f>IF(F347&gt;(F349*(1+Dash!$B$6)), F349*(1+Dash!$B$6), IF(F347&lt;(F349*(1-Dash!$B$7)), F349*(1-Dash!$B$7), F347))</f>
        <v>744</v>
      </c>
      <c r="G350" s="530">
        <f>IF(G347&gt;(G349*(1+Dash!$B$6)), G349*(1+Dash!$B$6), IF(G347&lt;(G349*(1-Dash!$B$7)), G349*(1-Dash!$B$7), G347))</f>
        <v>453</v>
      </c>
      <c r="H350" s="530">
        <f>IF(H347&gt;(H349*(1+Dash!$B$6)), H349*(1+Dash!$B$6), IF(H347&lt;(H349*(1-Dash!$B$7)), H349*(1-Dash!$B$7), H347))</f>
        <v>277</v>
      </c>
      <c r="I350" s="530">
        <f>IF(I347&gt;(I349*(1+Dash!$B$6)), I349*(1+Dash!$B$6), IF(I347&lt;(I349*(1-Dash!$B$7)), I349*(1-Dash!$B$7), I347))</f>
        <v>96.800000000000011</v>
      </c>
      <c r="J350" s="530">
        <f>IF(J347&gt;(J349*(1+Dash!$B$6)), J349*(1+Dash!$B$6), IF(J347&lt;(J349*(1-Dash!$B$7)), J349*(1-Dash!$B$7), J347))</f>
        <v>1</v>
      </c>
      <c r="K350" s="530">
        <f>IF(K347&gt;(K349*(1+Dash!$B$6)), K349*(1+Dash!$B$6), IF(K347&lt;(K349*(1-Dash!$B$7)), K349*(1-Dash!$B$7), K347))</f>
        <v>0</v>
      </c>
      <c r="L350" s="530">
        <f>IF(L347&gt;(L349*(1+Dash!$B$6)), L349*(1+Dash!$B$6), IF(L347&lt;(L349*(1-Dash!$B$7)), L349*(1-Dash!$B$7), L347))</f>
        <v>0.90249999999999997</v>
      </c>
      <c r="M350" s="530">
        <f>IF(M347&gt;(M349*(1+Dash!$B$6)), M349*(1+Dash!$B$6), IF(M347&lt;(M349*(1-Dash!$B$7)), M349*(1-Dash!$B$7), M347))</f>
        <v>0</v>
      </c>
      <c r="N350" s="530">
        <f>IF(N347&gt;(N349*(1+Dash!$B$6)), N349*(1+Dash!$B$6), IF(N347&lt;(N349*(1-Dash!$B$7)), N349*(1-Dash!$B$7), N347))</f>
        <v>169.4</v>
      </c>
      <c r="O350" s="530">
        <f>IF(O347&gt;(O349*(1+Dash!$B$6)), O349*(1+Dash!$B$6), IF(O347&lt;(O349*(1-Dash!$B$7)), O349*(1-Dash!$B$7), O347))</f>
        <v>0</v>
      </c>
      <c r="P350" s="530">
        <f>IF(P347&gt;(P349*(1+Dash!$B$6)), P349*(1+Dash!$B$6), IF(P347&lt;(P349*(1-Dash!$B$7)), P349*(1-Dash!$B$7), P347))</f>
        <v>169.4</v>
      </c>
      <c r="Q350" s="530">
        <f>IF(Q347&gt;(Q349*(1+Dash!$B$6)), Q349*(1+Dash!$B$6), IF(Q347&lt;(Q349*(1-Dash!$B$7)), Q349*(1-Dash!$B$7), Q347))</f>
        <v>0</v>
      </c>
      <c r="R350" s="530">
        <f>IF(R347&gt;(R349*(1+Dash!$B$6)), R349*(1+Dash!$B$6), IF(R347&lt;(R349*(1-Dash!$B$7)), R349*(1-Dash!$B$7), R347))</f>
        <v>0</v>
      </c>
      <c r="S350" s="530">
        <f>IF(S347&gt;(S349*(1+Dash!$B$6)), S349*(1+Dash!$B$6), IF(S347&lt;(S349*(1-Dash!$B$7)), S349*(1-Dash!$B$7), S347))</f>
        <v>0</v>
      </c>
      <c r="T350" s="530">
        <f>IF(T347&gt;(T349*(1+Dash!$B$6)), T349*(1+Dash!$B$6), IF(T347&lt;(T349*(1-Dash!$B$7)), T349*(1-Dash!$B$7), T347))</f>
        <v>0</v>
      </c>
      <c r="U350" s="530">
        <f>IF(U347&gt;(U349*(1+Dash!$B$6)), U349*(1+Dash!$B$6), IF(U347&lt;(U349*(1-Dash!$B$7)), U349*(1-Dash!$B$7), U347))</f>
        <v>0</v>
      </c>
      <c r="V350" s="530">
        <f>IF(V347&gt;(V349*(1+Dash!$B$6)), V349*(1+Dash!$B$6), IF(V347&lt;(V349*(1-Dash!$B$7)), V349*(1-Dash!$B$7), V347))</f>
        <v>0</v>
      </c>
      <c r="W350" s="530">
        <f>IF(W347&gt;(W349*(1+Dash!$B$6)), W349*(1+Dash!$B$6), IF(W347&lt;(W349*(1-Dash!$B$7)), W349*(1-Dash!$B$7), W347))</f>
        <v>0</v>
      </c>
      <c r="X350" s="530">
        <f>IF(X347&gt;(X349*(1+Dash!$B$6)), X349*(1+Dash!$B$6), IF(X347&lt;(X349*(1-Dash!$B$7)), X349*(1-Dash!$B$7), X347))</f>
        <v>0</v>
      </c>
      <c r="Y350" s="530">
        <f>IF(Y347&gt;(Y349*(1+Dash!$B$6)), Y349*(1+Dash!$B$6), IF(Y347&lt;(Y349*(1-Dash!$B$7)), Y349*(1-Dash!$B$7), Y347))</f>
        <v>0</v>
      </c>
      <c r="Z350" s="530">
        <f>IF(Z347&gt;(Z349*(1+Dash!$B$6)), Z349*(1+Dash!$B$6), IF(Z347&lt;(Z349*(1-Dash!$B$7)), Z349*(1-Dash!$B$7), Z347))</f>
        <v>0</v>
      </c>
      <c r="AA350" s="530">
        <f>IF(AA347&gt;(AA349*(1+Dash!$B$6)), AA349*(1+Dash!$B$6), IF(AA347&lt;(AA349*(1-Dash!$B$7)), AA349*(1-Dash!$B$7), AA347))</f>
        <v>0</v>
      </c>
      <c r="AB350" s="530">
        <f>IF(AB347&gt;(AB349*(1+Dash!$B$6)), AB349*(1+Dash!$B$6), IF(AB347&lt;(AB349*(1-Dash!$B$7)), AB349*(1-Dash!$B$7), AB347))</f>
        <v>0</v>
      </c>
      <c r="AC350" s="530">
        <f>IF(AC347&gt;(AC349*(1+Dash!$B$6)), AC349*(1+Dash!$B$6), IF(AC347&lt;(AC349*(1-Dash!$B$7)), AC349*(1-Dash!$B$7), AC347))</f>
        <v>444</v>
      </c>
      <c r="AD350" s="530">
        <f>IF(AD347&gt;(AD349*(1+Dash!$B$6)), AD349*(1+Dash!$B$6), IF(AD347&lt;(AD349*(1-Dash!$B$7)), AD349*(1-Dash!$B$7), AD347))</f>
        <v>251.79749999999999</v>
      </c>
      <c r="AE350" s="530">
        <f>IF(AE347&gt;(AE349*(1+Dash!$B$6)), AE349*(1+Dash!$B$6), IF(AE347&lt;(AE349*(1-Dash!$B$7)), AE349*(1-Dash!$B$7), AE347))</f>
        <v>169</v>
      </c>
      <c r="AF350" s="530">
        <f>IF(AF347&gt;(AF349*(1+Dash!$B$6)), AF349*(1+Dash!$B$6), IF(AF347&lt;(AF349*(1-Dash!$B$7)), AF349*(1-Dash!$B$7), AF347))</f>
        <v>122.21000000000002</v>
      </c>
      <c r="AG350" s="530">
        <f>IF(AG347&gt;(AG349*(1+Dash!$B$6)), AG349*(1+Dash!$B$6), IF(AG347&lt;(AG349*(1-Dash!$B$7)), AG349*(1-Dash!$B$7), AG347))</f>
        <v>155</v>
      </c>
      <c r="AH350" s="530">
        <f>IF(AH347&gt;(AH349*(1+Dash!$B$6)), AH349*(1+Dash!$B$6), IF(AH347&lt;(AH349*(1-Dash!$B$7)), AH349*(1-Dash!$B$7), AH347))</f>
        <v>104.68999999999998</v>
      </c>
      <c r="AI350" s="530">
        <f>IF(AI347&gt;(AI349*(1+Dash!$B$6)), AI349*(1+Dash!$B$6), IF(AI347&lt;(AI349*(1-Dash!$B$7)), AI349*(1-Dash!$B$7), AI347))</f>
        <v>39.709999999999994</v>
      </c>
      <c r="AJ350" s="530">
        <f>IF(AJ347&gt;(AJ349*(1+Dash!$B$6)), AJ349*(1+Dash!$B$6), IF(AJ347&lt;(AJ349*(1-Dash!$B$7)), AJ349*(1-Dash!$B$7), AJ347))</f>
        <v>8.4700000000000024</v>
      </c>
      <c r="AK350" s="530">
        <f>IF(AK347&gt;(AK349*(1+Dash!$B$6)), AK349*(1+Dash!$B$6), IF(AK347&lt;(AK349*(1-Dash!$B$7)), AK349*(1-Dash!$B$7), AK347))</f>
        <v>289</v>
      </c>
      <c r="AL350" s="530">
        <f>IF(AL347&gt;(AL349*(1+Dash!$B$6)), AL349*(1+Dash!$B$6), IF(AL347&lt;(AL349*(1-Dash!$B$7)), AL349*(1-Dash!$B$7), AL347))</f>
        <v>152</v>
      </c>
      <c r="AM350" s="530">
        <f>IF(AM347&gt;(AM349*(1+Dash!$B$6)), AM349*(1+Dash!$B$6), IF(AM347&lt;(AM349*(1-Dash!$B$7)), AM349*(1-Dash!$B$7), AM347))</f>
        <v>130.68000000000004</v>
      </c>
      <c r="AN350" s="530">
        <f>IF(AN347&gt;(AN349*(1+Dash!$B$6)), AN349*(1+Dash!$B$6), IF(AN347&lt;(AN349*(1-Dash!$B$7)), AN349*(1-Dash!$B$7), AN347))</f>
        <v>99</v>
      </c>
      <c r="AO350" s="530">
        <f>IF(AO347&gt;(AO349*(1+Dash!$B$6)), AO349*(1+Dash!$B$6), IF(AO347&lt;(AO349*(1-Dash!$B$7)), AO349*(1-Dash!$B$7), AO347))</f>
        <v>0</v>
      </c>
      <c r="AP350" s="530">
        <f>IF(AP347&gt;(AP349*(1+Dash!$B$6)), AP349*(1+Dash!$B$6), IF(AP347&lt;(AP349*(1-Dash!$B$7)), AP349*(1-Dash!$B$7), AP347))</f>
        <v>0</v>
      </c>
      <c r="AQ350" s="530">
        <f>IF(AQ347&gt;(AQ349*(1+Dash!$B$6)), AQ349*(1+Dash!$B$6), IF(AQ347&lt;(AQ349*(1-Dash!$B$7)), AQ349*(1-Dash!$B$7), AQ347))</f>
        <v>0</v>
      </c>
      <c r="AR350" s="530">
        <f>IF(AR347&gt;(AR349*(1+Dash!$B$6)), AR349*(1+Dash!$B$6), IF(AR347&lt;(AR349*(1-Dash!$B$7)), AR349*(1-Dash!$B$7), AR347))</f>
        <v>0</v>
      </c>
      <c r="AS350" s="530">
        <f>IF(AS347&gt;(AS349*(1+Dash!$B$6)), AS349*(1+Dash!$B$6), IF(AS347&lt;(AS349*(1-Dash!$B$7)), AS349*(1-Dash!$B$7), AS347))</f>
        <v>0</v>
      </c>
      <c r="AT350" s="530">
        <f>IF(AT347&gt;(AT349*(1+Dash!$B$6)), AT349*(1+Dash!$B$6), IF(AT347&lt;(AT349*(1-Dash!$B$7)), AT349*(1-Dash!$B$7), AT347))</f>
        <v>0</v>
      </c>
      <c r="AU350" s="530">
        <f>IF(AU347&gt;(AU349*(1+Dash!$B$6)), AU349*(1+Dash!$B$6), IF(AU347&lt;(AU349*(1-Dash!$B$7)), AU349*(1-Dash!$B$7), AU347))</f>
        <v>0</v>
      </c>
      <c r="AV350" s="530">
        <f>IF(AV347&gt;(AV349*(1+Dash!$B$6)), AV349*(1+Dash!$B$6), IF(AV347&lt;(AV349*(1-Dash!$B$7)), AV349*(1-Dash!$B$7), AV347))</f>
        <v>0</v>
      </c>
      <c r="AW350" s="530">
        <f>IF(AW347&gt;(AW349*(1+Dash!$B$6)), AW349*(1+Dash!$B$6), IF(AW347&lt;(AW349*(1-Dash!$B$7)), AW349*(1-Dash!$B$7), AW347))</f>
        <v>0</v>
      </c>
      <c r="AX350" s="530">
        <f>IF(AX347&gt;(AX349*(1+Dash!$B$6)), AX349*(1+Dash!$B$6), IF(AX347&lt;(AX349*(1-Dash!$B$7)), AX349*(1-Dash!$B$7), AX347))</f>
        <v>0</v>
      </c>
      <c r="AY350" s="530">
        <f>IF(AY347&gt;(AY349*(1+Dash!$B$6)), AY349*(1+Dash!$B$6), IF(AY347&lt;(AY349*(1-Dash!$B$7)), AY349*(1-Dash!$B$7), AY347))</f>
        <v>0</v>
      </c>
      <c r="AZ350" s="530">
        <f>IF(AZ347&gt;(AZ349*(1+Dash!$B$6)), AZ349*(1+Dash!$B$6), IF(AZ347&lt;(AZ349*(1-Dash!$B$7)), AZ349*(1-Dash!$B$7), AZ347))</f>
        <v>0</v>
      </c>
      <c r="BA350" s="530">
        <f>IF(BA347&gt;(BA349*(1+Dash!$B$6)), BA349*(1+Dash!$B$6), IF(BA347&lt;(BA349*(1-Dash!$B$7)), BA349*(1-Dash!$B$7), BA347))</f>
        <v>751</v>
      </c>
      <c r="BB350" s="530">
        <f>IF(BB347&gt;(BB349*(1+Dash!$B$6)), BB349*(1+Dash!$B$6), IF(BB347&lt;(BB349*(1-Dash!$B$7)), BB349*(1-Dash!$B$7), BB347))</f>
        <v>406</v>
      </c>
      <c r="BC350" s="530">
        <f>IF(BC347&gt;(BC349*(1+Dash!$B$6)), BC349*(1+Dash!$B$6), IF(BC347&lt;(BC349*(1-Dash!$B$7)), BC349*(1-Dash!$B$7), BC347))</f>
        <v>307</v>
      </c>
      <c r="BD350" s="530">
        <f>IF(BD347&gt;(BD349*(1+Dash!$B$6)), BD349*(1+Dash!$B$6), IF(BD347&lt;(BD349*(1-Dash!$B$7)), BD349*(1-Dash!$B$7), BD347))</f>
        <v>173</v>
      </c>
      <c r="BE350" s="530">
        <f>IF(BE347&gt;(BE349*(1+Dash!$B$6)), BE349*(1+Dash!$B$6), IF(BE347&lt;(BE349*(1-Dash!$B$7)), BE349*(1-Dash!$B$7), BE347))</f>
        <v>517</v>
      </c>
      <c r="BF350" s="530">
        <f>IF(BF347&gt;(BF349*(1+Dash!$B$6)), BF349*(1+Dash!$B$6), IF(BF347&lt;(BF349*(1-Dash!$B$7)), BF349*(1-Dash!$B$7), BF347))</f>
        <v>326</v>
      </c>
      <c r="BG350" s="530">
        <f>IF(BG347&gt;(BG349*(1+Dash!$B$6)), BG349*(1+Dash!$B$6), IF(BG347&lt;(BG349*(1-Dash!$B$7)), BG349*(1-Dash!$B$7), BG347))</f>
        <v>160.93000000000004</v>
      </c>
      <c r="BH350" s="530">
        <f>IF(BH347&gt;(BH349*(1+Dash!$B$6)), BH349*(1+Dash!$B$6), IF(BH347&lt;(BH349*(1-Dash!$B$7)), BH349*(1-Dash!$B$7), BH347))</f>
        <v>42.35</v>
      </c>
      <c r="BI350" s="530">
        <f>IF(BI347&gt;(BI349*(1+Dash!$B$6)), BI349*(1+Dash!$B$6), IF(BI347&lt;(BI349*(1-Dash!$B$7)), BI349*(1-Dash!$B$7), BI347))</f>
        <v>288.8</v>
      </c>
      <c r="BJ350" s="530">
        <f>IF(BJ347&gt;(BJ349*(1+Dash!$B$6)), BJ349*(1+Dash!$B$6), IF(BJ347&lt;(BJ349*(1-Dash!$B$7)), BJ349*(1-Dash!$B$7), BJ347))</f>
        <v>127.25249999999998</v>
      </c>
      <c r="BK350" s="530">
        <f>IF(BK347&gt;(BK349*(1+Dash!$B$6)), BK349*(1+Dash!$B$6), IF(BK347&lt;(BK349*(1-Dash!$B$7)), BK349*(1-Dash!$B$7), BK347))</f>
        <v>155.22999999999999</v>
      </c>
      <c r="BL350" s="530">
        <f>IF(BL347&gt;(BL349*(1+Dash!$B$6)), BL349*(1+Dash!$B$6), IF(BL347&lt;(BL349*(1-Dash!$B$7)), BL349*(1-Dash!$B$7), BL347))</f>
        <v>111.00749999999999</v>
      </c>
      <c r="BM350" s="530">
        <f>IF(BM347&gt;(BM349*(1+Dash!$B$6)), BM349*(1+Dash!$B$6), IF(BM347&lt;(BM349*(1-Dash!$B$7)), BM349*(1-Dash!$B$7), BM347))</f>
        <v>12.634999999999998</v>
      </c>
      <c r="BN350" s="530">
        <f>IF(BN347&gt;(BN349*(1+Dash!$B$6)), BN349*(1+Dash!$B$6), IF(BN347&lt;(BN349*(1-Dash!$B$7)), BN349*(1-Dash!$B$7), BN347))</f>
        <v>0</v>
      </c>
      <c r="BO350" s="530">
        <f>IF(BO347&gt;(BO349*(1+Dash!$B$6)), BO349*(1+Dash!$B$6), IF(BO347&lt;(BO349*(1-Dash!$B$7)), BO349*(1-Dash!$B$7), BO347))</f>
        <v>9.0250000000000004</v>
      </c>
      <c r="BP350" s="530">
        <f>IF(BP347&gt;(BP349*(1+Dash!$B$6)), BP349*(1+Dash!$B$6), IF(BP347&lt;(BP349*(1-Dash!$B$7)), BP349*(1-Dash!$B$7), BP347))</f>
        <v>9.0250000000000004</v>
      </c>
      <c r="BQ350" s="530">
        <f>IF(BQ347&gt;(BQ349*(1+Dash!$B$6)), BQ349*(1+Dash!$B$6), IF(BQ347&lt;(BQ349*(1-Dash!$B$7)), BQ349*(1-Dash!$B$7), BQ347))</f>
        <v>0</v>
      </c>
      <c r="BR350" s="530">
        <f>IF(BR347&gt;(BR349*(1+Dash!$B$6)), BR349*(1+Dash!$B$6), IF(BR347&lt;(BR349*(1-Dash!$B$7)), BR349*(1-Dash!$B$7), BR347))</f>
        <v>0</v>
      </c>
      <c r="BS350" s="530">
        <f>IF(BS347&gt;(BS349*(1+Dash!$B$6)), BS349*(1+Dash!$B$6), IF(BS347&lt;(BS349*(1-Dash!$B$7)), BS349*(1-Dash!$B$7), BS347))</f>
        <v>0</v>
      </c>
      <c r="BT350" s="530">
        <f>IF(BT347&gt;(BT349*(1+Dash!$B$6)), BT349*(1+Dash!$B$6), IF(BT347&lt;(BT349*(1-Dash!$B$7)), BT349*(1-Dash!$B$7), BT347))</f>
        <v>0</v>
      </c>
      <c r="BU350" s="530">
        <f>IF(BU347&gt;(BU349*(1+Dash!$B$6)), BU349*(1+Dash!$B$6), IF(BU347&lt;(BU349*(1-Dash!$B$7)), BU349*(1-Dash!$B$7), BU347))</f>
        <v>12.634999999999998</v>
      </c>
      <c r="BV350" s="530">
        <f>IF(BV347&gt;(BV349*(1+Dash!$B$6)), BV349*(1+Dash!$B$6), IF(BV347&lt;(BV349*(1-Dash!$B$7)), BV349*(1-Dash!$B$7), BV347))</f>
        <v>0</v>
      </c>
      <c r="BW350" s="530">
        <f>IF(BW347&gt;(BW349*(1+Dash!$B$6)), BW349*(1+Dash!$B$6), IF(BW347&lt;(BW349*(1-Dash!$B$7)), BW349*(1-Dash!$B$7), BW347))</f>
        <v>9.0250000000000004</v>
      </c>
      <c r="BX350" s="530">
        <f>IF(BX347&gt;(BX349*(1+Dash!$B$6)), BX349*(1+Dash!$B$6), IF(BX347&lt;(BX349*(1-Dash!$B$7)), BX349*(1-Dash!$B$7), BX347))</f>
        <v>9.0250000000000004</v>
      </c>
      <c r="BY350" s="530">
        <f>IF(BY347&gt;(BY349*(1+Dash!$B$6)), BY349*(1+Dash!$B$6), IF(BY347&lt;(BY349*(1-Dash!$B$7)), BY349*(1-Dash!$B$7), BY347))</f>
        <v>22</v>
      </c>
      <c r="BZ350" s="530">
        <f>IF(BZ347&gt;(BZ349*(1+Dash!$B$6)), BZ349*(1+Dash!$B$6), IF(BZ347&lt;(BZ349*(1-Dash!$B$7)), BZ349*(1-Dash!$B$7), BZ347))</f>
        <v>42.417499999999997</v>
      </c>
      <c r="CA350" s="530">
        <f>IF(CA347&gt;(CA349*(1+Dash!$B$6)), CA349*(1+Dash!$B$6), IF(CA347&lt;(CA349*(1-Dash!$B$7)), CA349*(1-Dash!$B$7), CA347))</f>
        <v>0</v>
      </c>
    </row>
    <row r="351" spans="1:79" s="477" customFormat="1">
      <c r="A351" s="477" t="s">
        <v>105</v>
      </c>
      <c r="B351" s="477" t="s">
        <v>1765</v>
      </c>
      <c r="C351" s="477">
        <v>2018</v>
      </c>
      <c r="D351" s="477" t="s">
        <v>1934</v>
      </c>
      <c r="E351" s="530">
        <v>581</v>
      </c>
      <c r="F351" s="530">
        <v>889</v>
      </c>
      <c r="G351" s="530">
        <v>411</v>
      </c>
      <c r="H351" s="530">
        <v>333</v>
      </c>
      <c r="I351" s="530">
        <v>186</v>
      </c>
      <c r="J351" s="530">
        <v>0</v>
      </c>
      <c r="K351" s="530">
        <v>0</v>
      </c>
      <c r="L351" s="530">
        <v>0</v>
      </c>
      <c r="M351" s="530">
        <v>0</v>
      </c>
      <c r="N351" s="530">
        <v>0</v>
      </c>
      <c r="O351" s="530">
        <v>0</v>
      </c>
      <c r="P351" s="530">
        <v>0</v>
      </c>
      <c r="Q351" s="530">
        <v>0</v>
      </c>
      <c r="R351" s="530">
        <v>0</v>
      </c>
      <c r="S351" s="530">
        <v>0</v>
      </c>
      <c r="T351" s="530">
        <v>0</v>
      </c>
      <c r="U351" s="530">
        <v>0</v>
      </c>
      <c r="V351" s="530">
        <v>0</v>
      </c>
      <c r="W351" s="530">
        <v>0</v>
      </c>
      <c r="X351" s="530">
        <v>0</v>
      </c>
      <c r="Y351" s="530">
        <v>0</v>
      </c>
      <c r="Z351" s="530">
        <v>0</v>
      </c>
      <c r="AA351" s="530">
        <v>0</v>
      </c>
      <c r="AB351" s="530">
        <v>0</v>
      </c>
      <c r="AC351" s="530">
        <v>245</v>
      </c>
      <c r="AD351" s="530">
        <v>123</v>
      </c>
      <c r="AE351" s="530">
        <v>115</v>
      </c>
      <c r="AF351" s="530">
        <v>115</v>
      </c>
      <c r="AG351" s="530">
        <v>90</v>
      </c>
      <c r="AH351" s="530">
        <v>43</v>
      </c>
      <c r="AI351" s="530">
        <v>35</v>
      </c>
      <c r="AJ351" s="530">
        <v>35</v>
      </c>
      <c r="AK351" s="530">
        <v>155</v>
      </c>
      <c r="AL351" s="530">
        <v>80</v>
      </c>
      <c r="AM351" s="530">
        <v>80</v>
      </c>
      <c r="AN351" s="530">
        <v>80</v>
      </c>
      <c r="AO351" s="530">
        <v>0</v>
      </c>
      <c r="AP351" s="530">
        <v>0</v>
      </c>
      <c r="AQ351" s="530">
        <v>0</v>
      </c>
      <c r="AR351" s="530">
        <v>0</v>
      </c>
      <c r="AS351" s="530">
        <v>0</v>
      </c>
      <c r="AT351" s="530">
        <v>0</v>
      </c>
      <c r="AU351" s="530">
        <v>0</v>
      </c>
      <c r="AV351" s="530">
        <v>0</v>
      </c>
      <c r="AW351" s="530">
        <v>0</v>
      </c>
      <c r="AX351" s="530">
        <v>0</v>
      </c>
      <c r="AY351" s="530">
        <v>0</v>
      </c>
      <c r="AZ351" s="530">
        <v>0</v>
      </c>
      <c r="BA351" s="530">
        <v>846</v>
      </c>
      <c r="BB351" s="530">
        <v>435</v>
      </c>
      <c r="BC351" s="530">
        <v>380</v>
      </c>
      <c r="BD351" s="530">
        <v>279</v>
      </c>
      <c r="BE351" s="530">
        <v>660</v>
      </c>
      <c r="BF351" s="530">
        <v>322</v>
      </c>
      <c r="BG351" s="530">
        <v>287</v>
      </c>
      <c r="BH351" s="530">
        <v>177</v>
      </c>
      <c r="BI351" s="530">
        <v>186</v>
      </c>
      <c r="BJ351" s="530">
        <v>113</v>
      </c>
      <c r="BK351" s="530">
        <v>93</v>
      </c>
      <c r="BL351" s="530">
        <v>102</v>
      </c>
      <c r="BM351" s="530">
        <v>0</v>
      </c>
      <c r="BN351" s="530">
        <v>0</v>
      </c>
      <c r="BO351" s="530">
        <v>0</v>
      </c>
      <c r="BP351" s="530">
        <v>0</v>
      </c>
      <c r="BQ351" s="530">
        <v>0</v>
      </c>
      <c r="BR351" s="530">
        <v>0</v>
      </c>
      <c r="BS351" s="530">
        <v>0</v>
      </c>
      <c r="BT351" s="530">
        <v>0</v>
      </c>
      <c r="BU351" s="530">
        <v>0</v>
      </c>
      <c r="BV351" s="530">
        <v>0</v>
      </c>
      <c r="BW351" s="530">
        <v>0</v>
      </c>
      <c r="BX351" s="530">
        <v>0</v>
      </c>
      <c r="BY351" s="530">
        <v>15</v>
      </c>
      <c r="BZ351" s="530">
        <v>59</v>
      </c>
      <c r="CA351" s="530">
        <v>0</v>
      </c>
    </row>
    <row r="352" spans="1:79" s="477" customFormat="1">
      <c r="A352" s="477" t="s">
        <v>105</v>
      </c>
      <c r="B352" s="477" t="s">
        <v>1765</v>
      </c>
      <c r="C352" s="477">
        <v>2019</v>
      </c>
      <c r="D352" s="477" t="s">
        <v>1934</v>
      </c>
      <c r="E352" s="530">
        <v>659</v>
      </c>
      <c r="F352" s="530">
        <v>904</v>
      </c>
      <c r="G352" s="530">
        <v>429</v>
      </c>
      <c r="H352" s="530">
        <v>297</v>
      </c>
      <c r="I352" s="530">
        <v>162</v>
      </c>
      <c r="J352" s="530">
        <v>0</v>
      </c>
      <c r="K352" s="530">
        <v>0</v>
      </c>
      <c r="L352" s="530">
        <v>0</v>
      </c>
      <c r="M352" s="530">
        <v>0</v>
      </c>
      <c r="N352" s="530">
        <v>0</v>
      </c>
      <c r="O352" s="530">
        <v>0</v>
      </c>
      <c r="P352" s="530">
        <v>0</v>
      </c>
      <c r="Q352" s="530">
        <v>0</v>
      </c>
      <c r="R352" s="530">
        <v>0</v>
      </c>
      <c r="S352" s="530">
        <v>0</v>
      </c>
      <c r="T352" s="530">
        <v>0</v>
      </c>
      <c r="U352" s="530">
        <v>0</v>
      </c>
      <c r="V352" s="530">
        <v>0</v>
      </c>
      <c r="W352" s="530">
        <v>0</v>
      </c>
      <c r="X352" s="530">
        <v>0</v>
      </c>
      <c r="Y352" s="530">
        <v>0</v>
      </c>
      <c r="Z352" s="530">
        <v>0</v>
      </c>
      <c r="AA352" s="530">
        <v>0</v>
      </c>
      <c r="AB352" s="530">
        <v>0</v>
      </c>
      <c r="AC352" s="530">
        <v>252</v>
      </c>
      <c r="AD352" s="530">
        <v>66</v>
      </c>
      <c r="AE352" s="530">
        <v>102</v>
      </c>
      <c r="AF352" s="530">
        <v>132</v>
      </c>
      <c r="AG352" s="530">
        <v>44</v>
      </c>
      <c r="AH352" s="530">
        <v>10</v>
      </c>
      <c r="AI352" s="530">
        <v>12</v>
      </c>
      <c r="AJ352" s="530">
        <v>13</v>
      </c>
      <c r="AK352" s="530">
        <v>208</v>
      </c>
      <c r="AL352" s="530">
        <v>56</v>
      </c>
      <c r="AM352" s="530">
        <v>90</v>
      </c>
      <c r="AN352" s="530">
        <v>119</v>
      </c>
      <c r="AO352" s="530">
        <v>0</v>
      </c>
      <c r="AP352" s="530">
        <v>0</v>
      </c>
      <c r="AQ352" s="530">
        <v>0</v>
      </c>
      <c r="AR352" s="530">
        <v>0</v>
      </c>
      <c r="AS352" s="530">
        <v>0</v>
      </c>
      <c r="AT352" s="530">
        <v>0</v>
      </c>
      <c r="AU352" s="530">
        <v>0</v>
      </c>
      <c r="AV352" s="530">
        <v>0</v>
      </c>
      <c r="AW352" s="530">
        <v>0</v>
      </c>
      <c r="AX352" s="530">
        <v>0</v>
      </c>
      <c r="AY352" s="530">
        <v>0</v>
      </c>
      <c r="AZ352" s="530">
        <v>0</v>
      </c>
      <c r="BA352" s="530">
        <v>907</v>
      </c>
      <c r="BB352" s="530">
        <v>459</v>
      </c>
      <c r="BC352" s="530">
        <v>388</v>
      </c>
      <c r="BD352" s="530">
        <v>327</v>
      </c>
      <c r="BE352" s="530">
        <v>712</v>
      </c>
      <c r="BF352" s="530">
        <v>370</v>
      </c>
      <c r="BG352" s="530">
        <v>300</v>
      </c>
      <c r="BH352" s="530">
        <v>218</v>
      </c>
      <c r="BI352" s="530">
        <v>195</v>
      </c>
      <c r="BJ352" s="530">
        <v>89</v>
      </c>
      <c r="BK352" s="530">
        <v>88</v>
      </c>
      <c r="BL352" s="530">
        <v>109</v>
      </c>
      <c r="BM352" s="530">
        <v>0</v>
      </c>
      <c r="BN352" s="530">
        <v>0</v>
      </c>
      <c r="BO352" s="530">
        <v>0</v>
      </c>
      <c r="BP352" s="530">
        <v>0</v>
      </c>
      <c r="BQ352" s="530">
        <v>0</v>
      </c>
      <c r="BR352" s="530">
        <v>0</v>
      </c>
      <c r="BS352" s="530">
        <v>0</v>
      </c>
      <c r="BT352" s="530">
        <v>0</v>
      </c>
      <c r="BU352" s="530">
        <v>0</v>
      </c>
      <c r="BV352" s="530">
        <v>0</v>
      </c>
      <c r="BW352" s="530">
        <v>0</v>
      </c>
      <c r="BX352" s="530">
        <v>0</v>
      </c>
      <c r="BY352" s="530">
        <v>19</v>
      </c>
      <c r="BZ352" s="530">
        <v>75</v>
      </c>
      <c r="CA352" s="530">
        <v>0</v>
      </c>
    </row>
    <row r="353" spans="1:79" s="477" customFormat="1">
      <c r="A353" s="477" t="s">
        <v>105</v>
      </c>
      <c r="B353" s="477" t="s">
        <v>1765</v>
      </c>
      <c r="C353" s="477">
        <v>2020</v>
      </c>
      <c r="D353" s="477" t="s">
        <v>1934</v>
      </c>
      <c r="E353" s="530">
        <v>667</v>
      </c>
      <c r="F353" s="530">
        <v>957</v>
      </c>
      <c r="G353" s="530">
        <v>460</v>
      </c>
      <c r="H353" s="530">
        <v>333</v>
      </c>
      <c r="I353" s="530">
        <v>163</v>
      </c>
      <c r="J353" s="530">
        <v>0</v>
      </c>
      <c r="K353" s="530">
        <v>0</v>
      </c>
      <c r="L353" s="530">
        <v>0</v>
      </c>
      <c r="M353" s="530">
        <v>0</v>
      </c>
      <c r="N353" s="530">
        <v>164</v>
      </c>
      <c r="O353" s="530">
        <v>0</v>
      </c>
      <c r="P353" s="530">
        <v>164</v>
      </c>
      <c r="Q353" s="530">
        <v>56</v>
      </c>
      <c r="R353" s="530">
        <v>0</v>
      </c>
      <c r="S353" s="530">
        <v>0</v>
      </c>
      <c r="T353" s="530">
        <v>0</v>
      </c>
      <c r="U353" s="530">
        <v>6</v>
      </c>
      <c r="V353" s="530">
        <v>0</v>
      </c>
      <c r="W353" s="530">
        <v>0</v>
      </c>
      <c r="X353" s="530">
        <v>0</v>
      </c>
      <c r="Y353" s="530">
        <v>50</v>
      </c>
      <c r="Z353" s="530">
        <v>0</v>
      </c>
      <c r="AA353" s="530">
        <v>0</v>
      </c>
      <c r="AB353" s="530">
        <v>0</v>
      </c>
      <c r="AC353" s="530">
        <v>139</v>
      </c>
      <c r="AD353" s="530">
        <v>34</v>
      </c>
      <c r="AE353" s="530">
        <v>57</v>
      </c>
      <c r="AF353" s="530">
        <v>86</v>
      </c>
      <c r="AG353" s="530">
        <v>27</v>
      </c>
      <c r="AH353" s="530">
        <v>7</v>
      </c>
      <c r="AI353" s="530">
        <v>6</v>
      </c>
      <c r="AJ353" s="530">
        <v>11</v>
      </c>
      <c r="AK353" s="530">
        <v>112</v>
      </c>
      <c r="AL353" s="530">
        <v>27</v>
      </c>
      <c r="AM353" s="530">
        <v>51</v>
      </c>
      <c r="AN353" s="530">
        <v>75</v>
      </c>
      <c r="AO353" s="530">
        <v>0</v>
      </c>
      <c r="AP353" s="530">
        <v>0</v>
      </c>
      <c r="AQ353" s="530">
        <v>0</v>
      </c>
      <c r="AR353" s="530">
        <v>0</v>
      </c>
      <c r="AS353" s="530">
        <v>0</v>
      </c>
      <c r="AT353" s="530">
        <v>0</v>
      </c>
      <c r="AU353" s="530">
        <v>0</v>
      </c>
      <c r="AV353" s="530">
        <v>0</v>
      </c>
      <c r="AW353" s="530">
        <v>0</v>
      </c>
      <c r="AX353" s="530">
        <v>0</v>
      </c>
      <c r="AY353" s="530">
        <v>0</v>
      </c>
      <c r="AZ353" s="530">
        <v>0</v>
      </c>
      <c r="BA353" s="530">
        <v>971</v>
      </c>
      <c r="BB353" s="530">
        <v>391</v>
      </c>
      <c r="BC353" s="530">
        <v>438</v>
      </c>
      <c r="BD353" s="530">
        <v>294</v>
      </c>
      <c r="BE353" s="530">
        <v>772</v>
      </c>
      <c r="BF353" s="530">
        <v>316</v>
      </c>
      <c r="BG353" s="530">
        <v>326</v>
      </c>
      <c r="BH353" s="530">
        <v>189</v>
      </c>
      <c r="BI353" s="530">
        <v>199</v>
      </c>
      <c r="BJ353" s="530">
        <v>75</v>
      </c>
      <c r="BK353" s="530">
        <v>112</v>
      </c>
      <c r="BL353" s="530">
        <v>105</v>
      </c>
      <c r="BM353" s="530">
        <v>0</v>
      </c>
      <c r="BN353" s="530">
        <v>0</v>
      </c>
      <c r="BO353" s="530">
        <v>0</v>
      </c>
      <c r="BP353" s="530">
        <v>0</v>
      </c>
      <c r="BQ353" s="530">
        <v>0</v>
      </c>
      <c r="BR353" s="530">
        <v>0</v>
      </c>
      <c r="BS353" s="530">
        <v>0</v>
      </c>
      <c r="BT353" s="530">
        <v>0</v>
      </c>
      <c r="BU353" s="530">
        <v>0</v>
      </c>
      <c r="BV353" s="530">
        <v>0</v>
      </c>
      <c r="BW353" s="530">
        <v>0</v>
      </c>
      <c r="BX353" s="530">
        <v>0</v>
      </c>
      <c r="BY353" s="530">
        <v>4</v>
      </c>
      <c r="BZ353" s="530">
        <v>84</v>
      </c>
      <c r="CA353" s="530">
        <v>0</v>
      </c>
    </row>
    <row r="354" spans="1:79" s="477" customFormat="1">
      <c r="A354" s="477" t="s">
        <v>105</v>
      </c>
      <c r="B354" s="477" t="s">
        <v>1765</v>
      </c>
      <c r="C354" s="477">
        <v>2021</v>
      </c>
      <c r="D354" s="477" t="s">
        <v>1934</v>
      </c>
      <c r="E354" s="530">
        <v>733</v>
      </c>
      <c r="F354" s="530">
        <v>944</v>
      </c>
      <c r="G354" s="530">
        <v>397</v>
      </c>
      <c r="H354" s="530">
        <v>324</v>
      </c>
      <c r="I354" s="530">
        <v>152</v>
      </c>
      <c r="J354" s="530">
        <v>0</v>
      </c>
      <c r="K354" s="530">
        <v>0</v>
      </c>
      <c r="L354" s="530">
        <v>0</v>
      </c>
      <c r="M354" s="530">
        <v>0</v>
      </c>
      <c r="N354" s="530">
        <v>170</v>
      </c>
      <c r="O354" s="530">
        <v>0</v>
      </c>
      <c r="P354" s="530">
        <v>170</v>
      </c>
      <c r="Q354" s="530">
        <v>68</v>
      </c>
      <c r="R354" s="530">
        <v>0</v>
      </c>
      <c r="S354" s="530">
        <v>0</v>
      </c>
      <c r="T354" s="530">
        <v>0</v>
      </c>
      <c r="U354" s="530">
        <v>5</v>
      </c>
      <c r="V354" s="530">
        <v>0</v>
      </c>
      <c r="W354" s="530">
        <v>0</v>
      </c>
      <c r="X354" s="530">
        <v>0</v>
      </c>
      <c r="Y354" s="530">
        <v>63</v>
      </c>
      <c r="Z354" s="530">
        <v>0</v>
      </c>
      <c r="AA354" s="530">
        <v>0</v>
      </c>
      <c r="AB354" s="530">
        <v>0</v>
      </c>
      <c r="AC354" s="530">
        <v>601</v>
      </c>
      <c r="AD354" s="530">
        <v>148</v>
      </c>
      <c r="AE354" s="530">
        <v>209</v>
      </c>
      <c r="AF354" s="530">
        <v>235</v>
      </c>
      <c r="AG354" s="530">
        <v>280</v>
      </c>
      <c r="AH354" s="530">
        <v>49</v>
      </c>
      <c r="AI354" s="530">
        <v>61</v>
      </c>
      <c r="AJ354" s="530">
        <v>76</v>
      </c>
      <c r="AK354" s="530">
        <v>321</v>
      </c>
      <c r="AL354" s="530">
        <v>99</v>
      </c>
      <c r="AM354" s="530">
        <v>148</v>
      </c>
      <c r="AN354" s="530">
        <v>159</v>
      </c>
      <c r="AO354" s="530">
        <v>0</v>
      </c>
      <c r="AP354" s="530">
        <v>0</v>
      </c>
      <c r="AQ354" s="530">
        <v>0</v>
      </c>
      <c r="AR354" s="530">
        <v>0</v>
      </c>
      <c r="AS354" s="530">
        <v>0</v>
      </c>
      <c r="AT354" s="530">
        <v>0</v>
      </c>
      <c r="AU354" s="530">
        <v>0</v>
      </c>
      <c r="AV354" s="530">
        <v>0</v>
      </c>
      <c r="AW354" s="530">
        <v>0</v>
      </c>
      <c r="AX354" s="530">
        <v>0</v>
      </c>
      <c r="AY354" s="530">
        <v>0</v>
      </c>
      <c r="AZ354" s="530">
        <v>0</v>
      </c>
      <c r="BA354" s="530">
        <v>1019</v>
      </c>
      <c r="BB354" s="530">
        <v>412</v>
      </c>
      <c r="BC354" s="530">
        <v>426</v>
      </c>
      <c r="BD354" s="530">
        <v>313</v>
      </c>
      <c r="BE354" s="530">
        <v>826</v>
      </c>
      <c r="BF354" s="530">
        <v>349</v>
      </c>
      <c r="BG354" s="530">
        <v>347</v>
      </c>
      <c r="BH354" s="530">
        <v>209</v>
      </c>
      <c r="BI354" s="530">
        <v>193</v>
      </c>
      <c r="BJ354" s="530">
        <v>63</v>
      </c>
      <c r="BK354" s="530">
        <v>79</v>
      </c>
      <c r="BL354" s="530">
        <v>104</v>
      </c>
      <c r="BM354" s="530">
        <v>0</v>
      </c>
      <c r="BN354" s="530">
        <v>0</v>
      </c>
      <c r="BO354" s="530">
        <v>0</v>
      </c>
      <c r="BP354" s="530">
        <v>0</v>
      </c>
      <c r="BQ354" s="530">
        <v>0</v>
      </c>
      <c r="BR354" s="530">
        <v>0</v>
      </c>
      <c r="BS354" s="530">
        <v>0</v>
      </c>
      <c r="BT354" s="530">
        <v>0</v>
      </c>
      <c r="BU354" s="530">
        <v>0</v>
      </c>
      <c r="BV354" s="530">
        <v>0</v>
      </c>
      <c r="BW354" s="530">
        <v>0</v>
      </c>
      <c r="BX354" s="530">
        <v>0</v>
      </c>
      <c r="BY354" s="530">
        <v>29</v>
      </c>
      <c r="BZ354" s="530">
        <v>105</v>
      </c>
      <c r="CA354" s="530">
        <v>0</v>
      </c>
    </row>
    <row r="355" spans="1:79" s="477" customFormat="1">
      <c r="A355" s="477" t="s">
        <v>105</v>
      </c>
      <c r="B355" s="477" t="s">
        <v>1765</v>
      </c>
      <c r="C355" s="477">
        <v>2022</v>
      </c>
      <c r="D355" s="477" t="s">
        <v>1934</v>
      </c>
      <c r="E355" s="530">
        <v>575</v>
      </c>
      <c r="F355" s="530">
        <v>917</v>
      </c>
      <c r="G355" s="530">
        <v>346</v>
      </c>
      <c r="H355" s="530">
        <v>272</v>
      </c>
      <c r="I355" s="530">
        <v>142</v>
      </c>
      <c r="J355" s="530">
        <v>0</v>
      </c>
      <c r="K355" s="530">
        <v>0</v>
      </c>
      <c r="L355" s="530">
        <v>0</v>
      </c>
      <c r="M355" s="530">
        <v>0</v>
      </c>
      <c r="N355" s="530">
        <v>166</v>
      </c>
      <c r="O355" s="530">
        <v>0</v>
      </c>
      <c r="P355" s="530">
        <v>166</v>
      </c>
      <c r="Q355" s="530">
        <v>35</v>
      </c>
      <c r="R355" s="530">
        <v>0</v>
      </c>
      <c r="S355" s="530">
        <v>0</v>
      </c>
      <c r="T355" s="530">
        <v>0</v>
      </c>
      <c r="U355" s="530">
        <v>5</v>
      </c>
      <c r="V355" s="530">
        <v>0</v>
      </c>
      <c r="W355" s="530">
        <v>0</v>
      </c>
      <c r="X355" s="530">
        <v>0</v>
      </c>
      <c r="Y355" s="530">
        <v>30</v>
      </c>
      <c r="Z355" s="530">
        <v>0</v>
      </c>
      <c r="AA355" s="530">
        <v>0</v>
      </c>
      <c r="AB355" s="530">
        <v>0</v>
      </c>
      <c r="AC355" s="530">
        <v>429</v>
      </c>
      <c r="AD355" s="530">
        <v>102</v>
      </c>
      <c r="AE355" s="530">
        <v>135</v>
      </c>
      <c r="AF355" s="530">
        <v>156</v>
      </c>
      <c r="AG355" s="530">
        <v>184</v>
      </c>
      <c r="AH355" s="530">
        <v>43</v>
      </c>
      <c r="AI355" s="530">
        <v>35</v>
      </c>
      <c r="AJ355" s="530">
        <v>36</v>
      </c>
      <c r="AK355" s="530">
        <v>245</v>
      </c>
      <c r="AL355" s="530">
        <v>59</v>
      </c>
      <c r="AM355" s="530">
        <v>100</v>
      </c>
      <c r="AN355" s="530">
        <v>120</v>
      </c>
      <c r="AO355" s="530">
        <v>0</v>
      </c>
      <c r="AP355" s="530">
        <v>0</v>
      </c>
      <c r="AQ355" s="530">
        <v>0</v>
      </c>
      <c r="AR355" s="530">
        <v>0</v>
      </c>
      <c r="AS355" s="530">
        <v>0</v>
      </c>
      <c r="AT355" s="530">
        <v>0</v>
      </c>
      <c r="AU355" s="530">
        <v>0</v>
      </c>
      <c r="AV355" s="530">
        <v>0</v>
      </c>
      <c r="AW355" s="530">
        <v>0</v>
      </c>
      <c r="AX355" s="530">
        <v>0</v>
      </c>
      <c r="AY355" s="530">
        <v>0</v>
      </c>
      <c r="AZ355" s="530">
        <v>0</v>
      </c>
      <c r="BA355" s="530">
        <v>1028</v>
      </c>
      <c r="BB355" s="530">
        <v>405</v>
      </c>
      <c r="BC355" s="530">
        <v>443</v>
      </c>
      <c r="BD355" s="530">
        <v>307</v>
      </c>
      <c r="BE355" s="530">
        <v>826</v>
      </c>
      <c r="BF355" s="530">
        <v>341</v>
      </c>
      <c r="BG355" s="530">
        <v>354</v>
      </c>
      <c r="BH355" s="530">
        <v>195</v>
      </c>
      <c r="BI355" s="530">
        <v>202</v>
      </c>
      <c r="BJ355" s="530">
        <v>64</v>
      </c>
      <c r="BK355" s="530">
        <v>89</v>
      </c>
      <c r="BL355" s="530">
        <v>112</v>
      </c>
      <c r="BM355" s="530">
        <v>0</v>
      </c>
      <c r="BN355" s="530">
        <v>0</v>
      </c>
      <c r="BO355" s="530">
        <v>0</v>
      </c>
      <c r="BP355" s="530">
        <v>0</v>
      </c>
      <c r="BQ355" s="530">
        <v>0</v>
      </c>
      <c r="BR355" s="530">
        <v>0</v>
      </c>
      <c r="BS355" s="530">
        <v>0</v>
      </c>
      <c r="BT355" s="530">
        <v>0</v>
      </c>
      <c r="BU355" s="530">
        <v>0</v>
      </c>
      <c r="BV355" s="530">
        <v>0</v>
      </c>
      <c r="BW355" s="530">
        <v>0</v>
      </c>
      <c r="BX355" s="530">
        <v>0</v>
      </c>
      <c r="BY355" s="530">
        <v>29</v>
      </c>
      <c r="BZ355" s="530">
        <v>140</v>
      </c>
      <c r="CA355" s="530">
        <v>0</v>
      </c>
    </row>
    <row r="356" spans="1:79" s="477" customFormat="1">
      <c r="A356" s="477" t="s">
        <v>105</v>
      </c>
      <c r="B356" s="477" t="s">
        <v>1765</v>
      </c>
      <c r="C356" s="477">
        <v>2023</v>
      </c>
      <c r="D356" s="477" t="s">
        <v>1934</v>
      </c>
      <c r="E356" s="530">
        <v>531</v>
      </c>
      <c r="F356" s="530">
        <v>817</v>
      </c>
      <c r="G356" s="530">
        <v>329</v>
      </c>
      <c r="H356" s="530">
        <v>310</v>
      </c>
      <c r="I356" s="530">
        <v>119</v>
      </c>
      <c r="J356" s="530">
        <v>0</v>
      </c>
      <c r="K356" s="530">
        <v>0</v>
      </c>
      <c r="L356" s="530">
        <v>0</v>
      </c>
      <c r="M356" s="530">
        <v>0</v>
      </c>
      <c r="N356" s="530">
        <v>231</v>
      </c>
      <c r="O356" s="530">
        <v>0</v>
      </c>
      <c r="P356" s="530">
        <v>231</v>
      </c>
      <c r="Q356" s="530">
        <v>77</v>
      </c>
      <c r="R356" s="530">
        <v>22</v>
      </c>
      <c r="S356" s="530">
        <v>36</v>
      </c>
      <c r="T356" s="530">
        <v>33</v>
      </c>
      <c r="U356" s="530">
        <v>0</v>
      </c>
      <c r="V356" s="530">
        <v>0</v>
      </c>
      <c r="W356" s="530">
        <v>0</v>
      </c>
      <c r="X356" s="530">
        <v>0</v>
      </c>
      <c r="Y356" s="530">
        <v>77</v>
      </c>
      <c r="Z356" s="530">
        <v>22</v>
      </c>
      <c r="AA356" s="530">
        <v>36</v>
      </c>
      <c r="AB356" s="530">
        <v>33</v>
      </c>
      <c r="AC356" s="530">
        <v>382</v>
      </c>
      <c r="AD356" s="530">
        <v>64</v>
      </c>
      <c r="AE356" s="530">
        <v>132</v>
      </c>
      <c r="AF356" s="530">
        <v>120</v>
      </c>
      <c r="AG356" s="530">
        <v>181</v>
      </c>
      <c r="AH356" s="530">
        <v>26</v>
      </c>
      <c r="AI356" s="530">
        <v>38</v>
      </c>
      <c r="AJ356" s="530">
        <v>34</v>
      </c>
      <c r="AK356" s="530">
        <v>201</v>
      </c>
      <c r="AL356" s="530">
        <v>38</v>
      </c>
      <c r="AM356" s="530">
        <v>94</v>
      </c>
      <c r="AN356" s="530">
        <v>86</v>
      </c>
      <c r="AO356" s="530">
        <v>0</v>
      </c>
      <c r="AP356" s="530">
        <v>0</v>
      </c>
      <c r="AQ356" s="530">
        <v>0</v>
      </c>
      <c r="AR356" s="530">
        <v>0</v>
      </c>
      <c r="AS356" s="530">
        <v>0</v>
      </c>
      <c r="AT356" s="530">
        <v>0</v>
      </c>
      <c r="AU356" s="530">
        <v>0</v>
      </c>
      <c r="AV356" s="530">
        <v>0</v>
      </c>
      <c r="AW356" s="530">
        <v>0</v>
      </c>
      <c r="AX356" s="530">
        <v>0</v>
      </c>
      <c r="AY356" s="530">
        <v>0</v>
      </c>
      <c r="AZ356" s="530">
        <v>0</v>
      </c>
      <c r="BA356" s="530">
        <v>1086</v>
      </c>
      <c r="BB356" s="530">
        <v>410</v>
      </c>
      <c r="BC356" s="530">
        <v>485</v>
      </c>
      <c r="BD356" s="530">
        <v>310</v>
      </c>
      <c r="BE356" s="530">
        <v>883</v>
      </c>
      <c r="BF356" s="530">
        <v>356</v>
      </c>
      <c r="BG356" s="530">
        <v>391</v>
      </c>
      <c r="BH356" s="530">
        <v>220</v>
      </c>
      <c r="BI356" s="530">
        <v>203</v>
      </c>
      <c r="BJ356" s="530">
        <v>54</v>
      </c>
      <c r="BK356" s="530">
        <v>94</v>
      </c>
      <c r="BL356" s="530">
        <v>90</v>
      </c>
      <c r="BM356" s="530">
        <v>0</v>
      </c>
      <c r="BN356" s="530">
        <v>0</v>
      </c>
      <c r="BO356" s="530">
        <v>0</v>
      </c>
      <c r="BP356" s="530">
        <v>0</v>
      </c>
      <c r="BQ356" s="530">
        <v>0</v>
      </c>
      <c r="BR356" s="530">
        <v>0</v>
      </c>
      <c r="BS356" s="530">
        <v>0</v>
      </c>
      <c r="BT356" s="530">
        <v>0</v>
      </c>
      <c r="BU356" s="530">
        <v>0</v>
      </c>
      <c r="BV356" s="530">
        <v>0</v>
      </c>
      <c r="BW356" s="530">
        <v>0</v>
      </c>
      <c r="BX356" s="530">
        <v>0</v>
      </c>
      <c r="BY356" s="530">
        <v>22</v>
      </c>
      <c r="BZ356" s="530">
        <v>134</v>
      </c>
      <c r="CA356" s="530">
        <v>0</v>
      </c>
    </row>
    <row r="357" spans="1:79" s="477" customFormat="1">
      <c r="A357" s="477" t="s">
        <v>105</v>
      </c>
      <c r="B357" s="477" t="s">
        <v>1765</v>
      </c>
      <c r="C357" s="477">
        <v>2024</v>
      </c>
      <c r="D357" s="477" t="s">
        <v>1934</v>
      </c>
      <c r="E357" s="530">
        <v>587</v>
      </c>
      <c r="F357" s="530">
        <v>729</v>
      </c>
      <c r="G357" s="530">
        <v>294</v>
      </c>
      <c r="H357" s="530">
        <v>267</v>
      </c>
      <c r="I357" s="530">
        <v>126</v>
      </c>
      <c r="J357" s="530">
        <v>0</v>
      </c>
      <c r="K357" s="530">
        <v>0</v>
      </c>
      <c r="L357" s="530">
        <v>0</v>
      </c>
      <c r="M357" s="530">
        <v>0</v>
      </c>
      <c r="N357" s="530">
        <v>142</v>
      </c>
      <c r="O357" s="530">
        <v>0</v>
      </c>
      <c r="P357" s="530">
        <v>142</v>
      </c>
      <c r="Q357" s="530">
        <v>141</v>
      </c>
      <c r="R357" s="530">
        <v>43</v>
      </c>
      <c r="S357" s="530">
        <v>55</v>
      </c>
      <c r="T357" s="530">
        <v>79</v>
      </c>
      <c r="U357" s="530">
        <v>50</v>
      </c>
      <c r="V357" s="530">
        <v>14</v>
      </c>
      <c r="W357" s="530">
        <v>17</v>
      </c>
      <c r="X357" s="530">
        <v>28</v>
      </c>
      <c r="Y357" s="530">
        <v>91</v>
      </c>
      <c r="Z357" s="530">
        <v>29</v>
      </c>
      <c r="AA357" s="530">
        <v>38</v>
      </c>
      <c r="AB357" s="530">
        <v>51</v>
      </c>
      <c r="AC357" s="530">
        <v>465</v>
      </c>
      <c r="AD357" s="530">
        <v>103</v>
      </c>
      <c r="AE357" s="530">
        <v>166</v>
      </c>
      <c r="AF357" s="530">
        <v>146</v>
      </c>
      <c r="AG357" s="530">
        <v>222</v>
      </c>
      <c r="AH357" s="530">
        <v>39</v>
      </c>
      <c r="AI357" s="530">
        <v>57</v>
      </c>
      <c r="AJ357" s="530">
        <v>33</v>
      </c>
      <c r="AK357" s="530">
        <v>243</v>
      </c>
      <c r="AL357" s="530">
        <v>64</v>
      </c>
      <c r="AM357" s="530">
        <v>109</v>
      </c>
      <c r="AN357" s="530">
        <v>113</v>
      </c>
      <c r="AO357" s="530">
        <v>0</v>
      </c>
      <c r="AP357" s="530">
        <v>0</v>
      </c>
      <c r="AQ357" s="530">
        <v>0</v>
      </c>
      <c r="AR357" s="530">
        <v>0</v>
      </c>
      <c r="AS357" s="530">
        <v>0</v>
      </c>
      <c r="AT357" s="530">
        <v>0</v>
      </c>
      <c r="AU357" s="530">
        <v>0</v>
      </c>
      <c r="AV357" s="530">
        <v>0</v>
      </c>
      <c r="AW357" s="530">
        <v>0</v>
      </c>
      <c r="AX357" s="530">
        <v>0</v>
      </c>
      <c r="AY357" s="530">
        <v>0</v>
      </c>
      <c r="AZ357" s="530">
        <v>0</v>
      </c>
      <c r="BA357" s="530">
        <v>1005</v>
      </c>
      <c r="BB357" s="530">
        <v>408</v>
      </c>
      <c r="BC357" s="530">
        <v>420</v>
      </c>
      <c r="BD357" s="530">
        <v>270</v>
      </c>
      <c r="BE357" s="530">
        <v>819</v>
      </c>
      <c r="BF357" s="530">
        <v>353</v>
      </c>
      <c r="BG357" s="530">
        <v>331</v>
      </c>
      <c r="BH357" s="530">
        <v>168</v>
      </c>
      <c r="BI357" s="530">
        <v>186</v>
      </c>
      <c r="BJ357" s="530">
        <v>55</v>
      </c>
      <c r="BK357" s="530">
        <v>89</v>
      </c>
      <c r="BL357" s="530">
        <v>102</v>
      </c>
      <c r="BM357" s="530">
        <v>0</v>
      </c>
      <c r="BN357" s="530">
        <v>0</v>
      </c>
      <c r="BO357" s="530">
        <v>0</v>
      </c>
      <c r="BP357" s="530">
        <v>0</v>
      </c>
      <c r="BQ357" s="530">
        <v>0</v>
      </c>
      <c r="BR357" s="530">
        <v>0</v>
      </c>
      <c r="BS357" s="530">
        <v>0</v>
      </c>
      <c r="BT357" s="530">
        <v>0</v>
      </c>
      <c r="BU357" s="530">
        <v>0</v>
      </c>
      <c r="BV357" s="530">
        <v>0</v>
      </c>
      <c r="BW357" s="530">
        <v>0</v>
      </c>
      <c r="BX357" s="530">
        <v>0</v>
      </c>
      <c r="BY357" s="530">
        <v>22</v>
      </c>
      <c r="BZ357" s="530">
        <v>143</v>
      </c>
      <c r="CA357" s="530">
        <v>0</v>
      </c>
    </row>
    <row r="358" spans="1:79" s="477" customFormat="1">
      <c r="A358" s="477" t="s">
        <v>105</v>
      </c>
      <c r="B358" s="477" t="s">
        <v>1765</v>
      </c>
      <c r="C358" s="477">
        <v>2025</v>
      </c>
      <c r="D358" s="477" t="s">
        <v>1935</v>
      </c>
      <c r="E358" s="530">
        <v>620</v>
      </c>
      <c r="F358" s="530">
        <v>729</v>
      </c>
      <c r="G358" s="530">
        <v>315</v>
      </c>
      <c r="H358" s="530">
        <v>254</v>
      </c>
      <c r="I358" s="530">
        <v>124</v>
      </c>
      <c r="J358" s="530">
        <v>0</v>
      </c>
      <c r="K358" s="530">
        <v>0</v>
      </c>
      <c r="L358" s="530">
        <v>0</v>
      </c>
      <c r="M358" s="530">
        <v>0</v>
      </c>
      <c r="N358" s="530">
        <v>175</v>
      </c>
      <c r="O358" s="530">
        <v>0</v>
      </c>
      <c r="P358" s="530">
        <v>175</v>
      </c>
      <c r="Q358" s="530">
        <v>75</v>
      </c>
      <c r="R358" s="530">
        <v>22</v>
      </c>
      <c r="S358" s="530">
        <v>32</v>
      </c>
      <c r="T358" s="530">
        <v>37</v>
      </c>
      <c r="U358" s="530">
        <v>10</v>
      </c>
      <c r="V358" s="530">
        <v>4</v>
      </c>
      <c r="W358" s="530">
        <v>5</v>
      </c>
      <c r="X358" s="530">
        <v>7</v>
      </c>
      <c r="Y358" s="530">
        <v>65</v>
      </c>
      <c r="Z358" s="530">
        <v>18</v>
      </c>
      <c r="AA358" s="530">
        <v>27</v>
      </c>
      <c r="AB358" s="530">
        <v>30</v>
      </c>
      <c r="AC358" s="530">
        <v>359</v>
      </c>
      <c r="AD358" s="530">
        <v>96</v>
      </c>
      <c r="AE358" s="530">
        <v>136</v>
      </c>
      <c r="AF358" s="530">
        <v>154</v>
      </c>
      <c r="AG358" s="530">
        <v>132</v>
      </c>
      <c r="AH358" s="530">
        <v>31</v>
      </c>
      <c r="AI358" s="530">
        <v>33</v>
      </c>
      <c r="AJ358" s="530">
        <v>35</v>
      </c>
      <c r="AK358" s="530">
        <v>227</v>
      </c>
      <c r="AL358" s="530">
        <v>65</v>
      </c>
      <c r="AM358" s="530">
        <v>103</v>
      </c>
      <c r="AN358" s="530">
        <v>119</v>
      </c>
      <c r="AO358" s="530">
        <v>0</v>
      </c>
      <c r="AP358" s="530">
        <v>0</v>
      </c>
      <c r="AQ358" s="530">
        <v>0</v>
      </c>
      <c r="AR358" s="530">
        <v>0</v>
      </c>
      <c r="AS358" s="530">
        <v>0</v>
      </c>
      <c r="AT358" s="530">
        <v>0</v>
      </c>
      <c r="AU358" s="530">
        <v>0</v>
      </c>
      <c r="AV358" s="530">
        <v>0</v>
      </c>
      <c r="AW358" s="530">
        <v>0</v>
      </c>
      <c r="AX358" s="530">
        <v>0</v>
      </c>
      <c r="AY358" s="530">
        <v>0</v>
      </c>
      <c r="AZ358" s="530">
        <v>0</v>
      </c>
      <c r="BA358" s="530">
        <v>1007</v>
      </c>
      <c r="BB358" s="530">
        <v>432</v>
      </c>
      <c r="BC358" s="530">
        <v>438</v>
      </c>
      <c r="BD358" s="530">
        <v>310</v>
      </c>
      <c r="BE358" s="530">
        <v>806</v>
      </c>
      <c r="BF358" s="530">
        <v>357</v>
      </c>
      <c r="BG358" s="530">
        <v>343</v>
      </c>
      <c r="BH358" s="530">
        <v>203</v>
      </c>
      <c r="BI358" s="530">
        <v>201</v>
      </c>
      <c r="BJ358" s="530">
        <v>75</v>
      </c>
      <c r="BK358" s="530">
        <v>95</v>
      </c>
      <c r="BL358" s="530">
        <v>107</v>
      </c>
      <c r="BM358" s="530">
        <v>0</v>
      </c>
      <c r="BN358" s="530">
        <v>0</v>
      </c>
      <c r="BO358" s="530">
        <v>0</v>
      </c>
      <c r="BP358" s="530">
        <v>0</v>
      </c>
      <c r="BQ358" s="530">
        <v>0</v>
      </c>
      <c r="BR358" s="530">
        <v>0</v>
      </c>
      <c r="BS358" s="530">
        <v>0</v>
      </c>
      <c r="BT358" s="530">
        <v>0</v>
      </c>
      <c r="BU358" s="530">
        <v>0</v>
      </c>
      <c r="BV358" s="530">
        <v>0</v>
      </c>
      <c r="BW358" s="530">
        <v>0</v>
      </c>
      <c r="BX358" s="530">
        <v>0</v>
      </c>
      <c r="BY358" s="530">
        <v>20</v>
      </c>
      <c r="BZ358" s="530">
        <v>146</v>
      </c>
      <c r="CA358" s="530">
        <v>0</v>
      </c>
    </row>
    <row r="359" spans="1:79" s="477" customFormat="1">
      <c r="A359" s="477" t="s">
        <v>105</v>
      </c>
      <c r="B359" s="477" t="s">
        <v>1765</v>
      </c>
      <c r="C359" s="477">
        <v>2026</v>
      </c>
      <c r="D359" s="477" t="s">
        <v>1935</v>
      </c>
      <c r="E359" s="530">
        <v>620</v>
      </c>
      <c r="F359" s="530">
        <v>729</v>
      </c>
      <c r="G359" s="530">
        <v>315</v>
      </c>
      <c r="H359" s="530">
        <v>254</v>
      </c>
      <c r="I359" s="530">
        <v>124</v>
      </c>
      <c r="J359" s="530">
        <v>0</v>
      </c>
      <c r="K359" s="530">
        <v>0</v>
      </c>
      <c r="L359" s="530">
        <v>0</v>
      </c>
      <c r="M359" s="530">
        <v>0</v>
      </c>
      <c r="N359" s="530">
        <v>175</v>
      </c>
      <c r="O359" s="530">
        <v>0</v>
      </c>
      <c r="P359" s="530">
        <v>175</v>
      </c>
      <c r="Q359" s="530">
        <v>75</v>
      </c>
      <c r="R359" s="530">
        <v>22</v>
      </c>
      <c r="S359" s="530">
        <v>32</v>
      </c>
      <c r="T359" s="530">
        <v>37</v>
      </c>
      <c r="U359" s="530">
        <v>10</v>
      </c>
      <c r="V359" s="530">
        <v>4</v>
      </c>
      <c r="W359" s="530">
        <v>5</v>
      </c>
      <c r="X359" s="530">
        <v>7</v>
      </c>
      <c r="Y359" s="530">
        <v>65</v>
      </c>
      <c r="Z359" s="530">
        <v>18</v>
      </c>
      <c r="AA359" s="530">
        <v>27</v>
      </c>
      <c r="AB359" s="530">
        <v>30</v>
      </c>
      <c r="AC359" s="530">
        <v>359</v>
      </c>
      <c r="AD359" s="530">
        <v>96</v>
      </c>
      <c r="AE359" s="530">
        <v>136</v>
      </c>
      <c r="AF359" s="530">
        <v>154</v>
      </c>
      <c r="AG359" s="530">
        <v>132</v>
      </c>
      <c r="AH359" s="530">
        <v>31</v>
      </c>
      <c r="AI359" s="530">
        <v>33</v>
      </c>
      <c r="AJ359" s="530">
        <v>35</v>
      </c>
      <c r="AK359" s="530">
        <v>227</v>
      </c>
      <c r="AL359" s="530">
        <v>65</v>
      </c>
      <c r="AM359" s="530">
        <v>103</v>
      </c>
      <c r="AN359" s="530">
        <v>119</v>
      </c>
      <c r="AO359" s="530">
        <v>0</v>
      </c>
      <c r="AP359" s="530">
        <v>0</v>
      </c>
      <c r="AQ359" s="530">
        <v>0</v>
      </c>
      <c r="AR359" s="530">
        <v>0</v>
      </c>
      <c r="AS359" s="530">
        <v>0</v>
      </c>
      <c r="AT359" s="530">
        <v>0</v>
      </c>
      <c r="AU359" s="530">
        <v>0</v>
      </c>
      <c r="AV359" s="530">
        <v>0</v>
      </c>
      <c r="AW359" s="530">
        <v>0</v>
      </c>
      <c r="AX359" s="530">
        <v>0</v>
      </c>
      <c r="AY359" s="530">
        <v>0</v>
      </c>
      <c r="AZ359" s="530">
        <v>0</v>
      </c>
      <c r="BA359" s="530">
        <v>1009</v>
      </c>
      <c r="BB359" s="530">
        <v>433</v>
      </c>
      <c r="BC359" s="530">
        <v>438</v>
      </c>
      <c r="BD359" s="530">
        <v>310</v>
      </c>
      <c r="BE359" s="530">
        <v>808</v>
      </c>
      <c r="BF359" s="530">
        <v>357</v>
      </c>
      <c r="BG359" s="530">
        <v>343</v>
      </c>
      <c r="BH359" s="530">
        <v>203</v>
      </c>
      <c r="BI359" s="530">
        <v>201</v>
      </c>
      <c r="BJ359" s="530">
        <v>76</v>
      </c>
      <c r="BK359" s="530">
        <v>95</v>
      </c>
      <c r="BL359" s="530">
        <v>107</v>
      </c>
      <c r="BM359" s="530">
        <v>0</v>
      </c>
      <c r="BN359" s="530">
        <v>0</v>
      </c>
      <c r="BO359" s="530">
        <v>0</v>
      </c>
      <c r="BP359" s="530">
        <v>0</v>
      </c>
      <c r="BQ359" s="530">
        <v>0</v>
      </c>
      <c r="BR359" s="530">
        <v>0</v>
      </c>
      <c r="BS359" s="530">
        <v>0</v>
      </c>
      <c r="BT359" s="530">
        <v>0</v>
      </c>
      <c r="BU359" s="530">
        <v>0</v>
      </c>
      <c r="BV359" s="530">
        <v>0</v>
      </c>
      <c r="BW359" s="530">
        <v>0</v>
      </c>
      <c r="BX359" s="530">
        <v>0</v>
      </c>
      <c r="BY359" s="530">
        <v>20</v>
      </c>
      <c r="BZ359" s="530">
        <v>146</v>
      </c>
      <c r="CA359" s="530">
        <v>0</v>
      </c>
    </row>
    <row r="360" spans="1:79" s="477" customFormat="1">
      <c r="A360" s="477" t="s">
        <v>105</v>
      </c>
      <c r="B360" s="477" t="s">
        <v>1765</v>
      </c>
      <c r="C360" s="477">
        <v>2024</v>
      </c>
      <c r="D360" s="477" t="s">
        <v>1937</v>
      </c>
      <c r="E360" s="530">
        <f t="shared" ref="E360:AJ360" si="87">E357</f>
        <v>587</v>
      </c>
      <c r="F360" s="530">
        <f t="shared" si="87"/>
        <v>729</v>
      </c>
      <c r="G360" s="530">
        <f t="shared" si="87"/>
        <v>294</v>
      </c>
      <c r="H360" s="530">
        <f t="shared" si="87"/>
        <v>267</v>
      </c>
      <c r="I360" s="530">
        <f t="shared" si="87"/>
        <v>126</v>
      </c>
      <c r="J360" s="530">
        <f t="shared" si="87"/>
        <v>0</v>
      </c>
      <c r="K360" s="530">
        <f t="shared" si="87"/>
        <v>0</v>
      </c>
      <c r="L360" s="530">
        <f t="shared" si="87"/>
        <v>0</v>
      </c>
      <c r="M360" s="530">
        <f t="shared" si="87"/>
        <v>0</v>
      </c>
      <c r="N360" s="530">
        <f t="shared" si="87"/>
        <v>142</v>
      </c>
      <c r="O360" s="530">
        <f t="shared" si="87"/>
        <v>0</v>
      </c>
      <c r="P360" s="530">
        <f t="shared" si="87"/>
        <v>142</v>
      </c>
      <c r="Q360" s="530">
        <f t="shared" si="87"/>
        <v>141</v>
      </c>
      <c r="R360" s="530">
        <f t="shared" si="87"/>
        <v>43</v>
      </c>
      <c r="S360" s="530">
        <f t="shared" si="87"/>
        <v>55</v>
      </c>
      <c r="T360" s="530">
        <f t="shared" si="87"/>
        <v>79</v>
      </c>
      <c r="U360" s="530">
        <f t="shared" si="87"/>
        <v>50</v>
      </c>
      <c r="V360" s="530">
        <f t="shared" si="87"/>
        <v>14</v>
      </c>
      <c r="W360" s="530">
        <f t="shared" si="87"/>
        <v>17</v>
      </c>
      <c r="X360" s="530">
        <f t="shared" si="87"/>
        <v>28</v>
      </c>
      <c r="Y360" s="530">
        <f t="shared" si="87"/>
        <v>91</v>
      </c>
      <c r="Z360" s="530">
        <f t="shared" si="87"/>
        <v>29</v>
      </c>
      <c r="AA360" s="530">
        <f t="shared" si="87"/>
        <v>38</v>
      </c>
      <c r="AB360" s="530">
        <f t="shared" si="87"/>
        <v>51</v>
      </c>
      <c r="AC360" s="530">
        <f t="shared" si="87"/>
        <v>465</v>
      </c>
      <c r="AD360" s="530">
        <f t="shared" si="87"/>
        <v>103</v>
      </c>
      <c r="AE360" s="530">
        <f t="shared" si="87"/>
        <v>166</v>
      </c>
      <c r="AF360" s="530">
        <f t="shared" si="87"/>
        <v>146</v>
      </c>
      <c r="AG360" s="530">
        <f t="shared" si="87"/>
        <v>222</v>
      </c>
      <c r="AH360" s="530">
        <f t="shared" si="87"/>
        <v>39</v>
      </c>
      <c r="AI360" s="530">
        <f t="shared" si="87"/>
        <v>57</v>
      </c>
      <c r="AJ360" s="530">
        <f t="shared" si="87"/>
        <v>33</v>
      </c>
      <c r="AK360" s="530">
        <f t="shared" ref="AK360:BP360" si="88">AK357</f>
        <v>243</v>
      </c>
      <c r="AL360" s="530">
        <f t="shared" si="88"/>
        <v>64</v>
      </c>
      <c r="AM360" s="530">
        <f t="shared" si="88"/>
        <v>109</v>
      </c>
      <c r="AN360" s="530">
        <f t="shared" si="88"/>
        <v>113</v>
      </c>
      <c r="AO360" s="530">
        <f t="shared" si="88"/>
        <v>0</v>
      </c>
      <c r="AP360" s="530">
        <f t="shared" si="88"/>
        <v>0</v>
      </c>
      <c r="AQ360" s="530">
        <f t="shared" si="88"/>
        <v>0</v>
      </c>
      <c r="AR360" s="530">
        <f t="shared" si="88"/>
        <v>0</v>
      </c>
      <c r="AS360" s="530">
        <f t="shared" si="88"/>
        <v>0</v>
      </c>
      <c r="AT360" s="530">
        <f t="shared" si="88"/>
        <v>0</v>
      </c>
      <c r="AU360" s="530">
        <f t="shared" si="88"/>
        <v>0</v>
      </c>
      <c r="AV360" s="530">
        <f t="shared" si="88"/>
        <v>0</v>
      </c>
      <c r="AW360" s="530">
        <f t="shared" si="88"/>
        <v>0</v>
      </c>
      <c r="AX360" s="530">
        <f t="shared" si="88"/>
        <v>0</v>
      </c>
      <c r="AY360" s="530">
        <f t="shared" si="88"/>
        <v>0</v>
      </c>
      <c r="AZ360" s="530">
        <f t="shared" si="88"/>
        <v>0</v>
      </c>
      <c r="BA360" s="530">
        <f t="shared" si="88"/>
        <v>1005</v>
      </c>
      <c r="BB360" s="530">
        <f t="shared" si="88"/>
        <v>408</v>
      </c>
      <c r="BC360" s="530">
        <f t="shared" si="88"/>
        <v>420</v>
      </c>
      <c r="BD360" s="530">
        <f t="shared" si="88"/>
        <v>270</v>
      </c>
      <c r="BE360" s="530">
        <f t="shared" si="88"/>
        <v>819</v>
      </c>
      <c r="BF360" s="530">
        <f t="shared" si="88"/>
        <v>353</v>
      </c>
      <c r="BG360" s="530">
        <f t="shared" si="88"/>
        <v>331</v>
      </c>
      <c r="BH360" s="530">
        <f t="shared" si="88"/>
        <v>168</v>
      </c>
      <c r="BI360" s="530">
        <f t="shared" si="88"/>
        <v>186</v>
      </c>
      <c r="BJ360" s="530">
        <f t="shared" si="88"/>
        <v>55</v>
      </c>
      <c r="BK360" s="530">
        <f t="shared" si="88"/>
        <v>89</v>
      </c>
      <c r="BL360" s="530">
        <f t="shared" si="88"/>
        <v>102</v>
      </c>
      <c r="BM360" s="530">
        <f t="shared" si="88"/>
        <v>0</v>
      </c>
      <c r="BN360" s="530">
        <f t="shared" si="88"/>
        <v>0</v>
      </c>
      <c r="BO360" s="530">
        <f t="shared" si="88"/>
        <v>0</v>
      </c>
      <c r="BP360" s="530">
        <f t="shared" si="88"/>
        <v>0</v>
      </c>
      <c r="BQ360" s="530">
        <f t="shared" ref="BQ360:BX360" si="89">BQ357</f>
        <v>0</v>
      </c>
      <c r="BR360" s="530">
        <f t="shared" si="89"/>
        <v>0</v>
      </c>
      <c r="BS360" s="530">
        <f t="shared" si="89"/>
        <v>0</v>
      </c>
      <c r="BT360" s="530">
        <f t="shared" si="89"/>
        <v>0</v>
      </c>
      <c r="BU360" s="530">
        <f t="shared" si="89"/>
        <v>0</v>
      </c>
      <c r="BV360" s="530">
        <f t="shared" si="89"/>
        <v>0</v>
      </c>
      <c r="BW360" s="530">
        <f t="shared" si="89"/>
        <v>0</v>
      </c>
      <c r="BX360" s="530">
        <f t="shared" si="89"/>
        <v>0</v>
      </c>
      <c r="BY360" s="530">
        <f>IF(OR(BY356=0,BY356=""), BY357,IF(BY357&gt;(BY356*(1+Dash!$B$6)), BY356*(1+Dash!$B$6), IF(BY357&lt;(BY356*(1-Dash!$B$7)), BY356*(1-Dash!$B$7), BY357)))</f>
        <v>22</v>
      </c>
      <c r="BZ360" s="530">
        <f>IF(OR(BZ356=0,BZ356=""), BZ357,IF(BZ357&gt;(BZ356*(1+Dash!$B$6)), BZ356*(1+Dash!$B$6), IF(BZ357&lt;(BZ356*(1-Dash!$B$7)), BZ356*(1-Dash!$B$7), BZ357)))</f>
        <v>143</v>
      </c>
      <c r="CA360" s="530">
        <f>IF(OR(CA356=0,CA356=""), CA357,IF(CA357&gt;(CA356*(1+Dash!$B$6)), CA356*(1+Dash!$B$6), IF(CA357&lt;(CA356*(1-Dash!$B$7)), CA356*(1-Dash!$B$7), CA357)))</f>
        <v>0</v>
      </c>
    </row>
    <row r="361" spans="1:79" s="477" customFormat="1">
      <c r="A361" s="477" t="s">
        <v>105</v>
      </c>
      <c r="B361" s="477" t="s">
        <v>1765</v>
      </c>
      <c r="C361" s="477">
        <v>2025</v>
      </c>
      <c r="D361" s="477" t="s">
        <v>1937</v>
      </c>
      <c r="E361" s="530">
        <f>IF(OR(E357=0, E357=""), E358, IF(E358&gt;(E357*(1+Dash!$B$6)), E357*(1+Dash!$B$6), IF(E358&lt;(E357*(1-Dash!$B$7)), E357*(1-Dash!$B$7), E358)))</f>
        <v>620</v>
      </c>
      <c r="F361" s="530">
        <f>IF(OR(F357=0, F357=""), F358, IF(F358&gt;(F357*(1+Dash!$B$6)), F357*(1+Dash!$B$6), IF(F358&lt;(F357*(1-Dash!$B$7)), F357*(1-Dash!$B$7), F358)))</f>
        <v>729</v>
      </c>
      <c r="G361" s="530">
        <f>IF(OR(G357=0, G357=""), G358, IF(G358&gt;(G357*(1+Dash!$B$6)), G357*(1+Dash!$B$6), IF(G358&lt;(G357*(1-Dash!$B$7)), G357*(1-Dash!$B$7), G358)))</f>
        <v>315</v>
      </c>
      <c r="H361" s="530">
        <f>IF(OR(H357=0, H357=""), H358, IF(H358&gt;(H357*(1+Dash!$B$6)), H357*(1+Dash!$B$6), IF(H358&lt;(H357*(1-Dash!$B$7)), H357*(1-Dash!$B$7), H358)))</f>
        <v>254</v>
      </c>
      <c r="I361" s="530">
        <f>IF(OR(I357=0, I357=""), I358, IF(I358&gt;(I357*(1+Dash!$B$6)), I357*(1+Dash!$B$6), IF(I358&lt;(I357*(1-Dash!$B$7)), I357*(1-Dash!$B$7), I358)))</f>
        <v>124</v>
      </c>
      <c r="J361" s="530">
        <f>IF(OR(J357=0, J357=""), J358, IF(J358&gt;(J357*(1+Dash!$B$6)), J357*(1+Dash!$B$6), IF(J358&lt;(J357*(1-Dash!$B$7)), J357*(1-Dash!$B$7), J358)))</f>
        <v>0</v>
      </c>
      <c r="K361" s="530">
        <f>IF(OR(K357=0, K357=""), K358, IF(K358&gt;(K357*(1+Dash!$B$6)), K357*(1+Dash!$B$6), IF(K358&lt;(K357*(1-Dash!$B$7)), K357*(1-Dash!$B$7), K358)))</f>
        <v>0</v>
      </c>
      <c r="L361" s="530">
        <f>IF(OR(L357=0, L357=""), L358, IF(L358&gt;(L357*(1+Dash!$B$6)), L357*(1+Dash!$B$6), IF(L358&lt;(L357*(1-Dash!$B$7)), L357*(1-Dash!$B$7), L358)))</f>
        <v>0</v>
      </c>
      <c r="M361" s="530">
        <f>IF(OR(M357=0, M357=""), M358, IF(M358&gt;(M357*(1+Dash!$B$6)), M357*(1+Dash!$B$6), IF(M358&lt;(M357*(1-Dash!$B$7)), M357*(1-Dash!$B$7), M358)))</f>
        <v>0</v>
      </c>
      <c r="N361" s="530">
        <f>IF(OR(N357=0, N357=""), N358, IF(N358&gt;(N357*(1+Dash!$B$6)), N357*(1+Dash!$B$6), IF(N358&lt;(N357*(1-Dash!$B$7)), N357*(1-Dash!$B$7), N358)))</f>
        <v>156.20000000000002</v>
      </c>
      <c r="O361" s="530">
        <f>IF(OR(O357=0, O357=""), O358, IF(O358&gt;(O357*(1+Dash!$B$6)), O357*(1+Dash!$B$6), IF(O358&lt;(O357*(1-Dash!$B$7)), O357*(1-Dash!$B$7), O358)))</f>
        <v>0</v>
      </c>
      <c r="P361" s="530">
        <f>IF(OR(P357=0, P357=""), P358, IF(P358&gt;(P357*(1+Dash!$B$6)), P357*(1+Dash!$B$6), IF(P358&lt;(P357*(1-Dash!$B$7)), P357*(1-Dash!$B$7), P358)))</f>
        <v>156.20000000000002</v>
      </c>
      <c r="Q361" s="530">
        <f>IF(OR(Q357=0, Q357=""), Q358, IF(Q358&gt;(Q357*(1+Dash!$B$6)), Q357*(1+Dash!$B$6), IF(Q358&lt;(Q357*(1-Dash!$B$7)), Q357*(1-Dash!$B$7), Q358)))</f>
        <v>133.94999999999999</v>
      </c>
      <c r="R361" s="530">
        <f>IF(OR(R357=0, R357=""), R358, IF(R358&gt;(R357*(1+Dash!$B$6)), R357*(1+Dash!$B$6), IF(R358&lt;(R357*(1-Dash!$B$7)), R357*(1-Dash!$B$7), R358)))</f>
        <v>40.85</v>
      </c>
      <c r="S361" s="530">
        <f>IF(OR(S357=0, S357=""), S358, IF(S358&gt;(S357*(1+Dash!$B$6)), S357*(1+Dash!$B$6), IF(S358&lt;(S357*(1-Dash!$B$7)), S357*(1-Dash!$B$7), S358)))</f>
        <v>52.25</v>
      </c>
      <c r="T361" s="530">
        <f>IF(OR(T357=0, T357=""), T358, IF(T358&gt;(T357*(1+Dash!$B$6)), T357*(1+Dash!$B$6), IF(T358&lt;(T357*(1-Dash!$B$7)), T357*(1-Dash!$B$7), T358)))</f>
        <v>75.05</v>
      </c>
      <c r="U361" s="530">
        <f>IF(OR(U357=0, U357=""), U358, IF(U358&gt;(U357*(1+Dash!$B$6)), U357*(1+Dash!$B$6), IF(U358&lt;(U357*(1-Dash!$B$7)), U357*(1-Dash!$B$7), U358)))</f>
        <v>47.5</v>
      </c>
      <c r="V361" s="530">
        <f>IF(OR(V357=0, V357=""), V358, IF(V358&gt;(V357*(1+Dash!$B$6)), V357*(1+Dash!$B$6), IF(V358&lt;(V357*(1-Dash!$B$7)), V357*(1-Dash!$B$7), V358)))</f>
        <v>13.299999999999999</v>
      </c>
      <c r="W361" s="530">
        <f>IF(OR(W357=0, W357=""), W358, IF(W358&gt;(W357*(1+Dash!$B$6)), W357*(1+Dash!$B$6), IF(W358&lt;(W357*(1-Dash!$B$7)), W357*(1-Dash!$B$7), W358)))</f>
        <v>16.149999999999999</v>
      </c>
      <c r="X361" s="530">
        <f>IF(OR(X357=0, X357=""), X358, IF(X358&gt;(X357*(1+Dash!$B$6)), X357*(1+Dash!$B$6), IF(X358&lt;(X357*(1-Dash!$B$7)), X357*(1-Dash!$B$7), X358)))</f>
        <v>26.599999999999998</v>
      </c>
      <c r="Y361" s="530">
        <f>IF(OR(Y357=0, Y357=""), Y358, IF(Y358&gt;(Y357*(1+Dash!$B$6)), Y357*(1+Dash!$B$6), IF(Y358&lt;(Y357*(1-Dash!$B$7)), Y357*(1-Dash!$B$7), Y358)))</f>
        <v>86.45</v>
      </c>
      <c r="Z361" s="530">
        <f>IF(OR(Z357=0, Z357=""), Z358, IF(Z358&gt;(Z357*(1+Dash!$B$6)), Z357*(1+Dash!$B$6), IF(Z358&lt;(Z357*(1-Dash!$B$7)), Z357*(1-Dash!$B$7), Z358)))</f>
        <v>27.549999999999997</v>
      </c>
      <c r="AA361" s="530">
        <f>IF(OR(AA357=0, AA357=""), AA358, IF(AA358&gt;(AA357*(1+Dash!$B$6)), AA357*(1+Dash!$B$6), IF(AA358&lt;(AA357*(1-Dash!$B$7)), AA357*(1-Dash!$B$7), AA358)))</f>
        <v>36.1</v>
      </c>
      <c r="AB361" s="530">
        <f>IF(OR(AB357=0, AB357=""), AB358, IF(AB358&gt;(AB357*(1+Dash!$B$6)), AB357*(1+Dash!$B$6), IF(AB358&lt;(AB357*(1-Dash!$B$7)), AB357*(1-Dash!$B$7), AB358)))</f>
        <v>48.449999999999996</v>
      </c>
      <c r="AC361" s="530">
        <f>IF(OR(AC357=0, AC357=""), AC358, IF(AC358&gt;(AC357*(1+Dash!$B$6)), AC357*(1+Dash!$B$6), IF(AC358&lt;(AC357*(1-Dash!$B$7)), AC357*(1-Dash!$B$7), AC358)))</f>
        <v>441.75</v>
      </c>
      <c r="AD361" s="530">
        <f>IF(OR(AD357=0, AD357=""), AD358, IF(AD358&gt;(AD357*(1+Dash!$B$6)), AD357*(1+Dash!$B$6), IF(AD358&lt;(AD357*(1-Dash!$B$7)), AD357*(1-Dash!$B$7), AD358)))</f>
        <v>97.85</v>
      </c>
      <c r="AE361" s="530">
        <f>IF(OR(AE357=0, AE357=""), AE358, IF(AE358&gt;(AE357*(1+Dash!$B$6)), AE357*(1+Dash!$B$6), IF(AE358&lt;(AE357*(1-Dash!$B$7)), AE357*(1-Dash!$B$7), AE358)))</f>
        <v>157.69999999999999</v>
      </c>
      <c r="AF361" s="530">
        <f>IF(OR(AF357=0, AF357=""), AF358, IF(AF358&gt;(AF357*(1+Dash!$B$6)), AF357*(1+Dash!$B$6), IF(AF358&lt;(AF357*(1-Dash!$B$7)), AF357*(1-Dash!$B$7), AF358)))</f>
        <v>154</v>
      </c>
      <c r="AG361" s="530">
        <f>IF(OR(AG357=0, AG357=""), AG358, IF(AG358&gt;(AG357*(1+Dash!$B$6)), AG357*(1+Dash!$B$6), IF(AG358&lt;(AG357*(1-Dash!$B$7)), AG357*(1-Dash!$B$7), AG358)))</f>
        <v>210.89999999999998</v>
      </c>
      <c r="AH361" s="530">
        <f>IF(OR(AH357=0, AH357=""), AH358, IF(AH358&gt;(AH357*(1+Dash!$B$6)), AH357*(1+Dash!$B$6), IF(AH358&lt;(AH357*(1-Dash!$B$7)), AH357*(1-Dash!$B$7), AH358)))</f>
        <v>37.049999999999997</v>
      </c>
      <c r="AI361" s="530">
        <f>IF(OR(AI357=0, AI357=""), AI358, IF(AI358&gt;(AI357*(1+Dash!$B$6)), AI357*(1+Dash!$B$6), IF(AI358&lt;(AI357*(1-Dash!$B$7)), AI357*(1-Dash!$B$7), AI358)))</f>
        <v>54.15</v>
      </c>
      <c r="AJ361" s="530">
        <f>IF(OR(AJ357=0, AJ357=""), AJ358, IF(AJ358&gt;(AJ357*(1+Dash!$B$6)), AJ357*(1+Dash!$B$6), IF(AJ358&lt;(AJ357*(1-Dash!$B$7)), AJ357*(1-Dash!$B$7), AJ358)))</f>
        <v>35</v>
      </c>
      <c r="AK361" s="530">
        <f>IF(OR(AK357=0, AK357=""), AK358, IF(AK358&gt;(AK357*(1+Dash!$B$6)), AK357*(1+Dash!$B$6), IF(AK358&lt;(AK357*(1-Dash!$B$7)), AK357*(1-Dash!$B$7), AK358)))</f>
        <v>230.85</v>
      </c>
      <c r="AL361" s="530">
        <f>IF(OR(AL357=0, AL357=""), AL358, IF(AL358&gt;(AL357*(1+Dash!$B$6)), AL357*(1+Dash!$B$6), IF(AL358&lt;(AL357*(1-Dash!$B$7)), AL357*(1-Dash!$B$7), AL358)))</f>
        <v>65</v>
      </c>
      <c r="AM361" s="530">
        <f>IF(OR(AM357=0, AM357=""), AM358, IF(AM358&gt;(AM357*(1+Dash!$B$6)), AM357*(1+Dash!$B$6), IF(AM358&lt;(AM357*(1-Dash!$B$7)), AM357*(1-Dash!$B$7), AM358)))</f>
        <v>103.55</v>
      </c>
      <c r="AN361" s="530">
        <f>IF(OR(AN357=0, AN357=""), AN358, IF(AN358&gt;(AN357*(1+Dash!$B$6)), AN357*(1+Dash!$B$6), IF(AN358&lt;(AN357*(1-Dash!$B$7)), AN357*(1-Dash!$B$7), AN358)))</f>
        <v>119</v>
      </c>
      <c r="AO361" s="530">
        <f>IF(OR(AO357=0, AO357=""), AO358, IF(AO358&gt;(AO357*(1+Dash!$B$6)), AO357*(1+Dash!$B$6), IF(AO358&lt;(AO357*(1-Dash!$B$7)), AO357*(1-Dash!$B$7), AO358)))</f>
        <v>0</v>
      </c>
      <c r="AP361" s="530">
        <f>IF(OR(AP357=0, AP357=""), AP358, IF(AP358&gt;(AP357*(1+Dash!$B$6)), AP357*(1+Dash!$B$6), IF(AP358&lt;(AP357*(1-Dash!$B$7)), AP357*(1-Dash!$B$7), AP358)))</f>
        <v>0</v>
      </c>
      <c r="AQ361" s="530">
        <f>IF(OR(AQ357=0, AQ357=""), AQ358, IF(AQ358&gt;(AQ357*(1+Dash!$B$6)), AQ357*(1+Dash!$B$6), IF(AQ358&lt;(AQ357*(1-Dash!$B$7)), AQ357*(1-Dash!$B$7), AQ358)))</f>
        <v>0</v>
      </c>
      <c r="AR361" s="530">
        <f>IF(OR(AR357=0, AR357=""), AR358, IF(AR358&gt;(AR357*(1+Dash!$B$6)), AR357*(1+Dash!$B$6), IF(AR358&lt;(AR357*(1-Dash!$B$7)), AR357*(1-Dash!$B$7), AR358)))</f>
        <v>0</v>
      </c>
      <c r="AS361" s="530">
        <f>IF(OR(AS357=0, AS357=""), AS358, IF(AS358&gt;(AS357*(1+Dash!$B$6)), AS357*(1+Dash!$B$6), IF(AS358&lt;(AS357*(1-Dash!$B$7)), AS357*(1-Dash!$B$7), AS358)))</f>
        <v>0</v>
      </c>
      <c r="AT361" s="530">
        <f>IF(OR(AT357=0, AT357=""), AT358, IF(AT358&gt;(AT357*(1+Dash!$B$6)), AT357*(1+Dash!$B$6), IF(AT358&lt;(AT357*(1-Dash!$B$7)), AT357*(1-Dash!$B$7), AT358)))</f>
        <v>0</v>
      </c>
      <c r="AU361" s="530">
        <f>IF(OR(AU357=0, AU357=""), AU358, IF(AU358&gt;(AU357*(1+Dash!$B$6)), AU357*(1+Dash!$B$6), IF(AU358&lt;(AU357*(1-Dash!$B$7)), AU357*(1-Dash!$B$7), AU358)))</f>
        <v>0</v>
      </c>
      <c r="AV361" s="530">
        <f>IF(OR(AV357=0, AV357=""), AV358, IF(AV358&gt;(AV357*(1+Dash!$B$6)), AV357*(1+Dash!$B$6), IF(AV358&lt;(AV357*(1-Dash!$B$7)), AV357*(1-Dash!$B$7), AV358)))</f>
        <v>0</v>
      </c>
      <c r="AW361" s="530">
        <f>IF(OR(AW357=0, AW357=""), AW358, IF(AW358&gt;(AW357*(1+Dash!$B$6)), AW357*(1+Dash!$B$6), IF(AW358&lt;(AW357*(1-Dash!$B$7)), AW357*(1-Dash!$B$7), AW358)))</f>
        <v>0</v>
      </c>
      <c r="AX361" s="530">
        <f>IF(OR(AX357=0, AX357=""), AX358, IF(AX358&gt;(AX357*(1+Dash!$B$6)), AX357*(1+Dash!$B$6), IF(AX358&lt;(AX357*(1-Dash!$B$7)), AX357*(1-Dash!$B$7), AX358)))</f>
        <v>0</v>
      </c>
      <c r="AY361" s="530">
        <f>IF(OR(AY357=0, AY357=""), AY358, IF(AY358&gt;(AY357*(1+Dash!$B$6)), AY357*(1+Dash!$B$6), IF(AY358&lt;(AY357*(1-Dash!$B$7)), AY357*(1-Dash!$B$7), AY358)))</f>
        <v>0</v>
      </c>
      <c r="AZ361" s="530">
        <f>IF(OR(AZ357=0, AZ357=""), AZ358, IF(AZ358&gt;(AZ357*(1+Dash!$B$6)), AZ357*(1+Dash!$B$6), IF(AZ358&lt;(AZ357*(1-Dash!$B$7)), AZ357*(1-Dash!$B$7), AZ358)))</f>
        <v>0</v>
      </c>
      <c r="BA361" s="530">
        <f>IF(OR(BA357=0, BA357=""), BA358, IF(BA358&gt;(BA357*(1+Dash!$B$6)), BA357*(1+Dash!$B$6), IF(BA358&lt;(BA357*(1-Dash!$B$7)), BA357*(1-Dash!$B$7), BA358)))</f>
        <v>1007</v>
      </c>
      <c r="BB361" s="530">
        <f>IF(OR(BB357=0, BB357=""), BB358, IF(BB358&gt;(BB357*(1+Dash!$B$6)), BB357*(1+Dash!$B$6), IF(BB358&lt;(BB357*(1-Dash!$B$7)), BB357*(1-Dash!$B$7), BB358)))</f>
        <v>432</v>
      </c>
      <c r="BC361" s="530">
        <f>IF(OR(BC357=0, BC357=""), BC358, IF(BC358&gt;(BC357*(1+Dash!$B$6)), BC357*(1+Dash!$B$6), IF(BC358&lt;(BC357*(1-Dash!$B$7)), BC357*(1-Dash!$B$7), BC358)))</f>
        <v>438</v>
      </c>
      <c r="BD361" s="530">
        <f>IF(OR(BD357=0, BD357=""), BD358, IF(BD358&gt;(BD357*(1+Dash!$B$6)), BD357*(1+Dash!$B$6), IF(BD358&lt;(BD357*(1-Dash!$B$7)), BD357*(1-Dash!$B$7), BD358)))</f>
        <v>297</v>
      </c>
      <c r="BE361" s="530">
        <f>IF(OR(BE357=0, BE357=""), BE358, IF(BE358&gt;(BE357*(1+Dash!$B$6)), BE357*(1+Dash!$B$6), IF(BE358&lt;(BE357*(1-Dash!$B$7)), BE357*(1-Dash!$B$7), BE358)))</f>
        <v>806</v>
      </c>
      <c r="BF361" s="530">
        <f>IF(OR(BF357=0, BF357=""), BF358, IF(BF358&gt;(BF357*(1+Dash!$B$6)), BF357*(1+Dash!$B$6), IF(BF358&lt;(BF357*(1-Dash!$B$7)), BF357*(1-Dash!$B$7), BF358)))</f>
        <v>357</v>
      </c>
      <c r="BG361" s="530">
        <f>IF(OR(BG357=0, BG357=""), BG358, IF(BG358&gt;(BG357*(1+Dash!$B$6)), BG357*(1+Dash!$B$6), IF(BG358&lt;(BG357*(1-Dash!$B$7)), BG357*(1-Dash!$B$7), BG358)))</f>
        <v>343</v>
      </c>
      <c r="BH361" s="530">
        <f>IF(OR(BH357=0, BH357=""), BH358, IF(BH358&gt;(BH357*(1+Dash!$B$6)), BH357*(1+Dash!$B$6), IF(BH358&lt;(BH357*(1-Dash!$B$7)), BH357*(1-Dash!$B$7), BH358)))</f>
        <v>184.8</v>
      </c>
      <c r="BI361" s="530">
        <f>IF(OR(BI357=0, BI357=""), BI358, IF(BI358&gt;(BI357*(1+Dash!$B$6)), BI357*(1+Dash!$B$6), IF(BI358&lt;(BI357*(1-Dash!$B$7)), BI357*(1-Dash!$B$7), BI358)))</f>
        <v>201</v>
      </c>
      <c r="BJ361" s="530">
        <f>IF(OR(BJ357=0, BJ357=""), BJ358, IF(BJ358&gt;(BJ357*(1+Dash!$B$6)), BJ357*(1+Dash!$B$6), IF(BJ358&lt;(BJ357*(1-Dash!$B$7)), BJ357*(1-Dash!$B$7), BJ358)))</f>
        <v>60.500000000000007</v>
      </c>
      <c r="BK361" s="530">
        <f>IF(OR(BK357=0, BK357=""), BK358, IF(BK358&gt;(BK357*(1+Dash!$B$6)), BK357*(1+Dash!$B$6), IF(BK358&lt;(BK357*(1-Dash!$B$7)), BK357*(1-Dash!$B$7), BK358)))</f>
        <v>95</v>
      </c>
      <c r="BL361" s="530">
        <f>IF(OR(BL357=0, BL357=""), BL358, IF(BL358&gt;(BL357*(1+Dash!$B$6)), BL357*(1+Dash!$B$6), IF(BL358&lt;(BL357*(1-Dash!$B$7)), BL357*(1-Dash!$B$7), BL358)))</f>
        <v>107</v>
      </c>
      <c r="BM361" s="530">
        <f>IF(OR(BM357=0, BM357=""), BM358, IF(BM358&gt;(BM357*(1+Dash!$B$6)), BM357*(1+Dash!$B$6), IF(BM358&lt;(BM357*(1-Dash!$B$7)), BM357*(1-Dash!$B$7), BM358)))</f>
        <v>0</v>
      </c>
      <c r="BN361" s="530">
        <f>IF(OR(BN357=0, BN357=""), BN358, IF(BN358&gt;(BN357*(1+Dash!$B$6)), BN357*(1+Dash!$B$6), IF(BN358&lt;(BN357*(1-Dash!$B$7)), BN357*(1-Dash!$B$7), BN358)))</f>
        <v>0</v>
      </c>
      <c r="BO361" s="530">
        <f>IF(OR(BO357=0, BO357=""), BO358, IF(BO358&gt;(BO357*(1+Dash!$B$6)), BO357*(1+Dash!$B$6), IF(BO358&lt;(BO357*(1-Dash!$B$7)), BO357*(1-Dash!$B$7), BO358)))</f>
        <v>0</v>
      </c>
      <c r="BP361" s="530">
        <f>IF(OR(BP357=0, BP357=""), BP358, IF(BP358&gt;(BP357*(1+Dash!$B$6)), BP357*(1+Dash!$B$6), IF(BP358&lt;(BP357*(1-Dash!$B$7)), BP357*(1-Dash!$B$7), BP358)))</f>
        <v>0</v>
      </c>
      <c r="BQ361" s="530">
        <f>IF(OR(BQ357=0, BQ357=""), BQ358, IF(BQ358&gt;(BQ357*(1+Dash!$B$6)), BQ357*(1+Dash!$B$6), IF(BQ358&lt;(BQ357*(1-Dash!$B$7)), BQ357*(1-Dash!$B$7), BQ358)))</f>
        <v>0</v>
      </c>
      <c r="BR361" s="530">
        <f>IF(OR(BR357=0, BR357=""), BR358, IF(BR358&gt;(BR357*(1+Dash!$B$6)), BR357*(1+Dash!$B$6), IF(BR358&lt;(BR357*(1-Dash!$B$7)), BR357*(1-Dash!$B$7), BR358)))</f>
        <v>0</v>
      </c>
      <c r="BS361" s="530">
        <f>IF(OR(BS357=0, BS357=""), BS358, IF(BS358&gt;(BS357*(1+Dash!$B$6)), BS357*(1+Dash!$B$6), IF(BS358&lt;(BS357*(1-Dash!$B$7)), BS357*(1-Dash!$B$7), BS358)))</f>
        <v>0</v>
      </c>
      <c r="BT361" s="530">
        <f>IF(OR(BT357=0, BT357=""), BT358, IF(BT358&gt;(BT357*(1+Dash!$B$6)), BT357*(1+Dash!$B$6), IF(BT358&lt;(BT357*(1-Dash!$B$7)), BT357*(1-Dash!$B$7), BT358)))</f>
        <v>0</v>
      </c>
      <c r="BU361" s="530">
        <f>IF(OR(BU357=0, BU357=""), BU358, IF(BU358&gt;(BU357*(1+Dash!$B$6)), BU357*(1+Dash!$B$6), IF(BU358&lt;(BU357*(1-Dash!$B$7)), BU357*(1-Dash!$B$7), BU358)))</f>
        <v>0</v>
      </c>
      <c r="BV361" s="530">
        <f>IF(OR(BV357=0, BV357=""), BV358, IF(BV358&gt;(BV357*(1+Dash!$B$6)), BV357*(1+Dash!$B$6), IF(BV358&lt;(BV357*(1-Dash!$B$7)), BV357*(1-Dash!$B$7), BV358)))</f>
        <v>0</v>
      </c>
      <c r="BW361" s="530">
        <f>IF(OR(BW357=0, BW357=""), BW358, IF(BW358&gt;(BW357*(1+Dash!$B$6)), BW357*(1+Dash!$B$6), IF(BW358&lt;(BW357*(1-Dash!$B$7)), BW357*(1-Dash!$B$7), BW358)))</f>
        <v>0</v>
      </c>
      <c r="BX361" s="530">
        <f>IF(OR(BX357=0, BX357=""), BX358, IF(BX358&gt;(BX357*(1+Dash!$B$6)), BX357*(1+Dash!$B$6), IF(BX358&lt;(BX357*(1-Dash!$B$7)), BX357*(1-Dash!$B$7), BX358)))</f>
        <v>0</v>
      </c>
      <c r="BY361" s="530">
        <f>IF(OR(BY357=0, BY357=""), BY358, IF(BY358&gt;(BY357*(1+Dash!$B$6)), BY357*(1+Dash!$B$6), IF(BY358&lt;(BY357*(1-Dash!$B$7)), BY357*(1-Dash!$B$7), BY358)))</f>
        <v>20.9</v>
      </c>
      <c r="BZ361" s="530">
        <f>IF(OR(BZ357=0, BZ357=""), BZ358, IF(BZ358&gt;(BZ357*(1+Dash!$B$6)), BZ357*(1+Dash!$B$6), IF(BZ358&lt;(BZ357*(1-Dash!$B$7)), BZ357*(1-Dash!$B$7), BZ358)))</f>
        <v>146</v>
      </c>
      <c r="CA361" s="530">
        <f>IF(OR(CA357=0, CA357=""), CA358, IF(CA358&gt;(CA357*(1+Dash!$B$6)), CA357*(1+Dash!$B$6), IF(CA358&lt;(CA357*(1-Dash!$B$7)), CA357*(1-Dash!$B$7), CA358)))</f>
        <v>0</v>
      </c>
    </row>
    <row r="362" spans="1:79" s="477" customFormat="1">
      <c r="A362" s="477" t="s">
        <v>105</v>
      </c>
      <c r="B362" s="477" t="s">
        <v>1765</v>
      </c>
      <c r="C362" s="477">
        <v>2026</v>
      </c>
      <c r="D362" s="477" t="s">
        <v>1937</v>
      </c>
      <c r="E362" s="530">
        <f>IF(E359&gt;(E361*(1+Dash!$B$6)), E361*(1+Dash!$B$6), IF(E359&lt;(E361*(1-Dash!$B$7)), E361*(1-Dash!$B$7), E359))</f>
        <v>620</v>
      </c>
      <c r="F362" s="530">
        <f>IF(F359&gt;(F361*(1+Dash!$B$6)), F361*(1+Dash!$B$6), IF(F359&lt;(F361*(1-Dash!$B$7)), F361*(1-Dash!$B$7), F359))</f>
        <v>729</v>
      </c>
      <c r="G362" s="530">
        <f>IF(G359&gt;(G361*(1+Dash!$B$6)), G361*(1+Dash!$B$6), IF(G359&lt;(G361*(1-Dash!$B$7)), G361*(1-Dash!$B$7), G359))</f>
        <v>315</v>
      </c>
      <c r="H362" s="530">
        <f>IF(H359&gt;(H361*(1+Dash!$B$6)), H361*(1+Dash!$B$6), IF(H359&lt;(H361*(1-Dash!$B$7)), H361*(1-Dash!$B$7), H359))</f>
        <v>254</v>
      </c>
      <c r="I362" s="530">
        <f>IF(I359&gt;(I361*(1+Dash!$B$6)), I361*(1+Dash!$B$6), IF(I359&lt;(I361*(1-Dash!$B$7)), I361*(1-Dash!$B$7), I359))</f>
        <v>124</v>
      </c>
      <c r="J362" s="530">
        <f>IF(J359&gt;(J361*(1+Dash!$B$6)), J361*(1+Dash!$B$6), IF(J359&lt;(J361*(1-Dash!$B$7)), J361*(1-Dash!$B$7), J359))</f>
        <v>0</v>
      </c>
      <c r="K362" s="530">
        <f>IF(K359&gt;(K361*(1+Dash!$B$6)), K361*(1+Dash!$B$6), IF(K359&lt;(K361*(1-Dash!$B$7)), K361*(1-Dash!$B$7), K359))</f>
        <v>0</v>
      </c>
      <c r="L362" s="530">
        <f>IF(L359&gt;(L361*(1+Dash!$B$6)), L361*(1+Dash!$B$6), IF(L359&lt;(L361*(1-Dash!$B$7)), L361*(1-Dash!$B$7), L359))</f>
        <v>0</v>
      </c>
      <c r="M362" s="530">
        <f>IF(M359&gt;(M361*(1+Dash!$B$6)), M361*(1+Dash!$B$6), IF(M359&lt;(M361*(1-Dash!$B$7)), M361*(1-Dash!$B$7), M359))</f>
        <v>0</v>
      </c>
      <c r="N362" s="530">
        <f>IF(N359&gt;(N361*(1+Dash!$B$6)), N361*(1+Dash!$B$6), IF(N359&lt;(N361*(1-Dash!$B$7)), N361*(1-Dash!$B$7), N359))</f>
        <v>171.82000000000002</v>
      </c>
      <c r="O362" s="530">
        <f>IF(O359&gt;(O361*(1+Dash!$B$6)), O361*(1+Dash!$B$6), IF(O359&lt;(O361*(1-Dash!$B$7)), O361*(1-Dash!$B$7), O359))</f>
        <v>0</v>
      </c>
      <c r="P362" s="530">
        <f>IF(P359&gt;(P361*(1+Dash!$B$6)), P361*(1+Dash!$B$6), IF(P359&lt;(P361*(1-Dash!$B$7)), P361*(1-Dash!$B$7), P359))</f>
        <v>171.82000000000002</v>
      </c>
      <c r="Q362" s="530">
        <f>IF(Q359&gt;(Q361*(1+Dash!$B$6)), Q361*(1+Dash!$B$6), IF(Q359&lt;(Q361*(1-Dash!$B$7)), Q361*(1-Dash!$B$7), Q359))</f>
        <v>127.25249999999998</v>
      </c>
      <c r="R362" s="530">
        <f>IF(R359&gt;(R361*(1+Dash!$B$6)), R361*(1+Dash!$B$6), IF(R359&lt;(R361*(1-Dash!$B$7)), R361*(1-Dash!$B$7), R359))</f>
        <v>38.807499999999997</v>
      </c>
      <c r="S362" s="530">
        <f>IF(S359&gt;(S361*(1+Dash!$B$6)), S361*(1+Dash!$B$6), IF(S359&lt;(S361*(1-Dash!$B$7)), S361*(1-Dash!$B$7), S359))</f>
        <v>49.637499999999996</v>
      </c>
      <c r="T362" s="530">
        <f>IF(T359&gt;(T361*(1+Dash!$B$6)), T361*(1+Dash!$B$6), IF(T359&lt;(T361*(1-Dash!$B$7)), T361*(1-Dash!$B$7), T359))</f>
        <v>71.297499999999999</v>
      </c>
      <c r="U362" s="530">
        <f>IF(U359&gt;(U361*(1+Dash!$B$6)), U361*(1+Dash!$B$6), IF(U359&lt;(U361*(1-Dash!$B$7)), U361*(1-Dash!$B$7), U359))</f>
        <v>45.125</v>
      </c>
      <c r="V362" s="530">
        <f>IF(V359&gt;(V361*(1+Dash!$B$6)), V361*(1+Dash!$B$6), IF(V359&lt;(V361*(1-Dash!$B$7)), V361*(1-Dash!$B$7), V359))</f>
        <v>12.634999999999998</v>
      </c>
      <c r="W362" s="530">
        <f>IF(W359&gt;(W361*(1+Dash!$B$6)), W361*(1+Dash!$B$6), IF(W359&lt;(W361*(1-Dash!$B$7)), W361*(1-Dash!$B$7), W359))</f>
        <v>15.342499999999998</v>
      </c>
      <c r="X362" s="530">
        <f>IF(X359&gt;(X361*(1+Dash!$B$6)), X361*(1+Dash!$B$6), IF(X359&lt;(X361*(1-Dash!$B$7)), X361*(1-Dash!$B$7), X359))</f>
        <v>25.269999999999996</v>
      </c>
      <c r="Y362" s="530">
        <f>IF(Y359&gt;(Y361*(1+Dash!$B$6)), Y361*(1+Dash!$B$6), IF(Y359&lt;(Y361*(1-Dash!$B$7)), Y361*(1-Dash!$B$7), Y359))</f>
        <v>82.127499999999998</v>
      </c>
      <c r="Z362" s="530">
        <f>IF(Z359&gt;(Z361*(1+Dash!$B$6)), Z361*(1+Dash!$B$6), IF(Z359&lt;(Z361*(1-Dash!$B$7)), Z361*(1-Dash!$B$7), Z359))</f>
        <v>26.172499999999996</v>
      </c>
      <c r="AA362" s="530">
        <f>IF(AA359&gt;(AA361*(1+Dash!$B$6)), AA361*(1+Dash!$B$6), IF(AA359&lt;(AA361*(1-Dash!$B$7)), AA361*(1-Dash!$B$7), AA359))</f>
        <v>34.295000000000002</v>
      </c>
      <c r="AB362" s="530">
        <f>IF(AB359&gt;(AB361*(1+Dash!$B$6)), AB361*(1+Dash!$B$6), IF(AB359&lt;(AB361*(1-Dash!$B$7)), AB361*(1-Dash!$B$7), AB359))</f>
        <v>46.027499999999996</v>
      </c>
      <c r="AC362" s="530">
        <f>IF(AC359&gt;(AC361*(1+Dash!$B$6)), AC361*(1+Dash!$B$6), IF(AC359&lt;(AC361*(1-Dash!$B$7)), AC361*(1-Dash!$B$7), AC359))</f>
        <v>419.66249999999997</v>
      </c>
      <c r="AD362" s="530">
        <f>IF(AD359&gt;(AD361*(1+Dash!$B$6)), AD361*(1+Dash!$B$6), IF(AD359&lt;(AD361*(1-Dash!$B$7)), AD361*(1-Dash!$B$7), AD359))</f>
        <v>96</v>
      </c>
      <c r="AE362" s="530">
        <f>IF(AE359&gt;(AE361*(1+Dash!$B$6)), AE361*(1+Dash!$B$6), IF(AE359&lt;(AE361*(1-Dash!$B$7)), AE361*(1-Dash!$B$7), AE359))</f>
        <v>149.81499999999997</v>
      </c>
      <c r="AF362" s="530">
        <f>IF(AF359&gt;(AF361*(1+Dash!$B$6)), AF361*(1+Dash!$B$6), IF(AF359&lt;(AF361*(1-Dash!$B$7)), AF361*(1-Dash!$B$7), AF359))</f>
        <v>154</v>
      </c>
      <c r="AG362" s="530">
        <f>IF(AG359&gt;(AG361*(1+Dash!$B$6)), AG361*(1+Dash!$B$6), IF(AG359&lt;(AG361*(1-Dash!$B$7)), AG361*(1-Dash!$B$7), AG359))</f>
        <v>200.35499999999996</v>
      </c>
      <c r="AH362" s="530">
        <f>IF(AH359&gt;(AH361*(1+Dash!$B$6)), AH361*(1+Dash!$B$6), IF(AH359&lt;(AH361*(1-Dash!$B$7)), AH361*(1-Dash!$B$7), AH359))</f>
        <v>35.197499999999998</v>
      </c>
      <c r="AI362" s="530">
        <f>IF(AI359&gt;(AI361*(1+Dash!$B$6)), AI361*(1+Dash!$B$6), IF(AI359&lt;(AI361*(1-Dash!$B$7)), AI361*(1-Dash!$B$7), AI359))</f>
        <v>51.442499999999995</v>
      </c>
      <c r="AJ362" s="530">
        <f>IF(AJ359&gt;(AJ361*(1+Dash!$B$6)), AJ361*(1+Dash!$B$6), IF(AJ359&lt;(AJ361*(1-Dash!$B$7)), AJ361*(1-Dash!$B$7), AJ359))</f>
        <v>35</v>
      </c>
      <c r="AK362" s="530">
        <f>IF(AK359&gt;(AK361*(1+Dash!$B$6)), AK361*(1+Dash!$B$6), IF(AK359&lt;(AK361*(1-Dash!$B$7)), AK361*(1-Dash!$B$7), AK359))</f>
        <v>227</v>
      </c>
      <c r="AL362" s="530">
        <f>IF(AL359&gt;(AL361*(1+Dash!$B$6)), AL361*(1+Dash!$B$6), IF(AL359&lt;(AL361*(1-Dash!$B$7)), AL361*(1-Dash!$B$7), AL359))</f>
        <v>65</v>
      </c>
      <c r="AM362" s="530">
        <f>IF(AM359&gt;(AM361*(1+Dash!$B$6)), AM361*(1+Dash!$B$6), IF(AM359&lt;(AM361*(1-Dash!$B$7)), AM361*(1-Dash!$B$7), AM359))</f>
        <v>103</v>
      </c>
      <c r="AN362" s="530">
        <f>IF(AN359&gt;(AN361*(1+Dash!$B$6)), AN361*(1+Dash!$B$6), IF(AN359&lt;(AN361*(1-Dash!$B$7)), AN361*(1-Dash!$B$7), AN359))</f>
        <v>119</v>
      </c>
      <c r="AO362" s="530">
        <f>IF(AO359&gt;(AO361*(1+Dash!$B$6)), AO361*(1+Dash!$B$6), IF(AO359&lt;(AO361*(1-Dash!$B$7)), AO361*(1-Dash!$B$7), AO359))</f>
        <v>0</v>
      </c>
      <c r="AP362" s="530">
        <f>IF(AP359&gt;(AP361*(1+Dash!$B$6)), AP361*(1+Dash!$B$6), IF(AP359&lt;(AP361*(1-Dash!$B$7)), AP361*(1-Dash!$B$7), AP359))</f>
        <v>0</v>
      </c>
      <c r="AQ362" s="530">
        <f>IF(AQ359&gt;(AQ361*(1+Dash!$B$6)), AQ361*(1+Dash!$B$6), IF(AQ359&lt;(AQ361*(1-Dash!$B$7)), AQ361*(1-Dash!$B$7), AQ359))</f>
        <v>0</v>
      </c>
      <c r="AR362" s="530">
        <f>IF(AR359&gt;(AR361*(1+Dash!$B$6)), AR361*(1+Dash!$B$6), IF(AR359&lt;(AR361*(1-Dash!$B$7)), AR361*(1-Dash!$B$7), AR359))</f>
        <v>0</v>
      </c>
      <c r="AS362" s="530">
        <f>IF(AS359&gt;(AS361*(1+Dash!$B$6)), AS361*(1+Dash!$B$6), IF(AS359&lt;(AS361*(1-Dash!$B$7)), AS361*(1-Dash!$B$7), AS359))</f>
        <v>0</v>
      </c>
      <c r="AT362" s="530">
        <f>IF(AT359&gt;(AT361*(1+Dash!$B$6)), AT361*(1+Dash!$B$6), IF(AT359&lt;(AT361*(1-Dash!$B$7)), AT361*(1-Dash!$B$7), AT359))</f>
        <v>0</v>
      </c>
      <c r="AU362" s="530">
        <f>IF(AU359&gt;(AU361*(1+Dash!$B$6)), AU361*(1+Dash!$B$6), IF(AU359&lt;(AU361*(1-Dash!$B$7)), AU361*(1-Dash!$B$7), AU359))</f>
        <v>0</v>
      </c>
      <c r="AV362" s="530">
        <f>IF(AV359&gt;(AV361*(1+Dash!$B$6)), AV361*(1+Dash!$B$6), IF(AV359&lt;(AV361*(1-Dash!$B$7)), AV361*(1-Dash!$B$7), AV359))</f>
        <v>0</v>
      </c>
      <c r="AW362" s="530">
        <f>IF(AW359&gt;(AW361*(1+Dash!$B$6)), AW361*(1+Dash!$B$6), IF(AW359&lt;(AW361*(1-Dash!$B$7)), AW361*(1-Dash!$B$7), AW359))</f>
        <v>0</v>
      </c>
      <c r="AX362" s="530">
        <f>IF(AX359&gt;(AX361*(1+Dash!$B$6)), AX361*(1+Dash!$B$6), IF(AX359&lt;(AX361*(1-Dash!$B$7)), AX361*(1-Dash!$B$7), AX359))</f>
        <v>0</v>
      </c>
      <c r="AY362" s="530">
        <f>IF(AY359&gt;(AY361*(1+Dash!$B$6)), AY361*(1+Dash!$B$6), IF(AY359&lt;(AY361*(1-Dash!$B$7)), AY361*(1-Dash!$B$7), AY359))</f>
        <v>0</v>
      </c>
      <c r="AZ362" s="530">
        <f>IF(AZ359&gt;(AZ361*(1+Dash!$B$6)), AZ361*(1+Dash!$B$6), IF(AZ359&lt;(AZ361*(1-Dash!$B$7)), AZ361*(1-Dash!$B$7), AZ359))</f>
        <v>0</v>
      </c>
      <c r="BA362" s="530">
        <f>IF(BA359&gt;(BA361*(1+Dash!$B$6)), BA361*(1+Dash!$B$6), IF(BA359&lt;(BA361*(1-Dash!$B$7)), BA361*(1-Dash!$B$7), BA359))</f>
        <v>1009</v>
      </c>
      <c r="BB362" s="530">
        <f>IF(BB359&gt;(BB361*(1+Dash!$B$6)), BB361*(1+Dash!$B$6), IF(BB359&lt;(BB361*(1-Dash!$B$7)), BB361*(1-Dash!$B$7), BB359))</f>
        <v>433</v>
      </c>
      <c r="BC362" s="530">
        <f>IF(BC359&gt;(BC361*(1+Dash!$B$6)), BC361*(1+Dash!$B$6), IF(BC359&lt;(BC361*(1-Dash!$B$7)), BC361*(1-Dash!$B$7), BC359))</f>
        <v>438</v>
      </c>
      <c r="BD362" s="530">
        <f>IF(BD359&gt;(BD361*(1+Dash!$B$6)), BD361*(1+Dash!$B$6), IF(BD359&lt;(BD361*(1-Dash!$B$7)), BD361*(1-Dash!$B$7), BD359))</f>
        <v>310</v>
      </c>
      <c r="BE362" s="530">
        <f>IF(BE359&gt;(BE361*(1+Dash!$B$6)), BE361*(1+Dash!$B$6), IF(BE359&lt;(BE361*(1-Dash!$B$7)), BE361*(1-Dash!$B$7), BE359))</f>
        <v>808</v>
      </c>
      <c r="BF362" s="530">
        <f>IF(BF359&gt;(BF361*(1+Dash!$B$6)), BF361*(1+Dash!$B$6), IF(BF359&lt;(BF361*(1-Dash!$B$7)), BF361*(1-Dash!$B$7), BF359))</f>
        <v>357</v>
      </c>
      <c r="BG362" s="530">
        <f>IF(BG359&gt;(BG361*(1+Dash!$B$6)), BG361*(1+Dash!$B$6), IF(BG359&lt;(BG361*(1-Dash!$B$7)), BG361*(1-Dash!$B$7), BG359))</f>
        <v>343</v>
      </c>
      <c r="BH362" s="530">
        <f>IF(BH359&gt;(BH361*(1+Dash!$B$6)), BH361*(1+Dash!$B$6), IF(BH359&lt;(BH361*(1-Dash!$B$7)), BH361*(1-Dash!$B$7), BH359))</f>
        <v>203</v>
      </c>
      <c r="BI362" s="530">
        <f>IF(BI359&gt;(BI361*(1+Dash!$B$6)), BI361*(1+Dash!$B$6), IF(BI359&lt;(BI361*(1-Dash!$B$7)), BI361*(1-Dash!$B$7), BI359))</f>
        <v>201</v>
      </c>
      <c r="BJ362" s="530">
        <f>IF(BJ359&gt;(BJ361*(1+Dash!$B$6)), BJ361*(1+Dash!$B$6), IF(BJ359&lt;(BJ361*(1-Dash!$B$7)), BJ361*(1-Dash!$B$7), BJ359))</f>
        <v>66.550000000000011</v>
      </c>
      <c r="BK362" s="530">
        <f>IF(BK359&gt;(BK361*(1+Dash!$B$6)), BK361*(1+Dash!$B$6), IF(BK359&lt;(BK361*(1-Dash!$B$7)), BK361*(1-Dash!$B$7), BK359))</f>
        <v>95</v>
      </c>
      <c r="BL362" s="530">
        <f>IF(BL359&gt;(BL361*(1+Dash!$B$6)), BL361*(1+Dash!$B$6), IF(BL359&lt;(BL361*(1-Dash!$B$7)), BL361*(1-Dash!$B$7), BL359))</f>
        <v>107</v>
      </c>
      <c r="BM362" s="530">
        <f>IF(BM359&gt;(BM361*(1+Dash!$B$6)), BM361*(1+Dash!$B$6), IF(BM359&lt;(BM361*(1-Dash!$B$7)), BM361*(1-Dash!$B$7), BM359))</f>
        <v>0</v>
      </c>
      <c r="BN362" s="530">
        <f>IF(BN359&gt;(BN361*(1+Dash!$B$6)), BN361*(1+Dash!$B$6), IF(BN359&lt;(BN361*(1-Dash!$B$7)), BN361*(1-Dash!$B$7), BN359))</f>
        <v>0</v>
      </c>
      <c r="BO362" s="530">
        <f>IF(BO359&gt;(BO361*(1+Dash!$B$6)), BO361*(1+Dash!$B$6), IF(BO359&lt;(BO361*(1-Dash!$B$7)), BO361*(1-Dash!$B$7), BO359))</f>
        <v>0</v>
      </c>
      <c r="BP362" s="530">
        <f>IF(BP359&gt;(BP361*(1+Dash!$B$6)), BP361*(1+Dash!$B$6), IF(BP359&lt;(BP361*(1-Dash!$B$7)), BP361*(1-Dash!$B$7), BP359))</f>
        <v>0</v>
      </c>
      <c r="BQ362" s="530">
        <f>IF(BQ359&gt;(BQ361*(1+Dash!$B$6)), BQ361*(1+Dash!$B$6), IF(BQ359&lt;(BQ361*(1-Dash!$B$7)), BQ361*(1-Dash!$B$7), BQ359))</f>
        <v>0</v>
      </c>
      <c r="BR362" s="530">
        <f>IF(BR359&gt;(BR361*(1+Dash!$B$6)), BR361*(1+Dash!$B$6), IF(BR359&lt;(BR361*(1-Dash!$B$7)), BR361*(1-Dash!$B$7), BR359))</f>
        <v>0</v>
      </c>
      <c r="BS362" s="530">
        <f>IF(BS359&gt;(BS361*(1+Dash!$B$6)), BS361*(1+Dash!$B$6), IF(BS359&lt;(BS361*(1-Dash!$B$7)), BS361*(1-Dash!$B$7), BS359))</f>
        <v>0</v>
      </c>
      <c r="BT362" s="530">
        <f>IF(BT359&gt;(BT361*(1+Dash!$B$6)), BT361*(1+Dash!$B$6), IF(BT359&lt;(BT361*(1-Dash!$B$7)), BT361*(1-Dash!$B$7), BT359))</f>
        <v>0</v>
      </c>
      <c r="BU362" s="530">
        <f>IF(BU359&gt;(BU361*(1+Dash!$B$6)), BU361*(1+Dash!$B$6), IF(BU359&lt;(BU361*(1-Dash!$B$7)), BU361*(1-Dash!$B$7), BU359))</f>
        <v>0</v>
      </c>
      <c r="BV362" s="530">
        <f>IF(BV359&gt;(BV361*(1+Dash!$B$6)), BV361*(1+Dash!$B$6), IF(BV359&lt;(BV361*(1-Dash!$B$7)), BV361*(1-Dash!$B$7), BV359))</f>
        <v>0</v>
      </c>
      <c r="BW362" s="530">
        <f>IF(BW359&gt;(BW361*(1+Dash!$B$6)), BW361*(1+Dash!$B$6), IF(BW359&lt;(BW361*(1-Dash!$B$7)), BW361*(1-Dash!$B$7), BW359))</f>
        <v>0</v>
      </c>
      <c r="BX362" s="530">
        <f>IF(BX359&gt;(BX361*(1+Dash!$B$6)), BX361*(1+Dash!$B$6), IF(BX359&lt;(BX361*(1-Dash!$B$7)), BX361*(1-Dash!$B$7), BX359))</f>
        <v>0</v>
      </c>
      <c r="BY362" s="530">
        <f>IF(BY359&gt;(BY361*(1+Dash!$B$6)), BY361*(1+Dash!$B$6), IF(BY359&lt;(BY361*(1-Dash!$B$7)), BY361*(1-Dash!$B$7), BY359))</f>
        <v>20</v>
      </c>
      <c r="BZ362" s="530">
        <f>IF(BZ359&gt;(BZ361*(1+Dash!$B$6)), BZ361*(1+Dash!$B$6), IF(BZ359&lt;(BZ361*(1-Dash!$B$7)), BZ361*(1-Dash!$B$7), BZ359))</f>
        <v>146</v>
      </c>
      <c r="CA362" s="530">
        <f>IF(CA359&gt;(CA361*(1+Dash!$B$6)), CA361*(1+Dash!$B$6), IF(CA359&lt;(CA361*(1-Dash!$B$7)), CA361*(1-Dash!$B$7), CA359))</f>
        <v>0</v>
      </c>
    </row>
    <row r="363" spans="1:79" s="477" customFormat="1">
      <c r="A363" s="477" t="s">
        <v>107</v>
      </c>
      <c r="B363" s="477" t="s">
        <v>1885</v>
      </c>
      <c r="C363" s="477">
        <v>2018</v>
      </c>
      <c r="D363" s="477" t="s">
        <v>1934</v>
      </c>
      <c r="E363" s="530">
        <v>279</v>
      </c>
      <c r="F363" s="530">
        <v>268</v>
      </c>
      <c r="G363" s="530">
        <v>205</v>
      </c>
      <c r="H363" s="530">
        <v>151</v>
      </c>
      <c r="I363" s="530">
        <v>64</v>
      </c>
      <c r="J363" s="530">
        <v>0</v>
      </c>
      <c r="K363" s="530">
        <v>0</v>
      </c>
      <c r="L363" s="530">
        <v>0</v>
      </c>
      <c r="M363" s="530">
        <v>0</v>
      </c>
      <c r="N363" s="530">
        <v>0</v>
      </c>
      <c r="O363" s="530">
        <v>0</v>
      </c>
      <c r="P363" s="530">
        <v>0</v>
      </c>
      <c r="Q363" s="530">
        <v>0</v>
      </c>
      <c r="R363" s="530">
        <v>0</v>
      </c>
      <c r="S363" s="530">
        <v>0</v>
      </c>
      <c r="T363" s="530">
        <v>0</v>
      </c>
      <c r="U363" s="530">
        <v>0</v>
      </c>
      <c r="V363" s="530">
        <v>0</v>
      </c>
      <c r="W363" s="530">
        <v>0</v>
      </c>
      <c r="X363" s="530">
        <v>0</v>
      </c>
      <c r="Y363" s="530">
        <v>0</v>
      </c>
      <c r="Z363" s="530">
        <v>0</v>
      </c>
      <c r="AA363" s="530">
        <v>0</v>
      </c>
      <c r="AB363" s="530">
        <v>0</v>
      </c>
      <c r="AC363" s="530">
        <v>319</v>
      </c>
      <c r="AD363" s="530">
        <v>224</v>
      </c>
      <c r="AE363" s="530">
        <v>179</v>
      </c>
      <c r="AF363" s="530">
        <v>119</v>
      </c>
      <c r="AG363" s="530">
        <v>149</v>
      </c>
      <c r="AH363" s="530">
        <v>109</v>
      </c>
      <c r="AI363" s="530">
        <v>81</v>
      </c>
      <c r="AJ363" s="530">
        <v>66</v>
      </c>
      <c r="AK363" s="530">
        <v>170</v>
      </c>
      <c r="AL363" s="530">
        <v>115</v>
      </c>
      <c r="AM363" s="530">
        <v>98</v>
      </c>
      <c r="AN363" s="530">
        <v>53</v>
      </c>
      <c r="AO363" s="530">
        <v>0</v>
      </c>
      <c r="AP363" s="530">
        <v>0</v>
      </c>
      <c r="AQ363" s="530">
        <v>0</v>
      </c>
      <c r="AR363" s="530">
        <v>0</v>
      </c>
      <c r="AS363" s="530">
        <v>0</v>
      </c>
      <c r="AT363" s="530">
        <v>0</v>
      </c>
      <c r="AU363" s="530">
        <v>0</v>
      </c>
      <c r="AV363" s="530">
        <v>0</v>
      </c>
      <c r="AW363" s="530">
        <v>0</v>
      </c>
      <c r="AX363" s="530">
        <v>0</v>
      </c>
      <c r="AY363" s="530">
        <v>0</v>
      </c>
      <c r="AZ363" s="530">
        <v>0</v>
      </c>
      <c r="BA363" s="530">
        <v>400</v>
      </c>
      <c r="BB363" s="530">
        <v>276</v>
      </c>
      <c r="BC363" s="530">
        <v>272</v>
      </c>
      <c r="BD363" s="530">
        <v>149</v>
      </c>
      <c r="BE363" s="530">
        <v>290</v>
      </c>
      <c r="BF363" s="530">
        <v>198</v>
      </c>
      <c r="BG363" s="530">
        <v>198</v>
      </c>
      <c r="BH363" s="530">
        <v>86</v>
      </c>
      <c r="BI363" s="530">
        <v>110</v>
      </c>
      <c r="BJ363" s="530">
        <v>78</v>
      </c>
      <c r="BK363" s="530">
        <v>74</v>
      </c>
      <c r="BL363" s="530">
        <v>63</v>
      </c>
      <c r="BM363" s="530">
        <v>0</v>
      </c>
      <c r="BN363" s="530">
        <v>0</v>
      </c>
      <c r="BO363" s="530">
        <v>0</v>
      </c>
      <c r="BP363" s="530">
        <v>0</v>
      </c>
      <c r="BQ363" s="530">
        <v>0</v>
      </c>
      <c r="BR363" s="530">
        <v>0</v>
      </c>
      <c r="BS363" s="530">
        <v>0</v>
      </c>
      <c r="BT363" s="530">
        <v>0</v>
      </c>
      <c r="BU363" s="530">
        <v>0</v>
      </c>
      <c r="BV363" s="530">
        <v>0</v>
      </c>
      <c r="BW363" s="530">
        <v>0</v>
      </c>
      <c r="BX363" s="530">
        <v>0</v>
      </c>
      <c r="BY363" s="530">
        <v>24</v>
      </c>
      <c r="BZ363" s="530">
        <v>20</v>
      </c>
      <c r="CA363" s="530">
        <v>0</v>
      </c>
    </row>
    <row r="364" spans="1:79" s="477" customFormat="1">
      <c r="A364" s="477" t="s">
        <v>107</v>
      </c>
      <c r="B364" s="477" t="s">
        <v>1885</v>
      </c>
      <c r="C364" s="477">
        <v>2019</v>
      </c>
      <c r="D364" s="477" t="s">
        <v>1934</v>
      </c>
      <c r="E364" s="530">
        <v>326</v>
      </c>
      <c r="F364" s="530">
        <v>281</v>
      </c>
      <c r="G364" s="530">
        <v>199</v>
      </c>
      <c r="H364" s="530">
        <v>165</v>
      </c>
      <c r="I364" s="530">
        <v>72</v>
      </c>
      <c r="J364" s="530">
        <v>0</v>
      </c>
      <c r="K364" s="530">
        <v>0</v>
      </c>
      <c r="L364" s="530">
        <v>0</v>
      </c>
      <c r="M364" s="530">
        <v>0</v>
      </c>
      <c r="N364" s="530">
        <v>0</v>
      </c>
      <c r="O364" s="530">
        <v>0</v>
      </c>
      <c r="P364" s="530">
        <v>0</v>
      </c>
      <c r="Q364" s="530">
        <v>0</v>
      </c>
      <c r="R364" s="530">
        <v>0</v>
      </c>
      <c r="S364" s="530">
        <v>0</v>
      </c>
      <c r="T364" s="530">
        <v>0</v>
      </c>
      <c r="U364" s="530">
        <v>0</v>
      </c>
      <c r="V364" s="530">
        <v>0</v>
      </c>
      <c r="W364" s="530">
        <v>0</v>
      </c>
      <c r="X364" s="530">
        <v>0</v>
      </c>
      <c r="Y364" s="530">
        <v>0</v>
      </c>
      <c r="Z364" s="530">
        <v>0</v>
      </c>
      <c r="AA364" s="530">
        <v>0</v>
      </c>
      <c r="AB364" s="530">
        <v>0</v>
      </c>
      <c r="AC364" s="530">
        <v>272</v>
      </c>
      <c r="AD364" s="530">
        <v>154</v>
      </c>
      <c r="AE364" s="530">
        <v>150</v>
      </c>
      <c r="AF364" s="530">
        <v>93</v>
      </c>
      <c r="AG364" s="530">
        <v>136</v>
      </c>
      <c r="AH364" s="530">
        <v>90</v>
      </c>
      <c r="AI364" s="530">
        <v>80</v>
      </c>
      <c r="AJ364" s="530">
        <v>50</v>
      </c>
      <c r="AK364" s="530">
        <v>136</v>
      </c>
      <c r="AL364" s="530">
        <v>64</v>
      </c>
      <c r="AM364" s="530">
        <v>70</v>
      </c>
      <c r="AN364" s="530">
        <v>43</v>
      </c>
      <c r="AO364" s="530">
        <v>0</v>
      </c>
      <c r="AP364" s="530">
        <v>0</v>
      </c>
      <c r="AQ364" s="530">
        <v>0</v>
      </c>
      <c r="AR364" s="530">
        <v>0</v>
      </c>
      <c r="AS364" s="530">
        <v>0</v>
      </c>
      <c r="AT364" s="530">
        <v>0</v>
      </c>
      <c r="AU364" s="530">
        <v>0</v>
      </c>
      <c r="AV364" s="530">
        <v>0</v>
      </c>
      <c r="AW364" s="530">
        <v>0</v>
      </c>
      <c r="AX364" s="530">
        <v>0</v>
      </c>
      <c r="AY364" s="530">
        <v>0</v>
      </c>
      <c r="AZ364" s="530">
        <v>0</v>
      </c>
      <c r="BA364" s="530">
        <v>463</v>
      </c>
      <c r="BB364" s="530">
        <v>273</v>
      </c>
      <c r="BC364" s="530">
        <v>276</v>
      </c>
      <c r="BD364" s="530">
        <v>156</v>
      </c>
      <c r="BE364" s="530">
        <v>328</v>
      </c>
      <c r="BF364" s="530">
        <v>203</v>
      </c>
      <c r="BG364" s="530">
        <v>195</v>
      </c>
      <c r="BH364" s="530">
        <v>83</v>
      </c>
      <c r="BI364" s="530">
        <v>135</v>
      </c>
      <c r="BJ364" s="530">
        <v>70</v>
      </c>
      <c r="BK364" s="530">
        <v>81</v>
      </c>
      <c r="BL364" s="530">
        <v>73</v>
      </c>
      <c r="BM364" s="530">
        <v>0</v>
      </c>
      <c r="BN364" s="530">
        <v>0</v>
      </c>
      <c r="BO364" s="530">
        <v>0</v>
      </c>
      <c r="BP364" s="530">
        <v>0</v>
      </c>
      <c r="BQ364" s="530">
        <v>0</v>
      </c>
      <c r="BR364" s="530">
        <v>0</v>
      </c>
      <c r="BS364" s="530">
        <v>0</v>
      </c>
      <c r="BT364" s="530">
        <v>0</v>
      </c>
      <c r="BU364" s="530">
        <v>0</v>
      </c>
      <c r="BV364" s="530">
        <v>0</v>
      </c>
      <c r="BW364" s="530">
        <v>0</v>
      </c>
      <c r="BX364" s="530">
        <v>0</v>
      </c>
      <c r="BY364" s="530">
        <v>6</v>
      </c>
      <c r="BZ364" s="530">
        <v>16</v>
      </c>
      <c r="CA364" s="530">
        <v>0</v>
      </c>
    </row>
    <row r="365" spans="1:79" s="477" customFormat="1">
      <c r="A365" s="477" t="s">
        <v>107</v>
      </c>
      <c r="B365" s="477" t="s">
        <v>1885</v>
      </c>
      <c r="C365" s="477">
        <v>2020</v>
      </c>
      <c r="D365" s="477" t="s">
        <v>1934</v>
      </c>
      <c r="E365" s="530">
        <v>276</v>
      </c>
      <c r="F365" s="530">
        <v>301</v>
      </c>
      <c r="G365" s="530">
        <v>204</v>
      </c>
      <c r="H365" s="530">
        <v>165</v>
      </c>
      <c r="I365" s="530">
        <v>60</v>
      </c>
      <c r="J365" s="530">
        <v>0</v>
      </c>
      <c r="K365" s="530">
        <v>0</v>
      </c>
      <c r="L365" s="530">
        <v>0</v>
      </c>
      <c r="M365" s="530">
        <v>0</v>
      </c>
      <c r="N365" s="530">
        <v>50</v>
      </c>
      <c r="O365" s="530">
        <v>0</v>
      </c>
      <c r="P365" s="530">
        <v>50</v>
      </c>
      <c r="Q365" s="530">
        <v>47</v>
      </c>
      <c r="R365" s="530">
        <v>0</v>
      </c>
      <c r="S365" s="530">
        <v>0</v>
      </c>
      <c r="T365" s="530">
        <v>0</v>
      </c>
      <c r="U365" s="530">
        <v>0</v>
      </c>
      <c r="V365" s="530">
        <v>0</v>
      </c>
      <c r="W365" s="530">
        <v>0</v>
      </c>
      <c r="X365" s="530">
        <v>0</v>
      </c>
      <c r="Y365" s="530">
        <v>47</v>
      </c>
      <c r="Z365" s="530">
        <v>0</v>
      </c>
      <c r="AA365" s="530">
        <v>0</v>
      </c>
      <c r="AB365" s="530">
        <v>0</v>
      </c>
      <c r="AC365" s="530">
        <v>228</v>
      </c>
      <c r="AD365" s="530">
        <v>128</v>
      </c>
      <c r="AE365" s="530">
        <v>133</v>
      </c>
      <c r="AF365" s="530">
        <v>80</v>
      </c>
      <c r="AG365" s="530">
        <v>111</v>
      </c>
      <c r="AH365" s="530">
        <v>60</v>
      </c>
      <c r="AI365" s="530">
        <v>60</v>
      </c>
      <c r="AJ365" s="530">
        <v>45</v>
      </c>
      <c r="AK365" s="530">
        <v>117</v>
      </c>
      <c r="AL365" s="530">
        <v>68</v>
      </c>
      <c r="AM365" s="530">
        <v>73</v>
      </c>
      <c r="AN365" s="530">
        <v>35</v>
      </c>
      <c r="AO365" s="530">
        <v>0</v>
      </c>
      <c r="AP365" s="530">
        <v>0</v>
      </c>
      <c r="AQ365" s="530">
        <v>0</v>
      </c>
      <c r="AR365" s="530">
        <v>0</v>
      </c>
      <c r="AS365" s="530">
        <v>0</v>
      </c>
      <c r="AT365" s="530">
        <v>0</v>
      </c>
      <c r="AU365" s="530">
        <v>0</v>
      </c>
      <c r="AV365" s="530">
        <v>0</v>
      </c>
      <c r="AW365" s="530">
        <v>0</v>
      </c>
      <c r="AX365" s="530">
        <v>0</v>
      </c>
      <c r="AY365" s="530">
        <v>0</v>
      </c>
      <c r="AZ365" s="530">
        <v>0</v>
      </c>
      <c r="BA365" s="530">
        <v>364</v>
      </c>
      <c r="BB365" s="530">
        <v>210</v>
      </c>
      <c r="BC365" s="530">
        <v>224</v>
      </c>
      <c r="BD365" s="530">
        <v>115</v>
      </c>
      <c r="BE365" s="530">
        <v>245</v>
      </c>
      <c r="BF365" s="530">
        <v>148</v>
      </c>
      <c r="BG365" s="530">
        <v>154</v>
      </c>
      <c r="BH365" s="530">
        <v>52</v>
      </c>
      <c r="BI365" s="530">
        <v>119</v>
      </c>
      <c r="BJ365" s="530">
        <v>62</v>
      </c>
      <c r="BK365" s="530">
        <v>70</v>
      </c>
      <c r="BL365" s="530">
        <v>63</v>
      </c>
      <c r="BM365" s="530">
        <v>0</v>
      </c>
      <c r="BN365" s="530">
        <v>0</v>
      </c>
      <c r="BO365" s="530">
        <v>0</v>
      </c>
      <c r="BP365" s="530">
        <v>0</v>
      </c>
      <c r="BQ365" s="530">
        <v>0</v>
      </c>
      <c r="BR365" s="530">
        <v>0</v>
      </c>
      <c r="BS365" s="530">
        <v>0</v>
      </c>
      <c r="BT365" s="530">
        <v>0</v>
      </c>
      <c r="BU365" s="530">
        <v>0</v>
      </c>
      <c r="BV365" s="530">
        <v>0</v>
      </c>
      <c r="BW365" s="530">
        <v>0</v>
      </c>
      <c r="BX365" s="530">
        <v>0</v>
      </c>
      <c r="BY365" s="530">
        <v>6</v>
      </c>
      <c r="BZ365" s="530">
        <v>20</v>
      </c>
      <c r="CA365" s="530">
        <v>0</v>
      </c>
    </row>
    <row r="366" spans="1:79" s="477" customFormat="1">
      <c r="A366" s="477" t="s">
        <v>107</v>
      </c>
      <c r="B366" s="477" t="s">
        <v>1885</v>
      </c>
      <c r="C366" s="477">
        <v>2021</v>
      </c>
      <c r="D366" s="477" t="s">
        <v>1934</v>
      </c>
      <c r="E366" s="530">
        <v>263</v>
      </c>
      <c r="F366" s="530">
        <v>289</v>
      </c>
      <c r="G366" s="530">
        <v>166</v>
      </c>
      <c r="H366" s="530">
        <v>145</v>
      </c>
      <c r="I366" s="530">
        <v>40</v>
      </c>
      <c r="J366" s="530">
        <v>0</v>
      </c>
      <c r="K366" s="530">
        <v>0</v>
      </c>
      <c r="L366" s="530">
        <v>0</v>
      </c>
      <c r="M366" s="530">
        <v>0</v>
      </c>
      <c r="N366" s="530">
        <v>63</v>
      </c>
      <c r="O366" s="530">
        <v>0</v>
      </c>
      <c r="P366" s="530">
        <v>63</v>
      </c>
      <c r="Q366" s="530">
        <v>39</v>
      </c>
      <c r="R366" s="530">
        <v>0</v>
      </c>
      <c r="S366" s="530">
        <v>0</v>
      </c>
      <c r="T366" s="530">
        <v>0</v>
      </c>
      <c r="U366" s="530">
        <v>0</v>
      </c>
      <c r="V366" s="530">
        <v>0</v>
      </c>
      <c r="W366" s="530">
        <v>0</v>
      </c>
      <c r="X366" s="530">
        <v>0</v>
      </c>
      <c r="Y366" s="530">
        <v>39</v>
      </c>
      <c r="Z366" s="530">
        <v>0</v>
      </c>
      <c r="AA366" s="530">
        <v>0</v>
      </c>
      <c r="AB366" s="530">
        <v>0</v>
      </c>
      <c r="AC366" s="530">
        <v>270</v>
      </c>
      <c r="AD366" s="530">
        <v>149</v>
      </c>
      <c r="AE366" s="530">
        <v>164</v>
      </c>
      <c r="AF366" s="530">
        <v>87</v>
      </c>
      <c r="AG366" s="530">
        <v>151</v>
      </c>
      <c r="AH366" s="530">
        <v>95</v>
      </c>
      <c r="AI366" s="530">
        <v>93</v>
      </c>
      <c r="AJ366" s="530">
        <v>55</v>
      </c>
      <c r="AK366" s="530">
        <v>119</v>
      </c>
      <c r="AL366" s="530">
        <v>54</v>
      </c>
      <c r="AM366" s="530">
        <v>71</v>
      </c>
      <c r="AN366" s="530">
        <v>32</v>
      </c>
      <c r="AO366" s="530">
        <v>0</v>
      </c>
      <c r="AP366" s="530">
        <v>0</v>
      </c>
      <c r="AQ366" s="530">
        <v>0</v>
      </c>
      <c r="AR366" s="530">
        <v>0</v>
      </c>
      <c r="AS366" s="530">
        <v>0</v>
      </c>
      <c r="AT366" s="530">
        <v>0</v>
      </c>
      <c r="AU366" s="530">
        <v>0</v>
      </c>
      <c r="AV366" s="530">
        <v>0</v>
      </c>
      <c r="AW366" s="530">
        <v>0</v>
      </c>
      <c r="AX366" s="530">
        <v>0</v>
      </c>
      <c r="AY366" s="530">
        <v>0</v>
      </c>
      <c r="AZ366" s="530">
        <v>0</v>
      </c>
      <c r="BA366" s="530">
        <v>385</v>
      </c>
      <c r="BB366" s="530">
        <v>234</v>
      </c>
      <c r="BC366" s="530">
        <v>248</v>
      </c>
      <c r="BD366" s="530">
        <v>114</v>
      </c>
      <c r="BE366" s="530">
        <v>289</v>
      </c>
      <c r="BF366" s="530">
        <v>187</v>
      </c>
      <c r="BG366" s="530">
        <v>183</v>
      </c>
      <c r="BH366" s="530">
        <v>64</v>
      </c>
      <c r="BI366" s="530">
        <v>96</v>
      </c>
      <c r="BJ366" s="530">
        <v>47</v>
      </c>
      <c r="BK366" s="530">
        <v>65</v>
      </c>
      <c r="BL366" s="530">
        <v>50</v>
      </c>
      <c r="BM366" s="530">
        <v>0</v>
      </c>
      <c r="BN366" s="530">
        <v>0</v>
      </c>
      <c r="BO366" s="530">
        <v>0</v>
      </c>
      <c r="BP366" s="530">
        <v>0</v>
      </c>
      <c r="BQ366" s="530">
        <v>0</v>
      </c>
      <c r="BR366" s="530">
        <v>0</v>
      </c>
      <c r="BS366" s="530">
        <v>0</v>
      </c>
      <c r="BT366" s="530">
        <v>0</v>
      </c>
      <c r="BU366" s="530">
        <v>0</v>
      </c>
      <c r="BV366" s="530">
        <v>0</v>
      </c>
      <c r="BW366" s="530">
        <v>0</v>
      </c>
      <c r="BX366" s="530">
        <v>0</v>
      </c>
      <c r="BY366" s="530">
        <v>15</v>
      </c>
      <c r="BZ366" s="530">
        <v>25</v>
      </c>
      <c r="CA366" s="530">
        <v>0</v>
      </c>
    </row>
    <row r="367" spans="1:79" s="477" customFormat="1">
      <c r="A367" s="477" t="s">
        <v>107</v>
      </c>
      <c r="B367" s="477" t="s">
        <v>1885</v>
      </c>
      <c r="C367" s="477">
        <v>2022</v>
      </c>
      <c r="D367" s="477" t="s">
        <v>1934</v>
      </c>
      <c r="E367" s="530">
        <v>292</v>
      </c>
      <c r="F367" s="530">
        <v>271</v>
      </c>
      <c r="G367" s="530">
        <v>166</v>
      </c>
      <c r="H367" s="530">
        <v>139</v>
      </c>
      <c r="I367" s="530">
        <v>49</v>
      </c>
      <c r="J367" s="530">
        <v>0</v>
      </c>
      <c r="K367" s="530">
        <v>0</v>
      </c>
      <c r="L367" s="530">
        <v>0</v>
      </c>
      <c r="M367" s="530">
        <v>0</v>
      </c>
      <c r="N367" s="530">
        <v>47</v>
      </c>
      <c r="O367" s="530">
        <v>0</v>
      </c>
      <c r="P367" s="530">
        <v>47</v>
      </c>
      <c r="Q367" s="530">
        <v>25</v>
      </c>
      <c r="R367" s="530">
        <v>0</v>
      </c>
      <c r="S367" s="530">
        <v>0</v>
      </c>
      <c r="T367" s="530">
        <v>0</v>
      </c>
      <c r="U367" s="530">
        <v>7</v>
      </c>
      <c r="V367" s="530">
        <v>0</v>
      </c>
      <c r="W367" s="530">
        <v>0</v>
      </c>
      <c r="X367" s="530">
        <v>0</v>
      </c>
      <c r="Y367" s="530">
        <v>18</v>
      </c>
      <c r="Z367" s="530">
        <v>0</v>
      </c>
      <c r="AA367" s="530">
        <v>0</v>
      </c>
      <c r="AB367" s="530">
        <v>0</v>
      </c>
      <c r="AC367" s="530">
        <v>274</v>
      </c>
      <c r="AD367" s="530">
        <v>177</v>
      </c>
      <c r="AE367" s="530">
        <v>162</v>
      </c>
      <c r="AF367" s="530">
        <v>89</v>
      </c>
      <c r="AG367" s="530">
        <v>152</v>
      </c>
      <c r="AH367" s="530">
        <v>99</v>
      </c>
      <c r="AI367" s="530">
        <v>86</v>
      </c>
      <c r="AJ367" s="530">
        <v>68</v>
      </c>
      <c r="AK367" s="530">
        <v>122</v>
      </c>
      <c r="AL367" s="530">
        <v>78</v>
      </c>
      <c r="AM367" s="530">
        <v>76</v>
      </c>
      <c r="AN367" s="530">
        <v>21</v>
      </c>
      <c r="AO367" s="530">
        <v>0</v>
      </c>
      <c r="AP367" s="530">
        <v>0</v>
      </c>
      <c r="AQ367" s="530">
        <v>0</v>
      </c>
      <c r="AR367" s="530">
        <v>0</v>
      </c>
      <c r="AS367" s="530">
        <v>0</v>
      </c>
      <c r="AT367" s="530">
        <v>0</v>
      </c>
      <c r="AU367" s="530">
        <v>0</v>
      </c>
      <c r="AV367" s="530">
        <v>0</v>
      </c>
      <c r="AW367" s="530">
        <v>0</v>
      </c>
      <c r="AX367" s="530">
        <v>0</v>
      </c>
      <c r="AY367" s="530">
        <v>0</v>
      </c>
      <c r="AZ367" s="530">
        <v>0</v>
      </c>
      <c r="BA367" s="530">
        <v>369</v>
      </c>
      <c r="BB367" s="530">
        <v>206</v>
      </c>
      <c r="BC367" s="530">
        <v>231</v>
      </c>
      <c r="BD367" s="530">
        <v>127</v>
      </c>
      <c r="BE367" s="530">
        <v>273</v>
      </c>
      <c r="BF367" s="530">
        <v>168</v>
      </c>
      <c r="BG367" s="530">
        <v>173</v>
      </c>
      <c r="BH367" s="530">
        <v>69</v>
      </c>
      <c r="BI367" s="530">
        <v>96</v>
      </c>
      <c r="BJ367" s="530">
        <v>38</v>
      </c>
      <c r="BK367" s="530">
        <v>58</v>
      </c>
      <c r="BL367" s="530">
        <v>58</v>
      </c>
      <c r="BM367" s="530">
        <v>0</v>
      </c>
      <c r="BN367" s="530">
        <v>0</v>
      </c>
      <c r="BO367" s="530">
        <v>0</v>
      </c>
      <c r="BP367" s="530">
        <v>0</v>
      </c>
      <c r="BQ367" s="530">
        <v>0</v>
      </c>
      <c r="BR367" s="530">
        <v>0</v>
      </c>
      <c r="BS367" s="530">
        <v>0</v>
      </c>
      <c r="BT367" s="530">
        <v>0</v>
      </c>
      <c r="BU367" s="530">
        <v>0</v>
      </c>
      <c r="BV367" s="530">
        <v>0</v>
      </c>
      <c r="BW367" s="530">
        <v>0</v>
      </c>
      <c r="BX367" s="530">
        <v>0</v>
      </c>
      <c r="BY367" s="530">
        <v>19</v>
      </c>
      <c r="BZ367" s="530">
        <v>36</v>
      </c>
      <c r="CA367" s="530">
        <v>0</v>
      </c>
    </row>
    <row r="368" spans="1:79" s="477" customFormat="1">
      <c r="A368" s="477" t="s">
        <v>107</v>
      </c>
      <c r="B368" s="477" t="s">
        <v>1885</v>
      </c>
      <c r="C368" s="477">
        <v>2023</v>
      </c>
      <c r="D368" s="477" t="s">
        <v>1934</v>
      </c>
      <c r="E368" s="530">
        <v>289</v>
      </c>
      <c r="F368" s="530">
        <v>291</v>
      </c>
      <c r="G368" s="530">
        <v>184</v>
      </c>
      <c r="H368" s="530">
        <v>126</v>
      </c>
      <c r="I368" s="530">
        <v>60</v>
      </c>
      <c r="J368" s="530">
        <v>0</v>
      </c>
      <c r="K368" s="530">
        <v>0</v>
      </c>
      <c r="L368" s="530">
        <v>0</v>
      </c>
      <c r="M368" s="530">
        <v>0</v>
      </c>
      <c r="N368" s="530">
        <v>29</v>
      </c>
      <c r="O368" s="530">
        <v>0</v>
      </c>
      <c r="P368" s="530">
        <v>29</v>
      </c>
      <c r="Q368" s="530">
        <v>24</v>
      </c>
      <c r="R368" s="530">
        <v>8</v>
      </c>
      <c r="S368" s="530">
        <v>6</v>
      </c>
      <c r="T368" s="530">
        <v>12</v>
      </c>
      <c r="U368" s="530">
        <v>0</v>
      </c>
      <c r="V368" s="530">
        <v>0</v>
      </c>
      <c r="W368" s="530">
        <v>0</v>
      </c>
      <c r="X368" s="530">
        <v>0</v>
      </c>
      <c r="Y368" s="530">
        <v>24</v>
      </c>
      <c r="Z368" s="530">
        <v>8</v>
      </c>
      <c r="AA368" s="530">
        <v>6</v>
      </c>
      <c r="AB368" s="530">
        <v>12</v>
      </c>
      <c r="AC368" s="530">
        <v>285</v>
      </c>
      <c r="AD368" s="530">
        <v>209</v>
      </c>
      <c r="AE368" s="530">
        <v>156</v>
      </c>
      <c r="AF368" s="530">
        <v>116</v>
      </c>
      <c r="AG368" s="530">
        <v>167</v>
      </c>
      <c r="AH368" s="530">
        <v>125</v>
      </c>
      <c r="AI368" s="530">
        <v>87</v>
      </c>
      <c r="AJ368" s="530">
        <v>79</v>
      </c>
      <c r="AK368" s="530">
        <v>118</v>
      </c>
      <c r="AL368" s="530">
        <v>84</v>
      </c>
      <c r="AM368" s="530">
        <v>69</v>
      </c>
      <c r="AN368" s="530">
        <v>37</v>
      </c>
      <c r="AO368" s="530">
        <v>0</v>
      </c>
      <c r="AP368" s="530">
        <v>0</v>
      </c>
      <c r="AQ368" s="530">
        <v>0</v>
      </c>
      <c r="AR368" s="530">
        <v>0</v>
      </c>
      <c r="AS368" s="530">
        <v>0</v>
      </c>
      <c r="AT368" s="530">
        <v>0</v>
      </c>
      <c r="AU368" s="530">
        <v>0</v>
      </c>
      <c r="AV368" s="530">
        <v>0</v>
      </c>
      <c r="AW368" s="530">
        <v>0</v>
      </c>
      <c r="AX368" s="530">
        <v>0</v>
      </c>
      <c r="AY368" s="530">
        <v>0</v>
      </c>
      <c r="AZ368" s="530">
        <v>0</v>
      </c>
      <c r="BA368" s="530">
        <v>376</v>
      </c>
      <c r="BB368" s="530">
        <v>248</v>
      </c>
      <c r="BC368" s="530">
        <v>223</v>
      </c>
      <c r="BD368" s="530">
        <v>139</v>
      </c>
      <c r="BE368" s="530">
        <v>258</v>
      </c>
      <c r="BF368" s="530">
        <v>189</v>
      </c>
      <c r="BG368" s="530">
        <v>146</v>
      </c>
      <c r="BH368" s="530">
        <v>61</v>
      </c>
      <c r="BI368" s="530">
        <v>118</v>
      </c>
      <c r="BJ368" s="530">
        <v>59</v>
      </c>
      <c r="BK368" s="530">
        <v>77</v>
      </c>
      <c r="BL368" s="530">
        <v>78</v>
      </c>
      <c r="BM368" s="530">
        <v>0</v>
      </c>
      <c r="BN368" s="530">
        <v>0</v>
      </c>
      <c r="BO368" s="530">
        <v>0</v>
      </c>
      <c r="BP368" s="530">
        <v>0</v>
      </c>
      <c r="BQ368" s="530">
        <v>0</v>
      </c>
      <c r="BR368" s="530">
        <v>0</v>
      </c>
      <c r="BS368" s="530">
        <v>0</v>
      </c>
      <c r="BT368" s="530">
        <v>0</v>
      </c>
      <c r="BU368" s="530">
        <v>0</v>
      </c>
      <c r="BV368" s="530">
        <v>0</v>
      </c>
      <c r="BW368" s="530">
        <v>0</v>
      </c>
      <c r="BX368" s="530">
        <v>0</v>
      </c>
      <c r="BY368" s="530">
        <v>14</v>
      </c>
      <c r="BZ368" s="530">
        <v>20</v>
      </c>
      <c r="CA368" s="530">
        <v>0</v>
      </c>
    </row>
    <row r="369" spans="1:79" s="477" customFormat="1">
      <c r="A369" s="477" t="s">
        <v>107</v>
      </c>
      <c r="B369" s="477" t="s">
        <v>1885</v>
      </c>
      <c r="C369" s="477">
        <v>2024</v>
      </c>
      <c r="D369" s="477" t="s">
        <v>1934</v>
      </c>
      <c r="E369" s="530">
        <v>347</v>
      </c>
      <c r="F369" s="530">
        <v>269</v>
      </c>
      <c r="G369" s="530">
        <v>185</v>
      </c>
      <c r="H369" s="530">
        <v>141</v>
      </c>
      <c r="I369" s="530">
        <v>51</v>
      </c>
      <c r="J369" s="530">
        <v>0</v>
      </c>
      <c r="K369" s="530">
        <v>0</v>
      </c>
      <c r="L369" s="530">
        <v>0</v>
      </c>
      <c r="M369" s="530">
        <v>0</v>
      </c>
      <c r="N369" s="530">
        <v>95</v>
      </c>
      <c r="O369" s="530">
        <v>0</v>
      </c>
      <c r="P369" s="530">
        <v>95</v>
      </c>
      <c r="Q369" s="530">
        <v>26</v>
      </c>
      <c r="R369" s="530">
        <v>6</v>
      </c>
      <c r="S369" s="530">
        <v>6</v>
      </c>
      <c r="T369" s="530">
        <v>12</v>
      </c>
      <c r="U369" s="530">
        <v>0</v>
      </c>
      <c r="V369" s="530">
        <v>0</v>
      </c>
      <c r="W369" s="530">
        <v>0</v>
      </c>
      <c r="X369" s="530">
        <v>0</v>
      </c>
      <c r="Y369" s="530">
        <v>26</v>
      </c>
      <c r="Z369" s="530">
        <v>6</v>
      </c>
      <c r="AA369" s="530">
        <v>6</v>
      </c>
      <c r="AB369" s="530">
        <v>12</v>
      </c>
      <c r="AC369" s="530">
        <v>345</v>
      </c>
      <c r="AD369" s="530">
        <v>221</v>
      </c>
      <c r="AE369" s="530">
        <v>210</v>
      </c>
      <c r="AF369" s="530">
        <v>127</v>
      </c>
      <c r="AG369" s="530">
        <v>71</v>
      </c>
      <c r="AH369" s="530">
        <v>56</v>
      </c>
      <c r="AI369" s="530">
        <v>28</v>
      </c>
      <c r="AJ369" s="530">
        <v>53</v>
      </c>
      <c r="AK369" s="530">
        <v>274</v>
      </c>
      <c r="AL369" s="530">
        <v>165</v>
      </c>
      <c r="AM369" s="530">
        <v>182</v>
      </c>
      <c r="AN369" s="530">
        <v>74</v>
      </c>
      <c r="AO369" s="530">
        <v>0</v>
      </c>
      <c r="AP369" s="530">
        <v>0</v>
      </c>
      <c r="AQ369" s="530">
        <v>0</v>
      </c>
      <c r="AR369" s="530">
        <v>0</v>
      </c>
      <c r="AS369" s="530">
        <v>0</v>
      </c>
      <c r="AT369" s="530">
        <v>0</v>
      </c>
      <c r="AU369" s="530">
        <v>0</v>
      </c>
      <c r="AV369" s="530">
        <v>0</v>
      </c>
      <c r="AW369" s="530">
        <v>0</v>
      </c>
      <c r="AX369" s="530">
        <v>0</v>
      </c>
      <c r="AY369" s="530">
        <v>0</v>
      </c>
      <c r="AZ369" s="530">
        <v>0</v>
      </c>
      <c r="BA369" s="530">
        <v>433</v>
      </c>
      <c r="BB369" s="530">
        <v>260</v>
      </c>
      <c r="BC369" s="530">
        <v>251</v>
      </c>
      <c r="BD369" s="530">
        <v>139</v>
      </c>
      <c r="BE369" s="530">
        <v>287</v>
      </c>
      <c r="BF369" s="530">
        <v>190</v>
      </c>
      <c r="BG369" s="530">
        <v>158</v>
      </c>
      <c r="BH369" s="530">
        <v>60</v>
      </c>
      <c r="BI369" s="530">
        <v>146</v>
      </c>
      <c r="BJ369" s="530">
        <v>70</v>
      </c>
      <c r="BK369" s="530">
        <v>93</v>
      </c>
      <c r="BL369" s="530">
        <v>79</v>
      </c>
      <c r="BM369" s="530">
        <v>0</v>
      </c>
      <c r="BN369" s="530">
        <v>0</v>
      </c>
      <c r="BO369" s="530">
        <v>0</v>
      </c>
      <c r="BP369" s="530">
        <v>0</v>
      </c>
      <c r="BQ369" s="530">
        <v>0</v>
      </c>
      <c r="BR369" s="530">
        <v>0</v>
      </c>
      <c r="BS369" s="530">
        <v>0</v>
      </c>
      <c r="BT369" s="530">
        <v>0</v>
      </c>
      <c r="BU369" s="530">
        <v>0</v>
      </c>
      <c r="BV369" s="530">
        <v>0</v>
      </c>
      <c r="BW369" s="530">
        <v>0</v>
      </c>
      <c r="BX369" s="530">
        <v>0</v>
      </c>
      <c r="BY369" s="530">
        <v>15</v>
      </c>
      <c r="BZ369" s="530">
        <v>25</v>
      </c>
      <c r="CA369" s="530">
        <v>0</v>
      </c>
    </row>
    <row r="370" spans="1:79" s="477" customFormat="1">
      <c r="A370" s="477" t="s">
        <v>107</v>
      </c>
      <c r="B370" s="477" t="s">
        <v>1885</v>
      </c>
      <c r="C370" s="477">
        <v>2025</v>
      </c>
      <c r="D370" s="477" t="s">
        <v>1935</v>
      </c>
      <c r="E370" s="530">
        <v>296</v>
      </c>
      <c r="F370" s="530">
        <v>281</v>
      </c>
      <c r="G370" s="530">
        <v>187</v>
      </c>
      <c r="H370" s="530">
        <v>147</v>
      </c>
      <c r="I370" s="530">
        <v>57</v>
      </c>
      <c r="J370" s="530">
        <v>0</v>
      </c>
      <c r="K370" s="530">
        <v>0</v>
      </c>
      <c r="L370" s="530">
        <v>0</v>
      </c>
      <c r="M370" s="530">
        <v>0</v>
      </c>
      <c r="N370" s="530">
        <v>57</v>
      </c>
      <c r="O370" s="530">
        <v>0</v>
      </c>
      <c r="P370" s="530">
        <v>57</v>
      </c>
      <c r="Q370" s="530">
        <v>27</v>
      </c>
      <c r="R370" s="530">
        <v>8</v>
      </c>
      <c r="S370" s="530">
        <v>6</v>
      </c>
      <c r="T370" s="530">
        <v>13</v>
      </c>
      <c r="U370" s="530">
        <v>2</v>
      </c>
      <c r="V370" s="530">
        <v>0</v>
      </c>
      <c r="W370" s="530">
        <v>0</v>
      </c>
      <c r="X370" s="530">
        <v>0</v>
      </c>
      <c r="Y370" s="530">
        <v>25</v>
      </c>
      <c r="Z370" s="530">
        <v>8</v>
      </c>
      <c r="AA370" s="530">
        <v>6</v>
      </c>
      <c r="AB370" s="530">
        <v>13</v>
      </c>
      <c r="AC370" s="530">
        <v>286</v>
      </c>
      <c r="AD370" s="530">
        <v>180</v>
      </c>
      <c r="AE370" s="530">
        <v>165</v>
      </c>
      <c r="AF370" s="530">
        <v>102</v>
      </c>
      <c r="AG370" s="530">
        <v>137</v>
      </c>
      <c r="AH370" s="530">
        <v>92</v>
      </c>
      <c r="AI370" s="530">
        <v>76</v>
      </c>
      <c r="AJ370" s="530">
        <v>60</v>
      </c>
      <c r="AK370" s="530">
        <v>149</v>
      </c>
      <c r="AL370" s="530">
        <v>88</v>
      </c>
      <c r="AM370" s="530">
        <v>89</v>
      </c>
      <c r="AN370" s="530">
        <v>42</v>
      </c>
      <c r="AO370" s="530">
        <v>0</v>
      </c>
      <c r="AP370" s="530">
        <v>0</v>
      </c>
      <c r="AQ370" s="530">
        <v>0</v>
      </c>
      <c r="AR370" s="530">
        <v>0</v>
      </c>
      <c r="AS370" s="530">
        <v>0</v>
      </c>
      <c r="AT370" s="530">
        <v>0</v>
      </c>
      <c r="AU370" s="530">
        <v>0</v>
      </c>
      <c r="AV370" s="530">
        <v>0</v>
      </c>
      <c r="AW370" s="530">
        <v>0</v>
      </c>
      <c r="AX370" s="530">
        <v>0</v>
      </c>
      <c r="AY370" s="530">
        <v>0</v>
      </c>
      <c r="AZ370" s="530">
        <v>0</v>
      </c>
      <c r="BA370" s="530">
        <v>399</v>
      </c>
      <c r="BB370" s="530">
        <v>244</v>
      </c>
      <c r="BC370" s="530">
        <v>247</v>
      </c>
      <c r="BD370" s="530">
        <v>134</v>
      </c>
      <c r="BE370" s="530">
        <v>282</v>
      </c>
      <c r="BF370" s="530">
        <v>184</v>
      </c>
      <c r="BG370" s="530">
        <v>173</v>
      </c>
      <c r="BH370" s="530">
        <v>68</v>
      </c>
      <c r="BI370" s="530">
        <v>117</v>
      </c>
      <c r="BJ370" s="530">
        <v>60</v>
      </c>
      <c r="BK370" s="530">
        <v>74</v>
      </c>
      <c r="BL370" s="530">
        <v>66</v>
      </c>
      <c r="BM370" s="530">
        <v>0</v>
      </c>
      <c r="BN370" s="530">
        <v>0</v>
      </c>
      <c r="BO370" s="530">
        <v>0</v>
      </c>
      <c r="BP370" s="530">
        <v>0</v>
      </c>
      <c r="BQ370" s="530">
        <v>0</v>
      </c>
      <c r="BR370" s="530">
        <v>0</v>
      </c>
      <c r="BS370" s="530">
        <v>0</v>
      </c>
      <c r="BT370" s="530">
        <v>0</v>
      </c>
      <c r="BU370" s="530">
        <v>0</v>
      </c>
      <c r="BV370" s="530">
        <v>0</v>
      </c>
      <c r="BW370" s="530">
        <v>0</v>
      </c>
      <c r="BX370" s="530">
        <v>0</v>
      </c>
      <c r="BY370" s="530">
        <v>15</v>
      </c>
      <c r="BZ370" s="530">
        <v>23</v>
      </c>
      <c r="CA370" s="530">
        <v>0</v>
      </c>
    </row>
    <row r="371" spans="1:79" s="477" customFormat="1">
      <c r="A371" s="477" t="s">
        <v>107</v>
      </c>
      <c r="B371" s="477" t="s">
        <v>1885</v>
      </c>
      <c r="C371" s="477">
        <v>2026</v>
      </c>
      <c r="D371" s="477" t="s">
        <v>1935</v>
      </c>
      <c r="E371" s="530">
        <v>296</v>
      </c>
      <c r="F371" s="530">
        <v>281</v>
      </c>
      <c r="G371" s="530">
        <v>187</v>
      </c>
      <c r="H371" s="530">
        <v>147</v>
      </c>
      <c r="I371" s="530">
        <v>57</v>
      </c>
      <c r="J371" s="530">
        <v>0</v>
      </c>
      <c r="K371" s="530">
        <v>0</v>
      </c>
      <c r="L371" s="530">
        <v>0</v>
      </c>
      <c r="M371" s="530">
        <v>0</v>
      </c>
      <c r="N371" s="530">
        <v>57</v>
      </c>
      <c r="O371" s="530">
        <v>0</v>
      </c>
      <c r="P371" s="530">
        <v>57</v>
      </c>
      <c r="Q371" s="530">
        <v>28</v>
      </c>
      <c r="R371" s="530">
        <v>8</v>
      </c>
      <c r="S371" s="530">
        <v>7</v>
      </c>
      <c r="T371" s="530">
        <v>13</v>
      </c>
      <c r="U371" s="530">
        <v>2</v>
      </c>
      <c r="V371" s="530">
        <v>0</v>
      </c>
      <c r="W371" s="530">
        <v>0</v>
      </c>
      <c r="X371" s="530">
        <v>0</v>
      </c>
      <c r="Y371" s="530">
        <v>26</v>
      </c>
      <c r="Z371" s="530">
        <v>8</v>
      </c>
      <c r="AA371" s="530">
        <v>7</v>
      </c>
      <c r="AB371" s="530">
        <v>13</v>
      </c>
      <c r="AC371" s="530">
        <v>284</v>
      </c>
      <c r="AD371" s="530">
        <v>179</v>
      </c>
      <c r="AE371" s="530">
        <v>164</v>
      </c>
      <c r="AF371" s="530">
        <v>101</v>
      </c>
      <c r="AG371" s="530">
        <v>136</v>
      </c>
      <c r="AH371" s="530">
        <v>92</v>
      </c>
      <c r="AI371" s="530">
        <v>76</v>
      </c>
      <c r="AJ371" s="530">
        <v>60</v>
      </c>
      <c r="AK371" s="530">
        <v>148</v>
      </c>
      <c r="AL371" s="530">
        <v>87</v>
      </c>
      <c r="AM371" s="530">
        <v>88</v>
      </c>
      <c r="AN371" s="530">
        <v>41</v>
      </c>
      <c r="AO371" s="530">
        <v>0</v>
      </c>
      <c r="AP371" s="530">
        <v>0</v>
      </c>
      <c r="AQ371" s="530">
        <v>0</v>
      </c>
      <c r="AR371" s="530">
        <v>0</v>
      </c>
      <c r="AS371" s="530">
        <v>0</v>
      </c>
      <c r="AT371" s="530">
        <v>0</v>
      </c>
      <c r="AU371" s="530">
        <v>0</v>
      </c>
      <c r="AV371" s="530">
        <v>0</v>
      </c>
      <c r="AW371" s="530">
        <v>0</v>
      </c>
      <c r="AX371" s="530">
        <v>0</v>
      </c>
      <c r="AY371" s="530">
        <v>0</v>
      </c>
      <c r="AZ371" s="530">
        <v>0</v>
      </c>
      <c r="BA371" s="530">
        <v>398</v>
      </c>
      <c r="BB371" s="530">
        <v>243</v>
      </c>
      <c r="BC371" s="530">
        <v>246</v>
      </c>
      <c r="BD371" s="530">
        <v>134</v>
      </c>
      <c r="BE371" s="530">
        <v>281</v>
      </c>
      <c r="BF371" s="530">
        <v>183</v>
      </c>
      <c r="BG371" s="530">
        <v>172</v>
      </c>
      <c r="BH371" s="530">
        <v>68</v>
      </c>
      <c r="BI371" s="530">
        <v>117</v>
      </c>
      <c r="BJ371" s="530">
        <v>60</v>
      </c>
      <c r="BK371" s="530">
        <v>74</v>
      </c>
      <c r="BL371" s="530">
        <v>66</v>
      </c>
      <c r="BM371" s="530">
        <v>0</v>
      </c>
      <c r="BN371" s="530">
        <v>0</v>
      </c>
      <c r="BO371" s="530">
        <v>0</v>
      </c>
      <c r="BP371" s="530">
        <v>0</v>
      </c>
      <c r="BQ371" s="530">
        <v>0</v>
      </c>
      <c r="BR371" s="530">
        <v>0</v>
      </c>
      <c r="BS371" s="530">
        <v>0</v>
      </c>
      <c r="BT371" s="530">
        <v>0</v>
      </c>
      <c r="BU371" s="530">
        <v>0</v>
      </c>
      <c r="BV371" s="530">
        <v>0</v>
      </c>
      <c r="BW371" s="530">
        <v>0</v>
      </c>
      <c r="BX371" s="530">
        <v>0</v>
      </c>
      <c r="BY371" s="530">
        <v>14</v>
      </c>
      <c r="BZ371" s="530">
        <v>23</v>
      </c>
      <c r="CA371" s="530">
        <v>0</v>
      </c>
    </row>
    <row r="372" spans="1:79" s="477" customFormat="1">
      <c r="A372" s="477" t="s">
        <v>107</v>
      </c>
      <c r="B372" s="477" t="s">
        <v>1885</v>
      </c>
      <c r="C372" s="477">
        <v>2024</v>
      </c>
      <c r="D372" s="477" t="s">
        <v>1937</v>
      </c>
      <c r="E372" s="530">
        <f t="shared" ref="E372:AJ372" si="90">E369</f>
        <v>347</v>
      </c>
      <c r="F372" s="530">
        <f t="shared" si="90"/>
        <v>269</v>
      </c>
      <c r="G372" s="530">
        <f t="shared" si="90"/>
        <v>185</v>
      </c>
      <c r="H372" s="530">
        <f t="shared" si="90"/>
        <v>141</v>
      </c>
      <c r="I372" s="530">
        <f t="shared" si="90"/>
        <v>51</v>
      </c>
      <c r="J372" s="530">
        <f t="shared" si="90"/>
        <v>0</v>
      </c>
      <c r="K372" s="530">
        <f t="shared" si="90"/>
        <v>0</v>
      </c>
      <c r="L372" s="530">
        <f t="shared" si="90"/>
        <v>0</v>
      </c>
      <c r="M372" s="530">
        <f t="shared" si="90"/>
        <v>0</v>
      </c>
      <c r="N372" s="530">
        <f t="shared" si="90"/>
        <v>95</v>
      </c>
      <c r="O372" s="530">
        <f t="shared" si="90"/>
        <v>0</v>
      </c>
      <c r="P372" s="530">
        <f t="shared" si="90"/>
        <v>95</v>
      </c>
      <c r="Q372" s="530">
        <f t="shared" si="90"/>
        <v>26</v>
      </c>
      <c r="R372" s="530">
        <f t="shared" si="90"/>
        <v>6</v>
      </c>
      <c r="S372" s="530">
        <f t="shared" si="90"/>
        <v>6</v>
      </c>
      <c r="T372" s="530">
        <f t="shared" si="90"/>
        <v>12</v>
      </c>
      <c r="U372" s="530">
        <f t="shared" si="90"/>
        <v>0</v>
      </c>
      <c r="V372" s="530">
        <f t="shared" si="90"/>
        <v>0</v>
      </c>
      <c r="W372" s="530">
        <f t="shared" si="90"/>
        <v>0</v>
      </c>
      <c r="X372" s="530">
        <f t="shared" si="90"/>
        <v>0</v>
      </c>
      <c r="Y372" s="530">
        <f t="shared" si="90"/>
        <v>26</v>
      </c>
      <c r="Z372" s="530">
        <f t="shared" si="90"/>
        <v>6</v>
      </c>
      <c r="AA372" s="530">
        <f t="shared" si="90"/>
        <v>6</v>
      </c>
      <c r="AB372" s="530">
        <f t="shared" si="90"/>
        <v>12</v>
      </c>
      <c r="AC372" s="530">
        <f t="shared" si="90"/>
        <v>345</v>
      </c>
      <c r="AD372" s="530">
        <f t="shared" si="90"/>
        <v>221</v>
      </c>
      <c r="AE372" s="530">
        <f t="shared" si="90"/>
        <v>210</v>
      </c>
      <c r="AF372" s="530">
        <f t="shared" si="90"/>
        <v>127</v>
      </c>
      <c r="AG372" s="530">
        <f t="shared" si="90"/>
        <v>71</v>
      </c>
      <c r="AH372" s="530">
        <f t="shared" si="90"/>
        <v>56</v>
      </c>
      <c r="AI372" s="530">
        <f t="shared" si="90"/>
        <v>28</v>
      </c>
      <c r="AJ372" s="530">
        <f t="shared" si="90"/>
        <v>53</v>
      </c>
      <c r="AK372" s="530">
        <f t="shared" ref="AK372:BP372" si="91">AK369</f>
        <v>274</v>
      </c>
      <c r="AL372" s="530">
        <f t="shared" si="91"/>
        <v>165</v>
      </c>
      <c r="AM372" s="530">
        <f t="shared" si="91"/>
        <v>182</v>
      </c>
      <c r="AN372" s="530">
        <f t="shared" si="91"/>
        <v>74</v>
      </c>
      <c r="AO372" s="530">
        <f t="shared" si="91"/>
        <v>0</v>
      </c>
      <c r="AP372" s="530">
        <f t="shared" si="91"/>
        <v>0</v>
      </c>
      <c r="AQ372" s="530">
        <f t="shared" si="91"/>
        <v>0</v>
      </c>
      <c r="AR372" s="530">
        <f t="shared" si="91"/>
        <v>0</v>
      </c>
      <c r="AS372" s="530">
        <f t="shared" si="91"/>
        <v>0</v>
      </c>
      <c r="AT372" s="530">
        <f t="shared" si="91"/>
        <v>0</v>
      </c>
      <c r="AU372" s="530">
        <f t="shared" si="91"/>
        <v>0</v>
      </c>
      <c r="AV372" s="530">
        <f t="shared" si="91"/>
        <v>0</v>
      </c>
      <c r="AW372" s="530">
        <f t="shared" si="91"/>
        <v>0</v>
      </c>
      <c r="AX372" s="530">
        <f t="shared" si="91"/>
        <v>0</v>
      </c>
      <c r="AY372" s="530">
        <f t="shared" si="91"/>
        <v>0</v>
      </c>
      <c r="AZ372" s="530">
        <f t="shared" si="91"/>
        <v>0</v>
      </c>
      <c r="BA372" s="530">
        <f t="shared" si="91"/>
        <v>433</v>
      </c>
      <c r="BB372" s="530">
        <f t="shared" si="91"/>
        <v>260</v>
      </c>
      <c r="BC372" s="530">
        <f t="shared" si="91"/>
        <v>251</v>
      </c>
      <c r="BD372" s="530">
        <f t="shared" si="91"/>
        <v>139</v>
      </c>
      <c r="BE372" s="530">
        <f t="shared" si="91"/>
        <v>287</v>
      </c>
      <c r="BF372" s="530">
        <f t="shared" si="91"/>
        <v>190</v>
      </c>
      <c r="BG372" s="530">
        <f t="shared" si="91"/>
        <v>158</v>
      </c>
      <c r="BH372" s="530">
        <f t="shared" si="91"/>
        <v>60</v>
      </c>
      <c r="BI372" s="530">
        <f t="shared" si="91"/>
        <v>146</v>
      </c>
      <c r="BJ372" s="530">
        <f t="shared" si="91"/>
        <v>70</v>
      </c>
      <c r="BK372" s="530">
        <f t="shared" si="91"/>
        <v>93</v>
      </c>
      <c r="BL372" s="530">
        <f t="shared" si="91"/>
        <v>79</v>
      </c>
      <c r="BM372" s="530">
        <f t="shared" si="91"/>
        <v>0</v>
      </c>
      <c r="BN372" s="530">
        <f t="shared" si="91"/>
        <v>0</v>
      </c>
      <c r="BO372" s="530">
        <f t="shared" si="91"/>
        <v>0</v>
      </c>
      <c r="BP372" s="530">
        <f t="shared" si="91"/>
        <v>0</v>
      </c>
      <c r="BQ372" s="530">
        <f t="shared" ref="BQ372:BX372" si="92">BQ369</f>
        <v>0</v>
      </c>
      <c r="BR372" s="530">
        <f t="shared" si="92"/>
        <v>0</v>
      </c>
      <c r="BS372" s="530">
        <f t="shared" si="92"/>
        <v>0</v>
      </c>
      <c r="BT372" s="530">
        <f t="shared" si="92"/>
        <v>0</v>
      </c>
      <c r="BU372" s="530">
        <f t="shared" si="92"/>
        <v>0</v>
      </c>
      <c r="BV372" s="530">
        <f t="shared" si="92"/>
        <v>0</v>
      </c>
      <c r="BW372" s="530">
        <f t="shared" si="92"/>
        <v>0</v>
      </c>
      <c r="BX372" s="530">
        <f t="shared" si="92"/>
        <v>0</v>
      </c>
      <c r="BY372" s="530">
        <f>IF(OR(BY368=0,BY368=""), BY369,IF(BY369&gt;(BY368*(1+Dash!$B$6)), BY368*(1+Dash!$B$6), IF(BY369&lt;(BY368*(1-Dash!$B$7)), BY368*(1-Dash!$B$7), BY369)))</f>
        <v>15</v>
      </c>
      <c r="BZ372" s="530">
        <f>IF(OR(BZ368=0,BZ368=""), BZ369,IF(BZ369&gt;(BZ368*(1+Dash!$B$6)), BZ368*(1+Dash!$B$6), IF(BZ369&lt;(BZ368*(1-Dash!$B$7)), BZ368*(1-Dash!$B$7), BZ369)))</f>
        <v>22</v>
      </c>
      <c r="CA372" s="530">
        <f>IF(OR(CA368=0,CA368=""), CA369,IF(CA369&gt;(CA368*(1+Dash!$B$6)), CA368*(1+Dash!$B$6), IF(CA369&lt;(CA368*(1-Dash!$B$7)), CA368*(1-Dash!$B$7), CA369)))</f>
        <v>0</v>
      </c>
    </row>
    <row r="373" spans="1:79" s="477" customFormat="1">
      <c r="A373" s="477" t="s">
        <v>107</v>
      </c>
      <c r="B373" s="477" t="s">
        <v>1885</v>
      </c>
      <c r="C373" s="477">
        <v>2025</v>
      </c>
      <c r="D373" s="477" t="s">
        <v>1937</v>
      </c>
      <c r="E373" s="530">
        <f>IF(OR(E369=0, E369=""), E370, IF(E370&gt;(E369*(1+Dash!$B$6)), E369*(1+Dash!$B$6), IF(E370&lt;(E369*(1-Dash!$B$7)), E369*(1-Dash!$B$7), E370)))</f>
        <v>329.65</v>
      </c>
      <c r="F373" s="530">
        <f>IF(OR(F369=0, F369=""), F370, IF(F370&gt;(F369*(1+Dash!$B$6)), F369*(1+Dash!$B$6), IF(F370&lt;(F369*(1-Dash!$B$7)), F369*(1-Dash!$B$7), F370)))</f>
        <v>281</v>
      </c>
      <c r="G373" s="530">
        <f>IF(OR(G369=0, G369=""), G370, IF(G370&gt;(G369*(1+Dash!$B$6)), G369*(1+Dash!$B$6), IF(G370&lt;(G369*(1-Dash!$B$7)), G369*(1-Dash!$B$7), G370)))</f>
        <v>187</v>
      </c>
      <c r="H373" s="530">
        <f>IF(OR(H369=0, H369=""), H370, IF(H370&gt;(H369*(1+Dash!$B$6)), H369*(1+Dash!$B$6), IF(H370&lt;(H369*(1-Dash!$B$7)), H369*(1-Dash!$B$7), H370)))</f>
        <v>147</v>
      </c>
      <c r="I373" s="530">
        <f>IF(OR(I369=0, I369=""), I370, IF(I370&gt;(I369*(1+Dash!$B$6)), I369*(1+Dash!$B$6), IF(I370&lt;(I369*(1-Dash!$B$7)), I369*(1-Dash!$B$7), I370)))</f>
        <v>56.1</v>
      </c>
      <c r="J373" s="530">
        <f>IF(OR(J369=0, J369=""), J370, IF(J370&gt;(J369*(1+Dash!$B$6)), J369*(1+Dash!$B$6), IF(J370&lt;(J369*(1-Dash!$B$7)), J369*(1-Dash!$B$7), J370)))</f>
        <v>0</v>
      </c>
      <c r="K373" s="530">
        <f>IF(OR(K369=0, K369=""), K370, IF(K370&gt;(K369*(1+Dash!$B$6)), K369*(1+Dash!$B$6), IF(K370&lt;(K369*(1-Dash!$B$7)), K369*(1-Dash!$B$7), K370)))</f>
        <v>0</v>
      </c>
      <c r="L373" s="530">
        <f>IF(OR(L369=0, L369=""), L370, IF(L370&gt;(L369*(1+Dash!$B$6)), L369*(1+Dash!$B$6), IF(L370&lt;(L369*(1-Dash!$B$7)), L369*(1-Dash!$B$7), L370)))</f>
        <v>0</v>
      </c>
      <c r="M373" s="530">
        <f>IF(OR(M369=0, M369=""), M370, IF(M370&gt;(M369*(1+Dash!$B$6)), M369*(1+Dash!$B$6), IF(M370&lt;(M369*(1-Dash!$B$7)), M369*(1-Dash!$B$7), M370)))</f>
        <v>0</v>
      </c>
      <c r="N373" s="530">
        <f>IF(OR(N369=0, N369=""), N370, IF(N370&gt;(N369*(1+Dash!$B$6)), N369*(1+Dash!$B$6), IF(N370&lt;(N369*(1-Dash!$B$7)), N369*(1-Dash!$B$7), N370)))</f>
        <v>90.25</v>
      </c>
      <c r="O373" s="530">
        <f>IF(OR(O369=0, O369=""), O370, IF(O370&gt;(O369*(1+Dash!$B$6)), O369*(1+Dash!$B$6), IF(O370&lt;(O369*(1-Dash!$B$7)), O369*(1-Dash!$B$7), O370)))</f>
        <v>0</v>
      </c>
      <c r="P373" s="530">
        <f>IF(OR(P369=0, P369=""), P370, IF(P370&gt;(P369*(1+Dash!$B$6)), P369*(1+Dash!$B$6), IF(P370&lt;(P369*(1-Dash!$B$7)), P369*(1-Dash!$B$7), P370)))</f>
        <v>90.25</v>
      </c>
      <c r="Q373" s="530">
        <f>IF(OR(Q369=0, Q369=""), Q370, IF(Q370&gt;(Q369*(1+Dash!$B$6)), Q369*(1+Dash!$B$6), IF(Q370&lt;(Q369*(1-Dash!$B$7)), Q369*(1-Dash!$B$7), Q370)))</f>
        <v>27</v>
      </c>
      <c r="R373" s="530">
        <f>IF(OR(R369=0, R369=""), R370, IF(R370&gt;(R369*(1+Dash!$B$6)), R369*(1+Dash!$B$6), IF(R370&lt;(R369*(1-Dash!$B$7)), R369*(1-Dash!$B$7), R370)))</f>
        <v>6.6000000000000005</v>
      </c>
      <c r="S373" s="530">
        <f>IF(OR(S369=0, S369=""), S370, IF(S370&gt;(S369*(1+Dash!$B$6)), S369*(1+Dash!$B$6), IF(S370&lt;(S369*(1-Dash!$B$7)), S369*(1-Dash!$B$7), S370)))</f>
        <v>6</v>
      </c>
      <c r="T373" s="530">
        <f>IF(OR(T369=0, T369=""), T370, IF(T370&gt;(T369*(1+Dash!$B$6)), T369*(1+Dash!$B$6), IF(T370&lt;(T369*(1-Dash!$B$7)), T369*(1-Dash!$B$7), T370)))</f>
        <v>13</v>
      </c>
      <c r="U373" s="530">
        <f>IF(OR(U369=0, U369=""), U370, IF(U370&gt;(U369*(1+Dash!$B$6)), U369*(1+Dash!$B$6), IF(U370&lt;(U369*(1-Dash!$B$7)), U369*(1-Dash!$B$7), U370)))</f>
        <v>2</v>
      </c>
      <c r="V373" s="530">
        <f>IF(OR(V369=0, V369=""), V370, IF(V370&gt;(V369*(1+Dash!$B$6)), V369*(1+Dash!$B$6), IF(V370&lt;(V369*(1-Dash!$B$7)), V369*(1-Dash!$B$7), V370)))</f>
        <v>0</v>
      </c>
      <c r="W373" s="530">
        <f>IF(OR(W369=0, W369=""), W370, IF(W370&gt;(W369*(1+Dash!$B$6)), W369*(1+Dash!$B$6), IF(W370&lt;(W369*(1-Dash!$B$7)), W369*(1-Dash!$B$7), W370)))</f>
        <v>0</v>
      </c>
      <c r="X373" s="530">
        <f>IF(OR(X369=0, X369=""), X370, IF(X370&gt;(X369*(1+Dash!$B$6)), X369*(1+Dash!$B$6), IF(X370&lt;(X369*(1-Dash!$B$7)), X369*(1-Dash!$B$7), X370)))</f>
        <v>0</v>
      </c>
      <c r="Y373" s="530">
        <f>IF(OR(Y369=0, Y369=""), Y370, IF(Y370&gt;(Y369*(1+Dash!$B$6)), Y369*(1+Dash!$B$6), IF(Y370&lt;(Y369*(1-Dash!$B$7)), Y369*(1-Dash!$B$7), Y370)))</f>
        <v>25</v>
      </c>
      <c r="Z373" s="530">
        <f>IF(OR(Z369=0, Z369=""), Z370, IF(Z370&gt;(Z369*(1+Dash!$B$6)), Z369*(1+Dash!$B$6), IF(Z370&lt;(Z369*(1-Dash!$B$7)), Z369*(1-Dash!$B$7), Z370)))</f>
        <v>6.6000000000000005</v>
      </c>
      <c r="AA373" s="530">
        <f>IF(OR(AA369=0, AA369=""), AA370, IF(AA370&gt;(AA369*(1+Dash!$B$6)), AA369*(1+Dash!$B$6), IF(AA370&lt;(AA369*(1-Dash!$B$7)), AA369*(1-Dash!$B$7), AA370)))</f>
        <v>6</v>
      </c>
      <c r="AB373" s="530">
        <f>IF(OR(AB369=0, AB369=""), AB370, IF(AB370&gt;(AB369*(1+Dash!$B$6)), AB369*(1+Dash!$B$6), IF(AB370&lt;(AB369*(1-Dash!$B$7)), AB369*(1-Dash!$B$7), AB370)))</f>
        <v>13</v>
      </c>
      <c r="AC373" s="530">
        <f>IF(OR(AC369=0, AC369=""), AC370, IF(AC370&gt;(AC369*(1+Dash!$B$6)), AC369*(1+Dash!$B$6), IF(AC370&lt;(AC369*(1-Dash!$B$7)), AC369*(1-Dash!$B$7), AC370)))</f>
        <v>327.75</v>
      </c>
      <c r="AD373" s="530">
        <f>IF(OR(AD369=0, AD369=""), AD370, IF(AD370&gt;(AD369*(1+Dash!$B$6)), AD369*(1+Dash!$B$6), IF(AD370&lt;(AD369*(1-Dash!$B$7)), AD369*(1-Dash!$B$7), AD370)))</f>
        <v>209.95</v>
      </c>
      <c r="AE373" s="530">
        <f>IF(OR(AE369=0, AE369=""), AE370, IF(AE370&gt;(AE369*(1+Dash!$B$6)), AE369*(1+Dash!$B$6), IF(AE370&lt;(AE369*(1-Dash!$B$7)), AE369*(1-Dash!$B$7), AE370)))</f>
        <v>199.5</v>
      </c>
      <c r="AF373" s="530">
        <f>IF(OR(AF369=0, AF369=""), AF370, IF(AF370&gt;(AF369*(1+Dash!$B$6)), AF369*(1+Dash!$B$6), IF(AF370&lt;(AF369*(1-Dash!$B$7)), AF369*(1-Dash!$B$7), AF370)))</f>
        <v>120.64999999999999</v>
      </c>
      <c r="AG373" s="530">
        <f>IF(OR(AG369=0, AG369=""), AG370, IF(AG370&gt;(AG369*(1+Dash!$B$6)), AG369*(1+Dash!$B$6), IF(AG370&lt;(AG369*(1-Dash!$B$7)), AG369*(1-Dash!$B$7), AG370)))</f>
        <v>78.100000000000009</v>
      </c>
      <c r="AH373" s="530">
        <f>IF(OR(AH369=0, AH369=""), AH370, IF(AH370&gt;(AH369*(1+Dash!$B$6)), AH369*(1+Dash!$B$6), IF(AH370&lt;(AH369*(1-Dash!$B$7)), AH369*(1-Dash!$B$7), AH370)))</f>
        <v>61.600000000000009</v>
      </c>
      <c r="AI373" s="530">
        <f>IF(OR(AI369=0, AI369=""), AI370, IF(AI370&gt;(AI369*(1+Dash!$B$6)), AI369*(1+Dash!$B$6), IF(AI370&lt;(AI369*(1-Dash!$B$7)), AI369*(1-Dash!$B$7), AI370)))</f>
        <v>30.800000000000004</v>
      </c>
      <c r="AJ373" s="530">
        <f>IF(OR(AJ369=0, AJ369=""), AJ370, IF(AJ370&gt;(AJ369*(1+Dash!$B$6)), AJ369*(1+Dash!$B$6), IF(AJ370&lt;(AJ369*(1-Dash!$B$7)), AJ369*(1-Dash!$B$7), AJ370)))</f>
        <v>58.300000000000004</v>
      </c>
      <c r="AK373" s="530">
        <f>IF(OR(AK369=0, AK369=""), AK370, IF(AK370&gt;(AK369*(1+Dash!$B$6)), AK369*(1+Dash!$B$6), IF(AK370&lt;(AK369*(1-Dash!$B$7)), AK369*(1-Dash!$B$7), AK370)))</f>
        <v>260.3</v>
      </c>
      <c r="AL373" s="530">
        <f>IF(OR(AL369=0, AL369=""), AL370, IF(AL370&gt;(AL369*(1+Dash!$B$6)), AL369*(1+Dash!$B$6), IF(AL370&lt;(AL369*(1-Dash!$B$7)), AL369*(1-Dash!$B$7), AL370)))</f>
        <v>156.75</v>
      </c>
      <c r="AM373" s="530">
        <f>IF(OR(AM369=0, AM369=""), AM370, IF(AM370&gt;(AM369*(1+Dash!$B$6)), AM369*(1+Dash!$B$6), IF(AM370&lt;(AM369*(1-Dash!$B$7)), AM369*(1-Dash!$B$7), AM370)))</f>
        <v>172.9</v>
      </c>
      <c r="AN373" s="530">
        <f>IF(OR(AN369=0, AN369=""), AN370, IF(AN370&gt;(AN369*(1+Dash!$B$6)), AN369*(1+Dash!$B$6), IF(AN370&lt;(AN369*(1-Dash!$B$7)), AN369*(1-Dash!$B$7), AN370)))</f>
        <v>70.3</v>
      </c>
      <c r="AO373" s="530">
        <f>IF(OR(AO369=0, AO369=""), AO370, IF(AO370&gt;(AO369*(1+Dash!$B$6)), AO369*(1+Dash!$B$6), IF(AO370&lt;(AO369*(1-Dash!$B$7)), AO369*(1-Dash!$B$7), AO370)))</f>
        <v>0</v>
      </c>
      <c r="AP373" s="530">
        <f>IF(OR(AP369=0, AP369=""), AP370, IF(AP370&gt;(AP369*(1+Dash!$B$6)), AP369*(1+Dash!$B$6), IF(AP370&lt;(AP369*(1-Dash!$B$7)), AP369*(1-Dash!$B$7), AP370)))</f>
        <v>0</v>
      </c>
      <c r="AQ373" s="530">
        <f>IF(OR(AQ369=0, AQ369=""), AQ370, IF(AQ370&gt;(AQ369*(1+Dash!$B$6)), AQ369*(1+Dash!$B$6), IF(AQ370&lt;(AQ369*(1-Dash!$B$7)), AQ369*(1-Dash!$B$7), AQ370)))</f>
        <v>0</v>
      </c>
      <c r="AR373" s="530">
        <f>IF(OR(AR369=0, AR369=""), AR370, IF(AR370&gt;(AR369*(1+Dash!$B$6)), AR369*(1+Dash!$B$6), IF(AR370&lt;(AR369*(1-Dash!$B$7)), AR369*(1-Dash!$B$7), AR370)))</f>
        <v>0</v>
      </c>
      <c r="AS373" s="530">
        <f>IF(OR(AS369=0, AS369=""), AS370, IF(AS370&gt;(AS369*(1+Dash!$B$6)), AS369*(1+Dash!$B$6), IF(AS370&lt;(AS369*(1-Dash!$B$7)), AS369*(1-Dash!$B$7), AS370)))</f>
        <v>0</v>
      </c>
      <c r="AT373" s="530">
        <f>IF(OR(AT369=0, AT369=""), AT370, IF(AT370&gt;(AT369*(1+Dash!$B$6)), AT369*(1+Dash!$B$6), IF(AT370&lt;(AT369*(1-Dash!$B$7)), AT369*(1-Dash!$B$7), AT370)))</f>
        <v>0</v>
      </c>
      <c r="AU373" s="530">
        <f>IF(OR(AU369=0, AU369=""), AU370, IF(AU370&gt;(AU369*(1+Dash!$B$6)), AU369*(1+Dash!$B$6), IF(AU370&lt;(AU369*(1-Dash!$B$7)), AU369*(1-Dash!$B$7), AU370)))</f>
        <v>0</v>
      </c>
      <c r="AV373" s="530">
        <f>IF(OR(AV369=0, AV369=""), AV370, IF(AV370&gt;(AV369*(1+Dash!$B$6)), AV369*(1+Dash!$B$6), IF(AV370&lt;(AV369*(1-Dash!$B$7)), AV369*(1-Dash!$B$7), AV370)))</f>
        <v>0</v>
      </c>
      <c r="AW373" s="530">
        <f>IF(OR(AW369=0, AW369=""), AW370, IF(AW370&gt;(AW369*(1+Dash!$B$6)), AW369*(1+Dash!$B$6), IF(AW370&lt;(AW369*(1-Dash!$B$7)), AW369*(1-Dash!$B$7), AW370)))</f>
        <v>0</v>
      </c>
      <c r="AX373" s="530">
        <f>IF(OR(AX369=0, AX369=""), AX370, IF(AX370&gt;(AX369*(1+Dash!$B$6)), AX369*(1+Dash!$B$6), IF(AX370&lt;(AX369*(1-Dash!$B$7)), AX369*(1-Dash!$B$7), AX370)))</f>
        <v>0</v>
      </c>
      <c r="AY373" s="530">
        <f>IF(OR(AY369=0, AY369=""), AY370, IF(AY370&gt;(AY369*(1+Dash!$B$6)), AY369*(1+Dash!$B$6), IF(AY370&lt;(AY369*(1-Dash!$B$7)), AY369*(1-Dash!$B$7), AY370)))</f>
        <v>0</v>
      </c>
      <c r="AZ373" s="530">
        <f>IF(OR(AZ369=0, AZ369=""), AZ370, IF(AZ370&gt;(AZ369*(1+Dash!$B$6)), AZ369*(1+Dash!$B$6), IF(AZ370&lt;(AZ369*(1-Dash!$B$7)), AZ369*(1-Dash!$B$7), AZ370)))</f>
        <v>0</v>
      </c>
      <c r="BA373" s="530">
        <f>IF(OR(BA369=0, BA369=""), BA370, IF(BA370&gt;(BA369*(1+Dash!$B$6)), BA369*(1+Dash!$B$6), IF(BA370&lt;(BA369*(1-Dash!$B$7)), BA369*(1-Dash!$B$7), BA370)))</f>
        <v>411.34999999999997</v>
      </c>
      <c r="BB373" s="530">
        <f>IF(OR(BB369=0, BB369=""), BB370, IF(BB370&gt;(BB369*(1+Dash!$B$6)), BB369*(1+Dash!$B$6), IF(BB370&lt;(BB369*(1-Dash!$B$7)), BB369*(1-Dash!$B$7), BB370)))</f>
        <v>247</v>
      </c>
      <c r="BC373" s="530">
        <f>IF(OR(BC369=0, BC369=""), BC370, IF(BC370&gt;(BC369*(1+Dash!$B$6)), BC369*(1+Dash!$B$6), IF(BC370&lt;(BC369*(1-Dash!$B$7)), BC369*(1-Dash!$B$7), BC370)))</f>
        <v>247</v>
      </c>
      <c r="BD373" s="530">
        <f>IF(OR(BD369=0, BD369=""), BD370, IF(BD370&gt;(BD369*(1+Dash!$B$6)), BD369*(1+Dash!$B$6), IF(BD370&lt;(BD369*(1-Dash!$B$7)), BD369*(1-Dash!$B$7), BD370)))</f>
        <v>134</v>
      </c>
      <c r="BE373" s="530">
        <f>IF(OR(BE369=0, BE369=""), BE370, IF(BE370&gt;(BE369*(1+Dash!$B$6)), BE369*(1+Dash!$B$6), IF(BE370&lt;(BE369*(1-Dash!$B$7)), BE369*(1-Dash!$B$7), BE370)))</f>
        <v>282</v>
      </c>
      <c r="BF373" s="530">
        <f>IF(OR(BF369=0, BF369=""), BF370, IF(BF370&gt;(BF369*(1+Dash!$B$6)), BF369*(1+Dash!$B$6), IF(BF370&lt;(BF369*(1-Dash!$B$7)), BF369*(1-Dash!$B$7), BF370)))</f>
        <v>184</v>
      </c>
      <c r="BG373" s="530">
        <f>IF(OR(BG369=0, BG369=""), BG370, IF(BG370&gt;(BG369*(1+Dash!$B$6)), BG369*(1+Dash!$B$6), IF(BG370&lt;(BG369*(1-Dash!$B$7)), BG369*(1-Dash!$B$7), BG370)))</f>
        <v>173</v>
      </c>
      <c r="BH373" s="530">
        <f>IF(OR(BH369=0, BH369=""), BH370, IF(BH370&gt;(BH369*(1+Dash!$B$6)), BH369*(1+Dash!$B$6), IF(BH370&lt;(BH369*(1-Dash!$B$7)), BH369*(1-Dash!$B$7), BH370)))</f>
        <v>66</v>
      </c>
      <c r="BI373" s="530">
        <f>IF(OR(BI369=0, BI369=""), BI370, IF(BI370&gt;(BI369*(1+Dash!$B$6)), BI369*(1+Dash!$B$6), IF(BI370&lt;(BI369*(1-Dash!$B$7)), BI369*(1-Dash!$B$7), BI370)))</f>
        <v>138.69999999999999</v>
      </c>
      <c r="BJ373" s="530">
        <f>IF(OR(BJ369=0, BJ369=""), BJ370, IF(BJ370&gt;(BJ369*(1+Dash!$B$6)), BJ369*(1+Dash!$B$6), IF(BJ370&lt;(BJ369*(1-Dash!$B$7)), BJ369*(1-Dash!$B$7), BJ370)))</f>
        <v>66.5</v>
      </c>
      <c r="BK373" s="530">
        <f>IF(OR(BK369=0, BK369=""), BK370, IF(BK370&gt;(BK369*(1+Dash!$B$6)), BK369*(1+Dash!$B$6), IF(BK370&lt;(BK369*(1-Dash!$B$7)), BK369*(1-Dash!$B$7), BK370)))</f>
        <v>88.35</v>
      </c>
      <c r="BL373" s="530">
        <f>IF(OR(BL369=0, BL369=""), BL370, IF(BL370&gt;(BL369*(1+Dash!$B$6)), BL369*(1+Dash!$B$6), IF(BL370&lt;(BL369*(1-Dash!$B$7)), BL369*(1-Dash!$B$7), BL370)))</f>
        <v>75.05</v>
      </c>
      <c r="BM373" s="530">
        <f>IF(OR(BM369=0, BM369=""), BM370, IF(BM370&gt;(BM369*(1+Dash!$B$6)), BM369*(1+Dash!$B$6), IF(BM370&lt;(BM369*(1-Dash!$B$7)), BM369*(1-Dash!$B$7), BM370)))</f>
        <v>0</v>
      </c>
      <c r="BN373" s="530">
        <f>IF(OR(BN369=0, BN369=""), BN370, IF(BN370&gt;(BN369*(1+Dash!$B$6)), BN369*(1+Dash!$B$6), IF(BN370&lt;(BN369*(1-Dash!$B$7)), BN369*(1-Dash!$B$7), BN370)))</f>
        <v>0</v>
      </c>
      <c r="BO373" s="530">
        <f>IF(OR(BO369=0, BO369=""), BO370, IF(BO370&gt;(BO369*(1+Dash!$B$6)), BO369*(1+Dash!$B$6), IF(BO370&lt;(BO369*(1-Dash!$B$7)), BO369*(1-Dash!$B$7), BO370)))</f>
        <v>0</v>
      </c>
      <c r="BP373" s="530">
        <f>IF(OR(BP369=0, BP369=""), BP370, IF(BP370&gt;(BP369*(1+Dash!$B$6)), BP369*(1+Dash!$B$6), IF(BP370&lt;(BP369*(1-Dash!$B$7)), BP369*(1-Dash!$B$7), BP370)))</f>
        <v>0</v>
      </c>
      <c r="BQ373" s="530">
        <f>IF(OR(BQ369=0, BQ369=""), BQ370, IF(BQ370&gt;(BQ369*(1+Dash!$B$6)), BQ369*(1+Dash!$B$6), IF(BQ370&lt;(BQ369*(1-Dash!$B$7)), BQ369*(1-Dash!$B$7), BQ370)))</f>
        <v>0</v>
      </c>
      <c r="BR373" s="530">
        <f>IF(OR(BR369=0, BR369=""), BR370, IF(BR370&gt;(BR369*(1+Dash!$B$6)), BR369*(1+Dash!$B$6), IF(BR370&lt;(BR369*(1-Dash!$B$7)), BR369*(1-Dash!$B$7), BR370)))</f>
        <v>0</v>
      </c>
      <c r="BS373" s="530">
        <f>IF(OR(BS369=0, BS369=""), BS370, IF(BS370&gt;(BS369*(1+Dash!$B$6)), BS369*(1+Dash!$B$6), IF(BS370&lt;(BS369*(1-Dash!$B$7)), BS369*(1-Dash!$B$7), BS370)))</f>
        <v>0</v>
      </c>
      <c r="BT373" s="530">
        <f>IF(OR(BT369=0, BT369=""), BT370, IF(BT370&gt;(BT369*(1+Dash!$B$6)), BT369*(1+Dash!$B$6), IF(BT370&lt;(BT369*(1-Dash!$B$7)), BT369*(1-Dash!$B$7), BT370)))</f>
        <v>0</v>
      </c>
      <c r="BU373" s="530">
        <f>IF(OR(BU369=0, BU369=""), BU370, IF(BU370&gt;(BU369*(1+Dash!$B$6)), BU369*(1+Dash!$B$6), IF(BU370&lt;(BU369*(1-Dash!$B$7)), BU369*(1-Dash!$B$7), BU370)))</f>
        <v>0</v>
      </c>
      <c r="BV373" s="530">
        <f>IF(OR(BV369=0, BV369=""), BV370, IF(BV370&gt;(BV369*(1+Dash!$B$6)), BV369*(1+Dash!$B$6), IF(BV370&lt;(BV369*(1-Dash!$B$7)), BV369*(1-Dash!$B$7), BV370)))</f>
        <v>0</v>
      </c>
      <c r="BW373" s="530">
        <f>IF(OR(BW369=0, BW369=""), BW370, IF(BW370&gt;(BW369*(1+Dash!$B$6)), BW369*(1+Dash!$B$6), IF(BW370&lt;(BW369*(1-Dash!$B$7)), BW369*(1-Dash!$B$7), BW370)))</f>
        <v>0</v>
      </c>
      <c r="BX373" s="530">
        <f>IF(OR(BX369=0, BX369=""), BX370, IF(BX370&gt;(BX369*(1+Dash!$B$6)), BX369*(1+Dash!$B$6), IF(BX370&lt;(BX369*(1-Dash!$B$7)), BX369*(1-Dash!$B$7), BX370)))</f>
        <v>0</v>
      </c>
      <c r="BY373" s="530">
        <f>IF(OR(BY369=0, BY369=""), BY370, IF(BY370&gt;(BY369*(1+Dash!$B$6)), BY369*(1+Dash!$B$6), IF(BY370&lt;(BY369*(1-Dash!$B$7)), BY369*(1-Dash!$B$7), BY370)))</f>
        <v>15</v>
      </c>
      <c r="BZ373" s="530">
        <f>IF(OR(BZ369=0, BZ369=""), BZ370, IF(BZ370&gt;(BZ369*(1+Dash!$B$6)), BZ369*(1+Dash!$B$6), IF(BZ370&lt;(BZ369*(1-Dash!$B$7)), BZ369*(1-Dash!$B$7), BZ370)))</f>
        <v>23.75</v>
      </c>
      <c r="CA373" s="530">
        <f>IF(OR(CA369=0, CA369=""), CA370, IF(CA370&gt;(CA369*(1+Dash!$B$6)), CA369*(1+Dash!$B$6), IF(CA370&lt;(CA369*(1-Dash!$B$7)), CA369*(1-Dash!$B$7), CA370)))</f>
        <v>0</v>
      </c>
    </row>
    <row r="374" spans="1:79" s="477" customFormat="1">
      <c r="A374" s="477" t="s">
        <v>107</v>
      </c>
      <c r="B374" s="477" t="s">
        <v>1885</v>
      </c>
      <c r="C374" s="477">
        <v>2026</v>
      </c>
      <c r="D374" s="477" t="s">
        <v>1937</v>
      </c>
      <c r="E374" s="530">
        <f>IF(E371&gt;(E373*(1+Dash!$B$6)), E373*(1+Dash!$B$6), IF(E371&lt;(E373*(1-Dash!$B$7)), E373*(1-Dash!$B$7), E371))</f>
        <v>313.16749999999996</v>
      </c>
      <c r="F374" s="530">
        <f>IF(F371&gt;(F373*(1+Dash!$B$6)), F373*(1+Dash!$B$6), IF(F371&lt;(F373*(1-Dash!$B$7)), F373*(1-Dash!$B$7), F371))</f>
        <v>281</v>
      </c>
      <c r="G374" s="530">
        <f>IF(G371&gt;(G373*(1+Dash!$B$6)), G373*(1+Dash!$B$6), IF(G371&lt;(G373*(1-Dash!$B$7)), G373*(1-Dash!$B$7), G371))</f>
        <v>187</v>
      </c>
      <c r="H374" s="530">
        <f>IF(H371&gt;(H373*(1+Dash!$B$6)), H373*(1+Dash!$B$6), IF(H371&lt;(H373*(1-Dash!$B$7)), H373*(1-Dash!$B$7), H371))</f>
        <v>147</v>
      </c>
      <c r="I374" s="530">
        <f>IF(I371&gt;(I373*(1+Dash!$B$6)), I373*(1+Dash!$B$6), IF(I371&lt;(I373*(1-Dash!$B$7)), I373*(1-Dash!$B$7), I371))</f>
        <v>57</v>
      </c>
      <c r="J374" s="530">
        <f>IF(J371&gt;(J373*(1+Dash!$B$6)), J373*(1+Dash!$B$6), IF(J371&lt;(J373*(1-Dash!$B$7)), J373*(1-Dash!$B$7), J371))</f>
        <v>0</v>
      </c>
      <c r="K374" s="530">
        <f>IF(K371&gt;(K373*(1+Dash!$B$6)), K373*(1+Dash!$B$6), IF(K371&lt;(K373*(1-Dash!$B$7)), K373*(1-Dash!$B$7), K371))</f>
        <v>0</v>
      </c>
      <c r="L374" s="530">
        <f>IF(L371&gt;(L373*(1+Dash!$B$6)), L373*(1+Dash!$B$6), IF(L371&lt;(L373*(1-Dash!$B$7)), L373*(1-Dash!$B$7), L371))</f>
        <v>0</v>
      </c>
      <c r="M374" s="530">
        <f>IF(M371&gt;(M373*(1+Dash!$B$6)), M373*(1+Dash!$B$6), IF(M371&lt;(M373*(1-Dash!$B$7)), M373*(1-Dash!$B$7), M371))</f>
        <v>0</v>
      </c>
      <c r="N374" s="530">
        <f>IF(N371&gt;(N373*(1+Dash!$B$6)), N373*(1+Dash!$B$6), IF(N371&lt;(N373*(1-Dash!$B$7)), N373*(1-Dash!$B$7), N371))</f>
        <v>85.737499999999997</v>
      </c>
      <c r="O374" s="530">
        <f>IF(O371&gt;(O373*(1+Dash!$B$6)), O373*(1+Dash!$B$6), IF(O371&lt;(O373*(1-Dash!$B$7)), O373*(1-Dash!$B$7), O371))</f>
        <v>0</v>
      </c>
      <c r="P374" s="530">
        <f>IF(P371&gt;(P373*(1+Dash!$B$6)), P373*(1+Dash!$B$6), IF(P371&lt;(P373*(1-Dash!$B$7)), P373*(1-Dash!$B$7), P371))</f>
        <v>85.737499999999997</v>
      </c>
      <c r="Q374" s="530">
        <f>IF(Q371&gt;(Q373*(1+Dash!$B$6)), Q373*(1+Dash!$B$6), IF(Q371&lt;(Q373*(1-Dash!$B$7)), Q373*(1-Dash!$B$7), Q371))</f>
        <v>28</v>
      </c>
      <c r="R374" s="530">
        <f>IF(R371&gt;(R373*(1+Dash!$B$6)), R373*(1+Dash!$B$6), IF(R371&lt;(R373*(1-Dash!$B$7)), R373*(1-Dash!$B$7), R371))</f>
        <v>7.2600000000000016</v>
      </c>
      <c r="S374" s="530">
        <f>IF(S371&gt;(S373*(1+Dash!$B$6)), S373*(1+Dash!$B$6), IF(S371&lt;(S373*(1-Dash!$B$7)), S373*(1-Dash!$B$7), S371))</f>
        <v>6.6000000000000005</v>
      </c>
      <c r="T374" s="530">
        <f>IF(T371&gt;(T373*(1+Dash!$B$6)), T373*(1+Dash!$B$6), IF(T371&lt;(T373*(1-Dash!$B$7)), T373*(1-Dash!$B$7), T371))</f>
        <v>13</v>
      </c>
      <c r="U374" s="530">
        <f>IF(U371&gt;(U373*(1+Dash!$B$6)), U373*(1+Dash!$B$6), IF(U371&lt;(U373*(1-Dash!$B$7)), U373*(1-Dash!$B$7), U371))</f>
        <v>2</v>
      </c>
      <c r="V374" s="530">
        <f>IF(V371&gt;(V373*(1+Dash!$B$6)), V373*(1+Dash!$B$6), IF(V371&lt;(V373*(1-Dash!$B$7)), V373*(1-Dash!$B$7), V371))</f>
        <v>0</v>
      </c>
      <c r="W374" s="530">
        <f>IF(W371&gt;(W373*(1+Dash!$B$6)), W373*(1+Dash!$B$6), IF(W371&lt;(W373*(1-Dash!$B$7)), W373*(1-Dash!$B$7), W371))</f>
        <v>0</v>
      </c>
      <c r="X374" s="530">
        <f>IF(X371&gt;(X373*(1+Dash!$B$6)), X373*(1+Dash!$B$6), IF(X371&lt;(X373*(1-Dash!$B$7)), X373*(1-Dash!$B$7), X371))</f>
        <v>0</v>
      </c>
      <c r="Y374" s="530">
        <f>IF(Y371&gt;(Y373*(1+Dash!$B$6)), Y373*(1+Dash!$B$6), IF(Y371&lt;(Y373*(1-Dash!$B$7)), Y373*(1-Dash!$B$7), Y371))</f>
        <v>26</v>
      </c>
      <c r="Z374" s="530">
        <f>IF(Z371&gt;(Z373*(1+Dash!$B$6)), Z373*(1+Dash!$B$6), IF(Z371&lt;(Z373*(1-Dash!$B$7)), Z373*(1-Dash!$B$7), Z371))</f>
        <v>7.2600000000000016</v>
      </c>
      <c r="AA374" s="530">
        <f>IF(AA371&gt;(AA373*(1+Dash!$B$6)), AA373*(1+Dash!$B$6), IF(AA371&lt;(AA373*(1-Dash!$B$7)), AA373*(1-Dash!$B$7), AA371))</f>
        <v>6.6000000000000005</v>
      </c>
      <c r="AB374" s="530">
        <f>IF(AB371&gt;(AB373*(1+Dash!$B$6)), AB373*(1+Dash!$B$6), IF(AB371&lt;(AB373*(1-Dash!$B$7)), AB373*(1-Dash!$B$7), AB371))</f>
        <v>13</v>
      </c>
      <c r="AC374" s="530">
        <f>IF(AC371&gt;(AC373*(1+Dash!$B$6)), AC373*(1+Dash!$B$6), IF(AC371&lt;(AC373*(1-Dash!$B$7)), AC373*(1-Dash!$B$7), AC371))</f>
        <v>311.36250000000001</v>
      </c>
      <c r="AD374" s="530">
        <f>IF(AD371&gt;(AD373*(1+Dash!$B$6)), AD373*(1+Dash!$B$6), IF(AD371&lt;(AD373*(1-Dash!$B$7)), AD373*(1-Dash!$B$7), AD371))</f>
        <v>199.45249999999999</v>
      </c>
      <c r="AE374" s="530">
        <f>IF(AE371&gt;(AE373*(1+Dash!$B$6)), AE373*(1+Dash!$B$6), IF(AE371&lt;(AE373*(1-Dash!$B$7)), AE373*(1-Dash!$B$7), AE371))</f>
        <v>189.52499999999998</v>
      </c>
      <c r="AF374" s="530">
        <f>IF(AF371&gt;(AF373*(1+Dash!$B$6)), AF373*(1+Dash!$B$6), IF(AF371&lt;(AF373*(1-Dash!$B$7)), AF373*(1-Dash!$B$7), AF371))</f>
        <v>114.61749999999999</v>
      </c>
      <c r="AG374" s="530">
        <f>IF(AG371&gt;(AG373*(1+Dash!$B$6)), AG373*(1+Dash!$B$6), IF(AG371&lt;(AG373*(1-Dash!$B$7)), AG373*(1-Dash!$B$7), AG371))</f>
        <v>85.910000000000011</v>
      </c>
      <c r="AH374" s="530">
        <f>IF(AH371&gt;(AH373*(1+Dash!$B$6)), AH373*(1+Dash!$B$6), IF(AH371&lt;(AH373*(1-Dash!$B$7)), AH373*(1-Dash!$B$7), AH371))</f>
        <v>67.760000000000019</v>
      </c>
      <c r="AI374" s="530">
        <f>IF(AI371&gt;(AI373*(1+Dash!$B$6)), AI373*(1+Dash!$B$6), IF(AI371&lt;(AI373*(1-Dash!$B$7)), AI373*(1-Dash!$B$7), AI371))</f>
        <v>33.88000000000001</v>
      </c>
      <c r="AJ374" s="530">
        <f>IF(AJ371&gt;(AJ373*(1+Dash!$B$6)), AJ373*(1+Dash!$B$6), IF(AJ371&lt;(AJ373*(1-Dash!$B$7)), AJ373*(1-Dash!$B$7), AJ371))</f>
        <v>60</v>
      </c>
      <c r="AK374" s="530">
        <f>IF(AK371&gt;(AK373*(1+Dash!$B$6)), AK373*(1+Dash!$B$6), IF(AK371&lt;(AK373*(1-Dash!$B$7)), AK373*(1-Dash!$B$7), AK371))</f>
        <v>247.285</v>
      </c>
      <c r="AL374" s="530">
        <f>IF(AL371&gt;(AL373*(1+Dash!$B$6)), AL373*(1+Dash!$B$6), IF(AL371&lt;(AL373*(1-Dash!$B$7)), AL373*(1-Dash!$B$7), AL371))</f>
        <v>148.91249999999999</v>
      </c>
      <c r="AM374" s="530">
        <f>IF(AM371&gt;(AM373*(1+Dash!$B$6)), AM373*(1+Dash!$B$6), IF(AM371&lt;(AM373*(1-Dash!$B$7)), AM373*(1-Dash!$B$7), AM371))</f>
        <v>164.255</v>
      </c>
      <c r="AN374" s="530">
        <f>IF(AN371&gt;(AN373*(1+Dash!$B$6)), AN373*(1+Dash!$B$6), IF(AN371&lt;(AN373*(1-Dash!$B$7)), AN373*(1-Dash!$B$7), AN371))</f>
        <v>66.784999999999997</v>
      </c>
      <c r="AO374" s="530">
        <f>IF(AO371&gt;(AO373*(1+Dash!$B$6)), AO373*(1+Dash!$B$6), IF(AO371&lt;(AO373*(1-Dash!$B$7)), AO373*(1-Dash!$B$7), AO371))</f>
        <v>0</v>
      </c>
      <c r="AP374" s="530">
        <f>IF(AP371&gt;(AP373*(1+Dash!$B$6)), AP373*(1+Dash!$B$6), IF(AP371&lt;(AP373*(1-Dash!$B$7)), AP373*(1-Dash!$B$7), AP371))</f>
        <v>0</v>
      </c>
      <c r="AQ374" s="530">
        <f>IF(AQ371&gt;(AQ373*(1+Dash!$B$6)), AQ373*(1+Dash!$B$6), IF(AQ371&lt;(AQ373*(1-Dash!$B$7)), AQ373*(1-Dash!$B$7), AQ371))</f>
        <v>0</v>
      </c>
      <c r="AR374" s="530">
        <f>IF(AR371&gt;(AR373*(1+Dash!$B$6)), AR373*(1+Dash!$B$6), IF(AR371&lt;(AR373*(1-Dash!$B$7)), AR373*(1-Dash!$B$7), AR371))</f>
        <v>0</v>
      </c>
      <c r="AS374" s="530">
        <f>IF(AS371&gt;(AS373*(1+Dash!$B$6)), AS373*(1+Dash!$B$6), IF(AS371&lt;(AS373*(1-Dash!$B$7)), AS373*(1-Dash!$B$7), AS371))</f>
        <v>0</v>
      </c>
      <c r="AT374" s="530">
        <f>IF(AT371&gt;(AT373*(1+Dash!$B$6)), AT373*(1+Dash!$B$6), IF(AT371&lt;(AT373*(1-Dash!$B$7)), AT373*(1-Dash!$B$7), AT371))</f>
        <v>0</v>
      </c>
      <c r="AU374" s="530">
        <f>IF(AU371&gt;(AU373*(1+Dash!$B$6)), AU373*(1+Dash!$B$6), IF(AU371&lt;(AU373*(1-Dash!$B$7)), AU373*(1-Dash!$B$7), AU371))</f>
        <v>0</v>
      </c>
      <c r="AV374" s="530">
        <f>IF(AV371&gt;(AV373*(1+Dash!$B$6)), AV373*(1+Dash!$B$6), IF(AV371&lt;(AV373*(1-Dash!$B$7)), AV373*(1-Dash!$B$7), AV371))</f>
        <v>0</v>
      </c>
      <c r="AW374" s="530">
        <f>IF(AW371&gt;(AW373*(1+Dash!$B$6)), AW373*(1+Dash!$B$6), IF(AW371&lt;(AW373*(1-Dash!$B$7)), AW373*(1-Dash!$B$7), AW371))</f>
        <v>0</v>
      </c>
      <c r="AX374" s="530">
        <f>IF(AX371&gt;(AX373*(1+Dash!$B$6)), AX373*(1+Dash!$B$6), IF(AX371&lt;(AX373*(1-Dash!$B$7)), AX373*(1-Dash!$B$7), AX371))</f>
        <v>0</v>
      </c>
      <c r="AY374" s="530">
        <f>IF(AY371&gt;(AY373*(1+Dash!$B$6)), AY373*(1+Dash!$B$6), IF(AY371&lt;(AY373*(1-Dash!$B$7)), AY373*(1-Dash!$B$7), AY371))</f>
        <v>0</v>
      </c>
      <c r="AZ374" s="530">
        <f>IF(AZ371&gt;(AZ373*(1+Dash!$B$6)), AZ373*(1+Dash!$B$6), IF(AZ371&lt;(AZ373*(1-Dash!$B$7)), AZ373*(1-Dash!$B$7), AZ371))</f>
        <v>0</v>
      </c>
      <c r="BA374" s="530">
        <f>IF(BA371&gt;(BA373*(1+Dash!$B$6)), BA373*(1+Dash!$B$6), IF(BA371&lt;(BA373*(1-Dash!$B$7)), BA373*(1-Dash!$B$7), BA371))</f>
        <v>398</v>
      </c>
      <c r="BB374" s="530">
        <f>IF(BB371&gt;(BB373*(1+Dash!$B$6)), BB373*(1+Dash!$B$6), IF(BB371&lt;(BB373*(1-Dash!$B$7)), BB373*(1-Dash!$B$7), BB371))</f>
        <v>243</v>
      </c>
      <c r="BC374" s="530">
        <f>IF(BC371&gt;(BC373*(1+Dash!$B$6)), BC373*(1+Dash!$B$6), IF(BC371&lt;(BC373*(1-Dash!$B$7)), BC373*(1-Dash!$B$7), BC371))</f>
        <v>246</v>
      </c>
      <c r="BD374" s="530">
        <f>IF(BD371&gt;(BD373*(1+Dash!$B$6)), BD373*(1+Dash!$B$6), IF(BD371&lt;(BD373*(1-Dash!$B$7)), BD373*(1-Dash!$B$7), BD371))</f>
        <v>134</v>
      </c>
      <c r="BE374" s="530">
        <f>IF(BE371&gt;(BE373*(1+Dash!$B$6)), BE373*(1+Dash!$B$6), IF(BE371&lt;(BE373*(1-Dash!$B$7)), BE373*(1-Dash!$B$7), BE371))</f>
        <v>281</v>
      </c>
      <c r="BF374" s="530">
        <f>IF(BF371&gt;(BF373*(1+Dash!$B$6)), BF373*(1+Dash!$B$6), IF(BF371&lt;(BF373*(1-Dash!$B$7)), BF373*(1-Dash!$B$7), BF371))</f>
        <v>183</v>
      </c>
      <c r="BG374" s="530">
        <f>IF(BG371&gt;(BG373*(1+Dash!$B$6)), BG373*(1+Dash!$B$6), IF(BG371&lt;(BG373*(1-Dash!$B$7)), BG373*(1-Dash!$B$7), BG371))</f>
        <v>172</v>
      </c>
      <c r="BH374" s="530">
        <f>IF(BH371&gt;(BH373*(1+Dash!$B$6)), BH373*(1+Dash!$B$6), IF(BH371&lt;(BH373*(1-Dash!$B$7)), BH373*(1-Dash!$B$7), BH371))</f>
        <v>68</v>
      </c>
      <c r="BI374" s="530">
        <f>IF(BI371&gt;(BI373*(1+Dash!$B$6)), BI373*(1+Dash!$B$6), IF(BI371&lt;(BI373*(1-Dash!$B$7)), BI373*(1-Dash!$B$7), BI371))</f>
        <v>131.76499999999999</v>
      </c>
      <c r="BJ374" s="530">
        <f>IF(BJ371&gt;(BJ373*(1+Dash!$B$6)), BJ373*(1+Dash!$B$6), IF(BJ371&lt;(BJ373*(1-Dash!$B$7)), BJ373*(1-Dash!$B$7), BJ371))</f>
        <v>63.174999999999997</v>
      </c>
      <c r="BK374" s="530">
        <f>IF(BK371&gt;(BK373*(1+Dash!$B$6)), BK373*(1+Dash!$B$6), IF(BK371&lt;(BK373*(1-Dash!$B$7)), BK373*(1-Dash!$B$7), BK371))</f>
        <v>83.93249999999999</v>
      </c>
      <c r="BL374" s="530">
        <f>IF(BL371&gt;(BL373*(1+Dash!$B$6)), BL373*(1+Dash!$B$6), IF(BL371&lt;(BL373*(1-Dash!$B$7)), BL373*(1-Dash!$B$7), BL371))</f>
        <v>71.297499999999999</v>
      </c>
      <c r="BM374" s="530">
        <f>IF(BM371&gt;(BM373*(1+Dash!$B$6)), BM373*(1+Dash!$B$6), IF(BM371&lt;(BM373*(1-Dash!$B$7)), BM373*(1-Dash!$B$7), BM371))</f>
        <v>0</v>
      </c>
      <c r="BN374" s="530">
        <f>IF(BN371&gt;(BN373*(1+Dash!$B$6)), BN373*(1+Dash!$B$6), IF(BN371&lt;(BN373*(1-Dash!$B$7)), BN373*(1-Dash!$B$7), BN371))</f>
        <v>0</v>
      </c>
      <c r="BO374" s="530">
        <f>IF(BO371&gt;(BO373*(1+Dash!$B$6)), BO373*(1+Dash!$B$6), IF(BO371&lt;(BO373*(1-Dash!$B$7)), BO373*(1-Dash!$B$7), BO371))</f>
        <v>0</v>
      </c>
      <c r="BP374" s="530">
        <f>IF(BP371&gt;(BP373*(1+Dash!$B$6)), BP373*(1+Dash!$B$6), IF(BP371&lt;(BP373*(1-Dash!$B$7)), BP373*(1-Dash!$B$7), BP371))</f>
        <v>0</v>
      </c>
      <c r="BQ374" s="530">
        <f>IF(BQ371&gt;(BQ373*(1+Dash!$B$6)), BQ373*(1+Dash!$B$6), IF(BQ371&lt;(BQ373*(1-Dash!$B$7)), BQ373*(1-Dash!$B$7), BQ371))</f>
        <v>0</v>
      </c>
      <c r="BR374" s="530">
        <f>IF(BR371&gt;(BR373*(1+Dash!$B$6)), BR373*(1+Dash!$B$6), IF(BR371&lt;(BR373*(1-Dash!$B$7)), BR373*(1-Dash!$B$7), BR371))</f>
        <v>0</v>
      </c>
      <c r="BS374" s="530">
        <f>IF(BS371&gt;(BS373*(1+Dash!$B$6)), BS373*(1+Dash!$B$6), IF(BS371&lt;(BS373*(1-Dash!$B$7)), BS373*(1-Dash!$B$7), BS371))</f>
        <v>0</v>
      </c>
      <c r="BT374" s="530">
        <f>IF(BT371&gt;(BT373*(1+Dash!$B$6)), BT373*(1+Dash!$B$6), IF(BT371&lt;(BT373*(1-Dash!$B$7)), BT373*(1-Dash!$B$7), BT371))</f>
        <v>0</v>
      </c>
      <c r="BU374" s="530">
        <f>IF(BU371&gt;(BU373*(1+Dash!$B$6)), BU373*(1+Dash!$B$6), IF(BU371&lt;(BU373*(1-Dash!$B$7)), BU373*(1-Dash!$B$7), BU371))</f>
        <v>0</v>
      </c>
      <c r="BV374" s="530">
        <f>IF(BV371&gt;(BV373*(1+Dash!$B$6)), BV373*(1+Dash!$B$6), IF(BV371&lt;(BV373*(1-Dash!$B$7)), BV373*(1-Dash!$B$7), BV371))</f>
        <v>0</v>
      </c>
      <c r="BW374" s="530">
        <f>IF(BW371&gt;(BW373*(1+Dash!$B$6)), BW373*(1+Dash!$B$6), IF(BW371&lt;(BW373*(1-Dash!$B$7)), BW373*(1-Dash!$B$7), BW371))</f>
        <v>0</v>
      </c>
      <c r="BX374" s="530">
        <f>IF(BX371&gt;(BX373*(1+Dash!$B$6)), BX373*(1+Dash!$B$6), IF(BX371&lt;(BX373*(1-Dash!$B$7)), BX373*(1-Dash!$B$7), BX371))</f>
        <v>0</v>
      </c>
      <c r="BY374" s="530">
        <f>IF(BY371&gt;(BY373*(1+Dash!$B$6)), BY373*(1+Dash!$B$6), IF(BY371&lt;(BY373*(1-Dash!$B$7)), BY373*(1-Dash!$B$7), BY371))</f>
        <v>14.25</v>
      </c>
      <c r="BZ374" s="530">
        <f>IF(BZ371&gt;(BZ373*(1+Dash!$B$6)), BZ373*(1+Dash!$B$6), IF(BZ371&lt;(BZ373*(1-Dash!$B$7)), BZ373*(1-Dash!$B$7), BZ371))</f>
        <v>23</v>
      </c>
      <c r="CA374" s="530">
        <f>IF(CA371&gt;(CA373*(1+Dash!$B$6)), CA373*(1+Dash!$B$6), IF(CA371&lt;(CA373*(1-Dash!$B$7)), CA373*(1-Dash!$B$7), CA371))</f>
        <v>0</v>
      </c>
    </row>
    <row r="375" spans="1:79" s="477" customFormat="1">
      <c r="A375" s="477" t="s">
        <v>109</v>
      </c>
      <c r="B375" s="477" t="s">
        <v>1886</v>
      </c>
      <c r="C375" s="477">
        <v>2018</v>
      </c>
      <c r="D375" s="477" t="s">
        <v>1934</v>
      </c>
      <c r="E375" s="530">
        <v>595</v>
      </c>
      <c r="F375" s="530">
        <v>443</v>
      </c>
      <c r="G375" s="530">
        <v>266</v>
      </c>
      <c r="H375" s="530">
        <v>140</v>
      </c>
      <c r="I375" s="530">
        <v>110</v>
      </c>
      <c r="J375" s="530">
        <v>0</v>
      </c>
      <c r="K375" s="530">
        <v>0</v>
      </c>
      <c r="L375" s="530">
        <v>0</v>
      </c>
      <c r="M375" s="530">
        <v>0</v>
      </c>
      <c r="N375" s="530">
        <v>0</v>
      </c>
      <c r="O375" s="530">
        <v>0</v>
      </c>
      <c r="P375" s="530">
        <v>0</v>
      </c>
      <c r="Q375" s="530">
        <v>0</v>
      </c>
      <c r="R375" s="530">
        <v>0</v>
      </c>
      <c r="S375" s="530">
        <v>0</v>
      </c>
      <c r="T375" s="530">
        <v>0</v>
      </c>
      <c r="U375" s="530">
        <v>0</v>
      </c>
      <c r="V375" s="530">
        <v>0</v>
      </c>
      <c r="W375" s="530">
        <v>0</v>
      </c>
      <c r="X375" s="530">
        <v>0</v>
      </c>
      <c r="Y375" s="530">
        <v>0</v>
      </c>
      <c r="Z375" s="530">
        <v>0</v>
      </c>
      <c r="AA375" s="530">
        <v>0</v>
      </c>
      <c r="AB375" s="530">
        <v>0</v>
      </c>
      <c r="AC375" s="530">
        <v>456</v>
      </c>
      <c r="AD375" s="530">
        <v>333</v>
      </c>
      <c r="AE375" s="530">
        <v>162</v>
      </c>
      <c r="AF375" s="530">
        <v>172</v>
      </c>
      <c r="AG375" s="530">
        <v>226</v>
      </c>
      <c r="AH375" s="530">
        <v>164</v>
      </c>
      <c r="AI375" s="530">
        <v>71</v>
      </c>
      <c r="AJ375" s="530">
        <v>74</v>
      </c>
      <c r="AK375" s="530">
        <v>230</v>
      </c>
      <c r="AL375" s="530">
        <v>169</v>
      </c>
      <c r="AM375" s="530">
        <v>91</v>
      </c>
      <c r="AN375" s="530">
        <v>98</v>
      </c>
      <c r="AO375" s="530">
        <v>0</v>
      </c>
      <c r="AP375" s="530">
        <v>0</v>
      </c>
      <c r="AQ375" s="530">
        <v>0</v>
      </c>
      <c r="AR375" s="530">
        <v>0</v>
      </c>
      <c r="AS375" s="530">
        <v>0</v>
      </c>
      <c r="AT375" s="530">
        <v>0</v>
      </c>
      <c r="AU375" s="530">
        <v>0</v>
      </c>
      <c r="AV375" s="530">
        <v>0</v>
      </c>
      <c r="AW375" s="530">
        <v>0</v>
      </c>
      <c r="AX375" s="530">
        <v>0</v>
      </c>
      <c r="AY375" s="530">
        <v>0</v>
      </c>
      <c r="AZ375" s="530">
        <v>0</v>
      </c>
      <c r="BA375" s="530">
        <v>607</v>
      </c>
      <c r="BB375" s="530">
        <v>291</v>
      </c>
      <c r="BC375" s="530">
        <v>253</v>
      </c>
      <c r="BD375" s="530">
        <v>264</v>
      </c>
      <c r="BE375" s="530">
        <v>442</v>
      </c>
      <c r="BF375" s="530">
        <v>220</v>
      </c>
      <c r="BG375" s="530">
        <v>185</v>
      </c>
      <c r="BH375" s="530">
        <v>170</v>
      </c>
      <c r="BI375" s="530">
        <v>165</v>
      </c>
      <c r="BJ375" s="530">
        <v>71</v>
      </c>
      <c r="BK375" s="530">
        <v>68</v>
      </c>
      <c r="BL375" s="530">
        <v>94</v>
      </c>
      <c r="BM375" s="530">
        <v>0</v>
      </c>
      <c r="BN375" s="530">
        <v>0</v>
      </c>
      <c r="BO375" s="530">
        <v>0</v>
      </c>
      <c r="BP375" s="530">
        <v>0</v>
      </c>
      <c r="BQ375" s="530">
        <v>0</v>
      </c>
      <c r="BR375" s="530">
        <v>0</v>
      </c>
      <c r="BS375" s="530">
        <v>0</v>
      </c>
      <c r="BT375" s="530">
        <v>0</v>
      </c>
      <c r="BU375" s="530">
        <v>0</v>
      </c>
      <c r="BV375" s="530">
        <v>0</v>
      </c>
      <c r="BW375" s="530">
        <v>0</v>
      </c>
      <c r="BX375" s="530">
        <v>0</v>
      </c>
      <c r="BY375" s="530">
        <v>16</v>
      </c>
      <c r="BZ375" s="530">
        <v>105</v>
      </c>
      <c r="CA375" s="530">
        <v>0</v>
      </c>
    </row>
    <row r="376" spans="1:79" s="477" customFormat="1">
      <c r="A376" s="477" t="s">
        <v>109</v>
      </c>
      <c r="B376" s="477" t="s">
        <v>1886</v>
      </c>
      <c r="C376" s="477">
        <v>2019</v>
      </c>
      <c r="D376" s="477" t="s">
        <v>1934</v>
      </c>
      <c r="E376" s="530">
        <v>689</v>
      </c>
      <c r="F376" s="530">
        <v>495</v>
      </c>
      <c r="G376" s="530">
        <v>291</v>
      </c>
      <c r="H376" s="530">
        <v>154</v>
      </c>
      <c r="I376" s="530">
        <v>116</v>
      </c>
      <c r="J376" s="530">
        <v>0</v>
      </c>
      <c r="K376" s="530">
        <v>0</v>
      </c>
      <c r="L376" s="530">
        <v>0</v>
      </c>
      <c r="M376" s="530">
        <v>0</v>
      </c>
      <c r="N376" s="530">
        <v>0</v>
      </c>
      <c r="O376" s="530">
        <v>0</v>
      </c>
      <c r="P376" s="530">
        <v>0</v>
      </c>
      <c r="Q376" s="530">
        <v>0</v>
      </c>
      <c r="R376" s="530">
        <v>0</v>
      </c>
      <c r="S376" s="530">
        <v>0</v>
      </c>
      <c r="T376" s="530">
        <v>0</v>
      </c>
      <c r="U376" s="530">
        <v>0</v>
      </c>
      <c r="V376" s="530">
        <v>0</v>
      </c>
      <c r="W376" s="530">
        <v>0</v>
      </c>
      <c r="X376" s="530">
        <v>0</v>
      </c>
      <c r="Y376" s="530">
        <v>0</v>
      </c>
      <c r="Z376" s="530">
        <v>0</v>
      </c>
      <c r="AA376" s="530">
        <v>0</v>
      </c>
      <c r="AB376" s="530">
        <v>0</v>
      </c>
      <c r="AC376" s="530">
        <v>561</v>
      </c>
      <c r="AD376" s="530">
        <v>435</v>
      </c>
      <c r="AE376" s="530">
        <v>173</v>
      </c>
      <c r="AF376" s="530">
        <v>194</v>
      </c>
      <c r="AG376" s="530">
        <v>283</v>
      </c>
      <c r="AH376" s="530">
        <v>223</v>
      </c>
      <c r="AI376" s="530">
        <v>72</v>
      </c>
      <c r="AJ376" s="530">
        <v>96</v>
      </c>
      <c r="AK376" s="530">
        <v>278</v>
      </c>
      <c r="AL376" s="530">
        <v>212</v>
      </c>
      <c r="AM376" s="530">
        <v>101</v>
      </c>
      <c r="AN376" s="530">
        <v>98</v>
      </c>
      <c r="AO376" s="530">
        <v>0</v>
      </c>
      <c r="AP376" s="530">
        <v>0</v>
      </c>
      <c r="AQ376" s="530">
        <v>0</v>
      </c>
      <c r="AR376" s="530">
        <v>0</v>
      </c>
      <c r="AS376" s="530">
        <v>0</v>
      </c>
      <c r="AT376" s="530">
        <v>0</v>
      </c>
      <c r="AU376" s="530">
        <v>0</v>
      </c>
      <c r="AV376" s="530">
        <v>0</v>
      </c>
      <c r="AW376" s="530">
        <v>0</v>
      </c>
      <c r="AX376" s="530">
        <v>0</v>
      </c>
      <c r="AY376" s="530">
        <v>0</v>
      </c>
      <c r="AZ376" s="530">
        <v>0</v>
      </c>
      <c r="BA376" s="530">
        <v>803</v>
      </c>
      <c r="BB376" s="530">
        <v>429</v>
      </c>
      <c r="BC376" s="530">
        <v>277</v>
      </c>
      <c r="BD376" s="530">
        <v>256</v>
      </c>
      <c r="BE376" s="530">
        <v>624</v>
      </c>
      <c r="BF376" s="530">
        <v>335</v>
      </c>
      <c r="BG376" s="530">
        <v>206</v>
      </c>
      <c r="BH376" s="530">
        <v>185</v>
      </c>
      <c r="BI376" s="530">
        <v>179</v>
      </c>
      <c r="BJ376" s="530">
        <v>94</v>
      </c>
      <c r="BK376" s="530">
        <v>71</v>
      </c>
      <c r="BL376" s="530">
        <v>71</v>
      </c>
      <c r="BM376" s="530">
        <v>0</v>
      </c>
      <c r="BN376" s="530">
        <v>0</v>
      </c>
      <c r="BO376" s="530">
        <v>0</v>
      </c>
      <c r="BP376" s="530">
        <v>0</v>
      </c>
      <c r="BQ376" s="530">
        <v>0</v>
      </c>
      <c r="BR376" s="530">
        <v>0</v>
      </c>
      <c r="BS376" s="530">
        <v>0</v>
      </c>
      <c r="BT376" s="530">
        <v>0</v>
      </c>
      <c r="BU376" s="530">
        <v>0</v>
      </c>
      <c r="BV376" s="530">
        <v>0</v>
      </c>
      <c r="BW376" s="530">
        <v>0</v>
      </c>
      <c r="BX376" s="530">
        <v>0</v>
      </c>
      <c r="BY376" s="530">
        <v>20</v>
      </c>
      <c r="BZ376" s="530">
        <v>128</v>
      </c>
      <c r="CA376" s="530">
        <v>0</v>
      </c>
    </row>
    <row r="377" spans="1:79" s="477" customFormat="1">
      <c r="A377" s="477" t="s">
        <v>109</v>
      </c>
      <c r="B377" s="477" t="s">
        <v>1886</v>
      </c>
      <c r="C377" s="477">
        <v>2020</v>
      </c>
      <c r="D377" s="477" t="s">
        <v>1934</v>
      </c>
      <c r="E377" s="530">
        <v>700</v>
      </c>
      <c r="F377" s="530">
        <v>487</v>
      </c>
      <c r="G377" s="530">
        <v>309</v>
      </c>
      <c r="H377" s="530">
        <v>152</v>
      </c>
      <c r="I377" s="530">
        <v>103</v>
      </c>
      <c r="J377" s="530">
        <v>0</v>
      </c>
      <c r="K377" s="530">
        <v>0</v>
      </c>
      <c r="L377" s="530">
        <v>0</v>
      </c>
      <c r="M377" s="530">
        <v>0</v>
      </c>
      <c r="N377" s="530">
        <v>105</v>
      </c>
      <c r="O377" s="530">
        <v>6</v>
      </c>
      <c r="P377" s="530">
        <v>99</v>
      </c>
      <c r="Q377" s="530">
        <v>219</v>
      </c>
      <c r="R377" s="530">
        <v>0</v>
      </c>
      <c r="S377" s="530">
        <v>0</v>
      </c>
      <c r="T377" s="530">
        <v>0</v>
      </c>
      <c r="U377" s="530">
        <v>0</v>
      </c>
      <c r="V377" s="530">
        <v>0</v>
      </c>
      <c r="W377" s="530">
        <v>0</v>
      </c>
      <c r="X377" s="530">
        <v>0</v>
      </c>
      <c r="Y377" s="530">
        <v>219</v>
      </c>
      <c r="Z377" s="530">
        <v>0</v>
      </c>
      <c r="AA377" s="530">
        <v>0</v>
      </c>
      <c r="AB377" s="530">
        <v>0</v>
      </c>
      <c r="AC377" s="530">
        <v>401</v>
      </c>
      <c r="AD377" s="530">
        <v>320</v>
      </c>
      <c r="AE377" s="530">
        <v>133</v>
      </c>
      <c r="AF377" s="530">
        <v>140</v>
      </c>
      <c r="AG377" s="530">
        <v>188</v>
      </c>
      <c r="AH377" s="530">
        <v>150</v>
      </c>
      <c r="AI377" s="530">
        <v>65</v>
      </c>
      <c r="AJ377" s="530">
        <v>70</v>
      </c>
      <c r="AK377" s="530">
        <v>213</v>
      </c>
      <c r="AL377" s="530">
        <v>170</v>
      </c>
      <c r="AM377" s="530">
        <v>68</v>
      </c>
      <c r="AN377" s="530">
        <v>70</v>
      </c>
      <c r="AO377" s="530">
        <v>0</v>
      </c>
      <c r="AP377" s="530">
        <v>0</v>
      </c>
      <c r="AQ377" s="530">
        <v>0</v>
      </c>
      <c r="AR377" s="530">
        <v>0</v>
      </c>
      <c r="AS377" s="530">
        <v>0</v>
      </c>
      <c r="AT377" s="530">
        <v>0</v>
      </c>
      <c r="AU377" s="530">
        <v>0</v>
      </c>
      <c r="AV377" s="530">
        <v>0</v>
      </c>
      <c r="AW377" s="530">
        <v>0</v>
      </c>
      <c r="AX377" s="530">
        <v>0</v>
      </c>
      <c r="AY377" s="530">
        <v>0</v>
      </c>
      <c r="AZ377" s="530">
        <v>0</v>
      </c>
      <c r="BA377" s="530">
        <v>771</v>
      </c>
      <c r="BB377" s="530">
        <v>448</v>
      </c>
      <c r="BC377" s="530">
        <v>274</v>
      </c>
      <c r="BD377" s="530">
        <v>276</v>
      </c>
      <c r="BE377" s="530">
        <v>565</v>
      </c>
      <c r="BF377" s="530">
        <v>336</v>
      </c>
      <c r="BG377" s="530">
        <v>202</v>
      </c>
      <c r="BH377" s="530">
        <v>172</v>
      </c>
      <c r="BI377" s="530">
        <v>206</v>
      </c>
      <c r="BJ377" s="530">
        <v>112</v>
      </c>
      <c r="BK377" s="530">
        <v>72</v>
      </c>
      <c r="BL377" s="530">
        <v>104</v>
      </c>
      <c r="BM377" s="530">
        <v>0</v>
      </c>
      <c r="BN377" s="530">
        <v>0</v>
      </c>
      <c r="BO377" s="530">
        <v>0</v>
      </c>
      <c r="BP377" s="530">
        <v>0</v>
      </c>
      <c r="BQ377" s="530">
        <v>0</v>
      </c>
      <c r="BR377" s="530">
        <v>0</v>
      </c>
      <c r="BS377" s="530">
        <v>0</v>
      </c>
      <c r="BT377" s="530">
        <v>0</v>
      </c>
      <c r="BU377" s="530">
        <v>0</v>
      </c>
      <c r="BV377" s="530">
        <v>0</v>
      </c>
      <c r="BW377" s="530">
        <v>0</v>
      </c>
      <c r="BX377" s="530">
        <v>0</v>
      </c>
      <c r="BY377" s="530">
        <v>19</v>
      </c>
      <c r="BZ377" s="530">
        <v>99</v>
      </c>
      <c r="CA377" s="530">
        <v>0</v>
      </c>
    </row>
    <row r="378" spans="1:79" s="477" customFormat="1">
      <c r="A378" s="477" t="s">
        <v>109</v>
      </c>
      <c r="B378" s="477" t="s">
        <v>1886</v>
      </c>
      <c r="C378" s="477">
        <v>2021</v>
      </c>
      <c r="D378" s="477" t="s">
        <v>1934</v>
      </c>
      <c r="E378" s="530">
        <v>779</v>
      </c>
      <c r="F378" s="530">
        <v>588</v>
      </c>
      <c r="G378" s="530">
        <v>401</v>
      </c>
      <c r="H378" s="530">
        <v>201</v>
      </c>
      <c r="I378" s="530">
        <v>132</v>
      </c>
      <c r="J378" s="530">
        <v>0</v>
      </c>
      <c r="K378" s="530">
        <v>0</v>
      </c>
      <c r="L378" s="530">
        <v>0</v>
      </c>
      <c r="M378" s="530">
        <v>0</v>
      </c>
      <c r="N378" s="530">
        <v>188</v>
      </c>
      <c r="O378" s="530">
        <v>9</v>
      </c>
      <c r="P378" s="530">
        <v>179</v>
      </c>
      <c r="Q378" s="530">
        <v>340</v>
      </c>
      <c r="R378" s="530">
        <v>0</v>
      </c>
      <c r="S378" s="530">
        <v>0</v>
      </c>
      <c r="T378" s="530">
        <v>0</v>
      </c>
      <c r="U378" s="530">
        <v>0</v>
      </c>
      <c r="V378" s="530">
        <v>0</v>
      </c>
      <c r="W378" s="530">
        <v>0</v>
      </c>
      <c r="X378" s="530">
        <v>0</v>
      </c>
      <c r="Y378" s="530">
        <v>340</v>
      </c>
      <c r="Z378" s="530">
        <v>0</v>
      </c>
      <c r="AA378" s="530">
        <v>0</v>
      </c>
      <c r="AB378" s="530">
        <v>0</v>
      </c>
      <c r="AC378" s="530">
        <v>503</v>
      </c>
      <c r="AD378" s="530">
        <v>408</v>
      </c>
      <c r="AE378" s="530">
        <v>192</v>
      </c>
      <c r="AF378" s="530">
        <v>190</v>
      </c>
      <c r="AG378" s="530">
        <v>238</v>
      </c>
      <c r="AH378" s="530">
        <v>188</v>
      </c>
      <c r="AI378" s="530">
        <v>85</v>
      </c>
      <c r="AJ378" s="530">
        <v>98</v>
      </c>
      <c r="AK378" s="530">
        <v>265</v>
      </c>
      <c r="AL378" s="530">
        <v>220</v>
      </c>
      <c r="AM378" s="530">
        <v>107</v>
      </c>
      <c r="AN378" s="530">
        <v>92</v>
      </c>
      <c r="AO378" s="530">
        <v>0</v>
      </c>
      <c r="AP378" s="530">
        <v>0</v>
      </c>
      <c r="AQ378" s="530">
        <v>0</v>
      </c>
      <c r="AR378" s="530">
        <v>0</v>
      </c>
      <c r="AS378" s="530">
        <v>0</v>
      </c>
      <c r="AT378" s="530">
        <v>0</v>
      </c>
      <c r="AU378" s="530">
        <v>0</v>
      </c>
      <c r="AV378" s="530">
        <v>0</v>
      </c>
      <c r="AW378" s="530">
        <v>0</v>
      </c>
      <c r="AX378" s="530">
        <v>0</v>
      </c>
      <c r="AY378" s="530">
        <v>0</v>
      </c>
      <c r="AZ378" s="530">
        <v>0</v>
      </c>
      <c r="BA378" s="530">
        <v>930</v>
      </c>
      <c r="BB378" s="530">
        <v>569</v>
      </c>
      <c r="BC378" s="530">
        <v>369</v>
      </c>
      <c r="BD378" s="530">
        <v>328</v>
      </c>
      <c r="BE378" s="530">
        <v>738</v>
      </c>
      <c r="BF378" s="530">
        <v>456</v>
      </c>
      <c r="BG378" s="530">
        <v>288</v>
      </c>
      <c r="BH378" s="530">
        <v>242</v>
      </c>
      <c r="BI378" s="530">
        <v>192</v>
      </c>
      <c r="BJ378" s="530">
        <v>113</v>
      </c>
      <c r="BK378" s="530">
        <v>81</v>
      </c>
      <c r="BL378" s="530">
        <v>86</v>
      </c>
      <c r="BM378" s="530">
        <v>70</v>
      </c>
      <c r="BN378" s="530">
        <v>21</v>
      </c>
      <c r="BO378" s="530">
        <v>32</v>
      </c>
      <c r="BP378" s="530">
        <v>50</v>
      </c>
      <c r="BQ378" s="530">
        <v>70</v>
      </c>
      <c r="BR378" s="530">
        <v>21</v>
      </c>
      <c r="BS378" s="530">
        <v>32</v>
      </c>
      <c r="BT378" s="530">
        <v>50</v>
      </c>
      <c r="BU378" s="530">
        <v>0</v>
      </c>
      <c r="BV378" s="530">
        <v>0</v>
      </c>
      <c r="BW378" s="530">
        <v>0</v>
      </c>
      <c r="BX378" s="530">
        <v>0</v>
      </c>
      <c r="BY378" s="530">
        <v>26</v>
      </c>
      <c r="BZ378" s="530">
        <v>121</v>
      </c>
      <c r="CA378" s="530">
        <v>0</v>
      </c>
    </row>
    <row r="379" spans="1:79" s="477" customFormat="1">
      <c r="A379" s="477" t="s">
        <v>109</v>
      </c>
      <c r="B379" s="477" t="s">
        <v>1886</v>
      </c>
      <c r="C379" s="477">
        <v>2022</v>
      </c>
      <c r="D379" s="477" t="s">
        <v>1934</v>
      </c>
      <c r="E379" s="530">
        <v>1023</v>
      </c>
      <c r="F379" s="530">
        <v>559</v>
      </c>
      <c r="G379" s="530">
        <v>411</v>
      </c>
      <c r="H379" s="530">
        <v>160</v>
      </c>
      <c r="I379" s="530">
        <v>136</v>
      </c>
      <c r="J379" s="530">
        <v>0</v>
      </c>
      <c r="K379" s="530">
        <v>0</v>
      </c>
      <c r="L379" s="530">
        <v>0</v>
      </c>
      <c r="M379" s="530">
        <v>0</v>
      </c>
      <c r="N379" s="530">
        <v>136</v>
      </c>
      <c r="O379" s="530">
        <v>6</v>
      </c>
      <c r="P379" s="530">
        <v>130</v>
      </c>
      <c r="Q379" s="530">
        <v>318</v>
      </c>
      <c r="R379" s="530">
        <v>0</v>
      </c>
      <c r="S379" s="530">
        <v>0</v>
      </c>
      <c r="T379" s="530">
        <v>0</v>
      </c>
      <c r="U379" s="530">
        <v>0</v>
      </c>
      <c r="V379" s="530">
        <v>0</v>
      </c>
      <c r="W379" s="530">
        <v>0</v>
      </c>
      <c r="X379" s="530">
        <v>0</v>
      </c>
      <c r="Y379" s="530">
        <v>318</v>
      </c>
      <c r="Z379" s="530">
        <v>0</v>
      </c>
      <c r="AA379" s="530">
        <v>0</v>
      </c>
      <c r="AB379" s="530">
        <v>0</v>
      </c>
      <c r="AC379" s="530">
        <v>518</v>
      </c>
      <c r="AD379" s="530">
        <v>446</v>
      </c>
      <c r="AE379" s="530">
        <v>203</v>
      </c>
      <c r="AF379" s="530">
        <v>200</v>
      </c>
      <c r="AG379" s="530">
        <v>264</v>
      </c>
      <c r="AH379" s="530">
        <v>234</v>
      </c>
      <c r="AI379" s="530">
        <v>89</v>
      </c>
      <c r="AJ379" s="530">
        <v>114</v>
      </c>
      <c r="AK379" s="530">
        <v>254</v>
      </c>
      <c r="AL379" s="530">
        <v>212</v>
      </c>
      <c r="AM379" s="530">
        <v>114</v>
      </c>
      <c r="AN379" s="530">
        <v>86</v>
      </c>
      <c r="AO379" s="530">
        <v>0</v>
      </c>
      <c r="AP379" s="530">
        <v>0</v>
      </c>
      <c r="AQ379" s="530">
        <v>0</v>
      </c>
      <c r="AR379" s="530">
        <v>0</v>
      </c>
      <c r="AS379" s="530">
        <v>0</v>
      </c>
      <c r="AT379" s="530">
        <v>0</v>
      </c>
      <c r="AU379" s="530">
        <v>0</v>
      </c>
      <c r="AV379" s="530">
        <v>0</v>
      </c>
      <c r="AW379" s="530">
        <v>0</v>
      </c>
      <c r="AX379" s="530">
        <v>0</v>
      </c>
      <c r="AY379" s="530">
        <v>0</v>
      </c>
      <c r="AZ379" s="530">
        <v>0</v>
      </c>
      <c r="BA379" s="530">
        <v>940</v>
      </c>
      <c r="BB379" s="530">
        <v>672</v>
      </c>
      <c r="BC379" s="530">
        <v>350</v>
      </c>
      <c r="BD379" s="530">
        <v>335</v>
      </c>
      <c r="BE379" s="530">
        <v>739</v>
      </c>
      <c r="BF379" s="530">
        <v>552</v>
      </c>
      <c r="BG379" s="530">
        <v>268</v>
      </c>
      <c r="BH379" s="530">
        <v>235</v>
      </c>
      <c r="BI379" s="530">
        <v>201</v>
      </c>
      <c r="BJ379" s="530">
        <v>120</v>
      </c>
      <c r="BK379" s="530">
        <v>82</v>
      </c>
      <c r="BL379" s="530">
        <v>100</v>
      </c>
      <c r="BM379" s="530">
        <v>74</v>
      </c>
      <c r="BN379" s="530">
        <v>38</v>
      </c>
      <c r="BO379" s="530">
        <v>36</v>
      </c>
      <c r="BP379" s="530">
        <v>55</v>
      </c>
      <c r="BQ379" s="530">
        <v>74</v>
      </c>
      <c r="BR379" s="530">
        <v>38</v>
      </c>
      <c r="BS379" s="530">
        <v>36</v>
      </c>
      <c r="BT379" s="530">
        <v>55</v>
      </c>
      <c r="BU379" s="530">
        <v>0</v>
      </c>
      <c r="BV379" s="530">
        <v>0</v>
      </c>
      <c r="BW379" s="530">
        <v>0</v>
      </c>
      <c r="BX379" s="530">
        <v>0</v>
      </c>
      <c r="BY379" s="530">
        <v>45</v>
      </c>
      <c r="BZ379" s="530">
        <v>141</v>
      </c>
      <c r="CA379" s="530">
        <v>0</v>
      </c>
    </row>
    <row r="380" spans="1:79" s="477" customFormat="1">
      <c r="A380" s="477" t="s">
        <v>109</v>
      </c>
      <c r="B380" s="477" t="s">
        <v>1886</v>
      </c>
      <c r="C380" s="477">
        <v>2023</v>
      </c>
      <c r="D380" s="477" t="s">
        <v>1934</v>
      </c>
      <c r="E380" s="530">
        <v>1227</v>
      </c>
      <c r="F380" s="530">
        <v>644</v>
      </c>
      <c r="G380" s="530">
        <v>529</v>
      </c>
      <c r="H380" s="530">
        <v>234</v>
      </c>
      <c r="I380" s="530">
        <v>149</v>
      </c>
      <c r="J380" s="530">
        <v>0</v>
      </c>
      <c r="K380" s="530">
        <v>0</v>
      </c>
      <c r="L380" s="530">
        <v>0</v>
      </c>
      <c r="M380" s="530">
        <v>0</v>
      </c>
      <c r="N380" s="530">
        <v>98</v>
      </c>
      <c r="O380" s="530">
        <v>0</v>
      </c>
      <c r="P380" s="530">
        <v>98</v>
      </c>
      <c r="Q380" s="530">
        <v>315</v>
      </c>
      <c r="R380" s="530">
        <v>119</v>
      </c>
      <c r="S380" s="530">
        <v>28</v>
      </c>
      <c r="T380" s="530">
        <v>107</v>
      </c>
      <c r="U380" s="530">
        <v>0</v>
      </c>
      <c r="V380" s="530">
        <v>0</v>
      </c>
      <c r="W380" s="530">
        <v>0</v>
      </c>
      <c r="X380" s="530">
        <v>0</v>
      </c>
      <c r="Y380" s="530">
        <v>315</v>
      </c>
      <c r="Z380" s="530">
        <v>119</v>
      </c>
      <c r="AA380" s="530">
        <v>28</v>
      </c>
      <c r="AB380" s="530">
        <v>107</v>
      </c>
      <c r="AC380" s="530">
        <v>636</v>
      </c>
      <c r="AD380" s="530">
        <v>579</v>
      </c>
      <c r="AE380" s="530">
        <v>203</v>
      </c>
      <c r="AF380" s="530">
        <v>166</v>
      </c>
      <c r="AG380" s="530">
        <v>330</v>
      </c>
      <c r="AH380" s="530">
        <v>305</v>
      </c>
      <c r="AI380" s="530">
        <v>85</v>
      </c>
      <c r="AJ380" s="530">
        <v>83</v>
      </c>
      <c r="AK380" s="530">
        <v>306</v>
      </c>
      <c r="AL380" s="530">
        <v>274</v>
      </c>
      <c r="AM380" s="530">
        <v>118</v>
      </c>
      <c r="AN380" s="530">
        <v>83</v>
      </c>
      <c r="AO380" s="530">
        <v>0</v>
      </c>
      <c r="AP380" s="530">
        <v>0</v>
      </c>
      <c r="AQ380" s="530">
        <v>0</v>
      </c>
      <c r="AR380" s="530">
        <v>0</v>
      </c>
      <c r="AS380" s="530">
        <v>0</v>
      </c>
      <c r="AT380" s="530">
        <v>0</v>
      </c>
      <c r="AU380" s="530">
        <v>0</v>
      </c>
      <c r="AV380" s="530">
        <v>0</v>
      </c>
      <c r="AW380" s="530">
        <v>0</v>
      </c>
      <c r="AX380" s="530">
        <v>0</v>
      </c>
      <c r="AY380" s="530">
        <v>0</v>
      </c>
      <c r="AZ380" s="530">
        <v>0</v>
      </c>
      <c r="BA380" s="530">
        <v>1028</v>
      </c>
      <c r="BB380" s="530">
        <v>806</v>
      </c>
      <c r="BC380" s="530">
        <v>408</v>
      </c>
      <c r="BD380" s="530">
        <v>313</v>
      </c>
      <c r="BE380" s="530">
        <v>812</v>
      </c>
      <c r="BF380" s="530">
        <v>657</v>
      </c>
      <c r="BG380" s="530">
        <v>316</v>
      </c>
      <c r="BH380" s="530">
        <v>232</v>
      </c>
      <c r="BI380" s="530">
        <v>216</v>
      </c>
      <c r="BJ380" s="530">
        <v>149</v>
      </c>
      <c r="BK380" s="530">
        <v>92</v>
      </c>
      <c r="BL380" s="530">
        <v>81</v>
      </c>
      <c r="BM380" s="530">
        <v>61</v>
      </c>
      <c r="BN380" s="530">
        <v>26</v>
      </c>
      <c r="BO380" s="530">
        <v>30</v>
      </c>
      <c r="BP380" s="530">
        <v>42</v>
      </c>
      <c r="BQ380" s="530">
        <v>61</v>
      </c>
      <c r="BR380" s="530">
        <v>26</v>
      </c>
      <c r="BS380" s="530">
        <v>30</v>
      </c>
      <c r="BT380" s="530">
        <v>42</v>
      </c>
      <c r="BU380" s="530">
        <v>0</v>
      </c>
      <c r="BV380" s="530">
        <v>0</v>
      </c>
      <c r="BW380" s="530">
        <v>0</v>
      </c>
      <c r="BX380" s="530">
        <v>0</v>
      </c>
      <c r="BY380" s="530">
        <v>55</v>
      </c>
      <c r="BZ380" s="530">
        <v>167</v>
      </c>
      <c r="CA380" s="530">
        <v>0</v>
      </c>
    </row>
    <row r="381" spans="1:79" s="477" customFormat="1">
      <c r="A381" s="477" t="s">
        <v>109</v>
      </c>
      <c r="B381" s="477" t="s">
        <v>1886</v>
      </c>
      <c r="C381" s="477">
        <v>2024</v>
      </c>
      <c r="D381" s="477" t="s">
        <v>1934</v>
      </c>
      <c r="E381" s="530">
        <v>1212</v>
      </c>
      <c r="F381" s="530">
        <v>612</v>
      </c>
      <c r="G381" s="530">
        <v>527</v>
      </c>
      <c r="H381" s="530">
        <v>202</v>
      </c>
      <c r="I381" s="530">
        <v>126</v>
      </c>
      <c r="J381" s="530">
        <v>0</v>
      </c>
      <c r="K381" s="530">
        <v>0</v>
      </c>
      <c r="L381" s="530">
        <v>0</v>
      </c>
      <c r="M381" s="530">
        <v>0</v>
      </c>
      <c r="N381" s="530">
        <v>101</v>
      </c>
      <c r="O381" s="530">
        <v>0</v>
      </c>
      <c r="P381" s="530">
        <v>101</v>
      </c>
      <c r="Q381" s="530">
        <v>344</v>
      </c>
      <c r="R381" s="530">
        <v>142</v>
      </c>
      <c r="S381" s="530">
        <v>42</v>
      </c>
      <c r="T381" s="530">
        <v>104</v>
      </c>
      <c r="U381" s="530">
        <v>0</v>
      </c>
      <c r="V381" s="530">
        <v>0</v>
      </c>
      <c r="W381" s="530">
        <v>0</v>
      </c>
      <c r="X381" s="530">
        <v>0</v>
      </c>
      <c r="Y381" s="530">
        <v>344</v>
      </c>
      <c r="Z381" s="530">
        <v>142</v>
      </c>
      <c r="AA381" s="530">
        <v>42</v>
      </c>
      <c r="AB381" s="530">
        <v>104</v>
      </c>
      <c r="AC381" s="530">
        <v>738</v>
      </c>
      <c r="AD381" s="530">
        <v>630</v>
      </c>
      <c r="AE381" s="530">
        <v>211</v>
      </c>
      <c r="AF381" s="530">
        <v>204</v>
      </c>
      <c r="AG381" s="530">
        <v>251</v>
      </c>
      <c r="AH381" s="530">
        <v>226</v>
      </c>
      <c r="AI381" s="530">
        <v>77</v>
      </c>
      <c r="AJ381" s="530">
        <v>81</v>
      </c>
      <c r="AK381" s="530">
        <v>487</v>
      </c>
      <c r="AL381" s="530">
        <v>404</v>
      </c>
      <c r="AM381" s="530">
        <v>134</v>
      </c>
      <c r="AN381" s="530">
        <v>123</v>
      </c>
      <c r="AO381" s="530">
        <v>0</v>
      </c>
      <c r="AP381" s="530">
        <v>0</v>
      </c>
      <c r="AQ381" s="530">
        <v>0</v>
      </c>
      <c r="AR381" s="530">
        <v>0</v>
      </c>
      <c r="AS381" s="530">
        <v>0</v>
      </c>
      <c r="AT381" s="530">
        <v>0</v>
      </c>
      <c r="AU381" s="530">
        <v>0</v>
      </c>
      <c r="AV381" s="530">
        <v>0</v>
      </c>
      <c r="AW381" s="530">
        <v>0</v>
      </c>
      <c r="AX381" s="530">
        <v>0</v>
      </c>
      <c r="AY381" s="530">
        <v>0</v>
      </c>
      <c r="AZ381" s="530">
        <v>0</v>
      </c>
      <c r="BA381" s="530">
        <v>990</v>
      </c>
      <c r="BB381" s="530">
        <v>815</v>
      </c>
      <c r="BC381" s="530">
        <v>352</v>
      </c>
      <c r="BD381" s="530">
        <v>286</v>
      </c>
      <c r="BE381" s="530">
        <v>520</v>
      </c>
      <c r="BF381" s="530">
        <v>465</v>
      </c>
      <c r="BG381" s="530">
        <v>131</v>
      </c>
      <c r="BH381" s="530">
        <v>94</v>
      </c>
      <c r="BI381" s="530">
        <v>470</v>
      </c>
      <c r="BJ381" s="530">
        <v>350</v>
      </c>
      <c r="BK381" s="530">
        <v>221</v>
      </c>
      <c r="BL381" s="530">
        <v>192</v>
      </c>
      <c r="BM381" s="530">
        <v>83</v>
      </c>
      <c r="BN381" s="530">
        <v>48</v>
      </c>
      <c r="BO381" s="530">
        <v>44</v>
      </c>
      <c r="BP381" s="530">
        <v>56</v>
      </c>
      <c r="BQ381" s="530">
        <v>4</v>
      </c>
      <c r="BR381" s="530">
        <v>3</v>
      </c>
      <c r="BS381" s="530">
        <v>2</v>
      </c>
      <c r="BT381" s="530">
        <v>2</v>
      </c>
      <c r="BU381" s="530">
        <v>79</v>
      </c>
      <c r="BV381" s="530">
        <v>45</v>
      </c>
      <c r="BW381" s="530">
        <v>42</v>
      </c>
      <c r="BX381" s="530">
        <v>54</v>
      </c>
      <c r="BY381" s="530">
        <v>64</v>
      </c>
      <c r="BZ381" s="530">
        <v>174</v>
      </c>
      <c r="CA381" s="530">
        <v>0</v>
      </c>
    </row>
    <row r="382" spans="1:79" s="477" customFormat="1">
      <c r="A382" s="477" t="s">
        <v>109</v>
      </c>
      <c r="B382" s="477" t="s">
        <v>1886</v>
      </c>
      <c r="C382" s="477">
        <v>2025</v>
      </c>
      <c r="D382" s="477" t="s">
        <v>1935</v>
      </c>
      <c r="E382" s="530">
        <v>1229</v>
      </c>
      <c r="F382" s="530">
        <v>615</v>
      </c>
      <c r="G382" s="530">
        <v>432</v>
      </c>
      <c r="H382" s="530">
        <v>199</v>
      </c>
      <c r="I382" s="530">
        <v>140</v>
      </c>
      <c r="J382" s="530">
        <v>0</v>
      </c>
      <c r="K382" s="530">
        <v>0</v>
      </c>
      <c r="L382" s="530">
        <v>0</v>
      </c>
      <c r="M382" s="530">
        <v>0</v>
      </c>
      <c r="N382" s="530">
        <v>126</v>
      </c>
      <c r="O382" s="530">
        <v>4</v>
      </c>
      <c r="P382" s="530">
        <v>122</v>
      </c>
      <c r="Q382" s="530">
        <v>310</v>
      </c>
      <c r="R382" s="530">
        <v>123</v>
      </c>
      <c r="S382" s="530">
        <v>33</v>
      </c>
      <c r="T382" s="530">
        <v>100</v>
      </c>
      <c r="U382" s="530">
        <v>0</v>
      </c>
      <c r="V382" s="530">
        <v>0</v>
      </c>
      <c r="W382" s="530">
        <v>0</v>
      </c>
      <c r="X382" s="530">
        <v>0</v>
      </c>
      <c r="Y382" s="530">
        <v>310</v>
      </c>
      <c r="Z382" s="530">
        <v>123</v>
      </c>
      <c r="AA382" s="530">
        <v>33</v>
      </c>
      <c r="AB382" s="530">
        <v>100</v>
      </c>
      <c r="AC382" s="530">
        <v>702</v>
      </c>
      <c r="AD382" s="530">
        <v>576</v>
      </c>
      <c r="AE382" s="530">
        <v>238</v>
      </c>
      <c r="AF382" s="530">
        <v>238</v>
      </c>
      <c r="AG382" s="530">
        <v>332</v>
      </c>
      <c r="AH382" s="530">
        <v>275</v>
      </c>
      <c r="AI382" s="530">
        <v>102</v>
      </c>
      <c r="AJ382" s="530">
        <v>116</v>
      </c>
      <c r="AK382" s="530">
        <v>370</v>
      </c>
      <c r="AL382" s="530">
        <v>301</v>
      </c>
      <c r="AM382" s="530">
        <v>136</v>
      </c>
      <c r="AN382" s="530">
        <v>122</v>
      </c>
      <c r="AO382" s="530">
        <v>0</v>
      </c>
      <c r="AP382" s="530">
        <v>0</v>
      </c>
      <c r="AQ382" s="530">
        <v>0</v>
      </c>
      <c r="AR382" s="530">
        <v>0</v>
      </c>
      <c r="AS382" s="530">
        <v>0</v>
      </c>
      <c r="AT382" s="530">
        <v>0</v>
      </c>
      <c r="AU382" s="530">
        <v>0</v>
      </c>
      <c r="AV382" s="530">
        <v>0</v>
      </c>
      <c r="AW382" s="530">
        <v>0</v>
      </c>
      <c r="AX382" s="530">
        <v>0</v>
      </c>
      <c r="AY382" s="530">
        <v>0</v>
      </c>
      <c r="AZ382" s="530">
        <v>0</v>
      </c>
      <c r="BA382" s="530">
        <v>993</v>
      </c>
      <c r="BB382" s="530">
        <v>642</v>
      </c>
      <c r="BC382" s="530">
        <v>374</v>
      </c>
      <c r="BD382" s="530">
        <v>342</v>
      </c>
      <c r="BE382" s="530">
        <v>728</v>
      </c>
      <c r="BF382" s="530">
        <v>486</v>
      </c>
      <c r="BG382" s="530">
        <v>262</v>
      </c>
      <c r="BH382" s="530">
        <v>220</v>
      </c>
      <c r="BI382" s="530">
        <v>265</v>
      </c>
      <c r="BJ382" s="530">
        <v>156</v>
      </c>
      <c r="BK382" s="530">
        <v>112</v>
      </c>
      <c r="BL382" s="530">
        <v>122</v>
      </c>
      <c r="BM382" s="530">
        <v>83</v>
      </c>
      <c r="BN382" s="530">
        <v>38</v>
      </c>
      <c r="BO382" s="530">
        <v>41</v>
      </c>
      <c r="BP382" s="530">
        <v>59</v>
      </c>
      <c r="BQ382" s="530">
        <v>63</v>
      </c>
      <c r="BR382" s="530">
        <v>29</v>
      </c>
      <c r="BS382" s="530">
        <v>31</v>
      </c>
      <c r="BT382" s="530">
        <v>45</v>
      </c>
      <c r="BU382" s="530">
        <v>20</v>
      </c>
      <c r="BV382" s="530">
        <v>9</v>
      </c>
      <c r="BW382" s="530">
        <v>10</v>
      </c>
      <c r="BX382" s="530">
        <v>14</v>
      </c>
      <c r="BY382" s="530">
        <v>67</v>
      </c>
      <c r="BZ382" s="530">
        <v>174</v>
      </c>
      <c r="CA382" s="530">
        <v>0</v>
      </c>
    </row>
    <row r="383" spans="1:79" s="477" customFormat="1">
      <c r="A383" s="477" t="s">
        <v>109</v>
      </c>
      <c r="B383" s="477" t="s">
        <v>1886</v>
      </c>
      <c r="C383" s="477">
        <v>2026</v>
      </c>
      <c r="D383" s="477" t="s">
        <v>1935</v>
      </c>
      <c r="E383" s="530">
        <v>1229</v>
      </c>
      <c r="F383" s="530">
        <v>615</v>
      </c>
      <c r="G383" s="530">
        <v>432</v>
      </c>
      <c r="H383" s="530">
        <v>199</v>
      </c>
      <c r="I383" s="530">
        <v>140</v>
      </c>
      <c r="J383" s="530">
        <v>0</v>
      </c>
      <c r="K383" s="530">
        <v>0</v>
      </c>
      <c r="L383" s="530">
        <v>0</v>
      </c>
      <c r="M383" s="530">
        <v>0</v>
      </c>
      <c r="N383" s="530">
        <v>126</v>
      </c>
      <c r="O383" s="530">
        <v>4</v>
      </c>
      <c r="P383" s="530">
        <v>122</v>
      </c>
      <c r="Q383" s="530">
        <v>310</v>
      </c>
      <c r="R383" s="530">
        <v>123</v>
      </c>
      <c r="S383" s="530">
        <v>33</v>
      </c>
      <c r="T383" s="530">
        <v>100</v>
      </c>
      <c r="U383" s="530">
        <v>0</v>
      </c>
      <c r="V383" s="530">
        <v>0</v>
      </c>
      <c r="W383" s="530">
        <v>0</v>
      </c>
      <c r="X383" s="530">
        <v>0</v>
      </c>
      <c r="Y383" s="530">
        <v>310</v>
      </c>
      <c r="Z383" s="530">
        <v>123</v>
      </c>
      <c r="AA383" s="530">
        <v>33</v>
      </c>
      <c r="AB383" s="530">
        <v>100</v>
      </c>
      <c r="AC383" s="530">
        <v>712</v>
      </c>
      <c r="AD383" s="530">
        <v>584</v>
      </c>
      <c r="AE383" s="530">
        <v>241</v>
      </c>
      <c r="AF383" s="530">
        <v>241</v>
      </c>
      <c r="AG383" s="530">
        <v>337</v>
      </c>
      <c r="AH383" s="530">
        <v>279</v>
      </c>
      <c r="AI383" s="530">
        <v>104</v>
      </c>
      <c r="AJ383" s="530">
        <v>117</v>
      </c>
      <c r="AK383" s="530">
        <v>375</v>
      </c>
      <c r="AL383" s="530">
        <v>305</v>
      </c>
      <c r="AM383" s="530">
        <v>137</v>
      </c>
      <c r="AN383" s="530">
        <v>124</v>
      </c>
      <c r="AO383" s="530">
        <v>0</v>
      </c>
      <c r="AP383" s="530">
        <v>0</v>
      </c>
      <c r="AQ383" s="530">
        <v>0</v>
      </c>
      <c r="AR383" s="530">
        <v>0</v>
      </c>
      <c r="AS383" s="530">
        <v>0</v>
      </c>
      <c r="AT383" s="530">
        <v>0</v>
      </c>
      <c r="AU383" s="530">
        <v>0</v>
      </c>
      <c r="AV383" s="530">
        <v>0</v>
      </c>
      <c r="AW383" s="530">
        <v>0</v>
      </c>
      <c r="AX383" s="530">
        <v>0</v>
      </c>
      <c r="AY383" s="530">
        <v>0</v>
      </c>
      <c r="AZ383" s="530">
        <v>0</v>
      </c>
      <c r="BA383" s="530">
        <v>993</v>
      </c>
      <c r="BB383" s="530">
        <v>642</v>
      </c>
      <c r="BC383" s="530">
        <v>374</v>
      </c>
      <c r="BD383" s="530">
        <v>342</v>
      </c>
      <c r="BE383" s="530">
        <v>728</v>
      </c>
      <c r="BF383" s="530">
        <v>486</v>
      </c>
      <c r="BG383" s="530">
        <v>262</v>
      </c>
      <c r="BH383" s="530">
        <v>220</v>
      </c>
      <c r="BI383" s="530">
        <v>265</v>
      </c>
      <c r="BJ383" s="530">
        <v>156</v>
      </c>
      <c r="BK383" s="530">
        <v>112</v>
      </c>
      <c r="BL383" s="530">
        <v>122</v>
      </c>
      <c r="BM383" s="530">
        <v>83</v>
      </c>
      <c r="BN383" s="530">
        <v>38</v>
      </c>
      <c r="BO383" s="530">
        <v>41</v>
      </c>
      <c r="BP383" s="530">
        <v>59</v>
      </c>
      <c r="BQ383" s="530">
        <v>63</v>
      </c>
      <c r="BR383" s="530">
        <v>29</v>
      </c>
      <c r="BS383" s="530">
        <v>31</v>
      </c>
      <c r="BT383" s="530">
        <v>45</v>
      </c>
      <c r="BU383" s="530">
        <v>20</v>
      </c>
      <c r="BV383" s="530">
        <v>9</v>
      </c>
      <c r="BW383" s="530">
        <v>10</v>
      </c>
      <c r="BX383" s="530">
        <v>14</v>
      </c>
      <c r="BY383" s="530">
        <v>67</v>
      </c>
      <c r="BZ383" s="530">
        <v>174</v>
      </c>
      <c r="CA383" s="530">
        <v>0</v>
      </c>
    </row>
    <row r="384" spans="1:79" s="477" customFormat="1">
      <c r="A384" s="477" t="s">
        <v>109</v>
      </c>
      <c r="B384" s="477" t="s">
        <v>1886</v>
      </c>
      <c r="C384" s="477">
        <v>2024</v>
      </c>
      <c r="D384" s="477" t="s">
        <v>1937</v>
      </c>
      <c r="E384" s="530">
        <f t="shared" ref="E384:AJ384" si="93">E381</f>
        <v>1212</v>
      </c>
      <c r="F384" s="530">
        <f t="shared" si="93"/>
        <v>612</v>
      </c>
      <c r="G384" s="530">
        <f t="shared" si="93"/>
        <v>527</v>
      </c>
      <c r="H384" s="530">
        <f t="shared" si="93"/>
        <v>202</v>
      </c>
      <c r="I384" s="530">
        <f t="shared" si="93"/>
        <v>126</v>
      </c>
      <c r="J384" s="530">
        <f t="shared" si="93"/>
        <v>0</v>
      </c>
      <c r="K384" s="530">
        <f t="shared" si="93"/>
        <v>0</v>
      </c>
      <c r="L384" s="530">
        <f t="shared" si="93"/>
        <v>0</v>
      </c>
      <c r="M384" s="530">
        <f t="shared" si="93"/>
        <v>0</v>
      </c>
      <c r="N384" s="530">
        <f t="shared" si="93"/>
        <v>101</v>
      </c>
      <c r="O384" s="530">
        <f t="shared" si="93"/>
        <v>0</v>
      </c>
      <c r="P384" s="530">
        <f t="shared" si="93"/>
        <v>101</v>
      </c>
      <c r="Q384" s="530">
        <f t="shared" si="93"/>
        <v>344</v>
      </c>
      <c r="R384" s="530">
        <f t="shared" si="93"/>
        <v>142</v>
      </c>
      <c r="S384" s="530">
        <f t="shared" si="93"/>
        <v>42</v>
      </c>
      <c r="T384" s="530">
        <f t="shared" si="93"/>
        <v>104</v>
      </c>
      <c r="U384" s="530">
        <f t="shared" si="93"/>
        <v>0</v>
      </c>
      <c r="V384" s="530">
        <f t="shared" si="93"/>
        <v>0</v>
      </c>
      <c r="W384" s="530">
        <f t="shared" si="93"/>
        <v>0</v>
      </c>
      <c r="X384" s="530">
        <f t="shared" si="93"/>
        <v>0</v>
      </c>
      <c r="Y384" s="530">
        <f t="shared" si="93"/>
        <v>344</v>
      </c>
      <c r="Z384" s="530">
        <f t="shared" si="93"/>
        <v>142</v>
      </c>
      <c r="AA384" s="530">
        <f t="shared" si="93"/>
        <v>42</v>
      </c>
      <c r="AB384" s="530">
        <f t="shared" si="93"/>
        <v>104</v>
      </c>
      <c r="AC384" s="530">
        <f t="shared" si="93"/>
        <v>738</v>
      </c>
      <c r="AD384" s="530">
        <f t="shared" si="93"/>
        <v>630</v>
      </c>
      <c r="AE384" s="530">
        <f t="shared" si="93"/>
        <v>211</v>
      </c>
      <c r="AF384" s="530">
        <f t="shared" si="93"/>
        <v>204</v>
      </c>
      <c r="AG384" s="530">
        <f t="shared" si="93"/>
        <v>251</v>
      </c>
      <c r="AH384" s="530">
        <f t="shared" si="93"/>
        <v>226</v>
      </c>
      <c r="AI384" s="530">
        <f t="shared" si="93"/>
        <v>77</v>
      </c>
      <c r="AJ384" s="530">
        <f t="shared" si="93"/>
        <v>81</v>
      </c>
      <c r="AK384" s="530">
        <f t="shared" ref="AK384:BP384" si="94">AK381</f>
        <v>487</v>
      </c>
      <c r="AL384" s="530">
        <f t="shared" si="94"/>
        <v>404</v>
      </c>
      <c r="AM384" s="530">
        <f t="shared" si="94"/>
        <v>134</v>
      </c>
      <c r="AN384" s="530">
        <f t="shared" si="94"/>
        <v>123</v>
      </c>
      <c r="AO384" s="530">
        <f t="shared" si="94"/>
        <v>0</v>
      </c>
      <c r="AP384" s="530">
        <f t="shared" si="94"/>
        <v>0</v>
      </c>
      <c r="AQ384" s="530">
        <f t="shared" si="94"/>
        <v>0</v>
      </c>
      <c r="AR384" s="530">
        <f t="shared" si="94"/>
        <v>0</v>
      </c>
      <c r="AS384" s="530">
        <f t="shared" si="94"/>
        <v>0</v>
      </c>
      <c r="AT384" s="530">
        <f t="shared" si="94"/>
        <v>0</v>
      </c>
      <c r="AU384" s="530">
        <f t="shared" si="94"/>
        <v>0</v>
      </c>
      <c r="AV384" s="530">
        <f t="shared" si="94"/>
        <v>0</v>
      </c>
      <c r="AW384" s="530">
        <f t="shared" si="94"/>
        <v>0</v>
      </c>
      <c r="AX384" s="530">
        <f t="shared" si="94"/>
        <v>0</v>
      </c>
      <c r="AY384" s="530">
        <f t="shared" si="94"/>
        <v>0</v>
      </c>
      <c r="AZ384" s="530">
        <f t="shared" si="94"/>
        <v>0</v>
      </c>
      <c r="BA384" s="530">
        <f t="shared" si="94"/>
        <v>990</v>
      </c>
      <c r="BB384" s="530">
        <f t="shared" si="94"/>
        <v>815</v>
      </c>
      <c r="BC384" s="530">
        <f t="shared" si="94"/>
        <v>352</v>
      </c>
      <c r="BD384" s="530">
        <f t="shared" si="94"/>
        <v>286</v>
      </c>
      <c r="BE384" s="530">
        <f t="shared" si="94"/>
        <v>520</v>
      </c>
      <c r="BF384" s="530">
        <f t="shared" si="94"/>
        <v>465</v>
      </c>
      <c r="BG384" s="530">
        <f t="shared" si="94"/>
        <v>131</v>
      </c>
      <c r="BH384" s="530">
        <f t="shared" si="94"/>
        <v>94</v>
      </c>
      <c r="BI384" s="530">
        <f t="shared" si="94"/>
        <v>470</v>
      </c>
      <c r="BJ384" s="530">
        <f t="shared" si="94"/>
        <v>350</v>
      </c>
      <c r="BK384" s="530">
        <f t="shared" si="94"/>
        <v>221</v>
      </c>
      <c r="BL384" s="530">
        <f t="shared" si="94"/>
        <v>192</v>
      </c>
      <c r="BM384" s="530">
        <f t="shared" si="94"/>
        <v>83</v>
      </c>
      <c r="BN384" s="530">
        <f t="shared" si="94"/>
        <v>48</v>
      </c>
      <c r="BO384" s="530">
        <f t="shared" si="94"/>
        <v>44</v>
      </c>
      <c r="BP384" s="530">
        <f t="shared" si="94"/>
        <v>56</v>
      </c>
      <c r="BQ384" s="530">
        <f t="shared" ref="BQ384:BX384" si="95">BQ381</f>
        <v>4</v>
      </c>
      <c r="BR384" s="530">
        <f t="shared" si="95"/>
        <v>3</v>
      </c>
      <c r="BS384" s="530">
        <f t="shared" si="95"/>
        <v>2</v>
      </c>
      <c r="BT384" s="530">
        <f t="shared" si="95"/>
        <v>2</v>
      </c>
      <c r="BU384" s="530">
        <f t="shared" si="95"/>
        <v>79</v>
      </c>
      <c r="BV384" s="530">
        <f t="shared" si="95"/>
        <v>45</v>
      </c>
      <c r="BW384" s="530">
        <f t="shared" si="95"/>
        <v>42</v>
      </c>
      <c r="BX384" s="530">
        <f t="shared" si="95"/>
        <v>54</v>
      </c>
      <c r="BY384" s="530">
        <f>IF(OR(BY380=0,BY380=""), BY381,IF(BY381&gt;(BY380*(1+Dash!$B$6)), BY380*(1+Dash!$B$6), IF(BY381&lt;(BY380*(1-Dash!$B$7)), BY380*(1-Dash!$B$7), BY381)))</f>
        <v>60.500000000000007</v>
      </c>
      <c r="BZ384" s="530">
        <f>IF(OR(BZ380=0,BZ380=""), BZ381,IF(BZ381&gt;(BZ380*(1+Dash!$B$6)), BZ380*(1+Dash!$B$6), IF(BZ381&lt;(BZ380*(1-Dash!$B$7)), BZ380*(1-Dash!$B$7), BZ381)))</f>
        <v>174</v>
      </c>
      <c r="CA384" s="530">
        <f>IF(OR(CA380=0,CA380=""), CA381,IF(CA381&gt;(CA380*(1+Dash!$B$6)), CA380*(1+Dash!$B$6), IF(CA381&lt;(CA380*(1-Dash!$B$7)), CA380*(1-Dash!$B$7), CA381)))</f>
        <v>0</v>
      </c>
    </row>
    <row r="385" spans="1:79" s="477" customFormat="1">
      <c r="A385" s="477" t="s">
        <v>109</v>
      </c>
      <c r="B385" s="477" t="s">
        <v>1886</v>
      </c>
      <c r="C385" s="477">
        <v>2025</v>
      </c>
      <c r="D385" s="477" t="s">
        <v>1937</v>
      </c>
      <c r="E385" s="530">
        <f>IF(OR(E381=0, E381=""), E382, IF(E382&gt;(E381*(1+Dash!$B$6)), E381*(1+Dash!$B$6), IF(E382&lt;(E381*(1-Dash!$B$7)), E381*(1-Dash!$B$7), E382)))</f>
        <v>1229</v>
      </c>
      <c r="F385" s="530">
        <f>IF(OR(F381=0, F381=""), F382, IF(F382&gt;(F381*(1+Dash!$B$6)), F381*(1+Dash!$B$6), IF(F382&lt;(F381*(1-Dash!$B$7)), F381*(1-Dash!$B$7), F382)))</f>
        <v>615</v>
      </c>
      <c r="G385" s="530">
        <f>IF(OR(G381=0, G381=""), G382, IF(G382&gt;(G381*(1+Dash!$B$6)), G381*(1+Dash!$B$6), IF(G382&lt;(G381*(1-Dash!$B$7)), G381*(1-Dash!$B$7), G382)))</f>
        <v>500.65</v>
      </c>
      <c r="H385" s="530">
        <f>IF(OR(H381=0, H381=""), H382, IF(H382&gt;(H381*(1+Dash!$B$6)), H381*(1+Dash!$B$6), IF(H382&lt;(H381*(1-Dash!$B$7)), H381*(1-Dash!$B$7), H382)))</f>
        <v>199</v>
      </c>
      <c r="I385" s="530">
        <f>IF(OR(I381=0, I381=""), I382, IF(I382&gt;(I381*(1+Dash!$B$6)), I381*(1+Dash!$B$6), IF(I382&lt;(I381*(1-Dash!$B$7)), I381*(1-Dash!$B$7), I382)))</f>
        <v>138.60000000000002</v>
      </c>
      <c r="J385" s="530">
        <f>IF(OR(J381=0, J381=""), J382, IF(J382&gt;(J381*(1+Dash!$B$6)), J381*(1+Dash!$B$6), IF(J382&lt;(J381*(1-Dash!$B$7)), J381*(1-Dash!$B$7), J382)))</f>
        <v>0</v>
      </c>
      <c r="K385" s="530">
        <f>IF(OR(K381=0, K381=""), K382, IF(K382&gt;(K381*(1+Dash!$B$6)), K381*(1+Dash!$B$6), IF(K382&lt;(K381*(1-Dash!$B$7)), K381*(1-Dash!$B$7), K382)))</f>
        <v>0</v>
      </c>
      <c r="L385" s="530">
        <f>IF(OR(L381=0, L381=""), L382, IF(L382&gt;(L381*(1+Dash!$B$6)), L381*(1+Dash!$B$6), IF(L382&lt;(L381*(1-Dash!$B$7)), L381*(1-Dash!$B$7), L382)))</f>
        <v>0</v>
      </c>
      <c r="M385" s="530">
        <f>IF(OR(M381=0, M381=""), M382, IF(M382&gt;(M381*(1+Dash!$B$6)), M381*(1+Dash!$B$6), IF(M382&lt;(M381*(1-Dash!$B$7)), M381*(1-Dash!$B$7), M382)))</f>
        <v>0</v>
      </c>
      <c r="N385" s="530">
        <f>IF(OR(N381=0, N381=""), N382, IF(N382&gt;(N381*(1+Dash!$B$6)), N381*(1+Dash!$B$6), IF(N382&lt;(N381*(1-Dash!$B$7)), N381*(1-Dash!$B$7), N382)))</f>
        <v>111.10000000000001</v>
      </c>
      <c r="O385" s="530">
        <f>IF(OR(O381=0, O381=""), O382, IF(O382&gt;(O381*(1+Dash!$B$6)), O381*(1+Dash!$B$6), IF(O382&lt;(O381*(1-Dash!$B$7)), O381*(1-Dash!$B$7), O382)))</f>
        <v>4</v>
      </c>
      <c r="P385" s="530">
        <f>IF(OR(P381=0, P381=""), P382, IF(P382&gt;(P381*(1+Dash!$B$6)), P381*(1+Dash!$B$6), IF(P382&lt;(P381*(1-Dash!$B$7)), P381*(1-Dash!$B$7), P382)))</f>
        <v>111.10000000000001</v>
      </c>
      <c r="Q385" s="530">
        <f>IF(OR(Q381=0, Q381=""), Q382, IF(Q382&gt;(Q381*(1+Dash!$B$6)), Q381*(1+Dash!$B$6), IF(Q382&lt;(Q381*(1-Dash!$B$7)), Q381*(1-Dash!$B$7), Q382)))</f>
        <v>326.8</v>
      </c>
      <c r="R385" s="530">
        <f>IF(OR(R381=0, R381=""), R382, IF(R382&gt;(R381*(1+Dash!$B$6)), R381*(1+Dash!$B$6), IF(R382&lt;(R381*(1-Dash!$B$7)), R381*(1-Dash!$B$7), R382)))</f>
        <v>134.9</v>
      </c>
      <c r="S385" s="530">
        <f>IF(OR(S381=0, S381=""), S382, IF(S382&gt;(S381*(1+Dash!$B$6)), S381*(1+Dash!$B$6), IF(S382&lt;(S381*(1-Dash!$B$7)), S381*(1-Dash!$B$7), S382)))</f>
        <v>39.9</v>
      </c>
      <c r="T385" s="530">
        <f>IF(OR(T381=0, T381=""), T382, IF(T382&gt;(T381*(1+Dash!$B$6)), T381*(1+Dash!$B$6), IF(T382&lt;(T381*(1-Dash!$B$7)), T381*(1-Dash!$B$7), T382)))</f>
        <v>100</v>
      </c>
      <c r="U385" s="530">
        <f>IF(OR(U381=0, U381=""), U382, IF(U382&gt;(U381*(1+Dash!$B$6)), U381*(1+Dash!$B$6), IF(U382&lt;(U381*(1-Dash!$B$7)), U381*(1-Dash!$B$7), U382)))</f>
        <v>0</v>
      </c>
      <c r="V385" s="530">
        <f>IF(OR(V381=0, V381=""), V382, IF(V382&gt;(V381*(1+Dash!$B$6)), V381*(1+Dash!$B$6), IF(V382&lt;(V381*(1-Dash!$B$7)), V381*(1-Dash!$B$7), V382)))</f>
        <v>0</v>
      </c>
      <c r="W385" s="530">
        <f>IF(OR(W381=0, W381=""), W382, IF(W382&gt;(W381*(1+Dash!$B$6)), W381*(1+Dash!$B$6), IF(W382&lt;(W381*(1-Dash!$B$7)), W381*(1-Dash!$B$7), W382)))</f>
        <v>0</v>
      </c>
      <c r="X385" s="530">
        <f>IF(OR(X381=0, X381=""), X382, IF(X382&gt;(X381*(1+Dash!$B$6)), X381*(1+Dash!$B$6), IF(X382&lt;(X381*(1-Dash!$B$7)), X381*(1-Dash!$B$7), X382)))</f>
        <v>0</v>
      </c>
      <c r="Y385" s="530">
        <f>IF(OR(Y381=0, Y381=""), Y382, IF(Y382&gt;(Y381*(1+Dash!$B$6)), Y381*(1+Dash!$B$6), IF(Y382&lt;(Y381*(1-Dash!$B$7)), Y381*(1-Dash!$B$7), Y382)))</f>
        <v>326.8</v>
      </c>
      <c r="Z385" s="530">
        <f>IF(OR(Z381=0, Z381=""), Z382, IF(Z382&gt;(Z381*(1+Dash!$B$6)), Z381*(1+Dash!$B$6), IF(Z382&lt;(Z381*(1-Dash!$B$7)), Z381*(1-Dash!$B$7), Z382)))</f>
        <v>134.9</v>
      </c>
      <c r="AA385" s="530">
        <f>IF(OR(AA381=0, AA381=""), AA382, IF(AA382&gt;(AA381*(1+Dash!$B$6)), AA381*(1+Dash!$B$6), IF(AA382&lt;(AA381*(1-Dash!$B$7)), AA381*(1-Dash!$B$7), AA382)))</f>
        <v>39.9</v>
      </c>
      <c r="AB385" s="530">
        <f>IF(OR(AB381=0, AB381=""), AB382, IF(AB382&gt;(AB381*(1+Dash!$B$6)), AB381*(1+Dash!$B$6), IF(AB382&lt;(AB381*(1-Dash!$B$7)), AB381*(1-Dash!$B$7), AB382)))</f>
        <v>100</v>
      </c>
      <c r="AC385" s="530">
        <f>IF(OR(AC381=0, AC381=""), AC382, IF(AC382&gt;(AC381*(1+Dash!$B$6)), AC381*(1+Dash!$B$6), IF(AC382&lt;(AC381*(1-Dash!$B$7)), AC381*(1-Dash!$B$7), AC382)))</f>
        <v>702</v>
      </c>
      <c r="AD385" s="530">
        <f>IF(OR(AD381=0, AD381=""), AD382, IF(AD382&gt;(AD381*(1+Dash!$B$6)), AD381*(1+Dash!$B$6), IF(AD382&lt;(AD381*(1-Dash!$B$7)), AD381*(1-Dash!$B$7), AD382)))</f>
        <v>598.5</v>
      </c>
      <c r="AE385" s="530">
        <f>IF(OR(AE381=0, AE381=""), AE382, IF(AE382&gt;(AE381*(1+Dash!$B$6)), AE381*(1+Dash!$B$6), IF(AE382&lt;(AE381*(1-Dash!$B$7)), AE381*(1-Dash!$B$7), AE382)))</f>
        <v>232.10000000000002</v>
      </c>
      <c r="AF385" s="530">
        <f>IF(OR(AF381=0, AF381=""), AF382, IF(AF382&gt;(AF381*(1+Dash!$B$6)), AF381*(1+Dash!$B$6), IF(AF382&lt;(AF381*(1-Dash!$B$7)), AF381*(1-Dash!$B$7), AF382)))</f>
        <v>224.4</v>
      </c>
      <c r="AG385" s="530">
        <f>IF(OR(AG381=0, AG381=""), AG382, IF(AG382&gt;(AG381*(1+Dash!$B$6)), AG381*(1+Dash!$B$6), IF(AG382&lt;(AG381*(1-Dash!$B$7)), AG381*(1-Dash!$B$7), AG382)))</f>
        <v>276.10000000000002</v>
      </c>
      <c r="AH385" s="530">
        <f>IF(OR(AH381=0, AH381=""), AH382, IF(AH382&gt;(AH381*(1+Dash!$B$6)), AH381*(1+Dash!$B$6), IF(AH382&lt;(AH381*(1-Dash!$B$7)), AH381*(1-Dash!$B$7), AH382)))</f>
        <v>248.60000000000002</v>
      </c>
      <c r="AI385" s="530">
        <f>IF(OR(AI381=0, AI381=""), AI382, IF(AI382&gt;(AI381*(1+Dash!$B$6)), AI381*(1+Dash!$B$6), IF(AI382&lt;(AI381*(1-Dash!$B$7)), AI381*(1-Dash!$B$7), AI382)))</f>
        <v>84.7</v>
      </c>
      <c r="AJ385" s="530">
        <f>IF(OR(AJ381=0, AJ381=""), AJ382, IF(AJ382&gt;(AJ381*(1+Dash!$B$6)), AJ381*(1+Dash!$B$6), IF(AJ382&lt;(AJ381*(1-Dash!$B$7)), AJ381*(1-Dash!$B$7), AJ382)))</f>
        <v>89.100000000000009</v>
      </c>
      <c r="AK385" s="530">
        <f>IF(OR(AK381=0, AK381=""), AK382, IF(AK382&gt;(AK381*(1+Dash!$B$6)), AK381*(1+Dash!$B$6), IF(AK382&lt;(AK381*(1-Dash!$B$7)), AK381*(1-Dash!$B$7), AK382)))</f>
        <v>462.65</v>
      </c>
      <c r="AL385" s="530">
        <f>IF(OR(AL381=0, AL381=""), AL382, IF(AL382&gt;(AL381*(1+Dash!$B$6)), AL381*(1+Dash!$B$6), IF(AL382&lt;(AL381*(1-Dash!$B$7)), AL381*(1-Dash!$B$7), AL382)))</f>
        <v>383.79999999999995</v>
      </c>
      <c r="AM385" s="530">
        <f>IF(OR(AM381=0, AM381=""), AM382, IF(AM382&gt;(AM381*(1+Dash!$B$6)), AM381*(1+Dash!$B$6), IF(AM382&lt;(AM381*(1-Dash!$B$7)), AM381*(1-Dash!$B$7), AM382)))</f>
        <v>136</v>
      </c>
      <c r="AN385" s="530">
        <f>IF(OR(AN381=0, AN381=""), AN382, IF(AN382&gt;(AN381*(1+Dash!$B$6)), AN381*(1+Dash!$B$6), IF(AN382&lt;(AN381*(1-Dash!$B$7)), AN381*(1-Dash!$B$7), AN382)))</f>
        <v>122</v>
      </c>
      <c r="AO385" s="530">
        <f>IF(OR(AO381=0, AO381=""), AO382, IF(AO382&gt;(AO381*(1+Dash!$B$6)), AO381*(1+Dash!$B$6), IF(AO382&lt;(AO381*(1-Dash!$B$7)), AO381*(1-Dash!$B$7), AO382)))</f>
        <v>0</v>
      </c>
      <c r="AP385" s="530">
        <f>IF(OR(AP381=0, AP381=""), AP382, IF(AP382&gt;(AP381*(1+Dash!$B$6)), AP381*(1+Dash!$B$6), IF(AP382&lt;(AP381*(1-Dash!$B$7)), AP381*(1-Dash!$B$7), AP382)))</f>
        <v>0</v>
      </c>
      <c r="AQ385" s="530">
        <f>IF(OR(AQ381=0, AQ381=""), AQ382, IF(AQ382&gt;(AQ381*(1+Dash!$B$6)), AQ381*(1+Dash!$B$6), IF(AQ382&lt;(AQ381*(1-Dash!$B$7)), AQ381*(1-Dash!$B$7), AQ382)))</f>
        <v>0</v>
      </c>
      <c r="AR385" s="530">
        <f>IF(OR(AR381=0, AR381=""), AR382, IF(AR382&gt;(AR381*(1+Dash!$B$6)), AR381*(1+Dash!$B$6), IF(AR382&lt;(AR381*(1-Dash!$B$7)), AR381*(1-Dash!$B$7), AR382)))</f>
        <v>0</v>
      </c>
      <c r="AS385" s="530">
        <f>IF(OR(AS381=0, AS381=""), AS382, IF(AS382&gt;(AS381*(1+Dash!$B$6)), AS381*(1+Dash!$B$6), IF(AS382&lt;(AS381*(1-Dash!$B$7)), AS381*(1-Dash!$B$7), AS382)))</f>
        <v>0</v>
      </c>
      <c r="AT385" s="530">
        <f>IF(OR(AT381=0, AT381=""), AT382, IF(AT382&gt;(AT381*(1+Dash!$B$6)), AT381*(1+Dash!$B$6), IF(AT382&lt;(AT381*(1-Dash!$B$7)), AT381*(1-Dash!$B$7), AT382)))</f>
        <v>0</v>
      </c>
      <c r="AU385" s="530">
        <f>IF(OR(AU381=0, AU381=""), AU382, IF(AU382&gt;(AU381*(1+Dash!$B$6)), AU381*(1+Dash!$B$6), IF(AU382&lt;(AU381*(1-Dash!$B$7)), AU381*(1-Dash!$B$7), AU382)))</f>
        <v>0</v>
      </c>
      <c r="AV385" s="530">
        <f>IF(OR(AV381=0, AV381=""), AV382, IF(AV382&gt;(AV381*(1+Dash!$B$6)), AV381*(1+Dash!$B$6), IF(AV382&lt;(AV381*(1-Dash!$B$7)), AV381*(1-Dash!$B$7), AV382)))</f>
        <v>0</v>
      </c>
      <c r="AW385" s="530">
        <f>IF(OR(AW381=0, AW381=""), AW382, IF(AW382&gt;(AW381*(1+Dash!$B$6)), AW381*(1+Dash!$B$6), IF(AW382&lt;(AW381*(1-Dash!$B$7)), AW381*(1-Dash!$B$7), AW382)))</f>
        <v>0</v>
      </c>
      <c r="AX385" s="530">
        <f>IF(OR(AX381=0, AX381=""), AX382, IF(AX382&gt;(AX381*(1+Dash!$B$6)), AX381*(1+Dash!$B$6), IF(AX382&lt;(AX381*(1-Dash!$B$7)), AX381*(1-Dash!$B$7), AX382)))</f>
        <v>0</v>
      </c>
      <c r="AY385" s="530">
        <f>IF(OR(AY381=0, AY381=""), AY382, IF(AY382&gt;(AY381*(1+Dash!$B$6)), AY381*(1+Dash!$B$6), IF(AY382&lt;(AY381*(1-Dash!$B$7)), AY381*(1-Dash!$B$7), AY382)))</f>
        <v>0</v>
      </c>
      <c r="AZ385" s="530">
        <f>IF(OR(AZ381=0, AZ381=""), AZ382, IF(AZ382&gt;(AZ381*(1+Dash!$B$6)), AZ381*(1+Dash!$B$6), IF(AZ382&lt;(AZ381*(1-Dash!$B$7)), AZ381*(1-Dash!$B$7), AZ382)))</f>
        <v>0</v>
      </c>
      <c r="BA385" s="530">
        <f>IF(OR(BA381=0, BA381=""), BA382, IF(BA382&gt;(BA381*(1+Dash!$B$6)), BA381*(1+Dash!$B$6), IF(BA382&lt;(BA381*(1-Dash!$B$7)), BA381*(1-Dash!$B$7), BA382)))</f>
        <v>993</v>
      </c>
      <c r="BB385" s="530">
        <f>IF(OR(BB381=0, BB381=""), BB382, IF(BB382&gt;(BB381*(1+Dash!$B$6)), BB381*(1+Dash!$B$6), IF(BB382&lt;(BB381*(1-Dash!$B$7)), BB381*(1-Dash!$B$7), BB382)))</f>
        <v>774.25</v>
      </c>
      <c r="BC385" s="530">
        <f>IF(OR(BC381=0, BC381=""), BC382, IF(BC382&gt;(BC381*(1+Dash!$B$6)), BC381*(1+Dash!$B$6), IF(BC382&lt;(BC381*(1-Dash!$B$7)), BC381*(1-Dash!$B$7), BC382)))</f>
        <v>374</v>
      </c>
      <c r="BD385" s="530">
        <f>IF(OR(BD381=0, BD381=""), BD382, IF(BD382&gt;(BD381*(1+Dash!$B$6)), BD381*(1+Dash!$B$6), IF(BD382&lt;(BD381*(1-Dash!$B$7)), BD381*(1-Dash!$B$7), BD382)))</f>
        <v>314.60000000000002</v>
      </c>
      <c r="BE385" s="530">
        <f>IF(OR(BE381=0, BE381=""), BE382, IF(BE382&gt;(BE381*(1+Dash!$B$6)), BE381*(1+Dash!$B$6), IF(BE382&lt;(BE381*(1-Dash!$B$7)), BE381*(1-Dash!$B$7), BE382)))</f>
        <v>572</v>
      </c>
      <c r="BF385" s="530">
        <f>IF(OR(BF381=0, BF381=""), BF382, IF(BF382&gt;(BF381*(1+Dash!$B$6)), BF381*(1+Dash!$B$6), IF(BF382&lt;(BF381*(1-Dash!$B$7)), BF381*(1-Dash!$B$7), BF382)))</f>
        <v>486</v>
      </c>
      <c r="BG385" s="530">
        <f>IF(OR(BG381=0, BG381=""), BG382, IF(BG382&gt;(BG381*(1+Dash!$B$6)), BG381*(1+Dash!$B$6), IF(BG382&lt;(BG381*(1-Dash!$B$7)), BG381*(1-Dash!$B$7), BG382)))</f>
        <v>144.10000000000002</v>
      </c>
      <c r="BH385" s="530">
        <f>IF(OR(BH381=0, BH381=""), BH382, IF(BH382&gt;(BH381*(1+Dash!$B$6)), BH381*(1+Dash!$B$6), IF(BH382&lt;(BH381*(1-Dash!$B$7)), BH381*(1-Dash!$B$7), BH382)))</f>
        <v>103.4</v>
      </c>
      <c r="BI385" s="530">
        <f>IF(OR(BI381=0, BI381=""), BI382, IF(BI382&gt;(BI381*(1+Dash!$B$6)), BI381*(1+Dash!$B$6), IF(BI382&lt;(BI381*(1-Dash!$B$7)), BI381*(1-Dash!$B$7), BI382)))</f>
        <v>446.5</v>
      </c>
      <c r="BJ385" s="530">
        <f>IF(OR(BJ381=0, BJ381=""), BJ382, IF(BJ382&gt;(BJ381*(1+Dash!$B$6)), BJ381*(1+Dash!$B$6), IF(BJ382&lt;(BJ381*(1-Dash!$B$7)), BJ381*(1-Dash!$B$7), BJ382)))</f>
        <v>332.5</v>
      </c>
      <c r="BK385" s="530">
        <f>IF(OR(BK381=0, BK381=""), BK382, IF(BK382&gt;(BK381*(1+Dash!$B$6)), BK381*(1+Dash!$B$6), IF(BK382&lt;(BK381*(1-Dash!$B$7)), BK381*(1-Dash!$B$7), BK382)))</f>
        <v>209.95</v>
      </c>
      <c r="BL385" s="530">
        <f>IF(OR(BL381=0, BL381=""), BL382, IF(BL382&gt;(BL381*(1+Dash!$B$6)), BL381*(1+Dash!$B$6), IF(BL382&lt;(BL381*(1-Dash!$B$7)), BL381*(1-Dash!$B$7), BL382)))</f>
        <v>182.39999999999998</v>
      </c>
      <c r="BM385" s="530">
        <f>IF(OR(BM381=0, BM381=""), BM382, IF(BM382&gt;(BM381*(1+Dash!$B$6)), BM381*(1+Dash!$B$6), IF(BM382&lt;(BM381*(1-Dash!$B$7)), BM381*(1-Dash!$B$7), BM382)))</f>
        <v>83</v>
      </c>
      <c r="BN385" s="530">
        <f>IF(OR(BN381=0, BN381=""), BN382, IF(BN382&gt;(BN381*(1+Dash!$B$6)), BN381*(1+Dash!$B$6), IF(BN382&lt;(BN381*(1-Dash!$B$7)), BN381*(1-Dash!$B$7), BN382)))</f>
        <v>45.599999999999994</v>
      </c>
      <c r="BO385" s="530">
        <f>IF(OR(BO381=0, BO381=""), BO382, IF(BO382&gt;(BO381*(1+Dash!$B$6)), BO381*(1+Dash!$B$6), IF(BO382&lt;(BO381*(1-Dash!$B$7)), BO381*(1-Dash!$B$7), BO382)))</f>
        <v>41.8</v>
      </c>
      <c r="BP385" s="530">
        <f>IF(OR(BP381=0, BP381=""), BP382, IF(BP382&gt;(BP381*(1+Dash!$B$6)), BP381*(1+Dash!$B$6), IF(BP382&lt;(BP381*(1-Dash!$B$7)), BP381*(1-Dash!$B$7), BP382)))</f>
        <v>59</v>
      </c>
      <c r="BQ385" s="530">
        <f>IF(OR(BQ381=0, BQ381=""), BQ382, IF(BQ382&gt;(BQ381*(1+Dash!$B$6)), BQ381*(1+Dash!$B$6), IF(BQ382&lt;(BQ381*(1-Dash!$B$7)), BQ381*(1-Dash!$B$7), BQ382)))</f>
        <v>4.4000000000000004</v>
      </c>
      <c r="BR385" s="530">
        <f>IF(OR(BR381=0, BR381=""), BR382, IF(BR382&gt;(BR381*(1+Dash!$B$6)), BR381*(1+Dash!$B$6), IF(BR382&lt;(BR381*(1-Dash!$B$7)), BR381*(1-Dash!$B$7), BR382)))</f>
        <v>3.3000000000000003</v>
      </c>
      <c r="BS385" s="530">
        <f>IF(OR(BS381=0, BS381=""), BS382, IF(BS382&gt;(BS381*(1+Dash!$B$6)), BS381*(1+Dash!$B$6), IF(BS382&lt;(BS381*(1-Dash!$B$7)), BS381*(1-Dash!$B$7), BS382)))</f>
        <v>2.2000000000000002</v>
      </c>
      <c r="BT385" s="530">
        <f>IF(OR(BT381=0, BT381=""), BT382, IF(BT382&gt;(BT381*(1+Dash!$B$6)), BT381*(1+Dash!$B$6), IF(BT382&lt;(BT381*(1-Dash!$B$7)), BT381*(1-Dash!$B$7), BT382)))</f>
        <v>2.2000000000000002</v>
      </c>
      <c r="BU385" s="530">
        <f>IF(OR(BU381=0, BU381=""), BU382, IF(BU382&gt;(BU381*(1+Dash!$B$6)), BU381*(1+Dash!$B$6), IF(BU382&lt;(BU381*(1-Dash!$B$7)), BU381*(1-Dash!$B$7), BU382)))</f>
        <v>75.05</v>
      </c>
      <c r="BV385" s="530">
        <f>IF(OR(BV381=0, BV381=""), BV382, IF(BV382&gt;(BV381*(1+Dash!$B$6)), BV381*(1+Dash!$B$6), IF(BV382&lt;(BV381*(1-Dash!$B$7)), BV381*(1-Dash!$B$7), BV382)))</f>
        <v>42.75</v>
      </c>
      <c r="BW385" s="530">
        <f>IF(OR(BW381=0, BW381=""), BW382, IF(BW382&gt;(BW381*(1+Dash!$B$6)), BW381*(1+Dash!$B$6), IF(BW382&lt;(BW381*(1-Dash!$B$7)), BW381*(1-Dash!$B$7), BW382)))</f>
        <v>39.9</v>
      </c>
      <c r="BX385" s="530">
        <f>IF(OR(BX381=0, BX381=""), BX382, IF(BX382&gt;(BX381*(1+Dash!$B$6)), BX381*(1+Dash!$B$6), IF(BX382&lt;(BX381*(1-Dash!$B$7)), BX381*(1-Dash!$B$7), BX382)))</f>
        <v>51.3</v>
      </c>
      <c r="BY385" s="530">
        <f>IF(OR(BY381=0, BY381=""), BY382, IF(BY382&gt;(BY381*(1+Dash!$B$6)), BY381*(1+Dash!$B$6), IF(BY382&lt;(BY381*(1-Dash!$B$7)), BY381*(1-Dash!$B$7), BY382)))</f>
        <v>67</v>
      </c>
      <c r="BZ385" s="530">
        <f>IF(OR(BZ381=0, BZ381=""), BZ382, IF(BZ382&gt;(BZ381*(1+Dash!$B$6)), BZ381*(1+Dash!$B$6), IF(BZ382&lt;(BZ381*(1-Dash!$B$7)), BZ381*(1-Dash!$B$7), BZ382)))</f>
        <v>174</v>
      </c>
      <c r="CA385" s="530">
        <f>IF(OR(CA381=0, CA381=""), CA382, IF(CA382&gt;(CA381*(1+Dash!$B$6)), CA381*(1+Dash!$B$6), IF(CA382&lt;(CA381*(1-Dash!$B$7)), CA381*(1-Dash!$B$7), CA382)))</f>
        <v>0</v>
      </c>
    </row>
    <row r="386" spans="1:79" s="477" customFormat="1">
      <c r="A386" s="477" t="s">
        <v>109</v>
      </c>
      <c r="B386" s="477" t="s">
        <v>1886</v>
      </c>
      <c r="C386" s="477">
        <v>2026</v>
      </c>
      <c r="D386" s="477" t="s">
        <v>1937</v>
      </c>
      <c r="E386" s="530">
        <f>IF(E383&gt;(E385*(1+Dash!$B$6)), E385*(1+Dash!$B$6), IF(E383&lt;(E385*(1-Dash!$B$7)), E385*(1-Dash!$B$7), E383))</f>
        <v>1229</v>
      </c>
      <c r="F386" s="530">
        <f>IF(F383&gt;(F385*(1+Dash!$B$6)), F385*(1+Dash!$B$6), IF(F383&lt;(F385*(1-Dash!$B$7)), F385*(1-Dash!$B$7), F383))</f>
        <v>615</v>
      </c>
      <c r="G386" s="530">
        <f>IF(G383&gt;(G385*(1+Dash!$B$6)), G385*(1+Dash!$B$6), IF(G383&lt;(G385*(1-Dash!$B$7)), G385*(1-Dash!$B$7), G383))</f>
        <v>475.61749999999995</v>
      </c>
      <c r="H386" s="530">
        <f>IF(H383&gt;(H385*(1+Dash!$B$6)), H385*(1+Dash!$B$6), IF(H383&lt;(H385*(1-Dash!$B$7)), H385*(1-Dash!$B$7), H383))</f>
        <v>199</v>
      </c>
      <c r="I386" s="530">
        <f>IF(I383&gt;(I385*(1+Dash!$B$6)), I385*(1+Dash!$B$6), IF(I383&lt;(I385*(1-Dash!$B$7)), I385*(1-Dash!$B$7), I383))</f>
        <v>140</v>
      </c>
      <c r="J386" s="530">
        <f>IF(J383&gt;(J385*(1+Dash!$B$6)), J385*(1+Dash!$B$6), IF(J383&lt;(J385*(1-Dash!$B$7)), J385*(1-Dash!$B$7), J383))</f>
        <v>0</v>
      </c>
      <c r="K386" s="530">
        <f>IF(K383&gt;(K385*(1+Dash!$B$6)), K385*(1+Dash!$B$6), IF(K383&lt;(K385*(1-Dash!$B$7)), K385*(1-Dash!$B$7), K383))</f>
        <v>0</v>
      </c>
      <c r="L386" s="530">
        <f>IF(L383&gt;(L385*(1+Dash!$B$6)), L385*(1+Dash!$B$6), IF(L383&lt;(L385*(1-Dash!$B$7)), L385*(1-Dash!$B$7), L383))</f>
        <v>0</v>
      </c>
      <c r="M386" s="530">
        <f>IF(M383&gt;(M385*(1+Dash!$B$6)), M385*(1+Dash!$B$6), IF(M383&lt;(M385*(1-Dash!$B$7)), M385*(1-Dash!$B$7), M383))</f>
        <v>0</v>
      </c>
      <c r="N386" s="530">
        <f>IF(N383&gt;(N385*(1+Dash!$B$6)), N385*(1+Dash!$B$6), IF(N383&lt;(N385*(1-Dash!$B$7)), N385*(1-Dash!$B$7), N383))</f>
        <v>122.21000000000002</v>
      </c>
      <c r="O386" s="530">
        <f>IF(O383&gt;(O385*(1+Dash!$B$6)), O385*(1+Dash!$B$6), IF(O383&lt;(O385*(1-Dash!$B$7)), O385*(1-Dash!$B$7), O383))</f>
        <v>4</v>
      </c>
      <c r="P386" s="530">
        <f>IF(P383&gt;(P385*(1+Dash!$B$6)), P385*(1+Dash!$B$6), IF(P383&lt;(P385*(1-Dash!$B$7)), P385*(1-Dash!$B$7), P383))</f>
        <v>122</v>
      </c>
      <c r="Q386" s="530">
        <f>IF(Q383&gt;(Q385*(1+Dash!$B$6)), Q385*(1+Dash!$B$6), IF(Q383&lt;(Q385*(1-Dash!$B$7)), Q385*(1-Dash!$B$7), Q383))</f>
        <v>310.45999999999998</v>
      </c>
      <c r="R386" s="530">
        <f>IF(R383&gt;(R385*(1+Dash!$B$6)), R385*(1+Dash!$B$6), IF(R383&lt;(R385*(1-Dash!$B$7)), R385*(1-Dash!$B$7), R383))</f>
        <v>128.155</v>
      </c>
      <c r="S386" s="530">
        <f>IF(S383&gt;(S385*(1+Dash!$B$6)), S385*(1+Dash!$B$6), IF(S383&lt;(S385*(1-Dash!$B$7)), S385*(1-Dash!$B$7), S383))</f>
        <v>37.904999999999994</v>
      </c>
      <c r="T386" s="530">
        <f>IF(T383&gt;(T385*(1+Dash!$B$6)), T385*(1+Dash!$B$6), IF(T383&lt;(T385*(1-Dash!$B$7)), T385*(1-Dash!$B$7), T383))</f>
        <v>100</v>
      </c>
      <c r="U386" s="530">
        <f>IF(U383&gt;(U385*(1+Dash!$B$6)), U385*(1+Dash!$B$6), IF(U383&lt;(U385*(1-Dash!$B$7)), U385*(1-Dash!$B$7), U383))</f>
        <v>0</v>
      </c>
      <c r="V386" s="530">
        <f>IF(V383&gt;(V385*(1+Dash!$B$6)), V385*(1+Dash!$B$6), IF(V383&lt;(V385*(1-Dash!$B$7)), V385*(1-Dash!$B$7), V383))</f>
        <v>0</v>
      </c>
      <c r="W386" s="530">
        <f>IF(W383&gt;(W385*(1+Dash!$B$6)), W385*(1+Dash!$B$6), IF(W383&lt;(W385*(1-Dash!$B$7)), W385*(1-Dash!$B$7), W383))</f>
        <v>0</v>
      </c>
      <c r="X386" s="530">
        <f>IF(X383&gt;(X385*(1+Dash!$B$6)), X385*(1+Dash!$B$6), IF(X383&lt;(X385*(1-Dash!$B$7)), X385*(1-Dash!$B$7), X383))</f>
        <v>0</v>
      </c>
      <c r="Y386" s="530">
        <f>IF(Y383&gt;(Y385*(1+Dash!$B$6)), Y385*(1+Dash!$B$6), IF(Y383&lt;(Y385*(1-Dash!$B$7)), Y385*(1-Dash!$B$7), Y383))</f>
        <v>310.45999999999998</v>
      </c>
      <c r="Z386" s="530">
        <f>IF(Z383&gt;(Z385*(1+Dash!$B$6)), Z385*(1+Dash!$B$6), IF(Z383&lt;(Z385*(1-Dash!$B$7)), Z385*(1-Dash!$B$7), Z383))</f>
        <v>128.155</v>
      </c>
      <c r="AA386" s="530">
        <f>IF(AA383&gt;(AA385*(1+Dash!$B$6)), AA385*(1+Dash!$B$6), IF(AA383&lt;(AA385*(1-Dash!$B$7)), AA385*(1-Dash!$B$7), AA383))</f>
        <v>37.904999999999994</v>
      </c>
      <c r="AB386" s="530">
        <f>IF(AB383&gt;(AB385*(1+Dash!$B$6)), AB385*(1+Dash!$B$6), IF(AB383&lt;(AB385*(1-Dash!$B$7)), AB385*(1-Dash!$B$7), AB383))</f>
        <v>100</v>
      </c>
      <c r="AC386" s="530">
        <f>IF(AC383&gt;(AC385*(1+Dash!$B$6)), AC385*(1+Dash!$B$6), IF(AC383&lt;(AC385*(1-Dash!$B$7)), AC385*(1-Dash!$B$7), AC383))</f>
        <v>712</v>
      </c>
      <c r="AD386" s="530">
        <f>IF(AD383&gt;(AD385*(1+Dash!$B$6)), AD385*(1+Dash!$B$6), IF(AD383&lt;(AD385*(1-Dash!$B$7)), AD385*(1-Dash!$B$7), AD383))</f>
        <v>584</v>
      </c>
      <c r="AE386" s="530">
        <f>IF(AE383&gt;(AE385*(1+Dash!$B$6)), AE385*(1+Dash!$B$6), IF(AE383&lt;(AE385*(1-Dash!$B$7)), AE385*(1-Dash!$B$7), AE383))</f>
        <v>241</v>
      </c>
      <c r="AF386" s="530">
        <f>IF(AF383&gt;(AF385*(1+Dash!$B$6)), AF385*(1+Dash!$B$6), IF(AF383&lt;(AF385*(1-Dash!$B$7)), AF385*(1-Dash!$B$7), AF383))</f>
        <v>241</v>
      </c>
      <c r="AG386" s="530">
        <f>IF(AG383&gt;(AG385*(1+Dash!$B$6)), AG385*(1+Dash!$B$6), IF(AG383&lt;(AG385*(1-Dash!$B$7)), AG385*(1-Dash!$B$7), AG383))</f>
        <v>303.71000000000004</v>
      </c>
      <c r="AH386" s="530">
        <f>IF(AH383&gt;(AH385*(1+Dash!$B$6)), AH385*(1+Dash!$B$6), IF(AH383&lt;(AH385*(1-Dash!$B$7)), AH385*(1-Dash!$B$7), AH383))</f>
        <v>273.46000000000004</v>
      </c>
      <c r="AI386" s="530">
        <f>IF(AI383&gt;(AI385*(1+Dash!$B$6)), AI385*(1+Dash!$B$6), IF(AI383&lt;(AI385*(1-Dash!$B$7)), AI385*(1-Dash!$B$7), AI383))</f>
        <v>93.170000000000016</v>
      </c>
      <c r="AJ386" s="530">
        <f>IF(AJ383&gt;(AJ385*(1+Dash!$B$6)), AJ385*(1+Dash!$B$6), IF(AJ383&lt;(AJ385*(1-Dash!$B$7)), AJ385*(1-Dash!$B$7), AJ383))</f>
        <v>98.010000000000019</v>
      </c>
      <c r="AK386" s="530">
        <f>IF(AK383&gt;(AK385*(1+Dash!$B$6)), AK385*(1+Dash!$B$6), IF(AK383&lt;(AK385*(1-Dash!$B$7)), AK385*(1-Dash!$B$7), AK383))</f>
        <v>439.51749999999998</v>
      </c>
      <c r="AL386" s="530">
        <f>IF(AL383&gt;(AL385*(1+Dash!$B$6)), AL385*(1+Dash!$B$6), IF(AL383&lt;(AL385*(1-Dash!$B$7)), AL385*(1-Dash!$B$7), AL383))</f>
        <v>364.60999999999996</v>
      </c>
      <c r="AM386" s="530">
        <f>IF(AM383&gt;(AM385*(1+Dash!$B$6)), AM385*(1+Dash!$B$6), IF(AM383&lt;(AM385*(1-Dash!$B$7)), AM385*(1-Dash!$B$7), AM383))</f>
        <v>137</v>
      </c>
      <c r="AN386" s="530">
        <f>IF(AN383&gt;(AN385*(1+Dash!$B$6)), AN385*(1+Dash!$B$6), IF(AN383&lt;(AN385*(1-Dash!$B$7)), AN385*(1-Dash!$B$7), AN383))</f>
        <v>124</v>
      </c>
      <c r="AO386" s="530">
        <f>IF(AO383&gt;(AO385*(1+Dash!$B$6)), AO385*(1+Dash!$B$6), IF(AO383&lt;(AO385*(1-Dash!$B$7)), AO385*(1-Dash!$B$7), AO383))</f>
        <v>0</v>
      </c>
      <c r="AP386" s="530">
        <f>IF(AP383&gt;(AP385*(1+Dash!$B$6)), AP385*(1+Dash!$B$6), IF(AP383&lt;(AP385*(1-Dash!$B$7)), AP385*(1-Dash!$B$7), AP383))</f>
        <v>0</v>
      </c>
      <c r="AQ386" s="530">
        <f>IF(AQ383&gt;(AQ385*(1+Dash!$B$6)), AQ385*(1+Dash!$B$6), IF(AQ383&lt;(AQ385*(1-Dash!$B$7)), AQ385*(1-Dash!$B$7), AQ383))</f>
        <v>0</v>
      </c>
      <c r="AR386" s="530">
        <f>IF(AR383&gt;(AR385*(1+Dash!$B$6)), AR385*(1+Dash!$B$6), IF(AR383&lt;(AR385*(1-Dash!$B$7)), AR385*(1-Dash!$B$7), AR383))</f>
        <v>0</v>
      </c>
      <c r="AS386" s="530">
        <f>IF(AS383&gt;(AS385*(1+Dash!$B$6)), AS385*(1+Dash!$B$6), IF(AS383&lt;(AS385*(1-Dash!$B$7)), AS385*(1-Dash!$B$7), AS383))</f>
        <v>0</v>
      </c>
      <c r="AT386" s="530">
        <f>IF(AT383&gt;(AT385*(1+Dash!$B$6)), AT385*(1+Dash!$B$6), IF(AT383&lt;(AT385*(1-Dash!$B$7)), AT385*(1-Dash!$B$7), AT383))</f>
        <v>0</v>
      </c>
      <c r="AU386" s="530">
        <f>IF(AU383&gt;(AU385*(1+Dash!$B$6)), AU385*(1+Dash!$B$6), IF(AU383&lt;(AU385*(1-Dash!$B$7)), AU385*(1-Dash!$B$7), AU383))</f>
        <v>0</v>
      </c>
      <c r="AV386" s="530">
        <f>IF(AV383&gt;(AV385*(1+Dash!$B$6)), AV385*(1+Dash!$B$6), IF(AV383&lt;(AV385*(1-Dash!$B$7)), AV385*(1-Dash!$B$7), AV383))</f>
        <v>0</v>
      </c>
      <c r="AW386" s="530">
        <f>IF(AW383&gt;(AW385*(1+Dash!$B$6)), AW385*(1+Dash!$B$6), IF(AW383&lt;(AW385*(1-Dash!$B$7)), AW385*(1-Dash!$B$7), AW383))</f>
        <v>0</v>
      </c>
      <c r="AX386" s="530">
        <f>IF(AX383&gt;(AX385*(1+Dash!$B$6)), AX385*(1+Dash!$B$6), IF(AX383&lt;(AX385*(1-Dash!$B$7)), AX385*(1-Dash!$B$7), AX383))</f>
        <v>0</v>
      </c>
      <c r="AY386" s="530">
        <f>IF(AY383&gt;(AY385*(1+Dash!$B$6)), AY385*(1+Dash!$B$6), IF(AY383&lt;(AY385*(1-Dash!$B$7)), AY385*(1-Dash!$B$7), AY383))</f>
        <v>0</v>
      </c>
      <c r="AZ386" s="530">
        <f>IF(AZ383&gt;(AZ385*(1+Dash!$B$6)), AZ385*(1+Dash!$B$6), IF(AZ383&lt;(AZ385*(1-Dash!$B$7)), AZ385*(1-Dash!$B$7), AZ383))</f>
        <v>0</v>
      </c>
      <c r="BA386" s="530">
        <f>IF(BA383&gt;(BA385*(1+Dash!$B$6)), BA385*(1+Dash!$B$6), IF(BA383&lt;(BA385*(1-Dash!$B$7)), BA385*(1-Dash!$B$7), BA383))</f>
        <v>993</v>
      </c>
      <c r="BB386" s="530">
        <f>IF(BB383&gt;(BB385*(1+Dash!$B$6)), BB385*(1+Dash!$B$6), IF(BB383&lt;(BB385*(1-Dash!$B$7)), BB385*(1-Dash!$B$7), BB383))</f>
        <v>735.53749999999991</v>
      </c>
      <c r="BC386" s="530">
        <f>IF(BC383&gt;(BC385*(1+Dash!$B$6)), BC385*(1+Dash!$B$6), IF(BC383&lt;(BC385*(1-Dash!$B$7)), BC385*(1-Dash!$B$7), BC383))</f>
        <v>374</v>
      </c>
      <c r="BD386" s="530">
        <f>IF(BD383&gt;(BD385*(1+Dash!$B$6)), BD385*(1+Dash!$B$6), IF(BD383&lt;(BD385*(1-Dash!$B$7)), BD385*(1-Dash!$B$7), BD383))</f>
        <v>342</v>
      </c>
      <c r="BE386" s="530">
        <f>IF(BE383&gt;(BE385*(1+Dash!$B$6)), BE385*(1+Dash!$B$6), IF(BE383&lt;(BE385*(1-Dash!$B$7)), BE385*(1-Dash!$B$7), BE383))</f>
        <v>629.20000000000005</v>
      </c>
      <c r="BF386" s="530">
        <f>IF(BF383&gt;(BF385*(1+Dash!$B$6)), BF385*(1+Dash!$B$6), IF(BF383&lt;(BF385*(1-Dash!$B$7)), BF385*(1-Dash!$B$7), BF383))</f>
        <v>486</v>
      </c>
      <c r="BG386" s="530">
        <f>IF(BG383&gt;(BG385*(1+Dash!$B$6)), BG385*(1+Dash!$B$6), IF(BG383&lt;(BG385*(1-Dash!$B$7)), BG385*(1-Dash!$B$7), BG383))</f>
        <v>158.51000000000005</v>
      </c>
      <c r="BH386" s="530">
        <f>IF(BH383&gt;(BH385*(1+Dash!$B$6)), BH385*(1+Dash!$B$6), IF(BH383&lt;(BH385*(1-Dash!$B$7)), BH385*(1-Dash!$B$7), BH383))</f>
        <v>113.74000000000001</v>
      </c>
      <c r="BI386" s="530">
        <f>IF(BI383&gt;(BI385*(1+Dash!$B$6)), BI385*(1+Dash!$B$6), IF(BI383&lt;(BI385*(1-Dash!$B$7)), BI385*(1-Dash!$B$7), BI383))</f>
        <v>424.17499999999995</v>
      </c>
      <c r="BJ386" s="530">
        <f>IF(BJ383&gt;(BJ385*(1+Dash!$B$6)), BJ385*(1+Dash!$B$6), IF(BJ383&lt;(BJ385*(1-Dash!$B$7)), BJ385*(1-Dash!$B$7), BJ383))</f>
        <v>315.875</v>
      </c>
      <c r="BK386" s="530">
        <f>IF(BK383&gt;(BK385*(1+Dash!$B$6)), BK385*(1+Dash!$B$6), IF(BK383&lt;(BK385*(1-Dash!$B$7)), BK385*(1-Dash!$B$7), BK383))</f>
        <v>199.45249999999999</v>
      </c>
      <c r="BL386" s="530">
        <f>IF(BL383&gt;(BL385*(1+Dash!$B$6)), BL385*(1+Dash!$B$6), IF(BL383&lt;(BL385*(1-Dash!$B$7)), BL385*(1-Dash!$B$7), BL383))</f>
        <v>173.27999999999997</v>
      </c>
      <c r="BM386" s="530">
        <f>IF(BM383&gt;(BM385*(1+Dash!$B$6)), BM385*(1+Dash!$B$6), IF(BM383&lt;(BM385*(1-Dash!$B$7)), BM385*(1-Dash!$B$7), BM383))</f>
        <v>83</v>
      </c>
      <c r="BN386" s="530">
        <f>IF(BN383&gt;(BN385*(1+Dash!$B$6)), BN385*(1+Dash!$B$6), IF(BN383&lt;(BN385*(1-Dash!$B$7)), BN385*(1-Dash!$B$7), BN383))</f>
        <v>43.319999999999993</v>
      </c>
      <c r="BO386" s="530">
        <f>IF(BO383&gt;(BO385*(1+Dash!$B$6)), BO385*(1+Dash!$B$6), IF(BO383&lt;(BO385*(1-Dash!$B$7)), BO385*(1-Dash!$B$7), BO383))</f>
        <v>41</v>
      </c>
      <c r="BP386" s="530">
        <f>IF(BP383&gt;(BP385*(1+Dash!$B$6)), BP385*(1+Dash!$B$6), IF(BP383&lt;(BP385*(1-Dash!$B$7)), BP385*(1-Dash!$B$7), BP383))</f>
        <v>59</v>
      </c>
      <c r="BQ386" s="530">
        <f>IF(BQ383&gt;(BQ385*(1+Dash!$B$6)), BQ385*(1+Dash!$B$6), IF(BQ383&lt;(BQ385*(1-Dash!$B$7)), BQ385*(1-Dash!$B$7), BQ383))</f>
        <v>4.8400000000000007</v>
      </c>
      <c r="BR386" s="530">
        <f>IF(BR383&gt;(BR385*(1+Dash!$B$6)), BR385*(1+Dash!$B$6), IF(BR383&lt;(BR385*(1-Dash!$B$7)), BR385*(1-Dash!$B$7), BR383))</f>
        <v>3.6300000000000008</v>
      </c>
      <c r="BS386" s="530">
        <f>IF(BS383&gt;(BS385*(1+Dash!$B$6)), BS385*(1+Dash!$B$6), IF(BS383&lt;(BS385*(1-Dash!$B$7)), BS385*(1-Dash!$B$7), BS383))</f>
        <v>2.4200000000000004</v>
      </c>
      <c r="BT386" s="530">
        <f>IF(BT383&gt;(BT385*(1+Dash!$B$6)), BT385*(1+Dash!$B$6), IF(BT383&lt;(BT385*(1-Dash!$B$7)), BT385*(1-Dash!$B$7), BT383))</f>
        <v>2.4200000000000004</v>
      </c>
      <c r="BU386" s="530">
        <f>IF(BU383&gt;(BU385*(1+Dash!$B$6)), BU385*(1+Dash!$B$6), IF(BU383&lt;(BU385*(1-Dash!$B$7)), BU385*(1-Dash!$B$7), BU383))</f>
        <v>71.297499999999999</v>
      </c>
      <c r="BV386" s="530">
        <f>IF(BV383&gt;(BV385*(1+Dash!$B$6)), BV385*(1+Dash!$B$6), IF(BV383&lt;(BV385*(1-Dash!$B$7)), BV385*(1-Dash!$B$7), BV383))</f>
        <v>40.612499999999997</v>
      </c>
      <c r="BW386" s="530">
        <f>IF(BW383&gt;(BW385*(1+Dash!$B$6)), BW385*(1+Dash!$B$6), IF(BW383&lt;(BW385*(1-Dash!$B$7)), BW385*(1-Dash!$B$7), BW383))</f>
        <v>37.904999999999994</v>
      </c>
      <c r="BX386" s="530">
        <f>IF(BX383&gt;(BX385*(1+Dash!$B$6)), BX385*(1+Dash!$B$6), IF(BX383&lt;(BX385*(1-Dash!$B$7)), BX385*(1-Dash!$B$7), BX383))</f>
        <v>48.734999999999992</v>
      </c>
      <c r="BY386" s="530">
        <f>IF(BY383&gt;(BY385*(1+Dash!$B$6)), BY385*(1+Dash!$B$6), IF(BY383&lt;(BY385*(1-Dash!$B$7)), BY385*(1-Dash!$B$7), BY383))</f>
        <v>67</v>
      </c>
      <c r="BZ386" s="530">
        <f>IF(BZ383&gt;(BZ385*(1+Dash!$B$6)), BZ385*(1+Dash!$B$6), IF(BZ383&lt;(BZ385*(1-Dash!$B$7)), BZ385*(1-Dash!$B$7), BZ383))</f>
        <v>174</v>
      </c>
      <c r="CA386" s="530">
        <f>IF(CA383&gt;(CA385*(1+Dash!$B$6)), CA385*(1+Dash!$B$6), IF(CA383&lt;(CA385*(1-Dash!$B$7)), CA385*(1-Dash!$B$7), CA383))</f>
        <v>0</v>
      </c>
    </row>
    <row r="387" spans="1:79" s="477" customFormat="1">
      <c r="A387" s="477" t="s">
        <v>111</v>
      </c>
      <c r="B387" s="477" t="s">
        <v>1887</v>
      </c>
      <c r="C387" s="477">
        <v>2018</v>
      </c>
      <c r="D387" s="477" t="s">
        <v>1934</v>
      </c>
      <c r="E387" s="530">
        <v>227</v>
      </c>
      <c r="F387" s="530">
        <v>204</v>
      </c>
      <c r="G387" s="530">
        <v>71</v>
      </c>
      <c r="H387" s="530">
        <v>101</v>
      </c>
      <c r="I387" s="530">
        <v>42</v>
      </c>
      <c r="J387" s="530">
        <v>0</v>
      </c>
      <c r="K387" s="530">
        <v>0</v>
      </c>
      <c r="L387" s="530">
        <v>0</v>
      </c>
      <c r="M387" s="530">
        <v>0</v>
      </c>
      <c r="N387" s="530">
        <v>0</v>
      </c>
      <c r="O387" s="530">
        <v>0</v>
      </c>
      <c r="P387" s="530">
        <v>0</v>
      </c>
      <c r="Q387" s="530">
        <v>0</v>
      </c>
      <c r="R387" s="530">
        <v>0</v>
      </c>
      <c r="S387" s="530">
        <v>0</v>
      </c>
      <c r="T387" s="530">
        <v>0</v>
      </c>
      <c r="U387" s="530">
        <v>0</v>
      </c>
      <c r="V387" s="530">
        <v>0</v>
      </c>
      <c r="W387" s="530">
        <v>0</v>
      </c>
      <c r="X387" s="530">
        <v>0</v>
      </c>
      <c r="Y387" s="530">
        <v>0</v>
      </c>
      <c r="Z387" s="530">
        <v>0</v>
      </c>
      <c r="AA387" s="530">
        <v>0</v>
      </c>
      <c r="AB387" s="530">
        <v>0</v>
      </c>
      <c r="AC387" s="530">
        <v>193</v>
      </c>
      <c r="AD387" s="530">
        <v>57</v>
      </c>
      <c r="AE387" s="530">
        <v>113</v>
      </c>
      <c r="AF387" s="530">
        <v>74</v>
      </c>
      <c r="AG387" s="530">
        <v>79</v>
      </c>
      <c r="AH387" s="530">
        <v>26</v>
      </c>
      <c r="AI387" s="530">
        <v>40</v>
      </c>
      <c r="AJ387" s="530">
        <v>23</v>
      </c>
      <c r="AK387" s="530">
        <v>114</v>
      </c>
      <c r="AL387" s="530">
        <v>31</v>
      </c>
      <c r="AM387" s="530">
        <v>73</v>
      </c>
      <c r="AN387" s="530">
        <v>51</v>
      </c>
      <c r="AO387" s="530">
        <v>0</v>
      </c>
      <c r="AP387" s="530">
        <v>0</v>
      </c>
      <c r="AQ387" s="530">
        <v>0</v>
      </c>
      <c r="AR387" s="530">
        <v>0</v>
      </c>
      <c r="AS387" s="530">
        <v>0</v>
      </c>
      <c r="AT387" s="530">
        <v>0</v>
      </c>
      <c r="AU387" s="530">
        <v>0</v>
      </c>
      <c r="AV387" s="530">
        <v>0</v>
      </c>
      <c r="AW387" s="530">
        <v>0</v>
      </c>
      <c r="AX387" s="530">
        <v>0</v>
      </c>
      <c r="AY387" s="530">
        <v>0</v>
      </c>
      <c r="AZ387" s="530">
        <v>0</v>
      </c>
      <c r="BA387" s="530">
        <v>351</v>
      </c>
      <c r="BB387" s="530">
        <v>122</v>
      </c>
      <c r="BC387" s="530">
        <v>200</v>
      </c>
      <c r="BD387" s="530">
        <v>117</v>
      </c>
      <c r="BE387" s="530">
        <v>214</v>
      </c>
      <c r="BF387" s="530">
        <v>97</v>
      </c>
      <c r="BG387" s="530">
        <v>112</v>
      </c>
      <c r="BH387" s="530">
        <v>42</v>
      </c>
      <c r="BI387" s="530">
        <v>137</v>
      </c>
      <c r="BJ387" s="530">
        <v>25</v>
      </c>
      <c r="BK387" s="530">
        <v>88</v>
      </c>
      <c r="BL387" s="530">
        <v>75</v>
      </c>
      <c r="BM387" s="530">
        <v>0</v>
      </c>
      <c r="BN387" s="530">
        <v>0</v>
      </c>
      <c r="BO387" s="530">
        <v>0</v>
      </c>
      <c r="BP387" s="530">
        <v>0</v>
      </c>
      <c r="BQ387" s="530">
        <v>0</v>
      </c>
      <c r="BR387" s="530">
        <v>0</v>
      </c>
      <c r="BS387" s="530">
        <v>0</v>
      </c>
      <c r="BT387" s="530">
        <v>0</v>
      </c>
      <c r="BU387" s="530">
        <v>0</v>
      </c>
      <c r="BV387" s="530">
        <v>0</v>
      </c>
      <c r="BW387" s="530">
        <v>0</v>
      </c>
      <c r="BX387" s="530">
        <v>0</v>
      </c>
      <c r="BY387" s="530">
        <v>5</v>
      </c>
      <c r="BZ387" s="530">
        <v>16</v>
      </c>
      <c r="CA387" s="530">
        <v>0</v>
      </c>
    </row>
    <row r="388" spans="1:79" s="477" customFormat="1">
      <c r="A388" s="477" t="s">
        <v>111</v>
      </c>
      <c r="B388" s="477" t="s">
        <v>1887</v>
      </c>
      <c r="C388" s="477">
        <v>2019</v>
      </c>
      <c r="D388" s="477" t="s">
        <v>1934</v>
      </c>
      <c r="E388" s="530">
        <v>229</v>
      </c>
      <c r="F388" s="530">
        <v>208</v>
      </c>
      <c r="G388" s="530">
        <v>95</v>
      </c>
      <c r="H388" s="530">
        <v>99</v>
      </c>
      <c r="I388" s="530">
        <v>50</v>
      </c>
      <c r="J388" s="530">
        <v>0</v>
      </c>
      <c r="K388" s="530">
        <v>0</v>
      </c>
      <c r="L388" s="530">
        <v>0</v>
      </c>
      <c r="M388" s="530">
        <v>0</v>
      </c>
      <c r="N388" s="530">
        <v>0</v>
      </c>
      <c r="O388" s="530">
        <v>0</v>
      </c>
      <c r="P388" s="530">
        <v>0</v>
      </c>
      <c r="Q388" s="530">
        <v>0</v>
      </c>
      <c r="R388" s="530">
        <v>0</v>
      </c>
      <c r="S388" s="530">
        <v>0</v>
      </c>
      <c r="T388" s="530">
        <v>0</v>
      </c>
      <c r="U388" s="530">
        <v>0</v>
      </c>
      <c r="V388" s="530">
        <v>0</v>
      </c>
      <c r="W388" s="530">
        <v>0</v>
      </c>
      <c r="X388" s="530">
        <v>0</v>
      </c>
      <c r="Y388" s="530">
        <v>0</v>
      </c>
      <c r="Z388" s="530">
        <v>0</v>
      </c>
      <c r="AA388" s="530">
        <v>0</v>
      </c>
      <c r="AB388" s="530">
        <v>0</v>
      </c>
      <c r="AC388" s="530">
        <v>260</v>
      </c>
      <c r="AD388" s="530">
        <v>60</v>
      </c>
      <c r="AE388" s="530">
        <v>151</v>
      </c>
      <c r="AF388" s="530">
        <v>107</v>
      </c>
      <c r="AG388" s="530">
        <v>103</v>
      </c>
      <c r="AH388" s="530">
        <v>25</v>
      </c>
      <c r="AI388" s="530">
        <v>32</v>
      </c>
      <c r="AJ388" s="530">
        <v>28</v>
      </c>
      <c r="AK388" s="530">
        <v>157</v>
      </c>
      <c r="AL388" s="530">
        <v>35</v>
      </c>
      <c r="AM388" s="530">
        <v>119</v>
      </c>
      <c r="AN388" s="530">
        <v>79</v>
      </c>
      <c r="AO388" s="530">
        <v>0</v>
      </c>
      <c r="AP388" s="530">
        <v>0</v>
      </c>
      <c r="AQ388" s="530">
        <v>0</v>
      </c>
      <c r="AR388" s="530">
        <v>0</v>
      </c>
      <c r="AS388" s="530">
        <v>0</v>
      </c>
      <c r="AT388" s="530">
        <v>0</v>
      </c>
      <c r="AU388" s="530">
        <v>0</v>
      </c>
      <c r="AV388" s="530">
        <v>0</v>
      </c>
      <c r="AW388" s="530">
        <v>0</v>
      </c>
      <c r="AX388" s="530">
        <v>0</v>
      </c>
      <c r="AY388" s="530">
        <v>0</v>
      </c>
      <c r="AZ388" s="530">
        <v>0</v>
      </c>
      <c r="BA388" s="530">
        <v>350</v>
      </c>
      <c r="BB388" s="530">
        <v>134</v>
      </c>
      <c r="BC388" s="530">
        <v>202</v>
      </c>
      <c r="BD388" s="530">
        <v>123</v>
      </c>
      <c r="BE388" s="530">
        <v>235</v>
      </c>
      <c r="BF388" s="530">
        <v>111</v>
      </c>
      <c r="BG388" s="530">
        <v>126</v>
      </c>
      <c r="BH388" s="530">
        <v>63</v>
      </c>
      <c r="BI388" s="530">
        <v>115</v>
      </c>
      <c r="BJ388" s="530">
        <v>23</v>
      </c>
      <c r="BK388" s="530">
        <v>76</v>
      </c>
      <c r="BL388" s="530">
        <v>60</v>
      </c>
      <c r="BM388" s="530">
        <v>0</v>
      </c>
      <c r="BN388" s="530">
        <v>0</v>
      </c>
      <c r="BO388" s="530">
        <v>0</v>
      </c>
      <c r="BP388" s="530">
        <v>0</v>
      </c>
      <c r="BQ388" s="530">
        <v>0</v>
      </c>
      <c r="BR388" s="530">
        <v>0</v>
      </c>
      <c r="BS388" s="530">
        <v>0</v>
      </c>
      <c r="BT388" s="530">
        <v>0</v>
      </c>
      <c r="BU388" s="530">
        <v>0</v>
      </c>
      <c r="BV388" s="530">
        <v>0</v>
      </c>
      <c r="BW388" s="530">
        <v>0</v>
      </c>
      <c r="BX388" s="530">
        <v>0</v>
      </c>
      <c r="BY388" s="530">
        <v>10</v>
      </c>
      <c r="BZ388" s="530">
        <v>10</v>
      </c>
      <c r="CA388" s="530">
        <v>0</v>
      </c>
    </row>
    <row r="389" spans="1:79" s="477" customFormat="1">
      <c r="A389" s="477" t="s">
        <v>111</v>
      </c>
      <c r="B389" s="477" t="s">
        <v>1887</v>
      </c>
      <c r="C389" s="477">
        <v>2020</v>
      </c>
      <c r="D389" s="477" t="s">
        <v>1934</v>
      </c>
      <c r="E389" s="530">
        <v>305</v>
      </c>
      <c r="F389" s="530">
        <v>225</v>
      </c>
      <c r="G389" s="530">
        <v>83</v>
      </c>
      <c r="H389" s="530">
        <v>110</v>
      </c>
      <c r="I389" s="530">
        <v>49</v>
      </c>
      <c r="J389" s="530">
        <v>0</v>
      </c>
      <c r="K389" s="530">
        <v>0</v>
      </c>
      <c r="L389" s="530">
        <v>0</v>
      </c>
      <c r="M389" s="530">
        <v>0</v>
      </c>
      <c r="N389" s="530">
        <v>161</v>
      </c>
      <c r="O389" s="530">
        <v>0</v>
      </c>
      <c r="P389" s="530">
        <v>161</v>
      </c>
      <c r="Q389" s="530">
        <v>18</v>
      </c>
      <c r="R389" s="530">
        <v>0</v>
      </c>
      <c r="S389" s="530">
        <v>0</v>
      </c>
      <c r="T389" s="530">
        <v>0</v>
      </c>
      <c r="U389" s="530">
        <v>18</v>
      </c>
      <c r="V389" s="530">
        <v>0</v>
      </c>
      <c r="W389" s="530">
        <v>0</v>
      </c>
      <c r="X389" s="530">
        <v>0</v>
      </c>
      <c r="Y389" s="530">
        <v>0</v>
      </c>
      <c r="Z389" s="530">
        <v>0</v>
      </c>
      <c r="AA389" s="530">
        <v>0</v>
      </c>
      <c r="AB389" s="530">
        <v>0</v>
      </c>
      <c r="AC389" s="530">
        <v>253</v>
      </c>
      <c r="AD389" s="530">
        <v>60</v>
      </c>
      <c r="AE389" s="530">
        <v>153</v>
      </c>
      <c r="AF389" s="530">
        <v>87</v>
      </c>
      <c r="AG389" s="530">
        <v>126</v>
      </c>
      <c r="AH389" s="530">
        <v>26</v>
      </c>
      <c r="AI389" s="530">
        <v>54</v>
      </c>
      <c r="AJ389" s="530">
        <v>31</v>
      </c>
      <c r="AK389" s="530">
        <v>127</v>
      </c>
      <c r="AL389" s="530">
        <v>34</v>
      </c>
      <c r="AM389" s="530">
        <v>99</v>
      </c>
      <c r="AN389" s="530">
        <v>56</v>
      </c>
      <c r="AO389" s="530">
        <v>0</v>
      </c>
      <c r="AP389" s="530">
        <v>0</v>
      </c>
      <c r="AQ389" s="530">
        <v>0</v>
      </c>
      <c r="AR389" s="530">
        <v>0</v>
      </c>
      <c r="AS389" s="530">
        <v>0</v>
      </c>
      <c r="AT389" s="530">
        <v>0</v>
      </c>
      <c r="AU389" s="530">
        <v>0</v>
      </c>
      <c r="AV389" s="530">
        <v>0</v>
      </c>
      <c r="AW389" s="530">
        <v>0</v>
      </c>
      <c r="AX389" s="530">
        <v>0</v>
      </c>
      <c r="AY389" s="530">
        <v>0</v>
      </c>
      <c r="AZ389" s="530">
        <v>0</v>
      </c>
      <c r="BA389" s="530">
        <v>351</v>
      </c>
      <c r="BB389" s="530">
        <v>126</v>
      </c>
      <c r="BC389" s="530">
        <v>190</v>
      </c>
      <c r="BD389" s="530">
        <v>111</v>
      </c>
      <c r="BE389" s="530">
        <v>234</v>
      </c>
      <c r="BF389" s="530">
        <v>100</v>
      </c>
      <c r="BG389" s="530">
        <v>111</v>
      </c>
      <c r="BH389" s="530">
        <v>44</v>
      </c>
      <c r="BI389" s="530">
        <v>117</v>
      </c>
      <c r="BJ389" s="530">
        <v>26</v>
      </c>
      <c r="BK389" s="530">
        <v>79</v>
      </c>
      <c r="BL389" s="530">
        <v>67</v>
      </c>
      <c r="BM389" s="530">
        <v>0</v>
      </c>
      <c r="BN389" s="530">
        <v>0</v>
      </c>
      <c r="BO389" s="530">
        <v>0</v>
      </c>
      <c r="BP389" s="530">
        <v>0</v>
      </c>
      <c r="BQ389" s="530">
        <v>0</v>
      </c>
      <c r="BR389" s="530">
        <v>0</v>
      </c>
      <c r="BS389" s="530">
        <v>0</v>
      </c>
      <c r="BT389" s="530">
        <v>0</v>
      </c>
      <c r="BU389" s="530">
        <v>0</v>
      </c>
      <c r="BV389" s="530">
        <v>0</v>
      </c>
      <c r="BW389" s="530">
        <v>0</v>
      </c>
      <c r="BX389" s="530">
        <v>0</v>
      </c>
      <c r="BY389" s="530">
        <v>10</v>
      </c>
      <c r="BZ389" s="530">
        <v>13</v>
      </c>
      <c r="CA389" s="530">
        <v>0</v>
      </c>
    </row>
    <row r="390" spans="1:79" s="477" customFormat="1">
      <c r="A390" s="477" t="s">
        <v>111</v>
      </c>
      <c r="B390" s="477" t="s">
        <v>1887</v>
      </c>
      <c r="C390" s="477">
        <v>2021</v>
      </c>
      <c r="D390" s="477" t="s">
        <v>1934</v>
      </c>
      <c r="E390" s="530">
        <v>369</v>
      </c>
      <c r="F390" s="530">
        <v>166</v>
      </c>
      <c r="G390" s="530">
        <v>54</v>
      </c>
      <c r="H390" s="530">
        <v>85</v>
      </c>
      <c r="I390" s="530">
        <v>37</v>
      </c>
      <c r="J390" s="530">
        <v>0</v>
      </c>
      <c r="K390" s="530">
        <v>0</v>
      </c>
      <c r="L390" s="530">
        <v>0</v>
      </c>
      <c r="M390" s="530">
        <v>0</v>
      </c>
      <c r="N390" s="530">
        <v>279</v>
      </c>
      <c r="O390" s="530">
        <v>0</v>
      </c>
      <c r="P390" s="530">
        <v>279</v>
      </c>
      <c r="Q390" s="530">
        <v>21</v>
      </c>
      <c r="R390" s="530">
        <v>0</v>
      </c>
      <c r="S390" s="530">
        <v>0</v>
      </c>
      <c r="T390" s="530">
        <v>0</v>
      </c>
      <c r="U390" s="530">
        <v>21</v>
      </c>
      <c r="V390" s="530">
        <v>0</v>
      </c>
      <c r="W390" s="530">
        <v>0</v>
      </c>
      <c r="X390" s="530">
        <v>0</v>
      </c>
      <c r="Y390" s="530">
        <v>0</v>
      </c>
      <c r="Z390" s="530">
        <v>0</v>
      </c>
      <c r="AA390" s="530">
        <v>0</v>
      </c>
      <c r="AB390" s="530">
        <v>0</v>
      </c>
      <c r="AC390" s="530">
        <v>236</v>
      </c>
      <c r="AD390" s="530">
        <v>76</v>
      </c>
      <c r="AE390" s="530">
        <v>127</v>
      </c>
      <c r="AF390" s="530">
        <v>83</v>
      </c>
      <c r="AG390" s="530">
        <v>125</v>
      </c>
      <c r="AH390" s="530">
        <v>49</v>
      </c>
      <c r="AI390" s="530">
        <v>50</v>
      </c>
      <c r="AJ390" s="530">
        <v>32</v>
      </c>
      <c r="AK390" s="530">
        <v>111</v>
      </c>
      <c r="AL390" s="530">
        <v>27</v>
      </c>
      <c r="AM390" s="530">
        <v>77</v>
      </c>
      <c r="AN390" s="530">
        <v>51</v>
      </c>
      <c r="AO390" s="530">
        <v>0</v>
      </c>
      <c r="AP390" s="530">
        <v>0</v>
      </c>
      <c r="AQ390" s="530">
        <v>0</v>
      </c>
      <c r="AR390" s="530">
        <v>0</v>
      </c>
      <c r="AS390" s="530">
        <v>0</v>
      </c>
      <c r="AT390" s="530">
        <v>0</v>
      </c>
      <c r="AU390" s="530">
        <v>0</v>
      </c>
      <c r="AV390" s="530">
        <v>0</v>
      </c>
      <c r="AW390" s="530">
        <v>0</v>
      </c>
      <c r="AX390" s="530">
        <v>0</v>
      </c>
      <c r="AY390" s="530">
        <v>0</v>
      </c>
      <c r="AZ390" s="530">
        <v>0</v>
      </c>
      <c r="BA390" s="530">
        <v>321</v>
      </c>
      <c r="BB390" s="530">
        <v>116</v>
      </c>
      <c r="BC390" s="530">
        <v>169</v>
      </c>
      <c r="BD390" s="530">
        <v>86</v>
      </c>
      <c r="BE390" s="530">
        <v>239</v>
      </c>
      <c r="BF390" s="530">
        <v>102</v>
      </c>
      <c r="BG390" s="530">
        <v>118</v>
      </c>
      <c r="BH390" s="530">
        <v>41</v>
      </c>
      <c r="BI390" s="530">
        <v>82</v>
      </c>
      <c r="BJ390" s="530">
        <v>14</v>
      </c>
      <c r="BK390" s="530">
        <v>51</v>
      </c>
      <c r="BL390" s="530">
        <v>45</v>
      </c>
      <c r="BM390" s="530">
        <v>0</v>
      </c>
      <c r="BN390" s="530">
        <v>0</v>
      </c>
      <c r="BO390" s="530">
        <v>0</v>
      </c>
      <c r="BP390" s="530">
        <v>0</v>
      </c>
      <c r="BQ390" s="530">
        <v>0</v>
      </c>
      <c r="BR390" s="530">
        <v>0</v>
      </c>
      <c r="BS390" s="530">
        <v>0</v>
      </c>
      <c r="BT390" s="530">
        <v>0</v>
      </c>
      <c r="BU390" s="530">
        <v>0</v>
      </c>
      <c r="BV390" s="530">
        <v>0</v>
      </c>
      <c r="BW390" s="530">
        <v>0</v>
      </c>
      <c r="BX390" s="530">
        <v>0</v>
      </c>
      <c r="BY390" s="530">
        <v>12</v>
      </c>
      <c r="BZ390" s="530">
        <v>20</v>
      </c>
      <c r="CA390" s="530">
        <v>0</v>
      </c>
    </row>
    <row r="391" spans="1:79" s="477" customFormat="1">
      <c r="A391" s="477" t="s">
        <v>111</v>
      </c>
      <c r="B391" s="477" t="s">
        <v>1887</v>
      </c>
      <c r="C391" s="477">
        <v>2022</v>
      </c>
      <c r="D391" s="477" t="s">
        <v>1934</v>
      </c>
      <c r="E391" s="530">
        <v>302</v>
      </c>
      <c r="F391" s="530">
        <v>165</v>
      </c>
      <c r="G391" s="530">
        <v>55</v>
      </c>
      <c r="H391" s="530">
        <v>73</v>
      </c>
      <c r="I391" s="530">
        <v>26</v>
      </c>
      <c r="J391" s="530">
        <v>0</v>
      </c>
      <c r="K391" s="530">
        <v>0</v>
      </c>
      <c r="L391" s="530">
        <v>0</v>
      </c>
      <c r="M391" s="530">
        <v>0</v>
      </c>
      <c r="N391" s="530">
        <v>307</v>
      </c>
      <c r="O391" s="530">
        <v>0</v>
      </c>
      <c r="P391" s="530">
        <v>307</v>
      </c>
      <c r="Q391" s="530">
        <v>16</v>
      </c>
      <c r="R391" s="530">
        <v>0</v>
      </c>
      <c r="S391" s="530">
        <v>0</v>
      </c>
      <c r="T391" s="530">
        <v>0</v>
      </c>
      <c r="U391" s="530">
        <v>16</v>
      </c>
      <c r="V391" s="530">
        <v>0</v>
      </c>
      <c r="W391" s="530">
        <v>0</v>
      </c>
      <c r="X391" s="530">
        <v>0</v>
      </c>
      <c r="Y391" s="530">
        <v>0</v>
      </c>
      <c r="Z391" s="530">
        <v>0</v>
      </c>
      <c r="AA391" s="530">
        <v>0</v>
      </c>
      <c r="AB391" s="530">
        <v>0</v>
      </c>
      <c r="AC391" s="530">
        <v>234</v>
      </c>
      <c r="AD391" s="530">
        <v>100</v>
      </c>
      <c r="AE391" s="530">
        <v>122</v>
      </c>
      <c r="AF391" s="530">
        <v>76</v>
      </c>
      <c r="AG391" s="530">
        <v>106</v>
      </c>
      <c r="AH391" s="530">
        <v>47</v>
      </c>
      <c r="AI391" s="530">
        <v>29</v>
      </c>
      <c r="AJ391" s="530">
        <v>21</v>
      </c>
      <c r="AK391" s="530">
        <v>128</v>
      </c>
      <c r="AL391" s="530">
        <v>53</v>
      </c>
      <c r="AM391" s="530">
        <v>93</v>
      </c>
      <c r="AN391" s="530">
        <v>55</v>
      </c>
      <c r="AO391" s="530">
        <v>0</v>
      </c>
      <c r="AP391" s="530">
        <v>0</v>
      </c>
      <c r="AQ391" s="530">
        <v>0</v>
      </c>
      <c r="AR391" s="530">
        <v>0</v>
      </c>
      <c r="AS391" s="530">
        <v>0</v>
      </c>
      <c r="AT391" s="530">
        <v>0</v>
      </c>
      <c r="AU391" s="530">
        <v>0</v>
      </c>
      <c r="AV391" s="530">
        <v>0</v>
      </c>
      <c r="AW391" s="530">
        <v>0</v>
      </c>
      <c r="AX391" s="530">
        <v>0</v>
      </c>
      <c r="AY391" s="530">
        <v>0</v>
      </c>
      <c r="AZ391" s="530">
        <v>0</v>
      </c>
      <c r="BA391" s="530">
        <v>344</v>
      </c>
      <c r="BB391" s="530">
        <v>124</v>
      </c>
      <c r="BC391" s="530">
        <v>172</v>
      </c>
      <c r="BD391" s="530">
        <v>112</v>
      </c>
      <c r="BE391" s="530">
        <v>230</v>
      </c>
      <c r="BF391" s="530">
        <v>97</v>
      </c>
      <c r="BG391" s="530">
        <v>106</v>
      </c>
      <c r="BH391" s="530">
        <v>45</v>
      </c>
      <c r="BI391" s="530">
        <v>114</v>
      </c>
      <c r="BJ391" s="530">
        <v>27</v>
      </c>
      <c r="BK391" s="530">
        <v>66</v>
      </c>
      <c r="BL391" s="530">
        <v>67</v>
      </c>
      <c r="BM391" s="530">
        <v>0</v>
      </c>
      <c r="BN391" s="530">
        <v>0</v>
      </c>
      <c r="BO391" s="530">
        <v>0</v>
      </c>
      <c r="BP391" s="530">
        <v>0</v>
      </c>
      <c r="BQ391" s="530">
        <v>0</v>
      </c>
      <c r="BR391" s="530">
        <v>0</v>
      </c>
      <c r="BS391" s="530">
        <v>0</v>
      </c>
      <c r="BT391" s="530">
        <v>0</v>
      </c>
      <c r="BU391" s="530">
        <v>0</v>
      </c>
      <c r="BV391" s="530">
        <v>0</v>
      </c>
      <c r="BW391" s="530">
        <v>0</v>
      </c>
      <c r="BX391" s="530">
        <v>0</v>
      </c>
      <c r="BY391" s="530">
        <v>10</v>
      </c>
      <c r="BZ391" s="530">
        <v>26</v>
      </c>
      <c r="CA391" s="530">
        <v>0</v>
      </c>
    </row>
    <row r="392" spans="1:79" s="477" customFormat="1">
      <c r="A392" s="477" t="s">
        <v>111</v>
      </c>
      <c r="B392" s="477" t="s">
        <v>1887</v>
      </c>
      <c r="C392" s="477">
        <v>2023</v>
      </c>
      <c r="D392" s="477" t="s">
        <v>1934</v>
      </c>
      <c r="E392" s="530">
        <v>298</v>
      </c>
      <c r="F392" s="530">
        <v>169</v>
      </c>
      <c r="G392" s="530">
        <v>47</v>
      </c>
      <c r="H392" s="530">
        <v>57</v>
      </c>
      <c r="I392" s="530">
        <v>25</v>
      </c>
      <c r="J392" s="530">
        <v>0</v>
      </c>
      <c r="K392" s="530">
        <v>0</v>
      </c>
      <c r="L392" s="530">
        <v>0</v>
      </c>
      <c r="M392" s="530">
        <v>0</v>
      </c>
      <c r="N392" s="530">
        <v>222</v>
      </c>
      <c r="O392" s="530">
        <v>0</v>
      </c>
      <c r="P392" s="530">
        <v>222</v>
      </c>
      <c r="Q392" s="530">
        <v>7</v>
      </c>
      <c r="R392" s="530">
        <v>4</v>
      </c>
      <c r="S392" s="530">
        <v>6</v>
      </c>
      <c r="T392" s="530">
        <v>2</v>
      </c>
      <c r="U392" s="530">
        <v>7</v>
      </c>
      <c r="V392" s="530">
        <v>4</v>
      </c>
      <c r="W392" s="530">
        <v>6</v>
      </c>
      <c r="X392" s="530">
        <v>2</v>
      </c>
      <c r="Y392" s="530">
        <v>0</v>
      </c>
      <c r="Z392" s="530">
        <v>0</v>
      </c>
      <c r="AA392" s="530">
        <v>0</v>
      </c>
      <c r="AB392" s="530">
        <v>0</v>
      </c>
      <c r="AC392" s="530">
        <v>314</v>
      </c>
      <c r="AD392" s="530">
        <v>99</v>
      </c>
      <c r="AE392" s="530">
        <v>147</v>
      </c>
      <c r="AF392" s="530">
        <v>125</v>
      </c>
      <c r="AG392" s="530">
        <v>183</v>
      </c>
      <c r="AH392" s="530">
        <v>52</v>
      </c>
      <c r="AI392" s="530">
        <v>69</v>
      </c>
      <c r="AJ392" s="530">
        <v>64</v>
      </c>
      <c r="AK392" s="530">
        <v>131</v>
      </c>
      <c r="AL392" s="530">
        <v>47</v>
      </c>
      <c r="AM392" s="530">
        <v>78</v>
      </c>
      <c r="AN392" s="530">
        <v>61</v>
      </c>
      <c r="AO392" s="530">
        <v>0</v>
      </c>
      <c r="AP392" s="530">
        <v>0</v>
      </c>
      <c r="AQ392" s="530">
        <v>0</v>
      </c>
      <c r="AR392" s="530">
        <v>0</v>
      </c>
      <c r="AS392" s="530">
        <v>0</v>
      </c>
      <c r="AT392" s="530">
        <v>0</v>
      </c>
      <c r="AU392" s="530">
        <v>0</v>
      </c>
      <c r="AV392" s="530">
        <v>0</v>
      </c>
      <c r="AW392" s="530">
        <v>0</v>
      </c>
      <c r="AX392" s="530">
        <v>0</v>
      </c>
      <c r="AY392" s="530">
        <v>0</v>
      </c>
      <c r="AZ392" s="530">
        <v>0</v>
      </c>
      <c r="BA392" s="530">
        <v>398</v>
      </c>
      <c r="BB392" s="530">
        <v>139</v>
      </c>
      <c r="BC392" s="530">
        <v>192</v>
      </c>
      <c r="BD392" s="530">
        <v>106</v>
      </c>
      <c r="BE392" s="530">
        <v>273</v>
      </c>
      <c r="BF392" s="530">
        <v>105</v>
      </c>
      <c r="BG392" s="530">
        <v>116</v>
      </c>
      <c r="BH392" s="530">
        <v>42</v>
      </c>
      <c r="BI392" s="530">
        <v>125</v>
      </c>
      <c r="BJ392" s="530">
        <v>34</v>
      </c>
      <c r="BK392" s="530">
        <v>76</v>
      </c>
      <c r="BL392" s="530">
        <v>64</v>
      </c>
      <c r="BM392" s="530">
        <v>0</v>
      </c>
      <c r="BN392" s="530">
        <v>0</v>
      </c>
      <c r="BO392" s="530">
        <v>0</v>
      </c>
      <c r="BP392" s="530">
        <v>0</v>
      </c>
      <c r="BQ392" s="530">
        <v>0</v>
      </c>
      <c r="BR392" s="530">
        <v>0</v>
      </c>
      <c r="BS392" s="530">
        <v>0</v>
      </c>
      <c r="BT392" s="530">
        <v>0</v>
      </c>
      <c r="BU392" s="530">
        <v>0</v>
      </c>
      <c r="BV392" s="530">
        <v>0</v>
      </c>
      <c r="BW392" s="530">
        <v>0</v>
      </c>
      <c r="BX392" s="530">
        <v>0</v>
      </c>
      <c r="BY392" s="530">
        <v>13</v>
      </c>
      <c r="BZ392" s="530">
        <v>21</v>
      </c>
      <c r="CA392" s="530">
        <v>0</v>
      </c>
    </row>
    <row r="393" spans="1:79" s="477" customFormat="1">
      <c r="A393" s="477" t="s">
        <v>111</v>
      </c>
      <c r="B393" s="477" t="s">
        <v>1887</v>
      </c>
      <c r="C393" s="477">
        <v>2024</v>
      </c>
      <c r="D393" s="477" t="s">
        <v>1934</v>
      </c>
      <c r="E393" s="530">
        <v>332</v>
      </c>
      <c r="F393" s="530">
        <v>195</v>
      </c>
      <c r="G393" s="530">
        <v>58</v>
      </c>
      <c r="H393" s="530">
        <v>77</v>
      </c>
      <c r="I393" s="530">
        <v>34</v>
      </c>
      <c r="J393" s="530">
        <v>0</v>
      </c>
      <c r="K393" s="530">
        <v>0</v>
      </c>
      <c r="L393" s="530">
        <v>0</v>
      </c>
      <c r="M393" s="530">
        <v>0</v>
      </c>
      <c r="N393" s="530">
        <v>719</v>
      </c>
      <c r="O393" s="530">
        <v>0</v>
      </c>
      <c r="P393" s="530">
        <v>719</v>
      </c>
      <c r="Q393" s="530">
        <v>128</v>
      </c>
      <c r="R393" s="530">
        <v>40</v>
      </c>
      <c r="S393" s="530">
        <v>51</v>
      </c>
      <c r="T393" s="530">
        <v>26</v>
      </c>
      <c r="U393" s="530">
        <v>25</v>
      </c>
      <c r="V393" s="530">
        <v>14</v>
      </c>
      <c r="W393" s="530">
        <v>16</v>
      </c>
      <c r="X393" s="530">
        <v>14</v>
      </c>
      <c r="Y393" s="530">
        <v>103</v>
      </c>
      <c r="Z393" s="530">
        <v>26</v>
      </c>
      <c r="AA393" s="530">
        <v>35</v>
      </c>
      <c r="AB393" s="530">
        <v>12</v>
      </c>
      <c r="AC393" s="530">
        <v>237</v>
      </c>
      <c r="AD393" s="530">
        <v>82</v>
      </c>
      <c r="AE393" s="530">
        <v>127</v>
      </c>
      <c r="AF393" s="530">
        <v>71</v>
      </c>
      <c r="AG393" s="530">
        <v>25</v>
      </c>
      <c r="AH393" s="530">
        <v>15</v>
      </c>
      <c r="AI393" s="530">
        <v>15</v>
      </c>
      <c r="AJ393" s="530">
        <v>10</v>
      </c>
      <c r="AK393" s="530">
        <v>212</v>
      </c>
      <c r="AL393" s="530">
        <v>67</v>
      </c>
      <c r="AM393" s="530">
        <v>112</v>
      </c>
      <c r="AN393" s="530">
        <v>61</v>
      </c>
      <c r="AO393" s="530">
        <v>0</v>
      </c>
      <c r="AP393" s="530">
        <v>0</v>
      </c>
      <c r="AQ393" s="530">
        <v>0</v>
      </c>
      <c r="AR393" s="530">
        <v>0</v>
      </c>
      <c r="AS393" s="530">
        <v>0</v>
      </c>
      <c r="AT393" s="530">
        <v>0</v>
      </c>
      <c r="AU393" s="530">
        <v>0</v>
      </c>
      <c r="AV393" s="530">
        <v>0</v>
      </c>
      <c r="AW393" s="530">
        <v>0</v>
      </c>
      <c r="AX393" s="530">
        <v>0</v>
      </c>
      <c r="AY393" s="530">
        <v>0</v>
      </c>
      <c r="AZ393" s="530">
        <v>0</v>
      </c>
      <c r="BA393" s="530">
        <v>368</v>
      </c>
      <c r="BB393" s="530">
        <v>113</v>
      </c>
      <c r="BC393" s="530">
        <v>171</v>
      </c>
      <c r="BD393" s="530">
        <v>95</v>
      </c>
      <c r="BE393" s="530">
        <v>234</v>
      </c>
      <c r="BF393" s="530">
        <v>85</v>
      </c>
      <c r="BG393" s="530">
        <v>100</v>
      </c>
      <c r="BH393" s="530">
        <v>28</v>
      </c>
      <c r="BI393" s="530">
        <v>134</v>
      </c>
      <c r="BJ393" s="530">
        <v>28</v>
      </c>
      <c r="BK393" s="530">
        <v>71</v>
      </c>
      <c r="BL393" s="530">
        <v>67</v>
      </c>
      <c r="BM393" s="530">
        <v>0</v>
      </c>
      <c r="BN393" s="530">
        <v>0</v>
      </c>
      <c r="BO393" s="530">
        <v>0</v>
      </c>
      <c r="BP393" s="530">
        <v>0</v>
      </c>
      <c r="BQ393" s="530">
        <v>0</v>
      </c>
      <c r="BR393" s="530">
        <v>0</v>
      </c>
      <c r="BS393" s="530">
        <v>0</v>
      </c>
      <c r="BT393" s="530">
        <v>0</v>
      </c>
      <c r="BU393" s="530">
        <v>0</v>
      </c>
      <c r="BV393" s="530">
        <v>0</v>
      </c>
      <c r="BW393" s="530">
        <v>0</v>
      </c>
      <c r="BX393" s="530">
        <v>0</v>
      </c>
      <c r="BY393" s="530">
        <v>9</v>
      </c>
      <c r="BZ393" s="530">
        <v>19</v>
      </c>
      <c r="CA393" s="530">
        <v>0</v>
      </c>
    </row>
    <row r="394" spans="1:79" s="477" customFormat="1">
      <c r="A394" s="477" t="s">
        <v>111</v>
      </c>
      <c r="B394" s="477" t="s">
        <v>1887</v>
      </c>
      <c r="C394" s="477">
        <v>2025</v>
      </c>
      <c r="D394" s="477" t="s">
        <v>1935</v>
      </c>
      <c r="E394" s="530">
        <v>295</v>
      </c>
      <c r="F394" s="530">
        <v>190</v>
      </c>
      <c r="G394" s="530">
        <v>65</v>
      </c>
      <c r="H394" s="530">
        <v>85</v>
      </c>
      <c r="I394" s="530">
        <v>37</v>
      </c>
      <c r="J394" s="530">
        <v>0</v>
      </c>
      <c r="K394" s="530">
        <v>0</v>
      </c>
      <c r="L394" s="530">
        <v>0</v>
      </c>
      <c r="M394" s="530">
        <v>0</v>
      </c>
      <c r="N394" s="530">
        <v>336</v>
      </c>
      <c r="O394" s="530">
        <v>0</v>
      </c>
      <c r="P394" s="530">
        <v>336</v>
      </c>
      <c r="Q394" s="530">
        <v>38</v>
      </c>
      <c r="R394" s="530">
        <v>17</v>
      </c>
      <c r="S394" s="530">
        <v>24</v>
      </c>
      <c r="T394" s="530">
        <v>9</v>
      </c>
      <c r="U394" s="530">
        <v>32</v>
      </c>
      <c r="V394" s="530">
        <v>11</v>
      </c>
      <c r="W394" s="530">
        <v>16</v>
      </c>
      <c r="X394" s="530">
        <v>7</v>
      </c>
      <c r="Y394" s="530">
        <v>6</v>
      </c>
      <c r="Z394" s="530">
        <v>6</v>
      </c>
      <c r="AA394" s="530">
        <v>8</v>
      </c>
      <c r="AB394" s="530">
        <v>2</v>
      </c>
      <c r="AC394" s="530">
        <v>247</v>
      </c>
      <c r="AD394" s="530">
        <v>77</v>
      </c>
      <c r="AE394" s="530">
        <v>135</v>
      </c>
      <c r="AF394" s="530">
        <v>89</v>
      </c>
      <c r="AG394" s="530">
        <v>105</v>
      </c>
      <c r="AH394" s="530">
        <v>34</v>
      </c>
      <c r="AI394" s="530">
        <v>41</v>
      </c>
      <c r="AJ394" s="530">
        <v>29</v>
      </c>
      <c r="AK394" s="530">
        <v>142</v>
      </c>
      <c r="AL394" s="530">
        <v>43</v>
      </c>
      <c r="AM394" s="530">
        <v>94</v>
      </c>
      <c r="AN394" s="530">
        <v>60</v>
      </c>
      <c r="AO394" s="530">
        <v>0</v>
      </c>
      <c r="AP394" s="530">
        <v>0</v>
      </c>
      <c r="AQ394" s="530">
        <v>0</v>
      </c>
      <c r="AR394" s="530">
        <v>0</v>
      </c>
      <c r="AS394" s="530">
        <v>0</v>
      </c>
      <c r="AT394" s="530">
        <v>0</v>
      </c>
      <c r="AU394" s="530">
        <v>0</v>
      </c>
      <c r="AV394" s="530">
        <v>0</v>
      </c>
      <c r="AW394" s="530">
        <v>0</v>
      </c>
      <c r="AX394" s="530">
        <v>0</v>
      </c>
      <c r="AY394" s="530">
        <v>0</v>
      </c>
      <c r="AZ394" s="530">
        <v>0</v>
      </c>
      <c r="BA394" s="530">
        <v>355</v>
      </c>
      <c r="BB394" s="530">
        <v>125</v>
      </c>
      <c r="BC394" s="530">
        <v>186</v>
      </c>
      <c r="BD394" s="530">
        <v>107</v>
      </c>
      <c r="BE394" s="530">
        <v>237</v>
      </c>
      <c r="BF394" s="530">
        <v>100</v>
      </c>
      <c r="BG394" s="530">
        <v>113</v>
      </c>
      <c r="BH394" s="530">
        <v>43</v>
      </c>
      <c r="BI394" s="530">
        <v>118</v>
      </c>
      <c r="BJ394" s="530">
        <v>25</v>
      </c>
      <c r="BK394" s="530">
        <v>73</v>
      </c>
      <c r="BL394" s="530">
        <v>64</v>
      </c>
      <c r="BM394" s="530">
        <v>0</v>
      </c>
      <c r="BN394" s="530">
        <v>0</v>
      </c>
      <c r="BO394" s="530">
        <v>0</v>
      </c>
      <c r="BP394" s="530">
        <v>0</v>
      </c>
      <c r="BQ394" s="530">
        <v>0</v>
      </c>
      <c r="BR394" s="530">
        <v>0</v>
      </c>
      <c r="BS394" s="530">
        <v>0</v>
      </c>
      <c r="BT394" s="530">
        <v>0</v>
      </c>
      <c r="BU394" s="530">
        <v>0</v>
      </c>
      <c r="BV394" s="530">
        <v>0</v>
      </c>
      <c r="BW394" s="530">
        <v>0</v>
      </c>
      <c r="BX394" s="530">
        <v>0</v>
      </c>
      <c r="BY394" s="530">
        <v>10</v>
      </c>
      <c r="BZ394" s="530">
        <v>19</v>
      </c>
      <c r="CA394" s="530">
        <v>0</v>
      </c>
    </row>
    <row r="395" spans="1:79" s="477" customFormat="1">
      <c r="A395" s="477" t="s">
        <v>111</v>
      </c>
      <c r="B395" s="477" t="s">
        <v>1887</v>
      </c>
      <c r="C395" s="477">
        <v>2026</v>
      </c>
      <c r="D395" s="477" t="s">
        <v>1935</v>
      </c>
      <c r="E395" s="530">
        <v>295</v>
      </c>
      <c r="F395" s="530">
        <v>191</v>
      </c>
      <c r="G395" s="530">
        <v>66</v>
      </c>
      <c r="H395" s="530">
        <v>86</v>
      </c>
      <c r="I395" s="530">
        <v>37</v>
      </c>
      <c r="J395" s="530">
        <v>0</v>
      </c>
      <c r="K395" s="530">
        <v>0</v>
      </c>
      <c r="L395" s="530">
        <v>0</v>
      </c>
      <c r="M395" s="530">
        <v>0</v>
      </c>
      <c r="N395" s="530">
        <v>336</v>
      </c>
      <c r="O395" s="530">
        <v>0</v>
      </c>
      <c r="P395" s="530">
        <v>336</v>
      </c>
      <c r="Q395" s="530">
        <v>38</v>
      </c>
      <c r="R395" s="530">
        <v>17</v>
      </c>
      <c r="S395" s="530">
        <v>24</v>
      </c>
      <c r="T395" s="530">
        <v>9</v>
      </c>
      <c r="U395" s="530">
        <v>32</v>
      </c>
      <c r="V395" s="530">
        <v>11</v>
      </c>
      <c r="W395" s="530">
        <v>16</v>
      </c>
      <c r="X395" s="530">
        <v>7</v>
      </c>
      <c r="Y395" s="530">
        <v>6</v>
      </c>
      <c r="Z395" s="530">
        <v>6</v>
      </c>
      <c r="AA395" s="530">
        <v>8</v>
      </c>
      <c r="AB395" s="530">
        <v>2</v>
      </c>
      <c r="AC395" s="530">
        <v>247</v>
      </c>
      <c r="AD395" s="530">
        <v>77</v>
      </c>
      <c r="AE395" s="530">
        <v>135</v>
      </c>
      <c r="AF395" s="530">
        <v>89</v>
      </c>
      <c r="AG395" s="530">
        <v>105</v>
      </c>
      <c r="AH395" s="530">
        <v>34</v>
      </c>
      <c r="AI395" s="530">
        <v>41</v>
      </c>
      <c r="AJ395" s="530">
        <v>29</v>
      </c>
      <c r="AK395" s="530">
        <v>142</v>
      </c>
      <c r="AL395" s="530">
        <v>43</v>
      </c>
      <c r="AM395" s="530">
        <v>94</v>
      </c>
      <c r="AN395" s="530">
        <v>60</v>
      </c>
      <c r="AO395" s="530">
        <v>0</v>
      </c>
      <c r="AP395" s="530">
        <v>0</v>
      </c>
      <c r="AQ395" s="530">
        <v>0</v>
      </c>
      <c r="AR395" s="530">
        <v>0</v>
      </c>
      <c r="AS395" s="530">
        <v>0</v>
      </c>
      <c r="AT395" s="530">
        <v>0</v>
      </c>
      <c r="AU395" s="530">
        <v>0</v>
      </c>
      <c r="AV395" s="530">
        <v>0</v>
      </c>
      <c r="AW395" s="530">
        <v>0</v>
      </c>
      <c r="AX395" s="530">
        <v>0</v>
      </c>
      <c r="AY395" s="530">
        <v>0</v>
      </c>
      <c r="AZ395" s="530">
        <v>0</v>
      </c>
      <c r="BA395" s="530">
        <v>355</v>
      </c>
      <c r="BB395" s="530">
        <v>125</v>
      </c>
      <c r="BC395" s="530">
        <v>186</v>
      </c>
      <c r="BD395" s="530">
        <v>107</v>
      </c>
      <c r="BE395" s="530">
        <v>237</v>
      </c>
      <c r="BF395" s="530">
        <v>100</v>
      </c>
      <c r="BG395" s="530">
        <v>113</v>
      </c>
      <c r="BH395" s="530">
        <v>43</v>
      </c>
      <c r="BI395" s="530">
        <v>118</v>
      </c>
      <c r="BJ395" s="530">
        <v>25</v>
      </c>
      <c r="BK395" s="530">
        <v>73</v>
      </c>
      <c r="BL395" s="530">
        <v>64</v>
      </c>
      <c r="BM395" s="530">
        <v>0</v>
      </c>
      <c r="BN395" s="530">
        <v>0</v>
      </c>
      <c r="BO395" s="530">
        <v>0</v>
      </c>
      <c r="BP395" s="530">
        <v>0</v>
      </c>
      <c r="BQ395" s="530">
        <v>0</v>
      </c>
      <c r="BR395" s="530">
        <v>0</v>
      </c>
      <c r="BS395" s="530">
        <v>0</v>
      </c>
      <c r="BT395" s="530">
        <v>0</v>
      </c>
      <c r="BU395" s="530">
        <v>0</v>
      </c>
      <c r="BV395" s="530">
        <v>0</v>
      </c>
      <c r="BW395" s="530">
        <v>0</v>
      </c>
      <c r="BX395" s="530">
        <v>0</v>
      </c>
      <c r="BY395" s="530">
        <v>10</v>
      </c>
      <c r="BZ395" s="530">
        <v>19</v>
      </c>
      <c r="CA395" s="530">
        <v>0</v>
      </c>
    </row>
    <row r="396" spans="1:79" s="477" customFormat="1">
      <c r="A396" s="477" t="s">
        <v>111</v>
      </c>
      <c r="B396" s="477" t="s">
        <v>1887</v>
      </c>
      <c r="C396" s="477">
        <v>2024</v>
      </c>
      <c r="D396" s="477" t="s">
        <v>1937</v>
      </c>
      <c r="E396" s="530">
        <f t="shared" ref="E396:AJ396" si="96">E393</f>
        <v>332</v>
      </c>
      <c r="F396" s="530">
        <f t="shared" si="96"/>
        <v>195</v>
      </c>
      <c r="G396" s="530">
        <f t="shared" si="96"/>
        <v>58</v>
      </c>
      <c r="H396" s="530">
        <f t="shared" si="96"/>
        <v>77</v>
      </c>
      <c r="I396" s="530">
        <f t="shared" si="96"/>
        <v>34</v>
      </c>
      <c r="J396" s="530">
        <f t="shared" si="96"/>
        <v>0</v>
      </c>
      <c r="K396" s="530">
        <f t="shared" si="96"/>
        <v>0</v>
      </c>
      <c r="L396" s="530">
        <f t="shared" si="96"/>
        <v>0</v>
      </c>
      <c r="M396" s="530">
        <f t="shared" si="96"/>
        <v>0</v>
      </c>
      <c r="N396" s="530">
        <f t="shared" si="96"/>
        <v>719</v>
      </c>
      <c r="O396" s="530">
        <f t="shared" si="96"/>
        <v>0</v>
      </c>
      <c r="P396" s="530">
        <f t="shared" si="96"/>
        <v>719</v>
      </c>
      <c r="Q396" s="530">
        <f t="shared" si="96"/>
        <v>128</v>
      </c>
      <c r="R396" s="530">
        <f t="shared" si="96"/>
        <v>40</v>
      </c>
      <c r="S396" s="530">
        <f t="shared" si="96"/>
        <v>51</v>
      </c>
      <c r="T396" s="530">
        <f t="shared" si="96"/>
        <v>26</v>
      </c>
      <c r="U396" s="530">
        <f t="shared" si="96"/>
        <v>25</v>
      </c>
      <c r="V396" s="530">
        <f t="shared" si="96"/>
        <v>14</v>
      </c>
      <c r="W396" s="530">
        <f t="shared" si="96"/>
        <v>16</v>
      </c>
      <c r="X396" s="530">
        <f t="shared" si="96"/>
        <v>14</v>
      </c>
      <c r="Y396" s="530">
        <f t="shared" si="96"/>
        <v>103</v>
      </c>
      <c r="Z396" s="530">
        <f t="shared" si="96"/>
        <v>26</v>
      </c>
      <c r="AA396" s="530">
        <f t="shared" si="96"/>
        <v>35</v>
      </c>
      <c r="AB396" s="530">
        <f t="shared" si="96"/>
        <v>12</v>
      </c>
      <c r="AC396" s="530">
        <f t="shared" si="96"/>
        <v>237</v>
      </c>
      <c r="AD396" s="530">
        <f t="shared" si="96"/>
        <v>82</v>
      </c>
      <c r="AE396" s="530">
        <f t="shared" si="96"/>
        <v>127</v>
      </c>
      <c r="AF396" s="530">
        <f t="shared" si="96"/>
        <v>71</v>
      </c>
      <c r="AG396" s="530">
        <f t="shared" si="96"/>
        <v>25</v>
      </c>
      <c r="AH396" s="530">
        <f t="shared" si="96"/>
        <v>15</v>
      </c>
      <c r="AI396" s="530">
        <f t="shared" si="96"/>
        <v>15</v>
      </c>
      <c r="AJ396" s="530">
        <f t="shared" si="96"/>
        <v>10</v>
      </c>
      <c r="AK396" s="530">
        <f t="shared" ref="AK396:BP396" si="97">AK393</f>
        <v>212</v>
      </c>
      <c r="AL396" s="530">
        <f t="shared" si="97"/>
        <v>67</v>
      </c>
      <c r="AM396" s="530">
        <f t="shared" si="97"/>
        <v>112</v>
      </c>
      <c r="AN396" s="530">
        <f t="shared" si="97"/>
        <v>61</v>
      </c>
      <c r="AO396" s="530">
        <f t="shared" si="97"/>
        <v>0</v>
      </c>
      <c r="AP396" s="530">
        <f t="shared" si="97"/>
        <v>0</v>
      </c>
      <c r="AQ396" s="530">
        <f t="shared" si="97"/>
        <v>0</v>
      </c>
      <c r="AR396" s="530">
        <f t="shared" si="97"/>
        <v>0</v>
      </c>
      <c r="AS396" s="530">
        <f t="shared" si="97"/>
        <v>0</v>
      </c>
      <c r="AT396" s="530">
        <f t="shared" si="97"/>
        <v>0</v>
      </c>
      <c r="AU396" s="530">
        <f t="shared" si="97"/>
        <v>0</v>
      </c>
      <c r="AV396" s="530">
        <f t="shared" si="97"/>
        <v>0</v>
      </c>
      <c r="AW396" s="530">
        <f t="shared" si="97"/>
        <v>0</v>
      </c>
      <c r="AX396" s="530">
        <f t="shared" si="97"/>
        <v>0</v>
      </c>
      <c r="AY396" s="530">
        <f t="shared" si="97"/>
        <v>0</v>
      </c>
      <c r="AZ396" s="530">
        <f t="shared" si="97"/>
        <v>0</v>
      </c>
      <c r="BA396" s="530">
        <f t="shared" si="97"/>
        <v>368</v>
      </c>
      <c r="BB396" s="530">
        <f t="shared" si="97"/>
        <v>113</v>
      </c>
      <c r="BC396" s="530">
        <f t="shared" si="97"/>
        <v>171</v>
      </c>
      <c r="BD396" s="530">
        <f t="shared" si="97"/>
        <v>95</v>
      </c>
      <c r="BE396" s="530">
        <f t="shared" si="97"/>
        <v>234</v>
      </c>
      <c r="BF396" s="530">
        <f t="shared" si="97"/>
        <v>85</v>
      </c>
      <c r="BG396" s="530">
        <f t="shared" si="97"/>
        <v>100</v>
      </c>
      <c r="BH396" s="530">
        <f t="shared" si="97"/>
        <v>28</v>
      </c>
      <c r="BI396" s="530">
        <f t="shared" si="97"/>
        <v>134</v>
      </c>
      <c r="BJ396" s="530">
        <f t="shared" si="97"/>
        <v>28</v>
      </c>
      <c r="BK396" s="530">
        <f t="shared" si="97"/>
        <v>71</v>
      </c>
      <c r="BL396" s="530">
        <f t="shared" si="97"/>
        <v>67</v>
      </c>
      <c r="BM396" s="530">
        <f t="shared" si="97"/>
        <v>0</v>
      </c>
      <c r="BN396" s="530">
        <f t="shared" si="97"/>
        <v>0</v>
      </c>
      <c r="BO396" s="530">
        <f t="shared" si="97"/>
        <v>0</v>
      </c>
      <c r="BP396" s="530">
        <f t="shared" si="97"/>
        <v>0</v>
      </c>
      <c r="BQ396" s="530">
        <f t="shared" ref="BQ396:BX396" si="98">BQ393</f>
        <v>0</v>
      </c>
      <c r="BR396" s="530">
        <f t="shared" si="98"/>
        <v>0</v>
      </c>
      <c r="BS396" s="530">
        <f t="shared" si="98"/>
        <v>0</v>
      </c>
      <c r="BT396" s="530">
        <f t="shared" si="98"/>
        <v>0</v>
      </c>
      <c r="BU396" s="530">
        <f t="shared" si="98"/>
        <v>0</v>
      </c>
      <c r="BV396" s="530">
        <f t="shared" si="98"/>
        <v>0</v>
      </c>
      <c r="BW396" s="530">
        <f t="shared" si="98"/>
        <v>0</v>
      </c>
      <c r="BX396" s="530">
        <f t="shared" si="98"/>
        <v>0</v>
      </c>
      <c r="BY396" s="530">
        <f>IF(OR(BY392=0,BY392=""), BY393,IF(BY393&gt;(BY392*(1+Dash!$B$6)), BY392*(1+Dash!$B$6), IF(BY393&lt;(BY392*(1-Dash!$B$7)), BY392*(1-Dash!$B$7), BY393)))</f>
        <v>12.35</v>
      </c>
      <c r="BZ396" s="530">
        <f>IF(OR(BZ392=0,BZ392=""), BZ393,IF(BZ393&gt;(BZ392*(1+Dash!$B$6)), BZ392*(1+Dash!$B$6), IF(BZ393&lt;(BZ392*(1-Dash!$B$7)), BZ392*(1-Dash!$B$7), BZ393)))</f>
        <v>19.95</v>
      </c>
      <c r="CA396" s="530">
        <f>IF(OR(CA392=0,CA392=""), CA393,IF(CA393&gt;(CA392*(1+Dash!$B$6)), CA392*(1+Dash!$B$6), IF(CA393&lt;(CA392*(1-Dash!$B$7)), CA392*(1-Dash!$B$7), CA393)))</f>
        <v>0</v>
      </c>
    </row>
    <row r="397" spans="1:79" s="477" customFormat="1">
      <c r="A397" s="477" t="s">
        <v>111</v>
      </c>
      <c r="B397" s="477" t="s">
        <v>1887</v>
      </c>
      <c r="C397" s="477">
        <v>2025</v>
      </c>
      <c r="D397" s="477" t="s">
        <v>1937</v>
      </c>
      <c r="E397" s="530">
        <f>IF(OR(E393=0, E393=""), E394, IF(E394&gt;(E393*(1+Dash!$B$6)), E393*(1+Dash!$B$6), IF(E394&lt;(E393*(1-Dash!$B$7)), E393*(1-Dash!$B$7), E394)))</f>
        <v>315.39999999999998</v>
      </c>
      <c r="F397" s="530">
        <f>IF(OR(F393=0, F393=""), F394, IF(F394&gt;(F393*(1+Dash!$B$6)), F393*(1+Dash!$B$6), IF(F394&lt;(F393*(1-Dash!$B$7)), F393*(1-Dash!$B$7), F394)))</f>
        <v>190</v>
      </c>
      <c r="G397" s="530">
        <f>IF(OR(G393=0, G393=""), G394, IF(G394&gt;(G393*(1+Dash!$B$6)), G393*(1+Dash!$B$6), IF(G394&lt;(G393*(1-Dash!$B$7)), G393*(1-Dash!$B$7), G394)))</f>
        <v>63.800000000000004</v>
      </c>
      <c r="H397" s="530">
        <f>IF(OR(H393=0, H393=""), H394, IF(H394&gt;(H393*(1+Dash!$B$6)), H393*(1+Dash!$B$6), IF(H394&lt;(H393*(1-Dash!$B$7)), H393*(1-Dash!$B$7), H394)))</f>
        <v>84.7</v>
      </c>
      <c r="I397" s="530">
        <f>IF(OR(I393=0, I393=""), I394, IF(I394&gt;(I393*(1+Dash!$B$6)), I393*(1+Dash!$B$6), IF(I394&lt;(I393*(1-Dash!$B$7)), I393*(1-Dash!$B$7), I394)))</f>
        <v>37</v>
      </c>
      <c r="J397" s="530">
        <f>IF(OR(J393=0, J393=""), J394, IF(J394&gt;(J393*(1+Dash!$B$6)), J393*(1+Dash!$B$6), IF(J394&lt;(J393*(1-Dash!$B$7)), J393*(1-Dash!$B$7), J394)))</f>
        <v>0</v>
      </c>
      <c r="K397" s="530">
        <f>IF(OR(K393=0, K393=""), K394, IF(K394&gt;(K393*(1+Dash!$B$6)), K393*(1+Dash!$B$6), IF(K394&lt;(K393*(1-Dash!$B$7)), K393*(1-Dash!$B$7), K394)))</f>
        <v>0</v>
      </c>
      <c r="L397" s="530">
        <f>IF(OR(L393=0, L393=""), L394, IF(L394&gt;(L393*(1+Dash!$B$6)), L393*(1+Dash!$B$6), IF(L394&lt;(L393*(1-Dash!$B$7)), L393*(1-Dash!$B$7), L394)))</f>
        <v>0</v>
      </c>
      <c r="M397" s="530">
        <f>IF(OR(M393=0, M393=""), M394, IF(M394&gt;(M393*(1+Dash!$B$6)), M393*(1+Dash!$B$6), IF(M394&lt;(M393*(1-Dash!$B$7)), M393*(1-Dash!$B$7), M394)))</f>
        <v>0</v>
      </c>
      <c r="N397" s="530">
        <f>IF(OR(N393=0, N393=""), N394, IF(N394&gt;(N393*(1+Dash!$B$6)), N393*(1+Dash!$B$6), IF(N394&lt;(N393*(1-Dash!$B$7)), N393*(1-Dash!$B$7), N394)))</f>
        <v>683.05</v>
      </c>
      <c r="O397" s="530">
        <f>IF(OR(O393=0, O393=""), O394, IF(O394&gt;(O393*(1+Dash!$B$6)), O393*(1+Dash!$B$6), IF(O394&lt;(O393*(1-Dash!$B$7)), O393*(1-Dash!$B$7), O394)))</f>
        <v>0</v>
      </c>
      <c r="P397" s="530">
        <f>IF(OR(P393=0, P393=""), P394, IF(P394&gt;(P393*(1+Dash!$B$6)), P393*(1+Dash!$B$6), IF(P394&lt;(P393*(1-Dash!$B$7)), P393*(1-Dash!$B$7), P394)))</f>
        <v>683.05</v>
      </c>
      <c r="Q397" s="530">
        <f>IF(OR(Q393=0, Q393=""), Q394, IF(Q394&gt;(Q393*(1+Dash!$B$6)), Q393*(1+Dash!$B$6), IF(Q394&lt;(Q393*(1-Dash!$B$7)), Q393*(1-Dash!$B$7), Q394)))</f>
        <v>121.6</v>
      </c>
      <c r="R397" s="530">
        <f>IF(OR(R393=0, R393=""), R394, IF(R394&gt;(R393*(1+Dash!$B$6)), R393*(1+Dash!$B$6), IF(R394&lt;(R393*(1-Dash!$B$7)), R393*(1-Dash!$B$7), R394)))</f>
        <v>38</v>
      </c>
      <c r="S397" s="530">
        <f>IF(OR(S393=0, S393=""), S394, IF(S394&gt;(S393*(1+Dash!$B$6)), S393*(1+Dash!$B$6), IF(S394&lt;(S393*(1-Dash!$B$7)), S393*(1-Dash!$B$7), S394)))</f>
        <v>48.449999999999996</v>
      </c>
      <c r="T397" s="530">
        <f>IF(OR(T393=0, T393=""), T394, IF(T394&gt;(T393*(1+Dash!$B$6)), T393*(1+Dash!$B$6), IF(T394&lt;(T393*(1-Dash!$B$7)), T393*(1-Dash!$B$7), T394)))</f>
        <v>24.7</v>
      </c>
      <c r="U397" s="530">
        <f>IF(OR(U393=0, U393=""), U394, IF(U394&gt;(U393*(1+Dash!$B$6)), U393*(1+Dash!$B$6), IF(U394&lt;(U393*(1-Dash!$B$7)), U393*(1-Dash!$B$7), U394)))</f>
        <v>27.500000000000004</v>
      </c>
      <c r="V397" s="530">
        <f>IF(OR(V393=0, V393=""), V394, IF(V394&gt;(V393*(1+Dash!$B$6)), V393*(1+Dash!$B$6), IF(V394&lt;(V393*(1-Dash!$B$7)), V393*(1-Dash!$B$7), V394)))</f>
        <v>13.299999999999999</v>
      </c>
      <c r="W397" s="530">
        <f>IF(OR(W393=0, W393=""), W394, IF(W394&gt;(W393*(1+Dash!$B$6)), W393*(1+Dash!$B$6), IF(W394&lt;(W393*(1-Dash!$B$7)), W393*(1-Dash!$B$7), W394)))</f>
        <v>16</v>
      </c>
      <c r="X397" s="530">
        <f>IF(OR(X393=0, X393=""), X394, IF(X394&gt;(X393*(1+Dash!$B$6)), X393*(1+Dash!$B$6), IF(X394&lt;(X393*(1-Dash!$B$7)), X393*(1-Dash!$B$7), X394)))</f>
        <v>13.299999999999999</v>
      </c>
      <c r="Y397" s="530">
        <f>IF(OR(Y393=0, Y393=""), Y394, IF(Y394&gt;(Y393*(1+Dash!$B$6)), Y393*(1+Dash!$B$6), IF(Y394&lt;(Y393*(1-Dash!$B$7)), Y393*(1-Dash!$B$7), Y394)))</f>
        <v>97.85</v>
      </c>
      <c r="Z397" s="530">
        <f>IF(OR(Z393=0, Z393=""), Z394, IF(Z394&gt;(Z393*(1+Dash!$B$6)), Z393*(1+Dash!$B$6), IF(Z394&lt;(Z393*(1-Dash!$B$7)), Z393*(1-Dash!$B$7), Z394)))</f>
        <v>24.7</v>
      </c>
      <c r="AA397" s="530">
        <f>IF(OR(AA393=0, AA393=""), AA394, IF(AA394&gt;(AA393*(1+Dash!$B$6)), AA393*(1+Dash!$B$6), IF(AA394&lt;(AA393*(1-Dash!$B$7)), AA393*(1-Dash!$B$7), AA394)))</f>
        <v>33.25</v>
      </c>
      <c r="AB397" s="530">
        <f>IF(OR(AB393=0, AB393=""), AB394, IF(AB394&gt;(AB393*(1+Dash!$B$6)), AB393*(1+Dash!$B$6), IF(AB394&lt;(AB393*(1-Dash!$B$7)), AB393*(1-Dash!$B$7), AB394)))</f>
        <v>11.399999999999999</v>
      </c>
      <c r="AC397" s="530">
        <f>IF(OR(AC393=0, AC393=""), AC394, IF(AC394&gt;(AC393*(1+Dash!$B$6)), AC393*(1+Dash!$B$6), IF(AC394&lt;(AC393*(1-Dash!$B$7)), AC393*(1-Dash!$B$7), AC394)))</f>
        <v>247</v>
      </c>
      <c r="AD397" s="530">
        <f>IF(OR(AD393=0, AD393=""), AD394, IF(AD394&gt;(AD393*(1+Dash!$B$6)), AD393*(1+Dash!$B$6), IF(AD394&lt;(AD393*(1-Dash!$B$7)), AD393*(1-Dash!$B$7), AD394)))</f>
        <v>77.899999999999991</v>
      </c>
      <c r="AE397" s="530">
        <f>IF(OR(AE393=0, AE393=""), AE394, IF(AE394&gt;(AE393*(1+Dash!$B$6)), AE393*(1+Dash!$B$6), IF(AE394&lt;(AE393*(1-Dash!$B$7)), AE393*(1-Dash!$B$7), AE394)))</f>
        <v>135</v>
      </c>
      <c r="AF397" s="530">
        <f>IF(OR(AF393=0, AF393=""), AF394, IF(AF394&gt;(AF393*(1+Dash!$B$6)), AF393*(1+Dash!$B$6), IF(AF394&lt;(AF393*(1-Dash!$B$7)), AF393*(1-Dash!$B$7), AF394)))</f>
        <v>78.100000000000009</v>
      </c>
      <c r="AG397" s="530">
        <f>IF(OR(AG393=0, AG393=""), AG394, IF(AG394&gt;(AG393*(1+Dash!$B$6)), AG393*(1+Dash!$B$6), IF(AG394&lt;(AG393*(1-Dash!$B$7)), AG393*(1-Dash!$B$7), AG394)))</f>
        <v>27.500000000000004</v>
      </c>
      <c r="AH397" s="530">
        <f>IF(OR(AH393=0, AH393=""), AH394, IF(AH394&gt;(AH393*(1+Dash!$B$6)), AH393*(1+Dash!$B$6), IF(AH394&lt;(AH393*(1-Dash!$B$7)), AH393*(1-Dash!$B$7), AH394)))</f>
        <v>16.5</v>
      </c>
      <c r="AI397" s="530">
        <f>IF(OR(AI393=0, AI393=""), AI394, IF(AI394&gt;(AI393*(1+Dash!$B$6)), AI393*(1+Dash!$B$6), IF(AI394&lt;(AI393*(1-Dash!$B$7)), AI393*(1-Dash!$B$7), AI394)))</f>
        <v>16.5</v>
      </c>
      <c r="AJ397" s="530">
        <f>IF(OR(AJ393=0, AJ393=""), AJ394, IF(AJ394&gt;(AJ393*(1+Dash!$B$6)), AJ393*(1+Dash!$B$6), IF(AJ394&lt;(AJ393*(1-Dash!$B$7)), AJ393*(1-Dash!$B$7), AJ394)))</f>
        <v>11</v>
      </c>
      <c r="AK397" s="530">
        <f>IF(OR(AK393=0, AK393=""), AK394, IF(AK394&gt;(AK393*(1+Dash!$B$6)), AK393*(1+Dash!$B$6), IF(AK394&lt;(AK393*(1-Dash!$B$7)), AK393*(1-Dash!$B$7), AK394)))</f>
        <v>201.39999999999998</v>
      </c>
      <c r="AL397" s="530">
        <f>IF(OR(AL393=0, AL393=""), AL394, IF(AL394&gt;(AL393*(1+Dash!$B$6)), AL393*(1+Dash!$B$6), IF(AL394&lt;(AL393*(1-Dash!$B$7)), AL393*(1-Dash!$B$7), AL394)))</f>
        <v>63.65</v>
      </c>
      <c r="AM397" s="530">
        <f>IF(OR(AM393=0, AM393=""), AM394, IF(AM394&gt;(AM393*(1+Dash!$B$6)), AM393*(1+Dash!$B$6), IF(AM394&lt;(AM393*(1-Dash!$B$7)), AM393*(1-Dash!$B$7), AM394)))</f>
        <v>106.39999999999999</v>
      </c>
      <c r="AN397" s="530">
        <f>IF(OR(AN393=0, AN393=""), AN394, IF(AN394&gt;(AN393*(1+Dash!$B$6)), AN393*(1+Dash!$B$6), IF(AN394&lt;(AN393*(1-Dash!$B$7)), AN393*(1-Dash!$B$7), AN394)))</f>
        <v>60</v>
      </c>
      <c r="AO397" s="530">
        <f>IF(OR(AO393=0, AO393=""), AO394, IF(AO394&gt;(AO393*(1+Dash!$B$6)), AO393*(1+Dash!$B$6), IF(AO394&lt;(AO393*(1-Dash!$B$7)), AO393*(1-Dash!$B$7), AO394)))</f>
        <v>0</v>
      </c>
      <c r="AP397" s="530">
        <f>IF(OR(AP393=0, AP393=""), AP394, IF(AP394&gt;(AP393*(1+Dash!$B$6)), AP393*(1+Dash!$B$6), IF(AP394&lt;(AP393*(1-Dash!$B$7)), AP393*(1-Dash!$B$7), AP394)))</f>
        <v>0</v>
      </c>
      <c r="AQ397" s="530">
        <f>IF(OR(AQ393=0, AQ393=""), AQ394, IF(AQ394&gt;(AQ393*(1+Dash!$B$6)), AQ393*(1+Dash!$B$6), IF(AQ394&lt;(AQ393*(1-Dash!$B$7)), AQ393*(1-Dash!$B$7), AQ394)))</f>
        <v>0</v>
      </c>
      <c r="AR397" s="530">
        <f>IF(OR(AR393=0, AR393=""), AR394, IF(AR394&gt;(AR393*(1+Dash!$B$6)), AR393*(1+Dash!$B$6), IF(AR394&lt;(AR393*(1-Dash!$B$7)), AR393*(1-Dash!$B$7), AR394)))</f>
        <v>0</v>
      </c>
      <c r="AS397" s="530">
        <f>IF(OR(AS393=0, AS393=""), AS394, IF(AS394&gt;(AS393*(1+Dash!$B$6)), AS393*(1+Dash!$B$6), IF(AS394&lt;(AS393*(1-Dash!$B$7)), AS393*(1-Dash!$B$7), AS394)))</f>
        <v>0</v>
      </c>
      <c r="AT397" s="530">
        <f>IF(OR(AT393=0, AT393=""), AT394, IF(AT394&gt;(AT393*(1+Dash!$B$6)), AT393*(1+Dash!$B$6), IF(AT394&lt;(AT393*(1-Dash!$B$7)), AT393*(1-Dash!$B$7), AT394)))</f>
        <v>0</v>
      </c>
      <c r="AU397" s="530">
        <f>IF(OR(AU393=0, AU393=""), AU394, IF(AU394&gt;(AU393*(1+Dash!$B$6)), AU393*(1+Dash!$B$6), IF(AU394&lt;(AU393*(1-Dash!$B$7)), AU393*(1-Dash!$B$7), AU394)))</f>
        <v>0</v>
      </c>
      <c r="AV397" s="530">
        <f>IF(OR(AV393=0, AV393=""), AV394, IF(AV394&gt;(AV393*(1+Dash!$B$6)), AV393*(1+Dash!$B$6), IF(AV394&lt;(AV393*(1-Dash!$B$7)), AV393*(1-Dash!$B$7), AV394)))</f>
        <v>0</v>
      </c>
      <c r="AW397" s="530">
        <f>IF(OR(AW393=0, AW393=""), AW394, IF(AW394&gt;(AW393*(1+Dash!$B$6)), AW393*(1+Dash!$B$6), IF(AW394&lt;(AW393*(1-Dash!$B$7)), AW393*(1-Dash!$B$7), AW394)))</f>
        <v>0</v>
      </c>
      <c r="AX397" s="530">
        <f>IF(OR(AX393=0, AX393=""), AX394, IF(AX394&gt;(AX393*(1+Dash!$B$6)), AX393*(1+Dash!$B$6), IF(AX394&lt;(AX393*(1-Dash!$B$7)), AX393*(1-Dash!$B$7), AX394)))</f>
        <v>0</v>
      </c>
      <c r="AY397" s="530">
        <f>IF(OR(AY393=0, AY393=""), AY394, IF(AY394&gt;(AY393*(1+Dash!$B$6)), AY393*(1+Dash!$B$6), IF(AY394&lt;(AY393*(1-Dash!$B$7)), AY393*(1-Dash!$B$7), AY394)))</f>
        <v>0</v>
      </c>
      <c r="AZ397" s="530">
        <f>IF(OR(AZ393=0, AZ393=""), AZ394, IF(AZ394&gt;(AZ393*(1+Dash!$B$6)), AZ393*(1+Dash!$B$6), IF(AZ394&lt;(AZ393*(1-Dash!$B$7)), AZ393*(1-Dash!$B$7), AZ394)))</f>
        <v>0</v>
      </c>
      <c r="BA397" s="530">
        <f>IF(OR(BA393=0, BA393=""), BA394, IF(BA394&gt;(BA393*(1+Dash!$B$6)), BA393*(1+Dash!$B$6), IF(BA394&lt;(BA393*(1-Dash!$B$7)), BA393*(1-Dash!$B$7), BA394)))</f>
        <v>355</v>
      </c>
      <c r="BB397" s="530">
        <f>IF(OR(BB393=0, BB393=""), BB394, IF(BB394&gt;(BB393*(1+Dash!$B$6)), BB393*(1+Dash!$B$6), IF(BB394&lt;(BB393*(1-Dash!$B$7)), BB393*(1-Dash!$B$7), BB394)))</f>
        <v>124.30000000000001</v>
      </c>
      <c r="BC397" s="530">
        <f>IF(OR(BC393=0, BC393=""), BC394, IF(BC394&gt;(BC393*(1+Dash!$B$6)), BC393*(1+Dash!$B$6), IF(BC394&lt;(BC393*(1-Dash!$B$7)), BC393*(1-Dash!$B$7), BC394)))</f>
        <v>186</v>
      </c>
      <c r="BD397" s="530">
        <f>IF(OR(BD393=0, BD393=""), BD394, IF(BD394&gt;(BD393*(1+Dash!$B$6)), BD393*(1+Dash!$B$6), IF(BD394&lt;(BD393*(1-Dash!$B$7)), BD393*(1-Dash!$B$7), BD394)))</f>
        <v>104.50000000000001</v>
      </c>
      <c r="BE397" s="530">
        <f>IF(OR(BE393=0, BE393=""), BE394, IF(BE394&gt;(BE393*(1+Dash!$B$6)), BE393*(1+Dash!$B$6), IF(BE394&lt;(BE393*(1-Dash!$B$7)), BE393*(1-Dash!$B$7), BE394)))</f>
        <v>237</v>
      </c>
      <c r="BF397" s="530">
        <f>IF(OR(BF393=0, BF393=""), BF394, IF(BF394&gt;(BF393*(1+Dash!$B$6)), BF393*(1+Dash!$B$6), IF(BF394&lt;(BF393*(1-Dash!$B$7)), BF393*(1-Dash!$B$7), BF394)))</f>
        <v>93.500000000000014</v>
      </c>
      <c r="BG397" s="530">
        <f>IF(OR(BG393=0, BG393=""), BG394, IF(BG394&gt;(BG393*(1+Dash!$B$6)), BG393*(1+Dash!$B$6), IF(BG394&lt;(BG393*(1-Dash!$B$7)), BG393*(1-Dash!$B$7), BG394)))</f>
        <v>110.00000000000001</v>
      </c>
      <c r="BH397" s="530">
        <f>IF(OR(BH393=0, BH393=""), BH394, IF(BH394&gt;(BH393*(1+Dash!$B$6)), BH393*(1+Dash!$B$6), IF(BH394&lt;(BH393*(1-Dash!$B$7)), BH393*(1-Dash!$B$7), BH394)))</f>
        <v>30.800000000000004</v>
      </c>
      <c r="BI397" s="530">
        <f>IF(OR(BI393=0, BI393=""), BI394, IF(BI394&gt;(BI393*(1+Dash!$B$6)), BI393*(1+Dash!$B$6), IF(BI394&lt;(BI393*(1-Dash!$B$7)), BI393*(1-Dash!$B$7), BI394)))</f>
        <v>127.3</v>
      </c>
      <c r="BJ397" s="530">
        <f>IF(OR(BJ393=0, BJ393=""), BJ394, IF(BJ394&gt;(BJ393*(1+Dash!$B$6)), BJ393*(1+Dash!$B$6), IF(BJ394&lt;(BJ393*(1-Dash!$B$7)), BJ393*(1-Dash!$B$7), BJ394)))</f>
        <v>26.599999999999998</v>
      </c>
      <c r="BK397" s="530">
        <f>IF(OR(BK393=0, BK393=""), BK394, IF(BK394&gt;(BK393*(1+Dash!$B$6)), BK393*(1+Dash!$B$6), IF(BK394&lt;(BK393*(1-Dash!$B$7)), BK393*(1-Dash!$B$7), BK394)))</f>
        <v>73</v>
      </c>
      <c r="BL397" s="530">
        <f>IF(OR(BL393=0, BL393=""), BL394, IF(BL394&gt;(BL393*(1+Dash!$B$6)), BL393*(1+Dash!$B$6), IF(BL394&lt;(BL393*(1-Dash!$B$7)), BL393*(1-Dash!$B$7), BL394)))</f>
        <v>64</v>
      </c>
      <c r="BM397" s="530">
        <f>IF(OR(BM393=0, BM393=""), BM394, IF(BM394&gt;(BM393*(1+Dash!$B$6)), BM393*(1+Dash!$B$6), IF(BM394&lt;(BM393*(1-Dash!$B$7)), BM393*(1-Dash!$B$7), BM394)))</f>
        <v>0</v>
      </c>
      <c r="BN397" s="530">
        <f>IF(OR(BN393=0, BN393=""), BN394, IF(BN394&gt;(BN393*(1+Dash!$B$6)), BN393*(1+Dash!$B$6), IF(BN394&lt;(BN393*(1-Dash!$B$7)), BN393*(1-Dash!$B$7), BN394)))</f>
        <v>0</v>
      </c>
      <c r="BO397" s="530">
        <f>IF(OR(BO393=0, BO393=""), BO394, IF(BO394&gt;(BO393*(1+Dash!$B$6)), BO393*(1+Dash!$B$6), IF(BO394&lt;(BO393*(1-Dash!$B$7)), BO393*(1-Dash!$B$7), BO394)))</f>
        <v>0</v>
      </c>
      <c r="BP397" s="530">
        <f>IF(OR(BP393=0, BP393=""), BP394, IF(BP394&gt;(BP393*(1+Dash!$B$6)), BP393*(1+Dash!$B$6), IF(BP394&lt;(BP393*(1-Dash!$B$7)), BP393*(1-Dash!$B$7), BP394)))</f>
        <v>0</v>
      </c>
      <c r="BQ397" s="530">
        <f>IF(OR(BQ393=0, BQ393=""), BQ394, IF(BQ394&gt;(BQ393*(1+Dash!$B$6)), BQ393*(1+Dash!$B$6), IF(BQ394&lt;(BQ393*(1-Dash!$B$7)), BQ393*(1-Dash!$B$7), BQ394)))</f>
        <v>0</v>
      </c>
      <c r="BR397" s="530">
        <f>IF(OR(BR393=0, BR393=""), BR394, IF(BR394&gt;(BR393*(1+Dash!$B$6)), BR393*(1+Dash!$B$6), IF(BR394&lt;(BR393*(1-Dash!$B$7)), BR393*(1-Dash!$B$7), BR394)))</f>
        <v>0</v>
      </c>
      <c r="BS397" s="530">
        <f>IF(OR(BS393=0, BS393=""), BS394, IF(BS394&gt;(BS393*(1+Dash!$B$6)), BS393*(1+Dash!$B$6), IF(BS394&lt;(BS393*(1-Dash!$B$7)), BS393*(1-Dash!$B$7), BS394)))</f>
        <v>0</v>
      </c>
      <c r="BT397" s="530">
        <f>IF(OR(BT393=0, BT393=""), BT394, IF(BT394&gt;(BT393*(1+Dash!$B$6)), BT393*(1+Dash!$B$6), IF(BT394&lt;(BT393*(1-Dash!$B$7)), BT393*(1-Dash!$B$7), BT394)))</f>
        <v>0</v>
      </c>
      <c r="BU397" s="530">
        <f>IF(OR(BU393=0, BU393=""), BU394, IF(BU394&gt;(BU393*(1+Dash!$B$6)), BU393*(1+Dash!$B$6), IF(BU394&lt;(BU393*(1-Dash!$B$7)), BU393*(1-Dash!$B$7), BU394)))</f>
        <v>0</v>
      </c>
      <c r="BV397" s="530">
        <f>IF(OR(BV393=0, BV393=""), BV394, IF(BV394&gt;(BV393*(1+Dash!$B$6)), BV393*(1+Dash!$B$6), IF(BV394&lt;(BV393*(1-Dash!$B$7)), BV393*(1-Dash!$B$7), BV394)))</f>
        <v>0</v>
      </c>
      <c r="BW397" s="530">
        <f>IF(OR(BW393=0, BW393=""), BW394, IF(BW394&gt;(BW393*(1+Dash!$B$6)), BW393*(1+Dash!$B$6), IF(BW394&lt;(BW393*(1-Dash!$B$7)), BW393*(1-Dash!$B$7), BW394)))</f>
        <v>0</v>
      </c>
      <c r="BX397" s="530">
        <f>IF(OR(BX393=0, BX393=""), BX394, IF(BX394&gt;(BX393*(1+Dash!$B$6)), BX393*(1+Dash!$B$6), IF(BX394&lt;(BX393*(1-Dash!$B$7)), BX393*(1-Dash!$B$7), BX394)))</f>
        <v>0</v>
      </c>
      <c r="BY397" s="530">
        <f>IF(OR(BY393=0, BY393=""), BY394, IF(BY394&gt;(BY393*(1+Dash!$B$6)), BY393*(1+Dash!$B$6), IF(BY394&lt;(BY393*(1-Dash!$B$7)), BY393*(1-Dash!$B$7), BY394)))</f>
        <v>9.9</v>
      </c>
      <c r="BZ397" s="530">
        <f>IF(OR(BZ393=0, BZ393=""), BZ394, IF(BZ394&gt;(BZ393*(1+Dash!$B$6)), BZ393*(1+Dash!$B$6), IF(BZ394&lt;(BZ393*(1-Dash!$B$7)), BZ393*(1-Dash!$B$7), BZ394)))</f>
        <v>19</v>
      </c>
      <c r="CA397" s="530">
        <f>IF(OR(CA393=0, CA393=""), CA394, IF(CA394&gt;(CA393*(1+Dash!$B$6)), CA393*(1+Dash!$B$6), IF(CA394&lt;(CA393*(1-Dash!$B$7)), CA393*(1-Dash!$B$7), CA394)))</f>
        <v>0</v>
      </c>
    </row>
    <row r="398" spans="1:79" s="477" customFormat="1">
      <c r="A398" s="477" t="s">
        <v>111</v>
      </c>
      <c r="B398" s="477" t="s">
        <v>1887</v>
      </c>
      <c r="C398" s="477">
        <v>2026</v>
      </c>
      <c r="D398" s="477" t="s">
        <v>1937</v>
      </c>
      <c r="E398" s="530">
        <f>IF(E395&gt;(E397*(1+Dash!$B$6)), E397*(1+Dash!$B$6), IF(E395&lt;(E397*(1-Dash!$B$7)), E397*(1-Dash!$B$7), E395))</f>
        <v>299.62999999999994</v>
      </c>
      <c r="F398" s="530">
        <f>IF(F395&gt;(F397*(1+Dash!$B$6)), F397*(1+Dash!$B$6), IF(F395&lt;(F397*(1-Dash!$B$7)), F397*(1-Dash!$B$7), F395))</f>
        <v>191</v>
      </c>
      <c r="G398" s="530">
        <f>IF(G395&gt;(G397*(1+Dash!$B$6)), G397*(1+Dash!$B$6), IF(G395&lt;(G397*(1-Dash!$B$7)), G397*(1-Dash!$B$7), G395))</f>
        <v>66</v>
      </c>
      <c r="H398" s="530">
        <f>IF(H395&gt;(H397*(1+Dash!$B$6)), H397*(1+Dash!$B$6), IF(H395&lt;(H397*(1-Dash!$B$7)), H397*(1-Dash!$B$7), H395))</f>
        <v>86</v>
      </c>
      <c r="I398" s="530">
        <f>IF(I395&gt;(I397*(1+Dash!$B$6)), I397*(1+Dash!$B$6), IF(I395&lt;(I397*(1-Dash!$B$7)), I397*(1-Dash!$B$7), I395))</f>
        <v>37</v>
      </c>
      <c r="J398" s="530">
        <f>IF(J395&gt;(J397*(1+Dash!$B$6)), J397*(1+Dash!$B$6), IF(J395&lt;(J397*(1-Dash!$B$7)), J397*(1-Dash!$B$7), J395))</f>
        <v>0</v>
      </c>
      <c r="K398" s="530">
        <f>IF(K395&gt;(K397*(1+Dash!$B$6)), K397*(1+Dash!$B$6), IF(K395&lt;(K397*(1-Dash!$B$7)), K397*(1-Dash!$B$7), K395))</f>
        <v>0</v>
      </c>
      <c r="L398" s="530">
        <f>IF(L395&gt;(L397*(1+Dash!$B$6)), L397*(1+Dash!$B$6), IF(L395&lt;(L397*(1-Dash!$B$7)), L397*(1-Dash!$B$7), L395))</f>
        <v>0</v>
      </c>
      <c r="M398" s="530">
        <f>IF(M395&gt;(M397*(1+Dash!$B$6)), M397*(1+Dash!$B$6), IF(M395&lt;(M397*(1-Dash!$B$7)), M397*(1-Dash!$B$7), M395))</f>
        <v>0</v>
      </c>
      <c r="N398" s="530">
        <f>IF(N395&gt;(N397*(1+Dash!$B$6)), N397*(1+Dash!$B$6), IF(N395&lt;(N397*(1-Dash!$B$7)), N397*(1-Dash!$B$7), N395))</f>
        <v>648.89749999999992</v>
      </c>
      <c r="O398" s="530">
        <f>IF(O395&gt;(O397*(1+Dash!$B$6)), O397*(1+Dash!$B$6), IF(O395&lt;(O397*(1-Dash!$B$7)), O397*(1-Dash!$B$7), O395))</f>
        <v>0</v>
      </c>
      <c r="P398" s="530">
        <f>IF(P395&gt;(P397*(1+Dash!$B$6)), P397*(1+Dash!$B$6), IF(P395&lt;(P397*(1-Dash!$B$7)), P397*(1-Dash!$B$7), P395))</f>
        <v>648.89749999999992</v>
      </c>
      <c r="Q398" s="530">
        <f>IF(Q395&gt;(Q397*(1+Dash!$B$6)), Q397*(1+Dash!$B$6), IF(Q395&lt;(Q397*(1-Dash!$B$7)), Q397*(1-Dash!$B$7), Q395))</f>
        <v>115.52</v>
      </c>
      <c r="R398" s="530">
        <f>IF(R395&gt;(R397*(1+Dash!$B$6)), R397*(1+Dash!$B$6), IF(R395&lt;(R397*(1-Dash!$B$7)), R397*(1-Dash!$B$7), R395))</f>
        <v>36.1</v>
      </c>
      <c r="S398" s="530">
        <f>IF(S395&gt;(S397*(1+Dash!$B$6)), S397*(1+Dash!$B$6), IF(S395&lt;(S397*(1-Dash!$B$7)), S397*(1-Dash!$B$7), S395))</f>
        <v>46.027499999999996</v>
      </c>
      <c r="T398" s="530">
        <f>IF(T395&gt;(T397*(1+Dash!$B$6)), T397*(1+Dash!$B$6), IF(T395&lt;(T397*(1-Dash!$B$7)), T397*(1-Dash!$B$7), T395))</f>
        <v>23.465</v>
      </c>
      <c r="U398" s="530">
        <f>IF(U395&gt;(U397*(1+Dash!$B$6)), U397*(1+Dash!$B$6), IF(U395&lt;(U397*(1-Dash!$B$7)), U397*(1-Dash!$B$7), U395))</f>
        <v>30.250000000000007</v>
      </c>
      <c r="V398" s="530">
        <f>IF(V395&gt;(V397*(1+Dash!$B$6)), V397*(1+Dash!$B$6), IF(V395&lt;(V397*(1-Dash!$B$7)), V397*(1-Dash!$B$7), V395))</f>
        <v>12.634999999999998</v>
      </c>
      <c r="W398" s="530">
        <f>IF(W395&gt;(W397*(1+Dash!$B$6)), W397*(1+Dash!$B$6), IF(W395&lt;(W397*(1-Dash!$B$7)), W397*(1-Dash!$B$7), W395))</f>
        <v>16</v>
      </c>
      <c r="X398" s="530">
        <f>IF(X395&gt;(X397*(1+Dash!$B$6)), X397*(1+Dash!$B$6), IF(X395&lt;(X397*(1-Dash!$B$7)), X397*(1-Dash!$B$7), X395))</f>
        <v>12.634999999999998</v>
      </c>
      <c r="Y398" s="530">
        <f>IF(Y395&gt;(Y397*(1+Dash!$B$6)), Y397*(1+Dash!$B$6), IF(Y395&lt;(Y397*(1-Dash!$B$7)), Y397*(1-Dash!$B$7), Y395))</f>
        <v>92.957499999999996</v>
      </c>
      <c r="Z398" s="530">
        <f>IF(Z395&gt;(Z397*(1+Dash!$B$6)), Z397*(1+Dash!$B$6), IF(Z395&lt;(Z397*(1-Dash!$B$7)), Z397*(1-Dash!$B$7), Z395))</f>
        <v>23.465</v>
      </c>
      <c r="AA398" s="530">
        <f>IF(AA395&gt;(AA397*(1+Dash!$B$6)), AA397*(1+Dash!$B$6), IF(AA395&lt;(AA397*(1-Dash!$B$7)), AA397*(1-Dash!$B$7), AA395))</f>
        <v>31.587499999999999</v>
      </c>
      <c r="AB398" s="530">
        <f>IF(AB395&gt;(AB397*(1+Dash!$B$6)), AB397*(1+Dash!$B$6), IF(AB395&lt;(AB397*(1-Dash!$B$7)), AB397*(1-Dash!$B$7), AB395))</f>
        <v>10.829999999999998</v>
      </c>
      <c r="AC398" s="530">
        <f>IF(AC395&gt;(AC397*(1+Dash!$B$6)), AC397*(1+Dash!$B$6), IF(AC395&lt;(AC397*(1-Dash!$B$7)), AC397*(1-Dash!$B$7), AC395))</f>
        <v>247</v>
      </c>
      <c r="AD398" s="530">
        <f>IF(AD395&gt;(AD397*(1+Dash!$B$6)), AD397*(1+Dash!$B$6), IF(AD395&lt;(AD397*(1-Dash!$B$7)), AD397*(1-Dash!$B$7), AD395))</f>
        <v>77</v>
      </c>
      <c r="AE398" s="530">
        <f>IF(AE395&gt;(AE397*(1+Dash!$B$6)), AE397*(1+Dash!$B$6), IF(AE395&lt;(AE397*(1-Dash!$B$7)), AE397*(1-Dash!$B$7), AE395))</f>
        <v>135</v>
      </c>
      <c r="AF398" s="530">
        <f>IF(AF395&gt;(AF397*(1+Dash!$B$6)), AF397*(1+Dash!$B$6), IF(AF395&lt;(AF397*(1-Dash!$B$7)), AF397*(1-Dash!$B$7), AF395))</f>
        <v>85.910000000000011</v>
      </c>
      <c r="AG398" s="530">
        <f>IF(AG395&gt;(AG397*(1+Dash!$B$6)), AG397*(1+Dash!$B$6), IF(AG395&lt;(AG397*(1-Dash!$B$7)), AG397*(1-Dash!$B$7), AG395))</f>
        <v>30.250000000000007</v>
      </c>
      <c r="AH398" s="530">
        <f>IF(AH395&gt;(AH397*(1+Dash!$B$6)), AH397*(1+Dash!$B$6), IF(AH395&lt;(AH397*(1-Dash!$B$7)), AH397*(1-Dash!$B$7), AH395))</f>
        <v>18.150000000000002</v>
      </c>
      <c r="AI398" s="530">
        <f>IF(AI395&gt;(AI397*(1+Dash!$B$6)), AI397*(1+Dash!$B$6), IF(AI395&lt;(AI397*(1-Dash!$B$7)), AI397*(1-Dash!$B$7), AI395))</f>
        <v>18.150000000000002</v>
      </c>
      <c r="AJ398" s="530">
        <f>IF(AJ395&gt;(AJ397*(1+Dash!$B$6)), AJ397*(1+Dash!$B$6), IF(AJ395&lt;(AJ397*(1-Dash!$B$7)), AJ397*(1-Dash!$B$7), AJ395))</f>
        <v>12.100000000000001</v>
      </c>
      <c r="AK398" s="530">
        <f>IF(AK395&gt;(AK397*(1+Dash!$B$6)), AK397*(1+Dash!$B$6), IF(AK395&lt;(AK397*(1-Dash!$B$7)), AK397*(1-Dash!$B$7), AK395))</f>
        <v>191.32999999999996</v>
      </c>
      <c r="AL398" s="530">
        <f>IF(AL395&gt;(AL397*(1+Dash!$B$6)), AL397*(1+Dash!$B$6), IF(AL395&lt;(AL397*(1-Dash!$B$7)), AL397*(1-Dash!$B$7), AL395))</f>
        <v>60.467499999999994</v>
      </c>
      <c r="AM398" s="530">
        <f>IF(AM395&gt;(AM397*(1+Dash!$B$6)), AM397*(1+Dash!$B$6), IF(AM395&lt;(AM397*(1-Dash!$B$7)), AM397*(1-Dash!$B$7), AM395))</f>
        <v>101.07999999999998</v>
      </c>
      <c r="AN398" s="530">
        <f>IF(AN395&gt;(AN397*(1+Dash!$B$6)), AN397*(1+Dash!$B$6), IF(AN395&lt;(AN397*(1-Dash!$B$7)), AN397*(1-Dash!$B$7), AN395))</f>
        <v>60</v>
      </c>
      <c r="AO398" s="530">
        <f>IF(AO395&gt;(AO397*(1+Dash!$B$6)), AO397*(1+Dash!$B$6), IF(AO395&lt;(AO397*(1-Dash!$B$7)), AO397*(1-Dash!$B$7), AO395))</f>
        <v>0</v>
      </c>
      <c r="AP398" s="530">
        <f>IF(AP395&gt;(AP397*(1+Dash!$B$6)), AP397*(1+Dash!$B$6), IF(AP395&lt;(AP397*(1-Dash!$B$7)), AP397*(1-Dash!$B$7), AP395))</f>
        <v>0</v>
      </c>
      <c r="AQ398" s="530">
        <f>IF(AQ395&gt;(AQ397*(1+Dash!$B$6)), AQ397*(1+Dash!$B$6), IF(AQ395&lt;(AQ397*(1-Dash!$B$7)), AQ397*(1-Dash!$B$7), AQ395))</f>
        <v>0</v>
      </c>
      <c r="AR398" s="530">
        <f>IF(AR395&gt;(AR397*(1+Dash!$B$6)), AR397*(1+Dash!$B$6), IF(AR395&lt;(AR397*(1-Dash!$B$7)), AR397*(1-Dash!$B$7), AR395))</f>
        <v>0</v>
      </c>
      <c r="AS398" s="530">
        <f>IF(AS395&gt;(AS397*(1+Dash!$B$6)), AS397*(1+Dash!$B$6), IF(AS395&lt;(AS397*(1-Dash!$B$7)), AS397*(1-Dash!$B$7), AS395))</f>
        <v>0</v>
      </c>
      <c r="AT398" s="530">
        <f>IF(AT395&gt;(AT397*(1+Dash!$B$6)), AT397*(1+Dash!$B$6), IF(AT395&lt;(AT397*(1-Dash!$B$7)), AT397*(1-Dash!$B$7), AT395))</f>
        <v>0</v>
      </c>
      <c r="AU398" s="530">
        <f>IF(AU395&gt;(AU397*(1+Dash!$B$6)), AU397*(1+Dash!$B$6), IF(AU395&lt;(AU397*(1-Dash!$B$7)), AU397*(1-Dash!$B$7), AU395))</f>
        <v>0</v>
      </c>
      <c r="AV398" s="530">
        <f>IF(AV395&gt;(AV397*(1+Dash!$B$6)), AV397*(1+Dash!$B$6), IF(AV395&lt;(AV397*(1-Dash!$B$7)), AV397*(1-Dash!$B$7), AV395))</f>
        <v>0</v>
      </c>
      <c r="AW398" s="530">
        <f>IF(AW395&gt;(AW397*(1+Dash!$B$6)), AW397*(1+Dash!$B$6), IF(AW395&lt;(AW397*(1-Dash!$B$7)), AW397*(1-Dash!$B$7), AW395))</f>
        <v>0</v>
      </c>
      <c r="AX398" s="530">
        <f>IF(AX395&gt;(AX397*(1+Dash!$B$6)), AX397*(1+Dash!$B$6), IF(AX395&lt;(AX397*(1-Dash!$B$7)), AX397*(1-Dash!$B$7), AX395))</f>
        <v>0</v>
      </c>
      <c r="AY398" s="530">
        <f>IF(AY395&gt;(AY397*(1+Dash!$B$6)), AY397*(1+Dash!$B$6), IF(AY395&lt;(AY397*(1-Dash!$B$7)), AY397*(1-Dash!$B$7), AY395))</f>
        <v>0</v>
      </c>
      <c r="AZ398" s="530">
        <f>IF(AZ395&gt;(AZ397*(1+Dash!$B$6)), AZ397*(1+Dash!$B$6), IF(AZ395&lt;(AZ397*(1-Dash!$B$7)), AZ397*(1-Dash!$B$7), AZ395))</f>
        <v>0</v>
      </c>
      <c r="BA398" s="530">
        <f>IF(BA395&gt;(BA397*(1+Dash!$B$6)), BA397*(1+Dash!$B$6), IF(BA395&lt;(BA397*(1-Dash!$B$7)), BA397*(1-Dash!$B$7), BA395))</f>
        <v>355</v>
      </c>
      <c r="BB398" s="530">
        <f>IF(BB395&gt;(BB397*(1+Dash!$B$6)), BB397*(1+Dash!$B$6), IF(BB395&lt;(BB397*(1-Dash!$B$7)), BB397*(1-Dash!$B$7), BB395))</f>
        <v>125</v>
      </c>
      <c r="BC398" s="530">
        <f>IF(BC395&gt;(BC397*(1+Dash!$B$6)), BC397*(1+Dash!$B$6), IF(BC395&lt;(BC397*(1-Dash!$B$7)), BC397*(1-Dash!$B$7), BC395))</f>
        <v>186</v>
      </c>
      <c r="BD398" s="530">
        <f>IF(BD395&gt;(BD397*(1+Dash!$B$6)), BD397*(1+Dash!$B$6), IF(BD395&lt;(BD397*(1-Dash!$B$7)), BD397*(1-Dash!$B$7), BD395))</f>
        <v>107</v>
      </c>
      <c r="BE398" s="530">
        <f>IF(BE395&gt;(BE397*(1+Dash!$B$6)), BE397*(1+Dash!$B$6), IF(BE395&lt;(BE397*(1-Dash!$B$7)), BE397*(1-Dash!$B$7), BE395))</f>
        <v>237</v>
      </c>
      <c r="BF398" s="530">
        <f>IF(BF395&gt;(BF397*(1+Dash!$B$6)), BF397*(1+Dash!$B$6), IF(BF395&lt;(BF397*(1-Dash!$B$7)), BF397*(1-Dash!$B$7), BF395))</f>
        <v>100</v>
      </c>
      <c r="BG398" s="530">
        <f>IF(BG395&gt;(BG397*(1+Dash!$B$6)), BG397*(1+Dash!$B$6), IF(BG395&lt;(BG397*(1-Dash!$B$7)), BG397*(1-Dash!$B$7), BG395))</f>
        <v>113</v>
      </c>
      <c r="BH398" s="530">
        <f>IF(BH395&gt;(BH397*(1+Dash!$B$6)), BH397*(1+Dash!$B$6), IF(BH395&lt;(BH397*(1-Dash!$B$7)), BH397*(1-Dash!$B$7), BH395))</f>
        <v>33.88000000000001</v>
      </c>
      <c r="BI398" s="530">
        <f>IF(BI395&gt;(BI397*(1+Dash!$B$6)), BI397*(1+Dash!$B$6), IF(BI395&lt;(BI397*(1-Dash!$B$7)), BI397*(1-Dash!$B$7), BI395))</f>
        <v>120.93499999999999</v>
      </c>
      <c r="BJ398" s="530">
        <f>IF(BJ395&gt;(BJ397*(1+Dash!$B$6)), BJ397*(1+Dash!$B$6), IF(BJ395&lt;(BJ397*(1-Dash!$B$7)), BJ397*(1-Dash!$B$7), BJ395))</f>
        <v>25.269999999999996</v>
      </c>
      <c r="BK398" s="530">
        <f>IF(BK395&gt;(BK397*(1+Dash!$B$6)), BK397*(1+Dash!$B$6), IF(BK395&lt;(BK397*(1-Dash!$B$7)), BK397*(1-Dash!$B$7), BK395))</f>
        <v>73</v>
      </c>
      <c r="BL398" s="530">
        <f>IF(BL395&gt;(BL397*(1+Dash!$B$6)), BL397*(1+Dash!$B$6), IF(BL395&lt;(BL397*(1-Dash!$B$7)), BL397*(1-Dash!$B$7), BL395))</f>
        <v>64</v>
      </c>
      <c r="BM398" s="530">
        <f>IF(BM395&gt;(BM397*(1+Dash!$B$6)), BM397*(1+Dash!$B$6), IF(BM395&lt;(BM397*(1-Dash!$B$7)), BM397*(1-Dash!$B$7), BM395))</f>
        <v>0</v>
      </c>
      <c r="BN398" s="530">
        <f>IF(BN395&gt;(BN397*(1+Dash!$B$6)), BN397*(1+Dash!$B$6), IF(BN395&lt;(BN397*(1-Dash!$B$7)), BN397*(1-Dash!$B$7), BN395))</f>
        <v>0</v>
      </c>
      <c r="BO398" s="530">
        <f>IF(BO395&gt;(BO397*(1+Dash!$B$6)), BO397*(1+Dash!$B$6), IF(BO395&lt;(BO397*(1-Dash!$B$7)), BO397*(1-Dash!$B$7), BO395))</f>
        <v>0</v>
      </c>
      <c r="BP398" s="530">
        <f>IF(BP395&gt;(BP397*(1+Dash!$B$6)), BP397*(1+Dash!$B$6), IF(BP395&lt;(BP397*(1-Dash!$B$7)), BP397*(1-Dash!$B$7), BP395))</f>
        <v>0</v>
      </c>
      <c r="BQ398" s="530">
        <f>IF(BQ395&gt;(BQ397*(1+Dash!$B$6)), BQ397*(1+Dash!$B$6), IF(BQ395&lt;(BQ397*(1-Dash!$B$7)), BQ397*(1-Dash!$B$7), BQ395))</f>
        <v>0</v>
      </c>
      <c r="BR398" s="530">
        <f>IF(BR395&gt;(BR397*(1+Dash!$B$6)), BR397*(1+Dash!$B$6), IF(BR395&lt;(BR397*(1-Dash!$B$7)), BR397*(1-Dash!$B$7), BR395))</f>
        <v>0</v>
      </c>
      <c r="BS398" s="530">
        <f>IF(BS395&gt;(BS397*(1+Dash!$B$6)), BS397*(1+Dash!$B$6), IF(BS395&lt;(BS397*(1-Dash!$B$7)), BS397*(1-Dash!$B$7), BS395))</f>
        <v>0</v>
      </c>
      <c r="BT398" s="530">
        <f>IF(BT395&gt;(BT397*(1+Dash!$B$6)), BT397*(1+Dash!$B$6), IF(BT395&lt;(BT397*(1-Dash!$B$7)), BT397*(1-Dash!$B$7), BT395))</f>
        <v>0</v>
      </c>
      <c r="BU398" s="530">
        <f>IF(BU395&gt;(BU397*(1+Dash!$B$6)), BU397*(1+Dash!$B$6), IF(BU395&lt;(BU397*(1-Dash!$B$7)), BU397*(1-Dash!$B$7), BU395))</f>
        <v>0</v>
      </c>
      <c r="BV398" s="530">
        <f>IF(BV395&gt;(BV397*(1+Dash!$B$6)), BV397*(1+Dash!$B$6), IF(BV395&lt;(BV397*(1-Dash!$B$7)), BV397*(1-Dash!$B$7), BV395))</f>
        <v>0</v>
      </c>
      <c r="BW398" s="530">
        <f>IF(BW395&gt;(BW397*(1+Dash!$B$6)), BW397*(1+Dash!$B$6), IF(BW395&lt;(BW397*(1-Dash!$B$7)), BW397*(1-Dash!$B$7), BW395))</f>
        <v>0</v>
      </c>
      <c r="BX398" s="530">
        <f>IF(BX395&gt;(BX397*(1+Dash!$B$6)), BX397*(1+Dash!$B$6), IF(BX395&lt;(BX397*(1-Dash!$B$7)), BX397*(1-Dash!$B$7), BX395))</f>
        <v>0</v>
      </c>
      <c r="BY398" s="530">
        <f>IF(BY395&gt;(BY397*(1+Dash!$B$6)), BY397*(1+Dash!$B$6), IF(BY395&lt;(BY397*(1-Dash!$B$7)), BY397*(1-Dash!$B$7), BY395))</f>
        <v>10</v>
      </c>
      <c r="BZ398" s="530">
        <f>IF(BZ395&gt;(BZ397*(1+Dash!$B$6)), BZ397*(1+Dash!$B$6), IF(BZ395&lt;(BZ397*(1-Dash!$B$7)), BZ397*(1-Dash!$B$7), BZ395))</f>
        <v>19</v>
      </c>
      <c r="CA398" s="530">
        <f>IF(CA395&gt;(CA397*(1+Dash!$B$6)), CA397*(1+Dash!$B$6), IF(CA395&lt;(CA397*(1-Dash!$B$7)), CA397*(1-Dash!$B$7), CA395))</f>
        <v>0</v>
      </c>
    </row>
    <row r="399" spans="1:79" s="477" customFormat="1">
      <c r="A399" s="477" t="s">
        <v>113</v>
      </c>
      <c r="B399" s="477" t="s">
        <v>1888</v>
      </c>
      <c r="C399" s="477">
        <v>2018</v>
      </c>
      <c r="D399" s="477" t="s">
        <v>1934</v>
      </c>
      <c r="E399" s="530">
        <v>602</v>
      </c>
      <c r="F399" s="530">
        <v>534</v>
      </c>
      <c r="G399" s="530">
        <v>325</v>
      </c>
      <c r="H399" s="530">
        <v>219</v>
      </c>
      <c r="I399" s="530">
        <v>80</v>
      </c>
      <c r="J399" s="530">
        <v>0</v>
      </c>
      <c r="K399" s="530">
        <v>0</v>
      </c>
      <c r="L399" s="530">
        <v>0</v>
      </c>
      <c r="M399" s="530">
        <v>0</v>
      </c>
      <c r="N399" s="530">
        <v>0</v>
      </c>
      <c r="O399" s="530">
        <v>0</v>
      </c>
      <c r="P399" s="530">
        <v>0</v>
      </c>
      <c r="Q399" s="530">
        <v>0</v>
      </c>
      <c r="R399" s="530">
        <v>0</v>
      </c>
      <c r="S399" s="530">
        <v>0</v>
      </c>
      <c r="T399" s="530">
        <v>0</v>
      </c>
      <c r="U399" s="530">
        <v>0</v>
      </c>
      <c r="V399" s="530">
        <v>0</v>
      </c>
      <c r="W399" s="530">
        <v>0</v>
      </c>
      <c r="X399" s="530">
        <v>0</v>
      </c>
      <c r="Y399" s="530">
        <v>0</v>
      </c>
      <c r="Z399" s="530">
        <v>0</v>
      </c>
      <c r="AA399" s="530">
        <v>0</v>
      </c>
      <c r="AB399" s="530">
        <v>0</v>
      </c>
      <c r="AC399" s="530">
        <v>270</v>
      </c>
      <c r="AD399" s="530">
        <v>102</v>
      </c>
      <c r="AE399" s="530">
        <v>165</v>
      </c>
      <c r="AF399" s="530">
        <v>126</v>
      </c>
      <c r="AG399" s="530">
        <v>103</v>
      </c>
      <c r="AH399" s="530">
        <v>43</v>
      </c>
      <c r="AI399" s="530">
        <v>65</v>
      </c>
      <c r="AJ399" s="530">
        <v>38</v>
      </c>
      <c r="AK399" s="530">
        <v>167</v>
      </c>
      <c r="AL399" s="530">
        <v>59</v>
      </c>
      <c r="AM399" s="530">
        <v>100</v>
      </c>
      <c r="AN399" s="530">
        <v>88</v>
      </c>
      <c r="AO399" s="530">
        <v>0</v>
      </c>
      <c r="AP399" s="530">
        <v>0</v>
      </c>
      <c r="AQ399" s="530">
        <v>0</v>
      </c>
      <c r="AR399" s="530">
        <v>0</v>
      </c>
      <c r="AS399" s="530">
        <v>0</v>
      </c>
      <c r="AT399" s="530">
        <v>0</v>
      </c>
      <c r="AU399" s="530">
        <v>0</v>
      </c>
      <c r="AV399" s="530">
        <v>0</v>
      </c>
      <c r="AW399" s="530">
        <v>0</v>
      </c>
      <c r="AX399" s="530">
        <v>0</v>
      </c>
      <c r="AY399" s="530">
        <v>0</v>
      </c>
      <c r="AZ399" s="530">
        <v>0</v>
      </c>
      <c r="BA399" s="530">
        <v>446</v>
      </c>
      <c r="BB399" s="530">
        <v>225</v>
      </c>
      <c r="BC399" s="530">
        <v>231</v>
      </c>
      <c r="BD399" s="530">
        <v>148</v>
      </c>
      <c r="BE399" s="530">
        <v>311</v>
      </c>
      <c r="BF399" s="530">
        <v>177</v>
      </c>
      <c r="BG399" s="530">
        <v>154</v>
      </c>
      <c r="BH399" s="530">
        <v>85</v>
      </c>
      <c r="BI399" s="530">
        <v>135</v>
      </c>
      <c r="BJ399" s="530">
        <v>48</v>
      </c>
      <c r="BK399" s="530">
        <v>77</v>
      </c>
      <c r="BL399" s="530">
        <v>63</v>
      </c>
      <c r="BM399" s="530">
        <v>0</v>
      </c>
      <c r="BN399" s="530">
        <v>0</v>
      </c>
      <c r="BO399" s="530">
        <v>0</v>
      </c>
      <c r="BP399" s="530">
        <v>0</v>
      </c>
      <c r="BQ399" s="530">
        <v>0</v>
      </c>
      <c r="BR399" s="530">
        <v>0</v>
      </c>
      <c r="BS399" s="530">
        <v>0</v>
      </c>
      <c r="BT399" s="530">
        <v>0</v>
      </c>
      <c r="BU399" s="530">
        <v>0</v>
      </c>
      <c r="BV399" s="530">
        <v>0</v>
      </c>
      <c r="BW399" s="530">
        <v>0</v>
      </c>
      <c r="BX399" s="530">
        <v>0</v>
      </c>
      <c r="BY399" s="530">
        <v>6</v>
      </c>
      <c r="BZ399" s="530">
        <v>21</v>
      </c>
      <c r="CA399" s="530">
        <v>0</v>
      </c>
    </row>
    <row r="400" spans="1:79" s="477" customFormat="1">
      <c r="A400" s="477" t="s">
        <v>113</v>
      </c>
      <c r="B400" s="477" t="s">
        <v>1888</v>
      </c>
      <c r="C400" s="477">
        <v>2019</v>
      </c>
      <c r="D400" s="477" t="s">
        <v>1934</v>
      </c>
      <c r="E400" s="530">
        <v>668</v>
      </c>
      <c r="F400" s="530">
        <v>443</v>
      </c>
      <c r="G400" s="530">
        <v>260</v>
      </c>
      <c r="H400" s="530">
        <v>167</v>
      </c>
      <c r="I400" s="530">
        <v>64</v>
      </c>
      <c r="J400" s="530">
        <v>0</v>
      </c>
      <c r="K400" s="530">
        <v>0</v>
      </c>
      <c r="L400" s="530">
        <v>0</v>
      </c>
      <c r="M400" s="530">
        <v>0</v>
      </c>
      <c r="N400" s="530">
        <v>0</v>
      </c>
      <c r="O400" s="530">
        <v>0</v>
      </c>
      <c r="P400" s="530">
        <v>0</v>
      </c>
      <c r="Q400" s="530">
        <v>0</v>
      </c>
      <c r="R400" s="530">
        <v>0</v>
      </c>
      <c r="S400" s="530">
        <v>0</v>
      </c>
      <c r="T400" s="530">
        <v>0</v>
      </c>
      <c r="U400" s="530">
        <v>0</v>
      </c>
      <c r="V400" s="530">
        <v>0</v>
      </c>
      <c r="W400" s="530">
        <v>0</v>
      </c>
      <c r="X400" s="530">
        <v>0</v>
      </c>
      <c r="Y400" s="530">
        <v>0</v>
      </c>
      <c r="Z400" s="530">
        <v>0</v>
      </c>
      <c r="AA400" s="530">
        <v>0</v>
      </c>
      <c r="AB400" s="530">
        <v>0</v>
      </c>
      <c r="AC400" s="530">
        <v>290</v>
      </c>
      <c r="AD400" s="530">
        <v>202</v>
      </c>
      <c r="AE400" s="530">
        <v>190</v>
      </c>
      <c r="AF400" s="530">
        <v>121</v>
      </c>
      <c r="AG400" s="530">
        <v>113</v>
      </c>
      <c r="AH400" s="530">
        <v>87</v>
      </c>
      <c r="AI400" s="530">
        <v>80</v>
      </c>
      <c r="AJ400" s="530">
        <v>35</v>
      </c>
      <c r="AK400" s="530">
        <v>177</v>
      </c>
      <c r="AL400" s="530">
        <v>115</v>
      </c>
      <c r="AM400" s="530">
        <v>110</v>
      </c>
      <c r="AN400" s="530">
        <v>86</v>
      </c>
      <c r="AO400" s="530">
        <v>0</v>
      </c>
      <c r="AP400" s="530">
        <v>0</v>
      </c>
      <c r="AQ400" s="530">
        <v>0</v>
      </c>
      <c r="AR400" s="530">
        <v>0</v>
      </c>
      <c r="AS400" s="530">
        <v>0</v>
      </c>
      <c r="AT400" s="530">
        <v>0</v>
      </c>
      <c r="AU400" s="530">
        <v>0</v>
      </c>
      <c r="AV400" s="530">
        <v>0</v>
      </c>
      <c r="AW400" s="530">
        <v>0</v>
      </c>
      <c r="AX400" s="530">
        <v>0</v>
      </c>
      <c r="AY400" s="530">
        <v>0</v>
      </c>
      <c r="AZ400" s="530">
        <v>0</v>
      </c>
      <c r="BA400" s="530">
        <v>444</v>
      </c>
      <c r="BB400" s="530">
        <v>266</v>
      </c>
      <c r="BC400" s="530">
        <v>241</v>
      </c>
      <c r="BD400" s="530">
        <v>127</v>
      </c>
      <c r="BE400" s="530">
        <v>270</v>
      </c>
      <c r="BF400" s="530">
        <v>179</v>
      </c>
      <c r="BG400" s="530">
        <v>141</v>
      </c>
      <c r="BH400" s="530">
        <v>63</v>
      </c>
      <c r="BI400" s="530">
        <v>174</v>
      </c>
      <c r="BJ400" s="530">
        <v>87</v>
      </c>
      <c r="BK400" s="530">
        <v>100</v>
      </c>
      <c r="BL400" s="530">
        <v>64</v>
      </c>
      <c r="BM400" s="530">
        <v>0</v>
      </c>
      <c r="BN400" s="530">
        <v>0</v>
      </c>
      <c r="BO400" s="530">
        <v>0</v>
      </c>
      <c r="BP400" s="530">
        <v>0</v>
      </c>
      <c r="BQ400" s="530">
        <v>0</v>
      </c>
      <c r="BR400" s="530">
        <v>0</v>
      </c>
      <c r="BS400" s="530">
        <v>0</v>
      </c>
      <c r="BT400" s="530">
        <v>0</v>
      </c>
      <c r="BU400" s="530">
        <v>0</v>
      </c>
      <c r="BV400" s="530">
        <v>0</v>
      </c>
      <c r="BW400" s="530">
        <v>0</v>
      </c>
      <c r="BX400" s="530">
        <v>0</v>
      </c>
      <c r="BY400" s="530">
        <v>12</v>
      </c>
      <c r="BZ400" s="530">
        <v>33</v>
      </c>
      <c r="CA400" s="530">
        <v>0</v>
      </c>
    </row>
    <row r="401" spans="1:79" s="477" customFormat="1">
      <c r="A401" s="477" t="s">
        <v>113</v>
      </c>
      <c r="B401" s="477" t="s">
        <v>1888</v>
      </c>
      <c r="C401" s="477">
        <v>2020</v>
      </c>
      <c r="D401" s="477" t="s">
        <v>1934</v>
      </c>
      <c r="E401" s="530">
        <v>699</v>
      </c>
      <c r="F401" s="530">
        <v>524</v>
      </c>
      <c r="G401" s="530">
        <v>352</v>
      </c>
      <c r="H401" s="530">
        <v>212</v>
      </c>
      <c r="I401" s="530">
        <v>89</v>
      </c>
      <c r="J401" s="530">
        <v>0</v>
      </c>
      <c r="K401" s="530">
        <v>0</v>
      </c>
      <c r="L401" s="530">
        <v>0</v>
      </c>
      <c r="M401" s="530">
        <v>0</v>
      </c>
      <c r="N401" s="530">
        <v>215</v>
      </c>
      <c r="O401" s="530">
        <v>21</v>
      </c>
      <c r="P401" s="530">
        <v>194</v>
      </c>
      <c r="Q401" s="530">
        <v>0</v>
      </c>
      <c r="R401" s="530">
        <v>0</v>
      </c>
      <c r="S401" s="530">
        <v>0</v>
      </c>
      <c r="T401" s="530">
        <v>0</v>
      </c>
      <c r="U401" s="530">
        <v>0</v>
      </c>
      <c r="V401" s="530">
        <v>0</v>
      </c>
      <c r="W401" s="530">
        <v>0</v>
      </c>
      <c r="X401" s="530">
        <v>0</v>
      </c>
      <c r="Y401" s="530">
        <v>0</v>
      </c>
      <c r="Z401" s="530">
        <v>0</v>
      </c>
      <c r="AA401" s="530">
        <v>0</v>
      </c>
      <c r="AB401" s="530">
        <v>0</v>
      </c>
      <c r="AC401" s="530">
        <v>257</v>
      </c>
      <c r="AD401" s="530">
        <v>145</v>
      </c>
      <c r="AE401" s="530">
        <v>175</v>
      </c>
      <c r="AF401" s="530">
        <v>112</v>
      </c>
      <c r="AG401" s="530">
        <v>96</v>
      </c>
      <c r="AH401" s="530">
        <v>52</v>
      </c>
      <c r="AI401" s="530">
        <v>71</v>
      </c>
      <c r="AJ401" s="530">
        <v>30</v>
      </c>
      <c r="AK401" s="530">
        <v>161</v>
      </c>
      <c r="AL401" s="530">
        <v>93</v>
      </c>
      <c r="AM401" s="530">
        <v>104</v>
      </c>
      <c r="AN401" s="530">
        <v>82</v>
      </c>
      <c r="AO401" s="530">
        <v>0</v>
      </c>
      <c r="AP401" s="530">
        <v>0</v>
      </c>
      <c r="AQ401" s="530">
        <v>0</v>
      </c>
      <c r="AR401" s="530">
        <v>0</v>
      </c>
      <c r="AS401" s="530">
        <v>0</v>
      </c>
      <c r="AT401" s="530">
        <v>0</v>
      </c>
      <c r="AU401" s="530">
        <v>0</v>
      </c>
      <c r="AV401" s="530">
        <v>0</v>
      </c>
      <c r="AW401" s="530">
        <v>0</v>
      </c>
      <c r="AX401" s="530">
        <v>0</v>
      </c>
      <c r="AY401" s="530">
        <v>0</v>
      </c>
      <c r="AZ401" s="530">
        <v>0</v>
      </c>
      <c r="BA401" s="530">
        <v>482</v>
      </c>
      <c r="BB401" s="530">
        <v>290</v>
      </c>
      <c r="BC401" s="530">
        <v>262</v>
      </c>
      <c r="BD401" s="530">
        <v>164</v>
      </c>
      <c r="BE401" s="530">
        <v>280</v>
      </c>
      <c r="BF401" s="530">
        <v>187</v>
      </c>
      <c r="BG401" s="530">
        <v>140</v>
      </c>
      <c r="BH401" s="530">
        <v>71</v>
      </c>
      <c r="BI401" s="530">
        <v>202</v>
      </c>
      <c r="BJ401" s="530">
        <v>103</v>
      </c>
      <c r="BK401" s="530">
        <v>122</v>
      </c>
      <c r="BL401" s="530">
        <v>93</v>
      </c>
      <c r="BM401" s="530">
        <v>0</v>
      </c>
      <c r="BN401" s="530">
        <v>0</v>
      </c>
      <c r="BO401" s="530">
        <v>0</v>
      </c>
      <c r="BP401" s="530">
        <v>0</v>
      </c>
      <c r="BQ401" s="530">
        <v>0</v>
      </c>
      <c r="BR401" s="530">
        <v>0</v>
      </c>
      <c r="BS401" s="530">
        <v>0</v>
      </c>
      <c r="BT401" s="530">
        <v>0</v>
      </c>
      <c r="BU401" s="530">
        <v>0</v>
      </c>
      <c r="BV401" s="530">
        <v>0</v>
      </c>
      <c r="BW401" s="530">
        <v>0</v>
      </c>
      <c r="BX401" s="530">
        <v>0</v>
      </c>
      <c r="BY401" s="530">
        <v>10</v>
      </c>
      <c r="BZ401" s="530">
        <v>13</v>
      </c>
      <c r="CA401" s="530">
        <v>0</v>
      </c>
    </row>
    <row r="402" spans="1:79" s="477" customFormat="1">
      <c r="A402" s="477" t="s">
        <v>113</v>
      </c>
      <c r="B402" s="477" t="s">
        <v>1888</v>
      </c>
      <c r="C402" s="477">
        <v>2021</v>
      </c>
      <c r="D402" s="477" t="s">
        <v>1934</v>
      </c>
      <c r="E402" s="530">
        <v>643</v>
      </c>
      <c r="F402" s="530">
        <v>455</v>
      </c>
      <c r="G402" s="530">
        <v>302</v>
      </c>
      <c r="H402" s="530">
        <v>165</v>
      </c>
      <c r="I402" s="530">
        <v>72</v>
      </c>
      <c r="J402" s="530">
        <v>2</v>
      </c>
      <c r="K402" s="530">
        <v>1</v>
      </c>
      <c r="L402" s="530">
        <v>0</v>
      </c>
      <c r="M402" s="530">
        <v>0</v>
      </c>
      <c r="N402" s="530">
        <v>192</v>
      </c>
      <c r="O402" s="530">
        <v>0</v>
      </c>
      <c r="P402" s="530">
        <v>192</v>
      </c>
      <c r="Q402" s="530">
        <v>0</v>
      </c>
      <c r="R402" s="530">
        <v>0</v>
      </c>
      <c r="S402" s="530">
        <v>0</v>
      </c>
      <c r="T402" s="530">
        <v>0</v>
      </c>
      <c r="U402" s="530">
        <v>0</v>
      </c>
      <c r="V402" s="530">
        <v>0</v>
      </c>
      <c r="W402" s="530">
        <v>0</v>
      </c>
      <c r="X402" s="530">
        <v>0</v>
      </c>
      <c r="Y402" s="530">
        <v>0</v>
      </c>
      <c r="Z402" s="530">
        <v>0</v>
      </c>
      <c r="AA402" s="530">
        <v>0</v>
      </c>
      <c r="AB402" s="530">
        <v>0</v>
      </c>
      <c r="AC402" s="530">
        <v>238</v>
      </c>
      <c r="AD402" s="530">
        <v>127</v>
      </c>
      <c r="AE402" s="530">
        <v>162</v>
      </c>
      <c r="AF402" s="530">
        <v>97</v>
      </c>
      <c r="AG402" s="530">
        <v>63</v>
      </c>
      <c r="AH402" s="530">
        <v>29</v>
      </c>
      <c r="AI402" s="530">
        <v>40</v>
      </c>
      <c r="AJ402" s="530">
        <v>13</v>
      </c>
      <c r="AK402" s="530">
        <v>175</v>
      </c>
      <c r="AL402" s="530">
        <v>98</v>
      </c>
      <c r="AM402" s="530">
        <v>122</v>
      </c>
      <c r="AN402" s="530">
        <v>84</v>
      </c>
      <c r="AO402" s="530">
        <v>0</v>
      </c>
      <c r="AP402" s="530">
        <v>0</v>
      </c>
      <c r="AQ402" s="530">
        <v>0</v>
      </c>
      <c r="AR402" s="530">
        <v>0</v>
      </c>
      <c r="AS402" s="530">
        <v>0</v>
      </c>
      <c r="AT402" s="530">
        <v>0</v>
      </c>
      <c r="AU402" s="530">
        <v>0</v>
      </c>
      <c r="AV402" s="530">
        <v>0</v>
      </c>
      <c r="AW402" s="530">
        <v>0</v>
      </c>
      <c r="AX402" s="530">
        <v>0</v>
      </c>
      <c r="AY402" s="530">
        <v>0</v>
      </c>
      <c r="AZ402" s="530">
        <v>0</v>
      </c>
      <c r="BA402" s="530">
        <v>459</v>
      </c>
      <c r="BB402" s="530">
        <v>304</v>
      </c>
      <c r="BC402" s="530">
        <v>251</v>
      </c>
      <c r="BD402" s="530">
        <v>132</v>
      </c>
      <c r="BE402" s="530">
        <v>243</v>
      </c>
      <c r="BF402" s="530">
        <v>174</v>
      </c>
      <c r="BG402" s="530">
        <v>122</v>
      </c>
      <c r="BH402" s="530">
        <v>51</v>
      </c>
      <c r="BI402" s="530">
        <v>216</v>
      </c>
      <c r="BJ402" s="530">
        <v>130</v>
      </c>
      <c r="BK402" s="530">
        <v>129</v>
      </c>
      <c r="BL402" s="530">
        <v>81</v>
      </c>
      <c r="BM402" s="530">
        <v>0</v>
      </c>
      <c r="BN402" s="530">
        <v>0</v>
      </c>
      <c r="BO402" s="530">
        <v>0</v>
      </c>
      <c r="BP402" s="530">
        <v>0</v>
      </c>
      <c r="BQ402" s="530">
        <v>0</v>
      </c>
      <c r="BR402" s="530">
        <v>0</v>
      </c>
      <c r="BS402" s="530">
        <v>0</v>
      </c>
      <c r="BT402" s="530">
        <v>0</v>
      </c>
      <c r="BU402" s="530">
        <v>0</v>
      </c>
      <c r="BV402" s="530">
        <v>0</v>
      </c>
      <c r="BW402" s="530">
        <v>0</v>
      </c>
      <c r="BX402" s="530">
        <v>0</v>
      </c>
      <c r="BY402" s="530">
        <v>10</v>
      </c>
      <c r="BZ402" s="530">
        <v>29</v>
      </c>
      <c r="CA402" s="530">
        <v>0</v>
      </c>
    </row>
    <row r="403" spans="1:79" s="477" customFormat="1">
      <c r="A403" s="477" t="s">
        <v>113</v>
      </c>
      <c r="B403" s="477" t="s">
        <v>1888</v>
      </c>
      <c r="C403" s="477">
        <v>2022</v>
      </c>
      <c r="D403" s="477" t="s">
        <v>1934</v>
      </c>
      <c r="E403" s="530">
        <v>621</v>
      </c>
      <c r="F403" s="530">
        <v>383</v>
      </c>
      <c r="G403" s="530">
        <v>249</v>
      </c>
      <c r="H403" s="530">
        <v>128</v>
      </c>
      <c r="I403" s="530">
        <v>46</v>
      </c>
      <c r="J403" s="530">
        <v>1</v>
      </c>
      <c r="K403" s="530">
        <v>0</v>
      </c>
      <c r="L403" s="530">
        <v>0</v>
      </c>
      <c r="M403" s="530">
        <v>0</v>
      </c>
      <c r="N403" s="530">
        <v>230</v>
      </c>
      <c r="O403" s="530">
        <v>1</v>
      </c>
      <c r="P403" s="530">
        <v>229</v>
      </c>
      <c r="Q403" s="530">
        <v>0</v>
      </c>
      <c r="R403" s="530">
        <v>0</v>
      </c>
      <c r="S403" s="530">
        <v>0</v>
      </c>
      <c r="T403" s="530">
        <v>0</v>
      </c>
      <c r="U403" s="530">
        <v>0</v>
      </c>
      <c r="V403" s="530">
        <v>0</v>
      </c>
      <c r="W403" s="530">
        <v>0</v>
      </c>
      <c r="X403" s="530">
        <v>0</v>
      </c>
      <c r="Y403" s="530">
        <v>0</v>
      </c>
      <c r="Z403" s="530">
        <v>0</v>
      </c>
      <c r="AA403" s="530">
        <v>0</v>
      </c>
      <c r="AB403" s="530">
        <v>0</v>
      </c>
      <c r="AC403" s="530">
        <v>301</v>
      </c>
      <c r="AD403" s="530">
        <v>172</v>
      </c>
      <c r="AE403" s="530">
        <v>176</v>
      </c>
      <c r="AF403" s="530">
        <v>118</v>
      </c>
      <c r="AG403" s="530">
        <v>130</v>
      </c>
      <c r="AH403" s="530">
        <v>80</v>
      </c>
      <c r="AI403" s="530">
        <v>77</v>
      </c>
      <c r="AJ403" s="530">
        <v>36</v>
      </c>
      <c r="AK403" s="530">
        <v>171</v>
      </c>
      <c r="AL403" s="530">
        <v>92</v>
      </c>
      <c r="AM403" s="530">
        <v>99</v>
      </c>
      <c r="AN403" s="530">
        <v>82</v>
      </c>
      <c r="AO403" s="530">
        <v>0</v>
      </c>
      <c r="AP403" s="530">
        <v>0</v>
      </c>
      <c r="AQ403" s="530">
        <v>0</v>
      </c>
      <c r="AR403" s="530">
        <v>0</v>
      </c>
      <c r="AS403" s="530">
        <v>0</v>
      </c>
      <c r="AT403" s="530">
        <v>0</v>
      </c>
      <c r="AU403" s="530">
        <v>0</v>
      </c>
      <c r="AV403" s="530">
        <v>0</v>
      </c>
      <c r="AW403" s="530">
        <v>0</v>
      </c>
      <c r="AX403" s="530">
        <v>0</v>
      </c>
      <c r="AY403" s="530">
        <v>0</v>
      </c>
      <c r="AZ403" s="530">
        <v>0</v>
      </c>
      <c r="BA403" s="530">
        <v>511</v>
      </c>
      <c r="BB403" s="530">
        <v>331</v>
      </c>
      <c r="BC403" s="530">
        <v>238</v>
      </c>
      <c r="BD403" s="530">
        <v>147</v>
      </c>
      <c r="BE403" s="530">
        <v>280</v>
      </c>
      <c r="BF403" s="530">
        <v>197</v>
      </c>
      <c r="BG403" s="530">
        <v>105</v>
      </c>
      <c r="BH403" s="530">
        <v>58</v>
      </c>
      <c r="BI403" s="530">
        <v>231</v>
      </c>
      <c r="BJ403" s="530">
        <v>134</v>
      </c>
      <c r="BK403" s="530">
        <v>133</v>
      </c>
      <c r="BL403" s="530">
        <v>89</v>
      </c>
      <c r="BM403" s="530">
        <v>0</v>
      </c>
      <c r="BN403" s="530">
        <v>0</v>
      </c>
      <c r="BO403" s="530">
        <v>0</v>
      </c>
      <c r="BP403" s="530">
        <v>0</v>
      </c>
      <c r="BQ403" s="530">
        <v>0</v>
      </c>
      <c r="BR403" s="530">
        <v>0</v>
      </c>
      <c r="BS403" s="530">
        <v>0</v>
      </c>
      <c r="BT403" s="530">
        <v>0</v>
      </c>
      <c r="BU403" s="530">
        <v>0</v>
      </c>
      <c r="BV403" s="530">
        <v>0</v>
      </c>
      <c r="BW403" s="530">
        <v>0</v>
      </c>
      <c r="BX403" s="530">
        <v>0</v>
      </c>
      <c r="BY403" s="530">
        <v>18</v>
      </c>
      <c r="BZ403" s="530">
        <v>40</v>
      </c>
      <c r="CA403" s="530">
        <v>0</v>
      </c>
    </row>
    <row r="404" spans="1:79" s="477" customFormat="1">
      <c r="A404" s="477" t="s">
        <v>113</v>
      </c>
      <c r="B404" s="477" t="s">
        <v>1888</v>
      </c>
      <c r="C404" s="477">
        <v>2023</v>
      </c>
      <c r="D404" s="477" t="s">
        <v>1934</v>
      </c>
      <c r="E404" s="530">
        <v>749</v>
      </c>
      <c r="F404" s="530">
        <v>393</v>
      </c>
      <c r="G404" s="530">
        <v>307</v>
      </c>
      <c r="H404" s="530">
        <v>121</v>
      </c>
      <c r="I404" s="530">
        <v>59</v>
      </c>
      <c r="J404" s="530">
        <v>0</v>
      </c>
      <c r="K404" s="530">
        <v>0</v>
      </c>
      <c r="L404" s="530">
        <v>0</v>
      </c>
      <c r="M404" s="530">
        <v>0</v>
      </c>
      <c r="N404" s="530">
        <v>172</v>
      </c>
      <c r="O404" s="530">
        <v>0</v>
      </c>
      <c r="P404" s="530">
        <v>172</v>
      </c>
      <c r="Q404" s="530">
        <v>0</v>
      </c>
      <c r="R404" s="530">
        <v>0</v>
      </c>
      <c r="S404" s="530">
        <v>0</v>
      </c>
      <c r="T404" s="530">
        <v>0</v>
      </c>
      <c r="U404" s="530">
        <v>0</v>
      </c>
      <c r="V404" s="530">
        <v>0</v>
      </c>
      <c r="W404" s="530">
        <v>0</v>
      </c>
      <c r="X404" s="530">
        <v>0</v>
      </c>
      <c r="Y404" s="530">
        <v>0</v>
      </c>
      <c r="Z404" s="530">
        <v>0</v>
      </c>
      <c r="AA404" s="530">
        <v>0</v>
      </c>
      <c r="AB404" s="530">
        <v>0</v>
      </c>
      <c r="AC404" s="530">
        <v>232</v>
      </c>
      <c r="AD404" s="530">
        <v>123</v>
      </c>
      <c r="AE404" s="530">
        <v>119</v>
      </c>
      <c r="AF404" s="530">
        <v>108</v>
      </c>
      <c r="AG404" s="530">
        <v>83</v>
      </c>
      <c r="AH404" s="530">
        <v>32</v>
      </c>
      <c r="AI404" s="530">
        <v>43</v>
      </c>
      <c r="AJ404" s="530">
        <v>31</v>
      </c>
      <c r="AK404" s="530">
        <v>149</v>
      </c>
      <c r="AL404" s="530">
        <v>91</v>
      </c>
      <c r="AM404" s="530">
        <v>76</v>
      </c>
      <c r="AN404" s="530">
        <v>77</v>
      </c>
      <c r="AO404" s="530">
        <v>0</v>
      </c>
      <c r="AP404" s="530">
        <v>0</v>
      </c>
      <c r="AQ404" s="530">
        <v>0</v>
      </c>
      <c r="AR404" s="530">
        <v>0</v>
      </c>
      <c r="AS404" s="530">
        <v>0</v>
      </c>
      <c r="AT404" s="530">
        <v>0</v>
      </c>
      <c r="AU404" s="530">
        <v>0</v>
      </c>
      <c r="AV404" s="530">
        <v>0</v>
      </c>
      <c r="AW404" s="530">
        <v>0</v>
      </c>
      <c r="AX404" s="530">
        <v>0</v>
      </c>
      <c r="AY404" s="530">
        <v>0</v>
      </c>
      <c r="AZ404" s="530">
        <v>0</v>
      </c>
      <c r="BA404" s="530">
        <v>480</v>
      </c>
      <c r="BB404" s="530">
        <v>337</v>
      </c>
      <c r="BC404" s="530">
        <v>213</v>
      </c>
      <c r="BD404" s="530">
        <v>133</v>
      </c>
      <c r="BE404" s="530">
        <v>290</v>
      </c>
      <c r="BF404" s="530">
        <v>226</v>
      </c>
      <c r="BG404" s="530">
        <v>107</v>
      </c>
      <c r="BH404" s="530">
        <v>56</v>
      </c>
      <c r="BI404" s="530">
        <v>190</v>
      </c>
      <c r="BJ404" s="530">
        <v>111</v>
      </c>
      <c r="BK404" s="530">
        <v>106</v>
      </c>
      <c r="BL404" s="530">
        <v>77</v>
      </c>
      <c r="BM404" s="530">
        <v>0</v>
      </c>
      <c r="BN404" s="530">
        <v>0</v>
      </c>
      <c r="BO404" s="530">
        <v>0</v>
      </c>
      <c r="BP404" s="530">
        <v>0</v>
      </c>
      <c r="BQ404" s="530">
        <v>0</v>
      </c>
      <c r="BR404" s="530">
        <v>0</v>
      </c>
      <c r="BS404" s="530">
        <v>0</v>
      </c>
      <c r="BT404" s="530">
        <v>0</v>
      </c>
      <c r="BU404" s="530">
        <v>0</v>
      </c>
      <c r="BV404" s="530">
        <v>0</v>
      </c>
      <c r="BW404" s="530">
        <v>0</v>
      </c>
      <c r="BX404" s="530">
        <v>0</v>
      </c>
      <c r="BY404" s="530">
        <v>5</v>
      </c>
      <c r="BZ404" s="530">
        <v>22</v>
      </c>
      <c r="CA404" s="530">
        <v>0</v>
      </c>
    </row>
    <row r="405" spans="1:79" s="477" customFormat="1">
      <c r="A405" s="477" t="s">
        <v>113</v>
      </c>
      <c r="B405" s="477" t="s">
        <v>1888</v>
      </c>
      <c r="C405" s="477">
        <v>2024</v>
      </c>
      <c r="D405" s="477" t="s">
        <v>1934</v>
      </c>
      <c r="E405" s="530">
        <v>725</v>
      </c>
      <c r="F405" s="530">
        <v>339</v>
      </c>
      <c r="G405" s="530">
        <v>267</v>
      </c>
      <c r="H405" s="530">
        <v>117</v>
      </c>
      <c r="I405" s="530">
        <v>53</v>
      </c>
      <c r="J405" s="530">
        <v>0</v>
      </c>
      <c r="K405" s="530">
        <v>0</v>
      </c>
      <c r="L405" s="530">
        <v>0</v>
      </c>
      <c r="M405" s="530">
        <v>0</v>
      </c>
      <c r="N405" s="530">
        <v>152</v>
      </c>
      <c r="O405" s="530">
        <v>0</v>
      </c>
      <c r="P405" s="530">
        <v>152</v>
      </c>
      <c r="Q405" s="530">
        <v>236</v>
      </c>
      <c r="R405" s="530">
        <v>66</v>
      </c>
      <c r="S405" s="530">
        <v>77</v>
      </c>
      <c r="T405" s="530">
        <v>120</v>
      </c>
      <c r="U405" s="530">
        <v>10</v>
      </c>
      <c r="V405" s="530">
        <v>4</v>
      </c>
      <c r="W405" s="530">
        <v>6</v>
      </c>
      <c r="X405" s="530">
        <v>7</v>
      </c>
      <c r="Y405" s="530">
        <v>226</v>
      </c>
      <c r="Z405" s="530">
        <v>62</v>
      </c>
      <c r="AA405" s="530">
        <v>71</v>
      </c>
      <c r="AB405" s="530">
        <v>113</v>
      </c>
      <c r="AC405" s="530">
        <v>197</v>
      </c>
      <c r="AD405" s="530">
        <v>81</v>
      </c>
      <c r="AE405" s="530">
        <v>114</v>
      </c>
      <c r="AF405" s="530">
        <v>85</v>
      </c>
      <c r="AG405" s="530">
        <v>11</v>
      </c>
      <c r="AH405" s="530">
        <v>4</v>
      </c>
      <c r="AI405" s="530">
        <v>8</v>
      </c>
      <c r="AJ405" s="530">
        <v>11</v>
      </c>
      <c r="AK405" s="530">
        <v>186</v>
      </c>
      <c r="AL405" s="530">
        <v>77</v>
      </c>
      <c r="AM405" s="530">
        <v>106</v>
      </c>
      <c r="AN405" s="530">
        <v>74</v>
      </c>
      <c r="AO405" s="530">
        <v>0</v>
      </c>
      <c r="AP405" s="530">
        <v>0</v>
      </c>
      <c r="AQ405" s="530">
        <v>0</v>
      </c>
      <c r="AR405" s="530">
        <v>0</v>
      </c>
      <c r="AS405" s="530">
        <v>0</v>
      </c>
      <c r="AT405" s="530">
        <v>0</v>
      </c>
      <c r="AU405" s="530">
        <v>0</v>
      </c>
      <c r="AV405" s="530">
        <v>0</v>
      </c>
      <c r="AW405" s="530">
        <v>0</v>
      </c>
      <c r="AX405" s="530">
        <v>0</v>
      </c>
      <c r="AY405" s="530">
        <v>0</v>
      </c>
      <c r="AZ405" s="530">
        <v>0</v>
      </c>
      <c r="BA405" s="530">
        <v>513</v>
      </c>
      <c r="BB405" s="530">
        <v>311</v>
      </c>
      <c r="BC405" s="530">
        <v>212</v>
      </c>
      <c r="BD405" s="530">
        <v>151</v>
      </c>
      <c r="BE405" s="530">
        <v>265</v>
      </c>
      <c r="BF405" s="530">
        <v>186</v>
      </c>
      <c r="BG405" s="530">
        <v>80</v>
      </c>
      <c r="BH405" s="530">
        <v>54</v>
      </c>
      <c r="BI405" s="530">
        <v>248</v>
      </c>
      <c r="BJ405" s="530">
        <v>125</v>
      </c>
      <c r="BK405" s="530">
        <v>132</v>
      </c>
      <c r="BL405" s="530">
        <v>97</v>
      </c>
      <c r="BM405" s="530">
        <v>0</v>
      </c>
      <c r="BN405" s="530">
        <v>0</v>
      </c>
      <c r="BO405" s="530">
        <v>0</v>
      </c>
      <c r="BP405" s="530">
        <v>0</v>
      </c>
      <c r="BQ405" s="530">
        <v>0</v>
      </c>
      <c r="BR405" s="530">
        <v>0</v>
      </c>
      <c r="BS405" s="530">
        <v>0</v>
      </c>
      <c r="BT405" s="530">
        <v>0</v>
      </c>
      <c r="BU405" s="530">
        <v>0</v>
      </c>
      <c r="BV405" s="530">
        <v>0</v>
      </c>
      <c r="BW405" s="530">
        <v>0</v>
      </c>
      <c r="BX405" s="530">
        <v>0</v>
      </c>
      <c r="BY405" s="530">
        <v>11</v>
      </c>
      <c r="BZ405" s="530">
        <v>22</v>
      </c>
      <c r="CA405" s="530">
        <v>0</v>
      </c>
    </row>
    <row r="406" spans="1:79" s="477" customFormat="1">
      <c r="A406" s="477" t="s">
        <v>113</v>
      </c>
      <c r="B406" s="477" t="s">
        <v>1888</v>
      </c>
      <c r="C406" s="477">
        <v>2025</v>
      </c>
      <c r="D406" s="477" t="s">
        <v>1935</v>
      </c>
      <c r="E406" s="530">
        <v>671</v>
      </c>
      <c r="F406" s="530">
        <v>357</v>
      </c>
      <c r="G406" s="530">
        <v>242</v>
      </c>
      <c r="H406" s="530">
        <v>130</v>
      </c>
      <c r="I406" s="530">
        <v>53</v>
      </c>
      <c r="J406" s="530">
        <v>0</v>
      </c>
      <c r="K406" s="530">
        <v>0</v>
      </c>
      <c r="L406" s="530">
        <v>0</v>
      </c>
      <c r="M406" s="530">
        <v>0</v>
      </c>
      <c r="N406" s="530">
        <v>194</v>
      </c>
      <c r="O406" s="530">
        <v>4</v>
      </c>
      <c r="P406" s="530">
        <v>190</v>
      </c>
      <c r="Q406" s="530">
        <v>47</v>
      </c>
      <c r="R406" s="530">
        <v>13</v>
      </c>
      <c r="S406" s="530">
        <v>15</v>
      </c>
      <c r="T406" s="530">
        <v>24</v>
      </c>
      <c r="U406" s="530">
        <v>2</v>
      </c>
      <c r="V406" s="530">
        <v>1</v>
      </c>
      <c r="W406" s="530">
        <v>1</v>
      </c>
      <c r="X406" s="530">
        <v>1</v>
      </c>
      <c r="Y406" s="530">
        <v>45</v>
      </c>
      <c r="Z406" s="530">
        <v>12</v>
      </c>
      <c r="AA406" s="530">
        <v>14</v>
      </c>
      <c r="AB406" s="530">
        <v>23</v>
      </c>
      <c r="AC406" s="530">
        <v>256</v>
      </c>
      <c r="AD406" s="530">
        <v>135</v>
      </c>
      <c r="AE406" s="530">
        <v>157</v>
      </c>
      <c r="AF406" s="530">
        <v>110</v>
      </c>
      <c r="AG406" s="530">
        <v>82</v>
      </c>
      <c r="AH406" s="530">
        <v>43</v>
      </c>
      <c r="AI406" s="530">
        <v>52</v>
      </c>
      <c r="AJ406" s="530">
        <v>27</v>
      </c>
      <c r="AK406" s="530">
        <v>174</v>
      </c>
      <c r="AL406" s="530">
        <v>92</v>
      </c>
      <c r="AM406" s="530">
        <v>105</v>
      </c>
      <c r="AN406" s="530">
        <v>83</v>
      </c>
      <c r="AO406" s="530">
        <v>0</v>
      </c>
      <c r="AP406" s="530">
        <v>0</v>
      </c>
      <c r="AQ406" s="530">
        <v>0</v>
      </c>
      <c r="AR406" s="530">
        <v>0</v>
      </c>
      <c r="AS406" s="530">
        <v>0</v>
      </c>
      <c r="AT406" s="530">
        <v>0</v>
      </c>
      <c r="AU406" s="530">
        <v>0</v>
      </c>
      <c r="AV406" s="530">
        <v>0</v>
      </c>
      <c r="AW406" s="530">
        <v>0</v>
      </c>
      <c r="AX406" s="530">
        <v>0</v>
      </c>
      <c r="AY406" s="530">
        <v>0</v>
      </c>
      <c r="AZ406" s="530">
        <v>0</v>
      </c>
      <c r="BA406" s="530">
        <v>499</v>
      </c>
      <c r="BB406" s="530">
        <v>308</v>
      </c>
      <c r="BC406" s="530">
        <v>248</v>
      </c>
      <c r="BD406" s="530">
        <v>150</v>
      </c>
      <c r="BE406" s="530">
        <v>291</v>
      </c>
      <c r="BF406" s="530">
        <v>200</v>
      </c>
      <c r="BG406" s="530">
        <v>127</v>
      </c>
      <c r="BH406" s="530">
        <v>66</v>
      </c>
      <c r="BI406" s="530">
        <v>208</v>
      </c>
      <c r="BJ406" s="530">
        <v>108</v>
      </c>
      <c r="BK406" s="530">
        <v>121</v>
      </c>
      <c r="BL406" s="530">
        <v>84</v>
      </c>
      <c r="BM406" s="530">
        <v>0</v>
      </c>
      <c r="BN406" s="530">
        <v>0</v>
      </c>
      <c r="BO406" s="530">
        <v>0</v>
      </c>
      <c r="BP406" s="530">
        <v>0</v>
      </c>
      <c r="BQ406" s="530">
        <v>0</v>
      </c>
      <c r="BR406" s="530">
        <v>0</v>
      </c>
      <c r="BS406" s="530">
        <v>0</v>
      </c>
      <c r="BT406" s="530">
        <v>0</v>
      </c>
      <c r="BU406" s="530">
        <v>0</v>
      </c>
      <c r="BV406" s="530">
        <v>0</v>
      </c>
      <c r="BW406" s="530">
        <v>0</v>
      </c>
      <c r="BX406" s="530">
        <v>0</v>
      </c>
      <c r="BY406" s="530">
        <v>11</v>
      </c>
      <c r="BZ406" s="530">
        <v>26</v>
      </c>
      <c r="CA406" s="530">
        <v>0</v>
      </c>
    </row>
    <row r="407" spans="1:79" s="477" customFormat="1">
      <c r="A407" s="477" t="s">
        <v>113</v>
      </c>
      <c r="B407" s="477" t="s">
        <v>1888</v>
      </c>
      <c r="C407" s="477">
        <v>2026</v>
      </c>
      <c r="D407" s="477" t="s">
        <v>1935</v>
      </c>
      <c r="E407" s="530">
        <v>671</v>
      </c>
      <c r="F407" s="530">
        <v>360</v>
      </c>
      <c r="G407" s="530">
        <v>244</v>
      </c>
      <c r="H407" s="530">
        <v>131</v>
      </c>
      <c r="I407" s="530">
        <v>54</v>
      </c>
      <c r="J407" s="530">
        <v>0</v>
      </c>
      <c r="K407" s="530">
        <v>0</v>
      </c>
      <c r="L407" s="530">
        <v>0</v>
      </c>
      <c r="M407" s="530">
        <v>0</v>
      </c>
      <c r="N407" s="530">
        <v>193</v>
      </c>
      <c r="O407" s="530">
        <v>4</v>
      </c>
      <c r="P407" s="530">
        <v>189</v>
      </c>
      <c r="Q407" s="530">
        <v>47</v>
      </c>
      <c r="R407" s="530">
        <v>13</v>
      </c>
      <c r="S407" s="530">
        <v>15</v>
      </c>
      <c r="T407" s="530">
        <v>24</v>
      </c>
      <c r="U407" s="530">
        <v>2</v>
      </c>
      <c r="V407" s="530">
        <v>1</v>
      </c>
      <c r="W407" s="530">
        <v>1</v>
      </c>
      <c r="X407" s="530">
        <v>1</v>
      </c>
      <c r="Y407" s="530">
        <v>45</v>
      </c>
      <c r="Z407" s="530">
        <v>12</v>
      </c>
      <c r="AA407" s="530">
        <v>14</v>
      </c>
      <c r="AB407" s="530">
        <v>23</v>
      </c>
      <c r="AC407" s="530">
        <v>261</v>
      </c>
      <c r="AD407" s="530">
        <v>137</v>
      </c>
      <c r="AE407" s="530">
        <v>160</v>
      </c>
      <c r="AF407" s="530">
        <v>112</v>
      </c>
      <c r="AG407" s="530">
        <v>84</v>
      </c>
      <c r="AH407" s="530">
        <v>43</v>
      </c>
      <c r="AI407" s="530">
        <v>53</v>
      </c>
      <c r="AJ407" s="530">
        <v>27</v>
      </c>
      <c r="AK407" s="530">
        <v>177</v>
      </c>
      <c r="AL407" s="530">
        <v>94</v>
      </c>
      <c r="AM407" s="530">
        <v>107</v>
      </c>
      <c r="AN407" s="530">
        <v>85</v>
      </c>
      <c r="AO407" s="530">
        <v>0</v>
      </c>
      <c r="AP407" s="530">
        <v>0</v>
      </c>
      <c r="AQ407" s="530">
        <v>0</v>
      </c>
      <c r="AR407" s="530">
        <v>0</v>
      </c>
      <c r="AS407" s="530">
        <v>0</v>
      </c>
      <c r="AT407" s="530">
        <v>0</v>
      </c>
      <c r="AU407" s="530">
        <v>0</v>
      </c>
      <c r="AV407" s="530">
        <v>0</v>
      </c>
      <c r="AW407" s="530">
        <v>0</v>
      </c>
      <c r="AX407" s="530">
        <v>0</v>
      </c>
      <c r="AY407" s="530">
        <v>0</v>
      </c>
      <c r="AZ407" s="530">
        <v>0</v>
      </c>
      <c r="BA407" s="530">
        <v>500</v>
      </c>
      <c r="BB407" s="530">
        <v>309</v>
      </c>
      <c r="BC407" s="530">
        <v>248</v>
      </c>
      <c r="BD407" s="530">
        <v>150</v>
      </c>
      <c r="BE407" s="530">
        <v>292</v>
      </c>
      <c r="BF407" s="530">
        <v>200</v>
      </c>
      <c r="BG407" s="530">
        <v>127</v>
      </c>
      <c r="BH407" s="530">
        <v>66</v>
      </c>
      <c r="BI407" s="530">
        <v>208</v>
      </c>
      <c r="BJ407" s="530">
        <v>109</v>
      </c>
      <c r="BK407" s="530">
        <v>121</v>
      </c>
      <c r="BL407" s="530">
        <v>84</v>
      </c>
      <c r="BM407" s="530">
        <v>0</v>
      </c>
      <c r="BN407" s="530">
        <v>0</v>
      </c>
      <c r="BO407" s="530">
        <v>0</v>
      </c>
      <c r="BP407" s="530">
        <v>0</v>
      </c>
      <c r="BQ407" s="530">
        <v>0</v>
      </c>
      <c r="BR407" s="530">
        <v>0</v>
      </c>
      <c r="BS407" s="530">
        <v>0</v>
      </c>
      <c r="BT407" s="530">
        <v>0</v>
      </c>
      <c r="BU407" s="530">
        <v>0</v>
      </c>
      <c r="BV407" s="530">
        <v>0</v>
      </c>
      <c r="BW407" s="530">
        <v>0</v>
      </c>
      <c r="BX407" s="530">
        <v>0</v>
      </c>
      <c r="BY407" s="530">
        <v>11</v>
      </c>
      <c r="BZ407" s="530">
        <v>26</v>
      </c>
      <c r="CA407" s="530">
        <v>0</v>
      </c>
    </row>
    <row r="408" spans="1:79" s="477" customFormat="1">
      <c r="A408" s="477" t="s">
        <v>113</v>
      </c>
      <c r="B408" s="477" t="s">
        <v>1888</v>
      </c>
      <c r="C408" s="477">
        <v>2024</v>
      </c>
      <c r="D408" s="477" t="s">
        <v>1937</v>
      </c>
      <c r="E408" s="530">
        <f t="shared" ref="E408:AJ408" si="99">E405</f>
        <v>725</v>
      </c>
      <c r="F408" s="530">
        <f t="shared" si="99"/>
        <v>339</v>
      </c>
      <c r="G408" s="530">
        <f t="shared" si="99"/>
        <v>267</v>
      </c>
      <c r="H408" s="530">
        <f t="shared" si="99"/>
        <v>117</v>
      </c>
      <c r="I408" s="530">
        <f t="shared" si="99"/>
        <v>53</v>
      </c>
      <c r="J408" s="530">
        <f t="shared" si="99"/>
        <v>0</v>
      </c>
      <c r="K408" s="530">
        <f t="shared" si="99"/>
        <v>0</v>
      </c>
      <c r="L408" s="530">
        <f t="shared" si="99"/>
        <v>0</v>
      </c>
      <c r="M408" s="530">
        <f t="shared" si="99"/>
        <v>0</v>
      </c>
      <c r="N408" s="530">
        <f t="shared" si="99"/>
        <v>152</v>
      </c>
      <c r="O408" s="530">
        <f t="shared" si="99"/>
        <v>0</v>
      </c>
      <c r="P408" s="530">
        <f t="shared" si="99"/>
        <v>152</v>
      </c>
      <c r="Q408" s="530">
        <f t="shared" si="99"/>
        <v>236</v>
      </c>
      <c r="R408" s="530">
        <f t="shared" si="99"/>
        <v>66</v>
      </c>
      <c r="S408" s="530">
        <f t="shared" si="99"/>
        <v>77</v>
      </c>
      <c r="T408" s="530">
        <f t="shared" si="99"/>
        <v>120</v>
      </c>
      <c r="U408" s="530">
        <f t="shared" si="99"/>
        <v>10</v>
      </c>
      <c r="V408" s="530">
        <f t="shared" si="99"/>
        <v>4</v>
      </c>
      <c r="W408" s="530">
        <f t="shared" si="99"/>
        <v>6</v>
      </c>
      <c r="X408" s="530">
        <f t="shared" si="99"/>
        <v>7</v>
      </c>
      <c r="Y408" s="530">
        <f t="shared" si="99"/>
        <v>226</v>
      </c>
      <c r="Z408" s="530">
        <f t="shared" si="99"/>
        <v>62</v>
      </c>
      <c r="AA408" s="530">
        <f t="shared" si="99"/>
        <v>71</v>
      </c>
      <c r="AB408" s="530">
        <f t="shared" si="99"/>
        <v>113</v>
      </c>
      <c r="AC408" s="530">
        <f t="shared" si="99"/>
        <v>197</v>
      </c>
      <c r="AD408" s="530">
        <f t="shared" si="99"/>
        <v>81</v>
      </c>
      <c r="AE408" s="530">
        <f t="shared" si="99"/>
        <v>114</v>
      </c>
      <c r="AF408" s="530">
        <f t="shared" si="99"/>
        <v>85</v>
      </c>
      <c r="AG408" s="530">
        <f t="shared" si="99"/>
        <v>11</v>
      </c>
      <c r="AH408" s="530">
        <f t="shared" si="99"/>
        <v>4</v>
      </c>
      <c r="AI408" s="530">
        <f t="shared" si="99"/>
        <v>8</v>
      </c>
      <c r="AJ408" s="530">
        <f t="shared" si="99"/>
        <v>11</v>
      </c>
      <c r="AK408" s="530">
        <f t="shared" ref="AK408:BP408" si="100">AK405</f>
        <v>186</v>
      </c>
      <c r="AL408" s="530">
        <f t="shared" si="100"/>
        <v>77</v>
      </c>
      <c r="AM408" s="530">
        <f t="shared" si="100"/>
        <v>106</v>
      </c>
      <c r="AN408" s="530">
        <f t="shared" si="100"/>
        <v>74</v>
      </c>
      <c r="AO408" s="530">
        <f t="shared" si="100"/>
        <v>0</v>
      </c>
      <c r="AP408" s="530">
        <f t="shared" si="100"/>
        <v>0</v>
      </c>
      <c r="AQ408" s="530">
        <f t="shared" si="100"/>
        <v>0</v>
      </c>
      <c r="AR408" s="530">
        <f t="shared" si="100"/>
        <v>0</v>
      </c>
      <c r="AS408" s="530">
        <f t="shared" si="100"/>
        <v>0</v>
      </c>
      <c r="AT408" s="530">
        <f t="shared" si="100"/>
        <v>0</v>
      </c>
      <c r="AU408" s="530">
        <f t="shared" si="100"/>
        <v>0</v>
      </c>
      <c r="AV408" s="530">
        <f t="shared" si="100"/>
        <v>0</v>
      </c>
      <c r="AW408" s="530">
        <f t="shared" si="100"/>
        <v>0</v>
      </c>
      <c r="AX408" s="530">
        <f t="shared" si="100"/>
        <v>0</v>
      </c>
      <c r="AY408" s="530">
        <f t="shared" si="100"/>
        <v>0</v>
      </c>
      <c r="AZ408" s="530">
        <f t="shared" si="100"/>
        <v>0</v>
      </c>
      <c r="BA408" s="530">
        <f t="shared" si="100"/>
        <v>513</v>
      </c>
      <c r="BB408" s="530">
        <f t="shared" si="100"/>
        <v>311</v>
      </c>
      <c r="BC408" s="530">
        <f t="shared" si="100"/>
        <v>212</v>
      </c>
      <c r="BD408" s="530">
        <f t="shared" si="100"/>
        <v>151</v>
      </c>
      <c r="BE408" s="530">
        <f t="shared" si="100"/>
        <v>265</v>
      </c>
      <c r="BF408" s="530">
        <f t="shared" si="100"/>
        <v>186</v>
      </c>
      <c r="BG408" s="530">
        <f t="shared" si="100"/>
        <v>80</v>
      </c>
      <c r="BH408" s="530">
        <f t="shared" si="100"/>
        <v>54</v>
      </c>
      <c r="BI408" s="530">
        <f t="shared" si="100"/>
        <v>248</v>
      </c>
      <c r="BJ408" s="530">
        <f t="shared" si="100"/>
        <v>125</v>
      </c>
      <c r="BK408" s="530">
        <f t="shared" si="100"/>
        <v>132</v>
      </c>
      <c r="BL408" s="530">
        <f t="shared" si="100"/>
        <v>97</v>
      </c>
      <c r="BM408" s="530">
        <f t="shared" si="100"/>
        <v>0</v>
      </c>
      <c r="BN408" s="530">
        <f t="shared" si="100"/>
        <v>0</v>
      </c>
      <c r="BO408" s="530">
        <f t="shared" si="100"/>
        <v>0</v>
      </c>
      <c r="BP408" s="530">
        <f t="shared" si="100"/>
        <v>0</v>
      </c>
      <c r="BQ408" s="530">
        <f t="shared" ref="BQ408:BX408" si="101">BQ405</f>
        <v>0</v>
      </c>
      <c r="BR408" s="530">
        <f t="shared" si="101"/>
        <v>0</v>
      </c>
      <c r="BS408" s="530">
        <f t="shared" si="101"/>
        <v>0</v>
      </c>
      <c r="BT408" s="530">
        <f t="shared" si="101"/>
        <v>0</v>
      </c>
      <c r="BU408" s="530">
        <f t="shared" si="101"/>
        <v>0</v>
      </c>
      <c r="BV408" s="530">
        <f t="shared" si="101"/>
        <v>0</v>
      </c>
      <c r="BW408" s="530">
        <f t="shared" si="101"/>
        <v>0</v>
      </c>
      <c r="BX408" s="530">
        <f t="shared" si="101"/>
        <v>0</v>
      </c>
      <c r="BY408" s="530">
        <f>IF(OR(BY404=0,BY404=""), BY405,IF(BY405&gt;(BY404*(1+Dash!$B$6)), BY404*(1+Dash!$B$6), IF(BY405&lt;(BY404*(1-Dash!$B$7)), BY404*(1-Dash!$B$7), BY405)))</f>
        <v>5.5</v>
      </c>
      <c r="BZ408" s="530">
        <f>IF(OR(BZ404=0,BZ404=""), BZ405,IF(BZ405&gt;(BZ404*(1+Dash!$B$6)), BZ404*(1+Dash!$B$6), IF(BZ405&lt;(BZ404*(1-Dash!$B$7)), BZ404*(1-Dash!$B$7), BZ405)))</f>
        <v>22</v>
      </c>
      <c r="CA408" s="530">
        <f>IF(OR(CA404=0,CA404=""), CA405,IF(CA405&gt;(CA404*(1+Dash!$B$6)), CA404*(1+Dash!$B$6), IF(CA405&lt;(CA404*(1-Dash!$B$7)), CA404*(1-Dash!$B$7), CA405)))</f>
        <v>0</v>
      </c>
    </row>
    <row r="409" spans="1:79" s="477" customFormat="1">
      <c r="A409" s="477" t="s">
        <v>113</v>
      </c>
      <c r="B409" s="477" t="s">
        <v>1888</v>
      </c>
      <c r="C409" s="477">
        <v>2025</v>
      </c>
      <c r="D409" s="477" t="s">
        <v>1937</v>
      </c>
      <c r="E409" s="530">
        <f>IF(OR(E405=0, E405=""), E406, IF(E406&gt;(E405*(1+Dash!$B$6)), E405*(1+Dash!$B$6), IF(E406&lt;(E405*(1-Dash!$B$7)), E405*(1-Dash!$B$7), E406)))</f>
        <v>688.75</v>
      </c>
      <c r="F409" s="530">
        <f>IF(OR(F405=0, F405=""), F406, IF(F406&gt;(F405*(1+Dash!$B$6)), F405*(1+Dash!$B$6), IF(F406&lt;(F405*(1-Dash!$B$7)), F405*(1-Dash!$B$7), F406)))</f>
        <v>357</v>
      </c>
      <c r="G409" s="530">
        <f>IF(OR(G405=0, G405=""), G406, IF(G406&gt;(G405*(1+Dash!$B$6)), G405*(1+Dash!$B$6), IF(G406&lt;(G405*(1-Dash!$B$7)), G405*(1-Dash!$B$7), G406)))</f>
        <v>253.64999999999998</v>
      </c>
      <c r="H409" s="530">
        <f>IF(OR(H405=0, H405=""), H406, IF(H406&gt;(H405*(1+Dash!$B$6)), H405*(1+Dash!$B$6), IF(H406&lt;(H405*(1-Dash!$B$7)), H405*(1-Dash!$B$7), H406)))</f>
        <v>128.70000000000002</v>
      </c>
      <c r="I409" s="530">
        <f>IF(OR(I405=0, I405=""), I406, IF(I406&gt;(I405*(1+Dash!$B$6)), I405*(1+Dash!$B$6), IF(I406&lt;(I405*(1-Dash!$B$7)), I405*(1-Dash!$B$7), I406)))</f>
        <v>53</v>
      </c>
      <c r="J409" s="530">
        <f>IF(OR(J405=0, J405=""), J406, IF(J406&gt;(J405*(1+Dash!$B$6)), J405*(1+Dash!$B$6), IF(J406&lt;(J405*(1-Dash!$B$7)), J405*(1-Dash!$B$7), J406)))</f>
        <v>0</v>
      </c>
      <c r="K409" s="530">
        <f>IF(OR(K405=0, K405=""), K406, IF(K406&gt;(K405*(1+Dash!$B$6)), K405*(1+Dash!$B$6), IF(K406&lt;(K405*(1-Dash!$B$7)), K405*(1-Dash!$B$7), K406)))</f>
        <v>0</v>
      </c>
      <c r="L409" s="530">
        <f>IF(OR(L405=0, L405=""), L406, IF(L406&gt;(L405*(1+Dash!$B$6)), L405*(1+Dash!$B$6), IF(L406&lt;(L405*(1-Dash!$B$7)), L405*(1-Dash!$B$7), L406)))</f>
        <v>0</v>
      </c>
      <c r="M409" s="530">
        <f>IF(OR(M405=0, M405=""), M406, IF(M406&gt;(M405*(1+Dash!$B$6)), M405*(1+Dash!$B$6), IF(M406&lt;(M405*(1-Dash!$B$7)), M405*(1-Dash!$B$7), M406)))</f>
        <v>0</v>
      </c>
      <c r="N409" s="530">
        <f>IF(OR(N405=0, N405=""), N406, IF(N406&gt;(N405*(1+Dash!$B$6)), N405*(1+Dash!$B$6), IF(N406&lt;(N405*(1-Dash!$B$7)), N405*(1-Dash!$B$7), N406)))</f>
        <v>167.20000000000002</v>
      </c>
      <c r="O409" s="530">
        <f>IF(OR(O405=0, O405=""), O406, IF(O406&gt;(O405*(1+Dash!$B$6)), O405*(1+Dash!$B$6), IF(O406&lt;(O405*(1-Dash!$B$7)), O405*(1-Dash!$B$7), O406)))</f>
        <v>4</v>
      </c>
      <c r="P409" s="530">
        <f>IF(OR(P405=0, P405=""), P406, IF(P406&gt;(P405*(1+Dash!$B$6)), P405*(1+Dash!$B$6), IF(P406&lt;(P405*(1-Dash!$B$7)), P405*(1-Dash!$B$7), P406)))</f>
        <v>167.20000000000002</v>
      </c>
      <c r="Q409" s="530">
        <f>IF(OR(Q405=0, Q405=""), Q406, IF(Q406&gt;(Q405*(1+Dash!$B$6)), Q405*(1+Dash!$B$6), IF(Q406&lt;(Q405*(1-Dash!$B$7)), Q405*(1-Dash!$B$7), Q406)))</f>
        <v>224.2</v>
      </c>
      <c r="R409" s="530">
        <f>IF(OR(R405=0, R405=""), R406, IF(R406&gt;(R405*(1+Dash!$B$6)), R405*(1+Dash!$B$6), IF(R406&lt;(R405*(1-Dash!$B$7)), R405*(1-Dash!$B$7), R406)))</f>
        <v>62.699999999999996</v>
      </c>
      <c r="S409" s="530">
        <f>IF(OR(S405=0, S405=""), S406, IF(S406&gt;(S405*(1+Dash!$B$6)), S405*(1+Dash!$B$6), IF(S406&lt;(S405*(1-Dash!$B$7)), S405*(1-Dash!$B$7), S406)))</f>
        <v>73.149999999999991</v>
      </c>
      <c r="T409" s="530">
        <f>IF(OR(T405=0, T405=""), T406, IF(T406&gt;(T405*(1+Dash!$B$6)), T405*(1+Dash!$B$6), IF(T406&lt;(T405*(1-Dash!$B$7)), T405*(1-Dash!$B$7), T406)))</f>
        <v>114</v>
      </c>
      <c r="U409" s="530">
        <f>IF(OR(U405=0, U405=""), U406, IF(U406&gt;(U405*(1+Dash!$B$6)), U405*(1+Dash!$B$6), IF(U406&lt;(U405*(1-Dash!$B$7)), U405*(1-Dash!$B$7), U406)))</f>
        <v>9.5</v>
      </c>
      <c r="V409" s="530">
        <f>IF(OR(V405=0, V405=""), V406, IF(V406&gt;(V405*(1+Dash!$B$6)), V405*(1+Dash!$B$6), IF(V406&lt;(V405*(1-Dash!$B$7)), V405*(1-Dash!$B$7), V406)))</f>
        <v>3.8</v>
      </c>
      <c r="W409" s="530">
        <f>IF(OR(W405=0, W405=""), W406, IF(W406&gt;(W405*(1+Dash!$B$6)), W405*(1+Dash!$B$6), IF(W406&lt;(W405*(1-Dash!$B$7)), W405*(1-Dash!$B$7), W406)))</f>
        <v>5.6999999999999993</v>
      </c>
      <c r="X409" s="530">
        <f>IF(OR(X405=0, X405=""), X406, IF(X406&gt;(X405*(1+Dash!$B$6)), X405*(1+Dash!$B$6), IF(X406&lt;(X405*(1-Dash!$B$7)), X405*(1-Dash!$B$7), X406)))</f>
        <v>6.6499999999999995</v>
      </c>
      <c r="Y409" s="530">
        <f>IF(OR(Y405=0, Y405=""), Y406, IF(Y406&gt;(Y405*(1+Dash!$B$6)), Y405*(1+Dash!$B$6), IF(Y406&lt;(Y405*(1-Dash!$B$7)), Y405*(1-Dash!$B$7), Y406)))</f>
        <v>214.7</v>
      </c>
      <c r="Z409" s="530">
        <f>IF(OR(Z405=0, Z405=""), Z406, IF(Z406&gt;(Z405*(1+Dash!$B$6)), Z405*(1+Dash!$B$6), IF(Z406&lt;(Z405*(1-Dash!$B$7)), Z405*(1-Dash!$B$7), Z406)))</f>
        <v>58.9</v>
      </c>
      <c r="AA409" s="530">
        <f>IF(OR(AA405=0, AA405=""), AA406, IF(AA406&gt;(AA405*(1+Dash!$B$6)), AA405*(1+Dash!$B$6), IF(AA406&lt;(AA405*(1-Dash!$B$7)), AA405*(1-Dash!$B$7), AA406)))</f>
        <v>67.45</v>
      </c>
      <c r="AB409" s="530">
        <f>IF(OR(AB405=0, AB405=""), AB406, IF(AB406&gt;(AB405*(1+Dash!$B$6)), AB405*(1+Dash!$B$6), IF(AB406&lt;(AB405*(1-Dash!$B$7)), AB405*(1-Dash!$B$7), AB406)))</f>
        <v>107.35</v>
      </c>
      <c r="AC409" s="530">
        <f>IF(OR(AC405=0, AC405=""), AC406, IF(AC406&gt;(AC405*(1+Dash!$B$6)), AC405*(1+Dash!$B$6), IF(AC406&lt;(AC405*(1-Dash!$B$7)), AC405*(1-Dash!$B$7), AC406)))</f>
        <v>216.70000000000002</v>
      </c>
      <c r="AD409" s="530">
        <f>IF(OR(AD405=0, AD405=""), AD406, IF(AD406&gt;(AD405*(1+Dash!$B$6)), AD405*(1+Dash!$B$6), IF(AD406&lt;(AD405*(1-Dash!$B$7)), AD405*(1-Dash!$B$7), AD406)))</f>
        <v>89.100000000000009</v>
      </c>
      <c r="AE409" s="530">
        <f>IF(OR(AE405=0, AE405=""), AE406, IF(AE406&gt;(AE405*(1+Dash!$B$6)), AE405*(1+Dash!$B$6), IF(AE406&lt;(AE405*(1-Dash!$B$7)), AE405*(1-Dash!$B$7), AE406)))</f>
        <v>125.4</v>
      </c>
      <c r="AF409" s="530">
        <f>IF(OR(AF405=0, AF405=""), AF406, IF(AF406&gt;(AF405*(1+Dash!$B$6)), AF405*(1+Dash!$B$6), IF(AF406&lt;(AF405*(1-Dash!$B$7)), AF405*(1-Dash!$B$7), AF406)))</f>
        <v>93.500000000000014</v>
      </c>
      <c r="AG409" s="530">
        <f>IF(OR(AG405=0, AG405=""), AG406, IF(AG406&gt;(AG405*(1+Dash!$B$6)), AG405*(1+Dash!$B$6), IF(AG406&lt;(AG405*(1-Dash!$B$7)), AG405*(1-Dash!$B$7), AG406)))</f>
        <v>12.100000000000001</v>
      </c>
      <c r="AH409" s="530">
        <f>IF(OR(AH405=0, AH405=""), AH406, IF(AH406&gt;(AH405*(1+Dash!$B$6)), AH405*(1+Dash!$B$6), IF(AH406&lt;(AH405*(1-Dash!$B$7)), AH405*(1-Dash!$B$7), AH406)))</f>
        <v>4.4000000000000004</v>
      </c>
      <c r="AI409" s="530">
        <f>IF(OR(AI405=0, AI405=""), AI406, IF(AI406&gt;(AI405*(1+Dash!$B$6)), AI405*(1+Dash!$B$6), IF(AI406&lt;(AI405*(1-Dash!$B$7)), AI405*(1-Dash!$B$7), AI406)))</f>
        <v>8.8000000000000007</v>
      </c>
      <c r="AJ409" s="530">
        <f>IF(OR(AJ405=0, AJ405=""), AJ406, IF(AJ406&gt;(AJ405*(1+Dash!$B$6)), AJ405*(1+Dash!$B$6), IF(AJ406&lt;(AJ405*(1-Dash!$B$7)), AJ405*(1-Dash!$B$7), AJ406)))</f>
        <v>12.100000000000001</v>
      </c>
      <c r="AK409" s="530">
        <f>IF(OR(AK405=0, AK405=""), AK406, IF(AK406&gt;(AK405*(1+Dash!$B$6)), AK405*(1+Dash!$B$6), IF(AK406&lt;(AK405*(1-Dash!$B$7)), AK405*(1-Dash!$B$7), AK406)))</f>
        <v>176.7</v>
      </c>
      <c r="AL409" s="530">
        <f>IF(OR(AL405=0, AL405=""), AL406, IF(AL406&gt;(AL405*(1+Dash!$B$6)), AL405*(1+Dash!$B$6), IF(AL406&lt;(AL405*(1-Dash!$B$7)), AL405*(1-Dash!$B$7), AL406)))</f>
        <v>84.7</v>
      </c>
      <c r="AM409" s="530">
        <f>IF(OR(AM405=0, AM405=""), AM406, IF(AM406&gt;(AM405*(1+Dash!$B$6)), AM405*(1+Dash!$B$6), IF(AM406&lt;(AM405*(1-Dash!$B$7)), AM405*(1-Dash!$B$7), AM406)))</f>
        <v>105</v>
      </c>
      <c r="AN409" s="530">
        <f>IF(OR(AN405=0, AN405=""), AN406, IF(AN406&gt;(AN405*(1+Dash!$B$6)), AN405*(1+Dash!$B$6), IF(AN406&lt;(AN405*(1-Dash!$B$7)), AN405*(1-Dash!$B$7), AN406)))</f>
        <v>81.400000000000006</v>
      </c>
      <c r="AO409" s="530">
        <f>IF(OR(AO405=0, AO405=""), AO406, IF(AO406&gt;(AO405*(1+Dash!$B$6)), AO405*(1+Dash!$B$6), IF(AO406&lt;(AO405*(1-Dash!$B$7)), AO405*(1-Dash!$B$7), AO406)))</f>
        <v>0</v>
      </c>
      <c r="AP409" s="530">
        <f>IF(OR(AP405=0, AP405=""), AP406, IF(AP406&gt;(AP405*(1+Dash!$B$6)), AP405*(1+Dash!$B$6), IF(AP406&lt;(AP405*(1-Dash!$B$7)), AP405*(1-Dash!$B$7), AP406)))</f>
        <v>0</v>
      </c>
      <c r="AQ409" s="530">
        <f>IF(OR(AQ405=0, AQ405=""), AQ406, IF(AQ406&gt;(AQ405*(1+Dash!$B$6)), AQ405*(1+Dash!$B$6), IF(AQ406&lt;(AQ405*(1-Dash!$B$7)), AQ405*(1-Dash!$B$7), AQ406)))</f>
        <v>0</v>
      </c>
      <c r="AR409" s="530">
        <f>IF(OR(AR405=0, AR405=""), AR406, IF(AR406&gt;(AR405*(1+Dash!$B$6)), AR405*(1+Dash!$B$6), IF(AR406&lt;(AR405*(1-Dash!$B$7)), AR405*(1-Dash!$B$7), AR406)))</f>
        <v>0</v>
      </c>
      <c r="AS409" s="530">
        <f>IF(OR(AS405=0, AS405=""), AS406, IF(AS406&gt;(AS405*(1+Dash!$B$6)), AS405*(1+Dash!$B$6), IF(AS406&lt;(AS405*(1-Dash!$B$7)), AS405*(1-Dash!$B$7), AS406)))</f>
        <v>0</v>
      </c>
      <c r="AT409" s="530">
        <f>IF(OR(AT405=0, AT405=""), AT406, IF(AT406&gt;(AT405*(1+Dash!$B$6)), AT405*(1+Dash!$B$6), IF(AT406&lt;(AT405*(1-Dash!$B$7)), AT405*(1-Dash!$B$7), AT406)))</f>
        <v>0</v>
      </c>
      <c r="AU409" s="530">
        <f>IF(OR(AU405=0, AU405=""), AU406, IF(AU406&gt;(AU405*(1+Dash!$B$6)), AU405*(1+Dash!$B$6), IF(AU406&lt;(AU405*(1-Dash!$B$7)), AU405*(1-Dash!$B$7), AU406)))</f>
        <v>0</v>
      </c>
      <c r="AV409" s="530">
        <f>IF(OR(AV405=0, AV405=""), AV406, IF(AV406&gt;(AV405*(1+Dash!$B$6)), AV405*(1+Dash!$B$6), IF(AV406&lt;(AV405*(1-Dash!$B$7)), AV405*(1-Dash!$B$7), AV406)))</f>
        <v>0</v>
      </c>
      <c r="AW409" s="530">
        <f>IF(OR(AW405=0, AW405=""), AW406, IF(AW406&gt;(AW405*(1+Dash!$B$6)), AW405*(1+Dash!$B$6), IF(AW406&lt;(AW405*(1-Dash!$B$7)), AW405*(1-Dash!$B$7), AW406)))</f>
        <v>0</v>
      </c>
      <c r="AX409" s="530">
        <f>IF(OR(AX405=0, AX405=""), AX406, IF(AX406&gt;(AX405*(1+Dash!$B$6)), AX405*(1+Dash!$B$6), IF(AX406&lt;(AX405*(1-Dash!$B$7)), AX405*(1-Dash!$B$7), AX406)))</f>
        <v>0</v>
      </c>
      <c r="AY409" s="530">
        <f>IF(OR(AY405=0, AY405=""), AY406, IF(AY406&gt;(AY405*(1+Dash!$B$6)), AY405*(1+Dash!$B$6), IF(AY406&lt;(AY405*(1-Dash!$B$7)), AY405*(1-Dash!$B$7), AY406)))</f>
        <v>0</v>
      </c>
      <c r="AZ409" s="530">
        <f>IF(OR(AZ405=0, AZ405=""), AZ406, IF(AZ406&gt;(AZ405*(1+Dash!$B$6)), AZ405*(1+Dash!$B$6), IF(AZ406&lt;(AZ405*(1-Dash!$B$7)), AZ405*(1-Dash!$B$7), AZ406)))</f>
        <v>0</v>
      </c>
      <c r="BA409" s="530">
        <f>IF(OR(BA405=0, BA405=""), BA406, IF(BA406&gt;(BA405*(1+Dash!$B$6)), BA405*(1+Dash!$B$6), IF(BA406&lt;(BA405*(1-Dash!$B$7)), BA405*(1-Dash!$B$7), BA406)))</f>
        <v>499</v>
      </c>
      <c r="BB409" s="530">
        <f>IF(OR(BB405=0, BB405=""), BB406, IF(BB406&gt;(BB405*(1+Dash!$B$6)), BB405*(1+Dash!$B$6), IF(BB406&lt;(BB405*(1-Dash!$B$7)), BB405*(1-Dash!$B$7), BB406)))</f>
        <v>308</v>
      </c>
      <c r="BC409" s="530">
        <f>IF(OR(BC405=0, BC405=""), BC406, IF(BC406&gt;(BC405*(1+Dash!$B$6)), BC405*(1+Dash!$B$6), IF(BC406&lt;(BC405*(1-Dash!$B$7)), BC405*(1-Dash!$B$7), BC406)))</f>
        <v>233.20000000000002</v>
      </c>
      <c r="BD409" s="530">
        <f>IF(OR(BD405=0, BD405=""), BD406, IF(BD406&gt;(BD405*(1+Dash!$B$6)), BD405*(1+Dash!$B$6), IF(BD406&lt;(BD405*(1-Dash!$B$7)), BD405*(1-Dash!$B$7), BD406)))</f>
        <v>150</v>
      </c>
      <c r="BE409" s="530">
        <f>IF(OR(BE405=0, BE405=""), BE406, IF(BE406&gt;(BE405*(1+Dash!$B$6)), BE405*(1+Dash!$B$6), IF(BE406&lt;(BE405*(1-Dash!$B$7)), BE405*(1-Dash!$B$7), BE406)))</f>
        <v>291</v>
      </c>
      <c r="BF409" s="530">
        <f>IF(OR(BF405=0, BF405=""), BF406, IF(BF406&gt;(BF405*(1+Dash!$B$6)), BF405*(1+Dash!$B$6), IF(BF406&lt;(BF405*(1-Dash!$B$7)), BF405*(1-Dash!$B$7), BF406)))</f>
        <v>200</v>
      </c>
      <c r="BG409" s="530">
        <f>IF(OR(BG405=0, BG405=""), BG406, IF(BG406&gt;(BG405*(1+Dash!$B$6)), BG405*(1+Dash!$B$6), IF(BG406&lt;(BG405*(1-Dash!$B$7)), BG405*(1-Dash!$B$7), BG406)))</f>
        <v>88</v>
      </c>
      <c r="BH409" s="530">
        <f>IF(OR(BH405=0, BH405=""), BH406, IF(BH406&gt;(BH405*(1+Dash!$B$6)), BH405*(1+Dash!$B$6), IF(BH406&lt;(BH405*(1-Dash!$B$7)), BH405*(1-Dash!$B$7), BH406)))</f>
        <v>59.400000000000006</v>
      </c>
      <c r="BI409" s="530">
        <f>IF(OR(BI405=0, BI405=""), BI406, IF(BI406&gt;(BI405*(1+Dash!$B$6)), BI405*(1+Dash!$B$6), IF(BI406&lt;(BI405*(1-Dash!$B$7)), BI405*(1-Dash!$B$7), BI406)))</f>
        <v>235.6</v>
      </c>
      <c r="BJ409" s="530">
        <f>IF(OR(BJ405=0, BJ405=""), BJ406, IF(BJ406&gt;(BJ405*(1+Dash!$B$6)), BJ405*(1+Dash!$B$6), IF(BJ406&lt;(BJ405*(1-Dash!$B$7)), BJ405*(1-Dash!$B$7), BJ406)))</f>
        <v>118.75</v>
      </c>
      <c r="BK409" s="530">
        <f>IF(OR(BK405=0, BK405=""), BK406, IF(BK406&gt;(BK405*(1+Dash!$B$6)), BK405*(1+Dash!$B$6), IF(BK406&lt;(BK405*(1-Dash!$B$7)), BK405*(1-Dash!$B$7), BK406)))</f>
        <v>125.39999999999999</v>
      </c>
      <c r="BL409" s="530">
        <f>IF(OR(BL405=0, BL405=""), BL406, IF(BL406&gt;(BL405*(1+Dash!$B$6)), BL405*(1+Dash!$B$6), IF(BL406&lt;(BL405*(1-Dash!$B$7)), BL405*(1-Dash!$B$7), BL406)))</f>
        <v>92.149999999999991</v>
      </c>
      <c r="BM409" s="530">
        <f>IF(OR(BM405=0, BM405=""), BM406, IF(BM406&gt;(BM405*(1+Dash!$B$6)), BM405*(1+Dash!$B$6), IF(BM406&lt;(BM405*(1-Dash!$B$7)), BM405*(1-Dash!$B$7), BM406)))</f>
        <v>0</v>
      </c>
      <c r="BN409" s="530">
        <f>IF(OR(BN405=0, BN405=""), BN406, IF(BN406&gt;(BN405*(1+Dash!$B$6)), BN405*(1+Dash!$B$6), IF(BN406&lt;(BN405*(1-Dash!$B$7)), BN405*(1-Dash!$B$7), BN406)))</f>
        <v>0</v>
      </c>
      <c r="BO409" s="530">
        <f>IF(OR(BO405=0, BO405=""), BO406, IF(BO406&gt;(BO405*(1+Dash!$B$6)), BO405*(1+Dash!$B$6), IF(BO406&lt;(BO405*(1-Dash!$B$7)), BO405*(1-Dash!$B$7), BO406)))</f>
        <v>0</v>
      </c>
      <c r="BP409" s="530">
        <f>IF(OR(BP405=0, BP405=""), BP406, IF(BP406&gt;(BP405*(1+Dash!$B$6)), BP405*(1+Dash!$B$6), IF(BP406&lt;(BP405*(1-Dash!$B$7)), BP405*(1-Dash!$B$7), BP406)))</f>
        <v>0</v>
      </c>
      <c r="BQ409" s="530">
        <f>IF(OR(BQ405=0, BQ405=""), BQ406, IF(BQ406&gt;(BQ405*(1+Dash!$B$6)), BQ405*(1+Dash!$B$6), IF(BQ406&lt;(BQ405*(1-Dash!$B$7)), BQ405*(1-Dash!$B$7), BQ406)))</f>
        <v>0</v>
      </c>
      <c r="BR409" s="530">
        <f>IF(OR(BR405=0, BR405=""), BR406, IF(BR406&gt;(BR405*(1+Dash!$B$6)), BR405*(1+Dash!$B$6), IF(BR406&lt;(BR405*(1-Dash!$B$7)), BR405*(1-Dash!$B$7), BR406)))</f>
        <v>0</v>
      </c>
      <c r="BS409" s="530">
        <f>IF(OR(BS405=0, BS405=""), BS406, IF(BS406&gt;(BS405*(1+Dash!$B$6)), BS405*(1+Dash!$B$6), IF(BS406&lt;(BS405*(1-Dash!$B$7)), BS405*(1-Dash!$B$7), BS406)))</f>
        <v>0</v>
      </c>
      <c r="BT409" s="530">
        <f>IF(OR(BT405=0, BT405=""), BT406, IF(BT406&gt;(BT405*(1+Dash!$B$6)), BT405*(1+Dash!$B$6), IF(BT406&lt;(BT405*(1-Dash!$B$7)), BT405*(1-Dash!$B$7), BT406)))</f>
        <v>0</v>
      </c>
      <c r="BU409" s="530">
        <f>IF(OR(BU405=0, BU405=""), BU406, IF(BU406&gt;(BU405*(1+Dash!$B$6)), BU405*(1+Dash!$B$6), IF(BU406&lt;(BU405*(1-Dash!$B$7)), BU405*(1-Dash!$B$7), BU406)))</f>
        <v>0</v>
      </c>
      <c r="BV409" s="530">
        <f>IF(OR(BV405=0, BV405=""), BV406, IF(BV406&gt;(BV405*(1+Dash!$B$6)), BV405*(1+Dash!$B$6), IF(BV406&lt;(BV405*(1-Dash!$B$7)), BV405*(1-Dash!$B$7), BV406)))</f>
        <v>0</v>
      </c>
      <c r="BW409" s="530">
        <f>IF(OR(BW405=0, BW405=""), BW406, IF(BW406&gt;(BW405*(1+Dash!$B$6)), BW405*(1+Dash!$B$6), IF(BW406&lt;(BW405*(1-Dash!$B$7)), BW405*(1-Dash!$B$7), BW406)))</f>
        <v>0</v>
      </c>
      <c r="BX409" s="530">
        <f>IF(OR(BX405=0, BX405=""), BX406, IF(BX406&gt;(BX405*(1+Dash!$B$6)), BX405*(1+Dash!$B$6), IF(BX406&lt;(BX405*(1-Dash!$B$7)), BX405*(1-Dash!$B$7), BX406)))</f>
        <v>0</v>
      </c>
      <c r="BY409" s="530">
        <f>IF(OR(BY405=0, BY405=""), BY406, IF(BY406&gt;(BY405*(1+Dash!$B$6)), BY405*(1+Dash!$B$6), IF(BY406&lt;(BY405*(1-Dash!$B$7)), BY405*(1-Dash!$B$7), BY406)))</f>
        <v>11</v>
      </c>
      <c r="BZ409" s="530">
        <f>IF(OR(BZ405=0, BZ405=""), BZ406, IF(BZ406&gt;(BZ405*(1+Dash!$B$6)), BZ405*(1+Dash!$B$6), IF(BZ406&lt;(BZ405*(1-Dash!$B$7)), BZ405*(1-Dash!$B$7), BZ406)))</f>
        <v>24.200000000000003</v>
      </c>
      <c r="CA409" s="530">
        <f>IF(OR(CA405=0, CA405=""), CA406, IF(CA406&gt;(CA405*(1+Dash!$B$6)), CA405*(1+Dash!$B$6), IF(CA406&lt;(CA405*(1-Dash!$B$7)), CA405*(1-Dash!$B$7), CA406)))</f>
        <v>0</v>
      </c>
    </row>
    <row r="410" spans="1:79" s="477" customFormat="1">
      <c r="A410" s="477" t="s">
        <v>113</v>
      </c>
      <c r="B410" s="477" t="s">
        <v>1888</v>
      </c>
      <c r="C410" s="477">
        <v>2026</v>
      </c>
      <c r="D410" s="477" t="s">
        <v>1937</v>
      </c>
      <c r="E410" s="530">
        <f>IF(E407&gt;(E409*(1+Dash!$B$6)), E409*(1+Dash!$B$6), IF(E407&lt;(E409*(1-Dash!$B$7)), E409*(1-Dash!$B$7), E407))</f>
        <v>671</v>
      </c>
      <c r="F410" s="530">
        <f>IF(F407&gt;(F409*(1+Dash!$B$6)), F409*(1+Dash!$B$6), IF(F407&lt;(F409*(1-Dash!$B$7)), F409*(1-Dash!$B$7), F407))</f>
        <v>360</v>
      </c>
      <c r="G410" s="530">
        <f>IF(G407&gt;(G409*(1+Dash!$B$6)), G409*(1+Dash!$B$6), IF(G407&lt;(G409*(1-Dash!$B$7)), G409*(1-Dash!$B$7), G407))</f>
        <v>244</v>
      </c>
      <c r="H410" s="530">
        <f>IF(H407&gt;(H409*(1+Dash!$B$6)), H409*(1+Dash!$B$6), IF(H407&lt;(H409*(1-Dash!$B$7)), H409*(1-Dash!$B$7), H407))</f>
        <v>131</v>
      </c>
      <c r="I410" s="530">
        <f>IF(I407&gt;(I409*(1+Dash!$B$6)), I409*(1+Dash!$B$6), IF(I407&lt;(I409*(1-Dash!$B$7)), I409*(1-Dash!$B$7), I407))</f>
        <v>54</v>
      </c>
      <c r="J410" s="530">
        <f>IF(J407&gt;(J409*(1+Dash!$B$6)), J409*(1+Dash!$B$6), IF(J407&lt;(J409*(1-Dash!$B$7)), J409*(1-Dash!$B$7), J407))</f>
        <v>0</v>
      </c>
      <c r="K410" s="530">
        <f>IF(K407&gt;(K409*(1+Dash!$B$6)), K409*(1+Dash!$B$6), IF(K407&lt;(K409*(1-Dash!$B$7)), K409*(1-Dash!$B$7), K407))</f>
        <v>0</v>
      </c>
      <c r="L410" s="530">
        <f>IF(L407&gt;(L409*(1+Dash!$B$6)), L409*(1+Dash!$B$6), IF(L407&lt;(L409*(1-Dash!$B$7)), L409*(1-Dash!$B$7), L407))</f>
        <v>0</v>
      </c>
      <c r="M410" s="530">
        <f>IF(M407&gt;(M409*(1+Dash!$B$6)), M409*(1+Dash!$B$6), IF(M407&lt;(M409*(1-Dash!$B$7)), M409*(1-Dash!$B$7), M407))</f>
        <v>0</v>
      </c>
      <c r="N410" s="530">
        <f>IF(N407&gt;(N409*(1+Dash!$B$6)), N409*(1+Dash!$B$6), IF(N407&lt;(N409*(1-Dash!$B$7)), N409*(1-Dash!$B$7), N407))</f>
        <v>183.92000000000004</v>
      </c>
      <c r="O410" s="530">
        <f>IF(O407&gt;(O409*(1+Dash!$B$6)), O409*(1+Dash!$B$6), IF(O407&lt;(O409*(1-Dash!$B$7)), O409*(1-Dash!$B$7), O407))</f>
        <v>4</v>
      </c>
      <c r="P410" s="530">
        <f>IF(P407&gt;(P409*(1+Dash!$B$6)), P409*(1+Dash!$B$6), IF(P407&lt;(P409*(1-Dash!$B$7)), P409*(1-Dash!$B$7), P407))</f>
        <v>183.92000000000004</v>
      </c>
      <c r="Q410" s="530">
        <f>IF(Q407&gt;(Q409*(1+Dash!$B$6)), Q409*(1+Dash!$B$6), IF(Q407&lt;(Q409*(1-Dash!$B$7)), Q409*(1-Dash!$B$7), Q407))</f>
        <v>212.98999999999998</v>
      </c>
      <c r="R410" s="530">
        <f>IF(R407&gt;(R409*(1+Dash!$B$6)), R409*(1+Dash!$B$6), IF(R407&lt;(R409*(1-Dash!$B$7)), R409*(1-Dash!$B$7), R407))</f>
        <v>59.564999999999991</v>
      </c>
      <c r="S410" s="530">
        <f>IF(S407&gt;(S409*(1+Dash!$B$6)), S409*(1+Dash!$B$6), IF(S407&lt;(S409*(1-Dash!$B$7)), S409*(1-Dash!$B$7), S407))</f>
        <v>69.492499999999993</v>
      </c>
      <c r="T410" s="530">
        <f>IF(T407&gt;(T409*(1+Dash!$B$6)), T409*(1+Dash!$B$6), IF(T407&lt;(T409*(1-Dash!$B$7)), T409*(1-Dash!$B$7), T407))</f>
        <v>108.3</v>
      </c>
      <c r="U410" s="530">
        <f>IF(U407&gt;(U409*(1+Dash!$B$6)), U409*(1+Dash!$B$6), IF(U407&lt;(U409*(1-Dash!$B$7)), U409*(1-Dash!$B$7), U407))</f>
        <v>9.0250000000000004</v>
      </c>
      <c r="V410" s="530">
        <f>IF(V407&gt;(V409*(1+Dash!$B$6)), V409*(1+Dash!$B$6), IF(V407&lt;(V409*(1-Dash!$B$7)), V409*(1-Dash!$B$7), V407))</f>
        <v>3.61</v>
      </c>
      <c r="W410" s="530">
        <f>IF(W407&gt;(W409*(1+Dash!$B$6)), W409*(1+Dash!$B$6), IF(W407&lt;(W409*(1-Dash!$B$7)), W409*(1-Dash!$B$7), W407))</f>
        <v>5.4149999999999991</v>
      </c>
      <c r="X410" s="530">
        <f>IF(X407&gt;(X409*(1+Dash!$B$6)), X409*(1+Dash!$B$6), IF(X407&lt;(X409*(1-Dash!$B$7)), X409*(1-Dash!$B$7), X407))</f>
        <v>6.317499999999999</v>
      </c>
      <c r="Y410" s="530">
        <f>IF(Y407&gt;(Y409*(1+Dash!$B$6)), Y409*(1+Dash!$B$6), IF(Y407&lt;(Y409*(1-Dash!$B$7)), Y409*(1-Dash!$B$7), Y407))</f>
        <v>203.96499999999997</v>
      </c>
      <c r="Z410" s="530">
        <f>IF(Z407&gt;(Z409*(1+Dash!$B$6)), Z409*(1+Dash!$B$6), IF(Z407&lt;(Z409*(1-Dash!$B$7)), Z409*(1-Dash!$B$7), Z407))</f>
        <v>55.954999999999998</v>
      </c>
      <c r="AA410" s="530">
        <f>IF(AA407&gt;(AA409*(1+Dash!$B$6)), AA409*(1+Dash!$B$6), IF(AA407&lt;(AA409*(1-Dash!$B$7)), AA409*(1-Dash!$B$7), AA407))</f>
        <v>64.077500000000001</v>
      </c>
      <c r="AB410" s="530">
        <f>IF(AB407&gt;(AB409*(1+Dash!$B$6)), AB409*(1+Dash!$B$6), IF(AB407&lt;(AB409*(1-Dash!$B$7)), AB409*(1-Dash!$B$7), AB407))</f>
        <v>101.98249999999999</v>
      </c>
      <c r="AC410" s="530">
        <f>IF(AC407&gt;(AC409*(1+Dash!$B$6)), AC409*(1+Dash!$B$6), IF(AC407&lt;(AC409*(1-Dash!$B$7)), AC409*(1-Dash!$B$7), AC407))</f>
        <v>238.37000000000003</v>
      </c>
      <c r="AD410" s="530">
        <f>IF(AD407&gt;(AD409*(1+Dash!$B$6)), AD409*(1+Dash!$B$6), IF(AD407&lt;(AD409*(1-Dash!$B$7)), AD409*(1-Dash!$B$7), AD407))</f>
        <v>98.010000000000019</v>
      </c>
      <c r="AE410" s="530">
        <f>IF(AE407&gt;(AE409*(1+Dash!$B$6)), AE409*(1+Dash!$B$6), IF(AE407&lt;(AE409*(1-Dash!$B$7)), AE409*(1-Dash!$B$7), AE407))</f>
        <v>137.94000000000003</v>
      </c>
      <c r="AF410" s="530">
        <f>IF(AF407&gt;(AF409*(1+Dash!$B$6)), AF409*(1+Dash!$B$6), IF(AF407&lt;(AF409*(1-Dash!$B$7)), AF409*(1-Dash!$B$7), AF407))</f>
        <v>102.85000000000002</v>
      </c>
      <c r="AG410" s="530">
        <f>IF(AG407&gt;(AG409*(1+Dash!$B$6)), AG409*(1+Dash!$B$6), IF(AG407&lt;(AG409*(1-Dash!$B$7)), AG409*(1-Dash!$B$7), AG407))</f>
        <v>13.310000000000002</v>
      </c>
      <c r="AH410" s="530">
        <f>IF(AH407&gt;(AH409*(1+Dash!$B$6)), AH409*(1+Dash!$B$6), IF(AH407&lt;(AH409*(1-Dash!$B$7)), AH409*(1-Dash!$B$7), AH407))</f>
        <v>4.8400000000000007</v>
      </c>
      <c r="AI410" s="530">
        <f>IF(AI407&gt;(AI409*(1+Dash!$B$6)), AI409*(1+Dash!$B$6), IF(AI407&lt;(AI409*(1-Dash!$B$7)), AI409*(1-Dash!$B$7), AI407))</f>
        <v>9.6800000000000015</v>
      </c>
      <c r="AJ410" s="530">
        <f>IF(AJ407&gt;(AJ409*(1+Dash!$B$6)), AJ409*(1+Dash!$B$6), IF(AJ407&lt;(AJ409*(1-Dash!$B$7)), AJ409*(1-Dash!$B$7), AJ407))</f>
        <v>13.310000000000002</v>
      </c>
      <c r="AK410" s="530">
        <f>IF(AK407&gt;(AK409*(1+Dash!$B$6)), AK409*(1+Dash!$B$6), IF(AK407&lt;(AK409*(1-Dash!$B$7)), AK409*(1-Dash!$B$7), AK407))</f>
        <v>177</v>
      </c>
      <c r="AL410" s="530">
        <f>IF(AL407&gt;(AL409*(1+Dash!$B$6)), AL409*(1+Dash!$B$6), IF(AL407&lt;(AL409*(1-Dash!$B$7)), AL409*(1-Dash!$B$7), AL407))</f>
        <v>93.170000000000016</v>
      </c>
      <c r="AM410" s="530">
        <f>IF(AM407&gt;(AM409*(1+Dash!$B$6)), AM409*(1+Dash!$B$6), IF(AM407&lt;(AM409*(1-Dash!$B$7)), AM409*(1-Dash!$B$7), AM407))</f>
        <v>107</v>
      </c>
      <c r="AN410" s="530">
        <f>IF(AN407&gt;(AN409*(1+Dash!$B$6)), AN409*(1+Dash!$B$6), IF(AN407&lt;(AN409*(1-Dash!$B$7)), AN409*(1-Dash!$B$7), AN407))</f>
        <v>85</v>
      </c>
      <c r="AO410" s="530">
        <f>IF(AO407&gt;(AO409*(1+Dash!$B$6)), AO409*(1+Dash!$B$6), IF(AO407&lt;(AO409*(1-Dash!$B$7)), AO409*(1-Dash!$B$7), AO407))</f>
        <v>0</v>
      </c>
      <c r="AP410" s="530">
        <f>IF(AP407&gt;(AP409*(1+Dash!$B$6)), AP409*(1+Dash!$B$6), IF(AP407&lt;(AP409*(1-Dash!$B$7)), AP409*(1-Dash!$B$7), AP407))</f>
        <v>0</v>
      </c>
      <c r="AQ410" s="530">
        <f>IF(AQ407&gt;(AQ409*(1+Dash!$B$6)), AQ409*(1+Dash!$B$6), IF(AQ407&lt;(AQ409*(1-Dash!$B$7)), AQ409*(1-Dash!$B$7), AQ407))</f>
        <v>0</v>
      </c>
      <c r="AR410" s="530">
        <f>IF(AR407&gt;(AR409*(1+Dash!$B$6)), AR409*(1+Dash!$B$6), IF(AR407&lt;(AR409*(1-Dash!$B$7)), AR409*(1-Dash!$B$7), AR407))</f>
        <v>0</v>
      </c>
      <c r="AS410" s="530">
        <f>IF(AS407&gt;(AS409*(1+Dash!$B$6)), AS409*(1+Dash!$B$6), IF(AS407&lt;(AS409*(1-Dash!$B$7)), AS409*(1-Dash!$B$7), AS407))</f>
        <v>0</v>
      </c>
      <c r="AT410" s="530">
        <f>IF(AT407&gt;(AT409*(1+Dash!$B$6)), AT409*(1+Dash!$B$6), IF(AT407&lt;(AT409*(1-Dash!$B$7)), AT409*(1-Dash!$B$7), AT407))</f>
        <v>0</v>
      </c>
      <c r="AU410" s="530">
        <f>IF(AU407&gt;(AU409*(1+Dash!$B$6)), AU409*(1+Dash!$B$6), IF(AU407&lt;(AU409*(1-Dash!$B$7)), AU409*(1-Dash!$B$7), AU407))</f>
        <v>0</v>
      </c>
      <c r="AV410" s="530">
        <f>IF(AV407&gt;(AV409*(1+Dash!$B$6)), AV409*(1+Dash!$B$6), IF(AV407&lt;(AV409*(1-Dash!$B$7)), AV409*(1-Dash!$B$7), AV407))</f>
        <v>0</v>
      </c>
      <c r="AW410" s="530">
        <f>IF(AW407&gt;(AW409*(1+Dash!$B$6)), AW409*(1+Dash!$B$6), IF(AW407&lt;(AW409*(1-Dash!$B$7)), AW409*(1-Dash!$B$7), AW407))</f>
        <v>0</v>
      </c>
      <c r="AX410" s="530">
        <f>IF(AX407&gt;(AX409*(1+Dash!$B$6)), AX409*(1+Dash!$B$6), IF(AX407&lt;(AX409*(1-Dash!$B$7)), AX409*(1-Dash!$B$7), AX407))</f>
        <v>0</v>
      </c>
      <c r="AY410" s="530">
        <f>IF(AY407&gt;(AY409*(1+Dash!$B$6)), AY409*(1+Dash!$B$6), IF(AY407&lt;(AY409*(1-Dash!$B$7)), AY409*(1-Dash!$B$7), AY407))</f>
        <v>0</v>
      </c>
      <c r="AZ410" s="530">
        <f>IF(AZ407&gt;(AZ409*(1+Dash!$B$6)), AZ409*(1+Dash!$B$6), IF(AZ407&lt;(AZ409*(1-Dash!$B$7)), AZ409*(1-Dash!$B$7), AZ407))</f>
        <v>0</v>
      </c>
      <c r="BA410" s="530">
        <f>IF(BA407&gt;(BA409*(1+Dash!$B$6)), BA409*(1+Dash!$B$6), IF(BA407&lt;(BA409*(1-Dash!$B$7)), BA409*(1-Dash!$B$7), BA407))</f>
        <v>500</v>
      </c>
      <c r="BB410" s="530">
        <f>IF(BB407&gt;(BB409*(1+Dash!$B$6)), BB409*(1+Dash!$B$6), IF(BB407&lt;(BB409*(1-Dash!$B$7)), BB409*(1-Dash!$B$7), BB407))</f>
        <v>309</v>
      </c>
      <c r="BC410" s="530">
        <f>IF(BC407&gt;(BC409*(1+Dash!$B$6)), BC409*(1+Dash!$B$6), IF(BC407&lt;(BC409*(1-Dash!$B$7)), BC409*(1-Dash!$B$7), BC407))</f>
        <v>248</v>
      </c>
      <c r="BD410" s="530">
        <f>IF(BD407&gt;(BD409*(1+Dash!$B$6)), BD409*(1+Dash!$B$6), IF(BD407&lt;(BD409*(1-Dash!$B$7)), BD409*(1-Dash!$B$7), BD407))</f>
        <v>150</v>
      </c>
      <c r="BE410" s="530">
        <f>IF(BE407&gt;(BE409*(1+Dash!$B$6)), BE409*(1+Dash!$B$6), IF(BE407&lt;(BE409*(1-Dash!$B$7)), BE409*(1-Dash!$B$7), BE407))</f>
        <v>292</v>
      </c>
      <c r="BF410" s="530">
        <f>IF(BF407&gt;(BF409*(1+Dash!$B$6)), BF409*(1+Dash!$B$6), IF(BF407&lt;(BF409*(1-Dash!$B$7)), BF409*(1-Dash!$B$7), BF407))</f>
        <v>200</v>
      </c>
      <c r="BG410" s="530">
        <f>IF(BG407&gt;(BG409*(1+Dash!$B$6)), BG409*(1+Dash!$B$6), IF(BG407&lt;(BG409*(1-Dash!$B$7)), BG409*(1-Dash!$B$7), BG407))</f>
        <v>96.800000000000011</v>
      </c>
      <c r="BH410" s="530">
        <f>IF(BH407&gt;(BH409*(1+Dash!$B$6)), BH409*(1+Dash!$B$6), IF(BH407&lt;(BH409*(1-Dash!$B$7)), BH409*(1-Dash!$B$7), BH407))</f>
        <v>65.340000000000018</v>
      </c>
      <c r="BI410" s="530">
        <f>IF(BI407&gt;(BI409*(1+Dash!$B$6)), BI409*(1+Dash!$B$6), IF(BI407&lt;(BI409*(1-Dash!$B$7)), BI409*(1-Dash!$B$7), BI407))</f>
        <v>223.82</v>
      </c>
      <c r="BJ410" s="530">
        <f>IF(BJ407&gt;(BJ409*(1+Dash!$B$6)), BJ409*(1+Dash!$B$6), IF(BJ407&lt;(BJ409*(1-Dash!$B$7)), BJ409*(1-Dash!$B$7), BJ407))</f>
        <v>112.8125</v>
      </c>
      <c r="BK410" s="530">
        <f>IF(BK407&gt;(BK409*(1+Dash!$B$6)), BK409*(1+Dash!$B$6), IF(BK407&lt;(BK409*(1-Dash!$B$7)), BK409*(1-Dash!$B$7), BK407))</f>
        <v>121</v>
      </c>
      <c r="BL410" s="530">
        <f>IF(BL407&gt;(BL409*(1+Dash!$B$6)), BL409*(1+Dash!$B$6), IF(BL407&lt;(BL409*(1-Dash!$B$7)), BL409*(1-Dash!$B$7), BL407))</f>
        <v>87.54249999999999</v>
      </c>
      <c r="BM410" s="530">
        <f>IF(BM407&gt;(BM409*(1+Dash!$B$6)), BM409*(1+Dash!$B$6), IF(BM407&lt;(BM409*(1-Dash!$B$7)), BM409*(1-Dash!$B$7), BM407))</f>
        <v>0</v>
      </c>
      <c r="BN410" s="530">
        <f>IF(BN407&gt;(BN409*(1+Dash!$B$6)), BN409*(1+Dash!$B$6), IF(BN407&lt;(BN409*(1-Dash!$B$7)), BN409*(1-Dash!$B$7), BN407))</f>
        <v>0</v>
      </c>
      <c r="BO410" s="530">
        <f>IF(BO407&gt;(BO409*(1+Dash!$B$6)), BO409*(1+Dash!$B$6), IF(BO407&lt;(BO409*(1-Dash!$B$7)), BO409*(1-Dash!$B$7), BO407))</f>
        <v>0</v>
      </c>
      <c r="BP410" s="530">
        <f>IF(BP407&gt;(BP409*(1+Dash!$B$6)), BP409*(1+Dash!$B$6), IF(BP407&lt;(BP409*(1-Dash!$B$7)), BP409*(1-Dash!$B$7), BP407))</f>
        <v>0</v>
      </c>
      <c r="BQ410" s="530">
        <f>IF(BQ407&gt;(BQ409*(1+Dash!$B$6)), BQ409*(1+Dash!$B$6), IF(BQ407&lt;(BQ409*(1-Dash!$B$7)), BQ409*(1-Dash!$B$7), BQ407))</f>
        <v>0</v>
      </c>
      <c r="BR410" s="530">
        <f>IF(BR407&gt;(BR409*(1+Dash!$B$6)), BR409*(1+Dash!$B$6), IF(BR407&lt;(BR409*(1-Dash!$B$7)), BR409*(1-Dash!$B$7), BR407))</f>
        <v>0</v>
      </c>
      <c r="BS410" s="530">
        <f>IF(BS407&gt;(BS409*(1+Dash!$B$6)), BS409*(1+Dash!$B$6), IF(BS407&lt;(BS409*(1-Dash!$B$7)), BS409*(1-Dash!$B$7), BS407))</f>
        <v>0</v>
      </c>
      <c r="BT410" s="530">
        <f>IF(BT407&gt;(BT409*(1+Dash!$B$6)), BT409*(1+Dash!$B$6), IF(BT407&lt;(BT409*(1-Dash!$B$7)), BT409*(1-Dash!$B$7), BT407))</f>
        <v>0</v>
      </c>
      <c r="BU410" s="530">
        <f>IF(BU407&gt;(BU409*(1+Dash!$B$6)), BU409*(1+Dash!$B$6), IF(BU407&lt;(BU409*(1-Dash!$B$7)), BU409*(1-Dash!$B$7), BU407))</f>
        <v>0</v>
      </c>
      <c r="BV410" s="530">
        <f>IF(BV407&gt;(BV409*(1+Dash!$B$6)), BV409*(1+Dash!$B$6), IF(BV407&lt;(BV409*(1-Dash!$B$7)), BV409*(1-Dash!$B$7), BV407))</f>
        <v>0</v>
      </c>
      <c r="BW410" s="530">
        <f>IF(BW407&gt;(BW409*(1+Dash!$B$6)), BW409*(1+Dash!$B$6), IF(BW407&lt;(BW409*(1-Dash!$B$7)), BW409*(1-Dash!$B$7), BW407))</f>
        <v>0</v>
      </c>
      <c r="BX410" s="530">
        <f>IF(BX407&gt;(BX409*(1+Dash!$B$6)), BX409*(1+Dash!$B$6), IF(BX407&lt;(BX409*(1-Dash!$B$7)), BX409*(1-Dash!$B$7), BX407))</f>
        <v>0</v>
      </c>
      <c r="BY410" s="530">
        <f>IF(BY407&gt;(BY409*(1+Dash!$B$6)), BY409*(1+Dash!$B$6), IF(BY407&lt;(BY409*(1-Dash!$B$7)), BY409*(1-Dash!$B$7), BY407))</f>
        <v>11</v>
      </c>
      <c r="BZ410" s="530">
        <f>IF(BZ407&gt;(BZ409*(1+Dash!$B$6)), BZ409*(1+Dash!$B$6), IF(BZ407&lt;(BZ409*(1-Dash!$B$7)), BZ409*(1-Dash!$B$7), BZ407))</f>
        <v>26</v>
      </c>
      <c r="CA410" s="530">
        <f>IF(CA407&gt;(CA409*(1+Dash!$B$6)), CA409*(1+Dash!$B$6), IF(CA407&lt;(CA409*(1-Dash!$B$7)), CA409*(1-Dash!$B$7), CA407))</f>
        <v>0</v>
      </c>
    </row>
    <row r="411" spans="1:79" s="477" customFormat="1">
      <c r="A411" s="477" t="s">
        <v>115</v>
      </c>
      <c r="B411" s="477" t="s">
        <v>1889</v>
      </c>
      <c r="C411" s="477">
        <v>2018</v>
      </c>
      <c r="D411" s="477" t="s">
        <v>1934</v>
      </c>
      <c r="E411" s="530">
        <v>323</v>
      </c>
      <c r="F411" s="530">
        <v>287</v>
      </c>
      <c r="G411" s="530">
        <v>101</v>
      </c>
      <c r="H411" s="530">
        <v>114</v>
      </c>
      <c r="I411" s="530">
        <v>33</v>
      </c>
      <c r="J411" s="530">
        <v>0</v>
      </c>
      <c r="K411" s="530">
        <v>0</v>
      </c>
      <c r="L411" s="530">
        <v>0</v>
      </c>
      <c r="M411" s="530">
        <v>0</v>
      </c>
      <c r="N411" s="530">
        <v>0</v>
      </c>
      <c r="O411" s="530">
        <v>0</v>
      </c>
      <c r="P411" s="530">
        <v>0</v>
      </c>
      <c r="Q411" s="530">
        <v>0</v>
      </c>
      <c r="R411" s="530">
        <v>0</v>
      </c>
      <c r="S411" s="530">
        <v>0</v>
      </c>
      <c r="T411" s="530">
        <v>0</v>
      </c>
      <c r="U411" s="530">
        <v>0</v>
      </c>
      <c r="V411" s="530">
        <v>0</v>
      </c>
      <c r="W411" s="530">
        <v>0</v>
      </c>
      <c r="X411" s="530">
        <v>0</v>
      </c>
      <c r="Y411" s="530">
        <v>0</v>
      </c>
      <c r="Z411" s="530">
        <v>0</v>
      </c>
      <c r="AA411" s="530">
        <v>0</v>
      </c>
      <c r="AB411" s="530">
        <v>0</v>
      </c>
      <c r="AC411" s="530">
        <v>102</v>
      </c>
      <c r="AD411" s="530">
        <v>28</v>
      </c>
      <c r="AE411" s="530">
        <v>50</v>
      </c>
      <c r="AF411" s="530">
        <v>30</v>
      </c>
      <c r="AG411" s="530">
        <v>54</v>
      </c>
      <c r="AH411" s="530">
        <v>24</v>
      </c>
      <c r="AI411" s="530">
        <v>15</v>
      </c>
      <c r="AJ411" s="530">
        <v>5</v>
      </c>
      <c r="AK411" s="530">
        <v>48</v>
      </c>
      <c r="AL411" s="530">
        <v>4</v>
      </c>
      <c r="AM411" s="530">
        <v>35</v>
      </c>
      <c r="AN411" s="530">
        <v>25</v>
      </c>
      <c r="AO411" s="530">
        <v>0</v>
      </c>
      <c r="AP411" s="530">
        <v>0</v>
      </c>
      <c r="AQ411" s="530">
        <v>0</v>
      </c>
      <c r="AR411" s="530">
        <v>0</v>
      </c>
      <c r="AS411" s="530">
        <v>0</v>
      </c>
      <c r="AT411" s="530">
        <v>0</v>
      </c>
      <c r="AU411" s="530">
        <v>0</v>
      </c>
      <c r="AV411" s="530">
        <v>0</v>
      </c>
      <c r="AW411" s="530">
        <v>0</v>
      </c>
      <c r="AX411" s="530">
        <v>0</v>
      </c>
      <c r="AY411" s="530">
        <v>0</v>
      </c>
      <c r="AZ411" s="530">
        <v>0</v>
      </c>
      <c r="BA411" s="530">
        <v>241</v>
      </c>
      <c r="BB411" s="530">
        <v>122</v>
      </c>
      <c r="BC411" s="530">
        <v>105</v>
      </c>
      <c r="BD411" s="530">
        <v>33</v>
      </c>
      <c r="BE411" s="530">
        <v>227</v>
      </c>
      <c r="BF411" s="530">
        <v>117</v>
      </c>
      <c r="BG411" s="530">
        <v>96</v>
      </c>
      <c r="BH411" s="530">
        <v>26</v>
      </c>
      <c r="BI411" s="530">
        <v>14</v>
      </c>
      <c r="BJ411" s="530">
        <v>5</v>
      </c>
      <c r="BK411" s="530">
        <v>9</v>
      </c>
      <c r="BL411" s="530">
        <v>7</v>
      </c>
      <c r="BM411" s="530">
        <v>0</v>
      </c>
      <c r="BN411" s="530">
        <v>0</v>
      </c>
      <c r="BO411" s="530">
        <v>0</v>
      </c>
      <c r="BP411" s="530">
        <v>0</v>
      </c>
      <c r="BQ411" s="530">
        <v>0</v>
      </c>
      <c r="BR411" s="530">
        <v>0</v>
      </c>
      <c r="BS411" s="530">
        <v>0</v>
      </c>
      <c r="BT411" s="530">
        <v>0</v>
      </c>
      <c r="BU411" s="530">
        <v>0</v>
      </c>
      <c r="BV411" s="530">
        <v>0</v>
      </c>
      <c r="BW411" s="530">
        <v>0</v>
      </c>
      <c r="BX411" s="530">
        <v>0</v>
      </c>
      <c r="BY411" s="530">
        <v>3</v>
      </c>
      <c r="BZ411" s="530">
        <v>11</v>
      </c>
      <c r="CA411" s="530">
        <v>0</v>
      </c>
    </row>
    <row r="412" spans="1:79" s="477" customFormat="1">
      <c r="A412" s="477" t="s">
        <v>115</v>
      </c>
      <c r="B412" s="477" t="s">
        <v>1889</v>
      </c>
      <c r="C412" s="477">
        <v>2019</v>
      </c>
      <c r="D412" s="477" t="s">
        <v>1934</v>
      </c>
      <c r="E412" s="530">
        <v>399</v>
      </c>
      <c r="F412" s="530">
        <v>267</v>
      </c>
      <c r="G412" s="530">
        <v>141</v>
      </c>
      <c r="H412" s="530">
        <v>100</v>
      </c>
      <c r="I412" s="530">
        <v>18</v>
      </c>
      <c r="J412" s="530">
        <v>0</v>
      </c>
      <c r="K412" s="530">
        <v>0</v>
      </c>
      <c r="L412" s="530">
        <v>0</v>
      </c>
      <c r="M412" s="530">
        <v>0</v>
      </c>
      <c r="N412" s="530">
        <v>0</v>
      </c>
      <c r="O412" s="530">
        <v>0</v>
      </c>
      <c r="P412" s="530">
        <v>0</v>
      </c>
      <c r="Q412" s="530">
        <v>0</v>
      </c>
      <c r="R412" s="530">
        <v>0</v>
      </c>
      <c r="S412" s="530">
        <v>0</v>
      </c>
      <c r="T412" s="530">
        <v>0</v>
      </c>
      <c r="U412" s="530">
        <v>0</v>
      </c>
      <c r="V412" s="530">
        <v>0</v>
      </c>
      <c r="W412" s="530">
        <v>0</v>
      </c>
      <c r="X412" s="530">
        <v>0</v>
      </c>
      <c r="Y412" s="530">
        <v>0</v>
      </c>
      <c r="Z412" s="530">
        <v>0</v>
      </c>
      <c r="AA412" s="530">
        <v>0</v>
      </c>
      <c r="AB412" s="530">
        <v>0</v>
      </c>
      <c r="AC412" s="530">
        <v>119</v>
      </c>
      <c r="AD412" s="530">
        <v>38</v>
      </c>
      <c r="AE412" s="530">
        <v>36</v>
      </c>
      <c r="AF412" s="530">
        <v>23</v>
      </c>
      <c r="AG412" s="530">
        <v>71</v>
      </c>
      <c r="AH412" s="530">
        <v>27</v>
      </c>
      <c r="AI412" s="530">
        <v>11</v>
      </c>
      <c r="AJ412" s="530">
        <v>4</v>
      </c>
      <c r="AK412" s="530">
        <v>48</v>
      </c>
      <c r="AL412" s="530">
        <v>11</v>
      </c>
      <c r="AM412" s="530">
        <v>25</v>
      </c>
      <c r="AN412" s="530">
        <v>19</v>
      </c>
      <c r="AO412" s="530">
        <v>0</v>
      </c>
      <c r="AP412" s="530">
        <v>0</v>
      </c>
      <c r="AQ412" s="530">
        <v>0</v>
      </c>
      <c r="AR412" s="530">
        <v>0</v>
      </c>
      <c r="AS412" s="530">
        <v>0</v>
      </c>
      <c r="AT412" s="530">
        <v>0</v>
      </c>
      <c r="AU412" s="530">
        <v>0</v>
      </c>
      <c r="AV412" s="530">
        <v>0</v>
      </c>
      <c r="AW412" s="530">
        <v>0</v>
      </c>
      <c r="AX412" s="530">
        <v>0</v>
      </c>
      <c r="AY412" s="530">
        <v>0</v>
      </c>
      <c r="AZ412" s="530">
        <v>0</v>
      </c>
      <c r="BA412" s="530">
        <v>269</v>
      </c>
      <c r="BB412" s="530">
        <v>120</v>
      </c>
      <c r="BC412" s="530">
        <v>138</v>
      </c>
      <c r="BD412" s="530">
        <v>50</v>
      </c>
      <c r="BE412" s="530">
        <v>222</v>
      </c>
      <c r="BF412" s="530">
        <v>114</v>
      </c>
      <c r="BG412" s="530">
        <v>104</v>
      </c>
      <c r="BH412" s="530">
        <v>18</v>
      </c>
      <c r="BI412" s="530">
        <v>47</v>
      </c>
      <c r="BJ412" s="530">
        <v>6</v>
      </c>
      <c r="BK412" s="530">
        <v>34</v>
      </c>
      <c r="BL412" s="530">
        <v>32</v>
      </c>
      <c r="BM412" s="530">
        <v>0</v>
      </c>
      <c r="BN412" s="530">
        <v>0</v>
      </c>
      <c r="BO412" s="530">
        <v>0</v>
      </c>
      <c r="BP412" s="530">
        <v>0</v>
      </c>
      <c r="BQ412" s="530">
        <v>0</v>
      </c>
      <c r="BR412" s="530">
        <v>0</v>
      </c>
      <c r="BS412" s="530">
        <v>0</v>
      </c>
      <c r="BT412" s="530">
        <v>0</v>
      </c>
      <c r="BU412" s="530">
        <v>0</v>
      </c>
      <c r="BV412" s="530">
        <v>0</v>
      </c>
      <c r="BW412" s="530">
        <v>0</v>
      </c>
      <c r="BX412" s="530">
        <v>0</v>
      </c>
      <c r="BY412" s="530">
        <v>1</v>
      </c>
      <c r="BZ412" s="530">
        <v>10</v>
      </c>
      <c r="CA412" s="530">
        <v>0</v>
      </c>
    </row>
    <row r="413" spans="1:79" s="477" customFormat="1">
      <c r="A413" s="477" t="s">
        <v>115</v>
      </c>
      <c r="B413" s="477" t="s">
        <v>1889</v>
      </c>
      <c r="C413" s="477">
        <v>2020</v>
      </c>
      <c r="D413" s="477" t="s">
        <v>1934</v>
      </c>
      <c r="E413" s="530">
        <v>325</v>
      </c>
      <c r="F413" s="530">
        <v>243</v>
      </c>
      <c r="G413" s="530">
        <v>105</v>
      </c>
      <c r="H413" s="530">
        <v>89</v>
      </c>
      <c r="I413" s="530">
        <v>25</v>
      </c>
      <c r="J413" s="530">
        <v>0</v>
      </c>
      <c r="K413" s="530">
        <v>0</v>
      </c>
      <c r="L413" s="530">
        <v>0</v>
      </c>
      <c r="M413" s="530">
        <v>0</v>
      </c>
      <c r="N413" s="530">
        <v>0</v>
      </c>
      <c r="O413" s="530">
        <v>0</v>
      </c>
      <c r="P413" s="530">
        <v>0</v>
      </c>
      <c r="Q413" s="530">
        <v>42</v>
      </c>
      <c r="R413" s="530">
        <v>0</v>
      </c>
      <c r="S413" s="530">
        <v>0</v>
      </c>
      <c r="T413" s="530">
        <v>0</v>
      </c>
      <c r="U413" s="530">
        <v>16</v>
      </c>
      <c r="V413" s="530">
        <v>0</v>
      </c>
      <c r="W413" s="530">
        <v>0</v>
      </c>
      <c r="X413" s="530">
        <v>0</v>
      </c>
      <c r="Y413" s="530">
        <v>26</v>
      </c>
      <c r="Z413" s="530">
        <v>0</v>
      </c>
      <c r="AA413" s="530">
        <v>0</v>
      </c>
      <c r="AB413" s="530">
        <v>0</v>
      </c>
      <c r="AC413" s="530">
        <v>132</v>
      </c>
      <c r="AD413" s="530">
        <v>24</v>
      </c>
      <c r="AE413" s="530">
        <v>45</v>
      </c>
      <c r="AF413" s="530">
        <v>23</v>
      </c>
      <c r="AG413" s="530">
        <v>72</v>
      </c>
      <c r="AH413" s="530">
        <v>14</v>
      </c>
      <c r="AI413" s="530">
        <v>11</v>
      </c>
      <c r="AJ413" s="530">
        <v>6</v>
      </c>
      <c r="AK413" s="530">
        <v>60</v>
      </c>
      <c r="AL413" s="530">
        <v>10</v>
      </c>
      <c r="AM413" s="530">
        <v>34</v>
      </c>
      <c r="AN413" s="530">
        <v>17</v>
      </c>
      <c r="AO413" s="530">
        <v>0</v>
      </c>
      <c r="AP413" s="530">
        <v>0</v>
      </c>
      <c r="AQ413" s="530">
        <v>0</v>
      </c>
      <c r="AR413" s="530">
        <v>0</v>
      </c>
      <c r="AS413" s="530">
        <v>0</v>
      </c>
      <c r="AT413" s="530">
        <v>0</v>
      </c>
      <c r="AU413" s="530">
        <v>0</v>
      </c>
      <c r="AV413" s="530">
        <v>0</v>
      </c>
      <c r="AW413" s="530">
        <v>0</v>
      </c>
      <c r="AX413" s="530">
        <v>0</v>
      </c>
      <c r="AY413" s="530">
        <v>0</v>
      </c>
      <c r="AZ413" s="530">
        <v>0</v>
      </c>
      <c r="BA413" s="530">
        <v>310</v>
      </c>
      <c r="BB413" s="530">
        <v>125</v>
      </c>
      <c r="BC413" s="530">
        <v>148</v>
      </c>
      <c r="BD413" s="530">
        <v>55</v>
      </c>
      <c r="BE413" s="530">
        <v>258</v>
      </c>
      <c r="BF413" s="530">
        <v>114</v>
      </c>
      <c r="BG413" s="530">
        <v>111</v>
      </c>
      <c r="BH413" s="530">
        <v>17</v>
      </c>
      <c r="BI413" s="530">
        <v>52</v>
      </c>
      <c r="BJ413" s="530">
        <v>11</v>
      </c>
      <c r="BK413" s="530">
        <v>37</v>
      </c>
      <c r="BL413" s="530">
        <v>38</v>
      </c>
      <c r="BM413" s="530">
        <v>0</v>
      </c>
      <c r="BN413" s="530">
        <v>0</v>
      </c>
      <c r="BO413" s="530">
        <v>0</v>
      </c>
      <c r="BP413" s="530">
        <v>0</v>
      </c>
      <c r="BQ413" s="530">
        <v>0</v>
      </c>
      <c r="BR413" s="530">
        <v>0</v>
      </c>
      <c r="BS413" s="530">
        <v>0</v>
      </c>
      <c r="BT413" s="530">
        <v>0</v>
      </c>
      <c r="BU413" s="530">
        <v>0</v>
      </c>
      <c r="BV413" s="530">
        <v>0</v>
      </c>
      <c r="BW413" s="530">
        <v>0</v>
      </c>
      <c r="BX413" s="530">
        <v>0</v>
      </c>
      <c r="BY413" s="530">
        <v>3</v>
      </c>
      <c r="BZ413" s="530">
        <v>8</v>
      </c>
      <c r="CA413" s="530">
        <v>0</v>
      </c>
    </row>
    <row r="414" spans="1:79" s="477" customFormat="1">
      <c r="A414" s="477" t="s">
        <v>115</v>
      </c>
      <c r="B414" s="477" t="s">
        <v>1889</v>
      </c>
      <c r="C414" s="477">
        <v>2021</v>
      </c>
      <c r="D414" s="477" t="s">
        <v>1934</v>
      </c>
      <c r="E414" s="530">
        <v>352</v>
      </c>
      <c r="F414" s="530">
        <v>268</v>
      </c>
      <c r="G414" s="530">
        <v>124</v>
      </c>
      <c r="H414" s="530">
        <v>96</v>
      </c>
      <c r="I414" s="530">
        <v>23</v>
      </c>
      <c r="J414" s="530">
        <v>0</v>
      </c>
      <c r="K414" s="530">
        <v>0</v>
      </c>
      <c r="L414" s="530">
        <v>0</v>
      </c>
      <c r="M414" s="530">
        <v>0</v>
      </c>
      <c r="N414" s="530">
        <v>0</v>
      </c>
      <c r="O414" s="530">
        <v>0</v>
      </c>
      <c r="P414" s="530">
        <v>0</v>
      </c>
      <c r="Q414" s="530">
        <v>39</v>
      </c>
      <c r="R414" s="530">
        <v>0</v>
      </c>
      <c r="S414" s="530">
        <v>0</v>
      </c>
      <c r="T414" s="530">
        <v>0</v>
      </c>
      <c r="U414" s="530">
        <v>17</v>
      </c>
      <c r="V414" s="530">
        <v>0</v>
      </c>
      <c r="W414" s="530">
        <v>0</v>
      </c>
      <c r="X414" s="530">
        <v>0</v>
      </c>
      <c r="Y414" s="530">
        <v>22</v>
      </c>
      <c r="Z414" s="530">
        <v>0</v>
      </c>
      <c r="AA414" s="530">
        <v>0</v>
      </c>
      <c r="AB414" s="530">
        <v>0</v>
      </c>
      <c r="AC414" s="530">
        <v>142</v>
      </c>
      <c r="AD414" s="530">
        <v>13</v>
      </c>
      <c r="AE414" s="530">
        <v>59</v>
      </c>
      <c r="AF414" s="530">
        <v>37</v>
      </c>
      <c r="AG414" s="530">
        <v>59</v>
      </c>
      <c r="AH414" s="530">
        <v>3</v>
      </c>
      <c r="AI414" s="530">
        <v>11</v>
      </c>
      <c r="AJ414" s="530">
        <v>3</v>
      </c>
      <c r="AK414" s="530">
        <v>83</v>
      </c>
      <c r="AL414" s="530">
        <v>10</v>
      </c>
      <c r="AM414" s="530">
        <v>48</v>
      </c>
      <c r="AN414" s="530">
        <v>34</v>
      </c>
      <c r="AO414" s="530">
        <v>0</v>
      </c>
      <c r="AP414" s="530">
        <v>0</v>
      </c>
      <c r="AQ414" s="530">
        <v>0</v>
      </c>
      <c r="AR414" s="530">
        <v>0</v>
      </c>
      <c r="AS414" s="530">
        <v>0</v>
      </c>
      <c r="AT414" s="530">
        <v>0</v>
      </c>
      <c r="AU414" s="530">
        <v>0</v>
      </c>
      <c r="AV414" s="530">
        <v>0</v>
      </c>
      <c r="AW414" s="530">
        <v>0</v>
      </c>
      <c r="AX414" s="530">
        <v>0</v>
      </c>
      <c r="AY414" s="530">
        <v>0</v>
      </c>
      <c r="AZ414" s="530">
        <v>0</v>
      </c>
      <c r="BA414" s="530">
        <v>323</v>
      </c>
      <c r="BB414" s="530">
        <v>101</v>
      </c>
      <c r="BC414" s="530">
        <v>135</v>
      </c>
      <c r="BD414" s="530">
        <v>62</v>
      </c>
      <c r="BE414" s="530">
        <v>232</v>
      </c>
      <c r="BF414" s="530">
        <v>86</v>
      </c>
      <c r="BG414" s="530">
        <v>86</v>
      </c>
      <c r="BH414" s="530">
        <v>18</v>
      </c>
      <c r="BI414" s="530">
        <v>91</v>
      </c>
      <c r="BJ414" s="530">
        <v>15</v>
      </c>
      <c r="BK414" s="530">
        <v>49</v>
      </c>
      <c r="BL414" s="530">
        <v>44</v>
      </c>
      <c r="BM414" s="530">
        <v>0</v>
      </c>
      <c r="BN414" s="530">
        <v>0</v>
      </c>
      <c r="BO414" s="530">
        <v>0</v>
      </c>
      <c r="BP414" s="530">
        <v>0</v>
      </c>
      <c r="BQ414" s="530">
        <v>0</v>
      </c>
      <c r="BR414" s="530">
        <v>0</v>
      </c>
      <c r="BS414" s="530">
        <v>0</v>
      </c>
      <c r="BT414" s="530">
        <v>0</v>
      </c>
      <c r="BU414" s="530">
        <v>0</v>
      </c>
      <c r="BV414" s="530">
        <v>0</v>
      </c>
      <c r="BW414" s="530">
        <v>0</v>
      </c>
      <c r="BX414" s="530">
        <v>0</v>
      </c>
      <c r="BY414" s="530">
        <v>5</v>
      </c>
      <c r="BZ414" s="530">
        <v>15</v>
      </c>
      <c r="CA414" s="530">
        <v>0</v>
      </c>
    </row>
    <row r="415" spans="1:79" s="477" customFormat="1">
      <c r="A415" s="477" t="s">
        <v>115</v>
      </c>
      <c r="B415" s="477" t="s">
        <v>1889</v>
      </c>
      <c r="C415" s="477">
        <v>2022</v>
      </c>
      <c r="D415" s="477" t="s">
        <v>1934</v>
      </c>
      <c r="E415" s="530">
        <v>412</v>
      </c>
      <c r="F415" s="530">
        <v>238</v>
      </c>
      <c r="G415" s="530">
        <v>70</v>
      </c>
      <c r="H415" s="530">
        <v>57</v>
      </c>
      <c r="I415" s="530">
        <v>14</v>
      </c>
      <c r="J415" s="530">
        <v>0</v>
      </c>
      <c r="K415" s="530">
        <v>0</v>
      </c>
      <c r="L415" s="530">
        <v>0</v>
      </c>
      <c r="M415" s="530">
        <v>0</v>
      </c>
      <c r="N415" s="530">
        <v>0</v>
      </c>
      <c r="O415" s="530">
        <v>0</v>
      </c>
      <c r="P415" s="530">
        <v>0</v>
      </c>
      <c r="Q415" s="530">
        <v>59</v>
      </c>
      <c r="R415" s="530">
        <v>0</v>
      </c>
      <c r="S415" s="530">
        <v>0</v>
      </c>
      <c r="T415" s="530">
        <v>0</v>
      </c>
      <c r="U415" s="530">
        <v>14</v>
      </c>
      <c r="V415" s="530">
        <v>0</v>
      </c>
      <c r="W415" s="530">
        <v>0</v>
      </c>
      <c r="X415" s="530">
        <v>0</v>
      </c>
      <c r="Y415" s="530">
        <v>45</v>
      </c>
      <c r="Z415" s="530">
        <v>0</v>
      </c>
      <c r="AA415" s="530">
        <v>0</v>
      </c>
      <c r="AB415" s="530">
        <v>0</v>
      </c>
      <c r="AC415" s="530">
        <v>168</v>
      </c>
      <c r="AD415" s="530">
        <v>23</v>
      </c>
      <c r="AE415" s="530">
        <v>49</v>
      </c>
      <c r="AF415" s="530">
        <v>25</v>
      </c>
      <c r="AG415" s="530">
        <v>87</v>
      </c>
      <c r="AH415" s="530">
        <v>13</v>
      </c>
      <c r="AI415" s="530">
        <v>13</v>
      </c>
      <c r="AJ415" s="530">
        <v>4</v>
      </c>
      <c r="AK415" s="530">
        <v>81</v>
      </c>
      <c r="AL415" s="530">
        <v>10</v>
      </c>
      <c r="AM415" s="530">
        <v>36</v>
      </c>
      <c r="AN415" s="530">
        <v>21</v>
      </c>
      <c r="AO415" s="530">
        <v>0</v>
      </c>
      <c r="AP415" s="530">
        <v>0</v>
      </c>
      <c r="AQ415" s="530">
        <v>0</v>
      </c>
      <c r="AR415" s="530">
        <v>0</v>
      </c>
      <c r="AS415" s="530">
        <v>0</v>
      </c>
      <c r="AT415" s="530">
        <v>0</v>
      </c>
      <c r="AU415" s="530">
        <v>0</v>
      </c>
      <c r="AV415" s="530">
        <v>0</v>
      </c>
      <c r="AW415" s="530">
        <v>0</v>
      </c>
      <c r="AX415" s="530">
        <v>0</v>
      </c>
      <c r="AY415" s="530">
        <v>0</v>
      </c>
      <c r="AZ415" s="530">
        <v>0</v>
      </c>
      <c r="BA415" s="530">
        <v>255</v>
      </c>
      <c r="BB415" s="530">
        <v>91</v>
      </c>
      <c r="BC415" s="530">
        <v>120</v>
      </c>
      <c r="BD415" s="530">
        <v>51</v>
      </c>
      <c r="BE415" s="530">
        <v>202</v>
      </c>
      <c r="BF415" s="530">
        <v>79</v>
      </c>
      <c r="BG415" s="530">
        <v>92</v>
      </c>
      <c r="BH415" s="530">
        <v>17</v>
      </c>
      <c r="BI415" s="530">
        <v>53</v>
      </c>
      <c r="BJ415" s="530">
        <v>12</v>
      </c>
      <c r="BK415" s="530">
        <v>28</v>
      </c>
      <c r="BL415" s="530">
        <v>34</v>
      </c>
      <c r="BM415" s="530">
        <v>0</v>
      </c>
      <c r="BN415" s="530">
        <v>0</v>
      </c>
      <c r="BO415" s="530">
        <v>0</v>
      </c>
      <c r="BP415" s="530">
        <v>0</v>
      </c>
      <c r="BQ415" s="530">
        <v>0</v>
      </c>
      <c r="BR415" s="530">
        <v>0</v>
      </c>
      <c r="BS415" s="530">
        <v>0</v>
      </c>
      <c r="BT415" s="530">
        <v>0</v>
      </c>
      <c r="BU415" s="530">
        <v>0</v>
      </c>
      <c r="BV415" s="530">
        <v>0</v>
      </c>
      <c r="BW415" s="530">
        <v>0</v>
      </c>
      <c r="BX415" s="530">
        <v>0</v>
      </c>
      <c r="BY415" s="530">
        <v>2</v>
      </c>
      <c r="BZ415" s="530">
        <v>13</v>
      </c>
      <c r="CA415" s="530">
        <v>0</v>
      </c>
    </row>
    <row r="416" spans="1:79" s="477" customFormat="1">
      <c r="A416" s="477" t="s">
        <v>115</v>
      </c>
      <c r="B416" s="477" t="s">
        <v>1889</v>
      </c>
      <c r="C416" s="477">
        <v>2023</v>
      </c>
      <c r="D416" s="477" t="s">
        <v>1934</v>
      </c>
      <c r="E416" s="530">
        <v>337</v>
      </c>
      <c r="F416" s="530">
        <v>267</v>
      </c>
      <c r="G416" s="530">
        <v>79</v>
      </c>
      <c r="H416" s="530">
        <v>97</v>
      </c>
      <c r="I416" s="530">
        <v>18</v>
      </c>
      <c r="J416" s="530">
        <v>0</v>
      </c>
      <c r="K416" s="530">
        <v>0</v>
      </c>
      <c r="L416" s="530">
        <v>0</v>
      </c>
      <c r="M416" s="530">
        <v>0</v>
      </c>
      <c r="N416" s="530">
        <v>77</v>
      </c>
      <c r="O416" s="530">
        <v>14</v>
      </c>
      <c r="P416" s="530">
        <v>63</v>
      </c>
      <c r="Q416" s="530">
        <v>0</v>
      </c>
      <c r="R416" s="530">
        <v>0</v>
      </c>
      <c r="S416" s="530">
        <v>0</v>
      </c>
      <c r="T416" s="530">
        <v>0</v>
      </c>
      <c r="U416" s="530">
        <v>0</v>
      </c>
      <c r="V416" s="530">
        <v>0</v>
      </c>
      <c r="W416" s="530">
        <v>0</v>
      </c>
      <c r="X416" s="530">
        <v>0</v>
      </c>
      <c r="Y416" s="530">
        <v>0</v>
      </c>
      <c r="Z416" s="530">
        <v>0</v>
      </c>
      <c r="AA416" s="530">
        <v>0</v>
      </c>
      <c r="AB416" s="530">
        <v>0</v>
      </c>
      <c r="AC416" s="530">
        <v>169</v>
      </c>
      <c r="AD416" s="530">
        <v>31</v>
      </c>
      <c r="AE416" s="530">
        <v>39</v>
      </c>
      <c r="AF416" s="530">
        <v>17</v>
      </c>
      <c r="AG416" s="530">
        <v>104</v>
      </c>
      <c r="AH416" s="530">
        <v>22</v>
      </c>
      <c r="AI416" s="530">
        <v>9</v>
      </c>
      <c r="AJ416" s="530">
        <v>2</v>
      </c>
      <c r="AK416" s="530">
        <v>65</v>
      </c>
      <c r="AL416" s="530">
        <v>9</v>
      </c>
      <c r="AM416" s="530">
        <v>30</v>
      </c>
      <c r="AN416" s="530">
        <v>15</v>
      </c>
      <c r="AO416" s="530">
        <v>0</v>
      </c>
      <c r="AP416" s="530">
        <v>0</v>
      </c>
      <c r="AQ416" s="530">
        <v>0</v>
      </c>
      <c r="AR416" s="530">
        <v>0</v>
      </c>
      <c r="AS416" s="530">
        <v>0</v>
      </c>
      <c r="AT416" s="530">
        <v>0</v>
      </c>
      <c r="AU416" s="530">
        <v>0</v>
      </c>
      <c r="AV416" s="530">
        <v>0</v>
      </c>
      <c r="AW416" s="530">
        <v>0</v>
      </c>
      <c r="AX416" s="530">
        <v>0</v>
      </c>
      <c r="AY416" s="530">
        <v>0</v>
      </c>
      <c r="AZ416" s="530">
        <v>0</v>
      </c>
      <c r="BA416" s="530">
        <v>228</v>
      </c>
      <c r="BB416" s="530">
        <v>79</v>
      </c>
      <c r="BC416" s="530">
        <v>88</v>
      </c>
      <c r="BD416" s="530">
        <v>46</v>
      </c>
      <c r="BE416" s="530">
        <v>191</v>
      </c>
      <c r="BF416" s="530">
        <v>74</v>
      </c>
      <c r="BG416" s="530">
        <v>64</v>
      </c>
      <c r="BH416" s="530">
        <v>21</v>
      </c>
      <c r="BI416" s="530">
        <v>37</v>
      </c>
      <c r="BJ416" s="530">
        <v>5</v>
      </c>
      <c r="BK416" s="530">
        <v>24</v>
      </c>
      <c r="BL416" s="530">
        <v>25</v>
      </c>
      <c r="BM416" s="530">
        <v>0</v>
      </c>
      <c r="BN416" s="530">
        <v>0</v>
      </c>
      <c r="BO416" s="530">
        <v>0</v>
      </c>
      <c r="BP416" s="530">
        <v>0</v>
      </c>
      <c r="BQ416" s="530">
        <v>0</v>
      </c>
      <c r="BR416" s="530">
        <v>0</v>
      </c>
      <c r="BS416" s="530">
        <v>0</v>
      </c>
      <c r="BT416" s="530">
        <v>0</v>
      </c>
      <c r="BU416" s="530">
        <v>0</v>
      </c>
      <c r="BV416" s="530">
        <v>0</v>
      </c>
      <c r="BW416" s="530">
        <v>0</v>
      </c>
      <c r="BX416" s="530">
        <v>0</v>
      </c>
      <c r="BY416" s="530">
        <v>4</v>
      </c>
      <c r="BZ416" s="530">
        <v>5</v>
      </c>
      <c r="CA416" s="530">
        <v>0</v>
      </c>
    </row>
    <row r="417" spans="1:79" s="477" customFormat="1">
      <c r="A417" s="477" t="s">
        <v>115</v>
      </c>
      <c r="B417" s="477" t="s">
        <v>1889</v>
      </c>
      <c r="C417" s="477">
        <v>2024</v>
      </c>
      <c r="D417" s="477" t="s">
        <v>1934</v>
      </c>
      <c r="E417" s="530">
        <v>411</v>
      </c>
      <c r="F417" s="530">
        <v>279</v>
      </c>
      <c r="G417" s="530">
        <v>106</v>
      </c>
      <c r="H417" s="530">
        <v>66</v>
      </c>
      <c r="I417" s="530">
        <v>17</v>
      </c>
      <c r="J417" s="530">
        <v>0</v>
      </c>
      <c r="K417" s="530">
        <v>0</v>
      </c>
      <c r="L417" s="530">
        <v>0</v>
      </c>
      <c r="M417" s="530">
        <v>0</v>
      </c>
      <c r="N417" s="530">
        <v>0</v>
      </c>
      <c r="O417" s="530">
        <v>0</v>
      </c>
      <c r="P417" s="530">
        <v>0</v>
      </c>
      <c r="Q417" s="530">
        <v>0</v>
      </c>
      <c r="R417" s="530">
        <v>0</v>
      </c>
      <c r="S417" s="530">
        <v>0</v>
      </c>
      <c r="T417" s="530">
        <v>0</v>
      </c>
      <c r="U417" s="530">
        <v>0</v>
      </c>
      <c r="V417" s="530">
        <v>0</v>
      </c>
      <c r="W417" s="530">
        <v>0</v>
      </c>
      <c r="X417" s="530">
        <v>0</v>
      </c>
      <c r="Y417" s="530">
        <v>0</v>
      </c>
      <c r="Z417" s="530">
        <v>0</v>
      </c>
      <c r="AA417" s="530">
        <v>0</v>
      </c>
      <c r="AB417" s="530">
        <v>0</v>
      </c>
      <c r="AC417" s="530">
        <v>183</v>
      </c>
      <c r="AD417" s="530">
        <v>22</v>
      </c>
      <c r="AE417" s="530">
        <v>45</v>
      </c>
      <c r="AF417" s="530">
        <v>17</v>
      </c>
      <c r="AG417" s="530">
        <v>0</v>
      </c>
      <c r="AH417" s="530">
        <v>0</v>
      </c>
      <c r="AI417" s="530">
        <v>0</v>
      </c>
      <c r="AJ417" s="530">
        <v>0</v>
      </c>
      <c r="AK417" s="530">
        <v>183</v>
      </c>
      <c r="AL417" s="530">
        <v>22</v>
      </c>
      <c r="AM417" s="530">
        <v>45</v>
      </c>
      <c r="AN417" s="530">
        <v>17</v>
      </c>
      <c r="AO417" s="530">
        <v>0</v>
      </c>
      <c r="AP417" s="530">
        <v>0</v>
      </c>
      <c r="AQ417" s="530">
        <v>0</v>
      </c>
      <c r="AR417" s="530">
        <v>0</v>
      </c>
      <c r="AS417" s="530">
        <v>0</v>
      </c>
      <c r="AT417" s="530">
        <v>0</v>
      </c>
      <c r="AU417" s="530">
        <v>0</v>
      </c>
      <c r="AV417" s="530">
        <v>0</v>
      </c>
      <c r="AW417" s="530">
        <v>0</v>
      </c>
      <c r="AX417" s="530">
        <v>0</v>
      </c>
      <c r="AY417" s="530">
        <v>0</v>
      </c>
      <c r="AZ417" s="530">
        <v>0</v>
      </c>
      <c r="BA417" s="530">
        <v>213</v>
      </c>
      <c r="BB417" s="530">
        <v>68</v>
      </c>
      <c r="BC417" s="530">
        <v>92</v>
      </c>
      <c r="BD417" s="530">
        <v>29</v>
      </c>
      <c r="BE417" s="530">
        <v>177</v>
      </c>
      <c r="BF417" s="530">
        <v>66</v>
      </c>
      <c r="BG417" s="530">
        <v>67</v>
      </c>
      <c r="BH417" s="530">
        <v>11</v>
      </c>
      <c r="BI417" s="530">
        <v>36</v>
      </c>
      <c r="BJ417" s="530">
        <v>2</v>
      </c>
      <c r="BK417" s="530">
        <v>25</v>
      </c>
      <c r="BL417" s="530">
        <v>18</v>
      </c>
      <c r="BM417" s="530">
        <v>0</v>
      </c>
      <c r="BN417" s="530">
        <v>0</v>
      </c>
      <c r="BO417" s="530">
        <v>0</v>
      </c>
      <c r="BP417" s="530">
        <v>0</v>
      </c>
      <c r="BQ417" s="530">
        <v>0</v>
      </c>
      <c r="BR417" s="530">
        <v>0</v>
      </c>
      <c r="BS417" s="530">
        <v>0</v>
      </c>
      <c r="BT417" s="530">
        <v>0</v>
      </c>
      <c r="BU417" s="530">
        <v>0</v>
      </c>
      <c r="BV417" s="530">
        <v>0</v>
      </c>
      <c r="BW417" s="530">
        <v>0</v>
      </c>
      <c r="BX417" s="530">
        <v>0</v>
      </c>
      <c r="BY417" s="530">
        <v>2</v>
      </c>
      <c r="BZ417" s="530">
        <v>8</v>
      </c>
      <c r="CA417" s="530">
        <v>0</v>
      </c>
    </row>
    <row r="418" spans="1:79" s="477" customFormat="1">
      <c r="A418" s="477" t="s">
        <v>115</v>
      </c>
      <c r="B418" s="477" t="s">
        <v>1889</v>
      </c>
      <c r="C418" s="477">
        <v>2025</v>
      </c>
      <c r="D418" s="477" t="s">
        <v>1935</v>
      </c>
      <c r="E418" s="530">
        <v>366</v>
      </c>
      <c r="F418" s="530">
        <v>264</v>
      </c>
      <c r="G418" s="530">
        <v>104</v>
      </c>
      <c r="H418" s="530">
        <v>88</v>
      </c>
      <c r="I418" s="530">
        <v>21</v>
      </c>
      <c r="J418" s="530">
        <v>0</v>
      </c>
      <c r="K418" s="530">
        <v>0</v>
      </c>
      <c r="L418" s="530">
        <v>0</v>
      </c>
      <c r="M418" s="530">
        <v>0</v>
      </c>
      <c r="N418" s="530">
        <v>15</v>
      </c>
      <c r="O418" s="530">
        <v>3</v>
      </c>
      <c r="P418" s="530">
        <v>12</v>
      </c>
      <c r="Q418" s="530">
        <v>28</v>
      </c>
      <c r="R418" s="530">
        <v>0</v>
      </c>
      <c r="S418" s="530">
        <v>0</v>
      </c>
      <c r="T418" s="530">
        <v>0</v>
      </c>
      <c r="U418" s="530">
        <v>10</v>
      </c>
      <c r="V418" s="530">
        <v>0</v>
      </c>
      <c r="W418" s="530">
        <v>0</v>
      </c>
      <c r="X418" s="530">
        <v>0</v>
      </c>
      <c r="Y418" s="530">
        <v>18</v>
      </c>
      <c r="Z418" s="530">
        <v>0</v>
      </c>
      <c r="AA418" s="530">
        <v>0</v>
      </c>
      <c r="AB418" s="530">
        <v>0</v>
      </c>
      <c r="AC418" s="530">
        <v>183</v>
      </c>
      <c r="AD418" s="530">
        <v>34</v>
      </c>
      <c r="AE418" s="530">
        <v>61</v>
      </c>
      <c r="AF418" s="530">
        <v>33</v>
      </c>
      <c r="AG418" s="530">
        <v>84</v>
      </c>
      <c r="AH418" s="530">
        <v>18</v>
      </c>
      <c r="AI418" s="530">
        <v>13</v>
      </c>
      <c r="AJ418" s="530">
        <v>5</v>
      </c>
      <c r="AK418" s="530">
        <v>99</v>
      </c>
      <c r="AL418" s="530">
        <v>16</v>
      </c>
      <c r="AM418" s="530">
        <v>48</v>
      </c>
      <c r="AN418" s="530">
        <v>28</v>
      </c>
      <c r="AO418" s="530">
        <v>0</v>
      </c>
      <c r="AP418" s="530">
        <v>0</v>
      </c>
      <c r="AQ418" s="530">
        <v>0</v>
      </c>
      <c r="AR418" s="530">
        <v>0</v>
      </c>
      <c r="AS418" s="530">
        <v>0</v>
      </c>
      <c r="AT418" s="530">
        <v>0</v>
      </c>
      <c r="AU418" s="530">
        <v>0</v>
      </c>
      <c r="AV418" s="530">
        <v>0</v>
      </c>
      <c r="AW418" s="530">
        <v>0</v>
      </c>
      <c r="AX418" s="530">
        <v>0</v>
      </c>
      <c r="AY418" s="530">
        <v>0</v>
      </c>
      <c r="AZ418" s="530">
        <v>0</v>
      </c>
      <c r="BA418" s="530">
        <v>215</v>
      </c>
      <c r="BB418" s="530">
        <v>83</v>
      </c>
      <c r="BC418" s="530">
        <v>96</v>
      </c>
      <c r="BD418" s="530">
        <v>38</v>
      </c>
      <c r="BE418" s="530">
        <v>177</v>
      </c>
      <c r="BF418" s="530">
        <v>76</v>
      </c>
      <c r="BG418" s="530">
        <v>72</v>
      </c>
      <c r="BH418" s="530">
        <v>16</v>
      </c>
      <c r="BI418" s="530">
        <v>38</v>
      </c>
      <c r="BJ418" s="530">
        <v>7</v>
      </c>
      <c r="BK418" s="530">
        <v>24</v>
      </c>
      <c r="BL418" s="530">
        <v>22</v>
      </c>
      <c r="BM418" s="530">
        <v>0</v>
      </c>
      <c r="BN418" s="530">
        <v>0</v>
      </c>
      <c r="BO418" s="530">
        <v>0</v>
      </c>
      <c r="BP418" s="530">
        <v>0</v>
      </c>
      <c r="BQ418" s="530">
        <v>0</v>
      </c>
      <c r="BR418" s="530">
        <v>0</v>
      </c>
      <c r="BS418" s="530">
        <v>0</v>
      </c>
      <c r="BT418" s="530">
        <v>0</v>
      </c>
      <c r="BU418" s="530">
        <v>0</v>
      </c>
      <c r="BV418" s="530">
        <v>0</v>
      </c>
      <c r="BW418" s="530">
        <v>0</v>
      </c>
      <c r="BX418" s="530">
        <v>0</v>
      </c>
      <c r="BY418" s="530">
        <v>3</v>
      </c>
      <c r="BZ418" s="530">
        <v>10</v>
      </c>
      <c r="CA418" s="530">
        <v>0</v>
      </c>
    </row>
    <row r="419" spans="1:79" s="477" customFormat="1">
      <c r="A419" s="477" t="s">
        <v>115</v>
      </c>
      <c r="B419" s="477" t="s">
        <v>1889</v>
      </c>
      <c r="C419" s="477">
        <v>2026</v>
      </c>
      <c r="D419" s="477" t="s">
        <v>1935</v>
      </c>
      <c r="E419" s="530">
        <v>366</v>
      </c>
      <c r="F419" s="530">
        <v>264</v>
      </c>
      <c r="G419" s="530">
        <v>104</v>
      </c>
      <c r="H419" s="530">
        <v>88</v>
      </c>
      <c r="I419" s="530">
        <v>21</v>
      </c>
      <c r="J419" s="530">
        <v>0</v>
      </c>
      <c r="K419" s="530">
        <v>0</v>
      </c>
      <c r="L419" s="530">
        <v>0</v>
      </c>
      <c r="M419" s="530">
        <v>0</v>
      </c>
      <c r="N419" s="530">
        <v>15</v>
      </c>
      <c r="O419" s="530">
        <v>3</v>
      </c>
      <c r="P419" s="530">
        <v>12</v>
      </c>
      <c r="Q419" s="530">
        <v>28</v>
      </c>
      <c r="R419" s="530">
        <v>0</v>
      </c>
      <c r="S419" s="530">
        <v>0</v>
      </c>
      <c r="T419" s="530">
        <v>0</v>
      </c>
      <c r="U419" s="530">
        <v>10</v>
      </c>
      <c r="V419" s="530">
        <v>0</v>
      </c>
      <c r="W419" s="530">
        <v>0</v>
      </c>
      <c r="X419" s="530">
        <v>0</v>
      </c>
      <c r="Y419" s="530">
        <v>18</v>
      </c>
      <c r="Z419" s="530">
        <v>0</v>
      </c>
      <c r="AA419" s="530">
        <v>0</v>
      </c>
      <c r="AB419" s="530">
        <v>0</v>
      </c>
      <c r="AC419" s="530">
        <v>183</v>
      </c>
      <c r="AD419" s="530">
        <v>34</v>
      </c>
      <c r="AE419" s="530">
        <v>61</v>
      </c>
      <c r="AF419" s="530">
        <v>33</v>
      </c>
      <c r="AG419" s="530">
        <v>84</v>
      </c>
      <c r="AH419" s="530">
        <v>18</v>
      </c>
      <c r="AI419" s="530">
        <v>13</v>
      </c>
      <c r="AJ419" s="530">
        <v>5</v>
      </c>
      <c r="AK419" s="530">
        <v>99</v>
      </c>
      <c r="AL419" s="530">
        <v>16</v>
      </c>
      <c r="AM419" s="530">
        <v>48</v>
      </c>
      <c r="AN419" s="530">
        <v>28</v>
      </c>
      <c r="AO419" s="530">
        <v>0</v>
      </c>
      <c r="AP419" s="530">
        <v>0</v>
      </c>
      <c r="AQ419" s="530">
        <v>0</v>
      </c>
      <c r="AR419" s="530">
        <v>0</v>
      </c>
      <c r="AS419" s="530">
        <v>0</v>
      </c>
      <c r="AT419" s="530">
        <v>0</v>
      </c>
      <c r="AU419" s="530">
        <v>0</v>
      </c>
      <c r="AV419" s="530">
        <v>0</v>
      </c>
      <c r="AW419" s="530">
        <v>0</v>
      </c>
      <c r="AX419" s="530">
        <v>0</v>
      </c>
      <c r="AY419" s="530">
        <v>0</v>
      </c>
      <c r="AZ419" s="530">
        <v>0</v>
      </c>
      <c r="BA419" s="530">
        <v>217</v>
      </c>
      <c r="BB419" s="530">
        <v>83</v>
      </c>
      <c r="BC419" s="530">
        <v>97</v>
      </c>
      <c r="BD419" s="530">
        <v>38</v>
      </c>
      <c r="BE419" s="530">
        <v>179</v>
      </c>
      <c r="BF419" s="530">
        <v>76</v>
      </c>
      <c r="BG419" s="530">
        <v>73</v>
      </c>
      <c r="BH419" s="530">
        <v>16</v>
      </c>
      <c r="BI419" s="530">
        <v>38</v>
      </c>
      <c r="BJ419" s="530">
        <v>7</v>
      </c>
      <c r="BK419" s="530">
        <v>24</v>
      </c>
      <c r="BL419" s="530">
        <v>22</v>
      </c>
      <c r="BM419" s="530">
        <v>0</v>
      </c>
      <c r="BN419" s="530">
        <v>0</v>
      </c>
      <c r="BO419" s="530">
        <v>0</v>
      </c>
      <c r="BP419" s="530">
        <v>0</v>
      </c>
      <c r="BQ419" s="530">
        <v>0</v>
      </c>
      <c r="BR419" s="530">
        <v>0</v>
      </c>
      <c r="BS419" s="530">
        <v>0</v>
      </c>
      <c r="BT419" s="530">
        <v>0</v>
      </c>
      <c r="BU419" s="530">
        <v>0</v>
      </c>
      <c r="BV419" s="530">
        <v>0</v>
      </c>
      <c r="BW419" s="530">
        <v>0</v>
      </c>
      <c r="BX419" s="530">
        <v>0</v>
      </c>
      <c r="BY419" s="530">
        <v>3</v>
      </c>
      <c r="BZ419" s="530">
        <v>10</v>
      </c>
      <c r="CA419" s="530">
        <v>0</v>
      </c>
    </row>
    <row r="420" spans="1:79" s="477" customFormat="1">
      <c r="A420" s="477" t="s">
        <v>115</v>
      </c>
      <c r="B420" s="477" t="s">
        <v>1889</v>
      </c>
      <c r="C420" s="477">
        <v>2024</v>
      </c>
      <c r="D420" s="477" t="s">
        <v>1937</v>
      </c>
      <c r="E420" s="530">
        <f t="shared" ref="E420:AJ420" si="102">E417</f>
        <v>411</v>
      </c>
      <c r="F420" s="530">
        <f t="shared" si="102"/>
        <v>279</v>
      </c>
      <c r="G420" s="530">
        <f t="shared" si="102"/>
        <v>106</v>
      </c>
      <c r="H420" s="530">
        <f t="shared" si="102"/>
        <v>66</v>
      </c>
      <c r="I420" s="530">
        <f t="shared" si="102"/>
        <v>17</v>
      </c>
      <c r="J420" s="530">
        <f t="shared" si="102"/>
        <v>0</v>
      </c>
      <c r="K420" s="530">
        <f t="shared" si="102"/>
        <v>0</v>
      </c>
      <c r="L420" s="530">
        <f t="shared" si="102"/>
        <v>0</v>
      </c>
      <c r="M420" s="530">
        <f t="shared" si="102"/>
        <v>0</v>
      </c>
      <c r="N420" s="530">
        <f t="shared" si="102"/>
        <v>0</v>
      </c>
      <c r="O420" s="530">
        <f t="shared" si="102"/>
        <v>0</v>
      </c>
      <c r="P420" s="530">
        <f t="shared" si="102"/>
        <v>0</v>
      </c>
      <c r="Q420" s="530">
        <f t="shared" si="102"/>
        <v>0</v>
      </c>
      <c r="R420" s="530">
        <f t="shared" si="102"/>
        <v>0</v>
      </c>
      <c r="S420" s="530">
        <f t="shared" si="102"/>
        <v>0</v>
      </c>
      <c r="T420" s="530">
        <f t="shared" si="102"/>
        <v>0</v>
      </c>
      <c r="U420" s="530">
        <f t="shared" si="102"/>
        <v>0</v>
      </c>
      <c r="V420" s="530">
        <f t="shared" si="102"/>
        <v>0</v>
      </c>
      <c r="W420" s="530">
        <f t="shared" si="102"/>
        <v>0</v>
      </c>
      <c r="X420" s="530">
        <f t="shared" si="102"/>
        <v>0</v>
      </c>
      <c r="Y420" s="530">
        <f t="shared" si="102"/>
        <v>0</v>
      </c>
      <c r="Z420" s="530">
        <f t="shared" si="102"/>
        <v>0</v>
      </c>
      <c r="AA420" s="530">
        <f t="shared" si="102"/>
        <v>0</v>
      </c>
      <c r="AB420" s="530">
        <f t="shared" si="102"/>
        <v>0</v>
      </c>
      <c r="AC420" s="530">
        <f t="shared" si="102"/>
        <v>183</v>
      </c>
      <c r="AD420" s="530">
        <f t="shared" si="102"/>
        <v>22</v>
      </c>
      <c r="AE420" s="530">
        <f t="shared" si="102"/>
        <v>45</v>
      </c>
      <c r="AF420" s="530">
        <f t="shared" si="102"/>
        <v>17</v>
      </c>
      <c r="AG420" s="530">
        <f t="shared" si="102"/>
        <v>0</v>
      </c>
      <c r="AH420" s="530">
        <f t="shared" si="102"/>
        <v>0</v>
      </c>
      <c r="AI420" s="530">
        <f t="shared" si="102"/>
        <v>0</v>
      </c>
      <c r="AJ420" s="530">
        <f t="shared" si="102"/>
        <v>0</v>
      </c>
      <c r="AK420" s="530">
        <f t="shared" ref="AK420:BP420" si="103">AK417</f>
        <v>183</v>
      </c>
      <c r="AL420" s="530">
        <f t="shared" si="103"/>
        <v>22</v>
      </c>
      <c r="AM420" s="530">
        <f t="shared" si="103"/>
        <v>45</v>
      </c>
      <c r="AN420" s="530">
        <f t="shared" si="103"/>
        <v>17</v>
      </c>
      <c r="AO420" s="530">
        <f t="shared" si="103"/>
        <v>0</v>
      </c>
      <c r="AP420" s="530">
        <f t="shared" si="103"/>
        <v>0</v>
      </c>
      <c r="AQ420" s="530">
        <f t="shared" si="103"/>
        <v>0</v>
      </c>
      <c r="AR420" s="530">
        <f t="shared" si="103"/>
        <v>0</v>
      </c>
      <c r="AS420" s="530">
        <f t="shared" si="103"/>
        <v>0</v>
      </c>
      <c r="AT420" s="530">
        <f t="shared" si="103"/>
        <v>0</v>
      </c>
      <c r="AU420" s="530">
        <f t="shared" si="103"/>
        <v>0</v>
      </c>
      <c r="AV420" s="530">
        <f t="shared" si="103"/>
        <v>0</v>
      </c>
      <c r="AW420" s="530">
        <f t="shared" si="103"/>
        <v>0</v>
      </c>
      <c r="AX420" s="530">
        <f t="shared" si="103"/>
        <v>0</v>
      </c>
      <c r="AY420" s="530">
        <f t="shared" si="103"/>
        <v>0</v>
      </c>
      <c r="AZ420" s="530">
        <f t="shared" si="103"/>
        <v>0</v>
      </c>
      <c r="BA420" s="530">
        <f t="shared" si="103"/>
        <v>213</v>
      </c>
      <c r="BB420" s="530">
        <f t="shared" si="103"/>
        <v>68</v>
      </c>
      <c r="BC420" s="530">
        <f t="shared" si="103"/>
        <v>92</v>
      </c>
      <c r="BD420" s="530">
        <f t="shared" si="103"/>
        <v>29</v>
      </c>
      <c r="BE420" s="530">
        <f t="shared" si="103"/>
        <v>177</v>
      </c>
      <c r="BF420" s="530">
        <f t="shared" si="103"/>
        <v>66</v>
      </c>
      <c r="BG420" s="530">
        <f t="shared" si="103"/>
        <v>67</v>
      </c>
      <c r="BH420" s="530">
        <f t="shared" si="103"/>
        <v>11</v>
      </c>
      <c r="BI420" s="530">
        <f t="shared" si="103"/>
        <v>36</v>
      </c>
      <c r="BJ420" s="530">
        <f t="shared" si="103"/>
        <v>2</v>
      </c>
      <c r="BK420" s="530">
        <f t="shared" si="103"/>
        <v>25</v>
      </c>
      <c r="BL420" s="530">
        <f t="shared" si="103"/>
        <v>18</v>
      </c>
      <c r="BM420" s="530">
        <f t="shared" si="103"/>
        <v>0</v>
      </c>
      <c r="BN420" s="530">
        <f t="shared" si="103"/>
        <v>0</v>
      </c>
      <c r="BO420" s="530">
        <f t="shared" si="103"/>
        <v>0</v>
      </c>
      <c r="BP420" s="530">
        <f t="shared" si="103"/>
        <v>0</v>
      </c>
      <c r="BQ420" s="530">
        <f t="shared" ref="BQ420:BX420" si="104">BQ417</f>
        <v>0</v>
      </c>
      <c r="BR420" s="530">
        <f t="shared" si="104"/>
        <v>0</v>
      </c>
      <c r="BS420" s="530">
        <f t="shared" si="104"/>
        <v>0</v>
      </c>
      <c r="BT420" s="530">
        <f t="shared" si="104"/>
        <v>0</v>
      </c>
      <c r="BU420" s="530">
        <f t="shared" si="104"/>
        <v>0</v>
      </c>
      <c r="BV420" s="530">
        <f t="shared" si="104"/>
        <v>0</v>
      </c>
      <c r="BW420" s="530">
        <f t="shared" si="104"/>
        <v>0</v>
      </c>
      <c r="BX420" s="530">
        <f t="shared" si="104"/>
        <v>0</v>
      </c>
      <c r="BY420" s="530">
        <f>IF(OR(BY416=0,BY416=""), BY417,IF(BY417&gt;(BY416*(1+Dash!$B$6)), BY416*(1+Dash!$B$6), IF(BY417&lt;(BY416*(1-Dash!$B$7)), BY416*(1-Dash!$B$7), BY417)))</f>
        <v>3.8</v>
      </c>
      <c r="BZ420" s="530">
        <f>IF(OR(BZ416=0,BZ416=""), BZ417,IF(BZ417&gt;(BZ416*(1+Dash!$B$6)), BZ416*(1+Dash!$B$6), IF(BZ417&lt;(BZ416*(1-Dash!$B$7)), BZ416*(1-Dash!$B$7), BZ417)))</f>
        <v>5.5</v>
      </c>
      <c r="CA420" s="530">
        <f>IF(OR(CA416=0,CA416=""), CA417,IF(CA417&gt;(CA416*(1+Dash!$B$6)), CA416*(1+Dash!$B$6), IF(CA417&lt;(CA416*(1-Dash!$B$7)), CA416*(1-Dash!$B$7), CA417)))</f>
        <v>0</v>
      </c>
    </row>
    <row r="421" spans="1:79" s="477" customFormat="1">
      <c r="A421" s="477" t="s">
        <v>115</v>
      </c>
      <c r="B421" s="477" t="s">
        <v>1889</v>
      </c>
      <c r="C421" s="477">
        <v>2025</v>
      </c>
      <c r="D421" s="477" t="s">
        <v>1937</v>
      </c>
      <c r="E421" s="530">
        <f>IF(OR(E417=0, E417=""), E418, IF(E418&gt;(E417*(1+Dash!$B$6)), E417*(1+Dash!$B$6), IF(E418&lt;(E417*(1-Dash!$B$7)), E417*(1-Dash!$B$7), E418)))</f>
        <v>390.45</v>
      </c>
      <c r="F421" s="530">
        <f>IF(OR(F417=0, F417=""), F418, IF(F418&gt;(F417*(1+Dash!$B$6)), F417*(1+Dash!$B$6), IF(F418&lt;(F417*(1-Dash!$B$7)), F417*(1-Dash!$B$7), F418)))</f>
        <v>265.05</v>
      </c>
      <c r="G421" s="530">
        <f>IF(OR(G417=0, G417=""), G418, IF(G418&gt;(G417*(1+Dash!$B$6)), G417*(1+Dash!$B$6), IF(G418&lt;(G417*(1-Dash!$B$7)), G417*(1-Dash!$B$7), G418)))</f>
        <v>104</v>
      </c>
      <c r="H421" s="530">
        <f>IF(OR(H417=0, H417=""), H418, IF(H418&gt;(H417*(1+Dash!$B$6)), H417*(1+Dash!$B$6), IF(H418&lt;(H417*(1-Dash!$B$7)), H417*(1-Dash!$B$7), H418)))</f>
        <v>72.600000000000009</v>
      </c>
      <c r="I421" s="530">
        <f>IF(OR(I417=0, I417=""), I418, IF(I418&gt;(I417*(1+Dash!$B$6)), I417*(1+Dash!$B$6), IF(I418&lt;(I417*(1-Dash!$B$7)), I417*(1-Dash!$B$7), I418)))</f>
        <v>18.700000000000003</v>
      </c>
      <c r="J421" s="530">
        <f>IF(OR(J417=0, J417=""), J418, IF(J418&gt;(J417*(1+Dash!$B$6)), J417*(1+Dash!$B$6), IF(J418&lt;(J417*(1-Dash!$B$7)), J417*(1-Dash!$B$7), J418)))</f>
        <v>0</v>
      </c>
      <c r="K421" s="530">
        <f>IF(OR(K417=0, K417=""), K418, IF(K418&gt;(K417*(1+Dash!$B$6)), K417*(1+Dash!$B$6), IF(K418&lt;(K417*(1-Dash!$B$7)), K417*(1-Dash!$B$7), K418)))</f>
        <v>0</v>
      </c>
      <c r="L421" s="530">
        <f>IF(OR(L417=0, L417=""), L418, IF(L418&gt;(L417*(1+Dash!$B$6)), L417*(1+Dash!$B$6), IF(L418&lt;(L417*(1-Dash!$B$7)), L417*(1-Dash!$B$7), L418)))</f>
        <v>0</v>
      </c>
      <c r="M421" s="530">
        <f>IF(OR(M417=0, M417=""), M418, IF(M418&gt;(M417*(1+Dash!$B$6)), M417*(1+Dash!$B$6), IF(M418&lt;(M417*(1-Dash!$B$7)), M417*(1-Dash!$B$7), M418)))</f>
        <v>0</v>
      </c>
      <c r="N421" s="530">
        <f>IF(OR(N417=0, N417=""), N418, IF(N418&gt;(N417*(1+Dash!$B$6)), N417*(1+Dash!$B$6), IF(N418&lt;(N417*(1-Dash!$B$7)), N417*(1-Dash!$B$7), N418)))</f>
        <v>15</v>
      </c>
      <c r="O421" s="530">
        <f>IF(OR(O417=0, O417=""), O418, IF(O418&gt;(O417*(1+Dash!$B$6)), O417*(1+Dash!$B$6), IF(O418&lt;(O417*(1-Dash!$B$7)), O417*(1-Dash!$B$7), O418)))</f>
        <v>3</v>
      </c>
      <c r="P421" s="530">
        <f>IF(OR(P417=0, P417=""), P418, IF(P418&gt;(P417*(1+Dash!$B$6)), P417*(1+Dash!$B$6), IF(P418&lt;(P417*(1-Dash!$B$7)), P417*(1-Dash!$B$7), P418)))</f>
        <v>12</v>
      </c>
      <c r="Q421" s="530">
        <f>IF(OR(Q417=0, Q417=""), Q418, IF(Q418&gt;(Q417*(1+Dash!$B$6)), Q417*(1+Dash!$B$6), IF(Q418&lt;(Q417*(1-Dash!$B$7)), Q417*(1-Dash!$B$7), Q418)))</f>
        <v>28</v>
      </c>
      <c r="R421" s="530">
        <f>IF(OR(R417=0, R417=""), R418, IF(R418&gt;(R417*(1+Dash!$B$6)), R417*(1+Dash!$B$6), IF(R418&lt;(R417*(1-Dash!$B$7)), R417*(1-Dash!$B$7), R418)))</f>
        <v>0</v>
      </c>
      <c r="S421" s="530">
        <f>IF(OR(S417=0, S417=""), S418, IF(S418&gt;(S417*(1+Dash!$B$6)), S417*(1+Dash!$B$6), IF(S418&lt;(S417*(1-Dash!$B$7)), S417*(1-Dash!$B$7), S418)))</f>
        <v>0</v>
      </c>
      <c r="T421" s="530">
        <f>IF(OR(T417=0, T417=""), T418, IF(T418&gt;(T417*(1+Dash!$B$6)), T417*(1+Dash!$B$6), IF(T418&lt;(T417*(1-Dash!$B$7)), T417*(1-Dash!$B$7), T418)))</f>
        <v>0</v>
      </c>
      <c r="U421" s="530">
        <f>IF(OR(U417=0, U417=""), U418, IF(U418&gt;(U417*(1+Dash!$B$6)), U417*(1+Dash!$B$6), IF(U418&lt;(U417*(1-Dash!$B$7)), U417*(1-Dash!$B$7), U418)))</f>
        <v>10</v>
      </c>
      <c r="V421" s="530">
        <f>IF(OR(V417=0, V417=""), V418, IF(V418&gt;(V417*(1+Dash!$B$6)), V417*(1+Dash!$B$6), IF(V418&lt;(V417*(1-Dash!$B$7)), V417*(1-Dash!$B$7), V418)))</f>
        <v>0</v>
      </c>
      <c r="W421" s="530">
        <f>IF(OR(W417=0, W417=""), W418, IF(W418&gt;(W417*(1+Dash!$B$6)), W417*(1+Dash!$B$6), IF(W418&lt;(W417*(1-Dash!$B$7)), W417*(1-Dash!$B$7), W418)))</f>
        <v>0</v>
      </c>
      <c r="X421" s="530">
        <f>IF(OR(X417=0, X417=""), X418, IF(X418&gt;(X417*(1+Dash!$B$6)), X417*(1+Dash!$B$6), IF(X418&lt;(X417*(1-Dash!$B$7)), X417*(1-Dash!$B$7), X418)))</f>
        <v>0</v>
      </c>
      <c r="Y421" s="530">
        <f>IF(OR(Y417=0, Y417=""), Y418, IF(Y418&gt;(Y417*(1+Dash!$B$6)), Y417*(1+Dash!$B$6), IF(Y418&lt;(Y417*(1-Dash!$B$7)), Y417*(1-Dash!$B$7), Y418)))</f>
        <v>18</v>
      </c>
      <c r="Z421" s="530">
        <f>IF(OR(Z417=0, Z417=""), Z418, IF(Z418&gt;(Z417*(1+Dash!$B$6)), Z417*(1+Dash!$B$6), IF(Z418&lt;(Z417*(1-Dash!$B$7)), Z417*(1-Dash!$B$7), Z418)))</f>
        <v>0</v>
      </c>
      <c r="AA421" s="530">
        <f>IF(OR(AA417=0, AA417=""), AA418, IF(AA418&gt;(AA417*(1+Dash!$B$6)), AA417*(1+Dash!$B$6), IF(AA418&lt;(AA417*(1-Dash!$B$7)), AA417*(1-Dash!$B$7), AA418)))</f>
        <v>0</v>
      </c>
      <c r="AB421" s="530">
        <f>IF(OR(AB417=0, AB417=""), AB418, IF(AB418&gt;(AB417*(1+Dash!$B$6)), AB417*(1+Dash!$B$6), IF(AB418&lt;(AB417*(1-Dash!$B$7)), AB417*(1-Dash!$B$7), AB418)))</f>
        <v>0</v>
      </c>
      <c r="AC421" s="530">
        <f>IF(OR(AC417=0, AC417=""), AC418, IF(AC418&gt;(AC417*(1+Dash!$B$6)), AC417*(1+Dash!$B$6), IF(AC418&lt;(AC417*(1-Dash!$B$7)), AC417*(1-Dash!$B$7), AC418)))</f>
        <v>183</v>
      </c>
      <c r="AD421" s="530">
        <f>IF(OR(AD417=0, AD417=""), AD418, IF(AD418&gt;(AD417*(1+Dash!$B$6)), AD417*(1+Dash!$B$6), IF(AD418&lt;(AD417*(1-Dash!$B$7)), AD417*(1-Dash!$B$7), AD418)))</f>
        <v>24.200000000000003</v>
      </c>
      <c r="AE421" s="530">
        <f>IF(OR(AE417=0, AE417=""), AE418, IF(AE418&gt;(AE417*(1+Dash!$B$6)), AE417*(1+Dash!$B$6), IF(AE418&lt;(AE417*(1-Dash!$B$7)), AE417*(1-Dash!$B$7), AE418)))</f>
        <v>49.500000000000007</v>
      </c>
      <c r="AF421" s="530">
        <f>IF(OR(AF417=0, AF417=""), AF418, IF(AF418&gt;(AF417*(1+Dash!$B$6)), AF417*(1+Dash!$B$6), IF(AF418&lt;(AF417*(1-Dash!$B$7)), AF417*(1-Dash!$B$7), AF418)))</f>
        <v>18.700000000000003</v>
      </c>
      <c r="AG421" s="530">
        <f>IF(OR(AG417=0, AG417=""), AG418, IF(AG418&gt;(AG417*(1+Dash!$B$6)), AG417*(1+Dash!$B$6), IF(AG418&lt;(AG417*(1-Dash!$B$7)), AG417*(1-Dash!$B$7), AG418)))</f>
        <v>84</v>
      </c>
      <c r="AH421" s="530">
        <f>IF(OR(AH417=0, AH417=""), AH418, IF(AH418&gt;(AH417*(1+Dash!$B$6)), AH417*(1+Dash!$B$6), IF(AH418&lt;(AH417*(1-Dash!$B$7)), AH417*(1-Dash!$B$7), AH418)))</f>
        <v>18</v>
      </c>
      <c r="AI421" s="530">
        <f>IF(OR(AI417=0, AI417=""), AI418, IF(AI418&gt;(AI417*(1+Dash!$B$6)), AI417*(1+Dash!$B$6), IF(AI418&lt;(AI417*(1-Dash!$B$7)), AI417*(1-Dash!$B$7), AI418)))</f>
        <v>13</v>
      </c>
      <c r="AJ421" s="530">
        <f>IF(OR(AJ417=0, AJ417=""), AJ418, IF(AJ418&gt;(AJ417*(1+Dash!$B$6)), AJ417*(1+Dash!$B$6), IF(AJ418&lt;(AJ417*(1-Dash!$B$7)), AJ417*(1-Dash!$B$7), AJ418)))</f>
        <v>5</v>
      </c>
      <c r="AK421" s="530">
        <f>IF(OR(AK417=0, AK417=""), AK418, IF(AK418&gt;(AK417*(1+Dash!$B$6)), AK417*(1+Dash!$B$6), IF(AK418&lt;(AK417*(1-Dash!$B$7)), AK417*(1-Dash!$B$7), AK418)))</f>
        <v>173.85</v>
      </c>
      <c r="AL421" s="530">
        <f>IF(OR(AL417=0, AL417=""), AL418, IF(AL418&gt;(AL417*(1+Dash!$B$6)), AL417*(1+Dash!$B$6), IF(AL418&lt;(AL417*(1-Dash!$B$7)), AL417*(1-Dash!$B$7), AL418)))</f>
        <v>20.9</v>
      </c>
      <c r="AM421" s="530">
        <f>IF(OR(AM417=0, AM417=""), AM418, IF(AM418&gt;(AM417*(1+Dash!$B$6)), AM417*(1+Dash!$B$6), IF(AM418&lt;(AM417*(1-Dash!$B$7)), AM417*(1-Dash!$B$7), AM418)))</f>
        <v>48</v>
      </c>
      <c r="AN421" s="530">
        <f>IF(OR(AN417=0, AN417=""), AN418, IF(AN418&gt;(AN417*(1+Dash!$B$6)), AN417*(1+Dash!$B$6), IF(AN418&lt;(AN417*(1-Dash!$B$7)), AN417*(1-Dash!$B$7), AN418)))</f>
        <v>18.700000000000003</v>
      </c>
      <c r="AO421" s="530">
        <f>IF(OR(AO417=0, AO417=""), AO418, IF(AO418&gt;(AO417*(1+Dash!$B$6)), AO417*(1+Dash!$B$6), IF(AO418&lt;(AO417*(1-Dash!$B$7)), AO417*(1-Dash!$B$7), AO418)))</f>
        <v>0</v>
      </c>
      <c r="AP421" s="530">
        <f>IF(OR(AP417=0, AP417=""), AP418, IF(AP418&gt;(AP417*(1+Dash!$B$6)), AP417*(1+Dash!$B$6), IF(AP418&lt;(AP417*(1-Dash!$B$7)), AP417*(1-Dash!$B$7), AP418)))</f>
        <v>0</v>
      </c>
      <c r="AQ421" s="530">
        <f>IF(OR(AQ417=0, AQ417=""), AQ418, IF(AQ418&gt;(AQ417*(1+Dash!$B$6)), AQ417*(1+Dash!$B$6), IF(AQ418&lt;(AQ417*(1-Dash!$B$7)), AQ417*(1-Dash!$B$7), AQ418)))</f>
        <v>0</v>
      </c>
      <c r="AR421" s="530">
        <f>IF(OR(AR417=0, AR417=""), AR418, IF(AR418&gt;(AR417*(1+Dash!$B$6)), AR417*(1+Dash!$B$6), IF(AR418&lt;(AR417*(1-Dash!$B$7)), AR417*(1-Dash!$B$7), AR418)))</f>
        <v>0</v>
      </c>
      <c r="AS421" s="530">
        <f>IF(OR(AS417=0, AS417=""), AS418, IF(AS418&gt;(AS417*(1+Dash!$B$6)), AS417*(1+Dash!$B$6), IF(AS418&lt;(AS417*(1-Dash!$B$7)), AS417*(1-Dash!$B$7), AS418)))</f>
        <v>0</v>
      </c>
      <c r="AT421" s="530">
        <f>IF(OR(AT417=0, AT417=""), AT418, IF(AT418&gt;(AT417*(1+Dash!$B$6)), AT417*(1+Dash!$B$6), IF(AT418&lt;(AT417*(1-Dash!$B$7)), AT417*(1-Dash!$B$7), AT418)))</f>
        <v>0</v>
      </c>
      <c r="AU421" s="530">
        <f>IF(OR(AU417=0, AU417=""), AU418, IF(AU418&gt;(AU417*(1+Dash!$B$6)), AU417*(1+Dash!$B$6), IF(AU418&lt;(AU417*(1-Dash!$B$7)), AU417*(1-Dash!$B$7), AU418)))</f>
        <v>0</v>
      </c>
      <c r="AV421" s="530">
        <f>IF(OR(AV417=0, AV417=""), AV418, IF(AV418&gt;(AV417*(1+Dash!$B$6)), AV417*(1+Dash!$B$6), IF(AV418&lt;(AV417*(1-Dash!$B$7)), AV417*(1-Dash!$B$7), AV418)))</f>
        <v>0</v>
      </c>
      <c r="AW421" s="530">
        <f>IF(OR(AW417=0, AW417=""), AW418, IF(AW418&gt;(AW417*(1+Dash!$B$6)), AW417*(1+Dash!$B$6), IF(AW418&lt;(AW417*(1-Dash!$B$7)), AW417*(1-Dash!$B$7), AW418)))</f>
        <v>0</v>
      </c>
      <c r="AX421" s="530">
        <f>IF(OR(AX417=0, AX417=""), AX418, IF(AX418&gt;(AX417*(1+Dash!$B$6)), AX417*(1+Dash!$B$6), IF(AX418&lt;(AX417*(1-Dash!$B$7)), AX417*(1-Dash!$B$7), AX418)))</f>
        <v>0</v>
      </c>
      <c r="AY421" s="530">
        <f>IF(OR(AY417=0, AY417=""), AY418, IF(AY418&gt;(AY417*(1+Dash!$B$6)), AY417*(1+Dash!$B$6), IF(AY418&lt;(AY417*(1-Dash!$B$7)), AY417*(1-Dash!$B$7), AY418)))</f>
        <v>0</v>
      </c>
      <c r="AZ421" s="530">
        <f>IF(OR(AZ417=0, AZ417=""), AZ418, IF(AZ418&gt;(AZ417*(1+Dash!$B$6)), AZ417*(1+Dash!$B$6), IF(AZ418&lt;(AZ417*(1-Dash!$B$7)), AZ417*(1-Dash!$B$7), AZ418)))</f>
        <v>0</v>
      </c>
      <c r="BA421" s="530">
        <f>IF(OR(BA417=0, BA417=""), BA418, IF(BA418&gt;(BA417*(1+Dash!$B$6)), BA417*(1+Dash!$B$6), IF(BA418&lt;(BA417*(1-Dash!$B$7)), BA417*(1-Dash!$B$7), BA418)))</f>
        <v>215</v>
      </c>
      <c r="BB421" s="530">
        <f>IF(OR(BB417=0, BB417=""), BB418, IF(BB418&gt;(BB417*(1+Dash!$B$6)), BB417*(1+Dash!$B$6), IF(BB418&lt;(BB417*(1-Dash!$B$7)), BB417*(1-Dash!$B$7), BB418)))</f>
        <v>74.800000000000011</v>
      </c>
      <c r="BC421" s="530">
        <f>IF(OR(BC417=0, BC417=""), BC418, IF(BC418&gt;(BC417*(1+Dash!$B$6)), BC417*(1+Dash!$B$6), IF(BC418&lt;(BC417*(1-Dash!$B$7)), BC417*(1-Dash!$B$7), BC418)))</f>
        <v>96</v>
      </c>
      <c r="BD421" s="530">
        <f>IF(OR(BD417=0, BD417=""), BD418, IF(BD418&gt;(BD417*(1+Dash!$B$6)), BD417*(1+Dash!$B$6), IF(BD418&lt;(BD417*(1-Dash!$B$7)), BD417*(1-Dash!$B$7), BD418)))</f>
        <v>31.900000000000002</v>
      </c>
      <c r="BE421" s="530">
        <f>IF(OR(BE417=0, BE417=""), BE418, IF(BE418&gt;(BE417*(1+Dash!$B$6)), BE417*(1+Dash!$B$6), IF(BE418&lt;(BE417*(1-Dash!$B$7)), BE417*(1-Dash!$B$7), BE418)))</f>
        <v>177</v>
      </c>
      <c r="BF421" s="530">
        <f>IF(OR(BF417=0, BF417=""), BF418, IF(BF418&gt;(BF417*(1+Dash!$B$6)), BF417*(1+Dash!$B$6), IF(BF418&lt;(BF417*(1-Dash!$B$7)), BF417*(1-Dash!$B$7), BF418)))</f>
        <v>72.600000000000009</v>
      </c>
      <c r="BG421" s="530">
        <f>IF(OR(BG417=0, BG417=""), BG418, IF(BG418&gt;(BG417*(1+Dash!$B$6)), BG417*(1+Dash!$B$6), IF(BG418&lt;(BG417*(1-Dash!$B$7)), BG417*(1-Dash!$B$7), BG418)))</f>
        <v>72</v>
      </c>
      <c r="BH421" s="530">
        <f>IF(OR(BH417=0, BH417=""), BH418, IF(BH418&gt;(BH417*(1+Dash!$B$6)), BH417*(1+Dash!$B$6), IF(BH418&lt;(BH417*(1-Dash!$B$7)), BH417*(1-Dash!$B$7), BH418)))</f>
        <v>12.100000000000001</v>
      </c>
      <c r="BI421" s="530">
        <f>IF(OR(BI417=0, BI417=""), BI418, IF(BI418&gt;(BI417*(1+Dash!$B$6)), BI417*(1+Dash!$B$6), IF(BI418&lt;(BI417*(1-Dash!$B$7)), BI417*(1-Dash!$B$7), BI418)))</f>
        <v>38</v>
      </c>
      <c r="BJ421" s="530">
        <f>IF(OR(BJ417=0, BJ417=""), BJ418, IF(BJ418&gt;(BJ417*(1+Dash!$B$6)), BJ417*(1+Dash!$B$6), IF(BJ418&lt;(BJ417*(1-Dash!$B$7)), BJ417*(1-Dash!$B$7), BJ418)))</f>
        <v>2.2000000000000002</v>
      </c>
      <c r="BK421" s="530">
        <f>IF(OR(BK417=0, BK417=""), BK418, IF(BK418&gt;(BK417*(1+Dash!$B$6)), BK417*(1+Dash!$B$6), IF(BK418&lt;(BK417*(1-Dash!$B$7)), BK417*(1-Dash!$B$7), BK418)))</f>
        <v>24</v>
      </c>
      <c r="BL421" s="530">
        <f>IF(OR(BL417=0, BL417=""), BL418, IF(BL418&gt;(BL417*(1+Dash!$B$6)), BL417*(1+Dash!$B$6), IF(BL418&lt;(BL417*(1-Dash!$B$7)), BL417*(1-Dash!$B$7), BL418)))</f>
        <v>19.8</v>
      </c>
      <c r="BM421" s="530">
        <f>IF(OR(BM417=0, BM417=""), BM418, IF(BM418&gt;(BM417*(1+Dash!$B$6)), BM417*(1+Dash!$B$6), IF(BM418&lt;(BM417*(1-Dash!$B$7)), BM417*(1-Dash!$B$7), BM418)))</f>
        <v>0</v>
      </c>
      <c r="BN421" s="530">
        <f>IF(OR(BN417=0, BN417=""), BN418, IF(BN418&gt;(BN417*(1+Dash!$B$6)), BN417*(1+Dash!$B$6), IF(BN418&lt;(BN417*(1-Dash!$B$7)), BN417*(1-Dash!$B$7), BN418)))</f>
        <v>0</v>
      </c>
      <c r="BO421" s="530">
        <f>IF(OR(BO417=0, BO417=""), BO418, IF(BO418&gt;(BO417*(1+Dash!$B$6)), BO417*(1+Dash!$B$6), IF(BO418&lt;(BO417*(1-Dash!$B$7)), BO417*(1-Dash!$B$7), BO418)))</f>
        <v>0</v>
      </c>
      <c r="BP421" s="530">
        <f>IF(OR(BP417=0, BP417=""), BP418, IF(BP418&gt;(BP417*(1+Dash!$B$6)), BP417*(1+Dash!$B$6), IF(BP418&lt;(BP417*(1-Dash!$B$7)), BP417*(1-Dash!$B$7), BP418)))</f>
        <v>0</v>
      </c>
      <c r="BQ421" s="530">
        <f>IF(OR(BQ417=0, BQ417=""), BQ418, IF(BQ418&gt;(BQ417*(1+Dash!$B$6)), BQ417*(1+Dash!$B$6), IF(BQ418&lt;(BQ417*(1-Dash!$B$7)), BQ417*(1-Dash!$B$7), BQ418)))</f>
        <v>0</v>
      </c>
      <c r="BR421" s="530">
        <f>IF(OR(BR417=0, BR417=""), BR418, IF(BR418&gt;(BR417*(1+Dash!$B$6)), BR417*(1+Dash!$B$6), IF(BR418&lt;(BR417*(1-Dash!$B$7)), BR417*(1-Dash!$B$7), BR418)))</f>
        <v>0</v>
      </c>
      <c r="BS421" s="530">
        <f>IF(OR(BS417=0, BS417=""), BS418, IF(BS418&gt;(BS417*(1+Dash!$B$6)), BS417*(1+Dash!$B$6), IF(BS418&lt;(BS417*(1-Dash!$B$7)), BS417*(1-Dash!$B$7), BS418)))</f>
        <v>0</v>
      </c>
      <c r="BT421" s="530">
        <f>IF(OR(BT417=0, BT417=""), BT418, IF(BT418&gt;(BT417*(1+Dash!$B$6)), BT417*(1+Dash!$B$6), IF(BT418&lt;(BT417*(1-Dash!$B$7)), BT417*(1-Dash!$B$7), BT418)))</f>
        <v>0</v>
      </c>
      <c r="BU421" s="530">
        <f>IF(OR(BU417=0, BU417=""), BU418, IF(BU418&gt;(BU417*(1+Dash!$B$6)), BU417*(1+Dash!$B$6), IF(BU418&lt;(BU417*(1-Dash!$B$7)), BU417*(1-Dash!$B$7), BU418)))</f>
        <v>0</v>
      </c>
      <c r="BV421" s="530">
        <f>IF(OR(BV417=0, BV417=""), BV418, IF(BV418&gt;(BV417*(1+Dash!$B$6)), BV417*(1+Dash!$B$6), IF(BV418&lt;(BV417*(1-Dash!$B$7)), BV417*(1-Dash!$B$7), BV418)))</f>
        <v>0</v>
      </c>
      <c r="BW421" s="530">
        <f>IF(OR(BW417=0, BW417=""), BW418, IF(BW418&gt;(BW417*(1+Dash!$B$6)), BW417*(1+Dash!$B$6), IF(BW418&lt;(BW417*(1-Dash!$B$7)), BW417*(1-Dash!$B$7), BW418)))</f>
        <v>0</v>
      </c>
      <c r="BX421" s="530">
        <f>IF(OR(BX417=0, BX417=""), BX418, IF(BX418&gt;(BX417*(1+Dash!$B$6)), BX417*(1+Dash!$B$6), IF(BX418&lt;(BX417*(1-Dash!$B$7)), BX417*(1-Dash!$B$7), BX418)))</f>
        <v>0</v>
      </c>
      <c r="BY421" s="530">
        <f>IF(OR(BY417=0, BY417=""), BY418, IF(BY418&gt;(BY417*(1+Dash!$B$6)), BY417*(1+Dash!$B$6), IF(BY418&lt;(BY417*(1-Dash!$B$7)), BY417*(1-Dash!$B$7), BY418)))</f>
        <v>2.2000000000000002</v>
      </c>
      <c r="BZ421" s="530">
        <f>IF(OR(BZ417=0, BZ417=""), BZ418, IF(BZ418&gt;(BZ417*(1+Dash!$B$6)), BZ417*(1+Dash!$B$6), IF(BZ418&lt;(BZ417*(1-Dash!$B$7)), BZ417*(1-Dash!$B$7), BZ418)))</f>
        <v>8.8000000000000007</v>
      </c>
      <c r="CA421" s="530">
        <f>IF(OR(CA417=0, CA417=""), CA418, IF(CA418&gt;(CA417*(1+Dash!$B$6)), CA417*(1+Dash!$B$6), IF(CA418&lt;(CA417*(1-Dash!$B$7)), CA417*(1-Dash!$B$7), CA418)))</f>
        <v>0</v>
      </c>
    </row>
    <row r="422" spans="1:79" s="477" customFormat="1">
      <c r="A422" s="477" t="s">
        <v>115</v>
      </c>
      <c r="B422" s="477" t="s">
        <v>1889</v>
      </c>
      <c r="C422" s="477">
        <v>2026</v>
      </c>
      <c r="D422" s="477" t="s">
        <v>1937</v>
      </c>
      <c r="E422" s="530">
        <f>IF(E419&gt;(E421*(1+Dash!$B$6)), E421*(1+Dash!$B$6), IF(E419&lt;(E421*(1-Dash!$B$7)), E421*(1-Dash!$B$7), E419))</f>
        <v>370.92749999999995</v>
      </c>
      <c r="F422" s="530">
        <f>IF(F419&gt;(F421*(1+Dash!$B$6)), F421*(1+Dash!$B$6), IF(F419&lt;(F421*(1-Dash!$B$7)), F421*(1-Dash!$B$7), F419))</f>
        <v>264</v>
      </c>
      <c r="G422" s="530">
        <f>IF(G419&gt;(G421*(1+Dash!$B$6)), G421*(1+Dash!$B$6), IF(G419&lt;(G421*(1-Dash!$B$7)), G421*(1-Dash!$B$7), G419))</f>
        <v>104</v>
      </c>
      <c r="H422" s="530">
        <f>IF(H419&gt;(H421*(1+Dash!$B$6)), H421*(1+Dash!$B$6), IF(H419&lt;(H421*(1-Dash!$B$7)), H421*(1-Dash!$B$7), H419))</f>
        <v>79.860000000000014</v>
      </c>
      <c r="I422" s="530">
        <f>IF(I419&gt;(I421*(1+Dash!$B$6)), I421*(1+Dash!$B$6), IF(I419&lt;(I421*(1-Dash!$B$7)), I421*(1-Dash!$B$7), I419))</f>
        <v>20.570000000000004</v>
      </c>
      <c r="J422" s="530">
        <f>IF(J419&gt;(J421*(1+Dash!$B$6)), J421*(1+Dash!$B$6), IF(J419&lt;(J421*(1-Dash!$B$7)), J421*(1-Dash!$B$7), J419))</f>
        <v>0</v>
      </c>
      <c r="K422" s="530">
        <f>IF(K419&gt;(K421*(1+Dash!$B$6)), K421*(1+Dash!$B$6), IF(K419&lt;(K421*(1-Dash!$B$7)), K421*(1-Dash!$B$7), K419))</f>
        <v>0</v>
      </c>
      <c r="L422" s="530">
        <f>IF(L419&gt;(L421*(1+Dash!$B$6)), L421*(1+Dash!$B$6), IF(L419&lt;(L421*(1-Dash!$B$7)), L421*(1-Dash!$B$7), L419))</f>
        <v>0</v>
      </c>
      <c r="M422" s="530">
        <f>IF(M419&gt;(M421*(1+Dash!$B$6)), M421*(1+Dash!$B$6), IF(M419&lt;(M421*(1-Dash!$B$7)), M421*(1-Dash!$B$7), M419))</f>
        <v>0</v>
      </c>
      <c r="N422" s="530">
        <f>IF(N419&gt;(N421*(1+Dash!$B$6)), N421*(1+Dash!$B$6), IF(N419&lt;(N421*(1-Dash!$B$7)), N421*(1-Dash!$B$7), N419))</f>
        <v>15</v>
      </c>
      <c r="O422" s="530">
        <f>IF(O419&gt;(O421*(1+Dash!$B$6)), O421*(1+Dash!$B$6), IF(O419&lt;(O421*(1-Dash!$B$7)), O421*(1-Dash!$B$7), O419))</f>
        <v>3</v>
      </c>
      <c r="P422" s="530">
        <f>IF(P419&gt;(P421*(1+Dash!$B$6)), P421*(1+Dash!$B$6), IF(P419&lt;(P421*(1-Dash!$B$7)), P421*(1-Dash!$B$7), P419))</f>
        <v>12</v>
      </c>
      <c r="Q422" s="530">
        <f>IF(Q419&gt;(Q421*(1+Dash!$B$6)), Q421*(1+Dash!$B$6), IF(Q419&lt;(Q421*(1-Dash!$B$7)), Q421*(1-Dash!$B$7), Q419))</f>
        <v>28</v>
      </c>
      <c r="R422" s="530">
        <f>IF(R419&gt;(R421*(1+Dash!$B$6)), R421*(1+Dash!$B$6), IF(R419&lt;(R421*(1-Dash!$B$7)), R421*(1-Dash!$B$7), R419))</f>
        <v>0</v>
      </c>
      <c r="S422" s="530">
        <f>IF(S419&gt;(S421*(1+Dash!$B$6)), S421*(1+Dash!$B$6), IF(S419&lt;(S421*(1-Dash!$B$7)), S421*(1-Dash!$B$7), S419))</f>
        <v>0</v>
      </c>
      <c r="T422" s="530">
        <f>IF(T419&gt;(T421*(1+Dash!$B$6)), T421*(1+Dash!$B$6), IF(T419&lt;(T421*(1-Dash!$B$7)), T421*(1-Dash!$B$7), T419))</f>
        <v>0</v>
      </c>
      <c r="U422" s="530">
        <f>IF(U419&gt;(U421*(1+Dash!$B$6)), U421*(1+Dash!$B$6), IF(U419&lt;(U421*(1-Dash!$B$7)), U421*(1-Dash!$B$7), U419))</f>
        <v>10</v>
      </c>
      <c r="V422" s="530">
        <f>IF(V419&gt;(V421*(1+Dash!$B$6)), V421*(1+Dash!$B$6), IF(V419&lt;(V421*(1-Dash!$B$7)), V421*(1-Dash!$B$7), V419))</f>
        <v>0</v>
      </c>
      <c r="W422" s="530">
        <f>IF(W419&gt;(W421*(1+Dash!$B$6)), W421*(1+Dash!$B$6), IF(W419&lt;(W421*(1-Dash!$B$7)), W421*(1-Dash!$B$7), W419))</f>
        <v>0</v>
      </c>
      <c r="X422" s="530">
        <f>IF(X419&gt;(X421*(1+Dash!$B$6)), X421*(1+Dash!$B$6), IF(X419&lt;(X421*(1-Dash!$B$7)), X421*(1-Dash!$B$7), X419))</f>
        <v>0</v>
      </c>
      <c r="Y422" s="530">
        <f>IF(Y419&gt;(Y421*(1+Dash!$B$6)), Y421*(1+Dash!$B$6), IF(Y419&lt;(Y421*(1-Dash!$B$7)), Y421*(1-Dash!$B$7), Y419))</f>
        <v>18</v>
      </c>
      <c r="Z422" s="530">
        <f>IF(Z419&gt;(Z421*(1+Dash!$B$6)), Z421*(1+Dash!$B$6), IF(Z419&lt;(Z421*(1-Dash!$B$7)), Z421*(1-Dash!$B$7), Z419))</f>
        <v>0</v>
      </c>
      <c r="AA422" s="530">
        <f>IF(AA419&gt;(AA421*(1+Dash!$B$6)), AA421*(1+Dash!$B$6), IF(AA419&lt;(AA421*(1-Dash!$B$7)), AA421*(1-Dash!$B$7), AA419))</f>
        <v>0</v>
      </c>
      <c r="AB422" s="530">
        <f>IF(AB419&gt;(AB421*(1+Dash!$B$6)), AB421*(1+Dash!$B$6), IF(AB419&lt;(AB421*(1-Dash!$B$7)), AB421*(1-Dash!$B$7), AB419))</f>
        <v>0</v>
      </c>
      <c r="AC422" s="530">
        <f>IF(AC419&gt;(AC421*(1+Dash!$B$6)), AC421*(1+Dash!$B$6), IF(AC419&lt;(AC421*(1-Dash!$B$7)), AC421*(1-Dash!$B$7), AC419))</f>
        <v>183</v>
      </c>
      <c r="AD422" s="530">
        <f>IF(AD419&gt;(AD421*(1+Dash!$B$6)), AD421*(1+Dash!$B$6), IF(AD419&lt;(AD421*(1-Dash!$B$7)), AD421*(1-Dash!$B$7), AD419))</f>
        <v>26.620000000000005</v>
      </c>
      <c r="AE422" s="530">
        <f>IF(AE419&gt;(AE421*(1+Dash!$B$6)), AE421*(1+Dash!$B$6), IF(AE419&lt;(AE421*(1-Dash!$B$7)), AE421*(1-Dash!$B$7), AE419))</f>
        <v>54.45000000000001</v>
      </c>
      <c r="AF422" s="530">
        <f>IF(AF419&gt;(AF421*(1+Dash!$B$6)), AF421*(1+Dash!$B$6), IF(AF419&lt;(AF421*(1-Dash!$B$7)), AF421*(1-Dash!$B$7), AF419))</f>
        <v>20.570000000000004</v>
      </c>
      <c r="AG422" s="530">
        <f>IF(AG419&gt;(AG421*(1+Dash!$B$6)), AG421*(1+Dash!$B$6), IF(AG419&lt;(AG421*(1-Dash!$B$7)), AG421*(1-Dash!$B$7), AG419))</f>
        <v>84</v>
      </c>
      <c r="AH422" s="530">
        <f>IF(AH419&gt;(AH421*(1+Dash!$B$6)), AH421*(1+Dash!$B$6), IF(AH419&lt;(AH421*(1-Dash!$B$7)), AH421*(1-Dash!$B$7), AH419))</f>
        <v>18</v>
      </c>
      <c r="AI422" s="530">
        <f>IF(AI419&gt;(AI421*(1+Dash!$B$6)), AI421*(1+Dash!$B$6), IF(AI419&lt;(AI421*(1-Dash!$B$7)), AI421*(1-Dash!$B$7), AI419))</f>
        <v>13</v>
      </c>
      <c r="AJ422" s="530">
        <f>IF(AJ419&gt;(AJ421*(1+Dash!$B$6)), AJ421*(1+Dash!$B$6), IF(AJ419&lt;(AJ421*(1-Dash!$B$7)), AJ421*(1-Dash!$B$7), AJ419))</f>
        <v>5</v>
      </c>
      <c r="AK422" s="530">
        <f>IF(AK419&gt;(AK421*(1+Dash!$B$6)), AK421*(1+Dash!$B$6), IF(AK419&lt;(AK421*(1-Dash!$B$7)), AK421*(1-Dash!$B$7), AK419))</f>
        <v>165.1575</v>
      </c>
      <c r="AL422" s="530">
        <f>IF(AL419&gt;(AL421*(1+Dash!$B$6)), AL421*(1+Dash!$B$6), IF(AL419&lt;(AL421*(1-Dash!$B$7)), AL421*(1-Dash!$B$7), AL419))</f>
        <v>19.854999999999997</v>
      </c>
      <c r="AM422" s="530">
        <f>IF(AM419&gt;(AM421*(1+Dash!$B$6)), AM421*(1+Dash!$B$6), IF(AM419&lt;(AM421*(1-Dash!$B$7)), AM421*(1-Dash!$B$7), AM419))</f>
        <v>48</v>
      </c>
      <c r="AN422" s="530">
        <f>IF(AN419&gt;(AN421*(1+Dash!$B$6)), AN421*(1+Dash!$B$6), IF(AN419&lt;(AN421*(1-Dash!$B$7)), AN421*(1-Dash!$B$7), AN419))</f>
        <v>20.570000000000004</v>
      </c>
      <c r="AO422" s="530">
        <f>IF(AO419&gt;(AO421*(1+Dash!$B$6)), AO421*(1+Dash!$B$6), IF(AO419&lt;(AO421*(1-Dash!$B$7)), AO421*(1-Dash!$B$7), AO419))</f>
        <v>0</v>
      </c>
      <c r="AP422" s="530">
        <f>IF(AP419&gt;(AP421*(1+Dash!$B$6)), AP421*(1+Dash!$B$6), IF(AP419&lt;(AP421*(1-Dash!$B$7)), AP421*(1-Dash!$B$7), AP419))</f>
        <v>0</v>
      </c>
      <c r="AQ422" s="530">
        <f>IF(AQ419&gt;(AQ421*(1+Dash!$B$6)), AQ421*(1+Dash!$B$6), IF(AQ419&lt;(AQ421*(1-Dash!$B$7)), AQ421*(1-Dash!$B$7), AQ419))</f>
        <v>0</v>
      </c>
      <c r="AR422" s="530">
        <f>IF(AR419&gt;(AR421*(1+Dash!$B$6)), AR421*(1+Dash!$B$6), IF(AR419&lt;(AR421*(1-Dash!$B$7)), AR421*(1-Dash!$B$7), AR419))</f>
        <v>0</v>
      </c>
      <c r="AS422" s="530">
        <f>IF(AS419&gt;(AS421*(1+Dash!$B$6)), AS421*(1+Dash!$B$6), IF(AS419&lt;(AS421*(1-Dash!$B$7)), AS421*(1-Dash!$B$7), AS419))</f>
        <v>0</v>
      </c>
      <c r="AT422" s="530">
        <f>IF(AT419&gt;(AT421*(1+Dash!$B$6)), AT421*(1+Dash!$B$6), IF(AT419&lt;(AT421*(1-Dash!$B$7)), AT421*(1-Dash!$B$7), AT419))</f>
        <v>0</v>
      </c>
      <c r="AU422" s="530">
        <f>IF(AU419&gt;(AU421*(1+Dash!$B$6)), AU421*(1+Dash!$B$6), IF(AU419&lt;(AU421*(1-Dash!$B$7)), AU421*(1-Dash!$B$7), AU419))</f>
        <v>0</v>
      </c>
      <c r="AV422" s="530">
        <f>IF(AV419&gt;(AV421*(1+Dash!$B$6)), AV421*(1+Dash!$B$6), IF(AV419&lt;(AV421*(1-Dash!$B$7)), AV421*(1-Dash!$B$7), AV419))</f>
        <v>0</v>
      </c>
      <c r="AW422" s="530">
        <f>IF(AW419&gt;(AW421*(1+Dash!$B$6)), AW421*(1+Dash!$B$6), IF(AW419&lt;(AW421*(1-Dash!$B$7)), AW421*(1-Dash!$B$7), AW419))</f>
        <v>0</v>
      </c>
      <c r="AX422" s="530">
        <f>IF(AX419&gt;(AX421*(1+Dash!$B$6)), AX421*(1+Dash!$B$6), IF(AX419&lt;(AX421*(1-Dash!$B$7)), AX421*(1-Dash!$B$7), AX419))</f>
        <v>0</v>
      </c>
      <c r="AY422" s="530">
        <f>IF(AY419&gt;(AY421*(1+Dash!$B$6)), AY421*(1+Dash!$B$6), IF(AY419&lt;(AY421*(1-Dash!$B$7)), AY421*(1-Dash!$B$7), AY419))</f>
        <v>0</v>
      </c>
      <c r="AZ422" s="530">
        <f>IF(AZ419&gt;(AZ421*(1+Dash!$B$6)), AZ421*(1+Dash!$B$6), IF(AZ419&lt;(AZ421*(1-Dash!$B$7)), AZ421*(1-Dash!$B$7), AZ419))</f>
        <v>0</v>
      </c>
      <c r="BA422" s="530">
        <f>IF(BA419&gt;(BA421*(1+Dash!$B$6)), BA421*(1+Dash!$B$6), IF(BA419&lt;(BA421*(1-Dash!$B$7)), BA421*(1-Dash!$B$7), BA419))</f>
        <v>217</v>
      </c>
      <c r="BB422" s="530">
        <f>IF(BB419&gt;(BB421*(1+Dash!$B$6)), BB421*(1+Dash!$B$6), IF(BB419&lt;(BB421*(1-Dash!$B$7)), BB421*(1-Dash!$B$7), BB419))</f>
        <v>82.280000000000015</v>
      </c>
      <c r="BC422" s="530">
        <f>IF(BC419&gt;(BC421*(1+Dash!$B$6)), BC421*(1+Dash!$B$6), IF(BC419&lt;(BC421*(1-Dash!$B$7)), BC421*(1-Dash!$B$7), BC419))</f>
        <v>97</v>
      </c>
      <c r="BD422" s="530">
        <f>IF(BD419&gt;(BD421*(1+Dash!$B$6)), BD421*(1+Dash!$B$6), IF(BD419&lt;(BD421*(1-Dash!$B$7)), BD421*(1-Dash!$B$7), BD419))</f>
        <v>35.090000000000003</v>
      </c>
      <c r="BE422" s="530">
        <f>IF(BE419&gt;(BE421*(1+Dash!$B$6)), BE421*(1+Dash!$B$6), IF(BE419&lt;(BE421*(1-Dash!$B$7)), BE421*(1-Dash!$B$7), BE419))</f>
        <v>179</v>
      </c>
      <c r="BF422" s="530">
        <f>IF(BF419&gt;(BF421*(1+Dash!$B$6)), BF421*(1+Dash!$B$6), IF(BF419&lt;(BF421*(1-Dash!$B$7)), BF421*(1-Dash!$B$7), BF419))</f>
        <v>76</v>
      </c>
      <c r="BG422" s="530">
        <f>IF(BG419&gt;(BG421*(1+Dash!$B$6)), BG421*(1+Dash!$B$6), IF(BG419&lt;(BG421*(1-Dash!$B$7)), BG421*(1-Dash!$B$7), BG419))</f>
        <v>73</v>
      </c>
      <c r="BH422" s="530">
        <f>IF(BH419&gt;(BH421*(1+Dash!$B$6)), BH421*(1+Dash!$B$6), IF(BH419&lt;(BH421*(1-Dash!$B$7)), BH421*(1-Dash!$B$7), BH419))</f>
        <v>13.310000000000002</v>
      </c>
      <c r="BI422" s="530">
        <f>IF(BI419&gt;(BI421*(1+Dash!$B$6)), BI421*(1+Dash!$B$6), IF(BI419&lt;(BI421*(1-Dash!$B$7)), BI421*(1-Dash!$B$7), BI419))</f>
        <v>38</v>
      </c>
      <c r="BJ422" s="530">
        <f>IF(BJ419&gt;(BJ421*(1+Dash!$B$6)), BJ421*(1+Dash!$B$6), IF(BJ419&lt;(BJ421*(1-Dash!$B$7)), BJ421*(1-Dash!$B$7), BJ419))</f>
        <v>2.4200000000000004</v>
      </c>
      <c r="BK422" s="530">
        <f>IF(BK419&gt;(BK421*(1+Dash!$B$6)), BK421*(1+Dash!$B$6), IF(BK419&lt;(BK421*(1-Dash!$B$7)), BK421*(1-Dash!$B$7), BK419))</f>
        <v>24</v>
      </c>
      <c r="BL422" s="530">
        <f>IF(BL419&gt;(BL421*(1+Dash!$B$6)), BL421*(1+Dash!$B$6), IF(BL419&lt;(BL421*(1-Dash!$B$7)), BL421*(1-Dash!$B$7), BL419))</f>
        <v>21.78</v>
      </c>
      <c r="BM422" s="530">
        <f>IF(BM419&gt;(BM421*(1+Dash!$B$6)), BM421*(1+Dash!$B$6), IF(BM419&lt;(BM421*(1-Dash!$B$7)), BM421*(1-Dash!$B$7), BM419))</f>
        <v>0</v>
      </c>
      <c r="BN422" s="530">
        <f>IF(BN419&gt;(BN421*(1+Dash!$B$6)), BN421*(1+Dash!$B$6), IF(BN419&lt;(BN421*(1-Dash!$B$7)), BN421*(1-Dash!$B$7), BN419))</f>
        <v>0</v>
      </c>
      <c r="BO422" s="530">
        <f>IF(BO419&gt;(BO421*(1+Dash!$B$6)), BO421*(1+Dash!$B$6), IF(BO419&lt;(BO421*(1-Dash!$B$7)), BO421*(1-Dash!$B$7), BO419))</f>
        <v>0</v>
      </c>
      <c r="BP422" s="530">
        <f>IF(BP419&gt;(BP421*(1+Dash!$B$6)), BP421*(1+Dash!$B$6), IF(BP419&lt;(BP421*(1-Dash!$B$7)), BP421*(1-Dash!$B$7), BP419))</f>
        <v>0</v>
      </c>
      <c r="BQ422" s="530">
        <f>IF(BQ419&gt;(BQ421*(1+Dash!$B$6)), BQ421*(1+Dash!$B$6), IF(BQ419&lt;(BQ421*(1-Dash!$B$7)), BQ421*(1-Dash!$B$7), BQ419))</f>
        <v>0</v>
      </c>
      <c r="BR422" s="530">
        <f>IF(BR419&gt;(BR421*(1+Dash!$B$6)), BR421*(1+Dash!$B$6), IF(BR419&lt;(BR421*(1-Dash!$B$7)), BR421*(1-Dash!$B$7), BR419))</f>
        <v>0</v>
      </c>
      <c r="BS422" s="530">
        <f>IF(BS419&gt;(BS421*(1+Dash!$B$6)), BS421*(1+Dash!$B$6), IF(BS419&lt;(BS421*(1-Dash!$B$7)), BS421*(1-Dash!$B$7), BS419))</f>
        <v>0</v>
      </c>
      <c r="BT422" s="530">
        <f>IF(BT419&gt;(BT421*(1+Dash!$B$6)), BT421*(1+Dash!$B$6), IF(BT419&lt;(BT421*(1-Dash!$B$7)), BT421*(1-Dash!$B$7), BT419))</f>
        <v>0</v>
      </c>
      <c r="BU422" s="530">
        <f>IF(BU419&gt;(BU421*(1+Dash!$B$6)), BU421*(1+Dash!$B$6), IF(BU419&lt;(BU421*(1-Dash!$B$7)), BU421*(1-Dash!$B$7), BU419))</f>
        <v>0</v>
      </c>
      <c r="BV422" s="530">
        <f>IF(BV419&gt;(BV421*(1+Dash!$B$6)), BV421*(1+Dash!$B$6), IF(BV419&lt;(BV421*(1-Dash!$B$7)), BV421*(1-Dash!$B$7), BV419))</f>
        <v>0</v>
      </c>
      <c r="BW422" s="530">
        <f>IF(BW419&gt;(BW421*(1+Dash!$B$6)), BW421*(1+Dash!$B$6), IF(BW419&lt;(BW421*(1-Dash!$B$7)), BW421*(1-Dash!$B$7), BW419))</f>
        <v>0</v>
      </c>
      <c r="BX422" s="530">
        <f>IF(BX419&gt;(BX421*(1+Dash!$B$6)), BX421*(1+Dash!$B$6), IF(BX419&lt;(BX421*(1-Dash!$B$7)), BX421*(1-Dash!$B$7), BX419))</f>
        <v>0</v>
      </c>
      <c r="BY422" s="530">
        <f>IF(BY419&gt;(BY421*(1+Dash!$B$6)), BY421*(1+Dash!$B$6), IF(BY419&lt;(BY421*(1-Dash!$B$7)), BY421*(1-Dash!$B$7), BY419))</f>
        <v>2.4200000000000004</v>
      </c>
      <c r="BZ422" s="530">
        <f>IF(BZ419&gt;(BZ421*(1+Dash!$B$6)), BZ421*(1+Dash!$B$6), IF(BZ419&lt;(BZ421*(1-Dash!$B$7)), BZ421*(1-Dash!$B$7), BZ419))</f>
        <v>9.6800000000000015</v>
      </c>
      <c r="CA422" s="530">
        <f>IF(CA419&gt;(CA421*(1+Dash!$B$6)), CA421*(1+Dash!$B$6), IF(CA419&lt;(CA421*(1-Dash!$B$7)), CA421*(1-Dash!$B$7), CA419))</f>
        <v>0</v>
      </c>
    </row>
    <row r="423" spans="1:79" s="477" customFormat="1">
      <c r="A423" s="477" t="s">
        <v>117</v>
      </c>
      <c r="B423" s="477" t="s">
        <v>1916</v>
      </c>
      <c r="C423" s="477">
        <v>2018</v>
      </c>
      <c r="D423" s="477" t="s">
        <v>1934</v>
      </c>
      <c r="E423" s="530">
        <v>1288</v>
      </c>
      <c r="F423" s="530">
        <v>2490</v>
      </c>
      <c r="G423" s="530">
        <v>735</v>
      </c>
      <c r="H423" s="530">
        <v>884</v>
      </c>
      <c r="I423" s="530">
        <v>506</v>
      </c>
      <c r="J423" s="530">
        <v>0</v>
      </c>
      <c r="K423" s="530">
        <v>0</v>
      </c>
      <c r="L423" s="530">
        <v>0</v>
      </c>
      <c r="M423" s="530">
        <v>0</v>
      </c>
      <c r="N423" s="530">
        <v>0</v>
      </c>
      <c r="O423" s="530">
        <v>0</v>
      </c>
      <c r="P423" s="530">
        <v>0</v>
      </c>
      <c r="Q423" s="530">
        <v>0</v>
      </c>
      <c r="R423" s="530">
        <v>0</v>
      </c>
      <c r="S423" s="530">
        <v>0</v>
      </c>
      <c r="T423" s="530">
        <v>0</v>
      </c>
      <c r="U423" s="530">
        <v>0</v>
      </c>
      <c r="V423" s="530">
        <v>0</v>
      </c>
      <c r="W423" s="530">
        <v>0</v>
      </c>
      <c r="X423" s="530">
        <v>0</v>
      </c>
      <c r="Y423" s="530">
        <v>0</v>
      </c>
      <c r="Z423" s="530">
        <v>0</v>
      </c>
      <c r="AA423" s="530">
        <v>0</v>
      </c>
      <c r="AB423" s="530">
        <v>0</v>
      </c>
      <c r="AC423" s="530">
        <v>2343</v>
      </c>
      <c r="AD423" s="530">
        <v>652</v>
      </c>
      <c r="AE423" s="530">
        <v>891</v>
      </c>
      <c r="AF423" s="530">
        <v>1157</v>
      </c>
      <c r="AG423" s="530">
        <v>874</v>
      </c>
      <c r="AH423" s="530">
        <v>253</v>
      </c>
      <c r="AI423" s="530">
        <v>325</v>
      </c>
      <c r="AJ423" s="530">
        <v>424</v>
      </c>
      <c r="AK423" s="530">
        <v>1469</v>
      </c>
      <c r="AL423" s="530">
        <v>399</v>
      </c>
      <c r="AM423" s="530">
        <v>566</v>
      </c>
      <c r="AN423" s="530">
        <v>733</v>
      </c>
      <c r="AO423" s="530">
        <v>0</v>
      </c>
      <c r="AP423" s="530">
        <v>0</v>
      </c>
      <c r="AQ423" s="530">
        <v>0</v>
      </c>
      <c r="AR423" s="530">
        <v>0</v>
      </c>
      <c r="AS423" s="530">
        <v>0</v>
      </c>
      <c r="AT423" s="530">
        <v>0</v>
      </c>
      <c r="AU423" s="530">
        <v>0</v>
      </c>
      <c r="AV423" s="530">
        <v>0</v>
      </c>
      <c r="AW423" s="530">
        <v>0</v>
      </c>
      <c r="AX423" s="530">
        <v>0</v>
      </c>
      <c r="AY423" s="530">
        <v>0</v>
      </c>
      <c r="AZ423" s="530">
        <v>0</v>
      </c>
      <c r="BA423" s="530">
        <v>4409</v>
      </c>
      <c r="BB423" s="530">
        <v>1296</v>
      </c>
      <c r="BC423" s="530">
        <v>1621</v>
      </c>
      <c r="BD423" s="530">
        <v>1446</v>
      </c>
      <c r="BE423" s="530">
        <v>3426</v>
      </c>
      <c r="BF423" s="530">
        <v>1102</v>
      </c>
      <c r="BG423" s="530">
        <v>1256</v>
      </c>
      <c r="BH423" s="530">
        <v>937</v>
      </c>
      <c r="BI423" s="530">
        <v>983</v>
      </c>
      <c r="BJ423" s="530">
        <v>194</v>
      </c>
      <c r="BK423" s="530">
        <v>365</v>
      </c>
      <c r="BL423" s="530">
        <v>509</v>
      </c>
      <c r="BM423" s="530">
        <v>0</v>
      </c>
      <c r="BN423" s="530">
        <v>0</v>
      </c>
      <c r="BO423" s="530">
        <v>0</v>
      </c>
      <c r="BP423" s="530">
        <v>0</v>
      </c>
      <c r="BQ423" s="530">
        <v>0</v>
      </c>
      <c r="BR423" s="530">
        <v>0</v>
      </c>
      <c r="BS423" s="530">
        <v>0</v>
      </c>
      <c r="BT423" s="530">
        <v>0</v>
      </c>
      <c r="BU423" s="530">
        <v>0</v>
      </c>
      <c r="BV423" s="530">
        <v>0</v>
      </c>
      <c r="BW423" s="530">
        <v>0</v>
      </c>
      <c r="BX423" s="530">
        <v>0</v>
      </c>
      <c r="BY423" s="530">
        <v>71</v>
      </c>
      <c r="BZ423" s="530">
        <v>378</v>
      </c>
      <c r="CA423" s="530">
        <v>0</v>
      </c>
    </row>
    <row r="424" spans="1:79" s="477" customFormat="1">
      <c r="A424" s="477" t="s">
        <v>117</v>
      </c>
      <c r="B424" s="477" t="s">
        <v>1916</v>
      </c>
      <c r="C424" s="477">
        <v>2019</v>
      </c>
      <c r="D424" s="477" t="s">
        <v>1934</v>
      </c>
      <c r="E424" s="530">
        <v>1436</v>
      </c>
      <c r="F424" s="530">
        <v>2577</v>
      </c>
      <c r="G424" s="530">
        <v>887</v>
      </c>
      <c r="H424" s="530">
        <v>929</v>
      </c>
      <c r="I424" s="530">
        <v>530</v>
      </c>
      <c r="J424" s="530">
        <v>0</v>
      </c>
      <c r="K424" s="530">
        <v>0</v>
      </c>
      <c r="L424" s="530">
        <v>0</v>
      </c>
      <c r="M424" s="530">
        <v>0</v>
      </c>
      <c r="N424" s="530">
        <v>0</v>
      </c>
      <c r="O424" s="530">
        <v>0</v>
      </c>
      <c r="P424" s="530">
        <v>0</v>
      </c>
      <c r="Q424" s="530">
        <v>0</v>
      </c>
      <c r="R424" s="530">
        <v>0</v>
      </c>
      <c r="S424" s="530">
        <v>0</v>
      </c>
      <c r="T424" s="530">
        <v>0</v>
      </c>
      <c r="U424" s="530">
        <v>0</v>
      </c>
      <c r="V424" s="530">
        <v>0</v>
      </c>
      <c r="W424" s="530">
        <v>0</v>
      </c>
      <c r="X424" s="530">
        <v>0</v>
      </c>
      <c r="Y424" s="530">
        <v>0</v>
      </c>
      <c r="Z424" s="530">
        <v>0</v>
      </c>
      <c r="AA424" s="530">
        <v>0</v>
      </c>
      <c r="AB424" s="530">
        <v>0</v>
      </c>
      <c r="AC424" s="530">
        <v>2581</v>
      </c>
      <c r="AD424" s="530">
        <v>917</v>
      </c>
      <c r="AE424" s="530">
        <v>870</v>
      </c>
      <c r="AF424" s="530">
        <v>1111</v>
      </c>
      <c r="AG424" s="530">
        <v>1019</v>
      </c>
      <c r="AH424" s="530">
        <v>387</v>
      </c>
      <c r="AI424" s="530">
        <v>328</v>
      </c>
      <c r="AJ424" s="530">
        <v>459</v>
      </c>
      <c r="AK424" s="530">
        <v>1562</v>
      </c>
      <c r="AL424" s="530">
        <v>530</v>
      </c>
      <c r="AM424" s="530">
        <v>542</v>
      </c>
      <c r="AN424" s="530">
        <v>652</v>
      </c>
      <c r="AO424" s="530">
        <v>0</v>
      </c>
      <c r="AP424" s="530">
        <v>0</v>
      </c>
      <c r="AQ424" s="530">
        <v>0</v>
      </c>
      <c r="AR424" s="530">
        <v>0</v>
      </c>
      <c r="AS424" s="530">
        <v>0</v>
      </c>
      <c r="AT424" s="530">
        <v>0</v>
      </c>
      <c r="AU424" s="530">
        <v>0</v>
      </c>
      <c r="AV424" s="530">
        <v>0</v>
      </c>
      <c r="AW424" s="530">
        <v>0</v>
      </c>
      <c r="AX424" s="530">
        <v>0</v>
      </c>
      <c r="AY424" s="530">
        <v>0</v>
      </c>
      <c r="AZ424" s="530">
        <v>0</v>
      </c>
      <c r="BA424" s="530">
        <v>4269</v>
      </c>
      <c r="BB424" s="530">
        <v>1446</v>
      </c>
      <c r="BC424" s="530">
        <v>1592</v>
      </c>
      <c r="BD424" s="530">
        <v>1441</v>
      </c>
      <c r="BE424" s="530">
        <v>3220</v>
      </c>
      <c r="BF424" s="530">
        <v>1197</v>
      </c>
      <c r="BG424" s="530">
        <v>1205</v>
      </c>
      <c r="BH424" s="530">
        <v>896</v>
      </c>
      <c r="BI424" s="530">
        <v>1049</v>
      </c>
      <c r="BJ424" s="530">
        <v>249</v>
      </c>
      <c r="BK424" s="530">
        <v>387</v>
      </c>
      <c r="BL424" s="530">
        <v>545</v>
      </c>
      <c r="BM424" s="530">
        <v>0</v>
      </c>
      <c r="BN424" s="530">
        <v>0</v>
      </c>
      <c r="BO424" s="530">
        <v>0</v>
      </c>
      <c r="BP424" s="530">
        <v>0</v>
      </c>
      <c r="BQ424" s="530">
        <v>0</v>
      </c>
      <c r="BR424" s="530">
        <v>0</v>
      </c>
      <c r="BS424" s="530">
        <v>0</v>
      </c>
      <c r="BT424" s="530">
        <v>0</v>
      </c>
      <c r="BU424" s="530">
        <v>0</v>
      </c>
      <c r="BV424" s="530">
        <v>0</v>
      </c>
      <c r="BW424" s="530">
        <v>0</v>
      </c>
      <c r="BX424" s="530">
        <v>0</v>
      </c>
      <c r="BY424" s="530">
        <v>83</v>
      </c>
      <c r="BZ424" s="530">
        <v>404</v>
      </c>
      <c r="CA424" s="530">
        <v>0</v>
      </c>
    </row>
    <row r="425" spans="1:79" s="477" customFormat="1">
      <c r="A425" s="477" t="s">
        <v>117</v>
      </c>
      <c r="B425" s="477" t="s">
        <v>1916</v>
      </c>
      <c r="C425" s="477">
        <v>2020</v>
      </c>
      <c r="D425" s="477" t="s">
        <v>1934</v>
      </c>
      <c r="E425" s="530">
        <v>1991</v>
      </c>
      <c r="F425" s="530">
        <v>2581</v>
      </c>
      <c r="G425" s="530">
        <v>926</v>
      </c>
      <c r="H425" s="530">
        <v>945</v>
      </c>
      <c r="I425" s="530">
        <v>515</v>
      </c>
      <c r="J425" s="530">
        <v>0</v>
      </c>
      <c r="K425" s="530">
        <v>0</v>
      </c>
      <c r="L425" s="530">
        <v>0</v>
      </c>
      <c r="M425" s="530">
        <v>0</v>
      </c>
      <c r="N425" s="530">
        <v>202</v>
      </c>
      <c r="O425" s="530">
        <v>60</v>
      </c>
      <c r="P425" s="530">
        <v>142</v>
      </c>
      <c r="Q425" s="530">
        <v>14</v>
      </c>
      <c r="R425" s="530">
        <v>0</v>
      </c>
      <c r="S425" s="530">
        <v>0</v>
      </c>
      <c r="T425" s="530">
        <v>0</v>
      </c>
      <c r="U425" s="530">
        <v>14</v>
      </c>
      <c r="V425" s="530">
        <v>0</v>
      </c>
      <c r="W425" s="530">
        <v>0</v>
      </c>
      <c r="X425" s="530">
        <v>0</v>
      </c>
      <c r="Y425" s="530">
        <v>0</v>
      </c>
      <c r="Z425" s="530">
        <v>0</v>
      </c>
      <c r="AA425" s="530">
        <v>0</v>
      </c>
      <c r="AB425" s="530">
        <v>0</v>
      </c>
      <c r="AC425" s="530">
        <v>2064</v>
      </c>
      <c r="AD425" s="530">
        <v>766</v>
      </c>
      <c r="AE425" s="530">
        <v>759</v>
      </c>
      <c r="AF425" s="530">
        <v>896</v>
      </c>
      <c r="AG425" s="530">
        <v>832</v>
      </c>
      <c r="AH425" s="530">
        <v>340</v>
      </c>
      <c r="AI425" s="530">
        <v>306</v>
      </c>
      <c r="AJ425" s="530">
        <v>346</v>
      </c>
      <c r="AK425" s="530">
        <v>1232</v>
      </c>
      <c r="AL425" s="530">
        <v>426</v>
      </c>
      <c r="AM425" s="530">
        <v>453</v>
      </c>
      <c r="AN425" s="530">
        <v>550</v>
      </c>
      <c r="AO425" s="530">
        <v>45</v>
      </c>
      <c r="AP425" s="530">
        <v>7</v>
      </c>
      <c r="AQ425" s="530">
        <v>14</v>
      </c>
      <c r="AR425" s="530">
        <v>34</v>
      </c>
      <c r="AS425" s="530">
        <v>0</v>
      </c>
      <c r="AT425" s="530">
        <v>0</v>
      </c>
      <c r="AU425" s="530">
        <v>0</v>
      </c>
      <c r="AV425" s="530">
        <v>0</v>
      </c>
      <c r="AW425" s="530">
        <v>45</v>
      </c>
      <c r="AX425" s="530">
        <v>7</v>
      </c>
      <c r="AY425" s="530">
        <v>14</v>
      </c>
      <c r="AZ425" s="530">
        <v>34</v>
      </c>
      <c r="BA425" s="530">
        <v>4522</v>
      </c>
      <c r="BB425" s="530">
        <v>1533</v>
      </c>
      <c r="BC425" s="530">
        <v>1625</v>
      </c>
      <c r="BD425" s="530">
        <v>1404</v>
      </c>
      <c r="BE425" s="530">
        <v>3473</v>
      </c>
      <c r="BF425" s="530">
        <v>1244</v>
      </c>
      <c r="BG425" s="530">
        <v>1259</v>
      </c>
      <c r="BH425" s="530">
        <v>866</v>
      </c>
      <c r="BI425" s="530">
        <v>1049</v>
      </c>
      <c r="BJ425" s="530">
        <v>289</v>
      </c>
      <c r="BK425" s="530">
        <v>366</v>
      </c>
      <c r="BL425" s="530">
        <v>538</v>
      </c>
      <c r="BM425" s="530">
        <v>0</v>
      </c>
      <c r="BN425" s="530">
        <v>0</v>
      </c>
      <c r="BO425" s="530">
        <v>0</v>
      </c>
      <c r="BP425" s="530">
        <v>0</v>
      </c>
      <c r="BQ425" s="530">
        <v>0</v>
      </c>
      <c r="BR425" s="530">
        <v>0</v>
      </c>
      <c r="BS425" s="530">
        <v>0</v>
      </c>
      <c r="BT425" s="530">
        <v>0</v>
      </c>
      <c r="BU425" s="530">
        <v>0</v>
      </c>
      <c r="BV425" s="530">
        <v>0</v>
      </c>
      <c r="BW425" s="530">
        <v>0</v>
      </c>
      <c r="BX425" s="530">
        <v>0</v>
      </c>
      <c r="BY425" s="530">
        <v>62</v>
      </c>
      <c r="BZ425" s="530">
        <v>394</v>
      </c>
      <c r="CA425" s="530">
        <v>0</v>
      </c>
    </row>
    <row r="426" spans="1:79" s="477" customFormat="1">
      <c r="A426" s="477" t="s">
        <v>117</v>
      </c>
      <c r="B426" s="477" t="s">
        <v>1916</v>
      </c>
      <c r="C426" s="477">
        <v>2021</v>
      </c>
      <c r="D426" s="477" t="s">
        <v>1934</v>
      </c>
      <c r="E426" s="530">
        <v>1909</v>
      </c>
      <c r="F426" s="530">
        <v>2495</v>
      </c>
      <c r="G426" s="530">
        <v>824</v>
      </c>
      <c r="H426" s="530">
        <v>934</v>
      </c>
      <c r="I426" s="530">
        <v>476</v>
      </c>
      <c r="J426" s="530">
        <v>0</v>
      </c>
      <c r="K426" s="530">
        <v>0</v>
      </c>
      <c r="L426" s="530">
        <v>0</v>
      </c>
      <c r="M426" s="530">
        <v>0</v>
      </c>
      <c r="N426" s="530">
        <v>210</v>
      </c>
      <c r="O426" s="530">
        <v>62</v>
      </c>
      <c r="P426" s="530">
        <v>148</v>
      </c>
      <c r="Q426" s="530">
        <v>28</v>
      </c>
      <c r="R426" s="530">
        <v>0</v>
      </c>
      <c r="S426" s="530">
        <v>0</v>
      </c>
      <c r="T426" s="530">
        <v>0</v>
      </c>
      <c r="U426" s="530">
        <v>28</v>
      </c>
      <c r="V426" s="530">
        <v>0</v>
      </c>
      <c r="W426" s="530">
        <v>0</v>
      </c>
      <c r="X426" s="530">
        <v>0</v>
      </c>
      <c r="Y426" s="530">
        <v>0</v>
      </c>
      <c r="Z426" s="530">
        <v>0</v>
      </c>
      <c r="AA426" s="530">
        <v>0</v>
      </c>
      <c r="AB426" s="530">
        <v>0</v>
      </c>
      <c r="AC426" s="530">
        <v>1951</v>
      </c>
      <c r="AD426" s="530">
        <v>746</v>
      </c>
      <c r="AE426" s="530">
        <v>716</v>
      </c>
      <c r="AF426" s="530">
        <v>848</v>
      </c>
      <c r="AG426" s="530">
        <v>824</v>
      </c>
      <c r="AH426" s="530">
        <v>350</v>
      </c>
      <c r="AI426" s="530">
        <v>300</v>
      </c>
      <c r="AJ426" s="530">
        <v>349</v>
      </c>
      <c r="AK426" s="530">
        <v>1127</v>
      </c>
      <c r="AL426" s="530">
        <v>396</v>
      </c>
      <c r="AM426" s="530">
        <v>416</v>
      </c>
      <c r="AN426" s="530">
        <v>499</v>
      </c>
      <c r="AO426" s="530">
        <v>0</v>
      </c>
      <c r="AP426" s="530">
        <v>0</v>
      </c>
      <c r="AQ426" s="530">
        <v>0</v>
      </c>
      <c r="AR426" s="530">
        <v>0</v>
      </c>
      <c r="AS426" s="530">
        <v>0</v>
      </c>
      <c r="AT426" s="530">
        <v>0</v>
      </c>
      <c r="AU426" s="530">
        <v>0</v>
      </c>
      <c r="AV426" s="530">
        <v>0</v>
      </c>
      <c r="AW426" s="530">
        <v>0</v>
      </c>
      <c r="AX426" s="530">
        <v>0</v>
      </c>
      <c r="AY426" s="530">
        <v>0</v>
      </c>
      <c r="AZ426" s="530">
        <v>0</v>
      </c>
      <c r="BA426" s="530">
        <v>4683</v>
      </c>
      <c r="BB426" s="530">
        <v>1508</v>
      </c>
      <c r="BC426" s="530">
        <v>1637</v>
      </c>
      <c r="BD426" s="530">
        <v>1381</v>
      </c>
      <c r="BE426" s="530">
        <v>3657</v>
      </c>
      <c r="BF426" s="530">
        <v>1270</v>
      </c>
      <c r="BG426" s="530">
        <v>1241</v>
      </c>
      <c r="BH426" s="530">
        <v>872</v>
      </c>
      <c r="BI426" s="530">
        <v>1026</v>
      </c>
      <c r="BJ426" s="530">
        <v>238</v>
      </c>
      <c r="BK426" s="530">
        <v>396</v>
      </c>
      <c r="BL426" s="530">
        <v>509</v>
      </c>
      <c r="BM426" s="530">
        <v>20</v>
      </c>
      <c r="BN426" s="530">
        <v>0</v>
      </c>
      <c r="BO426" s="530">
        <v>3</v>
      </c>
      <c r="BP426" s="530">
        <v>16</v>
      </c>
      <c r="BQ426" s="530">
        <v>0</v>
      </c>
      <c r="BR426" s="530">
        <v>0</v>
      </c>
      <c r="BS426" s="530">
        <v>0</v>
      </c>
      <c r="BT426" s="530">
        <v>0</v>
      </c>
      <c r="BU426" s="530">
        <v>20</v>
      </c>
      <c r="BV426" s="530">
        <v>0</v>
      </c>
      <c r="BW426" s="530">
        <v>3</v>
      </c>
      <c r="BX426" s="530">
        <v>16</v>
      </c>
      <c r="BY426" s="530">
        <v>56</v>
      </c>
      <c r="BZ426" s="530">
        <v>438</v>
      </c>
      <c r="CA426" s="530">
        <v>0</v>
      </c>
    </row>
    <row r="427" spans="1:79" s="477" customFormat="1">
      <c r="A427" s="477" t="s">
        <v>117</v>
      </c>
      <c r="B427" s="477" t="s">
        <v>1916</v>
      </c>
      <c r="C427" s="477">
        <v>2022</v>
      </c>
      <c r="D427" s="477" t="s">
        <v>1934</v>
      </c>
      <c r="E427" s="530">
        <v>1897</v>
      </c>
      <c r="F427" s="530">
        <v>2500</v>
      </c>
      <c r="G427" s="530">
        <v>824</v>
      </c>
      <c r="H427" s="530">
        <v>899</v>
      </c>
      <c r="I427" s="530">
        <v>487</v>
      </c>
      <c r="J427" s="530">
        <v>0</v>
      </c>
      <c r="K427" s="530">
        <v>0</v>
      </c>
      <c r="L427" s="530">
        <v>0</v>
      </c>
      <c r="M427" s="530">
        <v>0</v>
      </c>
      <c r="N427" s="530">
        <v>205</v>
      </c>
      <c r="O427" s="530">
        <v>57</v>
      </c>
      <c r="P427" s="530">
        <v>148</v>
      </c>
      <c r="Q427" s="530">
        <v>83</v>
      </c>
      <c r="R427" s="530">
        <v>0</v>
      </c>
      <c r="S427" s="530">
        <v>0</v>
      </c>
      <c r="T427" s="530">
        <v>0</v>
      </c>
      <c r="U427" s="530">
        <v>83</v>
      </c>
      <c r="V427" s="530">
        <v>0</v>
      </c>
      <c r="W427" s="530">
        <v>0</v>
      </c>
      <c r="X427" s="530">
        <v>0</v>
      </c>
      <c r="Y427" s="530">
        <v>0</v>
      </c>
      <c r="Z427" s="530">
        <v>0</v>
      </c>
      <c r="AA427" s="530">
        <v>0</v>
      </c>
      <c r="AB427" s="530">
        <v>0</v>
      </c>
      <c r="AC427" s="530">
        <v>2080</v>
      </c>
      <c r="AD427" s="530">
        <v>906</v>
      </c>
      <c r="AE427" s="530">
        <v>870</v>
      </c>
      <c r="AF427" s="530">
        <v>778</v>
      </c>
      <c r="AG427" s="530">
        <v>845</v>
      </c>
      <c r="AH427" s="530">
        <v>417</v>
      </c>
      <c r="AI427" s="530">
        <v>350</v>
      </c>
      <c r="AJ427" s="530">
        <v>286</v>
      </c>
      <c r="AK427" s="530">
        <v>1235</v>
      </c>
      <c r="AL427" s="530">
        <v>489</v>
      </c>
      <c r="AM427" s="530">
        <v>520</v>
      </c>
      <c r="AN427" s="530">
        <v>492</v>
      </c>
      <c r="AO427" s="530">
        <v>0</v>
      </c>
      <c r="AP427" s="530">
        <v>0</v>
      </c>
      <c r="AQ427" s="530">
        <v>0</v>
      </c>
      <c r="AR427" s="530">
        <v>0</v>
      </c>
      <c r="AS427" s="530">
        <v>0</v>
      </c>
      <c r="AT427" s="530">
        <v>0</v>
      </c>
      <c r="AU427" s="530">
        <v>0</v>
      </c>
      <c r="AV427" s="530">
        <v>0</v>
      </c>
      <c r="AW427" s="530">
        <v>0</v>
      </c>
      <c r="AX427" s="530">
        <v>0</v>
      </c>
      <c r="AY427" s="530">
        <v>0</v>
      </c>
      <c r="AZ427" s="530">
        <v>0</v>
      </c>
      <c r="BA427" s="530">
        <v>5449</v>
      </c>
      <c r="BB427" s="530">
        <v>1776</v>
      </c>
      <c r="BC427" s="530">
        <v>1826</v>
      </c>
      <c r="BD427" s="530">
        <v>1390</v>
      </c>
      <c r="BE427" s="530">
        <v>4495</v>
      </c>
      <c r="BF427" s="530">
        <v>1530</v>
      </c>
      <c r="BG427" s="530">
        <v>1447</v>
      </c>
      <c r="BH427" s="530">
        <v>962</v>
      </c>
      <c r="BI427" s="530">
        <v>954</v>
      </c>
      <c r="BJ427" s="530">
        <v>246</v>
      </c>
      <c r="BK427" s="530">
        <v>379</v>
      </c>
      <c r="BL427" s="530">
        <v>428</v>
      </c>
      <c r="BM427" s="530">
        <v>23</v>
      </c>
      <c r="BN427" s="530">
        <v>1</v>
      </c>
      <c r="BO427" s="530">
        <v>5</v>
      </c>
      <c r="BP427" s="530">
        <v>21</v>
      </c>
      <c r="BQ427" s="530">
        <v>0</v>
      </c>
      <c r="BR427" s="530">
        <v>0</v>
      </c>
      <c r="BS427" s="530">
        <v>0</v>
      </c>
      <c r="BT427" s="530">
        <v>0</v>
      </c>
      <c r="BU427" s="530">
        <v>23</v>
      </c>
      <c r="BV427" s="530">
        <v>1</v>
      </c>
      <c r="BW427" s="530">
        <v>5</v>
      </c>
      <c r="BX427" s="530">
        <v>21</v>
      </c>
      <c r="BY427" s="530">
        <v>92</v>
      </c>
      <c r="BZ427" s="530">
        <v>488</v>
      </c>
      <c r="CA427" s="530">
        <v>0</v>
      </c>
    </row>
    <row r="428" spans="1:79" s="477" customFormat="1">
      <c r="A428" s="477" t="s">
        <v>117</v>
      </c>
      <c r="B428" s="477" t="s">
        <v>1916</v>
      </c>
      <c r="C428" s="477">
        <v>2023</v>
      </c>
      <c r="D428" s="477" t="s">
        <v>1934</v>
      </c>
      <c r="E428" s="530">
        <v>2001</v>
      </c>
      <c r="F428" s="530">
        <v>2268</v>
      </c>
      <c r="G428" s="530">
        <v>911</v>
      </c>
      <c r="H428" s="530">
        <v>890</v>
      </c>
      <c r="I428" s="530">
        <v>403</v>
      </c>
      <c r="J428" s="530">
        <v>0</v>
      </c>
      <c r="K428" s="530">
        <v>0</v>
      </c>
      <c r="L428" s="530">
        <v>0</v>
      </c>
      <c r="M428" s="530">
        <v>0</v>
      </c>
      <c r="N428" s="530">
        <v>215</v>
      </c>
      <c r="O428" s="530">
        <v>0</v>
      </c>
      <c r="P428" s="530">
        <v>215</v>
      </c>
      <c r="Q428" s="530">
        <v>129</v>
      </c>
      <c r="R428" s="530">
        <v>4</v>
      </c>
      <c r="S428" s="530">
        <v>10</v>
      </c>
      <c r="T428" s="530">
        <v>107</v>
      </c>
      <c r="U428" s="530">
        <v>0</v>
      </c>
      <c r="V428" s="530">
        <v>0</v>
      </c>
      <c r="W428" s="530">
        <v>0</v>
      </c>
      <c r="X428" s="530">
        <v>0</v>
      </c>
      <c r="Y428" s="530">
        <v>129</v>
      </c>
      <c r="Z428" s="530">
        <v>4</v>
      </c>
      <c r="AA428" s="530">
        <v>10</v>
      </c>
      <c r="AB428" s="530">
        <v>107</v>
      </c>
      <c r="AC428" s="530">
        <v>2293</v>
      </c>
      <c r="AD428" s="530">
        <v>926</v>
      </c>
      <c r="AE428" s="530">
        <v>1013</v>
      </c>
      <c r="AF428" s="530">
        <v>867</v>
      </c>
      <c r="AG428" s="530">
        <v>848</v>
      </c>
      <c r="AH428" s="530">
        <v>385</v>
      </c>
      <c r="AI428" s="530">
        <v>392</v>
      </c>
      <c r="AJ428" s="530">
        <v>307</v>
      </c>
      <c r="AK428" s="530">
        <v>1445</v>
      </c>
      <c r="AL428" s="530">
        <v>541</v>
      </c>
      <c r="AM428" s="530">
        <v>621</v>
      </c>
      <c r="AN428" s="530">
        <v>560</v>
      </c>
      <c r="AO428" s="530">
        <v>0</v>
      </c>
      <c r="AP428" s="530">
        <v>0</v>
      </c>
      <c r="AQ428" s="530">
        <v>0</v>
      </c>
      <c r="AR428" s="530">
        <v>0</v>
      </c>
      <c r="AS428" s="530">
        <v>0</v>
      </c>
      <c r="AT428" s="530">
        <v>0</v>
      </c>
      <c r="AU428" s="530">
        <v>0</v>
      </c>
      <c r="AV428" s="530">
        <v>0</v>
      </c>
      <c r="AW428" s="530">
        <v>0</v>
      </c>
      <c r="AX428" s="530">
        <v>0</v>
      </c>
      <c r="AY428" s="530">
        <v>0</v>
      </c>
      <c r="AZ428" s="530">
        <v>0</v>
      </c>
      <c r="BA428" s="530">
        <v>4737</v>
      </c>
      <c r="BB428" s="530">
        <v>1774</v>
      </c>
      <c r="BC428" s="530">
        <v>1812</v>
      </c>
      <c r="BD428" s="530">
        <v>1301</v>
      </c>
      <c r="BE428" s="530">
        <v>3583</v>
      </c>
      <c r="BF428" s="530">
        <v>1516</v>
      </c>
      <c r="BG428" s="530">
        <v>1314</v>
      </c>
      <c r="BH428" s="530">
        <v>821</v>
      </c>
      <c r="BI428" s="530">
        <v>1154</v>
      </c>
      <c r="BJ428" s="530">
        <v>258</v>
      </c>
      <c r="BK428" s="530">
        <v>498</v>
      </c>
      <c r="BL428" s="530">
        <v>480</v>
      </c>
      <c r="BM428" s="530">
        <v>17</v>
      </c>
      <c r="BN428" s="530">
        <v>0</v>
      </c>
      <c r="BO428" s="530">
        <v>3</v>
      </c>
      <c r="BP428" s="530">
        <v>11</v>
      </c>
      <c r="BQ428" s="530">
        <v>0</v>
      </c>
      <c r="BR428" s="530">
        <v>0</v>
      </c>
      <c r="BS428" s="530">
        <v>0</v>
      </c>
      <c r="BT428" s="530">
        <v>0</v>
      </c>
      <c r="BU428" s="530">
        <v>17</v>
      </c>
      <c r="BV428" s="530">
        <v>0</v>
      </c>
      <c r="BW428" s="530">
        <v>3</v>
      </c>
      <c r="BX428" s="530">
        <v>11</v>
      </c>
      <c r="BY428" s="530">
        <v>88</v>
      </c>
      <c r="BZ428" s="530">
        <v>460</v>
      </c>
      <c r="CA428" s="530">
        <v>0</v>
      </c>
    </row>
    <row r="429" spans="1:79" s="477" customFormat="1">
      <c r="A429" s="477" t="s">
        <v>117</v>
      </c>
      <c r="B429" s="477" t="s">
        <v>1916</v>
      </c>
      <c r="C429" s="477">
        <v>2024</v>
      </c>
      <c r="D429" s="477" t="s">
        <v>1934</v>
      </c>
      <c r="E429" s="530">
        <v>2163</v>
      </c>
      <c r="F429" s="530">
        <v>2351</v>
      </c>
      <c r="G429" s="530">
        <v>1061</v>
      </c>
      <c r="H429" s="530">
        <v>905</v>
      </c>
      <c r="I429" s="530">
        <v>399</v>
      </c>
      <c r="J429" s="530">
        <v>0</v>
      </c>
      <c r="K429" s="530">
        <v>0</v>
      </c>
      <c r="L429" s="530">
        <v>0</v>
      </c>
      <c r="M429" s="530">
        <v>0</v>
      </c>
      <c r="N429" s="530">
        <v>272</v>
      </c>
      <c r="O429" s="530">
        <v>0</v>
      </c>
      <c r="P429" s="530">
        <v>272</v>
      </c>
      <c r="Q429" s="530">
        <v>67</v>
      </c>
      <c r="R429" s="530">
        <v>4</v>
      </c>
      <c r="S429" s="530">
        <v>5</v>
      </c>
      <c r="T429" s="530">
        <v>50</v>
      </c>
      <c r="U429" s="530">
        <v>0</v>
      </c>
      <c r="V429" s="530">
        <v>0</v>
      </c>
      <c r="W429" s="530">
        <v>0</v>
      </c>
      <c r="X429" s="530">
        <v>0</v>
      </c>
      <c r="Y429" s="530">
        <v>67</v>
      </c>
      <c r="Z429" s="530">
        <v>4</v>
      </c>
      <c r="AA429" s="530">
        <v>5</v>
      </c>
      <c r="AB429" s="530">
        <v>50</v>
      </c>
      <c r="AC429" s="530">
        <v>2243</v>
      </c>
      <c r="AD429" s="530">
        <v>993</v>
      </c>
      <c r="AE429" s="530">
        <v>975</v>
      </c>
      <c r="AF429" s="530">
        <v>716</v>
      </c>
      <c r="AG429" s="530">
        <v>595</v>
      </c>
      <c r="AH429" s="530">
        <v>263</v>
      </c>
      <c r="AI429" s="530">
        <v>285</v>
      </c>
      <c r="AJ429" s="530">
        <v>249</v>
      </c>
      <c r="AK429" s="530">
        <v>1648</v>
      </c>
      <c r="AL429" s="530">
        <v>730</v>
      </c>
      <c r="AM429" s="530">
        <v>690</v>
      </c>
      <c r="AN429" s="530">
        <v>467</v>
      </c>
      <c r="AO429" s="530">
        <v>63</v>
      </c>
      <c r="AP429" s="530">
        <v>5</v>
      </c>
      <c r="AQ429" s="530">
        <v>17</v>
      </c>
      <c r="AR429" s="530">
        <v>48</v>
      </c>
      <c r="AS429" s="530">
        <v>0</v>
      </c>
      <c r="AT429" s="530">
        <v>0</v>
      </c>
      <c r="AU429" s="530">
        <v>0</v>
      </c>
      <c r="AV429" s="530">
        <v>0</v>
      </c>
      <c r="AW429" s="530">
        <v>63</v>
      </c>
      <c r="AX429" s="530">
        <v>5</v>
      </c>
      <c r="AY429" s="530">
        <v>17</v>
      </c>
      <c r="AZ429" s="530">
        <v>48</v>
      </c>
      <c r="BA429" s="530">
        <v>4949</v>
      </c>
      <c r="BB429" s="530">
        <v>2212</v>
      </c>
      <c r="BC429" s="530">
        <v>1951</v>
      </c>
      <c r="BD429" s="530">
        <v>1032</v>
      </c>
      <c r="BE429" s="530">
        <v>3617</v>
      </c>
      <c r="BF429" s="530">
        <v>1709</v>
      </c>
      <c r="BG429" s="530">
        <v>1312</v>
      </c>
      <c r="BH429" s="530">
        <v>585</v>
      </c>
      <c r="BI429" s="530">
        <v>1332</v>
      </c>
      <c r="BJ429" s="530">
        <v>503</v>
      </c>
      <c r="BK429" s="530">
        <v>639</v>
      </c>
      <c r="BL429" s="530">
        <v>447</v>
      </c>
      <c r="BM429" s="530">
        <v>32</v>
      </c>
      <c r="BN429" s="530">
        <v>1</v>
      </c>
      <c r="BO429" s="530">
        <v>10</v>
      </c>
      <c r="BP429" s="530">
        <v>19</v>
      </c>
      <c r="BQ429" s="530">
        <v>0</v>
      </c>
      <c r="BR429" s="530">
        <v>0</v>
      </c>
      <c r="BS429" s="530">
        <v>0</v>
      </c>
      <c r="BT429" s="530">
        <v>0</v>
      </c>
      <c r="BU429" s="530">
        <v>32</v>
      </c>
      <c r="BV429" s="530">
        <v>1</v>
      </c>
      <c r="BW429" s="530">
        <v>10</v>
      </c>
      <c r="BX429" s="530">
        <v>19</v>
      </c>
      <c r="BY429" s="530">
        <v>70</v>
      </c>
      <c r="BZ429" s="530">
        <v>502</v>
      </c>
      <c r="CA429" s="530">
        <v>0</v>
      </c>
    </row>
    <row r="430" spans="1:79" s="477" customFormat="1">
      <c r="A430" s="477" t="s">
        <v>117</v>
      </c>
      <c r="B430" s="477" t="s">
        <v>1916</v>
      </c>
      <c r="C430" s="477">
        <v>2025</v>
      </c>
      <c r="D430" s="477" t="s">
        <v>1935</v>
      </c>
      <c r="E430" s="530">
        <v>2163</v>
      </c>
      <c r="F430" s="530">
        <v>2348</v>
      </c>
      <c r="G430" s="530">
        <v>842</v>
      </c>
      <c r="H430" s="530">
        <v>870</v>
      </c>
      <c r="I430" s="530">
        <v>450</v>
      </c>
      <c r="J430" s="530">
        <v>0</v>
      </c>
      <c r="K430" s="530">
        <v>0</v>
      </c>
      <c r="L430" s="530">
        <v>0</v>
      </c>
      <c r="M430" s="530">
        <v>0</v>
      </c>
      <c r="N430" s="530">
        <v>275</v>
      </c>
      <c r="O430" s="530">
        <v>48</v>
      </c>
      <c r="P430" s="530">
        <v>227</v>
      </c>
      <c r="Q430" s="530">
        <v>64</v>
      </c>
      <c r="R430" s="530">
        <v>3</v>
      </c>
      <c r="S430" s="530">
        <v>5</v>
      </c>
      <c r="T430" s="530">
        <v>50</v>
      </c>
      <c r="U430" s="530">
        <v>38</v>
      </c>
      <c r="V430" s="530">
        <v>0</v>
      </c>
      <c r="W430" s="530">
        <v>0</v>
      </c>
      <c r="X430" s="530">
        <v>0</v>
      </c>
      <c r="Y430" s="530">
        <v>26</v>
      </c>
      <c r="Z430" s="530">
        <v>3</v>
      </c>
      <c r="AA430" s="530">
        <v>5</v>
      </c>
      <c r="AB430" s="530">
        <v>50</v>
      </c>
      <c r="AC430" s="530">
        <v>2226</v>
      </c>
      <c r="AD430" s="530">
        <v>849</v>
      </c>
      <c r="AE430" s="530">
        <v>873</v>
      </c>
      <c r="AF430" s="530">
        <v>911</v>
      </c>
      <c r="AG430" s="530">
        <v>838</v>
      </c>
      <c r="AH430" s="530">
        <v>347</v>
      </c>
      <c r="AI430" s="530">
        <v>330</v>
      </c>
      <c r="AJ430" s="530">
        <v>344</v>
      </c>
      <c r="AK430" s="530">
        <v>1388</v>
      </c>
      <c r="AL430" s="530">
        <v>502</v>
      </c>
      <c r="AM430" s="530">
        <v>543</v>
      </c>
      <c r="AN430" s="530">
        <v>567</v>
      </c>
      <c r="AO430" s="530">
        <v>15</v>
      </c>
      <c r="AP430" s="530">
        <v>2</v>
      </c>
      <c r="AQ430" s="530">
        <v>4</v>
      </c>
      <c r="AR430" s="530">
        <v>11</v>
      </c>
      <c r="AS430" s="530">
        <v>0</v>
      </c>
      <c r="AT430" s="530">
        <v>0</v>
      </c>
      <c r="AU430" s="530">
        <v>0</v>
      </c>
      <c r="AV430" s="530">
        <v>0</v>
      </c>
      <c r="AW430" s="530">
        <v>15</v>
      </c>
      <c r="AX430" s="530">
        <v>2</v>
      </c>
      <c r="AY430" s="530">
        <v>4</v>
      </c>
      <c r="AZ430" s="530">
        <v>11</v>
      </c>
      <c r="BA430" s="530">
        <v>4717</v>
      </c>
      <c r="BB430" s="530">
        <v>1645</v>
      </c>
      <c r="BC430" s="530">
        <v>1726</v>
      </c>
      <c r="BD430" s="530">
        <v>1354</v>
      </c>
      <c r="BE430" s="530">
        <v>3634</v>
      </c>
      <c r="BF430" s="530">
        <v>1368</v>
      </c>
      <c r="BG430" s="530">
        <v>1296</v>
      </c>
      <c r="BH430" s="530">
        <v>853</v>
      </c>
      <c r="BI430" s="530">
        <v>1083</v>
      </c>
      <c r="BJ430" s="530">
        <v>277</v>
      </c>
      <c r="BK430" s="530">
        <v>430</v>
      </c>
      <c r="BL430" s="530">
        <v>501</v>
      </c>
      <c r="BM430" s="530">
        <v>30</v>
      </c>
      <c r="BN430" s="530">
        <v>1</v>
      </c>
      <c r="BO430" s="530">
        <v>6</v>
      </c>
      <c r="BP430" s="530">
        <v>22</v>
      </c>
      <c r="BQ430" s="530">
        <v>0</v>
      </c>
      <c r="BR430" s="530">
        <v>0</v>
      </c>
      <c r="BS430" s="530">
        <v>0</v>
      </c>
      <c r="BT430" s="530">
        <v>0</v>
      </c>
      <c r="BU430" s="530">
        <v>30</v>
      </c>
      <c r="BV430" s="530">
        <v>1</v>
      </c>
      <c r="BW430" s="530">
        <v>6</v>
      </c>
      <c r="BX430" s="530">
        <v>22</v>
      </c>
      <c r="BY430" s="530">
        <v>75</v>
      </c>
      <c r="BZ430" s="530">
        <v>500</v>
      </c>
      <c r="CA430" s="530">
        <v>0</v>
      </c>
    </row>
    <row r="431" spans="1:79" s="477" customFormat="1">
      <c r="A431" s="477" t="s">
        <v>117</v>
      </c>
      <c r="B431" s="477" t="s">
        <v>1916</v>
      </c>
      <c r="C431" s="477">
        <v>2026</v>
      </c>
      <c r="D431" s="477" t="s">
        <v>1935</v>
      </c>
      <c r="E431" s="530">
        <v>2163</v>
      </c>
      <c r="F431" s="530">
        <v>2350</v>
      </c>
      <c r="G431" s="530">
        <v>843</v>
      </c>
      <c r="H431" s="530">
        <v>871</v>
      </c>
      <c r="I431" s="530">
        <v>450</v>
      </c>
      <c r="J431" s="530">
        <v>0</v>
      </c>
      <c r="K431" s="530">
        <v>0</v>
      </c>
      <c r="L431" s="530">
        <v>0</v>
      </c>
      <c r="M431" s="530">
        <v>0</v>
      </c>
      <c r="N431" s="530">
        <v>275</v>
      </c>
      <c r="O431" s="530">
        <v>48</v>
      </c>
      <c r="P431" s="530">
        <v>227</v>
      </c>
      <c r="Q431" s="530">
        <v>64</v>
      </c>
      <c r="R431" s="530">
        <v>3</v>
      </c>
      <c r="S431" s="530">
        <v>5</v>
      </c>
      <c r="T431" s="530">
        <v>50</v>
      </c>
      <c r="U431" s="530">
        <v>38</v>
      </c>
      <c r="V431" s="530">
        <v>0</v>
      </c>
      <c r="W431" s="530">
        <v>0</v>
      </c>
      <c r="X431" s="530">
        <v>0</v>
      </c>
      <c r="Y431" s="530">
        <v>26</v>
      </c>
      <c r="Z431" s="530">
        <v>3</v>
      </c>
      <c r="AA431" s="530">
        <v>5</v>
      </c>
      <c r="AB431" s="530">
        <v>50</v>
      </c>
      <c r="AC431" s="530">
        <v>2225</v>
      </c>
      <c r="AD431" s="530">
        <v>848</v>
      </c>
      <c r="AE431" s="530">
        <v>873</v>
      </c>
      <c r="AF431" s="530">
        <v>910</v>
      </c>
      <c r="AG431" s="530">
        <v>837</v>
      </c>
      <c r="AH431" s="530">
        <v>347</v>
      </c>
      <c r="AI431" s="530">
        <v>330</v>
      </c>
      <c r="AJ431" s="530">
        <v>344</v>
      </c>
      <c r="AK431" s="530">
        <v>1388</v>
      </c>
      <c r="AL431" s="530">
        <v>501</v>
      </c>
      <c r="AM431" s="530">
        <v>543</v>
      </c>
      <c r="AN431" s="530">
        <v>566</v>
      </c>
      <c r="AO431" s="530">
        <v>15</v>
      </c>
      <c r="AP431" s="530">
        <v>2</v>
      </c>
      <c r="AQ431" s="530">
        <v>4</v>
      </c>
      <c r="AR431" s="530">
        <v>11</v>
      </c>
      <c r="AS431" s="530">
        <v>0</v>
      </c>
      <c r="AT431" s="530">
        <v>0</v>
      </c>
      <c r="AU431" s="530">
        <v>0</v>
      </c>
      <c r="AV431" s="530">
        <v>0</v>
      </c>
      <c r="AW431" s="530">
        <v>15</v>
      </c>
      <c r="AX431" s="530">
        <v>2</v>
      </c>
      <c r="AY431" s="530">
        <v>4</v>
      </c>
      <c r="AZ431" s="530">
        <v>11</v>
      </c>
      <c r="BA431" s="530">
        <v>4717</v>
      </c>
      <c r="BB431" s="530">
        <v>1645</v>
      </c>
      <c r="BC431" s="530">
        <v>1726</v>
      </c>
      <c r="BD431" s="530">
        <v>1354</v>
      </c>
      <c r="BE431" s="530">
        <v>3634</v>
      </c>
      <c r="BF431" s="530">
        <v>1368</v>
      </c>
      <c r="BG431" s="530">
        <v>1296</v>
      </c>
      <c r="BH431" s="530">
        <v>853</v>
      </c>
      <c r="BI431" s="530">
        <v>1083</v>
      </c>
      <c r="BJ431" s="530">
        <v>277</v>
      </c>
      <c r="BK431" s="530">
        <v>430</v>
      </c>
      <c r="BL431" s="530">
        <v>501</v>
      </c>
      <c r="BM431" s="530">
        <v>30</v>
      </c>
      <c r="BN431" s="530">
        <v>1</v>
      </c>
      <c r="BO431" s="530">
        <v>6</v>
      </c>
      <c r="BP431" s="530">
        <v>22</v>
      </c>
      <c r="BQ431" s="530">
        <v>0</v>
      </c>
      <c r="BR431" s="530">
        <v>0</v>
      </c>
      <c r="BS431" s="530">
        <v>0</v>
      </c>
      <c r="BT431" s="530">
        <v>0</v>
      </c>
      <c r="BU431" s="530">
        <v>30</v>
      </c>
      <c r="BV431" s="530">
        <v>1</v>
      </c>
      <c r="BW431" s="530">
        <v>6</v>
      </c>
      <c r="BX431" s="530">
        <v>22</v>
      </c>
      <c r="BY431" s="530">
        <v>75</v>
      </c>
      <c r="BZ431" s="530">
        <v>500</v>
      </c>
      <c r="CA431" s="530">
        <v>0</v>
      </c>
    </row>
    <row r="432" spans="1:79" s="477" customFormat="1">
      <c r="A432" s="477" t="s">
        <v>117</v>
      </c>
      <c r="B432" s="477" t="s">
        <v>1916</v>
      </c>
      <c r="C432" s="477">
        <v>2024</v>
      </c>
      <c r="D432" s="477" t="s">
        <v>1937</v>
      </c>
      <c r="E432" s="530">
        <f t="shared" ref="E432:AJ432" si="105">E429</f>
        <v>2163</v>
      </c>
      <c r="F432" s="530">
        <f t="shared" si="105"/>
        <v>2351</v>
      </c>
      <c r="G432" s="530">
        <f t="shared" si="105"/>
        <v>1061</v>
      </c>
      <c r="H432" s="530">
        <f t="shared" si="105"/>
        <v>905</v>
      </c>
      <c r="I432" s="530">
        <f t="shared" si="105"/>
        <v>399</v>
      </c>
      <c r="J432" s="530">
        <f t="shared" si="105"/>
        <v>0</v>
      </c>
      <c r="K432" s="530">
        <f t="shared" si="105"/>
        <v>0</v>
      </c>
      <c r="L432" s="530">
        <f t="shared" si="105"/>
        <v>0</v>
      </c>
      <c r="M432" s="530">
        <f t="shared" si="105"/>
        <v>0</v>
      </c>
      <c r="N432" s="530">
        <f t="shared" si="105"/>
        <v>272</v>
      </c>
      <c r="O432" s="530">
        <f t="shared" si="105"/>
        <v>0</v>
      </c>
      <c r="P432" s="530">
        <f t="shared" si="105"/>
        <v>272</v>
      </c>
      <c r="Q432" s="530">
        <f t="shared" si="105"/>
        <v>67</v>
      </c>
      <c r="R432" s="530">
        <f t="shared" si="105"/>
        <v>4</v>
      </c>
      <c r="S432" s="530">
        <f t="shared" si="105"/>
        <v>5</v>
      </c>
      <c r="T432" s="530">
        <f t="shared" si="105"/>
        <v>50</v>
      </c>
      <c r="U432" s="530">
        <f t="shared" si="105"/>
        <v>0</v>
      </c>
      <c r="V432" s="530">
        <f t="shared" si="105"/>
        <v>0</v>
      </c>
      <c r="W432" s="530">
        <f t="shared" si="105"/>
        <v>0</v>
      </c>
      <c r="X432" s="530">
        <f t="shared" si="105"/>
        <v>0</v>
      </c>
      <c r="Y432" s="530">
        <f t="shared" si="105"/>
        <v>67</v>
      </c>
      <c r="Z432" s="530">
        <f t="shared" si="105"/>
        <v>4</v>
      </c>
      <c r="AA432" s="530">
        <f t="shared" si="105"/>
        <v>5</v>
      </c>
      <c r="AB432" s="530">
        <f t="shared" si="105"/>
        <v>50</v>
      </c>
      <c r="AC432" s="530">
        <f t="shared" si="105"/>
        <v>2243</v>
      </c>
      <c r="AD432" s="530">
        <f t="shared" si="105"/>
        <v>993</v>
      </c>
      <c r="AE432" s="530">
        <f t="shared" si="105"/>
        <v>975</v>
      </c>
      <c r="AF432" s="530">
        <f t="shared" si="105"/>
        <v>716</v>
      </c>
      <c r="AG432" s="530">
        <f t="shared" si="105"/>
        <v>595</v>
      </c>
      <c r="AH432" s="530">
        <f t="shared" si="105"/>
        <v>263</v>
      </c>
      <c r="AI432" s="530">
        <f t="shared" si="105"/>
        <v>285</v>
      </c>
      <c r="AJ432" s="530">
        <f t="shared" si="105"/>
        <v>249</v>
      </c>
      <c r="AK432" s="530">
        <f t="shared" ref="AK432:BP432" si="106">AK429</f>
        <v>1648</v>
      </c>
      <c r="AL432" s="530">
        <f t="shared" si="106"/>
        <v>730</v>
      </c>
      <c r="AM432" s="530">
        <f t="shared" si="106"/>
        <v>690</v>
      </c>
      <c r="AN432" s="530">
        <f t="shared" si="106"/>
        <v>467</v>
      </c>
      <c r="AO432" s="530">
        <f t="shared" si="106"/>
        <v>63</v>
      </c>
      <c r="AP432" s="530">
        <f t="shared" si="106"/>
        <v>5</v>
      </c>
      <c r="AQ432" s="530">
        <f t="shared" si="106"/>
        <v>17</v>
      </c>
      <c r="AR432" s="530">
        <f t="shared" si="106"/>
        <v>48</v>
      </c>
      <c r="AS432" s="530">
        <f t="shared" si="106"/>
        <v>0</v>
      </c>
      <c r="AT432" s="530">
        <f t="shared" si="106"/>
        <v>0</v>
      </c>
      <c r="AU432" s="530">
        <f t="shared" si="106"/>
        <v>0</v>
      </c>
      <c r="AV432" s="530">
        <f t="shared" si="106"/>
        <v>0</v>
      </c>
      <c r="AW432" s="530">
        <f t="shared" si="106"/>
        <v>63</v>
      </c>
      <c r="AX432" s="530">
        <f t="shared" si="106"/>
        <v>5</v>
      </c>
      <c r="AY432" s="530">
        <f t="shared" si="106"/>
        <v>17</v>
      </c>
      <c r="AZ432" s="530">
        <f t="shared" si="106"/>
        <v>48</v>
      </c>
      <c r="BA432" s="530">
        <f t="shared" si="106"/>
        <v>4949</v>
      </c>
      <c r="BB432" s="530">
        <f t="shared" si="106"/>
        <v>2212</v>
      </c>
      <c r="BC432" s="530">
        <f t="shared" si="106"/>
        <v>1951</v>
      </c>
      <c r="BD432" s="530">
        <f t="shared" si="106"/>
        <v>1032</v>
      </c>
      <c r="BE432" s="530">
        <f t="shared" si="106"/>
        <v>3617</v>
      </c>
      <c r="BF432" s="530">
        <f t="shared" si="106"/>
        <v>1709</v>
      </c>
      <c r="BG432" s="530">
        <f t="shared" si="106"/>
        <v>1312</v>
      </c>
      <c r="BH432" s="530">
        <f t="shared" si="106"/>
        <v>585</v>
      </c>
      <c r="BI432" s="530">
        <f t="shared" si="106"/>
        <v>1332</v>
      </c>
      <c r="BJ432" s="530">
        <f t="shared" si="106"/>
        <v>503</v>
      </c>
      <c r="BK432" s="530">
        <f t="shared" si="106"/>
        <v>639</v>
      </c>
      <c r="BL432" s="530">
        <f t="shared" si="106"/>
        <v>447</v>
      </c>
      <c r="BM432" s="530">
        <f t="shared" si="106"/>
        <v>32</v>
      </c>
      <c r="BN432" s="530">
        <f t="shared" si="106"/>
        <v>1</v>
      </c>
      <c r="BO432" s="530">
        <f t="shared" si="106"/>
        <v>10</v>
      </c>
      <c r="BP432" s="530">
        <f t="shared" si="106"/>
        <v>19</v>
      </c>
      <c r="BQ432" s="530">
        <f t="shared" ref="BQ432:BX432" si="107">BQ429</f>
        <v>0</v>
      </c>
      <c r="BR432" s="530">
        <f t="shared" si="107"/>
        <v>0</v>
      </c>
      <c r="BS432" s="530">
        <f t="shared" si="107"/>
        <v>0</v>
      </c>
      <c r="BT432" s="530">
        <f t="shared" si="107"/>
        <v>0</v>
      </c>
      <c r="BU432" s="530">
        <f t="shared" si="107"/>
        <v>32</v>
      </c>
      <c r="BV432" s="530">
        <f t="shared" si="107"/>
        <v>1</v>
      </c>
      <c r="BW432" s="530">
        <f t="shared" si="107"/>
        <v>10</v>
      </c>
      <c r="BX432" s="530">
        <f t="shared" si="107"/>
        <v>19</v>
      </c>
      <c r="BY432" s="530">
        <f>IF(OR(BY428=0,BY428=""), BY429,IF(BY429&gt;(BY428*(1+Dash!$B$6)), BY428*(1+Dash!$B$6), IF(BY429&lt;(BY428*(1-Dash!$B$7)), BY428*(1-Dash!$B$7), BY429)))</f>
        <v>83.6</v>
      </c>
      <c r="BZ432" s="530">
        <f>IF(OR(BZ428=0,BZ428=""), BZ429,IF(BZ429&gt;(BZ428*(1+Dash!$B$6)), BZ428*(1+Dash!$B$6), IF(BZ429&lt;(BZ428*(1-Dash!$B$7)), BZ428*(1-Dash!$B$7), BZ429)))</f>
        <v>502</v>
      </c>
      <c r="CA432" s="530">
        <f>IF(OR(CA428=0,CA428=""), CA429,IF(CA429&gt;(CA428*(1+Dash!$B$6)), CA428*(1+Dash!$B$6), IF(CA429&lt;(CA428*(1-Dash!$B$7)), CA428*(1-Dash!$B$7), CA429)))</f>
        <v>0</v>
      </c>
    </row>
    <row r="433" spans="1:79" s="477" customFormat="1">
      <c r="A433" s="477" t="s">
        <v>117</v>
      </c>
      <c r="B433" s="477" t="s">
        <v>1916</v>
      </c>
      <c r="C433" s="477">
        <v>2025</v>
      </c>
      <c r="D433" s="477" t="s">
        <v>1937</v>
      </c>
      <c r="E433" s="530">
        <f>IF(OR(E429=0, E429=""), E430, IF(E430&gt;(E429*(1+Dash!$B$6)), E429*(1+Dash!$B$6), IF(E430&lt;(E429*(1-Dash!$B$7)), E429*(1-Dash!$B$7), E430)))</f>
        <v>2163</v>
      </c>
      <c r="F433" s="530">
        <f>IF(OR(F429=0, F429=""), F430, IF(F430&gt;(F429*(1+Dash!$B$6)), F429*(1+Dash!$B$6), IF(F430&lt;(F429*(1-Dash!$B$7)), F429*(1-Dash!$B$7), F430)))</f>
        <v>2348</v>
      </c>
      <c r="G433" s="530">
        <f>IF(OR(G429=0, G429=""), G430, IF(G430&gt;(G429*(1+Dash!$B$6)), G429*(1+Dash!$B$6), IF(G430&lt;(G429*(1-Dash!$B$7)), G429*(1-Dash!$B$7), G430)))</f>
        <v>1007.9499999999999</v>
      </c>
      <c r="H433" s="530">
        <f>IF(OR(H429=0, H429=""), H430, IF(H430&gt;(H429*(1+Dash!$B$6)), H429*(1+Dash!$B$6), IF(H430&lt;(H429*(1-Dash!$B$7)), H429*(1-Dash!$B$7), H430)))</f>
        <v>870</v>
      </c>
      <c r="I433" s="530">
        <f>IF(OR(I429=0, I429=""), I430, IF(I430&gt;(I429*(1+Dash!$B$6)), I429*(1+Dash!$B$6), IF(I430&lt;(I429*(1-Dash!$B$7)), I429*(1-Dash!$B$7), I430)))</f>
        <v>438.90000000000003</v>
      </c>
      <c r="J433" s="530">
        <f>IF(OR(J429=0, J429=""), J430, IF(J430&gt;(J429*(1+Dash!$B$6)), J429*(1+Dash!$B$6), IF(J430&lt;(J429*(1-Dash!$B$7)), J429*(1-Dash!$B$7), J430)))</f>
        <v>0</v>
      </c>
      <c r="K433" s="530">
        <f>IF(OR(K429=0, K429=""), K430, IF(K430&gt;(K429*(1+Dash!$B$6)), K429*(1+Dash!$B$6), IF(K430&lt;(K429*(1-Dash!$B$7)), K429*(1-Dash!$B$7), K430)))</f>
        <v>0</v>
      </c>
      <c r="L433" s="530">
        <f>IF(OR(L429=0, L429=""), L430, IF(L430&gt;(L429*(1+Dash!$B$6)), L429*(1+Dash!$B$6), IF(L430&lt;(L429*(1-Dash!$B$7)), L429*(1-Dash!$B$7), L430)))</f>
        <v>0</v>
      </c>
      <c r="M433" s="530">
        <f>IF(OR(M429=0, M429=""), M430, IF(M430&gt;(M429*(1+Dash!$B$6)), M429*(1+Dash!$B$6), IF(M430&lt;(M429*(1-Dash!$B$7)), M429*(1-Dash!$B$7), M430)))</f>
        <v>0</v>
      </c>
      <c r="N433" s="530">
        <f>IF(OR(N429=0, N429=""), N430, IF(N430&gt;(N429*(1+Dash!$B$6)), N429*(1+Dash!$B$6), IF(N430&lt;(N429*(1-Dash!$B$7)), N429*(1-Dash!$B$7), N430)))</f>
        <v>275</v>
      </c>
      <c r="O433" s="530">
        <f>IF(OR(O429=0, O429=""), O430, IF(O430&gt;(O429*(1+Dash!$B$6)), O429*(1+Dash!$B$6), IF(O430&lt;(O429*(1-Dash!$B$7)), O429*(1-Dash!$B$7), O430)))</f>
        <v>48</v>
      </c>
      <c r="P433" s="530">
        <f>IF(OR(P429=0, P429=""), P430, IF(P430&gt;(P429*(1+Dash!$B$6)), P429*(1+Dash!$B$6), IF(P430&lt;(P429*(1-Dash!$B$7)), P429*(1-Dash!$B$7), P430)))</f>
        <v>258.39999999999998</v>
      </c>
      <c r="Q433" s="530">
        <f>IF(OR(Q429=0, Q429=""), Q430, IF(Q430&gt;(Q429*(1+Dash!$B$6)), Q429*(1+Dash!$B$6), IF(Q430&lt;(Q429*(1-Dash!$B$7)), Q429*(1-Dash!$B$7), Q430)))</f>
        <v>64</v>
      </c>
      <c r="R433" s="530">
        <f>IF(OR(R429=0, R429=""), R430, IF(R430&gt;(R429*(1+Dash!$B$6)), R429*(1+Dash!$B$6), IF(R430&lt;(R429*(1-Dash!$B$7)), R429*(1-Dash!$B$7), R430)))</f>
        <v>3.8</v>
      </c>
      <c r="S433" s="530">
        <f>IF(OR(S429=0, S429=""), S430, IF(S430&gt;(S429*(1+Dash!$B$6)), S429*(1+Dash!$B$6), IF(S430&lt;(S429*(1-Dash!$B$7)), S429*(1-Dash!$B$7), S430)))</f>
        <v>5</v>
      </c>
      <c r="T433" s="530">
        <f>IF(OR(T429=0, T429=""), T430, IF(T430&gt;(T429*(1+Dash!$B$6)), T429*(1+Dash!$B$6), IF(T430&lt;(T429*(1-Dash!$B$7)), T429*(1-Dash!$B$7), T430)))</f>
        <v>50</v>
      </c>
      <c r="U433" s="530">
        <f>IF(OR(U429=0, U429=""), U430, IF(U430&gt;(U429*(1+Dash!$B$6)), U429*(1+Dash!$B$6), IF(U430&lt;(U429*(1-Dash!$B$7)), U429*(1-Dash!$B$7), U430)))</f>
        <v>38</v>
      </c>
      <c r="V433" s="530">
        <f>IF(OR(V429=0, V429=""), V430, IF(V430&gt;(V429*(1+Dash!$B$6)), V429*(1+Dash!$B$6), IF(V430&lt;(V429*(1-Dash!$B$7)), V429*(1-Dash!$B$7), V430)))</f>
        <v>0</v>
      </c>
      <c r="W433" s="530">
        <f>IF(OR(W429=0, W429=""), W430, IF(W430&gt;(W429*(1+Dash!$B$6)), W429*(1+Dash!$B$6), IF(W430&lt;(W429*(1-Dash!$B$7)), W429*(1-Dash!$B$7), W430)))</f>
        <v>0</v>
      </c>
      <c r="X433" s="530">
        <f>IF(OR(X429=0, X429=""), X430, IF(X430&gt;(X429*(1+Dash!$B$6)), X429*(1+Dash!$B$6), IF(X430&lt;(X429*(1-Dash!$B$7)), X429*(1-Dash!$B$7), X430)))</f>
        <v>0</v>
      </c>
      <c r="Y433" s="530">
        <f>IF(OR(Y429=0, Y429=""), Y430, IF(Y430&gt;(Y429*(1+Dash!$B$6)), Y429*(1+Dash!$B$6), IF(Y430&lt;(Y429*(1-Dash!$B$7)), Y429*(1-Dash!$B$7), Y430)))</f>
        <v>63.65</v>
      </c>
      <c r="Z433" s="530">
        <f>IF(OR(Z429=0, Z429=""), Z430, IF(Z430&gt;(Z429*(1+Dash!$B$6)), Z429*(1+Dash!$B$6), IF(Z430&lt;(Z429*(1-Dash!$B$7)), Z429*(1-Dash!$B$7), Z430)))</f>
        <v>3.8</v>
      </c>
      <c r="AA433" s="530">
        <f>IF(OR(AA429=0, AA429=""), AA430, IF(AA430&gt;(AA429*(1+Dash!$B$6)), AA429*(1+Dash!$B$6), IF(AA430&lt;(AA429*(1-Dash!$B$7)), AA429*(1-Dash!$B$7), AA430)))</f>
        <v>5</v>
      </c>
      <c r="AB433" s="530">
        <f>IF(OR(AB429=0, AB429=""), AB430, IF(AB430&gt;(AB429*(1+Dash!$B$6)), AB429*(1+Dash!$B$6), IF(AB430&lt;(AB429*(1-Dash!$B$7)), AB429*(1-Dash!$B$7), AB430)))</f>
        <v>50</v>
      </c>
      <c r="AC433" s="530">
        <f>IF(OR(AC429=0, AC429=""), AC430, IF(AC430&gt;(AC429*(1+Dash!$B$6)), AC429*(1+Dash!$B$6), IF(AC430&lt;(AC429*(1-Dash!$B$7)), AC429*(1-Dash!$B$7), AC430)))</f>
        <v>2226</v>
      </c>
      <c r="AD433" s="530">
        <f>IF(OR(AD429=0, AD429=""), AD430, IF(AD430&gt;(AD429*(1+Dash!$B$6)), AD429*(1+Dash!$B$6), IF(AD430&lt;(AD429*(1-Dash!$B$7)), AD429*(1-Dash!$B$7), AD430)))</f>
        <v>943.34999999999991</v>
      </c>
      <c r="AE433" s="530">
        <f>IF(OR(AE429=0, AE429=""), AE430, IF(AE430&gt;(AE429*(1+Dash!$B$6)), AE429*(1+Dash!$B$6), IF(AE430&lt;(AE429*(1-Dash!$B$7)), AE429*(1-Dash!$B$7), AE430)))</f>
        <v>926.25</v>
      </c>
      <c r="AF433" s="530">
        <f>IF(OR(AF429=0, AF429=""), AF430, IF(AF430&gt;(AF429*(1+Dash!$B$6)), AF429*(1+Dash!$B$6), IF(AF430&lt;(AF429*(1-Dash!$B$7)), AF429*(1-Dash!$B$7), AF430)))</f>
        <v>787.6</v>
      </c>
      <c r="AG433" s="530">
        <f>IF(OR(AG429=0, AG429=""), AG430, IF(AG430&gt;(AG429*(1+Dash!$B$6)), AG429*(1+Dash!$B$6), IF(AG430&lt;(AG429*(1-Dash!$B$7)), AG429*(1-Dash!$B$7), AG430)))</f>
        <v>654.5</v>
      </c>
      <c r="AH433" s="530">
        <f>IF(OR(AH429=0, AH429=""), AH430, IF(AH430&gt;(AH429*(1+Dash!$B$6)), AH429*(1+Dash!$B$6), IF(AH430&lt;(AH429*(1-Dash!$B$7)), AH429*(1-Dash!$B$7), AH430)))</f>
        <v>289.3</v>
      </c>
      <c r="AI433" s="530">
        <f>IF(OR(AI429=0, AI429=""), AI430, IF(AI430&gt;(AI429*(1+Dash!$B$6)), AI429*(1+Dash!$B$6), IF(AI430&lt;(AI429*(1-Dash!$B$7)), AI429*(1-Dash!$B$7), AI430)))</f>
        <v>313.5</v>
      </c>
      <c r="AJ433" s="530">
        <f>IF(OR(AJ429=0, AJ429=""), AJ430, IF(AJ430&gt;(AJ429*(1+Dash!$B$6)), AJ429*(1+Dash!$B$6), IF(AJ430&lt;(AJ429*(1-Dash!$B$7)), AJ429*(1-Dash!$B$7), AJ430)))</f>
        <v>273.90000000000003</v>
      </c>
      <c r="AK433" s="530">
        <f>IF(OR(AK429=0, AK429=""), AK430, IF(AK430&gt;(AK429*(1+Dash!$B$6)), AK429*(1+Dash!$B$6), IF(AK430&lt;(AK429*(1-Dash!$B$7)), AK429*(1-Dash!$B$7), AK430)))</f>
        <v>1565.6</v>
      </c>
      <c r="AL433" s="530">
        <f>IF(OR(AL429=0, AL429=""), AL430, IF(AL430&gt;(AL429*(1+Dash!$B$6)), AL429*(1+Dash!$B$6), IF(AL430&lt;(AL429*(1-Dash!$B$7)), AL429*(1-Dash!$B$7), AL430)))</f>
        <v>693.5</v>
      </c>
      <c r="AM433" s="530">
        <f>IF(OR(AM429=0, AM429=""), AM430, IF(AM430&gt;(AM429*(1+Dash!$B$6)), AM429*(1+Dash!$B$6), IF(AM430&lt;(AM429*(1-Dash!$B$7)), AM429*(1-Dash!$B$7), AM430)))</f>
        <v>655.5</v>
      </c>
      <c r="AN433" s="530">
        <f>IF(OR(AN429=0, AN429=""), AN430, IF(AN430&gt;(AN429*(1+Dash!$B$6)), AN429*(1+Dash!$B$6), IF(AN430&lt;(AN429*(1-Dash!$B$7)), AN429*(1-Dash!$B$7), AN430)))</f>
        <v>513.70000000000005</v>
      </c>
      <c r="AO433" s="530">
        <f>IF(OR(AO429=0, AO429=""), AO430, IF(AO430&gt;(AO429*(1+Dash!$B$6)), AO429*(1+Dash!$B$6), IF(AO430&lt;(AO429*(1-Dash!$B$7)), AO429*(1-Dash!$B$7), AO430)))</f>
        <v>59.849999999999994</v>
      </c>
      <c r="AP433" s="530">
        <f>IF(OR(AP429=0, AP429=""), AP430, IF(AP430&gt;(AP429*(1+Dash!$B$6)), AP429*(1+Dash!$B$6), IF(AP430&lt;(AP429*(1-Dash!$B$7)), AP429*(1-Dash!$B$7), AP430)))</f>
        <v>4.75</v>
      </c>
      <c r="AQ433" s="530">
        <f>IF(OR(AQ429=0, AQ429=""), AQ430, IF(AQ430&gt;(AQ429*(1+Dash!$B$6)), AQ429*(1+Dash!$B$6), IF(AQ430&lt;(AQ429*(1-Dash!$B$7)), AQ429*(1-Dash!$B$7), AQ430)))</f>
        <v>16.149999999999999</v>
      </c>
      <c r="AR433" s="530">
        <f>IF(OR(AR429=0, AR429=""), AR430, IF(AR430&gt;(AR429*(1+Dash!$B$6)), AR429*(1+Dash!$B$6), IF(AR430&lt;(AR429*(1-Dash!$B$7)), AR429*(1-Dash!$B$7), AR430)))</f>
        <v>45.599999999999994</v>
      </c>
      <c r="AS433" s="530">
        <f>IF(OR(AS429=0, AS429=""), AS430, IF(AS430&gt;(AS429*(1+Dash!$B$6)), AS429*(1+Dash!$B$6), IF(AS430&lt;(AS429*(1-Dash!$B$7)), AS429*(1-Dash!$B$7), AS430)))</f>
        <v>0</v>
      </c>
      <c r="AT433" s="530">
        <f>IF(OR(AT429=0, AT429=""), AT430, IF(AT430&gt;(AT429*(1+Dash!$B$6)), AT429*(1+Dash!$B$6), IF(AT430&lt;(AT429*(1-Dash!$B$7)), AT429*(1-Dash!$B$7), AT430)))</f>
        <v>0</v>
      </c>
      <c r="AU433" s="530">
        <f>IF(OR(AU429=0, AU429=""), AU430, IF(AU430&gt;(AU429*(1+Dash!$B$6)), AU429*(1+Dash!$B$6), IF(AU430&lt;(AU429*(1-Dash!$B$7)), AU429*(1-Dash!$B$7), AU430)))</f>
        <v>0</v>
      </c>
      <c r="AV433" s="530">
        <f>IF(OR(AV429=0, AV429=""), AV430, IF(AV430&gt;(AV429*(1+Dash!$B$6)), AV429*(1+Dash!$B$6), IF(AV430&lt;(AV429*(1-Dash!$B$7)), AV429*(1-Dash!$B$7), AV430)))</f>
        <v>0</v>
      </c>
      <c r="AW433" s="530">
        <f>IF(OR(AW429=0, AW429=""), AW430, IF(AW430&gt;(AW429*(1+Dash!$B$6)), AW429*(1+Dash!$B$6), IF(AW430&lt;(AW429*(1-Dash!$B$7)), AW429*(1-Dash!$B$7), AW430)))</f>
        <v>59.849999999999994</v>
      </c>
      <c r="AX433" s="530">
        <f>IF(OR(AX429=0, AX429=""), AX430, IF(AX430&gt;(AX429*(1+Dash!$B$6)), AX429*(1+Dash!$B$6), IF(AX430&lt;(AX429*(1-Dash!$B$7)), AX429*(1-Dash!$B$7), AX430)))</f>
        <v>4.75</v>
      </c>
      <c r="AY433" s="530">
        <f>IF(OR(AY429=0, AY429=""), AY430, IF(AY430&gt;(AY429*(1+Dash!$B$6)), AY429*(1+Dash!$B$6), IF(AY430&lt;(AY429*(1-Dash!$B$7)), AY429*(1-Dash!$B$7), AY430)))</f>
        <v>16.149999999999999</v>
      </c>
      <c r="AZ433" s="530">
        <f>IF(OR(AZ429=0, AZ429=""), AZ430, IF(AZ430&gt;(AZ429*(1+Dash!$B$6)), AZ429*(1+Dash!$B$6), IF(AZ430&lt;(AZ429*(1-Dash!$B$7)), AZ429*(1-Dash!$B$7), AZ430)))</f>
        <v>45.599999999999994</v>
      </c>
      <c r="BA433" s="530">
        <f>IF(OR(BA429=0, BA429=""), BA430, IF(BA430&gt;(BA429*(1+Dash!$B$6)), BA429*(1+Dash!$B$6), IF(BA430&lt;(BA429*(1-Dash!$B$7)), BA429*(1-Dash!$B$7), BA430)))</f>
        <v>4717</v>
      </c>
      <c r="BB433" s="530">
        <f>IF(OR(BB429=0, BB429=""), BB430, IF(BB430&gt;(BB429*(1+Dash!$B$6)), BB429*(1+Dash!$B$6), IF(BB430&lt;(BB429*(1-Dash!$B$7)), BB429*(1-Dash!$B$7), BB430)))</f>
        <v>2101.4</v>
      </c>
      <c r="BC433" s="530">
        <f>IF(OR(BC429=0, BC429=""), BC430, IF(BC430&gt;(BC429*(1+Dash!$B$6)), BC429*(1+Dash!$B$6), IF(BC430&lt;(BC429*(1-Dash!$B$7)), BC429*(1-Dash!$B$7), BC430)))</f>
        <v>1853.4499999999998</v>
      </c>
      <c r="BD433" s="530">
        <f>IF(OR(BD429=0, BD429=""), BD430, IF(BD430&gt;(BD429*(1+Dash!$B$6)), BD429*(1+Dash!$B$6), IF(BD430&lt;(BD429*(1-Dash!$B$7)), BD429*(1-Dash!$B$7), BD430)))</f>
        <v>1135.2</v>
      </c>
      <c r="BE433" s="530">
        <f>IF(OR(BE429=0, BE429=""), BE430, IF(BE430&gt;(BE429*(1+Dash!$B$6)), BE429*(1+Dash!$B$6), IF(BE430&lt;(BE429*(1-Dash!$B$7)), BE429*(1-Dash!$B$7), BE430)))</f>
        <v>3634</v>
      </c>
      <c r="BF433" s="530">
        <f>IF(OR(BF429=0, BF429=""), BF430, IF(BF430&gt;(BF429*(1+Dash!$B$6)), BF429*(1+Dash!$B$6), IF(BF430&lt;(BF429*(1-Dash!$B$7)), BF429*(1-Dash!$B$7), BF430)))</f>
        <v>1623.55</v>
      </c>
      <c r="BG433" s="530">
        <f>IF(OR(BG429=0, BG429=""), BG430, IF(BG430&gt;(BG429*(1+Dash!$B$6)), BG429*(1+Dash!$B$6), IF(BG430&lt;(BG429*(1-Dash!$B$7)), BG429*(1-Dash!$B$7), BG430)))</f>
        <v>1296</v>
      </c>
      <c r="BH433" s="530">
        <f>IF(OR(BH429=0, BH429=""), BH430, IF(BH430&gt;(BH429*(1+Dash!$B$6)), BH429*(1+Dash!$B$6), IF(BH430&lt;(BH429*(1-Dash!$B$7)), BH429*(1-Dash!$B$7), BH430)))</f>
        <v>643.5</v>
      </c>
      <c r="BI433" s="530">
        <f>IF(OR(BI429=0, BI429=""), BI430, IF(BI430&gt;(BI429*(1+Dash!$B$6)), BI429*(1+Dash!$B$6), IF(BI430&lt;(BI429*(1-Dash!$B$7)), BI429*(1-Dash!$B$7), BI430)))</f>
        <v>1265.3999999999999</v>
      </c>
      <c r="BJ433" s="530">
        <f>IF(OR(BJ429=0, BJ429=""), BJ430, IF(BJ430&gt;(BJ429*(1+Dash!$B$6)), BJ429*(1+Dash!$B$6), IF(BJ430&lt;(BJ429*(1-Dash!$B$7)), BJ429*(1-Dash!$B$7), BJ430)))</f>
        <v>477.84999999999997</v>
      </c>
      <c r="BK433" s="530">
        <f>IF(OR(BK429=0, BK429=""), BK430, IF(BK430&gt;(BK429*(1+Dash!$B$6)), BK429*(1+Dash!$B$6), IF(BK430&lt;(BK429*(1-Dash!$B$7)), BK429*(1-Dash!$B$7), BK430)))</f>
        <v>607.04999999999995</v>
      </c>
      <c r="BL433" s="530">
        <f>IF(OR(BL429=0, BL429=""), BL430, IF(BL430&gt;(BL429*(1+Dash!$B$6)), BL429*(1+Dash!$B$6), IF(BL430&lt;(BL429*(1-Dash!$B$7)), BL429*(1-Dash!$B$7), BL430)))</f>
        <v>491.70000000000005</v>
      </c>
      <c r="BM433" s="530">
        <f>IF(OR(BM429=0, BM429=""), BM430, IF(BM430&gt;(BM429*(1+Dash!$B$6)), BM429*(1+Dash!$B$6), IF(BM430&lt;(BM429*(1-Dash!$B$7)), BM429*(1-Dash!$B$7), BM430)))</f>
        <v>30.4</v>
      </c>
      <c r="BN433" s="530">
        <f>IF(OR(BN429=0, BN429=""), BN430, IF(BN430&gt;(BN429*(1+Dash!$B$6)), BN429*(1+Dash!$B$6), IF(BN430&lt;(BN429*(1-Dash!$B$7)), BN429*(1-Dash!$B$7), BN430)))</f>
        <v>1</v>
      </c>
      <c r="BO433" s="530">
        <f>IF(OR(BO429=0, BO429=""), BO430, IF(BO430&gt;(BO429*(1+Dash!$B$6)), BO429*(1+Dash!$B$6), IF(BO430&lt;(BO429*(1-Dash!$B$7)), BO429*(1-Dash!$B$7), BO430)))</f>
        <v>9.5</v>
      </c>
      <c r="BP433" s="530">
        <f>IF(OR(BP429=0, BP429=""), BP430, IF(BP430&gt;(BP429*(1+Dash!$B$6)), BP429*(1+Dash!$B$6), IF(BP430&lt;(BP429*(1-Dash!$B$7)), BP429*(1-Dash!$B$7), BP430)))</f>
        <v>20.900000000000002</v>
      </c>
      <c r="BQ433" s="530">
        <f>IF(OR(BQ429=0, BQ429=""), BQ430, IF(BQ430&gt;(BQ429*(1+Dash!$B$6)), BQ429*(1+Dash!$B$6), IF(BQ430&lt;(BQ429*(1-Dash!$B$7)), BQ429*(1-Dash!$B$7), BQ430)))</f>
        <v>0</v>
      </c>
      <c r="BR433" s="530">
        <f>IF(OR(BR429=0, BR429=""), BR430, IF(BR430&gt;(BR429*(1+Dash!$B$6)), BR429*(1+Dash!$B$6), IF(BR430&lt;(BR429*(1-Dash!$B$7)), BR429*(1-Dash!$B$7), BR430)))</f>
        <v>0</v>
      </c>
      <c r="BS433" s="530">
        <f>IF(OR(BS429=0, BS429=""), BS430, IF(BS430&gt;(BS429*(1+Dash!$B$6)), BS429*(1+Dash!$B$6), IF(BS430&lt;(BS429*(1-Dash!$B$7)), BS429*(1-Dash!$B$7), BS430)))</f>
        <v>0</v>
      </c>
      <c r="BT433" s="530">
        <f>IF(OR(BT429=0, BT429=""), BT430, IF(BT430&gt;(BT429*(1+Dash!$B$6)), BT429*(1+Dash!$B$6), IF(BT430&lt;(BT429*(1-Dash!$B$7)), BT429*(1-Dash!$B$7), BT430)))</f>
        <v>0</v>
      </c>
      <c r="BU433" s="530">
        <f>IF(OR(BU429=0, BU429=""), BU430, IF(BU430&gt;(BU429*(1+Dash!$B$6)), BU429*(1+Dash!$B$6), IF(BU430&lt;(BU429*(1-Dash!$B$7)), BU429*(1-Dash!$B$7), BU430)))</f>
        <v>30.4</v>
      </c>
      <c r="BV433" s="530">
        <f>IF(OR(BV429=0, BV429=""), BV430, IF(BV430&gt;(BV429*(1+Dash!$B$6)), BV429*(1+Dash!$B$6), IF(BV430&lt;(BV429*(1-Dash!$B$7)), BV429*(1-Dash!$B$7), BV430)))</f>
        <v>1</v>
      </c>
      <c r="BW433" s="530">
        <f>IF(OR(BW429=0, BW429=""), BW430, IF(BW430&gt;(BW429*(1+Dash!$B$6)), BW429*(1+Dash!$B$6), IF(BW430&lt;(BW429*(1-Dash!$B$7)), BW429*(1-Dash!$B$7), BW430)))</f>
        <v>9.5</v>
      </c>
      <c r="BX433" s="530">
        <f>IF(OR(BX429=0, BX429=""), BX430, IF(BX430&gt;(BX429*(1+Dash!$B$6)), BX429*(1+Dash!$B$6), IF(BX430&lt;(BX429*(1-Dash!$B$7)), BX429*(1-Dash!$B$7), BX430)))</f>
        <v>20.900000000000002</v>
      </c>
      <c r="BY433" s="530">
        <f>IF(OR(BY429=0, BY429=""), BY430, IF(BY430&gt;(BY429*(1+Dash!$B$6)), BY429*(1+Dash!$B$6), IF(BY430&lt;(BY429*(1-Dash!$B$7)), BY429*(1-Dash!$B$7), BY430)))</f>
        <v>75</v>
      </c>
      <c r="BZ433" s="530">
        <f>IF(OR(BZ429=0, BZ429=""), BZ430, IF(BZ430&gt;(BZ429*(1+Dash!$B$6)), BZ429*(1+Dash!$B$6), IF(BZ430&lt;(BZ429*(1-Dash!$B$7)), BZ429*(1-Dash!$B$7), BZ430)))</f>
        <v>500</v>
      </c>
      <c r="CA433" s="530">
        <f>IF(OR(CA429=0, CA429=""), CA430, IF(CA430&gt;(CA429*(1+Dash!$B$6)), CA429*(1+Dash!$B$6), IF(CA430&lt;(CA429*(1-Dash!$B$7)), CA429*(1-Dash!$B$7), CA430)))</f>
        <v>0</v>
      </c>
    </row>
    <row r="434" spans="1:79" s="477" customFormat="1">
      <c r="A434" s="477" t="s">
        <v>117</v>
      </c>
      <c r="B434" s="477" t="s">
        <v>1916</v>
      </c>
      <c r="C434" s="477">
        <v>2026</v>
      </c>
      <c r="D434" s="477" t="s">
        <v>1937</v>
      </c>
      <c r="E434" s="530">
        <f>IF(E431&gt;(E433*(1+Dash!$B$6)), E433*(1+Dash!$B$6), IF(E431&lt;(E433*(1-Dash!$B$7)), E433*(1-Dash!$B$7), E431))</f>
        <v>2163</v>
      </c>
      <c r="F434" s="530">
        <f>IF(F431&gt;(F433*(1+Dash!$B$6)), F433*(1+Dash!$B$6), IF(F431&lt;(F433*(1-Dash!$B$7)), F433*(1-Dash!$B$7), F431))</f>
        <v>2350</v>
      </c>
      <c r="G434" s="530">
        <f>IF(G431&gt;(G433*(1+Dash!$B$6)), G433*(1+Dash!$B$6), IF(G431&lt;(G433*(1-Dash!$B$7)), G433*(1-Dash!$B$7), G431))</f>
        <v>957.5524999999999</v>
      </c>
      <c r="H434" s="530">
        <f>IF(H431&gt;(H433*(1+Dash!$B$6)), H433*(1+Dash!$B$6), IF(H431&lt;(H433*(1-Dash!$B$7)), H433*(1-Dash!$B$7), H431))</f>
        <v>871</v>
      </c>
      <c r="I434" s="530">
        <f>IF(I431&gt;(I433*(1+Dash!$B$6)), I433*(1+Dash!$B$6), IF(I431&lt;(I433*(1-Dash!$B$7)), I433*(1-Dash!$B$7), I431))</f>
        <v>450</v>
      </c>
      <c r="J434" s="530">
        <f>IF(J431&gt;(J433*(1+Dash!$B$6)), J433*(1+Dash!$B$6), IF(J431&lt;(J433*(1-Dash!$B$7)), J433*(1-Dash!$B$7), J431))</f>
        <v>0</v>
      </c>
      <c r="K434" s="530">
        <f>IF(K431&gt;(K433*(1+Dash!$B$6)), K433*(1+Dash!$B$6), IF(K431&lt;(K433*(1-Dash!$B$7)), K433*(1-Dash!$B$7), K431))</f>
        <v>0</v>
      </c>
      <c r="L434" s="530">
        <f>IF(L431&gt;(L433*(1+Dash!$B$6)), L433*(1+Dash!$B$6), IF(L431&lt;(L433*(1-Dash!$B$7)), L433*(1-Dash!$B$7), L431))</f>
        <v>0</v>
      </c>
      <c r="M434" s="530">
        <f>IF(M431&gt;(M433*(1+Dash!$B$6)), M433*(1+Dash!$B$6), IF(M431&lt;(M433*(1-Dash!$B$7)), M433*(1-Dash!$B$7), M431))</f>
        <v>0</v>
      </c>
      <c r="N434" s="530">
        <f>IF(N431&gt;(N433*(1+Dash!$B$6)), N433*(1+Dash!$B$6), IF(N431&lt;(N433*(1-Dash!$B$7)), N433*(1-Dash!$B$7), N431))</f>
        <v>275</v>
      </c>
      <c r="O434" s="530">
        <f>IF(O431&gt;(O433*(1+Dash!$B$6)), O433*(1+Dash!$B$6), IF(O431&lt;(O433*(1-Dash!$B$7)), O433*(1-Dash!$B$7), O431))</f>
        <v>48</v>
      </c>
      <c r="P434" s="530">
        <f>IF(P431&gt;(P433*(1+Dash!$B$6)), P433*(1+Dash!$B$6), IF(P431&lt;(P433*(1-Dash!$B$7)), P433*(1-Dash!$B$7), P431))</f>
        <v>245.47999999999996</v>
      </c>
      <c r="Q434" s="530">
        <f>IF(Q431&gt;(Q433*(1+Dash!$B$6)), Q433*(1+Dash!$B$6), IF(Q431&lt;(Q433*(1-Dash!$B$7)), Q433*(1-Dash!$B$7), Q431))</f>
        <v>64</v>
      </c>
      <c r="R434" s="530">
        <f>IF(R431&gt;(R433*(1+Dash!$B$6)), R433*(1+Dash!$B$6), IF(R431&lt;(R433*(1-Dash!$B$7)), R433*(1-Dash!$B$7), R431))</f>
        <v>3.61</v>
      </c>
      <c r="S434" s="530">
        <f>IF(S431&gt;(S433*(1+Dash!$B$6)), S433*(1+Dash!$B$6), IF(S431&lt;(S433*(1-Dash!$B$7)), S433*(1-Dash!$B$7), S431))</f>
        <v>5</v>
      </c>
      <c r="T434" s="530">
        <f>IF(T431&gt;(T433*(1+Dash!$B$6)), T433*(1+Dash!$B$6), IF(T431&lt;(T433*(1-Dash!$B$7)), T433*(1-Dash!$B$7), T431))</f>
        <v>50</v>
      </c>
      <c r="U434" s="530">
        <f>IF(U431&gt;(U433*(1+Dash!$B$6)), U433*(1+Dash!$B$6), IF(U431&lt;(U433*(1-Dash!$B$7)), U433*(1-Dash!$B$7), U431))</f>
        <v>38</v>
      </c>
      <c r="V434" s="530">
        <f>IF(V431&gt;(V433*(1+Dash!$B$6)), V433*(1+Dash!$B$6), IF(V431&lt;(V433*(1-Dash!$B$7)), V433*(1-Dash!$B$7), V431))</f>
        <v>0</v>
      </c>
      <c r="W434" s="530">
        <f>IF(W431&gt;(W433*(1+Dash!$B$6)), W433*(1+Dash!$B$6), IF(W431&lt;(W433*(1-Dash!$B$7)), W433*(1-Dash!$B$7), W431))</f>
        <v>0</v>
      </c>
      <c r="X434" s="530">
        <f>IF(X431&gt;(X433*(1+Dash!$B$6)), X433*(1+Dash!$B$6), IF(X431&lt;(X433*(1-Dash!$B$7)), X433*(1-Dash!$B$7), X431))</f>
        <v>0</v>
      </c>
      <c r="Y434" s="530">
        <f>IF(Y431&gt;(Y433*(1+Dash!$B$6)), Y433*(1+Dash!$B$6), IF(Y431&lt;(Y433*(1-Dash!$B$7)), Y433*(1-Dash!$B$7), Y431))</f>
        <v>60.467499999999994</v>
      </c>
      <c r="Z434" s="530">
        <f>IF(Z431&gt;(Z433*(1+Dash!$B$6)), Z433*(1+Dash!$B$6), IF(Z431&lt;(Z433*(1-Dash!$B$7)), Z433*(1-Dash!$B$7), Z431))</f>
        <v>3.61</v>
      </c>
      <c r="AA434" s="530">
        <f>IF(AA431&gt;(AA433*(1+Dash!$B$6)), AA433*(1+Dash!$B$6), IF(AA431&lt;(AA433*(1-Dash!$B$7)), AA433*(1-Dash!$B$7), AA431))</f>
        <v>5</v>
      </c>
      <c r="AB434" s="530">
        <f>IF(AB431&gt;(AB433*(1+Dash!$B$6)), AB433*(1+Dash!$B$6), IF(AB431&lt;(AB433*(1-Dash!$B$7)), AB433*(1-Dash!$B$7), AB431))</f>
        <v>50</v>
      </c>
      <c r="AC434" s="530">
        <f>IF(AC431&gt;(AC433*(1+Dash!$B$6)), AC433*(1+Dash!$B$6), IF(AC431&lt;(AC433*(1-Dash!$B$7)), AC433*(1-Dash!$B$7), AC431))</f>
        <v>2225</v>
      </c>
      <c r="AD434" s="530">
        <f>IF(AD431&gt;(AD433*(1+Dash!$B$6)), AD433*(1+Dash!$B$6), IF(AD431&lt;(AD433*(1-Dash!$B$7)), AD433*(1-Dash!$B$7), AD431))</f>
        <v>896.18249999999989</v>
      </c>
      <c r="AE434" s="530">
        <f>IF(AE431&gt;(AE433*(1+Dash!$B$6)), AE433*(1+Dash!$B$6), IF(AE431&lt;(AE433*(1-Dash!$B$7)), AE433*(1-Dash!$B$7), AE431))</f>
        <v>879.9375</v>
      </c>
      <c r="AF434" s="530">
        <f>IF(AF431&gt;(AF433*(1+Dash!$B$6)), AF433*(1+Dash!$B$6), IF(AF431&lt;(AF433*(1-Dash!$B$7)), AF433*(1-Dash!$B$7), AF431))</f>
        <v>866.36000000000013</v>
      </c>
      <c r="AG434" s="530">
        <f>IF(AG431&gt;(AG433*(1+Dash!$B$6)), AG433*(1+Dash!$B$6), IF(AG431&lt;(AG433*(1-Dash!$B$7)), AG433*(1-Dash!$B$7), AG431))</f>
        <v>719.95</v>
      </c>
      <c r="AH434" s="530">
        <f>IF(AH431&gt;(AH433*(1+Dash!$B$6)), AH433*(1+Dash!$B$6), IF(AH431&lt;(AH433*(1-Dash!$B$7)), AH433*(1-Dash!$B$7), AH431))</f>
        <v>318.23</v>
      </c>
      <c r="AI434" s="530">
        <f>IF(AI431&gt;(AI433*(1+Dash!$B$6)), AI433*(1+Dash!$B$6), IF(AI431&lt;(AI433*(1-Dash!$B$7)), AI433*(1-Dash!$B$7), AI431))</f>
        <v>330</v>
      </c>
      <c r="AJ434" s="530">
        <f>IF(AJ431&gt;(AJ433*(1+Dash!$B$6)), AJ433*(1+Dash!$B$6), IF(AJ431&lt;(AJ433*(1-Dash!$B$7)), AJ433*(1-Dash!$B$7), AJ431))</f>
        <v>301.29000000000008</v>
      </c>
      <c r="AK434" s="530">
        <f>IF(AK431&gt;(AK433*(1+Dash!$B$6)), AK433*(1+Dash!$B$6), IF(AK431&lt;(AK433*(1-Dash!$B$7)), AK433*(1-Dash!$B$7), AK431))</f>
        <v>1487.32</v>
      </c>
      <c r="AL434" s="530">
        <f>IF(AL431&gt;(AL433*(1+Dash!$B$6)), AL433*(1+Dash!$B$6), IF(AL431&lt;(AL433*(1-Dash!$B$7)), AL433*(1-Dash!$B$7), AL431))</f>
        <v>658.82499999999993</v>
      </c>
      <c r="AM434" s="530">
        <f>IF(AM431&gt;(AM433*(1+Dash!$B$6)), AM433*(1+Dash!$B$6), IF(AM431&lt;(AM433*(1-Dash!$B$7)), AM433*(1-Dash!$B$7), AM431))</f>
        <v>622.72500000000002</v>
      </c>
      <c r="AN434" s="530">
        <f>IF(AN431&gt;(AN433*(1+Dash!$B$6)), AN433*(1+Dash!$B$6), IF(AN431&lt;(AN433*(1-Dash!$B$7)), AN433*(1-Dash!$B$7), AN431))</f>
        <v>565.07000000000005</v>
      </c>
      <c r="AO434" s="530">
        <f>IF(AO431&gt;(AO433*(1+Dash!$B$6)), AO433*(1+Dash!$B$6), IF(AO431&lt;(AO433*(1-Dash!$B$7)), AO433*(1-Dash!$B$7), AO431))</f>
        <v>56.857499999999995</v>
      </c>
      <c r="AP434" s="530">
        <f>IF(AP431&gt;(AP433*(1+Dash!$B$6)), AP433*(1+Dash!$B$6), IF(AP431&lt;(AP433*(1-Dash!$B$7)), AP433*(1-Dash!$B$7), AP431))</f>
        <v>4.5125000000000002</v>
      </c>
      <c r="AQ434" s="530">
        <f>IF(AQ431&gt;(AQ433*(1+Dash!$B$6)), AQ433*(1+Dash!$B$6), IF(AQ431&lt;(AQ433*(1-Dash!$B$7)), AQ433*(1-Dash!$B$7), AQ431))</f>
        <v>15.342499999999998</v>
      </c>
      <c r="AR434" s="530">
        <f>IF(AR431&gt;(AR433*(1+Dash!$B$6)), AR433*(1+Dash!$B$6), IF(AR431&lt;(AR433*(1-Dash!$B$7)), AR433*(1-Dash!$B$7), AR431))</f>
        <v>43.319999999999993</v>
      </c>
      <c r="AS434" s="530">
        <f>IF(AS431&gt;(AS433*(1+Dash!$B$6)), AS433*(1+Dash!$B$6), IF(AS431&lt;(AS433*(1-Dash!$B$7)), AS433*(1-Dash!$B$7), AS431))</f>
        <v>0</v>
      </c>
      <c r="AT434" s="530">
        <f>IF(AT431&gt;(AT433*(1+Dash!$B$6)), AT433*(1+Dash!$B$6), IF(AT431&lt;(AT433*(1-Dash!$B$7)), AT433*(1-Dash!$B$7), AT431))</f>
        <v>0</v>
      </c>
      <c r="AU434" s="530">
        <f>IF(AU431&gt;(AU433*(1+Dash!$B$6)), AU433*(1+Dash!$B$6), IF(AU431&lt;(AU433*(1-Dash!$B$7)), AU433*(1-Dash!$B$7), AU431))</f>
        <v>0</v>
      </c>
      <c r="AV434" s="530">
        <f>IF(AV431&gt;(AV433*(1+Dash!$B$6)), AV433*(1+Dash!$B$6), IF(AV431&lt;(AV433*(1-Dash!$B$7)), AV433*(1-Dash!$B$7), AV431))</f>
        <v>0</v>
      </c>
      <c r="AW434" s="530">
        <f>IF(AW431&gt;(AW433*(1+Dash!$B$6)), AW433*(1+Dash!$B$6), IF(AW431&lt;(AW433*(1-Dash!$B$7)), AW433*(1-Dash!$B$7), AW431))</f>
        <v>56.857499999999995</v>
      </c>
      <c r="AX434" s="530">
        <f>IF(AX431&gt;(AX433*(1+Dash!$B$6)), AX433*(1+Dash!$B$6), IF(AX431&lt;(AX433*(1-Dash!$B$7)), AX433*(1-Dash!$B$7), AX431))</f>
        <v>4.5125000000000002</v>
      </c>
      <c r="AY434" s="530">
        <f>IF(AY431&gt;(AY433*(1+Dash!$B$6)), AY433*(1+Dash!$B$6), IF(AY431&lt;(AY433*(1-Dash!$B$7)), AY433*(1-Dash!$B$7), AY431))</f>
        <v>15.342499999999998</v>
      </c>
      <c r="AZ434" s="530">
        <f>IF(AZ431&gt;(AZ433*(1+Dash!$B$6)), AZ433*(1+Dash!$B$6), IF(AZ431&lt;(AZ433*(1-Dash!$B$7)), AZ433*(1-Dash!$B$7), AZ431))</f>
        <v>43.319999999999993</v>
      </c>
      <c r="BA434" s="530">
        <f>IF(BA431&gt;(BA433*(1+Dash!$B$6)), BA433*(1+Dash!$B$6), IF(BA431&lt;(BA433*(1-Dash!$B$7)), BA433*(1-Dash!$B$7), BA431))</f>
        <v>4717</v>
      </c>
      <c r="BB434" s="530">
        <f>IF(BB431&gt;(BB433*(1+Dash!$B$6)), BB433*(1+Dash!$B$6), IF(BB431&lt;(BB433*(1-Dash!$B$7)), BB433*(1-Dash!$B$7), BB431))</f>
        <v>1996.33</v>
      </c>
      <c r="BC434" s="530">
        <f>IF(BC431&gt;(BC433*(1+Dash!$B$6)), BC433*(1+Dash!$B$6), IF(BC431&lt;(BC433*(1-Dash!$B$7)), BC433*(1-Dash!$B$7), BC431))</f>
        <v>1760.7774999999997</v>
      </c>
      <c r="BD434" s="530">
        <f>IF(BD431&gt;(BD433*(1+Dash!$B$6)), BD433*(1+Dash!$B$6), IF(BD431&lt;(BD433*(1-Dash!$B$7)), BD433*(1-Dash!$B$7), BD431))</f>
        <v>1248.7200000000003</v>
      </c>
      <c r="BE434" s="530">
        <f>IF(BE431&gt;(BE433*(1+Dash!$B$6)), BE433*(1+Dash!$B$6), IF(BE431&lt;(BE433*(1-Dash!$B$7)), BE433*(1-Dash!$B$7), BE431))</f>
        <v>3634</v>
      </c>
      <c r="BF434" s="530">
        <f>IF(BF431&gt;(BF433*(1+Dash!$B$6)), BF433*(1+Dash!$B$6), IF(BF431&lt;(BF433*(1-Dash!$B$7)), BF433*(1-Dash!$B$7), BF431))</f>
        <v>1542.3724999999999</v>
      </c>
      <c r="BG434" s="530">
        <f>IF(BG431&gt;(BG433*(1+Dash!$B$6)), BG433*(1+Dash!$B$6), IF(BG431&lt;(BG433*(1-Dash!$B$7)), BG433*(1-Dash!$B$7), BG431))</f>
        <v>1296</v>
      </c>
      <c r="BH434" s="530">
        <f>IF(BH431&gt;(BH433*(1+Dash!$B$6)), BH433*(1+Dash!$B$6), IF(BH431&lt;(BH433*(1-Dash!$B$7)), BH433*(1-Dash!$B$7), BH431))</f>
        <v>707.85</v>
      </c>
      <c r="BI434" s="530">
        <f>IF(BI431&gt;(BI433*(1+Dash!$B$6)), BI433*(1+Dash!$B$6), IF(BI431&lt;(BI433*(1-Dash!$B$7)), BI433*(1-Dash!$B$7), BI431))</f>
        <v>1202.1299999999999</v>
      </c>
      <c r="BJ434" s="530">
        <f>IF(BJ431&gt;(BJ433*(1+Dash!$B$6)), BJ433*(1+Dash!$B$6), IF(BJ431&lt;(BJ433*(1-Dash!$B$7)), BJ433*(1-Dash!$B$7), BJ431))</f>
        <v>453.95749999999992</v>
      </c>
      <c r="BK434" s="530">
        <f>IF(BK431&gt;(BK433*(1+Dash!$B$6)), BK433*(1+Dash!$B$6), IF(BK431&lt;(BK433*(1-Dash!$B$7)), BK433*(1-Dash!$B$7), BK431))</f>
        <v>576.69749999999988</v>
      </c>
      <c r="BL434" s="530">
        <f>IF(BL431&gt;(BL433*(1+Dash!$B$6)), BL433*(1+Dash!$B$6), IF(BL431&lt;(BL433*(1-Dash!$B$7)), BL433*(1-Dash!$B$7), BL431))</f>
        <v>501</v>
      </c>
      <c r="BM434" s="530">
        <f>IF(BM431&gt;(BM433*(1+Dash!$B$6)), BM433*(1+Dash!$B$6), IF(BM431&lt;(BM433*(1-Dash!$B$7)), BM433*(1-Dash!$B$7), BM431))</f>
        <v>30</v>
      </c>
      <c r="BN434" s="530">
        <f>IF(BN431&gt;(BN433*(1+Dash!$B$6)), BN433*(1+Dash!$B$6), IF(BN431&lt;(BN433*(1-Dash!$B$7)), BN433*(1-Dash!$B$7), BN431))</f>
        <v>1</v>
      </c>
      <c r="BO434" s="530">
        <f>IF(BO431&gt;(BO433*(1+Dash!$B$6)), BO433*(1+Dash!$B$6), IF(BO431&lt;(BO433*(1-Dash!$B$7)), BO433*(1-Dash!$B$7), BO431))</f>
        <v>9.0250000000000004</v>
      </c>
      <c r="BP434" s="530">
        <f>IF(BP431&gt;(BP433*(1+Dash!$B$6)), BP433*(1+Dash!$B$6), IF(BP431&lt;(BP433*(1-Dash!$B$7)), BP433*(1-Dash!$B$7), BP431))</f>
        <v>22</v>
      </c>
      <c r="BQ434" s="530">
        <f>IF(BQ431&gt;(BQ433*(1+Dash!$B$6)), BQ433*(1+Dash!$B$6), IF(BQ431&lt;(BQ433*(1-Dash!$B$7)), BQ433*(1-Dash!$B$7), BQ431))</f>
        <v>0</v>
      </c>
      <c r="BR434" s="530">
        <f>IF(BR431&gt;(BR433*(1+Dash!$B$6)), BR433*(1+Dash!$B$6), IF(BR431&lt;(BR433*(1-Dash!$B$7)), BR433*(1-Dash!$B$7), BR431))</f>
        <v>0</v>
      </c>
      <c r="BS434" s="530">
        <f>IF(BS431&gt;(BS433*(1+Dash!$B$6)), BS433*(1+Dash!$B$6), IF(BS431&lt;(BS433*(1-Dash!$B$7)), BS433*(1-Dash!$B$7), BS431))</f>
        <v>0</v>
      </c>
      <c r="BT434" s="530">
        <f>IF(BT431&gt;(BT433*(1+Dash!$B$6)), BT433*(1+Dash!$B$6), IF(BT431&lt;(BT433*(1-Dash!$B$7)), BT433*(1-Dash!$B$7), BT431))</f>
        <v>0</v>
      </c>
      <c r="BU434" s="530">
        <f>IF(BU431&gt;(BU433*(1+Dash!$B$6)), BU433*(1+Dash!$B$6), IF(BU431&lt;(BU433*(1-Dash!$B$7)), BU433*(1-Dash!$B$7), BU431))</f>
        <v>30</v>
      </c>
      <c r="BV434" s="530">
        <f>IF(BV431&gt;(BV433*(1+Dash!$B$6)), BV433*(1+Dash!$B$6), IF(BV431&lt;(BV433*(1-Dash!$B$7)), BV433*(1-Dash!$B$7), BV431))</f>
        <v>1</v>
      </c>
      <c r="BW434" s="530">
        <f>IF(BW431&gt;(BW433*(1+Dash!$B$6)), BW433*(1+Dash!$B$6), IF(BW431&lt;(BW433*(1-Dash!$B$7)), BW433*(1-Dash!$B$7), BW431))</f>
        <v>9.0250000000000004</v>
      </c>
      <c r="BX434" s="530">
        <f>IF(BX431&gt;(BX433*(1+Dash!$B$6)), BX433*(1+Dash!$B$6), IF(BX431&lt;(BX433*(1-Dash!$B$7)), BX433*(1-Dash!$B$7), BX431))</f>
        <v>22</v>
      </c>
      <c r="BY434" s="530">
        <f>IF(BY431&gt;(BY433*(1+Dash!$B$6)), BY433*(1+Dash!$B$6), IF(BY431&lt;(BY433*(1-Dash!$B$7)), BY433*(1-Dash!$B$7), BY431))</f>
        <v>75</v>
      </c>
      <c r="BZ434" s="530">
        <f>IF(BZ431&gt;(BZ433*(1+Dash!$B$6)), BZ433*(1+Dash!$B$6), IF(BZ431&lt;(BZ433*(1-Dash!$B$7)), BZ433*(1-Dash!$B$7), BZ431))</f>
        <v>500</v>
      </c>
      <c r="CA434" s="530">
        <f>IF(CA431&gt;(CA433*(1+Dash!$B$6)), CA433*(1+Dash!$B$6), IF(CA431&lt;(CA433*(1-Dash!$B$7)), CA433*(1-Dash!$B$7), CA431))</f>
        <v>0</v>
      </c>
    </row>
    <row r="435" spans="1:79" s="477" customFormat="1">
      <c r="A435" s="477" t="s">
        <v>119</v>
      </c>
      <c r="B435" s="477" t="s">
        <v>1890</v>
      </c>
      <c r="C435" s="477">
        <v>2018</v>
      </c>
      <c r="D435" s="477" t="s">
        <v>1934</v>
      </c>
      <c r="E435" s="530">
        <v>513</v>
      </c>
      <c r="F435" s="530">
        <v>841</v>
      </c>
      <c r="G435" s="530">
        <v>281</v>
      </c>
      <c r="H435" s="530">
        <v>401</v>
      </c>
      <c r="I435" s="530">
        <v>174</v>
      </c>
      <c r="J435" s="530">
        <v>38</v>
      </c>
      <c r="K435" s="530">
        <v>9</v>
      </c>
      <c r="L435" s="530">
        <v>18</v>
      </c>
      <c r="M435" s="530">
        <v>0</v>
      </c>
      <c r="N435" s="530">
        <v>0</v>
      </c>
      <c r="O435" s="530">
        <v>0</v>
      </c>
      <c r="P435" s="530">
        <v>0</v>
      </c>
      <c r="Q435" s="530">
        <v>0</v>
      </c>
      <c r="R435" s="530">
        <v>0</v>
      </c>
      <c r="S435" s="530">
        <v>0</v>
      </c>
      <c r="T435" s="530">
        <v>0</v>
      </c>
      <c r="U435" s="530">
        <v>0</v>
      </c>
      <c r="V435" s="530">
        <v>0</v>
      </c>
      <c r="W435" s="530">
        <v>0</v>
      </c>
      <c r="X435" s="530">
        <v>0</v>
      </c>
      <c r="Y435" s="530">
        <v>0</v>
      </c>
      <c r="Z435" s="530">
        <v>0</v>
      </c>
      <c r="AA435" s="530">
        <v>0</v>
      </c>
      <c r="AB435" s="530">
        <v>0</v>
      </c>
      <c r="AC435" s="530">
        <v>593</v>
      </c>
      <c r="AD435" s="530">
        <v>180</v>
      </c>
      <c r="AE435" s="530">
        <v>341</v>
      </c>
      <c r="AF435" s="530">
        <v>193</v>
      </c>
      <c r="AG435" s="530">
        <v>308</v>
      </c>
      <c r="AH435" s="530">
        <v>98</v>
      </c>
      <c r="AI435" s="530">
        <v>159</v>
      </c>
      <c r="AJ435" s="530">
        <v>96</v>
      </c>
      <c r="AK435" s="530">
        <v>285</v>
      </c>
      <c r="AL435" s="530">
        <v>82</v>
      </c>
      <c r="AM435" s="530">
        <v>182</v>
      </c>
      <c r="AN435" s="530">
        <v>97</v>
      </c>
      <c r="AO435" s="530">
        <v>0</v>
      </c>
      <c r="AP435" s="530">
        <v>0</v>
      </c>
      <c r="AQ435" s="530">
        <v>0</v>
      </c>
      <c r="AR435" s="530">
        <v>0</v>
      </c>
      <c r="AS435" s="530">
        <v>0</v>
      </c>
      <c r="AT435" s="530">
        <v>0</v>
      </c>
      <c r="AU435" s="530">
        <v>0</v>
      </c>
      <c r="AV435" s="530">
        <v>0</v>
      </c>
      <c r="AW435" s="530">
        <v>0</v>
      </c>
      <c r="AX435" s="530">
        <v>0</v>
      </c>
      <c r="AY435" s="530">
        <v>0</v>
      </c>
      <c r="AZ435" s="530">
        <v>0</v>
      </c>
      <c r="BA435" s="530">
        <v>697</v>
      </c>
      <c r="BB435" s="530">
        <v>213</v>
      </c>
      <c r="BC435" s="530">
        <v>392</v>
      </c>
      <c r="BD435" s="530">
        <v>213</v>
      </c>
      <c r="BE435" s="530">
        <v>514</v>
      </c>
      <c r="BF435" s="530">
        <v>169</v>
      </c>
      <c r="BG435" s="530">
        <v>291</v>
      </c>
      <c r="BH435" s="530">
        <v>125</v>
      </c>
      <c r="BI435" s="530">
        <v>183</v>
      </c>
      <c r="BJ435" s="530">
        <v>44</v>
      </c>
      <c r="BK435" s="530">
        <v>101</v>
      </c>
      <c r="BL435" s="530">
        <v>88</v>
      </c>
      <c r="BM435" s="530">
        <v>0</v>
      </c>
      <c r="BN435" s="530">
        <v>0</v>
      </c>
      <c r="BO435" s="530">
        <v>0</v>
      </c>
      <c r="BP435" s="530">
        <v>0</v>
      </c>
      <c r="BQ435" s="530">
        <v>0</v>
      </c>
      <c r="BR435" s="530">
        <v>0</v>
      </c>
      <c r="BS435" s="530">
        <v>0</v>
      </c>
      <c r="BT435" s="530">
        <v>0</v>
      </c>
      <c r="BU435" s="530">
        <v>0</v>
      </c>
      <c r="BV435" s="530">
        <v>0</v>
      </c>
      <c r="BW435" s="530">
        <v>0</v>
      </c>
      <c r="BX435" s="530">
        <v>0</v>
      </c>
      <c r="BY435" s="530">
        <v>11</v>
      </c>
      <c r="BZ435" s="530">
        <v>33</v>
      </c>
      <c r="CA435" s="530">
        <v>0</v>
      </c>
    </row>
    <row r="436" spans="1:79" s="477" customFormat="1">
      <c r="A436" s="477" t="s">
        <v>119</v>
      </c>
      <c r="B436" s="477" t="s">
        <v>1890</v>
      </c>
      <c r="C436" s="477">
        <v>2019</v>
      </c>
      <c r="D436" s="477" t="s">
        <v>1934</v>
      </c>
      <c r="E436" s="530">
        <v>210</v>
      </c>
      <c r="F436" s="530">
        <v>832</v>
      </c>
      <c r="G436" s="530">
        <v>423</v>
      </c>
      <c r="H436" s="530">
        <v>427</v>
      </c>
      <c r="I436" s="530">
        <v>185</v>
      </c>
      <c r="J436" s="530">
        <v>37</v>
      </c>
      <c r="K436" s="530">
        <v>17</v>
      </c>
      <c r="L436" s="530">
        <v>12</v>
      </c>
      <c r="M436" s="530">
        <v>0</v>
      </c>
      <c r="N436" s="530">
        <v>0</v>
      </c>
      <c r="O436" s="530">
        <v>0</v>
      </c>
      <c r="P436" s="530">
        <v>0</v>
      </c>
      <c r="Q436" s="530">
        <v>0</v>
      </c>
      <c r="R436" s="530">
        <v>0</v>
      </c>
      <c r="S436" s="530">
        <v>0</v>
      </c>
      <c r="T436" s="530">
        <v>0</v>
      </c>
      <c r="U436" s="530">
        <v>0</v>
      </c>
      <c r="V436" s="530">
        <v>0</v>
      </c>
      <c r="W436" s="530">
        <v>0</v>
      </c>
      <c r="X436" s="530">
        <v>0</v>
      </c>
      <c r="Y436" s="530">
        <v>0</v>
      </c>
      <c r="Z436" s="530">
        <v>0</v>
      </c>
      <c r="AA436" s="530">
        <v>0</v>
      </c>
      <c r="AB436" s="530">
        <v>0</v>
      </c>
      <c r="AC436" s="530">
        <v>574</v>
      </c>
      <c r="AD436" s="530">
        <v>472</v>
      </c>
      <c r="AE436" s="530">
        <v>324</v>
      </c>
      <c r="AF436" s="530">
        <v>186</v>
      </c>
      <c r="AG436" s="530">
        <v>325</v>
      </c>
      <c r="AH436" s="530">
        <v>263</v>
      </c>
      <c r="AI436" s="530">
        <v>177</v>
      </c>
      <c r="AJ436" s="530">
        <v>96</v>
      </c>
      <c r="AK436" s="530">
        <v>249</v>
      </c>
      <c r="AL436" s="530">
        <v>209</v>
      </c>
      <c r="AM436" s="530">
        <v>147</v>
      </c>
      <c r="AN436" s="530">
        <v>90</v>
      </c>
      <c r="AO436" s="530">
        <v>0</v>
      </c>
      <c r="AP436" s="530">
        <v>0</v>
      </c>
      <c r="AQ436" s="530">
        <v>0</v>
      </c>
      <c r="AR436" s="530">
        <v>0</v>
      </c>
      <c r="AS436" s="530">
        <v>0</v>
      </c>
      <c r="AT436" s="530">
        <v>0</v>
      </c>
      <c r="AU436" s="530">
        <v>0</v>
      </c>
      <c r="AV436" s="530">
        <v>0</v>
      </c>
      <c r="AW436" s="530">
        <v>0</v>
      </c>
      <c r="AX436" s="530">
        <v>0</v>
      </c>
      <c r="AY436" s="530">
        <v>0</v>
      </c>
      <c r="AZ436" s="530">
        <v>0</v>
      </c>
      <c r="BA436" s="530">
        <v>753</v>
      </c>
      <c r="BB436" s="530">
        <v>573</v>
      </c>
      <c r="BC436" s="530">
        <v>427</v>
      </c>
      <c r="BD436" s="530">
        <v>215</v>
      </c>
      <c r="BE436" s="530">
        <v>565</v>
      </c>
      <c r="BF436" s="530">
        <v>416</v>
      </c>
      <c r="BG436" s="530">
        <v>319</v>
      </c>
      <c r="BH436" s="530">
        <v>117</v>
      </c>
      <c r="BI436" s="530">
        <v>188</v>
      </c>
      <c r="BJ436" s="530">
        <v>157</v>
      </c>
      <c r="BK436" s="530">
        <v>108</v>
      </c>
      <c r="BL436" s="530">
        <v>98</v>
      </c>
      <c r="BM436" s="530">
        <v>0</v>
      </c>
      <c r="BN436" s="530">
        <v>0</v>
      </c>
      <c r="BO436" s="530">
        <v>0</v>
      </c>
      <c r="BP436" s="530">
        <v>0</v>
      </c>
      <c r="BQ436" s="530">
        <v>0</v>
      </c>
      <c r="BR436" s="530">
        <v>0</v>
      </c>
      <c r="BS436" s="530">
        <v>0</v>
      </c>
      <c r="BT436" s="530">
        <v>0</v>
      </c>
      <c r="BU436" s="530">
        <v>0</v>
      </c>
      <c r="BV436" s="530">
        <v>0</v>
      </c>
      <c r="BW436" s="530">
        <v>0</v>
      </c>
      <c r="BX436" s="530">
        <v>0</v>
      </c>
      <c r="BY436" s="530">
        <v>13</v>
      </c>
      <c r="BZ436" s="530">
        <v>26</v>
      </c>
      <c r="CA436" s="530">
        <v>0</v>
      </c>
    </row>
    <row r="437" spans="1:79" s="477" customFormat="1">
      <c r="A437" s="477" t="s">
        <v>119</v>
      </c>
      <c r="B437" s="477" t="s">
        <v>1890</v>
      </c>
      <c r="C437" s="477">
        <v>2020</v>
      </c>
      <c r="D437" s="477" t="s">
        <v>1934</v>
      </c>
      <c r="E437" s="530">
        <v>412</v>
      </c>
      <c r="F437" s="530">
        <v>1027</v>
      </c>
      <c r="G437" s="530">
        <v>719</v>
      </c>
      <c r="H437" s="530">
        <v>425</v>
      </c>
      <c r="I437" s="530">
        <v>175</v>
      </c>
      <c r="J437" s="530">
        <v>8</v>
      </c>
      <c r="K437" s="530">
        <v>4</v>
      </c>
      <c r="L437" s="530">
        <v>4</v>
      </c>
      <c r="M437" s="530">
        <v>0</v>
      </c>
      <c r="N437" s="530">
        <v>226</v>
      </c>
      <c r="O437" s="530">
        <v>0</v>
      </c>
      <c r="P437" s="530">
        <v>226</v>
      </c>
      <c r="Q437" s="530">
        <v>31</v>
      </c>
      <c r="R437" s="530">
        <v>0</v>
      </c>
      <c r="S437" s="530">
        <v>0</v>
      </c>
      <c r="T437" s="530">
        <v>0</v>
      </c>
      <c r="U437" s="530">
        <v>23</v>
      </c>
      <c r="V437" s="530">
        <v>0</v>
      </c>
      <c r="W437" s="530">
        <v>0</v>
      </c>
      <c r="X437" s="530">
        <v>0</v>
      </c>
      <c r="Y437" s="530">
        <v>8</v>
      </c>
      <c r="Z437" s="530">
        <v>0</v>
      </c>
      <c r="AA437" s="530">
        <v>0</v>
      </c>
      <c r="AB437" s="530">
        <v>0</v>
      </c>
      <c r="AC437" s="530">
        <v>568</v>
      </c>
      <c r="AD437" s="530">
        <v>464</v>
      </c>
      <c r="AE437" s="530">
        <v>368</v>
      </c>
      <c r="AF437" s="530">
        <v>205</v>
      </c>
      <c r="AG437" s="530">
        <v>312</v>
      </c>
      <c r="AH437" s="530">
        <v>258</v>
      </c>
      <c r="AI437" s="530">
        <v>196</v>
      </c>
      <c r="AJ437" s="530">
        <v>109</v>
      </c>
      <c r="AK437" s="530">
        <v>256</v>
      </c>
      <c r="AL437" s="530">
        <v>206</v>
      </c>
      <c r="AM437" s="530">
        <v>172</v>
      </c>
      <c r="AN437" s="530">
        <v>96</v>
      </c>
      <c r="AO437" s="530">
        <v>0</v>
      </c>
      <c r="AP437" s="530">
        <v>0</v>
      </c>
      <c r="AQ437" s="530">
        <v>0</v>
      </c>
      <c r="AR437" s="530">
        <v>0</v>
      </c>
      <c r="AS437" s="530">
        <v>0</v>
      </c>
      <c r="AT437" s="530">
        <v>0</v>
      </c>
      <c r="AU437" s="530">
        <v>0</v>
      </c>
      <c r="AV437" s="530">
        <v>0</v>
      </c>
      <c r="AW437" s="530">
        <v>0</v>
      </c>
      <c r="AX437" s="530">
        <v>0</v>
      </c>
      <c r="AY437" s="530">
        <v>0</v>
      </c>
      <c r="AZ437" s="530">
        <v>0</v>
      </c>
      <c r="BA437" s="530">
        <v>877</v>
      </c>
      <c r="BB437" s="530">
        <v>587</v>
      </c>
      <c r="BC437" s="530">
        <v>452</v>
      </c>
      <c r="BD437" s="530">
        <v>259</v>
      </c>
      <c r="BE437" s="530">
        <v>679</v>
      </c>
      <c r="BF437" s="530">
        <v>434</v>
      </c>
      <c r="BG437" s="530">
        <v>341</v>
      </c>
      <c r="BH437" s="530">
        <v>154</v>
      </c>
      <c r="BI437" s="530">
        <v>198</v>
      </c>
      <c r="BJ437" s="530">
        <v>153</v>
      </c>
      <c r="BK437" s="530">
        <v>111</v>
      </c>
      <c r="BL437" s="530">
        <v>105</v>
      </c>
      <c r="BM437" s="530">
        <v>0</v>
      </c>
      <c r="BN437" s="530">
        <v>0</v>
      </c>
      <c r="BO437" s="530">
        <v>0</v>
      </c>
      <c r="BP437" s="530">
        <v>0</v>
      </c>
      <c r="BQ437" s="530">
        <v>0</v>
      </c>
      <c r="BR437" s="530">
        <v>0</v>
      </c>
      <c r="BS437" s="530">
        <v>0</v>
      </c>
      <c r="BT437" s="530">
        <v>0</v>
      </c>
      <c r="BU437" s="530">
        <v>0</v>
      </c>
      <c r="BV437" s="530">
        <v>0</v>
      </c>
      <c r="BW437" s="530">
        <v>0</v>
      </c>
      <c r="BX437" s="530">
        <v>0</v>
      </c>
      <c r="BY437" s="530">
        <v>9</v>
      </c>
      <c r="BZ437" s="530">
        <v>46</v>
      </c>
      <c r="CA437" s="530">
        <v>0</v>
      </c>
    </row>
    <row r="438" spans="1:79" s="477" customFormat="1">
      <c r="A438" s="477" t="s">
        <v>119</v>
      </c>
      <c r="B438" s="477" t="s">
        <v>1890</v>
      </c>
      <c r="C438" s="477">
        <v>2021</v>
      </c>
      <c r="D438" s="477" t="s">
        <v>1934</v>
      </c>
      <c r="E438" s="530">
        <v>665</v>
      </c>
      <c r="F438" s="530">
        <v>948</v>
      </c>
      <c r="G438" s="530">
        <v>654</v>
      </c>
      <c r="H438" s="530">
        <v>414</v>
      </c>
      <c r="I438" s="530">
        <v>169</v>
      </c>
      <c r="J438" s="530">
        <v>9</v>
      </c>
      <c r="K438" s="530">
        <v>6</v>
      </c>
      <c r="L438" s="530">
        <v>2</v>
      </c>
      <c r="M438" s="530">
        <v>1</v>
      </c>
      <c r="N438" s="530">
        <v>261</v>
      </c>
      <c r="O438" s="530">
        <v>0</v>
      </c>
      <c r="P438" s="530">
        <v>261</v>
      </c>
      <c r="Q438" s="530">
        <v>10</v>
      </c>
      <c r="R438" s="530">
        <v>0</v>
      </c>
      <c r="S438" s="530">
        <v>0</v>
      </c>
      <c r="T438" s="530">
        <v>0</v>
      </c>
      <c r="U438" s="530">
        <v>10</v>
      </c>
      <c r="V438" s="530">
        <v>0</v>
      </c>
      <c r="W438" s="530">
        <v>0</v>
      </c>
      <c r="X438" s="530">
        <v>0</v>
      </c>
      <c r="Y438" s="530">
        <v>0</v>
      </c>
      <c r="Z438" s="530">
        <v>0</v>
      </c>
      <c r="AA438" s="530">
        <v>0</v>
      </c>
      <c r="AB438" s="530">
        <v>0</v>
      </c>
      <c r="AC438" s="530">
        <v>575</v>
      </c>
      <c r="AD438" s="530">
        <v>422</v>
      </c>
      <c r="AE438" s="530">
        <v>331</v>
      </c>
      <c r="AF438" s="530">
        <v>212</v>
      </c>
      <c r="AG438" s="530">
        <v>298</v>
      </c>
      <c r="AH438" s="530">
        <v>223</v>
      </c>
      <c r="AI438" s="530">
        <v>161</v>
      </c>
      <c r="AJ438" s="530">
        <v>104</v>
      </c>
      <c r="AK438" s="530">
        <v>277</v>
      </c>
      <c r="AL438" s="530">
        <v>199</v>
      </c>
      <c r="AM438" s="530">
        <v>170</v>
      </c>
      <c r="AN438" s="530">
        <v>108</v>
      </c>
      <c r="AO438" s="530">
        <v>0</v>
      </c>
      <c r="AP438" s="530">
        <v>0</v>
      </c>
      <c r="AQ438" s="530">
        <v>0</v>
      </c>
      <c r="AR438" s="530">
        <v>0</v>
      </c>
      <c r="AS438" s="530">
        <v>0</v>
      </c>
      <c r="AT438" s="530">
        <v>0</v>
      </c>
      <c r="AU438" s="530">
        <v>0</v>
      </c>
      <c r="AV438" s="530">
        <v>0</v>
      </c>
      <c r="AW438" s="530">
        <v>0</v>
      </c>
      <c r="AX438" s="530">
        <v>0</v>
      </c>
      <c r="AY438" s="530">
        <v>0</v>
      </c>
      <c r="AZ438" s="530">
        <v>0</v>
      </c>
      <c r="BA438" s="530">
        <v>868</v>
      </c>
      <c r="BB438" s="530">
        <v>646</v>
      </c>
      <c r="BC438" s="530">
        <v>458</v>
      </c>
      <c r="BD438" s="530">
        <v>217</v>
      </c>
      <c r="BE438" s="530">
        <v>665</v>
      </c>
      <c r="BF438" s="530">
        <v>493</v>
      </c>
      <c r="BG438" s="530">
        <v>352</v>
      </c>
      <c r="BH438" s="530">
        <v>129</v>
      </c>
      <c r="BI438" s="530">
        <v>203</v>
      </c>
      <c r="BJ438" s="530">
        <v>153</v>
      </c>
      <c r="BK438" s="530">
        <v>106</v>
      </c>
      <c r="BL438" s="530">
        <v>88</v>
      </c>
      <c r="BM438" s="530">
        <v>0</v>
      </c>
      <c r="BN438" s="530">
        <v>0</v>
      </c>
      <c r="BO438" s="530">
        <v>0</v>
      </c>
      <c r="BP438" s="530">
        <v>0</v>
      </c>
      <c r="BQ438" s="530">
        <v>0</v>
      </c>
      <c r="BR438" s="530">
        <v>0</v>
      </c>
      <c r="BS438" s="530">
        <v>0</v>
      </c>
      <c r="BT438" s="530">
        <v>0</v>
      </c>
      <c r="BU438" s="530">
        <v>0</v>
      </c>
      <c r="BV438" s="530">
        <v>0</v>
      </c>
      <c r="BW438" s="530">
        <v>0</v>
      </c>
      <c r="BX438" s="530">
        <v>0</v>
      </c>
      <c r="BY438" s="530">
        <v>33</v>
      </c>
      <c r="BZ438" s="530">
        <v>47</v>
      </c>
      <c r="CA438" s="530">
        <v>0</v>
      </c>
    </row>
    <row r="439" spans="1:79" s="477" customFormat="1">
      <c r="A439" s="477" t="s">
        <v>119</v>
      </c>
      <c r="B439" s="477" t="s">
        <v>1890</v>
      </c>
      <c r="C439" s="477">
        <v>2022</v>
      </c>
      <c r="D439" s="477" t="s">
        <v>1934</v>
      </c>
      <c r="E439" s="530">
        <v>658</v>
      </c>
      <c r="F439" s="530">
        <v>740</v>
      </c>
      <c r="G439" s="530">
        <v>551</v>
      </c>
      <c r="H439" s="530">
        <v>315</v>
      </c>
      <c r="I439" s="530">
        <v>131</v>
      </c>
      <c r="J439" s="530">
        <v>0</v>
      </c>
      <c r="K439" s="530">
        <v>0</v>
      </c>
      <c r="L439" s="530">
        <v>0</v>
      </c>
      <c r="M439" s="530">
        <v>0</v>
      </c>
      <c r="N439" s="530">
        <v>403</v>
      </c>
      <c r="O439" s="530">
        <v>0</v>
      </c>
      <c r="P439" s="530">
        <v>403</v>
      </c>
      <c r="Q439" s="530">
        <v>25</v>
      </c>
      <c r="R439" s="530">
        <v>0</v>
      </c>
      <c r="S439" s="530">
        <v>0</v>
      </c>
      <c r="T439" s="530">
        <v>0</v>
      </c>
      <c r="U439" s="530">
        <v>25</v>
      </c>
      <c r="V439" s="530">
        <v>0</v>
      </c>
      <c r="W439" s="530">
        <v>0</v>
      </c>
      <c r="X439" s="530">
        <v>0</v>
      </c>
      <c r="Y439" s="530">
        <v>0</v>
      </c>
      <c r="Z439" s="530">
        <v>0</v>
      </c>
      <c r="AA439" s="530">
        <v>0</v>
      </c>
      <c r="AB439" s="530">
        <v>0</v>
      </c>
      <c r="AC439" s="530">
        <v>623</v>
      </c>
      <c r="AD439" s="530">
        <v>508</v>
      </c>
      <c r="AE439" s="530">
        <v>347</v>
      </c>
      <c r="AF439" s="530">
        <v>223</v>
      </c>
      <c r="AG439" s="530">
        <v>295</v>
      </c>
      <c r="AH439" s="530">
        <v>256</v>
      </c>
      <c r="AI439" s="530">
        <v>159</v>
      </c>
      <c r="AJ439" s="530">
        <v>103</v>
      </c>
      <c r="AK439" s="530">
        <v>328</v>
      </c>
      <c r="AL439" s="530">
        <v>252</v>
      </c>
      <c r="AM439" s="530">
        <v>188</v>
      </c>
      <c r="AN439" s="530">
        <v>120</v>
      </c>
      <c r="AO439" s="530">
        <v>0</v>
      </c>
      <c r="AP439" s="530">
        <v>0</v>
      </c>
      <c r="AQ439" s="530">
        <v>0</v>
      </c>
      <c r="AR439" s="530">
        <v>0</v>
      </c>
      <c r="AS439" s="530">
        <v>0</v>
      </c>
      <c r="AT439" s="530">
        <v>0</v>
      </c>
      <c r="AU439" s="530">
        <v>0</v>
      </c>
      <c r="AV439" s="530">
        <v>0</v>
      </c>
      <c r="AW439" s="530">
        <v>0</v>
      </c>
      <c r="AX439" s="530">
        <v>0</v>
      </c>
      <c r="AY439" s="530">
        <v>0</v>
      </c>
      <c r="AZ439" s="530">
        <v>0</v>
      </c>
      <c r="BA439" s="530">
        <v>764</v>
      </c>
      <c r="BB439" s="530">
        <v>566</v>
      </c>
      <c r="BC439" s="530">
        <v>412</v>
      </c>
      <c r="BD439" s="530">
        <v>215</v>
      </c>
      <c r="BE439" s="530">
        <v>577</v>
      </c>
      <c r="BF439" s="530">
        <v>427</v>
      </c>
      <c r="BG439" s="530">
        <v>297</v>
      </c>
      <c r="BH439" s="530">
        <v>120</v>
      </c>
      <c r="BI439" s="530">
        <v>187</v>
      </c>
      <c r="BJ439" s="530">
        <v>139</v>
      </c>
      <c r="BK439" s="530">
        <v>115</v>
      </c>
      <c r="BL439" s="530">
        <v>95</v>
      </c>
      <c r="BM439" s="530">
        <v>0</v>
      </c>
      <c r="BN439" s="530">
        <v>0</v>
      </c>
      <c r="BO439" s="530">
        <v>0</v>
      </c>
      <c r="BP439" s="530">
        <v>0</v>
      </c>
      <c r="BQ439" s="530">
        <v>0</v>
      </c>
      <c r="BR439" s="530">
        <v>0</v>
      </c>
      <c r="BS439" s="530">
        <v>0</v>
      </c>
      <c r="BT439" s="530">
        <v>0</v>
      </c>
      <c r="BU439" s="530">
        <v>0</v>
      </c>
      <c r="BV439" s="530">
        <v>0</v>
      </c>
      <c r="BW439" s="530">
        <v>0</v>
      </c>
      <c r="BX439" s="530">
        <v>0</v>
      </c>
      <c r="BY439" s="530">
        <v>32</v>
      </c>
      <c r="BZ439" s="530">
        <v>55</v>
      </c>
      <c r="CA439" s="530">
        <v>0</v>
      </c>
    </row>
    <row r="440" spans="1:79" s="477" customFormat="1">
      <c r="A440" s="477" t="s">
        <v>119</v>
      </c>
      <c r="B440" s="477" t="s">
        <v>1890</v>
      </c>
      <c r="C440" s="477">
        <v>2023</v>
      </c>
      <c r="D440" s="477" t="s">
        <v>1934</v>
      </c>
      <c r="E440" s="530">
        <v>690</v>
      </c>
      <c r="F440" s="530">
        <v>745</v>
      </c>
      <c r="G440" s="530">
        <v>589</v>
      </c>
      <c r="H440" s="530">
        <v>353</v>
      </c>
      <c r="I440" s="530">
        <v>123</v>
      </c>
      <c r="J440" s="530">
        <v>21</v>
      </c>
      <c r="K440" s="530">
        <v>18</v>
      </c>
      <c r="L440" s="530">
        <v>8</v>
      </c>
      <c r="M440" s="530">
        <v>0</v>
      </c>
      <c r="N440" s="530">
        <v>349</v>
      </c>
      <c r="O440" s="530">
        <v>0</v>
      </c>
      <c r="P440" s="530">
        <v>349</v>
      </c>
      <c r="Q440" s="530">
        <v>27</v>
      </c>
      <c r="R440" s="530">
        <v>25</v>
      </c>
      <c r="S440" s="530">
        <v>16</v>
      </c>
      <c r="T440" s="530">
        <v>16</v>
      </c>
      <c r="U440" s="530">
        <v>27</v>
      </c>
      <c r="V440" s="530">
        <v>25</v>
      </c>
      <c r="W440" s="530">
        <v>16</v>
      </c>
      <c r="X440" s="530">
        <v>16</v>
      </c>
      <c r="Y440" s="530">
        <v>0</v>
      </c>
      <c r="Z440" s="530">
        <v>0</v>
      </c>
      <c r="AA440" s="530">
        <v>0</v>
      </c>
      <c r="AB440" s="530">
        <v>0</v>
      </c>
      <c r="AC440" s="530">
        <v>672</v>
      </c>
      <c r="AD440" s="530">
        <v>595</v>
      </c>
      <c r="AE440" s="530">
        <v>406</v>
      </c>
      <c r="AF440" s="530">
        <v>192</v>
      </c>
      <c r="AG440" s="530">
        <v>354</v>
      </c>
      <c r="AH440" s="530">
        <v>320</v>
      </c>
      <c r="AI440" s="530">
        <v>200</v>
      </c>
      <c r="AJ440" s="530">
        <v>89</v>
      </c>
      <c r="AK440" s="530">
        <v>318</v>
      </c>
      <c r="AL440" s="530">
        <v>275</v>
      </c>
      <c r="AM440" s="530">
        <v>206</v>
      </c>
      <c r="AN440" s="530">
        <v>103</v>
      </c>
      <c r="AO440" s="530">
        <v>0</v>
      </c>
      <c r="AP440" s="530">
        <v>0</v>
      </c>
      <c r="AQ440" s="530">
        <v>0</v>
      </c>
      <c r="AR440" s="530">
        <v>0</v>
      </c>
      <c r="AS440" s="530">
        <v>0</v>
      </c>
      <c r="AT440" s="530">
        <v>0</v>
      </c>
      <c r="AU440" s="530">
        <v>0</v>
      </c>
      <c r="AV440" s="530">
        <v>0</v>
      </c>
      <c r="AW440" s="530">
        <v>0</v>
      </c>
      <c r="AX440" s="530">
        <v>0</v>
      </c>
      <c r="AY440" s="530">
        <v>0</v>
      </c>
      <c r="AZ440" s="530">
        <v>0</v>
      </c>
      <c r="BA440" s="530">
        <v>857</v>
      </c>
      <c r="BB440" s="530">
        <v>680</v>
      </c>
      <c r="BC440" s="530">
        <v>458</v>
      </c>
      <c r="BD440" s="530">
        <v>226</v>
      </c>
      <c r="BE440" s="530">
        <v>610</v>
      </c>
      <c r="BF440" s="530">
        <v>488</v>
      </c>
      <c r="BG440" s="530">
        <v>315</v>
      </c>
      <c r="BH440" s="530">
        <v>118</v>
      </c>
      <c r="BI440" s="530">
        <v>247</v>
      </c>
      <c r="BJ440" s="530">
        <v>192</v>
      </c>
      <c r="BK440" s="530">
        <v>143</v>
      </c>
      <c r="BL440" s="530">
        <v>108</v>
      </c>
      <c r="BM440" s="530">
        <v>0</v>
      </c>
      <c r="BN440" s="530">
        <v>0</v>
      </c>
      <c r="BO440" s="530">
        <v>0</v>
      </c>
      <c r="BP440" s="530">
        <v>0</v>
      </c>
      <c r="BQ440" s="530">
        <v>0</v>
      </c>
      <c r="BR440" s="530">
        <v>0</v>
      </c>
      <c r="BS440" s="530">
        <v>0</v>
      </c>
      <c r="BT440" s="530">
        <v>0</v>
      </c>
      <c r="BU440" s="530">
        <v>0</v>
      </c>
      <c r="BV440" s="530">
        <v>0</v>
      </c>
      <c r="BW440" s="530">
        <v>0</v>
      </c>
      <c r="BX440" s="530">
        <v>0</v>
      </c>
      <c r="BY440" s="530">
        <v>25</v>
      </c>
      <c r="BZ440" s="530">
        <v>65</v>
      </c>
      <c r="CA440" s="530">
        <v>0</v>
      </c>
    </row>
    <row r="441" spans="1:79" s="477" customFormat="1">
      <c r="A441" s="477" t="s">
        <v>119</v>
      </c>
      <c r="B441" s="477" t="s">
        <v>1890</v>
      </c>
      <c r="C441" s="477">
        <v>2024</v>
      </c>
      <c r="D441" s="477" t="s">
        <v>1934</v>
      </c>
      <c r="E441" s="530">
        <v>747</v>
      </c>
      <c r="F441" s="530">
        <v>679</v>
      </c>
      <c r="G441" s="530">
        <v>586</v>
      </c>
      <c r="H441" s="530">
        <v>319</v>
      </c>
      <c r="I441" s="530">
        <v>109</v>
      </c>
      <c r="J441" s="530">
        <v>14</v>
      </c>
      <c r="K441" s="530">
        <v>11</v>
      </c>
      <c r="L441" s="530">
        <v>2</v>
      </c>
      <c r="M441" s="530">
        <v>0</v>
      </c>
      <c r="N441" s="530">
        <v>298</v>
      </c>
      <c r="O441" s="530">
        <v>0</v>
      </c>
      <c r="P441" s="530">
        <v>298</v>
      </c>
      <c r="Q441" s="530">
        <v>40</v>
      </c>
      <c r="R441" s="530">
        <v>35</v>
      </c>
      <c r="S441" s="530">
        <v>24</v>
      </c>
      <c r="T441" s="530">
        <v>12</v>
      </c>
      <c r="U441" s="530">
        <v>40</v>
      </c>
      <c r="V441" s="530">
        <v>35</v>
      </c>
      <c r="W441" s="530">
        <v>24</v>
      </c>
      <c r="X441" s="530">
        <v>12</v>
      </c>
      <c r="Y441" s="530">
        <v>0</v>
      </c>
      <c r="Z441" s="530">
        <v>0</v>
      </c>
      <c r="AA441" s="530">
        <v>0</v>
      </c>
      <c r="AB441" s="530">
        <v>0</v>
      </c>
      <c r="AC441" s="530">
        <v>660</v>
      </c>
      <c r="AD441" s="530">
        <v>548</v>
      </c>
      <c r="AE441" s="530">
        <v>397</v>
      </c>
      <c r="AF441" s="530">
        <v>157</v>
      </c>
      <c r="AG441" s="530">
        <v>313</v>
      </c>
      <c r="AH441" s="530">
        <v>271</v>
      </c>
      <c r="AI441" s="530">
        <v>165</v>
      </c>
      <c r="AJ441" s="530">
        <v>51</v>
      </c>
      <c r="AK441" s="530">
        <v>347</v>
      </c>
      <c r="AL441" s="530">
        <v>277</v>
      </c>
      <c r="AM441" s="530">
        <v>232</v>
      </c>
      <c r="AN441" s="530">
        <v>106</v>
      </c>
      <c r="AO441" s="530">
        <v>0</v>
      </c>
      <c r="AP441" s="530">
        <v>0</v>
      </c>
      <c r="AQ441" s="530">
        <v>0</v>
      </c>
      <c r="AR441" s="530">
        <v>0</v>
      </c>
      <c r="AS441" s="530">
        <v>0</v>
      </c>
      <c r="AT441" s="530">
        <v>0</v>
      </c>
      <c r="AU441" s="530">
        <v>0</v>
      </c>
      <c r="AV441" s="530">
        <v>0</v>
      </c>
      <c r="AW441" s="530">
        <v>0</v>
      </c>
      <c r="AX441" s="530">
        <v>0</v>
      </c>
      <c r="AY441" s="530">
        <v>0</v>
      </c>
      <c r="AZ441" s="530">
        <v>0</v>
      </c>
      <c r="BA441" s="530">
        <v>893</v>
      </c>
      <c r="BB441" s="530">
        <v>716</v>
      </c>
      <c r="BC441" s="530">
        <v>471</v>
      </c>
      <c r="BD441" s="530">
        <v>226</v>
      </c>
      <c r="BE441" s="530">
        <v>557</v>
      </c>
      <c r="BF441" s="530">
        <v>441</v>
      </c>
      <c r="BG441" s="530">
        <v>267</v>
      </c>
      <c r="BH441" s="530">
        <v>105</v>
      </c>
      <c r="BI441" s="530">
        <v>336</v>
      </c>
      <c r="BJ441" s="530">
        <v>275</v>
      </c>
      <c r="BK441" s="530">
        <v>204</v>
      </c>
      <c r="BL441" s="530">
        <v>121</v>
      </c>
      <c r="BM441" s="530">
        <v>0</v>
      </c>
      <c r="BN441" s="530">
        <v>0</v>
      </c>
      <c r="BO441" s="530">
        <v>0</v>
      </c>
      <c r="BP441" s="530">
        <v>0</v>
      </c>
      <c r="BQ441" s="530">
        <v>0</v>
      </c>
      <c r="BR441" s="530">
        <v>0</v>
      </c>
      <c r="BS441" s="530">
        <v>0</v>
      </c>
      <c r="BT441" s="530">
        <v>0</v>
      </c>
      <c r="BU441" s="530">
        <v>0</v>
      </c>
      <c r="BV441" s="530">
        <v>0</v>
      </c>
      <c r="BW441" s="530">
        <v>0</v>
      </c>
      <c r="BX441" s="530">
        <v>0</v>
      </c>
      <c r="BY441" s="530">
        <v>16</v>
      </c>
      <c r="BZ441" s="530">
        <v>57</v>
      </c>
      <c r="CA441" s="530">
        <v>0</v>
      </c>
    </row>
    <row r="442" spans="1:79" s="477" customFormat="1">
      <c r="A442" s="477" t="s">
        <v>119</v>
      </c>
      <c r="B442" s="477" t="s">
        <v>1890</v>
      </c>
      <c r="C442" s="477">
        <v>2025</v>
      </c>
      <c r="D442" s="477" t="s">
        <v>1935</v>
      </c>
      <c r="E442" s="530">
        <v>727</v>
      </c>
      <c r="F442" s="530">
        <v>689</v>
      </c>
      <c r="G442" s="530">
        <v>456</v>
      </c>
      <c r="H442" s="530">
        <v>316</v>
      </c>
      <c r="I442" s="530">
        <v>126</v>
      </c>
      <c r="J442" s="530">
        <v>18</v>
      </c>
      <c r="K442" s="530">
        <v>11</v>
      </c>
      <c r="L442" s="530">
        <v>6</v>
      </c>
      <c r="M442" s="530">
        <v>0</v>
      </c>
      <c r="N442" s="530">
        <v>312</v>
      </c>
      <c r="O442" s="530">
        <v>0</v>
      </c>
      <c r="P442" s="530">
        <v>312</v>
      </c>
      <c r="Q442" s="530">
        <v>29</v>
      </c>
      <c r="R442" s="530">
        <v>26</v>
      </c>
      <c r="S442" s="530">
        <v>17</v>
      </c>
      <c r="T442" s="530">
        <v>13</v>
      </c>
      <c r="U442" s="530">
        <v>28</v>
      </c>
      <c r="V442" s="530">
        <v>26</v>
      </c>
      <c r="W442" s="530">
        <v>17</v>
      </c>
      <c r="X442" s="530">
        <v>13</v>
      </c>
      <c r="Y442" s="530">
        <v>1</v>
      </c>
      <c r="Z442" s="530">
        <v>0</v>
      </c>
      <c r="AA442" s="530">
        <v>0</v>
      </c>
      <c r="AB442" s="530">
        <v>0</v>
      </c>
      <c r="AC442" s="530">
        <v>661</v>
      </c>
      <c r="AD442" s="530">
        <v>492</v>
      </c>
      <c r="AE442" s="530">
        <v>390</v>
      </c>
      <c r="AF442" s="530">
        <v>213</v>
      </c>
      <c r="AG442" s="530">
        <v>343</v>
      </c>
      <c r="AH442" s="530">
        <v>262</v>
      </c>
      <c r="AI442" s="530">
        <v>189</v>
      </c>
      <c r="AJ442" s="530">
        <v>100</v>
      </c>
      <c r="AK442" s="530">
        <v>318</v>
      </c>
      <c r="AL442" s="530">
        <v>230</v>
      </c>
      <c r="AM442" s="530">
        <v>201</v>
      </c>
      <c r="AN442" s="530">
        <v>113</v>
      </c>
      <c r="AO442" s="530">
        <v>0</v>
      </c>
      <c r="AP442" s="530">
        <v>0</v>
      </c>
      <c r="AQ442" s="530">
        <v>0</v>
      </c>
      <c r="AR442" s="530">
        <v>0</v>
      </c>
      <c r="AS442" s="530">
        <v>0</v>
      </c>
      <c r="AT442" s="530">
        <v>0</v>
      </c>
      <c r="AU442" s="530">
        <v>0</v>
      </c>
      <c r="AV442" s="530">
        <v>0</v>
      </c>
      <c r="AW442" s="530">
        <v>0</v>
      </c>
      <c r="AX442" s="530">
        <v>0</v>
      </c>
      <c r="AY442" s="530">
        <v>0</v>
      </c>
      <c r="AZ442" s="530">
        <v>0</v>
      </c>
      <c r="BA442" s="530">
        <v>898</v>
      </c>
      <c r="BB442" s="530">
        <v>618</v>
      </c>
      <c r="BC442" s="530">
        <v>484</v>
      </c>
      <c r="BD442" s="530">
        <v>248</v>
      </c>
      <c r="BE442" s="530">
        <v>657</v>
      </c>
      <c r="BF442" s="530">
        <v>451</v>
      </c>
      <c r="BG442" s="530">
        <v>345</v>
      </c>
      <c r="BH442" s="530">
        <v>137</v>
      </c>
      <c r="BI442" s="530">
        <v>241</v>
      </c>
      <c r="BJ442" s="530">
        <v>167</v>
      </c>
      <c r="BK442" s="530">
        <v>139</v>
      </c>
      <c r="BL442" s="530">
        <v>111</v>
      </c>
      <c r="BM442" s="530">
        <v>0</v>
      </c>
      <c r="BN442" s="530">
        <v>0</v>
      </c>
      <c r="BO442" s="530">
        <v>0</v>
      </c>
      <c r="BP442" s="530">
        <v>0</v>
      </c>
      <c r="BQ442" s="530">
        <v>0</v>
      </c>
      <c r="BR442" s="530">
        <v>0</v>
      </c>
      <c r="BS442" s="530">
        <v>0</v>
      </c>
      <c r="BT442" s="530">
        <v>0</v>
      </c>
      <c r="BU442" s="530">
        <v>0</v>
      </c>
      <c r="BV442" s="530">
        <v>0</v>
      </c>
      <c r="BW442" s="530">
        <v>0</v>
      </c>
      <c r="BX442" s="530">
        <v>0</v>
      </c>
      <c r="BY442" s="530">
        <v>20</v>
      </c>
      <c r="BZ442" s="530">
        <v>58</v>
      </c>
      <c r="CA442" s="530">
        <v>0</v>
      </c>
    </row>
    <row r="443" spans="1:79" s="477" customFormat="1">
      <c r="A443" s="477" t="s">
        <v>119</v>
      </c>
      <c r="B443" s="477" t="s">
        <v>1890</v>
      </c>
      <c r="C443" s="477">
        <v>2026</v>
      </c>
      <c r="D443" s="477" t="s">
        <v>1935</v>
      </c>
      <c r="E443" s="530">
        <v>727</v>
      </c>
      <c r="F443" s="530">
        <v>696</v>
      </c>
      <c r="G443" s="530">
        <v>460</v>
      </c>
      <c r="H443" s="530">
        <v>319</v>
      </c>
      <c r="I443" s="530">
        <v>127</v>
      </c>
      <c r="J443" s="530">
        <v>18</v>
      </c>
      <c r="K443" s="530">
        <v>11</v>
      </c>
      <c r="L443" s="530">
        <v>6</v>
      </c>
      <c r="M443" s="530">
        <v>0</v>
      </c>
      <c r="N443" s="530">
        <v>308</v>
      </c>
      <c r="O443" s="530">
        <v>0</v>
      </c>
      <c r="P443" s="530">
        <v>308</v>
      </c>
      <c r="Q443" s="530">
        <v>28</v>
      </c>
      <c r="R443" s="530">
        <v>25</v>
      </c>
      <c r="S443" s="530">
        <v>17</v>
      </c>
      <c r="T443" s="530">
        <v>13</v>
      </c>
      <c r="U443" s="530">
        <v>27</v>
      </c>
      <c r="V443" s="530">
        <v>25</v>
      </c>
      <c r="W443" s="530">
        <v>17</v>
      </c>
      <c r="X443" s="530">
        <v>13</v>
      </c>
      <c r="Y443" s="530">
        <v>1</v>
      </c>
      <c r="Z443" s="530">
        <v>0</v>
      </c>
      <c r="AA443" s="530">
        <v>0</v>
      </c>
      <c r="AB443" s="530">
        <v>0</v>
      </c>
      <c r="AC443" s="530">
        <v>661</v>
      </c>
      <c r="AD443" s="530">
        <v>492</v>
      </c>
      <c r="AE443" s="530">
        <v>390</v>
      </c>
      <c r="AF443" s="530">
        <v>213</v>
      </c>
      <c r="AG443" s="530">
        <v>343</v>
      </c>
      <c r="AH443" s="530">
        <v>262</v>
      </c>
      <c r="AI443" s="530">
        <v>189</v>
      </c>
      <c r="AJ443" s="530">
        <v>100</v>
      </c>
      <c r="AK443" s="530">
        <v>318</v>
      </c>
      <c r="AL443" s="530">
        <v>230</v>
      </c>
      <c r="AM443" s="530">
        <v>201</v>
      </c>
      <c r="AN443" s="530">
        <v>113</v>
      </c>
      <c r="AO443" s="530">
        <v>0</v>
      </c>
      <c r="AP443" s="530">
        <v>0</v>
      </c>
      <c r="AQ443" s="530">
        <v>0</v>
      </c>
      <c r="AR443" s="530">
        <v>0</v>
      </c>
      <c r="AS443" s="530">
        <v>0</v>
      </c>
      <c r="AT443" s="530">
        <v>0</v>
      </c>
      <c r="AU443" s="530">
        <v>0</v>
      </c>
      <c r="AV443" s="530">
        <v>0</v>
      </c>
      <c r="AW443" s="530">
        <v>0</v>
      </c>
      <c r="AX443" s="530">
        <v>0</v>
      </c>
      <c r="AY443" s="530">
        <v>0</v>
      </c>
      <c r="AZ443" s="530">
        <v>0</v>
      </c>
      <c r="BA443" s="530">
        <v>903</v>
      </c>
      <c r="BB443" s="530">
        <v>621</v>
      </c>
      <c r="BC443" s="530">
        <v>487</v>
      </c>
      <c r="BD443" s="530">
        <v>250</v>
      </c>
      <c r="BE443" s="530">
        <v>660</v>
      </c>
      <c r="BF443" s="530">
        <v>453</v>
      </c>
      <c r="BG443" s="530">
        <v>347</v>
      </c>
      <c r="BH443" s="530">
        <v>138</v>
      </c>
      <c r="BI443" s="530">
        <v>243</v>
      </c>
      <c r="BJ443" s="530">
        <v>168</v>
      </c>
      <c r="BK443" s="530">
        <v>140</v>
      </c>
      <c r="BL443" s="530">
        <v>112</v>
      </c>
      <c r="BM443" s="530">
        <v>0</v>
      </c>
      <c r="BN443" s="530">
        <v>0</v>
      </c>
      <c r="BO443" s="530">
        <v>0</v>
      </c>
      <c r="BP443" s="530">
        <v>0</v>
      </c>
      <c r="BQ443" s="530">
        <v>0</v>
      </c>
      <c r="BR443" s="530">
        <v>0</v>
      </c>
      <c r="BS443" s="530">
        <v>0</v>
      </c>
      <c r="BT443" s="530">
        <v>0</v>
      </c>
      <c r="BU443" s="530">
        <v>0</v>
      </c>
      <c r="BV443" s="530">
        <v>0</v>
      </c>
      <c r="BW443" s="530">
        <v>0</v>
      </c>
      <c r="BX443" s="530">
        <v>0</v>
      </c>
      <c r="BY443" s="530">
        <v>20</v>
      </c>
      <c r="BZ443" s="530">
        <v>58</v>
      </c>
      <c r="CA443" s="530">
        <v>0</v>
      </c>
    </row>
    <row r="444" spans="1:79" s="477" customFormat="1">
      <c r="A444" s="477" t="s">
        <v>119</v>
      </c>
      <c r="B444" s="477" t="s">
        <v>1890</v>
      </c>
      <c r="C444" s="477">
        <v>2024</v>
      </c>
      <c r="D444" s="477" t="s">
        <v>1937</v>
      </c>
      <c r="E444" s="530">
        <f t="shared" ref="E444:AJ444" si="108">E441</f>
        <v>747</v>
      </c>
      <c r="F444" s="530">
        <f t="shared" si="108"/>
        <v>679</v>
      </c>
      <c r="G444" s="530">
        <f t="shared" si="108"/>
        <v>586</v>
      </c>
      <c r="H444" s="530">
        <f t="shared" si="108"/>
        <v>319</v>
      </c>
      <c r="I444" s="530">
        <f t="shared" si="108"/>
        <v>109</v>
      </c>
      <c r="J444" s="530">
        <f t="shared" si="108"/>
        <v>14</v>
      </c>
      <c r="K444" s="530">
        <f t="shared" si="108"/>
        <v>11</v>
      </c>
      <c r="L444" s="530">
        <f t="shared" si="108"/>
        <v>2</v>
      </c>
      <c r="M444" s="530">
        <f t="shared" si="108"/>
        <v>0</v>
      </c>
      <c r="N444" s="530">
        <f t="shared" si="108"/>
        <v>298</v>
      </c>
      <c r="O444" s="530">
        <f t="shared" si="108"/>
        <v>0</v>
      </c>
      <c r="P444" s="530">
        <f t="shared" si="108"/>
        <v>298</v>
      </c>
      <c r="Q444" s="530">
        <f t="shared" si="108"/>
        <v>40</v>
      </c>
      <c r="R444" s="530">
        <f t="shared" si="108"/>
        <v>35</v>
      </c>
      <c r="S444" s="530">
        <f t="shared" si="108"/>
        <v>24</v>
      </c>
      <c r="T444" s="530">
        <f t="shared" si="108"/>
        <v>12</v>
      </c>
      <c r="U444" s="530">
        <f t="shared" si="108"/>
        <v>40</v>
      </c>
      <c r="V444" s="530">
        <f t="shared" si="108"/>
        <v>35</v>
      </c>
      <c r="W444" s="530">
        <f t="shared" si="108"/>
        <v>24</v>
      </c>
      <c r="X444" s="530">
        <f t="shared" si="108"/>
        <v>12</v>
      </c>
      <c r="Y444" s="530">
        <f t="shared" si="108"/>
        <v>0</v>
      </c>
      <c r="Z444" s="530">
        <f t="shared" si="108"/>
        <v>0</v>
      </c>
      <c r="AA444" s="530">
        <f t="shared" si="108"/>
        <v>0</v>
      </c>
      <c r="AB444" s="530">
        <f t="shared" si="108"/>
        <v>0</v>
      </c>
      <c r="AC444" s="530">
        <f t="shared" si="108"/>
        <v>660</v>
      </c>
      <c r="AD444" s="530">
        <f t="shared" si="108"/>
        <v>548</v>
      </c>
      <c r="AE444" s="530">
        <f t="shared" si="108"/>
        <v>397</v>
      </c>
      <c r="AF444" s="530">
        <f t="shared" si="108"/>
        <v>157</v>
      </c>
      <c r="AG444" s="530">
        <f t="shared" si="108"/>
        <v>313</v>
      </c>
      <c r="AH444" s="530">
        <f t="shared" si="108"/>
        <v>271</v>
      </c>
      <c r="AI444" s="530">
        <f t="shared" si="108"/>
        <v>165</v>
      </c>
      <c r="AJ444" s="530">
        <f t="shared" si="108"/>
        <v>51</v>
      </c>
      <c r="AK444" s="530">
        <f t="shared" ref="AK444:BP444" si="109">AK441</f>
        <v>347</v>
      </c>
      <c r="AL444" s="530">
        <f t="shared" si="109"/>
        <v>277</v>
      </c>
      <c r="AM444" s="530">
        <f t="shared" si="109"/>
        <v>232</v>
      </c>
      <c r="AN444" s="530">
        <f t="shared" si="109"/>
        <v>106</v>
      </c>
      <c r="AO444" s="530">
        <f t="shared" si="109"/>
        <v>0</v>
      </c>
      <c r="AP444" s="530">
        <f t="shared" si="109"/>
        <v>0</v>
      </c>
      <c r="AQ444" s="530">
        <f t="shared" si="109"/>
        <v>0</v>
      </c>
      <c r="AR444" s="530">
        <f t="shared" si="109"/>
        <v>0</v>
      </c>
      <c r="AS444" s="530">
        <f t="shared" si="109"/>
        <v>0</v>
      </c>
      <c r="AT444" s="530">
        <f t="shared" si="109"/>
        <v>0</v>
      </c>
      <c r="AU444" s="530">
        <f t="shared" si="109"/>
        <v>0</v>
      </c>
      <c r="AV444" s="530">
        <f t="shared" si="109"/>
        <v>0</v>
      </c>
      <c r="AW444" s="530">
        <f t="shared" si="109"/>
        <v>0</v>
      </c>
      <c r="AX444" s="530">
        <f t="shared" si="109"/>
        <v>0</v>
      </c>
      <c r="AY444" s="530">
        <f t="shared" si="109"/>
        <v>0</v>
      </c>
      <c r="AZ444" s="530">
        <f t="shared" si="109"/>
        <v>0</v>
      </c>
      <c r="BA444" s="530">
        <f t="shared" si="109"/>
        <v>893</v>
      </c>
      <c r="BB444" s="530">
        <f t="shared" si="109"/>
        <v>716</v>
      </c>
      <c r="BC444" s="530">
        <f t="shared" si="109"/>
        <v>471</v>
      </c>
      <c r="BD444" s="530">
        <f t="shared" si="109"/>
        <v>226</v>
      </c>
      <c r="BE444" s="530">
        <f t="shared" si="109"/>
        <v>557</v>
      </c>
      <c r="BF444" s="530">
        <f t="shared" si="109"/>
        <v>441</v>
      </c>
      <c r="BG444" s="530">
        <f t="shared" si="109"/>
        <v>267</v>
      </c>
      <c r="BH444" s="530">
        <f t="shared" si="109"/>
        <v>105</v>
      </c>
      <c r="BI444" s="530">
        <f t="shared" si="109"/>
        <v>336</v>
      </c>
      <c r="BJ444" s="530">
        <f t="shared" si="109"/>
        <v>275</v>
      </c>
      <c r="BK444" s="530">
        <f t="shared" si="109"/>
        <v>204</v>
      </c>
      <c r="BL444" s="530">
        <f t="shared" si="109"/>
        <v>121</v>
      </c>
      <c r="BM444" s="530">
        <f t="shared" si="109"/>
        <v>0</v>
      </c>
      <c r="BN444" s="530">
        <f t="shared" si="109"/>
        <v>0</v>
      </c>
      <c r="BO444" s="530">
        <f t="shared" si="109"/>
        <v>0</v>
      </c>
      <c r="BP444" s="530">
        <f t="shared" si="109"/>
        <v>0</v>
      </c>
      <c r="BQ444" s="530">
        <f t="shared" ref="BQ444:BX444" si="110">BQ441</f>
        <v>0</v>
      </c>
      <c r="BR444" s="530">
        <f t="shared" si="110"/>
        <v>0</v>
      </c>
      <c r="BS444" s="530">
        <f t="shared" si="110"/>
        <v>0</v>
      </c>
      <c r="BT444" s="530">
        <f t="shared" si="110"/>
        <v>0</v>
      </c>
      <c r="BU444" s="530">
        <f t="shared" si="110"/>
        <v>0</v>
      </c>
      <c r="BV444" s="530">
        <f t="shared" si="110"/>
        <v>0</v>
      </c>
      <c r="BW444" s="530">
        <f t="shared" si="110"/>
        <v>0</v>
      </c>
      <c r="BX444" s="530">
        <f t="shared" si="110"/>
        <v>0</v>
      </c>
      <c r="BY444" s="530">
        <f>IF(OR(BY440=0,BY440=""), BY441,IF(BY441&gt;(BY440*(1+Dash!$B$6)), BY440*(1+Dash!$B$6), IF(BY441&lt;(BY440*(1-Dash!$B$7)), BY440*(1-Dash!$B$7), BY441)))</f>
        <v>23.75</v>
      </c>
      <c r="BZ444" s="530">
        <f>IF(OR(BZ440=0,BZ440=""), BZ441,IF(BZ441&gt;(BZ440*(1+Dash!$B$6)), BZ440*(1+Dash!$B$6), IF(BZ441&lt;(BZ440*(1-Dash!$B$7)), BZ440*(1-Dash!$B$7), BZ441)))</f>
        <v>61.75</v>
      </c>
      <c r="CA444" s="530">
        <f>IF(OR(CA440=0,CA440=""), CA441,IF(CA441&gt;(CA440*(1+Dash!$B$6)), CA440*(1+Dash!$B$6), IF(CA441&lt;(CA440*(1-Dash!$B$7)), CA440*(1-Dash!$B$7), CA441)))</f>
        <v>0</v>
      </c>
    </row>
    <row r="445" spans="1:79" s="477" customFormat="1">
      <c r="A445" s="477" t="s">
        <v>119</v>
      </c>
      <c r="B445" s="477" t="s">
        <v>1890</v>
      </c>
      <c r="C445" s="477">
        <v>2025</v>
      </c>
      <c r="D445" s="477" t="s">
        <v>1937</v>
      </c>
      <c r="E445" s="530">
        <f>IF(OR(E441=0, E441=""), E442, IF(E442&gt;(E441*(1+Dash!$B$6)), E441*(1+Dash!$B$6), IF(E442&lt;(E441*(1-Dash!$B$7)), E441*(1-Dash!$B$7), E442)))</f>
        <v>727</v>
      </c>
      <c r="F445" s="530">
        <f>IF(OR(F441=0, F441=""), F442, IF(F442&gt;(F441*(1+Dash!$B$6)), F441*(1+Dash!$B$6), IF(F442&lt;(F441*(1-Dash!$B$7)), F441*(1-Dash!$B$7), F442)))</f>
        <v>689</v>
      </c>
      <c r="G445" s="530">
        <f>IF(OR(G441=0, G441=""), G442, IF(G442&gt;(G441*(1+Dash!$B$6)), G441*(1+Dash!$B$6), IF(G442&lt;(G441*(1-Dash!$B$7)), G441*(1-Dash!$B$7), G442)))</f>
        <v>556.69999999999993</v>
      </c>
      <c r="H445" s="530">
        <f>IF(OR(H441=0, H441=""), H442, IF(H442&gt;(H441*(1+Dash!$B$6)), H441*(1+Dash!$B$6), IF(H442&lt;(H441*(1-Dash!$B$7)), H441*(1-Dash!$B$7), H442)))</f>
        <v>316</v>
      </c>
      <c r="I445" s="530">
        <f>IF(OR(I441=0, I441=""), I442, IF(I442&gt;(I441*(1+Dash!$B$6)), I441*(1+Dash!$B$6), IF(I442&lt;(I441*(1-Dash!$B$7)), I441*(1-Dash!$B$7), I442)))</f>
        <v>119.9</v>
      </c>
      <c r="J445" s="530">
        <f>IF(OR(J441=0, J441=""), J442, IF(J442&gt;(J441*(1+Dash!$B$6)), J441*(1+Dash!$B$6), IF(J442&lt;(J441*(1-Dash!$B$7)), J441*(1-Dash!$B$7), J442)))</f>
        <v>15.400000000000002</v>
      </c>
      <c r="K445" s="530">
        <f>IF(OR(K441=0, K441=""), K442, IF(K442&gt;(K441*(1+Dash!$B$6)), K441*(1+Dash!$B$6), IF(K442&lt;(K441*(1-Dash!$B$7)), K441*(1-Dash!$B$7), K442)))</f>
        <v>11</v>
      </c>
      <c r="L445" s="530">
        <f>IF(OR(L441=0, L441=""), L442, IF(L442&gt;(L441*(1+Dash!$B$6)), L441*(1+Dash!$B$6), IF(L442&lt;(L441*(1-Dash!$B$7)), L441*(1-Dash!$B$7), L442)))</f>
        <v>2.2000000000000002</v>
      </c>
      <c r="M445" s="530">
        <f>IF(OR(M441=0, M441=""), M442, IF(M442&gt;(M441*(1+Dash!$B$6)), M441*(1+Dash!$B$6), IF(M442&lt;(M441*(1-Dash!$B$7)), M441*(1-Dash!$B$7), M442)))</f>
        <v>0</v>
      </c>
      <c r="N445" s="530">
        <f>IF(OR(N441=0, N441=""), N442, IF(N442&gt;(N441*(1+Dash!$B$6)), N441*(1+Dash!$B$6), IF(N442&lt;(N441*(1-Dash!$B$7)), N441*(1-Dash!$B$7), N442)))</f>
        <v>312</v>
      </c>
      <c r="O445" s="530">
        <f>IF(OR(O441=0, O441=""), O442, IF(O442&gt;(O441*(1+Dash!$B$6)), O441*(1+Dash!$B$6), IF(O442&lt;(O441*(1-Dash!$B$7)), O441*(1-Dash!$B$7), O442)))</f>
        <v>0</v>
      </c>
      <c r="P445" s="530">
        <f>IF(OR(P441=0, P441=""), P442, IF(P442&gt;(P441*(1+Dash!$B$6)), P441*(1+Dash!$B$6), IF(P442&lt;(P441*(1-Dash!$B$7)), P441*(1-Dash!$B$7), P442)))</f>
        <v>312</v>
      </c>
      <c r="Q445" s="530">
        <f>IF(OR(Q441=0, Q441=""), Q442, IF(Q442&gt;(Q441*(1+Dash!$B$6)), Q441*(1+Dash!$B$6), IF(Q442&lt;(Q441*(1-Dash!$B$7)), Q441*(1-Dash!$B$7), Q442)))</f>
        <v>38</v>
      </c>
      <c r="R445" s="530">
        <f>IF(OR(R441=0, R441=""), R442, IF(R442&gt;(R441*(1+Dash!$B$6)), R441*(1+Dash!$B$6), IF(R442&lt;(R441*(1-Dash!$B$7)), R441*(1-Dash!$B$7), R442)))</f>
        <v>33.25</v>
      </c>
      <c r="S445" s="530">
        <f>IF(OR(S441=0, S441=""), S442, IF(S442&gt;(S441*(1+Dash!$B$6)), S441*(1+Dash!$B$6), IF(S442&lt;(S441*(1-Dash!$B$7)), S441*(1-Dash!$B$7), S442)))</f>
        <v>22.799999999999997</v>
      </c>
      <c r="T445" s="530">
        <f>IF(OR(T441=0, T441=""), T442, IF(T442&gt;(T441*(1+Dash!$B$6)), T441*(1+Dash!$B$6), IF(T442&lt;(T441*(1-Dash!$B$7)), T441*(1-Dash!$B$7), T442)))</f>
        <v>13</v>
      </c>
      <c r="U445" s="530">
        <f>IF(OR(U441=0, U441=""), U442, IF(U442&gt;(U441*(1+Dash!$B$6)), U441*(1+Dash!$B$6), IF(U442&lt;(U441*(1-Dash!$B$7)), U441*(1-Dash!$B$7), U442)))</f>
        <v>38</v>
      </c>
      <c r="V445" s="530">
        <f>IF(OR(V441=0, V441=""), V442, IF(V442&gt;(V441*(1+Dash!$B$6)), V441*(1+Dash!$B$6), IF(V442&lt;(V441*(1-Dash!$B$7)), V441*(1-Dash!$B$7), V442)))</f>
        <v>33.25</v>
      </c>
      <c r="W445" s="530">
        <f>IF(OR(W441=0, W441=""), W442, IF(W442&gt;(W441*(1+Dash!$B$6)), W441*(1+Dash!$B$6), IF(W442&lt;(W441*(1-Dash!$B$7)), W441*(1-Dash!$B$7), W442)))</f>
        <v>22.799999999999997</v>
      </c>
      <c r="X445" s="530">
        <f>IF(OR(X441=0, X441=""), X442, IF(X442&gt;(X441*(1+Dash!$B$6)), X441*(1+Dash!$B$6), IF(X442&lt;(X441*(1-Dash!$B$7)), X441*(1-Dash!$B$7), X442)))</f>
        <v>13</v>
      </c>
      <c r="Y445" s="530">
        <f>IF(OR(Y441=0, Y441=""), Y442, IF(Y442&gt;(Y441*(1+Dash!$B$6)), Y441*(1+Dash!$B$6), IF(Y442&lt;(Y441*(1-Dash!$B$7)), Y441*(1-Dash!$B$7), Y442)))</f>
        <v>1</v>
      </c>
      <c r="Z445" s="530">
        <f>IF(OR(Z441=0, Z441=""), Z442, IF(Z442&gt;(Z441*(1+Dash!$B$6)), Z441*(1+Dash!$B$6), IF(Z442&lt;(Z441*(1-Dash!$B$7)), Z441*(1-Dash!$B$7), Z442)))</f>
        <v>0</v>
      </c>
      <c r="AA445" s="530">
        <f>IF(OR(AA441=0, AA441=""), AA442, IF(AA442&gt;(AA441*(1+Dash!$B$6)), AA441*(1+Dash!$B$6), IF(AA442&lt;(AA441*(1-Dash!$B$7)), AA441*(1-Dash!$B$7), AA442)))</f>
        <v>0</v>
      </c>
      <c r="AB445" s="530">
        <f>IF(OR(AB441=0, AB441=""), AB442, IF(AB442&gt;(AB441*(1+Dash!$B$6)), AB441*(1+Dash!$B$6), IF(AB442&lt;(AB441*(1-Dash!$B$7)), AB441*(1-Dash!$B$7), AB442)))</f>
        <v>0</v>
      </c>
      <c r="AC445" s="530">
        <f>IF(OR(AC441=0, AC441=""), AC442, IF(AC442&gt;(AC441*(1+Dash!$B$6)), AC441*(1+Dash!$B$6), IF(AC442&lt;(AC441*(1-Dash!$B$7)), AC441*(1-Dash!$B$7), AC442)))</f>
        <v>661</v>
      </c>
      <c r="AD445" s="530">
        <f>IF(OR(AD441=0, AD441=""), AD442, IF(AD442&gt;(AD441*(1+Dash!$B$6)), AD441*(1+Dash!$B$6), IF(AD442&lt;(AD441*(1-Dash!$B$7)), AD441*(1-Dash!$B$7), AD442)))</f>
        <v>520.6</v>
      </c>
      <c r="AE445" s="530">
        <f>IF(OR(AE441=0, AE441=""), AE442, IF(AE442&gt;(AE441*(1+Dash!$B$6)), AE441*(1+Dash!$B$6), IF(AE442&lt;(AE441*(1-Dash!$B$7)), AE441*(1-Dash!$B$7), AE442)))</f>
        <v>390</v>
      </c>
      <c r="AF445" s="530">
        <f>IF(OR(AF441=0, AF441=""), AF442, IF(AF442&gt;(AF441*(1+Dash!$B$6)), AF441*(1+Dash!$B$6), IF(AF442&lt;(AF441*(1-Dash!$B$7)), AF441*(1-Dash!$B$7), AF442)))</f>
        <v>172.70000000000002</v>
      </c>
      <c r="AG445" s="530">
        <f>IF(OR(AG441=0, AG441=""), AG442, IF(AG442&gt;(AG441*(1+Dash!$B$6)), AG441*(1+Dash!$B$6), IF(AG442&lt;(AG441*(1-Dash!$B$7)), AG441*(1-Dash!$B$7), AG442)))</f>
        <v>343</v>
      </c>
      <c r="AH445" s="530">
        <f>IF(OR(AH441=0, AH441=""), AH442, IF(AH442&gt;(AH441*(1+Dash!$B$6)), AH441*(1+Dash!$B$6), IF(AH442&lt;(AH441*(1-Dash!$B$7)), AH441*(1-Dash!$B$7), AH442)))</f>
        <v>262</v>
      </c>
      <c r="AI445" s="530">
        <f>IF(OR(AI441=0, AI441=""), AI442, IF(AI442&gt;(AI441*(1+Dash!$B$6)), AI441*(1+Dash!$B$6), IF(AI442&lt;(AI441*(1-Dash!$B$7)), AI441*(1-Dash!$B$7), AI442)))</f>
        <v>181.50000000000003</v>
      </c>
      <c r="AJ445" s="530">
        <f>IF(OR(AJ441=0, AJ441=""), AJ442, IF(AJ442&gt;(AJ441*(1+Dash!$B$6)), AJ441*(1+Dash!$B$6), IF(AJ442&lt;(AJ441*(1-Dash!$B$7)), AJ441*(1-Dash!$B$7), AJ442)))</f>
        <v>56.1</v>
      </c>
      <c r="AK445" s="530">
        <f>IF(OR(AK441=0, AK441=""), AK442, IF(AK442&gt;(AK441*(1+Dash!$B$6)), AK441*(1+Dash!$B$6), IF(AK442&lt;(AK441*(1-Dash!$B$7)), AK441*(1-Dash!$B$7), AK442)))</f>
        <v>329.65</v>
      </c>
      <c r="AL445" s="530">
        <f>IF(OR(AL441=0, AL441=""), AL442, IF(AL442&gt;(AL441*(1+Dash!$B$6)), AL441*(1+Dash!$B$6), IF(AL442&lt;(AL441*(1-Dash!$B$7)), AL441*(1-Dash!$B$7), AL442)))</f>
        <v>263.14999999999998</v>
      </c>
      <c r="AM445" s="530">
        <f>IF(OR(AM441=0, AM441=""), AM442, IF(AM442&gt;(AM441*(1+Dash!$B$6)), AM441*(1+Dash!$B$6), IF(AM442&lt;(AM441*(1-Dash!$B$7)), AM441*(1-Dash!$B$7), AM442)))</f>
        <v>220.39999999999998</v>
      </c>
      <c r="AN445" s="530">
        <f>IF(OR(AN441=0, AN441=""), AN442, IF(AN442&gt;(AN441*(1+Dash!$B$6)), AN441*(1+Dash!$B$6), IF(AN442&lt;(AN441*(1-Dash!$B$7)), AN441*(1-Dash!$B$7), AN442)))</f>
        <v>113</v>
      </c>
      <c r="AO445" s="530">
        <f>IF(OR(AO441=0, AO441=""), AO442, IF(AO442&gt;(AO441*(1+Dash!$B$6)), AO441*(1+Dash!$B$6), IF(AO442&lt;(AO441*(1-Dash!$B$7)), AO441*(1-Dash!$B$7), AO442)))</f>
        <v>0</v>
      </c>
      <c r="AP445" s="530">
        <f>IF(OR(AP441=0, AP441=""), AP442, IF(AP442&gt;(AP441*(1+Dash!$B$6)), AP441*(1+Dash!$B$6), IF(AP442&lt;(AP441*(1-Dash!$B$7)), AP441*(1-Dash!$B$7), AP442)))</f>
        <v>0</v>
      </c>
      <c r="AQ445" s="530">
        <f>IF(OR(AQ441=0, AQ441=""), AQ442, IF(AQ442&gt;(AQ441*(1+Dash!$B$6)), AQ441*(1+Dash!$B$6), IF(AQ442&lt;(AQ441*(1-Dash!$B$7)), AQ441*(1-Dash!$B$7), AQ442)))</f>
        <v>0</v>
      </c>
      <c r="AR445" s="530">
        <f>IF(OR(AR441=0, AR441=""), AR442, IF(AR442&gt;(AR441*(1+Dash!$B$6)), AR441*(1+Dash!$B$6), IF(AR442&lt;(AR441*(1-Dash!$B$7)), AR441*(1-Dash!$B$7), AR442)))</f>
        <v>0</v>
      </c>
      <c r="AS445" s="530">
        <f>IF(OR(AS441=0, AS441=""), AS442, IF(AS442&gt;(AS441*(1+Dash!$B$6)), AS441*(1+Dash!$B$6), IF(AS442&lt;(AS441*(1-Dash!$B$7)), AS441*(1-Dash!$B$7), AS442)))</f>
        <v>0</v>
      </c>
      <c r="AT445" s="530">
        <f>IF(OR(AT441=0, AT441=""), AT442, IF(AT442&gt;(AT441*(1+Dash!$B$6)), AT441*(1+Dash!$B$6), IF(AT442&lt;(AT441*(1-Dash!$B$7)), AT441*(1-Dash!$B$7), AT442)))</f>
        <v>0</v>
      </c>
      <c r="AU445" s="530">
        <f>IF(OR(AU441=0, AU441=""), AU442, IF(AU442&gt;(AU441*(1+Dash!$B$6)), AU441*(1+Dash!$B$6), IF(AU442&lt;(AU441*(1-Dash!$B$7)), AU441*(1-Dash!$B$7), AU442)))</f>
        <v>0</v>
      </c>
      <c r="AV445" s="530">
        <f>IF(OR(AV441=0, AV441=""), AV442, IF(AV442&gt;(AV441*(1+Dash!$B$6)), AV441*(1+Dash!$B$6), IF(AV442&lt;(AV441*(1-Dash!$B$7)), AV441*(1-Dash!$B$7), AV442)))</f>
        <v>0</v>
      </c>
      <c r="AW445" s="530">
        <f>IF(OR(AW441=0, AW441=""), AW442, IF(AW442&gt;(AW441*(1+Dash!$B$6)), AW441*(1+Dash!$B$6), IF(AW442&lt;(AW441*(1-Dash!$B$7)), AW441*(1-Dash!$B$7), AW442)))</f>
        <v>0</v>
      </c>
      <c r="AX445" s="530">
        <f>IF(OR(AX441=0, AX441=""), AX442, IF(AX442&gt;(AX441*(1+Dash!$B$6)), AX441*(1+Dash!$B$6), IF(AX442&lt;(AX441*(1-Dash!$B$7)), AX441*(1-Dash!$B$7), AX442)))</f>
        <v>0</v>
      </c>
      <c r="AY445" s="530">
        <f>IF(OR(AY441=0, AY441=""), AY442, IF(AY442&gt;(AY441*(1+Dash!$B$6)), AY441*(1+Dash!$B$6), IF(AY442&lt;(AY441*(1-Dash!$B$7)), AY441*(1-Dash!$B$7), AY442)))</f>
        <v>0</v>
      </c>
      <c r="AZ445" s="530">
        <f>IF(OR(AZ441=0, AZ441=""), AZ442, IF(AZ442&gt;(AZ441*(1+Dash!$B$6)), AZ441*(1+Dash!$B$6), IF(AZ442&lt;(AZ441*(1-Dash!$B$7)), AZ441*(1-Dash!$B$7), AZ442)))</f>
        <v>0</v>
      </c>
      <c r="BA445" s="530">
        <f>IF(OR(BA441=0, BA441=""), BA442, IF(BA442&gt;(BA441*(1+Dash!$B$6)), BA441*(1+Dash!$B$6), IF(BA442&lt;(BA441*(1-Dash!$B$7)), BA441*(1-Dash!$B$7), BA442)))</f>
        <v>898</v>
      </c>
      <c r="BB445" s="530">
        <f>IF(OR(BB441=0, BB441=""), BB442, IF(BB442&gt;(BB441*(1+Dash!$B$6)), BB441*(1+Dash!$B$6), IF(BB442&lt;(BB441*(1-Dash!$B$7)), BB441*(1-Dash!$B$7), BB442)))</f>
        <v>680.19999999999993</v>
      </c>
      <c r="BC445" s="530">
        <f>IF(OR(BC441=0, BC441=""), BC442, IF(BC442&gt;(BC441*(1+Dash!$B$6)), BC441*(1+Dash!$B$6), IF(BC442&lt;(BC441*(1-Dash!$B$7)), BC441*(1-Dash!$B$7), BC442)))</f>
        <v>484</v>
      </c>
      <c r="BD445" s="530">
        <f>IF(OR(BD441=0, BD441=""), BD442, IF(BD442&gt;(BD441*(1+Dash!$B$6)), BD441*(1+Dash!$B$6), IF(BD442&lt;(BD441*(1-Dash!$B$7)), BD441*(1-Dash!$B$7), BD442)))</f>
        <v>248</v>
      </c>
      <c r="BE445" s="530">
        <f>IF(OR(BE441=0, BE441=""), BE442, IF(BE442&gt;(BE441*(1+Dash!$B$6)), BE441*(1+Dash!$B$6), IF(BE442&lt;(BE441*(1-Dash!$B$7)), BE441*(1-Dash!$B$7), BE442)))</f>
        <v>612.70000000000005</v>
      </c>
      <c r="BF445" s="530">
        <f>IF(OR(BF441=0, BF441=""), BF442, IF(BF442&gt;(BF441*(1+Dash!$B$6)), BF441*(1+Dash!$B$6), IF(BF442&lt;(BF441*(1-Dash!$B$7)), BF441*(1-Dash!$B$7), BF442)))</f>
        <v>451</v>
      </c>
      <c r="BG445" s="530">
        <f>IF(OR(BG441=0, BG441=""), BG442, IF(BG442&gt;(BG441*(1+Dash!$B$6)), BG441*(1+Dash!$B$6), IF(BG442&lt;(BG441*(1-Dash!$B$7)), BG441*(1-Dash!$B$7), BG442)))</f>
        <v>293.70000000000005</v>
      </c>
      <c r="BH445" s="530">
        <f>IF(OR(BH441=0, BH441=""), BH442, IF(BH442&gt;(BH441*(1+Dash!$B$6)), BH441*(1+Dash!$B$6), IF(BH442&lt;(BH441*(1-Dash!$B$7)), BH441*(1-Dash!$B$7), BH442)))</f>
        <v>115.50000000000001</v>
      </c>
      <c r="BI445" s="530">
        <f>IF(OR(BI441=0, BI441=""), BI442, IF(BI442&gt;(BI441*(1+Dash!$B$6)), BI441*(1+Dash!$B$6), IF(BI442&lt;(BI441*(1-Dash!$B$7)), BI441*(1-Dash!$B$7), BI442)))</f>
        <v>319.2</v>
      </c>
      <c r="BJ445" s="530">
        <f>IF(OR(BJ441=0, BJ441=""), BJ442, IF(BJ442&gt;(BJ441*(1+Dash!$B$6)), BJ441*(1+Dash!$B$6), IF(BJ442&lt;(BJ441*(1-Dash!$B$7)), BJ441*(1-Dash!$B$7), BJ442)))</f>
        <v>261.25</v>
      </c>
      <c r="BK445" s="530">
        <f>IF(OR(BK441=0, BK441=""), BK442, IF(BK442&gt;(BK441*(1+Dash!$B$6)), BK441*(1+Dash!$B$6), IF(BK442&lt;(BK441*(1-Dash!$B$7)), BK441*(1-Dash!$B$7), BK442)))</f>
        <v>193.79999999999998</v>
      </c>
      <c r="BL445" s="530">
        <f>IF(OR(BL441=0, BL441=""), BL442, IF(BL442&gt;(BL441*(1+Dash!$B$6)), BL441*(1+Dash!$B$6), IF(BL442&lt;(BL441*(1-Dash!$B$7)), BL441*(1-Dash!$B$7), BL442)))</f>
        <v>114.94999999999999</v>
      </c>
      <c r="BM445" s="530">
        <f>IF(OR(BM441=0, BM441=""), BM442, IF(BM442&gt;(BM441*(1+Dash!$B$6)), BM441*(1+Dash!$B$6), IF(BM442&lt;(BM441*(1-Dash!$B$7)), BM441*(1-Dash!$B$7), BM442)))</f>
        <v>0</v>
      </c>
      <c r="BN445" s="530">
        <f>IF(OR(BN441=0, BN441=""), BN442, IF(BN442&gt;(BN441*(1+Dash!$B$6)), BN441*(1+Dash!$B$6), IF(BN442&lt;(BN441*(1-Dash!$B$7)), BN441*(1-Dash!$B$7), BN442)))</f>
        <v>0</v>
      </c>
      <c r="BO445" s="530">
        <f>IF(OR(BO441=0, BO441=""), BO442, IF(BO442&gt;(BO441*(1+Dash!$B$6)), BO441*(1+Dash!$B$6), IF(BO442&lt;(BO441*(1-Dash!$B$7)), BO441*(1-Dash!$B$7), BO442)))</f>
        <v>0</v>
      </c>
      <c r="BP445" s="530">
        <f>IF(OR(BP441=0, BP441=""), BP442, IF(BP442&gt;(BP441*(1+Dash!$B$6)), BP441*(1+Dash!$B$6), IF(BP442&lt;(BP441*(1-Dash!$B$7)), BP441*(1-Dash!$B$7), BP442)))</f>
        <v>0</v>
      </c>
      <c r="BQ445" s="530">
        <f>IF(OR(BQ441=0, BQ441=""), BQ442, IF(BQ442&gt;(BQ441*(1+Dash!$B$6)), BQ441*(1+Dash!$B$6), IF(BQ442&lt;(BQ441*(1-Dash!$B$7)), BQ441*(1-Dash!$B$7), BQ442)))</f>
        <v>0</v>
      </c>
      <c r="BR445" s="530">
        <f>IF(OR(BR441=0, BR441=""), BR442, IF(BR442&gt;(BR441*(1+Dash!$B$6)), BR441*(1+Dash!$B$6), IF(BR442&lt;(BR441*(1-Dash!$B$7)), BR441*(1-Dash!$B$7), BR442)))</f>
        <v>0</v>
      </c>
      <c r="BS445" s="530">
        <f>IF(OR(BS441=0, BS441=""), BS442, IF(BS442&gt;(BS441*(1+Dash!$B$6)), BS441*(1+Dash!$B$6), IF(BS442&lt;(BS441*(1-Dash!$B$7)), BS441*(1-Dash!$B$7), BS442)))</f>
        <v>0</v>
      </c>
      <c r="BT445" s="530">
        <f>IF(OR(BT441=0, BT441=""), BT442, IF(BT442&gt;(BT441*(1+Dash!$B$6)), BT441*(1+Dash!$B$6), IF(BT442&lt;(BT441*(1-Dash!$B$7)), BT441*(1-Dash!$B$7), BT442)))</f>
        <v>0</v>
      </c>
      <c r="BU445" s="530">
        <f>IF(OR(BU441=0, BU441=""), BU442, IF(BU442&gt;(BU441*(1+Dash!$B$6)), BU441*(1+Dash!$B$6), IF(BU442&lt;(BU441*(1-Dash!$B$7)), BU441*(1-Dash!$B$7), BU442)))</f>
        <v>0</v>
      </c>
      <c r="BV445" s="530">
        <f>IF(OR(BV441=0, BV441=""), BV442, IF(BV442&gt;(BV441*(1+Dash!$B$6)), BV441*(1+Dash!$B$6), IF(BV442&lt;(BV441*(1-Dash!$B$7)), BV441*(1-Dash!$B$7), BV442)))</f>
        <v>0</v>
      </c>
      <c r="BW445" s="530">
        <f>IF(OR(BW441=0, BW441=""), BW442, IF(BW442&gt;(BW441*(1+Dash!$B$6)), BW441*(1+Dash!$B$6), IF(BW442&lt;(BW441*(1-Dash!$B$7)), BW441*(1-Dash!$B$7), BW442)))</f>
        <v>0</v>
      </c>
      <c r="BX445" s="530">
        <f>IF(OR(BX441=0, BX441=""), BX442, IF(BX442&gt;(BX441*(1+Dash!$B$6)), BX441*(1+Dash!$B$6), IF(BX442&lt;(BX441*(1-Dash!$B$7)), BX441*(1-Dash!$B$7), BX442)))</f>
        <v>0</v>
      </c>
      <c r="BY445" s="530">
        <f>IF(OR(BY441=0, BY441=""), BY442, IF(BY442&gt;(BY441*(1+Dash!$B$6)), BY441*(1+Dash!$B$6), IF(BY442&lt;(BY441*(1-Dash!$B$7)), BY441*(1-Dash!$B$7), BY442)))</f>
        <v>17.600000000000001</v>
      </c>
      <c r="BZ445" s="530">
        <f>IF(OR(BZ441=0, BZ441=""), BZ442, IF(BZ442&gt;(BZ441*(1+Dash!$B$6)), BZ441*(1+Dash!$B$6), IF(BZ442&lt;(BZ441*(1-Dash!$B$7)), BZ441*(1-Dash!$B$7), BZ442)))</f>
        <v>58</v>
      </c>
      <c r="CA445" s="530">
        <f>IF(OR(CA441=0, CA441=""), CA442, IF(CA442&gt;(CA441*(1+Dash!$B$6)), CA441*(1+Dash!$B$6), IF(CA442&lt;(CA441*(1-Dash!$B$7)), CA441*(1-Dash!$B$7), CA442)))</f>
        <v>0</v>
      </c>
    </row>
    <row r="446" spans="1:79" s="477" customFormat="1">
      <c r="A446" s="477" t="s">
        <v>119</v>
      </c>
      <c r="B446" s="477" t="s">
        <v>1890</v>
      </c>
      <c r="C446" s="477">
        <v>2026</v>
      </c>
      <c r="D446" s="477" t="s">
        <v>1937</v>
      </c>
      <c r="E446" s="530">
        <f>IF(E443&gt;(E445*(1+Dash!$B$6)), E445*(1+Dash!$B$6), IF(E443&lt;(E445*(1-Dash!$B$7)), E445*(1-Dash!$B$7), E443))</f>
        <v>727</v>
      </c>
      <c r="F446" s="530">
        <f>IF(F443&gt;(F445*(1+Dash!$B$6)), F445*(1+Dash!$B$6), IF(F443&lt;(F445*(1-Dash!$B$7)), F445*(1-Dash!$B$7), F443))</f>
        <v>696</v>
      </c>
      <c r="G446" s="530">
        <f>IF(G443&gt;(G445*(1+Dash!$B$6)), G445*(1+Dash!$B$6), IF(G443&lt;(G445*(1-Dash!$B$7)), G445*(1-Dash!$B$7), G443))</f>
        <v>528.8649999999999</v>
      </c>
      <c r="H446" s="530">
        <f>IF(H443&gt;(H445*(1+Dash!$B$6)), H445*(1+Dash!$B$6), IF(H443&lt;(H445*(1-Dash!$B$7)), H445*(1-Dash!$B$7), H443))</f>
        <v>319</v>
      </c>
      <c r="I446" s="530">
        <f>IF(I443&gt;(I445*(1+Dash!$B$6)), I445*(1+Dash!$B$6), IF(I443&lt;(I445*(1-Dash!$B$7)), I445*(1-Dash!$B$7), I443))</f>
        <v>127</v>
      </c>
      <c r="J446" s="530">
        <f>IF(J443&gt;(J445*(1+Dash!$B$6)), J445*(1+Dash!$B$6), IF(J443&lt;(J445*(1-Dash!$B$7)), J445*(1-Dash!$B$7), J443))</f>
        <v>16.940000000000005</v>
      </c>
      <c r="K446" s="530">
        <f>IF(K443&gt;(K445*(1+Dash!$B$6)), K445*(1+Dash!$B$6), IF(K443&lt;(K445*(1-Dash!$B$7)), K445*(1-Dash!$B$7), K443))</f>
        <v>11</v>
      </c>
      <c r="L446" s="530">
        <f>IF(L443&gt;(L445*(1+Dash!$B$6)), L445*(1+Dash!$B$6), IF(L443&lt;(L445*(1-Dash!$B$7)), L445*(1-Dash!$B$7), L443))</f>
        <v>2.4200000000000004</v>
      </c>
      <c r="M446" s="530">
        <f>IF(M443&gt;(M445*(1+Dash!$B$6)), M445*(1+Dash!$B$6), IF(M443&lt;(M445*(1-Dash!$B$7)), M445*(1-Dash!$B$7), M443))</f>
        <v>0</v>
      </c>
      <c r="N446" s="530">
        <f>IF(N443&gt;(N445*(1+Dash!$B$6)), N445*(1+Dash!$B$6), IF(N443&lt;(N445*(1-Dash!$B$7)), N445*(1-Dash!$B$7), N443))</f>
        <v>308</v>
      </c>
      <c r="O446" s="530">
        <f>IF(O443&gt;(O445*(1+Dash!$B$6)), O445*(1+Dash!$B$6), IF(O443&lt;(O445*(1-Dash!$B$7)), O445*(1-Dash!$B$7), O443))</f>
        <v>0</v>
      </c>
      <c r="P446" s="530">
        <f>IF(P443&gt;(P445*(1+Dash!$B$6)), P445*(1+Dash!$B$6), IF(P443&lt;(P445*(1-Dash!$B$7)), P445*(1-Dash!$B$7), P443))</f>
        <v>308</v>
      </c>
      <c r="Q446" s="530">
        <f>IF(Q443&gt;(Q445*(1+Dash!$B$6)), Q445*(1+Dash!$B$6), IF(Q443&lt;(Q445*(1-Dash!$B$7)), Q445*(1-Dash!$B$7), Q443))</f>
        <v>36.1</v>
      </c>
      <c r="R446" s="530">
        <f>IF(R443&gt;(R445*(1+Dash!$B$6)), R445*(1+Dash!$B$6), IF(R443&lt;(R445*(1-Dash!$B$7)), R445*(1-Dash!$B$7), R443))</f>
        <v>31.587499999999999</v>
      </c>
      <c r="S446" s="530">
        <f>IF(S443&gt;(S445*(1+Dash!$B$6)), S445*(1+Dash!$B$6), IF(S443&lt;(S445*(1-Dash!$B$7)), S445*(1-Dash!$B$7), S443))</f>
        <v>21.659999999999997</v>
      </c>
      <c r="T446" s="530">
        <f>IF(T443&gt;(T445*(1+Dash!$B$6)), T445*(1+Dash!$B$6), IF(T443&lt;(T445*(1-Dash!$B$7)), T445*(1-Dash!$B$7), T443))</f>
        <v>13</v>
      </c>
      <c r="U446" s="530">
        <f>IF(U443&gt;(U445*(1+Dash!$B$6)), U445*(1+Dash!$B$6), IF(U443&lt;(U445*(1-Dash!$B$7)), U445*(1-Dash!$B$7), U443))</f>
        <v>36.1</v>
      </c>
      <c r="V446" s="530">
        <f>IF(V443&gt;(V445*(1+Dash!$B$6)), V445*(1+Dash!$B$6), IF(V443&lt;(V445*(1-Dash!$B$7)), V445*(1-Dash!$B$7), V443))</f>
        <v>31.587499999999999</v>
      </c>
      <c r="W446" s="530">
        <f>IF(W443&gt;(W445*(1+Dash!$B$6)), W445*(1+Dash!$B$6), IF(W443&lt;(W445*(1-Dash!$B$7)), W445*(1-Dash!$B$7), W443))</f>
        <v>21.659999999999997</v>
      </c>
      <c r="X446" s="530">
        <f>IF(X443&gt;(X445*(1+Dash!$B$6)), X445*(1+Dash!$B$6), IF(X443&lt;(X445*(1-Dash!$B$7)), X445*(1-Dash!$B$7), X443))</f>
        <v>13</v>
      </c>
      <c r="Y446" s="530">
        <f>IF(Y443&gt;(Y445*(1+Dash!$B$6)), Y445*(1+Dash!$B$6), IF(Y443&lt;(Y445*(1-Dash!$B$7)), Y445*(1-Dash!$B$7), Y443))</f>
        <v>1</v>
      </c>
      <c r="Z446" s="530">
        <f>IF(Z443&gt;(Z445*(1+Dash!$B$6)), Z445*(1+Dash!$B$6), IF(Z443&lt;(Z445*(1-Dash!$B$7)), Z445*(1-Dash!$B$7), Z443))</f>
        <v>0</v>
      </c>
      <c r="AA446" s="530">
        <f>IF(AA443&gt;(AA445*(1+Dash!$B$6)), AA445*(1+Dash!$B$6), IF(AA443&lt;(AA445*(1-Dash!$B$7)), AA445*(1-Dash!$B$7), AA443))</f>
        <v>0</v>
      </c>
      <c r="AB446" s="530">
        <f>IF(AB443&gt;(AB445*(1+Dash!$B$6)), AB445*(1+Dash!$B$6), IF(AB443&lt;(AB445*(1-Dash!$B$7)), AB445*(1-Dash!$B$7), AB443))</f>
        <v>0</v>
      </c>
      <c r="AC446" s="530">
        <f>IF(AC443&gt;(AC445*(1+Dash!$B$6)), AC445*(1+Dash!$B$6), IF(AC443&lt;(AC445*(1-Dash!$B$7)), AC445*(1-Dash!$B$7), AC443))</f>
        <v>661</v>
      </c>
      <c r="AD446" s="530">
        <f>IF(AD443&gt;(AD445*(1+Dash!$B$6)), AD445*(1+Dash!$B$6), IF(AD443&lt;(AD445*(1-Dash!$B$7)), AD445*(1-Dash!$B$7), AD443))</f>
        <v>494.57</v>
      </c>
      <c r="AE446" s="530">
        <f>IF(AE443&gt;(AE445*(1+Dash!$B$6)), AE445*(1+Dash!$B$6), IF(AE443&lt;(AE445*(1-Dash!$B$7)), AE445*(1-Dash!$B$7), AE443))</f>
        <v>390</v>
      </c>
      <c r="AF446" s="530">
        <f>IF(AF443&gt;(AF445*(1+Dash!$B$6)), AF445*(1+Dash!$B$6), IF(AF443&lt;(AF445*(1-Dash!$B$7)), AF445*(1-Dash!$B$7), AF443))</f>
        <v>189.97000000000003</v>
      </c>
      <c r="AG446" s="530">
        <f>IF(AG443&gt;(AG445*(1+Dash!$B$6)), AG445*(1+Dash!$B$6), IF(AG443&lt;(AG445*(1-Dash!$B$7)), AG445*(1-Dash!$B$7), AG443))</f>
        <v>343</v>
      </c>
      <c r="AH446" s="530">
        <f>IF(AH443&gt;(AH445*(1+Dash!$B$6)), AH445*(1+Dash!$B$6), IF(AH443&lt;(AH445*(1-Dash!$B$7)), AH445*(1-Dash!$B$7), AH443))</f>
        <v>262</v>
      </c>
      <c r="AI446" s="530">
        <f>IF(AI443&gt;(AI445*(1+Dash!$B$6)), AI445*(1+Dash!$B$6), IF(AI443&lt;(AI445*(1-Dash!$B$7)), AI445*(1-Dash!$B$7), AI443))</f>
        <v>189</v>
      </c>
      <c r="AJ446" s="530">
        <f>IF(AJ443&gt;(AJ445*(1+Dash!$B$6)), AJ445*(1+Dash!$B$6), IF(AJ443&lt;(AJ445*(1-Dash!$B$7)), AJ445*(1-Dash!$B$7), AJ443))</f>
        <v>61.710000000000008</v>
      </c>
      <c r="AK446" s="530">
        <f>IF(AK443&gt;(AK445*(1+Dash!$B$6)), AK445*(1+Dash!$B$6), IF(AK443&lt;(AK445*(1-Dash!$B$7)), AK445*(1-Dash!$B$7), AK443))</f>
        <v>318</v>
      </c>
      <c r="AL446" s="530">
        <f>IF(AL443&gt;(AL445*(1+Dash!$B$6)), AL445*(1+Dash!$B$6), IF(AL443&lt;(AL445*(1-Dash!$B$7)), AL445*(1-Dash!$B$7), AL443))</f>
        <v>249.99249999999998</v>
      </c>
      <c r="AM446" s="530">
        <f>IF(AM443&gt;(AM445*(1+Dash!$B$6)), AM445*(1+Dash!$B$6), IF(AM443&lt;(AM445*(1-Dash!$B$7)), AM445*(1-Dash!$B$7), AM443))</f>
        <v>209.37999999999997</v>
      </c>
      <c r="AN446" s="530">
        <f>IF(AN443&gt;(AN445*(1+Dash!$B$6)), AN445*(1+Dash!$B$6), IF(AN443&lt;(AN445*(1-Dash!$B$7)), AN445*(1-Dash!$B$7), AN443))</f>
        <v>113</v>
      </c>
      <c r="AO446" s="530">
        <f>IF(AO443&gt;(AO445*(1+Dash!$B$6)), AO445*(1+Dash!$B$6), IF(AO443&lt;(AO445*(1-Dash!$B$7)), AO445*(1-Dash!$B$7), AO443))</f>
        <v>0</v>
      </c>
      <c r="AP446" s="530">
        <f>IF(AP443&gt;(AP445*(1+Dash!$B$6)), AP445*(1+Dash!$B$6), IF(AP443&lt;(AP445*(1-Dash!$B$7)), AP445*(1-Dash!$B$7), AP443))</f>
        <v>0</v>
      </c>
      <c r="AQ446" s="530">
        <f>IF(AQ443&gt;(AQ445*(1+Dash!$B$6)), AQ445*(1+Dash!$B$6), IF(AQ443&lt;(AQ445*(1-Dash!$B$7)), AQ445*(1-Dash!$B$7), AQ443))</f>
        <v>0</v>
      </c>
      <c r="AR446" s="530">
        <f>IF(AR443&gt;(AR445*(1+Dash!$B$6)), AR445*(1+Dash!$B$6), IF(AR443&lt;(AR445*(1-Dash!$B$7)), AR445*(1-Dash!$B$7), AR443))</f>
        <v>0</v>
      </c>
      <c r="AS446" s="530">
        <f>IF(AS443&gt;(AS445*(1+Dash!$B$6)), AS445*(1+Dash!$B$6), IF(AS443&lt;(AS445*(1-Dash!$B$7)), AS445*(1-Dash!$B$7), AS443))</f>
        <v>0</v>
      </c>
      <c r="AT446" s="530">
        <f>IF(AT443&gt;(AT445*(1+Dash!$B$6)), AT445*(1+Dash!$B$6), IF(AT443&lt;(AT445*(1-Dash!$B$7)), AT445*(1-Dash!$B$7), AT443))</f>
        <v>0</v>
      </c>
      <c r="AU446" s="530">
        <f>IF(AU443&gt;(AU445*(1+Dash!$B$6)), AU445*(1+Dash!$B$6), IF(AU443&lt;(AU445*(1-Dash!$B$7)), AU445*(1-Dash!$B$7), AU443))</f>
        <v>0</v>
      </c>
      <c r="AV446" s="530">
        <f>IF(AV443&gt;(AV445*(1+Dash!$B$6)), AV445*(1+Dash!$B$6), IF(AV443&lt;(AV445*(1-Dash!$B$7)), AV445*(1-Dash!$B$7), AV443))</f>
        <v>0</v>
      </c>
      <c r="AW446" s="530">
        <f>IF(AW443&gt;(AW445*(1+Dash!$B$6)), AW445*(1+Dash!$B$6), IF(AW443&lt;(AW445*(1-Dash!$B$7)), AW445*(1-Dash!$B$7), AW443))</f>
        <v>0</v>
      </c>
      <c r="AX446" s="530">
        <f>IF(AX443&gt;(AX445*(1+Dash!$B$6)), AX445*(1+Dash!$B$6), IF(AX443&lt;(AX445*(1-Dash!$B$7)), AX445*(1-Dash!$B$7), AX443))</f>
        <v>0</v>
      </c>
      <c r="AY446" s="530">
        <f>IF(AY443&gt;(AY445*(1+Dash!$B$6)), AY445*(1+Dash!$B$6), IF(AY443&lt;(AY445*(1-Dash!$B$7)), AY445*(1-Dash!$B$7), AY443))</f>
        <v>0</v>
      </c>
      <c r="AZ446" s="530">
        <f>IF(AZ443&gt;(AZ445*(1+Dash!$B$6)), AZ445*(1+Dash!$B$6), IF(AZ443&lt;(AZ445*(1-Dash!$B$7)), AZ445*(1-Dash!$B$7), AZ443))</f>
        <v>0</v>
      </c>
      <c r="BA446" s="530">
        <f>IF(BA443&gt;(BA445*(1+Dash!$B$6)), BA445*(1+Dash!$B$6), IF(BA443&lt;(BA445*(1-Dash!$B$7)), BA445*(1-Dash!$B$7), BA443))</f>
        <v>903</v>
      </c>
      <c r="BB446" s="530">
        <f>IF(BB443&gt;(BB445*(1+Dash!$B$6)), BB445*(1+Dash!$B$6), IF(BB443&lt;(BB445*(1-Dash!$B$7)), BB445*(1-Dash!$B$7), BB443))</f>
        <v>646.18999999999994</v>
      </c>
      <c r="BC446" s="530">
        <f>IF(BC443&gt;(BC445*(1+Dash!$B$6)), BC445*(1+Dash!$B$6), IF(BC443&lt;(BC445*(1-Dash!$B$7)), BC445*(1-Dash!$B$7), BC443))</f>
        <v>487</v>
      </c>
      <c r="BD446" s="530">
        <f>IF(BD443&gt;(BD445*(1+Dash!$B$6)), BD445*(1+Dash!$B$6), IF(BD443&lt;(BD445*(1-Dash!$B$7)), BD445*(1-Dash!$B$7), BD443))</f>
        <v>250</v>
      </c>
      <c r="BE446" s="530">
        <f>IF(BE443&gt;(BE445*(1+Dash!$B$6)), BE445*(1+Dash!$B$6), IF(BE443&lt;(BE445*(1-Dash!$B$7)), BE445*(1-Dash!$B$7), BE443))</f>
        <v>660</v>
      </c>
      <c r="BF446" s="530">
        <f>IF(BF443&gt;(BF445*(1+Dash!$B$6)), BF445*(1+Dash!$B$6), IF(BF443&lt;(BF445*(1-Dash!$B$7)), BF445*(1-Dash!$B$7), BF443))</f>
        <v>453</v>
      </c>
      <c r="BG446" s="530">
        <f>IF(BG443&gt;(BG445*(1+Dash!$B$6)), BG445*(1+Dash!$B$6), IF(BG443&lt;(BG445*(1-Dash!$B$7)), BG445*(1-Dash!$B$7), BG443))</f>
        <v>323.07000000000005</v>
      </c>
      <c r="BH446" s="530">
        <f>IF(BH443&gt;(BH445*(1+Dash!$B$6)), BH445*(1+Dash!$B$6), IF(BH443&lt;(BH445*(1-Dash!$B$7)), BH445*(1-Dash!$B$7), BH443))</f>
        <v>127.05000000000003</v>
      </c>
      <c r="BI446" s="530">
        <f>IF(BI443&gt;(BI445*(1+Dash!$B$6)), BI445*(1+Dash!$B$6), IF(BI443&lt;(BI445*(1-Dash!$B$7)), BI445*(1-Dash!$B$7), BI443))</f>
        <v>303.23999999999995</v>
      </c>
      <c r="BJ446" s="530">
        <f>IF(BJ443&gt;(BJ445*(1+Dash!$B$6)), BJ445*(1+Dash!$B$6), IF(BJ443&lt;(BJ445*(1-Dash!$B$7)), BJ445*(1-Dash!$B$7), BJ443))</f>
        <v>248.1875</v>
      </c>
      <c r="BK446" s="530">
        <f>IF(BK443&gt;(BK445*(1+Dash!$B$6)), BK445*(1+Dash!$B$6), IF(BK443&lt;(BK445*(1-Dash!$B$7)), BK445*(1-Dash!$B$7), BK443))</f>
        <v>184.10999999999999</v>
      </c>
      <c r="BL446" s="530">
        <f>IF(BL443&gt;(BL445*(1+Dash!$B$6)), BL445*(1+Dash!$B$6), IF(BL443&lt;(BL445*(1-Dash!$B$7)), BL445*(1-Dash!$B$7), BL443))</f>
        <v>112</v>
      </c>
      <c r="BM446" s="530">
        <f>IF(BM443&gt;(BM445*(1+Dash!$B$6)), BM445*(1+Dash!$B$6), IF(BM443&lt;(BM445*(1-Dash!$B$7)), BM445*(1-Dash!$B$7), BM443))</f>
        <v>0</v>
      </c>
      <c r="BN446" s="530">
        <f>IF(BN443&gt;(BN445*(1+Dash!$B$6)), BN445*(1+Dash!$B$6), IF(BN443&lt;(BN445*(1-Dash!$B$7)), BN445*(1-Dash!$B$7), BN443))</f>
        <v>0</v>
      </c>
      <c r="BO446" s="530">
        <f>IF(BO443&gt;(BO445*(1+Dash!$B$6)), BO445*(1+Dash!$B$6), IF(BO443&lt;(BO445*(1-Dash!$B$7)), BO445*(1-Dash!$B$7), BO443))</f>
        <v>0</v>
      </c>
      <c r="BP446" s="530">
        <f>IF(BP443&gt;(BP445*(1+Dash!$B$6)), BP445*(1+Dash!$B$6), IF(BP443&lt;(BP445*(1-Dash!$B$7)), BP445*(1-Dash!$B$7), BP443))</f>
        <v>0</v>
      </c>
      <c r="BQ446" s="530">
        <f>IF(BQ443&gt;(BQ445*(1+Dash!$B$6)), BQ445*(1+Dash!$B$6), IF(BQ443&lt;(BQ445*(1-Dash!$B$7)), BQ445*(1-Dash!$B$7), BQ443))</f>
        <v>0</v>
      </c>
      <c r="BR446" s="530">
        <f>IF(BR443&gt;(BR445*(1+Dash!$B$6)), BR445*(1+Dash!$B$6), IF(BR443&lt;(BR445*(1-Dash!$B$7)), BR445*(1-Dash!$B$7), BR443))</f>
        <v>0</v>
      </c>
      <c r="BS446" s="530">
        <f>IF(BS443&gt;(BS445*(1+Dash!$B$6)), BS445*(1+Dash!$B$6), IF(BS443&lt;(BS445*(1-Dash!$B$7)), BS445*(1-Dash!$B$7), BS443))</f>
        <v>0</v>
      </c>
      <c r="BT446" s="530">
        <f>IF(BT443&gt;(BT445*(1+Dash!$B$6)), BT445*(1+Dash!$B$6), IF(BT443&lt;(BT445*(1-Dash!$B$7)), BT445*(1-Dash!$B$7), BT443))</f>
        <v>0</v>
      </c>
      <c r="BU446" s="530">
        <f>IF(BU443&gt;(BU445*(1+Dash!$B$6)), BU445*(1+Dash!$B$6), IF(BU443&lt;(BU445*(1-Dash!$B$7)), BU445*(1-Dash!$B$7), BU443))</f>
        <v>0</v>
      </c>
      <c r="BV446" s="530">
        <f>IF(BV443&gt;(BV445*(1+Dash!$B$6)), BV445*(1+Dash!$B$6), IF(BV443&lt;(BV445*(1-Dash!$B$7)), BV445*(1-Dash!$B$7), BV443))</f>
        <v>0</v>
      </c>
      <c r="BW446" s="530">
        <f>IF(BW443&gt;(BW445*(1+Dash!$B$6)), BW445*(1+Dash!$B$6), IF(BW443&lt;(BW445*(1-Dash!$B$7)), BW445*(1-Dash!$B$7), BW443))</f>
        <v>0</v>
      </c>
      <c r="BX446" s="530">
        <f>IF(BX443&gt;(BX445*(1+Dash!$B$6)), BX445*(1+Dash!$B$6), IF(BX443&lt;(BX445*(1-Dash!$B$7)), BX445*(1-Dash!$B$7), BX443))</f>
        <v>0</v>
      </c>
      <c r="BY446" s="530">
        <f>IF(BY443&gt;(BY445*(1+Dash!$B$6)), BY445*(1+Dash!$B$6), IF(BY443&lt;(BY445*(1-Dash!$B$7)), BY445*(1-Dash!$B$7), BY443))</f>
        <v>19.360000000000003</v>
      </c>
      <c r="BZ446" s="530">
        <f>IF(BZ443&gt;(BZ445*(1+Dash!$B$6)), BZ445*(1+Dash!$B$6), IF(BZ443&lt;(BZ445*(1-Dash!$B$7)), BZ445*(1-Dash!$B$7), BZ443))</f>
        <v>58</v>
      </c>
      <c r="CA446" s="530">
        <f>IF(CA443&gt;(CA445*(1+Dash!$B$6)), CA445*(1+Dash!$B$6), IF(CA443&lt;(CA445*(1-Dash!$B$7)), CA445*(1-Dash!$B$7), CA443))</f>
        <v>0</v>
      </c>
    </row>
    <row r="447" spans="1:79" s="477" customFormat="1">
      <c r="A447" s="477" t="s">
        <v>121</v>
      </c>
      <c r="B447" s="477" t="s">
        <v>1917</v>
      </c>
      <c r="C447" s="477">
        <v>2018</v>
      </c>
      <c r="D447" s="477" t="s">
        <v>1934</v>
      </c>
      <c r="E447" s="530">
        <v>4187</v>
      </c>
      <c r="F447" s="530">
        <v>2459</v>
      </c>
      <c r="G447" s="530">
        <v>1058</v>
      </c>
      <c r="H447" s="530">
        <v>1273</v>
      </c>
      <c r="I447" s="530">
        <v>332</v>
      </c>
      <c r="J447" s="530">
        <v>0</v>
      </c>
      <c r="K447" s="530">
        <v>0</v>
      </c>
      <c r="L447" s="530">
        <v>0</v>
      </c>
      <c r="M447" s="530">
        <v>0</v>
      </c>
      <c r="N447" s="530">
        <v>0</v>
      </c>
      <c r="O447" s="530">
        <v>0</v>
      </c>
      <c r="P447" s="530">
        <v>0</v>
      </c>
      <c r="Q447" s="530">
        <v>0</v>
      </c>
      <c r="R447" s="530">
        <v>0</v>
      </c>
      <c r="S447" s="530">
        <v>0</v>
      </c>
      <c r="T447" s="530">
        <v>0</v>
      </c>
      <c r="U447" s="530">
        <v>0</v>
      </c>
      <c r="V447" s="530">
        <v>0</v>
      </c>
      <c r="W447" s="530">
        <v>0</v>
      </c>
      <c r="X447" s="530">
        <v>0</v>
      </c>
      <c r="Y447" s="530">
        <v>0</v>
      </c>
      <c r="Z447" s="530">
        <v>0</v>
      </c>
      <c r="AA447" s="530">
        <v>0</v>
      </c>
      <c r="AB447" s="530">
        <v>0</v>
      </c>
      <c r="AC447" s="530">
        <v>1870</v>
      </c>
      <c r="AD447" s="530">
        <v>1315</v>
      </c>
      <c r="AE447" s="530">
        <v>936</v>
      </c>
      <c r="AF447" s="530">
        <v>454</v>
      </c>
      <c r="AG447" s="530">
        <v>469</v>
      </c>
      <c r="AH447" s="530">
        <v>369</v>
      </c>
      <c r="AI447" s="530">
        <v>231</v>
      </c>
      <c r="AJ447" s="530">
        <v>95</v>
      </c>
      <c r="AK447" s="530">
        <v>1401</v>
      </c>
      <c r="AL447" s="530">
        <v>946</v>
      </c>
      <c r="AM447" s="530">
        <v>705</v>
      </c>
      <c r="AN447" s="530">
        <v>359</v>
      </c>
      <c r="AO447" s="530">
        <v>5</v>
      </c>
      <c r="AP447" s="530">
        <v>2</v>
      </c>
      <c r="AQ447" s="530">
        <v>2</v>
      </c>
      <c r="AR447" s="530">
        <v>4</v>
      </c>
      <c r="AS447" s="530">
        <v>0</v>
      </c>
      <c r="AT447" s="530">
        <v>0</v>
      </c>
      <c r="AU447" s="530">
        <v>0</v>
      </c>
      <c r="AV447" s="530">
        <v>0</v>
      </c>
      <c r="AW447" s="530">
        <v>5</v>
      </c>
      <c r="AX447" s="530">
        <v>2</v>
      </c>
      <c r="AY447" s="530">
        <v>2</v>
      </c>
      <c r="AZ447" s="530">
        <v>4</v>
      </c>
      <c r="BA447" s="530">
        <v>3595</v>
      </c>
      <c r="BB447" s="530">
        <v>1435</v>
      </c>
      <c r="BC447" s="530">
        <v>1832</v>
      </c>
      <c r="BD447" s="530">
        <v>808</v>
      </c>
      <c r="BE447" s="530">
        <v>2536</v>
      </c>
      <c r="BF447" s="530">
        <v>990</v>
      </c>
      <c r="BG447" s="530">
        <v>1059</v>
      </c>
      <c r="BH447" s="530">
        <v>414</v>
      </c>
      <c r="BI447" s="530">
        <v>1059</v>
      </c>
      <c r="BJ447" s="530">
        <v>445</v>
      </c>
      <c r="BK447" s="530">
        <v>773</v>
      </c>
      <c r="BL447" s="530">
        <v>394</v>
      </c>
      <c r="BM447" s="530">
        <v>358</v>
      </c>
      <c r="BN447" s="530">
        <v>70</v>
      </c>
      <c r="BO447" s="530">
        <v>267</v>
      </c>
      <c r="BP447" s="530">
        <v>219</v>
      </c>
      <c r="BQ447" s="530">
        <v>261</v>
      </c>
      <c r="BR447" s="530">
        <v>59</v>
      </c>
      <c r="BS447" s="530">
        <v>191</v>
      </c>
      <c r="BT447" s="530">
        <v>164</v>
      </c>
      <c r="BU447" s="530">
        <v>97</v>
      </c>
      <c r="BV447" s="530">
        <v>11</v>
      </c>
      <c r="BW447" s="530">
        <v>76</v>
      </c>
      <c r="BX447" s="530">
        <v>55</v>
      </c>
      <c r="BY447" s="530">
        <v>21</v>
      </c>
      <c r="BZ447" s="530">
        <v>48</v>
      </c>
      <c r="CA447" s="530">
        <v>5</v>
      </c>
    </row>
    <row r="448" spans="1:79" s="477" customFormat="1">
      <c r="A448" s="477" t="s">
        <v>121</v>
      </c>
      <c r="B448" s="477" t="s">
        <v>1917</v>
      </c>
      <c r="C448" s="477">
        <v>2019</v>
      </c>
      <c r="D448" s="477" t="s">
        <v>1934</v>
      </c>
      <c r="E448" s="530">
        <v>4752</v>
      </c>
      <c r="F448" s="530">
        <v>2459</v>
      </c>
      <c r="G448" s="530">
        <v>1198</v>
      </c>
      <c r="H448" s="530">
        <v>1221</v>
      </c>
      <c r="I448" s="530">
        <v>296</v>
      </c>
      <c r="J448" s="530">
        <v>0</v>
      </c>
      <c r="K448" s="530">
        <v>0</v>
      </c>
      <c r="L448" s="530">
        <v>0</v>
      </c>
      <c r="M448" s="530">
        <v>0</v>
      </c>
      <c r="N448" s="530">
        <v>0</v>
      </c>
      <c r="O448" s="530">
        <v>0</v>
      </c>
      <c r="P448" s="530">
        <v>0</v>
      </c>
      <c r="Q448" s="530">
        <v>0</v>
      </c>
      <c r="R448" s="530">
        <v>0</v>
      </c>
      <c r="S448" s="530">
        <v>0</v>
      </c>
      <c r="T448" s="530">
        <v>0</v>
      </c>
      <c r="U448" s="530">
        <v>0</v>
      </c>
      <c r="V448" s="530">
        <v>0</v>
      </c>
      <c r="W448" s="530">
        <v>0</v>
      </c>
      <c r="X448" s="530">
        <v>0</v>
      </c>
      <c r="Y448" s="530">
        <v>0</v>
      </c>
      <c r="Z448" s="530">
        <v>0</v>
      </c>
      <c r="AA448" s="530">
        <v>0</v>
      </c>
      <c r="AB448" s="530">
        <v>0</v>
      </c>
      <c r="AC448" s="530">
        <v>1534</v>
      </c>
      <c r="AD448" s="530">
        <v>994</v>
      </c>
      <c r="AE448" s="530">
        <v>812</v>
      </c>
      <c r="AF448" s="530">
        <v>351</v>
      </c>
      <c r="AG448" s="530">
        <v>481</v>
      </c>
      <c r="AH448" s="530">
        <v>346</v>
      </c>
      <c r="AI448" s="530">
        <v>219</v>
      </c>
      <c r="AJ448" s="530">
        <v>83</v>
      </c>
      <c r="AK448" s="530">
        <v>1053</v>
      </c>
      <c r="AL448" s="530">
        <v>648</v>
      </c>
      <c r="AM448" s="530">
        <v>593</v>
      </c>
      <c r="AN448" s="530">
        <v>268</v>
      </c>
      <c r="AO448" s="530">
        <v>7</v>
      </c>
      <c r="AP448" s="530">
        <v>1</v>
      </c>
      <c r="AQ448" s="530">
        <v>0</v>
      </c>
      <c r="AR448" s="530">
        <v>7</v>
      </c>
      <c r="AS448" s="530">
        <v>0</v>
      </c>
      <c r="AT448" s="530">
        <v>0</v>
      </c>
      <c r="AU448" s="530">
        <v>0</v>
      </c>
      <c r="AV448" s="530">
        <v>0</v>
      </c>
      <c r="AW448" s="530">
        <v>7</v>
      </c>
      <c r="AX448" s="530">
        <v>1</v>
      </c>
      <c r="AY448" s="530">
        <v>0</v>
      </c>
      <c r="AZ448" s="530">
        <v>7</v>
      </c>
      <c r="BA448" s="530">
        <v>3733</v>
      </c>
      <c r="BB448" s="530">
        <v>1916</v>
      </c>
      <c r="BC448" s="530">
        <v>1809</v>
      </c>
      <c r="BD448" s="530">
        <v>800</v>
      </c>
      <c r="BE448" s="530">
        <v>2653</v>
      </c>
      <c r="BF448" s="530">
        <v>1444</v>
      </c>
      <c r="BG448" s="530">
        <v>1051</v>
      </c>
      <c r="BH448" s="530">
        <v>373</v>
      </c>
      <c r="BI448" s="530">
        <v>1080</v>
      </c>
      <c r="BJ448" s="530">
        <v>472</v>
      </c>
      <c r="BK448" s="530">
        <v>758</v>
      </c>
      <c r="BL448" s="530">
        <v>427</v>
      </c>
      <c r="BM448" s="530">
        <v>335</v>
      </c>
      <c r="BN448" s="530">
        <v>78</v>
      </c>
      <c r="BO448" s="530">
        <v>273</v>
      </c>
      <c r="BP448" s="530">
        <v>185</v>
      </c>
      <c r="BQ448" s="530">
        <v>235</v>
      </c>
      <c r="BR448" s="530">
        <v>59</v>
      </c>
      <c r="BS448" s="530">
        <v>196</v>
      </c>
      <c r="BT448" s="530">
        <v>137</v>
      </c>
      <c r="BU448" s="530">
        <v>100</v>
      </c>
      <c r="BV448" s="530">
        <v>19</v>
      </c>
      <c r="BW448" s="530">
        <v>77</v>
      </c>
      <c r="BX448" s="530">
        <v>48</v>
      </c>
      <c r="BY448" s="530">
        <v>11</v>
      </c>
      <c r="BZ448" s="530">
        <v>60</v>
      </c>
      <c r="CA448" s="530">
        <v>10</v>
      </c>
    </row>
    <row r="449" spans="1:79" s="477" customFormat="1">
      <c r="A449" s="477" t="s">
        <v>121</v>
      </c>
      <c r="B449" s="477" t="s">
        <v>1917</v>
      </c>
      <c r="C449" s="477">
        <v>2020</v>
      </c>
      <c r="D449" s="477" t="s">
        <v>1934</v>
      </c>
      <c r="E449" s="530">
        <v>4777</v>
      </c>
      <c r="F449" s="530">
        <v>2915</v>
      </c>
      <c r="G449" s="530">
        <v>1711</v>
      </c>
      <c r="H449" s="530">
        <v>1336</v>
      </c>
      <c r="I449" s="530">
        <v>329</v>
      </c>
      <c r="J449" s="530">
        <v>0</v>
      </c>
      <c r="K449" s="530">
        <v>0</v>
      </c>
      <c r="L449" s="530">
        <v>0</v>
      </c>
      <c r="M449" s="530">
        <v>0</v>
      </c>
      <c r="N449" s="530">
        <v>256</v>
      </c>
      <c r="O449" s="530">
        <v>105</v>
      </c>
      <c r="P449" s="530">
        <v>151</v>
      </c>
      <c r="Q449" s="530">
        <v>566</v>
      </c>
      <c r="R449" s="530">
        <v>0</v>
      </c>
      <c r="S449" s="530">
        <v>0</v>
      </c>
      <c r="T449" s="530">
        <v>0</v>
      </c>
      <c r="U449" s="530">
        <v>414</v>
      </c>
      <c r="V449" s="530">
        <v>0</v>
      </c>
      <c r="W449" s="530">
        <v>0</v>
      </c>
      <c r="X449" s="530">
        <v>0</v>
      </c>
      <c r="Y449" s="530">
        <v>152</v>
      </c>
      <c r="Z449" s="530">
        <v>0</v>
      </c>
      <c r="AA449" s="530">
        <v>0</v>
      </c>
      <c r="AB449" s="530">
        <v>0</v>
      </c>
      <c r="AC449" s="530">
        <v>1652</v>
      </c>
      <c r="AD449" s="530">
        <v>1108</v>
      </c>
      <c r="AE449" s="530">
        <v>860</v>
      </c>
      <c r="AF449" s="530">
        <v>378</v>
      </c>
      <c r="AG449" s="530">
        <v>469</v>
      </c>
      <c r="AH449" s="530">
        <v>358</v>
      </c>
      <c r="AI449" s="530">
        <v>191</v>
      </c>
      <c r="AJ449" s="530">
        <v>77</v>
      </c>
      <c r="AK449" s="530">
        <v>1183</v>
      </c>
      <c r="AL449" s="530">
        <v>750</v>
      </c>
      <c r="AM449" s="530">
        <v>669</v>
      </c>
      <c r="AN449" s="530">
        <v>301</v>
      </c>
      <c r="AO449" s="530">
        <v>8</v>
      </c>
      <c r="AP449" s="530">
        <v>2</v>
      </c>
      <c r="AQ449" s="530">
        <v>3</v>
      </c>
      <c r="AR449" s="530">
        <v>7</v>
      </c>
      <c r="AS449" s="530">
        <v>0</v>
      </c>
      <c r="AT449" s="530">
        <v>0</v>
      </c>
      <c r="AU449" s="530">
        <v>0</v>
      </c>
      <c r="AV449" s="530">
        <v>0</v>
      </c>
      <c r="AW449" s="530">
        <v>8</v>
      </c>
      <c r="AX449" s="530">
        <v>2</v>
      </c>
      <c r="AY449" s="530">
        <v>3</v>
      </c>
      <c r="AZ449" s="530">
        <v>7</v>
      </c>
      <c r="BA449" s="530">
        <v>3776</v>
      </c>
      <c r="BB449" s="530">
        <v>2100</v>
      </c>
      <c r="BC449" s="530">
        <v>1723</v>
      </c>
      <c r="BD449" s="530">
        <v>733</v>
      </c>
      <c r="BE449" s="530">
        <v>2754</v>
      </c>
      <c r="BF449" s="530">
        <v>1652</v>
      </c>
      <c r="BG449" s="530">
        <v>982</v>
      </c>
      <c r="BH449" s="530">
        <v>367</v>
      </c>
      <c r="BI449" s="530">
        <v>1022</v>
      </c>
      <c r="BJ449" s="530">
        <v>448</v>
      </c>
      <c r="BK449" s="530">
        <v>741</v>
      </c>
      <c r="BL449" s="530">
        <v>366</v>
      </c>
      <c r="BM449" s="530">
        <v>453</v>
      </c>
      <c r="BN449" s="530">
        <v>97</v>
      </c>
      <c r="BO449" s="530">
        <v>336</v>
      </c>
      <c r="BP449" s="530">
        <v>260</v>
      </c>
      <c r="BQ449" s="530">
        <v>277</v>
      </c>
      <c r="BR449" s="530">
        <v>60</v>
      </c>
      <c r="BS449" s="530">
        <v>213</v>
      </c>
      <c r="BT449" s="530">
        <v>167</v>
      </c>
      <c r="BU449" s="530">
        <v>176</v>
      </c>
      <c r="BV449" s="530">
        <v>37</v>
      </c>
      <c r="BW449" s="530">
        <v>123</v>
      </c>
      <c r="BX449" s="530">
        <v>93</v>
      </c>
      <c r="BY449" s="530">
        <v>13</v>
      </c>
      <c r="BZ449" s="530">
        <v>59</v>
      </c>
      <c r="CA449" s="530">
        <v>12</v>
      </c>
    </row>
    <row r="450" spans="1:79" s="477" customFormat="1">
      <c r="A450" s="477" t="s">
        <v>121</v>
      </c>
      <c r="B450" s="477" t="s">
        <v>1917</v>
      </c>
      <c r="C450" s="477">
        <v>2021</v>
      </c>
      <c r="D450" s="477" t="s">
        <v>1934</v>
      </c>
      <c r="E450" s="530">
        <v>3453</v>
      </c>
      <c r="F450" s="530">
        <v>3064</v>
      </c>
      <c r="G450" s="530">
        <v>1903</v>
      </c>
      <c r="H450" s="530">
        <v>1232</v>
      </c>
      <c r="I450" s="530">
        <v>325</v>
      </c>
      <c r="J450" s="530">
        <v>0</v>
      </c>
      <c r="K450" s="530">
        <v>0</v>
      </c>
      <c r="L450" s="530">
        <v>0</v>
      </c>
      <c r="M450" s="530">
        <v>0</v>
      </c>
      <c r="N450" s="530">
        <v>486</v>
      </c>
      <c r="O450" s="530">
        <v>168</v>
      </c>
      <c r="P450" s="530">
        <v>318</v>
      </c>
      <c r="Q450" s="530">
        <v>273</v>
      </c>
      <c r="R450" s="530">
        <v>0</v>
      </c>
      <c r="S450" s="530">
        <v>0</v>
      </c>
      <c r="T450" s="530">
        <v>0</v>
      </c>
      <c r="U450" s="530">
        <v>190</v>
      </c>
      <c r="V450" s="530">
        <v>0</v>
      </c>
      <c r="W450" s="530">
        <v>0</v>
      </c>
      <c r="X450" s="530">
        <v>0</v>
      </c>
      <c r="Y450" s="530">
        <v>83</v>
      </c>
      <c r="Z450" s="530">
        <v>0</v>
      </c>
      <c r="AA450" s="530">
        <v>0</v>
      </c>
      <c r="AB450" s="530">
        <v>0</v>
      </c>
      <c r="AC450" s="530">
        <v>1212</v>
      </c>
      <c r="AD450" s="530">
        <v>712</v>
      </c>
      <c r="AE450" s="530">
        <v>697</v>
      </c>
      <c r="AF450" s="530">
        <v>348</v>
      </c>
      <c r="AG450" s="530">
        <v>353</v>
      </c>
      <c r="AH450" s="530">
        <v>232</v>
      </c>
      <c r="AI450" s="530">
        <v>182</v>
      </c>
      <c r="AJ450" s="530">
        <v>103</v>
      </c>
      <c r="AK450" s="530">
        <v>859</v>
      </c>
      <c r="AL450" s="530">
        <v>480</v>
      </c>
      <c r="AM450" s="530">
        <v>515</v>
      </c>
      <c r="AN450" s="530">
        <v>245</v>
      </c>
      <c r="AO450" s="530">
        <v>6</v>
      </c>
      <c r="AP450" s="530">
        <v>0</v>
      </c>
      <c r="AQ450" s="530">
        <v>4</v>
      </c>
      <c r="AR450" s="530">
        <v>4</v>
      </c>
      <c r="AS450" s="530">
        <v>0</v>
      </c>
      <c r="AT450" s="530">
        <v>0</v>
      </c>
      <c r="AU450" s="530">
        <v>0</v>
      </c>
      <c r="AV450" s="530">
        <v>0</v>
      </c>
      <c r="AW450" s="530">
        <v>6</v>
      </c>
      <c r="AX450" s="530">
        <v>0</v>
      </c>
      <c r="AY450" s="530">
        <v>4</v>
      </c>
      <c r="AZ450" s="530">
        <v>4</v>
      </c>
      <c r="BA450" s="530">
        <v>3494</v>
      </c>
      <c r="BB450" s="530">
        <v>1860</v>
      </c>
      <c r="BC450" s="530">
        <v>1600</v>
      </c>
      <c r="BD450" s="530">
        <v>736</v>
      </c>
      <c r="BE450" s="530">
        <v>2487</v>
      </c>
      <c r="BF450" s="530">
        <v>1454</v>
      </c>
      <c r="BG450" s="530">
        <v>886</v>
      </c>
      <c r="BH450" s="530">
        <v>344</v>
      </c>
      <c r="BI450" s="530">
        <v>1007</v>
      </c>
      <c r="BJ450" s="530">
        <v>406</v>
      </c>
      <c r="BK450" s="530">
        <v>714</v>
      </c>
      <c r="BL450" s="530">
        <v>392</v>
      </c>
      <c r="BM450" s="530">
        <v>455</v>
      </c>
      <c r="BN450" s="530">
        <v>109</v>
      </c>
      <c r="BO450" s="530">
        <v>324</v>
      </c>
      <c r="BP450" s="530">
        <v>272</v>
      </c>
      <c r="BQ450" s="530">
        <v>280</v>
      </c>
      <c r="BR450" s="530">
        <v>76</v>
      </c>
      <c r="BS450" s="530">
        <v>205</v>
      </c>
      <c r="BT450" s="530">
        <v>175</v>
      </c>
      <c r="BU450" s="530">
        <v>175</v>
      </c>
      <c r="BV450" s="530">
        <v>33</v>
      </c>
      <c r="BW450" s="530">
        <v>119</v>
      </c>
      <c r="BX450" s="530">
        <v>97</v>
      </c>
      <c r="BY450" s="530">
        <v>22</v>
      </c>
      <c r="BZ450" s="530">
        <v>57</v>
      </c>
      <c r="CA450" s="530">
        <v>8</v>
      </c>
    </row>
    <row r="451" spans="1:79" s="477" customFormat="1">
      <c r="A451" s="477" t="s">
        <v>121</v>
      </c>
      <c r="B451" s="477" t="s">
        <v>1917</v>
      </c>
      <c r="C451" s="477">
        <v>2022</v>
      </c>
      <c r="D451" s="477" t="s">
        <v>1934</v>
      </c>
      <c r="E451" s="530">
        <v>3160</v>
      </c>
      <c r="F451" s="530">
        <v>3006</v>
      </c>
      <c r="G451" s="530">
        <v>1793</v>
      </c>
      <c r="H451" s="530">
        <v>1018</v>
      </c>
      <c r="I451" s="530">
        <v>251</v>
      </c>
      <c r="J451" s="530">
        <v>0</v>
      </c>
      <c r="K451" s="530">
        <v>0</v>
      </c>
      <c r="L451" s="530">
        <v>0</v>
      </c>
      <c r="M451" s="530">
        <v>0</v>
      </c>
      <c r="N451" s="530">
        <v>496</v>
      </c>
      <c r="O451" s="530">
        <v>131</v>
      </c>
      <c r="P451" s="530">
        <v>365</v>
      </c>
      <c r="Q451" s="530">
        <v>529</v>
      </c>
      <c r="R451" s="530">
        <v>0</v>
      </c>
      <c r="S451" s="530">
        <v>0</v>
      </c>
      <c r="T451" s="530">
        <v>0</v>
      </c>
      <c r="U451" s="530">
        <v>437</v>
      </c>
      <c r="V451" s="530">
        <v>0</v>
      </c>
      <c r="W451" s="530">
        <v>0</v>
      </c>
      <c r="X451" s="530">
        <v>0</v>
      </c>
      <c r="Y451" s="530">
        <v>92</v>
      </c>
      <c r="Z451" s="530">
        <v>0</v>
      </c>
      <c r="AA451" s="530">
        <v>0</v>
      </c>
      <c r="AB451" s="530">
        <v>0</v>
      </c>
      <c r="AC451" s="530">
        <v>1291</v>
      </c>
      <c r="AD451" s="530">
        <v>774</v>
      </c>
      <c r="AE451" s="530">
        <v>696</v>
      </c>
      <c r="AF451" s="530">
        <v>368</v>
      </c>
      <c r="AG451" s="530">
        <v>450</v>
      </c>
      <c r="AH451" s="530">
        <v>318</v>
      </c>
      <c r="AI451" s="530">
        <v>205</v>
      </c>
      <c r="AJ451" s="530">
        <v>115</v>
      </c>
      <c r="AK451" s="530">
        <v>841</v>
      </c>
      <c r="AL451" s="530">
        <v>456</v>
      </c>
      <c r="AM451" s="530">
        <v>491</v>
      </c>
      <c r="AN451" s="530">
        <v>253</v>
      </c>
      <c r="AO451" s="530">
        <v>3</v>
      </c>
      <c r="AP451" s="530">
        <v>0</v>
      </c>
      <c r="AQ451" s="530">
        <v>2</v>
      </c>
      <c r="AR451" s="530">
        <v>3</v>
      </c>
      <c r="AS451" s="530">
        <v>0</v>
      </c>
      <c r="AT451" s="530">
        <v>0</v>
      </c>
      <c r="AU451" s="530">
        <v>0</v>
      </c>
      <c r="AV451" s="530">
        <v>0</v>
      </c>
      <c r="AW451" s="530">
        <v>3</v>
      </c>
      <c r="AX451" s="530">
        <v>0</v>
      </c>
      <c r="AY451" s="530">
        <v>2</v>
      </c>
      <c r="AZ451" s="530">
        <v>3</v>
      </c>
      <c r="BA451" s="530">
        <v>3079</v>
      </c>
      <c r="BB451" s="530">
        <v>1451</v>
      </c>
      <c r="BC451" s="530">
        <v>1427</v>
      </c>
      <c r="BD451" s="530">
        <v>722</v>
      </c>
      <c r="BE451" s="530">
        <v>2188</v>
      </c>
      <c r="BF451" s="530">
        <v>1140</v>
      </c>
      <c r="BG451" s="530">
        <v>799</v>
      </c>
      <c r="BH451" s="530">
        <v>406</v>
      </c>
      <c r="BI451" s="530">
        <v>891</v>
      </c>
      <c r="BJ451" s="530">
        <v>311</v>
      </c>
      <c r="BK451" s="530">
        <v>628</v>
      </c>
      <c r="BL451" s="530">
        <v>316</v>
      </c>
      <c r="BM451" s="530">
        <v>479</v>
      </c>
      <c r="BN451" s="530">
        <v>89</v>
      </c>
      <c r="BO451" s="530">
        <v>320</v>
      </c>
      <c r="BP451" s="530">
        <v>318</v>
      </c>
      <c r="BQ451" s="530">
        <v>284</v>
      </c>
      <c r="BR451" s="530">
        <v>58</v>
      </c>
      <c r="BS451" s="530">
        <v>191</v>
      </c>
      <c r="BT451" s="530">
        <v>188</v>
      </c>
      <c r="BU451" s="530">
        <v>195</v>
      </c>
      <c r="BV451" s="530">
        <v>31</v>
      </c>
      <c r="BW451" s="530">
        <v>129</v>
      </c>
      <c r="BX451" s="530">
        <v>130</v>
      </c>
      <c r="BY451" s="530">
        <v>25</v>
      </c>
      <c r="BZ451" s="530">
        <v>74</v>
      </c>
      <c r="CA451" s="530">
        <v>9</v>
      </c>
    </row>
    <row r="452" spans="1:79" s="477" customFormat="1">
      <c r="A452" s="477" t="s">
        <v>121</v>
      </c>
      <c r="B452" s="477" t="s">
        <v>1917</v>
      </c>
      <c r="C452" s="477">
        <v>2023</v>
      </c>
      <c r="D452" s="477" t="s">
        <v>1934</v>
      </c>
      <c r="E452" s="530">
        <v>3583</v>
      </c>
      <c r="F452" s="530">
        <v>2634</v>
      </c>
      <c r="G452" s="530">
        <v>1453</v>
      </c>
      <c r="H452" s="530">
        <v>883</v>
      </c>
      <c r="I452" s="530">
        <v>221</v>
      </c>
      <c r="J452" s="530">
        <v>0</v>
      </c>
      <c r="K452" s="530">
        <v>0</v>
      </c>
      <c r="L452" s="530">
        <v>0</v>
      </c>
      <c r="M452" s="530">
        <v>0</v>
      </c>
      <c r="N452" s="530">
        <v>315</v>
      </c>
      <c r="O452" s="530">
        <v>23</v>
      </c>
      <c r="P452" s="530">
        <v>292</v>
      </c>
      <c r="Q452" s="530">
        <v>885</v>
      </c>
      <c r="R452" s="530">
        <v>715</v>
      </c>
      <c r="S452" s="530">
        <v>386</v>
      </c>
      <c r="T452" s="530">
        <v>140</v>
      </c>
      <c r="U452" s="530">
        <v>607</v>
      </c>
      <c r="V452" s="530">
        <v>528</v>
      </c>
      <c r="W452" s="530">
        <v>207</v>
      </c>
      <c r="X452" s="530">
        <v>61</v>
      </c>
      <c r="Y452" s="530">
        <v>278</v>
      </c>
      <c r="Z452" s="530">
        <v>187</v>
      </c>
      <c r="AA452" s="530">
        <v>179</v>
      </c>
      <c r="AB452" s="530">
        <v>79</v>
      </c>
      <c r="AC452" s="530">
        <v>1393</v>
      </c>
      <c r="AD452" s="530">
        <v>969</v>
      </c>
      <c r="AE452" s="530">
        <v>785</v>
      </c>
      <c r="AF452" s="530">
        <v>345</v>
      </c>
      <c r="AG452" s="530">
        <v>489</v>
      </c>
      <c r="AH452" s="530">
        <v>400</v>
      </c>
      <c r="AI452" s="530">
        <v>255</v>
      </c>
      <c r="AJ452" s="530">
        <v>90</v>
      </c>
      <c r="AK452" s="530">
        <v>904</v>
      </c>
      <c r="AL452" s="530">
        <v>569</v>
      </c>
      <c r="AM452" s="530">
        <v>530</v>
      </c>
      <c r="AN452" s="530">
        <v>255</v>
      </c>
      <c r="AO452" s="530">
        <v>4</v>
      </c>
      <c r="AP452" s="530">
        <v>1</v>
      </c>
      <c r="AQ452" s="530">
        <v>0</v>
      </c>
      <c r="AR452" s="530">
        <v>3</v>
      </c>
      <c r="AS452" s="530">
        <v>0</v>
      </c>
      <c r="AT452" s="530">
        <v>0</v>
      </c>
      <c r="AU452" s="530">
        <v>0</v>
      </c>
      <c r="AV452" s="530">
        <v>0</v>
      </c>
      <c r="AW452" s="530">
        <v>4</v>
      </c>
      <c r="AX452" s="530">
        <v>1</v>
      </c>
      <c r="AY452" s="530">
        <v>0</v>
      </c>
      <c r="AZ452" s="530">
        <v>3</v>
      </c>
      <c r="BA452" s="530">
        <v>3093</v>
      </c>
      <c r="BB452" s="530">
        <v>1542</v>
      </c>
      <c r="BC452" s="530">
        <v>1344</v>
      </c>
      <c r="BD452" s="530">
        <v>653</v>
      </c>
      <c r="BE452" s="530">
        <v>2287</v>
      </c>
      <c r="BF452" s="530">
        <v>1240</v>
      </c>
      <c r="BG452" s="530">
        <v>782</v>
      </c>
      <c r="BH452" s="530">
        <v>353</v>
      </c>
      <c r="BI452" s="530">
        <v>806</v>
      </c>
      <c r="BJ452" s="530">
        <v>302</v>
      </c>
      <c r="BK452" s="530">
        <v>562</v>
      </c>
      <c r="BL452" s="530">
        <v>300</v>
      </c>
      <c r="BM452" s="530">
        <v>470</v>
      </c>
      <c r="BN452" s="530">
        <v>100</v>
      </c>
      <c r="BO452" s="530">
        <v>339</v>
      </c>
      <c r="BP452" s="530">
        <v>301</v>
      </c>
      <c r="BQ452" s="530">
        <v>292</v>
      </c>
      <c r="BR452" s="530">
        <v>78</v>
      </c>
      <c r="BS452" s="530">
        <v>215</v>
      </c>
      <c r="BT452" s="530">
        <v>207</v>
      </c>
      <c r="BU452" s="530">
        <v>178</v>
      </c>
      <c r="BV452" s="530">
        <v>22</v>
      </c>
      <c r="BW452" s="530">
        <v>124</v>
      </c>
      <c r="BX452" s="530">
        <v>94</v>
      </c>
      <c r="BY452" s="530">
        <v>21</v>
      </c>
      <c r="BZ452" s="530">
        <v>69</v>
      </c>
      <c r="CA452" s="530">
        <v>19</v>
      </c>
    </row>
    <row r="453" spans="1:79" s="477" customFormat="1">
      <c r="A453" s="477" t="s">
        <v>121</v>
      </c>
      <c r="B453" s="477" t="s">
        <v>1917</v>
      </c>
      <c r="C453" s="477">
        <v>2024</v>
      </c>
      <c r="D453" s="477" t="s">
        <v>1934</v>
      </c>
      <c r="E453" s="530">
        <v>3860</v>
      </c>
      <c r="F453" s="530">
        <v>2584</v>
      </c>
      <c r="G453" s="530">
        <v>1443</v>
      </c>
      <c r="H453" s="530">
        <v>858</v>
      </c>
      <c r="I453" s="530">
        <v>225</v>
      </c>
      <c r="J453" s="530">
        <v>1</v>
      </c>
      <c r="K453" s="530">
        <v>1</v>
      </c>
      <c r="L453" s="530">
        <v>1</v>
      </c>
      <c r="M453" s="530">
        <v>0</v>
      </c>
      <c r="N453" s="530">
        <v>261</v>
      </c>
      <c r="O453" s="530">
        <v>33</v>
      </c>
      <c r="P453" s="530">
        <v>228</v>
      </c>
      <c r="Q453" s="530">
        <v>792</v>
      </c>
      <c r="R453" s="530">
        <v>639</v>
      </c>
      <c r="S453" s="530">
        <v>392</v>
      </c>
      <c r="T453" s="530">
        <v>114</v>
      </c>
      <c r="U453" s="530">
        <v>465</v>
      </c>
      <c r="V453" s="530">
        <v>399</v>
      </c>
      <c r="W453" s="530">
        <v>188</v>
      </c>
      <c r="X453" s="530">
        <v>56</v>
      </c>
      <c r="Y453" s="530">
        <v>327</v>
      </c>
      <c r="Z453" s="530">
        <v>240</v>
      </c>
      <c r="AA453" s="530">
        <v>204</v>
      </c>
      <c r="AB453" s="530">
        <v>58</v>
      </c>
      <c r="AC453" s="530">
        <v>1659</v>
      </c>
      <c r="AD453" s="530">
        <v>1200</v>
      </c>
      <c r="AE453" s="530">
        <v>915</v>
      </c>
      <c r="AF453" s="530">
        <v>349</v>
      </c>
      <c r="AG453" s="530">
        <v>928</v>
      </c>
      <c r="AH453" s="530">
        <v>761</v>
      </c>
      <c r="AI453" s="530">
        <v>393</v>
      </c>
      <c r="AJ453" s="530">
        <v>145</v>
      </c>
      <c r="AK453" s="530">
        <v>731</v>
      </c>
      <c r="AL453" s="530">
        <v>439</v>
      </c>
      <c r="AM453" s="530">
        <v>522</v>
      </c>
      <c r="AN453" s="530">
        <v>204</v>
      </c>
      <c r="AO453" s="530">
        <v>1</v>
      </c>
      <c r="AP453" s="530">
        <v>0</v>
      </c>
      <c r="AQ453" s="530">
        <v>0</v>
      </c>
      <c r="AR453" s="530">
        <v>0</v>
      </c>
      <c r="AS453" s="530">
        <v>0</v>
      </c>
      <c r="AT453" s="530">
        <v>0</v>
      </c>
      <c r="AU453" s="530">
        <v>0</v>
      </c>
      <c r="AV453" s="530">
        <v>0</v>
      </c>
      <c r="AW453" s="530">
        <v>1</v>
      </c>
      <c r="AX453" s="530">
        <v>0</v>
      </c>
      <c r="AY453" s="530">
        <v>0</v>
      </c>
      <c r="AZ453" s="530">
        <v>0</v>
      </c>
      <c r="BA453" s="530">
        <v>3232</v>
      </c>
      <c r="BB453" s="530">
        <v>1738</v>
      </c>
      <c r="BC453" s="530">
        <v>1449</v>
      </c>
      <c r="BD453" s="530">
        <v>677</v>
      </c>
      <c r="BE453" s="530">
        <v>2166</v>
      </c>
      <c r="BF453" s="530">
        <v>1256</v>
      </c>
      <c r="BG453" s="530">
        <v>715</v>
      </c>
      <c r="BH453" s="530">
        <v>341</v>
      </c>
      <c r="BI453" s="530">
        <v>1066</v>
      </c>
      <c r="BJ453" s="530">
        <v>482</v>
      </c>
      <c r="BK453" s="530">
        <v>734</v>
      </c>
      <c r="BL453" s="530">
        <v>336</v>
      </c>
      <c r="BM453" s="530">
        <v>479</v>
      </c>
      <c r="BN453" s="530">
        <v>78</v>
      </c>
      <c r="BO453" s="530">
        <v>350</v>
      </c>
      <c r="BP453" s="530">
        <v>299</v>
      </c>
      <c r="BQ453" s="530">
        <v>86</v>
      </c>
      <c r="BR453" s="530">
        <v>16</v>
      </c>
      <c r="BS453" s="530">
        <v>63</v>
      </c>
      <c r="BT453" s="530">
        <v>46</v>
      </c>
      <c r="BU453" s="530">
        <v>393</v>
      </c>
      <c r="BV453" s="530">
        <v>62</v>
      </c>
      <c r="BW453" s="530">
        <v>287</v>
      </c>
      <c r="BX453" s="530">
        <v>253</v>
      </c>
      <c r="BY453" s="530">
        <v>29</v>
      </c>
      <c r="BZ453" s="530">
        <v>60</v>
      </c>
      <c r="CA453" s="530">
        <v>32</v>
      </c>
    </row>
    <row r="454" spans="1:79" s="477" customFormat="1">
      <c r="A454" s="477" t="s">
        <v>121</v>
      </c>
      <c r="B454" s="477" t="s">
        <v>1917</v>
      </c>
      <c r="C454" s="477">
        <v>2025</v>
      </c>
      <c r="D454" s="477" t="s">
        <v>1935</v>
      </c>
      <c r="E454" s="530">
        <v>3918</v>
      </c>
      <c r="F454" s="530">
        <v>2732</v>
      </c>
      <c r="G454" s="530">
        <v>1496</v>
      </c>
      <c r="H454" s="530">
        <v>1124</v>
      </c>
      <c r="I454" s="530">
        <v>284</v>
      </c>
      <c r="J454" s="530">
        <v>0</v>
      </c>
      <c r="K454" s="530">
        <v>0</v>
      </c>
      <c r="L454" s="530">
        <v>0</v>
      </c>
      <c r="M454" s="530">
        <v>0</v>
      </c>
      <c r="N454" s="530">
        <v>363</v>
      </c>
      <c r="O454" s="530">
        <v>89</v>
      </c>
      <c r="P454" s="530">
        <v>274</v>
      </c>
      <c r="Q454" s="530">
        <v>609</v>
      </c>
      <c r="R454" s="530">
        <v>492</v>
      </c>
      <c r="S454" s="530">
        <v>284</v>
      </c>
      <c r="T454" s="530">
        <v>92</v>
      </c>
      <c r="U454" s="530">
        <v>430</v>
      </c>
      <c r="V454" s="530">
        <v>335</v>
      </c>
      <c r="W454" s="530">
        <v>144</v>
      </c>
      <c r="X454" s="530">
        <v>43</v>
      </c>
      <c r="Y454" s="530">
        <v>179</v>
      </c>
      <c r="Z454" s="530">
        <v>157</v>
      </c>
      <c r="AA454" s="530">
        <v>140</v>
      </c>
      <c r="AB454" s="530">
        <v>49</v>
      </c>
      <c r="AC454" s="530">
        <v>1522</v>
      </c>
      <c r="AD454" s="530">
        <v>1006</v>
      </c>
      <c r="AE454" s="530">
        <v>822</v>
      </c>
      <c r="AF454" s="530">
        <v>376</v>
      </c>
      <c r="AG454" s="530">
        <v>522</v>
      </c>
      <c r="AH454" s="530">
        <v>393</v>
      </c>
      <c r="AI454" s="530">
        <v>241</v>
      </c>
      <c r="AJ454" s="530">
        <v>104</v>
      </c>
      <c r="AK454" s="530">
        <v>1000</v>
      </c>
      <c r="AL454" s="530">
        <v>613</v>
      </c>
      <c r="AM454" s="530">
        <v>581</v>
      </c>
      <c r="AN454" s="530">
        <v>272</v>
      </c>
      <c r="AO454" s="530">
        <v>1</v>
      </c>
      <c r="AP454" s="530">
        <v>0</v>
      </c>
      <c r="AQ454" s="530">
        <v>0</v>
      </c>
      <c r="AR454" s="530">
        <v>1</v>
      </c>
      <c r="AS454" s="530">
        <v>0</v>
      </c>
      <c r="AT454" s="530">
        <v>0</v>
      </c>
      <c r="AU454" s="530">
        <v>0</v>
      </c>
      <c r="AV454" s="530">
        <v>0</v>
      </c>
      <c r="AW454" s="530">
        <v>1</v>
      </c>
      <c r="AX454" s="530">
        <v>0</v>
      </c>
      <c r="AY454" s="530">
        <v>0</v>
      </c>
      <c r="AZ454" s="530">
        <v>1</v>
      </c>
      <c r="BA454" s="530">
        <v>3240</v>
      </c>
      <c r="BB454" s="530">
        <v>1624</v>
      </c>
      <c r="BC454" s="530">
        <v>1506</v>
      </c>
      <c r="BD454" s="530">
        <v>694</v>
      </c>
      <c r="BE454" s="530">
        <v>2304</v>
      </c>
      <c r="BF454" s="530">
        <v>1235</v>
      </c>
      <c r="BG454" s="530">
        <v>843</v>
      </c>
      <c r="BH454" s="530">
        <v>352</v>
      </c>
      <c r="BI454" s="530">
        <v>936</v>
      </c>
      <c r="BJ454" s="530">
        <v>389</v>
      </c>
      <c r="BK454" s="530">
        <v>663</v>
      </c>
      <c r="BL454" s="530">
        <v>342</v>
      </c>
      <c r="BM454" s="530">
        <v>478</v>
      </c>
      <c r="BN454" s="530">
        <v>99</v>
      </c>
      <c r="BO454" s="530">
        <v>351</v>
      </c>
      <c r="BP454" s="530">
        <v>291</v>
      </c>
      <c r="BQ454" s="530">
        <v>277</v>
      </c>
      <c r="BR454" s="530">
        <v>64</v>
      </c>
      <c r="BS454" s="530">
        <v>206</v>
      </c>
      <c r="BT454" s="530">
        <v>175</v>
      </c>
      <c r="BU454" s="530">
        <v>201</v>
      </c>
      <c r="BV454" s="530">
        <v>35</v>
      </c>
      <c r="BW454" s="530">
        <v>145</v>
      </c>
      <c r="BX454" s="530">
        <v>116</v>
      </c>
      <c r="BY454" s="530">
        <v>26</v>
      </c>
      <c r="BZ454" s="530">
        <v>64</v>
      </c>
      <c r="CA454" s="530">
        <v>37</v>
      </c>
    </row>
    <row r="455" spans="1:79" s="477" customFormat="1">
      <c r="A455" s="477" t="s">
        <v>121</v>
      </c>
      <c r="B455" s="477" t="s">
        <v>1917</v>
      </c>
      <c r="C455" s="477">
        <v>2026</v>
      </c>
      <c r="D455" s="477" t="s">
        <v>1935</v>
      </c>
      <c r="E455" s="530">
        <v>3967</v>
      </c>
      <c r="F455" s="530">
        <v>2732</v>
      </c>
      <c r="G455" s="530">
        <v>1496</v>
      </c>
      <c r="H455" s="530">
        <v>1124</v>
      </c>
      <c r="I455" s="530">
        <v>284</v>
      </c>
      <c r="J455" s="530">
        <v>0</v>
      </c>
      <c r="K455" s="530">
        <v>0</v>
      </c>
      <c r="L455" s="530">
        <v>0</v>
      </c>
      <c r="M455" s="530">
        <v>0</v>
      </c>
      <c r="N455" s="530">
        <v>363</v>
      </c>
      <c r="O455" s="530">
        <v>89</v>
      </c>
      <c r="P455" s="530">
        <v>274</v>
      </c>
      <c r="Q455" s="530">
        <v>609</v>
      </c>
      <c r="R455" s="530">
        <v>492</v>
      </c>
      <c r="S455" s="530">
        <v>284</v>
      </c>
      <c r="T455" s="530">
        <v>92</v>
      </c>
      <c r="U455" s="530">
        <v>430</v>
      </c>
      <c r="V455" s="530">
        <v>335</v>
      </c>
      <c r="W455" s="530">
        <v>144</v>
      </c>
      <c r="X455" s="530">
        <v>43</v>
      </c>
      <c r="Y455" s="530">
        <v>179</v>
      </c>
      <c r="Z455" s="530">
        <v>157</v>
      </c>
      <c r="AA455" s="530">
        <v>140</v>
      </c>
      <c r="AB455" s="530">
        <v>49</v>
      </c>
      <c r="AC455" s="530">
        <v>1521</v>
      </c>
      <c r="AD455" s="530">
        <v>1006</v>
      </c>
      <c r="AE455" s="530">
        <v>821</v>
      </c>
      <c r="AF455" s="530">
        <v>376</v>
      </c>
      <c r="AG455" s="530">
        <v>521</v>
      </c>
      <c r="AH455" s="530">
        <v>393</v>
      </c>
      <c r="AI455" s="530">
        <v>240</v>
      </c>
      <c r="AJ455" s="530">
        <v>104</v>
      </c>
      <c r="AK455" s="530">
        <v>1000</v>
      </c>
      <c r="AL455" s="530">
        <v>613</v>
      </c>
      <c r="AM455" s="530">
        <v>581</v>
      </c>
      <c r="AN455" s="530">
        <v>272</v>
      </c>
      <c r="AO455" s="530">
        <v>1</v>
      </c>
      <c r="AP455" s="530">
        <v>0</v>
      </c>
      <c r="AQ455" s="530">
        <v>0</v>
      </c>
      <c r="AR455" s="530">
        <v>1</v>
      </c>
      <c r="AS455" s="530">
        <v>0</v>
      </c>
      <c r="AT455" s="530">
        <v>0</v>
      </c>
      <c r="AU455" s="530">
        <v>0</v>
      </c>
      <c r="AV455" s="530">
        <v>0</v>
      </c>
      <c r="AW455" s="530">
        <v>1</v>
      </c>
      <c r="AX455" s="530">
        <v>0</v>
      </c>
      <c r="AY455" s="530">
        <v>0</v>
      </c>
      <c r="AZ455" s="530">
        <v>1</v>
      </c>
      <c r="BA455" s="530">
        <v>3247</v>
      </c>
      <c r="BB455" s="530">
        <v>1627</v>
      </c>
      <c r="BC455" s="530">
        <v>1510</v>
      </c>
      <c r="BD455" s="530">
        <v>695</v>
      </c>
      <c r="BE455" s="530">
        <v>2309</v>
      </c>
      <c r="BF455" s="530">
        <v>1238</v>
      </c>
      <c r="BG455" s="530">
        <v>845</v>
      </c>
      <c r="BH455" s="530">
        <v>353</v>
      </c>
      <c r="BI455" s="530">
        <v>938</v>
      </c>
      <c r="BJ455" s="530">
        <v>389</v>
      </c>
      <c r="BK455" s="530">
        <v>665</v>
      </c>
      <c r="BL455" s="530">
        <v>342</v>
      </c>
      <c r="BM455" s="530">
        <v>478</v>
      </c>
      <c r="BN455" s="530">
        <v>99</v>
      </c>
      <c r="BO455" s="530">
        <v>351</v>
      </c>
      <c r="BP455" s="530">
        <v>291</v>
      </c>
      <c r="BQ455" s="530">
        <v>277</v>
      </c>
      <c r="BR455" s="530">
        <v>64</v>
      </c>
      <c r="BS455" s="530">
        <v>206</v>
      </c>
      <c r="BT455" s="530">
        <v>175</v>
      </c>
      <c r="BU455" s="530">
        <v>201</v>
      </c>
      <c r="BV455" s="530">
        <v>35</v>
      </c>
      <c r="BW455" s="530">
        <v>145</v>
      </c>
      <c r="BX455" s="530">
        <v>116</v>
      </c>
      <c r="BY455" s="530">
        <v>26</v>
      </c>
      <c r="BZ455" s="530">
        <v>61</v>
      </c>
      <c r="CA455" s="530">
        <v>42</v>
      </c>
    </row>
    <row r="456" spans="1:79" s="477" customFormat="1">
      <c r="A456" s="477" t="s">
        <v>121</v>
      </c>
      <c r="B456" s="477" t="s">
        <v>1917</v>
      </c>
      <c r="C456" s="477">
        <v>2024</v>
      </c>
      <c r="D456" s="477" t="s">
        <v>1937</v>
      </c>
      <c r="E456" s="530">
        <f t="shared" ref="E456:AJ456" si="111">E453</f>
        <v>3860</v>
      </c>
      <c r="F456" s="530">
        <f t="shared" si="111"/>
        <v>2584</v>
      </c>
      <c r="G456" s="530">
        <f t="shared" si="111"/>
        <v>1443</v>
      </c>
      <c r="H456" s="530">
        <f t="shared" si="111"/>
        <v>858</v>
      </c>
      <c r="I456" s="530">
        <f t="shared" si="111"/>
        <v>225</v>
      </c>
      <c r="J456" s="530">
        <f t="shared" si="111"/>
        <v>1</v>
      </c>
      <c r="K456" s="530">
        <f t="shared" si="111"/>
        <v>1</v>
      </c>
      <c r="L456" s="530">
        <f t="shared" si="111"/>
        <v>1</v>
      </c>
      <c r="M456" s="530">
        <f t="shared" si="111"/>
        <v>0</v>
      </c>
      <c r="N456" s="530">
        <f t="shared" si="111"/>
        <v>261</v>
      </c>
      <c r="O456" s="530">
        <f t="shared" si="111"/>
        <v>33</v>
      </c>
      <c r="P456" s="530">
        <f t="shared" si="111"/>
        <v>228</v>
      </c>
      <c r="Q456" s="530">
        <f t="shared" si="111"/>
        <v>792</v>
      </c>
      <c r="R456" s="530">
        <f t="shared" si="111"/>
        <v>639</v>
      </c>
      <c r="S456" s="530">
        <f t="shared" si="111"/>
        <v>392</v>
      </c>
      <c r="T456" s="530">
        <f t="shared" si="111"/>
        <v>114</v>
      </c>
      <c r="U456" s="530">
        <f t="shared" si="111"/>
        <v>465</v>
      </c>
      <c r="V456" s="530">
        <f t="shared" si="111"/>
        <v>399</v>
      </c>
      <c r="W456" s="530">
        <f t="shared" si="111"/>
        <v>188</v>
      </c>
      <c r="X456" s="530">
        <f t="shared" si="111"/>
        <v>56</v>
      </c>
      <c r="Y456" s="530">
        <f t="shared" si="111"/>
        <v>327</v>
      </c>
      <c r="Z456" s="530">
        <f t="shared" si="111"/>
        <v>240</v>
      </c>
      <c r="AA456" s="530">
        <f t="shared" si="111"/>
        <v>204</v>
      </c>
      <c r="AB456" s="530">
        <f t="shared" si="111"/>
        <v>58</v>
      </c>
      <c r="AC456" s="530">
        <f t="shared" si="111"/>
        <v>1659</v>
      </c>
      <c r="AD456" s="530">
        <f t="shared" si="111"/>
        <v>1200</v>
      </c>
      <c r="AE456" s="530">
        <f t="shared" si="111"/>
        <v>915</v>
      </c>
      <c r="AF456" s="530">
        <f t="shared" si="111"/>
        <v>349</v>
      </c>
      <c r="AG456" s="530">
        <f t="shared" si="111"/>
        <v>928</v>
      </c>
      <c r="AH456" s="530">
        <f t="shared" si="111"/>
        <v>761</v>
      </c>
      <c r="AI456" s="530">
        <f t="shared" si="111"/>
        <v>393</v>
      </c>
      <c r="AJ456" s="530">
        <f t="shared" si="111"/>
        <v>145</v>
      </c>
      <c r="AK456" s="530">
        <f t="shared" ref="AK456:BP456" si="112">AK453</f>
        <v>731</v>
      </c>
      <c r="AL456" s="530">
        <f t="shared" si="112"/>
        <v>439</v>
      </c>
      <c r="AM456" s="530">
        <f t="shared" si="112"/>
        <v>522</v>
      </c>
      <c r="AN456" s="530">
        <f t="shared" si="112"/>
        <v>204</v>
      </c>
      <c r="AO456" s="530">
        <f t="shared" si="112"/>
        <v>1</v>
      </c>
      <c r="AP456" s="530">
        <f t="shared" si="112"/>
        <v>0</v>
      </c>
      <c r="AQ456" s="530">
        <f t="shared" si="112"/>
        <v>0</v>
      </c>
      <c r="AR456" s="530">
        <f t="shared" si="112"/>
        <v>0</v>
      </c>
      <c r="AS456" s="530">
        <f t="shared" si="112"/>
        <v>0</v>
      </c>
      <c r="AT456" s="530">
        <f t="shared" si="112"/>
        <v>0</v>
      </c>
      <c r="AU456" s="530">
        <f t="shared" si="112"/>
        <v>0</v>
      </c>
      <c r="AV456" s="530">
        <f t="shared" si="112"/>
        <v>0</v>
      </c>
      <c r="AW456" s="530">
        <f t="shared" si="112"/>
        <v>1</v>
      </c>
      <c r="AX456" s="530">
        <f t="shared" si="112"/>
        <v>0</v>
      </c>
      <c r="AY456" s="530">
        <f t="shared" si="112"/>
        <v>0</v>
      </c>
      <c r="AZ456" s="530">
        <f t="shared" si="112"/>
        <v>0</v>
      </c>
      <c r="BA456" s="530">
        <f t="shared" si="112"/>
        <v>3232</v>
      </c>
      <c r="BB456" s="530">
        <f t="shared" si="112"/>
        <v>1738</v>
      </c>
      <c r="BC456" s="530">
        <f t="shared" si="112"/>
        <v>1449</v>
      </c>
      <c r="BD456" s="530">
        <f t="shared" si="112"/>
        <v>677</v>
      </c>
      <c r="BE456" s="530">
        <f t="shared" si="112"/>
        <v>2166</v>
      </c>
      <c r="BF456" s="530">
        <f t="shared" si="112"/>
        <v>1256</v>
      </c>
      <c r="BG456" s="530">
        <f t="shared" si="112"/>
        <v>715</v>
      </c>
      <c r="BH456" s="530">
        <f t="shared" si="112"/>
        <v>341</v>
      </c>
      <c r="BI456" s="530">
        <f t="shared" si="112"/>
        <v>1066</v>
      </c>
      <c r="BJ456" s="530">
        <f t="shared" si="112"/>
        <v>482</v>
      </c>
      <c r="BK456" s="530">
        <f t="shared" si="112"/>
        <v>734</v>
      </c>
      <c r="BL456" s="530">
        <f t="shared" si="112"/>
        <v>336</v>
      </c>
      <c r="BM456" s="530">
        <f t="shared" si="112"/>
        <v>479</v>
      </c>
      <c r="BN456" s="530">
        <f t="shared" si="112"/>
        <v>78</v>
      </c>
      <c r="BO456" s="530">
        <f t="shared" si="112"/>
        <v>350</v>
      </c>
      <c r="BP456" s="530">
        <f t="shared" si="112"/>
        <v>299</v>
      </c>
      <c r="BQ456" s="530">
        <f t="shared" ref="BQ456:BX456" si="113">BQ453</f>
        <v>86</v>
      </c>
      <c r="BR456" s="530">
        <f t="shared" si="113"/>
        <v>16</v>
      </c>
      <c r="BS456" s="530">
        <f t="shared" si="113"/>
        <v>63</v>
      </c>
      <c r="BT456" s="530">
        <f t="shared" si="113"/>
        <v>46</v>
      </c>
      <c r="BU456" s="530">
        <f t="shared" si="113"/>
        <v>393</v>
      </c>
      <c r="BV456" s="530">
        <f t="shared" si="113"/>
        <v>62</v>
      </c>
      <c r="BW456" s="530">
        <f t="shared" si="113"/>
        <v>287</v>
      </c>
      <c r="BX456" s="530">
        <f t="shared" si="113"/>
        <v>253</v>
      </c>
      <c r="BY456" s="530">
        <f>IF(OR(BY452=0,BY452=""), BY453,IF(BY453&gt;(BY452*(1+Dash!$B$6)), BY452*(1+Dash!$B$6), IF(BY453&lt;(BY452*(1-Dash!$B$7)), BY452*(1-Dash!$B$7), BY453)))</f>
        <v>23.1</v>
      </c>
      <c r="BZ456" s="530">
        <f>IF(OR(BZ452=0,BZ452=""), BZ453,IF(BZ453&gt;(BZ452*(1+Dash!$B$6)), BZ452*(1+Dash!$B$6), IF(BZ453&lt;(BZ452*(1-Dash!$B$7)), BZ452*(1-Dash!$B$7), BZ453)))</f>
        <v>65.55</v>
      </c>
      <c r="CA456" s="530">
        <f>IF(OR(CA452=0,CA452=""), CA453,IF(CA453&gt;(CA452*(1+Dash!$B$6)), CA452*(1+Dash!$B$6), IF(CA453&lt;(CA452*(1-Dash!$B$7)), CA452*(1-Dash!$B$7), CA453)))</f>
        <v>20.900000000000002</v>
      </c>
    </row>
    <row r="457" spans="1:79" s="477" customFormat="1">
      <c r="A457" s="477" t="s">
        <v>121</v>
      </c>
      <c r="B457" s="477" t="s">
        <v>1917</v>
      </c>
      <c r="C457" s="477">
        <v>2025</v>
      </c>
      <c r="D457" s="477" t="s">
        <v>1937</v>
      </c>
      <c r="E457" s="530">
        <f>IF(OR(E453=0, E453=""), E454, IF(E454&gt;(E453*(1+Dash!$B$6)), E453*(1+Dash!$B$6), IF(E454&lt;(E453*(1-Dash!$B$7)), E453*(1-Dash!$B$7), E454)))</f>
        <v>3918</v>
      </c>
      <c r="F457" s="530">
        <f>IF(OR(F453=0, F453=""), F454, IF(F454&gt;(F453*(1+Dash!$B$6)), F453*(1+Dash!$B$6), IF(F454&lt;(F453*(1-Dash!$B$7)), F453*(1-Dash!$B$7), F454)))</f>
        <v>2732</v>
      </c>
      <c r="G457" s="530">
        <f>IF(OR(G453=0, G453=""), G454, IF(G454&gt;(G453*(1+Dash!$B$6)), G453*(1+Dash!$B$6), IF(G454&lt;(G453*(1-Dash!$B$7)), G453*(1-Dash!$B$7), G454)))</f>
        <v>1496</v>
      </c>
      <c r="H457" s="530">
        <f>IF(OR(H453=0, H453=""), H454, IF(H454&gt;(H453*(1+Dash!$B$6)), H453*(1+Dash!$B$6), IF(H454&lt;(H453*(1-Dash!$B$7)), H453*(1-Dash!$B$7), H454)))</f>
        <v>943.80000000000007</v>
      </c>
      <c r="I457" s="530">
        <f>IF(OR(I453=0, I453=""), I454, IF(I454&gt;(I453*(1+Dash!$B$6)), I453*(1+Dash!$B$6), IF(I454&lt;(I453*(1-Dash!$B$7)), I453*(1-Dash!$B$7), I454)))</f>
        <v>247.50000000000003</v>
      </c>
      <c r="J457" s="530">
        <f>IF(OR(J453=0, J453=""), J454, IF(J454&gt;(J453*(1+Dash!$B$6)), J453*(1+Dash!$B$6), IF(J454&lt;(J453*(1-Dash!$B$7)), J453*(1-Dash!$B$7), J454)))</f>
        <v>0.95</v>
      </c>
      <c r="K457" s="530">
        <f>IF(OR(K453=0, K453=""), K454, IF(K454&gt;(K453*(1+Dash!$B$6)), K453*(1+Dash!$B$6), IF(K454&lt;(K453*(1-Dash!$B$7)), K453*(1-Dash!$B$7), K454)))</f>
        <v>0.95</v>
      </c>
      <c r="L457" s="530">
        <f>IF(OR(L453=0, L453=""), L454, IF(L454&gt;(L453*(1+Dash!$B$6)), L453*(1+Dash!$B$6), IF(L454&lt;(L453*(1-Dash!$B$7)), L453*(1-Dash!$B$7), L454)))</f>
        <v>0.95</v>
      </c>
      <c r="M457" s="530">
        <f>IF(OR(M453=0, M453=""), M454, IF(M454&gt;(M453*(1+Dash!$B$6)), M453*(1+Dash!$B$6), IF(M454&lt;(M453*(1-Dash!$B$7)), M453*(1-Dash!$B$7), M454)))</f>
        <v>0</v>
      </c>
      <c r="N457" s="530">
        <f>IF(OR(N453=0, N453=""), N454, IF(N454&gt;(N453*(1+Dash!$B$6)), N453*(1+Dash!$B$6), IF(N454&lt;(N453*(1-Dash!$B$7)), N453*(1-Dash!$B$7), N454)))</f>
        <v>287.10000000000002</v>
      </c>
      <c r="O457" s="530">
        <f>IF(OR(O453=0, O453=""), O454, IF(O454&gt;(O453*(1+Dash!$B$6)), O453*(1+Dash!$B$6), IF(O454&lt;(O453*(1-Dash!$B$7)), O453*(1-Dash!$B$7), O454)))</f>
        <v>36.300000000000004</v>
      </c>
      <c r="P457" s="530">
        <f>IF(OR(P453=0, P453=""), P454, IF(P454&gt;(P453*(1+Dash!$B$6)), P453*(1+Dash!$B$6), IF(P454&lt;(P453*(1-Dash!$B$7)), P453*(1-Dash!$B$7), P454)))</f>
        <v>250.8</v>
      </c>
      <c r="Q457" s="530">
        <f>IF(OR(Q453=0, Q453=""), Q454, IF(Q454&gt;(Q453*(1+Dash!$B$6)), Q453*(1+Dash!$B$6), IF(Q454&lt;(Q453*(1-Dash!$B$7)), Q453*(1-Dash!$B$7), Q454)))</f>
        <v>752.4</v>
      </c>
      <c r="R457" s="530">
        <f>IF(OR(R453=0, R453=""), R454, IF(R454&gt;(R453*(1+Dash!$B$6)), R453*(1+Dash!$B$6), IF(R454&lt;(R453*(1-Dash!$B$7)), R453*(1-Dash!$B$7), R454)))</f>
        <v>607.04999999999995</v>
      </c>
      <c r="S457" s="530">
        <f>IF(OR(S453=0, S453=""), S454, IF(S454&gt;(S453*(1+Dash!$B$6)), S453*(1+Dash!$B$6), IF(S454&lt;(S453*(1-Dash!$B$7)), S453*(1-Dash!$B$7), S454)))</f>
        <v>372.4</v>
      </c>
      <c r="T457" s="530">
        <f>IF(OR(T453=0, T453=""), T454, IF(T454&gt;(T453*(1+Dash!$B$6)), T453*(1+Dash!$B$6), IF(T454&lt;(T453*(1-Dash!$B$7)), T453*(1-Dash!$B$7), T454)))</f>
        <v>108.3</v>
      </c>
      <c r="U457" s="530">
        <f>IF(OR(U453=0, U453=""), U454, IF(U454&gt;(U453*(1+Dash!$B$6)), U453*(1+Dash!$B$6), IF(U454&lt;(U453*(1-Dash!$B$7)), U453*(1-Dash!$B$7), U454)))</f>
        <v>441.75</v>
      </c>
      <c r="V457" s="530">
        <f>IF(OR(V453=0, V453=""), V454, IF(V454&gt;(V453*(1+Dash!$B$6)), V453*(1+Dash!$B$6), IF(V454&lt;(V453*(1-Dash!$B$7)), V453*(1-Dash!$B$7), V454)))</f>
        <v>379.04999999999995</v>
      </c>
      <c r="W457" s="530">
        <f>IF(OR(W453=0, W453=""), W454, IF(W454&gt;(W453*(1+Dash!$B$6)), W453*(1+Dash!$B$6), IF(W454&lt;(W453*(1-Dash!$B$7)), W453*(1-Dash!$B$7), W454)))</f>
        <v>178.6</v>
      </c>
      <c r="X457" s="530">
        <f>IF(OR(X453=0, X453=""), X454, IF(X454&gt;(X453*(1+Dash!$B$6)), X453*(1+Dash!$B$6), IF(X454&lt;(X453*(1-Dash!$B$7)), X453*(1-Dash!$B$7), X454)))</f>
        <v>53.199999999999996</v>
      </c>
      <c r="Y457" s="530">
        <f>IF(OR(Y453=0, Y453=""), Y454, IF(Y454&gt;(Y453*(1+Dash!$B$6)), Y453*(1+Dash!$B$6), IF(Y454&lt;(Y453*(1-Dash!$B$7)), Y453*(1-Dash!$B$7), Y454)))</f>
        <v>310.64999999999998</v>
      </c>
      <c r="Z457" s="530">
        <f>IF(OR(Z453=0, Z453=""), Z454, IF(Z454&gt;(Z453*(1+Dash!$B$6)), Z453*(1+Dash!$B$6), IF(Z454&lt;(Z453*(1-Dash!$B$7)), Z453*(1-Dash!$B$7), Z454)))</f>
        <v>228</v>
      </c>
      <c r="AA457" s="530">
        <f>IF(OR(AA453=0, AA453=""), AA454, IF(AA454&gt;(AA453*(1+Dash!$B$6)), AA453*(1+Dash!$B$6), IF(AA454&lt;(AA453*(1-Dash!$B$7)), AA453*(1-Dash!$B$7), AA454)))</f>
        <v>193.79999999999998</v>
      </c>
      <c r="AB457" s="530">
        <f>IF(OR(AB453=0, AB453=""), AB454, IF(AB454&gt;(AB453*(1+Dash!$B$6)), AB453*(1+Dash!$B$6), IF(AB454&lt;(AB453*(1-Dash!$B$7)), AB453*(1-Dash!$B$7), AB454)))</f>
        <v>55.099999999999994</v>
      </c>
      <c r="AC457" s="530">
        <f>IF(OR(AC453=0, AC453=""), AC454, IF(AC454&gt;(AC453*(1+Dash!$B$6)), AC453*(1+Dash!$B$6), IF(AC454&lt;(AC453*(1-Dash!$B$7)), AC453*(1-Dash!$B$7), AC454)))</f>
        <v>1576.05</v>
      </c>
      <c r="AD457" s="530">
        <f>IF(OR(AD453=0, AD453=""), AD454, IF(AD454&gt;(AD453*(1+Dash!$B$6)), AD453*(1+Dash!$B$6), IF(AD454&lt;(AD453*(1-Dash!$B$7)), AD453*(1-Dash!$B$7), AD454)))</f>
        <v>1140</v>
      </c>
      <c r="AE457" s="530">
        <f>IF(OR(AE453=0, AE453=""), AE454, IF(AE454&gt;(AE453*(1+Dash!$B$6)), AE453*(1+Dash!$B$6), IF(AE454&lt;(AE453*(1-Dash!$B$7)), AE453*(1-Dash!$B$7), AE454)))</f>
        <v>869.25</v>
      </c>
      <c r="AF457" s="530">
        <f>IF(OR(AF453=0, AF453=""), AF454, IF(AF454&gt;(AF453*(1+Dash!$B$6)), AF453*(1+Dash!$B$6), IF(AF454&lt;(AF453*(1-Dash!$B$7)), AF453*(1-Dash!$B$7), AF454)))</f>
        <v>376</v>
      </c>
      <c r="AG457" s="530">
        <f>IF(OR(AG453=0, AG453=""), AG454, IF(AG454&gt;(AG453*(1+Dash!$B$6)), AG453*(1+Dash!$B$6), IF(AG454&lt;(AG453*(1-Dash!$B$7)), AG453*(1-Dash!$B$7), AG454)))</f>
        <v>881.59999999999991</v>
      </c>
      <c r="AH457" s="530">
        <f>IF(OR(AH453=0, AH453=""), AH454, IF(AH454&gt;(AH453*(1+Dash!$B$6)), AH453*(1+Dash!$B$6), IF(AH454&lt;(AH453*(1-Dash!$B$7)), AH453*(1-Dash!$B$7), AH454)))</f>
        <v>722.94999999999993</v>
      </c>
      <c r="AI457" s="530">
        <f>IF(OR(AI453=0, AI453=""), AI454, IF(AI454&gt;(AI453*(1+Dash!$B$6)), AI453*(1+Dash!$B$6), IF(AI454&lt;(AI453*(1-Dash!$B$7)), AI453*(1-Dash!$B$7), AI454)))</f>
        <v>373.34999999999997</v>
      </c>
      <c r="AJ457" s="530">
        <f>IF(OR(AJ453=0, AJ453=""), AJ454, IF(AJ454&gt;(AJ453*(1+Dash!$B$6)), AJ453*(1+Dash!$B$6), IF(AJ454&lt;(AJ453*(1-Dash!$B$7)), AJ453*(1-Dash!$B$7), AJ454)))</f>
        <v>137.75</v>
      </c>
      <c r="AK457" s="530">
        <f>IF(OR(AK453=0, AK453=""), AK454, IF(AK454&gt;(AK453*(1+Dash!$B$6)), AK453*(1+Dash!$B$6), IF(AK454&lt;(AK453*(1-Dash!$B$7)), AK453*(1-Dash!$B$7), AK454)))</f>
        <v>804.1</v>
      </c>
      <c r="AL457" s="530">
        <f>IF(OR(AL453=0, AL453=""), AL454, IF(AL454&gt;(AL453*(1+Dash!$B$6)), AL453*(1+Dash!$B$6), IF(AL454&lt;(AL453*(1-Dash!$B$7)), AL453*(1-Dash!$B$7), AL454)))</f>
        <v>482.90000000000003</v>
      </c>
      <c r="AM457" s="530">
        <f>IF(OR(AM453=0, AM453=""), AM454, IF(AM454&gt;(AM453*(1+Dash!$B$6)), AM453*(1+Dash!$B$6), IF(AM454&lt;(AM453*(1-Dash!$B$7)), AM453*(1-Dash!$B$7), AM454)))</f>
        <v>574.20000000000005</v>
      </c>
      <c r="AN457" s="530">
        <f>IF(OR(AN453=0, AN453=""), AN454, IF(AN454&gt;(AN453*(1+Dash!$B$6)), AN453*(1+Dash!$B$6), IF(AN454&lt;(AN453*(1-Dash!$B$7)), AN453*(1-Dash!$B$7), AN454)))</f>
        <v>224.4</v>
      </c>
      <c r="AO457" s="530">
        <f>IF(OR(AO453=0, AO453=""), AO454, IF(AO454&gt;(AO453*(1+Dash!$B$6)), AO453*(1+Dash!$B$6), IF(AO454&lt;(AO453*(1-Dash!$B$7)), AO453*(1-Dash!$B$7), AO454)))</f>
        <v>1</v>
      </c>
      <c r="AP457" s="530">
        <f>IF(OR(AP453=0, AP453=""), AP454, IF(AP454&gt;(AP453*(1+Dash!$B$6)), AP453*(1+Dash!$B$6), IF(AP454&lt;(AP453*(1-Dash!$B$7)), AP453*(1-Dash!$B$7), AP454)))</f>
        <v>0</v>
      </c>
      <c r="AQ457" s="530">
        <f>IF(OR(AQ453=0, AQ453=""), AQ454, IF(AQ454&gt;(AQ453*(1+Dash!$B$6)), AQ453*(1+Dash!$B$6), IF(AQ454&lt;(AQ453*(1-Dash!$B$7)), AQ453*(1-Dash!$B$7), AQ454)))</f>
        <v>0</v>
      </c>
      <c r="AR457" s="530">
        <f>IF(OR(AR453=0, AR453=""), AR454, IF(AR454&gt;(AR453*(1+Dash!$B$6)), AR453*(1+Dash!$B$6), IF(AR454&lt;(AR453*(1-Dash!$B$7)), AR453*(1-Dash!$B$7), AR454)))</f>
        <v>1</v>
      </c>
      <c r="AS457" s="530">
        <f>IF(OR(AS453=0, AS453=""), AS454, IF(AS454&gt;(AS453*(1+Dash!$B$6)), AS453*(1+Dash!$B$6), IF(AS454&lt;(AS453*(1-Dash!$B$7)), AS453*(1-Dash!$B$7), AS454)))</f>
        <v>0</v>
      </c>
      <c r="AT457" s="530">
        <f>IF(OR(AT453=0, AT453=""), AT454, IF(AT454&gt;(AT453*(1+Dash!$B$6)), AT453*(1+Dash!$B$6), IF(AT454&lt;(AT453*(1-Dash!$B$7)), AT453*(1-Dash!$B$7), AT454)))</f>
        <v>0</v>
      </c>
      <c r="AU457" s="530">
        <f>IF(OR(AU453=0, AU453=""), AU454, IF(AU454&gt;(AU453*(1+Dash!$B$6)), AU453*(1+Dash!$B$6), IF(AU454&lt;(AU453*(1-Dash!$B$7)), AU453*(1-Dash!$B$7), AU454)))</f>
        <v>0</v>
      </c>
      <c r="AV457" s="530">
        <f>IF(OR(AV453=0, AV453=""), AV454, IF(AV454&gt;(AV453*(1+Dash!$B$6)), AV453*(1+Dash!$B$6), IF(AV454&lt;(AV453*(1-Dash!$B$7)), AV453*(1-Dash!$B$7), AV454)))</f>
        <v>0</v>
      </c>
      <c r="AW457" s="530">
        <f>IF(OR(AW453=0, AW453=""), AW454, IF(AW454&gt;(AW453*(1+Dash!$B$6)), AW453*(1+Dash!$B$6), IF(AW454&lt;(AW453*(1-Dash!$B$7)), AW453*(1-Dash!$B$7), AW454)))</f>
        <v>1</v>
      </c>
      <c r="AX457" s="530">
        <f>IF(OR(AX453=0, AX453=""), AX454, IF(AX454&gt;(AX453*(1+Dash!$B$6)), AX453*(1+Dash!$B$6), IF(AX454&lt;(AX453*(1-Dash!$B$7)), AX453*(1-Dash!$B$7), AX454)))</f>
        <v>0</v>
      </c>
      <c r="AY457" s="530">
        <f>IF(OR(AY453=0, AY453=""), AY454, IF(AY454&gt;(AY453*(1+Dash!$B$6)), AY453*(1+Dash!$B$6), IF(AY454&lt;(AY453*(1-Dash!$B$7)), AY453*(1-Dash!$B$7), AY454)))</f>
        <v>0</v>
      </c>
      <c r="AZ457" s="530">
        <f>IF(OR(AZ453=0, AZ453=""), AZ454, IF(AZ454&gt;(AZ453*(1+Dash!$B$6)), AZ453*(1+Dash!$B$6), IF(AZ454&lt;(AZ453*(1-Dash!$B$7)), AZ453*(1-Dash!$B$7), AZ454)))</f>
        <v>1</v>
      </c>
      <c r="BA457" s="530">
        <f>IF(OR(BA453=0, BA453=""), BA454, IF(BA454&gt;(BA453*(1+Dash!$B$6)), BA453*(1+Dash!$B$6), IF(BA454&lt;(BA453*(1-Dash!$B$7)), BA453*(1-Dash!$B$7), BA454)))</f>
        <v>3240</v>
      </c>
      <c r="BB457" s="530">
        <f>IF(OR(BB453=0, BB453=""), BB454, IF(BB454&gt;(BB453*(1+Dash!$B$6)), BB453*(1+Dash!$B$6), IF(BB454&lt;(BB453*(1-Dash!$B$7)), BB453*(1-Dash!$B$7), BB454)))</f>
        <v>1651.1</v>
      </c>
      <c r="BC457" s="530">
        <f>IF(OR(BC453=0, BC453=""), BC454, IF(BC454&gt;(BC453*(1+Dash!$B$6)), BC453*(1+Dash!$B$6), IF(BC454&lt;(BC453*(1-Dash!$B$7)), BC453*(1-Dash!$B$7), BC454)))</f>
        <v>1506</v>
      </c>
      <c r="BD457" s="530">
        <f>IF(OR(BD453=0, BD453=""), BD454, IF(BD454&gt;(BD453*(1+Dash!$B$6)), BD453*(1+Dash!$B$6), IF(BD454&lt;(BD453*(1-Dash!$B$7)), BD453*(1-Dash!$B$7), BD454)))</f>
        <v>694</v>
      </c>
      <c r="BE457" s="530">
        <f>IF(OR(BE453=0, BE453=""), BE454, IF(BE454&gt;(BE453*(1+Dash!$B$6)), BE453*(1+Dash!$B$6), IF(BE454&lt;(BE453*(1-Dash!$B$7)), BE453*(1-Dash!$B$7), BE454)))</f>
        <v>2304</v>
      </c>
      <c r="BF457" s="530">
        <f>IF(OR(BF453=0, BF453=""), BF454, IF(BF454&gt;(BF453*(1+Dash!$B$6)), BF453*(1+Dash!$B$6), IF(BF454&lt;(BF453*(1-Dash!$B$7)), BF453*(1-Dash!$B$7), BF454)))</f>
        <v>1235</v>
      </c>
      <c r="BG457" s="530">
        <f>IF(OR(BG453=0, BG453=""), BG454, IF(BG454&gt;(BG453*(1+Dash!$B$6)), BG453*(1+Dash!$B$6), IF(BG454&lt;(BG453*(1-Dash!$B$7)), BG453*(1-Dash!$B$7), BG454)))</f>
        <v>786.50000000000011</v>
      </c>
      <c r="BH457" s="530">
        <f>IF(OR(BH453=0, BH453=""), BH454, IF(BH454&gt;(BH453*(1+Dash!$B$6)), BH453*(1+Dash!$B$6), IF(BH454&lt;(BH453*(1-Dash!$B$7)), BH453*(1-Dash!$B$7), BH454)))</f>
        <v>352</v>
      </c>
      <c r="BI457" s="530">
        <f>IF(OR(BI453=0, BI453=""), BI454, IF(BI454&gt;(BI453*(1+Dash!$B$6)), BI453*(1+Dash!$B$6), IF(BI454&lt;(BI453*(1-Dash!$B$7)), BI453*(1-Dash!$B$7), BI454)))</f>
        <v>1012.6999999999999</v>
      </c>
      <c r="BJ457" s="530">
        <f>IF(OR(BJ453=0, BJ453=""), BJ454, IF(BJ454&gt;(BJ453*(1+Dash!$B$6)), BJ453*(1+Dash!$B$6), IF(BJ454&lt;(BJ453*(1-Dash!$B$7)), BJ453*(1-Dash!$B$7), BJ454)))</f>
        <v>457.9</v>
      </c>
      <c r="BK457" s="530">
        <f>IF(OR(BK453=0, BK453=""), BK454, IF(BK454&gt;(BK453*(1+Dash!$B$6)), BK453*(1+Dash!$B$6), IF(BK454&lt;(BK453*(1-Dash!$B$7)), BK453*(1-Dash!$B$7), BK454)))</f>
        <v>697.3</v>
      </c>
      <c r="BL457" s="530">
        <f>IF(OR(BL453=0, BL453=""), BL454, IF(BL454&gt;(BL453*(1+Dash!$B$6)), BL453*(1+Dash!$B$6), IF(BL454&lt;(BL453*(1-Dash!$B$7)), BL453*(1-Dash!$B$7), BL454)))</f>
        <v>342</v>
      </c>
      <c r="BM457" s="530">
        <f>IF(OR(BM453=0, BM453=""), BM454, IF(BM454&gt;(BM453*(1+Dash!$B$6)), BM453*(1+Dash!$B$6), IF(BM454&lt;(BM453*(1-Dash!$B$7)), BM453*(1-Dash!$B$7), BM454)))</f>
        <v>478</v>
      </c>
      <c r="BN457" s="530">
        <f>IF(OR(BN453=0, BN453=""), BN454, IF(BN454&gt;(BN453*(1+Dash!$B$6)), BN453*(1+Dash!$B$6), IF(BN454&lt;(BN453*(1-Dash!$B$7)), BN453*(1-Dash!$B$7), BN454)))</f>
        <v>85.800000000000011</v>
      </c>
      <c r="BO457" s="530">
        <f>IF(OR(BO453=0, BO453=""), BO454, IF(BO454&gt;(BO453*(1+Dash!$B$6)), BO453*(1+Dash!$B$6), IF(BO454&lt;(BO453*(1-Dash!$B$7)), BO453*(1-Dash!$B$7), BO454)))</f>
        <v>351</v>
      </c>
      <c r="BP457" s="530">
        <f>IF(OR(BP453=0, BP453=""), BP454, IF(BP454&gt;(BP453*(1+Dash!$B$6)), BP453*(1+Dash!$B$6), IF(BP454&lt;(BP453*(1-Dash!$B$7)), BP453*(1-Dash!$B$7), BP454)))</f>
        <v>291</v>
      </c>
      <c r="BQ457" s="530">
        <f>IF(OR(BQ453=0, BQ453=""), BQ454, IF(BQ454&gt;(BQ453*(1+Dash!$B$6)), BQ453*(1+Dash!$B$6), IF(BQ454&lt;(BQ453*(1-Dash!$B$7)), BQ453*(1-Dash!$B$7), BQ454)))</f>
        <v>94.600000000000009</v>
      </c>
      <c r="BR457" s="530">
        <f>IF(OR(BR453=0, BR453=""), BR454, IF(BR454&gt;(BR453*(1+Dash!$B$6)), BR453*(1+Dash!$B$6), IF(BR454&lt;(BR453*(1-Dash!$B$7)), BR453*(1-Dash!$B$7), BR454)))</f>
        <v>17.600000000000001</v>
      </c>
      <c r="BS457" s="530">
        <f>IF(OR(BS453=0, BS453=""), BS454, IF(BS454&gt;(BS453*(1+Dash!$B$6)), BS453*(1+Dash!$B$6), IF(BS454&lt;(BS453*(1-Dash!$B$7)), BS453*(1-Dash!$B$7), BS454)))</f>
        <v>69.300000000000011</v>
      </c>
      <c r="BT457" s="530">
        <f>IF(OR(BT453=0, BT453=""), BT454, IF(BT454&gt;(BT453*(1+Dash!$B$6)), BT453*(1+Dash!$B$6), IF(BT454&lt;(BT453*(1-Dash!$B$7)), BT453*(1-Dash!$B$7), BT454)))</f>
        <v>50.6</v>
      </c>
      <c r="BU457" s="530">
        <f>IF(OR(BU453=0, BU453=""), BU454, IF(BU454&gt;(BU453*(1+Dash!$B$6)), BU453*(1+Dash!$B$6), IF(BU454&lt;(BU453*(1-Dash!$B$7)), BU453*(1-Dash!$B$7), BU454)))</f>
        <v>373.34999999999997</v>
      </c>
      <c r="BV457" s="530">
        <f>IF(OR(BV453=0, BV453=""), BV454, IF(BV454&gt;(BV453*(1+Dash!$B$6)), BV453*(1+Dash!$B$6), IF(BV454&lt;(BV453*(1-Dash!$B$7)), BV453*(1-Dash!$B$7), BV454)))</f>
        <v>58.9</v>
      </c>
      <c r="BW457" s="530">
        <f>IF(OR(BW453=0, BW453=""), BW454, IF(BW454&gt;(BW453*(1+Dash!$B$6)), BW453*(1+Dash!$B$6), IF(BW454&lt;(BW453*(1-Dash!$B$7)), BW453*(1-Dash!$B$7), BW454)))</f>
        <v>272.64999999999998</v>
      </c>
      <c r="BX457" s="530">
        <f>IF(OR(BX453=0, BX453=""), BX454, IF(BX454&gt;(BX453*(1+Dash!$B$6)), BX453*(1+Dash!$B$6), IF(BX454&lt;(BX453*(1-Dash!$B$7)), BX453*(1-Dash!$B$7), BX454)))</f>
        <v>240.35</v>
      </c>
      <c r="BY457" s="530">
        <f>IF(OR(BY453=0, BY453=""), BY454, IF(BY454&gt;(BY453*(1+Dash!$B$6)), BY453*(1+Dash!$B$6), IF(BY454&lt;(BY453*(1-Dash!$B$7)), BY453*(1-Dash!$B$7), BY454)))</f>
        <v>27.549999999999997</v>
      </c>
      <c r="BZ457" s="530">
        <f>IF(OR(BZ453=0, BZ453=""), BZ454, IF(BZ454&gt;(BZ453*(1+Dash!$B$6)), BZ453*(1+Dash!$B$6), IF(BZ454&lt;(BZ453*(1-Dash!$B$7)), BZ453*(1-Dash!$B$7), BZ454)))</f>
        <v>64</v>
      </c>
      <c r="CA457" s="530">
        <f>IF(OR(CA453=0, CA453=""), CA454, IF(CA454&gt;(CA453*(1+Dash!$B$6)), CA453*(1+Dash!$B$6), IF(CA454&lt;(CA453*(1-Dash!$B$7)), CA453*(1-Dash!$B$7), CA454)))</f>
        <v>35.200000000000003</v>
      </c>
    </row>
    <row r="458" spans="1:79" s="477" customFormat="1">
      <c r="A458" s="477" t="s">
        <v>121</v>
      </c>
      <c r="B458" s="477" t="s">
        <v>1917</v>
      </c>
      <c r="C458" s="477">
        <v>2026</v>
      </c>
      <c r="D458" s="477" t="s">
        <v>1937</v>
      </c>
      <c r="E458" s="530">
        <f>IF(E455&gt;(E457*(1+Dash!$B$6)), E457*(1+Dash!$B$6), IF(E455&lt;(E457*(1-Dash!$B$7)), E457*(1-Dash!$B$7), E455))</f>
        <v>3967</v>
      </c>
      <c r="F458" s="530">
        <f>IF(F455&gt;(F457*(1+Dash!$B$6)), F457*(1+Dash!$B$6), IF(F455&lt;(F457*(1-Dash!$B$7)), F457*(1-Dash!$B$7), F455))</f>
        <v>2732</v>
      </c>
      <c r="G458" s="530">
        <f>IF(G455&gt;(G457*(1+Dash!$B$6)), G457*(1+Dash!$B$6), IF(G455&lt;(G457*(1-Dash!$B$7)), G457*(1-Dash!$B$7), G455))</f>
        <v>1496</v>
      </c>
      <c r="H458" s="530">
        <f>IF(H455&gt;(H457*(1+Dash!$B$6)), H457*(1+Dash!$B$6), IF(H455&lt;(H457*(1-Dash!$B$7)), H457*(1-Dash!$B$7), H455))</f>
        <v>1038.18</v>
      </c>
      <c r="I458" s="530">
        <f>IF(I455&gt;(I457*(1+Dash!$B$6)), I457*(1+Dash!$B$6), IF(I455&lt;(I457*(1-Dash!$B$7)), I457*(1-Dash!$B$7), I455))</f>
        <v>272.25000000000006</v>
      </c>
      <c r="J458" s="530">
        <f>IF(J455&gt;(J457*(1+Dash!$B$6)), J457*(1+Dash!$B$6), IF(J455&lt;(J457*(1-Dash!$B$7)), J457*(1-Dash!$B$7), J455))</f>
        <v>0.90249999999999997</v>
      </c>
      <c r="K458" s="530">
        <f>IF(K455&gt;(K457*(1+Dash!$B$6)), K457*(1+Dash!$B$6), IF(K455&lt;(K457*(1-Dash!$B$7)), K457*(1-Dash!$B$7), K455))</f>
        <v>0.90249999999999997</v>
      </c>
      <c r="L458" s="530">
        <f>IF(L455&gt;(L457*(1+Dash!$B$6)), L457*(1+Dash!$B$6), IF(L455&lt;(L457*(1-Dash!$B$7)), L457*(1-Dash!$B$7), L455))</f>
        <v>0.90249999999999997</v>
      </c>
      <c r="M458" s="530">
        <f>IF(M455&gt;(M457*(1+Dash!$B$6)), M457*(1+Dash!$B$6), IF(M455&lt;(M457*(1-Dash!$B$7)), M457*(1-Dash!$B$7), M455))</f>
        <v>0</v>
      </c>
      <c r="N458" s="530">
        <f>IF(N455&gt;(N457*(1+Dash!$B$6)), N457*(1+Dash!$B$6), IF(N455&lt;(N457*(1-Dash!$B$7)), N457*(1-Dash!$B$7), N455))</f>
        <v>315.81000000000006</v>
      </c>
      <c r="O458" s="530">
        <f>IF(O455&gt;(O457*(1+Dash!$B$6)), O457*(1+Dash!$B$6), IF(O455&lt;(O457*(1-Dash!$B$7)), O457*(1-Dash!$B$7), O455))</f>
        <v>39.930000000000007</v>
      </c>
      <c r="P458" s="530">
        <f>IF(P455&gt;(P457*(1+Dash!$B$6)), P457*(1+Dash!$B$6), IF(P455&lt;(P457*(1-Dash!$B$7)), P457*(1-Dash!$B$7), P455))</f>
        <v>274</v>
      </c>
      <c r="Q458" s="530">
        <f>IF(Q455&gt;(Q457*(1+Dash!$B$6)), Q457*(1+Dash!$B$6), IF(Q455&lt;(Q457*(1-Dash!$B$7)), Q457*(1-Dash!$B$7), Q455))</f>
        <v>714.78</v>
      </c>
      <c r="R458" s="530">
        <f>IF(R455&gt;(R457*(1+Dash!$B$6)), R457*(1+Dash!$B$6), IF(R455&lt;(R457*(1-Dash!$B$7)), R457*(1-Dash!$B$7), R455))</f>
        <v>576.69749999999988</v>
      </c>
      <c r="S458" s="530">
        <f>IF(S455&gt;(S457*(1+Dash!$B$6)), S457*(1+Dash!$B$6), IF(S455&lt;(S457*(1-Dash!$B$7)), S457*(1-Dash!$B$7), S455))</f>
        <v>353.78</v>
      </c>
      <c r="T458" s="530">
        <f>IF(T455&gt;(T457*(1+Dash!$B$6)), T457*(1+Dash!$B$6), IF(T455&lt;(T457*(1-Dash!$B$7)), T457*(1-Dash!$B$7), T455))</f>
        <v>102.88499999999999</v>
      </c>
      <c r="U458" s="530">
        <f>IF(U455&gt;(U457*(1+Dash!$B$6)), U457*(1+Dash!$B$6), IF(U455&lt;(U457*(1-Dash!$B$7)), U457*(1-Dash!$B$7), U455))</f>
        <v>430</v>
      </c>
      <c r="V458" s="530">
        <f>IF(V455&gt;(V457*(1+Dash!$B$6)), V457*(1+Dash!$B$6), IF(V455&lt;(V457*(1-Dash!$B$7)), V457*(1-Dash!$B$7), V455))</f>
        <v>360.09749999999997</v>
      </c>
      <c r="W458" s="530">
        <f>IF(W455&gt;(W457*(1+Dash!$B$6)), W457*(1+Dash!$B$6), IF(W455&lt;(W457*(1-Dash!$B$7)), W457*(1-Dash!$B$7), W455))</f>
        <v>169.67</v>
      </c>
      <c r="X458" s="530">
        <f>IF(X455&gt;(X457*(1+Dash!$B$6)), X457*(1+Dash!$B$6), IF(X455&lt;(X457*(1-Dash!$B$7)), X457*(1-Dash!$B$7), X455))</f>
        <v>50.539999999999992</v>
      </c>
      <c r="Y458" s="530">
        <f>IF(Y455&gt;(Y457*(1+Dash!$B$6)), Y457*(1+Dash!$B$6), IF(Y455&lt;(Y457*(1-Dash!$B$7)), Y457*(1-Dash!$B$7), Y455))</f>
        <v>295.11749999999995</v>
      </c>
      <c r="Z458" s="530">
        <f>IF(Z455&gt;(Z457*(1+Dash!$B$6)), Z457*(1+Dash!$B$6), IF(Z455&lt;(Z457*(1-Dash!$B$7)), Z457*(1-Dash!$B$7), Z455))</f>
        <v>216.6</v>
      </c>
      <c r="AA458" s="530">
        <f>IF(AA455&gt;(AA457*(1+Dash!$B$6)), AA457*(1+Dash!$B$6), IF(AA455&lt;(AA457*(1-Dash!$B$7)), AA457*(1-Dash!$B$7), AA455))</f>
        <v>184.10999999999999</v>
      </c>
      <c r="AB458" s="530">
        <f>IF(AB455&gt;(AB457*(1+Dash!$B$6)), AB457*(1+Dash!$B$6), IF(AB455&lt;(AB457*(1-Dash!$B$7)), AB457*(1-Dash!$B$7), AB455))</f>
        <v>52.344999999999992</v>
      </c>
      <c r="AC458" s="530">
        <f>IF(AC455&gt;(AC457*(1+Dash!$B$6)), AC457*(1+Dash!$B$6), IF(AC455&lt;(AC457*(1-Dash!$B$7)), AC457*(1-Dash!$B$7), AC455))</f>
        <v>1521</v>
      </c>
      <c r="AD458" s="530">
        <f>IF(AD455&gt;(AD457*(1+Dash!$B$6)), AD457*(1+Dash!$B$6), IF(AD455&lt;(AD457*(1-Dash!$B$7)), AD457*(1-Dash!$B$7), AD455))</f>
        <v>1083</v>
      </c>
      <c r="AE458" s="530">
        <f>IF(AE455&gt;(AE457*(1+Dash!$B$6)), AE457*(1+Dash!$B$6), IF(AE455&lt;(AE457*(1-Dash!$B$7)), AE457*(1-Dash!$B$7), AE455))</f>
        <v>825.78749999999991</v>
      </c>
      <c r="AF458" s="530">
        <f>IF(AF455&gt;(AF457*(1+Dash!$B$6)), AF457*(1+Dash!$B$6), IF(AF455&lt;(AF457*(1-Dash!$B$7)), AF457*(1-Dash!$B$7), AF455))</f>
        <v>376</v>
      </c>
      <c r="AG458" s="530">
        <f>IF(AG455&gt;(AG457*(1+Dash!$B$6)), AG457*(1+Dash!$B$6), IF(AG455&lt;(AG457*(1-Dash!$B$7)), AG457*(1-Dash!$B$7), AG455))</f>
        <v>837.51999999999987</v>
      </c>
      <c r="AH458" s="530">
        <f>IF(AH455&gt;(AH457*(1+Dash!$B$6)), AH457*(1+Dash!$B$6), IF(AH455&lt;(AH457*(1-Dash!$B$7)), AH457*(1-Dash!$B$7), AH455))</f>
        <v>686.8024999999999</v>
      </c>
      <c r="AI458" s="530">
        <f>IF(AI455&gt;(AI457*(1+Dash!$B$6)), AI457*(1+Dash!$B$6), IF(AI455&lt;(AI457*(1-Dash!$B$7)), AI457*(1-Dash!$B$7), AI455))</f>
        <v>354.68249999999995</v>
      </c>
      <c r="AJ458" s="530">
        <f>IF(AJ455&gt;(AJ457*(1+Dash!$B$6)), AJ457*(1+Dash!$B$6), IF(AJ455&lt;(AJ457*(1-Dash!$B$7)), AJ457*(1-Dash!$B$7), AJ455))</f>
        <v>130.86249999999998</v>
      </c>
      <c r="AK458" s="530">
        <f>IF(AK455&gt;(AK457*(1+Dash!$B$6)), AK457*(1+Dash!$B$6), IF(AK455&lt;(AK457*(1-Dash!$B$7)), AK457*(1-Dash!$B$7), AK455))</f>
        <v>884.5100000000001</v>
      </c>
      <c r="AL458" s="530">
        <f>IF(AL455&gt;(AL457*(1+Dash!$B$6)), AL457*(1+Dash!$B$6), IF(AL455&lt;(AL457*(1-Dash!$B$7)), AL457*(1-Dash!$B$7), AL455))</f>
        <v>531.19000000000005</v>
      </c>
      <c r="AM458" s="530">
        <f>IF(AM455&gt;(AM457*(1+Dash!$B$6)), AM457*(1+Dash!$B$6), IF(AM455&lt;(AM457*(1-Dash!$B$7)), AM457*(1-Dash!$B$7), AM455))</f>
        <v>581</v>
      </c>
      <c r="AN458" s="530">
        <f>IF(AN455&gt;(AN457*(1+Dash!$B$6)), AN457*(1+Dash!$B$6), IF(AN455&lt;(AN457*(1-Dash!$B$7)), AN457*(1-Dash!$B$7), AN455))</f>
        <v>246.84000000000003</v>
      </c>
      <c r="AO458" s="530">
        <f>IF(AO455&gt;(AO457*(1+Dash!$B$6)), AO457*(1+Dash!$B$6), IF(AO455&lt;(AO457*(1-Dash!$B$7)), AO457*(1-Dash!$B$7), AO455))</f>
        <v>1</v>
      </c>
      <c r="AP458" s="530">
        <f>IF(AP455&gt;(AP457*(1+Dash!$B$6)), AP457*(1+Dash!$B$6), IF(AP455&lt;(AP457*(1-Dash!$B$7)), AP457*(1-Dash!$B$7), AP455))</f>
        <v>0</v>
      </c>
      <c r="AQ458" s="530">
        <f>IF(AQ455&gt;(AQ457*(1+Dash!$B$6)), AQ457*(1+Dash!$B$6), IF(AQ455&lt;(AQ457*(1-Dash!$B$7)), AQ457*(1-Dash!$B$7), AQ455))</f>
        <v>0</v>
      </c>
      <c r="AR458" s="530">
        <f>IF(AR455&gt;(AR457*(1+Dash!$B$6)), AR457*(1+Dash!$B$6), IF(AR455&lt;(AR457*(1-Dash!$B$7)), AR457*(1-Dash!$B$7), AR455))</f>
        <v>1</v>
      </c>
      <c r="AS458" s="530">
        <f>IF(AS455&gt;(AS457*(1+Dash!$B$6)), AS457*(1+Dash!$B$6), IF(AS455&lt;(AS457*(1-Dash!$B$7)), AS457*(1-Dash!$B$7), AS455))</f>
        <v>0</v>
      </c>
      <c r="AT458" s="530">
        <f>IF(AT455&gt;(AT457*(1+Dash!$B$6)), AT457*(1+Dash!$B$6), IF(AT455&lt;(AT457*(1-Dash!$B$7)), AT457*(1-Dash!$B$7), AT455))</f>
        <v>0</v>
      </c>
      <c r="AU458" s="530">
        <f>IF(AU455&gt;(AU457*(1+Dash!$B$6)), AU457*(1+Dash!$B$6), IF(AU455&lt;(AU457*(1-Dash!$B$7)), AU457*(1-Dash!$B$7), AU455))</f>
        <v>0</v>
      </c>
      <c r="AV458" s="530">
        <f>IF(AV455&gt;(AV457*(1+Dash!$B$6)), AV457*(1+Dash!$B$6), IF(AV455&lt;(AV457*(1-Dash!$B$7)), AV457*(1-Dash!$B$7), AV455))</f>
        <v>0</v>
      </c>
      <c r="AW458" s="530">
        <f>IF(AW455&gt;(AW457*(1+Dash!$B$6)), AW457*(1+Dash!$B$6), IF(AW455&lt;(AW457*(1-Dash!$B$7)), AW457*(1-Dash!$B$7), AW455))</f>
        <v>1</v>
      </c>
      <c r="AX458" s="530">
        <f>IF(AX455&gt;(AX457*(1+Dash!$B$6)), AX457*(1+Dash!$B$6), IF(AX455&lt;(AX457*(1-Dash!$B$7)), AX457*(1-Dash!$B$7), AX455))</f>
        <v>0</v>
      </c>
      <c r="AY458" s="530">
        <f>IF(AY455&gt;(AY457*(1+Dash!$B$6)), AY457*(1+Dash!$B$6), IF(AY455&lt;(AY457*(1-Dash!$B$7)), AY457*(1-Dash!$B$7), AY455))</f>
        <v>0</v>
      </c>
      <c r="AZ458" s="530">
        <f>IF(AZ455&gt;(AZ457*(1+Dash!$B$6)), AZ457*(1+Dash!$B$6), IF(AZ455&lt;(AZ457*(1-Dash!$B$7)), AZ457*(1-Dash!$B$7), AZ455))</f>
        <v>1</v>
      </c>
      <c r="BA458" s="530">
        <f>IF(BA455&gt;(BA457*(1+Dash!$B$6)), BA457*(1+Dash!$B$6), IF(BA455&lt;(BA457*(1-Dash!$B$7)), BA457*(1-Dash!$B$7), BA455))</f>
        <v>3247</v>
      </c>
      <c r="BB458" s="530">
        <f>IF(BB455&gt;(BB457*(1+Dash!$B$6)), BB457*(1+Dash!$B$6), IF(BB455&lt;(BB457*(1-Dash!$B$7)), BB457*(1-Dash!$B$7), BB455))</f>
        <v>1627</v>
      </c>
      <c r="BC458" s="530">
        <f>IF(BC455&gt;(BC457*(1+Dash!$B$6)), BC457*(1+Dash!$B$6), IF(BC455&lt;(BC457*(1-Dash!$B$7)), BC457*(1-Dash!$B$7), BC455))</f>
        <v>1510</v>
      </c>
      <c r="BD458" s="530">
        <f>IF(BD455&gt;(BD457*(1+Dash!$B$6)), BD457*(1+Dash!$B$6), IF(BD455&lt;(BD457*(1-Dash!$B$7)), BD457*(1-Dash!$B$7), BD455))</f>
        <v>695</v>
      </c>
      <c r="BE458" s="530">
        <f>IF(BE455&gt;(BE457*(1+Dash!$B$6)), BE457*(1+Dash!$B$6), IF(BE455&lt;(BE457*(1-Dash!$B$7)), BE457*(1-Dash!$B$7), BE455))</f>
        <v>2309</v>
      </c>
      <c r="BF458" s="530">
        <f>IF(BF455&gt;(BF457*(1+Dash!$B$6)), BF457*(1+Dash!$B$6), IF(BF455&lt;(BF457*(1-Dash!$B$7)), BF457*(1-Dash!$B$7), BF455))</f>
        <v>1238</v>
      </c>
      <c r="BG458" s="530">
        <f>IF(BG455&gt;(BG457*(1+Dash!$B$6)), BG457*(1+Dash!$B$6), IF(BG455&lt;(BG457*(1-Dash!$B$7)), BG457*(1-Dash!$B$7), BG455))</f>
        <v>845</v>
      </c>
      <c r="BH458" s="530">
        <f>IF(BH455&gt;(BH457*(1+Dash!$B$6)), BH457*(1+Dash!$B$6), IF(BH455&lt;(BH457*(1-Dash!$B$7)), BH457*(1-Dash!$B$7), BH455))</f>
        <v>353</v>
      </c>
      <c r="BI458" s="530">
        <f>IF(BI455&gt;(BI457*(1+Dash!$B$6)), BI457*(1+Dash!$B$6), IF(BI455&lt;(BI457*(1-Dash!$B$7)), BI457*(1-Dash!$B$7), BI455))</f>
        <v>962.06499999999994</v>
      </c>
      <c r="BJ458" s="530">
        <f>IF(BJ455&gt;(BJ457*(1+Dash!$B$6)), BJ457*(1+Dash!$B$6), IF(BJ455&lt;(BJ457*(1-Dash!$B$7)), BJ457*(1-Dash!$B$7), BJ455))</f>
        <v>435.00499999999994</v>
      </c>
      <c r="BK458" s="530">
        <f>IF(BK455&gt;(BK457*(1+Dash!$B$6)), BK457*(1+Dash!$B$6), IF(BK455&lt;(BK457*(1-Dash!$B$7)), BK457*(1-Dash!$B$7), BK455))</f>
        <v>665</v>
      </c>
      <c r="BL458" s="530">
        <f>IF(BL455&gt;(BL457*(1+Dash!$B$6)), BL457*(1+Dash!$B$6), IF(BL455&lt;(BL457*(1-Dash!$B$7)), BL457*(1-Dash!$B$7), BL455))</f>
        <v>342</v>
      </c>
      <c r="BM458" s="530">
        <f>IF(BM455&gt;(BM457*(1+Dash!$B$6)), BM457*(1+Dash!$B$6), IF(BM455&lt;(BM457*(1-Dash!$B$7)), BM457*(1-Dash!$B$7), BM455))</f>
        <v>478</v>
      </c>
      <c r="BN458" s="530">
        <f>IF(BN455&gt;(BN457*(1+Dash!$B$6)), BN457*(1+Dash!$B$6), IF(BN455&lt;(BN457*(1-Dash!$B$7)), BN457*(1-Dash!$B$7), BN455))</f>
        <v>94.380000000000024</v>
      </c>
      <c r="BO458" s="530">
        <f>IF(BO455&gt;(BO457*(1+Dash!$B$6)), BO457*(1+Dash!$B$6), IF(BO455&lt;(BO457*(1-Dash!$B$7)), BO457*(1-Dash!$B$7), BO455))</f>
        <v>351</v>
      </c>
      <c r="BP458" s="530">
        <f>IF(BP455&gt;(BP457*(1+Dash!$B$6)), BP457*(1+Dash!$B$6), IF(BP455&lt;(BP457*(1-Dash!$B$7)), BP457*(1-Dash!$B$7), BP455))</f>
        <v>291</v>
      </c>
      <c r="BQ458" s="530">
        <f>IF(BQ455&gt;(BQ457*(1+Dash!$B$6)), BQ457*(1+Dash!$B$6), IF(BQ455&lt;(BQ457*(1-Dash!$B$7)), BQ457*(1-Dash!$B$7), BQ455))</f>
        <v>104.06000000000002</v>
      </c>
      <c r="BR458" s="530">
        <f>IF(BR455&gt;(BR457*(1+Dash!$B$6)), BR457*(1+Dash!$B$6), IF(BR455&lt;(BR457*(1-Dash!$B$7)), BR457*(1-Dash!$B$7), BR455))</f>
        <v>19.360000000000003</v>
      </c>
      <c r="BS458" s="530">
        <f>IF(BS455&gt;(BS457*(1+Dash!$B$6)), BS457*(1+Dash!$B$6), IF(BS455&lt;(BS457*(1-Dash!$B$7)), BS457*(1-Dash!$B$7), BS455))</f>
        <v>76.230000000000018</v>
      </c>
      <c r="BT458" s="530">
        <f>IF(BT455&gt;(BT457*(1+Dash!$B$6)), BT457*(1+Dash!$B$6), IF(BT455&lt;(BT457*(1-Dash!$B$7)), BT457*(1-Dash!$B$7), BT455))</f>
        <v>55.660000000000004</v>
      </c>
      <c r="BU458" s="530">
        <f>IF(BU455&gt;(BU457*(1+Dash!$B$6)), BU457*(1+Dash!$B$6), IF(BU455&lt;(BU457*(1-Dash!$B$7)), BU457*(1-Dash!$B$7), BU455))</f>
        <v>354.68249999999995</v>
      </c>
      <c r="BV458" s="530">
        <f>IF(BV455&gt;(BV457*(1+Dash!$B$6)), BV457*(1+Dash!$B$6), IF(BV455&lt;(BV457*(1-Dash!$B$7)), BV457*(1-Dash!$B$7), BV455))</f>
        <v>55.954999999999998</v>
      </c>
      <c r="BW458" s="530">
        <f>IF(BW455&gt;(BW457*(1+Dash!$B$6)), BW457*(1+Dash!$B$6), IF(BW455&lt;(BW457*(1-Dash!$B$7)), BW457*(1-Dash!$B$7), BW455))</f>
        <v>259.01749999999998</v>
      </c>
      <c r="BX458" s="530">
        <f>IF(BX455&gt;(BX457*(1+Dash!$B$6)), BX457*(1+Dash!$B$6), IF(BX455&lt;(BX457*(1-Dash!$B$7)), BX457*(1-Dash!$B$7), BX455))</f>
        <v>228.33249999999998</v>
      </c>
      <c r="BY458" s="530">
        <f>IF(BY455&gt;(BY457*(1+Dash!$B$6)), BY457*(1+Dash!$B$6), IF(BY455&lt;(BY457*(1-Dash!$B$7)), BY457*(1-Dash!$B$7), BY455))</f>
        <v>26.172499999999996</v>
      </c>
      <c r="BZ458" s="530">
        <f>IF(BZ455&gt;(BZ457*(1+Dash!$B$6)), BZ457*(1+Dash!$B$6), IF(BZ455&lt;(BZ457*(1-Dash!$B$7)), BZ457*(1-Dash!$B$7), BZ455))</f>
        <v>61</v>
      </c>
      <c r="CA458" s="530">
        <f>IF(CA455&gt;(CA457*(1+Dash!$B$6)), CA457*(1+Dash!$B$6), IF(CA455&lt;(CA457*(1-Dash!$B$7)), CA457*(1-Dash!$B$7), CA455))</f>
        <v>38.720000000000006</v>
      </c>
    </row>
    <row r="459" spans="1:79" s="477" customFormat="1">
      <c r="A459" s="477" t="s">
        <v>123</v>
      </c>
      <c r="B459" s="477" t="s">
        <v>1936</v>
      </c>
      <c r="C459" s="477">
        <v>2018</v>
      </c>
      <c r="D459" s="477" t="s">
        <v>1934</v>
      </c>
      <c r="E459" s="530">
        <v>781</v>
      </c>
      <c r="F459" s="530">
        <v>538</v>
      </c>
      <c r="G459" s="530">
        <v>389</v>
      </c>
      <c r="H459" s="530">
        <v>340</v>
      </c>
      <c r="I459" s="530">
        <v>77</v>
      </c>
      <c r="J459" s="530">
        <v>0</v>
      </c>
      <c r="K459" s="530">
        <v>0</v>
      </c>
      <c r="L459" s="530">
        <v>0</v>
      </c>
      <c r="M459" s="530">
        <v>0</v>
      </c>
      <c r="N459" s="530">
        <v>0</v>
      </c>
      <c r="O459" s="530">
        <v>0</v>
      </c>
      <c r="P459" s="530">
        <v>0</v>
      </c>
      <c r="Q459" s="530">
        <v>0</v>
      </c>
      <c r="R459" s="530">
        <v>0</v>
      </c>
      <c r="S459" s="530">
        <v>0</v>
      </c>
      <c r="T459" s="530">
        <v>0</v>
      </c>
      <c r="U459" s="530">
        <v>0</v>
      </c>
      <c r="V459" s="530">
        <v>0</v>
      </c>
      <c r="W459" s="530">
        <v>0</v>
      </c>
      <c r="X459" s="530">
        <v>0</v>
      </c>
      <c r="Y459" s="530">
        <v>0</v>
      </c>
      <c r="Z459" s="530">
        <v>0</v>
      </c>
      <c r="AA459" s="530">
        <v>0</v>
      </c>
      <c r="AB459" s="530">
        <v>0</v>
      </c>
      <c r="AC459" s="530">
        <v>404</v>
      </c>
      <c r="AD459" s="530">
        <v>288</v>
      </c>
      <c r="AE459" s="530">
        <v>238</v>
      </c>
      <c r="AF459" s="530">
        <v>115</v>
      </c>
      <c r="AG459" s="530">
        <v>165</v>
      </c>
      <c r="AH459" s="530">
        <v>111</v>
      </c>
      <c r="AI459" s="530">
        <v>82</v>
      </c>
      <c r="AJ459" s="530">
        <v>53</v>
      </c>
      <c r="AK459" s="530">
        <v>239</v>
      </c>
      <c r="AL459" s="530">
        <v>177</v>
      </c>
      <c r="AM459" s="530">
        <v>156</v>
      </c>
      <c r="AN459" s="530">
        <v>62</v>
      </c>
      <c r="AO459" s="530">
        <v>0</v>
      </c>
      <c r="AP459" s="530">
        <v>0</v>
      </c>
      <c r="AQ459" s="530">
        <v>0</v>
      </c>
      <c r="AR459" s="530">
        <v>0</v>
      </c>
      <c r="AS459" s="530">
        <v>0</v>
      </c>
      <c r="AT459" s="530">
        <v>0</v>
      </c>
      <c r="AU459" s="530">
        <v>0</v>
      </c>
      <c r="AV459" s="530">
        <v>0</v>
      </c>
      <c r="AW459" s="530">
        <v>0</v>
      </c>
      <c r="AX459" s="530">
        <v>0</v>
      </c>
      <c r="AY459" s="530">
        <v>0</v>
      </c>
      <c r="AZ459" s="530">
        <v>0</v>
      </c>
      <c r="BA459" s="530">
        <v>571</v>
      </c>
      <c r="BB459" s="530">
        <v>357</v>
      </c>
      <c r="BC459" s="530">
        <v>404</v>
      </c>
      <c r="BD459" s="530">
        <v>163</v>
      </c>
      <c r="BE459" s="530">
        <v>516</v>
      </c>
      <c r="BF459" s="530">
        <v>340</v>
      </c>
      <c r="BG459" s="530">
        <v>364</v>
      </c>
      <c r="BH459" s="530">
        <v>134</v>
      </c>
      <c r="BI459" s="530">
        <v>55</v>
      </c>
      <c r="BJ459" s="530">
        <v>17</v>
      </c>
      <c r="BK459" s="530">
        <v>40</v>
      </c>
      <c r="BL459" s="530">
        <v>29</v>
      </c>
      <c r="BM459" s="530">
        <v>0</v>
      </c>
      <c r="BN459" s="530">
        <v>0</v>
      </c>
      <c r="BO459" s="530">
        <v>0</v>
      </c>
      <c r="BP459" s="530">
        <v>0</v>
      </c>
      <c r="BQ459" s="530">
        <v>0</v>
      </c>
      <c r="BR459" s="530">
        <v>0</v>
      </c>
      <c r="BS459" s="530">
        <v>0</v>
      </c>
      <c r="BT459" s="530">
        <v>0</v>
      </c>
      <c r="BU459" s="530">
        <v>0</v>
      </c>
      <c r="BV459" s="530">
        <v>0</v>
      </c>
      <c r="BW459" s="530">
        <v>0</v>
      </c>
      <c r="BX459" s="530">
        <v>0</v>
      </c>
      <c r="BY459" s="530">
        <v>10</v>
      </c>
      <c r="BZ459" s="530">
        <v>19</v>
      </c>
      <c r="CA459" s="530">
        <v>0</v>
      </c>
    </row>
    <row r="460" spans="1:79" s="477" customFormat="1">
      <c r="A460" s="477" t="s">
        <v>123</v>
      </c>
      <c r="B460" s="477" t="s">
        <v>1936</v>
      </c>
      <c r="C460" s="477">
        <v>2019</v>
      </c>
      <c r="D460" s="477" t="s">
        <v>1934</v>
      </c>
      <c r="E460" s="530">
        <v>938</v>
      </c>
      <c r="F460" s="530">
        <v>582</v>
      </c>
      <c r="G460" s="530">
        <v>445</v>
      </c>
      <c r="H460" s="530">
        <v>321</v>
      </c>
      <c r="I460" s="530">
        <v>83</v>
      </c>
      <c r="J460" s="530">
        <v>0</v>
      </c>
      <c r="K460" s="530">
        <v>0</v>
      </c>
      <c r="L460" s="530">
        <v>0</v>
      </c>
      <c r="M460" s="530">
        <v>0</v>
      </c>
      <c r="N460" s="530">
        <v>0</v>
      </c>
      <c r="O460" s="530">
        <v>0</v>
      </c>
      <c r="P460" s="530">
        <v>0</v>
      </c>
      <c r="Q460" s="530">
        <v>0</v>
      </c>
      <c r="R460" s="530">
        <v>0</v>
      </c>
      <c r="S460" s="530">
        <v>0</v>
      </c>
      <c r="T460" s="530">
        <v>0</v>
      </c>
      <c r="U460" s="530">
        <v>0</v>
      </c>
      <c r="V460" s="530">
        <v>0</v>
      </c>
      <c r="W460" s="530">
        <v>0</v>
      </c>
      <c r="X460" s="530">
        <v>0</v>
      </c>
      <c r="Y460" s="530">
        <v>0</v>
      </c>
      <c r="Z460" s="530">
        <v>0</v>
      </c>
      <c r="AA460" s="530">
        <v>0</v>
      </c>
      <c r="AB460" s="530">
        <v>0</v>
      </c>
      <c r="AC460" s="530">
        <v>411</v>
      </c>
      <c r="AD460" s="530">
        <v>317</v>
      </c>
      <c r="AE460" s="530">
        <v>255</v>
      </c>
      <c r="AF460" s="530">
        <v>137</v>
      </c>
      <c r="AG460" s="530">
        <v>179</v>
      </c>
      <c r="AH460" s="530">
        <v>132</v>
      </c>
      <c r="AI460" s="530">
        <v>94</v>
      </c>
      <c r="AJ460" s="530">
        <v>58</v>
      </c>
      <c r="AK460" s="530">
        <v>232</v>
      </c>
      <c r="AL460" s="530">
        <v>185</v>
      </c>
      <c r="AM460" s="530">
        <v>161</v>
      </c>
      <c r="AN460" s="530">
        <v>79</v>
      </c>
      <c r="AO460" s="530">
        <v>0</v>
      </c>
      <c r="AP460" s="530">
        <v>0</v>
      </c>
      <c r="AQ460" s="530">
        <v>0</v>
      </c>
      <c r="AR460" s="530">
        <v>0</v>
      </c>
      <c r="AS460" s="530">
        <v>0</v>
      </c>
      <c r="AT460" s="530">
        <v>0</v>
      </c>
      <c r="AU460" s="530">
        <v>0</v>
      </c>
      <c r="AV460" s="530">
        <v>0</v>
      </c>
      <c r="AW460" s="530">
        <v>0</v>
      </c>
      <c r="AX460" s="530">
        <v>0</v>
      </c>
      <c r="AY460" s="530">
        <v>0</v>
      </c>
      <c r="AZ460" s="530">
        <v>0</v>
      </c>
      <c r="BA460" s="530">
        <v>759</v>
      </c>
      <c r="BB460" s="530">
        <v>542</v>
      </c>
      <c r="BC460" s="530">
        <v>485</v>
      </c>
      <c r="BD460" s="530">
        <v>160</v>
      </c>
      <c r="BE460" s="530">
        <v>678</v>
      </c>
      <c r="BF460" s="530">
        <v>510</v>
      </c>
      <c r="BG460" s="530">
        <v>427</v>
      </c>
      <c r="BH460" s="530">
        <v>123</v>
      </c>
      <c r="BI460" s="530">
        <v>81</v>
      </c>
      <c r="BJ460" s="530">
        <v>32</v>
      </c>
      <c r="BK460" s="530">
        <v>58</v>
      </c>
      <c r="BL460" s="530">
        <v>37</v>
      </c>
      <c r="BM460" s="530">
        <v>0</v>
      </c>
      <c r="BN460" s="530">
        <v>0</v>
      </c>
      <c r="BO460" s="530">
        <v>0</v>
      </c>
      <c r="BP460" s="530">
        <v>0</v>
      </c>
      <c r="BQ460" s="530">
        <v>0</v>
      </c>
      <c r="BR460" s="530">
        <v>0</v>
      </c>
      <c r="BS460" s="530">
        <v>0</v>
      </c>
      <c r="BT460" s="530">
        <v>0</v>
      </c>
      <c r="BU460" s="530">
        <v>0</v>
      </c>
      <c r="BV460" s="530">
        <v>0</v>
      </c>
      <c r="BW460" s="530">
        <v>0</v>
      </c>
      <c r="BX460" s="530">
        <v>0</v>
      </c>
      <c r="BY460" s="530">
        <v>9</v>
      </c>
      <c r="BZ460" s="530">
        <v>7</v>
      </c>
      <c r="CA460" s="530">
        <v>0</v>
      </c>
    </row>
    <row r="461" spans="1:79" s="477" customFormat="1">
      <c r="A461" s="477" t="s">
        <v>123</v>
      </c>
      <c r="B461" s="477" t="s">
        <v>1936</v>
      </c>
      <c r="C461" s="477">
        <v>2020</v>
      </c>
      <c r="D461" s="477" t="s">
        <v>1934</v>
      </c>
      <c r="E461" s="530">
        <v>985</v>
      </c>
      <c r="F461" s="530">
        <v>634</v>
      </c>
      <c r="G461" s="530">
        <v>528</v>
      </c>
      <c r="H461" s="530">
        <v>334</v>
      </c>
      <c r="I461" s="530">
        <v>76</v>
      </c>
      <c r="J461" s="530">
        <v>0</v>
      </c>
      <c r="K461" s="530">
        <v>0</v>
      </c>
      <c r="L461" s="530">
        <v>0</v>
      </c>
      <c r="M461" s="530">
        <v>0</v>
      </c>
      <c r="N461" s="530">
        <v>58</v>
      </c>
      <c r="O461" s="530">
        <v>0</v>
      </c>
      <c r="P461" s="530">
        <v>58</v>
      </c>
      <c r="Q461" s="530">
        <v>242</v>
      </c>
      <c r="R461" s="530">
        <v>0</v>
      </c>
      <c r="S461" s="530">
        <v>0</v>
      </c>
      <c r="T461" s="530">
        <v>0</v>
      </c>
      <c r="U461" s="530">
        <v>41</v>
      </c>
      <c r="V461" s="530">
        <v>0</v>
      </c>
      <c r="W461" s="530">
        <v>0</v>
      </c>
      <c r="X461" s="530">
        <v>0</v>
      </c>
      <c r="Y461" s="530">
        <v>201</v>
      </c>
      <c r="Z461" s="530">
        <v>0</v>
      </c>
      <c r="AA461" s="530">
        <v>0</v>
      </c>
      <c r="AB461" s="530">
        <v>0</v>
      </c>
      <c r="AC461" s="530">
        <v>475</v>
      </c>
      <c r="AD461" s="530">
        <v>368</v>
      </c>
      <c r="AE461" s="530">
        <v>273</v>
      </c>
      <c r="AF461" s="530">
        <v>147</v>
      </c>
      <c r="AG461" s="530">
        <v>189</v>
      </c>
      <c r="AH461" s="530">
        <v>143</v>
      </c>
      <c r="AI461" s="530">
        <v>88</v>
      </c>
      <c r="AJ461" s="530">
        <v>69</v>
      </c>
      <c r="AK461" s="530">
        <v>286</v>
      </c>
      <c r="AL461" s="530">
        <v>225</v>
      </c>
      <c r="AM461" s="530">
        <v>185</v>
      </c>
      <c r="AN461" s="530">
        <v>78</v>
      </c>
      <c r="AO461" s="530">
        <v>0</v>
      </c>
      <c r="AP461" s="530">
        <v>0</v>
      </c>
      <c r="AQ461" s="530">
        <v>0</v>
      </c>
      <c r="AR461" s="530">
        <v>0</v>
      </c>
      <c r="AS461" s="530">
        <v>0</v>
      </c>
      <c r="AT461" s="530">
        <v>0</v>
      </c>
      <c r="AU461" s="530">
        <v>0</v>
      </c>
      <c r="AV461" s="530">
        <v>0</v>
      </c>
      <c r="AW461" s="530">
        <v>0</v>
      </c>
      <c r="AX461" s="530">
        <v>0</v>
      </c>
      <c r="AY461" s="530">
        <v>0</v>
      </c>
      <c r="AZ461" s="530">
        <v>0</v>
      </c>
      <c r="BA461" s="530">
        <v>735</v>
      </c>
      <c r="BB461" s="530">
        <v>566</v>
      </c>
      <c r="BC461" s="530">
        <v>453</v>
      </c>
      <c r="BD461" s="530">
        <v>136</v>
      </c>
      <c r="BE461" s="530">
        <v>668</v>
      </c>
      <c r="BF461" s="530">
        <v>534</v>
      </c>
      <c r="BG461" s="530">
        <v>401</v>
      </c>
      <c r="BH461" s="530">
        <v>109</v>
      </c>
      <c r="BI461" s="530">
        <v>67</v>
      </c>
      <c r="BJ461" s="530">
        <v>32</v>
      </c>
      <c r="BK461" s="530">
        <v>52</v>
      </c>
      <c r="BL461" s="530">
        <v>27</v>
      </c>
      <c r="BM461" s="530">
        <v>0</v>
      </c>
      <c r="BN461" s="530">
        <v>0</v>
      </c>
      <c r="BO461" s="530">
        <v>0</v>
      </c>
      <c r="BP461" s="530">
        <v>0</v>
      </c>
      <c r="BQ461" s="530">
        <v>0</v>
      </c>
      <c r="BR461" s="530">
        <v>0</v>
      </c>
      <c r="BS461" s="530">
        <v>0</v>
      </c>
      <c r="BT461" s="530">
        <v>0</v>
      </c>
      <c r="BU461" s="530">
        <v>0</v>
      </c>
      <c r="BV461" s="530">
        <v>0</v>
      </c>
      <c r="BW461" s="530">
        <v>0</v>
      </c>
      <c r="BX461" s="530">
        <v>0</v>
      </c>
      <c r="BY461" s="530">
        <v>17</v>
      </c>
      <c r="BZ461" s="530">
        <v>6</v>
      </c>
      <c r="CA461" s="530">
        <v>0</v>
      </c>
    </row>
    <row r="462" spans="1:79" s="477" customFormat="1">
      <c r="A462" s="477" t="s">
        <v>123</v>
      </c>
      <c r="B462" s="477" t="s">
        <v>1936</v>
      </c>
      <c r="C462" s="477">
        <v>2021</v>
      </c>
      <c r="D462" s="477" t="s">
        <v>1934</v>
      </c>
      <c r="E462" s="530">
        <v>885</v>
      </c>
      <c r="F462" s="530">
        <v>688</v>
      </c>
      <c r="G462" s="530">
        <v>579</v>
      </c>
      <c r="H462" s="530">
        <v>321</v>
      </c>
      <c r="I462" s="530">
        <v>66</v>
      </c>
      <c r="J462" s="530">
        <v>0</v>
      </c>
      <c r="K462" s="530">
        <v>0</v>
      </c>
      <c r="L462" s="530">
        <v>0</v>
      </c>
      <c r="M462" s="530">
        <v>0</v>
      </c>
      <c r="N462" s="530">
        <v>48</v>
      </c>
      <c r="O462" s="530">
        <v>0</v>
      </c>
      <c r="P462" s="530">
        <v>48</v>
      </c>
      <c r="Q462" s="530">
        <v>313</v>
      </c>
      <c r="R462" s="530">
        <v>0</v>
      </c>
      <c r="S462" s="530">
        <v>0</v>
      </c>
      <c r="T462" s="530">
        <v>0</v>
      </c>
      <c r="U462" s="530">
        <v>61</v>
      </c>
      <c r="V462" s="530">
        <v>0</v>
      </c>
      <c r="W462" s="530">
        <v>0</v>
      </c>
      <c r="X462" s="530">
        <v>0</v>
      </c>
      <c r="Y462" s="530">
        <v>252</v>
      </c>
      <c r="Z462" s="530">
        <v>0</v>
      </c>
      <c r="AA462" s="530">
        <v>0</v>
      </c>
      <c r="AB462" s="530">
        <v>0</v>
      </c>
      <c r="AC462" s="530">
        <v>506</v>
      </c>
      <c r="AD462" s="530">
        <v>386</v>
      </c>
      <c r="AE462" s="530">
        <v>230</v>
      </c>
      <c r="AF462" s="530">
        <v>165</v>
      </c>
      <c r="AG462" s="530">
        <v>214</v>
      </c>
      <c r="AH462" s="530">
        <v>168</v>
      </c>
      <c r="AI462" s="530">
        <v>87</v>
      </c>
      <c r="AJ462" s="530">
        <v>82</v>
      </c>
      <c r="AK462" s="530">
        <v>292</v>
      </c>
      <c r="AL462" s="530">
        <v>218</v>
      </c>
      <c r="AM462" s="530">
        <v>143</v>
      </c>
      <c r="AN462" s="530">
        <v>83</v>
      </c>
      <c r="AO462" s="530">
        <v>0</v>
      </c>
      <c r="AP462" s="530">
        <v>0</v>
      </c>
      <c r="AQ462" s="530">
        <v>0</v>
      </c>
      <c r="AR462" s="530">
        <v>0</v>
      </c>
      <c r="AS462" s="530">
        <v>0</v>
      </c>
      <c r="AT462" s="530">
        <v>0</v>
      </c>
      <c r="AU462" s="530">
        <v>0</v>
      </c>
      <c r="AV462" s="530">
        <v>0</v>
      </c>
      <c r="AW462" s="530">
        <v>0</v>
      </c>
      <c r="AX462" s="530">
        <v>0</v>
      </c>
      <c r="AY462" s="530">
        <v>0</v>
      </c>
      <c r="AZ462" s="530">
        <v>0</v>
      </c>
      <c r="BA462" s="530">
        <v>695</v>
      </c>
      <c r="BB462" s="530">
        <v>532</v>
      </c>
      <c r="BC462" s="530">
        <v>398</v>
      </c>
      <c r="BD462" s="530">
        <v>135</v>
      </c>
      <c r="BE462" s="530">
        <v>618</v>
      </c>
      <c r="BF462" s="530">
        <v>497</v>
      </c>
      <c r="BG462" s="530">
        <v>342</v>
      </c>
      <c r="BH462" s="530">
        <v>97</v>
      </c>
      <c r="BI462" s="530">
        <v>77</v>
      </c>
      <c r="BJ462" s="530">
        <v>35</v>
      </c>
      <c r="BK462" s="530">
        <v>56</v>
      </c>
      <c r="BL462" s="530">
        <v>38</v>
      </c>
      <c r="BM462" s="530">
        <v>0</v>
      </c>
      <c r="BN462" s="530">
        <v>0</v>
      </c>
      <c r="BO462" s="530">
        <v>0</v>
      </c>
      <c r="BP462" s="530">
        <v>0</v>
      </c>
      <c r="BQ462" s="530">
        <v>0</v>
      </c>
      <c r="BR462" s="530">
        <v>0</v>
      </c>
      <c r="BS462" s="530">
        <v>0</v>
      </c>
      <c r="BT462" s="530">
        <v>0</v>
      </c>
      <c r="BU462" s="530">
        <v>0</v>
      </c>
      <c r="BV462" s="530">
        <v>0</v>
      </c>
      <c r="BW462" s="530">
        <v>0</v>
      </c>
      <c r="BX462" s="530">
        <v>0</v>
      </c>
      <c r="BY462" s="530">
        <v>24</v>
      </c>
      <c r="BZ462" s="530">
        <v>10</v>
      </c>
      <c r="CA462" s="530">
        <v>0</v>
      </c>
    </row>
    <row r="463" spans="1:79" s="477" customFormat="1">
      <c r="A463" s="477" t="s">
        <v>123</v>
      </c>
      <c r="B463" s="477" t="s">
        <v>1936</v>
      </c>
      <c r="C463" s="477">
        <v>2022</v>
      </c>
      <c r="D463" s="477" t="s">
        <v>1934</v>
      </c>
      <c r="E463" s="530">
        <v>807</v>
      </c>
      <c r="F463" s="530">
        <v>686</v>
      </c>
      <c r="G463" s="530">
        <v>558</v>
      </c>
      <c r="H463" s="530">
        <v>296</v>
      </c>
      <c r="I463" s="530">
        <v>63</v>
      </c>
      <c r="J463" s="530">
        <v>0</v>
      </c>
      <c r="K463" s="530">
        <v>0</v>
      </c>
      <c r="L463" s="530">
        <v>0</v>
      </c>
      <c r="M463" s="530">
        <v>0</v>
      </c>
      <c r="N463" s="530">
        <v>43</v>
      </c>
      <c r="O463" s="530">
        <v>0</v>
      </c>
      <c r="P463" s="530">
        <v>43</v>
      </c>
      <c r="Q463" s="530">
        <v>387</v>
      </c>
      <c r="R463" s="530">
        <v>0</v>
      </c>
      <c r="S463" s="530">
        <v>0</v>
      </c>
      <c r="T463" s="530">
        <v>0</v>
      </c>
      <c r="U463" s="530">
        <v>42</v>
      </c>
      <c r="V463" s="530">
        <v>0</v>
      </c>
      <c r="W463" s="530">
        <v>0</v>
      </c>
      <c r="X463" s="530">
        <v>0</v>
      </c>
      <c r="Y463" s="530">
        <v>345</v>
      </c>
      <c r="Z463" s="530">
        <v>0</v>
      </c>
      <c r="AA463" s="530">
        <v>0</v>
      </c>
      <c r="AB463" s="530">
        <v>0</v>
      </c>
      <c r="AC463" s="530">
        <v>508</v>
      </c>
      <c r="AD463" s="530">
        <v>386</v>
      </c>
      <c r="AE463" s="530">
        <v>259</v>
      </c>
      <c r="AF463" s="530">
        <v>130</v>
      </c>
      <c r="AG463" s="530">
        <v>216</v>
      </c>
      <c r="AH463" s="530">
        <v>157</v>
      </c>
      <c r="AI463" s="530">
        <v>100</v>
      </c>
      <c r="AJ463" s="530">
        <v>64</v>
      </c>
      <c r="AK463" s="530">
        <v>292</v>
      </c>
      <c r="AL463" s="530">
        <v>229</v>
      </c>
      <c r="AM463" s="530">
        <v>159</v>
      </c>
      <c r="AN463" s="530">
        <v>66</v>
      </c>
      <c r="AO463" s="530">
        <v>0</v>
      </c>
      <c r="AP463" s="530">
        <v>0</v>
      </c>
      <c r="AQ463" s="530">
        <v>0</v>
      </c>
      <c r="AR463" s="530">
        <v>0</v>
      </c>
      <c r="AS463" s="530">
        <v>0</v>
      </c>
      <c r="AT463" s="530">
        <v>0</v>
      </c>
      <c r="AU463" s="530">
        <v>0</v>
      </c>
      <c r="AV463" s="530">
        <v>0</v>
      </c>
      <c r="AW463" s="530">
        <v>0</v>
      </c>
      <c r="AX463" s="530">
        <v>0</v>
      </c>
      <c r="AY463" s="530">
        <v>0</v>
      </c>
      <c r="AZ463" s="530">
        <v>0</v>
      </c>
      <c r="BA463" s="530">
        <v>622</v>
      </c>
      <c r="BB463" s="530">
        <v>486</v>
      </c>
      <c r="BC463" s="530">
        <v>345</v>
      </c>
      <c r="BD463" s="530">
        <v>99</v>
      </c>
      <c r="BE463" s="530">
        <v>567</v>
      </c>
      <c r="BF463" s="530">
        <v>459</v>
      </c>
      <c r="BG463" s="530">
        <v>303</v>
      </c>
      <c r="BH463" s="530">
        <v>74</v>
      </c>
      <c r="BI463" s="530">
        <v>55</v>
      </c>
      <c r="BJ463" s="530">
        <v>27</v>
      </c>
      <c r="BK463" s="530">
        <v>42</v>
      </c>
      <c r="BL463" s="530">
        <v>25</v>
      </c>
      <c r="BM463" s="530">
        <v>0</v>
      </c>
      <c r="BN463" s="530">
        <v>0</v>
      </c>
      <c r="BO463" s="530">
        <v>0</v>
      </c>
      <c r="BP463" s="530">
        <v>0</v>
      </c>
      <c r="BQ463" s="530">
        <v>0</v>
      </c>
      <c r="BR463" s="530">
        <v>0</v>
      </c>
      <c r="BS463" s="530">
        <v>0</v>
      </c>
      <c r="BT463" s="530">
        <v>0</v>
      </c>
      <c r="BU463" s="530">
        <v>0</v>
      </c>
      <c r="BV463" s="530">
        <v>0</v>
      </c>
      <c r="BW463" s="530">
        <v>0</v>
      </c>
      <c r="BX463" s="530">
        <v>0</v>
      </c>
      <c r="BY463" s="530">
        <v>33</v>
      </c>
      <c r="BZ463" s="530">
        <v>23</v>
      </c>
      <c r="CA463" s="530">
        <v>0</v>
      </c>
    </row>
    <row r="464" spans="1:79" s="477" customFormat="1">
      <c r="A464" s="477" t="s">
        <v>123</v>
      </c>
      <c r="B464" s="477" t="s">
        <v>1936</v>
      </c>
      <c r="C464" s="477">
        <v>2023</v>
      </c>
      <c r="D464" s="477" t="s">
        <v>1934</v>
      </c>
      <c r="E464" s="530">
        <v>924</v>
      </c>
      <c r="F464" s="530">
        <v>619</v>
      </c>
      <c r="G464" s="530">
        <v>517</v>
      </c>
      <c r="H464" s="530">
        <v>275</v>
      </c>
      <c r="I464" s="530">
        <v>58</v>
      </c>
      <c r="J464" s="530">
        <v>0</v>
      </c>
      <c r="K464" s="530">
        <v>0</v>
      </c>
      <c r="L464" s="530">
        <v>0</v>
      </c>
      <c r="M464" s="530">
        <v>0</v>
      </c>
      <c r="N464" s="530">
        <v>114</v>
      </c>
      <c r="O464" s="530">
        <v>0</v>
      </c>
      <c r="P464" s="530">
        <v>114</v>
      </c>
      <c r="Q464" s="530">
        <v>0</v>
      </c>
      <c r="R464" s="530">
        <v>0</v>
      </c>
      <c r="S464" s="530">
        <v>0</v>
      </c>
      <c r="T464" s="530">
        <v>0</v>
      </c>
      <c r="U464" s="530">
        <v>0</v>
      </c>
      <c r="V464" s="530">
        <v>0</v>
      </c>
      <c r="W464" s="530">
        <v>0</v>
      </c>
      <c r="X464" s="530">
        <v>0</v>
      </c>
      <c r="Y464" s="530">
        <v>0</v>
      </c>
      <c r="Z464" s="530">
        <v>0</v>
      </c>
      <c r="AA464" s="530">
        <v>0</v>
      </c>
      <c r="AB464" s="530">
        <v>0</v>
      </c>
      <c r="AC464" s="530">
        <v>490</v>
      </c>
      <c r="AD464" s="530">
        <v>390</v>
      </c>
      <c r="AE464" s="530">
        <v>267</v>
      </c>
      <c r="AF464" s="530">
        <v>99</v>
      </c>
      <c r="AG464" s="530">
        <v>162</v>
      </c>
      <c r="AH464" s="530">
        <v>135</v>
      </c>
      <c r="AI464" s="530">
        <v>79</v>
      </c>
      <c r="AJ464" s="530">
        <v>24</v>
      </c>
      <c r="AK464" s="530">
        <v>328</v>
      </c>
      <c r="AL464" s="530">
        <v>255</v>
      </c>
      <c r="AM464" s="530">
        <v>188</v>
      </c>
      <c r="AN464" s="530">
        <v>75</v>
      </c>
      <c r="AO464" s="530">
        <v>0</v>
      </c>
      <c r="AP464" s="530">
        <v>0</v>
      </c>
      <c r="AQ464" s="530">
        <v>0</v>
      </c>
      <c r="AR464" s="530">
        <v>0</v>
      </c>
      <c r="AS464" s="530">
        <v>0</v>
      </c>
      <c r="AT464" s="530">
        <v>0</v>
      </c>
      <c r="AU464" s="530">
        <v>0</v>
      </c>
      <c r="AV464" s="530">
        <v>0</v>
      </c>
      <c r="AW464" s="530">
        <v>0</v>
      </c>
      <c r="AX464" s="530">
        <v>0</v>
      </c>
      <c r="AY464" s="530">
        <v>0</v>
      </c>
      <c r="AZ464" s="530">
        <v>0</v>
      </c>
      <c r="BA464" s="530">
        <v>574</v>
      </c>
      <c r="BB464" s="530">
        <v>416</v>
      </c>
      <c r="BC464" s="530">
        <v>329</v>
      </c>
      <c r="BD464" s="530">
        <v>111</v>
      </c>
      <c r="BE464" s="530">
        <v>510</v>
      </c>
      <c r="BF464" s="530">
        <v>387</v>
      </c>
      <c r="BG464" s="530">
        <v>278</v>
      </c>
      <c r="BH464" s="530">
        <v>76</v>
      </c>
      <c r="BI464" s="530">
        <v>64</v>
      </c>
      <c r="BJ464" s="530">
        <v>29</v>
      </c>
      <c r="BK464" s="530">
        <v>51</v>
      </c>
      <c r="BL464" s="530">
        <v>35</v>
      </c>
      <c r="BM464" s="530">
        <v>0</v>
      </c>
      <c r="BN464" s="530">
        <v>0</v>
      </c>
      <c r="BO464" s="530">
        <v>0</v>
      </c>
      <c r="BP464" s="530">
        <v>0</v>
      </c>
      <c r="BQ464" s="530">
        <v>0</v>
      </c>
      <c r="BR464" s="530">
        <v>0</v>
      </c>
      <c r="BS464" s="530">
        <v>0</v>
      </c>
      <c r="BT464" s="530">
        <v>0</v>
      </c>
      <c r="BU464" s="530">
        <v>0</v>
      </c>
      <c r="BV464" s="530">
        <v>0</v>
      </c>
      <c r="BW464" s="530">
        <v>0</v>
      </c>
      <c r="BX464" s="530">
        <v>0</v>
      </c>
      <c r="BY464" s="530">
        <v>21</v>
      </c>
      <c r="BZ464" s="530">
        <v>15</v>
      </c>
      <c r="CA464" s="530">
        <v>0</v>
      </c>
    </row>
    <row r="465" spans="1:79" s="477" customFormat="1">
      <c r="A465" s="477" t="s">
        <v>123</v>
      </c>
      <c r="B465" s="477" t="s">
        <v>1936</v>
      </c>
      <c r="C465" s="477">
        <v>2024</v>
      </c>
      <c r="D465" s="477" t="s">
        <v>1934</v>
      </c>
      <c r="E465" s="530">
        <v>1017</v>
      </c>
      <c r="F465" s="530">
        <v>587</v>
      </c>
      <c r="G465" s="530">
        <v>457</v>
      </c>
      <c r="H465" s="530">
        <v>246</v>
      </c>
      <c r="I465" s="530">
        <v>39</v>
      </c>
      <c r="J465" s="530">
        <v>0</v>
      </c>
      <c r="K465" s="530">
        <v>0</v>
      </c>
      <c r="L465" s="530">
        <v>0</v>
      </c>
      <c r="M465" s="530">
        <v>0</v>
      </c>
      <c r="N465" s="530">
        <v>388</v>
      </c>
      <c r="O465" s="530">
        <v>11</v>
      </c>
      <c r="P465" s="530">
        <v>377</v>
      </c>
      <c r="Q465" s="530">
        <v>0</v>
      </c>
      <c r="R465" s="530">
        <v>0</v>
      </c>
      <c r="S465" s="530">
        <v>0</v>
      </c>
      <c r="T465" s="530">
        <v>0</v>
      </c>
      <c r="U465" s="530">
        <v>0</v>
      </c>
      <c r="V465" s="530">
        <v>0</v>
      </c>
      <c r="W465" s="530">
        <v>0</v>
      </c>
      <c r="X465" s="530">
        <v>0</v>
      </c>
      <c r="Y465" s="530">
        <v>0</v>
      </c>
      <c r="Z465" s="530">
        <v>0</v>
      </c>
      <c r="AA465" s="530">
        <v>0</v>
      </c>
      <c r="AB465" s="530">
        <v>0</v>
      </c>
      <c r="AC465" s="530">
        <v>556</v>
      </c>
      <c r="AD465" s="530">
        <v>429</v>
      </c>
      <c r="AE465" s="530">
        <v>305</v>
      </c>
      <c r="AF465" s="530">
        <v>110</v>
      </c>
      <c r="AG465" s="530">
        <v>182</v>
      </c>
      <c r="AH465" s="530">
        <v>129</v>
      </c>
      <c r="AI465" s="530">
        <v>54</v>
      </c>
      <c r="AJ465" s="530">
        <v>11</v>
      </c>
      <c r="AK465" s="530">
        <v>374</v>
      </c>
      <c r="AL465" s="530">
        <v>300</v>
      </c>
      <c r="AM465" s="530">
        <v>251</v>
      </c>
      <c r="AN465" s="530">
        <v>99</v>
      </c>
      <c r="AO465" s="530">
        <v>0</v>
      </c>
      <c r="AP465" s="530">
        <v>0</v>
      </c>
      <c r="AQ465" s="530">
        <v>0</v>
      </c>
      <c r="AR465" s="530">
        <v>0</v>
      </c>
      <c r="AS465" s="530">
        <v>0</v>
      </c>
      <c r="AT465" s="530">
        <v>0</v>
      </c>
      <c r="AU465" s="530">
        <v>0</v>
      </c>
      <c r="AV465" s="530">
        <v>0</v>
      </c>
      <c r="AW465" s="530">
        <v>0</v>
      </c>
      <c r="AX465" s="530">
        <v>0</v>
      </c>
      <c r="AY465" s="530">
        <v>0</v>
      </c>
      <c r="AZ465" s="530">
        <v>0</v>
      </c>
      <c r="BA465" s="530">
        <v>533</v>
      </c>
      <c r="BB465" s="530">
        <v>407</v>
      </c>
      <c r="BC465" s="530">
        <v>299</v>
      </c>
      <c r="BD465" s="530">
        <v>86</v>
      </c>
      <c r="BE465" s="530">
        <v>471</v>
      </c>
      <c r="BF465" s="530">
        <v>382</v>
      </c>
      <c r="BG465" s="530">
        <v>252</v>
      </c>
      <c r="BH465" s="530">
        <v>48</v>
      </c>
      <c r="BI465" s="530">
        <v>62</v>
      </c>
      <c r="BJ465" s="530">
        <v>25</v>
      </c>
      <c r="BK465" s="530">
        <v>47</v>
      </c>
      <c r="BL465" s="530">
        <v>38</v>
      </c>
      <c r="BM465" s="530">
        <v>0</v>
      </c>
      <c r="BN465" s="530">
        <v>0</v>
      </c>
      <c r="BO465" s="530">
        <v>0</v>
      </c>
      <c r="BP465" s="530">
        <v>0</v>
      </c>
      <c r="BQ465" s="530">
        <v>0</v>
      </c>
      <c r="BR465" s="530">
        <v>0</v>
      </c>
      <c r="BS465" s="530">
        <v>0</v>
      </c>
      <c r="BT465" s="530">
        <v>0</v>
      </c>
      <c r="BU465" s="530">
        <v>0</v>
      </c>
      <c r="BV465" s="530">
        <v>0</v>
      </c>
      <c r="BW465" s="530">
        <v>0</v>
      </c>
      <c r="BX465" s="530">
        <v>0</v>
      </c>
      <c r="BY465" s="530">
        <v>32</v>
      </c>
      <c r="BZ465" s="530">
        <v>28</v>
      </c>
      <c r="CA465" s="530">
        <v>0</v>
      </c>
    </row>
    <row r="466" spans="1:79" s="477" customFormat="1">
      <c r="A466" s="477" t="s">
        <v>123</v>
      </c>
      <c r="B466" s="477" t="s">
        <v>1936</v>
      </c>
      <c r="C466" s="477">
        <v>2025</v>
      </c>
      <c r="D466" s="477" t="s">
        <v>1935</v>
      </c>
      <c r="E466" s="530">
        <v>907</v>
      </c>
      <c r="F466" s="530">
        <v>619</v>
      </c>
      <c r="G466" s="530">
        <v>494</v>
      </c>
      <c r="H466" s="530">
        <v>307</v>
      </c>
      <c r="I466" s="530">
        <v>67</v>
      </c>
      <c r="J466" s="530">
        <v>0</v>
      </c>
      <c r="K466" s="530">
        <v>0</v>
      </c>
      <c r="L466" s="530">
        <v>0</v>
      </c>
      <c r="M466" s="530">
        <v>0</v>
      </c>
      <c r="N466" s="530">
        <v>550</v>
      </c>
      <c r="O466" s="530">
        <v>3</v>
      </c>
      <c r="P466" s="530">
        <v>547</v>
      </c>
      <c r="Q466" s="530">
        <v>188</v>
      </c>
      <c r="R466" s="530">
        <v>0</v>
      </c>
      <c r="S466" s="530">
        <v>0</v>
      </c>
      <c r="T466" s="530">
        <v>0</v>
      </c>
      <c r="U466" s="530">
        <v>30</v>
      </c>
      <c r="V466" s="530">
        <v>0</v>
      </c>
      <c r="W466" s="530">
        <v>0</v>
      </c>
      <c r="X466" s="530">
        <v>0</v>
      </c>
      <c r="Y466" s="530">
        <v>158</v>
      </c>
      <c r="Z466" s="530">
        <v>0</v>
      </c>
      <c r="AA466" s="530">
        <v>0</v>
      </c>
      <c r="AB466" s="530">
        <v>0</v>
      </c>
      <c r="AC466" s="530">
        <v>556</v>
      </c>
      <c r="AD466" s="530">
        <v>425</v>
      </c>
      <c r="AE466" s="530">
        <v>305</v>
      </c>
      <c r="AF466" s="530">
        <v>152</v>
      </c>
      <c r="AG466" s="530">
        <v>218</v>
      </c>
      <c r="AH466" s="530">
        <v>163</v>
      </c>
      <c r="AI466" s="530">
        <v>99</v>
      </c>
      <c r="AJ466" s="530">
        <v>58</v>
      </c>
      <c r="AK466" s="530">
        <v>338</v>
      </c>
      <c r="AL466" s="530">
        <v>262</v>
      </c>
      <c r="AM466" s="530">
        <v>206</v>
      </c>
      <c r="AN466" s="530">
        <v>94</v>
      </c>
      <c r="AO466" s="530">
        <v>0</v>
      </c>
      <c r="AP466" s="530">
        <v>0</v>
      </c>
      <c r="AQ466" s="530">
        <v>0</v>
      </c>
      <c r="AR466" s="530">
        <v>0</v>
      </c>
      <c r="AS466" s="530">
        <v>0</v>
      </c>
      <c r="AT466" s="530">
        <v>0</v>
      </c>
      <c r="AU466" s="530">
        <v>0</v>
      </c>
      <c r="AV466" s="530">
        <v>0</v>
      </c>
      <c r="AW466" s="530">
        <v>0</v>
      </c>
      <c r="AX466" s="530">
        <v>0</v>
      </c>
      <c r="AY466" s="530">
        <v>0</v>
      </c>
      <c r="AZ466" s="530">
        <v>0</v>
      </c>
      <c r="BA466" s="530">
        <v>533</v>
      </c>
      <c r="BB466" s="530">
        <v>392</v>
      </c>
      <c r="BC466" s="530">
        <v>322</v>
      </c>
      <c r="BD466" s="530">
        <v>106</v>
      </c>
      <c r="BE466" s="530">
        <v>478</v>
      </c>
      <c r="BF466" s="530">
        <v>369</v>
      </c>
      <c r="BG466" s="530">
        <v>280</v>
      </c>
      <c r="BH466" s="530">
        <v>77</v>
      </c>
      <c r="BI466" s="530">
        <v>55</v>
      </c>
      <c r="BJ466" s="530">
        <v>23</v>
      </c>
      <c r="BK466" s="530">
        <v>42</v>
      </c>
      <c r="BL466" s="530">
        <v>29</v>
      </c>
      <c r="BM466" s="530">
        <v>0</v>
      </c>
      <c r="BN466" s="530">
        <v>0</v>
      </c>
      <c r="BO466" s="530">
        <v>0</v>
      </c>
      <c r="BP466" s="530">
        <v>0</v>
      </c>
      <c r="BQ466" s="530">
        <v>0</v>
      </c>
      <c r="BR466" s="530">
        <v>0</v>
      </c>
      <c r="BS466" s="530">
        <v>0</v>
      </c>
      <c r="BT466" s="530">
        <v>0</v>
      </c>
      <c r="BU466" s="530">
        <v>0</v>
      </c>
      <c r="BV466" s="530">
        <v>0</v>
      </c>
      <c r="BW466" s="530">
        <v>0</v>
      </c>
      <c r="BX466" s="530">
        <v>0</v>
      </c>
      <c r="BY466" s="530">
        <v>34</v>
      </c>
      <c r="BZ466" s="530">
        <v>15</v>
      </c>
      <c r="CA466" s="530">
        <v>0</v>
      </c>
    </row>
    <row r="467" spans="1:79" s="477" customFormat="1">
      <c r="A467" s="477" t="s">
        <v>123</v>
      </c>
      <c r="B467" s="477" t="s">
        <v>1936</v>
      </c>
      <c r="C467" s="477">
        <v>2026</v>
      </c>
      <c r="D467" s="477" t="s">
        <v>1935</v>
      </c>
      <c r="E467" s="530">
        <v>907</v>
      </c>
      <c r="F467" s="530">
        <v>619</v>
      </c>
      <c r="G467" s="530">
        <v>494</v>
      </c>
      <c r="H467" s="530">
        <v>307</v>
      </c>
      <c r="I467" s="530">
        <v>67</v>
      </c>
      <c r="J467" s="530">
        <v>0</v>
      </c>
      <c r="K467" s="530">
        <v>0</v>
      </c>
      <c r="L467" s="530">
        <v>0</v>
      </c>
      <c r="M467" s="530">
        <v>0</v>
      </c>
      <c r="N467" s="530">
        <v>730</v>
      </c>
      <c r="O467" s="530">
        <v>4</v>
      </c>
      <c r="P467" s="530">
        <v>726</v>
      </c>
      <c r="Q467" s="530">
        <v>188</v>
      </c>
      <c r="R467" s="530">
        <v>0</v>
      </c>
      <c r="S467" s="530">
        <v>0</v>
      </c>
      <c r="T467" s="530">
        <v>0</v>
      </c>
      <c r="U467" s="530">
        <v>30</v>
      </c>
      <c r="V467" s="530">
        <v>0</v>
      </c>
      <c r="W467" s="530">
        <v>0</v>
      </c>
      <c r="X467" s="530">
        <v>0</v>
      </c>
      <c r="Y467" s="530">
        <v>158</v>
      </c>
      <c r="Z467" s="530">
        <v>0</v>
      </c>
      <c r="AA467" s="530">
        <v>0</v>
      </c>
      <c r="AB467" s="530">
        <v>0</v>
      </c>
      <c r="AC467" s="530">
        <v>556</v>
      </c>
      <c r="AD467" s="530">
        <v>425</v>
      </c>
      <c r="AE467" s="530">
        <v>305</v>
      </c>
      <c r="AF467" s="530">
        <v>152</v>
      </c>
      <c r="AG467" s="530">
        <v>218</v>
      </c>
      <c r="AH467" s="530">
        <v>163</v>
      </c>
      <c r="AI467" s="530">
        <v>99</v>
      </c>
      <c r="AJ467" s="530">
        <v>58</v>
      </c>
      <c r="AK467" s="530">
        <v>338</v>
      </c>
      <c r="AL467" s="530">
        <v>262</v>
      </c>
      <c r="AM467" s="530">
        <v>206</v>
      </c>
      <c r="AN467" s="530">
        <v>94</v>
      </c>
      <c r="AO467" s="530">
        <v>0</v>
      </c>
      <c r="AP467" s="530">
        <v>0</v>
      </c>
      <c r="AQ467" s="530">
        <v>0</v>
      </c>
      <c r="AR467" s="530">
        <v>0</v>
      </c>
      <c r="AS467" s="530">
        <v>0</v>
      </c>
      <c r="AT467" s="530">
        <v>0</v>
      </c>
      <c r="AU467" s="530">
        <v>0</v>
      </c>
      <c r="AV467" s="530">
        <v>0</v>
      </c>
      <c r="AW467" s="530">
        <v>0</v>
      </c>
      <c r="AX467" s="530">
        <v>0</v>
      </c>
      <c r="AY467" s="530">
        <v>0</v>
      </c>
      <c r="AZ467" s="530">
        <v>0</v>
      </c>
      <c r="BA467" s="530">
        <v>533</v>
      </c>
      <c r="BB467" s="530">
        <v>392</v>
      </c>
      <c r="BC467" s="530">
        <v>322</v>
      </c>
      <c r="BD467" s="530">
        <v>106</v>
      </c>
      <c r="BE467" s="530">
        <v>478</v>
      </c>
      <c r="BF467" s="530">
        <v>369</v>
      </c>
      <c r="BG467" s="530">
        <v>280</v>
      </c>
      <c r="BH467" s="530">
        <v>77</v>
      </c>
      <c r="BI467" s="530">
        <v>55</v>
      </c>
      <c r="BJ467" s="530">
        <v>23</v>
      </c>
      <c r="BK467" s="530">
        <v>42</v>
      </c>
      <c r="BL467" s="530">
        <v>29</v>
      </c>
      <c r="BM467" s="530">
        <v>0</v>
      </c>
      <c r="BN467" s="530">
        <v>0</v>
      </c>
      <c r="BO467" s="530">
        <v>0</v>
      </c>
      <c r="BP467" s="530">
        <v>0</v>
      </c>
      <c r="BQ467" s="530">
        <v>0</v>
      </c>
      <c r="BR467" s="530">
        <v>0</v>
      </c>
      <c r="BS467" s="530">
        <v>0</v>
      </c>
      <c r="BT467" s="530">
        <v>0</v>
      </c>
      <c r="BU467" s="530">
        <v>0</v>
      </c>
      <c r="BV467" s="530">
        <v>0</v>
      </c>
      <c r="BW467" s="530">
        <v>0</v>
      </c>
      <c r="BX467" s="530">
        <v>0</v>
      </c>
      <c r="BY467" s="530">
        <v>37</v>
      </c>
      <c r="BZ467" s="530">
        <v>15</v>
      </c>
      <c r="CA467" s="530">
        <v>0</v>
      </c>
    </row>
    <row r="468" spans="1:79" s="477" customFormat="1">
      <c r="A468" s="477" t="s">
        <v>123</v>
      </c>
      <c r="B468" s="477" t="s">
        <v>1936</v>
      </c>
      <c r="C468" s="477">
        <v>2024</v>
      </c>
      <c r="D468" s="477" t="s">
        <v>1937</v>
      </c>
      <c r="E468" s="530">
        <f t="shared" ref="E468:AJ468" si="114">E465</f>
        <v>1017</v>
      </c>
      <c r="F468" s="530">
        <f t="shared" si="114"/>
        <v>587</v>
      </c>
      <c r="G468" s="530">
        <f t="shared" si="114"/>
        <v>457</v>
      </c>
      <c r="H468" s="530">
        <f t="shared" si="114"/>
        <v>246</v>
      </c>
      <c r="I468" s="530">
        <f t="shared" si="114"/>
        <v>39</v>
      </c>
      <c r="J468" s="530">
        <f t="shared" si="114"/>
        <v>0</v>
      </c>
      <c r="K468" s="530">
        <f t="shared" si="114"/>
        <v>0</v>
      </c>
      <c r="L468" s="530">
        <f t="shared" si="114"/>
        <v>0</v>
      </c>
      <c r="M468" s="530">
        <f t="shared" si="114"/>
        <v>0</v>
      </c>
      <c r="N468" s="530">
        <f t="shared" si="114"/>
        <v>388</v>
      </c>
      <c r="O468" s="530">
        <f t="shared" si="114"/>
        <v>11</v>
      </c>
      <c r="P468" s="530">
        <f t="shared" si="114"/>
        <v>377</v>
      </c>
      <c r="Q468" s="530">
        <f t="shared" si="114"/>
        <v>0</v>
      </c>
      <c r="R468" s="530">
        <f t="shared" si="114"/>
        <v>0</v>
      </c>
      <c r="S468" s="530">
        <f t="shared" si="114"/>
        <v>0</v>
      </c>
      <c r="T468" s="530">
        <f t="shared" si="114"/>
        <v>0</v>
      </c>
      <c r="U468" s="530">
        <f t="shared" si="114"/>
        <v>0</v>
      </c>
      <c r="V468" s="530">
        <f t="shared" si="114"/>
        <v>0</v>
      </c>
      <c r="W468" s="530">
        <f t="shared" si="114"/>
        <v>0</v>
      </c>
      <c r="X468" s="530">
        <f t="shared" si="114"/>
        <v>0</v>
      </c>
      <c r="Y468" s="530">
        <f t="shared" si="114"/>
        <v>0</v>
      </c>
      <c r="Z468" s="530">
        <f t="shared" si="114"/>
        <v>0</v>
      </c>
      <c r="AA468" s="530">
        <f t="shared" si="114"/>
        <v>0</v>
      </c>
      <c r="AB468" s="530">
        <f t="shared" si="114"/>
        <v>0</v>
      </c>
      <c r="AC468" s="530">
        <f t="shared" si="114"/>
        <v>556</v>
      </c>
      <c r="AD468" s="530">
        <f t="shared" si="114"/>
        <v>429</v>
      </c>
      <c r="AE468" s="530">
        <f t="shared" si="114"/>
        <v>305</v>
      </c>
      <c r="AF468" s="530">
        <f t="shared" si="114"/>
        <v>110</v>
      </c>
      <c r="AG468" s="530">
        <f t="shared" si="114"/>
        <v>182</v>
      </c>
      <c r="AH468" s="530">
        <f t="shared" si="114"/>
        <v>129</v>
      </c>
      <c r="AI468" s="530">
        <f t="shared" si="114"/>
        <v>54</v>
      </c>
      <c r="AJ468" s="530">
        <f t="shared" si="114"/>
        <v>11</v>
      </c>
      <c r="AK468" s="530">
        <f t="shared" ref="AK468:BP468" si="115">AK465</f>
        <v>374</v>
      </c>
      <c r="AL468" s="530">
        <f t="shared" si="115"/>
        <v>300</v>
      </c>
      <c r="AM468" s="530">
        <f t="shared" si="115"/>
        <v>251</v>
      </c>
      <c r="AN468" s="530">
        <f t="shared" si="115"/>
        <v>99</v>
      </c>
      <c r="AO468" s="530">
        <f t="shared" si="115"/>
        <v>0</v>
      </c>
      <c r="AP468" s="530">
        <f t="shared" si="115"/>
        <v>0</v>
      </c>
      <c r="AQ468" s="530">
        <f t="shared" si="115"/>
        <v>0</v>
      </c>
      <c r="AR468" s="530">
        <f t="shared" si="115"/>
        <v>0</v>
      </c>
      <c r="AS468" s="530">
        <f t="shared" si="115"/>
        <v>0</v>
      </c>
      <c r="AT468" s="530">
        <f t="shared" si="115"/>
        <v>0</v>
      </c>
      <c r="AU468" s="530">
        <f t="shared" si="115"/>
        <v>0</v>
      </c>
      <c r="AV468" s="530">
        <f t="shared" si="115"/>
        <v>0</v>
      </c>
      <c r="AW468" s="530">
        <f t="shared" si="115"/>
        <v>0</v>
      </c>
      <c r="AX468" s="530">
        <f t="shared" si="115"/>
        <v>0</v>
      </c>
      <c r="AY468" s="530">
        <f t="shared" si="115"/>
        <v>0</v>
      </c>
      <c r="AZ468" s="530">
        <f t="shared" si="115"/>
        <v>0</v>
      </c>
      <c r="BA468" s="530">
        <f t="shared" si="115"/>
        <v>533</v>
      </c>
      <c r="BB468" s="530">
        <f t="shared" si="115"/>
        <v>407</v>
      </c>
      <c r="BC468" s="530">
        <f t="shared" si="115"/>
        <v>299</v>
      </c>
      <c r="BD468" s="530">
        <f t="shared" si="115"/>
        <v>86</v>
      </c>
      <c r="BE468" s="530">
        <f t="shared" si="115"/>
        <v>471</v>
      </c>
      <c r="BF468" s="530">
        <f t="shared" si="115"/>
        <v>382</v>
      </c>
      <c r="BG468" s="530">
        <f t="shared" si="115"/>
        <v>252</v>
      </c>
      <c r="BH468" s="530">
        <f t="shared" si="115"/>
        <v>48</v>
      </c>
      <c r="BI468" s="530">
        <f t="shared" si="115"/>
        <v>62</v>
      </c>
      <c r="BJ468" s="530">
        <f t="shared" si="115"/>
        <v>25</v>
      </c>
      <c r="BK468" s="530">
        <f t="shared" si="115"/>
        <v>47</v>
      </c>
      <c r="BL468" s="530">
        <f t="shared" si="115"/>
        <v>38</v>
      </c>
      <c r="BM468" s="530">
        <f t="shared" si="115"/>
        <v>0</v>
      </c>
      <c r="BN468" s="530">
        <f t="shared" si="115"/>
        <v>0</v>
      </c>
      <c r="BO468" s="530">
        <f t="shared" si="115"/>
        <v>0</v>
      </c>
      <c r="BP468" s="530">
        <f t="shared" si="115"/>
        <v>0</v>
      </c>
      <c r="BQ468" s="530">
        <f t="shared" ref="BQ468:BX468" si="116">BQ465</f>
        <v>0</v>
      </c>
      <c r="BR468" s="530">
        <f t="shared" si="116"/>
        <v>0</v>
      </c>
      <c r="BS468" s="530">
        <f t="shared" si="116"/>
        <v>0</v>
      </c>
      <c r="BT468" s="530">
        <f t="shared" si="116"/>
        <v>0</v>
      </c>
      <c r="BU468" s="530">
        <f t="shared" si="116"/>
        <v>0</v>
      </c>
      <c r="BV468" s="530">
        <f t="shared" si="116"/>
        <v>0</v>
      </c>
      <c r="BW468" s="530">
        <f t="shared" si="116"/>
        <v>0</v>
      </c>
      <c r="BX468" s="530">
        <f t="shared" si="116"/>
        <v>0</v>
      </c>
      <c r="BY468" s="530">
        <f>IF(OR(BY464=0,BY464=""), BY465,IF(BY465&gt;(BY464*(1+Dash!$B$6)), BY464*(1+Dash!$B$6), IF(BY465&lt;(BY464*(1-Dash!$B$7)), BY464*(1-Dash!$B$7), BY465)))</f>
        <v>23.1</v>
      </c>
      <c r="BZ468" s="530">
        <f>IF(OR(BZ464=0,BZ464=""), BZ465,IF(BZ465&gt;(BZ464*(1+Dash!$B$6)), BZ464*(1+Dash!$B$6), IF(BZ465&lt;(BZ464*(1-Dash!$B$7)), BZ464*(1-Dash!$B$7), BZ465)))</f>
        <v>16.5</v>
      </c>
      <c r="CA468" s="530">
        <f>IF(OR(CA464=0,CA464=""), CA465,IF(CA465&gt;(CA464*(1+Dash!$B$6)), CA464*(1+Dash!$B$6), IF(CA465&lt;(CA464*(1-Dash!$B$7)), CA464*(1-Dash!$B$7), CA465)))</f>
        <v>0</v>
      </c>
    </row>
    <row r="469" spans="1:79" s="477" customFormat="1">
      <c r="A469" s="477" t="s">
        <v>123</v>
      </c>
      <c r="B469" s="477" t="s">
        <v>1936</v>
      </c>
      <c r="C469" s="477">
        <v>2025</v>
      </c>
      <c r="D469" s="477" t="s">
        <v>1937</v>
      </c>
      <c r="E469" s="530">
        <f>IF(OR(E465=0, E465=""), E466, IF(E466&gt;(E465*(1+Dash!$B$6)), E465*(1+Dash!$B$6), IF(E466&lt;(E465*(1-Dash!$B$7)), E465*(1-Dash!$B$7), E466)))</f>
        <v>966.15</v>
      </c>
      <c r="F469" s="530">
        <f>IF(OR(F465=0, F465=""), F466, IF(F466&gt;(F465*(1+Dash!$B$6)), F465*(1+Dash!$B$6), IF(F466&lt;(F465*(1-Dash!$B$7)), F465*(1-Dash!$B$7), F466)))</f>
        <v>619</v>
      </c>
      <c r="G469" s="530">
        <f>IF(OR(G465=0, G465=""), G466, IF(G466&gt;(G465*(1+Dash!$B$6)), G465*(1+Dash!$B$6), IF(G466&lt;(G465*(1-Dash!$B$7)), G465*(1-Dash!$B$7), G466)))</f>
        <v>494</v>
      </c>
      <c r="H469" s="530">
        <f>IF(OR(H465=0, H465=""), H466, IF(H466&gt;(H465*(1+Dash!$B$6)), H465*(1+Dash!$B$6), IF(H466&lt;(H465*(1-Dash!$B$7)), H465*(1-Dash!$B$7), H466)))</f>
        <v>270.60000000000002</v>
      </c>
      <c r="I469" s="530">
        <f>IF(OR(I465=0, I465=""), I466, IF(I466&gt;(I465*(1+Dash!$B$6)), I465*(1+Dash!$B$6), IF(I466&lt;(I465*(1-Dash!$B$7)), I465*(1-Dash!$B$7), I466)))</f>
        <v>42.900000000000006</v>
      </c>
      <c r="J469" s="530">
        <f>IF(OR(J465=0, J465=""), J466, IF(J466&gt;(J465*(1+Dash!$B$6)), J465*(1+Dash!$B$6), IF(J466&lt;(J465*(1-Dash!$B$7)), J465*(1-Dash!$B$7), J466)))</f>
        <v>0</v>
      </c>
      <c r="K469" s="530">
        <f>IF(OR(K465=0, K465=""), K466, IF(K466&gt;(K465*(1+Dash!$B$6)), K465*(1+Dash!$B$6), IF(K466&lt;(K465*(1-Dash!$B$7)), K465*(1-Dash!$B$7), K466)))</f>
        <v>0</v>
      </c>
      <c r="L469" s="530">
        <f>IF(OR(L465=0, L465=""), L466, IF(L466&gt;(L465*(1+Dash!$B$6)), L465*(1+Dash!$B$6), IF(L466&lt;(L465*(1-Dash!$B$7)), L465*(1-Dash!$B$7), L466)))</f>
        <v>0</v>
      </c>
      <c r="M469" s="530">
        <f>IF(OR(M465=0, M465=""), M466, IF(M466&gt;(M465*(1+Dash!$B$6)), M465*(1+Dash!$B$6), IF(M466&lt;(M465*(1-Dash!$B$7)), M465*(1-Dash!$B$7), M466)))</f>
        <v>0</v>
      </c>
      <c r="N469" s="530">
        <f>IF(OR(N465=0, N465=""), N466, IF(N466&gt;(N465*(1+Dash!$B$6)), N465*(1+Dash!$B$6), IF(N466&lt;(N465*(1-Dash!$B$7)), N465*(1-Dash!$B$7), N466)))</f>
        <v>426.8</v>
      </c>
      <c r="O469" s="530">
        <f>IF(OR(O465=0, O465=""), O466, IF(O466&gt;(O465*(1+Dash!$B$6)), O465*(1+Dash!$B$6), IF(O466&lt;(O465*(1-Dash!$B$7)), O465*(1-Dash!$B$7), O466)))</f>
        <v>10.45</v>
      </c>
      <c r="P469" s="530">
        <f>IF(OR(P465=0, P465=""), P466, IF(P466&gt;(P465*(1+Dash!$B$6)), P465*(1+Dash!$B$6), IF(P466&lt;(P465*(1-Dash!$B$7)), P465*(1-Dash!$B$7), P466)))</f>
        <v>414.70000000000005</v>
      </c>
      <c r="Q469" s="530">
        <f>IF(OR(Q465=0, Q465=""), Q466, IF(Q466&gt;(Q465*(1+Dash!$B$6)), Q465*(1+Dash!$B$6), IF(Q466&lt;(Q465*(1-Dash!$B$7)), Q465*(1-Dash!$B$7), Q466)))</f>
        <v>188</v>
      </c>
      <c r="R469" s="530">
        <f>IF(OR(R465=0, R465=""), R466, IF(R466&gt;(R465*(1+Dash!$B$6)), R465*(1+Dash!$B$6), IF(R466&lt;(R465*(1-Dash!$B$7)), R465*(1-Dash!$B$7), R466)))</f>
        <v>0</v>
      </c>
      <c r="S469" s="530">
        <f>IF(OR(S465=0, S465=""), S466, IF(S466&gt;(S465*(1+Dash!$B$6)), S465*(1+Dash!$B$6), IF(S466&lt;(S465*(1-Dash!$B$7)), S465*(1-Dash!$B$7), S466)))</f>
        <v>0</v>
      </c>
      <c r="T469" s="530">
        <f>IF(OR(T465=0, T465=""), T466, IF(T466&gt;(T465*(1+Dash!$B$6)), T465*(1+Dash!$B$6), IF(T466&lt;(T465*(1-Dash!$B$7)), T465*(1-Dash!$B$7), T466)))</f>
        <v>0</v>
      </c>
      <c r="U469" s="530">
        <f>IF(OR(U465=0, U465=""), U466, IF(U466&gt;(U465*(1+Dash!$B$6)), U465*(1+Dash!$B$6), IF(U466&lt;(U465*(1-Dash!$B$7)), U465*(1-Dash!$B$7), U466)))</f>
        <v>30</v>
      </c>
      <c r="V469" s="530">
        <f>IF(OR(V465=0, V465=""), V466, IF(V466&gt;(V465*(1+Dash!$B$6)), V465*(1+Dash!$B$6), IF(V466&lt;(V465*(1-Dash!$B$7)), V465*(1-Dash!$B$7), V466)))</f>
        <v>0</v>
      </c>
      <c r="W469" s="530">
        <f>IF(OR(W465=0, W465=""), W466, IF(W466&gt;(W465*(1+Dash!$B$6)), W465*(1+Dash!$B$6), IF(W466&lt;(W465*(1-Dash!$B$7)), W465*(1-Dash!$B$7), W466)))</f>
        <v>0</v>
      </c>
      <c r="X469" s="530">
        <f>IF(OR(X465=0, X465=""), X466, IF(X466&gt;(X465*(1+Dash!$B$6)), X465*(1+Dash!$B$6), IF(X466&lt;(X465*(1-Dash!$B$7)), X465*(1-Dash!$B$7), X466)))</f>
        <v>0</v>
      </c>
      <c r="Y469" s="530">
        <f>IF(OR(Y465=0, Y465=""), Y466, IF(Y466&gt;(Y465*(1+Dash!$B$6)), Y465*(1+Dash!$B$6), IF(Y466&lt;(Y465*(1-Dash!$B$7)), Y465*(1-Dash!$B$7), Y466)))</f>
        <v>158</v>
      </c>
      <c r="Z469" s="530">
        <f>IF(OR(Z465=0, Z465=""), Z466, IF(Z466&gt;(Z465*(1+Dash!$B$6)), Z465*(1+Dash!$B$6), IF(Z466&lt;(Z465*(1-Dash!$B$7)), Z465*(1-Dash!$B$7), Z466)))</f>
        <v>0</v>
      </c>
      <c r="AA469" s="530">
        <f>IF(OR(AA465=0, AA465=""), AA466, IF(AA466&gt;(AA465*(1+Dash!$B$6)), AA465*(1+Dash!$B$6), IF(AA466&lt;(AA465*(1-Dash!$B$7)), AA465*(1-Dash!$B$7), AA466)))</f>
        <v>0</v>
      </c>
      <c r="AB469" s="530">
        <f>IF(OR(AB465=0, AB465=""), AB466, IF(AB466&gt;(AB465*(1+Dash!$B$6)), AB465*(1+Dash!$B$6), IF(AB466&lt;(AB465*(1-Dash!$B$7)), AB465*(1-Dash!$B$7), AB466)))</f>
        <v>0</v>
      </c>
      <c r="AC469" s="530">
        <f>IF(OR(AC465=0, AC465=""), AC466, IF(AC466&gt;(AC465*(1+Dash!$B$6)), AC465*(1+Dash!$B$6), IF(AC466&lt;(AC465*(1-Dash!$B$7)), AC465*(1-Dash!$B$7), AC466)))</f>
        <v>556</v>
      </c>
      <c r="AD469" s="530">
        <f>IF(OR(AD465=0, AD465=""), AD466, IF(AD466&gt;(AD465*(1+Dash!$B$6)), AD465*(1+Dash!$B$6), IF(AD466&lt;(AD465*(1-Dash!$B$7)), AD465*(1-Dash!$B$7), AD466)))</f>
        <v>425</v>
      </c>
      <c r="AE469" s="530">
        <f>IF(OR(AE465=0, AE465=""), AE466, IF(AE466&gt;(AE465*(1+Dash!$B$6)), AE465*(1+Dash!$B$6), IF(AE466&lt;(AE465*(1-Dash!$B$7)), AE465*(1-Dash!$B$7), AE466)))</f>
        <v>305</v>
      </c>
      <c r="AF469" s="530">
        <f>IF(OR(AF465=0, AF465=""), AF466, IF(AF466&gt;(AF465*(1+Dash!$B$6)), AF465*(1+Dash!$B$6), IF(AF466&lt;(AF465*(1-Dash!$B$7)), AF465*(1-Dash!$B$7), AF466)))</f>
        <v>121.00000000000001</v>
      </c>
      <c r="AG469" s="530">
        <f>IF(OR(AG465=0, AG465=""), AG466, IF(AG466&gt;(AG465*(1+Dash!$B$6)), AG465*(1+Dash!$B$6), IF(AG466&lt;(AG465*(1-Dash!$B$7)), AG465*(1-Dash!$B$7), AG466)))</f>
        <v>200.20000000000002</v>
      </c>
      <c r="AH469" s="530">
        <f>IF(OR(AH465=0, AH465=""), AH466, IF(AH466&gt;(AH465*(1+Dash!$B$6)), AH465*(1+Dash!$B$6), IF(AH466&lt;(AH465*(1-Dash!$B$7)), AH465*(1-Dash!$B$7), AH466)))</f>
        <v>141.9</v>
      </c>
      <c r="AI469" s="530">
        <f>IF(OR(AI465=0, AI465=""), AI466, IF(AI466&gt;(AI465*(1+Dash!$B$6)), AI465*(1+Dash!$B$6), IF(AI466&lt;(AI465*(1-Dash!$B$7)), AI465*(1-Dash!$B$7), AI466)))</f>
        <v>59.400000000000006</v>
      </c>
      <c r="AJ469" s="530">
        <f>IF(OR(AJ465=0, AJ465=""), AJ466, IF(AJ466&gt;(AJ465*(1+Dash!$B$6)), AJ465*(1+Dash!$B$6), IF(AJ466&lt;(AJ465*(1-Dash!$B$7)), AJ465*(1-Dash!$B$7), AJ466)))</f>
        <v>12.100000000000001</v>
      </c>
      <c r="AK469" s="530">
        <f>IF(OR(AK465=0, AK465=""), AK466, IF(AK466&gt;(AK465*(1+Dash!$B$6)), AK465*(1+Dash!$B$6), IF(AK466&lt;(AK465*(1-Dash!$B$7)), AK465*(1-Dash!$B$7), AK466)))</f>
        <v>355.3</v>
      </c>
      <c r="AL469" s="530">
        <f>IF(OR(AL465=0, AL465=""), AL466, IF(AL466&gt;(AL465*(1+Dash!$B$6)), AL465*(1+Dash!$B$6), IF(AL466&lt;(AL465*(1-Dash!$B$7)), AL465*(1-Dash!$B$7), AL466)))</f>
        <v>285</v>
      </c>
      <c r="AM469" s="530">
        <f>IF(OR(AM465=0, AM465=""), AM466, IF(AM466&gt;(AM465*(1+Dash!$B$6)), AM465*(1+Dash!$B$6), IF(AM466&lt;(AM465*(1-Dash!$B$7)), AM465*(1-Dash!$B$7), AM466)))</f>
        <v>238.45</v>
      </c>
      <c r="AN469" s="530">
        <f>IF(OR(AN465=0, AN465=""), AN466, IF(AN466&gt;(AN465*(1+Dash!$B$6)), AN465*(1+Dash!$B$6), IF(AN466&lt;(AN465*(1-Dash!$B$7)), AN465*(1-Dash!$B$7), AN466)))</f>
        <v>94.05</v>
      </c>
      <c r="AO469" s="530">
        <f>IF(OR(AO465=0, AO465=""), AO466, IF(AO466&gt;(AO465*(1+Dash!$B$6)), AO465*(1+Dash!$B$6), IF(AO466&lt;(AO465*(1-Dash!$B$7)), AO465*(1-Dash!$B$7), AO466)))</f>
        <v>0</v>
      </c>
      <c r="AP469" s="530">
        <f>IF(OR(AP465=0, AP465=""), AP466, IF(AP466&gt;(AP465*(1+Dash!$B$6)), AP465*(1+Dash!$B$6), IF(AP466&lt;(AP465*(1-Dash!$B$7)), AP465*(1-Dash!$B$7), AP466)))</f>
        <v>0</v>
      </c>
      <c r="AQ469" s="530">
        <f>IF(OR(AQ465=0, AQ465=""), AQ466, IF(AQ466&gt;(AQ465*(1+Dash!$B$6)), AQ465*(1+Dash!$B$6), IF(AQ466&lt;(AQ465*(1-Dash!$B$7)), AQ465*(1-Dash!$B$7), AQ466)))</f>
        <v>0</v>
      </c>
      <c r="AR469" s="530">
        <f>IF(OR(AR465=0, AR465=""), AR466, IF(AR466&gt;(AR465*(1+Dash!$B$6)), AR465*(1+Dash!$B$6), IF(AR466&lt;(AR465*(1-Dash!$B$7)), AR465*(1-Dash!$B$7), AR466)))</f>
        <v>0</v>
      </c>
      <c r="AS469" s="530">
        <f>IF(OR(AS465=0, AS465=""), AS466, IF(AS466&gt;(AS465*(1+Dash!$B$6)), AS465*(1+Dash!$B$6), IF(AS466&lt;(AS465*(1-Dash!$B$7)), AS465*(1-Dash!$B$7), AS466)))</f>
        <v>0</v>
      </c>
      <c r="AT469" s="530">
        <f>IF(OR(AT465=0, AT465=""), AT466, IF(AT466&gt;(AT465*(1+Dash!$B$6)), AT465*(1+Dash!$B$6), IF(AT466&lt;(AT465*(1-Dash!$B$7)), AT465*(1-Dash!$B$7), AT466)))</f>
        <v>0</v>
      </c>
      <c r="AU469" s="530">
        <f>IF(OR(AU465=0, AU465=""), AU466, IF(AU466&gt;(AU465*(1+Dash!$B$6)), AU465*(1+Dash!$B$6), IF(AU466&lt;(AU465*(1-Dash!$B$7)), AU465*(1-Dash!$B$7), AU466)))</f>
        <v>0</v>
      </c>
      <c r="AV469" s="530">
        <f>IF(OR(AV465=0, AV465=""), AV466, IF(AV466&gt;(AV465*(1+Dash!$B$6)), AV465*(1+Dash!$B$6), IF(AV466&lt;(AV465*(1-Dash!$B$7)), AV465*(1-Dash!$B$7), AV466)))</f>
        <v>0</v>
      </c>
      <c r="AW469" s="530">
        <f>IF(OR(AW465=0, AW465=""), AW466, IF(AW466&gt;(AW465*(1+Dash!$B$6)), AW465*(1+Dash!$B$6), IF(AW466&lt;(AW465*(1-Dash!$B$7)), AW465*(1-Dash!$B$7), AW466)))</f>
        <v>0</v>
      </c>
      <c r="AX469" s="530">
        <f>IF(OR(AX465=0, AX465=""), AX466, IF(AX466&gt;(AX465*(1+Dash!$B$6)), AX465*(1+Dash!$B$6), IF(AX466&lt;(AX465*(1-Dash!$B$7)), AX465*(1-Dash!$B$7), AX466)))</f>
        <v>0</v>
      </c>
      <c r="AY469" s="530">
        <f>IF(OR(AY465=0, AY465=""), AY466, IF(AY466&gt;(AY465*(1+Dash!$B$6)), AY465*(1+Dash!$B$6), IF(AY466&lt;(AY465*(1-Dash!$B$7)), AY465*(1-Dash!$B$7), AY466)))</f>
        <v>0</v>
      </c>
      <c r="AZ469" s="530">
        <f>IF(OR(AZ465=0, AZ465=""), AZ466, IF(AZ466&gt;(AZ465*(1+Dash!$B$6)), AZ465*(1+Dash!$B$6), IF(AZ466&lt;(AZ465*(1-Dash!$B$7)), AZ465*(1-Dash!$B$7), AZ466)))</f>
        <v>0</v>
      </c>
      <c r="BA469" s="530">
        <f>IF(OR(BA465=0, BA465=""), BA466, IF(BA466&gt;(BA465*(1+Dash!$B$6)), BA465*(1+Dash!$B$6), IF(BA466&lt;(BA465*(1-Dash!$B$7)), BA465*(1-Dash!$B$7), BA466)))</f>
        <v>533</v>
      </c>
      <c r="BB469" s="530">
        <f>IF(OR(BB465=0, BB465=""), BB466, IF(BB466&gt;(BB465*(1+Dash!$B$6)), BB465*(1+Dash!$B$6), IF(BB466&lt;(BB465*(1-Dash!$B$7)), BB465*(1-Dash!$B$7), BB466)))</f>
        <v>392</v>
      </c>
      <c r="BC469" s="530">
        <f>IF(OR(BC465=0, BC465=""), BC466, IF(BC466&gt;(BC465*(1+Dash!$B$6)), BC465*(1+Dash!$B$6), IF(BC466&lt;(BC465*(1-Dash!$B$7)), BC465*(1-Dash!$B$7), BC466)))</f>
        <v>322</v>
      </c>
      <c r="BD469" s="530">
        <f>IF(OR(BD465=0, BD465=""), BD466, IF(BD466&gt;(BD465*(1+Dash!$B$6)), BD465*(1+Dash!$B$6), IF(BD466&lt;(BD465*(1-Dash!$B$7)), BD465*(1-Dash!$B$7), BD466)))</f>
        <v>94.600000000000009</v>
      </c>
      <c r="BE469" s="530">
        <f>IF(OR(BE465=0, BE465=""), BE466, IF(BE466&gt;(BE465*(1+Dash!$B$6)), BE465*(1+Dash!$B$6), IF(BE466&lt;(BE465*(1-Dash!$B$7)), BE465*(1-Dash!$B$7), BE466)))</f>
        <v>478</v>
      </c>
      <c r="BF469" s="530">
        <f>IF(OR(BF465=0, BF465=""), BF466, IF(BF466&gt;(BF465*(1+Dash!$B$6)), BF465*(1+Dash!$B$6), IF(BF466&lt;(BF465*(1-Dash!$B$7)), BF465*(1-Dash!$B$7), BF466)))</f>
        <v>369</v>
      </c>
      <c r="BG469" s="530">
        <f>IF(OR(BG465=0, BG465=""), BG466, IF(BG466&gt;(BG465*(1+Dash!$B$6)), BG465*(1+Dash!$B$6), IF(BG466&lt;(BG465*(1-Dash!$B$7)), BG465*(1-Dash!$B$7), BG466)))</f>
        <v>277.20000000000005</v>
      </c>
      <c r="BH469" s="530">
        <f>IF(OR(BH465=0, BH465=""), BH466, IF(BH466&gt;(BH465*(1+Dash!$B$6)), BH465*(1+Dash!$B$6), IF(BH466&lt;(BH465*(1-Dash!$B$7)), BH465*(1-Dash!$B$7), BH466)))</f>
        <v>52.800000000000004</v>
      </c>
      <c r="BI469" s="530">
        <f>IF(OR(BI465=0, BI465=""), BI466, IF(BI466&gt;(BI465*(1+Dash!$B$6)), BI465*(1+Dash!$B$6), IF(BI466&lt;(BI465*(1-Dash!$B$7)), BI465*(1-Dash!$B$7), BI466)))</f>
        <v>58.9</v>
      </c>
      <c r="BJ469" s="530">
        <f>IF(OR(BJ465=0, BJ465=""), BJ466, IF(BJ466&gt;(BJ465*(1+Dash!$B$6)), BJ465*(1+Dash!$B$6), IF(BJ466&lt;(BJ465*(1-Dash!$B$7)), BJ465*(1-Dash!$B$7), BJ466)))</f>
        <v>23.75</v>
      </c>
      <c r="BK469" s="530">
        <f>IF(OR(BK465=0, BK465=""), BK466, IF(BK466&gt;(BK465*(1+Dash!$B$6)), BK465*(1+Dash!$B$6), IF(BK466&lt;(BK465*(1-Dash!$B$7)), BK465*(1-Dash!$B$7), BK466)))</f>
        <v>44.65</v>
      </c>
      <c r="BL469" s="530">
        <f>IF(OR(BL465=0, BL465=""), BL466, IF(BL466&gt;(BL465*(1+Dash!$B$6)), BL465*(1+Dash!$B$6), IF(BL466&lt;(BL465*(1-Dash!$B$7)), BL465*(1-Dash!$B$7), BL466)))</f>
        <v>36.1</v>
      </c>
      <c r="BM469" s="530">
        <f>IF(OR(BM465=0, BM465=""), BM466, IF(BM466&gt;(BM465*(1+Dash!$B$6)), BM465*(1+Dash!$B$6), IF(BM466&lt;(BM465*(1-Dash!$B$7)), BM465*(1-Dash!$B$7), BM466)))</f>
        <v>0</v>
      </c>
      <c r="BN469" s="530">
        <f>IF(OR(BN465=0, BN465=""), BN466, IF(BN466&gt;(BN465*(1+Dash!$B$6)), BN465*(1+Dash!$B$6), IF(BN466&lt;(BN465*(1-Dash!$B$7)), BN465*(1-Dash!$B$7), BN466)))</f>
        <v>0</v>
      </c>
      <c r="BO469" s="530">
        <f>IF(OR(BO465=0, BO465=""), BO466, IF(BO466&gt;(BO465*(1+Dash!$B$6)), BO465*(1+Dash!$B$6), IF(BO466&lt;(BO465*(1-Dash!$B$7)), BO465*(1-Dash!$B$7), BO466)))</f>
        <v>0</v>
      </c>
      <c r="BP469" s="530">
        <f>IF(OR(BP465=0, BP465=""), BP466, IF(BP466&gt;(BP465*(1+Dash!$B$6)), BP465*(1+Dash!$B$6), IF(BP466&lt;(BP465*(1-Dash!$B$7)), BP465*(1-Dash!$B$7), BP466)))</f>
        <v>0</v>
      </c>
      <c r="BQ469" s="530">
        <f>IF(OR(BQ465=0, BQ465=""), BQ466, IF(BQ466&gt;(BQ465*(1+Dash!$B$6)), BQ465*(1+Dash!$B$6), IF(BQ466&lt;(BQ465*(1-Dash!$B$7)), BQ465*(1-Dash!$B$7), BQ466)))</f>
        <v>0</v>
      </c>
      <c r="BR469" s="530">
        <f>IF(OR(BR465=0, BR465=""), BR466, IF(BR466&gt;(BR465*(1+Dash!$B$6)), BR465*(1+Dash!$B$6), IF(BR466&lt;(BR465*(1-Dash!$B$7)), BR465*(1-Dash!$B$7), BR466)))</f>
        <v>0</v>
      </c>
      <c r="BS469" s="530">
        <f>IF(OR(BS465=0, BS465=""), BS466, IF(BS466&gt;(BS465*(1+Dash!$B$6)), BS465*(1+Dash!$B$6), IF(BS466&lt;(BS465*(1-Dash!$B$7)), BS465*(1-Dash!$B$7), BS466)))</f>
        <v>0</v>
      </c>
      <c r="BT469" s="530">
        <f>IF(OR(BT465=0, BT465=""), BT466, IF(BT466&gt;(BT465*(1+Dash!$B$6)), BT465*(1+Dash!$B$6), IF(BT466&lt;(BT465*(1-Dash!$B$7)), BT465*(1-Dash!$B$7), BT466)))</f>
        <v>0</v>
      </c>
      <c r="BU469" s="530">
        <f>IF(OR(BU465=0, BU465=""), BU466, IF(BU466&gt;(BU465*(1+Dash!$B$6)), BU465*(1+Dash!$B$6), IF(BU466&lt;(BU465*(1-Dash!$B$7)), BU465*(1-Dash!$B$7), BU466)))</f>
        <v>0</v>
      </c>
      <c r="BV469" s="530">
        <f>IF(OR(BV465=0, BV465=""), BV466, IF(BV466&gt;(BV465*(1+Dash!$B$6)), BV465*(1+Dash!$B$6), IF(BV466&lt;(BV465*(1-Dash!$B$7)), BV465*(1-Dash!$B$7), BV466)))</f>
        <v>0</v>
      </c>
      <c r="BW469" s="530">
        <f>IF(OR(BW465=0, BW465=""), BW466, IF(BW466&gt;(BW465*(1+Dash!$B$6)), BW465*(1+Dash!$B$6), IF(BW466&lt;(BW465*(1-Dash!$B$7)), BW465*(1-Dash!$B$7), BW466)))</f>
        <v>0</v>
      </c>
      <c r="BX469" s="530">
        <f>IF(OR(BX465=0, BX465=""), BX466, IF(BX466&gt;(BX465*(1+Dash!$B$6)), BX465*(1+Dash!$B$6), IF(BX466&lt;(BX465*(1-Dash!$B$7)), BX465*(1-Dash!$B$7), BX466)))</f>
        <v>0</v>
      </c>
      <c r="BY469" s="530">
        <f>IF(OR(BY465=0, BY465=""), BY466, IF(BY466&gt;(BY465*(1+Dash!$B$6)), BY465*(1+Dash!$B$6), IF(BY466&lt;(BY465*(1-Dash!$B$7)), BY465*(1-Dash!$B$7), BY466)))</f>
        <v>34</v>
      </c>
      <c r="BZ469" s="530">
        <f>IF(OR(BZ465=0, BZ465=""), BZ466, IF(BZ466&gt;(BZ465*(1+Dash!$B$6)), BZ465*(1+Dash!$B$6), IF(BZ466&lt;(BZ465*(1-Dash!$B$7)), BZ465*(1-Dash!$B$7), BZ466)))</f>
        <v>26.599999999999998</v>
      </c>
      <c r="CA469" s="530">
        <f>IF(OR(CA465=0, CA465=""), CA466, IF(CA466&gt;(CA465*(1+Dash!$B$6)), CA465*(1+Dash!$B$6), IF(CA466&lt;(CA465*(1-Dash!$B$7)), CA465*(1-Dash!$B$7), CA466)))</f>
        <v>0</v>
      </c>
    </row>
    <row r="470" spans="1:79" s="477" customFormat="1">
      <c r="A470" s="477" t="s">
        <v>123</v>
      </c>
      <c r="B470" s="477" t="s">
        <v>1936</v>
      </c>
      <c r="C470" s="477">
        <v>2026</v>
      </c>
      <c r="D470" s="477" t="s">
        <v>1937</v>
      </c>
      <c r="E470" s="530">
        <f>IF(E467&gt;(E469*(1+Dash!$B$6)), E469*(1+Dash!$B$6), IF(E467&lt;(E469*(1-Dash!$B$7)), E469*(1-Dash!$B$7), E467))</f>
        <v>917.84249999999997</v>
      </c>
      <c r="F470" s="530">
        <f>IF(F467&gt;(F469*(1+Dash!$B$6)), F469*(1+Dash!$B$6), IF(F467&lt;(F469*(1-Dash!$B$7)), F469*(1-Dash!$B$7), F467))</f>
        <v>619</v>
      </c>
      <c r="G470" s="530">
        <f>IF(G467&gt;(G469*(1+Dash!$B$6)), G469*(1+Dash!$B$6), IF(G467&lt;(G469*(1-Dash!$B$7)), G469*(1-Dash!$B$7), G467))</f>
        <v>494</v>
      </c>
      <c r="H470" s="530">
        <f>IF(H467&gt;(H469*(1+Dash!$B$6)), H469*(1+Dash!$B$6), IF(H467&lt;(H469*(1-Dash!$B$7)), H469*(1-Dash!$B$7), H467))</f>
        <v>297.66000000000003</v>
      </c>
      <c r="I470" s="530">
        <f>IF(I467&gt;(I469*(1+Dash!$B$6)), I469*(1+Dash!$B$6), IF(I467&lt;(I469*(1-Dash!$B$7)), I469*(1-Dash!$B$7), I467))</f>
        <v>47.190000000000012</v>
      </c>
      <c r="J470" s="530">
        <f>IF(J467&gt;(J469*(1+Dash!$B$6)), J469*(1+Dash!$B$6), IF(J467&lt;(J469*(1-Dash!$B$7)), J469*(1-Dash!$B$7), J467))</f>
        <v>0</v>
      </c>
      <c r="K470" s="530">
        <f>IF(K467&gt;(K469*(1+Dash!$B$6)), K469*(1+Dash!$B$6), IF(K467&lt;(K469*(1-Dash!$B$7)), K469*(1-Dash!$B$7), K467))</f>
        <v>0</v>
      </c>
      <c r="L470" s="530">
        <f>IF(L467&gt;(L469*(1+Dash!$B$6)), L469*(1+Dash!$B$6), IF(L467&lt;(L469*(1-Dash!$B$7)), L469*(1-Dash!$B$7), L467))</f>
        <v>0</v>
      </c>
      <c r="M470" s="530">
        <f>IF(M467&gt;(M469*(1+Dash!$B$6)), M469*(1+Dash!$B$6), IF(M467&lt;(M469*(1-Dash!$B$7)), M469*(1-Dash!$B$7), M467))</f>
        <v>0</v>
      </c>
      <c r="N470" s="530">
        <f>IF(N467&gt;(N469*(1+Dash!$B$6)), N469*(1+Dash!$B$6), IF(N467&lt;(N469*(1-Dash!$B$7)), N469*(1-Dash!$B$7), N467))</f>
        <v>469.48000000000008</v>
      </c>
      <c r="O470" s="530">
        <f>IF(O467&gt;(O469*(1+Dash!$B$6)), O469*(1+Dash!$B$6), IF(O467&lt;(O469*(1-Dash!$B$7)), O469*(1-Dash!$B$7), O467))</f>
        <v>9.9274999999999984</v>
      </c>
      <c r="P470" s="530">
        <f>IF(P467&gt;(P469*(1+Dash!$B$6)), P469*(1+Dash!$B$6), IF(P467&lt;(P469*(1-Dash!$B$7)), P469*(1-Dash!$B$7), P467))</f>
        <v>456.17000000000007</v>
      </c>
      <c r="Q470" s="530">
        <f>IF(Q467&gt;(Q469*(1+Dash!$B$6)), Q469*(1+Dash!$B$6), IF(Q467&lt;(Q469*(1-Dash!$B$7)), Q469*(1-Dash!$B$7), Q467))</f>
        <v>188</v>
      </c>
      <c r="R470" s="530">
        <f>IF(R467&gt;(R469*(1+Dash!$B$6)), R469*(1+Dash!$B$6), IF(R467&lt;(R469*(1-Dash!$B$7)), R469*(1-Dash!$B$7), R467))</f>
        <v>0</v>
      </c>
      <c r="S470" s="530">
        <f>IF(S467&gt;(S469*(1+Dash!$B$6)), S469*(1+Dash!$B$6), IF(S467&lt;(S469*(1-Dash!$B$7)), S469*(1-Dash!$B$7), S467))</f>
        <v>0</v>
      </c>
      <c r="T470" s="530">
        <f>IF(T467&gt;(T469*(1+Dash!$B$6)), T469*(1+Dash!$B$6), IF(T467&lt;(T469*(1-Dash!$B$7)), T469*(1-Dash!$B$7), T467))</f>
        <v>0</v>
      </c>
      <c r="U470" s="530">
        <f>IF(U467&gt;(U469*(1+Dash!$B$6)), U469*(1+Dash!$B$6), IF(U467&lt;(U469*(1-Dash!$B$7)), U469*(1-Dash!$B$7), U467))</f>
        <v>30</v>
      </c>
      <c r="V470" s="530">
        <f>IF(V467&gt;(V469*(1+Dash!$B$6)), V469*(1+Dash!$B$6), IF(V467&lt;(V469*(1-Dash!$B$7)), V469*(1-Dash!$B$7), V467))</f>
        <v>0</v>
      </c>
      <c r="W470" s="530">
        <f>IF(W467&gt;(W469*(1+Dash!$B$6)), W469*(1+Dash!$B$6), IF(W467&lt;(W469*(1-Dash!$B$7)), W469*(1-Dash!$B$7), W467))</f>
        <v>0</v>
      </c>
      <c r="X470" s="530">
        <f>IF(X467&gt;(X469*(1+Dash!$B$6)), X469*(1+Dash!$B$6), IF(X467&lt;(X469*(1-Dash!$B$7)), X469*(1-Dash!$B$7), X467))</f>
        <v>0</v>
      </c>
      <c r="Y470" s="530">
        <f>IF(Y467&gt;(Y469*(1+Dash!$B$6)), Y469*(1+Dash!$B$6), IF(Y467&lt;(Y469*(1-Dash!$B$7)), Y469*(1-Dash!$B$7), Y467))</f>
        <v>158</v>
      </c>
      <c r="Z470" s="530">
        <f>IF(Z467&gt;(Z469*(1+Dash!$B$6)), Z469*(1+Dash!$B$6), IF(Z467&lt;(Z469*(1-Dash!$B$7)), Z469*(1-Dash!$B$7), Z467))</f>
        <v>0</v>
      </c>
      <c r="AA470" s="530">
        <f>IF(AA467&gt;(AA469*(1+Dash!$B$6)), AA469*(1+Dash!$B$6), IF(AA467&lt;(AA469*(1-Dash!$B$7)), AA469*(1-Dash!$B$7), AA467))</f>
        <v>0</v>
      </c>
      <c r="AB470" s="530">
        <f>IF(AB467&gt;(AB469*(1+Dash!$B$6)), AB469*(1+Dash!$B$6), IF(AB467&lt;(AB469*(1-Dash!$B$7)), AB469*(1-Dash!$B$7), AB467))</f>
        <v>0</v>
      </c>
      <c r="AC470" s="530">
        <f>IF(AC467&gt;(AC469*(1+Dash!$B$6)), AC469*(1+Dash!$B$6), IF(AC467&lt;(AC469*(1-Dash!$B$7)), AC469*(1-Dash!$B$7), AC467))</f>
        <v>556</v>
      </c>
      <c r="AD470" s="530">
        <f>IF(AD467&gt;(AD469*(1+Dash!$B$6)), AD469*(1+Dash!$B$6), IF(AD467&lt;(AD469*(1-Dash!$B$7)), AD469*(1-Dash!$B$7), AD467))</f>
        <v>425</v>
      </c>
      <c r="AE470" s="530">
        <f>IF(AE467&gt;(AE469*(1+Dash!$B$6)), AE469*(1+Dash!$B$6), IF(AE467&lt;(AE469*(1-Dash!$B$7)), AE469*(1-Dash!$B$7), AE467))</f>
        <v>305</v>
      </c>
      <c r="AF470" s="530">
        <f>IF(AF467&gt;(AF469*(1+Dash!$B$6)), AF469*(1+Dash!$B$6), IF(AF467&lt;(AF469*(1-Dash!$B$7)), AF469*(1-Dash!$B$7), AF467))</f>
        <v>133.10000000000002</v>
      </c>
      <c r="AG470" s="530">
        <f>IF(AG467&gt;(AG469*(1+Dash!$B$6)), AG469*(1+Dash!$B$6), IF(AG467&lt;(AG469*(1-Dash!$B$7)), AG469*(1-Dash!$B$7), AG467))</f>
        <v>218</v>
      </c>
      <c r="AH470" s="530">
        <f>IF(AH467&gt;(AH469*(1+Dash!$B$6)), AH469*(1+Dash!$B$6), IF(AH467&lt;(AH469*(1-Dash!$B$7)), AH469*(1-Dash!$B$7), AH467))</f>
        <v>156.09000000000003</v>
      </c>
      <c r="AI470" s="530">
        <f>IF(AI467&gt;(AI469*(1+Dash!$B$6)), AI469*(1+Dash!$B$6), IF(AI467&lt;(AI469*(1-Dash!$B$7)), AI469*(1-Dash!$B$7), AI467))</f>
        <v>65.340000000000018</v>
      </c>
      <c r="AJ470" s="530">
        <f>IF(AJ467&gt;(AJ469*(1+Dash!$B$6)), AJ469*(1+Dash!$B$6), IF(AJ467&lt;(AJ469*(1-Dash!$B$7)), AJ469*(1-Dash!$B$7), AJ467))</f>
        <v>13.310000000000002</v>
      </c>
      <c r="AK470" s="530">
        <f>IF(AK467&gt;(AK469*(1+Dash!$B$6)), AK469*(1+Dash!$B$6), IF(AK467&lt;(AK469*(1-Dash!$B$7)), AK469*(1-Dash!$B$7), AK467))</f>
        <v>338</v>
      </c>
      <c r="AL470" s="530">
        <f>IF(AL467&gt;(AL469*(1+Dash!$B$6)), AL469*(1+Dash!$B$6), IF(AL467&lt;(AL469*(1-Dash!$B$7)), AL469*(1-Dash!$B$7), AL467))</f>
        <v>270.75</v>
      </c>
      <c r="AM470" s="530">
        <f>IF(AM467&gt;(AM469*(1+Dash!$B$6)), AM469*(1+Dash!$B$6), IF(AM467&lt;(AM469*(1-Dash!$B$7)), AM469*(1-Dash!$B$7), AM467))</f>
        <v>226.52749999999997</v>
      </c>
      <c r="AN470" s="530">
        <f>IF(AN467&gt;(AN469*(1+Dash!$B$6)), AN469*(1+Dash!$B$6), IF(AN467&lt;(AN469*(1-Dash!$B$7)), AN469*(1-Dash!$B$7), AN467))</f>
        <v>94</v>
      </c>
      <c r="AO470" s="530">
        <f>IF(AO467&gt;(AO469*(1+Dash!$B$6)), AO469*(1+Dash!$B$6), IF(AO467&lt;(AO469*(1-Dash!$B$7)), AO469*(1-Dash!$B$7), AO467))</f>
        <v>0</v>
      </c>
      <c r="AP470" s="530">
        <f>IF(AP467&gt;(AP469*(1+Dash!$B$6)), AP469*(1+Dash!$B$6), IF(AP467&lt;(AP469*(1-Dash!$B$7)), AP469*(1-Dash!$B$7), AP467))</f>
        <v>0</v>
      </c>
      <c r="AQ470" s="530">
        <f>IF(AQ467&gt;(AQ469*(1+Dash!$B$6)), AQ469*(1+Dash!$B$6), IF(AQ467&lt;(AQ469*(1-Dash!$B$7)), AQ469*(1-Dash!$B$7), AQ467))</f>
        <v>0</v>
      </c>
      <c r="AR470" s="530">
        <f>IF(AR467&gt;(AR469*(1+Dash!$B$6)), AR469*(1+Dash!$B$6), IF(AR467&lt;(AR469*(1-Dash!$B$7)), AR469*(1-Dash!$B$7), AR467))</f>
        <v>0</v>
      </c>
      <c r="AS470" s="530">
        <f>IF(AS467&gt;(AS469*(1+Dash!$B$6)), AS469*(1+Dash!$B$6), IF(AS467&lt;(AS469*(1-Dash!$B$7)), AS469*(1-Dash!$B$7), AS467))</f>
        <v>0</v>
      </c>
      <c r="AT470" s="530">
        <f>IF(AT467&gt;(AT469*(1+Dash!$B$6)), AT469*(1+Dash!$B$6), IF(AT467&lt;(AT469*(1-Dash!$B$7)), AT469*(1-Dash!$B$7), AT467))</f>
        <v>0</v>
      </c>
      <c r="AU470" s="530">
        <f>IF(AU467&gt;(AU469*(1+Dash!$B$6)), AU469*(1+Dash!$B$6), IF(AU467&lt;(AU469*(1-Dash!$B$7)), AU469*(1-Dash!$B$7), AU467))</f>
        <v>0</v>
      </c>
      <c r="AV470" s="530">
        <f>IF(AV467&gt;(AV469*(1+Dash!$B$6)), AV469*(1+Dash!$B$6), IF(AV467&lt;(AV469*(1-Dash!$B$7)), AV469*(1-Dash!$B$7), AV467))</f>
        <v>0</v>
      </c>
      <c r="AW470" s="530">
        <f>IF(AW467&gt;(AW469*(1+Dash!$B$6)), AW469*(1+Dash!$B$6), IF(AW467&lt;(AW469*(1-Dash!$B$7)), AW469*(1-Dash!$B$7), AW467))</f>
        <v>0</v>
      </c>
      <c r="AX470" s="530">
        <f>IF(AX467&gt;(AX469*(1+Dash!$B$6)), AX469*(1+Dash!$B$6), IF(AX467&lt;(AX469*(1-Dash!$B$7)), AX469*(1-Dash!$B$7), AX467))</f>
        <v>0</v>
      </c>
      <c r="AY470" s="530">
        <f>IF(AY467&gt;(AY469*(1+Dash!$B$6)), AY469*(1+Dash!$B$6), IF(AY467&lt;(AY469*(1-Dash!$B$7)), AY469*(1-Dash!$B$7), AY467))</f>
        <v>0</v>
      </c>
      <c r="AZ470" s="530">
        <f>IF(AZ467&gt;(AZ469*(1+Dash!$B$6)), AZ469*(1+Dash!$B$6), IF(AZ467&lt;(AZ469*(1-Dash!$B$7)), AZ469*(1-Dash!$B$7), AZ467))</f>
        <v>0</v>
      </c>
      <c r="BA470" s="530">
        <f>IF(BA467&gt;(BA469*(1+Dash!$B$6)), BA469*(1+Dash!$B$6), IF(BA467&lt;(BA469*(1-Dash!$B$7)), BA469*(1-Dash!$B$7), BA467))</f>
        <v>533</v>
      </c>
      <c r="BB470" s="530">
        <f>IF(BB467&gt;(BB469*(1+Dash!$B$6)), BB469*(1+Dash!$B$6), IF(BB467&lt;(BB469*(1-Dash!$B$7)), BB469*(1-Dash!$B$7), BB467))</f>
        <v>392</v>
      </c>
      <c r="BC470" s="530">
        <f>IF(BC467&gt;(BC469*(1+Dash!$B$6)), BC469*(1+Dash!$B$6), IF(BC467&lt;(BC469*(1-Dash!$B$7)), BC469*(1-Dash!$B$7), BC467))</f>
        <v>322</v>
      </c>
      <c r="BD470" s="530">
        <f>IF(BD467&gt;(BD469*(1+Dash!$B$6)), BD469*(1+Dash!$B$6), IF(BD467&lt;(BD469*(1-Dash!$B$7)), BD469*(1-Dash!$B$7), BD467))</f>
        <v>104.06000000000002</v>
      </c>
      <c r="BE470" s="530">
        <f>IF(BE467&gt;(BE469*(1+Dash!$B$6)), BE469*(1+Dash!$B$6), IF(BE467&lt;(BE469*(1-Dash!$B$7)), BE469*(1-Dash!$B$7), BE467))</f>
        <v>478</v>
      </c>
      <c r="BF470" s="530">
        <f>IF(BF467&gt;(BF469*(1+Dash!$B$6)), BF469*(1+Dash!$B$6), IF(BF467&lt;(BF469*(1-Dash!$B$7)), BF469*(1-Dash!$B$7), BF467))</f>
        <v>369</v>
      </c>
      <c r="BG470" s="530">
        <f>IF(BG467&gt;(BG469*(1+Dash!$B$6)), BG469*(1+Dash!$B$6), IF(BG467&lt;(BG469*(1-Dash!$B$7)), BG469*(1-Dash!$B$7), BG467))</f>
        <v>280</v>
      </c>
      <c r="BH470" s="530">
        <f>IF(BH467&gt;(BH469*(1+Dash!$B$6)), BH469*(1+Dash!$B$6), IF(BH467&lt;(BH469*(1-Dash!$B$7)), BH469*(1-Dash!$B$7), BH467))</f>
        <v>58.080000000000013</v>
      </c>
      <c r="BI470" s="530">
        <f>IF(BI467&gt;(BI469*(1+Dash!$B$6)), BI469*(1+Dash!$B$6), IF(BI467&lt;(BI469*(1-Dash!$B$7)), BI469*(1-Dash!$B$7), BI467))</f>
        <v>55.954999999999998</v>
      </c>
      <c r="BJ470" s="530">
        <f>IF(BJ467&gt;(BJ469*(1+Dash!$B$6)), BJ469*(1+Dash!$B$6), IF(BJ467&lt;(BJ469*(1-Dash!$B$7)), BJ469*(1-Dash!$B$7), BJ467))</f>
        <v>23</v>
      </c>
      <c r="BK470" s="530">
        <f>IF(BK467&gt;(BK469*(1+Dash!$B$6)), BK469*(1+Dash!$B$6), IF(BK467&lt;(BK469*(1-Dash!$B$7)), BK469*(1-Dash!$B$7), BK467))</f>
        <v>42.417499999999997</v>
      </c>
      <c r="BL470" s="530">
        <f>IF(BL467&gt;(BL469*(1+Dash!$B$6)), BL469*(1+Dash!$B$6), IF(BL467&lt;(BL469*(1-Dash!$B$7)), BL469*(1-Dash!$B$7), BL467))</f>
        <v>34.295000000000002</v>
      </c>
      <c r="BM470" s="530">
        <f>IF(BM467&gt;(BM469*(1+Dash!$B$6)), BM469*(1+Dash!$B$6), IF(BM467&lt;(BM469*(1-Dash!$B$7)), BM469*(1-Dash!$B$7), BM467))</f>
        <v>0</v>
      </c>
      <c r="BN470" s="530">
        <f>IF(BN467&gt;(BN469*(1+Dash!$B$6)), BN469*(1+Dash!$B$6), IF(BN467&lt;(BN469*(1-Dash!$B$7)), BN469*(1-Dash!$B$7), BN467))</f>
        <v>0</v>
      </c>
      <c r="BO470" s="530">
        <f>IF(BO467&gt;(BO469*(1+Dash!$B$6)), BO469*(1+Dash!$B$6), IF(BO467&lt;(BO469*(1-Dash!$B$7)), BO469*(1-Dash!$B$7), BO467))</f>
        <v>0</v>
      </c>
      <c r="BP470" s="530">
        <f>IF(BP467&gt;(BP469*(1+Dash!$B$6)), BP469*(1+Dash!$B$6), IF(BP467&lt;(BP469*(1-Dash!$B$7)), BP469*(1-Dash!$B$7), BP467))</f>
        <v>0</v>
      </c>
      <c r="BQ470" s="530">
        <f>IF(BQ467&gt;(BQ469*(1+Dash!$B$6)), BQ469*(1+Dash!$B$6), IF(BQ467&lt;(BQ469*(1-Dash!$B$7)), BQ469*(1-Dash!$B$7), BQ467))</f>
        <v>0</v>
      </c>
      <c r="BR470" s="530">
        <f>IF(BR467&gt;(BR469*(1+Dash!$B$6)), BR469*(1+Dash!$B$6), IF(BR467&lt;(BR469*(1-Dash!$B$7)), BR469*(1-Dash!$B$7), BR467))</f>
        <v>0</v>
      </c>
      <c r="BS470" s="530">
        <f>IF(BS467&gt;(BS469*(1+Dash!$B$6)), BS469*(1+Dash!$B$6), IF(BS467&lt;(BS469*(1-Dash!$B$7)), BS469*(1-Dash!$B$7), BS467))</f>
        <v>0</v>
      </c>
      <c r="BT470" s="530">
        <f>IF(BT467&gt;(BT469*(1+Dash!$B$6)), BT469*(1+Dash!$B$6), IF(BT467&lt;(BT469*(1-Dash!$B$7)), BT469*(1-Dash!$B$7), BT467))</f>
        <v>0</v>
      </c>
      <c r="BU470" s="530">
        <f>IF(BU467&gt;(BU469*(1+Dash!$B$6)), BU469*(1+Dash!$B$6), IF(BU467&lt;(BU469*(1-Dash!$B$7)), BU469*(1-Dash!$B$7), BU467))</f>
        <v>0</v>
      </c>
      <c r="BV470" s="530">
        <f>IF(BV467&gt;(BV469*(1+Dash!$B$6)), BV469*(1+Dash!$B$6), IF(BV467&lt;(BV469*(1-Dash!$B$7)), BV469*(1-Dash!$B$7), BV467))</f>
        <v>0</v>
      </c>
      <c r="BW470" s="530">
        <f>IF(BW467&gt;(BW469*(1+Dash!$B$6)), BW469*(1+Dash!$B$6), IF(BW467&lt;(BW469*(1-Dash!$B$7)), BW469*(1-Dash!$B$7), BW467))</f>
        <v>0</v>
      </c>
      <c r="BX470" s="530">
        <f>IF(BX467&gt;(BX469*(1+Dash!$B$6)), BX469*(1+Dash!$B$6), IF(BX467&lt;(BX469*(1-Dash!$B$7)), BX469*(1-Dash!$B$7), BX467))</f>
        <v>0</v>
      </c>
      <c r="BY470" s="530">
        <f>IF(BY467&gt;(BY469*(1+Dash!$B$6)), BY469*(1+Dash!$B$6), IF(BY467&lt;(BY469*(1-Dash!$B$7)), BY469*(1-Dash!$B$7), BY467))</f>
        <v>37</v>
      </c>
      <c r="BZ470" s="530">
        <f>IF(BZ467&gt;(BZ469*(1+Dash!$B$6)), BZ469*(1+Dash!$B$6), IF(BZ467&lt;(BZ469*(1-Dash!$B$7)), BZ469*(1-Dash!$B$7), BZ467))</f>
        <v>25.269999999999996</v>
      </c>
      <c r="CA470" s="530">
        <f>IF(CA467&gt;(CA469*(1+Dash!$B$6)), CA469*(1+Dash!$B$6), IF(CA467&lt;(CA469*(1-Dash!$B$7)), CA469*(1-Dash!$B$7), CA467))</f>
        <v>0</v>
      </c>
    </row>
    <row r="471" spans="1:79" s="477" customFormat="1">
      <c r="A471" s="477" t="s">
        <v>125</v>
      </c>
      <c r="B471" s="477" t="s">
        <v>1891</v>
      </c>
      <c r="C471" s="477">
        <v>2018</v>
      </c>
      <c r="D471" s="477" t="s">
        <v>1934</v>
      </c>
      <c r="E471" s="530">
        <v>1661</v>
      </c>
      <c r="F471" s="530">
        <v>5552</v>
      </c>
      <c r="G471" s="530">
        <v>2151</v>
      </c>
      <c r="H471" s="530">
        <v>2201</v>
      </c>
      <c r="I471" s="530">
        <v>1172</v>
      </c>
      <c r="J471" s="530">
        <v>0</v>
      </c>
      <c r="K471" s="530">
        <v>0</v>
      </c>
      <c r="L471" s="530">
        <v>0</v>
      </c>
      <c r="M471" s="530">
        <v>0</v>
      </c>
      <c r="N471" s="530">
        <v>0</v>
      </c>
      <c r="O471" s="530">
        <v>0</v>
      </c>
      <c r="P471" s="530">
        <v>0</v>
      </c>
      <c r="Q471" s="530">
        <v>0</v>
      </c>
      <c r="R471" s="530">
        <v>0</v>
      </c>
      <c r="S471" s="530">
        <v>0</v>
      </c>
      <c r="T471" s="530">
        <v>0</v>
      </c>
      <c r="U471" s="530">
        <v>0</v>
      </c>
      <c r="V471" s="530">
        <v>0</v>
      </c>
      <c r="W471" s="530">
        <v>0</v>
      </c>
      <c r="X471" s="530">
        <v>0</v>
      </c>
      <c r="Y471" s="530">
        <v>0</v>
      </c>
      <c r="Z471" s="530">
        <v>0</v>
      </c>
      <c r="AA471" s="530">
        <v>0</v>
      </c>
      <c r="AB471" s="530">
        <v>0</v>
      </c>
      <c r="AC471" s="530">
        <v>1737</v>
      </c>
      <c r="AD471" s="530">
        <v>476</v>
      </c>
      <c r="AE471" s="530">
        <v>801</v>
      </c>
      <c r="AF471" s="530">
        <v>1136</v>
      </c>
      <c r="AG471" s="530">
        <v>876</v>
      </c>
      <c r="AH471" s="530">
        <v>234</v>
      </c>
      <c r="AI471" s="530">
        <v>403</v>
      </c>
      <c r="AJ471" s="530">
        <v>567</v>
      </c>
      <c r="AK471" s="530">
        <v>861</v>
      </c>
      <c r="AL471" s="530">
        <v>242</v>
      </c>
      <c r="AM471" s="530">
        <v>398</v>
      </c>
      <c r="AN471" s="530">
        <v>569</v>
      </c>
      <c r="AO471" s="530">
        <v>19</v>
      </c>
      <c r="AP471" s="530">
        <v>3</v>
      </c>
      <c r="AQ471" s="530">
        <v>6</v>
      </c>
      <c r="AR471" s="530">
        <v>12</v>
      </c>
      <c r="AS471" s="530">
        <v>11</v>
      </c>
      <c r="AT471" s="530">
        <v>0</v>
      </c>
      <c r="AU471" s="530">
        <v>1</v>
      </c>
      <c r="AV471" s="530">
        <v>7</v>
      </c>
      <c r="AW471" s="530">
        <v>8</v>
      </c>
      <c r="AX471" s="530">
        <v>3</v>
      </c>
      <c r="AY471" s="530">
        <v>5</v>
      </c>
      <c r="AZ471" s="530">
        <v>5</v>
      </c>
      <c r="BA471" s="530">
        <v>5443</v>
      </c>
      <c r="BB471" s="530">
        <v>1779</v>
      </c>
      <c r="BC471" s="530">
        <v>2748</v>
      </c>
      <c r="BD471" s="530">
        <v>2212</v>
      </c>
      <c r="BE471" s="530">
        <v>4604</v>
      </c>
      <c r="BF471" s="530">
        <v>1606</v>
      </c>
      <c r="BG471" s="530">
        <v>2324</v>
      </c>
      <c r="BH471" s="530">
        <v>1682</v>
      </c>
      <c r="BI471" s="530">
        <v>839</v>
      </c>
      <c r="BJ471" s="530">
        <v>173</v>
      </c>
      <c r="BK471" s="530">
        <v>424</v>
      </c>
      <c r="BL471" s="530">
        <v>530</v>
      </c>
      <c r="BM471" s="530">
        <v>0</v>
      </c>
      <c r="BN471" s="530">
        <v>0</v>
      </c>
      <c r="BO471" s="530">
        <v>0</v>
      </c>
      <c r="BP471" s="530">
        <v>0</v>
      </c>
      <c r="BQ471" s="530">
        <v>0</v>
      </c>
      <c r="BR471" s="530">
        <v>0</v>
      </c>
      <c r="BS471" s="530">
        <v>0</v>
      </c>
      <c r="BT471" s="530">
        <v>0</v>
      </c>
      <c r="BU471" s="530">
        <v>0</v>
      </c>
      <c r="BV471" s="530">
        <v>0</v>
      </c>
      <c r="BW471" s="530">
        <v>0</v>
      </c>
      <c r="BX471" s="530">
        <v>0</v>
      </c>
      <c r="BY471" s="530">
        <v>37</v>
      </c>
      <c r="BZ471" s="530">
        <v>456</v>
      </c>
      <c r="CA471" s="530">
        <v>0</v>
      </c>
    </row>
    <row r="472" spans="1:79" s="477" customFormat="1">
      <c r="A472" s="477" t="s">
        <v>125</v>
      </c>
      <c r="B472" s="477" t="s">
        <v>1891</v>
      </c>
      <c r="C472" s="477">
        <v>2019</v>
      </c>
      <c r="D472" s="477" t="s">
        <v>1934</v>
      </c>
      <c r="E472" s="530">
        <v>2843</v>
      </c>
      <c r="F472" s="530">
        <v>5483</v>
      </c>
      <c r="G472" s="530">
        <v>2330</v>
      </c>
      <c r="H472" s="530">
        <v>2171</v>
      </c>
      <c r="I472" s="530">
        <v>1187</v>
      </c>
      <c r="J472" s="530">
        <v>0</v>
      </c>
      <c r="K472" s="530">
        <v>0</v>
      </c>
      <c r="L472" s="530">
        <v>0</v>
      </c>
      <c r="M472" s="530">
        <v>0</v>
      </c>
      <c r="N472" s="530">
        <v>0</v>
      </c>
      <c r="O472" s="530">
        <v>0</v>
      </c>
      <c r="P472" s="530">
        <v>0</v>
      </c>
      <c r="Q472" s="530">
        <v>0</v>
      </c>
      <c r="R472" s="530">
        <v>0</v>
      </c>
      <c r="S472" s="530">
        <v>0</v>
      </c>
      <c r="T472" s="530">
        <v>0</v>
      </c>
      <c r="U472" s="530">
        <v>0</v>
      </c>
      <c r="V472" s="530">
        <v>0</v>
      </c>
      <c r="W472" s="530">
        <v>0</v>
      </c>
      <c r="X472" s="530">
        <v>0</v>
      </c>
      <c r="Y472" s="530">
        <v>0</v>
      </c>
      <c r="Z472" s="530">
        <v>0</v>
      </c>
      <c r="AA472" s="530">
        <v>0</v>
      </c>
      <c r="AB472" s="530">
        <v>0</v>
      </c>
      <c r="AC472" s="530">
        <v>1982</v>
      </c>
      <c r="AD472" s="530">
        <v>554</v>
      </c>
      <c r="AE472" s="530">
        <v>813</v>
      </c>
      <c r="AF472" s="530">
        <v>1266</v>
      </c>
      <c r="AG472" s="530">
        <v>1097</v>
      </c>
      <c r="AH472" s="530">
        <v>279</v>
      </c>
      <c r="AI472" s="530">
        <v>437</v>
      </c>
      <c r="AJ472" s="530">
        <v>707</v>
      </c>
      <c r="AK472" s="530">
        <v>885</v>
      </c>
      <c r="AL472" s="530">
        <v>275</v>
      </c>
      <c r="AM472" s="530">
        <v>376</v>
      </c>
      <c r="AN472" s="530">
        <v>559</v>
      </c>
      <c r="AO472" s="530">
        <v>41</v>
      </c>
      <c r="AP472" s="530">
        <v>5</v>
      </c>
      <c r="AQ472" s="530">
        <v>9</v>
      </c>
      <c r="AR472" s="530">
        <v>31</v>
      </c>
      <c r="AS472" s="530">
        <v>17</v>
      </c>
      <c r="AT472" s="530">
        <v>2</v>
      </c>
      <c r="AU472" s="530">
        <v>2</v>
      </c>
      <c r="AV472" s="530">
        <v>12</v>
      </c>
      <c r="AW472" s="530">
        <v>24</v>
      </c>
      <c r="AX472" s="530">
        <v>3</v>
      </c>
      <c r="AY472" s="530">
        <v>7</v>
      </c>
      <c r="AZ472" s="530">
        <v>19</v>
      </c>
      <c r="BA472" s="530">
        <v>5740</v>
      </c>
      <c r="BB472" s="530">
        <v>1928</v>
      </c>
      <c r="BC472" s="530">
        <v>2735</v>
      </c>
      <c r="BD472" s="530">
        <v>2216</v>
      </c>
      <c r="BE472" s="530">
        <v>4895</v>
      </c>
      <c r="BF472" s="530">
        <v>1767</v>
      </c>
      <c r="BG472" s="530">
        <v>2316</v>
      </c>
      <c r="BH472" s="530">
        <v>1683</v>
      </c>
      <c r="BI472" s="530">
        <v>845</v>
      </c>
      <c r="BJ472" s="530">
        <v>161</v>
      </c>
      <c r="BK472" s="530">
        <v>419</v>
      </c>
      <c r="BL472" s="530">
        <v>533</v>
      </c>
      <c r="BM472" s="530">
        <v>0</v>
      </c>
      <c r="BN472" s="530">
        <v>0</v>
      </c>
      <c r="BO472" s="530">
        <v>0</v>
      </c>
      <c r="BP472" s="530">
        <v>0</v>
      </c>
      <c r="BQ472" s="530">
        <v>0</v>
      </c>
      <c r="BR472" s="530">
        <v>0</v>
      </c>
      <c r="BS472" s="530">
        <v>0</v>
      </c>
      <c r="BT472" s="530">
        <v>0</v>
      </c>
      <c r="BU472" s="530">
        <v>0</v>
      </c>
      <c r="BV472" s="530">
        <v>0</v>
      </c>
      <c r="BW472" s="530">
        <v>0</v>
      </c>
      <c r="BX472" s="530">
        <v>0</v>
      </c>
      <c r="BY472" s="530">
        <v>60</v>
      </c>
      <c r="BZ472" s="530">
        <v>442</v>
      </c>
      <c r="CA472" s="530">
        <v>0</v>
      </c>
    </row>
    <row r="473" spans="1:79" s="477" customFormat="1">
      <c r="A473" s="477" t="s">
        <v>125</v>
      </c>
      <c r="B473" s="477" t="s">
        <v>1891</v>
      </c>
      <c r="C473" s="477">
        <v>2020</v>
      </c>
      <c r="D473" s="477" t="s">
        <v>1934</v>
      </c>
      <c r="E473" s="530">
        <v>2802</v>
      </c>
      <c r="F473" s="530">
        <v>4693</v>
      </c>
      <c r="G473" s="530">
        <v>1724</v>
      </c>
      <c r="H473" s="530">
        <v>2024</v>
      </c>
      <c r="I473" s="530">
        <v>1084</v>
      </c>
      <c r="J473" s="530">
        <v>0</v>
      </c>
      <c r="K473" s="530">
        <v>0</v>
      </c>
      <c r="L473" s="530">
        <v>0</v>
      </c>
      <c r="M473" s="530">
        <v>0</v>
      </c>
      <c r="N473" s="530">
        <v>37</v>
      </c>
      <c r="O473" s="530">
        <v>0</v>
      </c>
      <c r="P473" s="530">
        <v>37</v>
      </c>
      <c r="Q473" s="530">
        <v>18</v>
      </c>
      <c r="R473" s="530">
        <v>0</v>
      </c>
      <c r="S473" s="530">
        <v>0</v>
      </c>
      <c r="T473" s="530">
        <v>0</v>
      </c>
      <c r="U473" s="530">
        <v>0</v>
      </c>
      <c r="V473" s="530">
        <v>0</v>
      </c>
      <c r="W473" s="530">
        <v>0</v>
      </c>
      <c r="X473" s="530">
        <v>0</v>
      </c>
      <c r="Y473" s="530">
        <v>18</v>
      </c>
      <c r="Z473" s="530">
        <v>0</v>
      </c>
      <c r="AA473" s="530">
        <v>0</v>
      </c>
      <c r="AB473" s="530">
        <v>0</v>
      </c>
      <c r="AC473" s="530">
        <v>1419</v>
      </c>
      <c r="AD473" s="530">
        <v>397</v>
      </c>
      <c r="AE473" s="530">
        <v>634</v>
      </c>
      <c r="AF473" s="530">
        <v>913</v>
      </c>
      <c r="AG473" s="530">
        <v>681</v>
      </c>
      <c r="AH473" s="530">
        <v>198</v>
      </c>
      <c r="AI473" s="530">
        <v>303</v>
      </c>
      <c r="AJ473" s="530">
        <v>437</v>
      </c>
      <c r="AK473" s="530">
        <v>738</v>
      </c>
      <c r="AL473" s="530">
        <v>199</v>
      </c>
      <c r="AM473" s="530">
        <v>331</v>
      </c>
      <c r="AN473" s="530">
        <v>476</v>
      </c>
      <c r="AO473" s="530">
        <v>19</v>
      </c>
      <c r="AP473" s="530">
        <v>3</v>
      </c>
      <c r="AQ473" s="530">
        <v>5</v>
      </c>
      <c r="AR473" s="530">
        <v>17</v>
      </c>
      <c r="AS473" s="530">
        <v>15</v>
      </c>
      <c r="AT473" s="530">
        <v>2</v>
      </c>
      <c r="AU473" s="530">
        <v>2</v>
      </c>
      <c r="AV473" s="530">
        <v>14</v>
      </c>
      <c r="AW473" s="530">
        <v>4</v>
      </c>
      <c r="AX473" s="530">
        <v>1</v>
      </c>
      <c r="AY473" s="530">
        <v>3</v>
      </c>
      <c r="AZ473" s="530">
        <v>3</v>
      </c>
      <c r="BA473" s="530">
        <v>5952</v>
      </c>
      <c r="BB473" s="530">
        <v>1992</v>
      </c>
      <c r="BC473" s="530">
        <v>2723</v>
      </c>
      <c r="BD473" s="530">
        <v>2223</v>
      </c>
      <c r="BE473" s="530">
        <v>5107</v>
      </c>
      <c r="BF473" s="530">
        <v>1855</v>
      </c>
      <c r="BG473" s="530">
        <v>2337</v>
      </c>
      <c r="BH473" s="530">
        <v>1710</v>
      </c>
      <c r="BI473" s="530">
        <v>845</v>
      </c>
      <c r="BJ473" s="530">
        <v>137</v>
      </c>
      <c r="BK473" s="530">
        <v>386</v>
      </c>
      <c r="BL473" s="530">
        <v>513</v>
      </c>
      <c r="BM473" s="530">
        <v>0</v>
      </c>
      <c r="BN473" s="530">
        <v>0</v>
      </c>
      <c r="BO473" s="530">
        <v>0</v>
      </c>
      <c r="BP473" s="530">
        <v>0</v>
      </c>
      <c r="BQ473" s="530">
        <v>0</v>
      </c>
      <c r="BR473" s="530">
        <v>0</v>
      </c>
      <c r="BS473" s="530">
        <v>0</v>
      </c>
      <c r="BT473" s="530">
        <v>0</v>
      </c>
      <c r="BU473" s="530">
        <v>0</v>
      </c>
      <c r="BV473" s="530">
        <v>0</v>
      </c>
      <c r="BW473" s="530">
        <v>0</v>
      </c>
      <c r="BX473" s="530">
        <v>0</v>
      </c>
      <c r="BY473" s="530">
        <v>38</v>
      </c>
      <c r="BZ473" s="530">
        <v>441</v>
      </c>
      <c r="CA473" s="530">
        <v>0</v>
      </c>
    </row>
    <row r="474" spans="1:79" s="477" customFormat="1">
      <c r="A474" s="477" t="s">
        <v>125</v>
      </c>
      <c r="B474" s="477" t="s">
        <v>1891</v>
      </c>
      <c r="C474" s="477">
        <v>2021</v>
      </c>
      <c r="D474" s="477" t="s">
        <v>1934</v>
      </c>
      <c r="E474" s="530">
        <v>2524</v>
      </c>
      <c r="F474" s="530">
        <v>4659</v>
      </c>
      <c r="G474" s="530">
        <v>1663</v>
      </c>
      <c r="H474" s="530">
        <v>1972</v>
      </c>
      <c r="I474" s="530">
        <v>1083</v>
      </c>
      <c r="J474" s="530">
        <v>3</v>
      </c>
      <c r="K474" s="530">
        <v>0</v>
      </c>
      <c r="L474" s="530">
        <v>2</v>
      </c>
      <c r="M474" s="530">
        <v>0</v>
      </c>
      <c r="N474" s="530">
        <v>39</v>
      </c>
      <c r="O474" s="530">
        <v>0</v>
      </c>
      <c r="P474" s="530">
        <v>39</v>
      </c>
      <c r="Q474" s="530">
        <v>19</v>
      </c>
      <c r="R474" s="530">
        <v>0</v>
      </c>
      <c r="S474" s="530">
        <v>0</v>
      </c>
      <c r="T474" s="530">
        <v>0</v>
      </c>
      <c r="U474" s="530">
        <v>1</v>
      </c>
      <c r="V474" s="530">
        <v>0</v>
      </c>
      <c r="W474" s="530">
        <v>0</v>
      </c>
      <c r="X474" s="530">
        <v>0</v>
      </c>
      <c r="Y474" s="530">
        <v>18</v>
      </c>
      <c r="Z474" s="530">
        <v>0</v>
      </c>
      <c r="AA474" s="530">
        <v>0</v>
      </c>
      <c r="AB474" s="530">
        <v>0</v>
      </c>
      <c r="AC474" s="530">
        <v>1788</v>
      </c>
      <c r="AD474" s="530">
        <v>450</v>
      </c>
      <c r="AE474" s="530">
        <v>800</v>
      </c>
      <c r="AF474" s="530">
        <v>1175</v>
      </c>
      <c r="AG474" s="530">
        <v>922</v>
      </c>
      <c r="AH474" s="530">
        <v>232</v>
      </c>
      <c r="AI474" s="530">
        <v>360</v>
      </c>
      <c r="AJ474" s="530">
        <v>605</v>
      </c>
      <c r="AK474" s="530">
        <v>866</v>
      </c>
      <c r="AL474" s="530">
        <v>218</v>
      </c>
      <c r="AM474" s="530">
        <v>440</v>
      </c>
      <c r="AN474" s="530">
        <v>570</v>
      </c>
      <c r="AO474" s="530">
        <v>63</v>
      </c>
      <c r="AP474" s="530">
        <v>11</v>
      </c>
      <c r="AQ474" s="530">
        <v>23</v>
      </c>
      <c r="AR474" s="530">
        <v>54</v>
      </c>
      <c r="AS474" s="530">
        <v>40</v>
      </c>
      <c r="AT474" s="530">
        <v>11</v>
      </c>
      <c r="AU474" s="530">
        <v>18</v>
      </c>
      <c r="AV474" s="530">
        <v>37</v>
      </c>
      <c r="AW474" s="530">
        <v>23</v>
      </c>
      <c r="AX474" s="530">
        <v>0</v>
      </c>
      <c r="AY474" s="530">
        <v>5</v>
      </c>
      <c r="AZ474" s="530">
        <v>17</v>
      </c>
      <c r="BA474" s="530">
        <v>5996</v>
      </c>
      <c r="BB474" s="530">
        <v>1887</v>
      </c>
      <c r="BC474" s="530">
        <v>2761</v>
      </c>
      <c r="BD474" s="530">
        <v>2242</v>
      </c>
      <c r="BE474" s="530">
        <v>5083</v>
      </c>
      <c r="BF474" s="530">
        <v>1745</v>
      </c>
      <c r="BG474" s="530">
        <v>2306</v>
      </c>
      <c r="BH474" s="530">
        <v>1679</v>
      </c>
      <c r="BI474" s="530">
        <v>913</v>
      </c>
      <c r="BJ474" s="530">
        <v>142</v>
      </c>
      <c r="BK474" s="530">
        <v>455</v>
      </c>
      <c r="BL474" s="530">
        <v>563</v>
      </c>
      <c r="BM474" s="530">
        <v>0</v>
      </c>
      <c r="BN474" s="530">
        <v>0</v>
      </c>
      <c r="BO474" s="530">
        <v>0</v>
      </c>
      <c r="BP474" s="530">
        <v>0</v>
      </c>
      <c r="BQ474" s="530">
        <v>0</v>
      </c>
      <c r="BR474" s="530">
        <v>0</v>
      </c>
      <c r="BS474" s="530">
        <v>0</v>
      </c>
      <c r="BT474" s="530">
        <v>0</v>
      </c>
      <c r="BU474" s="530">
        <v>0</v>
      </c>
      <c r="BV474" s="530">
        <v>0</v>
      </c>
      <c r="BW474" s="530">
        <v>0</v>
      </c>
      <c r="BX474" s="530">
        <v>0</v>
      </c>
      <c r="BY474" s="530">
        <v>56</v>
      </c>
      <c r="BZ474" s="530">
        <v>528</v>
      </c>
      <c r="CA474" s="530">
        <v>0</v>
      </c>
    </row>
    <row r="475" spans="1:79" s="477" customFormat="1">
      <c r="A475" s="477" t="s">
        <v>125</v>
      </c>
      <c r="B475" s="477" t="s">
        <v>1891</v>
      </c>
      <c r="C475" s="477">
        <v>2022</v>
      </c>
      <c r="D475" s="477" t="s">
        <v>1934</v>
      </c>
      <c r="E475" s="530">
        <v>2425</v>
      </c>
      <c r="F475" s="530">
        <v>4068</v>
      </c>
      <c r="G475" s="530">
        <v>1398</v>
      </c>
      <c r="H475" s="530">
        <v>1756</v>
      </c>
      <c r="I475" s="530">
        <v>954</v>
      </c>
      <c r="J475" s="530">
        <v>0</v>
      </c>
      <c r="K475" s="530">
        <v>0</v>
      </c>
      <c r="L475" s="530">
        <v>0</v>
      </c>
      <c r="M475" s="530">
        <v>0</v>
      </c>
      <c r="N475" s="530">
        <v>20</v>
      </c>
      <c r="O475" s="530">
        <v>0</v>
      </c>
      <c r="P475" s="530">
        <v>20</v>
      </c>
      <c r="Q475" s="530">
        <v>27</v>
      </c>
      <c r="R475" s="530">
        <v>0</v>
      </c>
      <c r="S475" s="530">
        <v>0</v>
      </c>
      <c r="T475" s="530">
        <v>0</v>
      </c>
      <c r="U475" s="530">
        <v>2</v>
      </c>
      <c r="V475" s="530">
        <v>0</v>
      </c>
      <c r="W475" s="530">
        <v>0</v>
      </c>
      <c r="X475" s="530">
        <v>0</v>
      </c>
      <c r="Y475" s="530">
        <v>25</v>
      </c>
      <c r="Z475" s="530">
        <v>0</v>
      </c>
      <c r="AA475" s="530">
        <v>0</v>
      </c>
      <c r="AB475" s="530">
        <v>0</v>
      </c>
      <c r="AC475" s="530">
        <v>1383</v>
      </c>
      <c r="AD475" s="530">
        <v>336</v>
      </c>
      <c r="AE475" s="530">
        <v>584</v>
      </c>
      <c r="AF475" s="530">
        <v>865</v>
      </c>
      <c r="AG475" s="530">
        <v>701</v>
      </c>
      <c r="AH475" s="530">
        <v>175</v>
      </c>
      <c r="AI475" s="530">
        <v>274</v>
      </c>
      <c r="AJ475" s="530">
        <v>434</v>
      </c>
      <c r="AK475" s="530">
        <v>682</v>
      </c>
      <c r="AL475" s="530">
        <v>161</v>
      </c>
      <c r="AM475" s="530">
        <v>310</v>
      </c>
      <c r="AN475" s="530">
        <v>431</v>
      </c>
      <c r="AO475" s="530">
        <v>30</v>
      </c>
      <c r="AP475" s="530">
        <v>0</v>
      </c>
      <c r="AQ475" s="530">
        <v>5</v>
      </c>
      <c r="AR475" s="530">
        <v>25</v>
      </c>
      <c r="AS475" s="530">
        <v>23</v>
      </c>
      <c r="AT475" s="530">
        <v>0</v>
      </c>
      <c r="AU475" s="530">
        <v>2</v>
      </c>
      <c r="AV475" s="530">
        <v>20</v>
      </c>
      <c r="AW475" s="530">
        <v>7</v>
      </c>
      <c r="AX475" s="530">
        <v>0</v>
      </c>
      <c r="AY475" s="530">
        <v>3</v>
      </c>
      <c r="AZ475" s="530">
        <v>5</v>
      </c>
      <c r="BA475" s="530">
        <v>5407</v>
      </c>
      <c r="BB475" s="530">
        <v>1686</v>
      </c>
      <c r="BC475" s="530">
        <v>2428</v>
      </c>
      <c r="BD475" s="530">
        <v>1984</v>
      </c>
      <c r="BE475" s="530">
        <v>4469</v>
      </c>
      <c r="BF475" s="530">
        <v>1555</v>
      </c>
      <c r="BG475" s="530">
        <v>1980</v>
      </c>
      <c r="BH475" s="530">
        <v>1395</v>
      </c>
      <c r="BI475" s="530">
        <v>938</v>
      </c>
      <c r="BJ475" s="530">
        <v>131</v>
      </c>
      <c r="BK475" s="530">
        <v>448</v>
      </c>
      <c r="BL475" s="530">
        <v>589</v>
      </c>
      <c r="BM475" s="530">
        <v>0</v>
      </c>
      <c r="BN475" s="530">
        <v>0</v>
      </c>
      <c r="BO475" s="530">
        <v>0</v>
      </c>
      <c r="BP475" s="530">
        <v>0</v>
      </c>
      <c r="BQ475" s="530">
        <v>0</v>
      </c>
      <c r="BR475" s="530">
        <v>0</v>
      </c>
      <c r="BS475" s="530">
        <v>0</v>
      </c>
      <c r="BT475" s="530">
        <v>0</v>
      </c>
      <c r="BU475" s="530">
        <v>0</v>
      </c>
      <c r="BV475" s="530">
        <v>0</v>
      </c>
      <c r="BW475" s="530">
        <v>0</v>
      </c>
      <c r="BX475" s="530">
        <v>0</v>
      </c>
      <c r="BY475" s="530">
        <v>60</v>
      </c>
      <c r="BZ475" s="530">
        <v>590</v>
      </c>
      <c r="CA475" s="530">
        <v>0</v>
      </c>
    </row>
    <row r="476" spans="1:79" s="477" customFormat="1">
      <c r="A476" s="477" t="s">
        <v>125</v>
      </c>
      <c r="B476" s="477" t="s">
        <v>1891</v>
      </c>
      <c r="C476" s="477">
        <v>2023</v>
      </c>
      <c r="D476" s="477" t="s">
        <v>1934</v>
      </c>
      <c r="E476" s="530">
        <v>2580</v>
      </c>
      <c r="F476" s="530">
        <v>3755</v>
      </c>
      <c r="G476" s="530">
        <v>1406</v>
      </c>
      <c r="H476" s="530">
        <v>1612</v>
      </c>
      <c r="I476" s="530">
        <v>852</v>
      </c>
      <c r="J476" s="530">
        <v>0</v>
      </c>
      <c r="K476" s="530">
        <v>0</v>
      </c>
      <c r="L476" s="530">
        <v>0</v>
      </c>
      <c r="M476" s="530">
        <v>0</v>
      </c>
      <c r="N476" s="530">
        <v>79</v>
      </c>
      <c r="O476" s="530">
        <v>18</v>
      </c>
      <c r="P476" s="530">
        <v>61</v>
      </c>
      <c r="Q476" s="530">
        <v>58</v>
      </c>
      <c r="R476" s="530">
        <v>13</v>
      </c>
      <c r="S476" s="530">
        <v>27</v>
      </c>
      <c r="T476" s="530">
        <v>36</v>
      </c>
      <c r="U476" s="530">
        <v>11</v>
      </c>
      <c r="V476" s="530">
        <v>1</v>
      </c>
      <c r="W476" s="530">
        <v>7</v>
      </c>
      <c r="X476" s="530">
        <v>7</v>
      </c>
      <c r="Y476" s="530">
        <v>47</v>
      </c>
      <c r="Z476" s="530">
        <v>12</v>
      </c>
      <c r="AA476" s="530">
        <v>20</v>
      </c>
      <c r="AB476" s="530">
        <v>29</v>
      </c>
      <c r="AC476" s="530">
        <v>1575</v>
      </c>
      <c r="AD476" s="530">
        <v>456</v>
      </c>
      <c r="AE476" s="530">
        <v>671</v>
      </c>
      <c r="AF476" s="530">
        <v>867</v>
      </c>
      <c r="AG476" s="530">
        <v>853</v>
      </c>
      <c r="AH476" s="530">
        <v>240</v>
      </c>
      <c r="AI476" s="530">
        <v>386</v>
      </c>
      <c r="AJ476" s="530">
        <v>472</v>
      </c>
      <c r="AK476" s="530">
        <v>722</v>
      </c>
      <c r="AL476" s="530">
        <v>216</v>
      </c>
      <c r="AM476" s="530">
        <v>285</v>
      </c>
      <c r="AN476" s="530">
        <v>395</v>
      </c>
      <c r="AO476" s="530">
        <v>22</v>
      </c>
      <c r="AP476" s="530">
        <v>2</v>
      </c>
      <c r="AQ476" s="530">
        <v>3</v>
      </c>
      <c r="AR476" s="530">
        <v>19</v>
      </c>
      <c r="AS476" s="530">
        <v>9</v>
      </c>
      <c r="AT476" s="530">
        <v>0</v>
      </c>
      <c r="AU476" s="530">
        <v>0</v>
      </c>
      <c r="AV476" s="530">
        <v>8</v>
      </c>
      <c r="AW476" s="530">
        <v>13</v>
      </c>
      <c r="AX476" s="530">
        <v>2</v>
      </c>
      <c r="AY476" s="530">
        <v>3</v>
      </c>
      <c r="AZ476" s="530">
        <v>11</v>
      </c>
      <c r="BA476" s="530">
        <v>5414</v>
      </c>
      <c r="BB476" s="530">
        <v>1835</v>
      </c>
      <c r="BC476" s="530">
        <v>2453</v>
      </c>
      <c r="BD476" s="530">
        <v>1888</v>
      </c>
      <c r="BE476" s="530">
        <v>4529</v>
      </c>
      <c r="BF476" s="530">
        <v>1698</v>
      </c>
      <c r="BG476" s="530">
        <v>2075</v>
      </c>
      <c r="BH476" s="530">
        <v>1352</v>
      </c>
      <c r="BI476" s="530">
        <v>885</v>
      </c>
      <c r="BJ476" s="530">
        <v>137</v>
      </c>
      <c r="BK476" s="530">
        <v>378</v>
      </c>
      <c r="BL476" s="530">
        <v>536</v>
      </c>
      <c r="BM476" s="530">
        <v>0</v>
      </c>
      <c r="BN476" s="530">
        <v>0</v>
      </c>
      <c r="BO476" s="530">
        <v>0</v>
      </c>
      <c r="BP476" s="530">
        <v>0</v>
      </c>
      <c r="BQ476" s="530">
        <v>0</v>
      </c>
      <c r="BR476" s="530">
        <v>0</v>
      </c>
      <c r="BS476" s="530">
        <v>0</v>
      </c>
      <c r="BT476" s="530">
        <v>0</v>
      </c>
      <c r="BU476" s="530">
        <v>0</v>
      </c>
      <c r="BV476" s="530">
        <v>0</v>
      </c>
      <c r="BW476" s="530">
        <v>0</v>
      </c>
      <c r="BX476" s="530">
        <v>0</v>
      </c>
      <c r="BY476" s="530">
        <v>54</v>
      </c>
      <c r="BZ476" s="530">
        <v>592</v>
      </c>
      <c r="CA476" s="530">
        <v>0</v>
      </c>
    </row>
    <row r="477" spans="1:79" s="477" customFormat="1">
      <c r="A477" s="477" t="s">
        <v>125</v>
      </c>
      <c r="B477" s="477" t="s">
        <v>1891</v>
      </c>
      <c r="C477" s="477">
        <v>2024</v>
      </c>
      <c r="D477" s="477" t="s">
        <v>1934</v>
      </c>
      <c r="E477" s="530">
        <v>2936</v>
      </c>
      <c r="F477" s="530">
        <v>3577</v>
      </c>
      <c r="G477" s="530">
        <v>1435</v>
      </c>
      <c r="H477" s="530">
        <v>1638</v>
      </c>
      <c r="I477" s="530">
        <v>761</v>
      </c>
      <c r="J477" s="530">
        <v>1</v>
      </c>
      <c r="K477" s="530">
        <v>1</v>
      </c>
      <c r="L477" s="530">
        <v>1</v>
      </c>
      <c r="M477" s="530">
        <v>0</v>
      </c>
      <c r="N477" s="530">
        <v>140</v>
      </c>
      <c r="O477" s="530">
        <v>45</v>
      </c>
      <c r="P477" s="530">
        <v>95</v>
      </c>
      <c r="Q477" s="530">
        <v>48</v>
      </c>
      <c r="R477" s="530">
        <v>14</v>
      </c>
      <c r="S477" s="530">
        <v>16</v>
      </c>
      <c r="T477" s="530">
        <v>33</v>
      </c>
      <c r="U477" s="530">
        <v>13</v>
      </c>
      <c r="V477" s="530">
        <v>4</v>
      </c>
      <c r="W477" s="530">
        <v>5</v>
      </c>
      <c r="X477" s="530">
        <v>10</v>
      </c>
      <c r="Y477" s="530">
        <v>35</v>
      </c>
      <c r="Z477" s="530">
        <v>10</v>
      </c>
      <c r="AA477" s="530">
        <v>11</v>
      </c>
      <c r="AB477" s="530">
        <v>23</v>
      </c>
      <c r="AC477" s="530">
        <v>1558</v>
      </c>
      <c r="AD477" s="530">
        <v>520</v>
      </c>
      <c r="AE477" s="530">
        <v>663</v>
      </c>
      <c r="AF477" s="530">
        <v>853</v>
      </c>
      <c r="AG477" s="530">
        <v>667</v>
      </c>
      <c r="AH477" s="530">
        <v>236</v>
      </c>
      <c r="AI477" s="530">
        <v>234</v>
      </c>
      <c r="AJ477" s="530">
        <v>324</v>
      </c>
      <c r="AK477" s="530">
        <v>891</v>
      </c>
      <c r="AL477" s="530">
        <v>284</v>
      </c>
      <c r="AM477" s="530">
        <v>429</v>
      </c>
      <c r="AN477" s="530">
        <v>529</v>
      </c>
      <c r="AO477" s="530">
        <v>21</v>
      </c>
      <c r="AP477" s="530">
        <v>2</v>
      </c>
      <c r="AQ477" s="530">
        <v>3</v>
      </c>
      <c r="AR477" s="530">
        <v>16</v>
      </c>
      <c r="AS477" s="530">
        <v>9</v>
      </c>
      <c r="AT477" s="530">
        <v>2</v>
      </c>
      <c r="AU477" s="530">
        <v>0</v>
      </c>
      <c r="AV477" s="530">
        <v>6</v>
      </c>
      <c r="AW477" s="530">
        <v>12</v>
      </c>
      <c r="AX477" s="530">
        <v>0</v>
      </c>
      <c r="AY477" s="530">
        <v>3</v>
      </c>
      <c r="AZ477" s="530">
        <v>10</v>
      </c>
      <c r="BA477" s="530">
        <v>5540</v>
      </c>
      <c r="BB477" s="530">
        <v>2203</v>
      </c>
      <c r="BC477" s="530">
        <v>2470</v>
      </c>
      <c r="BD477" s="530">
        <v>1757</v>
      </c>
      <c r="BE477" s="530">
        <v>4572</v>
      </c>
      <c r="BF477" s="530">
        <v>2020</v>
      </c>
      <c r="BG477" s="530">
        <v>1964</v>
      </c>
      <c r="BH477" s="530">
        <v>1172</v>
      </c>
      <c r="BI477" s="530">
        <v>968</v>
      </c>
      <c r="BJ477" s="530">
        <v>183</v>
      </c>
      <c r="BK477" s="530">
        <v>506</v>
      </c>
      <c r="BL477" s="530">
        <v>585</v>
      </c>
      <c r="BM477" s="530">
        <v>0</v>
      </c>
      <c r="BN477" s="530">
        <v>0</v>
      </c>
      <c r="BO477" s="530">
        <v>0</v>
      </c>
      <c r="BP477" s="530">
        <v>0</v>
      </c>
      <c r="BQ477" s="530">
        <v>0</v>
      </c>
      <c r="BR477" s="530">
        <v>0</v>
      </c>
      <c r="BS477" s="530">
        <v>0</v>
      </c>
      <c r="BT477" s="530">
        <v>0</v>
      </c>
      <c r="BU477" s="530">
        <v>0</v>
      </c>
      <c r="BV477" s="530">
        <v>0</v>
      </c>
      <c r="BW477" s="530">
        <v>0</v>
      </c>
      <c r="BX477" s="530">
        <v>0</v>
      </c>
      <c r="BY477" s="530">
        <v>66</v>
      </c>
      <c r="BZ477" s="530">
        <v>636</v>
      </c>
      <c r="CA477" s="530">
        <v>0</v>
      </c>
    </row>
    <row r="478" spans="1:79" s="477" customFormat="1">
      <c r="A478" s="477" t="s">
        <v>125</v>
      </c>
      <c r="B478" s="477" t="s">
        <v>1891</v>
      </c>
      <c r="C478" s="477">
        <v>2025</v>
      </c>
      <c r="D478" s="477" t="s">
        <v>1935</v>
      </c>
      <c r="E478" s="530">
        <v>2538</v>
      </c>
      <c r="F478" s="530">
        <v>3577</v>
      </c>
      <c r="G478" s="530">
        <v>1357</v>
      </c>
      <c r="H478" s="530">
        <v>1516</v>
      </c>
      <c r="I478" s="530">
        <v>800</v>
      </c>
      <c r="J478" s="530">
        <v>1</v>
      </c>
      <c r="K478" s="530">
        <v>0</v>
      </c>
      <c r="L478" s="530">
        <v>1</v>
      </c>
      <c r="M478" s="530">
        <v>0</v>
      </c>
      <c r="N478" s="530">
        <v>140</v>
      </c>
      <c r="O478" s="530">
        <v>15</v>
      </c>
      <c r="P478" s="530">
        <v>125</v>
      </c>
      <c r="Q478" s="530">
        <v>48</v>
      </c>
      <c r="R478" s="530">
        <v>12</v>
      </c>
      <c r="S478" s="530">
        <v>19</v>
      </c>
      <c r="T478" s="530">
        <v>31</v>
      </c>
      <c r="U478" s="530">
        <v>6</v>
      </c>
      <c r="V478" s="530">
        <v>2</v>
      </c>
      <c r="W478" s="530">
        <v>5</v>
      </c>
      <c r="X478" s="530">
        <v>8</v>
      </c>
      <c r="Y478" s="530">
        <v>42</v>
      </c>
      <c r="Z478" s="530">
        <v>10</v>
      </c>
      <c r="AA478" s="530">
        <v>14</v>
      </c>
      <c r="AB478" s="530">
        <v>23</v>
      </c>
      <c r="AC478" s="530">
        <v>1639</v>
      </c>
      <c r="AD478" s="530">
        <v>457</v>
      </c>
      <c r="AE478" s="530">
        <v>712</v>
      </c>
      <c r="AF478" s="530">
        <v>1011</v>
      </c>
      <c r="AG478" s="530">
        <v>827</v>
      </c>
      <c r="AH478" s="530">
        <v>229</v>
      </c>
      <c r="AI478" s="530">
        <v>342</v>
      </c>
      <c r="AJ478" s="530">
        <v>502</v>
      </c>
      <c r="AK478" s="530">
        <v>812</v>
      </c>
      <c r="AL478" s="530">
        <v>228</v>
      </c>
      <c r="AM478" s="530">
        <v>370</v>
      </c>
      <c r="AN478" s="530">
        <v>509</v>
      </c>
      <c r="AO478" s="530">
        <v>31</v>
      </c>
      <c r="AP478" s="530">
        <v>4</v>
      </c>
      <c r="AQ478" s="530">
        <v>7</v>
      </c>
      <c r="AR478" s="530">
        <v>25</v>
      </c>
      <c r="AS478" s="530">
        <v>18</v>
      </c>
      <c r="AT478" s="530">
        <v>2</v>
      </c>
      <c r="AU478" s="530">
        <v>2</v>
      </c>
      <c r="AV478" s="530">
        <v>15</v>
      </c>
      <c r="AW478" s="530">
        <v>13</v>
      </c>
      <c r="AX478" s="530">
        <v>2</v>
      </c>
      <c r="AY478" s="530">
        <v>5</v>
      </c>
      <c r="AZ478" s="530">
        <v>10</v>
      </c>
      <c r="BA478" s="530">
        <v>5646</v>
      </c>
      <c r="BB478" s="530">
        <v>1904</v>
      </c>
      <c r="BC478" s="530">
        <v>2619</v>
      </c>
      <c r="BD478" s="530">
        <v>2075</v>
      </c>
      <c r="BE478" s="530">
        <v>4753</v>
      </c>
      <c r="BF478" s="530">
        <v>1752</v>
      </c>
      <c r="BG478" s="530">
        <v>2186</v>
      </c>
      <c r="BH478" s="530">
        <v>1519</v>
      </c>
      <c r="BI478" s="530">
        <v>893</v>
      </c>
      <c r="BJ478" s="530">
        <v>152</v>
      </c>
      <c r="BK478" s="530">
        <v>433</v>
      </c>
      <c r="BL478" s="530">
        <v>556</v>
      </c>
      <c r="BM478" s="530">
        <v>0</v>
      </c>
      <c r="BN478" s="530">
        <v>0</v>
      </c>
      <c r="BO478" s="530">
        <v>0</v>
      </c>
      <c r="BP478" s="530">
        <v>0</v>
      </c>
      <c r="BQ478" s="530">
        <v>0</v>
      </c>
      <c r="BR478" s="530">
        <v>0</v>
      </c>
      <c r="BS478" s="530">
        <v>0</v>
      </c>
      <c r="BT478" s="530">
        <v>0</v>
      </c>
      <c r="BU478" s="530">
        <v>0</v>
      </c>
      <c r="BV478" s="530">
        <v>0</v>
      </c>
      <c r="BW478" s="530">
        <v>0</v>
      </c>
      <c r="BX478" s="530">
        <v>0</v>
      </c>
      <c r="BY478" s="530">
        <v>54</v>
      </c>
      <c r="BZ478" s="530">
        <v>636</v>
      </c>
      <c r="CA478" s="530">
        <v>0</v>
      </c>
    </row>
    <row r="479" spans="1:79" s="477" customFormat="1">
      <c r="A479" s="477" t="s">
        <v>125</v>
      </c>
      <c r="B479" s="477" t="s">
        <v>1891</v>
      </c>
      <c r="C479" s="477">
        <v>2026</v>
      </c>
      <c r="D479" s="477" t="s">
        <v>1935</v>
      </c>
      <c r="E479" s="530">
        <v>2538</v>
      </c>
      <c r="F479" s="530">
        <v>3592</v>
      </c>
      <c r="G479" s="530">
        <v>1363</v>
      </c>
      <c r="H479" s="530">
        <v>1522</v>
      </c>
      <c r="I479" s="530">
        <v>803</v>
      </c>
      <c r="J479" s="530">
        <v>1</v>
      </c>
      <c r="K479" s="530">
        <v>0</v>
      </c>
      <c r="L479" s="530">
        <v>1</v>
      </c>
      <c r="M479" s="530">
        <v>0</v>
      </c>
      <c r="N479" s="530">
        <v>140</v>
      </c>
      <c r="O479" s="530">
        <v>15</v>
      </c>
      <c r="P479" s="530">
        <v>125</v>
      </c>
      <c r="Q479" s="530">
        <v>48</v>
      </c>
      <c r="R479" s="530">
        <v>12</v>
      </c>
      <c r="S479" s="530">
        <v>19</v>
      </c>
      <c r="T479" s="530">
        <v>31</v>
      </c>
      <c r="U479" s="530">
        <v>6</v>
      </c>
      <c r="V479" s="530">
        <v>2</v>
      </c>
      <c r="W479" s="530">
        <v>5</v>
      </c>
      <c r="X479" s="530">
        <v>8</v>
      </c>
      <c r="Y479" s="530">
        <v>42</v>
      </c>
      <c r="Z479" s="530">
        <v>10</v>
      </c>
      <c r="AA479" s="530">
        <v>14</v>
      </c>
      <c r="AB479" s="530">
        <v>23</v>
      </c>
      <c r="AC479" s="530">
        <v>1638</v>
      </c>
      <c r="AD479" s="530">
        <v>457</v>
      </c>
      <c r="AE479" s="530">
        <v>711</v>
      </c>
      <c r="AF479" s="530">
        <v>1010</v>
      </c>
      <c r="AG479" s="530">
        <v>826</v>
      </c>
      <c r="AH479" s="530">
        <v>229</v>
      </c>
      <c r="AI479" s="530">
        <v>342</v>
      </c>
      <c r="AJ479" s="530">
        <v>502</v>
      </c>
      <c r="AK479" s="530">
        <v>812</v>
      </c>
      <c r="AL479" s="530">
        <v>228</v>
      </c>
      <c r="AM479" s="530">
        <v>369</v>
      </c>
      <c r="AN479" s="530">
        <v>508</v>
      </c>
      <c r="AO479" s="530">
        <v>31</v>
      </c>
      <c r="AP479" s="530">
        <v>4</v>
      </c>
      <c r="AQ479" s="530">
        <v>7</v>
      </c>
      <c r="AR479" s="530">
        <v>25</v>
      </c>
      <c r="AS479" s="530">
        <v>18</v>
      </c>
      <c r="AT479" s="530">
        <v>2</v>
      </c>
      <c r="AU479" s="530">
        <v>2</v>
      </c>
      <c r="AV479" s="530">
        <v>15</v>
      </c>
      <c r="AW479" s="530">
        <v>13</v>
      </c>
      <c r="AX479" s="530">
        <v>2</v>
      </c>
      <c r="AY479" s="530">
        <v>5</v>
      </c>
      <c r="AZ479" s="530">
        <v>10</v>
      </c>
      <c r="BA479" s="530">
        <v>5649</v>
      </c>
      <c r="BB479" s="530">
        <v>1905</v>
      </c>
      <c r="BC479" s="530">
        <v>2621</v>
      </c>
      <c r="BD479" s="530">
        <v>2076</v>
      </c>
      <c r="BE479" s="530">
        <v>4755</v>
      </c>
      <c r="BF479" s="530">
        <v>1753</v>
      </c>
      <c r="BG479" s="530">
        <v>2188</v>
      </c>
      <c r="BH479" s="530">
        <v>1520</v>
      </c>
      <c r="BI479" s="530">
        <v>894</v>
      </c>
      <c r="BJ479" s="530">
        <v>152</v>
      </c>
      <c r="BK479" s="530">
        <v>433</v>
      </c>
      <c r="BL479" s="530">
        <v>556</v>
      </c>
      <c r="BM479" s="530">
        <v>0</v>
      </c>
      <c r="BN479" s="530">
        <v>0</v>
      </c>
      <c r="BO479" s="530">
        <v>0</v>
      </c>
      <c r="BP479" s="530">
        <v>0</v>
      </c>
      <c r="BQ479" s="530">
        <v>0</v>
      </c>
      <c r="BR479" s="530">
        <v>0</v>
      </c>
      <c r="BS479" s="530">
        <v>0</v>
      </c>
      <c r="BT479" s="530">
        <v>0</v>
      </c>
      <c r="BU479" s="530">
        <v>0</v>
      </c>
      <c r="BV479" s="530">
        <v>0</v>
      </c>
      <c r="BW479" s="530">
        <v>0</v>
      </c>
      <c r="BX479" s="530">
        <v>0</v>
      </c>
      <c r="BY479" s="530">
        <v>54</v>
      </c>
      <c r="BZ479" s="530">
        <v>636</v>
      </c>
      <c r="CA479" s="530">
        <v>0</v>
      </c>
    </row>
    <row r="480" spans="1:79" s="477" customFormat="1">
      <c r="A480" s="477" t="s">
        <v>125</v>
      </c>
      <c r="B480" s="477" t="s">
        <v>1891</v>
      </c>
      <c r="C480" s="477">
        <v>2024</v>
      </c>
      <c r="D480" s="477" t="s">
        <v>1937</v>
      </c>
      <c r="E480" s="530">
        <f t="shared" ref="E480:AJ480" si="117">E477</f>
        <v>2936</v>
      </c>
      <c r="F480" s="530">
        <f t="shared" si="117"/>
        <v>3577</v>
      </c>
      <c r="G480" s="530">
        <f t="shared" si="117"/>
        <v>1435</v>
      </c>
      <c r="H480" s="530">
        <f t="shared" si="117"/>
        <v>1638</v>
      </c>
      <c r="I480" s="530">
        <f t="shared" si="117"/>
        <v>761</v>
      </c>
      <c r="J480" s="530">
        <f t="shared" si="117"/>
        <v>1</v>
      </c>
      <c r="K480" s="530">
        <f t="shared" si="117"/>
        <v>1</v>
      </c>
      <c r="L480" s="530">
        <f t="shared" si="117"/>
        <v>1</v>
      </c>
      <c r="M480" s="530">
        <f t="shared" si="117"/>
        <v>0</v>
      </c>
      <c r="N480" s="530">
        <f t="shared" si="117"/>
        <v>140</v>
      </c>
      <c r="O480" s="530">
        <f t="shared" si="117"/>
        <v>45</v>
      </c>
      <c r="P480" s="530">
        <f t="shared" si="117"/>
        <v>95</v>
      </c>
      <c r="Q480" s="530">
        <f t="shared" si="117"/>
        <v>48</v>
      </c>
      <c r="R480" s="530">
        <f t="shared" si="117"/>
        <v>14</v>
      </c>
      <c r="S480" s="530">
        <f t="shared" si="117"/>
        <v>16</v>
      </c>
      <c r="T480" s="530">
        <f t="shared" si="117"/>
        <v>33</v>
      </c>
      <c r="U480" s="530">
        <f t="shared" si="117"/>
        <v>13</v>
      </c>
      <c r="V480" s="530">
        <f t="shared" si="117"/>
        <v>4</v>
      </c>
      <c r="W480" s="530">
        <f t="shared" si="117"/>
        <v>5</v>
      </c>
      <c r="X480" s="530">
        <f t="shared" si="117"/>
        <v>10</v>
      </c>
      <c r="Y480" s="530">
        <f t="shared" si="117"/>
        <v>35</v>
      </c>
      <c r="Z480" s="530">
        <f t="shared" si="117"/>
        <v>10</v>
      </c>
      <c r="AA480" s="530">
        <f t="shared" si="117"/>
        <v>11</v>
      </c>
      <c r="AB480" s="530">
        <f t="shared" si="117"/>
        <v>23</v>
      </c>
      <c r="AC480" s="530">
        <f t="shared" si="117"/>
        <v>1558</v>
      </c>
      <c r="AD480" s="530">
        <f t="shared" si="117"/>
        <v>520</v>
      </c>
      <c r="AE480" s="530">
        <f t="shared" si="117"/>
        <v>663</v>
      </c>
      <c r="AF480" s="530">
        <f t="shared" si="117"/>
        <v>853</v>
      </c>
      <c r="AG480" s="530">
        <f t="shared" si="117"/>
        <v>667</v>
      </c>
      <c r="AH480" s="530">
        <f t="shared" si="117"/>
        <v>236</v>
      </c>
      <c r="AI480" s="530">
        <f t="shared" si="117"/>
        <v>234</v>
      </c>
      <c r="AJ480" s="530">
        <f t="shared" si="117"/>
        <v>324</v>
      </c>
      <c r="AK480" s="530">
        <f t="shared" ref="AK480:BP480" si="118">AK477</f>
        <v>891</v>
      </c>
      <c r="AL480" s="530">
        <f t="shared" si="118"/>
        <v>284</v>
      </c>
      <c r="AM480" s="530">
        <f t="shared" si="118"/>
        <v>429</v>
      </c>
      <c r="AN480" s="530">
        <f t="shared" si="118"/>
        <v>529</v>
      </c>
      <c r="AO480" s="530">
        <f t="shared" si="118"/>
        <v>21</v>
      </c>
      <c r="AP480" s="530">
        <f t="shared" si="118"/>
        <v>2</v>
      </c>
      <c r="AQ480" s="530">
        <f t="shared" si="118"/>
        <v>3</v>
      </c>
      <c r="AR480" s="530">
        <f t="shared" si="118"/>
        <v>16</v>
      </c>
      <c r="AS480" s="530">
        <f t="shared" si="118"/>
        <v>9</v>
      </c>
      <c r="AT480" s="530">
        <f t="shared" si="118"/>
        <v>2</v>
      </c>
      <c r="AU480" s="530">
        <f t="shared" si="118"/>
        <v>0</v>
      </c>
      <c r="AV480" s="530">
        <f t="shared" si="118"/>
        <v>6</v>
      </c>
      <c r="AW480" s="530">
        <f t="shared" si="118"/>
        <v>12</v>
      </c>
      <c r="AX480" s="530">
        <f t="shared" si="118"/>
        <v>0</v>
      </c>
      <c r="AY480" s="530">
        <f t="shared" si="118"/>
        <v>3</v>
      </c>
      <c r="AZ480" s="530">
        <f t="shared" si="118"/>
        <v>10</v>
      </c>
      <c r="BA480" s="530">
        <f t="shared" si="118"/>
        <v>5540</v>
      </c>
      <c r="BB480" s="530">
        <f t="shared" si="118"/>
        <v>2203</v>
      </c>
      <c r="BC480" s="530">
        <f t="shared" si="118"/>
        <v>2470</v>
      </c>
      <c r="BD480" s="530">
        <f t="shared" si="118"/>
        <v>1757</v>
      </c>
      <c r="BE480" s="530">
        <f t="shared" si="118"/>
        <v>4572</v>
      </c>
      <c r="BF480" s="530">
        <f t="shared" si="118"/>
        <v>2020</v>
      </c>
      <c r="BG480" s="530">
        <f t="shared" si="118"/>
        <v>1964</v>
      </c>
      <c r="BH480" s="530">
        <f t="shared" si="118"/>
        <v>1172</v>
      </c>
      <c r="BI480" s="530">
        <f t="shared" si="118"/>
        <v>968</v>
      </c>
      <c r="BJ480" s="530">
        <f t="shared" si="118"/>
        <v>183</v>
      </c>
      <c r="BK480" s="530">
        <f t="shared" si="118"/>
        <v>506</v>
      </c>
      <c r="BL480" s="530">
        <f t="shared" si="118"/>
        <v>585</v>
      </c>
      <c r="BM480" s="530">
        <f t="shared" si="118"/>
        <v>0</v>
      </c>
      <c r="BN480" s="530">
        <f t="shared" si="118"/>
        <v>0</v>
      </c>
      <c r="BO480" s="530">
        <f t="shared" si="118"/>
        <v>0</v>
      </c>
      <c r="BP480" s="530">
        <f t="shared" si="118"/>
        <v>0</v>
      </c>
      <c r="BQ480" s="530">
        <f t="shared" ref="BQ480:BX480" si="119">BQ477</f>
        <v>0</v>
      </c>
      <c r="BR480" s="530">
        <f t="shared" si="119"/>
        <v>0</v>
      </c>
      <c r="BS480" s="530">
        <f t="shared" si="119"/>
        <v>0</v>
      </c>
      <c r="BT480" s="530">
        <f t="shared" si="119"/>
        <v>0</v>
      </c>
      <c r="BU480" s="530">
        <f t="shared" si="119"/>
        <v>0</v>
      </c>
      <c r="BV480" s="530">
        <f t="shared" si="119"/>
        <v>0</v>
      </c>
      <c r="BW480" s="530">
        <f t="shared" si="119"/>
        <v>0</v>
      </c>
      <c r="BX480" s="530">
        <f t="shared" si="119"/>
        <v>0</v>
      </c>
      <c r="BY480" s="530">
        <f>IF(OR(BY476=0,BY476=""), BY477,IF(BY477&gt;(BY476*(1+Dash!$B$6)), BY476*(1+Dash!$B$6), IF(BY477&lt;(BY476*(1-Dash!$B$7)), BY476*(1-Dash!$B$7), BY477)))</f>
        <v>59.400000000000006</v>
      </c>
      <c r="BZ480" s="530">
        <f>IF(OR(BZ476=0,BZ476=""), BZ477,IF(BZ477&gt;(BZ476*(1+Dash!$B$6)), BZ476*(1+Dash!$B$6), IF(BZ477&lt;(BZ476*(1-Dash!$B$7)), BZ476*(1-Dash!$B$7), BZ477)))</f>
        <v>636</v>
      </c>
      <c r="CA480" s="530">
        <f>IF(OR(CA476=0,CA476=""), CA477,IF(CA477&gt;(CA476*(1+Dash!$B$6)), CA476*(1+Dash!$B$6), IF(CA477&lt;(CA476*(1-Dash!$B$7)), CA476*(1-Dash!$B$7), CA477)))</f>
        <v>0</v>
      </c>
    </row>
    <row r="481" spans="1:79" s="477" customFormat="1">
      <c r="A481" s="477" t="s">
        <v>125</v>
      </c>
      <c r="B481" s="477" t="s">
        <v>1891</v>
      </c>
      <c r="C481" s="477">
        <v>2025</v>
      </c>
      <c r="D481" s="477" t="s">
        <v>1937</v>
      </c>
      <c r="E481" s="530">
        <f>IF(OR(E477=0, E477=""), E478, IF(E478&gt;(E477*(1+Dash!$B$6)), E477*(1+Dash!$B$6), IF(E478&lt;(E477*(1-Dash!$B$7)), E477*(1-Dash!$B$7), E478)))</f>
        <v>2789.2</v>
      </c>
      <c r="F481" s="530">
        <f>IF(OR(F477=0, F477=""), F478, IF(F478&gt;(F477*(1+Dash!$B$6)), F477*(1+Dash!$B$6), IF(F478&lt;(F477*(1-Dash!$B$7)), F477*(1-Dash!$B$7), F478)))</f>
        <v>3577</v>
      </c>
      <c r="G481" s="530">
        <f>IF(OR(G477=0, G477=""), G478, IF(G478&gt;(G477*(1+Dash!$B$6)), G477*(1+Dash!$B$6), IF(G478&lt;(G477*(1-Dash!$B$7)), G477*(1-Dash!$B$7), G478)))</f>
        <v>1363.25</v>
      </c>
      <c r="H481" s="530">
        <f>IF(OR(H477=0, H477=""), H478, IF(H478&gt;(H477*(1+Dash!$B$6)), H477*(1+Dash!$B$6), IF(H478&lt;(H477*(1-Dash!$B$7)), H477*(1-Dash!$B$7), H478)))</f>
        <v>1556.1</v>
      </c>
      <c r="I481" s="530">
        <f>IF(OR(I477=0, I477=""), I478, IF(I478&gt;(I477*(1+Dash!$B$6)), I477*(1+Dash!$B$6), IF(I478&lt;(I477*(1-Dash!$B$7)), I477*(1-Dash!$B$7), I478)))</f>
        <v>800</v>
      </c>
      <c r="J481" s="530">
        <f>IF(OR(J477=0, J477=""), J478, IF(J478&gt;(J477*(1+Dash!$B$6)), J477*(1+Dash!$B$6), IF(J478&lt;(J477*(1-Dash!$B$7)), J477*(1-Dash!$B$7), J478)))</f>
        <v>1</v>
      </c>
      <c r="K481" s="530">
        <f>IF(OR(K477=0, K477=""), K478, IF(K478&gt;(K477*(1+Dash!$B$6)), K477*(1+Dash!$B$6), IF(K478&lt;(K477*(1-Dash!$B$7)), K477*(1-Dash!$B$7), K478)))</f>
        <v>0.95</v>
      </c>
      <c r="L481" s="530">
        <f>IF(OR(L477=0, L477=""), L478, IF(L478&gt;(L477*(1+Dash!$B$6)), L477*(1+Dash!$B$6), IF(L478&lt;(L477*(1-Dash!$B$7)), L477*(1-Dash!$B$7), L478)))</f>
        <v>1</v>
      </c>
      <c r="M481" s="530">
        <f>IF(OR(M477=0, M477=""), M478, IF(M478&gt;(M477*(1+Dash!$B$6)), M477*(1+Dash!$B$6), IF(M478&lt;(M477*(1-Dash!$B$7)), M477*(1-Dash!$B$7), M478)))</f>
        <v>0</v>
      </c>
      <c r="N481" s="530">
        <f>IF(OR(N477=0, N477=""), N478, IF(N478&gt;(N477*(1+Dash!$B$6)), N477*(1+Dash!$B$6), IF(N478&lt;(N477*(1-Dash!$B$7)), N477*(1-Dash!$B$7), N478)))</f>
        <v>140</v>
      </c>
      <c r="O481" s="530">
        <f>IF(OR(O477=0, O477=""), O478, IF(O478&gt;(O477*(1+Dash!$B$6)), O477*(1+Dash!$B$6), IF(O478&lt;(O477*(1-Dash!$B$7)), O477*(1-Dash!$B$7), O478)))</f>
        <v>42.75</v>
      </c>
      <c r="P481" s="530">
        <f>IF(OR(P477=0, P477=""), P478, IF(P478&gt;(P477*(1+Dash!$B$6)), P477*(1+Dash!$B$6), IF(P478&lt;(P477*(1-Dash!$B$7)), P477*(1-Dash!$B$7), P478)))</f>
        <v>104.50000000000001</v>
      </c>
      <c r="Q481" s="530">
        <f>IF(OR(Q477=0, Q477=""), Q478, IF(Q478&gt;(Q477*(1+Dash!$B$6)), Q477*(1+Dash!$B$6), IF(Q478&lt;(Q477*(1-Dash!$B$7)), Q477*(1-Dash!$B$7), Q478)))</f>
        <v>48</v>
      </c>
      <c r="R481" s="530">
        <f>IF(OR(R477=0, R477=""), R478, IF(R478&gt;(R477*(1+Dash!$B$6)), R477*(1+Dash!$B$6), IF(R478&lt;(R477*(1-Dash!$B$7)), R477*(1-Dash!$B$7), R478)))</f>
        <v>13.299999999999999</v>
      </c>
      <c r="S481" s="530">
        <f>IF(OR(S477=0, S477=""), S478, IF(S478&gt;(S477*(1+Dash!$B$6)), S477*(1+Dash!$B$6), IF(S478&lt;(S477*(1-Dash!$B$7)), S477*(1-Dash!$B$7), S478)))</f>
        <v>17.600000000000001</v>
      </c>
      <c r="T481" s="530">
        <f>IF(OR(T477=0, T477=""), T478, IF(T478&gt;(T477*(1+Dash!$B$6)), T477*(1+Dash!$B$6), IF(T478&lt;(T477*(1-Dash!$B$7)), T477*(1-Dash!$B$7), T478)))</f>
        <v>31.349999999999998</v>
      </c>
      <c r="U481" s="530">
        <f>IF(OR(U477=0, U477=""), U478, IF(U478&gt;(U477*(1+Dash!$B$6)), U477*(1+Dash!$B$6), IF(U478&lt;(U477*(1-Dash!$B$7)), U477*(1-Dash!$B$7), U478)))</f>
        <v>12.35</v>
      </c>
      <c r="V481" s="530">
        <f>IF(OR(V477=0, V477=""), V478, IF(V478&gt;(V477*(1+Dash!$B$6)), V477*(1+Dash!$B$6), IF(V478&lt;(V477*(1-Dash!$B$7)), V477*(1-Dash!$B$7), V478)))</f>
        <v>3.8</v>
      </c>
      <c r="W481" s="530">
        <f>IF(OR(W477=0, W477=""), W478, IF(W478&gt;(W477*(1+Dash!$B$6)), W477*(1+Dash!$B$6), IF(W478&lt;(W477*(1-Dash!$B$7)), W477*(1-Dash!$B$7), W478)))</f>
        <v>5</v>
      </c>
      <c r="X481" s="530">
        <f>IF(OR(X477=0, X477=""), X478, IF(X478&gt;(X477*(1+Dash!$B$6)), X477*(1+Dash!$B$6), IF(X478&lt;(X477*(1-Dash!$B$7)), X477*(1-Dash!$B$7), X478)))</f>
        <v>9.5</v>
      </c>
      <c r="Y481" s="530">
        <f>IF(OR(Y477=0, Y477=""), Y478, IF(Y478&gt;(Y477*(1+Dash!$B$6)), Y477*(1+Dash!$B$6), IF(Y478&lt;(Y477*(1-Dash!$B$7)), Y477*(1-Dash!$B$7), Y478)))</f>
        <v>38.5</v>
      </c>
      <c r="Z481" s="530">
        <f>IF(OR(Z477=0, Z477=""), Z478, IF(Z478&gt;(Z477*(1+Dash!$B$6)), Z477*(1+Dash!$B$6), IF(Z478&lt;(Z477*(1-Dash!$B$7)), Z477*(1-Dash!$B$7), Z478)))</f>
        <v>10</v>
      </c>
      <c r="AA481" s="530">
        <f>IF(OR(AA477=0, AA477=""), AA478, IF(AA478&gt;(AA477*(1+Dash!$B$6)), AA477*(1+Dash!$B$6), IF(AA478&lt;(AA477*(1-Dash!$B$7)), AA477*(1-Dash!$B$7), AA478)))</f>
        <v>12.100000000000001</v>
      </c>
      <c r="AB481" s="530">
        <f>IF(OR(AB477=0, AB477=""), AB478, IF(AB478&gt;(AB477*(1+Dash!$B$6)), AB477*(1+Dash!$B$6), IF(AB478&lt;(AB477*(1-Dash!$B$7)), AB477*(1-Dash!$B$7), AB478)))</f>
        <v>23</v>
      </c>
      <c r="AC481" s="530">
        <f>IF(OR(AC477=0, AC477=""), AC478, IF(AC478&gt;(AC477*(1+Dash!$B$6)), AC477*(1+Dash!$B$6), IF(AC478&lt;(AC477*(1-Dash!$B$7)), AC477*(1-Dash!$B$7), AC478)))</f>
        <v>1639</v>
      </c>
      <c r="AD481" s="530">
        <f>IF(OR(AD477=0, AD477=""), AD478, IF(AD478&gt;(AD477*(1+Dash!$B$6)), AD477*(1+Dash!$B$6), IF(AD478&lt;(AD477*(1-Dash!$B$7)), AD477*(1-Dash!$B$7), AD478)))</f>
        <v>494</v>
      </c>
      <c r="AE481" s="530">
        <f>IF(OR(AE477=0, AE477=""), AE478, IF(AE478&gt;(AE477*(1+Dash!$B$6)), AE477*(1+Dash!$B$6), IF(AE478&lt;(AE477*(1-Dash!$B$7)), AE477*(1-Dash!$B$7), AE478)))</f>
        <v>712</v>
      </c>
      <c r="AF481" s="530">
        <f>IF(OR(AF477=0, AF477=""), AF478, IF(AF478&gt;(AF477*(1+Dash!$B$6)), AF477*(1+Dash!$B$6), IF(AF478&lt;(AF477*(1-Dash!$B$7)), AF477*(1-Dash!$B$7), AF478)))</f>
        <v>938.30000000000007</v>
      </c>
      <c r="AG481" s="530">
        <f>IF(OR(AG477=0, AG477=""), AG478, IF(AG478&gt;(AG477*(1+Dash!$B$6)), AG477*(1+Dash!$B$6), IF(AG478&lt;(AG477*(1-Dash!$B$7)), AG477*(1-Dash!$B$7), AG478)))</f>
        <v>733.7</v>
      </c>
      <c r="AH481" s="530">
        <f>IF(OR(AH477=0, AH477=""), AH478, IF(AH478&gt;(AH477*(1+Dash!$B$6)), AH477*(1+Dash!$B$6), IF(AH478&lt;(AH477*(1-Dash!$B$7)), AH477*(1-Dash!$B$7), AH478)))</f>
        <v>229</v>
      </c>
      <c r="AI481" s="530">
        <f>IF(OR(AI477=0, AI477=""), AI478, IF(AI478&gt;(AI477*(1+Dash!$B$6)), AI477*(1+Dash!$B$6), IF(AI478&lt;(AI477*(1-Dash!$B$7)), AI477*(1-Dash!$B$7), AI478)))</f>
        <v>257.40000000000003</v>
      </c>
      <c r="AJ481" s="530">
        <f>IF(OR(AJ477=0, AJ477=""), AJ478, IF(AJ478&gt;(AJ477*(1+Dash!$B$6)), AJ477*(1+Dash!$B$6), IF(AJ478&lt;(AJ477*(1-Dash!$B$7)), AJ477*(1-Dash!$B$7), AJ478)))</f>
        <v>356.40000000000003</v>
      </c>
      <c r="AK481" s="530">
        <f>IF(OR(AK477=0, AK477=""), AK478, IF(AK478&gt;(AK477*(1+Dash!$B$6)), AK477*(1+Dash!$B$6), IF(AK478&lt;(AK477*(1-Dash!$B$7)), AK477*(1-Dash!$B$7), AK478)))</f>
        <v>846.44999999999993</v>
      </c>
      <c r="AL481" s="530">
        <f>IF(OR(AL477=0, AL477=""), AL478, IF(AL478&gt;(AL477*(1+Dash!$B$6)), AL477*(1+Dash!$B$6), IF(AL478&lt;(AL477*(1-Dash!$B$7)), AL477*(1-Dash!$B$7), AL478)))</f>
        <v>269.8</v>
      </c>
      <c r="AM481" s="530">
        <f>IF(OR(AM477=0, AM477=""), AM478, IF(AM478&gt;(AM477*(1+Dash!$B$6)), AM477*(1+Dash!$B$6), IF(AM478&lt;(AM477*(1-Dash!$B$7)), AM477*(1-Dash!$B$7), AM478)))</f>
        <v>407.54999999999995</v>
      </c>
      <c r="AN481" s="530">
        <f>IF(OR(AN477=0, AN477=""), AN478, IF(AN478&gt;(AN477*(1+Dash!$B$6)), AN477*(1+Dash!$B$6), IF(AN478&lt;(AN477*(1-Dash!$B$7)), AN477*(1-Dash!$B$7), AN478)))</f>
        <v>509</v>
      </c>
      <c r="AO481" s="530">
        <f>IF(OR(AO477=0, AO477=""), AO478, IF(AO478&gt;(AO477*(1+Dash!$B$6)), AO477*(1+Dash!$B$6), IF(AO478&lt;(AO477*(1-Dash!$B$7)), AO477*(1-Dash!$B$7), AO478)))</f>
        <v>23.1</v>
      </c>
      <c r="AP481" s="530">
        <f>IF(OR(AP477=0, AP477=""), AP478, IF(AP478&gt;(AP477*(1+Dash!$B$6)), AP477*(1+Dash!$B$6), IF(AP478&lt;(AP477*(1-Dash!$B$7)), AP477*(1-Dash!$B$7), AP478)))</f>
        <v>2.2000000000000002</v>
      </c>
      <c r="AQ481" s="530">
        <f>IF(OR(AQ477=0, AQ477=""), AQ478, IF(AQ478&gt;(AQ477*(1+Dash!$B$6)), AQ477*(1+Dash!$B$6), IF(AQ478&lt;(AQ477*(1-Dash!$B$7)), AQ477*(1-Dash!$B$7), AQ478)))</f>
        <v>3.3000000000000003</v>
      </c>
      <c r="AR481" s="530">
        <f>IF(OR(AR477=0, AR477=""), AR478, IF(AR478&gt;(AR477*(1+Dash!$B$6)), AR477*(1+Dash!$B$6), IF(AR478&lt;(AR477*(1-Dash!$B$7)), AR477*(1-Dash!$B$7), AR478)))</f>
        <v>17.600000000000001</v>
      </c>
      <c r="AS481" s="530">
        <f>IF(OR(AS477=0, AS477=""), AS478, IF(AS478&gt;(AS477*(1+Dash!$B$6)), AS477*(1+Dash!$B$6), IF(AS478&lt;(AS477*(1-Dash!$B$7)), AS477*(1-Dash!$B$7), AS478)))</f>
        <v>9.9</v>
      </c>
      <c r="AT481" s="530">
        <f>IF(OR(AT477=0, AT477=""), AT478, IF(AT478&gt;(AT477*(1+Dash!$B$6)), AT477*(1+Dash!$B$6), IF(AT478&lt;(AT477*(1-Dash!$B$7)), AT477*(1-Dash!$B$7), AT478)))</f>
        <v>2</v>
      </c>
      <c r="AU481" s="530">
        <f>IF(OR(AU477=0, AU477=""), AU478, IF(AU478&gt;(AU477*(1+Dash!$B$6)), AU477*(1+Dash!$B$6), IF(AU478&lt;(AU477*(1-Dash!$B$7)), AU477*(1-Dash!$B$7), AU478)))</f>
        <v>2</v>
      </c>
      <c r="AV481" s="530">
        <f>IF(OR(AV477=0, AV477=""), AV478, IF(AV478&gt;(AV477*(1+Dash!$B$6)), AV477*(1+Dash!$B$6), IF(AV478&lt;(AV477*(1-Dash!$B$7)), AV477*(1-Dash!$B$7), AV478)))</f>
        <v>6.6000000000000005</v>
      </c>
      <c r="AW481" s="530">
        <f>IF(OR(AW477=0, AW477=""), AW478, IF(AW478&gt;(AW477*(1+Dash!$B$6)), AW477*(1+Dash!$B$6), IF(AW478&lt;(AW477*(1-Dash!$B$7)), AW477*(1-Dash!$B$7), AW478)))</f>
        <v>13</v>
      </c>
      <c r="AX481" s="530">
        <f>IF(OR(AX477=0, AX477=""), AX478, IF(AX478&gt;(AX477*(1+Dash!$B$6)), AX477*(1+Dash!$B$6), IF(AX478&lt;(AX477*(1-Dash!$B$7)), AX477*(1-Dash!$B$7), AX478)))</f>
        <v>2</v>
      </c>
      <c r="AY481" s="530">
        <f>IF(OR(AY477=0, AY477=""), AY478, IF(AY478&gt;(AY477*(1+Dash!$B$6)), AY477*(1+Dash!$B$6), IF(AY478&lt;(AY477*(1-Dash!$B$7)), AY477*(1-Dash!$B$7), AY478)))</f>
        <v>3.3000000000000003</v>
      </c>
      <c r="AZ481" s="530">
        <f>IF(OR(AZ477=0, AZ477=""), AZ478, IF(AZ478&gt;(AZ477*(1+Dash!$B$6)), AZ477*(1+Dash!$B$6), IF(AZ478&lt;(AZ477*(1-Dash!$B$7)), AZ477*(1-Dash!$B$7), AZ478)))</f>
        <v>10</v>
      </c>
      <c r="BA481" s="530">
        <f>IF(OR(BA477=0, BA477=""), BA478, IF(BA478&gt;(BA477*(1+Dash!$B$6)), BA477*(1+Dash!$B$6), IF(BA478&lt;(BA477*(1-Dash!$B$7)), BA477*(1-Dash!$B$7), BA478)))</f>
        <v>5646</v>
      </c>
      <c r="BB481" s="530">
        <f>IF(OR(BB477=0, BB477=""), BB478, IF(BB478&gt;(BB477*(1+Dash!$B$6)), BB477*(1+Dash!$B$6), IF(BB478&lt;(BB477*(1-Dash!$B$7)), BB477*(1-Dash!$B$7), BB478)))</f>
        <v>2092.85</v>
      </c>
      <c r="BC481" s="530">
        <f>IF(OR(BC477=0, BC477=""), BC478, IF(BC478&gt;(BC477*(1+Dash!$B$6)), BC477*(1+Dash!$B$6), IF(BC478&lt;(BC477*(1-Dash!$B$7)), BC477*(1-Dash!$B$7), BC478)))</f>
        <v>2619</v>
      </c>
      <c r="BD481" s="530">
        <f>IF(OR(BD477=0, BD477=""), BD478, IF(BD478&gt;(BD477*(1+Dash!$B$6)), BD477*(1+Dash!$B$6), IF(BD478&lt;(BD477*(1-Dash!$B$7)), BD477*(1-Dash!$B$7), BD478)))</f>
        <v>1932.7</v>
      </c>
      <c r="BE481" s="530">
        <f>IF(OR(BE477=0, BE477=""), BE478, IF(BE478&gt;(BE477*(1+Dash!$B$6)), BE477*(1+Dash!$B$6), IF(BE478&lt;(BE477*(1-Dash!$B$7)), BE477*(1-Dash!$B$7), BE478)))</f>
        <v>4753</v>
      </c>
      <c r="BF481" s="530">
        <f>IF(OR(BF477=0, BF477=""), BF478, IF(BF478&gt;(BF477*(1+Dash!$B$6)), BF477*(1+Dash!$B$6), IF(BF478&lt;(BF477*(1-Dash!$B$7)), BF477*(1-Dash!$B$7), BF478)))</f>
        <v>1919</v>
      </c>
      <c r="BG481" s="530">
        <f>IF(OR(BG477=0, BG477=""), BG478, IF(BG478&gt;(BG477*(1+Dash!$B$6)), BG477*(1+Dash!$B$6), IF(BG478&lt;(BG477*(1-Dash!$B$7)), BG477*(1-Dash!$B$7), BG478)))</f>
        <v>2160.4</v>
      </c>
      <c r="BH481" s="530">
        <f>IF(OR(BH477=0, BH477=""), BH478, IF(BH478&gt;(BH477*(1+Dash!$B$6)), BH477*(1+Dash!$B$6), IF(BH478&lt;(BH477*(1-Dash!$B$7)), BH477*(1-Dash!$B$7), BH478)))</f>
        <v>1289.2</v>
      </c>
      <c r="BI481" s="530">
        <f>IF(OR(BI477=0, BI477=""), BI478, IF(BI478&gt;(BI477*(1+Dash!$B$6)), BI477*(1+Dash!$B$6), IF(BI478&lt;(BI477*(1-Dash!$B$7)), BI477*(1-Dash!$B$7), BI478)))</f>
        <v>919.59999999999991</v>
      </c>
      <c r="BJ481" s="530">
        <f>IF(OR(BJ477=0, BJ477=""), BJ478, IF(BJ478&gt;(BJ477*(1+Dash!$B$6)), BJ477*(1+Dash!$B$6), IF(BJ478&lt;(BJ477*(1-Dash!$B$7)), BJ477*(1-Dash!$B$7), BJ478)))</f>
        <v>173.85</v>
      </c>
      <c r="BK481" s="530">
        <f>IF(OR(BK477=0, BK477=""), BK478, IF(BK478&gt;(BK477*(1+Dash!$B$6)), BK477*(1+Dash!$B$6), IF(BK478&lt;(BK477*(1-Dash!$B$7)), BK477*(1-Dash!$B$7), BK478)))</f>
        <v>480.7</v>
      </c>
      <c r="BL481" s="530">
        <f>IF(OR(BL477=0, BL477=""), BL478, IF(BL478&gt;(BL477*(1+Dash!$B$6)), BL477*(1+Dash!$B$6), IF(BL478&lt;(BL477*(1-Dash!$B$7)), BL477*(1-Dash!$B$7), BL478)))</f>
        <v>556</v>
      </c>
      <c r="BM481" s="530">
        <f>IF(OR(BM477=0, BM477=""), BM478, IF(BM478&gt;(BM477*(1+Dash!$B$6)), BM477*(1+Dash!$B$6), IF(BM478&lt;(BM477*(1-Dash!$B$7)), BM477*(1-Dash!$B$7), BM478)))</f>
        <v>0</v>
      </c>
      <c r="BN481" s="530">
        <f>IF(OR(BN477=0, BN477=""), BN478, IF(BN478&gt;(BN477*(1+Dash!$B$6)), BN477*(1+Dash!$B$6), IF(BN478&lt;(BN477*(1-Dash!$B$7)), BN477*(1-Dash!$B$7), BN478)))</f>
        <v>0</v>
      </c>
      <c r="BO481" s="530">
        <f>IF(OR(BO477=0, BO477=""), BO478, IF(BO478&gt;(BO477*(1+Dash!$B$6)), BO477*(1+Dash!$B$6), IF(BO478&lt;(BO477*(1-Dash!$B$7)), BO477*(1-Dash!$B$7), BO478)))</f>
        <v>0</v>
      </c>
      <c r="BP481" s="530">
        <f>IF(OR(BP477=0, BP477=""), BP478, IF(BP478&gt;(BP477*(1+Dash!$B$6)), BP477*(1+Dash!$B$6), IF(BP478&lt;(BP477*(1-Dash!$B$7)), BP477*(1-Dash!$B$7), BP478)))</f>
        <v>0</v>
      </c>
      <c r="BQ481" s="530">
        <f>IF(OR(BQ477=0, BQ477=""), BQ478, IF(BQ478&gt;(BQ477*(1+Dash!$B$6)), BQ477*(1+Dash!$B$6), IF(BQ478&lt;(BQ477*(1-Dash!$B$7)), BQ477*(1-Dash!$B$7), BQ478)))</f>
        <v>0</v>
      </c>
      <c r="BR481" s="530">
        <f>IF(OR(BR477=0, BR477=""), BR478, IF(BR478&gt;(BR477*(1+Dash!$B$6)), BR477*(1+Dash!$B$6), IF(BR478&lt;(BR477*(1-Dash!$B$7)), BR477*(1-Dash!$B$7), BR478)))</f>
        <v>0</v>
      </c>
      <c r="BS481" s="530">
        <f>IF(OR(BS477=0, BS477=""), BS478, IF(BS478&gt;(BS477*(1+Dash!$B$6)), BS477*(1+Dash!$B$6), IF(BS478&lt;(BS477*(1-Dash!$B$7)), BS477*(1-Dash!$B$7), BS478)))</f>
        <v>0</v>
      </c>
      <c r="BT481" s="530">
        <f>IF(OR(BT477=0, BT477=""), BT478, IF(BT478&gt;(BT477*(1+Dash!$B$6)), BT477*(1+Dash!$B$6), IF(BT478&lt;(BT477*(1-Dash!$B$7)), BT477*(1-Dash!$B$7), BT478)))</f>
        <v>0</v>
      </c>
      <c r="BU481" s="530">
        <f>IF(OR(BU477=0, BU477=""), BU478, IF(BU478&gt;(BU477*(1+Dash!$B$6)), BU477*(1+Dash!$B$6), IF(BU478&lt;(BU477*(1-Dash!$B$7)), BU477*(1-Dash!$B$7), BU478)))</f>
        <v>0</v>
      </c>
      <c r="BV481" s="530">
        <f>IF(OR(BV477=0, BV477=""), BV478, IF(BV478&gt;(BV477*(1+Dash!$B$6)), BV477*(1+Dash!$B$6), IF(BV478&lt;(BV477*(1-Dash!$B$7)), BV477*(1-Dash!$B$7), BV478)))</f>
        <v>0</v>
      </c>
      <c r="BW481" s="530">
        <f>IF(OR(BW477=0, BW477=""), BW478, IF(BW478&gt;(BW477*(1+Dash!$B$6)), BW477*(1+Dash!$B$6), IF(BW478&lt;(BW477*(1-Dash!$B$7)), BW477*(1-Dash!$B$7), BW478)))</f>
        <v>0</v>
      </c>
      <c r="BX481" s="530">
        <f>IF(OR(BX477=0, BX477=""), BX478, IF(BX478&gt;(BX477*(1+Dash!$B$6)), BX477*(1+Dash!$B$6), IF(BX478&lt;(BX477*(1-Dash!$B$7)), BX477*(1-Dash!$B$7), BX478)))</f>
        <v>0</v>
      </c>
      <c r="BY481" s="530">
        <f>IF(OR(BY477=0, BY477=""), BY478, IF(BY478&gt;(BY477*(1+Dash!$B$6)), BY477*(1+Dash!$B$6), IF(BY478&lt;(BY477*(1-Dash!$B$7)), BY477*(1-Dash!$B$7), BY478)))</f>
        <v>62.699999999999996</v>
      </c>
      <c r="BZ481" s="530">
        <f>IF(OR(BZ477=0, BZ477=""), BZ478, IF(BZ478&gt;(BZ477*(1+Dash!$B$6)), BZ477*(1+Dash!$B$6), IF(BZ478&lt;(BZ477*(1-Dash!$B$7)), BZ477*(1-Dash!$B$7), BZ478)))</f>
        <v>636</v>
      </c>
      <c r="CA481" s="530">
        <f>IF(OR(CA477=0, CA477=""), CA478, IF(CA478&gt;(CA477*(1+Dash!$B$6)), CA477*(1+Dash!$B$6), IF(CA478&lt;(CA477*(1-Dash!$B$7)), CA477*(1-Dash!$B$7), CA478)))</f>
        <v>0</v>
      </c>
    </row>
    <row r="482" spans="1:79" s="477" customFormat="1">
      <c r="A482" s="477" t="s">
        <v>125</v>
      </c>
      <c r="B482" s="477" t="s">
        <v>1891</v>
      </c>
      <c r="C482" s="477">
        <v>2026</v>
      </c>
      <c r="D482" s="477" t="s">
        <v>1937</v>
      </c>
      <c r="E482" s="530">
        <f>IF(E479&gt;(E481*(1+Dash!$B$6)), E481*(1+Dash!$B$6), IF(E479&lt;(E481*(1-Dash!$B$7)), E481*(1-Dash!$B$7), E479))</f>
        <v>2649.74</v>
      </c>
      <c r="F482" s="530">
        <f>IF(F479&gt;(F481*(1+Dash!$B$6)), F481*(1+Dash!$B$6), IF(F479&lt;(F481*(1-Dash!$B$7)), F481*(1-Dash!$B$7), F479))</f>
        <v>3592</v>
      </c>
      <c r="G482" s="530">
        <f>IF(G479&gt;(G481*(1+Dash!$B$6)), G481*(1+Dash!$B$6), IF(G479&lt;(G481*(1-Dash!$B$7)), G481*(1-Dash!$B$7), G479))</f>
        <v>1363</v>
      </c>
      <c r="H482" s="530">
        <f>IF(H479&gt;(H481*(1+Dash!$B$6)), H481*(1+Dash!$B$6), IF(H479&lt;(H481*(1-Dash!$B$7)), H481*(1-Dash!$B$7), H479))</f>
        <v>1522</v>
      </c>
      <c r="I482" s="530">
        <f>IF(I479&gt;(I481*(1+Dash!$B$6)), I481*(1+Dash!$B$6), IF(I479&lt;(I481*(1-Dash!$B$7)), I481*(1-Dash!$B$7), I479))</f>
        <v>803</v>
      </c>
      <c r="J482" s="530">
        <f>IF(J479&gt;(J481*(1+Dash!$B$6)), J481*(1+Dash!$B$6), IF(J479&lt;(J481*(1-Dash!$B$7)), J481*(1-Dash!$B$7), J479))</f>
        <v>1</v>
      </c>
      <c r="K482" s="530">
        <f>IF(K479&gt;(K481*(1+Dash!$B$6)), K481*(1+Dash!$B$6), IF(K479&lt;(K481*(1-Dash!$B$7)), K481*(1-Dash!$B$7), K479))</f>
        <v>0.90249999999999997</v>
      </c>
      <c r="L482" s="530">
        <f>IF(L479&gt;(L481*(1+Dash!$B$6)), L481*(1+Dash!$B$6), IF(L479&lt;(L481*(1-Dash!$B$7)), L481*(1-Dash!$B$7), L479))</f>
        <v>1</v>
      </c>
      <c r="M482" s="530">
        <f>IF(M479&gt;(M481*(1+Dash!$B$6)), M481*(1+Dash!$B$6), IF(M479&lt;(M481*(1-Dash!$B$7)), M481*(1-Dash!$B$7), M479))</f>
        <v>0</v>
      </c>
      <c r="N482" s="530">
        <f>IF(N479&gt;(N481*(1+Dash!$B$6)), N481*(1+Dash!$B$6), IF(N479&lt;(N481*(1-Dash!$B$7)), N481*(1-Dash!$B$7), N479))</f>
        <v>140</v>
      </c>
      <c r="O482" s="530">
        <f>IF(O479&gt;(O481*(1+Dash!$B$6)), O481*(1+Dash!$B$6), IF(O479&lt;(O481*(1-Dash!$B$7)), O481*(1-Dash!$B$7), O479))</f>
        <v>40.612499999999997</v>
      </c>
      <c r="P482" s="530">
        <f>IF(P479&gt;(P481*(1+Dash!$B$6)), P481*(1+Dash!$B$6), IF(P479&lt;(P481*(1-Dash!$B$7)), P481*(1-Dash!$B$7), P479))</f>
        <v>114.95000000000003</v>
      </c>
      <c r="Q482" s="530">
        <f>IF(Q479&gt;(Q481*(1+Dash!$B$6)), Q481*(1+Dash!$B$6), IF(Q479&lt;(Q481*(1-Dash!$B$7)), Q481*(1-Dash!$B$7), Q479))</f>
        <v>48</v>
      </c>
      <c r="R482" s="530">
        <f>IF(R479&gt;(R481*(1+Dash!$B$6)), R481*(1+Dash!$B$6), IF(R479&lt;(R481*(1-Dash!$B$7)), R481*(1-Dash!$B$7), R479))</f>
        <v>12.634999999999998</v>
      </c>
      <c r="S482" s="530">
        <f>IF(S479&gt;(S481*(1+Dash!$B$6)), S481*(1+Dash!$B$6), IF(S479&lt;(S481*(1-Dash!$B$7)), S481*(1-Dash!$B$7), S479))</f>
        <v>19</v>
      </c>
      <c r="T482" s="530">
        <f>IF(T479&gt;(T481*(1+Dash!$B$6)), T481*(1+Dash!$B$6), IF(T479&lt;(T481*(1-Dash!$B$7)), T481*(1-Dash!$B$7), T479))</f>
        <v>31</v>
      </c>
      <c r="U482" s="530">
        <f>IF(U479&gt;(U481*(1+Dash!$B$6)), U481*(1+Dash!$B$6), IF(U479&lt;(U481*(1-Dash!$B$7)), U481*(1-Dash!$B$7), U479))</f>
        <v>11.7325</v>
      </c>
      <c r="V482" s="530">
        <f>IF(V479&gt;(V481*(1+Dash!$B$6)), V481*(1+Dash!$B$6), IF(V479&lt;(V481*(1-Dash!$B$7)), V481*(1-Dash!$B$7), V479))</f>
        <v>3.61</v>
      </c>
      <c r="W482" s="530">
        <f>IF(W479&gt;(W481*(1+Dash!$B$6)), W481*(1+Dash!$B$6), IF(W479&lt;(W481*(1-Dash!$B$7)), W481*(1-Dash!$B$7), W479))</f>
        <v>5</v>
      </c>
      <c r="X482" s="530">
        <f>IF(X479&gt;(X481*(1+Dash!$B$6)), X481*(1+Dash!$B$6), IF(X479&lt;(X481*(1-Dash!$B$7)), X481*(1-Dash!$B$7), X479))</f>
        <v>9.0250000000000004</v>
      </c>
      <c r="Y482" s="530">
        <f>IF(Y479&gt;(Y481*(1+Dash!$B$6)), Y481*(1+Dash!$B$6), IF(Y479&lt;(Y481*(1-Dash!$B$7)), Y481*(1-Dash!$B$7), Y479))</f>
        <v>42</v>
      </c>
      <c r="Z482" s="530">
        <f>IF(Z479&gt;(Z481*(1+Dash!$B$6)), Z481*(1+Dash!$B$6), IF(Z479&lt;(Z481*(1-Dash!$B$7)), Z481*(1-Dash!$B$7), Z479))</f>
        <v>10</v>
      </c>
      <c r="AA482" s="530">
        <f>IF(AA479&gt;(AA481*(1+Dash!$B$6)), AA481*(1+Dash!$B$6), IF(AA479&lt;(AA481*(1-Dash!$B$7)), AA481*(1-Dash!$B$7), AA479))</f>
        <v>13.310000000000002</v>
      </c>
      <c r="AB482" s="530">
        <f>IF(AB479&gt;(AB481*(1+Dash!$B$6)), AB481*(1+Dash!$B$6), IF(AB479&lt;(AB481*(1-Dash!$B$7)), AB481*(1-Dash!$B$7), AB479))</f>
        <v>23</v>
      </c>
      <c r="AC482" s="530">
        <f>IF(AC479&gt;(AC481*(1+Dash!$B$6)), AC481*(1+Dash!$B$6), IF(AC479&lt;(AC481*(1-Dash!$B$7)), AC481*(1-Dash!$B$7), AC479))</f>
        <v>1638</v>
      </c>
      <c r="AD482" s="530">
        <f>IF(AD479&gt;(AD481*(1+Dash!$B$6)), AD481*(1+Dash!$B$6), IF(AD479&lt;(AD481*(1-Dash!$B$7)), AD481*(1-Dash!$B$7), AD479))</f>
        <v>469.29999999999995</v>
      </c>
      <c r="AE482" s="530">
        <f>IF(AE479&gt;(AE481*(1+Dash!$B$6)), AE481*(1+Dash!$B$6), IF(AE479&lt;(AE481*(1-Dash!$B$7)), AE481*(1-Dash!$B$7), AE479))</f>
        <v>711</v>
      </c>
      <c r="AF482" s="530">
        <f>IF(AF479&gt;(AF481*(1+Dash!$B$6)), AF481*(1+Dash!$B$6), IF(AF479&lt;(AF481*(1-Dash!$B$7)), AF481*(1-Dash!$B$7), AF479))</f>
        <v>1010</v>
      </c>
      <c r="AG482" s="530">
        <f>IF(AG479&gt;(AG481*(1+Dash!$B$6)), AG481*(1+Dash!$B$6), IF(AG479&lt;(AG481*(1-Dash!$B$7)), AG481*(1-Dash!$B$7), AG479))</f>
        <v>807.07000000000016</v>
      </c>
      <c r="AH482" s="530">
        <f>IF(AH479&gt;(AH481*(1+Dash!$B$6)), AH481*(1+Dash!$B$6), IF(AH479&lt;(AH481*(1-Dash!$B$7)), AH481*(1-Dash!$B$7), AH479))</f>
        <v>229</v>
      </c>
      <c r="AI482" s="530">
        <f>IF(AI479&gt;(AI481*(1+Dash!$B$6)), AI481*(1+Dash!$B$6), IF(AI479&lt;(AI481*(1-Dash!$B$7)), AI481*(1-Dash!$B$7), AI479))</f>
        <v>283.14000000000004</v>
      </c>
      <c r="AJ482" s="530">
        <f>IF(AJ479&gt;(AJ481*(1+Dash!$B$6)), AJ481*(1+Dash!$B$6), IF(AJ479&lt;(AJ481*(1-Dash!$B$7)), AJ481*(1-Dash!$B$7), AJ479))</f>
        <v>392.04000000000008</v>
      </c>
      <c r="AK482" s="530">
        <f>IF(AK479&gt;(AK481*(1+Dash!$B$6)), AK481*(1+Dash!$B$6), IF(AK479&lt;(AK481*(1-Dash!$B$7)), AK481*(1-Dash!$B$7), AK479))</f>
        <v>812</v>
      </c>
      <c r="AL482" s="530">
        <f>IF(AL479&gt;(AL481*(1+Dash!$B$6)), AL481*(1+Dash!$B$6), IF(AL479&lt;(AL481*(1-Dash!$B$7)), AL481*(1-Dash!$B$7), AL479))</f>
        <v>256.31</v>
      </c>
      <c r="AM482" s="530">
        <f>IF(AM479&gt;(AM481*(1+Dash!$B$6)), AM481*(1+Dash!$B$6), IF(AM479&lt;(AM481*(1-Dash!$B$7)), AM481*(1-Dash!$B$7), AM479))</f>
        <v>387.17249999999996</v>
      </c>
      <c r="AN482" s="530">
        <f>IF(AN479&gt;(AN481*(1+Dash!$B$6)), AN481*(1+Dash!$B$6), IF(AN479&lt;(AN481*(1-Dash!$B$7)), AN481*(1-Dash!$B$7), AN479))</f>
        <v>508</v>
      </c>
      <c r="AO482" s="530">
        <f>IF(AO479&gt;(AO481*(1+Dash!$B$6)), AO481*(1+Dash!$B$6), IF(AO479&lt;(AO481*(1-Dash!$B$7)), AO481*(1-Dash!$B$7), AO479))</f>
        <v>25.410000000000004</v>
      </c>
      <c r="AP482" s="530">
        <f>IF(AP479&gt;(AP481*(1+Dash!$B$6)), AP481*(1+Dash!$B$6), IF(AP479&lt;(AP481*(1-Dash!$B$7)), AP481*(1-Dash!$B$7), AP479))</f>
        <v>2.4200000000000004</v>
      </c>
      <c r="AQ482" s="530">
        <f>IF(AQ479&gt;(AQ481*(1+Dash!$B$6)), AQ481*(1+Dash!$B$6), IF(AQ479&lt;(AQ481*(1-Dash!$B$7)), AQ481*(1-Dash!$B$7), AQ479))</f>
        <v>3.6300000000000008</v>
      </c>
      <c r="AR482" s="530">
        <f>IF(AR479&gt;(AR481*(1+Dash!$B$6)), AR481*(1+Dash!$B$6), IF(AR479&lt;(AR481*(1-Dash!$B$7)), AR481*(1-Dash!$B$7), AR479))</f>
        <v>19.360000000000003</v>
      </c>
      <c r="AS482" s="530">
        <f>IF(AS479&gt;(AS481*(1+Dash!$B$6)), AS481*(1+Dash!$B$6), IF(AS479&lt;(AS481*(1-Dash!$B$7)), AS481*(1-Dash!$B$7), AS479))</f>
        <v>10.89</v>
      </c>
      <c r="AT482" s="530">
        <f>IF(AT479&gt;(AT481*(1+Dash!$B$6)), AT481*(1+Dash!$B$6), IF(AT479&lt;(AT481*(1-Dash!$B$7)), AT481*(1-Dash!$B$7), AT479))</f>
        <v>2</v>
      </c>
      <c r="AU482" s="530">
        <f>IF(AU479&gt;(AU481*(1+Dash!$B$6)), AU481*(1+Dash!$B$6), IF(AU479&lt;(AU481*(1-Dash!$B$7)), AU481*(1-Dash!$B$7), AU479))</f>
        <v>2</v>
      </c>
      <c r="AV482" s="530">
        <f>IF(AV479&gt;(AV481*(1+Dash!$B$6)), AV481*(1+Dash!$B$6), IF(AV479&lt;(AV481*(1-Dash!$B$7)), AV481*(1-Dash!$B$7), AV479))</f>
        <v>7.2600000000000016</v>
      </c>
      <c r="AW482" s="530">
        <f>IF(AW479&gt;(AW481*(1+Dash!$B$6)), AW481*(1+Dash!$B$6), IF(AW479&lt;(AW481*(1-Dash!$B$7)), AW481*(1-Dash!$B$7), AW479))</f>
        <v>13</v>
      </c>
      <c r="AX482" s="530">
        <f>IF(AX479&gt;(AX481*(1+Dash!$B$6)), AX481*(1+Dash!$B$6), IF(AX479&lt;(AX481*(1-Dash!$B$7)), AX481*(1-Dash!$B$7), AX479))</f>
        <v>2</v>
      </c>
      <c r="AY482" s="530">
        <f>IF(AY479&gt;(AY481*(1+Dash!$B$6)), AY481*(1+Dash!$B$6), IF(AY479&lt;(AY481*(1-Dash!$B$7)), AY481*(1-Dash!$B$7), AY479))</f>
        <v>3.6300000000000008</v>
      </c>
      <c r="AZ482" s="530">
        <f>IF(AZ479&gt;(AZ481*(1+Dash!$B$6)), AZ481*(1+Dash!$B$6), IF(AZ479&lt;(AZ481*(1-Dash!$B$7)), AZ481*(1-Dash!$B$7), AZ479))</f>
        <v>10</v>
      </c>
      <c r="BA482" s="530">
        <f>IF(BA479&gt;(BA481*(1+Dash!$B$6)), BA481*(1+Dash!$B$6), IF(BA479&lt;(BA481*(1-Dash!$B$7)), BA481*(1-Dash!$B$7), BA479))</f>
        <v>5649</v>
      </c>
      <c r="BB482" s="530">
        <f>IF(BB479&gt;(BB481*(1+Dash!$B$6)), BB481*(1+Dash!$B$6), IF(BB479&lt;(BB481*(1-Dash!$B$7)), BB481*(1-Dash!$B$7), BB479))</f>
        <v>1988.2074999999998</v>
      </c>
      <c r="BC482" s="530">
        <f>IF(BC479&gt;(BC481*(1+Dash!$B$6)), BC481*(1+Dash!$B$6), IF(BC479&lt;(BC481*(1-Dash!$B$7)), BC481*(1-Dash!$B$7), BC479))</f>
        <v>2621</v>
      </c>
      <c r="BD482" s="530">
        <f>IF(BD479&gt;(BD481*(1+Dash!$B$6)), BD481*(1+Dash!$B$6), IF(BD479&lt;(BD481*(1-Dash!$B$7)), BD481*(1-Dash!$B$7), BD479))</f>
        <v>2076</v>
      </c>
      <c r="BE482" s="530">
        <f>IF(BE479&gt;(BE481*(1+Dash!$B$6)), BE481*(1+Dash!$B$6), IF(BE479&lt;(BE481*(1-Dash!$B$7)), BE481*(1-Dash!$B$7), BE479))</f>
        <v>4755</v>
      </c>
      <c r="BF482" s="530">
        <f>IF(BF479&gt;(BF481*(1+Dash!$B$6)), BF481*(1+Dash!$B$6), IF(BF479&lt;(BF481*(1-Dash!$B$7)), BF481*(1-Dash!$B$7), BF479))</f>
        <v>1823.05</v>
      </c>
      <c r="BG482" s="530">
        <f>IF(BG479&gt;(BG481*(1+Dash!$B$6)), BG481*(1+Dash!$B$6), IF(BG479&lt;(BG481*(1-Dash!$B$7)), BG481*(1-Dash!$B$7), BG479))</f>
        <v>2188</v>
      </c>
      <c r="BH482" s="530">
        <f>IF(BH479&gt;(BH481*(1+Dash!$B$6)), BH481*(1+Dash!$B$6), IF(BH479&lt;(BH481*(1-Dash!$B$7)), BH481*(1-Dash!$B$7), BH479))</f>
        <v>1418.1200000000001</v>
      </c>
      <c r="BI482" s="530">
        <f>IF(BI479&gt;(BI481*(1+Dash!$B$6)), BI481*(1+Dash!$B$6), IF(BI479&lt;(BI481*(1-Dash!$B$7)), BI481*(1-Dash!$B$7), BI479))</f>
        <v>894</v>
      </c>
      <c r="BJ482" s="530">
        <f>IF(BJ479&gt;(BJ481*(1+Dash!$B$6)), BJ481*(1+Dash!$B$6), IF(BJ479&lt;(BJ481*(1-Dash!$B$7)), BJ481*(1-Dash!$B$7), BJ479))</f>
        <v>165.1575</v>
      </c>
      <c r="BK482" s="530">
        <f>IF(BK479&gt;(BK481*(1+Dash!$B$6)), BK481*(1+Dash!$B$6), IF(BK479&lt;(BK481*(1-Dash!$B$7)), BK481*(1-Dash!$B$7), BK479))</f>
        <v>456.66499999999996</v>
      </c>
      <c r="BL482" s="530">
        <f>IF(BL479&gt;(BL481*(1+Dash!$B$6)), BL481*(1+Dash!$B$6), IF(BL479&lt;(BL481*(1-Dash!$B$7)), BL481*(1-Dash!$B$7), BL479))</f>
        <v>556</v>
      </c>
      <c r="BM482" s="530">
        <f>IF(BM479&gt;(BM481*(1+Dash!$B$6)), BM481*(1+Dash!$B$6), IF(BM479&lt;(BM481*(1-Dash!$B$7)), BM481*(1-Dash!$B$7), BM479))</f>
        <v>0</v>
      </c>
      <c r="BN482" s="530">
        <f>IF(BN479&gt;(BN481*(1+Dash!$B$6)), BN481*(1+Dash!$B$6), IF(BN479&lt;(BN481*(1-Dash!$B$7)), BN481*(1-Dash!$B$7), BN479))</f>
        <v>0</v>
      </c>
      <c r="BO482" s="530">
        <f>IF(BO479&gt;(BO481*(1+Dash!$B$6)), BO481*(1+Dash!$B$6), IF(BO479&lt;(BO481*(1-Dash!$B$7)), BO481*(1-Dash!$B$7), BO479))</f>
        <v>0</v>
      </c>
      <c r="BP482" s="530">
        <f>IF(BP479&gt;(BP481*(1+Dash!$B$6)), BP481*(1+Dash!$B$6), IF(BP479&lt;(BP481*(1-Dash!$B$7)), BP481*(1-Dash!$B$7), BP479))</f>
        <v>0</v>
      </c>
      <c r="BQ482" s="530">
        <f>IF(BQ479&gt;(BQ481*(1+Dash!$B$6)), BQ481*(1+Dash!$B$6), IF(BQ479&lt;(BQ481*(1-Dash!$B$7)), BQ481*(1-Dash!$B$7), BQ479))</f>
        <v>0</v>
      </c>
      <c r="BR482" s="530">
        <f>IF(BR479&gt;(BR481*(1+Dash!$B$6)), BR481*(1+Dash!$B$6), IF(BR479&lt;(BR481*(1-Dash!$B$7)), BR481*(1-Dash!$B$7), BR479))</f>
        <v>0</v>
      </c>
      <c r="BS482" s="530">
        <f>IF(BS479&gt;(BS481*(1+Dash!$B$6)), BS481*(1+Dash!$B$6), IF(BS479&lt;(BS481*(1-Dash!$B$7)), BS481*(1-Dash!$B$7), BS479))</f>
        <v>0</v>
      </c>
      <c r="BT482" s="530">
        <f>IF(BT479&gt;(BT481*(1+Dash!$B$6)), BT481*(1+Dash!$B$6), IF(BT479&lt;(BT481*(1-Dash!$B$7)), BT481*(1-Dash!$B$7), BT479))</f>
        <v>0</v>
      </c>
      <c r="BU482" s="530">
        <f>IF(BU479&gt;(BU481*(1+Dash!$B$6)), BU481*(1+Dash!$B$6), IF(BU479&lt;(BU481*(1-Dash!$B$7)), BU481*(1-Dash!$B$7), BU479))</f>
        <v>0</v>
      </c>
      <c r="BV482" s="530">
        <f>IF(BV479&gt;(BV481*(1+Dash!$B$6)), BV481*(1+Dash!$B$6), IF(BV479&lt;(BV481*(1-Dash!$B$7)), BV481*(1-Dash!$B$7), BV479))</f>
        <v>0</v>
      </c>
      <c r="BW482" s="530">
        <f>IF(BW479&gt;(BW481*(1+Dash!$B$6)), BW481*(1+Dash!$B$6), IF(BW479&lt;(BW481*(1-Dash!$B$7)), BW481*(1-Dash!$B$7), BW479))</f>
        <v>0</v>
      </c>
      <c r="BX482" s="530">
        <f>IF(BX479&gt;(BX481*(1+Dash!$B$6)), BX481*(1+Dash!$B$6), IF(BX479&lt;(BX481*(1-Dash!$B$7)), BX481*(1-Dash!$B$7), BX479))</f>
        <v>0</v>
      </c>
      <c r="BY482" s="530">
        <f>IF(BY479&gt;(BY481*(1+Dash!$B$6)), BY481*(1+Dash!$B$6), IF(BY479&lt;(BY481*(1-Dash!$B$7)), BY481*(1-Dash!$B$7), BY479))</f>
        <v>59.564999999999991</v>
      </c>
      <c r="BZ482" s="530">
        <f>IF(BZ479&gt;(BZ481*(1+Dash!$B$6)), BZ481*(1+Dash!$B$6), IF(BZ479&lt;(BZ481*(1-Dash!$B$7)), BZ481*(1-Dash!$B$7), BZ479))</f>
        <v>636</v>
      </c>
      <c r="CA482" s="530">
        <f>IF(CA479&gt;(CA481*(1+Dash!$B$6)), CA481*(1+Dash!$B$6), IF(CA479&lt;(CA481*(1-Dash!$B$7)), CA481*(1-Dash!$B$7), CA479))</f>
        <v>0</v>
      </c>
    </row>
    <row r="483" spans="1:79" s="477" customFormat="1">
      <c r="A483" s="477" t="s">
        <v>127</v>
      </c>
      <c r="B483" s="477" t="s">
        <v>1892</v>
      </c>
      <c r="C483" s="477">
        <v>2018</v>
      </c>
      <c r="D483" s="477" t="s">
        <v>1934</v>
      </c>
      <c r="E483" s="530">
        <v>333</v>
      </c>
      <c r="F483" s="530">
        <v>440</v>
      </c>
      <c r="G483" s="530">
        <v>114</v>
      </c>
      <c r="H483" s="530">
        <v>201</v>
      </c>
      <c r="I483" s="530">
        <v>138</v>
      </c>
      <c r="J483" s="530">
        <v>0</v>
      </c>
      <c r="K483" s="530">
        <v>0</v>
      </c>
      <c r="L483" s="530">
        <v>0</v>
      </c>
      <c r="M483" s="530">
        <v>0</v>
      </c>
      <c r="N483" s="530">
        <v>0</v>
      </c>
      <c r="O483" s="530">
        <v>0</v>
      </c>
      <c r="P483" s="530">
        <v>0</v>
      </c>
      <c r="Q483" s="530">
        <v>0</v>
      </c>
      <c r="R483" s="530">
        <v>0</v>
      </c>
      <c r="S483" s="530">
        <v>0</v>
      </c>
      <c r="T483" s="530">
        <v>0</v>
      </c>
      <c r="U483" s="530">
        <v>0</v>
      </c>
      <c r="V483" s="530">
        <v>0</v>
      </c>
      <c r="W483" s="530">
        <v>0</v>
      </c>
      <c r="X483" s="530">
        <v>0</v>
      </c>
      <c r="Y483" s="530">
        <v>0</v>
      </c>
      <c r="Z483" s="530">
        <v>0</v>
      </c>
      <c r="AA483" s="530">
        <v>0</v>
      </c>
      <c r="AB483" s="530">
        <v>0</v>
      </c>
      <c r="AC483" s="530">
        <v>133</v>
      </c>
      <c r="AD483" s="530">
        <v>43</v>
      </c>
      <c r="AE483" s="530">
        <v>91</v>
      </c>
      <c r="AF483" s="530">
        <v>101</v>
      </c>
      <c r="AG483" s="530">
        <v>33</v>
      </c>
      <c r="AH483" s="530">
        <v>15</v>
      </c>
      <c r="AI483" s="530">
        <v>16</v>
      </c>
      <c r="AJ483" s="530">
        <v>28</v>
      </c>
      <c r="AK483" s="530">
        <v>100</v>
      </c>
      <c r="AL483" s="530">
        <v>28</v>
      </c>
      <c r="AM483" s="530">
        <v>75</v>
      </c>
      <c r="AN483" s="530">
        <v>73</v>
      </c>
      <c r="AO483" s="530">
        <v>5</v>
      </c>
      <c r="AP483" s="530">
        <v>0</v>
      </c>
      <c r="AQ483" s="530">
        <v>2</v>
      </c>
      <c r="AR483" s="530">
        <v>4</v>
      </c>
      <c r="AS483" s="530">
        <v>0</v>
      </c>
      <c r="AT483" s="530">
        <v>0</v>
      </c>
      <c r="AU483" s="530">
        <v>0</v>
      </c>
      <c r="AV483" s="530">
        <v>0</v>
      </c>
      <c r="AW483" s="530">
        <v>5</v>
      </c>
      <c r="AX483" s="530">
        <v>0</v>
      </c>
      <c r="AY483" s="530">
        <v>2</v>
      </c>
      <c r="AZ483" s="530">
        <v>4</v>
      </c>
      <c r="BA483" s="530">
        <v>496</v>
      </c>
      <c r="BB483" s="530">
        <v>120</v>
      </c>
      <c r="BC483" s="530">
        <v>238</v>
      </c>
      <c r="BD483" s="530">
        <v>179</v>
      </c>
      <c r="BE483" s="530">
        <v>372</v>
      </c>
      <c r="BF483" s="530">
        <v>106</v>
      </c>
      <c r="BG483" s="530">
        <v>159</v>
      </c>
      <c r="BH483" s="530">
        <v>93</v>
      </c>
      <c r="BI483" s="530">
        <v>124</v>
      </c>
      <c r="BJ483" s="530">
        <v>14</v>
      </c>
      <c r="BK483" s="530">
        <v>79</v>
      </c>
      <c r="BL483" s="530">
        <v>86</v>
      </c>
      <c r="BM483" s="530">
        <v>0</v>
      </c>
      <c r="BN483" s="530">
        <v>0</v>
      </c>
      <c r="BO483" s="530">
        <v>0</v>
      </c>
      <c r="BP483" s="530">
        <v>0</v>
      </c>
      <c r="BQ483" s="530">
        <v>0</v>
      </c>
      <c r="BR483" s="530">
        <v>0</v>
      </c>
      <c r="BS483" s="530">
        <v>0</v>
      </c>
      <c r="BT483" s="530">
        <v>0</v>
      </c>
      <c r="BU483" s="530">
        <v>0</v>
      </c>
      <c r="BV483" s="530">
        <v>0</v>
      </c>
      <c r="BW483" s="530">
        <v>0</v>
      </c>
      <c r="BX483" s="530">
        <v>0</v>
      </c>
      <c r="BY483" s="530">
        <v>6</v>
      </c>
      <c r="BZ483" s="530">
        <v>12</v>
      </c>
      <c r="CA483" s="530">
        <v>0</v>
      </c>
    </row>
    <row r="484" spans="1:79" s="477" customFormat="1">
      <c r="A484" s="477" t="s">
        <v>127</v>
      </c>
      <c r="B484" s="477" t="s">
        <v>1892</v>
      </c>
      <c r="C484" s="477">
        <v>2019</v>
      </c>
      <c r="D484" s="477" t="s">
        <v>1934</v>
      </c>
      <c r="E484" s="530">
        <v>335</v>
      </c>
      <c r="F484" s="530">
        <v>467</v>
      </c>
      <c r="G484" s="530">
        <v>130</v>
      </c>
      <c r="H484" s="530">
        <v>188</v>
      </c>
      <c r="I484" s="530">
        <v>126</v>
      </c>
      <c r="J484" s="530">
        <v>0</v>
      </c>
      <c r="K484" s="530">
        <v>0</v>
      </c>
      <c r="L484" s="530">
        <v>0</v>
      </c>
      <c r="M484" s="530">
        <v>0</v>
      </c>
      <c r="N484" s="530">
        <v>0</v>
      </c>
      <c r="O484" s="530">
        <v>0</v>
      </c>
      <c r="P484" s="530">
        <v>0</v>
      </c>
      <c r="Q484" s="530">
        <v>0</v>
      </c>
      <c r="R484" s="530">
        <v>0</v>
      </c>
      <c r="S484" s="530">
        <v>0</v>
      </c>
      <c r="T484" s="530">
        <v>0</v>
      </c>
      <c r="U484" s="530">
        <v>0</v>
      </c>
      <c r="V484" s="530">
        <v>0</v>
      </c>
      <c r="W484" s="530">
        <v>0</v>
      </c>
      <c r="X484" s="530">
        <v>0</v>
      </c>
      <c r="Y484" s="530">
        <v>0</v>
      </c>
      <c r="Z484" s="530">
        <v>0</v>
      </c>
      <c r="AA484" s="530">
        <v>0</v>
      </c>
      <c r="AB484" s="530">
        <v>0</v>
      </c>
      <c r="AC484" s="530">
        <v>132</v>
      </c>
      <c r="AD484" s="530">
        <v>46</v>
      </c>
      <c r="AE484" s="530">
        <v>91</v>
      </c>
      <c r="AF484" s="530">
        <v>95</v>
      </c>
      <c r="AG484" s="530">
        <v>12</v>
      </c>
      <c r="AH484" s="530">
        <v>8</v>
      </c>
      <c r="AI484" s="530">
        <v>9</v>
      </c>
      <c r="AJ484" s="530">
        <v>11</v>
      </c>
      <c r="AK484" s="530">
        <v>120</v>
      </c>
      <c r="AL484" s="530">
        <v>38</v>
      </c>
      <c r="AM484" s="530">
        <v>82</v>
      </c>
      <c r="AN484" s="530">
        <v>84</v>
      </c>
      <c r="AO484" s="530">
        <v>10</v>
      </c>
      <c r="AP484" s="530">
        <v>1</v>
      </c>
      <c r="AQ484" s="530">
        <v>7</v>
      </c>
      <c r="AR484" s="530">
        <v>6</v>
      </c>
      <c r="AS484" s="530">
        <v>0</v>
      </c>
      <c r="AT484" s="530">
        <v>0</v>
      </c>
      <c r="AU484" s="530">
        <v>0</v>
      </c>
      <c r="AV484" s="530">
        <v>0</v>
      </c>
      <c r="AW484" s="530">
        <v>10</v>
      </c>
      <c r="AX484" s="530">
        <v>1</v>
      </c>
      <c r="AY484" s="530">
        <v>7</v>
      </c>
      <c r="AZ484" s="530">
        <v>6</v>
      </c>
      <c r="BA484" s="530">
        <v>594</v>
      </c>
      <c r="BB484" s="530">
        <v>165</v>
      </c>
      <c r="BC484" s="530">
        <v>264</v>
      </c>
      <c r="BD484" s="530">
        <v>235</v>
      </c>
      <c r="BE484" s="530">
        <v>419</v>
      </c>
      <c r="BF484" s="530">
        <v>144</v>
      </c>
      <c r="BG484" s="530">
        <v>155</v>
      </c>
      <c r="BH484" s="530">
        <v>127</v>
      </c>
      <c r="BI484" s="530">
        <v>175</v>
      </c>
      <c r="BJ484" s="530">
        <v>21</v>
      </c>
      <c r="BK484" s="530">
        <v>109</v>
      </c>
      <c r="BL484" s="530">
        <v>108</v>
      </c>
      <c r="BM484" s="530">
        <v>0</v>
      </c>
      <c r="BN484" s="530">
        <v>0</v>
      </c>
      <c r="BO484" s="530">
        <v>0</v>
      </c>
      <c r="BP484" s="530">
        <v>0</v>
      </c>
      <c r="BQ484" s="530">
        <v>0</v>
      </c>
      <c r="BR484" s="530">
        <v>0</v>
      </c>
      <c r="BS484" s="530">
        <v>0</v>
      </c>
      <c r="BT484" s="530">
        <v>0</v>
      </c>
      <c r="BU484" s="530">
        <v>0</v>
      </c>
      <c r="BV484" s="530">
        <v>0</v>
      </c>
      <c r="BW484" s="530">
        <v>0</v>
      </c>
      <c r="BX484" s="530">
        <v>0</v>
      </c>
      <c r="BY484" s="530">
        <v>8</v>
      </c>
      <c r="BZ484" s="530">
        <v>16</v>
      </c>
      <c r="CA484" s="530">
        <v>0</v>
      </c>
    </row>
    <row r="485" spans="1:79" s="477" customFormat="1">
      <c r="A485" s="477" t="s">
        <v>127</v>
      </c>
      <c r="B485" s="477" t="s">
        <v>1892</v>
      </c>
      <c r="C485" s="477">
        <v>2020</v>
      </c>
      <c r="D485" s="477" t="s">
        <v>1934</v>
      </c>
      <c r="E485" s="530">
        <v>402</v>
      </c>
      <c r="F485" s="530">
        <v>502</v>
      </c>
      <c r="G485" s="530">
        <v>139</v>
      </c>
      <c r="H485" s="530">
        <v>207</v>
      </c>
      <c r="I485" s="530">
        <v>151</v>
      </c>
      <c r="J485" s="530">
        <v>0</v>
      </c>
      <c r="K485" s="530">
        <v>0</v>
      </c>
      <c r="L485" s="530">
        <v>0</v>
      </c>
      <c r="M485" s="530">
        <v>0</v>
      </c>
      <c r="N485" s="530">
        <v>162</v>
      </c>
      <c r="O485" s="530">
        <v>0</v>
      </c>
      <c r="P485" s="530">
        <v>162</v>
      </c>
      <c r="Q485" s="530">
        <v>0</v>
      </c>
      <c r="R485" s="530">
        <v>0</v>
      </c>
      <c r="S485" s="530">
        <v>0</v>
      </c>
      <c r="T485" s="530">
        <v>0</v>
      </c>
      <c r="U485" s="530">
        <v>0</v>
      </c>
      <c r="V485" s="530">
        <v>0</v>
      </c>
      <c r="W485" s="530">
        <v>0</v>
      </c>
      <c r="X485" s="530">
        <v>0</v>
      </c>
      <c r="Y485" s="530">
        <v>0</v>
      </c>
      <c r="Z485" s="530">
        <v>0</v>
      </c>
      <c r="AA485" s="530">
        <v>0</v>
      </c>
      <c r="AB485" s="530">
        <v>0</v>
      </c>
      <c r="AC485" s="530">
        <v>129</v>
      </c>
      <c r="AD485" s="530">
        <v>44</v>
      </c>
      <c r="AE485" s="530">
        <v>84</v>
      </c>
      <c r="AF485" s="530">
        <v>94</v>
      </c>
      <c r="AG485" s="530">
        <v>22</v>
      </c>
      <c r="AH485" s="530">
        <v>12</v>
      </c>
      <c r="AI485" s="530">
        <v>14</v>
      </c>
      <c r="AJ485" s="530">
        <v>12</v>
      </c>
      <c r="AK485" s="530">
        <v>107</v>
      </c>
      <c r="AL485" s="530">
        <v>32</v>
      </c>
      <c r="AM485" s="530">
        <v>70</v>
      </c>
      <c r="AN485" s="530">
        <v>82</v>
      </c>
      <c r="AO485" s="530">
        <v>12</v>
      </c>
      <c r="AP485" s="530">
        <v>0</v>
      </c>
      <c r="AQ485" s="530">
        <v>8</v>
      </c>
      <c r="AR485" s="530">
        <v>6</v>
      </c>
      <c r="AS485" s="530">
        <v>0</v>
      </c>
      <c r="AT485" s="530">
        <v>0</v>
      </c>
      <c r="AU485" s="530">
        <v>0</v>
      </c>
      <c r="AV485" s="530">
        <v>0</v>
      </c>
      <c r="AW485" s="530">
        <v>12</v>
      </c>
      <c r="AX485" s="530">
        <v>0</v>
      </c>
      <c r="AY485" s="530">
        <v>8</v>
      </c>
      <c r="AZ485" s="530">
        <v>6</v>
      </c>
      <c r="BA485" s="530">
        <v>488</v>
      </c>
      <c r="BB485" s="530">
        <v>126</v>
      </c>
      <c r="BC485" s="530">
        <v>226</v>
      </c>
      <c r="BD485" s="530">
        <v>189</v>
      </c>
      <c r="BE485" s="530">
        <v>331</v>
      </c>
      <c r="BF485" s="530">
        <v>105</v>
      </c>
      <c r="BG485" s="530">
        <v>134</v>
      </c>
      <c r="BH485" s="530">
        <v>92</v>
      </c>
      <c r="BI485" s="530">
        <v>157</v>
      </c>
      <c r="BJ485" s="530">
        <v>21</v>
      </c>
      <c r="BK485" s="530">
        <v>92</v>
      </c>
      <c r="BL485" s="530">
        <v>97</v>
      </c>
      <c r="BM485" s="530">
        <v>0</v>
      </c>
      <c r="BN485" s="530">
        <v>0</v>
      </c>
      <c r="BO485" s="530">
        <v>0</v>
      </c>
      <c r="BP485" s="530">
        <v>0</v>
      </c>
      <c r="BQ485" s="530">
        <v>0</v>
      </c>
      <c r="BR485" s="530">
        <v>0</v>
      </c>
      <c r="BS485" s="530">
        <v>0</v>
      </c>
      <c r="BT485" s="530">
        <v>0</v>
      </c>
      <c r="BU485" s="530">
        <v>0</v>
      </c>
      <c r="BV485" s="530">
        <v>0</v>
      </c>
      <c r="BW485" s="530">
        <v>0</v>
      </c>
      <c r="BX485" s="530">
        <v>0</v>
      </c>
      <c r="BY485" s="530">
        <v>8</v>
      </c>
      <c r="BZ485" s="530">
        <v>12</v>
      </c>
      <c r="CA485" s="530">
        <v>0</v>
      </c>
    </row>
    <row r="486" spans="1:79" s="477" customFormat="1">
      <c r="A486" s="477" t="s">
        <v>127</v>
      </c>
      <c r="B486" s="477" t="s">
        <v>1892</v>
      </c>
      <c r="C486" s="477">
        <v>2021</v>
      </c>
      <c r="D486" s="477" t="s">
        <v>1934</v>
      </c>
      <c r="E486" s="530">
        <v>339</v>
      </c>
      <c r="F486" s="530">
        <v>455</v>
      </c>
      <c r="G486" s="530">
        <v>134</v>
      </c>
      <c r="H486" s="530">
        <v>194</v>
      </c>
      <c r="I486" s="530">
        <v>112</v>
      </c>
      <c r="J486" s="530">
        <v>0</v>
      </c>
      <c r="K486" s="530">
        <v>0</v>
      </c>
      <c r="L486" s="530">
        <v>0</v>
      </c>
      <c r="M486" s="530">
        <v>0</v>
      </c>
      <c r="N486" s="530">
        <v>205</v>
      </c>
      <c r="O486" s="530">
        <v>0</v>
      </c>
      <c r="P486" s="530">
        <v>205</v>
      </c>
      <c r="Q486" s="530">
        <v>0</v>
      </c>
      <c r="R486" s="530">
        <v>0</v>
      </c>
      <c r="S486" s="530">
        <v>0</v>
      </c>
      <c r="T486" s="530">
        <v>0</v>
      </c>
      <c r="U486" s="530">
        <v>0</v>
      </c>
      <c r="V486" s="530">
        <v>0</v>
      </c>
      <c r="W486" s="530">
        <v>0</v>
      </c>
      <c r="X486" s="530">
        <v>0</v>
      </c>
      <c r="Y486" s="530">
        <v>0</v>
      </c>
      <c r="Z486" s="530">
        <v>0</v>
      </c>
      <c r="AA486" s="530">
        <v>0</v>
      </c>
      <c r="AB486" s="530">
        <v>0</v>
      </c>
      <c r="AC486" s="530">
        <v>92</v>
      </c>
      <c r="AD486" s="530">
        <v>31</v>
      </c>
      <c r="AE486" s="530">
        <v>41</v>
      </c>
      <c r="AF486" s="530">
        <v>68</v>
      </c>
      <c r="AG486" s="530">
        <v>43</v>
      </c>
      <c r="AH486" s="530">
        <v>16</v>
      </c>
      <c r="AI486" s="530">
        <v>17</v>
      </c>
      <c r="AJ486" s="530">
        <v>31</v>
      </c>
      <c r="AK486" s="530">
        <v>49</v>
      </c>
      <c r="AL486" s="530">
        <v>15</v>
      </c>
      <c r="AM486" s="530">
        <v>24</v>
      </c>
      <c r="AN486" s="530">
        <v>37</v>
      </c>
      <c r="AO486" s="530">
        <v>11</v>
      </c>
      <c r="AP486" s="530">
        <v>0</v>
      </c>
      <c r="AQ486" s="530">
        <v>5</v>
      </c>
      <c r="AR486" s="530">
        <v>6</v>
      </c>
      <c r="AS486" s="530">
        <v>0</v>
      </c>
      <c r="AT486" s="530">
        <v>0</v>
      </c>
      <c r="AU486" s="530">
        <v>0</v>
      </c>
      <c r="AV486" s="530">
        <v>0</v>
      </c>
      <c r="AW486" s="530">
        <v>11</v>
      </c>
      <c r="AX486" s="530">
        <v>0</v>
      </c>
      <c r="AY486" s="530">
        <v>5</v>
      </c>
      <c r="AZ486" s="530">
        <v>6</v>
      </c>
      <c r="BA486" s="530">
        <v>576</v>
      </c>
      <c r="BB486" s="530">
        <v>154</v>
      </c>
      <c r="BC486" s="530">
        <v>269</v>
      </c>
      <c r="BD486" s="530">
        <v>218</v>
      </c>
      <c r="BE486" s="530">
        <v>403</v>
      </c>
      <c r="BF486" s="530">
        <v>131</v>
      </c>
      <c r="BG486" s="530">
        <v>168</v>
      </c>
      <c r="BH486" s="530">
        <v>113</v>
      </c>
      <c r="BI486" s="530">
        <v>173</v>
      </c>
      <c r="BJ486" s="530">
        <v>23</v>
      </c>
      <c r="BK486" s="530">
        <v>101</v>
      </c>
      <c r="BL486" s="530">
        <v>105</v>
      </c>
      <c r="BM486" s="530">
        <v>0</v>
      </c>
      <c r="BN486" s="530">
        <v>0</v>
      </c>
      <c r="BO486" s="530">
        <v>0</v>
      </c>
      <c r="BP486" s="530">
        <v>0</v>
      </c>
      <c r="BQ486" s="530">
        <v>0</v>
      </c>
      <c r="BR486" s="530">
        <v>0</v>
      </c>
      <c r="BS486" s="530">
        <v>0</v>
      </c>
      <c r="BT486" s="530">
        <v>0</v>
      </c>
      <c r="BU486" s="530">
        <v>0</v>
      </c>
      <c r="BV486" s="530">
        <v>0</v>
      </c>
      <c r="BW486" s="530">
        <v>0</v>
      </c>
      <c r="BX486" s="530">
        <v>0</v>
      </c>
      <c r="BY486" s="530">
        <v>7</v>
      </c>
      <c r="BZ486" s="530">
        <v>15</v>
      </c>
      <c r="CA486" s="530">
        <v>0</v>
      </c>
    </row>
    <row r="487" spans="1:79" s="477" customFormat="1">
      <c r="A487" s="477" t="s">
        <v>127</v>
      </c>
      <c r="B487" s="477" t="s">
        <v>1892</v>
      </c>
      <c r="C487" s="477">
        <v>2022</v>
      </c>
      <c r="D487" s="477" t="s">
        <v>1934</v>
      </c>
      <c r="E487" s="530">
        <v>363</v>
      </c>
      <c r="F487" s="530">
        <v>410</v>
      </c>
      <c r="G487" s="530">
        <v>156</v>
      </c>
      <c r="H487" s="530">
        <v>171</v>
      </c>
      <c r="I487" s="530">
        <v>91</v>
      </c>
      <c r="J487" s="530">
        <v>0</v>
      </c>
      <c r="K487" s="530">
        <v>0</v>
      </c>
      <c r="L487" s="530">
        <v>0</v>
      </c>
      <c r="M487" s="530">
        <v>0</v>
      </c>
      <c r="N487" s="530">
        <v>330</v>
      </c>
      <c r="O487" s="530">
        <v>0</v>
      </c>
      <c r="P487" s="530">
        <v>330</v>
      </c>
      <c r="Q487" s="530">
        <v>0</v>
      </c>
      <c r="R487" s="530">
        <v>0</v>
      </c>
      <c r="S487" s="530">
        <v>0</v>
      </c>
      <c r="T487" s="530">
        <v>0</v>
      </c>
      <c r="U487" s="530">
        <v>0</v>
      </c>
      <c r="V487" s="530">
        <v>0</v>
      </c>
      <c r="W487" s="530">
        <v>0</v>
      </c>
      <c r="X487" s="530">
        <v>0</v>
      </c>
      <c r="Y487" s="530">
        <v>0</v>
      </c>
      <c r="Z487" s="530">
        <v>0</v>
      </c>
      <c r="AA487" s="530">
        <v>0</v>
      </c>
      <c r="AB487" s="530">
        <v>0</v>
      </c>
      <c r="AC487" s="530">
        <v>100</v>
      </c>
      <c r="AD487" s="530">
        <v>25</v>
      </c>
      <c r="AE487" s="530">
        <v>41</v>
      </c>
      <c r="AF487" s="530">
        <v>75</v>
      </c>
      <c r="AG487" s="530">
        <v>42</v>
      </c>
      <c r="AH487" s="530">
        <v>7</v>
      </c>
      <c r="AI487" s="530">
        <v>8</v>
      </c>
      <c r="AJ487" s="530">
        <v>31</v>
      </c>
      <c r="AK487" s="530">
        <v>58</v>
      </c>
      <c r="AL487" s="530">
        <v>18</v>
      </c>
      <c r="AM487" s="530">
        <v>33</v>
      </c>
      <c r="AN487" s="530">
        <v>44</v>
      </c>
      <c r="AO487" s="530">
        <v>11</v>
      </c>
      <c r="AP487" s="530">
        <v>0</v>
      </c>
      <c r="AQ487" s="530">
        <v>3</v>
      </c>
      <c r="AR487" s="530">
        <v>4</v>
      </c>
      <c r="AS487" s="530">
        <v>0</v>
      </c>
      <c r="AT487" s="530">
        <v>0</v>
      </c>
      <c r="AU487" s="530">
        <v>0</v>
      </c>
      <c r="AV487" s="530">
        <v>0</v>
      </c>
      <c r="AW487" s="530">
        <v>11</v>
      </c>
      <c r="AX487" s="530">
        <v>0</v>
      </c>
      <c r="AY487" s="530">
        <v>3</v>
      </c>
      <c r="AZ487" s="530">
        <v>4</v>
      </c>
      <c r="BA487" s="530">
        <v>565</v>
      </c>
      <c r="BB487" s="530">
        <v>152</v>
      </c>
      <c r="BC487" s="530">
        <v>270</v>
      </c>
      <c r="BD487" s="530">
        <v>201</v>
      </c>
      <c r="BE487" s="530">
        <v>372</v>
      </c>
      <c r="BF487" s="530">
        <v>118</v>
      </c>
      <c r="BG487" s="530">
        <v>166</v>
      </c>
      <c r="BH487" s="530">
        <v>95</v>
      </c>
      <c r="BI487" s="530">
        <v>193</v>
      </c>
      <c r="BJ487" s="530">
        <v>34</v>
      </c>
      <c r="BK487" s="530">
        <v>104</v>
      </c>
      <c r="BL487" s="530">
        <v>106</v>
      </c>
      <c r="BM487" s="530">
        <v>0</v>
      </c>
      <c r="BN487" s="530">
        <v>0</v>
      </c>
      <c r="BO487" s="530">
        <v>0</v>
      </c>
      <c r="BP487" s="530">
        <v>0</v>
      </c>
      <c r="BQ487" s="530">
        <v>0</v>
      </c>
      <c r="BR487" s="530">
        <v>0</v>
      </c>
      <c r="BS487" s="530">
        <v>0</v>
      </c>
      <c r="BT487" s="530">
        <v>0</v>
      </c>
      <c r="BU487" s="530">
        <v>0</v>
      </c>
      <c r="BV487" s="530">
        <v>0</v>
      </c>
      <c r="BW487" s="530">
        <v>0</v>
      </c>
      <c r="BX487" s="530">
        <v>0</v>
      </c>
      <c r="BY487" s="530">
        <v>6</v>
      </c>
      <c r="BZ487" s="530">
        <v>28</v>
      </c>
      <c r="CA487" s="530">
        <v>0</v>
      </c>
    </row>
    <row r="488" spans="1:79" s="477" customFormat="1">
      <c r="A488" s="477" t="s">
        <v>127</v>
      </c>
      <c r="B488" s="477" t="s">
        <v>1892</v>
      </c>
      <c r="C488" s="477">
        <v>2023</v>
      </c>
      <c r="D488" s="477" t="s">
        <v>1934</v>
      </c>
      <c r="E488" s="530">
        <v>398</v>
      </c>
      <c r="F488" s="530">
        <v>439</v>
      </c>
      <c r="G488" s="530">
        <v>172</v>
      </c>
      <c r="H488" s="530">
        <v>168</v>
      </c>
      <c r="I488" s="530">
        <v>94</v>
      </c>
      <c r="J488" s="530">
        <v>0</v>
      </c>
      <c r="K488" s="530">
        <v>0</v>
      </c>
      <c r="L488" s="530">
        <v>0</v>
      </c>
      <c r="M488" s="530">
        <v>0</v>
      </c>
      <c r="N488" s="530">
        <v>280</v>
      </c>
      <c r="O488" s="530">
        <v>0</v>
      </c>
      <c r="P488" s="530">
        <v>280</v>
      </c>
      <c r="Q488" s="530">
        <v>0</v>
      </c>
      <c r="R488" s="530">
        <v>0</v>
      </c>
      <c r="S488" s="530">
        <v>0</v>
      </c>
      <c r="T488" s="530">
        <v>0</v>
      </c>
      <c r="U488" s="530">
        <v>0</v>
      </c>
      <c r="V488" s="530">
        <v>0</v>
      </c>
      <c r="W488" s="530">
        <v>0</v>
      </c>
      <c r="X488" s="530">
        <v>0</v>
      </c>
      <c r="Y488" s="530">
        <v>0</v>
      </c>
      <c r="Z488" s="530">
        <v>0</v>
      </c>
      <c r="AA488" s="530">
        <v>0</v>
      </c>
      <c r="AB488" s="530">
        <v>0</v>
      </c>
      <c r="AC488" s="530">
        <v>123</v>
      </c>
      <c r="AD488" s="530">
        <v>33</v>
      </c>
      <c r="AE488" s="530">
        <v>49</v>
      </c>
      <c r="AF488" s="530">
        <v>75</v>
      </c>
      <c r="AG488" s="530">
        <v>53</v>
      </c>
      <c r="AH488" s="530">
        <v>6</v>
      </c>
      <c r="AI488" s="530">
        <v>10</v>
      </c>
      <c r="AJ488" s="530">
        <v>33</v>
      </c>
      <c r="AK488" s="530">
        <v>70</v>
      </c>
      <c r="AL488" s="530">
        <v>27</v>
      </c>
      <c r="AM488" s="530">
        <v>39</v>
      </c>
      <c r="AN488" s="530">
        <v>42</v>
      </c>
      <c r="AO488" s="530">
        <v>9</v>
      </c>
      <c r="AP488" s="530">
        <v>1</v>
      </c>
      <c r="AQ488" s="530">
        <v>6</v>
      </c>
      <c r="AR488" s="530">
        <v>4</v>
      </c>
      <c r="AS488" s="530">
        <v>0</v>
      </c>
      <c r="AT488" s="530">
        <v>0</v>
      </c>
      <c r="AU488" s="530">
        <v>0</v>
      </c>
      <c r="AV488" s="530">
        <v>0</v>
      </c>
      <c r="AW488" s="530">
        <v>9</v>
      </c>
      <c r="AX488" s="530">
        <v>1</v>
      </c>
      <c r="AY488" s="530">
        <v>6</v>
      </c>
      <c r="AZ488" s="530">
        <v>4</v>
      </c>
      <c r="BA488" s="530">
        <v>1003</v>
      </c>
      <c r="BB488" s="530">
        <v>193</v>
      </c>
      <c r="BC488" s="530">
        <v>295</v>
      </c>
      <c r="BD488" s="530">
        <v>199</v>
      </c>
      <c r="BE488" s="530">
        <v>808</v>
      </c>
      <c r="BF488" s="530">
        <v>156</v>
      </c>
      <c r="BG488" s="530">
        <v>186</v>
      </c>
      <c r="BH488" s="530">
        <v>91</v>
      </c>
      <c r="BI488" s="530">
        <v>195</v>
      </c>
      <c r="BJ488" s="530">
        <v>37</v>
      </c>
      <c r="BK488" s="530">
        <v>109</v>
      </c>
      <c r="BL488" s="530">
        <v>108</v>
      </c>
      <c r="BM488" s="530">
        <v>0</v>
      </c>
      <c r="BN488" s="530">
        <v>0</v>
      </c>
      <c r="BO488" s="530">
        <v>0</v>
      </c>
      <c r="BP488" s="530">
        <v>0</v>
      </c>
      <c r="BQ488" s="530">
        <v>0</v>
      </c>
      <c r="BR488" s="530">
        <v>0</v>
      </c>
      <c r="BS488" s="530">
        <v>0</v>
      </c>
      <c r="BT488" s="530">
        <v>0</v>
      </c>
      <c r="BU488" s="530">
        <v>0</v>
      </c>
      <c r="BV488" s="530">
        <v>0</v>
      </c>
      <c r="BW488" s="530">
        <v>0</v>
      </c>
      <c r="BX488" s="530">
        <v>0</v>
      </c>
      <c r="BY488" s="530">
        <v>12</v>
      </c>
      <c r="BZ488" s="530">
        <v>14</v>
      </c>
      <c r="CA488" s="530">
        <v>0</v>
      </c>
    </row>
    <row r="489" spans="1:79" s="477" customFormat="1">
      <c r="A489" s="477" t="s">
        <v>127</v>
      </c>
      <c r="B489" s="477" t="s">
        <v>1892</v>
      </c>
      <c r="C489" s="477">
        <v>2024</v>
      </c>
      <c r="D489" s="477" t="s">
        <v>1934</v>
      </c>
      <c r="E489" s="530">
        <v>400</v>
      </c>
      <c r="F489" s="530">
        <v>394</v>
      </c>
      <c r="G489" s="530">
        <v>144</v>
      </c>
      <c r="H489" s="530">
        <v>154</v>
      </c>
      <c r="I489" s="530">
        <v>80</v>
      </c>
      <c r="J489" s="530">
        <v>0</v>
      </c>
      <c r="K489" s="530">
        <v>0</v>
      </c>
      <c r="L489" s="530">
        <v>0</v>
      </c>
      <c r="M489" s="530">
        <v>0</v>
      </c>
      <c r="N489" s="530">
        <v>135</v>
      </c>
      <c r="O489" s="530">
        <v>0</v>
      </c>
      <c r="P489" s="530">
        <v>135</v>
      </c>
      <c r="Q489" s="530">
        <v>134</v>
      </c>
      <c r="R489" s="530">
        <v>21</v>
      </c>
      <c r="S489" s="530">
        <v>24</v>
      </c>
      <c r="T489" s="530">
        <v>84</v>
      </c>
      <c r="U489" s="530">
        <v>0</v>
      </c>
      <c r="V489" s="530">
        <v>0</v>
      </c>
      <c r="W489" s="530">
        <v>0</v>
      </c>
      <c r="X489" s="530">
        <v>0</v>
      </c>
      <c r="Y489" s="530">
        <v>134</v>
      </c>
      <c r="Z489" s="530">
        <v>21</v>
      </c>
      <c r="AA489" s="530">
        <v>24</v>
      </c>
      <c r="AB489" s="530">
        <v>84</v>
      </c>
      <c r="AC489" s="530">
        <v>152</v>
      </c>
      <c r="AD489" s="530">
        <v>40</v>
      </c>
      <c r="AE489" s="530">
        <v>47</v>
      </c>
      <c r="AF489" s="530">
        <v>94</v>
      </c>
      <c r="AG489" s="530">
        <v>8</v>
      </c>
      <c r="AH489" s="530">
        <v>3</v>
      </c>
      <c r="AI489" s="530">
        <v>4</v>
      </c>
      <c r="AJ489" s="530">
        <v>3</v>
      </c>
      <c r="AK489" s="530">
        <v>144</v>
      </c>
      <c r="AL489" s="530">
        <v>37</v>
      </c>
      <c r="AM489" s="530">
        <v>43</v>
      </c>
      <c r="AN489" s="530">
        <v>91</v>
      </c>
      <c r="AO489" s="530">
        <v>12</v>
      </c>
      <c r="AP489" s="530">
        <v>3</v>
      </c>
      <c r="AQ489" s="530">
        <v>6</v>
      </c>
      <c r="AR489" s="530">
        <v>8</v>
      </c>
      <c r="AS489" s="530">
        <v>0</v>
      </c>
      <c r="AT489" s="530">
        <v>0</v>
      </c>
      <c r="AU489" s="530">
        <v>0</v>
      </c>
      <c r="AV489" s="530">
        <v>0</v>
      </c>
      <c r="AW489" s="530">
        <v>12</v>
      </c>
      <c r="AX489" s="530">
        <v>3</v>
      </c>
      <c r="AY489" s="530">
        <v>6</v>
      </c>
      <c r="AZ489" s="530">
        <v>8</v>
      </c>
      <c r="BA489" s="530">
        <v>635</v>
      </c>
      <c r="BB489" s="530">
        <v>214</v>
      </c>
      <c r="BC489" s="530">
        <v>302</v>
      </c>
      <c r="BD489" s="530">
        <v>237</v>
      </c>
      <c r="BE489" s="530">
        <v>415</v>
      </c>
      <c r="BF489" s="530">
        <v>152</v>
      </c>
      <c r="BG489" s="530">
        <v>171</v>
      </c>
      <c r="BH489" s="530">
        <v>106</v>
      </c>
      <c r="BI489" s="530">
        <v>220</v>
      </c>
      <c r="BJ489" s="530">
        <v>62</v>
      </c>
      <c r="BK489" s="530">
        <v>131</v>
      </c>
      <c r="BL489" s="530">
        <v>131</v>
      </c>
      <c r="BM489" s="530">
        <v>0</v>
      </c>
      <c r="BN489" s="530">
        <v>0</v>
      </c>
      <c r="BO489" s="530">
        <v>0</v>
      </c>
      <c r="BP489" s="530">
        <v>0</v>
      </c>
      <c r="BQ489" s="530">
        <v>0</v>
      </c>
      <c r="BR489" s="530">
        <v>0</v>
      </c>
      <c r="BS489" s="530">
        <v>0</v>
      </c>
      <c r="BT489" s="530">
        <v>0</v>
      </c>
      <c r="BU489" s="530">
        <v>0</v>
      </c>
      <c r="BV489" s="530">
        <v>0</v>
      </c>
      <c r="BW489" s="530">
        <v>0</v>
      </c>
      <c r="BX489" s="530">
        <v>0</v>
      </c>
      <c r="BY489" s="530">
        <v>22</v>
      </c>
      <c r="BZ489" s="530">
        <v>29</v>
      </c>
      <c r="CA489" s="530">
        <v>0</v>
      </c>
    </row>
    <row r="490" spans="1:79" s="477" customFormat="1">
      <c r="A490" s="477" t="s">
        <v>127</v>
      </c>
      <c r="B490" s="477" t="s">
        <v>1892</v>
      </c>
      <c r="C490" s="477">
        <v>2025</v>
      </c>
      <c r="D490" s="477" t="s">
        <v>1935</v>
      </c>
      <c r="E490" s="530">
        <v>368</v>
      </c>
      <c r="F490" s="530">
        <v>413</v>
      </c>
      <c r="G490" s="530">
        <v>133</v>
      </c>
      <c r="H490" s="530">
        <v>170</v>
      </c>
      <c r="I490" s="530">
        <v>104</v>
      </c>
      <c r="J490" s="530">
        <v>0</v>
      </c>
      <c r="K490" s="530">
        <v>0</v>
      </c>
      <c r="L490" s="530">
        <v>0</v>
      </c>
      <c r="M490" s="530">
        <v>0</v>
      </c>
      <c r="N490" s="530">
        <v>222</v>
      </c>
      <c r="O490" s="530">
        <v>0</v>
      </c>
      <c r="P490" s="530">
        <v>222</v>
      </c>
      <c r="Q490" s="530">
        <v>27</v>
      </c>
      <c r="R490" s="530">
        <v>4</v>
      </c>
      <c r="S490" s="530">
        <v>5</v>
      </c>
      <c r="T490" s="530">
        <v>17</v>
      </c>
      <c r="U490" s="530">
        <v>0</v>
      </c>
      <c r="V490" s="530">
        <v>0</v>
      </c>
      <c r="W490" s="530">
        <v>0</v>
      </c>
      <c r="X490" s="530">
        <v>0</v>
      </c>
      <c r="Y490" s="530">
        <v>27</v>
      </c>
      <c r="Z490" s="530">
        <v>4</v>
      </c>
      <c r="AA490" s="530">
        <v>5</v>
      </c>
      <c r="AB490" s="530">
        <v>17</v>
      </c>
      <c r="AC490" s="530">
        <v>124</v>
      </c>
      <c r="AD490" s="530">
        <v>38</v>
      </c>
      <c r="AE490" s="530">
        <v>64</v>
      </c>
      <c r="AF490" s="530">
        <v>87</v>
      </c>
      <c r="AG490" s="530">
        <v>33</v>
      </c>
      <c r="AH490" s="530">
        <v>10</v>
      </c>
      <c r="AI490" s="530">
        <v>12</v>
      </c>
      <c r="AJ490" s="530">
        <v>23</v>
      </c>
      <c r="AK490" s="530">
        <v>91</v>
      </c>
      <c r="AL490" s="530">
        <v>28</v>
      </c>
      <c r="AM490" s="530">
        <v>52</v>
      </c>
      <c r="AN490" s="530">
        <v>64</v>
      </c>
      <c r="AO490" s="530">
        <v>10</v>
      </c>
      <c r="AP490" s="530">
        <v>1</v>
      </c>
      <c r="AQ490" s="530">
        <v>5</v>
      </c>
      <c r="AR490" s="530">
        <v>6</v>
      </c>
      <c r="AS490" s="530">
        <v>0</v>
      </c>
      <c r="AT490" s="530">
        <v>0</v>
      </c>
      <c r="AU490" s="530">
        <v>0</v>
      </c>
      <c r="AV490" s="530">
        <v>0</v>
      </c>
      <c r="AW490" s="530">
        <v>10</v>
      </c>
      <c r="AX490" s="530">
        <v>1</v>
      </c>
      <c r="AY490" s="530">
        <v>5</v>
      </c>
      <c r="AZ490" s="530">
        <v>6</v>
      </c>
      <c r="BA490" s="530">
        <v>622</v>
      </c>
      <c r="BB490" s="530">
        <v>164</v>
      </c>
      <c r="BC490" s="530">
        <v>276</v>
      </c>
      <c r="BD490" s="530">
        <v>218</v>
      </c>
      <c r="BE490" s="530">
        <v>440</v>
      </c>
      <c r="BF490" s="530">
        <v>134</v>
      </c>
      <c r="BG490" s="530">
        <v>169</v>
      </c>
      <c r="BH490" s="530">
        <v>107</v>
      </c>
      <c r="BI490" s="530">
        <v>182</v>
      </c>
      <c r="BJ490" s="530">
        <v>30</v>
      </c>
      <c r="BK490" s="530">
        <v>107</v>
      </c>
      <c r="BL490" s="530">
        <v>111</v>
      </c>
      <c r="BM490" s="530">
        <v>0</v>
      </c>
      <c r="BN490" s="530">
        <v>0</v>
      </c>
      <c r="BO490" s="530">
        <v>0</v>
      </c>
      <c r="BP490" s="530">
        <v>0</v>
      </c>
      <c r="BQ490" s="530">
        <v>0</v>
      </c>
      <c r="BR490" s="530">
        <v>0</v>
      </c>
      <c r="BS490" s="530">
        <v>0</v>
      </c>
      <c r="BT490" s="530">
        <v>0</v>
      </c>
      <c r="BU490" s="530">
        <v>0</v>
      </c>
      <c r="BV490" s="530">
        <v>0</v>
      </c>
      <c r="BW490" s="530">
        <v>0</v>
      </c>
      <c r="BX490" s="530">
        <v>0</v>
      </c>
      <c r="BY490" s="530">
        <v>24</v>
      </c>
      <c r="BZ490" s="530">
        <v>18</v>
      </c>
      <c r="CA490" s="530">
        <v>0</v>
      </c>
    </row>
    <row r="491" spans="1:79" s="477" customFormat="1">
      <c r="A491" s="477" t="s">
        <v>127</v>
      </c>
      <c r="B491" s="477" t="s">
        <v>1892</v>
      </c>
      <c r="C491" s="477">
        <v>2026</v>
      </c>
      <c r="D491" s="477" t="s">
        <v>1935</v>
      </c>
      <c r="E491" s="530">
        <v>367</v>
      </c>
      <c r="F491" s="530">
        <v>414</v>
      </c>
      <c r="G491" s="530">
        <v>133</v>
      </c>
      <c r="H491" s="530">
        <v>171</v>
      </c>
      <c r="I491" s="530">
        <v>105</v>
      </c>
      <c r="J491" s="530">
        <v>0</v>
      </c>
      <c r="K491" s="530">
        <v>0</v>
      </c>
      <c r="L491" s="530">
        <v>0</v>
      </c>
      <c r="M491" s="530">
        <v>0</v>
      </c>
      <c r="N491" s="530">
        <v>222</v>
      </c>
      <c r="O491" s="530">
        <v>0</v>
      </c>
      <c r="P491" s="530">
        <v>222</v>
      </c>
      <c r="Q491" s="530">
        <v>27</v>
      </c>
      <c r="R491" s="530">
        <v>4</v>
      </c>
      <c r="S491" s="530">
        <v>5</v>
      </c>
      <c r="T491" s="530">
        <v>17</v>
      </c>
      <c r="U491" s="530">
        <v>0</v>
      </c>
      <c r="V491" s="530">
        <v>0</v>
      </c>
      <c r="W491" s="530">
        <v>0</v>
      </c>
      <c r="X491" s="530">
        <v>0</v>
      </c>
      <c r="Y491" s="530">
        <v>27</v>
      </c>
      <c r="Z491" s="530">
        <v>4</v>
      </c>
      <c r="AA491" s="530">
        <v>5</v>
      </c>
      <c r="AB491" s="530">
        <v>17</v>
      </c>
      <c r="AC491" s="530">
        <v>124</v>
      </c>
      <c r="AD491" s="530">
        <v>38</v>
      </c>
      <c r="AE491" s="530">
        <v>64</v>
      </c>
      <c r="AF491" s="530">
        <v>87</v>
      </c>
      <c r="AG491" s="530">
        <v>33</v>
      </c>
      <c r="AH491" s="530">
        <v>10</v>
      </c>
      <c r="AI491" s="530">
        <v>12</v>
      </c>
      <c r="AJ491" s="530">
        <v>23</v>
      </c>
      <c r="AK491" s="530">
        <v>91</v>
      </c>
      <c r="AL491" s="530">
        <v>28</v>
      </c>
      <c r="AM491" s="530">
        <v>52</v>
      </c>
      <c r="AN491" s="530">
        <v>64</v>
      </c>
      <c r="AO491" s="530">
        <v>10</v>
      </c>
      <c r="AP491" s="530">
        <v>1</v>
      </c>
      <c r="AQ491" s="530">
        <v>5</v>
      </c>
      <c r="AR491" s="530">
        <v>6</v>
      </c>
      <c r="AS491" s="530">
        <v>0</v>
      </c>
      <c r="AT491" s="530">
        <v>0</v>
      </c>
      <c r="AU491" s="530">
        <v>0</v>
      </c>
      <c r="AV491" s="530">
        <v>0</v>
      </c>
      <c r="AW491" s="530">
        <v>10</v>
      </c>
      <c r="AX491" s="530">
        <v>1</v>
      </c>
      <c r="AY491" s="530">
        <v>5</v>
      </c>
      <c r="AZ491" s="530">
        <v>6</v>
      </c>
      <c r="BA491" s="530">
        <v>622</v>
      </c>
      <c r="BB491" s="530">
        <v>164</v>
      </c>
      <c r="BC491" s="530">
        <v>276</v>
      </c>
      <c r="BD491" s="530">
        <v>218</v>
      </c>
      <c r="BE491" s="530">
        <v>440</v>
      </c>
      <c r="BF491" s="530">
        <v>134</v>
      </c>
      <c r="BG491" s="530">
        <v>169</v>
      </c>
      <c r="BH491" s="530">
        <v>107</v>
      </c>
      <c r="BI491" s="530">
        <v>182</v>
      </c>
      <c r="BJ491" s="530">
        <v>30</v>
      </c>
      <c r="BK491" s="530">
        <v>107</v>
      </c>
      <c r="BL491" s="530">
        <v>111</v>
      </c>
      <c r="BM491" s="530">
        <v>0</v>
      </c>
      <c r="BN491" s="530">
        <v>0</v>
      </c>
      <c r="BO491" s="530">
        <v>0</v>
      </c>
      <c r="BP491" s="530">
        <v>0</v>
      </c>
      <c r="BQ491" s="530">
        <v>0</v>
      </c>
      <c r="BR491" s="530">
        <v>0</v>
      </c>
      <c r="BS491" s="530">
        <v>0</v>
      </c>
      <c r="BT491" s="530">
        <v>0</v>
      </c>
      <c r="BU491" s="530">
        <v>0</v>
      </c>
      <c r="BV491" s="530">
        <v>0</v>
      </c>
      <c r="BW491" s="530">
        <v>0</v>
      </c>
      <c r="BX491" s="530">
        <v>0</v>
      </c>
      <c r="BY491" s="530">
        <v>26</v>
      </c>
      <c r="BZ491" s="530">
        <v>18</v>
      </c>
      <c r="CA491" s="530">
        <v>0</v>
      </c>
    </row>
    <row r="492" spans="1:79" s="477" customFormat="1">
      <c r="A492" s="477" t="s">
        <v>127</v>
      </c>
      <c r="B492" s="477" t="s">
        <v>1892</v>
      </c>
      <c r="C492" s="477">
        <v>2024</v>
      </c>
      <c r="D492" s="477" t="s">
        <v>1937</v>
      </c>
      <c r="E492" s="530">
        <f t="shared" ref="E492:AJ492" si="120">E489</f>
        <v>400</v>
      </c>
      <c r="F492" s="530">
        <f t="shared" si="120"/>
        <v>394</v>
      </c>
      <c r="G492" s="530">
        <f t="shared" si="120"/>
        <v>144</v>
      </c>
      <c r="H492" s="530">
        <f t="shared" si="120"/>
        <v>154</v>
      </c>
      <c r="I492" s="530">
        <f t="shared" si="120"/>
        <v>80</v>
      </c>
      <c r="J492" s="530">
        <f t="shared" si="120"/>
        <v>0</v>
      </c>
      <c r="K492" s="530">
        <f t="shared" si="120"/>
        <v>0</v>
      </c>
      <c r="L492" s="530">
        <f t="shared" si="120"/>
        <v>0</v>
      </c>
      <c r="M492" s="530">
        <f t="shared" si="120"/>
        <v>0</v>
      </c>
      <c r="N492" s="530">
        <f t="shared" si="120"/>
        <v>135</v>
      </c>
      <c r="O492" s="530">
        <f t="shared" si="120"/>
        <v>0</v>
      </c>
      <c r="P492" s="530">
        <f t="shared" si="120"/>
        <v>135</v>
      </c>
      <c r="Q492" s="530">
        <f t="shared" si="120"/>
        <v>134</v>
      </c>
      <c r="R492" s="530">
        <f t="shared" si="120"/>
        <v>21</v>
      </c>
      <c r="S492" s="530">
        <f t="shared" si="120"/>
        <v>24</v>
      </c>
      <c r="T492" s="530">
        <f t="shared" si="120"/>
        <v>84</v>
      </c>
      <c r="U492" s="530">
        <f t="shared" si="120"/>
        <v>0</v>
      </c>
      <c r="V492" s="530">
        <f t="shared" si="120"/>
        <v>0</v>
      </c>
      <c r="W492" s="530">
        <f t="shared" si="120"/>
        <v>0</v>
      </c>
      <c r="X492" s="530">
        <f t="shared" si="120"/>
        <v>0</v>
      </c>
      <c r="Y492" s="530">
        <f t="shared" si="120"/>
        <v>134</v>
      </c>
      <c r="Z492" s="530">
        <f t="shared" si="120"/>
        <v>21</v>
      </c>
      <c r="AA492" s="530">
        <f t="shared" si="120"/>
        <v>24</v>
      </c>
      <c r="AB492" s="530">
        <f t="shared" si="120"/>
        <v>84</v>
      </c>
      <c r="AC492" s="530">
        <f t="shared" si="120"/>
        <v>152</v>
      </c>
      <c r="AD492" s="530">
        <f t="shared" si="120"/>
        <v>40</v>
      </c>
      <c r="AE492" s="530">
        <f t="shared" si="120"/>
        <v>47</v>
      </c>
      <c r="AF492" s="530">
        <f t="shared" si="120"/>
        <v>94</v>
      </c>
      <c r="AG492" s="530">
        <f t="shared" si="120"/>
        <v>8</v>
      </c>
      <c r="AH492" s="530">
        <f t="shared" si="120"/>
        <v>3</v>
      </c>
      <c r="AI492" s="530">
        <f t="shared" si="120"/>
        <v>4</v>
      </c>
      <c r="AJ492" s="530">
        <f t="shared" si="120"/>
        <v>3</v>
      </c>
      <c r="AK492" s="530">
        <f t="shared" ref="AK492:BP492" si="121">AK489</f>
        <v>144</v>
      </c>
      <c r="AL492" s="530">
        <f t="shared" si="121"/>
        <v>37</v>
      </c>
      <c r="AM492" s="530">
        <f t="shared" si="121"/>
        <v>43</v>
      </c>
      <c r="AN492" s="530">
        <f t="shared" si="121"/>
        <v>91</v>
      </c>
      <c r="AO492" s="530">
        <f t="shared" si="121"/>
        <v>12</v>
      </c>
      <c r="AP492" s="530">
        <f t="shared" si="121"/>
        <v>3</v>
      </c>
      <c r="AQ492" s="530">
        <f t="shared" si="121"/>
        <v>6</v>
      </c>
      <c r="AR492" s="530">
        <f t="shared" si="121"/>
        <v>8</v>
      </c>
      <c r="AS492" s="530">
        <f t="shared" si="121"/>
        <v>0</v>
      </c>
      <c r="AT492" s="530">
        <f t="shared" si="121"/>
        <v>0</v>
      </c>
      <c r="AU492" s="530">
        <f t="shared" si="121"/>
        <v>0</v>
      </c>
      <c r="AV492" s="530">
        <f t="shared" si="121"/>
        <v>0</v>
      </c>
      <c r="AW492" s="530">
        <f t="shared" si="121"/>
        <v>12</v>
      </c>
      <c r="AX492" s="530">
        <f t="shared" si="121"/>
        <v>3</v>
      </c>
      <c r="AY492" s="530">
        <f t="shared" si="121"/>
        <v>6</v>
      </c>
      <c r="AZ492" s="530">
        <f t="shared" si="121"/>
        <v>8</v>
      </c>
      <c r="BA492" s="530">
        <f t="shared" si="121"/>
        <v>635</v>
      </c>
      <c r="BB492" s="530">
        <f t="shared" si="121"/>
        <v>214</v>
      </c>
      <c r="BC492" s="530">
        <f t="shared" si="121"/>
        <v>302</v>
      </c>
      <c r="BD492" s="530">
        <f t="shared" si="121"/>
        <v>237</v>
      </c>
      <c r="BE492" s="530">
        <f t="shared" si="121"/>
        <v>415</v>
      </c>
      <c r="BF492" s="530">
        <f t="shared" si="121"/>
        <v>152</v>
      </c>
      <c r="BG492" s="530">
        <f t="shared" si="121"/>
        <v>171</v>
      </c>
      <c r="BH492" s="530">
        <f t="shared" si="121"/>
        <v>106</v>
      </c>
      <c r="BI492" s="530">
        <f t="shared" si="121"/>
        <v>220</v>
      </c>
      <c r="BJ492" s="530">
        <f t="shared" si="121"/>
        <v>62</v>
      </c>
      <c r="BK492" s="530">
        <f t="shared" si="121"/>
        <v>131</v>
      </c>
      <c r="BL492" s="530">
        <f t="shared" si="121"/>
        <v>131</v>
      </c>
      <c r="BM492" s="530">
        <f t="shared" si="121"/>
        <v>0</v>
      </c>
      <c r="BN492" s="530">
        <f t="shared" si="121"/>
        <v>0</v>
      </c>
      <c r="BO492" s="530">
        <f t="shared" si="121"/>
        <v>0</v>
      </c>
      <c r="BP492" s="530">
        <f t="shared" si="121"/>
        <v>0</v>
      </c>
      <c r="BQ492" s="530">
        <f t="shared" ref="BQ492:BX492" si="122">BQ489</f>
        <v>0</v>
      </c>
      <c r="BR492" s="530">
        <f t="shared" si="122"/>
        <v>0</v>
      </c>
      <c r="BS492" s="530">
        <f t="shared" si="122"/>
        <v>0</v>
      </c>
      <c r="BT492" s="530">
        <f t="shared" si="122"/>
        <v>0</v>
      </c>
      <c r="BU492" s="530">
        <f t="shared" si="122"/>
        <v>0</v>
      </c>
      <c r="BV492" s="530">
        <f t="shared" si="122"/>
        <v>0</v>
      </c>
      <c r="BW492" s="530">
        <f t="shared" si="122"/>
        <v>0</v>
      </c>
      <c r="BX492" s="530">
        <f t="shared" si="122"/>
        <v>0</v>
      </c>
      <c r="BY492" s="530">
        <f>IF(OR(BY488=0,BY488=""), BY489,IF(BY489&gt;(BY488*(1+Dash!$B$6)), BY488*(1+Dash!$B$6), IF(BY489&lt;(BY488*(1-Dash!$B$7)), BY488*(1-Dash!$B$7), BY489)))</f>
        <v>13.200000000000001</v>
      </c>
      <c r="BZ492" s="530">
        <f>IF(OR(BZ488=0,BZ488=""), BZ489,IF(BZ489&gt;(BZ488*(1+Dash!$B$6)), BZ488*(1+Dash!$B$6), IF(BZ489&lt;(BZ488*(1-Dash!$B$7)), BZ488*(1-Dash!$B$7), BZ489)))</f>
        <v>15.400000000000002</v>
      </c>
      <c r="CA492" s="530">
        <f>IF(OR(CA488=0,CA488=""), CA489,IF(CA489&gt;(CA488*(1+Dash!$B$6)), CA488*(1+Dash!$B$6), IF(CA489&lt;(CA488*(1-Dash!$B$7)), CA488*(1-Dash!$B$7), CA489)))</f>
        <v>0</v>
      </c>
    </row>
    <row r="493" spans="1:79" s="477" customFormat="1">
      <c r="A493" s="477" t="s">
        <v>127</v>
      </c>
      <c r="B493" s="477" t="s">
        <v>1892</v>
      </c>
      <c r="C493" s="477">
        <v>2025</v>
      </c>
      <c r="D493" s="477" t="s">
        <v>1937</v>
      </c>
      <c r="E493" s="530">
        <f>IF(OR(E489=0, E489=""), E490, IF(E490&gt;(E489*(1+Dash!$B$6)), E489*(1+Dash!$B$6), IF(E490&lt;(E489*(1-Dash!$B$7)), E489*(1-Dash!$B$7), E490)))</f>
        <v>380</v>
      </c>
      <c r="F493" s="530">
        <f>IF(OR(F489=0, F489=""), F490, IF(F490&gt;(F489*(1+Dash!$B$6)), F489*(1+Dash!$B$6), IF(F490&lt;(F489*(1-Dash!$B$7)), F489*(1-Dash!$B$7), F490)))</f>
        <v>413</v>
      </c>
      <c r="G493" s="530">
        <f>IF(OR(G489=0, G489=""), G490, IF(G490&gt;(G489*(1+Dash!$B$6)), G489*(1+Dash!$B$6), IF(G490&lt;(G489*(1-Dash!$B$7)), G489*(1-Dash!$B$7), G490)))</f>
        <v>136.79999999999998</v>
      </c>
      <c r="H493" s="530">
        <f>IF(OR(H489=0, H489=""), H490, IF(H490&gt;(H489*(1+Dash!$B$6)), H489*(1+Dash!$B$6), IF(H490&lt;(H489*(1-Dash!$B$7)), H489*(1-Dash!$B$7), H490)))</f>
        <v>169.4</v>
      </c>
      <c r="I493" s="530">
        <f>IF(OR(I489=0, I489=""), I490, IF(I490&gt;(I489*(1+Dash!$B$6)), I489*(1+Dash!$B$6), IF(I490&lt;(I489*(1-Dash!$B$7)), I489*(1-Dash!$B$7), I490)))</f>
        <v>88</v>
      </c>
      <c r="J493" s="530">
        <f>IF(OR(J489=0, J489=""), J490, IF(J490&gt;(J489*(1+Dash!$B$6)), J489*(1+Dash!$B$6), IF(J490&lt;(J489*(1-Dash!$B$7)), J489*(1-Dash!$B$7), J490)))</f>
        <v>0</v>
      </c>
      <c r="K493" s="530">
        <f>IF(OR(K489=0, K489=""), K490, IF(K490&gt;(K489*(1+Dash!$B$6)), K489*(1+Dash!$B$6), IF(K490&lt;(K489*(1-Dash!$B$7)), K489*(1-Dash!$B$7), K490)))</f>
        <v>0</v>
      </c>
      <c r="L493" s="530">
        <f>IF(OR(L489=0, L489=""), L490, IF(L490&gt;(L489*(1+Dash!$B$6)), L489*(1+Dash!$B$6), IF(L490&lt;(L489*(1-Dash!$B$7)), L489*(1-Dash!$B$7), L490)))</f>
        <v>0</v>
      </c>
      <c r="M493" s="530">
        <f>IF(OR(M489=0, M489=""), M490, IF(M490&gt;(M489*(1+Dash!$B$6)), M489*(1+Dash!$B$6), IF(M490&lt;(M489*(1-Dash!$B$7)), M489*(1-Dash!$B$7), M490)))</f>
        <v>0</v>
      </c>
      <c r="N493" s="530">
        <f>IF(OR(N489=0, N489=""), N490, IF(N490&gt;(N489*(1+Dash!$B$6)), N489*(1+Dash!$B$6), IF(N490&lt;(N489*(1-Dash!$B$7)), N489*(1-Dash!$B$7), N490)))</f>
        <v>148.5</v>
      </c>
      <c r="O493" s="530">
        <f>IF(OR(O489=0, O489=""), O490, IF(O490&gt;(O489*(1+Dash!$B$6)), O489*(1+Dash!$B$6), IF(O490&lt;(O489*(1-Dash!$B$7)), O489*(1-Dash!$B$7), O490)))</f>
        <v>0</v>
      </c>
      <c r="P493" s="530">
        <f>IF(OR(P489=0, P489=""), P490, IF(P490&gt;(P489*(1+Dash!$B$6)), P489*(1+Dash!$B$6), IF(P490&lt;(P489*(1-Dash!$B$7)), P489*(1-Dash!$B$7), P490)))</f>
        <v>148.5</v>
      </c>
      <c r="Q493" s="530">
        <f>IF(OR(Q489=0, Q489=""), Q490, IF(Q490&gt;(Q489*(1+Dash!$B$6)), Q489*(1+Dash!$B$6), IF(Q490&lt;(Q489*(1-Dash!$B$7)), Q489*(1-Dash!$B$7), Q490)))</f>
        <v>127.3</v>
      </c>
      <c r="R493" s="530">
        <f>IF(OR(R489=0, R489=""), R490, IF(R490&gt;(R489*(1+Dash!$B$6)), R489*(1+Dash!$B$6), IF(R490&lt;(R489*(1-Dash!$B$7)), R489*(1-Dash!$B$7), R490)))</f>
        <v>19.95</v>
      </c>
      <c r="S493" s="530">
        <f>IF(OR(S489=0, S489=""), S490, IF(S490&gt;(S489*(1+Dash!$B$6)), S489*(1+Dash!$B$6), IF(S490&lt;(S489*(1-Dash!$B$7)), S489*(1-Dash!$B$7), S490)))</f>
        <v>22.799999999999997</v>
      </c>
      <c r="T493" s="530">
        <f>IF(OR(T489=0, T489=""), T490, IF(T490&gt;(T489*(1+Dash!$B$6)), T489*(1+Dash!$B$6), IF(T490&lt;(T489*(1-Dash!$B$7)), T489*(1-Dash!$B$7), T490)))</f>
        <v>79.8</v>
      </c>
      <c r="U493" s="530">
        <f>IF(OR(U489=0, U489=""), U490, IF(U490&gt;(U489*(1+Dash!$B$6)), U489*(1+Dash!$B$6), IF(U490&lt;(U489*(1-Dash!$B$7)), U489*(1-Dash!$B$7), U490)))</f>
        <v>0</v>
      </c>
      <c r="V493" s="530">
        <f>IF(OR(V489=0, V489=""), V490, IF(V490&gt;(V489*(1+Dash!$B$6)), V489*(1+Dash!$B$6), IF(V490&lt;(V489*(1-Dash!$B$7)), V489*(1-Dash!$B$7), V490)))</f>
        <v>0</v>
      </c>
      <c r="W493" s="530">
        <f>IF(OR(W489=0, W489=""), W490, IF(W490&gt;(W489*(1+Dash!$B$6)), W489*(1+Dash!$B$6), IF(W490&lt;(W489*(1-Dash!$B$7)), W489*(1-Dash!$B$7), W490)))</f>
        <v>0</v>
      </c>
      <c r="X493" s="530">
        <f>IF(OR(X489=0, X489=""), X490, IF(X490&gt;(X489*(1+Dash!$B$6)), X489*(1+Dash!$B$6), IF(X490&lt;(X489*(1-Dash!$B$7)), X489*(1-Dash!$B$7), X490)))</f>
        <v>0</v>
      </c>
      <c r="Y493" s="530">
        <f>IF(OR(Y489=0, Y489=""), Y490, IF(Y490&gt;(Y489*(1+Dash!$B$6)), Y489*(1+Dash!$B$6), IF(Y490&lt;(Y489*(1-Dash!$B$7)), Y489*(1-Dash!$B$7), Y490)))</f>
        <v>127.3</v>
      </c>
      <c r="Z493" s="530">
        <f>IF(OR(Z489=0, Z489=""), Z490, IF(Z490&gt;(Z489*(1+Dash!$B$6)), Z489*(1+Dash!$B$6), IF(Z490&lt;(Z489*(1-Dash!$B$7)), Z489*(1-Dash!$B$7), Z490)))</f>
        <v>19.95</v>
      </c>
      <c r="AA493" s="530">
        <f>IF(OR(AA489=0, AA489=""), AA490, IF(AA490&gt;(AA489*(1+Dash!$B$6)), AA489*(1+Dash!$B$6), IF(AA490&lt;(AA489*(1-Dash!$B$7)), AA489*(1-Dash!$B$7), AA490)))</f>
        <v>22.799999999999997</v>
      </c>
      <c r="AB493" s="530">
        <f>IF(OR(AB489=0, AB489=""), AB490, IF(AB490&gt;(AB489*(1+Dash!$B$6)), AB489*(1+Dash!$B$6), IF(AB490&lt;(AB489*(1-Dash!$B$7)), AB489*(1-Dash!$B$7), AB490)))</f>
        <v>79.8</v>
      </c>
      <c r="AC493" s="530">
        <f>IF(OR(AC489=0, AC489=""), AC490, IF(AC490&gt;(AC489*(1+Dash!$B$6)), AC489*(1+Dash!$B$6), IF(AC490&lt;(AC489*(1-Dash!$B$7)), AC489*(1-Dash!$B$7), AC490)))</f>
        <v>144.4</v>
      </c>
      <c r="AD493" s="530">
        <f>IF(OR(AD489=0, AD489=""), AD490, IF(AD490&gt;(AD489*(1+Dash!$B$6)), AD489*(1+Dash!$B$6), IF(AD490&lt;(AD489*(1-Dash!$B$7)), AD489*(1-Dash!$B$7), AD490)))</f>
        <v>38</v>
      </c>
      <c r="AE493" s="530">
        <f>IF(OR(AE489=0, AE489=""), AE490, IF(AE490&gt;(AE489*(1+Dash!$B$6)), AE489*(1+Dash!$B$6), IF(AE490&lt;(AE489*(1-Dash!$B$7)), AE489*(1-Dash!$B$7), AE490)))</f>
        <v>51.7</v>
      </c>
      <c r="AF493" s="530">
        <f>IF(OR(AF489=0, AF489=""), AF490, IF(AF490&gt;(AF489*(1+Dash!$B$6)), AF489*(1+Dash!$B$6), IF(AF490&lt;(AF489*(1-Dash!$B$7)), AF489*(1-Dash!$B$7), AF490)))</f>
        <v>89.3</v>
      </c>
      <c r="AG493" s="530">
        <f>IF(OR(AG489=0, AG489=""), AG490, IF(AG490&gt;(AG489*(1+Dash!$B$6)), AG489*(1+Dash!$B$6), IF(AG490&lt;(AG489*(1-Dash!$B$7)), AG489*(1-Dash!$B$7), AG490)))</f>
        <v>8.8000000000000007</v>
      </c>
      <c r="AH493" s="530">
        <f>IF(OR(AH489=0, AH489=""), AH490, IF(AH490&gt;(AH489*(1+Dash!$B$6)), AH489*(1+Dash!$B$6), IF(AH490&lt;(AH489*(1-Dash!$B$7)), AH489*(1-Dash!$B$7), AH490)))</f>
        <v>3.3000000000000003</v>
      </c>
      <c r="AI493" s="530">
        <f>IF(OR(AI489=0, AI489=""), AI490, IF(AI490&gt;(AI489*(1+Dash!$B$6)), AI489*(1+Dash!$B$6), IF(AI490&lt;(AI489*(1-Dash!$B$7)), AI489*(1-Dash!$B$7), AI490)))</f>
        <v>4.4000000000000004</v>
      </c>
      <c r="AJ493" s="530">
        <f>IF(OR(AJ489=0, AJ489=""), AJ490, IF(AJ490&gt;(AJ489*(1+Dash!$B$6)), AJ489*(1+Dash!$B$6), IF(AJ490&lt;(AJ489*(1-Dash!$B$7)), AJ489*(1-Dash!$B$7), AJ490)))</f>
        <v>3.3000000000000003</v>
      </c>
      <c r="AK493" s="530">
        <f>IF(OR(AK489=0, AK489=""), AK490, IF(AK490&gt;(AK489*(1+Dash!$B$6)), AK489*(1+Dash!$B$6), IF(AK490&lt;(AK489*(1-Dash!$B$7)), AK489*(1-Dash!$B$7), AK490)))</f>
        <v>136.79999999999998</v>
      </c>
      <c r="AL493" s="530">
        <f>IF(OR(AL489=0, AL489=""), AL490, IF(AL490&gt;(AL489*(1+Dash!$B$6)), AL489*(1+Dash!$B$6), IF(AL490&lt;(AL489*(1-Dash!$B$7)), AL489*(1-Dash!$B$7), AL490)))</f>
        <v>35.15</v>
      </c>
      <c r="AM493" s="530">
        <f>IF(OR(AM489=0, AM489=""), AM490, IF(AM490&gt;(AM489*(1+Dash!$B$6)), AM489*(1+Dash!$B$6), IF(AM490&lt;(AM489*(1-Dash!$B$7)), AM489*(1-Dash!$B$7), AM490)))</f>
        <v>47.300000000000004</v>
      </c>
      <c r="AN493" s="530">
        <f>IF(OR(AN489=0, AN489=""), AN490, IF(AN490&gt;(AN489*(1+Dash!$B$6)), AN489*(1+Dash!$B$6), IF(AN490&lt;(AN489*(1-Dash!$B$7)), AN489*(1-Dash!$B$7), AN490)))</f>
        <v>86.45</v>
      </c>
      <c r="AO493" s="530">
        <f>IF(OR(AO489=0, AO489=""), AO490, IF(AO490&gt;(AO489*(1+Dash!$B$6)), AO489*(1+Dash!$B$6), IF(AO490&lt;(AO489*(1-Dash!$B$7)), AO489*(1-Dash!$B$7), AO490)))</f>
        <v>11.399999999999999</v>
      </c>
      <c r="AP493" s="530">
        <f>IF(OR(AP489=0, AP489=""), AP490, IF(AP490&gt;(AP489*(1+Dash!$B$6)), AP489*(1+Dash!$B$6), IF(AP490&lt;(AP489*(1-Dash!$B$7)), AP489*(1-Dash!$B$7), AP490)))</f>
        <v>2.8499999999999996</v>
      </c>
      <c r="AQ493" s="530">
        <f>IF(OR(AQ489=0, AQ489=""), AQ490, IF(AQ490&gt;(AQ489*(1+Dash!$B$6)), AQ489*(1+Dash!$B$6), IF(AQ490&lt;(AQ489*(1-Dash!$B$7)), AQ489*(1-Dash!$B$7), AQ490)))</f>
        <v>5.6999999999999993</v>
      </c>
      <c r="AR493" s="530">
        <f>IF(OR(AR489=0, AR489=""), AR490, IF(AR490&gt;(AR489*(1+Dash!$B$6)), AR489*(1+Dash!$B$6), IF(AR490&lt;(AR489*(1-Dash!$B$7)), AR489*(1-Dash!$B$7), AR490)))</f>
        <v>7.6</v>
      </c>
      <c r="AS493" s="530">
        <f>IF(OR(AS489=0, AS489=""), AS490, IF(AS490&gt;(AS489*(1+Dash!$B$6)), AS489*(1+Dash!$B$6), IF(AS490&lt;(AS489*(1-Dash!$B$7)), AS489*(1-Dash!$B$7), AS490)))</f>
        <v>0</v>
      </c>
      <c r="AT493" s="530">
        <f>IF(OR(AT489=0, AT489=""), AT490, IF(AT490&gt;(AT489*(1+Dash!$B$6)), AT489*(1+Dash!$B$6), IF(AT490&lt;(AT489*(1-Dash!$B$7)), AT489*(1-Dash!$B$7), AT490)))</f>
        <v>0</v>
      </c>
      <c r="AU493" s="530">
        <f>IF(OR(AU489=0, AU489=""), AU490, IF(AU490&gt;(AU489*(1+Dash!$B$6)), AU489*(1+Dash!$B$6), IF(AU490&lt;(AU489*(1-Dash!$B$7)), AU489*(1-Dash!$B$7), AU490)))</f>
        <v>0</v>
      </c>
      <c r="AV493" s="530">
        <f>IF(OR(AV489=0, AV489=""), AV490, IF(AV490&gt;(AV489*(1+Dash!$B$6)), AV489*(1+Dash!$B$6), IF(AV490&lt;(AV489*(1-Dash!$B$7)), AV489*(1-Dash!$B$7), AV490)))</f>
        <v>0</v>
      </c>
      <c r="AW493" s="530">
        <f>IF(OR(AW489=0, AW489=""), AW490, IF(AW490&gt;(AW489*(1+Dash!$B$6)), AW489*(1+Dash!$B$6), IF(AW490&lt;(AW489*(1-Dash!$B$7)), AW489*(1-Dash!$B$7), AW490)))</f>
        <v>11.399999999999999</v>
      </c>
      <c r="AX493" s="530">
        <f>IF(OR(AX489=0, AX489=""), AX490, IF(AX490&gt;(AX489*(1+Dash!$B$6)), AX489*(1+Dash!$B$6), IF(AX490&lt;(AX489*(1-Dash!$B$7)), AX489*(1-Dash!$B$7), AX490)))</f>
        <v>2.8499999999999996</v>
      </c>
      <c r="AY493" s="530">
        <f>IF(OR(AY489=0, AY489=""), AY490, IF(AY490&gt;(AY489*(1+Dash!$B$6)), AY489*(1+Dash!$B$6), IF(AY490&lt;(AY489*(1-Dash!$B$7)), AY489*(1-Dash!$B$7), AY490)))</f>
        <v>5.6999999999999993</v>
      </c>
      <c r="AZ493" s="530">
        <f>IF(OR(AZ489=0, AZ489=""), AZ490, IF(AZ490&gt;(AZ489*(1+Dash!$B$6)), AZ489*(1+Dash!$B$6), IF(AZ490&lt;(AZ489*(1-Dash!$B$7)), AZ489*(1-Dash!$B$7), AZ490)))</f>
        <v>7.6</v>
      </c>
      <c r="BA493" s="530">
        <f>IF(OR(BA489=0, BA489=""), BA490, IF(BA490&gt;(BA489*(1+Dash!$B$6)), BA489*(1+Dash!$B$6), IF(BA490&lt;(BA489*(1-Dash!$B$7)), BA489*(1-Dash!$B$7), BA490)))</f>
        <v>622</v>
      </c>
      <c r="BB493" s="530">
        <f>IF(OR(BB489=0, BB489=""), BB490, IF(BB490&gt;(BB489*(1+Dash!$B$6)), BB489*(1+Dash!$B$6), IF(BB490&lt;(BB489*(1-Dash!$B$7)), BB489*(1-Dash!$B$7), BB490)))</f>
        <v>203.29999999999998</v>
      </c>
      <c r="BC493" s="530">
        <f>IF(OR(BC489=0, BC489=""), BC490, IF(BC490&gt;(BC489*(1+Dash!$B$6)), BC489*(1+Dash!$B$6), IF(BC490&lt;(BC489*(1-Dash!$B$7)), BC489*(1-Dash!$B$7), BC490)))</f>
        <v>286.89999999999998</v>
      </c>
      <c r="BD493" s="530">
        <f>IF(OR(BD489=0, BD489=""), BD490, IF(BD490&gt;(BD489*(1+Dash!$B$6)), BD489*(1+Dash!$B$6), IF(BD490&lt;(BD489*(1-Dash!$B$7)), BD489*(1-Dash!$B$7), BD490)))</f>
        <v>225.14999999999998</v>
      </c>
      <c r="BE493" s="530">
        <f>IF(OR(BE489=0, BE489=""), BE490, IF(BE490&gt;(BE489*(1+Dash!$B$6)), BE489*(1+Dash!$B$6), IF(BE490&lt;(BE489*(1-Dash!$B$7)), BE489*(1-Dash!$B$7), BE490)))</f>
        <v>440</v>
      </c>
      <c r="BF493" s="530">
        <f>IF(OR(BF489=0, BF489=""), BF490, IF(BF490&gt;(BF489*(1+Dash!$B$6)), BF489*(1+Dash!$B$6), IF(BF490&lt;(BF489*(1-Dash!$B$7)), BF489*(1-Dash!$B$7), BF490)))</f>
        <v>144.4</v>
      </c>
      <c r="BG493" s="530">
        <f>IF(OR(BG489=0, BG489=""), BG490, IF(BG490&gt;(BG489*(1+Dash!$B$6)), BG489*(1+Dash!$B$6), IF(BG490&lt;(BG489*(1-Dash!$B$7)), BG489*(1-Dash!$B$7), BG490)))</f>
        <v>169</v>
      </c>
      <c r="BH493" s="530">
        <f>IF(OR(BH489=0, BH489=""), BH490, IF(BH490&gt;(BH489*(1+Dash!$B$6)), BH489*(1+Dash!$B$6), IF(BH490&lt;(BH489*(1-Dash!$B$7)), BH489*(1-Dash!$B$7), BH490)))</f>
        <v>107</v>
      </c>
      <c r="BI493" s="530">
        <f>IF(OR(BI489=0, BI489=""), BI490, IF(BI490&gt;(BI489*(1+Dash!$B$6)), BI489*(1+Dash!$B$6), IF(BI490&lt;(BI489*(1-Dash!$B$7)), BI489*(1-Dash!$B$7), BI490)))</f>
        <v>209</v>
      </c>
      <c r="BJ493" s="530">
        <f>IF(OR(BJ489=0, BJ489=""), BJ490, IF(BJ490&gt;(BJ489*(1+Dash!$B$6)), BJ489*(1+Dash!$B$6), IF(BJ490&lt;(BJ489*(1-Dash!$B$7)), BJ489*(1-Dash!$B$7), BJ490)))</f>
        <v>58.9</v>
      </c>
      <c r="BK493" s="530">
        <f>IF(OR(BK489=0, BK489=""), BK490, IF(BK490&gt;(BK489*(1+Dash!$B$6)), BK489*(1+Dash!$B$6), IF(BK490&lt;(BK489*(1-Dash!$B$7)), BK489*(1-Dash!$B$7), BK490)))</f>
        <v>124.44999999999999</v>
      </c>
      <c r="BL493" s="530">
        <f>IF(OR(BL489=0, BL489=""), BL490, IF(BL490&gt;(BL489*(1+Dash!$B$6)), BL489*(1+Dash!$B$6), IF(BL490&lt;(BL489*(1-Dash!$B$7)), BL489*(1-Dash!$B$7), BL490)))</f>
        <v>124.44999999999999</v>
      </c>
      <c r="BM493" s="530">
        <f>IF(OR(BM489=0, BM489=""), BM490, IF(BM490&gt;(BM489*(1+Dash!$B$6)), BM489*(1+Dash!$B$6), IF(BM490&lt;(BM489*(1-Dash!$B$7)), BM489*(1-Dash!$B$7), BM490)))</f>
        <v>0</v>
      </c>
      <c r="BN493" s="530">
        <f>IF(OR(BN489=0, BN489=""), BN490, IF(BN490&gt;(BN489*(1+Dash!$B$6)), BN489*(1+Dash!$B$6), IF(BN490&lt;(BN489*(1-Dash!$B$7)), BN489*(1-Dash!$B$7), BN490)))</f>
        <v>0</v>
      </c>
      <c r="BO493" s="530">
        <f>IF(OR(BO489=0, BO489=""), BO490, IF(BO490&gt;(BO489*(1+Dash!$B$6)), BO489*(1+Dash!$B$6), IF(BO490&lt;(BO489*(1-Dash!$B$7)), BO489*(1-Dash!$B$7), BO490)))</f>
        <v>0</v>
      </c>
      <c r="BP493" s="530">
        <f>IF(OR(BP489=0, BP489=""), BP490, IF(BP490&gt;(BP489*(1+Dash!$B$6)), BP489*(1+Dash!$B$6), IF(BP490&lt;(BP489*(1-Dash!$B$7)), BP489*(1-Dash!$B$7), BP490)))</f>
        <v>0</v>
      </c>
      <c r="BQ493" s="530">
        <f>IF(OR(BQ489=0, BQ489=""), BQ490, IF(BQ490&gt;(BQ489*(1+Dash!$B$6)), BQ489*(1+Dash!$B$6), IF(BQ490&lt;(BQ489*(1-Dash!$B$7)), BQ489*(1-Dash!$B$7), BQ490)))</f>
        <v>0</v>
      </c>
      <c r="BR493" s="530">
        <f>IF(OR(BR489=0, BR489=""), BR490, IF(BR490&gt;(BR489*(1+Dash!$B$6)), BR489*(1+Dash!$B$6), IF(BR490&lt;(BR489*(1-Dash!$B$7)), BR489*(1-Dash!$B$7), BR490)))</f>
        <v>0</v>
      </c>
      <c r="BS493" s="530">
        <f>IF(OR(BS489=0, BS489=""), BS490, IF(BS490&gt;(BS489*(1+Dash!$B$6)), BS489*(1+Dash!$B$6), IF(BS490&lt;(BS489*(1-Dash!$B$7)), BS489*(1-Dash!$B$7), BS490)))</f>
        <v>0</v>
      </c>
      <c r="BT493" s="530">
        <f>IF(OR(BT489=0, BT489=""), BT490, IF(BT490&gt;(BT489*(1+Dash!$B$6)), BT489*(1+Dash!$B$6), IF(BT490&lt;(BT489*(1-Dash!$B$7)), BT489*(1-Dash!$B$7), BT490)))</f>
        <v>0</v>
      </c>
      <c r="BU493" s="530">
        <f>IF(OR(BU489=0, BU489=""), BU490, IF(BU490&gt;(BU489*(1+Dash!$B$6)), BU489*(1+Dash!$B$6), IF(BU490&lt;(BU489*(1-Dash!$B$7)), BU489*(1-Dash!$B$7), BU490)))</f>
        <v>0</v>
      </c>
      <c r="BV493" s="530">
        <f>IF(OR(BV489=0, BV489=""), BV490, IF(BV490&gt;(BV489*(1+Dash!$B$6)), BV489*(1+Dash!$B$6), IF(BV490&lt;(BV489*(1-Dash!$B$7)), BV489*(1-Dash!$B$7), BV490)))</f>
        <v>0</v>
      </c>
      <c r="BW493" s="530">
        <f>IF(OR(BW489=0, BW489=""), BW490, IF(BW490&gt;(BW489*(1+Dash!$B$6)), BW489*(1+Dash!$B$6), IF(BW490&lt;(BW489*(1-Dash!$B$7)), BW489*(1-Dash!$B$7), BW490)))</f>
        <v>0</v>
      </c>
      <c r="BX493" s="530">
        <f>IF(OR(BX489=0, BX489=""), BX490, IF(BX490&gt;(BX489*(1+Dash!$B$6)), BX489*(1+Dash!$B$6), IF(BX490&lt;(BX489*(1-Dash!$B$7)), BX489*(1-Dash!$B$7), BX490)))</f>
        <v>0</v>
      </c>
      <c r="BY493" s="530">
        <f>IF(OR(BY489=0, BY489=""), BY490, IF(BY490&gt;(BY489*(1+Dash!$B$6)), BY489*(1+Dash!$B$6), IF(BY490&lt;(BY489*(1-Dash!$B$7)), BY489*(1-Dash!$B$7), BY490)))</f>
        <v>24</v>
      </c>
      <c r="BZ493" s="530">
        <f>IF(OR(BZ489=0, BZ489=""), BZ490, IF(BZ490&gt;(BZ489*(1+Dash!$B$6)), BZ489*(1+Dash!$B$6), IF(BZ490&lt;(BZ489*(1-Dash!$B$7)), BZ489*(1-Dash!$B$7), BZ490)))</f>
        <v>27.549999999999997</v>
      </c>
      <c r="CA493" s="530">
        <f>IF(OR(CA489=0, CA489=""), CA490, IF(CA490&gt;(CA489*(1+Dash!$B$6)), CA489*(1+Dash!$B$6), IF(CA490&lt;(CA489*(1-Dash!$B$7)), CA489*(1-Dash!$B$7), CA490)))</f>
        <v>0</v>
      </c>
    </row>
    <row r="494" spans="1:79" s="477" customFormat="1">
      <c r="A494" s="477" t="s">
        <v>127</v>
      </c>
      <c r="B494" s="477" t="s">
        <v>1892</v>
      </c>
      <c r="C494" s="477">
        <v>2026</v>
      </c>
      <c r="D494" s="477" t="s">
        <v>1937</v>
      </c>
      <c r="E494" s="530">
        <f>IF(E491&gt;(E493*(1+Dash!$B$6)), E493*(1+Dash!$B$6), IF(E491&lt;(E493*(1-Dash!$B$7)), E493*(1-Dash!$B$7), E491))</f>
        <v>367</v>
      </c>
      <c r="F494" s="530">
        <f>IF(F491&gt;(F493*(1+Dash!$B$6)), F493*(1+Dash!$B$6), IF(F491&lt;(F493*(1-Dash!$B$7)), F493*(1-Dash!$B$7), F491))</f>
        <v>414</v>
      </c>
      <c r="G494" s="530">
        <f>IF(G491&gt;(G493*(1+Dash!$B$6)), G493*(1+Dash!$B$6), IF(G491&lt;(G493*(1-Dash!$B$7)), G493*(1-Dash!$B$7), G491))</f>
        <v>133</v>
      </c>
      <c r="H494" s="530">
        <f>IF(H491&gt;(H493*(1+Dash!$B$6)), H493*(1+Dash!$B$6), IF(H491&lt;(H493*(1-Dash!$B$7)), H493*(1-Dash!$B$7), H491))</f>
        <v>171</v>
      </c>
      <c r="I494" s="530">
        <f>IF(I491&gt;(I493*(1+Dash!$B$6)), I493*(1+Dash!$B$6), IF(I491&lt;(I493*(1-Dash!$B$7)), I493*(1-Dash!$B$7), I491))</f>
        <v>96.800000000000011</v>
      </c>
      <c r="J494" s="530">
        <f>IF(J491&gt;(J493*(1+Dash!$B$6)), J493*(1+Dash!$B$6), IF(J491&lt;(J493*(1-Dash!$B$7)), J493*(1-Dash!$B$7), J491))</f>
        <v>0</v>
      </c>
      <c r="K494" s="530">
        <f>IF(K491&gt;(K493*(1+Dash!$B$6)), K493*(1+Dash!$B$6), IF(K491&lt;(K493*(1-Dash!$B$7)), K493*(1-Dash!$B$7), K491))</f>
        <v>0</v>
      </c>
      <c r="L494" s="530">
        <f>IF(L491&gt;(L493*(1+Dash!$B$6)), L493*(1+Dash!$B$6), IF(L491&lt;(L493*(1-Dash!$B$7)), L493*(1-Dash!$B$7), L491))</f>
        <v>0</v>
      </c>
      <c r="M494" s="530">
        <f>IF(M491&gt;(M493*(1+Dash!$B$6)), M493*(1+Dash!$B$6), IF(M491&lt;(M493*(1-Dash!$B$7)), M493*(1-Dash!$B$7), M491))</f>
        <v>0</v>
      </c>
      <c r="N494" s="530">
        <f>IF(N491&gt;(N493*(1+Dash!$B$6)), N493*(1+Dash!$B$6), IF(N491&lt;(N493*(1-Dash!$B$7)), N493*(1-Dash!$B$7), N491))</f>
        <v>163.35000000000002</v>
      </c>
      <c r="O494" s="530">
        <f>IF(O491&gt;(O493*(1+Dash!$B$6)), O493*(1+Dash!$B$6), IF(O491&lt;(O493*(1-Dash!$B$7)), O493*(1-Dash!$B$7), O491))</f>
        <v>0</v>
      </c>
      <c r="P494" s="530">
        <f>IF(P491&gt;(P493*(1+Dash!$B$6)), P493*(1+Dash!$B$6), IF(P491&lt;(P493*(1-Dash!$B$7)), P493*(1-Dash!$B$7), P491))</f>
        <v>163.35000000000002</v>
      </c>
      <c r="Q494" s="530">
        <f>IF(Q491&gt;(Q493*(1+Dash!$B$6)), Q493*(1+Dash!$B$6), IF(Q491&lt;(Q493*(1-Dash!$B$7)), Q493*(1-Dash!$B$7), Q491))</f>
        <v>120.93499999999999</v>
      </c>
      <c r="R494" s="530">
        <f>IF(R491&gt;(R493*(1+Dash!$B$6)), R493*(1+Dash!$B$6), IF(R491&lt;(R493*(1-Dash!$B$7)), R493*(1-Dash!$B$7), R491))</f>
        <v>18.952499999999997</v>
      </c>
      <c r="S494" s="530">
        <f>IF(S491&gt;(S493*(1+Dash!$B$6)), S493*(1+Dash!$B$6), IF(S491&lt;(S493*(1-Dash!$B$7)), S493*(1-Dash!$B$7), S491))</f>
        <v>21.659999999999997</v>
      </c>
      <c r="T494" s="530">
        <f>IF(T491&gt;(T493*(1+Dash!$B$6)), T493*(1+Dash!$B$6), IF(T491&lt;(T493*(1-Dash!$B$7)), T493*(1-Dash!$B$7), T491))</f>
        <v>75.809999999999988</v>
      </c>
      <c r="U494" s="530">
        <f>IF(U491&gt;(U493*(1+Dash!$B$6)), U493*(1+Dash!$B$6), IF(U491&lt;(U493*(1-Dash!$B$7)), U493*(1-Dash!$B$7), U491))</f>
        <v>0</v>
      </c>
      <c r="V494" s="530">
        <f>IF(V491&gt;(V493*(1+Dash!$B$6)), V493*(1+Dash!$B$6), IF(V491&lt;(V493*(1-Dash!$B$7)), V493*(1-Dash!$B$7), V491))</f>
        <v>0</v>
      </c>
      <c r="W494" s="530">
        <f>IF(W491&gt;(W493*(1+Dash!$B$6)), W493*(1+Dash!$B$6), IF(W491&lt;(W493*(1-Dash!$B$7)), W493*(1-Dash!$B$7), W491))</f>
        <v>0</v>
      </c>
      <c r="X494" s="530">
        <f>IF(X491&gt;(X493*(1+Dash!$B$6)), X493*(1+Dash!$B$6), IF(X491&lt;(X493*(1-Dash!$B$7)), X493*(1-Dash!$B$7), X491))</f>
        <v>0</v>
      </c>
      <c r="Y494" s="530">
        <f>IF(Y491&gt;(Y493*(1+Dash!$B$6)), Y493*(1+Dash!$B$6), IF(Y491&lt;(Y493*(1-Dash!$B$7)), Y493*(1-Dash!$B$7), Y491))</f>
        <v>120.93499999999999</v>
      </c>
      <c r="Z494" s="530">
        <f>IF(Z491&gt;(Z493*(1+Dash!$B$6)), Z493*(1+Dash!$B$6), IF(Z491&lt;(Z493*(1-Dash!$B$7)), Z493*(1-Dash!$B$7), Z491))</f>
        <v>18.952499999999997</v>
      </c>
      <c r="AA494" s="530">
        <f>IF(AA491&gt;(AA493*(1+Dash!$B$6)), AA493*(1+Dash!$B$6), IF(AA491&lt;(AA493*(1-Dash!$B$7)), AA493*(1-Dash!$B$7), AA491))</f>
        <v>21.659999999999997</v>
      </c>
      <c r="AB494" s="530">
        <f>IF(AB491&gt;(AB493*(1+Dash!$B$6)), AB493*(1+Dash!$B$6), IF(AB491&lt;(AB493*(1-Dash!$B$7)), AB493*(1-Dash!$B$7), AB491))</f>
        <v>75.809999999999988</v>
      </c>
      <c r="AC494" s="530">
        <f>IF(AC491&gt;(AC493*(1+Dash!$B$6)), AC493*(1+Dash!$B$6), IF(AC491&lt;(AC493*(1-Dash!$B$7)), AC493*(1-Dash!$B$7), AC491))</f>
        <v>137.18</v>
      </c>
      <c r="AD494" s="530">
        <f>IF(AD491&gt;(AD493*(1+Dash!$B$6)), AD493*(1+Dash!$B$6), IF(AD491&lt;(AD493*(1-Dash!$B$7)), AD493*(1-Dash!$B$7), AD491))</f>
        <v>38</v>
      </c>
      <c r="AE494" s="530">
        <f>IF(AE491&gt;(AE493*(1+Dash!$B$6)), AE493*(1+Dash!$B$6), IF(AE491&lt;(AE493*(1-Dash!$B$7)), AE493*(1-Dash!$B$7), AE491))</f>
        <v>56.870000000000005</v>
      </c>
      <c r="AF494" s="530">
        <f>IF(AF491&gt;(AF493*(1+Dash!$B$6)), AF493*(1+Dash!$B$6), IF(AF491&lt;(AF493*(1-Dash!$B$7)), AF493*(1-Dash!$B$7), AF491))</f>
        <v>87</v>
      </c>
      <c r="AG494" s="530">
        <f>IF(AG491&gt;(AG493*(1+Dash!$B$6)), AG493*(1+Dash!$B$6), IF(AG491&lt;(AG493*(1-Dash!$B$7)), AG493*(1-Dash!$B$7), AG491))</f>
        <v>9.6800000000000015</v>
      </c>
      <c r="AH494" s="530">
        <f>IF(AH491&gt;(AH493*(1+Dash!$B$6)), AH493*(1+Dash!$B$6), IF(AH491&lt;(AH493*(1-Dash!$B$7)), AH493*(1-Dash!$B$7), AH491))</f>
        <v>3.6300000000000008</v>
      </c>
      <c r="AI494" s="530">
        <f>IF(AI491&gt;(AI493*(1+Dash!$B$6)), AI493*(1+Dash!$B$6), IF(AI491&lt;(AI493*(1-Dash!$B$7)), AI493*(1-Dash!$B$7), AI491))</f>
        <v>4.8400000000000007</v>
      </c>
      <c r="AJ494" s="530">
        <f>IF(AJ491&gt;(AJ493*(1+Dash!$B$6)), AJ493*(1+Dash!$B$6), IF(AJ491&lt;(AJ493*(1-Dash!$B$7)), AJ493*(1-Dash!$B$7), AJ491))</f>
        <v>3.6300000000000008</v>
      </c>
      <c r="AK494" s="530">
        <f>IF(AK491&gt;(AK493*(1+Dash!$B$6)), AK493*(1+Dash!$B$6), IF(AK491&lt;(AK493*(1-Dash!$B$7)), AK493*(1-Dash!$B$7), AK491))</f>
        <v>129.95999999999998</v>
      </c>
      <c r="AL494" s="530">
        <f>IF(AL491&gt;(AL493*(1+Dash!$B$6)), AL493*(1+Dash!$B$6), IF(AL491&lt;(AL493*(1-Dash!$B$7)), AL493*(1-Dash!$B$7), AL491))</f>
        <v>33.392499999999998</v>
      </c>
      <c r="AM494" s="530">
        <f>IF(AM491&gt;(AM493*(1+Dash!$B$6)), AM493*(1+Dash!$B$6), IF(AM491&lt;(AM493*(1-Dash!$B$7)), AM493*(1-Dash!$B$7), AM491))</f>
        <v>52</v>
      </c>
      <c r="AN494" s="530">
        <f>IF(AN491&gt;(AN493*(1+Dash!$B$6)), AN493*(1+Dash!$B$6), IF(AN491&lt;(AN493*(1-Dash!$B$7)), AN493*(1-Dash!$B$7), AN491))</f>
        <v>82.127499999999998</v>
      </c>
      <c r="AO494" s="530">
        <f>IF(AO491&gt;(AO493*(1+Dash!$B$6)), AO493*(1+Dash!$B$6), IF(AO491&lt;(AO493*(1-Dash!$B$7)), AO493*(1-Dash!$B$7), AO491))</f>
        <v>10.829999999999998</v>
      </c>
      <c r="AP494" s="530">
        <f>IF(AP491&gt;(AP493*(1+Dash!$B$6)), AP493*(1+Dash!$B$6), IF(AP491&lt;(AP493*(1-Dash!$B$7)), AP493*(1-Dash!$B$7), AP491))</f>
        <v>2.7074999999999996</v>
      </c>
      <c r="AQ494" s="530">
        <f>IF(AQ491&gt;(AQ493*(1+Dash!$B$6)), AQ493*(1+Dash!$B$6), IF(AQ491&lt;(AQ493*(1-Dash!$B$7)), AQ493*(1-Dash!$B$7), AQ491))</f>
        <v>5.4149999999999991</v>
      </c>
      <c r="AR494" s="530">
        <f>IF(AR491&gt;(AR493*(1+Dash!$B$6)), AR493*(1+Dash!$B$6), IF(AR491&lt;(AR493*(1-Dash!$B$7)), AR493*(1-Dash!$B$7), AR491))</f>
        <v>7.22</v>
      </c>
      <c r="AS494" s="530">
        <f>IF(AS491&gt;(AS493*(1+Dash!$B$6)), AS493*(1+Dash!$B$6), IF(AS491&lt;(AS493*(1-Dash!$B$7)), AS493*(1-Dash!$B$7), AS491))</f>
        <v>0</v>
      </c>
      <c r="AT494" s="530">
        <f>IF(AT491&gt;(AT493*(1+Dash!$B$6)), AT493*(1+Dash!$B$6), IF(AT491&lt;(AT493*(1-Dash!$B$7)), AT493*(1-Dash!$B$7), AT491))</f>
        <v>0</v>
      </c>
      <c r="AU494" s="530">
        <f>IF(AU491&gt;(AU493*(1+Dash!$B$6)), AU493*(1+Dash!$B$6), IF(AU491&lt;(AU493*(1-Dash!$B$7)), AU493*(1-Dash!$B$7), AU491))</f>
        <v>0</v>
      </c>
      <c r="AV494" s="530">
        <f>IF(AV491&gt;(AV493*(1+Dash!$B$6)), AV493*(1+Dash!$B$6), IF(AV491&lt;(AV493*(1-Dash!$B$7)), AV493*(1-Dash!$B$7), AV491))</f>
        <v>0</v>
      </c>
      <c r="AW494" s="530">
        <f>IF(AW491&gt;(AW493*(1+Dash!$B$6)), AW493*(1+Dash!$B$6), IF(AW491&lt;(AW493*(1-Dash!$B$7)), AW493*(1-Dash!$B$7), AW491))</f>
        <v>10.829999999999998</v>
      </c>
      <c r="AX494" s="530">
        <f>IF(AX491&gt;(AX493*(1+Dash!$B$6)), AX493*(1+Dash!$B$6), IF(AX491&lt;(AX493*(1-Dash!$B$7)), AX493*(1-Dash!$B$7), AX491))</f>
        <v>2.7074999999999996</v>
      </c>
      <c r="AY494" s="530">
        <f>IF(AY491&gt;(AY493*(1+Dash!$B$6)), AY493*(1+Dash!$B$6), IF(AY491&lt;(AY493*(1-Dash!$B$7)), AY493*(1-Dash!$B$7), AY491))</f>
        <v>5.4149999999999991</v>
      </c>
      <c r="AZ494" s="530">
        <f>IF(AZ491&gt;(AZ493*(1+Dash!$B$6)), AZ493*(1+Dash!$B$6), IF(AZ491&lt;(AZ493*(1-Dash!$B$7)), AZ493*(1-Dash!$B$7), AZ491))</f>
        <v>7.22</v>
      </c>
      <c r="BA494" s="530">
        <f>IF(BA491&gt;(BA493*(1+Dash!$B$6)), BA493*(1+Dash!$B$6), IF(BA491&lt;(BA493*(1-Dash!$B$7)), BA493*(1-Dash!$B$7), BA491))</f>
        <v>622</v>
      </c>
      <c r="BB494" s="530">
        <f>IF(BB491&gt;(BB493*(1+Dash!$B$6)), BB493*(1+Dash!$B$6), IF(BB491&lt;(BB493*(1-Dash!$B$7)), BB493*(1-Dash!$B$7), BB491))</f>
        <v>193.13499999999996</v>
      </c>
      <c r="BC494" s="530">
        <f>IF(BC491&gt;(BC493*(1+Dash!$B$6)), BC493*(1+Dash!$B$6), IF(BC491&lt;(BC493*(1-Dash!$B$7)), BC493*(1-Dash!$B$7), BC491))</f>
        <v>276</v>
      </c>
      <c r="BD494" s="530">
        <f>IF(BD491&gt;(BD493*(1+Dash!$B$6)), BD493*(1+Dash!$B$6), IF(BD491&lt;(BD493*(1-Dash!$B$7)), BD493*(1-Dash!$B$7), BD491))</f>
        <v>218</v>
      </c>
      <c r="BE494" s="530">
        <f>IF(BE491&gt;(BE493*(1+Dash!$B$6)), BE493*(1+Dash!$B$6), IF(BE491&lt;(BE493*(1-Dash!$B$7)), BE493*(1-Dash!$B$7), BE491))</f>
        <v>440</v>
      </c>
      <c r="BF494" s="530">
        <f>IF(BF491&gt;(BF493*(1+Dash!$B$6)), BF493*(1+Dash!$B$6), IF(BF491&lt;(BF493*(1-Dash!$B$7)), BF493*(1-Dash!$B$7), BF491))</f>
        <v>137.18</v>
      </c>
      <c r="BG494" s="530">
        <f>IF(BG491&gt;(BG493*(1+Dash!$B$6)), BG493*(1+Dash!$B$6), IF(BG491&lt;(BG493*(1-Dash!$B$7)), BG493*(1-Dash!$B$7), BG491))</f>
        <v>169</v>
      </c>
      <c r="BH494" s="530">
        <f>IF(BH491&gt;(BH493*(1+Dash!$B$6)), BH493*(1+Dash!$B$6), IF(BH491&lt;(BH493*(1-Dash!$B$7)), BH493*(1-Dash!$B$7), BH491))</f>
        <v>107</v>
      </c>
      <c r="BI494" s="530">
        <f>IF(BI491&gt;(BI493*(1+Dash!$B$6)), BI493*(1+Dash!$B$6), IF(BI491&lt;(BI493*(1-Dash!$B$7)), BI493*(1-Dash!$B$7), BI491))</f>
        <v>198.54999999999998</v>
      </c>
      <c r="BJ494" s="530">
        <f>IF(BJ491&gt;(BJ493*(1+Dash!$B$6)), BJ493*(1+Dash!$B$6), IF(BJ491&lt;(BJ493*(1-Dash!$B$7)), BJ493*(1-Dash!$B$7), BJ491))</f>
        <v>55.954999999999998</v>
      </c>
      <c r="BK494" s="530">
        <f>IF(BK491&gt;(BK493*(1+Dash!$B$6)), BK493*(1+Dash!$B$6), IF(BK491&lt;(BK493*(1-Dash!$B$7)), BK493*(1-Dash!$B$7), BK491))</f>
        <v>118.22749999999998</v>
      </c>
      <c r="BL494" s="530">
        <f>IF(BL491&gt;(BL493*(1+Dash!$B$6)), BL493*(1+Dash!$B$6), IF(BL491&lt;(BL493*(1-Dash!$B$7)), BL493*(1-Dash!$B$7), BL491))</f>
        <v>118.22749999999998</v>
      </c>
      <c r="BM494" s="530">
        <f>IF(BM491&gt;(BM493*(1+Dash!$B$6)), BM493*(1+Dash!$B$6), IF(BM491&lt;(BM493*(1-Dash!$B$7)), BM493*(1-Dash!$B$7), BM491))</f>
        <v>0</v>
      </c>
      <c r="BN494" s="530">
        <f>IF(BN491&gt;(BN493*(1+Dash!$B$6)), BN493*(1+Dash!$B$6), IF(BN491&lt;(BN493*(1-Dash!$B$7)), BN493*(1-Dash!$B$7), BN491))</f>
        <v>0</v>
      </c>
      <c r="BO494" s="530">
        <f>IF(BO491&gt;(BO493*(1+Dash!$B$6)), BO493*(1+Dash!$B$6), IF(BO491&lt;(BO493*(1-Dash!$B$7)), BO493*(1-Dash!$B$7), BO491))</f>
        <v>0</v>
      </c>
      <c r="BP494" s="530">
        <f>IF(BP491&gt;(BP493*(1+Dash!$B$6)), BP493*(1+Dash!$B$6), IF(BP491&lt;(BP493*(1-Dash!$B$7)), BP493*(1-Dash!$B$7), BP491))</f>
        <v>0</v>
      </c>
      <c r="BQ494" s="530">
        <f>IF(BQ491&gt;(BQ493*(1+Dash!$B$6)), BQ493*(1+Dash!$B$6), IF(BQ491&lt;(BQ493*(1-Dash!$B$7)), BQ493*(1-Dash!$B$7), BQ491))</f>
        <v>0</v>
      </c>
      <c r="BR494" s="530">
        <f>IF(BR491&gt;(BR493*(1+Dash!$B$6)), BR493*(1+Dash!$B$6), IF(BR491&lt;(BR493*(1-Dash!$B$7)), BR493*(1-Dash!$B$7), BR491))</f>
        <v>0</v>
      </c>
      <c r="BS494" s="530">
        <f>IF(BS491&gt;(BS493*(1+Dash!$B$6)), BS493*(1+Dash!$B$6), IF(BS491&lt;(BS493*(1-Dash!$B$7)), BS493*(1-Dash!$B$7), BS491))</f>
        <v>0</v>
      </c>
      <c r="BT494" s="530">
        <f>IF(BT491&gt;(BT493*(1+Dash!$B$6)), BT493*(1+Dash!$B$6), IF(BT491&lt;(BT493*(1-Dash!$B$7)), BT493*(1-Dash!$B$7), BT491))</f>
        <v>0</v>
      </c>
      <c r="BU494" s="530">
        <f>IF(BU491&gt;(BU493*(1+Dash!$B$6)), BU493*(1+Dash!$B$6), IF(BU491&lt;(BU493*(1-Dash!$B$7)), BU493*(1-Dash!$B$7), BU491))</f>
        <v>0</v>
      </c>
      <c r="BV494" s="530">
        <f>IF(BV491&gt;(BV493*(1+Dash!$B$6)), BV493*(1+Dash!$B$6), IF(BV491&lt;(BV493*(1-Dash!$B$7)), BV493*(1-Dash!$B$7), BV491))</f>
        <v>0</v>
      </c>
      <c r="BW494" s="530">
        <f>IF(BW491&gt;(BW493*(1+Dash!$B$6)), BW493*(1+Dash!$B$6), IF(BW491&lt;(BW493*(1-Dash!$B$7)), BW493*(1-Dash!$B$7), BW491))</f>
        <v>0</v>
      </c>
      <c r="BX494" s="530">
        <f>IF(BX491&gt;(BX493*(1+Dash!$B$6)), BX493*(1+Dash!$B$6), IF(BX491&lt;(BX493*(1-Dash!$B$7)), BX493*(1-Dash!$B$7), BX491))</f>
        <v>0</v>
      </c>
      <c r="BY494" s="530">
        <f>IF(BY491&gt;(BY493*(1+Dash!$B$6)), BY493*(1+Dash!$B$6), IF(BY491&lt;(BY493*(1-Dash!$B$7)), BY493*(1-Dash!$B$7), BY491))</f>
        <v>26</v>
      </c>
      <c r="BZ494" s="530">
        <f>IF(BZ491&gt;(BZ493*(1+Dash!$B$6)), BZ493*(1+Dash!$B$6), IF(BZ491&lt;(BZ493*(1-Dash!$B$7)), BZ493*(1-Dash!$B$7), BZ491))</f>
        <v>26.172499999999996</v>
      </c>
      <c r="CA494" s="530">
        <f>IF(CA491&gt;(CA493*(1+Dash!$B$6)), CA493*(1+Dash!$B$6), IF(CA491&lt;(CA493*(1-Dash!$B$7)), CA493*(1-Dash!$B$7), CA491))</f>
        <v>0</v>
      </c>
    </row>
    <row r="495" spans="1:79" s="477" customFormat="1">
      <c r="A495" s="477" t="s">
        <v>129</v>
      </c>
      <c r="B495" s="477" t="s">
        <v>1893</v>
      </c>
      <c r="C495" s="477">
        <v>2018</v>
      </c>
      <c r="D495" s="477" t="s">
        <v>1934</v>
      </c>
      <c r="E495" s="530">
        <v>548</v>
      </c>
      <c r="F495" s="530">
        <v>333</v>
      </c>
      <c r="G495" s="530">
        <v>129</v>
      </c>
      <c r="H495" s="530">
        <v>178</v>
      </c>
      <c r="I495" s="530">
        <v>92</v>
      </c>
      <c r="J495" s="530">
        <v>0</v>
      </c>
      <c r="K495" s="530">
        <v>0</v>
      </c>
      <c r="L495" s="530">
        <v>0</v>
      </c>
      <c r="M495" s="530">
        <v>0</v>
      </c>
      <c r="N495" s="530">
        <v>0</v>
      </c>
      <c r="O495" s="530">
        <v>0</v>
      </c>
      <c r="P495" s="530">
        <v>0</v>
      </c>
      <c r="Q495" s="530">
        <v>0</v>
      </c>
      <c r="R495" s="530">
        <v>0</v>
      </c>
      <c r="S495" s="530">
        <v>0</v>
      </c>
      <c r="T495" s="530">
        <v>0</v>
      </c>
      <c r="U495" s="530">
        <v>0</v>
      </c>
      <c r="V495" s="530">
        <v>0</v>
      </c>
      <c r="W495" s="530">
        <v>0</v>
      </c>
      <c r="X495" s="530">
        <v>0</v>
      </c>
      <c r="Y495" s="530">
        <v>0</v>
      </c>
      <c r="Z495" s="530">
        <v>0</v>
      </c>
      <c r="AA495" s="530">
        <v>0</v>
      </c>
      <c r="AB495" s="530">
        <v>0</v>
      </c>
      <c r="AC495" s="530">
        <v>603</v>
      </c>
      <c r="AD495" s="530">
        <v>84</v>
      </c>
      <c r="AE495" s="530">
        <v>251</v>
      </c>
      <c r="AF495" s="530">
        <v>397</v>
      </c>
      <c r="AG495" s="530">
        <v>298</v>
      </c>
      <c r="AH495" s="530">
        <v>31</v>
      </c>
      <c r="AI495" s="530">
        <v>130</v>
      </c>
      <c r="AJ495" s="530">
        <v>184</v>
      </c>
      <c r="AK495" s="530">
        <v>305</v>
      </c>
      <c r="AL495" s="530">
        <v>53</v>
      </c>
      <c r="AM495" s="530">
        <v>121</v>
      </c>
      <c r="AN495" s="530">
        <v>213</v>
      </c>
      <c r="AO495" s="530">
        <v>0</v>
      </c>
      <c r="AP495" s="530">
        <v>0</v>
      </c>
      <c r="AQ495" s="530">
        <v>0</v>
      </c>
      <c r="AR495" s="530">
        <v>0</v>
      </c>
      <c r="AS495" s="530">
        <v>0</v>
      </c>
      <c r="AT495" s="530">
        <v>0</v>
      </c>
      <c r="AU495" s="530">
        <v>0</v>
      </c>
      <c r="AV495" s="530">
        <v>0</v>
      </c>
      <c r="AW495" s="530">
        <v>0</v>
      </c>
      <c r="AX495" s="530">
        <v>0</v>
      </c>
      <c r="AY495" s="530">
        <v>0</v>
      </c>
      <c r="AZ495" s="530">
        <v>0</v>
      </c>
      <c r="BA495" s="530">
        <v>447</v>
      </c>
      <c r="BB495" s="530">
        <v>222</v>
      </c>
      <c r="BC495" s="530">
        <v>302</v>
      </c>
      <c r="BD495" s="530">
        <v>198</v>
      </c>
      <c r="BE495" s="530">
        <v>336</v>
      </c>
      <c r="BF495" s="530">
        <v>162</v>
      </c>
      <c r="BG495" s="530">
        <v>220</v>
      </c>
      <c r="BH495" s="530">
        <v>141</v>
      </c>
      <c r="BI495" s="530">
        <v>111</v>
      </c>
      <c r="BJ495" s="530">
        <v>60</v>
      </c>
      <c r="BK495" s="530">
        <v>82</v>
      </c>
      <c r="BL495" s="530">
        <v>57</v>
      </c>
      <c r="BM495" s="530">
        <v>0</v>
      </c>
      <c r="BN495" s="530">
        <v>0</v>
      </c>
      <c r="BO495" s="530">
        <v>0</v>
      </c>
      <c r="BP495" s="530">
        <v>0</v>
      </c>
      <c r="BQ495" s="530">
        <v>0</v>
      </c>
      <c r="BR495" s="530">
        <v>0</v>
      </c>
      <c r="BS495" s="530">
        <v>0</v>
      </c>
      <c r="BT495" s="530">
        <v>0</v>
      </c>
      <c r="BU495" s="530">
        <v>0</v>
      </c>
      <c r="BV495" s="530">
        <v>0</v>
      </c>
      <c r="BW495" s="530">
        <v>0</v>
      </c>
      <c r="BX495" s="530">
        <v>0</v>
      </c>
      <c r="BY495" s="530">
        <v>10</v>
      </c>
      <c r="BZ495" s="530">
        <v>16</v>
      </c>
      <c r="CA495" s="530">
        <v>0</v>
      </c>
    </row>
    <row r="496" spans="1:79" s="477" customFormat="1">
      <c r="A496" s="477" t="s">
        <v>129</v>
      </c>
      <c r="B496" s="477" t="s">
        <v>1893</v>
      </c>
      <c r="C496" s="477">
        <v>2019</v>
      </c>
      <c r="D496" s="477" t="s">
        <v>1934</v>
      </c>
      <c r="E496" s="530">
        <v>580</v>
      </c>
      <c r="F496" s="530">
        <v>358</v>
      </c>
      <c r="G496" s="530">
        <v>164</v>
      </c>
      <c r="H496" s="530">
        <v>194</v>
      </c>
      <c r="I496" s="530">
        <v>115</v>
      </c>
      <c r="J496" s="530">
        <v>0</v>
      </c>
      <c r="K496" s="530">
        <v>0</v>
      </c>
      <c r="L496" s="530">
        <v>0</v>
      </c>
      <c r="M496" s="530">
        <v>0</v>
      </c>
      <c r="N496" s="530">
        <v>0</v>
      </c>
      <c r="O496" s="530">
        <v>0</v>
      </c>
      <c r="P496" s="530">
        <v>0</v>
      </c>
      <c r="Q496" s="530">
        <v>0</v>
      </c>
      <c r="R496" s="530">
        <v>0</v>
      </c>
      <c r="S496" s="530">
        <v>0</v>
      </c>
      <c r="T496" s="530">
        <v>0</v>
      </c>
      <c r="U496" s="530">
        <v>0</v>
      </c>
      <c r="V496" s="530">
        <v>0</v>
      </c>
      <c r="W496" s="530">
        <v>0</v>
      </c>
      <c r="X496" s="530">
        <v>0</v>
      </c>
      <c r="Y496" s="530">
        <v>0</v>
      </c>
      <c r="Z496" s="530">
        <v>0</v>
      </c>
      <c r="AA496" s="530">
        <v>0</v>
      </c>
      <c r="AB496" s="530">
        <v>0</v>
      </c>
      <c r="AC496" s="530">
        <v>542</v>
      </c>
      <c r="AD496" s="530">
        <v>90</v>
      </c>
      <c r="AE496" s="530">
        <v>261</v>
      </c>
      <c r="AF496" s="530">
        <v>390</v>
      </c>
      <c r="AG496" s="530">
        <v>257</v>
      </c>
      <c r="AH496" s="530">
        <v>46</v>
      </c>
      <c r="AI496" s="530">
        <v>141</v>
      </c>
      <c r="AJ496" s="530">
        <v>177</v>
      </c>
      <c r="AK496" s="530">
        <v>285</v>
      </c>
      <c r="AL496" s="530">
        <v>44</v>
      </c>
      <c r="AM496" s="530">
        <v>120</v>
      </c>
      <c r="AN496" s="530">
        <v>213</v>
      </c>
      <c r="AO496" s="530">
        <v>0</v>
      </c>
      <c r="AP496" s="530">
        <v>0</v>
      </c>
      <c r="AQ496" s="530">
        <v>0</v>
      </c>
      <c r="AR496" s="530">
        <v>0</v>
      </c>
      <c r="AS496" s="530">
        <v>0</v>
      </c>
      <c r="AT496" s="530">
        <v>0</v>
      </c>
      <c r="AU496" s="530">
        <v>0</v>
      </c>
      <c r="AV496" s="530">
        <v>0</v>
      </c>
      <c r="AW496" s="530">
        <v>0</v>
      </c>
      <c r="AX496" s="530">
        <v>0</v>
      </c>
      <c r="AY496" s="530">
        <v>0</v>
      </c>
      <c r="AZ496" s="530">
        <v>0</v>
      </c>
      <c r="BA496" s="530">
        <v>452</v>
      </c>
      <c r="BB496" s="530">
        <v>252</v>
      </c>
      <c r="BC496" s="530">
        <v>317</v>
      </c>
      <c r="BD496" s="530">
        <v>199</v>
      </c>
      <c r="BE496" s="530">
        <v>339</v>
      </c>
      <c r="BF496" s="530">
        <v>191</v>
      </c>
      <c r="BG496" s="530">
        <v>236</v>
      </c>
      <c r="BH496" s="530">
        <v>140</v>
      </c>
      <c r="BI496" s="530">
        <v>113</v>
      </c>
      <c r="BJ496" s="530">
        <v>61</v>
      </c>
      <c r="BK496" s="530">
        <v>81</v>
      </c>
      <c r="BL496" s="530">
        <v>59</v>
      </c>
      <c r="BM496" s="530">
        <v>0</v>
      </c>
      <c r="BN496" s="530">
        <v>0</v>
      </c>
      <c r="BO496" s="530">
        <v>0</v>
      </c>
      <c r="BP496" s="530">
        <v>0</v>
      </c>
      <c r="BQ496" s="530">
        <v>0</v>
      </c>
      <c r="BR496" s="530">
        <v>0</v>
      </c>
      <c r="BS496" s="530">
        <v>0</v>
      </c>
      <c r="BT496" s="530">
        <v>0</v>
      </c>
      <c r="BU496" s="530">
        <v>0</v>
      </c>
      <c r="BV496" s="530">
        <v>0</v>
      </c>
      <c r="BW496" s="530">
        <v>0</v>
      </c>
      <c r="BX496" s="530">
        <v>0</v>
      </c>
      <c r="BY496" s="530">
        <v>2</v>
      </c>
      <c r="BZ496" s="530">
        <v>10</v>
      </c>
      <c r="CA496" s="530">
        <v>0</v>
      </c>
    </row>
    <row r="497" spans="1:79" s="477" customFormat="1">
      <c r="A497" s="477" t="s">
        <v>129</v>
      </c>
      <c r="B497" s="477" t="s">
        <v>1893</v>
      </c>
      <c r="C497" s="477">
        <v>2020</v>
      </c>
      <c r="D497" s="477" t="s">
        <v>1934</v>
      </c>
      <c r="E497" s="530">
        <v>551</v>
      </c>
      <c r="F497" s="530">
        <v>360</v>
      </c>
      <c r="G497" s="530">
        <v>167</v>
      </c>
      <c r="H497" s="530">
        <v>186</v>
      </c>
      <c r="I497" s="530">
        <v>99</v>
      </c>
      <c r="J497" s="530">
        <v>0</v>
      </c>
      <c r="K497" s="530">
        <v>0</v>
      </c>
      <c r="L497" s="530">
        <v>0</v>
      </c>
      <c r="M497" s="530">
        <v>0</v>
      </c>
      <c r="N497" s="530">
        <v>93</v>
      </c>
      <c r="O497" s="530">
        <v>0</v>
      </c>
      <c r="P497" s="530">
        <v>93</v>
      </c>
      <c r="Q497" s="530">
        <v>23</v>
      </c>
      <c r="R497" s="530">
        <v>0</v>
      </c>
      <c r="S497" s="530">
        <v>0</v>
      </c>
      <c r="T497" s="530">
        <v>0</v>
      </c>
      <c r="U497" s="530">
        <v>0</v>
      </c>
      <c r="V497" s="530">
        <v>0</v>
      </c>
      <c r="W497" s="530">
        <v>0</v>
      </c>
      <c r="X497" s="530">
        <v>0</v>
      </c>
      <c r="Y497" s="530">
        <v>23</v>
      </c>
      <c r="Z497" s="530">
        <v>0</v>
      </c>
      <c r="AA497" s="530">
        <v>0</v>
      </c>
      <c r="AB497" s="530">
        <v>0</v>
      </c>
      <c r="AC497" s="530">
        <v>496</v>
      </c>
      <c r="AD497" s="530">
        <v>81</v>
      </c>
      <c r="AE497" s="530">
        <v>222</v>
      </c>
      <c r="AF497" s="530">
        <v>329</v>
      </c>
      <c r="AG497" s="530">
        <v>255</v>
      </c>
      <c r="AH497" s="530">
        <v>44</v>
      </c>
      <c r="AI497" s="530">
        <v>124</v>
      </c>
      <c r="AJ497" s="530">
        <v>149</v>
      </c>
      <c r="AK497" s="530">
        <v>241</v>
      </c>
      <c r="AL497" s="530">
        <v>37</v>
      </c>
      <c r="AM497" s="530">
        <v>98</v>
      </c>
      <c r="AN497" s="530">
        <v>180</v>
      </c>
      <c r="AO497" s="530">
        <v>0</v>
      </c>
      <c r="AP497" s="530">
        <v>0</v>
      </c>
      <c r="AQ497" s="530">
        <v>0</v>
      </c>
      <c r="AR497" s="530">
        <v>0</v>
      </c>
      <c r="AS497" s="530">
        <v>0</v>
      </c>
      <c r="AT497" s="530">
        <v>0</v>
      </c>
      <c r="AU497" s="530">
        <v>0</v>
      </c>
      <c r="AV497" s="530">
        <v>0</v>
      </c>
      <c r="AW497" s="530">
        <v>0</v>
      </c>
      <c r="AX497" s="530">
        <v>0</v>
      </c>
      <c r="AY497" s="530">
        <v>0</v>
      </c>
      <c r="AZ497" s="530">
        <v>0</v>
      </c>
      <c r="BA497" s="530">
        <v>377</v>
      </c>
      <c r="BB497" s="530">
        <v>213</v>
      </c>
      <c r="BC497" s="530">
        <v>293</v>
      </c>
      <c r="BD497" s="530">
        <v>185</v>
      </c>
      <c r="BE497" s="530">
        <v>275</v>
      </c>
      <c r="BF497" s="530">
        <v>159</v>
      </c>
      <c r="BG497" s="530">
        <v>215</v>
      </c>
      <c r="BH497" s="530">
        <v>135</v>
      </c>
      <c r="BI497" s="530">
        <v>102</v>
      </c>
      <c r="BJ497" s="530">
        <v>54</v>
      </c>
      <c r="BK497" s="530">
        <v>78</v>
      </c>
      <c r="BL497" s="530">
        <v>50</v>
      </c>
      <c r="BM497" s="530">
        <v>0</v>
      </c>
      <c r="BN497" s="530">
        <v>0</v>
      </c>
      <c r="BO497" s="530">
        <v>0</v>
      </c>
      <c r="BP497" s="530">
        <v>0</v>
      </c>
      <c r="BQ497" s="530">
        <v>0</v>
      </c>
      <c r="BR497" s="530">
        <v>0</v>
      </c>
      <c r="BS497" s="530">
        <v>0</v>
      </c>
      <c r="BT497" s="530">
        <v>0</v>
      </c>
      <c r="BU497" s="530">
        <v>0</v>
      </c>
      <c r="BV497" s="530">
        <v>0</v>
      </c>
      <c r="BW497" s="530">
        <v>0</v>
      </c>
      <c r="BX497" s="530">
        <v>0</v>
      </c>
      <c r="BY497" s="530">
        <v>3</v>
      </c>
      <c r="BZ497" s="530">
        <v>10</v>
      </c>
      <c r="CA497" s="530">
        <v>0</v>
      </c>
    </row>
    <row r="498" spans="1:79" s="477" customFormat="1">
      <c r="A498" s="477" t="s">
        <v>129</v>
      </c>
      <c r="B498" s="477" t="s">
        <v>1893</v>
      </c>
      <c r="C498" s="477">
        <v>2021</v>
      </c>
      <c r="D498" s="477" t="s">
        <v>1934</v>
      </c>
      <c r="E498" s="530">
        <v>531</v>
      </c>
      <c r="F498" s="530">
        <v>316</v>
      </c>
      <c r="G498" s="530">
        <v>149</v>
      </c>
      <c r="H498" s="530">
        <v>169</v>
      </c>
      <c r="I498" s="530">
        <v>98</v>
      </c>
      <c r="J498" s="530">
        <v>0</v>
      </c>
      <c r="K498" s="530">
        <v>0</v>
      </c>
      <c r="L498" s="530">
        <v>0</v>
      </c>
      <c r="M498" s="530">
        <v>0</v>
      </c>
      <c r="N498" s="530">
        <v>112</v>
      </c>
      <c r="O498" s="530">
        <v>0</v>
      </c>
      <c r="P498" s="530">
        <v>112</v>
      </c>
      <c r="Q498" s="530">
        <v>23</v>
      </c>
      <c r="R498" s="530">
        <v>0</v>
      </c>
      <c r="S498" s="530">
        <v>0</v>
      </c>
      <c r="T498" s="530">
        <v>0</v>
      </c>
      <c r="U498" s="530">
        <v>0</v>
      </c>
      <c r="V498" s="530">
        <v>0</v>
      </c>
      <c r="W498" s="530">
        <v>0</v>
      </c>
      <c r="X498" s="530">
        <v>0</v>
      </c>
      <c r="Y498" s="530">
        <v>23</v>
      </c>
      <c r="Z498" s="530">
        <v>0</v>
      </c>
      <c r="AA498" s="530">
        <v>0</v>
      </c>
      <c r="AB498" s="530">
        <v>0</v>
      </c>
      <c r="AC498" s="530">
        <v>262</v>
      </c>
      <c r="AD498" s="530">
        <v>94</v>
      </c>
      <c r="AE498" s="530">
        <v>152</v>
      </c>
      <c r="AF498" s="530">
        <v>160</v>
      </c>
      <c r="AG498" s="530">
        <v>105</v>
      </c>
      <c r="AH498" s="530">
        <v>29</v>
      </c>
      <c r="AI498" s="530">
        <v>54</v>
      </c>
      <c r="AJ498" s="530">
        <v>68</v>
      </c>
      <c r="AK498" s="530">
        <v>157</v>
      </c>
      <c r="AL498" s="530">
        <v>65</v>
      </c>
      <c r="AM498" s="530">
        <v>98</v>
      </c>
      <c r="AN498" s="530">
        <v>92</v>
      </c>
      <c r="AO498" s="530">
        <v>0</v>
      </c>
      <c r="AP498" s="530">
        <v>0</v>
      </c>
      <c r="AQ498" s="530">
        <v>0</v>
      </c>
      <c r="AR498" s="530">
        <v>0</v>
      </c>
      <c r="AS498" s="530">
        <v>0</v>
      </c>
      <c r="AT498" s="530">
        <v>0</v>
      </c>
      <c r="AU498" s="530">
        <v>0</v>
      </c>
      <c r="AV498" s="530">
        <v>0</v>
      </c>
      <c r="AW498" s="530">
        <v>0</v>
      </c>
      <c r="AX498" s="530">
        <v>0</v>
      </c>
      <c r="AY498" s="530">
        <v>0</v>
      </c>
      <c r="AZ498" s="530">
        <v>0</v>
      </c>
      <c r="BA498" s="530">
        <v>387</v>
      </c>
      <c r="BB498" s="530">
        <v>225</v>
      </c>
      <c r="BC498" s="530">
        <v>271</v>
      </c>
      <c r="BD498" s="530">
        <v>187</v>
      </c>
      <c r="BE498" s="530">
        <v>252</v>
      </c>
      <c r="BF498" s="530">
        <v>153</v>
      </c>
      <c r="BG498" s="530">
        <v>182</v>
      </c>
      <c r="BH498" s="530">
        <v>114</v>
      </c>
      <c r="BI498" s="530">
        <v>135</v>
      </c>
      <c r="BJ498" s="530">
        <v>72</v>
      </c>
      <c r="BK498" s="530">
        <v>89</v>
      </c>
      <c r="BL498" s="530">
        <v>73</v>
      </c>
      <c r="BM498" s="530">
        <v>0</v>
      </c>
      <c r="BN498" s="530">
        <v>0</v>
      </c>
      <c r="BO498" s="530">
        <v>0</v>
      </c>
      <c r="BP498" s="530">
        <v>0</v>
      </c>
      <c r="BQ498" s="530">
        <v>0</v>
      </c>
      <c r="BR498" s="530">
        <v>0</v>
      </c>
      <c r="BS498" s="530">
        <v>0</v>
      </c>
      <c r="BT498" s="530">
        <v>0</v>
      </c>
      <c r="BU498" s="530">
        <v>0</v>
      </c>
      <c r="BV498" s="530">
        <v>0</v>
      </c>
      <c r="BW498" s="530">
        <v>0</v>
      </c>
      <c r="BX498" s="530">
        <v>0</v>
      </c>
      <c r="BY498" s="530">
        <v>3</v>
      </c>
      <c r="BZ498" s="530">
        <v>17</v>
      </c>
      <c r="CA498" s="530">
        <v>0</v>
      </c>
    </row>
    <row r="499" spans="1:79" s="477" customFormat="1">
      <c r="A499" s="477" t="s">
        <v>129</v>
      </c>
      <c r="B499" s="477" t="s">
        <v>1893</v>
      </c>
      <c r="C499" s="477">
        <v>2022</v>
      </c>
      <c r="D499" s="477" t="s">
        <v>1934</v>
      </c>
      <c r="E499" s="530">
        <v>578</v>
      </c>
      <c r="F499" s="530">
        <v>348</v>
      </c>
      <c r="G499" s="530">
        <v>138</v>
      </c>
      <c r="H499" s="530">
        <v>155</v>
      </c>
      <c r="I499" s="530">
        <v>88</v>
      </c>
      <c r="J499" s="530">
        <v>0</v>
      </c>
      <c r="K499" s="530">
        <v>0</v>
      </c>
      <c r="L499" s="530">
        <v>0</v>
      </c>
      <c r="M499" s="530">
        <v>0</v>
      </c>
      <c r="N499" s="530">
        <v>142</v>
      </c>
      <c r="O499" s="530">
        <v>0</v>
      </c>
      <c r="P499" s="530">
        <v>142</v>
      </c>
      <c r="Q499" s="530">
        <v>43</v>
      </c>
      <c r="R499" s="530">
        <v>0</v>
      </c>
      <c r="S499" s="530">
        <v>0</v>
      </c>
      <c r="T499" s="530">
        <v>0</v>
      </c>
      <c r="U499" s="530">
        <v>4</v>
      </c>
      <c r="V499" s="530">
        <v>0</v>
      </c>
      <c r="W499" s="530">
        <v>0</v>
      </c>
      <c r="X499" s="530">
        <v>0</v>
      </c>
      <c r="Y499" s="530">
        <v>39</v>
      </c>
      <c r="Z499" s="530">
        <v>0</v>
      </c>
      <c r="AA499" s="530">
        <v>0</v>
      </c>
      <c r="AB499" s="530">
        <v>0</v>
      </c>
      <c r="AC499" s="530">
        <v>266</v>
      </c>
      <c r="AD499" s="530">
        <v>76</v>
      </c>
      <c r="AE499" s="530">
        <v>137</v>
      </c>
      <c r="AF499" s="530">
        <v>182</v>
      </c>
      <c r="AG499" s="530">
        <v>121</v>
      </c>
      <c r="AH499" s="530">
        <v>27</v>
      </c>
      <c r="AI499" s="530">
        <v>57</v>
      </c>
      <c r="AJ499" s="530">
        <v>91</v>
      </c>
      <c r="AK499" s="530">
        <v>145</v>
      </c>
      <c r="AL499" s="530">
        <v>49</v>
      </c>
      <c r="AM499" s="530">
        <v>80</v>
      </c>
      <c r="AN499" s="530">
        <v>91</v>
      </c>
      <c r="AO499" s="530">
        <v>0</v>
      </c>
      <c r="AP499" s="530">
        <v>0</v>
      </c>
      <c r="AQ499" s="530">
        <v>0</v>
      </c>
      <c r="AR499" s="530">
        <v>0</v>
      </c>
      <c r="AS499" s="530">
        <v>0</v>
      </c>
      <c r="AT499" s="530">
        <v>0</v>
      </c>
      <c r="AU499" s="530">
        <v>0</v>
      </c>
      <c r="AV499" s="530">
        <v>0</v>
      </c>
      <c r="AW499" s="530">
        <v>0</v>
      </c>
      <c r="AX499" s="530">
        <v>0</v>
      </c>
      <c r="AY499" s="530">
        <v>0</v>
      </c>
      <c r="AZ499" s="530">
        <v>0</v>
      </c>
      <c r="BA499" s="530">
        <v>399</v>
      </c>
      <c r="BB499" s="530">
        <v>211</v>
      </c>
      <c r="BC499" s="530">
        <v>259</v>
      </c>
      <c r="BD499" s="530">
        <v>194</v>
      </c>
      <c r="BE499" s="530">
        <v>253</v>
      </c>
      <c r="BF499" s="530">
        <v>140</v>
      </c>
      <c r="BG499" s="530">
        <v>162</v>
      </c>
      <c r="BH499" s="530">
        <v>103</v>
      </c>
      <c r="BI499" s="530">
        <v>146</v>
      </c>
      <c r="BJ499" s="530">
        <v>71</v>
      </c>
      <c r="BK499" s="530">
        <v>97</v>
      </c>
      <c r="BL499" s="530">
        <v>91</v>
      </c>
      <c r="BM499" s="530">
        <v>0</v>
      </c>
      <c r="BN499" s="530">
        <v>0</v>
      </c>
      <c r="BO499" s="530">
        <v>0</v>
      </c>
      <c r="BP499" s="530">
        <v>0</v>
      </c>
      <c r="BQ499" s="530">
        <v>0</v>
      </c>
      <c r="BR499" s="530">
        <v>0</v>
      </c>
      <c r="BS499" s="530">
        <v>0</v>
      </c>
      <c r="BT499" s="530">
        <v>0</v>
      </c>
      <c r="BU499" s="530">
        <v>0</v>
      </c>
      <c r="BV499" s="530">
        <v>0</v>
      </c>
      <c r="BW499" s="530">
        <v>0</v>
      </c>
      <c r="BX499" s="530">
        <v>0</v>
      </c>
      <c r="BY499" s="530">
        <v>10</v>
      </c>
      <c r="BZ499" s="530">
        <v>12</v>
      </c>
      <c r="CA499" s="530">
        <v>0</v>
      </c>
    </row>
    <row r="500" spans="1:79" s="477" customFormat="1">
      <c r="A500" s="477" t="s">
        <v>129</v>
      </c>
      <c r="B500" s="477" t="s">
        <v>1893</v>
      </c>
      <c r="C500" s="477">
        <v>2023</v>
      </c>
      <c r="D500" s="477" t="s">
        <v>1934</v>
      </c>
      <c r="E500" s="530">
        <v>571</v>
      </c>
      <c r="F500" s="530">
        <v>312</v>
      </c>
      <c r="G500" s="530">
        <v>130</v>
      </c>
      <c r="H500" s="530">
        <v>142</v>
      </c>
      <c r="I500" s="530">
        <v>94</v>
      </c>
      <c r="J500" s="530">
        <v>0</v>
      </c>
      <c r="K500" s="530">
        <v>0</v>
      </c>
      <c r="L500" s="530">
        <v>0</v>
      </c>
      <c r="M500" s="530">
        <v>0</v>
      </c>
      <c r="N500" s="530">
        <v>105</v>
      </c>
      <c r="O500" s="530">
        <v>9</v>
      </c>
      <c r="P500" s="530">
        <v>96</v>
      </c>
      <c r="Q500" s="530">
        <v>24</v>
      </c>
      <c r="R500" s="530">
        <v>16</v>
      </c>
      <c r="S500" s="530">
        <v>16</v>
      </c>
      <c r="T500" s="530">
        <v>18</v>
      </c>
      <c r="U500" s="530">
        <v>0</v>
      </c>
      <c r="V500" s="530">
        <v>0</v>
      </c>
      <c r="W500" s="530">
        <v>0</v>
      </c>
      <c r="X500" s="530">
        <v>0</v>
      </c>
      <c r="Y500" s="530">
        <v>24</v>
      </c>
      <c r="Z500" s="530">
        <v>16</v>
      </c>
      <c r="AA500" s="530">
        <v>16</v>
      </c>
      <c r="AB500" s="530">
        <v>18</v>
      </c>
      <c r="AC500" s="530">
        <v>370</v>
      </c>
      <c r="AD500" s="530">
        <v>126</v>
      </c>
      <c r="AE500" s="530">
        <v>144</v>
      </c>
      <c r="AF500" s="530">
        <v>194</v>
      </c>
      <c r="AG500" s="530">
        <v>173</v>
      </c>
      <c r="AH500" s="530">
        <v>81</v>
      </c>
      <c r="AI500" s="530">
        <v>57</v>
      </c>
      <c r="AJ500" s="530">
        <v>71</v>
      </c>
      <c r="AK500" s="530">
        <v>197</v>
      </c>
      <c r="AL500" s="530">
        <v>45</v>
      </c>
      <c r="AM500" s="530">
        <v>87</v>
      </c>
      <c r="AN500" s="530">
        <v>123</v>
      </c>
      <c r="AO500" s="530">
        <v>0</v>
      </c>
      <c r="AP500" s="530">
        <v>0</v>
      </c>
      <c r="AQ500" s="530">
        <v>0</v>
      </c>
      <c r="AR500" s="530">
        <v>0</v>
      </c>
      <c r="AS500" s="530">
        <v>0</v>
      </c>
      <c r="AT500" s="530">
        <v>0</v>
      </c>
      <c r="AU500" s="530">
        <v>0</v>
      </c>
      <c r="AV500" s="530">
        <v>0</v>
      </c>
      <c r="AW500" s="530">
        <v>0</v>
      </c>
      <c r="AX500" s="530">
        <v>0</v>
      </c>
      <c r="AY500" s="530">
        <v>0</v>
      </c>
      <c r="AZ500" s="530">
        <v>0</v>
      </c>
      <c r="BA500" s="530">
        <v>385</v>
      </c>
      <c r="BB500" s="530">
        <v>170</v>
      </c>
      <c r="BC500" s="530">
        <v>250</v>
      </c>
      <c r="BD500" s="530">
        <v>170</v>
      </c>
      <c r="BE500" s="530">
        <v>240</v>
      </c>
      <c r="BF500" s="530">
        <v>106</v>
      </c>
      <c r="BG500" s="530">
        <v>147</v>
      </c>
      <c r="BH500" s="530">
        <v>90</v>
      </c>
      <c r="BI500" s="530">
        <v>145</v>
      </c>
      <c r="BJ500" s="530">
        <v>64</v>
      </c>
      <c r="BK500" s="530">
        <v>103</v>
      </c>
      <c r="BL500" s="530">
        <v>80</v>
      </c>
      <c r="BM500" s="530">
        <v>0</v>
      </c>
      <c r="BN500" s="530">
        <v>0</v>
      </c>
      <c r="BO500" s="530">
        <v>0</v>
      </c>
      <c r="BP500" s="530">
        <v>0</v>
      </c>
      <c r="BQ500" s="530">
        <v>0</v>
      </c>
      <c r="BR500" s="530">
        <v>0</v>
      </c>
      <c r="BS500" s="530">
        <v>0</v>
      </c>
      <c r="BT500" s="530">
        <v>0</v>
      </c>
      <c r="BU500" s="530">
        <v>0</v>
      </c>
      <c r="BV500" s="530">
        <v>0</v>
      </c>
      <c r="BW500" s="530">
        <v>0</v>
      </c>
      <c r="BX500" s="530">
        <v>0</v>
      </c>
      <c r="BY500" s="530">
        <v>10</v>
      </c>
      <c r="BZ500" s="530">
        <v>14</v>
      </c>
      <c r="CA500" s="530">
        <v>0</v>
      </c>
    </row>
    <row r="501" spans="1:79" s="477" customFormat="1">
      <c r="A501" s="477" t="s">
        <v>129</v>
      </c>
      <c r="B501" s="477" t="s">
        <v>1893</v>
      </c>
      <c r="C501" s="477">
        <v>2024</v>
      </c>
      <c r="D501" s="477" t="s">
        <v>1934</v>
      </c>
      <c r="E501" s="530">
        <v>683</v>
      </c>
      <c r="F501" s="530">
        <v>287</v>
      </c>
      <c r="G501" s="530">
        <v>128</v>
      </c>
      <c r="H501" s="530">
        <v>100</v>
      </c>
      <c r="I501" s="530">
        <v>62</v>
      </c>
      <c r="J501" s="530">
        <v>0</v>
      </c>
      <c r="K501" s="530">
        <v>0</v>
      </c>
      <c r="L501" s="530">
        <v>0</v>
      </c>
      <c r="M501" s="530">
        <v>0</v>
      </c>
      <c r="N501" s="530">
        <v>97</v>
      </c>
      <c r="O501" s="530">
        <v>0</v>
      </c>
      <c r="P501" s="530">
        <v>97</v>
      </c>
      <c r="Q501" s="530">
        <v>286</v>
      </c>
      <c r="R501" s="530">
        <v>89</v>
      </c>
      <c r="S501" s="530">
        <v>150</v>
      </c>
      <c r="T501" s="530">
        <v>91</v>
      </c>
      <c r="U501" s="530">
        <v>77</v>
      </c>
      <c r="V501" s="530">
        <v>20</v>
      </c>
      <c r="W501" s="530">
        <v>31</v>
      </c>
      <c r="X501" s="530">
        <v>21</v>
      </c>
      <c r="Y501" s="530">
        <v>209</v>
      </c>
      <c r="Z501" s="530">
        <v>69</v>
      </c>
      <c r="AA501" s="530">
        <v>119</v>
      </c>
      <c r="AB501" s="530">
        <v>70</v>
      </c>
      <c r="AC501" s="530">
        <v>676</v>
      </c>
      <c r="AD501" s="530">
        <v>210</v>
      </c>
      <c r="AE501" s="530">
        <v>345</v>
      </c>
      <c r="AF501" s="530">
        <v>314</v>
      </c>
      <c r="AG501" s="530">
        <v>164</v>
      </c>
      <c r="AH501" s="530">
        <v>51</v>
      </c>
      <c r="AI501" s="530">
        <v>70</v>
      </c>
      <c r="AJ501" s="530">
        <v>73</v>
      </c>
      <c r="AK501" s="530">
        <v>512</v>
      </c>
      <c r="AL501" s="530">
        <v>159</v>
      </c>
      <c r="AM501" s="530">
        <v>275</v>
      </c>
      <c r="AN501" s="530">
        <v>241</v>
      </c>
      <c r="AO501" s="530">
        <v>0</v>
      </c>
      <c r="AP501" s="530">
        <v>0</v>
      </c>
      <c r="AQ501" s="530">
        <v>0</v>
      </c>
      <c r="AR501" s="530">
        <v>0</v>
      </c>
      <c r="AS501" s="530">
        <v>0</v>
      </c>
      <c r="AT501" s="530">
        <v>0</v>
      </c>
      <c r="AU501" s="530">
        <v>0</v>
      </c>
      <c r="AV501" s="530">
        <v>0</v>
      </c>
      <c r="AW501" s="530">
        <v>0</v>
      </c>
      <c r="AX501" s="530">
        <v>0</v>
      </c>
      <c r="AY501" s="530">
        <v>0</v>
      </c>
      <c r="AZ501" s="530">
        <v>0</v>
      </c>
      <c r="BA501" s="530">
        <v>557</v>
      </c>
      <c r="BB501" s="530">
        <v>270</v>
      </c>
      <c r="BC501" s="530">
        <v>358</v>
      </c>
      <c r="BD501" s="530">
        <v>213</v>
      </c>
      <c r="BE501" s="530">
        <v>375</v>
      </c>
      <c r="BF501" s="530">
        <v>185</v>
      </c>
      <c r="BG501" s="530">
        <v>236</v>
      </c>
      <c r="BH501" s="530">
        <v>121</v>
      </c>
      <c r="BI501" s="530">
        <v>182</v>
      </c>
      <c r="BJ501" s="530">
        <v>85</v>
      </c>
      <c r="BK501" s="530">
        <v>122</v>
      </c>
      <c r="BL501" s="530">
        <v>92</v>
      </c>
      <c r="BM501" s="530">
        <v>0</v>
      </c>
      <c r="BN501" s="530">
        <v>0</v>
      </c>
      <c r="BO501" s="530">
        <v>0</v>
      </c>
      <c r="BP501" s="530">
        <v>0</v>
      </c>
      <c r="BQ501" s="530">
        <v>0</v>
      </c>
      <c r="BR501" s="530">
        <v>0</v>
      </c>
      <c r="BS501" s="530">
        <v>0</v>
      </c>
      <c r="BT501" s="530">
        <v>0</v>
      </c>
      <c r="BU501" s="530">
        <v>0</v>
      </c>
      <c r="BV501" s="530">
        <v>0</v>
      </c>
      <c r="BW501" s="530">
        <v>0</v>
      </c>
      <c r="BX501" s="530">
        <v>0</v>
      </c>
      <c r="BY501" s="530">
        <v>11</v>
      </c>
      <c r="BZ501" s="530">
        <v>14</v>
      </c>
      <c r="CA501" s="530">
        <v>0</v>
      </c>
    </row>
    <row r="502" spans="1:79" s="477" customFormat="1">
      <c r="A502" s="477" t="s">
        <v>129</v>
      </c>
      <c r="B502" s="477" t="s">
        <v>1893</v>
      </c>
      <c r="C502" s="477">
        <v>2025</v>
      </c>
      <c r="D502" s="477" t="s">
        <v>1935</v>
      </c>
      <c r="E502" s="530">
        <v>577</v>
      </c>
      <c r="F502" s="530">
        <v>305</v>
      </c>
      <c r="G502" s="530">
        <v>132</v>
      </c>
      <c r="H502" s="530">
        <v>147</v>
      </c>
      <c r="I502" s="530">
        <v>85</v>
      </c>
      <c r="J502" s="530">
        <v>0</v>
      </c>
      <c r="K502" s="530">
        <v>0</v>
      </c>
      <c r="L502" s="530">
        <v>0</v>
      </c>
      <c r="M502" s="530">
        <v>0</v>
      </c>
      <c r="N502" s="530">
        <v>110</v>
      </c>
      <c r="O502" s="530">
        <v>2</v>
      </c>
      <c r="P502" s="530">
        <v>108</v>
      </c>
      <c r="Q502" s="530">
        <v>80</v>
      </c>
      <c r="R502" s="530">
        <v>39</v>
      </c>
      <c r="S502" s="530">
        <v>48</v>
      </c>
      <c r="T502" s="530">
        <v>43</v>
      </c>
      <c r="U502" s="530">
        <v>6</v>
      </c>
      <c r="V502" s="530">
        <v>4</v>
      </c>
      <c r="W502" s="530">
        <v>5</v>
      </c>
      <c r="X502" s="530">
        <v>5</v>
      </c>
      <c r="Y502" s="530">
        <v>74</v>
      </c>
      <c r="Z502" s="530">
        <v>35</v>
      </c>
      <c r="AA502" s="530">
        <v>43</v>
      </c>
      <c r="AB502" s="530">
        <v>38</v>
      </c>
      <c r="AC502" s="530">
        <v>480</v>
      </c>
      <c r="AD502" s="530">
        <v>121</v>
      </c>
      <c r="AE502" s="530">
        <v>229</v>
      </c>
      <c r="AF502" s="530">
        <v>297</v>
      </c>
      <c r="AG502" s="530">
        <v>209</v>
      </c>
      <c r="AH502" s="530">
        <v>51</v>
      </c>
      <c r="AI502" s="530">
        <v>98</v>
      </c>
      <c r="AJ502" s="530">
        <v>123</v>
      </c>
      <c r="AK502" s="530">
        <v>271</v>
      </c>
      <c r="AL502" s="530">
        <v>70</v>
      </c>
      <c r="AM502" s="530">
        <v>131</v>
      </c>
      <c r="AN502" s="530">
        <v>174</v>
      </c>
      <c r="AO502" s="530">
        <v>0</v>
      </c>
      <c r="AP502" s="530">
        <v>0</v>
      </c>
      <c r="AQ502" s="530">
        <v>0</v>
      </c>
      <c r="AR502" s="530">
        <v>0</v>
      </c>
      <c r="AS502" s="530">
        <v>0</v>
      </c>
      <c r="AT502" s="530">
        <v>0</v>
      </c>
      <c r="AU502" s="530">
        <v>0</v>
      </c>
      <c r="AV502" s="530">
        <v>0</v>
      </c>
      <c r="AW502" s="530">
        <v>0</v>
      </c>
      <c r="AX502" s="530">
        <v>0</v>
      </c>
      <c r="AY502" s="530">
        <v>0</v>
      </c>
      <c r="AZ502" s="530">
        <v>0</v>
      </c>
      <c r="BA502" s="530">
        <v>429</v>
      </c>
      <c r="BB502" s="530">
        <v>224</v>
      </c>
      <c r="BC502" s="530">
        <v>294</v>
      </c>
      <c r="BD502" s="530">
        <v>194</v>
      </c>
      <c r="BE502" s="530">
        <v>295</v>
      </c>
      <c r="BF502" s="530">
        <v>156</v>
      </c>
      <c r="BG502" s="530">
        <v>200</v>
      </c>
      <c r="BH502" s="530">
        <v>121</v>
      </c>
      <c r="BI502" s="530">
        <v>134</v>
      </c>
      <c r="BJ502" s="530">
        <v>68</v>
      </c>
      <c r="BK502" s="530">
        <v>94</v>
      </c>
      <c r="BL502" s="530">
        <v>73</v>
      </c>
      <c r="BM502" s="530">
        <v>0</v>
      </c>
      <c r="BN502" s="530">
        <v>0</v>
      </c>
      <c r="BO502" s="530">
        <v>0</v>
      </c>
      <c r="BP502" s="530">
        <v>0</v>
      </c>
      <c r="BQ502" s="530">
        <v>0</v>
      </c>
      <c r="BR502" s="530">
        <v>0</v>
      </c>
      <c r="BS502" s="530">
        <v>0</v>
      </c>
      <c r="BT502" s="530">
        <v>0</v>
      </c>
      <c r="BU502" s="530">
        <v>0</v>
      </c>
      <c r="BV502" s="530">
        <v>0</v>
      </c>
      <c r="BW502" s="530">
        <v>0</v>
      </c>
      <c r="BX502" s="530">
        <v>0</v>
      </c>
      <c r="BY502" s="530">
        <v>8</v>
      </c>
      <c r="BZ502" s="530">
        <v>13</v>
      </c>
      <c r="CA502" s="530">
        <v>0</v>
      </c>
    </row>
    <row r="503" spans="1:79" s="477" customFormat="1">
      <c r="A503" s="477" t="s">
        <v>129</v>
      </c>
      <c r="B503" s="477" t="s">
        <v>1893</v>
      </c>
      <c r="C503" s="477">
        <v>2026</v>
      </c>
      <c r="D503" s="477" t="s">
        <v>1935</v>
      </c>
      <c r="E503" s="530">
        <v>577</v>
      </c>
      <c r="F503" s="530">
        <v>306</v>
      </c>
      <c r="G503" s="530">
        <v>133</v>
      </c>
      <c r="H503" s="530">
        <v>148</v>
      </c>
      <c r="I503" s="530">
        <v>85</v>
      </c>
      <c r="J503" s="530">
        <v>0</v>
      </c>
      <c r="K503" s="530">
        <v>0</v>
      </c>
      <c r="L503" s="530">
        <v>0</v>
      </c>
      <c r="M503" s="530">
        <v>0</v>
      </c>
      <c r="N503" s="530">
        <v>110</v>
      </c>
      <c r="O503" s="530">
        <v>2</v>
      </c>
      <c r="P503" s="530">
        <v>108</v>
      </c>
      <c r="Q503" s="530">
        <v>80</v>
      </c>
      <c r="R503" s="530">
        <v>39</v>
      </c>
      <c r="S503" s="530">
        <v>48</v>
      </c>
      <c r="T503" s="530">
        <v>43</v>
      </c>
      <c r="U503" s="530">
        <v>6</v>
      </c>
      <c r="V503" s="530">
        <v>4</v>
      </c>
      <c r="W503" s="530">
        <v>5</v>
      </c>
      <c r="X503" s="530">
        <v>5</v>
      </c>
      <c r="Y503" s="530">
        <v>74</v>
      </c>
      <c r="Z503" s="530">
        <v>35</v>
      </c>
      <c r="AA503" s="530">
        <v>43</v>
      </c>
      <c r="AB503" s="530">
        <v>38</v>
      </c>
      <c r="AC503" s="530">
        <v>462</v>
      </c>
      <c r="AD503" s="530">
        <v>116</v>
      </c>
      <c r="AE503" s="530">
        <v>220</v>
      </c>
      <c r="AF503" s="530">
        <v>285</v>
      </c>
      <c r="AG503" s="530">
        <v>201</v>
      </c>
      <c r="AH503" s="530">
        <v>49</v>
      </c>
      <c r="AI503" s="530">
        <v>94</v>
      </c>
      <c r="AJ503" s="530">
        <v>118</v>
      </c>
      <c r="AK503" s="530">
        <v>261</v>
      </c>
      <c r="AL503" s="530">
        <v>67</v>
      </c>
      <c r="AM503" s="530">
        <v>126</v>
      </c>
      <c r="AN503" s="530">
        <v>167</v>
      </c>
      <c r="AO503" s="530">
        <v>0</v>
      </c>
      <c r="AP503" s="530">
        <v>0</v>
      </c>
      <c r="AQ503" s="530">
        <v>0</v>
      </c>
      <c r="AR503" s="530">
        <v>0</v>
      </c>
      <c r="AS503" s="530">
        <v>0</v>
      </c>
      <c r="AT503" s="530">
        <v>0</v>
      </c>
      <c r="AU503" s="530">
        <v>0</v>
      </c>
      <c r="AV503" s="530">
        <v>0</v>
      </c>
      <c r="AW503" s="530">
        <v>0</v>
      </c>
      <c r="AX503" s="530">
        <v>0</v>
      </c>
      <c r="AY503" s="530">
        <v>0</v>
      </c>
      <c r="AZ503" s="530">
        <v>0</v>
      </c>
      <c r="BA503" s="530">
        <v>429</v>
      </c>
      <c r="BB503" s="530">
        <v>224</v>
      </c>
      <c r="BC503" s="530">
        <v>294</v>
      </c>
      <c r="BD503" s="530">
        <v>194</v>
      </c>
      <c r="BE503" s="530">
        <v>295</v>
      </c>
      <c r="BF503" s="530">
        <v>156</v>
      </c>
      <c r="BG503" s="530">
        <v>200</v>
      </c>
      <c r="BH503" s="530">
        <v>121</v>
      </c>
      <c r="BI503" s="530">
        <v>134</v>
      </c>
      <c r="BJ503" s="530">
        <v>68</v>
      </c>
      <c r="BK503" s="530">
        <v>94</v>
      </c>
      <c r="BL503" s="530">
        <v>73</v>
      </c>
      <c r="BM503" s="530">
        <v>0</v>
      </c>
      <c r="BN503" s="530">
        <v>0</v>
      </c>
      <c r="BO503" s="530">
        <v>0</v>
      </c>
      <c r="BP503" s="530">
        <v>0</v>
      </c>
      <c r="BQ503" s="530">
        <v>0</v>
      </c>
      <c r="BR503" s="530">
        <v>0</v>
      </c>
      <c r="BS503" s="530">
        <v>0</v>
      </c>
      <c r="BT503" s="530">
        <v>0</v>
      </c>
      <c r="BU503" s="530">
        <v>0</v>
      </c>
      <c r="BV503" s="530">
        <v>0</v>
      </c>
      <c r="BW503" s="530">
        <v>0</v>
      </c>
      <c r="BX503" s="530">
        <v>0</v>
      </c>
      <c r="BY503" s="530">
        <v>8</v>
      </c>
      <c r="BZ503" s="530">
        <v>13</v>
      </c>
      <c r="CA503" s="530">
        <v>0</v>
      </c>
    </row>
    <row r="504" spans="1:79" s="477" customFormat="1">
      <c r="A504" s="477" t="s">
        <v>129</v>
      </c>
      <c r="B504" s="477" t="s">
        <v>1893</v>
      </c>
      <c r="C504" s="477">
        <v>2024</v>
      </c>
      <c r="D504" s="477" t="s">
        <v>1937</v>
      </c>
      <c r="E504" s="530">
        <f t="shared" ref="E504:AJ504" si="123">E501</f>
        <v>683</v>
      </c>
      <c r="F504" s="530">
        <f t="shared" si="123"/>
        <v>287</v>
      </c>
      <c r="G504" s="530">
        <f t="shared" si="123"/>
        <v>128</v>
      </c>
      <c r="H504" s="530">
        <f t="shared" si="123"/>
        <v>100</v>
      </c>
      <c r="I504" s="530">
        <f t="shared" si="123"/>
        <v>62</v>
      </c>
      <c r="J504" s="530">
        <f t="shared" si="123"/>
        <v>0</v>
      </c>
      <c r="K504" s="530">
        <f t="shared" si="123"/>
        <v>0</v>
      </c>
      <c r="L504" s="530">
        <f t="shared" si="123"/>
        <v>0</v>
      </c>
      <c r="M504" s="530">
        <f t="shared" si="123"/>
        <v>0</v>
      </c>
      <c r="N504" s="530">
        <f t="shared" si="123"/>
        <v>97</v>
      </c>
      <c r="O504" s="530">
        <f t="shared" si="123"/>
        <v>0</v>
      </c>
      <c r="P504" s="530">
        <f t="shared" si="123"/>
        <v>97</v>
      </c>
      <c r="Q504" s="530">
        <f t="shared" si="123"/>
        <v>286</v>
      </c>
      <c r="R504" s="530">
        <f t="shared" si="123"/>
        <v>89</v>
      </c>
      <c r="S504" s="530">
        <f t="shared" si="123"/>
        <v>150</v>
      </c>
      <c r="T504" s="530">
        <f t="shared" si="123"/>
        <v>91</v>
      </c>
      <c r="U504" s="530">
        <f t="shared" si="123"/>
        <v>77</v>
      </c>
      <c r="V504" s="530">
        <f t="shared" si="123"/>
        <v>20</v>
      </c>
      <c r="W504" s="530">
        <f t="shared" si="123"/>
        <v>31</v>
      </c>
      <c r="X504" s="530">
        <f t="shared" si="123"/>
        <v>21</v>
      </c>
      <c r="Y504" s="530">
        <f t="shared" si="123"/>
        <v>209</v>
      </c>
      <c r="Z504" s="530">
        <f t="shared" si="123"/>
        <v>69</v>
      </c>
      <c r="AA504" s="530">
        <f t="shared" si="123"/>
        <v>119</v>
      </c>
      <c r="AB504" s="530">
        <f t="shared" si="123"/>
        <v>70</v>
      </c>
      <c r="AC504" s="530">
        <f t="shared" si="123"/>
        <v>676</v>
      </c>
      <c r="AD504" s="530">
        <f t="shared" si="123"/>
        <v>210</v>
      </c>
      <c r="AE504" s="530">
        <f t="shared" si="123"/>
        <v>345</v>
      </c>
      <c r="AF504" s="530">
        <f t="shared" si="123"/>
        <v>314</v>
      </c>
      <c r="AG504" s="530">
        <f t="shared" si="123"/>
        <v>164</v>
      </c>
      <c r="AH504" s="530">
        <f t="shared" si="123"/>
        <v>51</v>
      </c>
      <c r="AI504" s="530">
        <f t="shared" si="123"/>
        <v>70</v>
      </c>
      <c r="AJ504" s="530">
        <f t="shared" si="123"/>
        <v>73</v>
      </c>
      <c r="AK504" s="530">
        <f t="shared" ref="AK504:BP504" si="124">AK501</f>
        <v>512</v>
      </c>
      <c r="AL504" s="530">
        <f t="shared" si="124"/>
        <v>159</v>
      </c>
      <c r="AM504" s="530">
        <f t="shared" si="124"/>
        <v>275</v>
      </c>
      <c r="AN504" s="530">
        <f t="shared" si="124"/>
        <v>241</v>
      </c>
      <c r="AO504" s="530">
        <f t="shared" si="124"/>
        <v>0</v>
      </c>
      <c r="AP504" s="530">
        <f t="shared" si="124"/>
        <v>0</v>
      </c>
      <c r="AQ504" s="530">
        <f t="shared" si="124"/>
        <v>0</v>
      </c>
      <c r="AR504" s="530">
        <f t="shared" si="124"/>
        <v>0</v>
      </c>
      <c r="AS504" s="530">
        <f t="shared" si="124"/>
        <v>0</v>
      </c>
      <c r="AT504" s="530">
        <f t="shared" si="124"/>
        <v>0</v>
      </c>
      <c r="AU504" s="530">
        <f t="shared" si="124"/>
        <v>0</v>
      </c>
      <c r="AV504" s="530">
        <f t="shared" si="124"/>
        <v>0</v>
      </c>
      <c r="AW504" s="530">
        <f t="shared" si="124"/>
        <v>0</v>
      </c>
      <c r="AX504" s="530">
        <f t="shared" si="124"/>
        <v>0</v>
      </c>
      <c r="AY504" s="530">
        <f t="shared" si="124"/>
        <v>0</v>
      </c>
      <c r="AZ504" s="530">
        <f t="shared" si="124"/>
        <v>0</v>
      </c>
      <c r="BA504" s="530">
        <f t="shared" si="124"/>
        <v>557</v>
      </c>
      <c r="BB504" s="530">
        <f t="shared" si="124"/>
        <v>270</v>
      </c>
      <c r="BC504" s="530">
        <f t="shared" si="124"/>
        <v>358</v>
      </c>
      <c r="BD504" s="530">
        <f t="shared" si="124"/>
        <v>213</v>
      </c>
      <c r="BE504" s="530">
        <f t="shared" si="124"/>
        <v>375</v>
      </c>
      <c r="BF504" s="530">
        <f t="shared" si="124"/>
        <v>185</v>
      </c>
      <c r="BG504" s="530">
        <f t="shared" si="124"/>
        <v>236</v>
      </c>
      <c r="BH504" s="530">
        <f t="shared" si="124"/>
        <v>121</v>
      </c>
      <c r="BI504" s="530">
        <f t="shared" si="124"/>
        <v>182</v>
      </c>
      <c r="BJ504" s="530">
        <f t="shared" si="124"/>
        <v>85</v>
      </c>
      <c r="BK504" s="530">
        <f t="shared" si="124"/>
        <v>122</v>
      </c>
      <c r="BL504" s="530">
        <f t="shared" si="124"/>
        <v>92</v>
      </c>
      <c r="BM504" s="530">
        <f t="shared" si="124"/>
        <v>0</v>
      </c>
      <c r="BN504" s="530">
        <f t="shared" si="124"/>
        <v>0</v>
      </c>
      <c r="BO504" s="530">
        <f t="shared" si="124"/>
        <v>0</v>
      </c>
      <c r="BP504" s="530">
        <f t="shared" si="124"/>
        <v>0</v>
      </c>
      <c r="BQ504" s="530">
        <f t="shared" ref="BQ504:BX504" si="125">BQ501</f>
        <v>0</v>
      </c>
      <c r="BR504" s="530">
        <f t="shared" si="125"/>
        <v>0</v>
      </c>
      <c r="BS504" s="530">
        <f t="shared" si="125"/>
        <v>0</v>
      </c>
      <c r="BT504" s="530">
        <f t="shared" si="125"/>
        <v>0</v>
      </c>
      <c r="BU504" s="530">
        <f t="shared" si="125"/>
        <v>0</v>
      </c>
      <c r="BV504" s="530">
        <f t="shared" si="125"/>
        <v>0</v>
      </c>
      <c r="BW504" s="530">
        <f t="shared" si="125"/>
        <v>0</v>
      </c>
      <c r="BX504" s="530">
        <f t="shared" si="125"/>
        <v>0</v>
      </c>
      <c r="BY504" s="530">
        <f>IF(OR(BY500=0,BY500=""), BY501,IF(BY501&gt;(BY500*(1+Dash!$B$6)), BY500*(1+Dash!$B$6), IF(BY501&lt;(BY500*(1-Dash!$B$7)), BY500*(1-Dash!$B$7), BY501)))</f>
        <v>11</v>
      </c>
      <c r="BZ504" s="530">
        <f>IF(OR(BZ500=0,BZ500=""), BZ501,IF(BZ501&gt;(BZ500*(1+Dash!$B$6)), BZ500*(1+Dash!$B$6), IF(BZ501&lt;(BZ500*(1-Dash!$B$7)), BZ500*(1-Dash!$B$7), BZ501)))</f>
        <v>14</v>
      </c>
      <c r="CA504" s="530">
        <f>IF(OR(CA500=0,CA500=""), CA501,IF(CA501&gt;(CA500*(1+Dash!$B$6)), CA500*(1+Dash!$B$6), IF(CA501&lt;(CA500*(1-Dash!$B$7)), CA500*(1-Dash!$B$7), CA501)))</f>
        <v>0</v>
      </c>
    </row>
    <row r="505" spans="1:79" s="477" customFormat="1">
      <c r="A505" s="477" t="s">
        <v>129</v>
      </c>
      <c r="B505" s="477" t="s">
        <v>1893</v>
      </c>
      <c r="C505" s="477">
        <v>2025</v>
      </c>
      <c r="D505" s="477" t="s">
        <v>1937</v>
      </c>
      <c r="E505" s="530">
        <f>IF(OR(E501=0, E501=""), E502, IF(E502&gt;(E501*(1+Dash!$B$6)), E501*(1+Dash!$B$6), IF(E502&lt;(E501*(1-Dash!$B$7)), E501*(1-Dash!$B$7), E502)))</f>
        <v>648.85</v>
      </c>
      <c r="F505" s="530">
        <f>IF(OR(F501=0, F501=""), F502, IF(F502&gt;(F501*(1+Dash!$B$6)), F501*(1+Dash!$B$6), IF(F502&lt;(F501*(1-Dash!$B$7)), F501*(1-Dash!$B$7), F502)))</f>
        <v>305</v>
      </c>
      <c r="G505" s="530">
        <f>IF(OR(G501=0, G501=""), G502, IF(G502&gt;(G501*(1+Dash!$B$6)), G501*(1+Dash!$B$6), IF(G502&lt;(G501*(1-Dash!$B$7)), G501*(1-Dash!$B$7), G502)))</f>
        <v>132</v>
      </c>
      <c r="H505" s="530">
        <f>IF(OR(H501=0, H501=""), H502, IF(H502&gt;(H501*(1+Dash!$B$6)), H501*(1+Dash!$B$6), IF(H502&lt;(H501*(1-Dash!$B$7)), H501*(1-Dash!$B$7), H502)))</f>
        <v>110.00000000000001</v>
      </c>
      <c r="I505" s="530">
        <f>IF(OR(I501=0, I501=""), I502, IF(I502&gt;(I501*(1+Dash!$B$6)), I501*(1+Dash!$B$6), IF(I502&lt;(I501*(1-Dash!$B$7)), I501*(1-Dash!$B$7), I502)))</f>
        <v>68.2</v>
      </c>
      <c r="J505" s="530">
        <f>IF(OR(J501=0, J501=""), J502, IF(J502&gt;(J501*(1+Dash!$B$6)), J501*(1+Dash!$B$6), IF(J502&lt;(J501*(1-Dash!$B$7)), J501*(1-Dash!$B$7), J502)))</f>
        <v>0</v>
      </c>
      <c r="K505" s="530">
        <f>IF(OR(K501=0, K501=""), K502, IF(K502&gt;(K501*(1+Dash!$B$6)), K501*(1+Dash!$B$6), IF(K502&lt;(K501*(1-Dash!$B$7)), K501*(1-Dash!$B$7), K502)))</f>
        <v>0</v>
      </c>
      <c r="L505" s="530">
        <f>IF(OR(L501=0, L501=""), L502, IF(L502&gt;(L501*(1+Dash!$B$6)), L501*(1+Dash!$B$6), IF(L502&lt;(L501*(1-Dash!$B$7)), L501*(1-Dash!$B$7), L502)))</f>
        <v>0</v>
      </c>
      <c r="M505" s="530">
        <f>IF(OR(M501=0, M501=""), M502, IF(M502&gt;(M501*(1+Dash!$B$6)), M501*(1+Dash!$B$6), IF(M502&lt;(M501*(1-Dash!$B$7)), M501*(1-Dash!$B$7), M502)))</f>
        <v>0</v>
      </c>
      <c r="N505" s="530">
        <f>IF(OR(N501=0, N501=""), N502, IF(N502&gt;(N501*(1+Dash!$B$6)), N501*(1+Dash!$B$6), IF(N502&lt;(N501*(1-Dash!$B$7)), N501*(1-Dash!$B$7), N502)))</f>
        <v>106.7</v>
      </c>
      <c r="O505" s="530">
        <f>IF(OR(O501=0, O501=""), O502, IF(O502&gt;(O501*(1+Dash!$B$6)), O501*(1+Dash!$B$6), IF(O502&lt;(O501*(1-Dash!$B$7)), O501*(1-Dash!$B$7), O502)))</f>
        <v>2</v>
      </c>
      <c r="P505" s="530">
        <f>IF(OR(P501=0, P501=""), P502, IF(P502&gt;(P501*(1+Dash!$B$6)), P501*(1+Dash!$B$6), IF(P502&lt;(P501*(1-Dash!$B$7)), P501*(1-Dash!$B$7), P502)))</f>
        <v>106.7</v>
      </c>
      <c r="Q505" s="530">
        <f>IF(OR(Q501=0, Q501=""), Q502, IF(Q502&gt;(Q501*(1+Dash!$B$6)), Q501*(1+Dash!$B$6), IF(Q502&lt;(Q501*(1-Dash!$B$7)), Q501*(1-Dash!$B$7), Q502)))</f>
        <v>271.7</v>
      </c>
      <c r="R505" s="530">
        <f>IF(OR(R501=0, R501=""), R502, IF(R502&gt;(R501*(1+Dash!$B$6)), R501*(1+Dash!$B$6), IF(R502&lt;(R501*(1-Dash!$B$7)), R501*(1-Dash!$B$7), R502)))</f>
        <v>84.55</v>
      </c>
      <c r="S505" s="530">
        <f>IF(OR(S501=0, S501=""), S502, IF(S502&gt;(S501*(1+Dash!$B$6)), S501*(1+Dash!$B$6), IF(S502&lt;(S501*(1-Dash!$B$7)), S501*(1-Dash!$B$7), S502)))</f>
        <v>142.5</v>
      </c>
      <c r="T505" s="530">
        <f>IF(OR(T501=0, T501=""), T502, IF(T502&gt;(T501*(1+Dash!$B$6)), T501*(1+Dash!$B$6), IF(T502&lt;(T501*(1-Dash!$B$7)), T501*(1-Dash!$B$7), T502)))</f>
        <v>86.45</v>
      </c>
      <c r="U505" s="530">
        <f>IF(OR(U501=0, U501=""), U502, IF(U502&gt;(U501*(1+Dash!$B$6)), U501*(1+Dash!$B$6), IF(U502&lt;(U501*(1-Dash!$B$7)), U501*(1-Dash!$B$7), U502)))</f>
        <v>73.149999999999991</v>
      </c>
      <c r="V505" s="530">
        <f>IF(OR(V501=0, V501=""), V502, IF(V502&gt;(V501*(1+Dash!$B$6)), V501*(1+Dash!$B$6), IF(V502&lt;(V501*(1-Dash!$B$7)), V501*(1-Dash!$B$7), V502)))</f>
        <v>19</v>
      </c>
      <c r="W505" s="530">
        <f>IF(OR(W501=0, W501=""), W502, IF(W502&gt;(W501*(1+Dash!$B$6)), W501*(1+Dash!$B$6), IF(W502&lt;(W501*(1-Dash!$B$7)), W501*(1-Dash!$B$7), W502)))</f>
        <v>29.45</v>
      </c>
      <c r="X505" s="530">
        <f>IF(OR(X501=0, X501=""), X502, IF(X502&gt;(X501*(1+Dash!$B$6)), X501*(1+Dash!$B$6), IF(X502&lt;(X501*(1-Dash!$B$7)), X501*(1-Dash!$B$7), X502)))</f>
        <v>19.95</v>
      </c>
      <c r="Y505" s="530">
        <f>IF(OR(Y501=0, Y501=""), Y502, IF(Y502&gt;(Y501*(1+Dash!$B$6)), Y501*(1+Dash!$B$6), IF(Y502&lt;(Y501*(1-Dash!$B$7)), Y501*(1-Dash!$B$7), Y502)))</f>
        <v>198.54999999999998</v>
      </c>
      <c r="Z505" s="530">
        <f>IF(OR(Z501=0, Z501=""), Z502, IF(Z502&gt;(Z501*(1+Dash!$B$6)), Z501*(1+Dash!$B$6), IF(Z502&lt;(Z501*(1-Dash!$B$7)), Z501*(1-Dash!$B$7), Z502)))</f>
        <v>65.55</v>
      </c>
      <c r="AA505" s="530">
        <f>IF(OR(AA501=0, AA501=""), AA502, IF(AA502&gt;(AA501*(1+Dash!$B$6)), AA501*(1+Dash!$B$6), IF(AA502&lt;(AA501*(1-Dash!$B$7)), AA501*(1-Dash!$B$7), AA502)))</f>
        <v>113.05</v>
      </c>
      <c r="AB505" s="530">
        <f>IF(OR(AB501=0, AB501=""), AB502, IF(AB502&gt;(AB501*(1+Dash!$B$6)), AB501*(1+Dash!$B$6), IF(AB502&lt;(AB501*(1-Dash!$B$7)), AB501*(1-Dash!$B$7), AB502)))</f>
        <v>66.5</v>
      </c>
      <c r="AC505" s="530">
        <f>IF(OR(AC501=0, AC501=""), AC502, IF(AC502&gt;(AC501*(1+Dash!$B$6)), AC501*(1+Dash!$B$6), IF(AC502&lt;(AC501*(1-Dash!$B$7)), AC501*(1-Dash!$B$7), AC502)))</f>
        <v>642.19999999999993</v>
      </c>
      <c r="AD505" s="530">
        <f>IF(OR(AD501=0, AD501=""), AD502, IF(AD502&gt;(AD501*(1+Dash!$B$6)), AD501*(1+Dash!$B$6), IF(AD502&lt;(AD501*(1-Dash!$B$7)), AD501*(1-Dash!$B$7), AD502)))</f>
        <v>199.5</v>
      </c>
      <c r="AE505" s="530">
        <f>IF(OR(AE501=0, AE501=""), AE502, IF(AE502&gt;(AE501*(1+Dash!$B$6)), AE501*(1+Dash!$B$6), IF(AE502&lt;(AE501*(1-Dash!$B$7)), AE501*(1-Dash!$B$7), AE502)))</f>
        <v>327.75</v>
      </c>
      <c r="AF505" s="530">
        <f>IF(OR(AF501=0, AF501=""), AF502, IF(AF502&gt;(AF501*(1+Dash!$B$6)), AF501*(1+Dash!$B$6), IF(AF502&lt;(AF501*(1-Dash!$B$7)), AF501*(1-Dash!$B$7), AF502)))</f>
        <v>298.3</v>
      </c>
      <c r="AG505" s="530">
        <f>IF(OR(AG501=0, AG501=""), AG502, IF(AG502&gt;(AG501*(1+Dash!$B$6)), AG501*(1+Dash!$B$6), IF(AG502&lt;(AG501*(1-Dash!$B$7)), AG501*(1-Dash!$B$7), AG502)))</f>
        <v>180.4</v>
      </c>
      <c r="AH505" s="530">
        <f>IF(OR(AH501=0, AH501=""), AH502, IF(AH502&gt;(AH501*(1+Dash!$B$6)), AH501*(1+Dash!$B$6), IF(AH502&lt;(AH501*(1-Dash!$B$7)), AH501*(1-Dash!$B$7), AH502)))</f>
        <v>51</v>
      </c>
      <c r="AI505" s="530">
        <f>IF(OR(AI501=0, AI501=""), AI502, IF(AI502&gt;(AI501*(1+Dash!$B$6)), AI501*(1+Dash!$B$6), IF(AI502&lt;(AI501*(1-Dash!$B$7)), AI501*(1-Dash!$B$7), AI502)))</f>
        <v>77</v>
      </c>
      <c r="AJ505" s="530">
        <f>IF(OR(AJ501=0, AJ501=""), AJ502, IF(AJ502&gt;(AJ501*(1+Dash!$B$6)), AJ501*(1+Dash!$B$6), IF(AJ502&lt;(AJ501*(1-Dash!$B$7)), AJ501*(1-Dash!$B$7), AJ502)))</f>
        <v>80.300000000000011</v>
      </c>
      <c r="AK505" s="530">
        <f>IF(OR(AK501=0, AK501=""), AK502, IF(AK502&gt;(AK501*(1+Dash!$B$6)), AK501*(1+Dash!$B$6), IF(AK502&lt;(AK501*(1-Dash!$B$7)), AK501*(1-Dash!$B$7), AK502)))</f>
        <v>486.4</v>
      </c>
      <c r="AL505" s="530">
        <f>IF(OR(AL501=0, AL501=""), AL502, IF(AL502&gt;(AL501*(1+Dash!$B$6)), AL501*(1+Dash!$B$6), IF(AL502&lt;(AL501*(1-Dash!$B$7)), AL501*(1-Dash!$B$7), AL502)))</f>
        <v>151.04999999999998</v>
      </c>
      <c r="AM505" s="530">
        <f>IF(OR(AM501=0, AM501=""), AM502, IF(AM502&gt;(AM501*(1+Dash!$B$6)), AM501*(1+Dash!$B$6), IF(AM502&lt;(AM501*(1-Dash!$B$7)), AM501*(1-Dash!$B$7), AM502)))</f>
        <v>261.25</v>
      </c>
      <c r="AN505" s="530">
        <f>IF(OR(AN501=0, AN501=""), AN502, IF(AN502&gt;(AN501*(1+Dash!$B$6)), AN501*(1+Dash!$B$6), IF(AN502&lt;(AN501*(1-Dash!$B$7)), AN501*(1-Dash!$B$7), AN502)))</f>
        <v>228.95</v>
      </c>
      <c r="AO505" s="530">
        <f>IF(OR(AO501=0, AO501=""), AO502, IF(AO502&gt;(AO501*(1+Dash!$B$6)), AO501*(1+Dash!$B$6), IF(AO502&lt;(AO501*(1-Dash!$B$7)), AO501*(1-Dash!$B$7), AO502)))</f>
        <v>0</v>
      </c>
      <c r="AP505" s="530">
        <f>IF(OR(AP501=0, AP501=""), AP502, IF(AP502&gt;(AP501*(1+Dash!$B$6)), AP501*(1+Dash!$B$6), IF(AP502&lt;(AP501*(1-Dash!$B$7)), AP501*(1-Dash!$B$7), AP502)))</f>
        <v>0</v>
      </c>
      <c r="AQ505" s="530">
        <f>IF(OR(AQ501=0, AQ501=""), AQ502, IF(AQ502&gt;(AQ501*(1+Dash!$B$6)), AQ501*(1+Dash!$B$6), IF(AQ502&lt;(AQ501*(1-Dash!$B$7)), AQ501*(1-Dash!$B$7), AQ502)))</f>
        <v>0</v>
      </c>
      <c r="AR505" s="530">
        <f>IF(OR(AR501=0, AR501=""), AR502, IF(AR502&gt;(AR501*(1+Dash!$B$6)), AR501*(1+Dash!$B$6), IF(AR502&lt;(AR501*(1-Dash!$B$7)), AR501*(1-Dash!$B$7), AR502)))</f>
        <v>0</v>
      </c>
      <c r="AS505" s="530">
        <f>IF(OR(AS501=0, AS501=""), AS502, IF(AS502&gt;(AS501*(1+Dash!$B$6)), AS501*(1+Dash!$B$6), IF(AS502&lt;(AS501*(1-Dash!$B$7)), AS501*(1-Dash!$B$7), AS502)))</f>
        <v>0</v>
      </c>
      <c r="AT505" s="530">
        <f>IF(OR(AT501=0, AT501=""), AT502, IF(AT502&gt;(AT501*(1+Dash!$B$6)), AT501*(1+Dash!$B$6), IF(AT502&lt;(AT501*(1-Dash!$B$7)), AT501*(1-Dash!$B$7), AT502)))</f>
        <v>0</v>
      </c>
      <c r="AU505" s="530">
        <f>IF(OR(AU501=0, AU501=""), AU502, IF(AU502&gt;(AU501*(1+Dash!$B$6)), AU501*(1+Dash!$B$6), IF(AU502&lt;(AU501*(1-Dash!$B$7)), AU501*(1-Dash!$B$7), AU502)))</f>
        <v>0</v>
      </c>
      <c r="AV505" s="530">
        <f>IF(OR(AV501=0, AV501=""), AV502, IF(AV502&gt;(AV501*(1+Dash!$B$6)), AV501*(1+Dash!$B$6), IF(AV502&lt;(AV501*(1-Dash!$B$7)), AV501*(1-Dash!$B$7), AV502)))</f>
        <v>0</v>
      </c>
      <c r="AW505" s="530">
        <f>IF(OR(AW501=0, AW501=""), AW502, IF(AW502&gt;(AW501*(1+Dash!$B$6)), AW501*(1+Dash!$B$6), IF(AW502&lt;(AW501*(1-Dash!$B$7)), AW501*(1-Dash!$B$7), AW502)))</f>
        <v>0</v>
      </c>
      <c r="AX505" s="530">
        <f>IF(OR(AX501=0, AX501=""), AX502, IF(AX502&gt;(AX501*(1+Dash!$B$6)), AX501*(1+Dash!$B$6), IF(AX502&lt;(AX501*(1-Dash!$B$7)), AX501*(1-Dash!$B$7), AX502)))</f>
        <v>0</v>
      </c>
      <c r="AY505" s="530">
        <f>IF(OR(AY501=0, AY501=""), AY502, IF(AY502&gt;(AY501*(1+Dash!$B$6)), AY501*(1+Dash!$B$6), IF(AY502&lt;(AY501*(1-Dash!$B$7)), AY501*(1-Dash!$B$7), AY502)))</f>
        <v>0</v>
      </c>
      <c r="AZ505" s="530">
        <f>IF(OR(AZ501=0, AZ501=""), AZ502, IF(AZ502&gt;(AZ501*(1+Dash!$B$6)), AZ501*(1+Dash!$B$6), IF(AZ502&lt;(AZ501*(1-Dash!$B$7)), AZ501*(1-Dash!$B$7), AZ502)))</f>
        <v>0</v>
      </c>
      <c r="BA505" s="530">
        <f>IF(OR(BA501=0, BA501=""), BA502, IF(BA502&gt;(BA501*(1+Dash!$B$6)), BA501*(1+Dash!$B$6), IF(BA502&lt;(BA501*(1-Dash!$B$7)), BA501*(1-Dash!$B$7), BA502)))</f>
        <v>529.15</v>
      </c>
      <c r="BB505" s="530">
        <f>IF(OR(BB501=0, BB501=""), BB502, IF(BB502&gt;(BB501*(1+Dash!$B$6)), BB501*(1+Dash!$B$6), IF(BB502&lt;(BB501*(1-Dash!$B$7)), BB501*(1-Dash!$B$7), BB502)))</f>
        <v>256.5</v>
      </c>
      <c r="BC505" s="530">
        <f>IF(OR(BC501=0, BC501=""), BC502, IF(BC502&gt;(BC501*(1+Dash!$B$6)), BC501*(1+Dash!$B$6), IF(BC502&lt;(BC501*(1-Dash!$B$7)), BC501*(1-Dash!$B$7), BC502)))</f>
        <v>340.09999999999997</v>
      </c>
      <c r="BD505" s="530">
        <f>IF(OR(BD501=0, BD501=""), BD502, IF(BD502&gt;(BD501*(1+Dash!$B$6)), BD501*(1+Dash!$B$6), IF(BD502&lt;(BD501*(1-Dash!$B$7)), BD501*(1-Dash!$B$7), BD502)))</f>
        <v>202.35</v>
      </c>
      <c r="BE505" s="530">
        <f>IF(OR(BE501=0, BE501=""), BE502, IF(BE502&gt;(BE501*(1+Dash!$B$6)), BE501*(1+Dash!$B$6), IF(BE502&lt;(BE501*(1-Dash!$B$7)), BE501*(1-Dash!$B$7), BE502)))</f>
        <v>356.25</v>
      </c>
      <c r="BF505" s="530">
        <f>IF(OR(BF501=0, BF501=""), BF502, IF(BF502&gt;(BF501*(1+Dash!$B$6)), BF501*(1+Dash!$B$6), IF(BF502&lt;(BF501*(1-Dash!$B$7)), BF501*(1-Dash!$B$7), BF502)))</f>
        <v>175.75</v>
      </c>
      <c r="BG505" s="530">
        <f>IF(OR(BG501=0, BG501=""), BG502, IF(BG502&gt;(BG501*(1+Dash!$B$6)), BG501*(1+Dash!$B$6), IF(BG502&lt;(BG501*(1-Dash!$B$7)), BG501*(1-Dash!$B$7), BG502)))</f>
        <v>224.2</v>
      </c>
      <c r="BH505" s="530">
        <f>IF(OR(BH501=0, BH501=""), BH502, IF(BH502&gt;(BH501*(1+Dash!$B$6)), BH501*(1+Dash!$B$6), IF(BH502&lt;(BH501*(1-Dash!$B$7)), BH501*(1-Dash!$B$7), BH502)))</f>
        <v>121</v>
      </c>
      <c r="BI505" s="530">
        <f>IF(OR(BI501=0, BI501=""), BI502, IF(BI502&gt;(BI501*(1+Dash!$B$6)), BI501*(1+Dash!$B$6), IF(BI502&lt;(BI501*(1-Dash!$B$7)), BI501*(1-Dash!$B$7), BI502)))</f>
        <v>172.9</v>
      </c>
      <c r="BJ505" s="530">
        <f>IF(OR(BJ501=0, BJ501=""), BJ502, IF(BJ502&gt;(BJ501*(1+Dash!$B$6)), BJ501*(1+Dash!$B$6), IF(BJ502&lt;(BJ501*(1-Dash!$B$7)), BJ501*(1-Dash!$B$7), BJ502)))</f>
        <v>80.75</v>
      </c>
      <c r="BK505" s="530">
        <f>IF(OR(BK501=0, BK501=""), BK502, IF(BK502&gt;(BK501*(1+Dash!$B$6)), BK501*(1+Dash!$B$6), IF(BK502&lt;(BK501*(1-Dash!$B$7)), BK501*(1-Dash!$B$7), BK502)))</f>
        <v>115.89999999999999</v>
      </c>
      <c r="BL505" s="530">
        <f>IF(OR(BL501=0, BL501=""), BL502, IF(BL502&gt;(BL501*(1+Dash!$B$6)), BL501*(1+Dash!$B$6), IF(BL502&lt;(BL501*(1-Dash!$B$7)), BL501*(1-Dash!$B$7), BL502)))</f>
        <v>87.399999999999991</v>
      </c>
      <c r="BM505" s="530">
        <f>IF(OR(BM501=0, BM501=""), BM502, IF(BM502&gt;(BM501*(1+Dash!$B$6)), BM501*(1+Dash!$B$6), IF(BM502&lt;(BM501*(1-Dash!$B$7)), BM501*(1-Dash!$B$7), BM502)))</f>
        <v>0</v>
      </c>
      <c r="BN505" s="530">
        <f>IF(OR(BN501=0, BN501=""), BN502, IF(BN502&gt;(BN501*(1+Dash!$B$6)), BN501*(1+Dash!$B$6), IF(BN502&lt;(BN501*(1-Dash!$B$7)), BN501*(1-Dash!$B$7), BN502)))</f>
        <v>0</v>
      </c>
      <c r="BO505" s="530">
        <f>IF(OR(BO501=0, BO501=""), BO502, IF(BO502&gt;(BO501*(1+Dash!$B$6)), BO501*(1+Dash!$B$6), IF(BO502&lt;(BO501*(1-Dash!$B$7)), BO501*(1-Dash!$B$7), BO502)))</f>
        <v>0</v>
      </c>
      <c r="BP505" s="530">
        <f>IF(OR(BP501=0, BP501=""), BP502, IF(BP502&gt;(BP501*(1+Dash!$B$6)), BP501*(1+Dash!$B$6), IF(BP502&lt;(BP501*(1-Dash!$B$7)), BP501*(1-Dash!$B$7), BP502)))</f>
        <v>0</v>
      </c>
      <c r="BQ505" s="530">
        <f>IF(OR(BQ501=0, BQ501=""), BQ502, IF(BQ502&gt;(BQ501*(1+Dash!$B$6)), BQ501*(1+Dash!$B$6), IF(BQ502&lt;(BQ501*(1-Dash!$B$7)), BQ501*(1-Dash!$B$7), BQ502)))</f>
        <v>0</v>
      </c>
      <c r="BR505" s="530">
        <f>IF(OR(BR501=0, BR501=""), BR502, IF(BR502&gt;(BR501*(1+Dash!$B$6)), BR501*(1+Dash!$B$6), IF(BR502&lt;(BR501*(1-Dash!$B$7)), BR501*(1-Dash!$B$7), BR502)))</f>
        <v>0</v>
      </c>
      <c r="BS505" s="530">
        <f>IF(OR(BS501=0, BS501=""), BS502, IF(BS502&gt;(BS501*(1+Dash!$B$6)), BS501*(1+Dash!$B$6), IF(BS502&lt;(BS501*(1-Dash!$B$7)), BS501*(1-Dash!$B$7), BS502)))</f>
        <v>0</v>
      </c>
      <c r="BT505" s="530">
        <f>IF(OR(BT501=0, BT501=""), BT502, IF(BT502&gt;(BT501*(1+Dash!$B$6)), BT501*(1+Dash!$B$6), IF(BT502&lt;(BT501*(1-Dash!$B$7)), BT501*(1-Dash!$B$7), BT502)))</f>
        <v>0</v>
      </c>
      <c r="BU505" s="530">
        <f>IF(OR(BU501=0, BU501=""), BU502, IF(BU502&gt;(BU501*(1+Dash!$B$6)), BU501*(1+Dash!$B$6), IF(BU502&lt;(BU501*(1-Dash!$B$7)), BU501*(1-Dash!$B$7), BU502)))</f>
        <v>0</v>
      </c>
      <c r="BV505" s="530">
        <f>IF(OR(BV501=0, BV501=""), BV502, IF(BV502&gt;(BV501*(1+Dash!$B$6)), BV501*(1+Dash!$B$6), IF(BV502&lt;(BV501*(1-Dash!$B$7)), BV501*(1-Dash!$B$7), BV502)))</f>
        <v>0</v>
      </c>
      <c r="BW505" s="530">
        <f>IF(OR(BW501=0, BW501=""), BW502, IF(BW502&gt;(BW501*(1+Dash!$B$6)), BW501*(1+Dash!$B$6), IF(BW502&lt;(BW501*(1-Dash!$B$7)), BW501*(1-Dash!$B$7), BW502)))</f>
        <v>0</v>
      </c>
      <c r="BX505" s="530">
        <f>IF(OR(BX501=0, BX501=""), BX502, IF(BX502&gt;(BX501*(1+Dash!$B$6)), BX501*(1+Dash!$B$6), IF(BX502&lt;(BX501*(1-Dash!$B$7)), BX501*(1-Dash!$B$7), BX502)))</f>
        <v>0</v>
      </c>
      <c r="BY505" s="530">
        <f>IF(OR(BY501=0, BY501=""), BY502, IF(BY502&gt;(BY501*(1+Dash!$B$6)), BY501*(1+Dash!$B$6), IF(BY502&lt;(BY501*(1-Dash!$B$7)), BY501*(1-Dash!$B$7), BY502)))</f>
        <v>10.45</v>
      </c>
      <c r="BZ505" s="530">
        <f>IF(OR(BZ501=0, BZ501=""), BZ502, IF(BZ502&gt;(BZ501*(1+Dash!$B$6)), BZ501*(1+Dash!$B$6), IF(BZ502&lt;(BZ501*(1-Dash!$B$7)), BZ501*(1-Dash!$B$7), BZ502)))</f>
        <v>13.299999999999999</v>
      </c>
      <c r="CA505" s="530">
        <f>IF(OR(CA501=0, CA501=""), CA502, IF(CA502&gt;(CA501*(1+Dash!$B$6)), CA501*(1+Dash!$B$6), IF(CA502&lt;(CA501*(1-Dash!$B$7)), CA501*(1-Dash!$B$7), CA502)))</f>
        <v>0</v>
      </c>
    </row>
    <row r="506" spans="1:79" s="477" customFormat="1">
      <c r="A506" s="477" t="s">
        <v>129</v>
      </c>
      <c r="B506" s="477" t="s">
        <v>1893</v>
      </c>
      <c r="C506" s="477">
        <v>2026</v>
      </c>
      <c r="D506" s="477" t="s">
        <v>1937</v>
      </c>
      <c r="E506" s="530">
        <f>IF(E503&gt;(E505*(1+Dash!$B$6)), E505*(1+Dash!$B$6), IF(E503&lt;(E505*(1-Dash!$B$7)), E505*(1-Dash!$B$7), E503))</f>
        <v>616.40750000000003</v>
      </c>
      <c r="F506" s="530">
        <f>IF(F503&gt;(F505*(1+Dash!$B$6)), F505*(1+Dash!$B$6), IF(F503&lt;(F505*(1-Dash!$B$7)), F505*(1-Dash!$B$7), F503))</f>
        <v>306</v>
      </c>
      <c r="G506" s="530">
        <f>IF(G503&gt;(G505*(1+Dash!$B$6)), G505*(1+Dash!$B$6), IF(G503&lt;(G505*(1-Dash!$B$7)), G505*(1-Dash!$B$7), G503))</f>
        <v>133</v>
      </c>
      <c r="H506" s="530">
        <f>IF(H503&gt;(H505*(1+Dash!$B$6)), H505*(1+Dash!$B$6), IF(H503&lt;(H505*(1-Dash!$B$7)), H505*(1-Dash!$B$7), H503))</f>
        <v>121.00000000000003</v>
      </c>
      <c r="I506" s="530">
        <f>IF(I503&gt;(I505*(1+Dash!$B$6)), I505*(1+Dash!$B$6), IF(I503&lt;(I505*(1-Dash!$B$7)), I505*(1-Dash!$B$7), I503))</f>
        <v>75.02000000000001</v>
      </c>
      <c r="J506" s="530">
        <f>IF(J503&gt;(J505*(1+Dash!$B$6)), J505*(1+Dash!$B$6), IF(J503&lt;(J505*(1-Dash!$B$7)), J505*(1-Dash!$B$7), J503))</f>
        <v>0</v>
      </c>
      <c r="K506" s="530">
        <f>IF(K503&gt;(K505*(1+Dash!$B$6)), K505*(1+Dash!$B$6), IF(K503&lt;(K505*(1-Dash!$B$7)), K505*(1-Dash!$B$7), K503))</f>
        <v>0</v>
      </c>
      <c r="L506" s="530">
        <f>IF(L503&gt;(L505*(1+Dash!$B$6)), L505*(1+Dash!$B$6), IF(L503&lt;(L505*(1-Dash!$B$7)), L505*(1-Dash!$B$7), L503))</f>
        <v>0</v>
      </c>
      <c r="M506" s="530">
        <f>IF(M503&gt;(M505*(1+Dash!$B$6)), M505*(1+Dash!$B$6), IF(M503&lt;(M505*(1-Dash!$B$7)), M505*(1-Dash!$B$7), M503))</f>
        <v>0</v>
      </c>
      <c r="N506" s="530">
        <f>IF(N503&gt;(N505*(1+Dash!$B$6)), N505*(1+Dash!$B$6), IF(N503&lt;(N505*(1-Dash!$B$7)), N505*(1-Dash!$B$7), N503))</f>
        <v>110</v>
      </c>
      <c r="O506" s="530">
        <f>IF(O503&gt;(O505*(1+Dash!$B$6)), O505*(1+Dash!$B$6), IF(O503&lt;(O505*(1-Dash!$B$7)), O505*(1-Dash!$B$7), O503))</f>
        <v>2</v>
      </c>
      <c r="P506" s="530">
        <f>IF(P503&gt;(P505*(1+Dash!$B$6)), P505*(1+Dash!$B$6), IF(P503&lt;(P505*(1-Dash!$B$7)), P505*(1-Dash!$B$7), P503))</f>
        <v>108</v>
      </c>
      <c r="Q506" s="530">
        <f>IF(Q503&gt;(Q505*(1+Dash!$B$6)), Q505*(1+Dash!$B$6), IF(Q503&lt;(Q505*(1-Dash!$B$7)), Q505*(1-Dash!$B$7), Q503))</f>
        <v>258.11499999999995</v>
      </c>
      <c r="R506" s="530">
        <f>IF(R503&gt;(R505*(1+Dash!$B$6)), R505*(1+Dash!$B$6), IF(R503&lt;(R505*(1-Dash!$B$7)), R505*(1-Dash!$B$7), R503))</f>
        <v>80.322499999999991</v>
      </c>
      <c r="S506" s="530">
        <f>IF(S503&gt;(S505*(1+Dash!$B$6)), S505*(1+Dash!$B$6), IF(S503&lt;(S505*(1-Dash!$B$7)), S505*(1-Dash!$B$7), S503))</f>
        <v>135.375</v>
      </c>
      <c r="T506" s="530">
        <f>IF(T503&gt;(T505*(1+Dash!$B$6)), T505*(1+Dash!$B$6), IF(T503&lt;(T505*(1-Dash!$B$7)), T505*(1-Dash!$B$7), T503))</f>
        <v>82.127499999999998</v>
      </c>
      <c r="U506" s="530">
        <f>IF(U503&gt;(U505*(1+Dash!$B$6)), U505*(1+Dash!$B$6), IF(U503&lt;(U505*(1-Dash!$B$7)), U505*(1-Dash!$B$7), U503))</f>
        <v>69.492499999999993</v>
      </c>
      <c r="V506" s="530">
        <f>IF(V503&gt;(V505*(1+Dash!$B$6)), V505*(1+Dash!$B$6), IF(V503&lt;(V505*(1-Dash!$B$7)), V505*(1-Dash!$B$7), V503))</f>
        <v>18.05</v>
      </c>
      <c r="W506" s="530">
        <f>IF(W503&gt;(W505*(1+Dash!$B$6)), W505*(1+Dash!$B$6), IF(W503&lt;(W505*(1-Dash!$B$7)), W505*(1-Dash!$B$7), W503))</f>
        <v>27.977499999999999</v>
      </c>
      <c r="X506" s="530">
        <f>IF(X503&gt;(X505*(1+Dash!$B$6)), X505*(1+Dash!$B$6), IF(X503&lt;(X505*(1-Dash!$B$7)), X505*(1-Dash!$B$7), X503))</f>
        <v>18.952499999999997</v>
      </c>
      <c r="Y506" s="530">
        <f>IF(Y503&gt;(Y505*(1+Dash!$B$6)), Y505*(1+Dash!$B$6), IF(Y503&lt;(Y505*(1-Dash!$B$7)), Y505*(1-Dash!$B$7), Y503))</f>
        <v>188.62249999999997</v>
      </c>
      <c r="Z506" s="530">
        <f>IF(Z503&gt;(Z505*(1+Dash!$B$6)), Z505*(1+Dash!$B$6), IF(Z503&lt;(Z505*(1-Dash!$B$7)), Z505*(1-Dash!$B$7), Z503))</f>
        <v>62.272499999999994</v>
      </c>
      <c r="AA506" s="530">
        <f>IF(AA503&gt;(AA505*(1+Dash!$B$6)), AA505*(1+Dash!$B$6), IF(AA503&lt;(AA505*(1-Dash!$B$7)), AA505*(1-Dash!$B$7), AA503))</f>
        <v>107.39749999999999</v>
      </c>
      <c r="AB506" s="530">
        <f>IF(AB503&gt;(AB505*(1+Dash!$B$6)), AB505*(1+Dash!$B$6), IF(AB503&lt;(AB505*(1-Dash!$B$7)), AB505*(1-Dash!$B$7), AB503))</f>
        <v>63.174999999999997</v>
      </c>
      <c r="AC506" s="530">
        <f>IF(AC503&gt;(AC505*(1+Dash!$B$6)), AC505*(1+Dash!$B$6), IF(AC503&lt;(AC505*(1-Dash!$B$7)), AC505*(1-Dash!$B$7), AC503))</f>
        <v>610.08999999999992</v>
      </c>
      <c r="AD506" s="530">
        <f>IF(AD503&gt;(AD505*(1+Dash!$B$6)), AD505*(1+Dash!$B$6), IF(AD503&lt;(AD505*(1-Dash!$B$7)), AD505*(1-Dash!$B$7), AD503))</f>
        <v>189.52499999999998</v>
      </c>
      <c r="AE506" s="530">
        <f>IF(AE503&gt;(AE505*(1+Dash!$B$6)), AE505*(1+Dash!$B$6), IF(AE503&lt;(AE505*(1-Dash!$B$7)), AE505*(1-Dash!$B$7), AE503))</f>
        <v>311.36250000000001</v>
      </c>
      <c r="AF506" s="530">
        <f>IF(AF503&gt;(AF505*(1+Dash!$B$6)), AF505*(1+Dash!$B$6), IF(AF503&lt;(AF505*(1-Dash!$B$7)), AF505*(1-Dash!$B$7), AF503))</f>
        <v>285</v>
      </c>
      <c r="AG506" s="530">
        <f>IF(AG503&gt;(AG505*(1+Dash!$B$6)), AG505*(1+Dash!$B$6), IF(AG503&lt;(AG505*(1-Dash!$B$7)), AG505*(1-Dash!$B$7), AG503))</f>
        <v>198.44000000000003</v>
      </c>
      <c r="AH506" s="530">
        <f>IF(AH503&gt;(AH505*(1+Dash!$B$6)), AH505*(1+Dash!$B$6), IF(AH503&lt;(AH505*(1-Dash!$B$7)), AH505*(1-Dash!$B$7), AH503))</f>
        <v>49</v>
      </c>
      <c r="AI506" s="530">
        <f>IF(AI503&gt;(AI505*(1+Dash!$B$6)), AI505*(1+Dash!$B$6), IF(AI503&lt;(AI505*(1-Dash!$B$7)), AI505*(1-Dash!$B$7), AI503))</f>
        <v>84.7</v>
      </c>
      <c r="AJ506" s="530">
        <f>IF(AJ503&gt;(AJ505*(1+Dash!$B$6)), AJ505*(1+Dash!$B$6), IF(AJ503&lt;(AJ505*(1-Dash!$B$7)), AJ505*(1-Dash!$B$7), AJ503))</f>
        <v>88.330000000000027</v>
      </c>
      <c r="AK506" s="530">
        <f>IF(AK503&gt;(AK505*(1+Dash!$B$6)), AK505*(1+Dash!$B$6), IF(AK503&lt;(AK505*(1-Dash!$B$7)), AK505*(1-Dash!$B$7), AK503))</f>
        <v>462.08</v>
      </c>
      <c r="AL506" s="530">
        <f>IF(AL503&gt;(AL505*(1+Dash!$B$6)), AL505*(1+Dash!$B$6), IF(AL503&lt;(AL505*(1-Dash!$B$7)), AL505*(1-Dash!$B$7), AL503))</f>
        <v>143.49749999999997</v>
      </c>
      <c r="AM506" s="530">
        <f>IF(AM503&gt;(AM505*(1+Dash!$B$6)), AM505*(1+Dash!$B$6), IF(AM503&lt;(AM505*(1-Dash!$B$7)), AM505*(1-Dash!$B$7), AM503))</f>
        <v>248.1875</v>
      </c>
      <c r="AN506" s="530">
        <f>IF(AN503&gt;(AN505*(1+Dash!$B$6)), AN505*(1+Dash!$B$6), IF(AN503&lt;(AN505*(1-Dash!$B$7)), AN505*(1-Dash!$B$7), AN503))</f>
        <v>217.50249999999997</v>
      </c>
      <c r="AO506" s="530">
        <f>IF(AO503&gt;(AO505*(1+Dash!$B$6)), AO505*(1+Dash!$B$6), IF(AO503&lt;(AO505*(1-Dash!$B$7)), AO505*(1-Dash!$B$7), AO503))</f>
        <v>0</v>
      </c>
      <c r="AP506" s="530">
        <f>IF(AP503&gt;(AP505*(1+Dash!$B$6)), AP505*(1+Dash!$B$6), IF(AP503&lt;(AP505*(1-Dash!$B$7)), AP505*(1-Dash!$B$7), AP503))</f>
        <v>0</v>
      </c>
      <c r="AQ506" s="530">
        <f>IF(AQ503&gt;(AQ505*(1+Dash!$B$6)), AQ505*(1+Dash!$B$6), IF(AQ503&lt;(AQ505*(1-Dash!$B$7)), AQ505*(1-Dash!$B$7), AQ503))</f>
        <v>0</v>
      </c>
      <c r="AR506" s="530">
        <f>IF(AR503&gt;(AR505*(1+Dash!$B$6)), AR505*(1+Dash!$B$6), IF(AR503&lt;(AR505*(1-Dash!$B$7)), AR505*(1-Dash!$B$7), AR503))</f>
        <v>0</v>
      </c>
      <c r="AS506" s="530">
        <f>IF(AS503&gt;(AS505*(1+Dash!$B$6)), AS505*(1+Dash!$B$6), IF(AS503&lt;(AS505*(1-Dash!$B$7)), AS505*(1-Dash!$B$7), AS503))</f>
        <v>0</v>
      </c>
      <c r="AT506" s="530">
        <f>IF(AT503&gt;(AT505*(1+Dash!$B$6)), AT505*(1+Dash!$B$6), IF(AT503&lt;(AT505*(1-Dash!$B$7)), AT505*(1-Dash!$B$7), AT503))</f>
        <v>0</v>
      </c>
      <c r="AU506" s="530">
        <f>IF(AU503&gt;(AU505*(1+Dash!$B$6)), AU505*(1+Dash!$B$6), IF(AU503&lt;(AU505*(1-Dash!$B$7)), AU505*(1-Dash!$B$7), AU503))</f>
        <v>0</v>
      </c>
      <c r="AV506" s="530">
        <f>IF(AV503&gt;(AV505*(1+Dash!$B$6)), AV505*(1+Dash!$B$6), IF(AV503&lt;(AV505*(1-Dash!$B$7)), AV505*(1-Dash!$B$7), AV503))</f>
        <v>0</v>
      </c>
      <c r="AW506" s="530">
        <f>IF(AW503&gt;(AW505*(1+Dash!$B$6)), AW505*(1+Dash!$B$6), IF(AW503&lt;(AW505*(1-Dash!$B$7)), AW505*(1-Dash!$B$7), AW503))</f>
        <v>0</v>
      </c>
      <c r="AX506" s="530">
        <f>IF(AX503&gt;(AX505*(1+Dash!$B$6)), AX505*(1+Dash!$B$6), IF(AX503&lt;(AX505*(1-Dash!$B$7)), AX505*(1-Dash!$B$7), AX503))</f>
        <v>0</v>
      </c>
      <c r="AY506" s="530">
        <f>IF(AY503&gt;(AY505*(1+Dash!$B$6)), AY505*(1+Dash!$B$6), IF(AY503&lt;(AY505*(1-Dash!$B$7)), AY505*(1-Dash!$B$7), AY503))</f>
        <v>0</v>
      </c>
      <c r="AZ506" s="530">
        <f>IF(AZ503&gt;(AZ505*(1+Dash!$B$6)), AZ505*(1+Dash!$B$6), IF(AZ503&lt;(AZ505*(1-Dash!$B$7)), AZ505*(1-Dash!$B$7), AZ503))</f>
        <v>0</v>
      </c>
      <c r="BA506" s="530">
        <f>IF(BA503&gt;(BA505*(1+Dash!$B$6)), BA505*(1+Dash!$B$6), IF(BA503&lt;(BA505*(1-Dash!$B$7)), BA505*(1-Dash!$B$7), BA503))</f>
        <v>502.69249999999994</v>
      </c>
      <c r="BB506" s="530">
        <f>IF(BB503&gt;(BB505*(1+Dash!$B$6)), BB505*(1+Dash!$B$6), IF(BB503&lt;(BB505*(1-Dash!$B$7)), BB505*(1-Dash!$B$7), BB503))</f>
        <v>243.67499999999998</v>
      </c>
      <c r="BC506" s="530">
        <f>IF(BC503&gt;(BC505*(1+Dash!$B$6)), BC505*(1+Dash!$B$6), IF(BC503&lt;(BC505*(1-Dash!$B$7)), BC505*(1-Dash!$B$7), BC503))</f>
        <v>323.09499999999997</v>
      </c>
      <c r="BD506" s="530">
        <f>IF(BD503&gt;(BD505*(1+Dash!$B$6)), BD505*(1+Dash!$B$6), IF(BD503&lt;(BD505*(1-Dash!$B$7)), BD505*(1-Dash!$B$7), BD503))</f>
        <v>194</v>
      </c>
      <c r="BE506" s="530">
        <f>IF(BE503&gt;(BE505*(1+Dash!$B$6)), BE505*(1+Dash!$B$6), IF(BE503&lt;(BE505*(1-Dash!$B$7)), BE505*(1-Dash!$B$7), BE503))</f>
        <v>338.4375</v>
      </c>
      <c r="BF506" s="530">
        <f>IF(BF503&gt;(BF505*(1+Dash!$B$6)), BF505*(1+Dash!$B$6), IF(BF503&lt;(BF505*(1-Dash!$B$7)), BF505*(1-Dash!$B$7), BF503))</f>
        <v>166.96250000000001</v>
      </c>
      <c r="BG506" s="530">
        <f>IF(BG503&gt;(BG505*(1+Dash!$B$6)), BG505*(1+Dash!$B$6), IF(BG503&lt;(BG505*(1-Dash!$B$7)), BG505*(1-Dash!$B$7), BG503))</f>
        <v>212.98999999999998</v>
      </c>
      <c r="BH506" s="530">
        <f>IF(BH503&gt;(BH505*(1+Dash!$B$6)), BH505*(1+Dash!$B$6), IF(BH503&lt;(BH505*(1-Dash!$B$7)), BH505*(1-Dash!$B$7), BH503))</f>
        <v>121</v>
      </c>
      <c r="BI506" s="530">
        <f>IF(BI503&gt;(BI505*(1+Dash!$B$6)), BI505*(1+Dash!$B$6), IF(BI503&lt;(BI505*(1-Dash!$B$7)), BI505*(1-Dash!$B$7), BI503))</f>
        <v>164.255</v>
      </c>
      <c r="BJ506" s="530">
        <f>IF(BJ503&gt;(BJ505*(1+Dash!$B$6)), BJ505*(1+Dash!$B$6), IF(BJ503&lt;(BJ505*(1-Dash!$B$7)), BJ505*(1-Dash!$B$7), BJ503))</f>
        <v>76.712499999999991</v>
      </c>
      <c r="BK506" s="530">
        <f>IF(BK503&gt;(BK505*(1+Dash!$B$6)), BK505*(1+Dash!$B$6), IF(BK503&lt;(BK505*(1-Dash!$B$7)), BK505*(1-Dash!$B$7), BK503))</f>
        <v>110.10499999999999</v>
      </c>
      <c r="BL506" s="530">
        <f>IF(BL503&gt;(BL505*(1+Dash!$B$6)), BL505*(1+Dash!$B$6), IF(BL503&lt;(BL505*(1-Dash!$B$7)), BL505*(1-Dash!$B$7), BL503))</f>
        <v>83.029999999999987</v>
      </c>
      <c r="BM506" s="530">
        <f>IF(BM503&gt;(BM505*(1+Dash!$B$6)), BM505*(1+Dash!$B$6), IF(BM503&lt;(BM505*(1-Dash!$B$7)), BM505*(1-Dash!$B$7), BM503))</f>
        <v>0</v>
      </c>
      <c r="BN506" s="530">
        <f>IF(BN503&gt;(BN505*(1+Dash!$B$6)), BN505*(1+Dash!$B$6), IF(BN503&lt;(BN505*(1-Dash!$B$7)), BN505*(1-Dash!$B$7), BN503))</f>
        <v>0</v>
      </c>
      <c r="BO506" s="530">
        <f>IF(BO503&gt;(BO505*(1+Dash!$B$6)), BO505*(1+Dash!$B$6), IF(BO503&lt;(BO505*(1-Dash!$B$7)), BO505*(1-Dash!$B$7), BO503))</f>
        <v>0</v>
      </c>
      <c r="BP506" s="530">
        <f>IF(BP503&gt;(BP505*(1+Dash!$B$6)), BP505*(1+Dash!$B$6), IF(BP503&lt;(BP505*(1-Dash!$B$7)), BP505*(1-Dash!$B$7), BP503))</f>
        <v>0</v>
      </c>
      <c r="BQ506" s="530">
        <f>IF(BQ503&gt;(BQ505*(1+Dash!$B$6)), BQ505*(1+Dash!$B$6), IF(BQ503&lt;(BQ505*(1-Dash!$B$7)), BQ505*(1-Dash!$B$7), BQ503))</f>
        <v>0</v>
      </c>
      <c r="BR506" s="530">
        <f>IF(BR503&gt;(BR505*(1+Dash!$B$6)), BR505*(1+Dash!$B$6), IF(BR503&lt;(BR505*(1-Dash!$B$7)), BR505*(1-Dash!$B$7), BR503))</f>
        <v>0</v>
      </c>
      <c r="BS506" s="530">
        <f>IF(BS503&gt;(BS505*(1+Dash!$B$6)), BS505*(1+Dash!$B$6), IF(BS503&lt;(BS505*(1-Dash!$B$7)), BS505*(1-Dash!$B$7), BS503))</f>
        <v>0</v>
      </c>
      <c r="BT506" s="530">
        <f>IF(BT503&gt;(BT505*(1+Dash!$B$6)), BT505*(1+Dash!$B$6), IF(BT503&lt;(BT505*(1-Dash!$B$7)), BT505*(1-Dash!$B$7), BT503))</f>
        <v>0</v>
      </c>
      <c r="BU506" s="530">
        <f>IF(BU503&gt;(BU505*(1+Dash!$B$6)), BU505*(1+Dash!$B$6), IF(BU503&lt;(BU505*(1-Dash!$B$7)), BU505*(1-Dash!$B$7), BU503))</f>
        <v>0</v>
      </c>
      <c r="BV506" s="530">
        <f>IF(BV503&gt;(BV505*(1+Dash!$B$6)), BV505*(1+Dash!$B$6), IF(BV503&lt;(BV505*(1-Dash!$B$7)), BV505*(1-Dash!$B$7), BV503))</f>
        <v>0</v>
      </c>
      <c r="BW506" s="530">
        <f>IF(BW503&gt;(BW505*(1+Dash!$B$6)), BW505*(1+Dash!$B$6), IF(BW503&lt;(BW505*(1-Dash!$B$7)), BW505*(1-Dash!$B$7), BW503))</f>
        <v>0</v>
      </c>
      <c r="BX506" s="530">
        <f>IF(BX503&gt;(BX505*(1+Dash!$B$6)), BX505*(1+Dash!$B$6), IF(BX503&lt;(BX505*(1-Dash!$B$7)), BX505*(1-Dash!$B$7), BX503))</f>
        <v>0</v>
      </c>
      <c r="BY506" s="530">
        <f>IF(BY503&gt;(BY505*(1+Dash!$B$6)), BY505*(1+Dash!$B$6), IF(BY503&lt;(BY505*(1-Dash!$B$7)), BY505*(1-Dash!$B$7), BY503))</f>
        <v>9.9274999999999984</v>
      </c>
      <c r="BZ506" s="530">
        <f>IF(BZ503&gt;(BZ505*(1+Dash!$B$6)), BZ505*(1+Dash!$B$6), IF(BZ503&lt;(BZ505*(1-Dash!$B$7)), BZ505*(1-Dash!$B$7), BZ503))</f>
        <v>13</v>
      </c>
      <c r="CA506" s="530">
        <f>IF(CA503&gt;(CA505*(1+Dash!$B$6)), CA505*(1+Dash!$B$6), IF(CA503&lt;(CA505*(1-Dash!$B$7)), CA505*(1-Dash!$B$7), CA503))</f>
        <v>0</v>
      </c>
    </row>
    <row r="507" spans="1:79" s="477" customFormat="1">
      <c r="A507" s="477" t="s">
        <v>131</v>
      </c>
      <c r="B507" s="477" t="s">
        <v>1894</v>
      </c>
      <c r="C507" s="477">
        <v>2018</v>
      </c>
      <c r="D507" s="477" t="s">
        <v>1934</v>
      </c>
      <c r="E507" s="530">
        <v>657</v>
      </c>
      <c r="F507" s="530">
        <v>451</v>
      </c>
      <c r="G507" s="530">
        <v>217</v>
      </c>
      <c r="H507" s="530">
        <v>389</v>
      </c>
      <c r="I507" s="530">
        <v>93</v>
      </c>
      <c r="J507" s="530">
        <v>0</v>
      </c>
      <c r="K507" s="530">
        <v>0</v>
      </c>
      <c r="L507" s="530">
        <v>0</v>
      </c>
      <c r="M507" s="530">
        <v>0</v>
      </c>
      <c r="N507" s="530">
        <v>0</v>
      </c>
      <c r="O507" s="530">
        <v>0</v>
      </c>
      <c r="P507" s="530">
        <v>0</v>
      </c>
      <c r="Q507" s="530">
        <v>0</v>
      </c>
      <c r="R507" s="530">
        <v>0</v>
      </c>
      <c r="S507" s="530">
        <v>0</v>
      </c>
      <c r="T507" s="530">
        <v>0</v>
      </c>
      <c r="U507" s="530">
        <v>0</v>
      </c>
      <c r="V507" s="530">
        <v>0</v>
      </c>
      <c r="W507" s="530">
        <v>0</v>
      </c>
      <c r="X507" s="530">
        <v>0</v>
      </c>
      <c r="Y507" s="530">
        <v>0</v>
      </c>
      <c r="Z507" s="530">
        <v>0</v>
      </c>
      <c r="AA507" s="530">
        <v>0</v>
      </c>
      <c r="AB507" s="530">
        <v>0</v>
      </c>
      <c r="AC507" s="530">
        <v>212</v>
      </c>
      <c r="AD507" s="530">
        <v>62</v>
      </c>
      <c r="AE507" s="530">
        <v>135</v>
      </c>
      <c r="AF507" s="530">
        <v>93</v>
      </c>
      <c r="AG507" s="530">
        <v>45</v>
      </c>
      <c r="AH507" s="530">
        <v>11</v>
      </c>
      <c r="AI507" s="530">
        <v>13</v>
      </c>
      <c r="AJ507" s="530">
        <v>23</v>
      </c>
      <c r="AK507" s="530">
        <v>167</v>
      </c>
      <c r="AL507" s="530">
        <v>51</v>
      </c>
      <c r="AM507" s="530">
        <v>122</v>
      </c>
      <c r="AN507" s="530">
        <v>70</v>
      </c>
      <c r="AO507" s="530">
        <v>0</v>
      </c>
      <c r="AP507" s="530">
        <v>0</v>
      </c>
      <c r="AQ507" s="530">
        <v>0</v>
      </c>
      <c r="AR507" s="530">
        <v>0</v>
      </c>
      <c r="AS507" s="530">
        <v>0</v>
      </c>
      <c r="AT507" s="530">
        <v>0</v>
      </c>
      <c r="AU507" s="530">
        <v>0</v>
      </c>
      <c r="AV507" s="530">
        <v>0</v>
      </c>
      <c r="AW507" s="530">
        <v>0</v>
      </c>
      <c r="AX507" s="530">
        <v>0</v>
      </c>
      <c r="AY507" s="530">
        <v>0</v>
      </c>
      <c r="AZ507" s="530">
        <v>0</v>
      </c>
      <c r="BA507" s="530">
        <v>500</v>
      </c>
      <c r="BB507" s="530">
        <v>236</v>
      </c>
      <c r="BC507" s="530">
        <v>408</v>
      </c>
      <c r="BD507" s="530">
        <v>152</v>
      </c>
      <c r="BE507" s="530">
        <v>369</v>
      </c>
      <c r="BF507" s="530">
        <v>181</v>
      </c>
      <c r="BG507" s="530">
        <v>306</v>
      </c>
      <c r="BH507" s="530">
        <v>93</v>
      </c>
      <c r="BI507" s="530">
        <v>131</v>
      </c>
      <c r="BJ507" s="530">
        <v>55</v>
      </c>
      <c r="BK507" s="530">
        <v>102</v>
      </c>
      <c r="BL507" s="530">
        <v>59</v>
      </c>
      <c r="BM507" s="530">
        <v>0</v>
      </c>
      <c r="BN507" s="530">
        <v>0</v>
      </c>
      <c r="BO507" s="530">
        <v>0</v>
      </c>
      <c r="BP507" s="530">
        <v>0</v>
      </c>
      <c r="BQ507" s="530">
        <v>0</v>
      </c>
      <c r="BR507" s="530">
        <v>0</v>
      </c>
      <c r="BS507" s="530">
        <v>0</v>
      </c>
      <c r="BT507" s="530">
        <v>0</v>
      </c>
      <c r="BU507" s="530">
        <v>0</v>
      </c>
      <c r="BV507" s="530">
        <v>0</v>
      </c>
      <c r="BW507" s="530">
        <v>0</v>
      </c>
      <c r="BX507" s="530">
        <v>0</v>
      </c>
      <c r="BY507" s="530">
        <v>0</v>
      </c>
      <c r="BZ507" s="530">
        <v>12</v>
      </c>
      <c r="CA507" s="530">
        <v>0</v>
      </c>
    </row>
    <row r="508" spans="1:79" s="477" customFormat="1">
      <c r="A508" s="477" t="s">
        <v>131</v>
      </c>
      <c r="B508" s="477" t="s">
        <v>1894</v>
      </c>
      <c r="C508" s="477">
        <v>2019</v>
      </c>
      <c r="D508" s="477" t="s">
        <v>1934</v>
      </c>
      <c r="E508" s="530">
        <v>965</v>
      </c>
      <c r="F508" s="530">
        <v>411</v>
      </c>
      <c r="G508" s="530">
        <v>212</v>
      </c>
      <c r="H508" s="530">
        <v>341</v>
      </c>
      <c r="I508" s="530">
        <v>85</v>
      </c>
      <c r="J508" s="530">
        <v>0</v>
      </c>
      <c r="K508" s="530">
        <v>0</v>
      </c>
      <c r="L508" s="530">
        <v>0</v>
      </c>
      <c r="M508" s="530">
        <v>0</v>
      </c>
      <c r="N508" s="530">
        <v>0</v>
      </c>
      <c r="O508" s="530">
        <v>0</v>
      </c>
      <c r="P508" s="530">
        <v>0</v>
      </c>
      <c r="Q508" s="530">
        <v>0</v>
      </c>
      <c r="R508" s="530">
        <v>0</v>
      </c>
      <c r="S508" s="530">
        <v>0</v>
      </c>
      <c r="T508" s="530">
        <v>0</v>
      </c>
      <c r="U508" s="530">
        <v>0</v>
      </c>
      <c r="V508" s="530">
        <v>0</v>
      </c>
      <c r="W508" s="530">
        <v>0</v>
      </c>
      <c r="X508" s="530">
        <v>0</v>
      </c>
      <c r="Y508" s="530">
        <v>0</v>
      </c>
      <c r="Z508" s="530">
        <v>0</v>
      </c>
      <c r="AA508" s="530">
        <v>0</v>
      </c>
      <c r="AB508" s="530">
        <v>0</v>
      </c>
      <c r="AC508" s="530">
        <v>235</v>
      </c>
      <c r="AD508" s="530">
        <v>73</v>
      </c>
      <c r="AE508" s="530">
        <v>131</v>
      </c>
      <c r="AF508" s="530">
        <v>88</v>
      </c>
      <c r="AG508" s="530">
        <v>76</v>
      </c>
      <c r="AH508" s="530">
        <v>16</v>
      </c>
      <c r="AI508" s="530">
        <v>22</v>
      </c>
      <c r="AJ508" s="530">
        <v>25</v>
      </c>
      <c r="AK508" s="530">
        <v>159</v>
      </c>
      <c r="AL508" s="530">
        <v>57</v>
      </c>
      <c r="AM508" s="530">
        <v>109</v>
      </c>
      <c r="AN508" s="530">
        <v>63</v>
      </c>
      <c r="AO508" s="530">
        <v>0</v>
      </c>
      <c r="AP508" s="530">
        <v>0</v>
      </c>
      <c r="AQ508" s="530">
        <v>0</v>
      </c>
      <c r="AR508" s="530">
        <v>0</v>
      </c>
      <c r="AS508" s="530">
        <v>0</v>
      </c>
      <c r="AT508" s="530">
        <v>0</v>
      </c>
      <c r="AU508" s="530">
        <v>0</v>
      </c>
      <c r="AV508" s="530">
        <v>0</v>
      </c>
      <c r="AW508" s="530">
        <v>0</v>
      </c>
      <c r="AX508" s="530">
        <v>0</v>
      </c>
      <c r="AY508" s="530">
        <v>0</v>
      </c>
      <c r="AZ508" s="530">
        <v>0</v>
      </c>
      <c r="BA508" s="530">
        <v>555</v>
      </c>
      <c r="BB508" s="530">
        <v>257</v>
      </c>
      <c r="BC508" s="530">
        <v>457</v>
      </c>
      <c r="BD508" s="530">
        <v>136</v>
      </c>
      <c r="BE508" s="530">
        <v>400</v>
      </c>
      <c r="BF508" s="530">
        <v>203</v>
      </c>
      <c r="BG508" s="530">
        <v>334</v>
      </c>
      <c r="BH508" s="530">
        <v>83</v>
      </c>
      <c r="BI508" s="530">
        <v>155</v>
      </c>
      <c r="BJ508" s="530">
        <v>54</v>
      </c>
      <c r="BK508" s="530">
        <v>123</v>
      </c>
      <c r="BL508" s="530">
        <v>53</v>
      </c>
      <c r="BM508" s="530">
        <v>0</v>
      </c>
      <c r="BN508" s="530">
        <v>0</v>
      </c>
      <c r="BO508" s="530">
        <v>0</v>
      </c>
      <c r="BP508" s="530">
        <v>0</v>
      </c>
      <c r="BQ508" s="530">
        <v>0</v>
      </c>
      <c r="BR508" s="530">
        <v>0</v>
      </c>
      <c r="BS508" s="530">
        <v>0</v>
      </c>
      <c r="BT508" s="530">
        <v>0</v>
      </c>
      <c r="BU508" s="530">
        <v>0</v>
      </c>
      <c r="BV508" s="530">
        <v>0</v>
      </c>
      <c r="BW508" s="530">
        <v>0</v>
      </c>
      <c r="BX508" s="530">
        <v>0</v>
      </c>
      <c r="BY508" s="530">
        <v>2</v>
      </c>
      <c r="BZ508" s="530">
        <v>12</v>
      </c>
      <c r="CA508" s="530">
        <v>0</v>
      </c>
    </row>
    <row r="509" spans="1:79" s="477" customFormat="1">
      <c r="A509" s="477" t="s">
        <v>131</v>
      </c>
      <c r="B509" s="477" t="s">
        <v>1894</v>
      </c>
      <c r="C509" s="477">
        <v>2020</v>
      </c>
      <c r="D509" s="477" t="s">
        <v>1934</v>
      </c>
      <c r="E509" s="530">
        <v>1444</v>
      </c>
      <c r="F509" s="530">
        <v>525</v>
      </c>
      <c r="G509" s="530">
        <v>269</v>
      </c>
      <c r="H509" s="530">
        <v>380</v>
      </c>
      <c r="I509" s="530">
        <v>87</v>
      </c>
      <c r="J509" s="530">
        <v>0</v>
      </c>
      <c r="K509" s="530">
        <v>0</v>
      </c>
      <c r="L509" s="530">
        <v>0</v>
      </c>
      <c r="M509" s="530">
        <v>0</v>
      </c>
      <c r="N509" s="530">
        <v>55</v>
      </c>
      <c r="O509" s="530">
        <v>12</v>
      </c>
      <c r="P509" s="530">
        <v>43</v>
      </c>
      <c r="Q509" s="530">
        <v>0</v>
      </c>
      <c r="R509" s="530">
        <v>0</v>
      </c>
      <c r="S509" s="530">
        <v>0</v>
      </c>
      <c r="T509" s="530">
        <v>0</v>
      </c>
      <c r="U509" s="530">
        <v>0</v>
      </c>
      <c r="V509" s="530">
        <v>0</v>
      </c>
      <c r="W509" s="530">
        <v>0</v>
      </c>
      <c r="X509" s="530">
        <v>0</v>
      </c>
      <c r="Y509" s="530">
        <v>0</v>
      </c>
      <c r="Z509" s="530">
        <v>0</v>
      </c>
      <c r="AA509" s="530">
        <v>0</v>
      </c>
      <c r="AB509" s="530">
        <v>0</v>
      </c>
      <c r="AC509" s="530">
        <v>192</v>
      </c>
      <c r="AD509" s="530">
        <v>57</v>
      </c>
      <c r="AE509" s="530">
        <v>129</v>
      </c>
      <c r="AF509" s="530">
        <v>67</v>
      </c>
      <c r="AG509" s="530">
        <v>36</v>
      </c>
      <c r="AH509" s="530">
        <v>10</v>
      </c>
      <c r="AI509" s="530">
        <v>12</v>
      </c>
      <c r="AJ509" s="530">
        <v>11</v>
      </c>
      <c r="AK509" s="530">
        <v>156</v>
      </c>
      <c r="AL509" s="530">
        <v>47</v>
      </c>
      <c r="AM509" s="530">
        <v>117</v>
      </c>
      <c r="AN509" s="530">
        <v>56</v>
      </c>
      <c r="AO509" s="530">
        <v>0</v>
      </c>
      <c r="AP509" s="530">
        <v>0</v>
      </c>
      <c r="AQ509" s="530">
        <v>0</v>
      </c>
      <c r="AR509" s="530">
        <v>0</v>
      </c>
      <c r="AS509" s="530">
        <v>0</v>
      </c>
      <c r="AT509" s="530">
        <v>0</v>
      </c>
      <c r="AU509" s="530">
        <v>0</v>
      </c>
      <c r="AV509" s="530">
        <v>0</v>
      </c>
      <c r="AW509" s="530">
        <v>0</v>
      </c>
      <c r="AX509" s="530">
        <v>0</v>
      </c>
      <c r="AY509" s="530">
        <v>0</v>
      </c>
      <c r="AZ509" s="530">
        <v>0</v>
      </c>
      <c r="BA509" s="530">
        <v>592</v>
      </c>
      <c r="BB509" s="530">
        <v>300</v>
      </c>
      <c r="BC509" s="530">
        <v>449</v>
      </c>
      <c r="BD509" s="530">
        <v>138</v>
      </c>
      <c r="BE509" s="530">
        <v>431</v>
      </c>
      <c r="BF509" s="530">
        <v>213</v>
      </c>
      <c r="BG509" s="530">
        <v>319</v>
      </c>
      <c r="BH509" s="530">
        <v>84</v>
      </c>
      <c r="BI509" s="530">
        <v>161</v>
      </c>
      <c r="BJ509" s="530">
        <v>87</v>
      </c>
      <c r="BK509" s="530">
        <v>130</v>
      </c>
      <c r="BL509" s="530">
        <v>54</v>
      </c>
      <c r="BM509" s="530">
        <v>0</v>
      </c>
      <c r="BN509" s="530">
        <v>0</v>
      </c>
      <c r="BO509" s="530">
        <v>0</v>
      </c>
      <c r="BP509" s="530">
        <v>0</v>
      </c>
      <c r="BQ509" s="530">
        <v>0</v>
      </c>
      <c r="BR509" s="530">
        <v>0</v>
      </c>
      <c r="BS509" s="530">
        <v>0</v>
      </c>
      <c r="BT509" s="530">
        <v>0</v>
      </c>
      <c r="BU509" s="530">
        <v>0</v>
      </c>
      <c r="BV509" s="530">
        <v>0</v>
      </c>
      <c r="BW509" s="530">
        <v>0</v>
      </c>
      <c r="BX509" s="530">
        <v>0</v>
      </c>
      <c r="BY509" s="530">
        <v>3</v>
      </c>
      <c r="BZ509" s="530">
        <v>9</v>
      </c>
      <c r="CA509" s="530">
        <v>0</v>
      </c>
    </row>
    <row r="510" spans="1:79" s="477" customFormat="1">
      <c r="A510" s="477" t="s">
        <v>131</v>
      </c>
      <c r="B510" s="477" t="s">
        <v>1894</v>
      </c>
      <c r="C510" s="477">
        <v>2021</v>
      </c>
      <c r="D510" s="477" t="s">
        <v>1934</v>
      </c>
      <c r="E510" s="530">
        <v>1424</v>
      </c>
      <c r="F510" s="530">
        <v>641</v>
      </c>
      <c r="G510" s="530">
        <v>400</v>
      </c>
      <c r="H510" s="530">
        <v>394</v>
      </c>
      <c r="I510" s="530">
        <v>75</v>
      </c>
      <c r="J510" s="530">
        <v>0</v>
      </c>
      <c r="K510" s="530">
        <v>0</v>
      </c>
      <c r="L510" s="530">
        <v>0</v>
      </c>
      <c r="M510" s="530">
        <v>0</v>
      </c>
      <c r="N510" s="530">
        <v>60</v>
      </c>
      <c r="O510" s="530">
        <v>14</v>
      </c>
      <c r="P510" s="530">
        <v>46</v>
      </c>
      <c r="Q510" s="530">
        <v>0</v>
      </c>
      <c r="R510" s="530">
        <v>0</v>
      </c>
      <c r="S510" s="530">
        <v>0</v>
      </c>
      <c r="T510" s="530">
        <v>0</v>
      </c>
      <c r="U510" s="530">
        <v>0</v>
      </c>
      <c r="V510" s="530">
        <v>0</v>
      </c>
      <c r="W510" s="530">
        <v>0</v>
      </c>
      <c r="X510" s="530">
        <v>0</v>
      </c>
      <c r="Y510" s="530">
        <v>0</v>
      </c>
      <c r="Z510" s="530">
        <v>0</v>
      </c>
      <c r="AA510" s="530">
        <v>0</v>
      </c>
      <c r="AB510" s="530">
        <v>0</v>
      </c>
      <c r="AC510" s="530">
        <v>159</v>
      </c>
      <c r="AD510" s="530">
        <v>65</v>
      </c>
      <c r="AE510" s="530">
        <v>101</v>
      </c>
      <c r="AF510" s="530">
        <v>63</v>
      </c>
      <c r="AG510" s="530">
        <v>62</v>
      </c>
      <c r="AH510" s="530">
        <v>15</v>
      </c>
      <c r="AI510" s="530">
        <v>20</v>
      </c>
      <c r="AJ510" s="530">
        <v>28</v>
      </c>
      <c r="AK510" s="530">
        <v>97</v>
      </c>
      <c r="AL510" s="530">
        <v>50</v>
      </c>
      <c r="AM510" s="530">
        <v>81</v>
      </c>
      <c r="AN510" s="530">
        <v>35</v>
      </c>
      <c r="AO510" s="530">
        <v>0</v>
      </c>
      <c r="AP510" s="530">
        <v>0</v>
      </c>
      <c r="AQ510" s="530">
        <v>0</v>
      </c>
      <c r="AR510" s="530">
        <v>0</v>
      </c>
      <c r="AS510" s="530">
        <v>0</v>
      </c>
      <c r="AT510" s="530">
        <v>0</v>
      </c>
      <c r="AU510" s="530">
        <v>0</v>
      </c>
      <c r="AV510" s="530">
        <v>0</v>
      </c>
      <c r="AW510" s="530">
        <v>0</v>
      </c>
      <c r="AX510" s="530">
        <v>0</v>
      </c>
      <c r="AY510" s="530">
        <v>0</v>
      </c>
      <c r="AZ510" s="530">
        <v>0</v>
      </c>
      <c r="BA510" s="530">
        <v>850</v>
      </c>
      <c r="BB510" s="530">
        <v>611</v>
      </c>
      <c r="BC510" s="530">
        <v>585</v>
      </c>
      <c r="BD510" s="530">
        <v>186</v>
      </c>
      <c r="BE510" s="530">
        <v>644</v>
      </c>
      <c r="BF510" s="530">
        <v>492</v>
      </c>
      <c r="BG510" s="530">
        <v>418</v>
      </c>
      <c r="BH510" s="530">
        <v>112</v>
      </c>
      <c r="BI510" s="530">
        <v>206</v>
      </c>
      <c r="BJ510" s="530">
        <v>119</v>
      </c>
      <c r="BK510" s="530">
        <v>167</v>
      </c>
      <c r="BL510" s="530">
        <v>74</v>
      </c>
      <c r="BM510" s="530">
        <v>0</v>
      </c>
      <c r="BN510" s="530">
        <v>0</v>
      </c>
      <c r="BO510" s="530">
        <v>0</v>
      </c>
      <c r="BP510" s="530">
        <v>0</v>
      </c>
      <c r="BQ510" s="530">
        <v>0</v>
      </c>
      <c r="BR510" s="530">
        <v>0</v>
      </c>
      <c r="BS510" s="530">
        <v>0</v>
      </c>
      <c r="BT510" s="530">
        <v>0</v>
      </c>
      <c r="BU510" s="530">
        <v>0</v>
      </c>
      <c r="BV510" s="530">
        <v>0</v>
      </c>
      <c r="BW510" s="530">
        <v>0</v>
      </c>
      <c r="BX510" s="530">
        <v>0</v>
      </c>
      <c r="BY510" s="530">
        <v>2</v>
      </c>
      <c r="BZ510" s="530">
        <v>17</v>
      </c>
      <c r="CA510" s="530">
        <v>0</v>
      </c>
    </row>
    <row r="511" spans="1:79" s="477" customFormat="1">
      <c r="A511" s="477" t="s">
        <v>131</v>
      </c>
      <c r="B511" s="477" t="s">
        <v>1894</v>
      </c>
      <c r="C511" s="477">
        <v>2022</v>
      </c>
      <c r="D511" s="477" t="s">
        <v>1934</v>
      </c>
      <c r="E511" s="530">
        <v>1215</v>
      </c>
      <c r="F511" s="530">
        <v>832</v>
      </c>
      <c r="G511" s="530">
        <v>652</v>
      </c>
      <c r="H511" s="530">
        <v>479</v>
      </c>
      <c r="I511" s="530">
        <v>103</v>
      </c>
      <c r="J511" s="530">
        <v>0</v>
      </c>
      <c r="K511" s="530">
        <v>0</v>
      </c>
      <c r="L511" s="530">
        <v>0</v>
      </c>
      <c r="M511" s="530">
        <v>0</v>
      </c>
      <c r="N511" s="530">
        <v>138</v>
      </c>
      <c r="O511" s="530">
        <v>89</v>
      </c>
      <c r="P511" s="530">
        <v>49</v>
      </c>
      <c r="Q511" s="530">
        <v>0</v>
      </c>
      <c r="R511" s="530">
        <v>0</v>
      </c>
      <c r="S511" s="530">
        <v>0</v>
      </c>
      <c r="T511" s="530">
        <v>0</v>
      </c>
      <c r="U511" s="530">
        <v>0</v>
      </c>
      <c r="V511" s="530">
        <v>0</v>
      </c>
      <c r="W511" s="530">
        <v>0</v>
      </c>
      <c r="X511" s="530">
        <v>0</v>
      </c>
      <c r="Y511" s="530">
        <v>0</v>
      </c>
      <c r="Z511" s="530">
        <v>0</v>
      </c>
      <c r="AA511" s="530">
        <v>0</v>
      </c>
      <c r="AB511" s="530">
        <v>0</v>
      </c>
      <c r="AC511" s="530">
        <v>144</v>
      </c>
      <c r="AD511" s="530">
        <v>64</v>
      </c>
      <c r="AE511" s="530">
        <v>77</v>
      </c>
      <c r="AF511" s="530">
        <v>54</v>
      </c>
      <c r="AG511" s="530">
        <v>53</v>
      </c>
      <c r="AH511" s="530">
        <v>9</v>
      </c>
      <c r="AI511" s="530">
        <v>12</v>
      </c>
      <c r="AJ511" s="530">
        <v>24</v>
      </c>
      <c r="AK511" s="530">
        <v>91</v>
      </c>
      <c r="AL511" s="530">
        <v>55</v>
      </c>
      <c r="AM511" s="530">
        <v>65</v>
      </c>
      <c r="AN511" s="530">
        <v>30</v>
      </c>
      <c r="AO511" s="530">
        <v>0</v>
      </c>
      <c r="AP511" s="530">
        <v>0</v>
      </c>
      <c r="AQ511" s="530">
        <v>0</v>
      </c>
      <c r="AR511" s="530">
        <v>0</v>
      </c>
      <c r="AS511" s="530">
        <v>0</v>
      </c>
      <c r="AT511" s="530">
        <v>0</v>
      </c>
      <c r="AU511" s="530">
        <v>0</v>
      </c>
      <c r="AV511" s="530">
        <v>0</v>
      </c>
      <c r="AW511" s="530">
        <v>0</v>
      </c>
      <c r="AX511" s="530">
        <v>0</v>
      </c>
      <c r="AY511" s="530">
        <v>0</v>
      </c>
      <c r="AZ511" s="530">
        <v>0</v>
      </c>
      <c r="BA511" s="530">
        <v>1053</v>
      </c>
      <c r="BB511" s="530">
        <v>847</v>
      </c>
      <c r="BC511" s="530">
        <v>588</v>
      </c>
      <c r="BD511" s="530">
        <v>181</v>
      </c>
      <c r="BE511" s="530">
        <v>851</v>
      </c>
      <c r="BF511" s="530">
        <v>723</v>
      </c>
      <c r="BG511" s="530">
        <v>431</v>
      </c>
      <c r="BH511" s="530">
        <v>113</v>
      </c>
      <c r="BI511" s="530">
        <v>202</v>
      </c>
      <c r="BJ511" s="530">
        <v>124</v>
      </c>
      <c r="BK511" s="530">
        <v>157</v>
      </c>
      <c r="BL511" s="530">
        <v>68</v>
      </c>
      <c r="BM511" s="530">
        <v>0</v>
      </c>
      <c r="BN511" s="530">
        <v>0</v>
      </c>
      <c r="BO511" s="530">
        <v>0</v>
      </c>
      <c r="BP511" s="530">
        <v>0</v>
      </c>
      <c r="BQ511" s="530">
        <v>0</v>
      </c>
      <c r="BR511" s="530">
        <v>0</v>
      </c>
      <c r="BS511" s="530">
        <v>0</v>
      </c>
      <c r="BT511" s="530">
        <v>0</v>
      </c>
      <c r="BU511" s="530">
        <v>0</v>
      </c>
      <c r="BV511" s="530">
        <v>0</v>
      </c>
      <c r="BW511" s="530">
        <v>0</v>
      </c>
      <c r="BX511" s="530">
        <v>0</v>
      </c>
      <c r="BY511" s="530">
        <v>4</v>
      </c>
      <c r="BZ511" s="530">
        <v>36</v>
      </c>
      <c r="CA511" s="530">
        <v>0</v>
      </c>
    </row>
    <row r="512" spans="1:79" s="477" customFormat="1">
      <c r="A512" s="477" t="s">
        <v>131</v>
      </c>
      <c r="B512" s="477" t="s">
        <v>1894</v>
      </c>
      <c r="C512" s="477">
        <v>2023</v>
      </c>
      <c r="D512" s="477" t="s">
        <v>1934</v>
      </c>
      <c r="E512" s="530">
        <v>1278</v>
      </c>
      <c r="F512" s="530">
        <v>973</v>
      </c>
      <c r="G512" s="530">
        <v>847</v>
      </c>
      <c r="H512" s="530">
        <v>399</v>
      </c>
      <c r="I512" s="530">
        <v>91</v>
      </c>
      <c r="J512" s="530">
        <v>0</v>
      </c>
      <c r="K512" s="530">
        <v>0</v>
      </c>
      <c r="L512" s="530">
        <v>0</v>
      </c>
      <c r="M512" s="530">
        <v>0</v>
      </c>
      <c r="N512" s="530">
        <v>0</v>
      </c>
      <c r="O512" s="530">
        <v>0</v>
      </c>
      <c r="P512" s="530">
        <v>0</v>
      </c>
      <c r="Q512" s="530">
        <v>326</v>
      </c>
      <c r="R512" s="530">
        <v>76</v>
      </c>
      <c r="S512" s="530">
        <v>60</v>
      </c>
      <c r="T512" s="530">
        <v>137</v>
      </c>
      <c r="U512" s="530">
        <v>148</v>
      </c>
      <c r="V512" s="530">
        <v>36</v>
      </c>
      <c r="W512" s="530">
        <v>25</v>
      </c>
      <c r="X512" s="530">
        <v>57</v>
      </c>
      <c r="Y512" s="530">
        <v>178</v>
      </c>
      <c r="Z512" s="530">
        <v>40</v>
      </c>
      <c r="AA512" s="530">
        <v>35</v>
      </c>
      <c r="AB512" s="530">
        <v>80</v>
      </c>
      <c r="AC512" s="530">
        <v>146</v>
      </c>
      <c r="AD512" s="530">
        <v>52</v>
      </c>
      <c r="AE512" s="530">
        <v>85</v>
      </c>
      <c r="AF512" s="530">
        <v>44</v>
      </c>
      <c r="AG512" s="530">
        <v>45</v>
      </c>
      <c r="AH512" s="530">
        <v>11</v>
      </c>
      <c r="AI512" s="530">
        <v>15</v>
      </c>
      <c r="AJ512" s="530">
        <v>17</v>
      </c>
      <c r="AK512" s="530">
        <v>101</v>
      </c>
      <c r="AL512" s="530">
        <v>41</v>
      </c>
      <c r="AM512" s="530">
        <v>70</v>
      </c>
      <c r="AN512" s="530">
        <v>27</v>
      </c>
      <c r="AO512" s="530">
        <v>0</v>
      </c>
      <c r="AP512" s="530">
        <v>0</v>
      </c>
      <c r="AQ512" s="530">
        <v>0</v>
      </c>
      <c r="AR512" s="530">
        <v>0</v>
      </c>
      <c r="AS512" s="530">
        <v>0</v>
      </c>
      <c r="AT512" s="530">
        <v>0</v>
      </c>
      <c r="AU512" s="530">
        <v>0</v>
      </c>
      <c r="AV512" s="530">
        <v>0</v>
      </c>
      <c r="AW512" s="530">
        <v>0</v>
      </c>
      <c r="AX512" s="530">
        <v>0</v>
      </c>
      <c r="AY512" s="530">
        <v>0</v>
      </c>
      <c r="AZ512" s="530">
        <v>0</v>
      </c>
      <c r="BA512" s="530">
        <v>964</v>
      </c>
      <c r="BB512" s="530">
        <v>799</v>
      </c>
      <c r="BC512" s="530">
        <v>520</v>
      </c>
      <c r="BD512" s="530">
        <v>147</v>
      </c>
      <c r="BE512" s="530">
        <v>756</v>
      </c>
      <c r="BF512" s="530">
        <v>666</v>
      </c>
      <c r="BG512" s="530">
        <v>353</v>
      </c>
      <c r="BH512" s="530">
        <v>88</v>
      </c>
      <c r="BI512" s="530">
        <v>208</v>
      </c>
      <c r="BJ512" s="530">
        <v>133</v>
      </c>
      <c r="BK512" s="530">
        <v>167</v>
      </c>
      <c r="BL512" s="530">
        <v>59</v>
      </c>
      <c r="BM512" s="530">
        <v>0</v>
      </c>
      <c r="BN512" s="530">
        <v>0</v>
      </c>
      <c r="BO512" s="530">
        <v>0</v>
      </c>
      <c r="BP512" s="530">
        <v>0</v>
      </c>
      <c r="BQ512" s="530">
        <v>0</v>
      </c>
      <c r="BR512" s="530">
        <v>0</v>
      </c>
      <c r="BS512" s="530">
        <v>0</v>
      </c>
      <c r="BT512" s="530">
        <v>0</v>
      </c>
      <c r="BU512" s="530">
        <v>0</v>
      </c>
      <c r="BV512" s="530">
        <v>0</v>
      </c>
      <c r="BW512" s="530">
        <v>0</v>
      </c>
      <c r="BX512" s="530">
        <v>0</v>
      </c>
      <c r="BY512" s="530">
        <v>4</v>
      </c>
      <c r="BZ512" s="530">
        <v>32</v>
      </c>
      <c r="CA512" s="530">
        <v>0</v>
      </c>
    </row>
    <row r="513" spans="1:79" s="477" customFormat="1">
      <c r="A513" s="477" t="s">
        <v>131</v>
      </c>
      <c r="B513" s="477" t="s">
        <v>1894</v>
      </c>
      <c r="C513" s="477">
        <v>2024</v>
      </c>
      <c r="D513" s="477" t="s">
        <v>1934</v>
      </c>
      <c r="E513" s="530">
        <v>1488</v>
      </c>
      <c r="F513" s="530">
        <v>888</v>
      </c>
      <c r="G513" s="530">
        <v>803</v>
      </c>
      <c r="H513" s="530">
        <v>341</v>
      </c>
      <c r="I513" s="530">
        <v>58</v>
      </c>
      <c r="J513" s="530">
        <v>0</v>
      </c>
      <c r="K513" s="530">
        <v>0</v>
      </c>
      <c r="L513" s="530">
        <v>0</v>
      </c>
      <c r="M513" s="530">
        <v>0</v>
      </c>
      <c r="N513" s="530">
        <v>0</v>
      </c>
      <c r="O513" s="530">
        <v>0</v>
      </c>
      <c r="P513" s="530">
        <v>0</v>
      </c>
      <c r="Q513" s="530">
        <v>52</v>
      </c>
      <c r="R513" s="530">
        <v>11</v>
      </c>
      <c r="S513" s="530">
        <v>4</v>
      </c>
      <c r="T513" s="530">
        <v>21</v>
      </c>
      <c r="U513" s="530">
        <v>0</v>
      </c>
      <c r="V513" s="530">
        <v>0</v>
      </c>
      <c r="W513" s="530">
        <v>0</v>
      </c>
      <c r="X513" s="530">
        <v>0</v>
      </c>
      <c r="Y513" s="530">
        <v>52</v>
      </c>
      <c r="Z513" s="530">
        <v>11</v>
      </c>
      <c r="AA513" s="530">
        <v>4</v>
      </c>
      <c r="AB513" s="530">
        <v>21</v>
      </c>
      <c r="AC513" s="530">
        <v>190</v>
      </c>
      <c r="AD513" s="530">
        <v>73</v>
      </c>
      <c r="AE513" s="530">
        <v>140</v>
      </c>
      <c r="AF513" s="530">
        <v>54</v>
      </c>
      <c r="AG513" s="530">
        <v>24</v>
      </c>
      <c r="AH513" s="530">
        <v>14</v>
      </c>
      <c r="AI513" s="530">
        <v>20</v>
      </c>
      <c r="AJ513" s="530">
        <v>4</v>
      </c>
      <c r="AK513" s="530">
        <v>166</v>
      </c>
      <c r="AL513" s="530">
        <v>59</v>
      </c>
      <c r="AM513" s="530">
        <v>120</v>
      </c>
      <c r="AN513" s="530">
        <v>50</v>
      </c>
      <c r="AO513" s="530">
        <v>0</v>
      </c>
      <c r="AP513" s="530">
        <v>0</v>
      </c>
      <c r="AQ513" s="530">
        <v>0</v>
      </c>
      <c r="AR513" s="530">
        <v>0</v>
      </c>
      <c r="AS513" s="530">
        <v>0</v>
      </c>
      <c r="AT513" s="530">
        <v>0</v>
      </c>
      <c r="AU513" s="530">
        <v>0</v>
      </c>
      <c r="AV513" s="530">
        <v>0</v>
      </c>
      <c r="AW513" s="530">
        <v>0</v>
      </c>
      <c r="AX513" s="530">
        <v>0</v>
      </c>
      <c r="AY513" s="530">
        <v>0</v>
      </c>
      <c r="AZ513" s="530">
        <v>0</v>
      </c>
      <c r="BA513" s="530">
        <v>1151</v>
      </c>
      <c r="BB513" s="530">
        <v>965</v>
      </c>
      <c r="BC513" s="530">
        <v>519</v>
      </c>
      <c r="BD513" s="530">
        <v>142</v>
      </c>
      <c r="BE513" s="530">
        <v>858</v>
      </c>
      <c r="BF513" s="530">
        <v>757</v>
      </c>
      <c r="BG513" s="530">
        <v>298</v>
      </c>
      <c r="BH513" s="530">
        <v>80</v>
      </c>
      <c r="BI513" s="530">
        <v>293</v>
      </c>
      <c r="BJ513" s="530">
        <v>208</v>
      </c>
      <c r="BK513" s="530">
        <v>221</v>
      </c>
      <c r="BL513" s="530">
        <v>62</v>
      </c>
      <c r="BM513" s="530">
        <v>0</v>
      </c>
      <c r="BN513" s="530">
        <v>0</v>
      </c>
      <c r="BO513" s="530">
        <v>0</v>
      </c>
      <c r="BP513" s="530">
        <v>0</v>
      </c>
      <c r="BQ513" s="530">
        <v>0</v>
      </c>
      <c r="BR513" s="530">
        <v>0</v>
      </c>
      <c r="BS513" s="530">
        <v>0</v>
      </c>
      <c r="BT513" s="530">
        <v>0</v>
      </c>
      <c r="BU513" s="530">
        <v>0</v>
      </c>
      <c r="BV513" s="530">
        <v>0</v>
      </c>
      <c r="BW513" s="530">
        <v>0</v>
      </c>
      <c r="BX513" s="530">
        <v>0</v>
      </c>
      <c r="BY513" s="530">
        <v>2</v>
      </c>
      <c r="BZ513" s="530">
        <v>26</v>
      </c>
      <c r="CA513" s="530">
        <v>0</v>
      </c>
    </row>
    <row r="514" spans="1:79" s="477" customFormat="1">
      <c r="A514" s="477" t="s">
        <v>131</v>
      </c>
      <c r="B514" s="477" t="s">
        <v>1894</v>
      </c>
      <c r="C514" s="477">
        <v>2025</v>
      </c>
      <c r="D514" s="477" t="s">
        <v>1935</v>
      </c>
      <c r="E514" s="530">
        <v>1542</v>
      </c>
      <c r="F514" s="530">
        <v>907</v>
      </c>
      <c r="G514" s="530">
        <v>608</v>
      </c>
      <c r="H514" s="530">
        <v>570</v>
      </c>
      <c r="I514" s="530">
        <v>127</v>
      </c>
      <c r="J514" s="530">
        <v>0</v>
      </c>
      <c r="K514" s="530">
        <v>0</v>
      </c>
      <c r="L514" s="530">
        <v>0</v>
      </c>
      <c r="M514" s="530">
        <v>0</v>
      </c>
      <c r="N514" s="530">
        <v>50</v>
      </c>
      <c r="O514" s="530">
        <v>18</v>
      </c>
      <c r="P514" s="530">
        <v>32</v>
      </c>
      <c r="Q514" s="530">
        <v>75</v>
      </c>
      <c r="R514" s="530">
        <v>17</v>
      </c>
      <c r="S514" s="530">
        <v>10</v>
      </c>
      <c r="T514" s="530">
        <v>31</v>
      </c>
      <c r="U514" s="530">
        <v>17</v>
      </c>
      <c r="V514" s="530">
        <v>4</v>
      </c>
      <c r="W514" s="530">
        <v>2</v>
      </c>
      <c r="X514" s="530">
        <v>6</v>
      </c>
      <c r="Y514" s="530">
        <v>58</v>
      </c>
      <c r="Z514" s="530">
        <v>13</v>
      </c>
      <c r="AA514" s="530">
        <v>8</v>
      </c>
      <c r="AB514" s="530">
        <v>25</v>
      </c>
      <c r="AC514" s="530">
        <v>190</v>
      </c>
      <c r="AD514" s="530">
        <v>68</v>
      </c>
      <c r="AE514" s="530">
        <v>118</v>
      </c>
      <c r="AF514" s="530">
        <v>68</v>
      </c>
      <c r="AG514" s="530">
        <v>52</v>
      </c>
      <c r="AH514" s="530">
        <v>13</v>
      </c>
      <c r="AI514" s="530">
        <v>17</v>
      </c>
      <c r="AJ514" s="530">
        <v>20</v>
      </c>
      <c r="AK514" s="530">
        <v>138</v>
      </c>
      <c r="AL514" s="530">
        <v>55</v>
      </c>
      <c r="AM514" s="530">
        <v>101</v>
      </c>
      <c r="AN514" s="530">
        <v>48</v>
      </c>
      <c r="AO514" s="530">
        <v>0</v>
      </c>
      <c r="AP514" s="530">
        <v>0</v>
      </c>
      <c r="AQ514" s="530">
        <v>0</v>
      </c>
      <c r="AR514" s="530">
        <v>0</v>
      </c>
      <c r="AS514" s="530">
        <v>0</v>
      </c>
      <c r="AT514" s="530">
        <v>0</v>
      </c>
      <c r="AU514" s="530">
        <v>0</v>
      </c>
      <c r="AV514" s="530">
        <v>0</v>
      </c>
      <c r="AW514" s="530">
        <v>0</v>
      </c>
      <c r="AX514" s="530">
        <v>0</v>
      </c>
      <c r="AY514" s="530">
        <v>0</v>
      </c>
      <c r="AZ514" s="530">
        <v>0</v>
      </c>
      <c r="BA514" s="530">
        <v>1178</v>
      </c>
      <c r="BB514" s="530">
        <v>780</v>
      </c>
      <c r="BC514" s="530">
        <v>780</v>
      </c>
      <c r="BD514" s="530">
        <v>244</v>
      </c>
      <c r="BE514" s="530">
        <v>889</v>
      </c>
      <c r="BF514" s="530">
        <v>618</v>
      </c>
      <c r="BG514" s="530">
        <v>545</v>
      </c>
      <c r="BH514" s="530">
        <v>147</v>
      </c>
      <c r="BI514" s="530">
        <v>289</v>
      </c>
      <c r="BJ514" s="530">
        <v>162</v>
      </c>
      <c r="BK514" s="530">
        <v>235</v>
      </c>
      <c r="BL514" s="530">
        <v>97</v>
      </c>
      <c r="BM514" s="530">
        <v>0</v>
      </c>
      <c r="BN514" s="530">
        <v>0</v>
      </c>
      <c r="BO514" s="530">
        <v>0</v>
      </c>
      <c r="BP514" s="530">
        <v>0</v>
      </c>
      <c r="BQ514" s="530">
        <v>0</v>
      </c>
      <c r="BR514" s="530">
        <v>0</v>
      </c>
      <c r="BS514" s="530">
        <v>0</v>
      </c>
      <c r="BT514" s="530">
        <v>0</v>
      </c>
      <c r="BU514" s="530">
        <v>0</v>
      </c>
      <c r="BV514" s="530">
        <v>0</v>
      </c>
      <c r="BW514" s="530">
        <v>0</v>
      </c>
      <c r="BX514" s="530">
        <v>0</v>
      </c>
      <c r="BY514" s="530">
        <v>2</v>
      </c>
      <c r="BZ514" s="530">
        <v>26</v>
      </c>
      <c r="CA514" s="530">
        <v>0</v>
      </c>
    </row>
    <row r="515" spans="1:79" s="477" customFormat="1">
      <c r="A515" s="477" t="s">
        <v>131</v>
      </c>
      <c r="B515" s="477" t="s">
        <v>1894</v>
      </c>
      <c r="C515" s="477">
        <v>2026</v>
      </c>
      <c r="D515" s="477" t="s">
        <v>1935</v>
      </c>
      <c r="E515" s="530">
        <v>1589</v>
      </c>
      <c r="F515" s="530">
        <v>907</v>
      </c>
      <c r="G515" s="530">
        <v>608</v>
      </c>
      <c r="H515" s="530">
        <v>570</v>
      </c>
      <c r="I515" s="530">
        <v>127</v>
      </c>
      <c r="J515" s="530">
        <v>0</v>
      </c>
      <c r="K515" s="530">
        <v>0</v>
      </c>
      <c r="L515" s="530">
        <v>0</v>
      </c>
      <c r="M515" s="530">
        <v>0</v>
      </c>
      <c r="N515" s="530">
        <v>50</v>
      </c>
      <c r="O515" s="530">
        <v>18</v>
      </c>
      <c r="P515" s="530">
        <v>32</v>
      </c>
      <c r="Q515" s="530">
        <v>75</v>
      </c>
      <c r="R515" s="530">
        <v>17</v>
      </c>
      <c r="S515" s="530">
        <v>10</v>
      </c>
      <c r="T515" s="530">
        <v>31</v>
      </c>
      <c r="U515" s="530">
        <v>17</v>
      </c>
      <c r="V515" s="530">
        <v>4</v>
      </c>
      <c r="W515" s="530">
        <v>2</v>
      </c>
      <c r="X515" s="530">
        <v>6</v>
      </c>
      <c r="Y515" s="530">
        <v>58</v>
      </c>
      <c r="Z515" s="530">
        <v>13</v>
      </c>
      <c r="AA515" s="530">
        <v>8</v>
      </c>
      <c r="AB515" s="530">
        <v>25</v>
      </c>
      <c r="AC515" s="530">
        <v>190</v>
      </c>
      <c r="AD515" s="530">
        <v>68</v>
      </c>
      <c r="AE515" s="530">
        <v>118</v>
      </c>
      <c r="AF515" s="530">
        <v>68</v>
      </c>
      <c r="AG515" s="530">
        <v>52</v>
      </c>
      <c r="AH515" s="530">
        <v>13</v>
      </c>
      <c r="AI515" s="530">
        <v>17</v>
      </c>
      <c r="AJ515" s="530">
        <v>20</v>
      </c>
      <c r="AK515" s="530">
        <v>138</v>
      </c>
      <c r="AL515" s="530">
        <v>55</v>
      </c>
      <c r="AM515" s="530">
        <v>101</v>
      </c>
      <c r="AN515" s="530">
        <v>48</v>
      </c>
      <c r="AO515" s="530">
        <v>0</v>
      </c>
      <c r="AP515" s="530">
        <v>0</v>
      </c>
      <c r="AQ515" s="530">
        <v>0</v>
      </c>
      <c r="AR515" s="530">
        <v>0</v>
      </c>
      <c r="AS515" s="530">
        <v>0</v>
      </c>
      <c r="AT515" s="530">
        <v>0</v>
      </c>
      <c r="AU515" s="530">
        <v>0</v>
      </c>
      <c r="AV515" s="530">
        <v>0</v>
      </c>
      <c r="AW515" s="530">
        <v>0</v>
      </c>
      <c r="AX515" s="530">
        <v>0</v>
      </c>
      <c r="AY515" s="530">
        <v>0</v>
      </c>
      <c r="AZ515" s="530">
        <v>0</v>
      </c>
      <c r="BA515" s="530">
        <v>1178</v>
      </c>
      <c r="BB515" s="530">
        <v>780</v>
      </c>
      <c r="BC515" s="530">
        <v>780</v>
      </c>
      <c r="BD515" s="530">
        <v>244</v>
      </c>
      <c r="BE515" s="530">
        <v>889</v>
      </c>
      <c r="BF515" s="530">
        <v>618</v>
      </c>
      <c r="BG515" s="530">
        <v>545</v>
      </c>
      <c r="BH515" s="530">
        <v>147</v>
      </c>
      <c r="BI515" s="530">
        <v>289</v>
      </c>
      <c r="BJ515" s="530">
        <v>162</v>
      </c>
      <c r="BK515" s="530">
        <v>235</v>
      </c>
      <c r="BL515" s="530">
        <v>97</v>
      </c>
      <c r="BM515" s="530">
        <v>0</v>
      </c>
      <c r="BN515" s="530">
        <v>0</v>
      </c>
      <c r="BO515" s="530">
        <v>0</v>
      </c>
      <c r="BP515" s="530">
        <v>0</v>
      </c>
      <c r="BQ515" s="530">
        <v>0</v>
      </c>
      <c r="BR515" s="530">
        <v>0</v>
      </c>
      <c r="BS515" s="530">
        <v>0</v>
      </c>
      <c r="BT515" s="530">
        <v>0</v>
      </c>
      <c r="BU515" s="530">
        <v>0</v>
      </c>
      <c r="BV515" s="530">
        <v>0</v>
      </c>
      <c r="BW515" s="530">
        <v>0</v>
      </c>
      <c r="BX515" s="530">
        <v>0</v>
      </c>
      <c r="BY515" s="530">
        <v>2</v>
      </c>
      <c r="BZ515" s="530">
        <v>26</v>
      </c>
      <c r="CA515" s="530">
        <v>0</v>
      </c>
    </row>
    <row r="516" spans="1:79" s="477" customFormat="1">
      <c r="A516" s="477" t="s">
        <v>131</v>
      </c>
      <c r="B516" s="477" t="s">
        <v>1894</v>
      </c>
      <c r="C516" s="477">
        <v>2024</v>
      </c>
      <c r="D516" s="477" t="s">
        <v>1937</v>
      </c>
      <c r="E516" s="530">
        <f t="shared" ref="E516:AJ516" si="126">E513</f>
        <v>1488</v>
      </c>
      <c r="F516" s="530">
        <f t="shared" si="126"/>
        <v>888</v>
      </c>
      <c r="G516" s="530">
        <f t="shared" si="126"/>
        <v>803</v>
      </c>
      <c r="H516" s="530">
        <f t="shared" si="126"/>
        <v>341</v>
      </c>
      <c r="I516" s="530">
        <f t="shared" si="126"/>
        <v>58</v>
      </c>
      <c r="J516" s="530">
        <f t="shared" si="126"/>
        <v>0</v>
      </c>
      <c r="K516" s="530">
        <f t="shared" si="126"/>
        <v>0</v>
      </c>
      <c r="L516" s="530">
        <f t="shared" si="126"/>
        <v>0</v>
      </c>
      <c r="M516" s="530">
        <f t="shared" si="126"/>
        <v>0</v>
      </c>
      <c r="N516" s="530">
        <f t="shared" si="126"/>
        <v>0</v>
      </c>
      <c r="O516" s="530">
        <f t="shared" si="126"/>
        <v>0</v>
      </c>
      <c r="P516" s="530">
        <f t="shared" si="126"/>
        <v>0</v>
      </c>
      <c r="Q516" s="530">
        <f t="shared" si="126"/>
        <v>52</v>
      </c>
      <c r="R516" s="530">
        <f t="shared" si="126"/>
        <v>11</v>
      </c>
      <c r="S516" s="530">
        <f t="shared" si="126"/>
        <v>4</v>
      </c>
      <c r="T516" s="530">
        <f t="shared" si="126"/>
        <v>21</v>
      </c>
      <c r="U516" s="530">
        <f t="shared" si="126"/>
        <v>0</v>
      </c>
      <c r="V516" s="530">
        <f t="shared" si="126"/>
        <v>0</v>
      </c>
      <c r="W516" s="530">
        <f t="shared" si="126"/>
        <v>0</v>
      </c>
      <c r="X516" s="530">
        <f t="shared" si="126"/>
        <v>0</v>
      </c>
      <c r="Y516" s="530">
        <f t="shared" si="126"/>
        <v>52</v>
      </c>
      <c r="Z516" s="530">
        <f t="shared" si="126"/>
        <v>11</v>
      </c>
      <c r="AA516" s="530">
        <f t="shared" si="126"/>
        <v>4</v>
      </c>
      <c r="AB516" s="530">
        <f t="shared" si="126"/>
        <v>21</v>
      </c>
      <c r="AC516" s="530">
        <f t="shared" si="126"/>
        <v>190</v>
      </c>
      <c r="AD516" s="530">
        <f t="shared" si="126"/>
        <v>73</v>
      </c>
      <c r="AE516" s="530">
        <f t="shared" si="126"/>
        <v>140</v>
      </c>
      <c r="AF516" s="530">
        <f t="shared" si="126"/>
        <v>54</v>
      </c>
      <c r="AG516" s="530">
        <f t="shared" si="126"/>
        <v>24</v>
      </c>
      <c r="AH516" s="530">
        <f t="shared" si="126"/>
        <v>14</v>
      </c>
      <c r="AI516" s="530">
        <f t="shared" si="126"/>
        <v>20</v>
      </c>
      <c r="AJ516" s="530">
        <f t="shared" si="126"/>
        <v>4</v>
      </c>
      <c r="AK516" s="530">
        <f t="shared" ref="AK516:BP516" si="127">AK513</f>
        <v>166</v>
      </c>
      <c r="AL516" s="530">
        <f t="shared" si="127"/>
        <v>59</v>
      </c>
      <c r="AM516" s="530">
        <f t="shared" si="127"/>
        <v>120</v>
      </c>
      <c r="AN516" s="530">
        <f t="shared" si="127"/>
        <v>50</v>
      </c>
      <c r="AO516" s="530">
        <f t="shared" si="127"/>
        <v>0</v>
      </c>
      <c r="AP516" s="530">
        <f t="shared" si="127"/>
        <v>0</v>
      </c>
      <c r="AQ516" s="530">
        <f t="shared" si="127"/>
        <v>0</v>
      </c>
      <c r="AR516" s="530">
        <f t="shared" si="127"/>
        <v>0</v>
      </c>
      <c r="AS516" s="530">
        <f t="shared" si="127"/>
        <v>0</v>
      </c>
      <c r="AT516" s="530">
        <f t="shared" si="127"/>
        <v>0</v>
      </c>
      <c r="AU516" s="530">
        <f t="shared" si="127"/>
        <v>0</v>
      </c>
      <c r="AV516" s="530">
        <f t="shared" si="127"/>
        <v>0</v>
      </c>
      <c r="AW516" s="530">
        <f t="shared" si="127"/>
        <v>0</v>
      </c>
      <c r="AX516" s="530">
        <f t="shared" si="127"/>
        <v>0</v>
      </c>
      <c r="AY516" s="530">
        <f t="shared" si="127"/>
        <v>0</v>
      </c>
      <c r="AZ516" s="530">
        <f t="shared" si="127"/>
        <v>0</v>
      </c>
      <c r="BA516" s="530">
        <f t="shared" si="127"/>
        <v>1151</v>
      </c>
      <c r="BB516" s="530">
        <f t="shared" si="127"/>
        <v>965</v>
      </c>
      <c r="BC516" s="530">
        <f t="shared" si="127"/>
        <v>519</v>
      </c>
      <c r="BD516" s="530">
        <f t="shared" si="127"/>
        <v>142</v>
      </c>
      <c r="BE516" s="530">
        <f t="shared" si="127"/>
        <v>858</v>
      </c>
      <c r="BF516" s="530">
        <f t="shared" si="127"/>
        <v>757</v>
      </c>
      <c r="BG516" s="530">
        <f t="shared" si="127"/>
        <v>298</v>
      </c>
      <c r="BH516" s="530">
        <f t="shared" si="127"/>
        <v>80</v>
      </c>
      <c r="BI516" s="530">
        <f t="shared" si="127"/>
        <v>293</v>
      </c>
      <c r="BJ516" s="530">
        <f t="shared" si="127"/>
        <v>208</v>
      </c>
      <c r="BK516" s="530">
        <f t="shared" si="127"/>
        <v>221</v>
      </c>
      <c r="BL516" s="530">
        <f t="shared" si="127"/>
        <v>62</v>
      </c>
      <c r="BM516" s="530">
        <f t="shared" si="127"/>
        <v>0</v>
      </c>
      <c r="BN516" s="530">
        <f t="shared" si="127"/>
        <v>0</v>
      </c>
      <c r="BO516" s="530">
        <f t="shared" si="127"/>
        <v>0</v>
      </c>
      <c r="BP516" s="530">
        <f t="shared" si="127"/>
        <v>0</v>
      </c>
      <c r="BQ516" s="530">
        <f t="shared" ref="BQ516:BX516" si="128">BQ513</f>
        <v>0</v>
      </c>
      <c r="BR516" s="530">
        <f t="shared" si="128"/>
        <v>0</v>
      </c>
      <c r="BS516" s="530">
        <f t="shared" si="128"/>
        <v>0</v>
      </c>
      <c r="BT516" s="530">
        <f t="shared" si="128"/>
        <v>0</v>
      </c>
      <c r="BU516" s="530">
        <f t="shared" si="128"/>
        <v>0</v>
      </c>
      <c r="BV516" s="530">
        <f t="shared" si="128"/>
        <v>0</v>
      </c>
      <c r="BW516" s="530">
        <f t="shared" si="128"/>
        <v>0</v>
      </c>
      <c r="BX516" s="530">
        <f t="shared" si="128"/>
        <v>0</v>
      </c>
      <c r="BY516" s="530">
        <f>IF(OR(BY512=0,BY512=""), BY513,IF(BY513&gt;(BY512*(1+Dash!$B$6)), BY512*(1+Dash!$B$6), IF(BY513&lt;(BY512*(1-Dash!$B$7)), BY512*(1-Dash!$B$7), BY513)))</f>
        <v>3.8</v>
      </c>
      <c r="BZ516" s="530">
        <f>IF(OR(BZ512=0,BZ512=""), BZ513,IF(BZ513&gt;(BZ512*(1+Dash!$B$6)), BZ512*(1+Dash!$B$6), IF(BZ513&lt;(BZ512*(1-Dash!$B$7)), BZ512*(1-Dash!$B$7), BZ513)))</f>
        <v>30.4</v>
      </c>
      <c r="CA516" s="530">
        <f>IF(OR(CA512=0,CA512=""), CA513,IF(CA513&gt;(CA512*(1+Dash!$B$6)), CA512*(1+Dash!$B$6), IF(CA513&lt;(CA512*(1-Dash!$B$7)), CA512*(1-Dash!$B$7), CA513)))</f>
        <v>0</v>
      </c>
    </row>
    <row r="517" spans="1:79" s="477" customFormat="1">
      <c r="A517" s="477" t="s">
        <v>131</v>
      </c>
      <c r="B517" s="477" t="s">
        <v>1894</v>
      </c>
      <c r="C517" s="477">
        <v>2025</v>
      </c>
      <c r="D517" s="477" t="s">
        <v>1937</v>
      </c>
      <c r="E517" s="530">
        <f>IF(OR(E513=0, E513=""), E514, IF(E514&gt;(E513*(1+Dash!$B$6)), E513*(1+Dash!$B$6), IF(E514&lt;(E513*(1-Dash!$B$7)), E513*(1-Dash!$B$7), E514)))</f>
        <v>1542</v>
      </c>
      <c r="F517" s="530">
        <f>IF(OR(F513=0, F513=""), F514, IF(F514&gt;(F513*(1+Dash!$B$6)), F513*(1+Dash!$B$6), IF(F514&lt;(F513*(1-Dash!$B$7)), F513*(1-Dash!$B$7), F514)))</f>
        <v>907</v>
      </c>
      <c r="G517" s="530">
        <f>IF(OR(G513=0, G513=""), G514, IF(G514&gt;(G513*(1+Dash!$B$6)), G513*(1+Dash!$B$6), IF(G514&lt;(G513*(1-Dash!$B$7)), G513*(1-Dash!$B$7), G514)))</f>
        <v>762.84999999999991</v>
      </c>
      <c r="H517" s="530">
        <f>IF(OR(H513=0, H513=""), H514, IF(H514&gt;(H513*(1+Dash!$B$6)), H513*(1+Dash!$B$6), IF(H514&lt;(H513*(1-Dash!$B$7)), H513*(1-Dash!$B$7), H514)))</f>
        <v>375.1</v>
      </c>
      <c r="I517" s="530">
        <f>IF(OR(I513=0, I513=""), I514, IF(I514&gt;(I513*(1+Dash!$B$6)), I513*(1+Dash!$B$6), IF(I514&lt;(I513*(1-Dash!$B$7)), I513*(1-Dash!$B$7), I514)))</f>
        <v>63.800000000000004</v>
      </c>
      <c r="J517" s="530">
        <f>IF(OR(J513=0, J513=""), J514, IF(J514&gt;(J513*(1+Dash!$B$6)), J513*(1+Dash!$B$6), IF(J514&lt;(J513*(1-Dash!$B$7)), J513*(1-Dash!$B$7), J514)))</f>
        <v>0</v>
      </c>
      <c r="K517" s="530">
        <f>IF(OR(K513=0, K513=""), K514, IF(K514&gt;(K513*(1+Dash!$B$6)), K513*(1+Dash!$B$6), IF(K514&lt;(K513*(1-Dash!$B$7)), K513*(1-Dash!$B$7), K514)))</f>
        <v>0</v>
      </c>
      <c r="L517" s="530">
        <f>IF(OR(L513=0, L513=""), L514, IF(L514&gt;(L513*(1+Dash!$B$6)), L513*(1+Dash!$B$6), IF(L514&lt;(L513*(1-Dash!$B$7)), L513*(1-Dash!$B$7), L514)))</f>
        <v>0</v>
      </c>
      <c r="M517" s="530">
        <f>IF(OR(M513=0, M513=""), M514, IF(M514&gt;(M513*(1+Dash!$B$6)), M513*(1+Dash!$B$6), IF(M514&lt;(M513*(1-Dash!$B$7)), M513*(1-Dash!$B$7), M514)))</f>
        <v>0</v>
      </c>
      <c r="N517" s="530">
        <f>IF(OR(N513=0, N513=""), N514, IF(N514&gt;(N513*(1+Dash!$B$6)), N513*(1+Dash!$B$6), IF(N514&lt;(N513*(1-Dash!$B$7)), N513*(1-Dash!$B$7), N514)))</f>
        <v>50</v>
      </c>
      <c r="O517" s="530">
        <f>IF(OR(O513=0, O513=""), O514, IF(O514&gt;(O513*(1+Dash!$B$6)), O513*(1+Dash!$B$6), IF(O514&lt;(O513*(1-Dash!$B$7)), O513*(1-Dash!$B$7), O514)))</f>
        <v>18</v>
      </c>
      <c r="P517" s="530">
        <f>IF(OR(P513=0, P513=""), P514, IF(P514&gt;(P513*(1+Dash!$B$6)), P513*(1+Dash!$B$6), IF(P514&lt;(P513*(1-Dash!$B$7)), P513*(1-Dash!$B$7), P514)))</f>
        <v>32</v>
      </c>
      <c r="Q517" s="530">
        <f>IF(OR(Q513=0, Q513=""), Q514, IF(Q514&gt;(Q513*(1+Dash!$B$6)), Q513*(1+Dash!$B$6), IF(Q514&lt;(Q513*(1-Dash!$B$7)), Q513*(1-Dash!$B$7), Q514)))</f>
        <v>57.2</v>
      </c>
      <c r="R517" s="530">
        <f>IF(OR(R513=0, R513=""), R514, IF(R514&gt;(R513*(1+Dash!$B$6)), R513*(1+Dash!$B$6), IF(R514&lt;(R513*(1-Dash!$B$7)), R513*(1-Dash!$B$7), R514)))</f>
        <v>12.100000000000001</v>
      </c>
      <c r="S517" s="530">
        <f>IF(OR(S513=0, S513=""), S514, IF(S514&gt;(S513*(1+Dash!$B$6)), S513*(1+Dash!$B$6), IF(S514&lt;(S513*(1-Dash!$B$7)), S513*(1-Dash!$B$7), S514)))</f>
        <v>4.4000000000000004</v>
      </c>
      <c r="T517" s="530">
        <f>IF(OR(T513=0, T513=""), T514, IF(T514&gt;(T513*(1+Dash!$B$6)), T513*(1+Dash!$B$6), IF(T514&lt;(T513*(1-Dash!$B$7)), T513*(1-Dash!$B$7), T514)))</f>
        <v>23.1</v>
      </c>
      <c r="U517" s="530">
        <f>IF(OR(U513=0, U513=""), U514, IF(U514&gt;(U513*(1+Dash!$B$6)), U513*(1+Dash!$B$6), IF(U514&lt;(U513*(1-Dash!$B$7)), U513*(1-Dash!$B$7), U514)))</f>
        <v>17</v>
      </c>
      <c r="V517" s="530">
        <f>IF(OR(V513=0, V513=""), V514, IF(V514&gt;(V513*(1+Dash!$B$6)), V513*(1+Dash!$B$6), IF(V514&lt;(V513*(1-Dash!$B$7)), V513*(1-Dash!$B$7), V514)))</f>
        <v>4</v>
      </c>
      <c r="W517" s="530">
        <f>IF(OR(W513=0, W513=""), W514, IF(W514&gt;(W513*(1+Dash!$B$6)), W513*(1+Dash!$B$6), IF(W514&lt;(W513*(1-Dash!$B$7)), W513*(1-Dash!$B$7), W514)))</f>
        <v>2</v>
      </c>
      <c r="X517" s="530">
        <f>IF(OR(X513=0, X513=""), X514, IF(X514&gt;(X513*(1+Dash!$B$6)), X513*(1+Dash!$B$6), IF(X514&lt;(X513*(1-Dash!$B$7)), X513*(1-Dash!$B$7), X514)))</f>
        <v>6</v>
      </c>
      <c r="Y517" s="530">
        <f>IF(OR(Y513=0, Y513=""), Y514, IF(Y514&gt;(Y513*(1+Dash!$B$6)), Y513*(1+Dash!$B$6), IF(Y514&lt;(Y513*(1-Dash!$B$7)), Y513*(1-Dash!$B$7), Y514)))</f>
        <v>57.2</v>
      </c>
      <c r="Z517" s="530">
        <f>IF(OR(Z513=0, Z513=""), Z514, IF(Z514&gt;(Z513*(1+Dash!$B$6)), Z513*(1+Dash!$B$6), IF(Z514&lt;(Z513*(1-Dash!$B$7)), Z513*(1-Dash!$B$7), Z514)))</f>
        <v>12.100000000000001</v>
      </c>
      <c r="AA517" s="530">
        <f>IF(OR(AA513=0, AA513=""), AA514, IF(AA514&gt;(AA513*(1+Dash!$B$6)), AA513*(1+Dash!$B$6), IF(AA514&lt;(AA513*(1-Dash!$B$7)), AA513*(1-Dash!$B$7), AA514)))</f>
        <v>4.4000000000000004</v>
      </c>
      <c r="AB517" s="530">
        <f>IF(OR(AB513=0, AB513=""), AB514, IF(AB514&gt;(AB513*(1+Dash!$B$6)), AB513*(1+Dash!$B$6), IF(AB514&lt;(AB513*(1-Dash!$B$7)), AB513*(1-Dash!$B$7), AB514)))</f>
        <v>23.1</v>
      </c>
      <c r="AC517" s="530">
        <f>IF(OR(AC513=0, AC513=""), AC514, IF(AC514&gt;(AC513*(1+Dash!$B$6)), AC513*(1+Dash!$B$6), IF(AC514&lt;(AC513*(1-Dash!$B$7)), AC513*(1-Dash!$B$7), AC514)))</f>
        <v>190</v>
      </c>
      <c r="AD517" s="530">
        <f>IF(OR(AD513=0, AD513=""), AD514, IF(AD514&gt;(AD513*(1+Dash!$B$6)), AD513*(1+Dash!$B$6), IF(AD514&lt;(AD513*(1-Dash!$B$7)), AD513*(1-Dash!$B$7), AD514)))</f>
        <v>69.349999999999994</v>
      </c>
      <c r="AE517" s="530">
        <f>IF(OR(AE513=0, AE513=""), AE514, IF(AE514&gt;(AE513*(1+Dash!$B$6)), AE513*(1+Dash!$B$6), IF(AE514&lt;(AE513*(1-Dash!$B$7)), AE513*(1-Dash!$B$7), AE514)))</f>
        <v>133</v>
      </c>
      <c r="AF517" s="530">
        <f>IF(OR(AF513=0, AF513=""), AF514, IF(AF514&gt;(AF513*(1+Dash!$B$6)), AF513*(1+Dash!$B$6), IF(AF514&lt;(AF513*(1-Dash!$B$7)), AF513*(1-Dash!$B$7), AF514)))</f>
        <v>59.400000000000006</v>
      </c>
      <c r="AG517" s="530">
        <f>IF(OR(AG513=0, AG513=""), AG514, IF(AG514&gt;(AG513*(1+Dash!$B$6)), AG513*(1+Dash!$B$6), IF(AG514&lt;(AG513*(1-Dash!$B$7)), AG513*(1-Dash!$B$7), AG514)))</f>
        <v>26.400000000000002</v>
      </c>
      <c r="AH517" s="530">
        <f>IF(OR(AH513=0, AH513=""), AH514, IF(AH514&gt;(AH513*(1+Dash!$B$6)), AH513*(1+Dash!$B$6), IF(AH514&lt;(AH513*(1-Dash!$B$7)), AH513*(1-Dash!$B$7), AH514)))</f>
        <v>13.299999999999999</v>
      </c>
      <c r="AI517" s="530">
        <f>IF(OR(AI513=0, AI513=""), AI514, IF(AI514&gt;(AI513*(1+Dash!$B$6)), AI513*(1+Dash!$B$6), IF(AI514&lt;(AI513*(1-Dash!$B$7)), AI513*(1-Dash!$B$7), AI514)))</f>
        <v>19</v>
      </c>
      <c r="AJ517" s="530">
        <f>IF(OR(AJ513=0, AJ513=""), AJ514, IF(AJ514&gt;(AJ513*(1+Dash!$B$6)), AJ513*(1+Dash!$B$6), IF(AJ514&lt;(AJ513*(1-Dash!$B$7)), AJ513*(1-Dash!$B$7), AJ514)))</f>
        <v>4.4000000000000004</v>
      </c>
      <c r="AK517" s="530">
        <f>IF(OR(AK513=0, AK513=""), AK514, IF(AK514&gt;(AK513*(1+Dash!$B$6)), AK513*(1+Dash!$B$6), IF(AK514&lt;(AK513*(1-Dash!$B$7)), AK513*(1-Dash!$B$7), AK514)))</f>
        <v>157.69999999999999</v>
      </c>
      <c r="AL517" s="530">
        <f>IF(OR(AL513=0, AL513=""), AL514, IF(AL514&gt;(AL513*(1+Dash!$B$6)), AL513*(1+Dash!$B$6), IF(AL514&lt;(AL513*(1-Dash!$B$7)), AL513*(1-Dash!$B$7), AL514)))</f>
        <v>56.05</v>
      </c>
      <c r="AM517" s="530">
        <f>IF(OR(AM513=0, AM513=""), AM514, IF(AM514&gt;(AM513*(1+Dash!$B$6)), AM513*(1+Dash!$B$6), IF(AM514&lt;(AM513*(1-Dash!$B$7)), AM513*(1-Dash!$B$7), AM514)))</f>
        <v>114</v>
      </c>
      <c r="AN517" s="530">
        <f>IF(OR(AN513=0, AN513=""), AN514, IF(AN514&gt;(AN513*(1+Dash!$B$6)), AN513*(1+Dash!$B$6), IF(AN514&lt;(AN513*(1-Dash!$B$7)), AN513*(1-Dash!$B$7), AN514)))</f>
        <v>48</v>
      </c>
      <c r="AO517" s="530">
        <f>IF(OR(AO513=0, AO513=""), AO514, IF(AO514&gt;(AO513*(1+Dash!$B$6)), AO513*(1+Dash!$B$6), IF(AO514&lt;(AO513*(1-Dash!$B$7)), AO513*(1-Dash!$B$7), AO514)))</f>
        <v>0</v>
      </c>
      <c r="AP517" s="530">
        <f>IF(OR(AP513=0, AP513=""), AP514, IF(AP514&gt;(AP513*(1+Dash!$B$6)), AP513*(1+Dash!$B$6), IF(AP514&lt;(AP513*(1-Dash!$B$7)), AP513*(1-Dash!$B$7), AP514)))</f>
        <v>0</v>
      </c>
      <c r="AQ517" s="530">
        <f>IF(OR(AQ513=0, AQ513=""), AQ514, IF(AQ514&gt;(AQ513*(1+Dash!$B$6)), AQ513*(1+Dash!$B$6), IF(AQ514&lt;(AQ513*(1-Dash!$B$7)), AQ513*(1-Dash!$B$7), AQ514)))</f>
        <v>0</v>
      </c>
      <c r="AR517" s="530">
        <f>IF(OR(AR513=0, AR513=""), AR514, IF(AR514&gt;(AR513*(1+Dash!$B$6)), AR513*(1+Dash!$B$6), IF(AR514&lt;(AR513*(1-Dash!$B$7)), AR513*(1-Dash!$B$7), AR514)))</f>
        <v>0</v>
      </c>
      <c r="AS517" s="530">
        <f>IF(OR(AS513=0, AS513=""), AS514, IF(AS514&gt;(AS513*(1+Dash!$B$6)), AS513*(1+Dash!$B$6), IF(AS514&lt;(AS513*(1-Dash!$B$7)), AS513*(1-Dash!$B$7), AS514)))</f>
        <v>0</v>
      </c>
      <c r="AT517" s="530">
        <f>IF(OR(AT513=0, AT513=""), AT514, IF(AT514&gt;(AT513*(1+Dash!$B$6)), AT513*(1+Dash!$B$6), IF(AT514&lt;(AT513*(1-Dash!$B$7)), AT513*(1-Dash!$B$7), AT514)))</f>
        <v>0</v>
      </c>
      <c r="AU517" s="530">
        <f>IF(OR(AU513=0, AU513=""), AU514, IF(AU514&gt;(AU513*(1+Dash!$B$6)), AU513*(1+Dash!$B$6), IF(AU514&lt;(AU513*(1-Dash!$B$7)), AU513*(1-Dash!$B$7), AU514)))</f>
        <v>0</v>
      </c>
      <c r="AV517" s="530">
        <f>IF(OR(AV513=0, AV513=""), AV514, IF(AV514&gt;(AV513*(1+Dash!$B$6)), AV513*(1+Dash!$B$6), IF(AV514&lt;(AV513*(1-Dash!$B$7)), AV513*(1-Dash!$B$7), AV514)))</f>
        <v>0</v>
      </c>
      <c r="AW517" s="530">
        <f>IF(OR(AW513=0, AW513=""), AW514, IF(AW514&gt;(AW513*(1+Dash!$B$6)), AW513*(1+Dash!$B$6), IF(AW514&lt;(AW513*(1-Dash!$B$7)), AW513*(1-Dash!$B$7), AW514)))</f>
        <v>0</v>
      </c>
      <c r="AX517" s="530">
        <f>IF(OR(AX513=0, AX513=""), AX514, IF(AX514&gt;(AX513*(1+Dash!$B$6)), AX513*(1+Dash!$B$6), IF(AX514&lt;(AX513*(1-Dash!$B$7)), AX513*(1-Dash!$B$7), AX514)))</f>
        <v>0</v>
      </c>
      <c r="AY517" s="530">
        <f>IF(OR(AY513=0, AY513=""), AY514, IF(AY514&gt;(AY513*(1+Dash!$B$6)), AY513*(1+Dash!$B$6), IF(AY514&lt;(AY513*(1-Dash!$B$7)), AY513*(1-Dash!$B$7), AY514)))</f>
        <v>0</v>
      </c>
      <c r="AZ517" s="530">
        <f>IF(OR(AZ513=0, AZ513=""), AZ514, IF(AZ514&gt;(AZ513*(1+Dash!$B$6)), AZ513*(1+Dash!$B$6), IF(AZ514&lt;(AZ513*(1-Dash!$B$7)), AZ513*(1-Dash!$B$7), AZ514)))</f>
        <v>0</v>
      </c>
      <c r="BA517" s="530">
        <f>IF(OR(BA513=0, BA513=""), BA514, IF(BA514&gt;(BA513*(1+Dash!$B$6)), BA513*(1+Dash!$B$6), IF(BA514&lt;(BA513*(1-Dash!$B$7)), BA513*(1-Dash!$B$7), BA514)))</f>
        <v>1178</v>
      </c>
      <c r="BB517" s="530">
        <f>IF(OR(BB513=0, BB513=""), BB514, IF(BB514&gt;(BB513*(1+Dash!$B$6)), BB513*(1+Dash!$B$6), IF(BB514&lt;(BB513*(1-Dash!$B$7)), BB513*(1-Dash!$B$7), BB514)))</f>
        <v>916.75</v>
      </c>
      <c r="BC517" s="530">
        <f>IF(OR(BC513=0, BC513=""), BC514, IF(BC514&gt;(BC513*(1+Dash!$B$6)), BC513*(1+Dash!$B$6), IF(BC514&lt;(BC513*(1-Dash!$B$7)), BC513*(1-Dash!$B$7), BC514)))</f>
        <v>570.90000000000009</v>
      </c>
      <c r="BD517" s="530">
        <f>IF(OR(BD513=0, BD513=""), BD514, IF(BD514&gt;(BD513*(1+Dash!$B$6)), BD513*(1+Dash!$B$6), IF(BD514&lt;(BD513*(1-Dash!$B$7)), BD513*(1-Dash!$B$7), BD514)))</f>
        <v>156.20000000000002</v>
      </c>
      <c r="BE517" s="530">
        <f>IF(OR(BE513=0, BE513=""), BE514, IF(BE514&gt;(BE513*(1+Dash!$B$6)), BE513*(1+Dash!$B$6), IF(BE514&lt;(BE513*(1-Dash!$B$7)), BE513*(1-Dash!$B$7), BE514)))</f>
        <v>889</v>
      </c>
      <c r="BF517" s="530">
        <f>IF(OR(BF513=0, BF513=""), BF514, IF(BF514&gt;(BF513*(1+Dash!$B$6)), BF513*(1+Dash!$B$6), IF(BF514&lt;(BF513*(1-Dash!$B$7)), BF513*(1-Dash!$B$7), BF514)))</f>
        <v>719.15</v>
      </c>
      <c r="BG517" s="530">
        <f>IF(OR(BG513=0, BG513=""), BG514, IF(BG514&gt;(BG513*(1+Dash!$B$6)), BG513*(1+Dash!$B$6), IF(BG514&lt;(BG513*(1-Dash!$B$7)), BG513*(1-Dash!$B$7), BG514)))</f>
        <v>327.8</v>
      </c>
      <c r="BH517" s="530">
        <f>IF(OR(BH513=0, BH513=""), BH514, IF(BH514&gt;(BH513*(1+Dash!$B$6)), BH513*(1+Dash!$B$6), IF(BH514&lt;(BH513*(1-Dash!$B$7)), BH513*(1-Dash!$B$7), BH514)))</f>
        <v>88</v>
      </c>
      <c r="BI517" s="530">
        <f>IF(OR(BI513=0, BI513=""), BI514, IF(BI514&gt;(BI513*(1+Dash!$B$6)), BI513*(1+Dash!$B$6), IF(BI514&lt;(BI513*(1-Dash!$B$7)), BI513*(1-Dash!$B$7), BI514)))</f>
        <v>289</v>
      </c>
      <c r="BJ517" s="530">
        <f>IF(OR(BJ513=0, BJ513=""), BJ514, IF(BJ514&gt;(BJ513*(1+Dash!$B$6)), BJ513*(1+Dash!$B$6), IF(BJ514&lt;(BJ513*(1-Dash!$B$7)), BJ513*(1-Dash!$B$7), BJ514)))</f>
        <v>197.6</v>
      </c>
      <c r="BK517" s="530">
        <f>IF(OR(BK513=0, BK513=""), BK514, IF(BK514&gt;(BK513*(1+Dash!$B$6)), BK513*(1+Dash!$B$6), IF(BK514&lt;(BK513*(1-Dash!$B$7)), BK513*(1-Dash!$B$7), BK514)))</f>
        <v>235</v>
      </c>
      <c r="BL517" s="530">
        <f>IF(OR(BL513=0, BL513=""), BL514, IF(BL514&gt;(BL513*(1+Dash!$B$6)), BL513*(1+Dash!$B$6), IF(BL514&lt;(BL513*(1-Dash!$B$7)), BL513*(1-Dash!$B$7), BL514)))</f>
        <v>68.2</v>
      </c>
      <c r="BM517" s="530">
        <f>IF(OR(BM513=0, BM513=""), BM514, IF(BM514&gt;(BM513*(1+Dash!$B$6)), BM513*(1+Dash!$B$6), IF(BM514&lt;(BM513*(1-Dash!$B$7)), BM513*(1-Dash!$B$7), BM514)))</f>
        <v>0</v>
      </c>
      <c r="BN517" s="530">
        <f>IF(OR(BN513=0, BN513=""), BN514, IF(BN514&gt;(BN513*(1+Dash!$B$6)), BN513*(1+Dash!$B$6), IF(BN514&lt;(BN513*(1-Dash!$B$7)), BN513*(1-Dash!$B$7), BN514)))</f>
        <v>0</v>
      </c>
      <c r="BO517" s="530">
        <f>IF(OR(BO513=0, BO513=""), BO514, IF(BO514&gt;(BO513*(1+Dash!$B$6)), BO513*(1+Dash!$B$6), IF(BO514&lt;(BO513*(1-Dash!$B$7)), BO513*(1-Dash!$B$7), BO514)))</f>
        <v>0</v>
      </c>
      <c r="BP517" s="530">
        <f>IF(OR(BP513=0, BP513=""), BP514, IF(BP514&gt;(BP513*(1+Dash!$B$6)), BP513*(1+Dash!$B$6), IF(BP514&lt;(BP513*(1-Dash!$B$7)), BP513*(1-Dash!$B$7), BP514)))</f>
        <v>0</v>
      </c>
      <c r="BQ517" s="530">
        <f>IF(OR(BQ513=0, BQ513=""), BQ514, IF(BQ514&gt;(BQ513*(1+Dash!$B$6)), BQ513*(1+Dash!$B$6), IF(BQ514&lt;(BQ513*(1-Dash!$B$7)), BQ513*(1-Dash!$B$7), BQ514)))</f>
        <v>0</v>
      </c>
      <c r="BR517" s="530">
        <f>IF(OR(BR513=0, BR513=""), BR514, IF(BR514&gt;(BR513*(1+Dash!$B$6)), BR513*(1+Dash!$B$6), IF(BR514&lt;(BR513*(1-Dash!$B$7)), BR513*(1-Dash!$B$7), BR514)))</f>
        <v>0</v>
      </c>
      <c r="BS517" s="530">
        <f>IF(OR(BS513=0, BS513=""), BS514, IF(BS514&gt;(BS513*(1+Dash!$B$6)), BS513*(1+Dash!$B$6), IF(BS514&lt;(BS513*(1-Dash!$B$7)), BS513*(1-Dash!$B$7), BS514)))</f>
        <v>0</v>
      </c>
      <c r="BT517" s="530">
        <f>IF(OR(BT513=0, BT513=""), BT514, IF(BT514&gt;(BT513*(1+Dash!$B$6)), BT513*(1+Dash!$B$6), IF(BT514&lt;(BT513*(1-Dash!$B$7)), BT513*(1-Dash!$B$7), BT514)))</f>
        <v>0</v>
      </c>
      <c r="BU517" s="530">
        <f>IF(OR(BU513=0, BU513=""), BU514, IF(BU514&gt;(BU513*(1+Dash!$B$6)), BU513*(1+Dash!$B$6), IF(BU514&lt;(BU513*(1-Dash!$B$7)), BU513*(1-Dash!$B$7), BU514)))</f>
        <v>0</v>
      </c>
      <c r="BV517" s="530">
        <f>IF(OR(BV513=0, BV513=""), BV514, IF(BV514&gt;(BV513*(1+Dash!$B$6)), BV513*(1+Dash!$B$6), IF(BV514&lt;(BV513*(1-Dash!$B$7)), BV513*(1-Dash!$B$7), BV514)))</f>
        <v>0</v>
      </c>
      <c r="BW517" s="530">
        <f>IF(OR(BW513=0, BW513=""), BW514, IF(BW514&gt;(BW513*(1+Dash!$B$6)), BW513*(1+Dash!$B$6), IF(BW514&lt;(BW513*(1-Dash!$B$7)), BW513*(1-Dash!$B$7), BW514)))</f>
        <v>0</v>
      </c>
      <c r="BX517" s="530">
        <f>IF(OR(BX513=0, BX513=""), BX514, IF(BX514&gt;(BX513*(1+Dash!$B$6)), BX513*(1+Dash!$B$6), IF(BX514&lt;(BX513*(1-Dash!$B$7)), BX513*(1-Dash!$B$7), BX514)))</f>
        <v>0</v>
      </c>
      <c r="BY517" s="530">
        <f>IF(OR(BY513=0, BY513=""), BY514, IF(BY514&gt;(BY513*(1+Dash!$B$6)), BY513*(1+Dash!$B$6), IF(BY514&lt;(BY513*(1-Dash!$B$7)), BY513*(1-Dash!$B$7), BY514)))</f>
        <v>2</v>
      </c>
      <c r="BZ517" s="530">
        <f>IF(OR(BZ513=0, BZ513=""), BZ514, IF(BZ514&gt;(BZ513*(1+Dash!$B$6)), BZ513*(1+Dash!$B$6), IF(BZ514&lt;(BZ513*(1-Dash!$B$7)), BZ513*(1-Dash!$B$7), BZ514)))</f>
        <v>26</v>
      </c>
      <c r="CA517" s="530">
        <f>IF(OR(CA513=0, CA513=""), CA514, IF(CA514&gt;(CA513*(1+Dash!$B$6)), CA513*(1+Dash!$B$6), IF(CA514&lt;(CA513*(1-Dash!$B$7)), CA513*(1-Dash!$B$7), CA514)))</f>
        <v>0</v>
      </c>
    </row>
    <row r="518" spans="1:79" s="477" customFormat="1">
      <c r="A518" s="477" t="s">
        <v>131</v>
      </c>
      <c r="B518" s="477" t="s">
        <v>1894</v>
      </c>
      <c r="C518" s="477">
        <v>2026</v>
      </c>
      <c r="D518" s="477" t="s">
        <v>1937</v>
      </c>
      <c r="E518" s="530">
        <f>IF(E515&gt;(E517*(1+Dash!$B$6)), E517*(1+Dash!$B$6), IF(E515&lt;(E517*(1-Dash!$B$7)), E517*(1-Dash!$B$7), E515))</f>
        <v>1589</v>
      </c>
      <c r="F518" s="530">
        <f>IF(F515&gt;(F517*(1+Dash!$B$6)), F517*(1+Dash!$B$6), IF(F515&lt;(F517*(1-Dash!$B$7)), F517*(1-Dash!$B$7), F515))</f>
        <v>907</v>
      </c>
      <c r="G518" s="530">
        <f>IF(G515&gt;(G517*(1+Dash!$B$6)), G517*(1+Dash!$B$6), IF(G515&lt;(G517*(1-Dash!$B$7)), G517*(1-Dash!$B$7), G515))</f>
        <v>724.70749999999987</v>
      </c>
      <c r="H518" s="530">
        <f>IF(H515&gt;(H517*(1+Dash!$B$6)), H517*(1+Dash!$B$6), IF(H515&lt;(H517*(1-Dash!$B$7)), H517*(1-Dash!$B$7), H515))</f>
        <v>412.61000000000007</v>
      </c>
      <c r="I518" s="530">
        <f>IF(I515&gt;(I517*(1+Dash!$B$6)), I517*(1+Dash!$B$6), IF(I515&lt;(I517*(1-Dash!$B$7)), I517*(1-Dash!$B$7), I515))</f>
        <v>70.180000000000007</v>
      </c>
      <c r="J518" s="530">
        <f>IF(J515&gt;(J517*(1+Dash!$B$6)), J517*(1+Dash!$B$6), IF(J515&lt;(J517*(1-Dash!$B$7)), J517*(1-Dash!$B$7), J515))</f>
        <v>0</v>
      </c>
      <c r="K518" s="530">
        <f>IF(K515&gt;(K517*(1+Dash!$B$6)), K517*(1+Dash!$B$6), IF(K515&lt;(K517*(1-Dash!$B$7)), K517*(1-Dash!$B$7), K515))</f>
        <v>0</v>
      </c>
      <c r="L518" s="530">
        <f>IF(L515&gt;(L517*(1+Dash!$B$6)), L517*(1+Dash!$B$6), IF(L515&lt;(L517*(1-Dash!$B$7)), L517*(1-Dash!$B$7), L515))</f>
        <v>0</v>
      </c>
      <c r="M518" s="530">
        <f>IF(M515&gt;(M517*(1+Dash!$B$6)), M517*(1+Dash!$B$6), IF(M515&lt;(M517*(1-Dash!$B$7)), M517*(1-Dash!$B$7), M515))</f>
        <v>0</v>
      </c>
      <c r="N518" s="530">
        <f>IF(N515&gt;(N517*(1+Dash!$B$6)), N517*(1+Dash!$B$6), IF(N515&lt;(N517*(1-Dash!$B$7)), N517*(1-Dash!$B$7), N515))</f>
        <v>50</v>
      </c>
      <c r="O518" s="530">
        <f>IF(O515&gt;(O517*(1+Dash!$B$6)), O517*(1+Dash!$B$6), IF(O515&lt;(O517*(1-Dash!$B$7)), O517*(1-Dash!$B$7), O515))</f>
        <v>18</v>
      </c>
      <c r="P518" s="530">
        <f>IF(P515&gt;(P517*(1+Dash!$B$6)), P517*(1+Dash!$B$6), IF(P515&lt;(P517*(1-Dash!$B$7)), P517*(1-Dash!$B$7), P515))</f>
        <v>32</v>
      </c>
      <c r="Q518" s="530">
        <f>IF(Q515&gt;(Q517*(1+Dash!$B$6)), Q517*(1+Dash!$B$6), IF(Q515&lt;(Q517*(1-Dash!$B$7)), Q517*(1-Dash!$B$7), Q515))</f>
        <v>62.920000000000009</v>
      </c>
      <c r="R518" s="530">
        <f>IF(R515&gt;(R517*(1+Dash!$B$6)), R517*(1+Dash!$B$6), IF(R515&lt;(R517*(1-Dash!$B$7)), R517*(1-Dash!$B$7), R515))</f>
        <v>13.310000000000002</v>
      </c>
      <c r="S518" s="530">
        <f>IF(S515&gt;(S517*(1+Dash!$B$6)), S517*(1+Dash!$B$6), IF(S515&lt;(S517*(1-Dash!$B$7)), S517*(1-Dash!$B$7), S515))</f>
        <v>4.8400000000000007</v>
      </c>
      <c r="T518" s="530">
        <f>IF(T515&gt;(T517*(1+Dash!$B$6)), T517*(1+Dash!$B$6), IF(T515&lt;(T517*(1-Dash!$B$7)), T517*(1-Dash!$B$7), T515))</f>
        <v>25.410000000000004</v>
      </c>
      <c r="U518" s="530">
        <f>IF(U515&gt;(U517*(1+Dash!$B$6)), U517*(1+Dash!$B$6), IF(U515&lt;(U517*(1-Dash!$B$7)), U517*(1-Dash!$B$7), U515))</f>
        <v>17</v>
      </c>
      <c r="V518" s="530">
        <f>IF(V515&gt;(V517*(1+Dash!$B$6)), V517*(1+Dash!$B$6), IF(V515&lt;(V517*(1-Dash!$B$7)), V517*(1-Dash!$B$7), V515))</f>
        <v>4</v>
      </c>
      <c r="W518" s="530">
        <f>IF(W515&gt;(W517*(1+Dash!$B$6)), W517*(1+Dash!$B$6), IF(W515&lt;(W517*(1-Dash!$B$7)), W517*(1-Dash!$B$7), W515))</f>
        <v>2</v>
      </c>
      <c r="X518" s="530">
        <f>IF(X515&gt;(X517*(1+Dash!$B$6)), X517*(1+Dash!$B$6), IF(X515&lt;(X517*(1-Dash!$B$7)), X517*(1-Dash!$B$7), X515))</f>
        <v>6</v>
      </c>
      <c r="Y518" s="530">
        <f>IF(Y515&gt;(Y517*(1+Dash!$B$6)), Y517*(1+Dash!$B$6), IF(Y515&lt;(Y517*(1-Dash!$B$7)), Y517*(1-Dash!$B$7), Y515))</f>
        <v>58</v>
      </c>
      <c r="Z518" s="530">
        <f>IF(Z515&gt;(Z517*(1+Dash!$B$6)), Z517*(1+Dash!$B$6), IF(Z515&lt;(Z517*(1-Dash!$B$7)), Z517*(1-Dash!$B$7), Z515))</f>
        <v>13</v>
      </c>
      <c r="AA518" s="530">
        <f>IF(AA515&gt;(AA517*(1+Dash!$B$6)), AA517*(1+Dash!$B$6), IF(AA515&lt;(AA517*(1-Dash!$B$7)), AA517*(1-Dash!$B$7), AA515))</f>
        <v>4.8400000000000007</v>
      </c>
      <c r="AB518" s="530">
        <f>IF(AB515&gt;(AB517*(1+Dash!$B$6)), AB517*(1+Dash!$B$6), IF(AB515&lt;(AB517*(1-Dash!$B$7)), AB517*(1-Dash!$B$7), AB515))</f>
        <v>25</v>
      </c>
      <c r="AC518" s="530">
        <f>IF(AC515&gt;(AC517*(1+Dash!$B$6)), AC517*(1+Dash!$B$6), IF(AC515&lt;(AC517*(1-Dash!$B$7)), AC517*(1-Dash!$B$7), AC515))</f>
        <v>190</v>
      </c>
      <c r="AD518" s="530">
        <f>IF(AD515&gt;(AD517*(1+Dash!$B$6)), AD517*(1+Dash!$B$6), IF(AD515&lt;(AD517*(1-Dash!$B$7)), AD517*(1-Dash!$B$7), AD515))</f>
        <v>68</v>
      </c>
      <c r="AE518" s="530">
        <f>IF(AE515&gt;(AE517*(1+Dash!$B$6)), AE517*(1+Dash!$B$6), IF(AE515&lt;(AE517*(1-Dash!$B$7)), AE517*(1-Dash!$B$7), AE515))</f>
        <v>126.35</v>
      </c>
      <c r="AF518" s="530">
        <f>IF(AF515&gt;(AF517*(1+Dash!$B$6)), AF517*(1+Dash!$B$6), IF(AF515&lt;(AF517*(1-Dash!$B$7)), AF517*(1-Dash!$B$7), AF515))</f>
        <v>65.340000000000018</v>
      </c>
      <c r="AG518" s="530">
        <f>IF(AG515&gt;(AG517*(1+Dash!$B$6)), AG517*(1+Dash!$B$6), IF(AG515&lt;(AG517*(1-Dash!$B$7)), AG517*(1-Dash!$B$7), AG515))</f>
        <v>29.040000000000006</v>
      </c>
      <c r="AH518" s="530">
        <f>IF(AH515&gt;(AH517*(1+Dash!$B$6)), AH517*(1+Dash!$B$6), IF(AH515&lt;(AH517*(1-Dash!$B$7)), AH517*(1-Dash!$B$7), AH515))</f>
        <v>13</v>
      </c>
      <c r="AI518" s="530">
        <f>IF(AI515&gt;(AI517*(1+Dash!$B$6)), AI517*(1+Dash!$B$6), IF(AI515&lt;(AI517*(1-Dash!$B$7)), AI517*(1-Dash!$B$7), AI515))</f>
        <v>18.05</v>
      </c>
      <c r="AJ518" s="530">
        <f>IF(AJ515&gt;(AJ517*(1+Dash!$B$6)), AJ517*(1+Dash!$B$6), IF(AJ515&lt;(AJ517*(1-Dash!$B$7)), AJ517*(1-Dash!$B$7), AJ515))</f>
        <v>4.8400000000000007</v>
      </c>
      <c r="AK518" s="530">
        <f>IF(AK515&gt;(AK517*(1+Dash!$B$6)), AK517*(1+Dash!$B$6), IF(AK515&lt;(AK517*(1-Dash!$B$7)), AK517*(1-Dash!$B$7), AK515))</f>
        <v>149.81499999999997</v>
      </c>
      <c r="AL518" s="530">
        <f>IF(AL515&gt;(AL517*(1+Dash!$B$6)), AL517*(1+Dash!$B$6), IF(AL515&lt;(AL517*(1-Dash!$B$7)), AL517*(1-Dash!$B$7), AL515))</f>
        <v>55</v>
      </c>
      <c r="AM518" s="530">
        <f>IF(AM515&gt;(AM517*(1+Dash!$B$6)), AM517*(1+Dash!$B$6), IF(AM515&lt;(AM517*(1-Dash!$B$7)), AM517*(1-Dash!$B$7), AM515))</f>
        <v>108.3</v>
      </c>
      <c r="AN518" s="530">
        <f>IF(AN515&gt;(AN517*(1+Dash!$B$6)), AN517*(1+Dash!$B$6), IF(AN515&lt;(AN517*(1-Dash!$B$7)), AN517*(1-Dash!$B$7), AN515))</f>
        <v>48</v>
      </c>
      <c r="AO518" s="530">
        <f>IF(AO515&gt;(AO517*(1+Dash!$B$6)), AO517*(1+Dash!$B$6), IF(AO515&lt;(AO517*(1-Dash!$B$7)), AO517*(1-Dash!$B$7), AO515))</f>
        <v>0</v>
      </c>
      <c r="AP518" s="530">
        <f>IF(AP515&gt;(AP517*(1+Dash!$B$6)), AP517*(1+Dash!$B$6), IF(AP515&lt;(AP517*(1-Dash!$B$7)), AP517*(1-Dash!$B$7), AP515))</f>
        <v>0</v>
      </c>
      <c r="AQ518" s="530">
        <f>IF(AQ515&gt;(AQ517*(1+Dash!$B$6)), AQ517*(1+Dash!$B$6), IF(AQ515&lt;(AQ517*(1-Dash!$B$7)), AQ517*(1-Dash!$B$7), AQ515))</f>
        <v>0</v>
      </c>
      <c r="AR518" s="530">
        <f>IF(AR515&gt;(AR517*(1+Dash!$B$6)), AR517*(1+Dash!$B$6), IF(AR515&lt;(AR517*(1-Dash!$B$7)), AR517*(1-Dash!$B$7), AR515))</f>
        <v>0</v>
      </c>
      <c r="AS518" s="530">
        <f>IF(AS515&gt;(AS517*(1+Dash!$B$6)), AS517*(1+Dash!$B$6), IF(AS515&lt;(AS517*(1-Dash!$B$7)), AS517*(1-Dash!$B$7), AS515))</f>
        <v>0</v>
      </c>
      <c r="AT518" s="530">
        <f>IF(AT515&gt;(AT517*(1+Dash!$B$6)), AT517*(1+Dash!$B$6), IF(AT515&lt;(AT517*(1-Dash!$B$7)), AT517*(1-Dash!$B$7), AT515))</f>
        <v>0</v>
      </c>
      <c r="AU518" s="530">
        <f>IF(AU515&gt;(AU517*(1+Dash!$B$6)), AU517*(1+Dash!$B$6), IF(AU515&lt;(AU517*(1-Dash!$B$7)), AU517*(1-Dash!$B$7), AU515))</f>
        <v>0</v>
      </c>
      <c r="AV518" s="530">
        <f>IF(AV515&gt;(AV517*(1+Dash!$B$6)), AV517*(1+Dash!$B$6), IF(AV515&lt;(AV517*(1-Dash!$B$7)), AV517*(1-Dash!$B$7), AV515))</f>
        <v>0</v>
      </c>
      <c r="AW518" s="530">
        <f>IF(AW515&gt;(AW517*(1+Dash!$B$6)), AW517*(1+Dash!$B$6), IF(AW515&lt;(AW517*(1-Dash!$B$7)), AW517*(1-Dash!$B$7), AW515))</f>
        <v>0</v>
      </c>
      <c r="AX518" s="530">
        <f>IF(AX515&gt;(AX517*(1+Dash!$B$6)), AX517*(1+Dash!$B$6), IF(AX515&lt;(AX517*(1-Dash!$B$7)), AX517*(1-Dash!$B$7), AX515))</f>
        <v>0</v>
      </c>
      <c r="AY518" s="530">
        <f>IF(AY515&gt;(AY517*(1+Dash!$B$6)), AY517*(1+Dash!$B$6), IF(AY515&lt;(AY517*(1-Dash!$B$7)), AY517*(1-Dash!$B$7), AY515))</f>
        <v>0</v>
      </c>
      <c r="AZ518" s="530">
        <f>IF(AZ515&gt;(AZ517*(1+Dash!$B$6)), AZ517*(1+Dash!$B$6), IF(AZ515&lt;(AZ517*(1-Dash!$B$7)), AZ517*(1-Dash!$B$7), AZ515))</f>
        <v>0</v>
      </c>
      <c r="BA518" s="530">
        <f>IF(BA515&gt;(BA517*(1+Dash!$B$6)), BA517*(1+Dash!$B$6), IF(BA515&lt;(BA517*(1-Dash!$B$7)), BA517*(1-Dash!$B$7), BA515))</f>
        <v>1178</v>
      </c>
      <c r="BB518" s="530">
        <f>IF(BB515&gt;(BB517*(1+Dash!$B$6)), BB517*(1+Dash!$B$6), IF(BB515&lt;(BB517*(1-Dash!$B$7)), BB517*(1-Dash!$B$7), BB515))</f>
        <v>870.91249999999991</v>
      </c>
      <c r="BC518" s="530">
        <f>IF(BC515&gt;(BC517*(1+Dash!$B$6)), BC517*(1+Dash!$B$6), IF(BC515&lt;(BC517*(1-Dash!$B$7)), BC517*(1-Dash!$B$7), BC515))</f>
        <v>627.99000000000012</v>
      </c>
      <c r="BD518" s="530">
        <f>IF(BD515&gt;(BD517*(1+Dash!$B$6)), BD517*(1+Dash!$B$6), IF(BD515&lt;(BD517*(1-Dash!$B$7)), BD517*(1-Dash!$B$7), BD515))</f>
        <v>171.82000000000002</v>
      </c>
      <c r="BE518" s="530">
        <f>IF(BE515&gt;(BE517*(1+Dash!$B$6)), BE517*(1+Dash!$B$6), IF(BE515&lt;(BE517*(1-Dash!$B$7)), BE517*(1-Dash!$B$7), BE515))</f>
        <v>889</v>
      </c>
      <c r="BF518" s="530">
        <f>IF(BF515&gt;(BF517*(1+Dash!$B$6)), BF517*(1+Dash!$B$6), IF(BF515&lt;(BF517*(1-Dash!$B$7)), BF517*(1-Dash!$B$7), BF515))</f>
        <v>683.1925</v>
      </c>
      <c r="BG518" s="530">
        <f>IF(BG515&gt;(BG517*(1+Dash!$B$6)), BG517*(1+Dash!$B$6), IF(BG515&lt;(BG517*(1-Dash!$B$7)), BG517*(1-Dash!$B$7), BG515))</f>
        <v>360.58000000000004</v>
      </c>
      <c r="BH518" s="530">
        <f>IF(BH515&gt;(BH517*(1+Dash!$B$6)), BH517*(1+Dash!$B$6), IF(BH515&lt;(BH517*(1-Dash!$B$7)), BH517*(1-Dash!$B$7), BH515))</f>
        <v>96.800000000000011</v>
      </c>
      <c r="BI518" s="530">
        <f>IF(BI515&gt;(BI517*(1+Dash!$B$6)), BI517*(1+Dash!$B$6), IF(BI515&lt;(BI517*(1-Dash!$B$7)), BI517*(1-Dash!$B$7), BI515))</f>
        <v>289</v>
      </c>
      <c r="BJ518" s="530">
        <f>IF(BJ515&gt;(BJ517*(1+Dash!$B$6)), BJ517*(1+Dash!$B$6), IF(BJ515&lt;(BJ517*(1-Dash!$B$7)), BJ517*(1-Dash!$B$7), BJ515))</f>
        <v>187.72</v>
      </c>
      <c r="BK518" s="530">
        <f>IF(BK515&gt;(BK517*(1+Dash!$B$6)), BK517*(1+Dash!$B$6), IF(BK515&lt;(BK517*(1-Dash!$B$7)), BK517*(1-Dash!$B$7), BK515))</f>
        <v>235</v>
      </c>
      <c r="BL518" s="530">
        <f>IF(BL515&gt;(BL517*(1+Dash!$B$6)), BL517*(1+Dash!$B$6), IF(BL515&lt;(BL517*(1-Dash!$B$7)), BL517*(1-Dash!$B$7), BL515))</f>
        <v>75.02000000000001</v>
      </c>
      <c r="BM518" s="530">
        <f>IF(BM515&gt;(BM517*(1+Dash!$B$6)), BM517*(1+Dash!$B$6), IF(BM515&lt;(BM517*(1-Dash!$B$7)), BM517*(1-Dash!$B$7), BM515))</f>
        <v>0</v>
      </c>
      <c r="BN518" s="530">
        <f>IF(BN515&gt;(BN517*(1+Dash!$B$6)), BN517*(1+Dash!$B$6), IF(BN515&lt;(BN517*(1-Dash!$B$7)), BN517*(1-Dash!$B$7), BN515))</f>
        <v>0</v>
      </c>
      <c r="BO518" s="530">
        <f>IF(BO515&gt;(BO517*(1+Dash!$B$6)), BO517*(1+Dash!$B$6), IF(BO515&lt;(BO517*(1-Dash!$B$7)), BO517*(1-Dash!$B$7), BO515))</f>
        <v>0</v>
      </c>
      <c r="BP518" s="530">
        <f>IF(BP515&gt;(BP517*(1+Dash!$B$6)), BP517*(1+Dash!$B$6), IF(BP515&lt;(BP517*(1-Dash!$B$7)), BP517*(1-Dash!$B$7), BP515))</f>
        <v>0</v>
      </c>
      <c r="BQ518" s="530">
        <f>IF(BQ515&gt;(BQ517*(1+Dash!$B$6)), BQ517*(1+Dash!$B$6), IF(BQ515&lt;(BQ517*(1-Dash!$B$7)), BQ517*(1-Dash!$B$7), BQ515))</f>
        <v>0</v>
      </c>
      <c r="BR518" s="530">
        <f>IF(BR515&gt;(BR517*(1+Dash!$B$6)), BR517*(1+Dash!$B$6), IF(BR515&lt;(BR517*(1-Dash!$B$7)), BR517*(1-Dash!$B$7), BR515))</f>
        <v>0</v>
      </c>
      <c r="BS518" s="530">
        <f>IF(BS515&gt;(BS517*(1+Dash!$B$6)), BS517*(1+Dash!$B$6), IF(BS515&lt;(BS517*(1-Dash!$B$7)), BS517*(1-Dash!$B$7), BS515))</f>
        <v>0</v>
      </c>
      <c r="BT518" s="530">
        <f>IF(BT515&gt;(BT517*(1+Dash!$B$6)), BT517*(1+Dash!$B$6), IF(BT515&lt;(BT517*(1-Dash!$B$7)), BT517*(1-Dash!$B$7), BT515))</f>
        <v>0</v>
      </c>
      <c r="BU518" s="530">
        <f>IF(BU515&gt;(BU517*(1+Dash!$B$6)), BU517*(1+Dash!$B$6), IF(BU515&lt;(BU517*(1-Dash!$B$7)), BU517*(1-Dash!$B$7), BU515))</f>
        <v>0</v>
      </c>
      <c r="BV518" s="530">
        <f>IF(BV515&gt;(BV517*(1+Dash!$B$6)), BV517*(1+Dash!$B$6), IF(BV515&lt;(BV517*(1-Dash!$B$7)), BV517*(1-Dash!$B$7), BV515))</f>
        <v>0</v>
      </c>
      <c r="BW518" s="530">
        <f>IF(BW515&gt;(BW517*(1+Dash!$B$6)), BW517*(1+Dash!$B$6), IF(BW515&lt;(BW517*(1-Dash!$B$7)), BW517*(1-Dash!$B$7), BW515))</f>
        <v>0</v>
      </c>
      <c r="BX518" s="530">
        <f>IF(BX515&gt;(BX517*(1+Dash!$B$6)), BX517*(1+Dash!$B$6), IF(BX515&lt;(BX517*(1-Dash!$B$7)), BX517*(1-Dash!$B$7), BX515))</f>
        <v>0</v>
      </c>
      <c r="BY518" s="530">
        <f>IF(BY515&gt;(BY517*(1+Dash!$B$6)), BY517*(1+Dash!$B$6), IF(BY515&lt;(BY517*(1-Dash!$B$7)), BY517*(1-Dash!$B$7), BY515))</f>
        <v>2</v>
      </c>
      <c r="BZ518" s="530">
        <f>IF(BZ515&gt;(BZ517*(1+Dash!$B$6)), BZ517*(1+Dash!$B$6), IF(BZ515&lt;(BZ517*(1-Dash!$B$7)), BZ517*(1-Dash!$B$7), BZ515))</f>
        <v>26</v>
      </c>
      <c r="CA518" s="530">
        <f>IF(CA515&gt;(CA517*(1+Dash!$B$6)), CA517*(1+Dash!$B$6), IF(CA515&lt;(CA517*(1-Dash!$B$7)), CA517*(1-Dash!$B$7), CA515))</f>
        <v>0</v>
      </c>
    </row>
    <row r="519" spans="1:79" s="477" customFormat="1">
      <c r="A519" s="477" t="s">
        <v>133</v>
      </c>
      <c r="B519" s="477" t="s">
        <v>1895</v>
      </c>
      <c r="C519" s="477">
        <v>2018</v>
      </c>
      <c r="D519" s="477" t="s">
        <v>1934</v>
      </c>
      <c r="E519" s="530">
        <v>682</v>
      </c>
      <c r="F519" s="530">
        <v>678</v>
      </c>
      <c r="G519" s="530">
        <v>280</v>
      </c>
      <c r="H519" s="530">
        <v>297</v>
      </c>
      <c r="I519" s="530">
        <v>131</v>
      </c>
      <c r="J519" s="530">
        <v>0</v>
      </c>
      <c r="K519" s="530">
        <v>0</v>
      </c>
      <c r="L519" s="530">
        <v>0</v>
      </c>
      <c r="M519" s="530">
        <v>0</v>
      </c>
      <c r="N519" s="530">
        <v>0</v>
      </c>
      <c r="O519" s="530">
        <v>0</v>
      </c>
      <c r="P519" s="530">
        <v>0</v>
      </c>
      <c r="Q519" s="530">
        <v>0</v>
      </c>
      <c r="R519" s="530">
        <v>0</v>
      </c>
      <c r="S519" s="530">
        <v>0</v>
      </c>
      <c r="T519" s="530">
        <v>0</v>
      </c>
      <c r="U519" s="530">
        <v>0</v>
      </c>
      <c r="V519" s="530">
        <v>0</v>
      </c>
      <c r="W519" s="530">
        <v>0</v>
      </c>
      <c r="X519" s="530">
        <v>0</v>
      </c>
      <c r="Y519" s="530">
        <v>0</v>
      </c>
      <c r="Z519" s="530">
        <v>0</v>
      </c>
      <c r="AA519" s="530">
        <v>0</v>
      </c>
      <c r="AB519" s="530">
        <v>0</v>
      </c>
      <c r="AC519" s="530">
        <v>848</v>
      </c>
      <c r="AD519" s="530">
        <v>506</v>
      </c>
      <c r="AE519" s="530">
        <v>139</v>
      </c>
      <c r="AF519" s="530">
        <v>711</v>
      </c>
      <c r="AG519" s="530">
        <v>368</v>
      </c>
      <c r="AH519" s="530">
        <v>297</v>
      </c>
      <c r="AI519" s="530">
        <v>38</v>
      </c>
      <c r="AJ519" s="530">
        <v>314</v>
      </c>
      <c r="AK519" s="530">
        <v>480</v>
      </c>
      <c r="AL519" s="530">
        <v>209</v>
      </c>
      <c r="AM519" s="530">
        <v>101</v>
      </c>
      <c r="AN519" s="530">
        <v>397</v>
      </c>
      <c r="AO519" s="530">
        <v>0</v>
      </c>
      <c r="AP519" s="530">
        <v>0</v>
      </c>
      <c r="AQ519" s="530">
        <v>0</v>
      </c>
      <c r="AR519" s="530">
        <v>0</v>
      </c>
      <c r="AS519" s="530">
        <v>0</v>
      </c>
      <c r="AT519" s="530">
        <v>0</v>
      </c>
      <c r="AU519" s="530">
        <v>0</v>
      </c>
      <c r="AV519" s="530">
        <v>0</v>
      </c>
      <c r="AW519" s="530">
        <v>0</v>
      </c>
      <c r="AX519" s="530">
        <v>0</v>
      </c>
      <c r="AY519" s="530">
        <v>0</v>
      </c>
      <c r="AZ519" s="530">
        <v>0</v>
      </c>
      <c r="BA519" s="530">
        <v>999</v>
      </c>
      <c r="BB519" s="530">
        <v>388</v>
      </c>
      <c r="BC519" s="530">
        <v>465</v>
      </c>
      <c r="BD519" s="530">
        <v>360</v>
      </c>
      <c r="BE519" s="530">
        <v>846</v>
      </c>
      <c r="BF519" s="530">
        <v>365</v>
      </c>
      <c r="BG519" s="530">
        <v>374</v>
      </c>
      <c r="BH519" s="530">
        <v>246</v>
      </c>
      <c r="BI519" s="530">
        <v>153</v>
      </c>
      <c r="BJ519" s="530">
        <v>23</v>
      </c>
      <c r="BK519" s="530">
        <v>91</v>
      </c>
      <c r="BL519" s="530">
        <v>114</v>
      </c>
      <c r="BM519" s="530">
        <v>0</v>
      </c>
      <c r="BN519" s="530">
        <v>0</v>
      </c>
      <c r="BO519" s="530">
        <v>0</v>
      </c>
      <c r="BP519" s="530">
        <v>0</v>
      </c>
      <c r="BQ519" s="530">
        <v>0</v>
      </c>
      <c r="BR519" s="530">
        <v>0</v>
      </c>
      <c r="BS519" s="530">
        <v>0</v>
      </c>
      <c r="BT519" s="530">
        <v>0</v>
      </c>
      <c r="BU519" s="530">
        <v>0</v>
      </c>
      <c r="BV519" s="530">
        <v>0</v>
      </c>
      <c r="BW519" s="530">
        <v>0</v>
      </c>
      <c r="BX519" s="530">
        <v>0</v>
      </c>
      <c r="BY519" s="530">
        <v>7</v>
      </c>
      <c r="BZ519" s="530">
        <v>43</v>
      </c>
      <c r="CA519" s="530">
        <v>0</v>
      </c>
    </row>
    <row r="520" spans="1:79" s="477" customFormat="1">
      <c r="A520" s="477" t="s">
        <v>133</v>
      </c>
      <c r="B520" s="477" t="s">
        <v>1895</v>
      </c>
      <c r="C520" s="477">
        <v>2019</v>
      </c>
      <c r="D520" s="477" t="s">
        <v>1934</v>
      </c>
      <c r="E520" s="530">
        <v>705</v>
      </c>
      <c r="F520" s="530">
        <v>708</v>
      </c>
      <c r="G520" s="530">
        <v>294</v>
      </c>
      <c r="H520" s="530">
        <v>237</v>
      </c>
      <c r="I520" s="530">
        <v>153</v>
      </c>
      <c r="J520" s="530">
        <v>0</v>
      </c>
      <c r="K520" s="530">
        <v>0</v>
      </c>
      <c r="L520" s="530">
        <v>0</v>
      </c>
      <c r="M520" s="530">
        <v>0</v>
      </c>
      <c r="N520" s="530">
        <v>0</v>
      </c>
      <c r="O520" s="530">
        <v>0</v>
      </c>
      <c r="P520" s="530">
        <v>0</v>
      </c>
      <c r="Q520" s="530">
        <v>0</v>
      </c>
      <c r="R520" s="530">
        <v>0</v>
      </c>
      <c r="S520" s="530">
        <v>0</v>
      </c>
      <c r="T520" s="530">
        <v>0</v>
      </c>
      <c r="U520" s="530">
        <v>0</v>
      </c>
      <c r="V520" s="530">
        <v>0</v>
      </c>
      <c r="W520" s="530">
        <v>0</v>
      </c>
      <c r="X520" s="530">
        <v>0</v>
      </c>
      <c r="Y520" s="530">
        <v>0</v>
      </c>
      <c r="Z520" s="530">
        <v>0</v>
      </c>
      <c r="AA520" s="530">
        <v>0</v>
      </c>
      <c r="AB520" s="530">
        <v>0</v>
      </c>
      <c r="AC520" s="530">
        <v>921</v>
      </c>
      <c r="AD520" s="530">
        <v>562</v>
      </c>
      <c r="AE520" s="530">
        <v>142</v>
      </c>
      <c r="AF520" s="530">
        <v>737</v>
      </c>
      <c r="AG520" s="530">
        <v>389</v>
      </c>
      <c r="AH520" s="530">
        <v>321</v>
      </c>
      <c r="AI520" s="530">
        <v>31</v>
      </c>
      <c r="AJ520" s="530">
        <v>317</v>
      </c>
      <c r="AK520" s="530">
        <v>532</v>
      </c>
      <c r="AL520" s="530">
        <v>241</v>
      </c>
      <c r="AM520" s="530">
        <v>111</v>
      </c>
      <c r="AN520" s="530">
        <v>420</v>
      </c>
      <c r="AO520" s="530">
        <v>0</v>
      </c>
      <c r="AP520" s="530">
        <v>0</v>
      </c>
      <c r="AQ520" s="530">
        <v>0</v>
      </c>
      <c r="AR520" s="530">
        <v>0</v>
      </c>
      <c r="AS520" s="530">
        <v>0</v>
      </c>
      <c r="AT520" s="530">
        <v>0</v>
      </c>
      <c r="AU520" s="530">
        <v>0</v>
      </c>
      <c r="AV520" s="530">
        <v>0</v>
      </c>
      <c r="AW520" s="530">
        <v>0</v>
      </c>
      <c r="AX520" s="530">
        <v>0</v>
      </c>
      <c r="AY520" s="530">
        <v>0</v>
      </c>
      <c r="AZ520" s="530">
        <v>0</v>
      </c>
      <c r="BA520" s="530">
        <v>978</v>
      </c>
      <c r="BB520" s="530">
        <v>374</v>
      </c>
      <c r="BC520" s="530">
        <v>411</v>
      </c>
      <c r="BD520" s="530">
        <v>337</v>
      </c>
      <c r="BE520" s="530">
        <v>834</v>
      </c>
      <c r="BF520" s="530">
        <v>347</v>
      </c>
      <c r="BG520" s="530">
        <v>332</v>
      </c>
      <c r="BH520" s="530">
        <v>234</v>
      </c>
      <c r="BI520" s="530">
        <v>144</v>
      </c>
      <c r="BJ520" s="530">
        <v>27</v>
      </c>
      <c r="BK520" s="530">
        <v>79</v>
      </c>
      <c r="BL520" s="530">
        <v>103</v>
      </c>
      <c r="BM520" s="530">
        <v>0</v>
      </c>
      <c r="BN520" s="530">
        <v>0</v>
      </c>
      <c r="BO520" s="530">
        <v>0</v>
      </c>
      <c r="BP520" s="530">
        <v>0</v>
      </c>
      <c r="BQ520" s="530">
        <v>0</v>
      </c>
      <c r="BR520" s="530">
        <v>0</v>
      </c>
      <c r="BS520" s="530">
        <v>0</v>
      </c>
      <c r="BT520" s="530">
        <v>0</v>
      </c>
      <c r="BU520" s="530">
        <v>0</v>
      </c>
      <c r="BV520" s="530">
        <v>0</v>
      </c>
      <c r="BW520" s="530">
        <v>0</v>
      </c>
      <c r="BX520" s="530">
        <v>0</v>
      </c>
      <c r="BY520" s="530">
        <v>10</v>
      </c>
      <c r="BZ520" s="530">
        <v>51</v>
      </c>
      <c r="CA520" s="530">
        <v>0</v>
      </c>
    </row>
    <row r="521" spans="1:79" s="477" customFormat="1">
      <c r="A521" s="477" t="s">
        <v>133</v>
      </c>
      <c r="B521" s="477" t="s">
        <v>1895</v>
      </c>
      <c r="C521" s="477">
        <v>2020</v>
      </c>
      <c r="D521" s="477" t="s">
        <v>1934</v>
      </c>
      <c r="E521" s="530">
        <v>525</v>
      </c>
      <c r="F521" s="530">
        <v>696</v>
      </c>
      <c r="G521" s="530">
        <v>295</v>
      </c>
      <c r="H521" s="530">
        <v>226</v>
      </c>
      <c r="I521" s="530">
        <v>137</v>
      </c>
      <c r="J521" s="530">
        <v>0</v>
      </c>
      <c r="K521" s="530">
        <v>0</v>
      </c>
      <c r="L521" s="530">
        <v>0</v>
      </c>
      <c r="M521" s="530">
        <v>0</v>
      </c>
      <c r="N521" s="530">
        <v>21</v>
      </c>
      <c r="O521" s="530">
        <v>21</v>
      </c>
      <c r="P521" s="530">
        <v>0</v>
      </c>
      <c r="Q521" s="530">
        <v>8</v>
      </c>
      <c r="R521" s="530">
        <v>0</v>
      </c>
      <c r="S521" s="530">
        <v>0</v>
      </c>
      <c r="T521" s="530">
        <v>0</v>
      </c>
      <c r="U521" s="530">
        <v>0</v>
      </c>
      <c r="V521" s="530">
        <v>0</v>
      </c>
      <c r="W521" s="530">
        <v>0</v>
      </c>
      <c r="X521" s="530">
        <v>0</v>
      </c>
      <c r="Y521" s="530">
        <v>8</v>
      </c>
      <c r="Z521" s="530">
        <v>0</v>
      </c>
      <c r="AA521" s="530">
        <v>0</v>
      </c>
      <c r="AB521" s="530">
        <v>0</v>
      </c>
      <c r="AC521" s="530">
        <v>405</v>
      </c>
      <c r="AD521" s="530">
        <v>303</v>
      </c>
      <c r="AE521" s="530">
        <v>127</v>
      </c>
      <c r="AF521" s="530">
        <v>263</v>
      </c>
      <c r="AG521" s="530">
        <v>147</v>
      </c>
      <c r="AH521" s="530">
        <v>136</v>
      </c>
      <c r="AI521" s="530">
        <v>17</v>
      </c>
      <c r="AJ521" s="530">
        <v>97</v>
      </c>
      <c r="AK521" s="530">
        <v>258</v>
      </c>
      <c r="AL521" s="530">
        <v>167</v>
      </c>
      <c r="AM521" s="530">
        <v>110</v>
      </c>
      <c r="AN521" s="530">
        <v>166</v>
      </c>
      <c r="AO521" s="530">
        <v>0</v>
      </c>
      <c r="AP521" s="530">
        <v>0</v>
      </c>
      <c r="AQ521" s="530">
        <v>0</v>
      </c>
      <c r="AR521" s="530">
        <v>0</v>
      </c>
      <c r="AS521" s="530">
        <v>0</v>
      </c>
      <c r="AT521" s="530">
        <v>0</v>
      </c>
      <c r="AU521" s="530">
        <v>0</v>
      </c>
      <c r="AV521" s="530">
        <v>0</v>
      </c>
      <c r="AW521" s="530">
        <v>0</v>
      </c>
      <c r="AX521" s="530">
        <v>0</v>
      </c>
      <c r="AY521" s="530">
        <v>0</v>
      </c>
      <c r="AZ521" s="530">
        <v>0</v>
      </c>
      <c r="BA521" s="530">
        <v>762</v>
      </c>
      <c r="BB521" s="530">
        <v>397</v>
      </c>
      <c r="BC521" s="530">
        <v>356</v>
      </c>
      <c r="BD521" s="530">
        <v>238</v>
      </c>
      <c r="BE521" s="530">
        <v>619</v>
      </c>
      <c r="BF521" s="530">
        <v>329</v>
      </c>
      <c r="BG521" s="530">
        <v>272</v>
      </c>
      <c r="BH521" s="530">
        <v>148</v>
      </c>
      <c r="BI521" s="530">
        <v>143</v>
      </c>
      <c r="BJ521" s="530">
        <v>68</v>
      </c>
      <c r="BK521" s="530">
        <v>84</v>
      </c>
      <c r="BL521" s="530">
        <v>90</v>
      </c>
      <c r="BM521" s="530">
        <v>0</v>
      </c>
      <c r="BN521" s="530">
        <v>0</v>
      </c>
      <c r="BO521" s="530">
        <v>0</v>
      </c>
      <c r="BP521" s="530">
        <v>0</v>
      </c>
      <c r="BQ521" s="530">
        <v>0</v>
      </c>
      <c r="BR521" s="530">
        <v>0</v>
      </c>
      <c r="BS521" s="530">
        <v>0</v>
      </c>
      <c r="BT521" s="530">
        <v>0</v>
      </c>
      <c r="BU521" s="530">
        <v>0</v>
      </c>
      <c r="BV521" s="530">
        <v>0</v>
      </c>
      <c r="BW521" s="530">
        <v>0</v>
      </c>
      <c r="BX521" s="530">
        <v>0</v>
      </c>
      <c r="BY521" s="530">
        <v>3</v>
      </c>
      <c r="BZ521" s="530">
        <v>35</v>
      </c>
      <c r="CA521" s="530">
        <v>0</v>
      </c>
    </row>
    <row r="522" spans="1:79" s="477" customFormat="1">
      <c r="A522" s="477" t="s">
        <v>133</v>
      </c>
      <c r="B522" s="477" t="s">
        <v>1895</v>
      </c>
      <c r="C522" s="477">
        <v>2021</v>
      </c>
      <c r="D522" s="477" t="s">
        <v>1934</v>
      </c>
      <c r="E522" s="530">
        <v>712</v>
      </c>
      <c r="F522" s="530">
        <v>761</v>
      </c>
      <c r="G522" s="530">
        <v>421</v>
      </c>
      <c r="H522" s="530">
        <v>261</v>
      </c>
      <c r="I522" s="530">
        <v>144</v>
      </c>
      <c r="J522" s="530">
        <v>0</v>
      </c>
      <c r="K522" s="530">
        <v>0</v>
      </c>
      <c r="L522" s="530">
        <v>0</v>
      </c>
      <c r="M522" s="530">
        <v>0</v>
      </c>
      <c r="N522" s="530">
        <v>22</v>
      </c>
      <c r="O522" s="530">
        <v>22</v>
      </c>
      <c r="P522" s="530">
        <v>0</v>
      </c>
      <c r="Q522" s="530">
        <v>6</v>
      </c>
      <c r="R522" s="530">
        <v>0</v>
      </c>
      <c r="S522" s="530">
        <v>0</v>
      </c>
      <c r="T522" s="530">
        <v>0</v>
      </c>
      <c r="U522" s="530">
        <v>0</v>
      </c>
      <c r="V522" s="530">
        <v>0</v>
      </c>
      <c r="W522" s="530">
        <v>0</v>
      </c>
      <c r="X522" s="530">
        <v>0</v>
      </c>
      <c r="Y522" s="530">
        <v>6</v>
      </c>
      <c r="Z522" s="530">
        <v>0</v>
      </c>
      <c r="AA522" s="530">
        <v>0</v>
      </c>
      <c r="AB522" s="530">
        <v>0</v>
      </c>
      <c r="AC522" s="530">
        <v>413</v>
      </c>
      <c r="AD522" s="530">
        <v>355</v>
      </c>
      <c r="AE522" s="530">
        <v>131</v>
      </c>
      <c r="AF522" s="530">
        <v>225</v>
      </c>
      <c r="AG522" s="530">
        <v>169</v>
      </c>
      <c r="AH522" s="530">
        <v>162</v>
      </c>
      <c r="AI522" s="530">
        <v>18</v>
      </c>
      <c r="AJ522" s="530">
        <v>105</v>
      </c>
      <c r="AK522" s="530">
        <v>244</v>
      </c>
      <c r="AL522" s="530">
        <v>193</v>
      </c>
      <c r="AM522" s="530">
        <v>113</v>
      </c>
      <c r="AN522" s="530">
        <v>120</v>
      </c>
      <c r="AO522" s="530">
        <v>0</v>
      </c>
      <c r="AP522" s="530">
        <v>0</v>
      </c>
      <c r="AQ522" s="530">
        <v>0</v>
      </c>
      <c r="AR522" s="530">
        <v>0</v>
      </c>
      <c r="AS522" s="530">
        <v>0</v>
      </c>
      <c r="AT522" s="530">
        <v>0</v>
      </c>
      <c r="AU522" s="530">
        <v>0</v>
      </c>
      <c r="AV522" s="530">
        <v>0</v>
      </c>
      <c r="AW522" s="530">
        <v>0</v>
      </c>
      <c r="AX522" s="530">
        <v>0</v>
      </c>
      <c r="AY522" s="530">
        <v>0</v>
      </c>
      <c r="AZ522" s="530">
        <v>0</v>
      </c>
      <c r="BA522" s="530">
        <v>985</v>
      </c>
      <c r="BB522" s="530">
        <v>589</v>
      </c>
      <c r="BC522" s="530">
        <v>439</v>
      </c>
      <c r="BD522" s="530">
        <v>311</v>
      </c>
      <c r="BE522" s="530">
        <v>780</v>
      </c>
      <c r="BF522" s="530">
        <v>463</v>
      </c>
      <c r="BG522" s="530">
        <v>318</v>
      </c>
      <c r="BH522" s="530">
        <v>164</v>
      </c>
      <c r="BI522" s="530">
        <v>205</v>
      </c>
      <c r="BJ522" s="530">
        <v>126</v>
      </c>
      <c r="BK522" s="530">
        <v>121</v>
      </c>
      <c r="BL522" s="530">
        <v>147</v>
      </c>
      <c r="BM522" s="530">
        <v>0</v>
      </c>
      <c r="BN522" s="530">
        <v>0</v>
      </c>
      <c r="BO522" s="530">
        <v>0</v>
      </c>
      <c r="BP522" s="530">
        <v>0</v>
      </c>
      <c r="BQ522" s="530">
        <v>0</v>
      </c>
      <c r="BR522" s="530">
        <v>0</v>
      </c>
      <c r="BS522" s="530">
        <v>0</v>
      </c>
      <c r="BT522" s="530">
        <v>0</v>
      </c>
      <c r="BU522" s="530">
        <v>0</v>
      </c>
      <c r="BV522" s="530">
        <v>0</v>
      </c>
      <c r="BW522" s="530">
        <v>0</v>
      </c>
      <c r="BX522" s="530">
        <v>0</v>
      </c>
      <c r="BY522" s="530">
        <v>9</v>
      </c>
      <c r="BZ522" s="530">
        <v>42</v>
      </c>
      <c r="CA522" s="530">
        <v>0</v>
      </c>
    </row>
    <row r="523" spans="1:79" s="477" customFormat="1">
      <c r="A523" s="477" t="s">
        <v>133</v>
      </c>
      <c r="B523" s="477" t="s">
        <v>1895</v>
      </c>
      <c r="C523" s="477">
        <v>2022</v>
      </c>
      <c r="D523" s="477" t="s">
        <v>1934</v>
      </c>
      <c r="E523" s="530">
        <v>797</v>
      </c>
      <c r="F523" s="530">
        <v>646</v>
      </c>
      <c r="G523" s="530">
        <v>436</v>
      </c>
      <c r="H523" s="530">
        <v>215</v>
      </c>
      <c r="I523" s="530">
        <v>120</v>
      </c>
      <c r="J523" s="530">
        <v>0</v>
      </c>
      <c r="K523" s="530">
        <v>0</v>
      </c>
      <c r="L523" s="530">
        <v>0</v>
      </c>
      <c r="M523" s="530">
        <v>0</v>
      </c>
      <c r="N523" s="530">
        <v>12</v>
      </c>
      <c r="O523" s="530">
        <v>12</v>
      </c>
      <c r="P523" s="530">
        <v>0</v>
      </c>
      <c r="Q523" s="530">
        <v>2</v>
      </c>
      <c r="R523" s="530">
        <v>0</v>
      </c>
      <c r="S523" s="530">
        <v>0</v>
      </c>
      <c r="T523" s="530">
        <v>0</v>
      </c>
      <c r="U523" s="530">
        <v>0</v>
      </c>
      <c r="V523" s="530">
        <v>0</v>
      </c>
      <c r="W523" s="530">
        <v>0</v>
      </c>
      <c r="X523" s="530">
        <v>0</v>
      </c>
      <c r="Y523" s="530">
        <v>2</v>
      </c>
      <c r="Z523" s="530">
        <v>0</v>
      </c>
      <c r="AA523" s="530">
        <v>0</v>
      </c>
      <c r="AB523" s="530">
        <v>0</v>
      </c>
      <c r="AC523" s="530">
        <v>593</v>
      </c>
      <c r="AD523" s="530">
        <v>445</v>
      </c>
      <c r="AE523" s="530">
        <v>155</v>
      </c>
      <c r="AF523" s="530">
        <v>374</v>
      </c>
      <c r="AG523" s="530">
        <v>203</v>
      </c>
      <c r="AH523" s="530">
        <v>168</v>
      </c>
      <c r="AI523" s="530">
        <v>41</v>
      </c>
      <c r="AJ523" s="530">
        <v>158</v>
      </c>
      <c r="AK523" s="530">
        <v>390</v>
      </c>
      <c r="AL523" s="530">
        <v>277</v>
      </c>
      <c r="AM523" s="530">
        <v>114</v>
      </c>
      <c r="AN523" s="530">
        <v>216</v>
      </c>
      <c r="AO523" s="530">
        <v>0</v>
      </c>
      <c r="AP523" s="530">
        <v>0</v>
      </c>
      <c r="AQ523" s="530">
        <v>0</v>
      </c>
      <c r="AR523" s="530">
        <v>0</v>
      </c>
      <c r="AS523" s="530">
        <v>0</v>
      </c>
      <c r="AT523" s="530">
        <v>0</v>
      </c>
      <c r="AU523" s="530">
        <v>0</v>
      </c>
      <c r="AV523" s="530">
        <v>0</v>
      </c>
      <c r="AW523" s="530">
        <v>0</v>
      </c>
      <c r="AX523" s="530">
        <v>0</v>
      </c>
      <c r="AY523" s="530">
        <v>0</v>
      </c>
      <c r="AZ523" s="530">
        <v>0</v>
      </c>
      <c r="BA523" s="530">
        <v>843</v>
      </c>
      <c r="BB523" s="530">
        <v>537</v>
      </c>
      <c r="BC523" s="530">
        <v>374</v>
      </c>
      <c r="BD523" s="530">
        <v>248</v>
      </c>
      <c r="BE523" s="530">
        <v>679</v>
      </c>
      <c r="BF523" s="530">
        <v>434</v>
      </c>
      <c r="BG523" s="530">
        <v>274</v>
      </c>
      <c r="BH523" s="530">
        <v>129</v>
      </c>
      <c r="BI523" s="530">
        <v>164</v>
      </c>
      <c r="BJ523" s="530">
        <v>103</v>
      </c>
      <c r="BK523" s="530">
        <v>100</v>
      </c>
      <c r="BL523" s="530">
        <v>119</v>
      </c>
      <c r="BM523" s="530">
        <v>21</v>
      </c>
      <c r="BN523" s="530">
        <v>13</v>
      </c>
      <c r="BO523" s="530">
        <v>13</v>
      </c>
      <c r="BP523" s="530">
        <v>17</v>
      </c>
      <c r="BQ523" s="530">
        <v>0</v>
      </c>
      <c r="BR523" s="530">
        <v>0</v>
      </c>
      <c r="BS523" s="530">
        <v>0</v>
      </c>
      <c r="BT523" s="530">
        <v>0</v>
      </c>
      <c r="BU523" s="530">
        <v>21</v>
      </c>
      <c r="BV523" s="530">
        <v>13</v>
      </c>
      <c r="BW523" s="530">
        <v>13</v>
      </c>
      <c r="BX523" s="530">
        <v>17</v>
      </c>
      <c r="BY523" s="530">
        <v>9</v>
      </c>
      <c r="BZ523" s="530">
        <v>53</v>
      </c>
      <c r="CA523" s="530">
        <v>0</v>
      </c>
    </row>
    <row r="524" spans="1:79" s="477" customFormat="1">
      <c r="A524" s="477" t="s">
        <v>133</v>
      </c>
      <c r="B524" s="477" t="s">
        <v>1895</v>
      </c>
      <c r="C524" s="477">
        <v>2023</v>
      </c>
      <c r="D524" s="477" t="s">
        <v>1934</v>
      </c>
      <c r="E524" s="530">
        <v>710</v>
      </c>
      <c r="F524" s="530">
        <v>532</v>
      </c>
      <c r="G524" s="530">
        <v>397</v>
      </c>
      <c r="H524" s="530">
        <v>198</v>
      </c>
      <c r="I524" s="530">
        <v>87</v>
      </c>
      <c r="J524" s="530">
        <v>0</v>
      </c>
      <c r="K524" s="530">
        <v>0</v>
      </c>
      <c r="L524" s="530">
        <v>0</v>
      </c>
      <c r="M524" s="530">
        <v>0</v>
      </c>
      <c r="N524" s="530">
        <v>0</v>
      </c>
      <c r="O524" s="530">
        <v>0</v>
      </c>
      <c r="P524" s="530">
        <v>0</v>
      </c>
      <c r="Q524" s="530">
        <v>33</v>
      </c>
      <c r="R524" s="530">
        <v>18</v>
      </c>
      <c r="S524" s="530">
        <v>10</v>
      </c>
      <c r="T524" s="530">
        <v>17</v>
      </c>
      <c r="U524" s="530">
        <v>0</v>
      </c>
      <c r="V524" s="530">
        <v>0</v>
      </c>
      <c r="W524" s="530">
        <v>0</v>
      </c>
      <c r="X524" s="530">
        <v>0</v>
      </c>
      <c r="Y524" s="530">
        <v>33</v>
      </c>
      <c r="Z524" s="530">
        <v>18</v>
      </c>
      <c r="AA524" s="530">
        <v>10</v>
      </c>
      <c r="AB524" s="530">
        <v>17</v>
      </c>
      <c r="AC524" s="530">
        <v>535</v>
      </c>
      <c r="AD524" s="530">
        <v>417</v>
      </c>
      <c r="AE524" s="530">
        <v>228</v>
      </c>
      <c r="AF524" s="530">
        <v>328</v>
      </c>
      <c r="AG524" s="530">
        <v>176</v>
      </c>
      <c r="AH524" s="530">
        <v>161</v>
      </c>
      <c r="AI524" s="530">
        <v>74</v>
      </c>
      <c r="AJ524" s="530">
        <v>129</v>
      </c>
      <c r="AK524" s="530">
        <v>359</v>
      </c>
      <c r="AL524" s="530">
        <v>256</v>
      </c>
      <c r="AM524" s="530">
        <v>154</v>
      </c>
      <c r="AN524" s="530">
        <v>199</v>
      </c>
      <c r="AO524" s="530">
        <v>0</v>
      </c>
      <c r="AP524" s="530">
        <v>0</v>
      </c>
      <c r="AQ524" s="530">
        <v>0</v>
      </c>
      <c r="AR524" s="530">
        <v>0</v>
      </c>
      <c r="AS524" s="530">
        <v>0</v>
      </c>
      <c r="AT524" s="530">
        <v>0</v>
      </c>
      <c r="AU524" s="530">
        <v>0</v>
      </c>
      <c r="AV524" s="530">
        <v>0</v>
      </c>
      <c r="AW524" s="530">
        <v>0</v>
      </c>
      <c r="AX524" s="530">
        <v>0</v>
      </c>
      <c r="AY524" s="530">
        <v>0</v>
      </c>
      <c r="AZ524" s="530">
        <v>0</v>
      </c>
      <c r="BA524" s="530">
        <v>921</v>
      </c>
      <c r="BB524" s="530">
        <v>666</v>
      </c>
      <c r="BC524" s="530">
        <v>416</v>
      </c>
      <c r="BD524" s="530">
        <v>263</v>
      </c>
      <c r="BE524" s="530">
        <v>732</v>
      </c>
      <c r="BF524" s="530">
        <v>539</v>
      </c>
      <c r="BG524" s="530">
        <v>308</v>
      </c>
      <c r="BH524" s="530">
        <v>147</v>
      </c>
      <c r="BI524" s="530">
        <v>189</v>
      </c>
      <c r="BJ524" s="530">
        <v>127</v>
      </c>
      <c r="BK524" s="530">
        <v>108</v>
      </c>
      <c r="BL524" s="530">
        <v>116</v>
      </c>
      <c r="BM524" s="530">
        <v>28</v>
      </c>
      <c r="BN524" s="530">
        <v>20</v>
      </c>
      <c r="BO524" s="530">
        <v>20</v>
      </c>
      <c r="BP524" s="530">
        <v>24</v>
      </c>
      <c r="BQ524" s="530">
        <v>0</v>
      </c>
      <c r="BR524" s="530">
        <v>0</v>
      </c>
      <c r="BS524" s="530">
        <v>0</v>
      </c>
      <c r="BT524" s="530">
        <v>0</v>
      </c>
      <c r="BU524" s="530">
        <v>28</v>
      </c>
      <c r="BV524" s="530">
        <v>20</v>
      </c>
      <c r="BW524" s="530">
        <v>20</v>
      </c>
      <c r="BX524" s="530">
        <v>24</v>
      </c>
      <c r="BY524" s="530">
        <v>9</v>
      </c>
      <c r="BZ524" s="530">
        <v>51</v>
      </c>
      <c r="CA524" s="530">
        <v>0</v>
      </c>
    </row>
    <row r="525" spans="1:79" s="477" customFormat="1">
      <c r="A525" s="477" t="s">
        <v>133</v>
      </c>
      <c r="B525" s="477" t="s">
        <v>1895</v>
      </c>
      <c r="C525" s="477">
        <v>2024</v>
      </c>
      <c r="D525" s="477" t="s">
        <v>1934</v>
      </c>
      <c r="E525" s="530">
        <v>925</v>
      </c>
      <c r="F525" s="530">
        <v>616</v>
      </c>
      <c r="G525" s="530">
        <v>514</v>
      </c>
      <c r="H525" s="530">
        <v>191</v>
      </c>
      <c r="I525" s="530">
        <v>78</v>
      </c>
      <c r="J525" s="530">
        <v>0</v>
      </c>
      <c r="K525" s="530">
        <v>0</v>
      </c>
      <c r="L525" s="530">
        <v>0</v>
      </c>
      <c r="M525" s="530">
        <v>0</v>
      </c>
      <c r="N525" s="530">
        <v>47</v>
      </c>
      <c r="O525" s="530">
        <v>0</v>
      </c>
      <c r="P525" s="530">
        <v>47</v>
      </c>
      <c r="Q525" s="530">
        <v>953</v>
      </c>
      <c r="R525" s="530">
        <v>59</v>
      </c>
      <c r="S525" s="530">
        <v>23</v>
      </c>
      <c r="T525" s="530">
        <v>756</v>
      </c>
      <c r="U525" s="530">
        <v>8</v>
      </c>
      <c r="V525" s="530">
        <v>7</v>
      </c>
      <c r="W525" s="530">
        <v>6</v>
      </c>
      <c r="X525" s="530">
        <v>5</v>
      </c>
      <c r="Y525" s="530">
        <v>945</v>
      </c>
      <c r="Z525" s="530">
        <v>52</v>
      </c>
      <c r="AA525" s="530">
        <v>17</v>
      </c>
      <c r="AB525" s="530">
        <v>751</v>
      </c>
      <c r="AC525" s="530">
        <v>474</v>
      </c>
      <c r="AD525" s="530">
        <v>386</v>
      </c>
      <c r="AE525" s="530">
        <v>187</v>
      </c>
      <c r="AF525" s="530">
        <v>218</v>
      </c>
      <c r="AG525" s="530">
        <v>77</v>
      </c>
      <c r="AH525" s="530">
        <v>60</v>
      </c>
      <c r="AI525" s="530">
        <v>33</v>
      </c>
      <c r="AJ525" s="530">
        <v>64</v>
      </c>
      <c r="AK525" s="530">
        <v>397</v>
      </c>
      <c r="AL525" s="530">
        <v>326</v>
      </c>
      <c r="AM525" s="530">
        <v>154</v>
      </c>
      <c r="AN525" s="530">
        <v>154</v>
      </c>
      <c r="AO525" s="530">
        <v>0</v>
      </c>
      <c r="AP525" s="530">
        <v>0</v>
      </c>
      <c r="AQ525" s="530">
        <v>0</v>
      </c>
      <c r="AR525" s="530">
        <v>0</v>
      </c>
      <c r="AS525" s="530">
        <v>0</v>
      </c>
      <c r="AT525" s="530">
        <v>0</v>
      </c>
      <c r="AU525" s="530">
        <v>0</v>
      </c>
      <c r="AV525" s="530">
        <v>0</v>
      </c>
      <c r="AW525" s="530">
        <v>0</v>
      </c>
      <c r="AX525" s="530">
        <v>0</v>
      </c>
      <c r="AY525" s="530">
        <v>0</v>
      </c>
      <c r="AZ525" s="530">
        <v>0</v>
      </c>
      <c r="BA525" s="530">
        <v>932</v>
      </c>
      <c r="BB525" s="530">
        <v>727</v>
      </c>
      <c r="BC525" s="530">
        <v>409</v>
      </c>
      <c r="BD525" s="530">
        <v>249</v>
      </c>
      <c r="BE525" s="530">
        <v>761</v>
      </c>
      <c r="BF525" s="530">
        <v>601</v>
      </c>
      <c r="BG525" s="530">
        <v>314</v>
      </c>
      <c r="BH525" s="530">
        <v>127</v>
      </c>
      <c r="BI525" s="530">
        <v>171</v>
      </c>
      <c r="BJ525" s="530">
        <v>126</v>
      </c>
      <c r="BK525" s="530">
        <v>95</v>
      </c>
      <c r="BL525" s="530">
        <v>122</v>
      </c>
      <c r="BM525" s="530">
        <v>36</v>
      </c>
      <c r="BN525" s="530">
        <v>17</v>
      </c>
      <c r="BO525" s="530">
        <v>12</v>
      </c>
      <c r="BP525" s="530">
        <v>30</v>
      </c>
      <c r="BQ525" s="530">
        <v>0</v>
      </c>
      <c r="BR525" s="530">
        <v>0</v>
      </c>
      <c r="BS525" s="530">
        <v>0</v>
      </c>
      <c r="BT525" s="530">
        <v>0</v>
      </c>
      <c r="BU525" s="530">
        <v>36</v>
      </c>
      <c r="BV525" s="530">
        <v>17</v>
      </c>
      <c r="BW525" s="530">
        <v>12</v>
      </c>
      <c r="BX525" s="530">
        <v>30</v>
      </c>
      <c r="BY525" s="530">
        <v>26</v>
      </c>
      <c r="BZ525" s="530">
        <v>43</v>
      </c>
      <c r="CA525" s="530">
        <v>0</v>
      </c>
    </row>
    <row r="526" spans="1:79" s="477" customFormat="1">
      <c r="A526" s="477" t="s">
        <v>133</v>
      </c>
      <c r="B526" s="477" t="s">
        <v>1895</v>
      </c>
      <c r="C526" s="477">
        <v>2025</v>
      </c>
      <c r="D526" s="477" t="s">
        <v>1935</v>
      </c>
      <c r="E526" s="530">
        <v>726</v>
      </c>
      <c r="F526" s="530">
        <v>613</v>
      </c>
      <c r="G526" s="530">
        <v>356</v>
      </c>
      <c r="H526" s="530">
        <v>215</v>
      </c>
      <c r="I526" s="530">
        <v>111</v>
      </c>
      <c r="J526" s="530">
        <v>0</v>
      </c>
      <c r="K526" s="530">
        <v>0</v>
      </c>
      <c r="L526" s="530">
        <v>0</v>
      </c>
      <c r="M526" s="530">
        <v>0</v>
      </c>
      <c r="N526" s="530">
        <v>20</v>
      </c>
      <c r="O526" s="530">
        <v>15</v>
      </c>
      <c r="P526" s="530">
        <v>5</v>
      </c>
      <c r="Q526" s="530">
        <v>95</v>
      </c>
      <c r="R526" s="530">
        <v>29</v>
      </c>
      <c r="S526" s="530">
        <v>16</v>
      </c>
      <c r="T526" s="530">
        <v>62</v>
      </c>
      <c r="U526" s="530">
        <v>0</v>
      </c>
      <c r="V526" s="530">
        <v>2</v>
      </c>
      <c r="W526" s="530">
        <v>2</v>
      </c>
      <c r="X526" s="530">
        <v>0</v>
      </c>
      <c r="Y526" s="530">
        <v>95</v>
      </c>
      <c r="Z526" s="530">
        <v>27</v>
      </c>
      <c r="AA526" s="530">
        <v>14</v>
      </c>
      <c r="AB526" s="530">
        <v>62</v>
      </c>
      <c r="AC526" s="530">
        <v>607</v>
      </c>
      <c r="AD526" s="530">
        <v>447</v>
      </c>
      <c r="AE526" s="530">
        <v>176</v>
      </c>
      <c r="AF526" s="530">
        <v>393</v>
      </c>
      <c r="AG526" s="530">
        <v>214</v>
      </c>
      <c r="AH526" s="530">
        <v>190</v>
      </c>
      <c r="AI526" s="530">
        <v>38</v>
      </c>
      <c r="AJ526" s="530">
        <v>158</v>
      </c>
      <c r="AK526" s="530">
        <v>393</v>
      </c>
      <c r="AL526" s="530">
        <v>257</v>
      </c>
      <c r="AM526" s="530">
        <v>138</v>
      </c>
      <c r="AN526" s="530">
        <v>235</v>
      </c>
      <c r="AO526" s="530">
        <v>0</v>
      </c>
      <c r="AP526" s="530">
        <v>0</v>
      </c>
      <c r="AQ526" s="530">
        <v>0</v>
      </c>
      <c r="AR526" s="530">
        <v>0</v>
      </c>
      <c r="AS526" s="530">
        <v>0</v>
      </c>
      <c r="AT526" s="530">
        <v>0</v>
      </c>
      <c r="AU526" s="530">
        <v>0</v>
      </c>
      <c r="AV526" s="530">
        <v>0</v>
      </c>
      <c r="AW526" s="530">
        <v>0</v>
      </c>
      <c r="AX526" s="530">
        <v>0</v>
      </c>
      <c r="AY526" s="530">
        <v>0</v>
      </c>
      <c r="AZ526" s="530">
        <v>0</v>
      </c>
      <c r="BA526" s="530">
        <v>919</v>
      </c>
      <c r="BB526" s="530">
        <v>529</v>
      </c>
      <c r="BC526" s="530">
        <v>411</v>
      </c>
      <c r="BD526" s="530">
        <v>286</v>
      </c>
      <c r="BE526" s="530">
        <v>751</v>
      </c>
      <c r="BF526" s="530">
        <v>448</v>
      </c>
      <c r="BG526" s="530">
        <v>314</v>
      </c>
      <c r="BH526" s="530">
        <v>168</v>
      </c>
      <c r="BI526" s="530">
        <v>168</v>
      </c>
      <c r="BJ526" s="530">
        <v>81</v>
      </c>
      <c r="BK526" s="530">
        <v>97</v>
      </c>
      <c r="BL526" s="530">
        <v>118</v>
      </c>
      <c r="BM526" s="530">
        <v>36</v>
      </c>
      <c r="BN526" s="530">
        <v>22</v>
      </c>
      <c r="BO526" s="530">
        <v>20</v>
      </c>
      <c r="BP526" s="530">
        <v>30</v>
      </c>
      <c r="BQ526" s="530">
        <v>0</v>
      </c>
      <c r="BR526" s="530">
        <v>0</v>
      </c>
      <c r="BS526" s="530">
        <v>0</v>
      </c>
      <c r="BT526" s="530">
        <v>0</v>
      </c>
      <c r="BU526" s="530">
        <v>36</v>
      </c>
      <c r="BV526" s="530">
        <v>22</v>
      </c>
      <c r="BW526" s="530">
        <v>20</v>
      </c>
      <c r="BX526" s="530">
        <v>30</v>
      </c>
      <c r="BY526" s="530">
        <v>11</v>
      </c>
      <c r="BZ526" s="530">
        <v>46</v>
      </c>
      <c r="CA526" s="530">
        <v>0</v>
      </c>
    </row>
    <row r="527" spans="1:79" s="477" customFormat="1">
      <c r="A527" s="477" t="s">
        <v>133</v>
      </c>
      <c r="B527" s="477" t="s">
        <v>1895</v>
      </c>
      <c r="C527" s="477">
        <v>2026</v>
      </c>
      <c r="D527" s="477" t="s">
        <v>1935</v>
      </c>
      <c r="E527" s="530">
        <v>723</v>
      </c>
      <c r="F527" s="530">
        <v>615</v>
      </c>
      <c r="G527" s="530">
        <v>357</v>
      </c>
      <c r="H527" s="530">
        <v>216</v>
      </c>
      <c r="I527" s="530">
        <v>112</v>
      </c>
      <c r="J527" s="530">
        <v>0</v>
      </c>
      <c r="K527" s="530">
        <v>0</v>
      </c>
      <c r="L527" s="530">
        <v>0</v>
      </c>
      <c r="M527" s="530">
        <v>0</v>
      </c>
      <c r="N527" s="530">
        <v>20</v>
      </c>
      <c r="O527" s="530">
        <v>15</v>
      </c>
      <c r="P527" s="530">
        <v>5</v>
      </c>
      <c r="Q527" s="530">
        <v>183</v>
      </c>
      <c r="R527" s="530">
        <v>56</v>
      </c>
      <c r="S527" s="530">
        <v>30</v>
      </c>
      <c r="T527" s="530">
        <v>120</v>
      </c>
      <c r="U527" s="530">
        <v>0</v>
      </c>
      <c r="V527" s="530">
        <v>4</v>
      </c>
      <c r="W527" s="530">
        <v>4</v>
      </c>
      <c r="X527" s="530">
        <v>0</v>
      </c>
      <c r="Y527" s="530">
        <v>183</v>
      </c>
      <c r="Z527" s="530">
        <v>52</v>
      </c>
      <c r="AA527" s="530">
        <v>26</v>
      </c>
      <c r="AB527" s="530">
        <v>120</v>
      </c>
      <c r="AC527" s="530">
        <v>606</v>
      </c>
      <c r="AD527" s="530">
        <v>447</v>
      </c>
      <c r="AE527" s="530">
        <v>176</v>
      </c>
      <c r="AF527" s="530">
        <v>393</v>
      </c>
      <c r="AG527" s="530">
        <v>213</v>
      </c>
      <c r="AH527" s="530">
        <v>190</v>
      </c>
      <c r="AI527" s="530">
        <v>38</v>
      </c>
      <c r="AJ527" s="530">
        <v>158</v>
      </c>
      <c r="AK527" s="530">
        <v>393</v>
      </c>
      <c r="AL527" s="530">
        <v>257</v>
      </c>
      <c r="AM527" s="530">
        <v>138</v>
      </c>
      <c r="AN527" s="530">
        <v>235</v>
      </c>
      <c r="AO527" s="530">
        <v>0</v>
      </c>
      <c r="AP527" s="530">
        <v>0</v>
      </c>
      <c r="AQ527" s="530">
        <v>0</v>
      </c>
      <c r="AR527" s="530">
        <v>0</v>
      </c>
      <c r="AS527" s="530">
        <v>0</v>
      </c>
      <c r="AT527" s="530">
        <v>0</v>
      </c>
      <c r="AU527" s="530">
        <v>0</v>
      </c>
      <c r="AV527" s="530">
        <v>0</v>
      </c>
      <c r="AW527" s="530">
        <v>0</v>
      </c>
      <c r="AX527" s="530">
        <v>0</v>
      </c>
      <c r="AY527" s="530">
        <v>0</v>
      </c>
      <c r="AZ527" s="530">
        <v>0</v>
      </c>
      <c r="BA527" s="530">
        <v>919</v>
      </c>
      <c r="BB527" s="530">
        <v>529</v>
      </c>
      <c r="BC527" s="530">
        <v>411</v>
      </c>
      <c r="BD527" s="530">
        <v>286</v>
      </c>
      <c r="BE527" s="530">
        <v>751</v>
      </c>
      <c r="BF527" s="530">
        <v>448</v>
      </c>
      <c r="BG527" s="530">
        <v>314</v>
      </c>
      <c r="BH527" s="530">
        <v>168</v>
      </c>
      <c r="BI527" s="530">
        <v>168</v>
      </c>
      <c r="BJ527" s="530">
        <v>81</v>
      </c>
      <c r="BK527" s="530">
        <v>97</v>
      </c>
      <c r="BL527" s="530">
        <v>118</v>
      </c>
      <c r="BM527" s="530">
        <v>36</v>
      </c>
      <c r="BN527" s="530">
        <v>22</v>
      </c>
      <c r="BO527" s="530">
        <v>20</v>
      </c>
      <c r="BP527" s="530">
        <v>30</v>
      </c>
      <c r="BQ527" s="530">
        <v>0</v>
      </c>
      <c r="BR527" s="530">
        <v>0</v>
      </c>
      <c r="BS527" s="530">
        <v>0</v>
      </c>
      <c r="BT527" s="530">
        <v>0</v>
      </c>
      <c r="BU527" s="530">
        <v>36</v>
      </c>
      <c r="BV527" s="530">
        <v>22</v>
      </c>
      <c r="BW527" s="530">
        <v>20</v>
      </c>
      <c r="BX527" s="530">
        <v>30</v>
      </c>
      <c r="BY527" s="530">
        <v>10</v>
      </c>
      <c r="BZ527" s="530">
        <v>46</v>
      </c>
      <c r="CA527" s="530">
        <v>0</v>
      </c>
    </row>
    <row r="528" spans="1:79" s="477" customFormat="1">
      <c r="A528" s="477" t="s">
        <v>133</v>
      </c>
      <c r="B528" s="477" t="s">
        <v>1895</v>
      </c>
      <c r="C528" s="477">
        <v>2024</v>
      </c>
      <c r="D528" s="477" t="s">
        <v>1937</v>
      </c>
      <c r="E528" s="530">
        <f t="shared" ref="E528:AJ528" si="129">E525</f>
        <v>925</v>
      </c>
      <c r="F528" s="530">
        <f t="shared" si="129"/>
        <v>616</v>
      </c>
      <c r="G528" s="530">
        <f t="shared" si="129"/>
        <v>514</v>
      </c>
      <c r="H528" s="530">
        <f t="shared" si="129"/>
        <v>191</v>
      </c>
      <c r="I528" s="530">
        <f t="shared" si="129"/>
        <v>78</v>
      </c>
      <c r="J528" s="530">
        <f t="shared" si="129"/>
        <v>0</v>
      </c>
      <c r="K528" s="530">
        <f t="shared" si="129"/>
        <v>0</v>
      </c>
      <c r="L528" s="530">
        <f t="shared" si="129"/>
        <v>0</v>
      </c>
      <c r="M528" s="530">
        <f t="shared" si="129"/>
        <v>0</v>
      </c>
      <c r="N528" s="530">
        <f t="shared" si="129"/>
        <v>47</v>
      </c>
      <c r="O528" s="530">
        <f t="shared" si="129"/>
        <v>0</v>
      </c>
      <c r="P528" s="530">
        <f t="shared" si="129"/>
        <v>47</v>
      </c>
      <c r="Q528" s="530">
        <f t="shared" si="129"/>
        <v>953</v>
      </c>
      <c r="R528" s="530">
        <f t="shared" si="129"/>
        <v>59</v>
      </c>
      <c r="S528" s="530">
        <f t="shared" si="129"/>
        <v>23</v>
      </c>
      <c r="T528" s="530">
        <f t="shared" si="129"/>
        <v>756</v>
      </c>
      <c r="U528" s="530">
        <f t="shared" si="129"/>
        <v>8</v>
      </c>
      <c r="V528" s="530">
        <f t="shared" si="129"/>
        <v>7</v>
      </c>
      <c r="W528" s="530">
        <f t="shared" si="129"/>
        <v>6</v>
      </c>
      <c r="X528" s="530">
        <f t="shared" si="129"/>
        <v>5</v>
      </c>
      <c r="Y528" s="530">
        <f t="shared" si="129"/>
        <v>945</v>
      </c>
      <c r="Z528" s="530">
        <f t="shared" si="129"/>
        <v>52</v>
      </c>
      <c r="AA528" s="530">
        <f t="shared" si="129"/>
        <v>17</v>
      </c>
      <c r="AB528" s="530">
        <f t="shared" si="129"/>
        <v>751</v>
      </c>
      <c r="AC528" s="530">
        <f t="shared" si="129"/>
        <v>474</v>
      </c>
      <c r="AD528" s="530">
        <f t="shared" si="129"/>
        <v>386</v>
      </c>
      <c r="AE528" s="530">
        <f t="shared" si="129"/>
        <v>187</v>
      </c>
      <c r="AF528" s="530">
        <f t="shared" si="129"/>
        <v>218</v>
      </c>
      <c r="AG528" s="530">
        <f t="shared" si="129"/>
        <v>77</v>
      </c>
      <c r="AH528" s="530">
        <f t="shared" si="129"/>
        <v>60</v>
      </c>
      <c r="AI528" s="530">
        <f t="shared" si="129"/>
        <v>33</v>
      </c>
      <c r="AJ528" s="530">
        <f t="shared" si="129"/>
        <v>64</v>
      </c>
      <c r="AK528" s="530">
        <f t="shared" ref="AK528:BP528" si="130">AK525</f>
        <v>397</v>
      </c>
      <c r="AL528" s="530">
        <f t="shared" si="130"/>
        <v>326</v>
      </c>
      <c r="AM528" s="530">
        <f t="shared" si="130"/>
        <v>154</v>
      </c>
      <c r="AN528" s="530">
        <f t="shared" si="130"/>
        <v>154</v>
      </c>
      <c r="AO528" s="530">
        <f t="shared" si="130"/>
        <v>0</v>
      </c>
      <c r="AP528" s="530">
        <f t="shared" si="130"/>
        <v>0</v>
      </c>
      <c r="AQ528" s="530">
        <f t="shared" si="130"/>
        <v>0</v>
      </c>
      <c r="AR528" s="530">
        <f t="shared" si="130"/>
        <v>0</v>
      </c>
      <c r="AS528" s="530">
        <f t="shared" si="130"/>
        <v>0</v>
      </c>
      <c r="AT528" s="530">
        <f t="shared" si="130"/>
        <v>0</v>
      </c>
      <c r="AU528" s="530">
        <f t="shared" si="130"/>
        <v>0</v>
      </c>
      <c r="AV528" s="530">
        <f t="shared" si="130"/>
        <v>0</v>
      </c>
      <c r="AW528" s="530">
        <f t="shared" si="130"/>
        <v>0</v>
      </c>
      <c r="AX528" s="530">
        <f t="shared" si="130"/>
        <v>0</v>
      </c>
      <c r="AY528" s="530">
        <f t="shared" si="130"/>
        <v>0</v>
      </c>
      <c r="AZ528" s="530">
        <f t="shared" si="130"/>
        <v>0</v>
      </c>
      <c r="BA528" s="530">
        <f t="shared" si="130"/>
        <v>932</v>
      </c>
      <c r="BB528" s="530">
        <f t="shared" si="130"/>
        <v>727</v>
      </c>
      <c r="BC528" s="530">
        <f t="shared" si="130"/>
        <v>409</v>
      </c>
      <c r="BD528" s="530">
        <f t="shared" si="130"/>
        <v>249</v>
      </c>
      <c r="BE528" s="530">
        <f t="shared" si="130"/>
        <v>761</v>
      </c>
      <c r="BF528" s="530">
        <f t="shared" si="130"/>
        <v>601</v>
      </c>
      <c r="BG528" s="530">
        <f t="shared" si="130"/>
        <v>314</v>
      </c>
      <c r="BH528" s="530">
        <f t="shared" si="130"/>
        <v>127</v>
      </c>
      <c r="BI528" s="530">
        <f t="shared" si="130"/>
        <v>171</v>
      </c>
      <c r="BJ528" s="530">
        <f t="shared" si="130"/>
        <v>126</v>
      </c>
      <c r="BK528" s="530">
        <f t="shared" si="130"/>
        <v>95</v>
      </c>
      <c r="BL528" s="530">
        <f t="shared" si="130"/>
        <v>122</v>
      </c>
      <c r="BM528" s="530">
        <f t="shared" si="130"/>
        <v>36</v>
      </c>
      <c r="BN528" s="530">
        <f t="shared" si="130"/>
        <v>17</v>
      </c>
      <c r="BO528" s="530">
        <f t="shared" si="130"/>
        <v>12</v>
      </c>
      <c r="BP528" s="530">
        <f t="shared" si="130"/>
        <v>30</v>
      </c>
      <c r="BQ528" s="530">
        <f t="shared" ref="BQ528:BX528" si="131">BQ525</f>
        <v>0</v>
      </c>
      <c r="BR528" s="530">
        <f t="shared" si="131"/>
        <v>0</v>
      </c>
      <c r="BS528" s="530">
        <f t="shared" si="131"/>
        <v>0</v>
      </c>
      <c r="BT528" s="530">
        <f t="shared" si="131"/>
        <v>0</v>
      </c>
      <c r="BU528" s="530">
        <f t="shared" si="131"/>
        <v>36</v>
      </c>
      <c r="BV528" s="530">
        <f t="shared" si="131"/>
        <v>17</v>
      </c>
      <c r="BW528" s="530">
        <f t="shared" si="131"/>
        <v>12</v>
      </c>
      <c r="BX528" s="530">
        <f t="shared" si="131"/>
        <v>30</v>
      </c>
      <c r="BY528" s="530">
        <f>IF(OR(BY524=0,BY524=""), BY525,IF(BY525&gt;(BY524*(1+Dash!$B$6)), BY524*(1+Dash!$B$6), IF(BY525&lt;(BY524*(1-Dash!$B$7)), BY524*(1-Dash!$B$7), BY525)))</f>
        <v>9.9</v>
      </c>
      <c r="BZ528" s="530">
        <f>IF(OR(BZ524=0,BZ524=""), BZ525,IF(BZ525&gt;(BZ524*(1+Dash!$B$6)), BZ524*(1+Dash!$B$6), IF(BZ525&lt;(BZ524*(1-Dash!$B$7)), BZ524*(1-Dash!$B$7), BZ525)))</f>
        <v>48.449999999999996</v>
      </c>
      <c r="CA528" s="530">
        <f>IF(OR(CA524=0,CA524=""), CA525,IF(CA525&gt;(CA524*(1+Dash!$B$6)), CA524*(1+Dash!$B$6), IF(CA525&lt;(CA524*(1-Dash!$B$7)), CA524*(1-Dash!$B$7), CA525)))</f>
        <v>0</v>
      </c>
    </row>
    <row r="529" spans="1:79" s="477" customFormat="1">
      <c r="A529" s="477" t="s">
        <v>133</v>
      </c>
      <c r="B529" s="477" t="s">
        <v>1895</v>
      </c>
      <c r="C529" s="477">
        <v>2025</v>
      </c>
      <c r="D529" s="477" t="s">
        <v>1937</v>
      </c>
      <c r="E529" s="530">
        <f>IF(OR(E525=0, E525=""), E526, IF(E526&gt;(E525*(1+Dash!$B$6)), E525*(1+Dash!$B$6), IF(E526&lt;(E525*(1-Dash!$B$7)), E525*(1-Dash!$B$7), E526)))</f>
        <v>878.75</v>
      </c>
      <c r="F529" s="530">
        <f>IF(OR(F525=0, F525=""), F526, IF(F526&gt;(F525*(1+Dash!$B$6)), F525*(1+Dash!$B$6), IF(F526&lt;(F525*(1-Dash!$B$7)), F525*(1-Dash!$B$7), F526)))</f>
        <v>613</v>
      </c>
      <c r="G529" s="530">
        <f>IF(OR(G525=0, G525=""), G526, IF(G526&gt;(G525*(1+Dash!$B$6)), G525*(1+Dash!$B$6), IF(G526&lt;(G525*(1-Dash!$B$7)), G525*(1-Dash!$B$7), G526)))</f>
        <v>488.29999999999995</v>
      </c>
      <c r="H529" s="530">
        <f>IF(OR(H525=0, H525=""), H526, IF(H526&gt;(H525*(1+Dash!$B$6)), H525*(1+Dash!$B$6), IF(H526&lt;(H525*(1-Dash!$B$7)), H525*(1-Dash!$B$7), H526)))</f>
        <v>210.10000000000002</v>
      </c>
      <c r="I529" s="530">
        <f>IF(OR(I525=0, I525=""), I526, IF(I526&gt;(I525*(1+Dash!$B$6)), I525*(1+Dash!$B$6), IF(I526&lt;(I525*(1-Dash!$B$7)), I525*(1-Dash!$B$7), I526)))</f>
        <v>85.800000000000011</v>
      </c>
      <c r="J529" s="530">
        <f>IF(OR(J525=0, J525=""), J526, IF(J526&gt;(J525*(1+Dash!$B$6)), J525*(1+Dash!$B$6), IF(J526&lt;(J525*(1-Dash!$B$7)), J525*(1-Dash!$B$7), J526)))</f>
        <v>0</v>
      </c>
      <c r="K529" s="530">
        <f>IF(OR(K525=0, K525=""), K526, IF(K526&gt;(K525*(1+Dash!$B$6)), K525*(1+Dash!$B$6), IF(K526&lt;(K525*(1-Dash!$B$7)), K525*(1-Dash!$B$7), K526)))</f>
        <v>0</v>
      </c>
      <c r="L529" s="530">
        <f>IF(OR(L525=0, L525=""), L526, IF(L526&gt;(L525*(1+Dash!$B$6)), L525*(1+Dash!$B$6), IF(L526&lt;(L525*(1-Dash!$B$7)), L525*(1-Dash!$B$7), L526)))</f>
        <v>0</v>
      </c>
      <c r="M529" s="530">
        <f>IF(OR(M525=0, M525=""), M526, IF(M526&gt;(M525*(1+Dash!$B$6)), M525*(1+Dash!$B$6), IF(M526&lt;(M525*(1-Dash!$B$7)), M525*(1-Dash!$B$7), M526)))</f>
        <v>0</v>
      </c>
      <c r="N529" s="530">
        <f>IF(OR(N525=0, N525=""), N526, IF(N526&gt;(N525*(1+Dash!$B$6)), N525*(1+Dash!$B$6), IF(N526&lt;(N525*(1-Dash!$B$7)), N525*(1-Dash!$B$7), N526)))</f>
        <v>44.65</v>
      </c>
      <c r="O529" s="530">
        <f>IF(OR(O525=0, O525=""), O526, IF(O526&gt;(O525*(1+Dash!$B$6)), O525*(1+Dash!$B$6), IF(O526&lt;(O525*(1-Dash!$B$7)), O525*(1-Dash!$B$7), O526)))</f>
        <v>15</v>
      </c>
      <c r="P529" s="530">
        <f>IF(OR(P525=0, P525=""), P526, IF(P526&gt;(P525*(1+Dash!$B$6)), P525*(1+Dash!$B$6), IF(P526&lt;(P525*(1-Dash!$B$7)), P525*(1-Dash!$B$7), P526)))</f>
        <v>44.65</v>
      </c>
      <c r="Q529" s="530">
        <f>IF(OR(Q525=0, Q525=""), Q526, IF(Q526&gt;(Q525*(1+Dash!$B$6)), Q525*(1+Dash!$B$6), IF(Q526&lt;(Q525*(1-Dash!$B$7)), Q525*(1-Dash!$B$7), Q526)))</f>
        <v>905.34999999999991</v>
      </c>
      <c r="R529" s="530">
        <f>IF(OR(R525=0, R525=""), R526, IF(R526&gt;(R525*(1+Dash!$B$6)), R525*(1+Dash!$B$6), IF(R526&lt;(R525*(1-Dash!$B$7)), R525*(1-Dash!$B$7), R526)))</f>
        <v>56.05</v>
      </c>
      <c r="S529" s="530">
        <f>IF(OR(S525=0, S525=""), S526, IF(S526&gt;(S525*(1+Dash!$B$6)), S525*(1+Dash!$B$6), IF(S526&lt;(S525*(1-Dash!$B$7)), S525*(1-Dash!$B$7), S526)))</f>
        <v>21.849999999999998</v>
      </c>
      <c r="T529" s="530">
        <f>IF(OR(T525=0, T525=""), T526, IF(T526&gt;(T525*(1+Dash!$B$6)), T525*(1+Dash!$B$6), IF(T526&lt;(T525*(1-Dash!$B$7)), T525*(1-Dash!$B$7), T526)))</f>
        <v>718.19999999999993</v>
      </c>
      <c r="U529" s="530">
        <f>IF(OR(U525=0, U525=""), U526, IF(U526&gt;(U525*(1+Dash!$B$6)), U525*(1+Dash!$B$6), IF(U526&lt;(U525*(1-Dash!$B$7)), U525*(1-Dash!$B$7), U526)))</f>
        <v>7.6</v>
      </c>
      <c r="V529" s="530">
        <f>IF(OR(V525=0, V525=""), V526, IF(V526&gt;(V525*(1+Dash!$B$6)), V525*(1+Dash!$B$6), IF(V526&lt;(V525*(1-Dash!$B$7)), V525*(1-Dash!$B$7), V526)))</f>
        <v>6.6499999999999995</v>
      </c>
      <c r="W529" s="530">
        <f>IF(OR(W525=0, W525=""), W526, IF(W526&gt;(W525*(1+Dash!$B$6)), W525*(1+Dash!$B$6), IF(W526&lt;(W525*(1-Dash!$B$7)), W525*(1-Dash!$B$7), W526)))</f>
        <v>5.6999999999999993</v>
      </c>
      <c r="X529" s="530">
        <f>IF(OR(X525=0, X525=""), X526, IF(X526&gt;(X525*(1+Dash!$B$6)), X525*(1+Dash!$B$6), IF(X526&lt;(X525*(1-Dash!$B$7)), X525*(1-Dash!$B$7), X526)))</f>
        <v>4.75</v>
      </c>
      <c r="Y529" s="530">
        <f>IF(OR(Y525=0, Y525=""), Y526, IF(Y526&gt;(Y525*(1+Dash!$B$6)), Y525*(1+Dash!$B$6), IF(Y526&lt;(Y525*(1-Dash!$B$7)), Y525*(1-Dash!$B$7), Y526)))</f>
        <v>897.75</v>
      </c>
      <c r="Z529" s="530">
        <f>IF(OR(Z525=0, Z525=""), Z526, IF(Z526&gt;(Z525*(1+Dash!$B$6)), Z525*(1+Dash!$B$6), IF(Z526&lt;(Z525*(1-Dash!$B$7)), Z525*(1-Dash!$B$7), Z526)))</f>
        <v>49.4</v>
      </c>
      <c r="AA529" s="530">
        <f>IF(OR(AA525=0, AA525=""), AA526, IF(AA526&gt;(AA525*(1+Dash!$B$6)), AA525*(1+Dash!$B$6), IF(AA526&lt;(AA525*(1-Dash!$B$7)), AA525*(1-Dash!$B$7), AA526)))</f>
        <v>16.149999999999999</v>
      </c>
      <c r="AB529" s="530">
        <f>IF(OR(AB525=0, AB525=""), AB526, IF(AB526&gt;(AB525*(1+Dash!$B$6)), AB525*(1+Dash!$B$6), IF(AB526&lt;(AB525*(1-Dash!$B$7)), AB525*(1-Dash!$B$7), AB526)))</f>
        <v>713.44999999999993</v>
      </c>
      <c r="AC529" s="530">
        <f>IF(OR(AC525=0, AC525=""), AC526, IF(AC526&gt;(AC525*(1+Dash!$B$6)), AC525*(1+Dash!$B$6), IF(AC526&lt;(AC525*(1-Dash!$B$7)), AC525*(1-Dash!$B$7), AC526)))</f>
        <v>521.40000000000009</v>
      </c>
      <c r="AD529" s="530">
        <f>IF(OR(AD525=0, AD525=""), AD526, IF(AD526&gt;(AD525*(1+Dash!$B$6)), AD525*(1+Dash!$B$6), IF(AD526&lt;(AD525*(1-Dash!$B$7)), AD525*(1-Dash!$B$7), AD526)))</f>
        <v>424.6</v>
      </c>
      <c r="AE529" s="530">
        <f>IF(OR(AE525=0, AE525=""), AE526, IF(AE526&gt;(AE525*(1+Dash!$B$6)), AE525*(1+Dash!$B$6), IF(AE526&lt;(AE525*(1-Dash!$B$7)), AE525*(1-Dash!$B$7), AE526)))</f>
        <v>177.65</v>
      </c>
      <c r="AF529" s="530">
        <f>IF(OR(AF525=0, AF525=""), AF526, IF(AF526&gt;(AF525*(1+Dash!$B$6)), AF525*(1+Dash!$B$6), IF(AF526&lt;(AF525*(1-Dash!$B$7)), AF525*(1-Dash!$B$7), AF526)))</f>
        <v>239.8</v>
      </c>
      <c r="AG529" s="530">
        <f>IF(OR(AG525=0, AG525=""), AG526, IF(AG526&gt;(AG525*(1+Dash!$B$6)), AG525*(1+Dash!$B$6), IF(AG526&lt;(AG525*(1-Dash!$B$7)), AG525*(1-Dash!$B$7), AG526)))</f>
        <v>84.7</v>
      </c>
      <c r="AH529" s="530">
        <f>IF(OR(AH525=0, AH525=""), AH526, IF(AH526&gt;(AH525*(1+Dash!$B$6)), AH525*(1+Dash!$B$6), IF(AH526&lt;(AH525*(1-Dash!$B$7)), AH525*(1-Dash!$B$7), AH526)))</f>
        <v>66</v>
      </c>
      <c r="AI529" s="530">
        <f>IF(OR(AI525=0, AI525=""), AI526, IF(AI526&gt;(AI525*(1+Dash!$B$6)), AI525*(1+Dash!$B$6), IF(AI526&lt;(AI525*(1-Dash!$B$7)), AI525*(1-Dash!$B$7), AI526)))</f>
        <v>36.300000000000004</v>
      </c>
      <c r="AJ529" s="530">
        <f>IF(OR(AJ525=0, AJ525=""), AJ526, IF(AJ526&gt;(AJ525*(1+Dash!$B$6)), AJ525*(1+Dash!$B$6), IF(AJ526&lt;(AJ525*(1-Dash!$B$7)), AJ525*(1-Dash!$B$7), AJ526)))</f>
        <v>70.400000000000006</v>
      </c>
      <c r="AK529" s="530">
        <f>IF(OR(AK525=0, AK525=""), AK526, IF(AK526&gt;(AK525*(1+Dash!$B$6)), AK525*(1+Dash!$B$6), IF(AK526&lt;(AK525*(1-Dash!$B$7)), AK525*(1-Dash!$B$7), AK526)))</f>
        <v>393</v>
      </c>
      <c r="AL529" s="530">
        <f>IF(OR(AL525=0, AL525=""), AL526, IF(AL526&gt;(AL525*(1+Dash!$B$6)), AL525*(1+Dash!$B$6), IF(AL526&lt;(AL525*(1-Dash!$B$7)), AL525*(1-Dash!$B$7), AL526)))</f>
        <v>309.7</v>
      </c>
      <c r="AM529" s="530">
        <f>IF(OR(AM525=0, AM525=""), AM526, IF(AM526&gt;(AM525*(1+Dash!$B$6)), AM525*(1+Dash!$B$6), IF(AM526&lt;(AM525*(1-Dash!$B$7)), AM525*(1-Dash!$B$7), AM526)))</f>
        <v>146.29999999999998</v>
      </c>
      <c r="AN529" s="530">
        <f>IF(OR(AN525=0, AN525=""), AN526, IF(AN526&gt;(AN525*(1+Dash!$B$6)), AN525*(1+Dash!$B$6), IF(AN526&lt;(AN525*(1-Dash!$B$7)), AN525*(1-Dash!$B$7), AN526)))</f>
        <v>169.4</v>
      </c>
      <c r="AO529" s="530">
        <f>IF(OR(AO525=0, AO525=""), AO526, IF(AO526&gt;(AO525*(1+Dash!$B$6)), AO525*(1+Dash!$B$6), IF(AO526&lt;(AO525*(1-Dash!$B$7)), AO525*(1-Dash!$B$7), AO526)))</f>
        <v>0</v>
      </c>
      <c r="AP529" s="530">
        <f>IF(OR(AP525=0, AP525=""), AP526, IF(AP526&gt;(AP525*(1+Dash!$B$6)), AP525*(1+Dash!$B$6), IF(AP526&lt;(AP525*(1-Dash!$B$7)), AP525*(1-Dash!$B$7), AP526)))</f>
        <v>0</v>
      </c>
      <c r="AQ529" s="530">
        <f>IF(OR(AQ525=0, AQ525=""), AQ526, IF(AQ526&gt;(AQ525*(1+Dash!$B$6)), AQ525*(1+Dash!$B$6), IF(AQ526&lt;(AQ525*(1-Dash!$B$7)), AQ525*(1-Dash!$B$7), AQ526)))</f>
        <v>0</v>
      </c>
      <c r="AR529" s="530">
        <f>IF(OR(AR525=0, AR525=""), AR526, IF(AR526&gt;(AR525*(1+Dash!$B$6)), AR525*(1+Dash!$B$6), IF(AR526&lt;(AR525*(1-Dash!$B$7)), AR525*(1-Dash!$B$7), AR526)))</f>
        <v>0</v>
      </c>
      <c r="AS529" s="530">
        <f>IF(OR(AS525=0, AS525=""), AS526, IF(AS526&gt;(AS525*(1+Dash!$B$6)), AS525*(1+Dash!$B$6), IF(AS526&lt;(AS525*(1-Dash!$B$7)), AS525*(1-Dash!$B$7), AS526)))</f>
        <v>0</v>
      </c>
      <c r="AT529" s="530">
        <f>IF(OR(AT525=0, AT525=""), AT526, IF(AT526&gt;(AT525*(1+Dash!$B$6)), AT525*(1+Dash!$B$6), IF(AT526&lt;(AT525*(1-Dash!$B$7)), AT525*(1-Dash!$B$7), AT526)))</f>
        <v>0</v>
      </c>
      <c r="AU529" s="530">
        <f>IF(OR(AU525=0, AU525=""), AU526, IF(AU526&gt;(AU525*(1+Dash!$B$6)), AU525*(1+Dash!$B$6), IF(AU526&lt;(AU525*(1-Dash!$B$7)), AU525*(1-Dash!$B$7), AU526)))</f>
        <v>0</v>
      </c>
      <c r="AV529" s="530">
        <f>IF(OR(AV525=0, AV525=""), AV526, IF(AV526&gt;(AV525*(1+Dash!$B$6)), AV525*(1+Dash!$B$6), IF(AV526&lt;(AV525*(1-Dash!$B$7)), AV525*(1-Dash!$B$7), AV526)))</f>
        <v>0</v>
      </c>
      <c r="AW529" s="530">
        <f>IF(OR(AW525=0, AW525=""), AW526, IF(AW526&gt;(AW525*(1+Dash!$B$6)), AW525*(1+Dash!$B$6), IF(AW526&lt;(AW525*(1-Dash!$B$7)), AW525*(1-Dash!$B$7), AW526)))</f>
        <v>0</v>
      </c>
      <c r="AX529" s="530">
        <f>IF(OR(AX525=0, AX525=""), AX526, IF(AX526&gt;(AX525*(1+Dash!$B$6)), AX525*(1+Dash!$B$6), IF(AX526&lt;(AX525*(1-Dash!$B$7)), AX525*(1-Dash!$B$7), AX526)))</f>
        <v>0</v>
      </c>
      <c r="AY529" s="530">
        <f>IF(OR(AY525=0, AY525=""), AY526, IF(AY526&gt;(AY525*(1+Dash!$B$6)), AY525*(1+Dash!$B$6), IF(AY526&lt;(AY525*(1-Dash!$B$7)), AY525*(1-Dash!$B$7), AY526)))</f>
        <v>0</v>
      </c>
      <c r="AZ529" s="530">
        <f>IF(OR(AZ525=0, AZ525=""), AZ526, IF(AZ526&gt;(AZ525*(1+Dash!$B$6)), AZ525*(1+Dash!$B$6), IF(AZ526&lt;(AZ525*(1-Dash!$B$7)), AZ525*(1-Dash!$B$7), AZ526)))</f>
        <v>0</v>
      </c>
      <c r="BA529" s="530">
        <f>IF(OR(BA525=0, BA525=""), BA526, IF(BA526&gt;(BA525*(1+Dash!$B$6)), BA525*(1+Dash!$B$6), IF(BA526&lt;(BA525*(1-Dash!$B$7)), BA525*(1-Dash!$B$7), BA526)))</f>
        <v>919</v>
      </c>
      <c r="BB529" s="530">
        <f>IF(OR(BB525=0, BB525=""), BB526, IF(BB526&gt;(BB525*(1+Dash!$B$6)), BB525*(1+Dash!$B$6), IF(BB526&lt;(BB525*(1-Dash!$B$7)), BB525*(1-Dash!$B$7), BB526)))</f>
        <v>690.65</v>
      </c>
      <c r="BC529" s="530">
        <f>IF(OR(BC525=0, BC525=""), BC526, IF(BC526&gt;(BC525*(1+Dash!$B$6)), BC525*(1+Dash!$B$6), IF(BC526&lt;(BC525*(1-Dash!$B$7)), BC525*(1-Dash!$B$7), BC526)))</f>
        <v>411</v>
      </c>
      <c r="BD529" s="530">
        <f>IF(OR(BD525=0, BD525=""), BD526, IF(BD526&gt;(BD525*(1+Dash!$B$6)), BD525*(1+Dash!$B$6), IF(BD526&lt;(BD525*(1-Dash!$B$7)), BD525*(1-Dash!$B$7), BD526)))</f>
        <v>273.90000000000003</v>
      </c>
      <c r="BE529" s="530">
        <f>IF(OR(BE525=0, BE525=""), BE526, IF(BE526&gt;(BE525*(1+Dash!$B$6)), BE525*(1+Dash!$B$6), IF(BE526&lt;(BE525*(1-Dash!$B$7)), BE525*(1-Dash!$B$7), BE526)))</f>
        <v>751</v>
      </c>
      <c r="BF529" s="530">
        <f>IF(OR(BF525=0, BF525=""), BF526, IF(BF526&gt;(BF525*(1+Dash!$B$6)), BF525*(1+Dash!$B$6), IF(BF526&lt;(BF525*(1-Dash!$B$7)), BF525*(1-Dash!$B$7), BF526)))</f>
        <v>570.94999999999993</v>
      </c>
      <c r="BG529" s="530">
        <f>IF(OR(BG525=0, BG525=""), BG526, IF(BG526&gt;(BG525*(1+Dash!$B$6)), BG525*(1+Dash!$B$6), IF(BG526&lt;(BG525*(1-Dash!$B$7)), BG525*(1-Dash!$B$7), BG526)))</f>
        <v>314</v>
      </c>
      <c r="BH529" s="530">
        <f>IF(OR(BH525=0, BH525=""), BH526, IF(BH526&gt;(BH525*(1+Dash!$B$6)), BH525*(1+Dash!$B$6), IF(BH526&lt;(BH525*(1-Dash!$B$7)), BH525*(1-Dash!$B$7), BH526)))</f>
        <v>139.70000000000002</v>
      </c>
      <c r="BI529" s="530">
        <f>IF(OR(BI525=0, BI525=""), BI526, IF(BI526&gt;(BI525*(1+Dash!$B$6)), BI525*(1+Dash!$B$6), IF(BI526&lt;(BI525*(1-Dash!$B$7)), BI525*(1-Dash!$B$7), BI526)))</f>
        <v>168</v>
      </c>
      <c r="BJ529" s="530">
        <f>IF(OR(BJ525=0, BJ525=""), BJ526, IF(BJ526&gt;(BJ525*(1+Dash!$B$6)), BJ525*(1+Dash!$B$6), IF(BJ526&lt;(BJ525*(1-Dash!$B$7)), BJ525*(1-Dash!$B$7), BJ526)))</f>
        <v>119.69999999999999</v>
      </c>
      <c r="BK529" s="530">
        <f>IF(OR(BK525=0, BK525=""), BK526, IF(BK526&gt;(BK525*(1+Dash!$B$6)), BK525*(1+Dash!$B$6), IF(BK526&lt;(BK525*(1-Dash!$B$7)), BK525*(1-Dash!$B$7), BK526)))</f>
        <v>97</v>
      </c>
      <c r="BL529" s="530">
        <f>IF(OR(BL525=0, BL525=""), BL526, IF(BL526&gt;(BL525*(1+Dash!$B$6)), BL525*(1+Dash!$B$6), IF(BL526&lt;(BL525*(1-Dash!$B$7)), BL525*(1-Dash!$B$7), BL526)))</f>
        <v>118</v>
      </c>
      <c r="BM529" s="530">
        <f>IF(OR(BM525=0, BM525=""), BM526, IF(BM526&gt;(BM525*(1+Dash!$B$6)), BM525*(1+Dash!$B$6), IF(BM526&lt;(BM525*(1-Dash!$B$7)), BM525*(1-Dash!$B$7), BM526)))</f>
        <v>36</v>
      </c>
      <c r="BN529" s="530">
        <f>IF(OR(BN525=0, BN525=""), BN526, IF(BN526&gt;(BN525*(1+Dash!$B$6)), BN525*(1+Dash!$B$6), IF(BN526&lt;(BN525*(1-Dash!$B$7)), BN525*(1-Dash!$B$7), BN526)))</f>
        <v>18.700000000000003</v>
      </c>
      <c r="BO529" s="530">
        <f>IF(OR(BO525=0, BO525=""), BO526, IF(BO526&gt;(BO525*(1+Dash!$B$6)), BO525*(1+Dash!$B$6), IF(BO526&lt;(BO525*(1-Dash!$B$7)), BO525*(1-Dash!$B$7), BO526)))</f>
        <v>13.200000000000001</v>
      </c>
      <c r="BP529" s="530">
        <f>IF(OR(BP525=0, BP525=""), BP526, IF(BP526&gt;(BP525*(1+Dash!$B$6)), BP525*(1+Dash!$B$6), IF(BP526&lt;(BP525*(1-Dash!$B$7)), BP525*(1-Dash!$B$7), BP526)))</f>
        <v>30</v>
      </c>
      <c r="BQ529" s="530">
        <f>IF(OR(BQ525=0, BQ525=""), BQ526, IF(BQ526&gt;(BQ525*(1+Dash!$B$6)), BQ525*(1+Dash!$B$6), IF(BQ526&lt;(BQ525*(1-Dash!$B$7)), BQ525*(1-Dash!$B$7), BQ526)))</f>
        <v>0</v>
      </c>
      <c r="BR529" s="530">
        <f>IF(OR(BR525=0, BR525=""), BR526, IF(BR526&gt;(BR525*(1+Dash!$B$6)), BR525*(1+Dash!$B$6), IF(BR526&lt;(BR525*(1-Dash!$B$7)), BR525*(1-Dash!$B$7), BR526)))</f>
        <v>0</v>
      </c>
      <c r="BS529" s="530">
        <f>IF(OR(BS525=0, BS525=""), BS526, IF(BS526&gt;(BS525*(1+Dash!$B$6)), BS525*(1+Dash!$B$6), IF(BS526&lt;(BS525*(1-Dash!$B$7)), BS525*(1-Dash!$B$7), BS526)))</f>
        <v>0</v>
      </c>
      <c r="BT529" s="530">
        <f>IF(OR(BT525=0, BT525=""), BT526, IF(BT526&gt;(BT525*(1+Dash!$B$6)), BT525*(1+Dash!$B$6), IF(BT526&lt;(BT525*(1-Dash!$B$7)), BT525*(1-Dash!$B$7), BT526)))</f>
        <v>0</v>
      </c>
      <c r="BU529" s="530">
        <f>IF(OR(BU525=0, BU525=""), BU526, IF(BU526&gt;(BU525*(1+Dash!$B$6)), BU525*(1+Dash!$B$6), IF(BU526&lt;(BU525*(1-Dash!$B$7)), BU525*(1-Dash!$B$7), BU526)))</f>
        <v>36</v>
      </c>
      <c r="BV529" s="530">
        <f>IF(OR(BV525=0, BV525=""), BV526, IF(BV526&gt;(BV525*(1+Dash!$B$6)), BV525*(1+Dash!$B$6), IF(BV526&lt;(BV525*(1-Dash!$B$7)), BV525*(1-Dash!$B$7), BV526)))</f>
        <v>18.700000000000003</v>
      </c>
      <c r="BW529" s="530">
        <f>IF(OR(BW525=0, BW525=""), BW526, IF(BW526&gt;(BW525*(1+Dash!$B$6)), BW525*(1+Dash!$B$6), IF(BW526&lt;(BW525*(1-Dash!$B$7)), BW525*(1-Dash!$B$7), BW526)))</f>
        <v>13.200000000000001</v>
      </c>
      <c r="BX529" s="530">
        <f>IF(OR(BX525=0, BX525=""), BX526, IF(BX526&gt;(BX525*(1+Dash!$B$6)), BX525*(1+Dash!$B$6), IF(BX526&lt;(BX525*(1-Dash!$B$7)), BX525*(1-Dash!$B$7), BX526)))</f>
        <v>30</v>
      </c>
      <c r="BY529" s="530">
        <f>IF(OR(BY525=0, BY525=""), BY526, IF(BY526&gt;(BY525*(1+Dash!$B$6)), BY525*(1+Dash!$B$6), IF(BY526&lt;(BY525*(1-Dash!$B$7)), BY525*(1-Dash!$B$7), BY526)))</f>
        <v>24.7</v>
      </c>
      <c r="BZ529" s="530">
        <f>IF(OR(BZ525=0, BZ525=""), BZ526, IF(BZ526&gt;(BZ525*(1+Dash!$B$6)), BZ525*(1+Dash!$B$6), IF(BZ526&lt;(BZ525*(1-Dash!$B$7)), BZ525*(1-Dash!$B$7), BZ526)))</f>
        <v>46</v>
      </c>
      <c r="CA529" s="530">
        <f>IF(OR(CA525=0, CA525=""), CA526, IF(CA526&gt;(CA525*(1+Dash!$B$6)), CA525*(1+Dash!$B$6), IF(CA526&lt;(CA525*(1-Dash!$B$7)), CA525*(1-Dash!$B$7), CA526)))</f>
        <v>0</v>
      </c>
    </row>
    <row r="530" spans="1:79" s="477" customFormat="1">
      <c r="A530" s="477" t="s">
        <v>133</v>
      </c>
      <c r="B530" s="477" t="s">
        <v>1895</v>
      </c>
      <c r="C530" s="477">
        <v>2026</v>
      </c>
      <c r="D530" s="477" t="s">
        <v>1937</v>
      </c>
      <c r="E530" s="530">
        <f>IF(E527&gt;(E529*(1+Dash!$B$6)), E529*(1+Dash!$B$6), IF(E527&lt;(E529*(1-Dash!$B$7)), E529*(1-Dash!$B$7), E527))</f>
        <v>834.8125</v>
      </c>
      <c r="F530" s="530">
        <f>IF(F527&gt;(F529*(1+Dash!$B$6)), F529*(1+Dash!$B$6), IF(F527&lt;(F529*(1-Dash!$B$7)), F529*(1-Dash!$B$7), F527))</f>
        <v>615</v>
      </c>
      <c r="G530" s="530">
        <f>IF(G527&gt;(G529*(1+Dash!$B$6)), G529*(1+Dash!$B$6), IF(G527&lt;(G529*(1-Dash!$B$7)), G529*(1-Dash!$B$7), G527))</f>
        <v>463.88499999999993</v>
      </c>
      <c r="H530" s="530">
        <f>IF(H527&gt;(H529*(1+Dash!$B$6)), H529*(1+Dash!$B$6), IF(H527&lt;(H529*(1-Dash!$B$7)), H529*(1-Dash!$B$7), H527))</f>
        <v>216</v>
      </c>
      <c r="I530" s="530">
        <f>IF(I527&gt;(I529*(1+Dash!$B$6)), I529*(1+Dash!$B$6), IF(I527&lt;(I529*(1-Dash!$B$7)), I529*(1-Dash!$B$7), I527))</f>
        <v>94.380000000000024</v>
      </c>
      <c r="J530" s="530">
        <f>IF(J527&gt;(J529*(1+Dash!$B$6)), J529*(1+Dash!$B$6), IF(J527&lt;(J529*(1-Dash!$B$7)), J529*(1-Dash!$B$7), J527))</f>
        <v>0</v>
      </c>
      <c r="K530" s="530">
        <f>IF(K527&gt;(K529*(1+Dash!$B$6)), K529*(1+Dash!$B$6), IF(K527&lt;(K529*(1-Dash!$B$7)), K529*(1-Dash!$B$7), K527))</f>
        <v>0</v>
      </c>
      <c r="L530" s="530">
        <f>IF(L527&gt;(L529*(1+Dash!$B$6)), L529*(1+Dash!$B$6), IF(L527&lt;(L529*(1-Dash!$B$7)), L529*(1-Dash!$B$7), L527))</f>
        <v>0</v>
      </c>
      <c r="M530" s="530">
        <f>IF(M527&gt;(M529*(1+Dash!$B$6)), M529*(1+Dash!$B$6), IF(M527&lt;(M529*(1-Dash!$B$7)), M529*(1-Dash!$B$7), M527))</f>
        <v>0</v>
      </c>
      <c r="N530" s="530">
        <f>IF(N527&gt;(N529*(1+Dash!$B$6)), N529*(1+Dash!$B$6), IF(N527&lt;(N529*(1-Dash!$B$7)), N529*(1-Dash!$B$7), N527))</f>
        <v>42.417499999999997</v>
      </c>
      <c r="O530" s="530">
        <f>IF(O527&gt;(O529*(1+Dash!$B$6)), O529*(1+Dash!$B$6), IF(O527&lt;(O529*(1-Dash!$B$7)), O529*(1-Dash!$B$7), O527))</f>
        <v>15</v>
      </c>
      <c r="P530" s="530">
        <f>IF(P527&gt;(P529*(1+Dash!$B$6)), P529*(1+Dash!$B$6), IF(P527&lt;(P529*(1-Dash!$B$7)), P529*(1-Dash!$B$7), P527))</f>
        <v>42.417499999999997</v>
      </c>
      <c r="Q530" s="530">
        <f>IF(Q527&gt;(Q529*(1+Dash!$B$6)), Q529*(1+Dash!$B$6), IF(Q527&lt;(Q529*(1-Dash!$B$7)), Q529*(1-Dash!$B$7), Q527))</f>
        <v>860.08249999999987</v>
      </c>
      <c r="R530" s="530">
        <f>IF(R527&gt;(R529*(1+Dash!$B$6)), R529*(1+Dash!$B$6), IF(R527&lt;(R529*(1-Dash!$B$7)), R529*(1-Dash!$B$7), R527))</f>
        <v>56</v>
      </c>
      <c r="S530" s="530">
        <f>IF(S527&gt;(S529*(1+Dash!$B$6)), S529*(1+Dash!$B$6), IF(S527&lt;(S529*(1-Dash!$B$7)), S529*(1-Dash!$B$7), S527))</f>
        <v>24.035</v>
      </c>
      <c r="T530" s="530">
        <f>IF(T527&gt;(T529*(1+Dash!$B$6)), T529*(1+Dash!$B$6), IF(T527&lt;(T529*(1-Dash!$B$7)), T529*(1-Dash!$B$7), T527))</f>
        <v>682.28999999999985</v>
      </c>
      <c r="U530" s="530">
        <f>IF(U527&gt;(U529*(1+Dash!$B$6)), U529*(1+Dash!$B$6), IF(U527&lt;(U529*(1-Dash!$B$7)), U529*(1-Dash!$B$7), U527))</f>
        <v>7.22</v>
      </c>
      <c r="V530" s="530">
        <f>IF(V527&gt;(V529*(1+Dash!$B$6)), V529*(1+Dash!$B$6), IF(V527&lt;(V529*(1-Dash!$B$7)), V529*(1-Dash!$B$7), V527))</f>
        <v>6.317499999999999</v>
      </c>
      <c r="W530" s="530">
        <f>IF(W527&gt;(W529*(1+Dash!$B$6)), W529*(1+Dash!$B$6), IF(W527&lt;(W529*(1-Dash!$B$7)), W529*(1-Dash!$B$7), W527))</f>
        <v>5.4149999999999991</v>
      </c>
      <c r="X530" s="530">
        <f>IF(X527&gt;(X529*(1+Dash!$B$6)), X529*(1+Dash!$B$6), IF(X527&lt;(X529*(1-Dash!$B$7)), X529*(1-Dash!$B$7), X527))</f>
        <v>4.5125000000000002</v>
      </c>
      <c r="Y530" s="530">
        <f>IF(Y527&gt;(Y529*(1+Dash!$B$6)), Y529*(1+Dash!$B$6), IF(Y527&lt;(Y529*(1-Dash!$B$7)), Y529*(1-Dash!$B$7), Y527))</f>
        <v>852.86249999999995</v>
      </c>
      <c r="Z530" s="530">
        <f>IF(Z527&gt;(Z529*(1+Dash!$B$6)), Z529*(1+Dash!$B$6), IF(Z527&lt;(Z529*(1-Dash!$B$7)), Z529*(1-Dash!$B$7), Z527))</f>
        <v>52</v>
      </c>
      <c r="AA530" s="530">
        <f>IF(AA527&gt;(AA529*(1+Dash!$B$6)), AA529*(1+Dash!$B$6), IF(AA527&lt;(AA529*(1-Dash!$B$7)), AA529*(1-Dash!$B$7), AA527))</f>
        <v>17.765000000000001</v>
      </c>
      <c r="AB530" s="530">
        <f>IF(AB527&gt;(AB529*(1+Dash!$B$6)), AB529*(1+Dash!$B$6), IF(AB527&lt;(AB529*(1-Dash!$B$7)), AB529*(1-Dash!$B$7), AB527))</f>
        <v>677.77749999999992</v>
      </c>
      <c r="AC530" s="530">
        <f>IF(AC527&gt;(AC529*(1+Dash!$B$6)), AC529*(1+Dash!$B$6), IF(AC527&lt;(AC529*(1-Dash!$B$7)), AC529*(1-Dash!$B$7), AC527))</f>
        <v>573.54000000000019</v>
      </c>
      <c r="AD530" s="530">
        <f>IF(AD527&gt;(AD529*(1+Dash!$B$6)), AD529*(1+Dash!$B$6), IF(AD527&lt;(AD529*(1-Dash!$B$7)), AD529*(1-Dash!$B$7), AD527))</f>
        <v>447</v>
      </c>
      <c r="AE530" s="530">
        <f>IF(AE527&gt;(AE529*(1+Dash!$B$6)), AE529*(1+Dash!$B$6), IF(AE527&lt;(AE529*(1-Dash!$B$7)), AE529*(1-Dash!$B$7), AE527))</f>
        <v>176</v>
      </c>
      <c r="AF530" s="530">
        <f>IF(AF527&gt;(AF529*(1+Dash!$B$6)), AF529*(1+Dash!$B$6), IF(AF527&lt;(AF529*(1-Dash!$B$7)), AF529*(1-Dash!$B$7), AF527))</f>
        <v>263.78000000000003</v>
      </c>
      <c r="AG530" s="530">
        <f>IF(AG527&gt;(AG529*(1+Dash!$B$6)), AG529*(1+Dash!$B$6), IF(AG527&lt;(AG529*(1-Dash!$B$7)), AG529*(1-Dash!$B$7), AG527))</f>
        <v>93.170000000000016</v>
      </c>
      <c r="AH530" s="530">
        <f>IF(AH527&gt;(AH529*(1+Dash!$B$6)), AH529*(1+Dash!$B$6), IF(AH527&lt;(AH529*(1-Dash!$B$7)), AH529*(1-Dash!$B$7), AH527))</f>
        <v>72.600000000000009</v>
      </c>
      <c r="AI530" s="530">
        <f>IF(AI527&gt;(AI529*(1+Dash!$B$6)), AI529*(1+Dash!$B$6), IF(AI527&lt;(AI529*(1-Dash!$B$7)), AI529*(1-Dash!$B$7), AI527))</f>
        <v>38</v>
      </c>
      <c r="AJ530" s="530">
        <f>IF(AJ527&gt;(AJ529*(1+Dash!$B$6)), AJ529*(1+Dash!$B$6), IF(AJ527&lt;(AJ529*(1-Dash!$B$7)), AJ529*(1-Dash!$B$7), AJ527))</f>
        <v>77.440000000000012</v>
      </c>
      <c r="AK530" s="530">
        <f>IF(AK527&gt;(AK529*(1+Dash!$B$6)), AK529*(1+Dash!$B$6), IF(AK527&lt;(AK529*(1-Dash!$B$7)), AK529*(1-Dash!$B$7), AK527))</f>
        <v>393</v>
      </c>
      <c r="AL530" s="530">
        <f>IF(AL527&gt;(AL529*(1+Dash!$B$6)), AL529*(1+Dash!$B$6), IF(AL527&lt;(AL529*(1-Dash!$B$7)), AL529*(1-Dash!$B$7), AL527))</f>
        <v>294.21499999999997</v>
      </c>
      <c r="AM530" s="530">
        <f>IF(AM527&gt;(AM529*(1+Dash!$B$6)), AM529*(1+Dash!$B$6), IF(AM527&lt;(AM529*(1-Dash!$B$7)), AM529*(1-Dash!$B$7), AM527))</f>
        <v>138.98499999999999</v>
      </c>
      <c r="AN530" s="530">
        <f>IF(AN527&gt;(AN529*(1+Dash!$B$6)), AN529*(1+Dash!$B$6), IF(AN527&lt;(AN529*(1-Dash!$B$7)), AN529*(1-Dash!$B$7), AN527))</f>
        <v>186.34000000000003</v>
      </c>
      <c r="AO530" s="530">
        <f>IF(AO527&gt;(AO529*(1+Dash!$B$6)), AO529*(1+Dash!$B$6), IF(AO527&lt;(AO529*(1-Dash!$B$7)), AO529*(1-Dash!$B$7), AO527))</f>
        <v>0</v>
      </c>
      <c r="AP530" s="530">
        <f>IF(AP527&gt;(AP529*(1+Dash!$B$6)), AP529*(1+Dash!$B$6), IF(AP527&lt;(AP529*(1-Dash!$B$7)), AP529*(1-Dash!$B$7), AP527))</f>
        <v>0</v>
      </c>
      <c r="AQ530" s="530">
        <f>IF(AQ527&gt;(AQ529*(1+Dash!$B$6)), AQ529*(1+Dash!$B$6), IF(AQ527&lt;(AQ529*(1-Dash!$B$7)), AQ529*(1-Dash!$B$7), AQ527))</f>
        <v>0</v>
      </c>
      <c r="AR530" s="530">
        <f>IF(AR527&gt;(AR529*(1+Dash!$B$6)), AR529*(1+Dash!$B$6), IF(AR527&lt;(AR529*(1-Dash!$B$7)), AR529*(1-Dash!$B$7), AR527))</f>
        <v>0</v>
      </c>
      <c r="AS530" s="530">
        <f>IF(AS527&gt;(AS529*(1+Dash!$B$6)), AS529*(1+Dash!$B$6), IF(AS527&lt;(AS529*(1-Dash!$B$7)), AS529*(1-Dash!$B$7), AS527))</f>
        <v>0</v>
      </c>
      <c r="AT530" s="530">
        <f>IF(AT527&gt;(AT529*(1+Dash!$B$6)), AT529*(1+Dash!$B$6), IF(AT527&lt;(AT529*(1-Dash!$B$7)), AT529*(1-Dash!$B$7), AT527))</f>
        <v>0</v>
      </c>
      <c r="AU530" s="530">
        <f>IF(AU527&gt;(AU529*(1+Dash!$B$6)), AU529*(1+Dash!$B$6), IF(AU527&lt;(AU529*(1-Dash!$B$7)), AU529*(1-Dash!$B$7), AU527))</f>
        <v>0</v>
      </c>
      <c r="AV530" s="530">
        <f>IF(AV527&gt;(AV529*(1+Dash!$B$6)), AV529*(1+Dash!$B$6), IF(AV527&lt;(AV529*(1-Dash!$B$7)), AV529*(1-Dash!$B$7), AV527))</f>
        <v>0</v>
      </c>
      <c r="AW530" s="530">
        <f>IF(AW527&gt;(AW529*(1+Dash!$B$6)), AW529*(1+Dash!$B$6), IF(AW527&lt;(AW529*(1-Dash!$B$7)), AW529*(1-Dash!$B$7), AW527))</f>
        <v>0</v>
      </c>
      <c r="AX530" s="530">
        <f>IF(AX527&gt;(AX529*(1+Dash!$B$6)), AX529*(1+Dash!$B$6), IF(AX527&lt;(AX529*(1-Dash!$B$7)), AX529*(1-Dash!$B$7), AX527))</f>
        <v>0</v>
      </c>
      <c r="AY530" s="530">
        <f>IF(AY527&gt;(AY529*(1+Dash!$B$6)), AY529*(1+Dash!$B$6), IF(AY527&lt;(AY529*(1-Dash!$B$7)), AY529*(1-Dash!$B$7), AY527))</f>
        <v>0</v>
      </c>
      <c r="AZ530" s="530">
        <f>IF(AZ527&gt;(AZ529*(1+Dash!$B$6)), AZ529*(1+Dash!$B$6), IF(AZ527&lt;(AZ529*(1-Dash!$B$7)), AZ529*(1-Dash!$B$7), AZ527))</f>
        <v>0</v>
      </c>
      <c r="BA530" s="530">
        <f>IF(BA527&gt;(BA529*(1+Dash!$B$6)), BA529*(1+Dash!$B$6), IF(BA527&lt;(BA529*(1-Dash!$B$7)), BA529*(1-Dash!$B$7), BA527))</f>
        <v>919</v>
      </c>
      <c r="BB530" s="530">
        <f>IF(BB527&gt;(BB529*(1+Dash!$B$6)), BB529*(1+Dash!$B$6), IF(BB527&lt;(BB529*(1-Dash!$B$7)), BB529*(1-Dash!$B$7), BB527))</f>
        <v>656.11749999999995</v>
      </c>
      <c r="BC530" s="530">
        <f>IF(BC527&gt;(BC529*(1+Dash!$B$6)), BC529*(1+Dash!$B$6), IF(BC527&lt;(BC529*(1-Dash!$B$7)), BC529*(1-Dash!$B$7), BC527))</f>
        <v>411</v>
      </c>
      <c r="BD530" s="530">
        <f>IF(BD527&gt;(BD529*(1+Dash!$B$6)), BD529*(1+Dash!$B$6), IF(BD527&lt;(BD529*(1-Dash!$B$7)), BD529*(1-Dash!$B$7), BD527))</f>
        <v>286</v>
      </c>
      <c r="BE530" s="530">
        <f>IF(BE527&gt;(BE529*(1+Dash!$B$6)), BE529*(1+Dash!$B$6), IF(BE527&lt;(BE529*(1-Dash!$B$7)), BE529*(1-Dash!$B$7), BE527))</f>
        <v>751</v>
      </c>
      <c r="BF530" s="530">
        <f>IF(BF527&gt;(BF529*(1+Dash!$B$6)), BF529*(1+Dash!$B$6), IF(BF527&lt;(BF529*(1-Dash!$B$7)), BF529*(1-Dash!$B$7), BF527))</f>
        <v>542.40249999999992</v>
      </c>
      <c r="BG530" s="530">
        <f>IF(BG527&gt;(BG529*(1+Dash!$B$6)), BG529*(1+Dash!$B$6), IF(BG527&lt;(BG529*(1-Dash!$B$7)), BG529*(1-Dash!$B$7), BG527))</f>
        <v>314</v>
      </c>
      <c r="BH530" s="530">
        <f>IF(BH527&gt;(BH529*(1+Dash!$B$6)), BH529*(1+Dash!$B$6), IF(BH527&lt;(BH529*(1-Dash!$B$7)), BH529*(1-Dash!$B$7), BH527))</f>
        <v>153.67000000000004</v>
      </c>
      <c r="BI530" s="530">
        <f>IF(BI527&gt;(BI529*(1+Dash!$B$6)), BI529*(1+Dash!$B$6), IF(BI527&lt;(BI529*(1-Dash!$B$7)), BI529*(1-Dash!$B$7), BI527))</f>
        <v>168</v>
      </c>
      <c r="BJ530" s="530">
        <f>IF(BJ527&gt;(BJ529*(1+Dash!$B$6)), BJ529*(1+Dash!$B$6), IF(BJ527&lt;(BJ529*(1-Dash!$B$7)), BJ529*(1-Dash!$B$7), BJ527))</f>
        <v>113.71499999999999</v>
      </c>
      <c r="BK530" s="530">
        <f>IF(BK527&gt;(BK529*(1+Dash!$B$6)), BK529*(1+Dash!$B$6), IF(BK527&lt;(BK529*(1-Dash!$B$7)), BK529*(1-Dash!$B$7), BK527))</f>
        <v>97</v>
      </c>
      <c r="BL530" s="530">
        <f>IF(BL527&gt;(BL529*(1+Dash!$B$6)), BL529*(1+Dash!$B$6), IF(BL527&lt;(BL529*(1-Dash!$B$7)), BL529*(1-Dash!$B$7), BL527))</f>
        <v>118</v>
      </c>
      <c r="BM530" s="530">
        <f>IF(BM527&gt;(BM529*(1+Dash!$B$6)), BM529*(1+Dash!$B$6), IF(BM527&lt;(BM529*(1-Dash!$B$7)), BM529*(1-Dash!$B$7), BM527))</f>
        <v>36</v>
      </c>
      <c r="BN530" s="530">
        <f>IF(BN527&gt;(BN529*(1+Dash!$B$6)), BN529*(1+Dash!$B$6), IF(BN527&lt;(BN529*(1-Dash!$B$7)), BN529*(1-Dash!$B$7), BN527))</f>
        <v>20.570000000000004</v>
      </c>
      <c r="BO530" s="530">
        <f>IF(BO527&gt;(BO529*(1+Dash!$B$6)), BO529*(1+Dash!$B$6), IF(BO527&lt;(BO529*(1-Dash!$B$7)), BO529*(1-Dash!$B$7), BO527))</f>
        <v>14.520000000000003</v>
      </c>
      <c r="BP530" s="530">
        <f>IF(BP527&gt;(BP529*(1+Dash!$B$6)), BP529*(1+Dash!$B$6), IF(BP527&lt;(BP529*(1-Dash!$B$7)), BP529*(1-Dash!$B$7), BP527))</f>
        <v>30</v>
      </c>
      <c r="BQ530" s="530">
        <f>IF(BQ527&gt;(BQ529*(1+Dash!$B$6)), BQ529*(1+Dash!$B$6), IF(BQ527&lt;(BQ529*(1-Dash!$B$7)), BQ529*(1-Dash!$B$7), BQ527))</f>
        <v>0</v>
      </c>
      <c r="BR530" s="530">
        <f>IF(BR527&gt;(BR529*(1+Dash!$B$6)), BR529*(1+Dash!$B$6), IF(BR527&lt;(BR529*(1-Dash!$B$7)), BR529*(1-Dash!$B$7), BR527))</f>
        <v>0</v>
      </c>
      <c r="BS530" s="530">
        <f>IF(BS527&gt;(BS529*(1+Dash!$B$6)), BS529*(1+Dash!$B$6), IF(BS527&lt;(BS529*(1-Dash!$B$7)), BS529*(1-Dash!$B$7), BS527))</f>
        <v>0</v>
      </c>
      <c r="BT530" s="530">
        <f>IF(BT527&gt;(BT529*(1+Dash!$B$6)), BT529*(1+Dash!$B$6), IF(BT527&lt;(BT529*(1-Dash!$B$7)), BT529*(1-Dash!$B$7), BT527))</f>
        <v>0</v>
      </c>
      <c r="BU530" s="530">
        <f>IF(BU527&gt;(BU529*(1+Dash!$B$6)), BU529*(1+Dash!$B$6), IF(BU527&lt;(BU529*(1-Dash!$B$7)), BU529*(1-Dash!$B$7), BU527))</f>
        <v>36</v>
      </c>
      <c r="BV530" s="530">
        <f>IF(BV527&gt;(BV529*(1+Dash!$B$6)), BV529*(1+Dash!$B$6), IF(BV527&lt;(BV529*(1-Dash!$B$7)), BV529*(1-Dash!$B$7), BV527))</f>
        <v>20.570000000000004</v>
      </c>
      <c r="BW530" s="530">
        <f>IF(BW527&gt;(BW529*(1+Dash!$B$6)), BW529*(1+Dash!$B$6), IF(BW527&lt;(BW529*(1-Dash!$B$7)), BW529*(1-Dash!$B$7), BW527))</f>
        <v>14.520000000000003</v>
      </c>
      <c r="BX530" s="530">
        <f>IF(BX527&gt;(BX529*(1+Dash!$B$6)), BX529*(1+Dash!$B$6), IF(BX527&lt;(BX529*(1-Dash!$B$7)), BX529*(1-Dash!$B$7), BX527))</f>
        <v>30</v>
      </c>
      <c r="BY530" s="530">
        <f>IF(BY527&gt;(BY529*(1+Dash!$B$6)), BY529*(1+Dash!$B$6), IF(BY527&lt;(BY529*(1-Dash!$B$7)), BY529*(1-Dash!$B$7), BY527))</f>
        <v>23.465</v>
      </c>
      <c r="BZ530" s="530">
        <f>IF(BZ527&gt;(BZ529*(1+Dash!$B$6)), BZ529*(1+Dash!$B$6), IF(BZ527&lt;(BZ529*(1-Dash!$B$7)), BZ529*(1-Dash!$B$7), BZ527))</f>
        <v>46</v>
      </c>
      <c r="CA530" s="530">
        <f>IF(CA527&gt;(CA529*(1+Dash!$B$6)), CA529*(1+Dash!$B$6), IF(CA527&lt;(CA529*(1-Dash!$B$7)), CA529*(1-Dash!$B$7), CA527))</f>
        <v>0</v>
      </c>
    </row>
    <row r="531" spans="1:79" s="477" customFormat="1">
      <c r="A531" s="477" t="s">
        <v>135</v>
      </c>
      <c r="B531" s="477" t="s">
        <v>1896</v>
      </c>
      <c r="C531" s="477">
        <v>2018</v>
      </c>
      <c r="D531" s="477" t="s">
        <v>1934</v>
      </c>
      <c r="E531" s="530">
        <v>688</v>
      </c>
      <c r="F531" s="530">
        <v>1088</v>
      </c>
      <c r="G531" s="530">
        <v>445</v>
      </c>
      <c r="H531" s="530">
        <v>512</v>
      </c>
      <c r="I531" s="530">
        <v>193</v>
      </c>
      <c r="J531" s="530">
        <v>0</v>
      </c>
      <c r="K531" s="530">
        <v>0</v>
      </c>
      <c r="L531" s="530">
        <v>0</v>
      </c>
      <c r="M531" s="530">
        <v>0</v>
      </c>
      <c r="N531" s="530">
        <v>0</v>
      </c>
      <c r="O531" s="530">
        <v>0</v>
      </c>
      <c r="P531" s="530">
        <v>0</v>
      </c>
      <c r="Q531" s="530">
        <v>0</v>
      </c>
      <c r="R531" s="530">
        <v>0</v>
      </c>
      <c r="S531" s="530">
        <v>0</v>
      </c>
      <c r="T531" s="530">
        <v>0</v>
      </c>
      <c r="U531" s="530">
        <v>0</v>
      </c>
      <c r="V531" s="530">
        <v>0</v>
      </c>
      <c r="W531" s="530">
        <v>0</v>
      </c>
      <c r="X531" s="530">
        <v>0</v>
      </c>
      <c r="Y531" s="530">
        <v>0</v>
      </c>
      <c r="Z531" s="530">
        <v>0</v>
      </c>
      <c r="AA531" s="530">
        <v>0</v>
      </c>
      <c r="AB531" s="530">
        <v>0</v>
      </c>
      <c r="AC531" s="530">
        <v>495</v>
      </c>
      <c r="AD531" s="530">
        <v>227</v>
      </c>
      <c r="AE531" s="530">
        <v>278</v>
      </c>
      <c r="AF531" s="530">
        <v>230</v>
      </c>
      <c r="AG531" s="530">
        <v>188</v>
      </c>
      <c r="AH531" s="530">
        <v>97</v>
      </c>
      <c r="AI531" s="530">
        <v>78</v>
      </c>
      <c r="AJ531" s="530">
        <v>75</v>
      </c>
      <c r="AK531" s="530">
        <v>307</v>
      </c>
      <c r="AL531" s="530">
        <v>130</v>
      </c>
      <c r="AM531" s="530">
        <v>200</v>
      </c>
      <c r="AN531" s="530">
        <v>155</v>
      </c>
      <c r="AO531" s="530">
        <v>3</v>
      </c>
      <c r="AP531" s="530">
        <v>1</v>
      </c>
      <c r="AQ531" s="530">
        <v>0</v>
      </c>
      <c r="AR531" s="530">
        <v>3</v>
      </c>
      <c r="AS531" s="530">
        <v>0</v>
      </c>
      <c r="AT531" s="530">
        <v>0</v>
      </c>
      <c r="AU531" s="530">
        <v>0</v>
      </c>
      <c r="AV531" s="530">
        <v>0</v>
      </c>
      <c r="AW531" s="530">
        <v>3</v>
      </c>
      <c r="AX531" s="530">
        <v>1</v>
      </c>
      <c r="AY531" s="530">
        <v>0</v>
      </c>
      <c r="AZ531" s="530">
        <v>3</v>
      </c>
      <c r="BA531" s="530">
        <v>1346</v>
      </c>
      <c r="BB531" s="530">
        <v>464</v>
      </c>
      <c r="BC531" s="530">
        <v>668</v>
      </c>
      <c r="BD531" s="530">
        <v>454</v>
      </c>
      <c r="BE531" s="530">
        <v>784</v>
      </c>
      <c r="BF531" s="530">
        <v>336</v>
      </c>
      <c r="BG531" s="530">
        <v>381</v>
      </c>
      <c r="BH531" s="530">
        <v>178</v>
      </c>
      <c r="BI531" s="530">
        <v>562</v>
      </c>
      <c r="BJ531" s="530">
        <v>128</v>
      </c>
      <c r="BK531" s="530">
        <v>287</v>
      </c>
      <c r="BL531" s="530">
        <v>276</v>
      </c>
      <c r="BM531" s="530">
        <v>13</v>
      </c>
      <c r="BN531" s="530">
        <v>1</v>
      </c>
      <c r="BO531" s="530">
        <v>2</v>
      </c>
      <c r="BP531" s="530">
        <v>11</v>
      </c>
      <c r="BQ531" s="530">
        <v>0</v>
      </c>
      <c r="BR531" s="530">
        <v>0</v>
      </c>
      <c r="BS531" s="530">
        <v>0</v>
      </c>
      <c r="BT531" s="530">
        <v>0</v>
      </c>
      <c r="BU531" s="530">
        <v>13</v>
      </c>
      <c r="BV531" s="530">
        <v>1</v>
      </c>
      <c r="BW531" s="530">
        <v>2</v>
      </c>
      <c r="BX531" s="530">
        <v>11</v>
      </c>
      <c r="BY531" s="530">
        <v>7</v>
      </c>
      <c r="BZ531" s="530">
        <v>62</v>
      </c>
      <c r="CA531" s="530">
        <v>0</v>
      </c>
    </row>
    <row r="532" spans="1:79" s="477" customFormat="1">
      <c r="A532" s="477" t="s">
        <v>135</v>
      </c>
      <c r="B532" s="477" t="s">
        <v>1896</v>
      </c>
      <c r="C532" s="477">
        <v>2019</v>
      </c>
      <c r="D532" s="477" t="s">
        <v>1934</v>
      </c>
      <c r="E532" s="530">
        <v>790</v>
      </c>
      <c r="F532" s="530">
        <v>1068</v>
      </c>
      <c r="G532" s="530">
        <v>489</v>
      </c>
      <c r="H532" s="530">
        <v>500</v>
      </c>
      <c r="I532" s="530">
        <v>191</v>
      </c>
      <c r="J532" s="530">
        <v>1</v>
      </c>
      <c r="K532" s="530">
        <v>0</v>
      </c>
      <c r="L532" s="530">
        <v>0</v>
      </c>
      <c r="M532" s="530">
        <v>0</v>
      </c>
      <c r="N532" s="530">
        <v>0</v>
      </c>
      <c r="O532" s="530">
        <v>0</v>
      </c>
      <c r="P532" s="530">
        <v>0</v>
      </c>
      <c r="Q532" s="530">
        <v>0</v>
      </c>
      <c r="R532" s="530">
        <v>0</v>
      </c>
      <c r="S532" s="530">
        <v>0</v>
      </c>
      <c r="T532" s="530">
        <v>0</v>
      </c>
      <c r="U532" s="530">
        <v>0</v>
      </c>
      <c r="V532" s="530">
        <v>0</v>
      </c>
      <c r="W532" s="530">
        <v>0</v>
      </c>
      <c r="X532" s="530">
        <v>0</v>
      </c>
      <c r="Y532" s="530">
        <v>0</v>
      </c>
      <c r="Z532" s="530">
        <v>0</v>
      </c>
      <c r="AA532" s="530">
        <v>0</v>
      </c>
      <c r="AB532" s="530">
        <v>0</v>
      </c>
      <c r="AC532" s="530">
        <v>561</v>
      </c>
      <c r="AD532" s="530">
        <v>290</v>
      </c>
      <c r="AE532" s="530">
        <v>298</v>
      </c>
      <c r="AF532" s="530">
        <v>250</v>
      </c>
      <c r="AG532" s="530">
        <v>228</v>
      </c>
      <c r="AH532" s="530">
        <v>129</v>
      </c>
      <c r="AI532" s="530">
        <v>94</v>
      </c>
      <c r="AJ532" s="530">
        <v>80</v>
      </c>
      <c r="AK532" s="530">
        <v>333</v>
      </c>
      <c r="AL532" s="530">
        <v>161</v>
      </c>
      <c r="AM532" s="530">
        <v>204</v>
      </c>
      <c r="AN532" s="530">
        <v>170</v>
      </c>
      <c r="AO532" s="530">
        <v>1</v>
      </c>
      <c r="AP532" s="530">
        <v>0</v>
      </c>
      <c r="AQ532" s="530">
        <v>0</v>
      </c>
      <c r="AR532" s="530">
        <v>1</v>
      </c>
      <c r="AS532" s="530">
        <v>0</v>
      </c>
      <c r="AT532" s="530">
        <v>0</v>
      </c>
      <c r="AU532" s="530">
        <v>0</v>
      </c>
      <c r="AV532" s="530">
        <v>0</v>
      </c>
      <c r="AW532" s="530">
        <v>1</v>
      </c>
      <c r="AX532" s="530">
        <v>0</v>
      </c>
      <c r="AY532" s="530">
        <v>0</v>
      </c>
      <c r="AZ532" s="530">
        <v>1</v>
      </c>
      <c r="BA532" s="530">
        <v>1496</v>
      </c>
      <c r="BB532" s="530">
        <v>641</v>
      </c>
      <c r="BC532" s="530">
        <v>737</v>
      </c>
      <c r="BD532" s="530">
        <v>431</v>
      </c>
      <c r="BE532" s="530">
        <v>975</v>
      </c>
      <c r="BF532" s="530">
        <v>504</v>
      </c>
      <c r="BG532" s="530">
        <v>432</v>
      </c>
      <c r="BH532" s="530">
        <v>182</v>
      </c>
      <c r="BI532" s="530">
        <v>521</v>
      </c>
      <c r="BJ532" s="530">
        <v>137</v>
      </c>
      <c r="BK532" s="530">
        <v>305</v>
      </c>
      <c r="BL532" s="530">
        <v>249</v>
      </c>
      <c r="BM532" s="530">
        <v>6</v>
      </c>
      <c r="BN532" s="530">
        <v>0</v>
      </c>
      <c r="BO532" s="530">
        <v>2</v>
      </c>
      <c r="BP532" s="530">
        <v>5</v>
      </c>
      <c r="BQ532" s="530">
        <v>0</v>
      </c>
      <c r="BR532" s="530">
        <v>0</v>
      </c>
      <c r="BS532" s="530">
        <v>0</v>
      </c>
      <c r="BT532" s="530">
        <v>0</v>
      </c>
      <c r="BU532" s="530">
        <v>6</v>
      </c>
      <c r="BV532" s="530">
        <v>0</v>
      </c>
      <c r="BW532" s="530">
        <v>2</v>
      </c>
      <c r="BX532" s="530">
        <v>5</v>
      </c>
      <c r="BY532" s="530">
        <v>11</v>
      </c>
      <c r="BZ532" s="530">
        <v>72</v>
      </c>
      <c r="CA532" s="530">
        <v>0</v>
      </c>
    </row>
    <row r="533" spans="1:79" s="477" customFormat="1">
      <c r="A533" s="477" t="s">
        <v>135</v>
      </c>
      <c r="B533" s="477" t="s">
        <v>1896</v>
      </c>
      <c r="C533" s="477">
        <v>2020</v>
      </c>
      <c r="D533" s="477" t="s">
        <v>1934</v>
      </c>
      <c r="E533" s="530">
        <v>824</v>
      </c>
      <c r="F533" s="530">
        <v>1062</v>
      </c>
      <c r="G533" s="530">
        <v>513</v>
      </c>
      <c r="H533" s="530">
        <v>523</v>
      </c>
      <c r="I533" s="530">
        <v>171</v>
      </c>
      <c r="J533" s="530">
        <v>2</v>
      </c>
      <c r="K533" s="530">
        <v>1</v>
      </c>
      <c r="L533" s="530">
        <v>2</v>
      </c>
      <c r="M533" s="530">
        <v>0</v>
      </c>
      <c r="N533" s="530">
        <v>527</v>
      </c>
      <c r="O533" s="530">
        <v>42</v>
      </c>
      <c r="P533" s="530">
        <v>485</v>
      </c>
      <c r="Q533" s="530">
        <v>0</v>
      </c>
      <c r="R533" s="530">
        <v>0</v>
      </c>
      <c r="S533" s="530">
        <v>0</v>
      </c>
      <c r="T533" s="530">
        <v>0</v>
      </c>
      <c r="U533" s="530">
        <v>0</v>
      </c>
      <c r="V533" s="530">
        <v>0</v>
      </c>
      <c r="W533" s="530">
        <v>0</v>
      </c>
      <c r="X533" s="530">
        <v>0</v>
      </c>
      <c r="Y533" s="530">
        <v>0</v>
      </c>
      <c r="Z533" s="530">
        <v>0</v>
      </c>
      <c r="AA533" s="530">
        <v>0</v>
      </c>
      <c r="AB533" s="530">
        <v>0</v>
      </c>
      <c r="AC533" s="530">
        <v>503</v>
      </c>
      <c r="AD533" s="530">
        <v>243</v>
      </c>
      <c r="AE533" s="530">
        <v>278</v>
      </c>
      <c r="AF533" s="530">
        <v>254</v>
      </c>
      <c r="AG533" s="530">
        <v>184</v>
      </c>
      <c r="AH533" s="530">
        <v>84</v>
      </c>
      <c r="AI533" s="530">
        <v>66</v>
      </c>
      <c r="AJ533" s="530">
        <v>73</v>
      </c>
      <c r="AK533" s="530">
        <v>319</v>
      </c>
      <c r="AL533" s="530">
        <v>159</v>
      </c>
      <c r="AM533" s="530">
        <v>212</v>
      </c>
      <c r="AN533" s="530">
        <v>181</v>
      </c>
      <c r="AO533" s="530">
        <v>1</v>
      </c>
      <c r="AP533" s="530">
        <v>0</v>
      </c>
      <c r="AQ533" s="530">
        <v>1</v>
      </c>
      <c r="AR533" s="530">
        <v>0</v>
      </c>
      <c r="AS533" s="530">
        <v>0</v>
      </c>
      <c r="AT533" s="530">
        <v>0</v>
      </c>
      <c r="AU533" s="530">
        <v>0</v>
      </c>
      <c r="AV533" s="530">
        <v>0</v>
      </c>
      <c r="AW533" s="530">
        <v>1</v>
      </c>
      <c r="AX533" s="530">
        <v>0</v>
      </c>
      <c r="AY533" s="530">
        <v>1</v>
      </c>
      <c r="AZ533" s="530">
        <v>0</v>
      </c>
      <c r="BA533" s="530">
        <v>1587</v>
      </c>
      <c r="BB533" s="530">
        <v>734</v>
      </c>
      <c r="BC533" s="530">
        <v>781</v>
      </c>
      <c r="BD533" s="530">
        <v>449</v>
      </c>
      <c r="BE533" s="530">
        <v>1078</v>
      </c>
      <c r="BF533" s="530">
        <v>572</v>
      </c>
      <c r="BG533" s="530">
        <v>511</v>
      </c>
      <c r="BH533" s="530">
        <v>204</v>
      </c>
      <c r="BI533" s="530">
        <v>509</v>
      </c>
      <c r="BJ533" s="530">
        <v>162</v>
      </c>
      <c r="BK533" s="530">
        <v>270</v>
      </c>
      <c r="BL533" s="530">
        <v>245</v>
      </c>
      <c r="BM533" s="530">
        <v>23</v>
      </c>
      <c r="BN533" s="530">
        <v>2</v>
      </c>
      <c r="BO533" s="530">
        <v>13</v>
      </c>
      <c r="BP533" s="530">
        <v>16</v>
      </c>
      <c r="BQ533" s="530">
        <v>0</v>
      </c>
      <c r="BR533" s="530">
        <v>0</v>
      </c>
      <c r="BS533" s="530">
        <v>0</v>
      </c>
      <c r="BT533" s="530">
        <v>0</v>
      </c>
      <c r="BU533" s="530">
        <v>23</v>
      </c>
      <c r="BV533" s="530">
        <v>2</v>
      </c>
      <c r="BW533" s="530">
        <v>13</v>
      </c>
      <c r="BX533" s="530">
        <v>16</v>
      </c>
      <c r="BY533" s="530">
        <v>13</v>
      </c>
      <c r="BZ533" s="530">
        <v>58</v>
      </c>
      <c r="CA533" s="530">
        <v>0</v>
      </c>
    </row>
    <row r="534" spans="1:79" s="477" customFormat="1">
      <c r="A534" s="477" t="s">
        <v>135</v>
      </c>
      <c r="B534" s="477" t="s">
        <v>1896</v>
      </c>
      <c r="C534" s="477">
        <v>2021</v>
      </c>
      <c r="D534" s="477" t="s">
        <v>1934</v>
      </c>
      <c r="E534" s="530">
        <v>689</v>
      </c>
      <c r="F534" s="530">
        <v>1074</v>
      </c>
      <c r="G534" s="530">
        <v>534</v>
      </c>
      <c r="H534" s="530">
        <v>537</v>
      </c>
      <c r="I534" s="530">
        <v>199</v>
      </c>
      <c r="J534" s="530">
        <v>0</v>
      </c>
      <c r="K534" s="530">
        <v>0</v>
      </c>
      <c r="L534" s="530">
        <v>0</v>
      </c>
      <c r="M534" s="530">
        <v>0</v>
      </c>
      <c r="N534" s="530">
        <v>829</v>
      </c>
      <c r="O534" s="530">
        <v>50</v>
      </c>
      <c r="P534" s="530">
        <v>779</v>
      </c>
      <c r="Q534" s="530">
        <v>9</v>
      </c>
      <c r="R534" s="530">
        <v>0</v>
      </c>
      <c r="S534" s="530">
        <v>0</v>
      </c>
      <c r="T534" s="530">
        <v>0</v>
      </c>
      <c r="U534" s="530">
        <v>9</v>
      </c>
      <c r="V534" s="530">
        <v>0</v>
      </c>
      <c r="W534" s="530">
        <v>0</v>
      </c>
      <c r="X534" s="530">
        <v>0</v>
      </c>
      <c r="Y534" s="530">
        <v>0</v>
      </c>
      <c r="Z534" s="530">
        <v>0</v>
      </c>
      <c r="AA534" s="530">
        <v>0</v>
      </c>
      <c r="AB534" s="530">
        <v>0</v>
      </c>
      <c r="AC534" s="530">
        <v>477</v>
      </c>
      <c r="AD534" s="530">
        <v>241</v>
      </c>
      <c r="AE534" s="530">
        <v>244</v>
      </c>
      <c r="AF534" s="530">
        <v>194</v>
      </c>
      <c r="AG534" s="530">
        <v>196</v>
      </c>
      <c r="AH534" s="530">
        <v>111</v>
      </c>
      <c r="AI534" s="530">
        <v>78</v>
      </c>
      <c r="AJ534" s="530">
        <v>61</v>
      </c>
      <c r="AK534" s="530">
        <v>281</v>
      </c>
      <c r="AL534" s="530">
        <v>130</v>
      </c>
      <c r="AM534" s="530">
        <v>166</v>
      </c>
      <c r="AN534" s="530">
        <v>133</v>
      </c>
      <c r="AO534" s="530">
        <v>3</v>
      </c>
      <c r="AP534" s="530">
        <v>1</v>
      </c>
      <c r="AQ534" s="530">
        <v>2</v>
      </c>
      <c r="AR534" s="530">
        <v>1</v>
      </c>
      <c r="AS534" s="530">
        <v>0</v>
      </c>
      <c r="AT534" s="530">
        <v>0</v>
      </c>
      <c r="AU534" s="530">
        <v>0</v>
      </c>
      <c r="AV534" s="530">
        <v>0</v>
      </c>
      <c r="AW534" s="530">
        <v>3</v>
      </c>
      <c r="AX534" s="530">
        <v>1</v>
      </c>
      <c r="AY534" s="530">
        <v>2</v>
      </c>
      <c r="AZ534" s="530">
        <v>1</v>
      </c>
      <c r="BA534" s="530">
        <v>1554</v>
      </c>
      <c r="BB534" s="530">
        <v>702</v>
      </c>
      <c r="BC534" s="530">
        <v>797</v>
      </c>
      <c r="BD534" s="530">
        <v>466</v>
      </c>
      <c r="BE534" s="530">
        <v>986</v>
      </c>
      <c r="BF534" s="530">
        <v>533</v>
      </c>
      <c r="BG534" s="530">
        <v>481</v>
      </c>
      <c r="BH534" s="530">
        <v>177</v>
      </c>
      <c r="BI534" s="530">
        <v>568</v>
      </c>
      <c r="BJ534" s="530">
        <v>169</v>
      </c>
      <c r="BK534" s="530">
        <v>316</v>
      </c>
      <c r="BL534" s="530">
        <v>289</v>
      </c>
      <c r="BM534" s="530">
        <v>45</v>
      </c>
      <c r="BN534" s="530">
        <v>7</v>
      </c>
      <c r="BO534" s="530">
        <v>26</v>
      </c>
      <c r="BP534" s="530">
        <v>22</v>
      </c>
      <c r="BQ534" s="530">
        <v>0</v>
      </c>
      <c r="BR534" s="530">
        <v>0</v>
      </c>
      <c r="BS534" s="530">
        <v>0</v>
      </c>
      <c r="BT534" s="530">
        <v>0</v>
      </c>
      <c r="BU534" s="530">
        <v>45</v>
      </c>
      <c r="BV534" s="530">
        <v>7</v>
      </c>
      <c r="BW534" s="530">
        <v>26</v>
      </c>
      <c r="BX534" s="530">
        <v>22</v>
      </c>
      <c r="BY534" s="530">
        <v>16</v>
      </c>
      <c r="BZ534" s="530">
        <v>94</v>
      </c>
      <c r="CA534" s="530">
        <v>0</v>
      </c>
    </row>
    <row r="535" spans="1:79" s="477" customFormat="1">
      <c r="A535" s="477" t="s">
        <v>135</v>
      </c>
      <c r="B535" s="477" t="s">
        <v>1896</v>
      </c>
      <c r="C535" s="477">
        <v>2022</v>
      </c>
      <c r="D535" s="477" t="s">
        <v>1934</v>
      </c>
      <c r="E535" s="530">
        <v>748</v>
      </c>
      <c r="F535" s="530">
        <v>1035</v>
      </c>
      <c r="G535" s="530">
        <v>527</v>
      </c>
      <c r="H535" s="530">
        <v>496</v>
      </c>
      <c r="I535" s="530">
        <v>197</v>
      </c>
      <c r="J535" s="530">
        <v>0</v>
      </c>
      <c r="K535" s="530">
        <v>0</v>
      </c>
      <c r="L535" s="530">
        <v>0</v>
      </c>
      <c r="M535" s="530">
        <v>0</v>
      </c>
      <c r="N535" s="530">
        <v>1008</v>
      </c>
      <c r="O535" s="530">
        <v>46</v>
      </c>
      <c r="P535" s="530">
        <v>962</v>
      </c>
      <c r="Q535" s="530">
        <v>12</v>
      </c>
      <c r="R535" s="530">
        <v>0</v>
      </c>
      <c r="S535" s="530">
        <v>0</v>
      </c>
      <c r="T535" s="530">
        <v>0</v>
      </c>
      <c r="U535" s="530">
        <v>12</v>
      </c>
      <c r="V535" s="530">
        <v>0</v>
      </c>
      <c r="W535" s="530">
        <v>0</v>
      </c>
      <c r="X535" s="530">
        <v>0</v>
      </c>
      <c r="Y535" s="530">
        <v>0</v>
      </c>
      <c r="Z535" s="530">
        <v>0</v>
      </c>
      <c r="AA535" s="530">
        <v>0</v>
      </c>
      <c r="AB535" s="530">
        <v>0</v>
      </c>
      <c r="AC535" s="530">
        <v>508</v>
      </c>
      <c r="AD535" s="530">
        <v>272</v>
      </c>
      <c r="AE535" s="530">
        <v>270</v>
      </c>
      <c r="AF535" s="530">
        <v>198</v>
      </c>
      <c r="AG535" s="530">
        <v>240</v>
      </c>
      <c r="AH535" s="530">
        <v>136</v>
      </c>
      <c r="AI535" s="530">
        <v>110</v>
      </c>
      <c r="AJ535" s="530">
        <v>67</v>
      </c>
      <c r="AK535" s="530">
        <v>268</v>
      </c>
      <c r="AL535" s="530">
        <v>136</v>
      </c>
      <c r="AM535" s="530">
        <v>160</v>
      </c>
      <c r="AN535" s="530">
        <v>131</v>
      </c>
      <c r="AO535" s="530">
        <v>0</v>
      </c>
      <c r="AP535" s="530">
        <v>0</v>
      </c>
      <c r="AQ535" s="530">
        <v>0</v>
      </c>
      <c r="AR535" s="530">
        <v>0</v>
      </c>
      <c r="AS535" s="530">
        <v>0</v>
      </c>
      <c r="AT535" s="530">
        <v>0</v>
      </c>
      <c r="AU535" s="530">
        <v>0</v>
      </c>
      <c r="AV535" s="530">
        <v>0</v>
      </c>
      <c r="AW535" s="530">
        <v>0</v>
      </c>
      <c r="AX535" s="530">
        <v>0</v>
      </c>
      <c r="AY535" s="530">
        <v>0</v>
      </c>
      <c r="AZ535" s="530">
        <v>0</v>
      </c>
      <c r="BA535" s="530">
        <v>1486</v>
      </c>
      <c r="BB535" s="530">
        <v>667</v>
      </c>
      <c r="BC535" s="530">
        <v>732</v>
      </c>
      <c r="BD535" s="530">
        <v>418</v>
      </c>
      <c r="BE535" s="530">
        <v>998</v>
      </c>
      <c r="BF535" s="530">
        <v>510</v>
      </c>
      <c r="BG535" s="530">
        <v>456</v>
      </c>
      <c r="BH535" s="530">
        <v>188</v>
      </c>
      <c r="BI535" s="530">
        <v>488</v>
      </c>
      <c r="BJ535" s="530">
        <v>157</v>
      </c>
      <c r="BK535" s="530">
        <v>276</v>
      </c>
      <c r="BL535" s="530">
        <v>230</v>
      </c>
      <c r="BM535" s="530">
        <v>43</v>
      </c>
      <c r="BN535" s="530">
        <v>3</v>
      </c>
      <c r="BO535" s="530">
        <v>25</v>
      </c>
      <c r="BP535" s="530">
        <v>29</v>
      </c>
      <c r="BQ535" s="530">
        <v>0</v>
      </c>
      <c r="BR535" s="530">
        <v>0</v>
      </c>
      <c r="BS535" s="530">
        <v>0</v>
      </c>
      <c r="BT535" s="530">
        <v>0</v>
      </c>
      <c r="BU535" s="530">
        <v>43</v>
      </c>
      <c r="BV535" s="530">
        <v>3</v>
      </c>
      <c r="BW535" s="530">
        <v>25</v>
      </c>
      <c r="BX535" s="530">
        <v>29</v>
      </c>
      <c r="BY535" s="530">
        <v>22</v>
      </c>
      <c r="BZ535" s="530">
        <v>109</v>
      </c>
      <c r="CA535" s="530">
        <v>0</v>
      </c>
    </row>
    <row r="536" spans="1:79" s="477" customFormat="1">
      <c r="A536" s="477" t="s">
        <v>135</v>
      </c>
      <c r="B536" s="477" t="s">
        <v>1896</v>
      </c>
      <c r="C536" s="477">
        <v>2023</v>
      </c>
      <c r="D536" s="477" t="s">
        <v>1934</v>
      </c>
      <c r="E536" s="530">
        <v>799</v>
      </c>
      <c r="F536" s="530">
        <v>1023</v>
      </c>
      <c r="G536" s="530">
        <v>551</v>
      </c>
      <c r="H536" s="530">
        <v>522</v>
      </c>
      <c r="I536" s="530">
        <v>167</v>
      </c>
      <c r="J536" s="530">
        <v>1</v>
      </c>
      <c r="K536" s="530">
        <v>0</v>
      </c>
      <c r="L536" s="530">
        <v>0</v>
      </c>
      <c r="M536" s="530">
        <v>0</v>
      </c>
      <c r="N536" s="530">
        <v>794</v>
      </c>
      <c r="O536" s="530">
        <v>57</v>
      </c>
      <c r="P536" s="530">
        <v>737</v>
      </c>
      <c r="Q536" s="530">
        <v>5</v>
      </c>
      <c r="R536" s="530">
        <v>2</v>
      </c>
      <c r="S536" s="530">
        <v>1</v>
      </c>
      <c r="T536" s="530">
        <v>5</v>
      </c>
      <c r="U536" s="530">
        <v>5</v>
      </c>
      <c r="V536" s="530">
        <v>2</v>
      </c>
      <c r="W536" s="530">
        <v>1</v>
      </c>
      <c r="X536" s="530">
        <v>5</v>
      </c>
      <c r="Y536" s="530">
        <v>0</v>
      </c>
      <c r="Z536" s="530">
        <v>0</v>
      </c>
      <c r="AA536" s="530">
        <v>0</v>
      </c>
      <c r="AB536" s="530">
        <v>0</v>
      </c>
      <c r="AC536" s="530">
        <v>538</v>
      </c>
      <c r="AD536" s="530">
        <v>278</v>
      </c>
      <c r="AE536" s="530">
        <v>290</v>
      </c>
      <c r="AF536" s="530">
        <v>217</v>
      </c>
      <c r="AG536" s="530">
        <v>258</v>
      </c>
      <c r="AH536" s="530">
        <v>144</v>
      </c>
      <c r="AI536" s="530">
        <v>118</v>
      </c>
      <c r="AJ536" s="530">
        <v>75</v>
      </c>
      <c r="AK536" s="530">
        <v>280</v>
      </c>
      <c r="AL536" s="530">
        <v>134</v>
      </c>
      <c r="AM536" s="530">
        <v>172</v>
      </c>
      <c r="AN536" s="530">
        <v>142</v>
      </c>
      <c r="AO536" s="530">
        <v>0</v>
      </c>
      <c r="AP536" s="530">
        <v>0</v>
      </c>
      <c r="AQ536" s="530">
        <v>0</v>
      </c>
      <c r="AR536" s="530">
        <v>0</v>
      </c>
      <c r="AS536" s="530">
        <v>0</v>
      </c>
      <c r="AT536" s="530">
        <v>0</v>
      </c>
      <c r="AU536" s="530">
        <v>0</v>
      </c>
      <c r="AV536" s="530">
        <v>0</v>
      </c>
      <c r="AW536" s="530">
        <v>0</v>
      </c>
      <c r="AX536" s="530">
        <v>0</v>
      </c>
      <c r="AY536" s="530">
        <v>0</v>
      </c>
      <c r="AZ536" s="530">
        <v>0</v>
      </c>
      <c r="BA536" s="530">
        <v>1471</v>
      </c>
      <c r="BB536" s="530">
        <v>672</v>
      </c>
      <c r="BC536" s="530">
        <v>724</v>
      </c>
      <c r="BD536" s="530">
        <v>369</v>
      </c>
      <c r="BE536" s="530">
        <v>1008</v>
      </c>
      <c r="BF536" s="530">
        <v>539</v>
      </c>
      <c r="BG536" s="530">
        <v>473</v>
      </c>
      <c r="BH536" s="530">
        <v>153</v>
      </c>
      <c r="BI536" s="530">
        <v>463</v>
      </c>
      <c r="BJ536" s="530">
        <v>133</v>
      </c>
      <c r="BK536" s="530">
        <v>251</v>
      </c>
      <c r="BL536" s="530">
        <v>216</v>
      </c>
      <c r="BM536" s="530">
        <v>22</v>
      </c>
      <c r="BN536" s="530">
        <v>1</v>
      </c>
      <c r="BO536" s="530">
        <v>10</v>
      </c>
      <c r="BP536" s="530">
        <v>14</v>
      </c>
      <c r="BQ536" s="530">
        <v>0</v>
      </c>
      <c r="BR536" s="530">
        <v>0</v>
      </c>
      <c r="BS536" s="530">
        <v>0</v>
      </c>
      <c r="BT536" s="530">
        <v>0</v>
      </c>
      <c r="BU536" s="530">
        <v>22</v>
      </c>
      <c r="BV536" s="530">
        <v>1</v>
      </c>
      <c r="BW536" s="530">
        <v>10</v>
      </c>
      <c r="BX536" s="530">
        <v>14</v>
      </c>
      <c r="BY536" s="530">
        <v>20</v>
      </c>
      <c r="BZ536" s="530">
        <v>107</v>
      </c>
      <c r="CA536" s="530">
        <v>0</v>
      </c>
    </row>
    <row r="537" spans="1:79" s="477" customFormat="1">
      <c r="A537" s="477" t="s">
        <v>135</v>
      </c>
      <c r="B537" s="477" t="s">
        <v>1896</v>
      </c>
      <c r="C537" s="477">
        <v>2024</v>
      </c>
      <c r="D537" s="477" t="s">
        <v>1934</v>
      </c>
      <c r="E537" s="530">
        <v>852</v>
      </c>
      <c r="F537" s="530">
        <v>1014</v>
      </c>
      <c r="G537" s="530">
        <v>546</v>
      </c>
      <c r="H537" s="530">
        <v>474</v>
      </c>
      <c r="I537" s="530">
        <v>151</v>
      </c>
      <c r="J537" s="530">
        <v>3</v>
      </c>
      <c r="K537" s="530">
        <v>0</v>
      </c>
      <c r="L537" s="530">
        <v>1</v>
      </c>
      <c r="M537" s="530">
        <v>0</v>
      </c>
      <c r="N537" s="530">
        <v>556</v>
      </c>
      <c r="O537" s="530">
        <v>15</v>
      </c>
      <c r="P537" s="530">
        <v>541</v>
      </c>
      <c r="Q537" s="530">
        <v>11</v>
      </c>
      <c r="R537" s="530">
        <v>4</v>
      </c>
      <c r="S537" s="530">
        <v>5</v>
      </c>
      <c r="T537" s="530">
        <v>9</v>
      </c>
      <c r="U537" s="530">
        <v>11</v>
      </c>
      <c r="V537" s="530">
        <v>4</v>
      </c>
      <c r="W537" s="530">
        <v>5</v>
      </c>
      <c r="X537" s="530">
        <v>9</v>
      </c>
      <c r="Y537" s="530">
        <v>0</v>
      </c>
      <c r="Z537" s="530">
        <v>0</v>
      </c>
      <c r="AA537" s="530">
        <v>0</v>
      </c>
      <c r="AB537" s="530">
        <v>0</v>
      </c>
      <c r="AC537" s="530">
        <v>495</v>
      </c>
      <c r="AD537" s="530">
        <v>272</v>
      </c>
      <c r="AE537" s="530">
        <v>287</v>
      </c>
      <c r="AF537" s="530">
        <v>186</v>
      </c>
      <c r="AG537" s="530">
        <v>96</v>
      </c>
      <c r="AH537" s="530">
        <v>37</v>
      </c>
      <c r="AI537" s="530">
        <v>51</v>
      </c>
      <c r="AJ537" s="530">
        <v>26</v>
      </c>
      <c r="AK537" s="530">
        <v>399</v>
      </c>
      <c r="AL537" s="530">
        <v>235</v>
      </c>
      <c r="AM537" s="530">
        <v>236</v>
      </c>
      <c r="AN537" s="530">
        <v>160</v>
      </c>
      <c r="AO537" s="530">
        <v>0</v>
      </c>
      <c r="AP537" s="530">
        <v>0</v>
      </c>
      <c r="AQ537" s="530">
        <v>0</v>
      </c>
      <c r="AR537" s="530">
        <v>0</v>
      </c>
      <c r="AS537" s="530">
        <v>0</v>
      </c>
      <c r="AT537" s="530">
        <v>0</v>
      </c>
      <c r="AU537" s="530">
        <v>0</v>
      </c>
      <c r="AV537" s="530">
        <v>0</v>
      </c>
      <c r="AW537" s="530">
        <v>0</v>
      </c>
      <c r="AX537" s="530">
        <v>0</v>
      </c>
      <c r="AY537" s="530">
        <v>0</v>
      </c>
      <c r="AZ537" s="530">
        <v>0</v>
      </c>
      <c r="BA537" s="530">
        <v>1521</v>
      </c>
      <c r="BB537" s="530">
        <v>740</v>
      </c>
      <c r="BC537" s="530">
        <v>760</v>
      </c>
      <c r="BD537" s="530">
        <v>399</v>
      </c>
      <c r="BE537" s="530">
        <v>784</v>
      </c>
      <c r="BF537" s="530">
        <v>446</v>
      </c>
      <c r="BG537" s="530">
        <v>362</v>
      </c>
      <c r="BH537" s="530">
        <v>127</v>
      </c>
      <c r="BI537" s="530">
        <v>737</v>
      </c>
      <c r="BJ537" s="530">
        <v>294</v>
      </c>
      <c r="BK537" s="530">
        <v>398</v>
      </c>
      <c r="BL537" s="530">
        <v>272</v>
      </c>
      <c r="BM537" s="530">
        <v>33</v>
      </c>
      <c r="BN537" s="530">
        <v>2</v>
      </c>
      <c r="BO537" s="530">
        <v>21</v>
      </c>
      <c r="BP537" s="530">
        <v>23</v>
      </c>
      <c r="BQ537" s="530">
        <v>0</v>
      </c>
      <c r="BR537" s="530">
        <v>0</v>
      </c>
      <c r="BS537" s="530">
        <v>0</v>
      </c>
      <c r="BT537" s="530">
        <v>0</v>
      </c>
      <c r="BU537" s="530">
        <v>33</v>
      </c>
      <c r="BV537" s="530">
        <v>2</v>
      </c>
      <c r="BW537" s="530">
        <v>21</v>
      </c>
      <c r="BX537" s="530">
        <v>23</v>
      </c>
      <c r="BY537" s="530">
        <v>18</v>
      </c>
      <c r="BZ537" s="530">
        <v>88</v>
      </c>
      <c r="CA537" s="530">
        <v>0</v>
      </c>
    </row>
    <row r="538" spans="1:79" s="477" customFormat="1">
      <c r="A538" s="477" t="s">
        <v>135</v>
      </c>
      <c r="B538" s="477" t="s">
        <v>1896</v>
      </c>
      <c r="C538" s="477">
        <v>2025</v>
      </c>
      <c r="D538" s="477" t="s">
        <v>1935</v>
      </c>
      <c r="E538" s="530">
        <v>771</v>
      </c>
      <c r="F538" s="530">
        <v>1014</v>
      </c>
      <c r="G538" s="530">
        <v>497</v>
      </c>
      <c r="H538" s="530">
        <v>491</v>
      </c>
      <c r="I538" s="530">
        <v>175</v>
      </c>
      <c r="J538" s="530">
        <v>1</v>
      </c>
      <c r="K538" s="530">
        <v>0</v>
      </c>
      <c r="L538" s="530">
        <v>0</v>
      </c>
      <c r="M538" s="530">
        <v>0</v>
      </c>
      <c r="N538" s="530">
        <v>743</v>
      </c>
      <c r="O538" s="530">
        <v>42</v>
      </c>
      <c r="P538" s="530">
        <v>701</v>
      </c>
      <c r="Q538" s="530">
        <v>7</v>
      </c>
      <c r="R538" s="530">
        <v>3</v>
      </c>
      <c r="S538" s="530">
        <v>2</v>
      </c>
      <c r="T538" s="530">
        <v>6</v>
      </c>
      <c r="U538" s="530">
        <v>7</v>
      </c>
      <c r="V538" s="530">
        <v>3</v>
      </c>
      <c r="W538" s="530">
        <v>2</v>
      </c>
      <c r="X538" s="530">
        <v>6</v>
      </c>
      <c r="Y538" s="530">
        <v>0</v>
      </c>
      <c r="Z538" s="530">
        <v>0</v>
      </c>
      <c r="AA538" s="530">
        <v>0</v>
      </c>
      <c r="AB538" s="530">
        <v>0</v>
      </c>
      <c r="AC538" s="530">
        <v>511</v>
      </c>
      <c r="AD538" s="530">
        <v>260</v>
      </c>
      <c r="AE538" s="530">
        <v>278</v>
      </c>
      <c r="AF538" s="530">
        <v>218</v>
      </c>
      <c r="AG538" s="530">
        <v>198</v>
      </c>
      <c r="AH538" s="530">
        <v>105</v>
      </c>
      <c r="AI538" s="530">
        <v>85</v>
      </c>
      <c r="AJ538" s="530">
        <v>65</v>
      </c>
      <c r="AK538" s="530">
        <v>313</v>
      </c>
      <c r="AL538" s="530">
        <v>155</v>
      </c>
      <c r="AM538" s="530">
        <v>193</v>
      </c>
      <c r="AN538" s="530">
        <v>153</v>
      </c>
      <c r="AO538" s="530">
        <v>1</v>
      </c>
      <c r="AP538" s="530">
        <v>0</v>
      </c>
      <c r="AQ538" s="530">
        <v>0</v>
      </c>
      <c r="AR538" s="530">
        <v>1</v>
      </c>
      <c r="AS538" s="530">
        <v>0</v>
      </c>
      <c r="AT538" s="530">
        <v>0</v>
      </c>
      <c r="AU538" s="530">
        <v>0</v>
      </c>
      <c r="AV538" s="530">
        <v>0</v>
      </c>
      <c r="AW538" s="530">
        <v>1</v>
      </c>
      <c r="AX538" s="530">
        <v>0</v>
      </c>
      <c r="AY538" s="530">
        <v>0</v>
      </c>
      <c r="AZ538" s="530">
        <v>1</v>
      </c>
      <c r="BA538" s="530">
        <v>1495</v>
      </c>
      <c r="BB538" s="530">
        <v>658</v>
      </c>
      <c r="BC538" s="530">
        <v>743</v>
      </c>
      <c r="BD538" s="530">
        <v>428</v>
      </c>
      <c r="BE538" s="530">
        <v>944</v>
      </c>
      <c r="BF538" s="530">
        <v>491</v>
      </c>
      <c r="BG538" s="530">
        <v>442</v>
      </c>
      <c r="BH538" s="530">
        <v>173</v>
      </c>
      <c r="BI538" s="530">
        <v>551</v>
      </c>
      <c r="BJ538" s="530">
        <v>167</v>
      </c>
      <c r="BK538" s="530">
        <v>301</v>
      </c>
      <c r="BL538" s="530">
        <v>255</v>
      </c>
      <c r="BM538" s="530">
        <v>26</v>
      </c>
      <c r="BN538" s="530">
        <v>2</v>
      </c>
      <c r="BO538" s="530">
        <v>12</v>
      </c>
      <c r="BP538" s="530">
        <v>18</v>
      </c>
      <c r="BQ538" s="530">
        <v>0</v>
      </c>
      <c r="BR538" s="530">
        <v>0</v>
      </c>
      <c r="BS538" s="530">
        <v>0</v>
      </c>
      <c r="BT538" s="530">
        <v>0</v>
      </c>
      <c r="BU538" s="530">
        <v>26</v>
      </c>
      <c r="BV538" s="530">
        <v>2</v>
      </c>
      <c r="BW538" s="530">
        <v>12</v>
      </c>
      <c r="BX538" s="530">
        <v>18</v>
      </c>
      <c r="BY538" s="530">
        <v>18</v>
      </c>
      <c r="BZ538" s="530">
        <v>90</v>
      </c>
      <c r="CA538" s="530">
        <v>0</v>
      </c>
    </row>
    <row r="539" spans="1:79" s="477" customFormat="1">
      <c r="A539" s="477" t="s">
        <v>135</v>
      </c>
      <c r="B539" s="477" t="s">
        <v>1896</v>
      </c>
      <c r="C539" s="477">
        <v>2026</v>
      </c>
      <c r="D539" s="477" t="s">
        <v>1935</v>
      </c>
      <c r="E539" s="530">
        <v>771</v>
      </c>
      <c r="F539" s="530">
        <v>1014</v>
      </c>
      <c r="G539" s="530">
        <v>497</v>
      </c>
      <c r="H539" s="530">
        <v>491</v>
      </c>
      <c r="I539" s="530">
        <v>175</v>
      </c>
      <c r="J539" s="530">
        <v>1</v>
      </c>
      <c r="K539" s="530">
        <v>0</v>
      </c>
      <c r="L539" s="530">
        <v>0</v>
      </c>
      <c r="M539" s="530">
        <v>0</v>
      </c>
      <c r="N539" s="530">
        <v>743</v>
      </c>
      <c r="O539" s="530">
        <v>42</v>
      </c>
      <c r="P539" s="530">
        <v>701</v>
      </c>
      <c r="Q539" s="530">
        <v>7</v>
      </c>
      <c r="R539" s="530">
        <v>3</v>
      </c>
      <c r="S539" s="530">
        <v>2</v>
      </c>
      <c r="T539" s="530">
        <v>6</v>
      </c>
      <c r="U539" s="530">
        <v>7</v>
      </c>
      <c r="V539" s="530">
        <v>3</v>
      </c>
      <c r="W539" s="530">
        <v>2</v>
      </c>
      <c r="X539" s="530">
        <v>6</v>
      </c>
      <c r="Y539" s="530">
        <v>0</v>
      </c>
      <c r="Z539" s="530">
        <v>0</v>
      </c>
      <c r="AA539" s="530">
        <v>0</v>
      </c>
      <c r="AB539" s="530">
        <v>0</v>
      </c>
      <c r="AC539" s="530">
        <v>511</v>
      </c>
      <c r="AD539" s="530">
        <v>260</v>
      </c>
      <c r="AE539" s="530">
        <v>278</v>
      </c>
      <c r="AF539" s="530">
        <v>218</v>
      </c>
      <c r="AG539" s="530">
        <v>198</v>
      </c>
      <c r="AH539" s="530">
        <v>105</v>
      </c>
      <c r="AI539" s="530">
        <v>85</v>
      </c>
      <c r="AJ539" s="530">
        <v>65</v>
      </c>
      <c r="AK539" s="530">
        <v>313</v>
      </c>
      <c r="AL539" s="530">
        <v>155</v>
      </c>
      <c r="AM539" s="530">
        <v>193</v>
      </c>
      <c r="AN539" s="530">
        <v>153</v>
      </c>
      <c r="AO539" s="530">
        <v>1</v>
      </c>
      <c r="AP539" s="530">
        <v>0</v>
      </c>
      <c r="AQ539" s="530">
        <v>0</v>
      </c>
      <c r="AR539" s="530">
        <v>1</v>
      </c>
      <c r="AS539" s="530">
        <v>0</v>
      </c>
      <c r="AT539" s="530">
        <v>0</v>
      </c>
      <c r="AU539" s="530">
        <v>0</v>
      </c>
      <c r="AV539" s="530">
        <v>0</v>
      </c>
      <c r="AW539" s="530">
        <v>1</v>
      </c>
      <c r="AX539" s="530">
        <v>0</v>
      </c>
      <c r="AY539" s="530">
        <v>0</v>
      </c>
      <c r="AZ539" s="530">
        <v>1</v>
      </c>
      <c r="BA539" s="530">
        <v>1495</v>
      </c>
      <c r="BB539" s="530">
        <v>658</v>
      </c>
      <c r="BC539" s="530">
        <v>743</v>
      </c>
      <c r="BD539" s="530">
        <v>428</v>
      </c>
      <c r="BE539" s="530">
        <v>944</v>
      </c>
      <c r="BF539" s="530">
        <v>491</v>
      </c>
      <c r="BG539" s="530">
        <v>442</v>
      </c>
      <c r="BH539" s="530">
        <v>173</v>
      </c>
      <c r="BI539" s="530">
        <v>551</v>
      </c>
      <c r="BJ539" s="530">
        <v>167</v>
      </c>
      <c r="BK539" s="530">
        <v>301</v>
      </c>
      <c r="BL539" s="530">
        <v>255</v>
      </c>
      <c r="BM539" s="530">
        <v>26</v>
      </c>
      <c r="BN539" s="530">
        <v>2</v>
      </c>
      <c r="BO539" s="530">
        <v>12</v>
      </c>
      <c r="BP539" s="530">
        <v>18</v>
      </c>
      <c r="BQ539" s="530">
        <v>0</v>
      </c>
      <c r="BR539" s="530">
        <v>0</v>
      </c>
      <c r="BS539" s="530">
        <v>0</v>
      </c>
      <c r="BT539" s="530">
        <v>0</v>
      </c>
      <c r="BU539" s="530">
        <v>26</v>
      </c>
      <c r="BV539" s="530">
        <v>2</v>
      </c>
      <c r="BW539" s="530">
        <v>12</v>
      </c>
      <c r="BX539" s="530">
        <v>18</v>
      </c>
      <c r="BY539" s="530">
        <v>18</v>
      </c>
      <c r="BZ539" s="530">
        <v>90</v>
      </c>
      <c r="CA539" s="530">
        <v>0</v>
      </c>
    </row>
    <row r="540" spans="1:79" s="477" customFormat="1">
      <c r="A540" s="477" t="s">
        <v>135</v>
      </c>
      <c r="B540" s="477" t="s">
        <v>1896</v>
      </c>
      <c r="C540" s="477">
        <v>2024</v>
      </c>
      <c r="D540" s="477" t="s">
        <v>1937</v>
      </c>
      <c r="E540" s="530">
        <f t="shared" ref="E540:AJ540" si="132">E537</f>
        <v>852</v>
      </c>
      <c r="F540" s="530">
        <f t="shared" si="132"/>
        <v>1014</v>
      </c>
      <c r="G540" s="530">
        <f t="shared" si="132"/>
        <v>546</v>
      </c>
      <c r="H540" s="530">
        <f t="shared" si="132"/>
        <v>474</v>
      </c>
      <c r="I540" s="530">
        <f t="shared" si="132"/>
        <v>151</v>
      </c>
      <c r="J540" s="530">
        <f t="shared" si="132"/>
        <v>3</v>
      </c>
      <c r="K540" s="530">
        <f t="shared" si="132"/>
        <v>0</v>
      </c>
      <c r="L540" s="530">
        <f t="shared" si="132"/>
        <v>1</v>
      </c>
      <c r="M540" s="530">
        <f t="shared" si="132"/>
        <v>0</v>
      </c>
      <c r="N540" s="530">
        <f t="shared" si="132"/>
        <v>556</v>
      </c>
      <c r="O540" s="530">
        <f t="shared" si="132"/>
        <v>15</v>
      </c>
      <c r="P540" s="530">
        <f t="shared" si="132"/>
        <v>541</v>
      </c>
      <c r="Q540" s="530">
        <f t="shared" si="132"/>
        <v>11</v>
      </c>
      <c r="R540" s="530">
        <f t="shared" si="132"/>
        <v>4</v>
      </c>
      <c r="S540" s="530">
        <f t="shared" si="132"/>
        <v>5</v>
      </c>
      <c r="T540" s="530">
        <f t="shared" si="132"/>
        <v>9</v>
      </c>
      <c r="U540" s="530">
        <f t="shared" si="132"/>
        <v>11</v>
      </c>
      <c r="V540" s="530">
        <f t="shared" si="132"/>
        <v>4</v>
      </c>
      <c r="W540" s="530">
        <f t="shared" si="132"/>
        <v>5</v>
      </c>
      <c r="X540" s="530">
        <f t="shared" si="132"/>
        <v>9</v>
      </c>
      <c r="Y540" s="530">
        <f t="shared" si="132"/>
        <v>0</v>
      </c>
      <c r="Z540" s="530">
        <f t="shared" si="132"/>
        <v>0</v>
      </c>
      <c r="AA540" s="530">
        <f t="shared" si="132"/>
        <v>0</v>
      </c>
      <c r="AB540" s="530">
        <f t="shared" si="132"/>
        <v>0</v>
      </c>
      <c r="AC540" s="530">
        <f t="shared" si="132"/>
        <v>495</v>
      </c>
      <c r="AD540" s="530">
        <f t="shared" si="132"/>
        <v>272</v>
      </c>
      <c r="AE540" s="530">
        <f t="shared" si="132"/>
        <v>287</v>
      </c>
      <c r="AF540" s="530">
        <f t="shared" si="132"/>
        <v>186</v>
      </c>
      <c r="AG540" s="530">
        <f t="shared" si="132"/>
        <v>96</v>
      </c>
      <c r="AH540" s="530">
        <f t="shared" si="132"/>
        <v>37</v>
      </c>
      <c r="AI540" s="530">
        <f t="shared" si="132"/>
        <v>51</v>
      </c>
      <c r="AJ540" s="530">
        <f t="shared" si="132"/>
        <v>26</v>
      </c>
      <c r="AK540" s="530">
        <f t="shared" ref="AK540:BP540" si="133">AK537</f>
        <v>399</v>
      </c>
      <c r="AL540" s="530">
        <f t="shared" si="133"/>
        <v>235</v>
      </c>
      <c r="AM540" s="530">
        <f t="shared" si="133"/>
        <v>236</v>
      </c>
      <c r="AN540" s="530">
        <f t="shared" si="133"/>
        <v>160</v>
      </c>
      <c r="AO540" s="530">
        <f t="shared" si="133"/>
        <v>0</v>
      </c>
      <c r="AP540" s="530">
        <f t="shared" si="133"/>
        <v>0</v>
      </c>
      <c r="AQ540" s="530">
        <f t="shared" si="133"/>
        <v>0</v>
      </c>
      <c r="AR540" s="530">
        <f t="shared" si="133"/>
        <v>0</v>
      </c>
      <c r="AS540" s="530">
        <f t="shared" si="133"/>
        <v>0</v>
      </c>
      <c r="AT540" s="530">
        <f t="shared" si="133"/>
        <v>0</v>
      </c>
      <c r="AU540" s="530">
        <f t="shared" si="133"/>
        <v>0</v>
      </c>
      <c r="AV540" s="530">
        <f t="shared" si="133"/>
        <v>0</v>
      </c>
      <c r="AW540" s="530">
        <f t="shared" si="133"/>
        <v>0</v>
      </c>
      <c r="AX540" s="530">
        <f t="shared" si="133"/>
        <v>0</v>
      </c>
      <c r="AY540" s="530">
        <f t="shared" si="133"/>
        <v>0</v>
      </c>
      <c r="AZ540" s="530">
        <f t="shared" si="133"/>
        <v>0</v>
      </c>
      <c r="BA540" s="530">
        <f t="shared" si="133"/>
        <v>1521</v>
      </c>
      <c r="BB540" s="530">
        <f t="shared" si="133"/>
        <v>740</v>
      </c>
      <c r="BC540" s="530">
        <f t="shared" si="133"/>
        <v>760</v>
      </c>
      <c r="BD540" s="530">
        <f t="shared" si="133"/>
        <v>399</v>
      </c>
      <c r="BE540" s="530">
        <f t="shared" si="133"/>
        <v>784</v>
      </c>
      <c r="BF540" s="530">
        <f t="shared" si="133"/>
        <v>446</v>
      </c>
      <c r="BG540" s="530">
        <f t="shared" si="133"/>
        <v>362</v>
      </c>
      <c r="BH540" s="530">
        <f t="shared" si="133"/>
        <v>127</v>
      </c>
      <c r="BI540" s="530">
        <f t="shared" si="133"/>
        <v>737</v>
      </c>
      <c r="BJ540" s="530">
        <f t="shared" si="133"/>
        <v>294</v>
      </c>
      <c r="BK540" s="530">
        <f t="shared" si="133"/>
        <v>398</v>
      </c>
      <c r="BL540" s="530">
        <f t="shared" si="133"/>
        <v>272</v>
      </c>
      <c r="BM540" s="530">
        <f t="shared" si="133"/>
        <v>33</v>
      </c>
      <c r="BN540" s="530">
        <f t="shared" si="133"/>
        <v>2</v>
      </c>
      <c r="BO540" s="530">
        <f t="shared" si="133"/>
        <v>21</v>
      </c>
      <c r="BP540" s="530">
        <f t="shared" si="133"/>
        <v>23</v>
      </c>
      <c r="BQ540" s="530">
        <f t="shared" ref="BQ540:BX540" si="134">BQ537</f>
        <v>0</v>
      </c>
      <c r="BR540" s="530">
        <f t="shared" si="134"/>
        <v>0</v>
      </c>
      <c r="BS540" s="530">
        <f t="shared" si="134"/>
        <v>0</v>
      </c>
      <c r="BT540" s="530">
        <f t="shared" si="134"/>
        <v>0</v>
      </c>
      <c r="BU540" s="530">
        <f t="shared" si="134"/>
        <v>33</v>
      </c>
      <c r="BV540" s="530">
        <f t="shared" si="134"/>
        <v>2</v>
      </c>
      <c r="BW540" s="530">
        <f t="shared" si="134"/>
        <v>21</v>
      </c>
      <c r="BX540" s="530">
        <f t="shared" si="134"/>
        <v>23</v>
      </c>
      <c r="BY540" s="530">
        <f>IF(OR(BY536=0,BY536=""), BY537,IF(BY537&gt;(BY536*(1+Dash!$B$6)), BY536*(1+Dash!$B$6), IF(BY537&lt;(BY536*(1-Dash!$B$7)), BY536*(1-Dash!$B$7), BY537)))</f>
        <v>19</v>
      </c>
      <c r="BZ540" s="530">
        <f>IF(OR(BZ536=0,BZ536=""), BZ537,IF(BZ537&gt;(BZ536*(1+Dash!$B$6)), BZ536*(1+Dash!$B$6), IF(BZ537&lt;(BZ536*(1-Dash!$B$7)), BZ536*(1-Dash!$B$7), BZ537)))</f>
        <v>101.64999999999999</v>
      </c>
      <c r="CA540" s="530">
        <f>IF(OR(CA536=0,CA536=""), CA537,IF(CA537&gt;(CA536*(1+Dash!$B$6)), CA536*(1+Dash!$B$6), IF(CA537&lt;(CA536*(1-Dash!$B$7)), CA536*(1-Dash!$B$7), CA537)))</f>
        <v>0</v>
      </c>
    </row>
    <row r="541" spans="1:79" s="477" customFormat="1">
      <c r="A541" s="477" t="s">
        <v>135</v>
      </c>
      <c r="B541" s="477" t="s">
        <v>1896</v>
      </c>
      <c r="C541" s="477">
        <v>2025</v>
      </c>
      <c r="D541" s="477" t="s">
        <v>1937</v>
      </c>
      <c r="E541" s="530">
        <f>IF(OR(E537=0, E537=""), E538, IF(E538&gt;(E537*(1+Dash!$B$6)), E537*(1+Dash!$B$6), IF(E538&lt;(E537*(1-Dash!$B$7)), E537*(1-Dash!$B$7), E538)))</f>
        <v>809.4</v>
      </c>
      <c r="F541" s="530">
        <f>IF(OR(F537=0, F537=""), F538, IF(F538&gt;(F537*(1+Dash!$B$6)), F537*(1+Dash!$B$6), IF(F538&lt;(F537*(1-Dash!$B$7)), F537*(1-Dash!$B$7), F538)))</f>
        <v>1014</v>
      </c>
      <c r="G541" s="530">
        <f>IF(OR(G537=0, G537=""), G538, IF(G538&gt;(G537*(1+Dash!$B$6)), G537*(1+Dash!$B$6), IF(G538&lt;(G537*(1-Dash!$B$7)), G537*(1-Dash!$B$7), G538)))</f>
        <v>518.69999999999993</v>
      </c>
      <c r="H541" s="530">
        <f>IF(OR(H537=0, H537=""), H538, IF(H538&gt;(H537*(1+Dash!$B$6)), H537*(1+Dash!$B$6), IF(H538&lt;(H537*(1-Dash!$B$7)), H537*(1-Dash!$B$7), H538)))</f>
        <v>491</v>
      </c>
      <c r="I541" s="530">
        <f>IF(OR(I537=0, I537=""), I538, IF(I538&gt;(I537*(1+Dash!$B$6)), I537*(1+Dash!$B$6), IF(I538&lt;(I537*(1-Dash!$B$7)), I537*(1-Dash!$B$7), I538)))</f>
        <v>166.10000000000002</v>
      </c>
      <c r="J541" s="530">
        <f>IF(OR(J537=0, J537=""), J538, IF(J538&gt;(J537*(1+Dash!$B$6)), J537*(1+Dash!$B$6), IF(J538&lt;(J537*(1-Dash!$B$7)), J537*(1-Dash!$B$7), J538)))</f>
        <v>2.8499999999999996</v>
      </c>
      <c r="K541" s="530">
        <f>IF(OR(K537=0, K537=""), K538, IF(K538&gt;(K537*(1+Dash!$B$6)), K537*(1+Dash!$B$6), IF(K538&lt;(K537*(1-Dash!$B$7)), K537*(1-Dash!$B$7), K538)))</f>
        <v>0</v>
      </c>
      <c r="L541" s="530">
        <f>IF(OR(L537=0, L537=""), L538, IF(L538&gt;(L537*(1+Dash!$B$6)), L537*(1+Dash!$B$6), IF(L538&lt;(L537*(1-Dash!$B$7)), L537*(1-Dash!$B$7), L538)))</f>
        <v>0.95</v>
      </c>
      <c r="M541" s="530">
        <f>IF(OR(M537=0, M537=""), M538, IF(M538&gt;(M537*(1+Dash!$B$6)), M537*(1+Dash!$B$6), IF(M538&lt;(M537*(1-Dash!$B$7)), M537*(1-Dash!$B$7), M538)))</f>
        <v>0</v>
      </c>
      <c r="N541" s="530">
        <f>IF(OR(N537=0, N537=""), N538, IF(N538&gt;(N537*(1+Dash!$B$6)), N537*(1+Dash!$B$6), IF(N538&lt;(N537*(1-Dash!$B$7)), N537*(1-Dash!$B$7), N538)))</f>
        <v>611.6</v>
      </c>
      <c r="O541" s="530">
        <f>IF(OR(O537=0, O537=""), O538, IF(O538&gt;(O537*(1+Dash!$B$6)), O537*(1+Dash!$B$6), IF(O538&lt;(O537*(1-Dash!$B$7)), O537*(1-Dash!$B$7), O538)))</f>
        <v>16.5</v>
      </c>
      <c r="P541" s="530">
        <f>IF(OR(P537=0, P537=""), P538, IF(P538&gt;(P537*(1+Dash!$B$6)), P537*(1+Dash!$B$6), IF(P538&lt;(P537*(1-Dash!$B$7)), P537*(1-Dash!$B$7), P538)))</f>
        <v>595.1</v>
      </c>
      <c r="Q541" s="530">
        <f>IF(OR(Q537=0, Q537=""), Q538, IF(Q538&gt;(Q537*(1+Dash!$B$6)), Q537*(1+Dash!$B$6), IF(Q538&lt;(Q537*(1-Dash!$B$7)), Q537*(1-Dash!$B$7), Q538)))</f>
        <v>10.45</v>
      </c>
      <c r="R541" s="530">
        <f>IF(OR(R537=0, R537=""), R538, IF(R538&gt;(R537*(1+Dash!$B$6)), R537*(1+Dash!$B$6), IF(R538&lt;(R537*(1-Dash!$B$7)), R537*(1-Dash!$B$7), R538)))</f>
        <v>3.8</v>
      </c>
      <c r="S541" s="530">
        <f>IF(OR(S537=0, S537=""), S538, IF(S538&gt;(S537*(1+Dash!$B$6)), S537*(1+Dash!$B$6), IF(S538&lt;(S537*(1-Dash!$B$7)), S537*(1-Dash!$B$7), S538)))</f>
        <v>4.75</v>
      </c>
      <c r="T541" s="530">
        <f>IF(OR(T537=0, T537=""), T538, IF(T538&gt;(T537*(1+Dash!$B$6)), T537*(1+Dash!$B$6), IF(T538&lt;(T537*(1-Dash!$B$7)), T537*(1-Dash!$B$7), T538)))</f>
        <v>8.5499999999999989</v>
      </c>
      <c r="U541" s="530">
        <f>IF(OR(U537=0, U537=""), U538, IF(U538&gt;(U537*(1+Dash!$B$6)), U537*(1+Dash!$B$6), IF(U538&lt;(U537*(1-Dash!$B$7)), U537*(1-Dash!$B$7), U538)))</f>
        <v>10.45</v>
      </c>
      <c r="V541" s="530">
        <f>IF(OR(V537=0, V537=""), V538, IF(V538&gt;(V537*(1+Dash!$B$6)), V537*(1+Dash!$B$6), IF(V538&lt;(V537*(1-Dash!$B$7)), V537*(1-Dash!$B$7), V538)))</f>
        <v>3.8</v>
      </c>
      <c r="W541" s="530">
        <f>IF(OR(W537=0, W537=""), W538, IF(W538&gt;(W537*(1+Dash!$B$6)), W537*(1+Dash!$B$6), IF(W538&lt;(W537*(1-Dash!$B$7)), W537*(1-Dash!$B$7), W538)))</f>
        <v>4.75</v>
      </c>
      <c r="X541" s="530">
        <f>IF(OR(X537=0, X537=""), X538, IF(X538&gt;(X537*(1+Dash!$B$6)), X537*(1+Dash!$B$6), IF(X538&lt;(X537*(1-Dash!$B$7)), X537*(1-Dash!$B$7), X538)))</f>
        <v>8.5499999999999989</v>
      </c>
      <c r="Y541" s="530">
        <f>IF(OR(Y537=0, Y537=""), Y538, IF(Y538&gt;(Y537*(1+Dash!$B$6)), Y537*(1+Dash!$B$6), IF(Y538&lt;(Y537*(1-Dash!$B$7)), Y537*(1-Dash!$B$7), Y538)))</f>
        <v>0</v>
      </c>
      <c r="Z541" s="530">
        <f>IF(OR(Z537=0, Z537=""), Z538, IF(Z538&gt;(Z537*(1+Dash!$B$6)), Z537*(1+Dash!$B$6), IF(Z538&lt;(Z537*(1-Dash!$B$7)), Z537*(1-Dash!$B$7), Z538)))</f>
        <v>0</v>
      </c>
      <c r="AA541" s="530">
        <f>IF(OR(AA537=0, AA537=""), AA538, IF(AA538&gt;(AA537*(1+Dash!$B$6)), AA537*(1+Dash!$B$6), IF(AA538&lt;(AA537*(1-Dash!$B$7)), AA537*(1-Dash!$B$7), AA538)))</f>
        <v>0</v>
      </c>
      <c r="AB541" s="530">
        <f>IF(OR(AB537=0, AB537=""), AB538, IF(AB538&gt;(AB537*(1+Dash!$B$6)), AB537*(1+Dash!$B$6), IF(AB538&lt;(AB537*(1-Dash!$B$7)), AB537*(1-Dash!$B$7), AB538)))</f>
        <v>0</v>
      </c>
      <c r="AC541" s="530">
        <f>IF(OR(AC537=0, AC537=""), AC538, IF(AC538&gt;(AC537*(1+Dash!$B$6)), AC537*(1+Dash!$B$6), IF(AC538&lt;(AC537*(1-Dash!$B$7)), AC537*(1-Dash!$B$7), AC538)))</f>
        <v>511</v>
      </c>
      <c r="AD541" s="530">
        <f>IF(OR(AD537=0, AD537=""), AD538, IF(AD538&gt;(AD537*(1+Dash!$B$6)), AD537*(1+Dash!$B$6), IF(AD538&lt;(AD537*(1-Dash!$B$7)), AD537*(1-Dash!$B$7), AD538)))</f>
        <v>260</v>
      </c>
      <c r="AE541" s="530">
        <f>IF(OR(AE537=0, AE537=""), AE538, IF(AE538&gt;(AE537*(1+Dash!$B$6)), AE537*(1+Dash!$B$6), IF(AE538&lt;(AE537*(1-Dash!$B$7)), AE537*(1-Dash!$B$7), AE538)))</f>
        <v>278</v>
      </c>
      <c r="AF541" s="530">
        <f>IF(OR(AF537=0, AF537=""), AF538, IF(AF538&gt;(AF537*(1+Dash!$B$6)), AF537*(1+Dash!$B$6), IF(AF538&lt;(AF537*(1-Dash!$B$7)), AF537*(1-Dash!$B$7), AF538)))</f>
        <v>204.60000000000002</v>
      </c>
      <c r="AG541" s="530">
        <f>IF(OR(AG537=0, AG537=""), AG538, IF(AG538&gt;(AG537*(1+Dash!$B$6)), AG537*(1+Dash!$B$6), IF(AG538&lt;(AG537*(1-Dash!$B$7)), AG537*(1-Dash!$B$7), AG538)))</f>
        <v>105.60000000000001</v>
      </c>
      <c r="AH541" s="530">
        <f>IF(OR(AH537=0, AH537=""), AH538, IF(AH538&gt;(AH537*(1+Dash!$B$6)), AH537*(1+Dash!$B$6), IF(AH538&lt;(AH537*(1-Dash!$B$7)), AH537*(1-Dash!$B$7), AH538)))</f>
        <v>40.700000000000003</v>
      </c>
      <c r="AI541" s="530">
        <f>IF(OR(AI537=0, AI537=""), AI538, IF(AI538&gt;(AI537*(1+Dash!$B$6)), AI537*(1+Dash!$B$6), IF(AI538&lt;(AI537*(1-Dash!$B$7)), AI537*(1-Dash!$B$7), AI538)))</f>
        <v>56.1</v>
      </c>
      <c r="AJ541" s="530">
        <f>IF(OR(AJ537=0, AJ537=""), AJ538, IF(AJ538&gt;(AJ537*(1+Dash!$B$6)), AJ537*(1+Dash!$B$6), IF(AJ538&lt;(AJ537*(1-Dash!$B$7)), AJ537*(1-Dash!$B$7), AJ538)))</f>
        <v>28.6</v>
      </c>
      <c r="AK541" s="530">
        <f>IF(OR(AK537=0, AK537=""), AK538, IF(AK538&gt;(AK537*(1+Dash!$B$6)), AK537*(1+Dash!$B$6), IF(AK538&lt;(AK537*(1-Dash!$B$7)), AK537*(1-Dash!$B$7), AK538)))</f>
        <v>379.04999999999995</v>
      </c>
      <c r="AL541" s="530">
        <f>IF(OR(AL537=0, AL537=""), AL538, IF(AL538&gt;(AL537*(1+Dash!$B$6)), AL537*(1+Dash!$B$6), IF(AL538&lt;(AL537*(1-Dash!$B$7)), AL537*(1-Dash!$B$7), AL538)))</f>
        <v>223.25</v>
      </c>
      <c r="AM541" s="530">
        <f>IF(OR(AM537=0, AM537=""), AM538, IF(AM538&gt;(AM537*(1+Dash!$B$6)), AM537*(1+Dash!$B$6), IF(AM538&lt;(AM537*(1-Dash!$B$7)), AM537*(1-Dash!$B$7), AM538)))</f>
        <v>224.2</v>
      </c>
      <c r="AN541" s="530">
        <f>IF(OR(AN537=0, AN537=""), AN538, IF(AN538&gt;(AN537*(1+Dash!$B$6)), AN537*(1+Dash!$B$6), IF(AN538&lt;(AN537*(1-Dash!$B$7)), AN537*(1-Dash!$B$7), AN538)))</f>
        <v>153</v>
      </c>
      <c r="AO541" s="530">
        <f>IF(OR(AO537=0, AO537=""), AO538, IF(AO538&gt;(AO537*(1+Dash!$B$6)), AO537*(1+Dash!$B$6), IF(AO538&lt;(AO537*(1-Dash!$B$7)), AO537*(1-Dash!$B$7), AO538)))</f>
        <v>1</v>
      </c>
      <c r="AP541" s="530">
        <f>IF(OR(AP537=0, AP537=""), AP538, IF(AP538&gt;(AP537*(1+Dash!$B$6)), AP537*(1+Dash!$B$6), IF(AP538&lt;(AP537*(1-Dash!$B$7)), AP537*(1-Dash!$B$7), AP538)))</f>
        <v>0</v>
      </c>
      <c r="AQ541" s="530">
        <f>IF(OR(AQ537=0, AQ537=""), AQ538, IF(AQ538&gt;(AQ537*(1+Dash!$B$6)), AQ537*(1+Dash!$B$6), IF(AQ538&lt;(AQ537*(1-Dash!$B$7)), AQ537*(1-Dash!$B$7), AQ538)))</f>
        <v>0</v>
      </c>
      <c r="AR541" s="530">
        <f>IF(OR(AR537=0, AR537=""), AR538, IF(AR538&gt;(AR537*(1+Dash!$B$6)), AR537*(1+Dash!$B$6), IF(AR538&lt;(AR537*(1-Dash!$B$7)), AR537*(1-Dash!$B$7), AR538)))</f>
        <v>1</v>
      </c>
      <c r="AS541" s="530">
        <f>IF(OR(AS537=0, AS537=""), AS538, IF(AS538&gt;(AS537*(1+Dash!$B$6)), AS537*(1+Dash!$B$6), IF(AS538&lt;(AS537*(1-Dash!$B$7)), AS537*(1-Dash!$B$7), AS538)))</f>
        <v>0</v>
      </c>
      <c r="AT541" s="530">
        <f>IF(OR(AT537=0, AT537=""), AT538, IF(AT538&gt;(AT537*(1+Dash!$B$6)), AT537*(1+Dash!$B$6), IF(AT538&lt;(AT537*(1-Dash!$B$7)), AT537*(1-Dash!$B$7), AT538)))</f>
        <v>0</v>
      </c>
      <c r="AU541" s="530">
        <f>IF(OR(AU537=0, AU537=""), AU538, IF(AU538&gt;(AU537*(1+Dash!$B$6)), AU537*(1+Dash!$B$6), IF(AU538&lt;(AU537*(1-Dash!$B$7)), AU537*(1-Dash!$B$7), AU538)))</f>
        <v>0</v>
      </c>
      <c r="AV541" s="530">
        <f>IF(OR(AV537=0, AV537=""), AV538, IF(AV538&gt;(AV537*(1+Dash!$B$6)), AV537*(1+Dash!$B$6), IF(AV538&lt;(AV537*(1-Dash!$B$7)), AV537*(1-Dash!$B$7), AV538)))</f>
        <v>0</v>
      </c>
      <c r="AW541" s="530">
        <f>IF(OR(AW537=0, AW537=""), AW538, IF(AW538&gt;(AW537*(1+Dash!$B$6)), AW537*(1+Dash!$B$6), IF(AW538&lt;(AW537*(1-Dash!$B$7)), AW537*(1-Dash!$B$7), AW538)))</f>
        <v>1</v>
      </c>
      <c r="AX541" s="530">
        <f>IF(OR(AX537=0, AX537=""), AX538, IF(AX538&gt;(AX537*(1+Dash!$B$6)), AX537*(1+Dash!$B$6), IF(AX538&lt;(AX537*(1-Dash!$B$7)), AX537*(1-Dash!$B$7), AX538)))</f>
        <v>0</v>
      </c>
      <c r="AY541" s="530">
        <f>IF(OR(AY537=0, AY537=""), AY538, IF(AY538&gt;(AY537*(1+Dash!$B$6)), AY537*(1+Dash!$B$6), IF(AY538&lt;(AY537*(1-Dash!$B$7)), AY537*(1-Dash!$B$7), AY538)))</f>
        <v>0</v>
      </c>
      <c r="AZ541" s="530">
        <f>IF(OR(AZ537=0, AZ537=""), AZ538, IF(AZ538&gt;(AZ537*(1+Dash!$B$6)), AZ537*(1+Dash!$B$6), IF(AZ538&lt;(AZ537*(1-Dash!$B$7)), AZ537*(1-Dash!$B$7), AZ538)))</f>
        <v>1</v>
      </c>
      <c r="BA541" s="530">
        <f>IF(OR(BA537=0, BA537=""), BA538, IF(BA538&gt;(BA537*(1+Dash!$B$6)), BA537*(1+Dash!$B$6), IF(BA538&lt;(BA537*(1-Dash!$B$7)), BA537*(1-Dash!$B$7), BA538)))</f>
        <v>1495</v>
      </c>
      <c r="BB541" s="530">
        <f>IF(OR(BB537=0, BB537=""), BB538, IF(BB538&gt;(BB537*(1+Dash!$B$6)), BB537*(1+Dash!$B$6), IF(BB538&lt;(BB537*(1-Dash!$B$7)), BB537*(1-Dash!$B$7), BB538)))</f>
        <v>703</v>
      </c>
      <c r="BC541" s="530">
        <f>IF(OR(BC537=0, BC537=""), BC538, IF(BC538&gt;(BC537*(1+Dash!$B$6)), BC537*(1+Dash!$B$6), IF(BC538&lt;(BC537*(1-Dash!$B$7)), BC537*(1-Dash!$B$7), BC538)))</f>
        <v>743</v>
      </c>
      <c r="BD541" s="530">
        <f>IF(OR(BD537=0, BD537=""), BD538, IF(BD538&gt;(BD537*(1+Dash!$B$6)), BD537*(1+Dash!$B$6), IF(BD538&lt;(BD537*(1-Dash!$B$7)), BD537*(1-Dash!$B$7), BD538)))</f>
        <v>428</v>
      </c>
      <c r="BE541" s="530">
        <f>IF(OR(BE537=0, BE537=""), BE538, IF(BE538&gt;(BE537*(1+Dash!$B$6)), BE537*(1+Dash!$B$6), IF(BE538&lt;(BE537*(1-Dash!$B$7)), BE537*(1-Dash!$B$7), BE538)))</f>
        <v>862.40000000000009</v>
      </c>
      <c r="BF541" s="530">
        <f>IF(OR(BF537=0, BF537=""), BF538, IF(BF538&gt;(BF537*(1+Dash!$B$6)), BF537*(1+Dash!$B$6), IF(BF538&lt;(BF537*(1-Dash!$B$7)), BF537*(1-Dash!$B$7), BF538)))</f>
        <v>490.6</v>
      </c>
      <c r="BG541" s="530">
        <f>IF(OR(BG537=0, BG537=""), BG538, IF(BG538&gt;(BG537*(1+Dash!$B$6)), BG537*(1+Dash!$B$6), IF(BG538&lt;(BG537*(1-Dash!$B$7)), BG537*(1-Dash!$B$7), BG538)))</f>
        <v>398.20000000000005</v>
      </c>
      <c r="BH541" s="530">
        <f>IF(OR(BH537=0, BH537=""), BH538, IF(BH538&gt;(BH537*(1+Dash!$B$6)), BH537*(1+Dash!$B$6), IF(BH538&lt;(BH537*(1-Dash!$B$7)), BH537*(1-Dash!$B$7), BH538)))</f>
        <v>139.70000000000002</v>
      </c>
      <c r="BI541" s="530">
        <f>IF(OR(BI537=0, BI537=""), BI538, IF(BI538&gt;(BI537*(1+Dash!$B$6)), BI537*(1+Dash!$B$6), IF(BI538&lt;(BI537*(1-Dash!$B$7)), BI537*(1-Dash!$B$7), BI538)))</f>
        <v>700.15</v>
      </c>
      <c r="BJ541" s="530">
        <f>IF(OR(BJ537=0, BJ537=""), BJ538, IF(BJ538&gt;(BJ537*(1+Dash!$B$6)), BJ537*(1+Dash!$B$6), IF(BJ538&lt;(BJ537*(1-Dash!$B$7)), BJ537*(1-Dash!$B$7), BJ538)))</f>
        <v>279.3</v>
      </c>
      <c r="BK541" s="530">
        <f>IF(OR(BK537=0, BK537=""), BK538, IF(BK538&gt;(BK537*(1+Dash!$B$6)), BK537*(1+Dash!$B$6), IF(BK538&lt;(BK537*(1-Dash!$B$7)), BK537*(1-Dash!$B$7), BK538)))</f>
        <v>378.09999999999997</v>
      </c>
      <c r="BL541" s="530">
        <f>IF(OR(BL537=0, BL537=""), BL538, IF(BL538&gt;(BL537*(1+Dash!$B$6)), BL537*(1+Dash!$B$6), IF(BL538&lt;(BL537*(1-Dash!$B$7)), BL537*(1-Dash!$B$7), BL538)))</f>
        <v>258.39999999999998</v>
      </c>
      <c r="BM541" s="530">
        <f>IF(OR(BM537=0, BM537=""), BM538, IF(BM538&gt;(BM537*(1+Dash!$B$6)), BM537*(1+Dash!$B$6), IF(BM538&lt;(BM537*(1-Dash!$B$7)), BM537*(1-Dash!$B$7), BM538)))</f>
        <v>31.349999999999998</v>
      </c>
      <c r="BN541" s="530">
        <f>IF(OR(BN537=0, BN537=""), BN538, IF(BN538&gt;(BN537*(1+Dash!$B$6)), BN537*(1+Dash!$B$6), IF(BN538&lt;(BN537*(1-Dash!$B$7)), BN537*(1-Dash!$B$7), BN538)))</f>
        <v>2</v>
      </c>
      <c r="BO541" s="530">
        <f>IF(OR(BO537=0, BO537=""), BO538, IF(BO538&gt;(BO537*(1+Dash!$B$6)), BO537*(1+Dash!$B$6), IF(BO538&lt;(BO537*(1-Dash!$B$7)), BO537*(1-Dash!$B$7), BO538)))</f>
        <v>19.95</v>
      </c>
      <c r="BP541" s="530">
        <f>IF(OR(BP537=0, BP537=""), BP538, IF(BP538&gt;(BP537*(1+Dash!$B$6)), BP537*(1+Dash!$B$6), IF(BP538&lt;(BP537*(1-Dash!$B$7)), BP537*(1-Dash!$B$7), BP538)))</f>
        <v>21.849999999999998</v>
      </c>
      <c r="BQ541" s="530">
        <f>IF(OR(BQ537=0, BQ537=""), BQ538, IF(BQ538&gt;(BQ537*(1+Dash!$B$6)), BQ537*(1+Dash!$B$6), IF(BQ538&lt;(BQ537*(1-Dash!$B$7)), BQ537*(1-Dash!$B$7), BQ538)))</f>
        <v>0</v>
      </c>
      <c r="BR541" s="530">
        <f>IF(OR(BR537=0, BR537=""), BR538, IF(BR538&gt;(BR537*(1+Dash!$B$6)), BR537*(1+Dash!$B$6), IF(BR538&lt;(BR537*(1-Dash!$B$7)), BR537*(1-Dash!$B$7), BR538)))</f>
        <v>0</v>
      </c>
      <c r="BS541" s="530">
        <f>IF(OR(BS537=0, BS537=""), BS538, IF(BS538&gt;(BS537*(1+Dash!$B$6)), BS537*(1+Dash!$B$6), IF(BS538&lt;(BS537*(1-Dash!$B$7)), BS537*(1-Dash!$B$7), BS538)))</f>
        <v>0</v>
      </c>
      <c r="BT541" s="530">
        <f>IF(OR(BT537=0, BT537=""), BT538, IF(BT538&gt;(BT537*(1+Dash!$B$6)), BT537*(1+Dash!$B$6), IF(BT538&lt;(BT537*(1-Dash!$B$7)), BT537*(1-Dash!$B$7), BT538)))</f>
        <v>0</v>
      </c>
      <c r="BU541" s="530">
        <f>IF(OR(BU537=0, BU537=""), BU538, IF(BU538&gt;(BU537*(1+Dash!$B$6)), BU537*(1+Dash!$B$6), IF(BU538&lt;(BU537*(1-Dash!$B$7)), BU537*(1-Dash!$B$7), BU538)))</f>
        <v>31.349999999999998</v>
      </c>
      <c r="BV541" s="530">
        <f>IF(OR(BV537=0, BV537=""), BV538, IF(BV538&gt;(BV537*(1+Dash!$B$6)), BV537*(1+Dash!$B$6), IF(BV538&lt;(BV537*(1-Dash!$B$7)), BV537*(1-Dash!$B$7), BV538)))</f>
        <v>2</v>
      </c>
      <c r="BW541" s="530">
        <f>IF(OR(BW537=0, BW537=""), BW538, IF(BW538&gt;(BW537*(1+Dash!$B$6)), BW537*(1+Dash!$B$6), IF(BW538&lt;(BW537*(1-Dash!$B$7)), BW537*(1-Dash!$B$7), BW538)))</f>
        <v>19.95</v>
      </c>
      <c r="BX541" s="530">
        <f>IF(OR(BX537=0, BX537=""), BX538, IF(BX538&gt;(BX537*(1+Dash!$B$6)), BX537*(1+Dash!$B$6), IF(BX538&lt;(BX537*(1-Dash!$B$7)), BX537*(1-Dash!$B$7), BX538)))</f>
        <v>21.849999999999998</v>
      </c>
      <c r="BY541" s="530">
        <f>IF(OR(BY537=0, BY537=""), BY538, IF(BY538&gt;(BY537*(1+Dash!$B$6)), BY537*(1+Dash!$B$6), IF(BY538&lt;(BY537*(1-Dash!$B$7)), BY537*(1-Dash!$B$7), BY538)))</f>
        <v>18</v>
      </c>
      <c r="BZ541" s="530">
        <f>IF(OR(BZ537=0, BZ537=""), BZ538, IF(BZ538&gt;(BZ537*(1+Dash!$B$6)), BZ537*(1+Dash!$B$6), IF(BZ538&lt;(BZ537*(1-Dash!$B$7)), BZ537*(1-Dash!$B$7), BZ538)))</f>
        <v>90</v>
      </c>
      <c r="CA541" s="530">
        <f>IF(OR(CA537=0, CA537=""), CA538, IF(CA538&gt;(CA537*(1+Dash!$B$6)), CA537*(1+Dash!$B$6), IF(CA538&lt;(CA537*(1-Dash!$B$7)), CA537*(1-Dash!$B$7), CA538)))</f>
        <v>0</v>
      </c>
    </row>
    <row r="542" spans="1:79" s="477" customFormat="1">
      <c r="A542" s="477" t="s">
        <v>135</v>
      </c>
      <c r="B542" s="477" t="s">
        <v>1896</v>
      </c>
      <c r="C542" s="477">
        <v>2026</v>
      </c>
      <c r="D542" s="477" t="s">
        <v>1937</v>
      </c>
      <c r="E542" s="530">
        <f>IF(E539&gt;(E541*(1+Dash!$B$6)), E541*(1+Dash!$B$6), IF(E539&lt;(E541*(1-Dash!$B$7)), E541*(1-Dash!$B$7), E539))</f>
        <v>771</v>
      </c>
      <c r="F542" s="530">
        <f>IF(F539&gt;(F541*(1+Dash!$B$6)), F541*(1+Dash!$B$6), IF(F539&lt;(F541*(1-Dash!$B$7)), F541*(1-Dash!$B$7), F539))</f>
        <v>1014</v>
      </c>
      <c r="G542" s="530">
        <f>IF(G539&gt;(G541*(1+Dash!$B$6)), G541*(1+Dash!$B$6), IF(G539&lt;(G541*(1-Dash!$B$7)), G541*(1-Dash!$B$7), G539))</f>
        <v>497</v>
      </c>
      <c r="H542" s="530">
        <f>IF(H539&gt;(H541*(1+Dash!$B$6)), H541*(1+Dash!$B$6), IF(H539&lt;(H541*(1-Dash!$B$7)), H541*(1-Dash!$B$7), H539))</f>
        <v>491</v>
      </c>
      <c r="I542" s="530">
        <f>IF(I539&gt;(I541*(1+Dash!$B$6)), I541*(1+Dash!$B$6), IF(I539&lt;(I541*(1-Dash!$B$7)), I541*(1-Dash!$B$7), I539))</f>
        <v>175</v>
      </c>
      <c r="J542" s="530">
        <f>IF(J539&gt;(J541*(1+Dash!$B$6)), J541*(1+Dash!$B$6), IF(J539&lt;(J541*(1-Dash!$B$7)), J541*(1-Dash!$B$7), J539))</f>
        <v>2.7074999999999996</v>
      </c>
      <c r="K542" s="530">
        <f>IF(K539&gt;(K541*(1+Dash!$B$6)), K541*(1+Dash!$B$6), IF(K539&lt;(K541*(1-Dash!$B$7)), K541*(1-Dash!$B$7), K539))</f>
        <v>0</v>
      </c>
      <c r="L542" s="530">
        <f>IF(L539&gt;(L541*(1+Dash!$B$6)), L541*(1+Dash!$B$6), IF(L539&lt;(L541*(1-Dash!$B$7)), L541*(1-Dash!$B$7), L539))</f>
        <v>0.90249999999999997</v>
      </c>
      <c r="M542" s="530">
        <f>IF(M539&gt;(M541*(1+Dash!$B$6)), M541*(1+Dash!$B$6), IF(M539&lt;(M541*(1-Dash!$B$7)), M541*(1-Dash!$B$7), M539))</f>
        <v>0</v>
      </c>
      <c r="N542" s="530">
        <f>IF(N539&gt;(N541*(1+Dash!$B$6)), N541*(1+Dash!$B$6), IF(N539&lt;(N541*(1-Dash!$B$7)), N541*(1-Dash!$B$7), N539))</f>
        <v>672.7600000000001</v>
      </c>
      <c r="O542" s="530">
        <f>IF(O539&gt;(O541*(1+Dash!$B$6)), O541*(1+Dash!$B$6), IF(O539&lt;(O541*(1-Dash!$B$7)), O541*(1-Dash!$B$7), O539))</f>
        <v>18.150000000000002</v>
      </c>
      <c r="P542" s="530">
        <f>IF(P539&gt;(P541*(1+Dash!$B$6)), P541*(1+Dash!$B$6), IF(P539&lt;(P541*(1-Dash!$B$7)), P541*(1-Dash!$B$7), P539))</f>
        <v>654.61000000000013</v>
      </c>
      <c r="Q542" s="530">
        <f>IF(Q539&gt;(Q541*(1+Dash!$B$6)), Q541*(1+Dash!$B$6), IF(Q539&lt;(Q541*(1-Dash!$B$7)), Q541*(1-Dash!$B$7), Q539))</f>
        <v>9.9274999999999984</v>
      </c>
      <c r="R542" s="530">
        <f>IF(R539&gt;(R541*(1+Dash!$B$6)), R541*(1+Dash!$B$6), IF(R539&lt;(R541*(1-Dash!$B$7)), R541*(1-Dash!$B$7), R539))</f>
        <v>3.61</v>
      </c>
      <c r="S542" s="530">
        <f>IF(S539&gt;(S541*(1+Dash!$B$6)), S541*(1+Dash!$B$6), IF(S539&lt;(S541*(1-Dash!$B$7)), S541*(1-Dash!$B$7), S539))</f>
        <v>4.5125000000000002</v>
      </c>
      <c r="T542" s="530">
        <f>IF(T539&gt;(T541*(1+Dash!$B$6)), T541*(1+Dash!$B$6), IF(T539&lt;(T541*(1-Dash!$B$7)), T541*(1-Dash!$B$7), T539))</f>
        <v>8.1224999999999987</v>
      </c>
      <c r="U542" s="530">
        <f>IF(U539&gt;(U541*(1+Dash!$B$6)), U541*(1+Dash!$B$6), IF(U539&lt;(U541*(1-Dash!$B$7)), U541*(1-Dash!$B$7), U539))</f>
        <v>9.9274999999999984</v>
      </c>
      <c r="V542" s="530">
        <f>IF(V539&gt;(V541*(1+Dash!$B$6)), V541*(1+Dash!$B$6), IF(V539&lt;(V541*(1-Dash!$B$7)), V541*(1-Dash!$B$7), V539))</f>
        <v>3.61</v>
      </c>
      <c r="W542" s="530">
        <f>IF(W539&gt;(W541*(1+Dash!$B$6)), W541*(1+Dash!$B$6), IF(W539&lt;(W541*(1-Dash!$B$7)), W541*(1-Dash!$B$7), W539))</f>
        <v>4.5125000000000002</v>
      </c>
      <c r="X542" s="530">
        <f>IF(X539&gt;(X541*(1+Dash!$B$6)), X541*(1+Dash!$B$6), IF(X539&lt;(X541*(1-Dash!$B$7)), X541*(1-Dash!$B$7), X539))</f>
        <v>8.1224999999999987</v>
      </c>
      <c r="Y542" s="530">
        <f>IF(Y539&gt;(Y541*(1+Dash!$B$6)), Y541*(1+Dash!$B$6), IF(Y539&lt;(Y541*(1-Dash!$B$7)), Y541*(1-Dash!$B$7), Y539))</f>
        <v>0</v>
      </c>
      <c r="Z542" s="530">
        <f>IF(Z539&gt;(Z541*(1+Dash!$B$6)), Z541*(1+Dash!$B$6), IF(Z539&lt;(Z541*(1-Dash!$B$7)), Z541*(1-Dash!$B$7), Z539))</f>
        <v>0</v>
      </c>
      <c r="AA542" s="530">
        <f>IF(AA539&gt;(AA541*(1+Dash!$B$6)), AA541*(1+Dash!$B$6), IF(AA539&lt;(AA541*(1-Dash!$B$7)), AA541*(1-Dash!$B$7), AA539))</f>
        <v>0</v>
      </c>
      <c r="AB542" s="530">
        <f>IF(AB539&gt;(AB541*(1+Dash!$B$6)), AB541*(1+Dash!$B$6), IF(AB539&lt;(AB541*(1-Dash!$B$7)), AB541*(1-Dash!$B$7), AB539))</f>
        <v>0</v>
      </c>
      <c r="AC542" s="530">
        <f>IF(AC539&gt;(AC541*(1+Dash!$B$6)), AC541*(1+Dash!$B$6), IF(AC539&lt;(AC541*(1-Dash!$B$7)), AC541*(1-Dash!$B$7), AC539))</f>
        <v>511</v>
      </c>
      <c r="AD542" s="530">
        <f>IF(AD539&gt;(AD541*(1+Dash!$B$6)), AD541*(1+Dash!$B$6), IF(AD539&lt;(AD541*(1-Dash!$B$7)), AD541*(1-Dash!$B$7), AD539))</f>
        <v>260</v>
      </c>
      <c r="AE542" s="530">
        <f>IF(AE539&gt;(AE541*(1+Dash!$B$6)), AE541*(1+Dash!$B$6), IF(AE539&lt;(AE541*(1-Dash!$B$7)), AE541*(1-Dash!$B$7), AE539))</f>
        <v>278</v>
      </c>
      <c r="AF542" s="530">
        <f>IF(AF539&gt;(AF541*(1+Dash!$B$6)), AF541*(1+Dash!$B$6), IF(AF539&lt;(AF541*(1-Dash!$B$7)), AF541*(1-Dash!$B$7), AF539))</f>
        <v>218</v>
      </c>
      <c r="AG542" s="530">
        <f>IF(AG539&gt;(AG541*(1+Dash!$B$6)), AG541*(1+Dash!$B$6), IF(AG539&lt;(AG541*(1-Dash!$B$7)), AG541*(1-Dash!$B$7), AG539))</f>
        <v>116.16000000000003</v>
      </c>
      <c r="AH542" s="530">
        <f>IF(AH539&gt;(AH541*(1+Dash!$B$6)), AH541*(1+Dash!$B$6), IF(AH539&lt;(AH541*(1-Dash!$B$7)), AH541*(1-Dash!$B$7), AH539))</f>
        <v>44.77000000000001</v>
      </c>
      <c r="AI542" s="530">
        <f>IF(AI539&gt;(AI541*(1+Dash!$B$6)), AI541*(1+Dash!$B$6), IF(AI539&lt;(AI541*(1-Dash!$B$7)), AI541*(1-Dash!$B$7), AI539))</f>
        <v>61.710000000000008</v>
      </c>
      <c r="AJ542" s="530">
        <f>IF(AJ539&gt;(AJ541*(1+Dash!$B$6)), AJ541*(1+Dash!$B$6), IF(AJ539&lt;(AJ541*(1-Dash!$B$7)), AJ541*(1-Dash!$B$7), AJ539))</f>
        <v>31.460000000000004</v>
      </c>
      <c r="AK542" s="530">
        <f>IF(AK539&gt;(AK541*(1+Dash!$B$6)), AK541*(1+Dash!$B$6), IF(AK539&lt;(AK541*(1-Dash!$B$7)), AK541*(1-Dash!$B$7), AK539))</f>
        <v>360.09749999999997</v>
      </c>
      <c r="AL542" s="530">
        <f>IF(AL539&gt;(AL541*(1+Dash!$B$6)), AL541*(1+Dash!$B$6), IF(AL539&lt;(AL541*(1-Dash!$B$7)), AL541*(1-Dash!$B$7), AL539))</f>
        <v>212.08749999999998</v>
      </c>
      <c r="AM542" s="530">
        <f>IF(AM539&gt;(AM541*(1+Dash!$B$6)), AM541*(1+Dash!$B$6), IF(AM539&lt;(AM541*(1-Dash!$B$7)), AM541*(1-Dash!$B$7), AM539))</f>
        <v>212.98999999999998</v>
      </c>
      <c r="AN542" s="530">
        <f>IF(AN539&gt;(AN541*(1+Dash!$B$6)), AN541*(1+Dash!$B$6), IF(AN539&lt;(AN541*(1-Dash!$B$7)), AN541*(1-Dash!$B$7), AN539))</f>
        <v>153</v>
      </c>
      <c r="AO542" s="530">
        <f>IF(AO539&gt;(AO541*(1+Dash!$B$6)), AO541*(1+Dash!$B$6), IF(AO539&lt;(AO541*(1-Dash!$B$7)), AO541*(1-Dash!$B$7), AO539))</f>
        <v>1</v>
      </c>
      <c r="AP542" s="530">
        <f>IF(AP539&gt;(AP541*(1+Dash!$B$6)), AP541*(1+Dash!$B$6), IF(AP539&lt;(AP541*(1-Dash!$B$7)), AP541*(1-Dash!$B$7), AP539))</f>
        <v>0</v>
      </c>
      <c r="AQ542" s="530">
        <f>IF(AQ539&gt;(AQ541*(1+Dash!$B$6)), AQ541*(1+Dash!$B$6), IF(AQ539&lt;(AQ541*(1-Dash!$B$7)), AQ541*(1-Dash!$B$7), AQ539))</f>
        <v>0</v>
      </c>
      <c r="AR542" s="530">
        <f>IF(AR539&gt;(AR541*(1+Dash!$B$6)), AR541*(1+Dash!$B$6), IF(AR539&lt;(AR541*(1-Dash!$B$7)), AR541*(1-Dash!$B$7), AR539))</f>
        <v>1</v>
      </c>
      <c r="AS542" s="530">
        <f>IF(AS539&gt;(AS541*(1+Dash!$B$6)), AS541*(1+Dash!$B$6), IF(AS539&lt;(AS541*(1-Dash!$B$7)), AS541*(1-Dash!$B$7), AS539))</f>
        <v>0</v>
      </c>
      <c r="AT542" s="530">
        <f>IF(AT539&gt;(AT541*(1+Dash!$B$6)), AT541*(1+Dash!$B$6), IF(AT539&lt;(AT541*(1-Dash!$B$7)), AT541*(1-Dash!$B$7), AT539))</f>
        <v>0</v>
      </c>
      <c r="AU542" s="530">
        <f>IF(AU539&gt;(AU541*(1+Dash!$B$6)), AU541*(1+Dash!$B$6), IF(AU539&lt;(AU541*(1-Dash!$B$7)), AU541*(1-Dash!$B$7), AU539))</f>
        <v>0</v>
      </c>
      <c r="AV542" s="530">
        <f>IF(AV539&gt;(AV541*(1+Dash!$B$6)), AV541*(1+Dash!$B$6), IF(AV539&lt;(AV541*(1-Dash!$B$7)), AV541*(1-Dash!$B$7), AV539))</f>
        <v>0</v>
      </c>
      <c r="AW542" s="530">
        <f>IF(AW539&gt;(AW541*(1+Dash!$B$6)), AW541*(1+Dash!$B$6), IF(AW539&lt;(AW541*(1-Dash!$B$7)), AW541*(1-Dash!$B$7), AW539))</f>
        <v>1</v>
      </c>
      <c r="AX542" s="530">
        <f>IF(AX539&gt;(AX541*(1+Dash!$B$6)), AX541*(1+Dash!$B$6), IF(AX539&lt;(AX541*(1-Dash!$B$7)), AX541*(1-Dash!$B$7), AX539))</f>
        <v>0</v>
      </c>
      <c r="AY542" s="530">
        <f>IF(AY539&gt;(AY541*(1+Dash!$B$6)), AY541*(1+Dash!$B$6), IF(AY539&lt;(AY541*(1-Dash!$B$7)), AY541*(1-Dash!$B$7), AY539))</f>
        <v>0</v>
      </c>
      <c r="AZ542" s="530">
        <f>IF(AZ539&gt;(AZ541*(1+Dash!$B$6)), AZ541*(1+Dash!$B$6), IF(AZ539&lt;(AZ541*(1-Dash!$B$7)), AZ541*(1-Dash!$B$7), AZ539))</f>
        <v>1</v>
      </c>
      <c r="BA542" s="530">
        <f>IF(BA539&gt;(BA541*(1+Dash!$B$6)), BA541*(1+Dash!$B$6), IF(BA539&lt;(BA541*(1-Dash!$B$7)), BA541*(1-Dash!$B$7), BA539))</f>
        <v>1495</v>
      </c>
      <c r="BB542" s="530">
        <f>IF(BB539&gt;(BB541*(1+Dash!$B$6)), BB541*(1+Dash!$B$6), IF(BB539&lt;(BB541*(1-Dash!$B$7)), BB541*(1-Dash!$B$7), BB539))</f>
        <v>667.85</v>
      </c>
      <c r="BC542" s="530">
        <f>IF(BC539&gt;(BC541*(1+Dash!$B$6)), BC541*(1+Dash!$B$6), IF(BC539&lt;(BC541*(1-Dash!$B$7)), BC541*(1-Dash!$B$7), BC539))</f>
        <v>743</v>
      </c>
      <c r="BD542" s="530">
        <f>IF(BD539&gt;(BD541*(1+Dash!$B$6)), BD541*(1+Dash!$B$6), IF(BD539&lt;(BD541*(1-Dash!$B$7)), BD541*(1-Dash!$B$7), BD539))</f>
        <v>428</v>
      </c>
      <c r="BE542" s="530">
        <f>IF(BE539&gt;(BE541*(1+Dash!$B$6)), BE541*(1+Dash!$B$6), IF(BE539&lt;(BE541*(1-Dash!$B$7)), BE541*(1-Dash!$B$7), BE539))</f>
        <v>944</v>
      </c>
      <c r="BF542" s="530">
        <f>IF(BF539&gt;(BF541*(1+Dash!$B$6)), BF541*(1+Dash!$B$6), IF(BF539&lt;(BF541*(1-Dash!$B$7)), BF541*(1-Dash!$B$7), BF539))</f>
        <v>491</v>
      </c>
      <c r="BG542" s="530">
        <f>IF(BG539&gt;(BG541*(1+Dash!$B$6)), BG541*(1+Dash!$B$6), IF(BG539&lt;(BG541*(1-Dash!$B$7)), BG541*(1-Dash!$B$7), BG539))</f>
        <v>438.0200000000001</v>
      </c>
      <c r="BH542" s="530">
        <f>IF(BH539&gt;(BH541*(1+Dash!$B$6)), BH541*(1+Dash!$B$6), IF(BH539&lt;(BH541*(1-Dash!$B$7)), BH541*(1-Dash!$B$7), BH539))</f>
        <v>153.67000000000004</v>
      </c>
      <c r="BI542" s="530">
        <f>IF(BI539&gt;(BI541*(1+Dash!$B$6)), BI541*(1+Dash!$B$6), IF(BI539&lt;(BI541*(1-Dash!$B$7)), BI541*(1-Dash!$B$7), BI539))</f>
        <v>665.14249999999993</v>
      </c>
      <c r="BJ542" s="530">
        <f>IF(BJ539&gt;(BJ541*(1+Dash!$B$6)), BJ541*(1+Dash!$B$6), IF(BJ539&lt;(BJ541*(1-Dash!$B$7)), BJ541*(1-Dash!$B$7), BJ539))</f>
        <v>265.33499999999998</v>
      </c>
      <c r="BK542" s="530">
        <f>IF(BK539&gt;(BK541*(1+Dash!$B$6)), BK541*(1+Dash!$B$6), IF(BK539&lt;(BK541*(1-Dash!$B$7)), BK541*(1-Dash!$B$7), BK539))</f>
        <v>359.19499999999994</v>
      </c>
      <c r="BL542" s="530">
        <f>IF(BL539&gt;(BL541*(1+Dash!$B$6)), BL541*(1+Dash!$B$6), IF(BL539&lt;(BL541*(1-Dash!$B$7)), BL541*(1-Dash!$B$7), BL539))</f>
        <v>255</v>
      </c>
      <c r="BM542" s="530">
        <f>IF(BM539&gt;(BM541*(1+Dash!$B$6)), BM541*(1+Dash!$B$6), IF(BM539&lt;(BM541*(1-Dash!$B$7)), BM541*(1-Dash!$B$7), BM539))</f>
        <v>29.782499999999995</v>
      </c>
      <c r="BN542" s="530">
        <f>IF(BN539&gt;(BN541*(1+Dash!$B$6)), BN541*(1+Dash!$B$6), IF(BN539&lt;(BN541*(1-Dash!$B$7)), BN541*(1-Dash!$B$7), BN539))</f>
        <v>2</v>
      </c>
      <c r="BO542" s="530">
        <f>IF(BO539&gt;(BO541*(1+Dash!$B$6)), BO541*(1+Dash!$B$6), IF(BO539&lt;(BO541*(1-Dash!$B$7)), BO541*(1-Dash!$B$7), BO539))</f>
        <v>18.952499999999997</v>
      </c>
      <c r="BP542" s="530">
        <f>IF(BP539&gt;(BP541*(1+Dash!$B$6)), BP541*(1+Dash!$B$6), IF(BP539&lt;(BP541*(1-Dash!$B$7)), BP541*(1-Dash!$B$7), BP539))</f>
        <v>20.757499999999997</v>
      </c>
      <c r="BQ542" s="530">
        <f>IF(BQ539&gt;(BQ541*(1+Dash!$B$6)), BQ541*(1+Dash!$B$6), IF(BQ539&lt;(BQ541*(1-Dash!$B$7)), BQ541*(1-Dash!$B$7), BQ539))</f>
        <v>0</v>
      </c>
      <c r="BR542" s="530">
        <f>IF(BR539&gt;(BR541*(1+Dash!$B$6)), BR541*(1+Dash!$B$6), IF(BR539&lt;(BR541*(1-Dash!$B$7)), BR541*(1-Dash!$B$7), BR539))</f>
        <v>0</v>
      </c>
      <c r="BS542" s="530">
        <f>IF(BS539&gt;(BS541*(1+Dash!$B$6)), BS541*(1+Dash!$B$6), IF(BS539&lt;(BS541*(1-Dash!$B$7)), BS541*(1-Dash!$B$7), BS539))</f>
        <v>0</v>
      </c>
      <c r="BT542" s="530">
        <f>IF(BT539&gt;(BT541*(1+Dash!$B$6)), BT541*(1+Dash!$B$6), IF(BT539&lt;(BT541*(1-Dash!$B$7)), BT541*(1-Dash!$B$7), BT539))</f>
        <v>0</v>
      </c>
      <c r="BU542" s="530">
        <f>IF(BU539&gt;(BU541*(1+Dash!$B$6)), BU541*(1+Dash!$B$6), IF(BU539&lt;(BU541*(1-Dash!$B$7)), BU541*(1-Dash!$B$7), BU539))</f>
        <v>29.782499999999995</v>
      </c>
      <c r="BV542" s="530">
        <f>IF(BV539&gt;(BV541*(1+Dash!$B$6)), BV541*(1+Dash!$B$6), IF(BV539&lt;(BV541*(1-Dash!$B$7)), BV541*(1-Dash!$B$7), BV539))</f>
        <v>2</v>
      </c>
      <c r="BW542" s="530">
        <f>IF(BW539&gt;(BW541*(1+Dash!$B$6)), BW541*(1+Dash!$B$6), IF(BW539&lt;(BW541*(1-Dash!$B$7)), BW541*(1-Dash!$B$7), BW539))</f>
        <v>18.952499999999997</v>
      </c>
      <c r="BX542" s="530">
        <f>IF(BX539&gt;(BX541*(1+Dash!$B$6)), BX541*(1+Dash!$B$6), IF(BX539&lt;(BX541*(1-Dash!$B$7)), BX541*(1-Dash!$B$7), BX539))</f>
        <v>20.757499999999997</v>
      </c>
      <c r="BY542" s="530">
        <f>IF(BY539&gt;(BY541*(1+Dash!$B$6)), BY541*(1+Dash!$B$6), IF(BY539&lt;(BY541*(1-Dash!$B$7)), BY541*(1-Dash!$B$7), BY539))</f>
        <v>18</v>
      </c>
      <c r="BZ542" s="530">
        <f>IF(BZ539&gt;(BZ541*(1+Dash!$B$6)), BZ541*(1+Dash!$B$6), IF(BZ539&lt;(BZ541*(1-Dash!$B$7)), BZ541*(1-Dash!$B$7), BZ539))</f>
        <v>90</v>
      </c>
      <c r="CA542" s="530">
        <f>IF(CA539&gt;(CA541*(1+Dash!$B$6)), CA541*(1+Dash!$B$6), IF(CA539&lt;(CA541*(1-Dash!$B$7)), CA541*(1-Dash!$B$7), CA539))</f>
        <v>0</v>
      </c>
    </row>
    <row r="543" spans="1:79" s="477" customFormat="1">
      <c r="A543" s="477" t="s">
        <v>137</v>
      </c>
      <c r="B543" s="477" t="s">
        <v>1897</v>
      </c>
      <c r="C543" s="477">
        <v>2018</v>
      </c>
      <c r="D543" s="477" t="s">
        <v>1934</v>
      </c>
      <c r="E543" s="530">
        <v>196</v>
      </c>
      <c r="F543" s="530">
        <v>262</v>
      </c>
      <c r="G543" s="530">
        <v>96</v>
      </c>
      <c r="H543" s="530">
        <v>128</v>
      </c>
      <c r="I543" s="530">
        <v>71</v>
      </c>
      <c r="J543" s="530">
        <v>0</v>
      </c>
      <c r="K543" s="530">
        <v>0</v>
      </c>
      <c r="L543" s="530">
        <v>0</v>
      </c>
      <c r="M543" s="530">
        <v>0</v>
      </c>
      <c r="N543" s="530">
        <v>0</v>
      </c>
      <c r="O543" s="530">
        <v>0</v>
      </c>
      <c r="P543" s="530">
        <v>0</v>
      </c>
      <c r="Q543" s="530">
        <v>0</v>
      </c>
      <c r="R543" s="530">
        <v>0</v>
      </c>
      <c r="S543" s="530">
        <v>0</v>
      </c>
      <c r="T543" s="530">
        <v>0</v>
      </c>
      <c r="U543" s="530">
        <v>0</v>
      </c>
      <c r="V543" s="530">
        <v>0</v>
      </c>
      <c r="W543" s="530">
        <v>0</v>
      </c>
      <c r="X543" s="530">
        <v>0</v>
      </c>
      <c r="Y543" s="530">
        <v>0</v>
      </c>
      <c r="Z543" s="530">
        <v>0</v>
      </c>
      <c r="AA543" s="530">
        <v>0</v>
      </c>
      <c r="AB543" s="530">
        <v>0</v>
      </c>
      <c r="AC543" s="530">
        <v>312</v>
      </c>
      <c r="AD543" s="530">
        <v>54</v>
      </c>
      <c r="AE543" s="530">
        <v>163</v>
      </c>
      <c r="AF543" s="530">
        <v>141</v>
      </c>
      <c r="AG543" s="530">
        <v>83</v>
      </c>
      <c r="AH543" s="530">
        <v>12</v>
      </c>
      <c r="AI543" s="530">
        <v>16</v>
      </c>
      <c r="AJ543" s="530">
        <v>45</v>
      </c>
      <c r="AK543" s="530">
        <v>229</v>
      </c>
      <c r="AL543" s="530">
        <v>42</v>
      </c>
      <c r="AM543" s="530">
        <v>147</v>
      </c>
      <c r="AN543" s="530">
        <v>96</v>
      </c>
      <c r="AO543" s="530">
        <v>0</v>
      </c>
      <c r="AP543" s="530">
        <v>0</v>
      </c>
      <c r="AQ543" s="530">
        <v>0</v>
      </c>
      <c r="AR543" s="530">
        <v>0</v>
      </c>
      <c r="AS543" s="530">
        <v>0</v>
      </c>
      <c r="AT543" s="530">
        <v>0</v>
      </c>
      <c r="AU543" s="530">
        <v>0</v>
      </c>
      <c r="AV543" s="530">
        <v>0</v>
      </c>
      <c r="AW543" s="530">
        <v>0</v>
      </c>
      <c r="AX543" s="530">
        <v>0</v>
      </c>
      <c r="AY543" s="530">
        <v>0</v>
      </c>
      <c r="AZ543" s="530">
        <v>0</v>
      </c>
      <c r="BA543" s="530">
        <v>288</v>
      </c>
      <c r="BB543" s="530">
        <v>96</v>
      </c>
      <c r="BC543" s="530">
        <v>175</v>
      </c>
      <c r="BD543" s="530">
        <v>137</v>
      </c>
      <c r="BE543" s="530">
        <v>148</v>
      </c>
      <c r="BF543" s="530">
        <v>61</v>
      </c>
      <c r="BG543" s="530">
        <v>79</v>
      </c>
      <c r="BH543" s="530">
        <v>52</v>
      </c>
      <c r="BI543" s="530">
        <v>140</v>
      </c>
      <c r="BJ543" s="530">
        <v>35</v>
      </c>
      <c r="BK543" s="530">
        <v>96</v>
      </c>
      <c r="BL543" s="530">
        <v>85</v>
      </c>
      <c r="BM543" s="530">
        <v>0</v>
      </c>
      <c r="BN543" s="530">
        <v>0</v>
      </c>
      <c r="BO543" s="530">
        <v>0</v>
      </c>
      <c r="BP543" s="530">
        <v>0</v>
      </c>
      <c r="BQ543" s="530">
        <v>0</v>
      </c>
      <c r="BR543" s="530">
        <v>0</v>
      </c>
      <c r="BS543" s="530">
        <v>0</v>
      </c>
      <c r="BT543" s="530">
        <v>0</v>
      </c>
      <c r="BU543" s="530">
        <v>0</v>
      </c>
      <c r="BV543" s="530">
        <v>0</v>
      </c>
      <c r="BW543" s="530">
        <v>0</v>
      </c>
      <c r="BX543" s="530">
        <v>0</v>
      </c>
      <c r="BY543" s="530">
        <v>9</v>
      </c>
      <c r="BZ543" s="530">
        <v>19</v>
      </c>
      <c r="CA543" s="530">
        <v>0</v>
      </c>
    </row>
    <row r="544" spans="1:79" s="477" customFormat="1">
      <c r="A544" s="477" t="s">
        <v>137</v>
      </c>
      <c r="B544" s="477" t="s">
        <v>1897</v>
      </c>
      <c r="C544" s="477">
        <v>2019</v>
      </c>
      <c r="D544" s="477" t="s">
        <v>1934</v>
      </c>
      <c r="E544" s="530">
        <v>239</v>
      </c>
      <c r="F544" s="530">
        <v>286</v>
      </c>
      <c r="G544" s="530">
        <v>107</v>
      </c>
      <c r="H544" s="530">
        <v>135</v>
      </c>
      <c r="I544" s="530">
        <v>70</v>
      </c>
      <c r="J544" s="530">
        <v>0</v>
      </c>
      <c r="K544" s="530">
        <v>0</v>
      </c>
      <c r="L544" s="530">
        <v>0</v>
      </c>
      <c r="M544" s="530">
        <v>0</v>
      </c>
      <c r="N544" s="530">
        <v>0</v>
      </c>
      <c r="O544" s="530">
        <v>0</v>
      </c>
      <c r="P544" s="530">
        <v>0</v>
      </c>
      <c r="Q544" s="530">
        <v>0</v>
      </c>
      <c r="R544" s="530">
        <v>0</v>
      </c>
      <c r="S544" s="530">
        <v>0</v>
      </c>
      <c r="T544" s="530">
        <v>0</v>
      </c>
      <c r="U544" s="530">
        <v>0</v>
      </c>
      <c r="V544" s="530">
        <v>0</v>
      </c>
      <c r="W544" s="530">
        <v>0</v>
      </c>
      <c r="X544" s="530">
        <v>0</v>
      </c>
      <c r="Y544" s="530">
        <v>0</v>
      </c>
      <c r="Z544" s="530">
        <v>0</v>
      </c>
      <c r="AA544" s="530">
        <v>0</v>
      </c>
      <c r="AB544" s="530">
        <v>0</v>
      </c>
      <c r="AC544" s="530">
        <v>202</v>
      </c>
      <c r="AD544" s="530">
        <v>37</v>
      </c>
      <c r="AE544" s="530">
        <v>95</v>
      </c>
      <c r="AF544" s="530">
        <v>86</v>
      </c>
      <c r="AG544" s="530">
        <v>57</v>
      </c>
      <c r="AH544" s="530">
        <v>6</v>
      </c>
      <c r="AI544" s="530">
        <v>12</v>
      </c>
      <c r="AJ544" s="530">
        <v>28</v>
      </c>
      <c r="AK544" s="530">
        <v>145</v>
      </c>
      <c r="AL544" s="530">
        <v>31</v>
      </c>
      <c r="AM544" s="530">
        <v>83</v>
      </c>
      <c r="AN544" s="530">
        <v>58</v>
      </c>
      <c r="AO544" s="530">
        <v>0</v>
      </c>
      <c r="AP544" s="530">
        <v>0</v>
      </c>
      <c r="AQ544" s="530">
        <v>0</v>
      </c>
      <c r="AR544" s="530">
        <v>0</v>
      </c>
      <c r="AS544" s="530">
        <v>0</v>
      </c>
      <c r="AT544" s="530">
        <v>0</v>
      </c>
      <c r="AU544" s="530">
        <v>0</v>
      </c>
      <c r="AV544" s="530">
        <v>0</v>
      </c>
      <c r="AW544" s="530">
        <v>0</v>
      </c>
      <c r="AX544" s="530">
        <v>0</v>
      </c>
      <c r="AY544" s="530">
        <v>0</v>
      </c>
      <c r="AZ544" s="530">
        <v>0</v>
      </c>
      <c r="BA544" s="530">
        <v>291</v>
      </c>
      <c r="BB544" s="530">
        <v>77</v>
      </c>
      <c r="BC544" s="530">
        <v>167</v>
      </c>
      <c r="BD544" s="530">
        <v>134</v>
      </c>
      <c r="BE544" s="530">
        <v>157</v>
      </c>
      <c r="BF544" s="530">
        <v>55</v>
      </c>
      <c r="BG544" s="530">
        <v>83</v>
      </c>
      <c r="BH544" s="530">
        <v>55</v>
      </c>
      <c r="BI544" s="530">
        <v>134</v>
      </c>
      <c r="BJ544" s="530">
        <v>22</v>
      </c>
      <c r="BK544" s="530">
        <v>84</v>
      </c>
      <c r="BL544" s="530">
        <v>79</v>
      </c>
      <c r="BM544" s="530">
        <v>0</v>
      </c>
      <c r="BN544" s="530">
        <v>0</v>
      </c>
      <c r="BO544" s="530">
        <v>0</v>
      </c>
      <c r="BP544" s="530">
        <v>0</v>
      </c>
      <c r="BQ544" s="530">
        <v>0</v>
      </c>
      <c r="BR544" s="530">
        <v>0</v>
      </c>
      <c r="BS544" s="530">
        <v>0</v>
      </c>
      <c r="BT544" s="530">
        <v>0</v>
      </c>
      <c r="BU544" s="530">
        <v>0</v>
      </c>
      <c r="BV544" s="530">
        <v>0</v>
      </c>
      <c r="BW544" s="530">
        <v>0</v>
      </c>
      <c r="BX544" s="530">
        <v>0</v>
      </c>
      <c r="BY544" s="530">
        <v>9</v>
      </c>
      <c r="BZ544" s="530">
        <v>25</v>
      </c>
      <c r="CA544" s="530">
        <v>0</v>
      </c>
    </row>
    <row r="545" spans="1:79" s="477" customFormat="1">
      <c r="A545" s="477" t="s">
        <v>137</v>
      </c>
      <c r="B545" s="477" t="s">
        <v>1897</v>
      </c>
      <c r="C545" s="477">
        <v>2020</v>
      </c>
      <c r="D545" s="477" t="s">
        <v>1934</v>
      </c>
      <c r="E545" s="530">
        <v>297</v>
      </c>
      <c r="F545" s="530">
        <v>250</v>
      </c>
      <c r="G545" s="530">
        <v>101</v>
      </c>
      <c r="H545" s="530">
        <v>115</v>
      </c>
      <c r="I545" s="530">
        <v>70</v>
      </c>
      <c r="J545" s="530">
        <v>0</v>
      </c>
      <c r="K545" s="530">
        <v>0</v>
      </c>
      <c r="L545" s="530">
        <v>0</v>
      </c>
      <c r="M545" s="530">
        <v>0</v>
      </c>
      <c r="N545" s="530">
        <v>0</v>
      </c>
      <c r="O545" s="530">
        <v>0</v>
      </c>
      <c r="P545" s="530">
        <v>0</v>
      </c>
      <c r="Q545" s="530">
        <v>0</v>
      </c>
      <c r="R545" s="530">
        <v>0</v>
      </c>
      <c r="S545" s="530">
        <v>0</v>
      </c>
      <c r="T545" s="530">
        <v>0</v>
      </c>
      <c r="U545" s="530">
        <v>0</v>
      </c>
      <c r="V545" s="530">
        <v>0</v>
      </c>
      <c r="W545" s="530">
        <v>0</v>
      </c>
      <c r="X545" s="530">
        <v>0</v>
      </c>
      <c r="Y545" s="530">
        <v>0</v>
      </c>
      <c r="Z545" s="530">
        <v>0</v>
      </c>
      <c r="AA545" s="530">
        <v>0</v>
      </c>
      <c r="AB545" s="530">
        <v>0</v>
      </c>
      <c r="AC545" s="530">
        <v>206</v>
      </c>
      <c r="AD545" s="530">
        <v>38</v>
      </c>
      <c r="AE545" s="530">
        <v>113</v>
      </c>
      <c r="AF545" s="530">
        <v>100</v>
      </c>
      <c r="AG545" s="530">
        <v>72</v>
      </c>
      <c r="AH545" s="530">
        <v>6</v>
      </c>
      <c r="AI545" s="530">
        <v>22</v>
      </c>
      <c r="AJ545" s="530">
        <v>32</v>
      </c>
      <c r="AK545" s="530">
        <v>134</v>
      </c>
      <c r="AL545" s="530">
        <v>32</v>
      </c>
      <c r="AM545" s="530">
        <v>91</v>
      </c>
      <c r="AN545" s="530">
        <v>68</v>
      </c>
      <c r="AO545" s="530">
        <v>0</v>
      </c>
      <c r="AP545" s="530">
        <v>0</v>
      </c>
      <c r="AQ545" s="530">
        <v>0</v>
      </c>
      <c r="AR545" s="530">
        <v>0</v>
      </c>
      <c r="AS545" s="530">
        <v>0</v>
      </c>
      <c r="AT545" s="530">
        <v>0</v>
      </c>
      <c r="AU545" s="530">
        <v>0</v>
      </c>
      <c r="AV545" s="530">
        <v>0</v>
      </c>
      <c r="AW545" s="530">
        <v>0</v>
      </c>
      <c r="AX545" s="530">
        <v>0</v>
      </c>
      <c r="AY545" s="530">
        <v>0</v>
      </c>
      <c r="AZ545" s="530">
        <v>0</v>
      </c>
      <c r="BA545" s="530">
        <v>287</v>
      </c>
      <c r="BB545" s="530">
        <v>83</v>
      </c>
      <c r="BC545" s="530">
        <v>178</v>
      </c>
      <c r="BD545" s="530">
        <v>127</v>
      </c>
      <c r="BE545" s="530">
        <v>153</v>
      </c>
      <c r="BF545" s="530">
        <v>49</v>
      </c>
      <c r="BG545" s="530">
        <v>95</v>
      </c>
      <c r="BH545" s="530">
        <v>55</v>
      </c>
      <c r="BI545" s="530">
        <v>134</v>
      </c>
      <c r="BJ545" s="530">
        <v>34</v>
      </c>
      <c r="BK545" s="530">
        <v>83</v>
      </c>
      <c r="BL545" s="530">
        <v>72</v>
      </c>
      <c r="BM545" s="530">
        <v>0</v>
      </c>
      <c r="BN545" s="530">
        <v>0</v>
      </c>
      <c r="BO545" s="530">
        <v>0</v>
      </c>
      <c r="BP545" s="530">
        <v>0</v>
      </c>
      <c r="BQ545" s="530">
        <v>0</v>
      </c>
      <c r="BR545" s="530">
        <v>0</v>
      </c>
      <c r="BS545" s="530">
        <v>0</v>
      </c>
      <c r="BT545" s="530">
        <v>0</v>
      </c>
      <c r="BU545" s="530">
        <v>0</v>
      </c>
      <c r="BV545" s="530">
        <v>0</v>
      </c>
      <c r="BW545" s="530">
        <v>0</v>
      </c>
      <c r="BX545" s="530">
        <v>0</v>
      </c>
      <c r="BY545" s="530">
        <v>11</v>
      </c>
      <c r="BZ545" s="530">
        <v>18</v>
      </c>
      <c r="CA545" s="530">
        <v>0</v>
      </c>
    </row>
    <row r="546" spans="1:79" s="477" customFormat="1">
      <c r="A546" s="477" t="s">
        <v>137</v>
      </c>
      <c r="B546" s="477" t="s">
        <v>1897</v>
      </c>
      <c r="C546" s="477">
        <v>2021</v>
      </c>
      <c r="D546" s="477" t="s">
        <v>1934</v>
      </c>
      <c r="E546" s="530">
        <v>211</v>
      </c>
      <c r="F546" s="530">
        <v>239</v>
      </c>
      <c r="G546" s="530">
        <v>74</v>
      </c>
      <c r="H546" s="530">
        <v>97</v>
      </c>
      <c r="I546" s="530">
        <v>65</v>
      </c>
      <c r="J546" s="530">
        <v>0</v>
      </c>
      <c r="K546" s="530">
        <v>0</v>
      </c>
      <c r="L546" s="530">
        <v>0</v>
      </c>
      <c r="M546" s="530">
        <v>0</v>
      </c>
      <c r="N546" s="530">
        <v>0</v>
      </c>
      <c r="O546" s="530">
        <v>0</v>
      </c>
      <c r="P546" s="530">
        <v>0</v>
      </c>
      <c r="Q546" s="530">
        <v>0</v>
      </c>
      <c r="R546" s="530">
        <v>0</v>
      </c>
      <c r="S546" s="530">
        <v>0</v>
      </c>
      <c r="T546" s="530">
        <v>0</v>
      </c>
      <c r="U546" s="530">
        <v>0</v>
      </c>
      <c r="V546" s="530">
        <v>0</v>
      </c>
      <c r="W546" s="530">
        <v>0</v>
      </c>
      <c r="X546" s="530">
        <v>0</v>
      </c>
      <c r="Y546" s="530">
        <v>0</v>
      </c>
      <c r="Z546" s="530">
        <v>0</v>
      </c>
      <c r="AA546" s="530">
        <v>0</v>
      </c>
      <c r="AB546" s="530">
        <v>0</v>
      </c>
      <c r="AC546" s="530">
        <v>225</v>
      </c>
      <c r="AD546" s="530">
        <v>52</v>
      </c>
      <c r="AE546" s="530">
        <v>125</v>
      </c>
      <c r="AF546" s="530">
        <v>107</v>
      </c>
      <c r="AG546" s="530">
        <v>64</v>
      </c>
      <c r="AH546" s="530">
        <v>5</v>
      </c>
      <c r="AI546" s="530">
        <v>19</v>
      </c>
      <c r="AJ546" s="530">
        <v>33</v>
      </c>
      <c r="AK546" s="530">
        <v>161</v>
      </c>
      <c r="AL546" s="530">
        <v>47</v>
      </c>
      <c r="AM546" s="530">
        <v>106</v>
      </c>
      <c r="AN546" s="530">
        <v>74</v>
      </c>
      <c r="AO546" s="530">
        <v>0</v>
      </c>
      <c r="AP546" s="530">
        <v>0</v>
      </c>
      <c r="AQ546" s="530">
        <v>0</v>
      </c>
      <c r="AR546" s="530">
        <v>0</v>
      </c>
      <c r="AS546" s="530">
        <v>0</v>
      </c>
      <c r="AT546" s="530">
        <v>0</v>
      </c>
      <c r="AU546" s="530">
        <v>0</v>
      </c>
      <c r="AV546" s="530">
        <v>0</v>
      </c>
      <c r="AW546" s="530">
        <v>0</v>
      </c>
      <c r="AX546" s="530">
        <v>0</v>
      </c>
      <c r="AY546" s="530">
        <v>0</v>
      </c>
      <c r="AZ546" s="530">
        <v>0</v>
      </c>
      <c r="BA546" s="530">
        <v>298</v>
      </c>
      <c r="BB546" s="530">
        <v>90</v>
      </c>
      <c r="BC546" s="530">
        <v>176</v>
      </c>
      <c r="BD546" s="530">
        <v>130</v>
      </c>
      <c r="BE546" s="530">
        <v>156</v>
      </c>
      <c r="BF546" s="530">
        <v>48</v>
      </c>
      <c r="BG546" s="530">
        <v>84</v>
      </c>
      <c r="BH546" s="530">
        <v>47</v>
      </c>
      <c r="BI546" s="530">
        <v>142</v>
      </c>
      <c r="BJ546" s="530">
        <v>42</v>
      </c>
      <c r="BK546" s="530">
        <v>92</v>
      </c>
      <c r="BL546" s="530">
        <v>83</v>
      </c>
      <c r="BM546" s="530">
        <v>0</v>
      </c>
      <c r="BN546" s="530">
        <v>0</v>
      </c>
      <c r="BO546" s="530">
        <v>0</v>
      </c>
      <c r="BP546" s="530">
        <v>0</v>
      </c>
      <c r="BQ546" s="530">
        <v>0</v>
      </c>
      <c r="BR546" s="530">
        <v>0</v>
      </c>
      <c r="BS546" s="530">
        <v>0</v>
      </c>
      <c r="BT546" s="530">
        <v>0</v>
      </c>
      <c r="BU546" s="530">
        <v>0</v>
      </c>
      <c r="BV546" s="530">
        <v>0</v>
      </c>
      <c r="BW546" s="530">
        <v>0</v>
      </c>
      <c r="BX546" s="530">
        <v>0</v>
      </c>
      <c r="BY546" s="530">
        <v>15</v>
      </c>
      <c r="BZ546" s="530">
        <v>25</v>
      </c>
      <c r="CA546" s="530">
        <v>0</v>
      </c>
    </row>
    <row r="547" spans="1:79" s="477" customFormat="1">
      <c r="A547" s="477" t="s">
        <v>137</v>
      </c>
      <c r="B547" s="477" t="s">
        <v>1897</v>
      </c>
      <c r="C547" s="477">
        <v>2022</v>
      </c>
      <c r="D547" s="477" t="s">
        <v>1934</v>
      </c>
      <c r="E547" s="530">
        <v>261</v>
      </c>
      <c r="F547" s="530">
        <v>199</v>
      </c>
      <c r="G547" s="530">
        <v>36</v>
      </c>
      <c r="H547" s="530">
        <v>77</v>
      </c>
      <c r="I547" s="530">
        <v>47</v>
      </c>
      <c r="J547" s="530">
        <v>0</v>
      </c>
      <c r="K547" s="530">
        <v>0</v>
      </c>
      <c r="L547" s="530">
        <v>0</v>
      </c>
      <c r="M547" s="530">
        <v>0</v>
      </c>
      <c r="N547" s="530">
        <v>244</v>
      </c>
      <c r="O547" s="530">
        <v>0</v>
      </c>
      <c r="P547" s="530">
        <v>244</v>
      </c>
      <c r="Q547" s="530">
        <v>232</v>
      </c>
      <c r="R547" s="530">
        <v>0</v>
      </c>
      <c r="S547" s="530">
        <v>0</v>
      </c>
      <c r="T547" s="530">
        <v>0</v>
      </c>
      <c r="U547" s="530">
        <v>57</v>
      </c>
      <c r="V547" s="530">
        <v>0</v>
      </c>
      <c r="W547" s="530">
        <v>0</v>
      </c>
      <c r="X547" s="530">
        <v>0</v>
      </c>
      <c r="Y547" s="530">
        <v>175</v>
      </c>
      <c r="Z547" s="530">
        <v>0</v>
      </c>
      <c r="AA547" s="530">
        <v>0</v>
      </c>
      <c r="AB547" s="530">
        <v>0</v>
      </c>
      <c r="AC547" s="530">
        <v>211</v>
      </c>
      <c r="AD547" s="530">
        <v>36</v>
      </c>
      <c r="AE547" s="530">
        <v>102</v>
      </c>
      <c r="AF547" s="530">
        <v>112</v>
      </c>
      <c r="AG547" s="530">
        <v>82</v>
      </c>
      <c r="AH547" s="530">
        <v>5</v>
      </c>
      <c r="AI547" s="530">
        <v>12</v>
      </c>
      <c r="AJ547" s="530">
        <v>52</v>
      </c>
      <c r="AK547" s="530">
        <v>129</v>
      </c>
      <c r="AL547" s="530">
        <v>31</v>
      </c>
      <c r="AM547" s="530">
        <v>90</v>
      </c>
      <c r="AN547" s="530">
        <v>60</v>
      </c>
      <c r="AO547" s="530">
        <v>0</v>
      </c>
      <c r="AP547" s="530">
        <v>0</v>
      </c>
      <c r="AQ547" s="530">
        <v>0</v>
      </c>
      <c r="AR547" s="530">
        <v>0</v>
      </c>
      <c r="AS547" s="530">
        <v>0</v>
      </c>
      <c r="AT547" s="530">
        <v>0</v>
      </c>
      <c r="AU547" s="530">
        <v>0</v>
      </c>
      <c r="AV547" s="530">
        <v>0</v>
      </c>
      <c r="AW547" s="530">
        <v>0</v>
      </c>
      <c r="AX547" s="530">
        <v>0</v>
      </c>
      <c r="AY547" s="530">
        <v>0</v>
      </c>
      <c r="AZ547" s="530">
        <v>0</v>
      </c>
      <c r="BA547" s="530">
        <v>282</v>
      </c>
      <c r="BB547" s="530">
        <v>88</v>
      </c>
      <c r="BC547" s="530">
        <v>158</v>
      </c>
      <c r="BD547" s="530">
        <v>119</v>
      </c>
      <c r="BE547" s="530">
        <v>161</v>
      </c>
      <c r="BF547" s="530">
        <v>55</v>
      </c>
      <c r="BG547" s="530">
        <v>81</v>
      </c>
      <c r="BH547" s="530">
        <v>55</v>
      </c>
      <c r="BI547" s="530">
        <v>121</v>
      </c>
      <c r="BJ547" s="530">
        <v>33</v>
      </c>
      <c r="BK547" s="530">
        <v>77</v>
      </c>
      <c r="BL547" s="530">
        <v>64</v>
      </c>
      <c r="BM547" s="530">
        <v>0</v>
      </c>
      <c r="BN547" s="530">
        <v>0</v>
      </c>
      <c r="BO547" s="530">
        <v>0</v>
      </c>
      <c r="BP547" s="530">
        <v>0</v>
      </c>
      <c r="BQ547" s="530">
        <v>0</v>
      </c>
      <c r="BR547" s="530">
        <v>0</v>
      </c>
      <c r="BS547" s="530">
        <v>0</v>
      </c>
      <c r="BT547" s="530">
        <v>0</v>
      </c>
      <c r="BU547" s="530">
        <v>0</v>
      </c>
      <c r="BV547" s="530">
        <v>0</v>
      </c>
      <c r="BW547" s="530">
        <v>0</v>
      </c>
      <c r="BX547" s="530">
        <v>0</v>
      </c>
      <c r="BY547" s="530">
        <v>11</v>
      </c>
      <c r="BZ547" s="530">
        <v>23</v>
      </c>
      <c r="CA547" s="530">
        <v>0</v>
      </c>
    </row>
    <row r="548" spans="1:79" s="477" customFormat="1">
      <c r="A548" s="477" t="s">
        <v>137</v>
      </c>
      <c r="B548" s="477" t="s">
        <v>1897</v>
      </c>
      <c r="C548" s="477">
        <v>2023</v>
      </c>
      <c r="D548" s="477" t="s">
        <v>1934</v>
      </c>
      <c r="E548" s="530">
        <v>196</v>
      </c>
      <c r="F548" s="530">
        <v>214</v>
      </c>
      <c r="G548" s="530">
        <v>61</v>
      </c>
      <c r="H548" s="530">
        <v>88</v>
      </c>
      <c r="I548" s="530">
        <v>49</v>
      </c>
      <c r="J548" s="530">
        <v>0</v>
      </c>
      <c r="K548" s="530">
        <v>0</v>
      </c>
      <c r="L548" s="530">
        <v>0</v>
      </c>
      <c r="M548" s="530">
        <v>0</v>
      </c>
      <c r="N548" s="530">
        <v>160</v>
      </c>
      <c r="O548" s="530">
        <v>0</v>
      </c>
      <c r="P548" s="530">
        <v>160</v>
      </c>
      <c r="Q548" s="530">
        <v>174</v>
      </c>
      <c r="R548" s="530">
        <v>46</v>
      </c>
      <c r="S548" s="530">
        <v>114</v>
      </c>
      <c r="T548" s="530">
        <v>92</v>
      </c>
      <c r="U548" s="530">
        <v>20</v>
      </c>
      <c r="V548" s="530">
        <v>6</v>
      </c>
      <c r="W548" s="530">
        <v>8</v>
      </c>
      <c r="X548" s="530">
        <v>9</v>
      </c>
      <c r="Y548" s="530">
        <v>154</v>
      </c>
      <c r="Z548" s="530">
        <v>40</v>
      </c>
      <c r="AA548" s="530">
        <v>106</v>
      </c>
      <c r="AB548" s="530">
        <v>83</v>
      </c>
      <c r="AC548" s="530">
        <v>193</v>
      </c>
      <c r="AD548" s="530">
        <v>31</v>
      </c>
      <c r="AE548" s="530">
        <v>103</v>
      </c>
      <c r="AF548" s="530">
        <v>93</v>
      </c>
      <c r="AG548" s="530">
        <v>47</v>
      </c>
      <c r="AH548" s="530">
        <v>6</v>
      </c>
      <c r="AI548" s="530">
        <v>6</v>
      </c>
      <c r="AJ548" s="530">
        <v>25</v>
      </c>
      <c r="AK548" s="530">
        <v>146</v>
      </c>
      <c r="AL548" s="530">
        <v>25</v>
      </c>
      <c r="AM548" s="530">
        <v>97</v>
      </c>
      <c r="AN548" s="530">
        <v>68</v>
      </c>
      <c r="AO548" s="530">
        <v>0</v>
      </c>
      <c r="AP548" s="530">
        <v>0</v>
      </c>
      <c r="AQ548" s="530">
        <v>0</v>
      </c>
      <c r="AR548" s="530">
        <v>0</v>
      </c>
      <c r="AS548" s="530">
        <v>0</v>
      </c>
      <c r="AT548" s="530">
        <v>0</v>
      </c>
      <c r="AU548" s="530">
        <v>0</v>
      </c>
      <c r="AV548" s="530">
        <v>0</v>
      </c>
      <c r="AW548" s="530">
        <v>0</v>
      </c>
      <c r="AX548" s="530">
        <v>0</v>
      </c>
      <c r="AY548" s="530">
        <v>0</v>
      </c>
      <c r="AZ548" s="530">
        <v>0</v>
      </c>
      <c r="BA548" s="530">
        <v>221</v>
      </c>
      <c r="BB548" s="530">
        <v>62</v>
      </c>
      <c r="BC548" s="530">
        <v>141</v>
      </c>
      <c r="BD548" s="530">
        <v>101</v>
      </c>
      <c r="BE548" s="530">
        <v>116</v>
      </c>
      <c r="BF548" s="530">
        <v>44</v>
      </c>
      <c r="BG548" s="530">
        <v>68</v>
      </c>
      <c r="BH548" s="530">
        <v>34</v>
      </c>
      <c r="BI548" s="530">
        <v>105</v>
      </c>
      <c r="BJ548" s="530">
        <v>18</v>
      </c>
      <c r="BK548" s="530">
        <v>73</v>
      </c>
      <c r="BL548" s="530">
        <v>67</v>
      </c>
      <c r="BM548" s="530">
        <v>0</v>
      </c>
      <c r="BN548" s="530">
        <v>0</v>
      </c>
      <c r="BO548" s="530">
        <v>0</v>
      </c>
      <c r="BP548" s="530">
        <v>0</v>
      </c>
      <c r="BQ548" s="530">
        <v>0</v>
      </c>
      <c r="BR548" s="530">
        <v>0</v>
      </c>
      <c r="BS548" s="530">
        <v>0</v>
      </c>
      <c r="BT548" s="530">
        <v>0</v>
      </c>
      <c r="BU548" s="530">
        <v>0</v>
      </c>
      <c r="BV548" s="530">
        <v>0</v>
      </c>
      <c r="BW548" s="530">
        <v>0</v>
      </c>
      <c r="BX548" s="530">
        <v>0</v>
      </c>
      <c r="BY548" s="530">
        <v>12</v>
      </c>
      <c r="BZ548" s="530">
        <v>16</v>
      </c>
      <c r="CA548" s="530">
        <v>0</v>
      </c>
    </row>
    <row r="549" spans="1:79" s="477" customFormat="1">
      <c r="A549" s="477" t="s">
        <v>137</v>
      </c>
      <c r="B549" s="477" t="s">
        <v>1897</v>
      </c>
      <c r="C549" s="477">
        <v>2024</v>
      </c>
      <c r="D549" s="477" t="s">
        <v>1934</v>
      </c>
      <c r="E549" s="530">
        <v>185</v>
      </c>
      <c r="F549" s="530">
        <v>192</v>
      </c>
      <c r="G549" s="530">
        <v>53</v>
      </c>
      <c r="H549" s="530">
        <v>75</v>
      </c>
      <c r="I549" s="530">
        <v>41</v>
      </c>
      <c r="J549" s="530">
        <v>0</v>
      </c>
      <c r="K549" s="530">
        <v>0</v>
      </c>
      <c r="L549" s="530">
        <v>0</v>
      </c>
      <c r="M549" s="530">
        <v>0</v>
      </c>
      <c r="N549" s="530">
        <v>237</v>
      </c>
      <c r="O549" s="530">
        <v>0</v>
      </c>
      <c r="P549" s="530">
        <v>237</v>
      </c>
      <c r="Q549" s="530">
        <v>314</v>
      </c>
      <c r="R549" s="530">
        <v>70</v>
      </c>
      <c r="S549" s="530">
        <v>105</v>
      </c>
      <c r="T549" s="530">
        <v>163</v>
      </c>
      <c r="U549" s="530">
        <v>2</v>
      </c>
      <c r="V549" s="530">
        <v>1</v>
      </c>
      <c r="W549" s="530">
        <v>1</v>
      </c>
      <c r="X549" s="530">
        <v>1</v>
      </c>
      <c r="Y549" s="530">
        <v>312</v>
      </c>
      <c r="Z549" s="530">
        <v>69</v>
      </c>
      <c r="AA549" s="530">
        <v>104</v>
      </c>
      <c r="AB549" s="530">
        <v>162</v>
      </c>
      <c r="AC549" s="530">
        <v>219</v>
      </c>
      <c r="AD549" s="530">
        <v>77</v>
      </c>
      <c r="AE549" s="530">
        <v>110</v>
      </c>
      <c r="AF549" s="530">
        <v>105</v>
      </c>
      <c r="AG549" s="530">
        <v>13</v>
      </c>
      <c r="AH549" s="530">
        <v>2</v>
      </c>
      <c r="AI549" s="530">
        <v>2</v>
      </c>
      <c r="AJ549" s="530">
        <v>7</v>
      </c>
      <c r="AK549" s="530">
        <v>206</v>
      </c>
      <c r="AL549" s="530">
        <v>75</v>
      </c>
      <c r="AM549" s="530">
        <v>108</v>
      </c>
      <c r="AN549" s="530">
        <v>98</v>
      </c>
      <c r="AO549" s="530">
        <v>0</v>
      </c>
      <c r="AP549" s="530">
        <v>0</v>
      </c>
      <c r="AQ549" s="530">
        <v>0</v>
      </c>
      <c r="AR549" s="530">
        <v>0</v>
      </c>
      <c r="AS549" s="530">
        <v>0</v>
      </c>
      <c r="AT549" s="530">
        <v>0</v>
      </c>
      <c r="AU549" s="530">
        <v>0</v>
      </c>
      <c r="AV549" s="530">
        <v>0</v>
      </c>
      <c r="AW549" s="530">
        <v>0</v>
      </c>
      <c r="AX549" s="530">
        <v>0</v>
      </c>
      <c r="AY549" s="530">
        <v>0</v>
      </c>
      <c r="AZ549" s="530">
        <v>0</v>
      </c>
      <c r="BA549" s="530">
        <v>257</v>
      </c>
      <c r="BB549" s="530">
        <v>102</v>
      </c>
      <c r="BC549" s="530">
        <v>146</v>
      </c>
      <c r="BD549" s="530">
        <v>103</v>
      </c>
      <c r="BE549" s="530">
        <v>156</v>
      </c>
      <c r="BF549" s="530">
        <v>66</v>
      </c>
      <c r="BG549" s="530">
        <v>82</v>
      </c>
      <c r="BH549" s="530">
        <v>40</v>
      </c>
      <c r="BI549" s="530">
        <v>101</v>
      </c>
      <c r="BJ549" s="530">
        <v>36</v>
      </c>
      <c r="BK549" s="530">
        <v>64</v>
      </c>
      <c r="BL549" s="530">
        <v>63</v>
      </c>
      <c r="BM549" s="530">
        <v>0</v>
      </c>
      <c r="BN549" s="530">
        <v>0</v>
      </c>
      <c r="BO549" s="530">
        <v>0</v>
      </c>
      <c r="BP549" s="530">
        <v>0</v>
      </c>
      <c r="BQ549" s="530">
        <v>0</v>
      </c>
      <c r="BR549" s="530">
        <v>0</v>
      </c>
      <c r="BS549" s="530">
        <v>0</v>
      </c>
      <c r="BT549" s="530">
        <v>0</v>
      </c>
      <c r="BU549" s="530">
        <v>0</v>
      </c>
      <c r="BV549" s="530">
        <v>0</v>
      </c>
      <c r="BW549" s="530">
        <v>0</v>
      </c>
      <c r="BX549" s="530">
        <v>0</v>
      </c>
      <c r="BY549" s="530">
        <v>17</v>
      </c>
      <c r="BZ549" s="530">
        <v>28</v>
      </c>
      <c r="CA549" s="530">
        <v>0</v>
      </c>
    </row>
    <row r="550" spans="1:79" s="477" customFormat="1">
      <c r="A550" s="477" t="s">
        <v>137</v>
      </c>
      <c r="B550" s="477" t="s">
        <v>1897</v>
      </c>
      <c r="C550" s="477">
        <v>2025</v>
      </c>
      <c r="D550" s="477" t="s">
        <v>1935</v>
      </c>
      <c r="E550" s="530">
        <v>226</v>
      </c>
      <c r="F550" s="530">
        <v>196</v>
      </c>
      <c r="G550" s="530">
        <v>61</v>
      </c>
      <c r="H550" s="530">
        <v>84</v>
      </c>
      <c r="I550" s="530">
        <v>49</v>
      </c>
      <c r="J550" s="530">
        <v>0</v>
      </c>
      <c r="K550" s="530">
        <v>0</v>
      </c>
      <c r="L550" s="530">
        <v>0</v>
      </c>
      <c r="M550" s="530">
        <v>0</v>
      </c>
      <c r="N550" s="530">
        <v>128</v>
      </c>
      <c r="O550" s="530">
        <v>0</v>
      </c>
      <c r="P550" s="530">
        <v>128</v>
      </c>
      <c r="Q550" s="530">
        <v>144</v>
      </c>
      <c r="R550" s="530">
        <v>35</v>
      </c>
      <c r="S550" s="530">
        <v>71</v>
      </c>
      <c r="T550" s="530">
        <v>75</v>
      </c>
      <c r="U550" s="530">
        <v>18</v>
      </c>
      <c r="V550" s="530">
        <v>3</v>
      </c>
      <c r="W550" s="530">
        <v>3</v>
      </c>
      <c r="X550" s="530">
        <v>4</v>
      </c>
      <c r="Y550" s="530">
        <v>126</v>
      </c>
      <c r="Z550" s="530">
        <v>32</v>
      </c>
      <c r="AA550" s="530">
        <v>68</v>
      </c>
      <c r="AB550" s="530">
        <v>71</v>
      </c>
      <c r="AC550" s="530">
        <v>222</v>
      </c>
      <c r="AD550" s="530">
        <v>46</v>
      </c>
      <c r="AE550" s="530">
        <v>115</v>
      </c>
      <c r="AF550" s="530">
        <v>106</v>
      </c>
      <c r="AG550" s="530">
        <v>59</v>
      </c>
      <c r="AH550" s="530">
        <v>7</v>
      </c>
      <c r="AI550" s="530">
        <v>13</v>
      </c>
      <c r="AJ550" s="530">
        <v>31</v>
      </c>
      <c r="AK550" s="530">
        <v>163</v>
      </c>
      <c r="AL550" s="530">
        <v>39</v>
      </c>
      <c r="AM550" s="530">
        <v>102</v>
      </c>
      <c r="AN550" s="530">
        <v>75</v>
      </c>
      <c r="AO550" s="530">
        <v>0</v>
      </c>
      <c r="AP550" s="530">
        <v>0</v>
      </c>
      <c r="AQ550" s="530">
        <v>0</v>
      </c>
      <c r="AR550" s="530">
        <v>0</v>
      </c>
      <c r="AS550" s="530">
        <v>0</v>
      </c>
      <c r="AT550" s="530">
        <v>0</v>
      </c>
      <c r="AU550" s="530">
        <v>0</v>
      </c>
      <c r="AV550" s="530">
        <v>0</v>
      </c>
      <c r="AW550" s="530">
        <v>0</v>
      </c>
      <c r="AX550" s="530">
        <v>0</v>
      </c>
      <c r="AY550" s="530">
        <v>0</v>
      </c>
      <c r="AZ550" s="530">
        <v>0</v>
      </c>
      <c r="BA550" s="530">
        <v>257</v>
      </c>
      <c r="BB550" s="530">
        <v>80</v>
      </c>
      <c r="BC550" s="530">
        <v>153</v>
      </c>
      <c r="BD550" s="530">
        <v>114</v>
      </c>
      <c r="BE550" s="530">
        <v>140</v>
      </c>
      <c r="BF550" s="530">
        <v>51</v>
      </c>
      <c r="BG550" s="530">
        <v>77</v>
      </c>
      <c r="BH550" s="530">
        <v>45</v>
      </c>
      <c r="BI550" s="530">
        <v>117</v>
      </c>
      <c r="BJ550" s="530">
        <v>29</v>
      </c>
      <c r="BK550" s="530">
        <v>76</v>
      </c>
      <c r="BL550" s="530">
        <v>69</v>
      </c>
      <c r="BM550" s="530">
        <v>0</v>
      </c>
      <c r="BN550" s="530">
        <v>0</v>
      </c>
      <c r="BO550" s="530">
        <v>0</v>
      </c>
      <c r="BP550" s="530">
        <v>0</v>
      </c>
      <c r="BQ550" s="530">
        <v>0</v>
      </c>
      <c r="BR550" s="530">
        <v>0</v>
      </c>
      <c r="BS550" s="530">
        <v>0</v>
      </c>
      <c r="BT550" s="530">
        <v>0</v>
      </c>
      <c r="BU550" s="530">
        <v>0</v>
      </c>
      <c r="BV550" s="530">
        <v>0</v>
      </c>
      <c r="BW550" s="530">
        <v>0</v>
      </c>
      <c r="BX550" s="530">
        <v>0</v>
      </c>
      <c r="BY550" s="530">
        <v>15</v>
      </c>
      <c r="BZ550" s="530">
        <v>22</v>
      </c>
      <c r="CA550" s="530">
        <v>0</v>
      </c>
    </row>
    <row r="551" spans="1:79" s="477" customFormat="1">
      <c r="A551" s="477" t="s">
        <v>137</v>
      </c>
      <c r="B551" s="477" t="s">
        <v>1897</v>
      </c>
      <c r="C551" s="477">
        <v>2026</v>
      </c>
      <c r="D551" s="477" t="s">
        <v>1935</v>
      </c>
      <c r="E551" s="530">
        <v>226</v>
      </c>
      <c r="F551" s="530">
        <v>197</v>
      </c>
      <c r="G551" s="530">
        <v>62</v>
      </c>
      <c r="H551" s="530">
        <v>85</v>
      </c>
      <c r="I551" s="530">
        <v>49</v>
      </c>
      <c r="J551" s="530">
        <v>0</v>
      </c>
      <c r="K551" s="530">
        <v>0</v>
      </c>
      <c r="L551" s="530">
        <v>0</v>
      </c>
      <c r="M551" s="530">
        <v>0</v>
      </c>
      <c r="N551" s="530">
        <v>128</v>
      </c>
      <c r="O551" s="530">
        <v>0</v>
      </c>
      <c r="P551" s="530">
        <v>128</v>
      </c>
      <c r="Q551" s="530">
        <v>144</v>
      </c>
      <c r="R551" s="530">
        <v>35</v>
      </c>
      <c r="S551" s="530">
        <v>71</v>
      </c>
      <c r="T551" s="530">
        <v>75</v>
      </c>
      <c r="U551" s="530">
        <v>18</v>
      </c>
      <c r="V551" s="530">
        <v>3</v>
      </c>
      <c r="W551" s="530">
        <v>3</v>
      </c>
      <c r="X551" s="530">
        <v>4</v>
      </c>
      <c r="Y551" s="530">
        <v>126</v>
      </c>
      <c r="Z551" s="530">
        <v>32</v>
      </c>
      <c r="AA551" s="530">
        <v>68</v>
      </c>
      <c r="AB551" s="530">
        <v>71</v>
      </c>
      <c r="AC551" s="530">
        <v>224</v>
      </c>
      <c r="AD551" s="530">
        <v>47</v>
      </c>
      <c r="AE551" s="530">
        <v>116</v>
      </c>
      <c r="AF551" s="530">
        <v>107</v>
      </c>
      <c r="AG551" s="530">
        <v>60</v>
      </c>
      <c r="AH551" s="530">
        <v>7</v>
      </c>
      <c r="AI551" s="530">
        <v>13</v>
      </c>
      <c r="AJ551" s="530">
        <v>32</v>
      </c>
      <c r="AK551" s="530">
        <v>164</v>
      </c>
      <c r="AL551" s="530">
        <v>40</v>
      </c>
      <c r="AM551" s="530">
        <v>103</v>
      </c>
      <c r="AN551" s="530">
        <v>75</v>
      </c>
      <c r="AO551" s="530">
        <v>0</v>
      </c>
      <c r="AP551" s="530">
        <v>0</v>
      </c>
      <c r="AQ551" s="530">
        <v>0</v>
      </c>
      <c r="AR551" s="530">
        <v>0</v>
      </c>
      <c r="AS551" s="530">
        <v>0</v>
      </c>
      <c r="AT551" s="530">
        <v>0</v>
      </c>
      <c r="AU551" s="530">
        <v>0</v>
      </c>
      <c r="AV551" s="530">
        <v>0</v>
      </c>
      <c r="AW551" s="530">
        <v>0</v>
      </c>
      <c r="AX551" s="530">
        <v>0</v>
      </c>
      <c r="AY551" s="530">
        <v>0</v>
      </c>
      <c r="AZ551" s="530">
        <v>0</v>
      </c>
      <c r="BA551" s="530">
        <v>258</v>
      </c>
      <c r="BB551" s="530">
        <v>80</v>
      </c>
      <c r="BC551" s="530">
        <v>153</v>
      </c>
      <c r="BD551" s="530">
        <v>114</v>
      </c>
      <c r="BE551" s="530">
        <v>141</v>
      </c>
      <c r="BF551" s="530">
        <v>51</v>
      </c>
      <c r="BG551" s="530">
        <v>77</v>
      </c>
      <c r="BH551" s="530">
        <v>45</v>
      </c>
      <c r="BI551" s="530">
        <v>117</v>
      </c>
      <c r="BJ551" s="530">
        <v>29</v>
      </c>
      <c r="BK551" s="530">
        <v>76</v>
      </c>
      <c r="BL551" s="530">
        <v>69</v>
      </c>
      <c r="BM551" s="530">
        <v>0</v>
      </c>
      <c r="BN551" s="530">
        <v>0</v>
      </c>
      <c r="BO551" s="530">
        <v>0</v>
      </c>
      <c r="BP551" s="530">
        <v>0</v>
      </c>
      <c r="BQ551" s="530">
        <v>0</v>
      </c>
      <c r="BR551" s="530">
        <v>0</v>
      </c>
      <c r="BS551" s="530">
        <v>0</v>
      </c>
      <c r="BT551" s="530">
        <v>0</v>
      </c>
      <c r="BU551" s="530">
        <v>0</v>
      </c>
      <c r="BV551" s="530">
        <v>0</v>
      </c>
      <c r="BW551" s="530">
        <v>0</v>
      </c>
      <c r="BX551" s="530">
        <v>0</v>
      </c>
      <c r="BY551" s="530">
        <v>15</v>
      </c>
      <c r="BZ551" s="530">
        <v>22</v>
      </c>
      <c r="CA551" s="530">
        <v>0</v>
      </c>
    </row>
    <row r="552" spans="1:79" s="477" customFormat="1">
      <c r="A552" s="477" t="s">
        <v>137</v>
      </c>
      <c r="B552" s="477" t="s">
        <v>1897</v>
      </c>
      <c r="C552" s="477">
        <v>2024</v>
      </c>
      <c r="D552" s="477" t="s">
        <v>1937</v>
      </c>
      <c r="E552" s="530">
        <f t="shared" ref="E552:AJ552" si="135">E549</f>
        <v>185</v>
      </c>
      <c r="F552" s="530">
        <f t="shared" si="135"/>
        <v>192</v>
      </c>
      <c r="G552" s="530">
        <f t="shared" si="135"/>
        <v>53</v>
      </c>
      <c r="H552" s="530">
        <f t="shared" si="135"/>
        <v>75</v>
      </c>
      <c r="I552" s="530">
        <f t="shared" si="135"/>
        <v>41</v>
      </c>
      <c r="J552" s="530">
        <f t="shared" si="135"/>
        <v>0</v>
      </c>
      <c r="K552" s="530">
        <f t="shared" si="135"/>
        <v>0</v>
      </c>
      <c r="L552" s="530">
        <f t="shared" si="135"/>
        <v>0</v>
      </c>
      <c r="M552" s="530">
        <f t="shared" si="135"/>
        <v>0</v>
      </c>
      <c r="N552" s="530">
        <f t="shared" si="135"/>
        <v>237</v>
      </c>
      <c r="O552" s="530">
        <f t="shared" si="135"/>
        <v>0</v>
      </c>
      <c r="P552" s="530">
        <f t="shared" si="135"/>
        <v>237</v>
      </c>
      <c r="Q552" s="530">
        <f t="shared" si="135"/>
        <v>314</v>
      </c>
      <c r="R552" s="530">
        <f t="shared" si="135"/>
        <v>70</v>
      </c>
      <c r="S552" s="530">
        <f t="shared" si="135"/>
        <v>105</v>
      </c>
      <c r="T552" s="530">
        <f t="shared" si="135"/>
        <v>163</v>
      </c>
      <c r="U552" s="530">
        <f t="shared" si="135"/>
        <v>2</v>
      </c>
      <c r="V552" s="530">
        <f t="shared" si="135"/>
        <v>1</v>
      </c>
      <c r="W552" s="530">
        <f t="shared" si="135"/>
        <v>1</v>
      </c>
      <c r="X552" s="530">
        <f t="shared" si="135"/>
        <v>1</v>
      </c>
      <c r="Y552" s="530">
        <f t="shared" si="135"/>
        <v>312</v>
      </c>
      <c r="Z552" s="530">
        <f t="shared" si="135"/>
        <v>69</v>
      </c>
      <c r="AA552" s="530">
        <f t="shared" si="135"/>
        <v>104</v>
      </c>
      <c r="AB552" s="530">
        <f t="shared" si="135"/>
        <v>162</v>
      </c>
      <c r="AC552" s="530">
        <f t="shared" si="135"/>
        <v>219</v>
      </c>
      <c r="AD552" s="530">
        <f t="shared" si="135"/>
        <v>77</v>
      </c>
      <c r="AE552" s="530">
        <f t="shared" si="135"/>
        <v>110</v>
      </c>
      <c r="AF552" s="530">
        <f t="shared" si="135"/>
        <v>105</v>
      </c>
      <c r="AG552" s="530">
        <f t="shared" si="135"/>
        <v>13</v>
      </c>
      <c r="AH552" s="530">
        <f t="shared" si="135"/>
        <v>2</v>
      </c>
      <c r="AI552" s="530">
        <f t="shared" si="135"/>
        <v>2</v>
      </c>
      <c r="AJ552" s="530">
        <f t="shared" si="135"/>
        <v>7</v>
      </c>
      <c r="AK552" s="530">
        <f t="shared" ref="AK552:BP552" si="136">AK549</f>
        <v>206</v>
      </c>
      <c r="AL552" s="530">
        <f t="shared" si="136"/>
        <v>75</v>
      </c>
      <c r="AM552" s="530">
        <f t="shared" si="136"/>
        <v>108</v>
      </c>
      <c r="AN552" s="530">
        <f t="shared" si="136"/>
        <v>98</v>
      </c>
      <c r="AO552" s="530">
        <f t="shared" si="136"/>
        <v>0</v>
      </c>
      <c r="AP552" s="530">
        <f t="shared" si="136"/>
        <v>0</v>
      </c>
      <c r="AQ552" s="530">
        <f t="shared" si="136"/>
        <v>0</v>
      </c>
      <c r="AR552" s="530">
        <f t="shared" si="136"/>
        <v>0</v>
      </c>
      <c r="AS552" s="530">
        <f t="shared" si="136"/>
        <v>0</v>
      </c>
      <c r="AT552" s="530">
        <f t="shared" si="136"/>
        <v>0</v>
      </c>
      <c r="AU552" s="530">
        <f t="shared" si="136"/>
        <v>0</v>
      </c>
      <c r="AV552" s="530">
        <f t="shared" si="136"/>
        <v>0</v>
      </c>
      <c r="AW552" s="530">
        <f t="shared" si="136"/>
        <v>0</v>
      </c>
      <c r="AX552" s="530">
        <f t="shared" si="136"/>
        <v>0</v>
      </c>
      <c r="AY552" s="530">
        <f t="shared" si="136"/>
        <v>0</v>
      </c>
      <c r="AZ552" s="530">
        <f t="shared" si="136"/>
        <v>0</v>
      </c>
      <c r="BA552" s="530">
        <f t="shared" si="136"/>
        <v>257</v>
      </c>
      <c r="BB552" s="530">
        <f t="shared" si="136"/>
        <v>102</v>
      </c>
      <c r="BC552" s="530">
        <f t="shared" si="136"/>
        <v>146</v>
      </c>
      <c r="BD552" s="530">
        <f t="shared" si="136"/>
        <v>103</v>
      </c>
      <c r="BE552" s="530">
        <f t="shared" si="136"/>
        <v>156</v>
      </c>
      <c r="BF552" s="530">
        <f t="shared" si="136"/>
        <v>66</v>
      </c>
      <c r="BG552" s="530">
        <f t="shared" si="136"/>
        <v>82</v>
      </c>
      <c r="BH552" s="530">
        <f t="shared" si="136"/>
        <v>40</v>
      </c>
      <c r="BI552" s="530">
        <f t="shared" si="136"/>
        <v>101</v>
      </c>
      <c r="BJ552" s="530">
        <f t="shared" si="136"/>
        <v>36</v>
      </c>
      <c r="BK552" s="530">
        <f t="shared" si="136"/>
        <v>64</v>
      </c>
      <c r="BL552" s="530">
        <f t="shared" si="136"/>
        <v>63</v>
      </c>
      <c r="BM552" s="530">
        <f t="shared" si="136"/>
        <v>0</v>
      </c>
      <c r="BN552" s="530">
        <f t="shared" si="136"/>
        <v>0</v>
      </c>
      <c r="BO552" s="530">
        <f t="shared" si="136"/>
        <v>0</v>
      </c>
      <c r="BP552" s="530">
        <f t="shared" si="136"/>
        <v>0</v>
      </c>
      <c r="BQ552" s="530">
        <f t="shared" ref="BQ552:BX552" si="137">BQ549</f>
        <v>0</v>
      </c>
      <c r="BR552" s="530">
        <f t="shared" si="137"/>
        <v>0</v>
      </c>
      <c r="BS552" s="530">
        <f t="shared" si="137"/>
        <v>0</v>
      </c>
      <c r="BT552" s="530">
        <f t="shared" si="137"/>
        <v>0</v>
      </c>
      <c r="BU552" s="530">
        <f t="shared" si="137"/>
        <v>0</v>
      </c>
      <c r="BV552" s="530">
        <f t="shared" si="137"/>
        <v>0</v>
      </c>
      <c r="BW552" s="530">
        <f t="shared" si="137"/>
        <v>0</v>
      </c>
      <c r="BX552" s="530">
        <f t="shared" si="137"/>
        <v>0</v>
      </c>
      <c r="BY552" s="530">
        <f>IF(OR(BY548=0,BY548=""), BY549,IF(BY549&gt;(BY548*(1+Dash!$B$6)), BY548*(1+Dash!$B$6), IF(BY549&lt;(BY548*(1-Dash!$B$7)), BY548*(1-Dash!$B$7), BY549)))</f>
        <v>13.200000000000001</v>
      </c>
      <c r="BZ552" s="530">
        <f>IF(OR(BZ548=0,BZ548=""), BZ549,IF(BZ549&gt;(BZ548*(1+Dash!$B$6)), BZ548*(1+Dash!$B$6), IF(BZ549&lt;(BZ548*(1-Dash!$B$7)), BZ548*(1-Dash!$B$7), BZ549)))</f>
        <v>17.600000000000001</v>
      </c>
      <c r="CA552" s="530">
        <f>IF(OR(CA548=0,CA548=""), CA549,IF(CA549&gt;(CA548*(1+Dash!$B$6)), CA548*(1+Dash!$B$6), IF(CA549&lt;(CA548*(1-Dash!$B$7)), CA548*(1-Dash!$B$7), CA549)))</f>
        <v>0</v>
      </c>
    </row>
    <row r="553" spans="1:79" s="477" customFormat="1">
      <c r="A553" s="477" t="s">
        <v>137</v>
      </c>
      <c r="B553" s="477" t="s">
        <v>1897</v>
      </c>
      <c r="C553" s="477">
        <v>2025</v>
      </c>
      <c r="D553" s="477" t="s">
        <v>1937</v>
      </c>
      <c r="E553" s="530">
        <f>IF(OR(E549=0, E549=""), E550, IF(E550&gt;(E549*(1+Dash!$B$6)), E549*(1+Dash!$B$6), IF(E550&lt;(E549*(1-Dash!$B$7)), E549*(1-Dash!$B$7), E550)))</f>
        <v>203.50000000000003</v>
      </c>
      <c r="F553" s="530">
        <f>IF(OR(F549=0, F549=""), F550, IF(F550&gt;(F549*(1+Dash!$B$6)), F549*(1+Dash!$B$6), IF(F550&lt;(F549*(1-Dash!$B$7)), F549*(1-Dash!$B$7), F550)))</f>
        <v>196</v>
      </c>
      <c r="G553" s="530">
        <f>IF(OR(G549=0, G549=""), G550, IF(G550&gt;(G549*(1+Dash!$B$6)), G549*(1+Dash!$B$6), IF(G550&lt;(G549*(1-Dash!$B$7)), G549*(1-Dash!$B$7), G550)))</f>
        <v>58.300000000000004</v>
      </c>
      <c r="H553" s="530">
        <f>IF(OR(H549=0, H549=""), H550, IF(H550&gt;(H549*(1+Dash!$B$6)), H549*(1+Dash!$B$6), IF(H550&lt;(H549*(1-Dash!$B$7)), H549*(1-Dash!$B$7), H550)))</f>
        <v>82.5</v>
      </c>
      <c r="I553" s="530">
        <f>IF(OR(I549=0, I549=""), I550, IF(I550&gt;(I549*(1+Dash!$B$6)), I549*(1+Dash!$B$6), IF(I550&lt;(I549*(1-Dash!$B$7)), I549*(1-Dash!$B$7), I550)))</f>
        <v>45.1</v>
      </c>
      <c r="J553" s="530">
        <f>IF(OR(J549=0, J549=""), J550, IF(J550&gt;(J549*(1+Dash!$B$6)), J549*(1+Dash!$B$6), IF(J550&lt;(J549*(1-Dash!$B$7)), J549*(1-Dash!$B$7), J550)))</f>
        <v>0</v>
      </c>
      <c r="K553" s="530">
        <f>IF(OR(K549=0, K549=""), K550, IF(K550&gt;(K549*(1+Dash!$B$6)), K549*(1+Dash!$B$6), IF(K550&lt;(K549*(1-Dash!$B$7)), K549*(1-Dash!$B$7), K550)))</f>
        <v>0</v>
      </c>
      <c r="L553" s="530">
        <f>IF(OR(L549=0, L549=""), L550, IF(L550&gt;(L549*(1+Dash!$B$6)), L549*(1+Dash!$B$6), IF(L550&lt;(L549*(1-Dash!$B$7)), L549*(1-Dash!$B$7), L550)))</f>
        <v>0</v>
      </c>
      <c r="M553" s="530">
        <f>IF(OR(M549=0, M549=""), M550, IF(M550&gt;(M549*(1+Dash!$B$6)), M549*(1+Dash!$B$6), IF(M550&lt;(M549*(1-Dash!$B$7)), M549*(1-Dash!$B$7), M550)))</f>
        <v>0</v>
      </c>
      <c r="N553" s="530">
        <f>IF(OR(N549=0, N549=""), N550, IF(N550&gt;(N549*(1+Dash!$B$6)), N549*(1+Dash!$B$6), IF(N550&lt;(N549*(1-Dash!$B$7)), N549*(1-Dash!$B$7), N550)))</f>
        <v>225.14999999999998</v>
      </c>
      <c r="O553" s="530">
        <f>IF(OR(O549=0, O549=""), O550, IF(O550&gt;(O549*(1+Dash!$B$6)), O549*(1+Dash!$B$6), IF(O550&lt;(O549*(1-Dash!$B$7)), O549*(1-Dash!$B$7), O550)))</f>
        <v>0</v>
      </c>
      <c r="P553" s="530">
        <f>IF(OR(P549=0, P549=""), P550, IF(P550&gt;(P549*(1+Dash!$B$6)), P549*(1+Dash!$B$6), IF(P550&lt;(P549*(1-Dash!$B$7)), P549*(1-Dash!$B$7), P550)))</f>
        <v>225.14999999999998</v>
      </c>
      <c r="Q553" s="530">
        <f>IF(OR(Q549=0, Q549=""), Q550, IF(Q550&gt;(Q549*(1+Dash!$B$6)), Q549*(1+Dash!$B$6), IF(Q550&lt;(Q549*(1-Dash!$B$7)), Q549*(1-Dash!$B$7), Q550)))</f>
        <v>298.3</v>
      </c>
      <c r="R553" s="530">
        <f>IF(OR(R549=0, R549=""), R550, IF(R550&gt;(R549*(1+Dash!$B$6)), R549*(1+Dash!$B$6), IF(R550&lt;(R549*(1-Dash!$B$7)), R549*(1-Dash!$B$7), R550)))</f>
        <v>66.5</v>
      </c>
      <c r="S553" s="530">
        <f>IF(OR(S549=0, S549=""), S550, IF(S550&gt;(S549*(1+Dash!$B$6)), S549*(1+Dash!$B$6), IF(S550&lt;(S549*(1-Dash!$B$7)), S549*(1-Dash!$B$7), S550)))</f>
        <v>99.75</v>
      </c>
      <c r="T553" s="530">
        <f>IF(OR(T549=0, T549=""), T550, IF(T550&gt;(T549*(1+Dash!$B$6)), T549*(1+Dash!$B$6), IF(T550&lt;(T549*(1-Dash!$B$7)), T549*(1-Dash!$B$7), T550)))</f>
        <v>154.85</v>
      </c>
      <c r="U553" s="530">
        <f>IF(OR(U549=0, U549=""), U550, IF(U550&gt;(U549*(1+Dash!$B$6)), U549*(1+Dash!$B$6), IF(U550&lt;(U549*(1-Dash!$B$7)), U549*(1-Dash!$B$7), U550)))</f>
        <v>2.2000000000000002</v>
      </c>
      <c r="V553" s="530">
        <f>IF(OR(V549=0, V549=""), V550, IF(V550&gt;(V549*(1+Dash!$B$6)), V549*(1+Dash!$B$6), IF(V550&lt;(V549*(1-Dash!$B$7)), V549*(1-Dash!$B$7), V550)))</f>
        <v>1.1000000000000001</v>
      </c>
      <c r="W553" s="530">
        <f>IF(OR(W549=0, W549=""), W550, IF(W550&gt;(W549*(1+Dash!$B$6)), W549*(1+Dash!$B$6), IF(W550&lt;(W549*(1-Dash!$B$7)), W549*(1-Dash!$B$7), W550)))</f>
        <v>1.1000000000000001</v>
      </c>
      <c r="X553" s="530">
        <f>IF(OR(X549=0, X549=""), X550, IF(X550&gt;(X549*(1+Dash!$B$6)), X549*(1+Dash!$B$6), IF(X550&lt;(X549*(1-Dash!$B$7)), X549*(1-Dash!$B$7), X550)))</f>
        <v>1.1000000000000001</v>
      </c>
      <c r="Y553" s="530">
        <f>IF(OR(Y549=0, Y549=""), Y550, IF(Y550&gt;(Y549*(1+Dash!$B$6)), Y549*(1+Dash!$B$6), IF(Y550&lt;(Y549*(1-Dash!$B$7)), Y549*(1-Dash!$B$7), Y550)))</f>
        <v>296.39999999999998</v>
      </c>
      <c r="Z553" s="530">
        <f>IF(OR(Z549=0, Z549=""), Z550, IF(Z550&gt;(Z549*(1+Dash!$B$6)), Z549*(1+Dash!$B$6), IF(Z550&lt;(Z549*(1-Dash!$B$7)), Z549*(1-Dash!$B$7), Z550)))</f>
        <v>65.55</v>
      </c>
      <c r="AA553" s="530">
        <f>IF(OR(AA549=0, AA549=""), AA550, IF(AA550&gt;(AA549*(1+Dash!$B$6)), AA549*(1+Dash!$B$6), IF(AA550&lt;(AA549*(1-Dash!$B$7)), AA549*(1-Dash!$B$7), AA550)))</f>
        <v>98.8</v>
      </c>
      <c r="AB553" s="530">
        <f>IF(OR(AB549=0, AB549=""), AB550, IF(AB550&gt;(AB549*(1+Dash!$B$6)), AB549*(1+Dash!$B$6), IF(AB550&lt;(AB549*(1-Dash!$B$7)), AB549*(1-Dash!$B$7), AB550)))</f>
        <v>153.9</v>
      </c>
      <c r="AC553" s="530">
        <f>IF(OR(AC549=0, AC549=""), AC550, IF(AC550&gt;(AC549*(1+Dash!$B$6)), AC549*(1+Dash!$B$6), IF(AC550&lt;(AC549*(1-Dash!$B$7)), AC549*(1-Dash!$B$7), AC550)))</f>
        <v>222</v>
      </c>
      <c r="AD553" s="530">
        <f>IF(OR(AD549=0, AD549=""), AD550, IF(AD550&gt;(AD549*(1+Dash!$B$6)), AD549*(1+Dash!$B$6), IF(AD550&lt;(AD549*(1-Dash!$B$7)), AD549*(1-Dash!$B$7), AD550)))</f>
        <v>73.149999999999991</v>
      </c>
      <c r="AE553" s="530">
        <f>IF(OR(AE549=0, AE549=""), AE550, IF(AE550&gt;(AE549*(1+Dash!$B$6)), AE549*(1+Dash!$B$6), IF(AE550&lt;(AE549*(1-Dash!$B$7)), AE549*(1-Dash!$B$7), AE550)))</f>
        <v>115</v>
      </c>
      <c r="AF553" s="530">
        <f>IF(OR(AF549=0, AF549=""), AF550, IF(AF550&gt;(AF549*(1+Dash!$B$6)), AF549*(1+Dash!$B$6), IF(AF550&lt;(AF549*(1-Dash!$B$7)), AF549*(1-Dash!$B$7), AF550)))</f>
        <v>106</v>
      </c>
      <c r="AG553" s="530">
        <f>IF(OR(AG549=0, AG549=""), AG550, IF(AG550&gt;(AG549*(1+Dash!$B$6)), AG549*(1+Dash!$B$6), IF(AG550&lt;(AG549*(1-Dash!$B$7)), AG549*(1-Dash!$B$7), AG550)))</f>
        <v>14.3</v>
      </c>
      <c r="AH553" s="530">
        <f>IF(OR(AH549=0, AH549=""), AH550, IF(AH550&gt;(AH549*(1+Dash!$B$6)), AH549*(1+Dash!$B$6), IF(AH550&lt;(AH549*(1-Dash!$B$7)), AH549*(1-Dash!$B$7), AH550)))</f>
        <v>2.2000000000000002</v>
      </c>
      <c r="AI553" s="530">
        <f>IF(OR(AI549=0, AI549=""), AI550, IF(AI550&gt;(AI549*(1+Dash!$B$6)), AI549*(1+Dash!$B$6), IF(AI550&lt;(AI549*(1-Dash!$B$7)), AI549*(1-Dash!$B$7), AI550)))</f>
        <v>2.2000000000000002</v>
      </c>
      <c r="AJ553" s="530">
        <f>IF(OR(AJ549=0, AJ549=""), AJ550, IF(AJ550&gt;(AJ549*(1+Dash!$B$6)), AJ549*(1+Dash!$B$6), IF(AJ550&lt;(AJ549*(1-Dash!$B$7)), AJ549*(1-Dash!$B$7), AJ550)))</f>
        <v>7.7000000000000011</v>
      </c>
      <c r="AK553" s="530">
        <f>IF(OR(AK549=0, AK549=""), AK550, IF(AK550&gt;(AK549*(1+Dash!$B$6)), AK549*(1+Dash!$B$6), IF(AK550&lt;(AK549*(1-Dash!$B$7)), AK549*(1-Dash!$B$7), AK550)))</f>
        <v>195.7</v>
      </c>
      <c r="AL553" s="530">
        <f>IF(OR(AL549=0, AL549=""), AL550, IF(AL550&gt;(AL549*(1+Dash!$B$6)), AL549*(1+Dash!$B$6), IF(AL550&lt;(AL549*(1-Dash!$B$7)), AL549*(1-Dash!$B$7), AL550)))</f>
        <v>71.25</v>
      </c>
      <c r="AM553" s="530">
        <f>IF(OR(AM549=0, AM549=""), AM550, IF(AM550&gt;(AM549*(1+Dash!$B$6)), AM549*(1+Dash!$B$6), IF(AM550&lt;(AM549*(1-Dash!$B$7)), AM549*(1-Dash!$B$7), AM550)))</f>
        <v>102.6</v>
      </c>
      <c r="AN553" s="530">
        <f>IF(OR(AN549=0, AN549=""), AN550, IF(AN550&gt;(AN549*(1+Dash!$B$6)), AN549*(1+Dash!$B$6), IF(AN550&lt;(AN549*(1-Dash!$B$7)), AN549*(1-Dash!$B$7), AN550)))</f>
        <v>93.1</v>
      </c>
      <c r="AO553" s="530">
        <f>IF(OR(AO549=0, AO549=""), AO550, IF(AO550&gt;(AO549*(1+Dash!$B$6)), AO549*(1+Dash!$B$6), IF(AO550&lt;(AO549*(1-Dash!$B$7)), AO549*(1-Dash!$B$7), AO550)))</f>
        <v>0</v>
      </c>
      <c r="AP553" s="530">
        <f>IF(OR(AP549=0, AP549=""), AP550, IF(AP550&gt;(AP549*(1+Dash!$B$6)), AP549*(1+Dash!$B$6), IF(AP550&lt;(AP549*(1-Dash!$B$7)), AP549*(1-Dash!$B$7), AP550)))</f>
        <v>0</v>
      </c>
      <c r="AQ553" s="530">
        <f>IF(OR(AQ549=0, AQ549=""), AQ550, IF(AQ550&gt;(AQ549*(1+Dash!$B$6)), AQ549*(1+Dash!$B$6), IF(AQ550&lt;(AQ549*(1-Dash!$B$7)), AQ549*(1-Dash!$B$7), AQ550)))</f>
        <v>0</v>
      </c>
      <c r="AR553" s="530">
        <f>IF(OR(AR549=0, AR549=""), AR550, IF(AR550&gt;(AR549*(1+Dash!$B$6)), AR549*(1+Dash!$B$6), IF(AR550&lt;(AR549*(1-Dash!$B$7)), AR549*(1-Dash!$B$7), AR550)))</f>
        <v>0</v>
      </c>
      <c r="AS553" s="530">
        <f>IF(OR(AS549=0, AS549=""), AS550, IF(AS550&gt;(AS549*(1+Dash!$B$6)), AS549*(1+Dash!$B$6), IF(AS550&lt;(AS549*(1-Dash!$B$7)), AS549*(1-Dash!$B$7), AS550)))</f>
        <v>0</v>
      </c>
      <c r="AT553" s="530">
        <f>IF(OR(AT549=0, AT549=""), AT550, IF(AT550&gt;(AT549*(1+Dash!$B$6)), AT549*(1+Dash!$B$6), IF(AT550&lt;(AT549*(1-Dash!$B$7)), AT549*(1-Dash!$B$7), AT550)))</f>
        <v>0</v>
      </c>
      <c r="AU553" s="530">
        <f>IF(OR(AU549=0, AU549=""), AU550, IF(AU550&gt;(AU549*(1+Dash!$B$6)), AU549*(1+Dash!$B$6), IF(AU550&lt;(AU549*(1-Dash!$B$7)), AU549*(1-Dash!$B$7), AU550)))</f>
        <v>0</v>
      </c>
      <c r="AV553" s="530">
        <f>IF(OR(AV549=0, AV549=""), AV550, IF(AV550&gt;(AV549*(1+Dash!$B$6)), AV549*(1+Dash!$B$6), IF(AV550&lt;(AV549*(1-Dash!$B$7)), AV549*(1-Dash!$B$7), AV550)))</f>
        <v>0</v>
      </c>
      <c r="AW553" s="530">
        <f>IF(OR(AW549=0, AW549=""), AW550, IF(AW550&gt;(AW549*(1+Dash!$B$6)), AW549*(1+Dash!$B$6), IF(AW550&lt;(AW549*(1-Dash!$B$7)), AW549*(1-Dash!$B$7), AW550)))</f>
        <v>0</v>
      </c>
      <c r="AX553" s="530">
        <f>IF(OR(AX549=0, AX549=""), AX550, IF(AX550&gt;(AX549*(1+Dash!$B$6)), AX549*(1+Dash!$B$6), IF(AX550&lt;(AX549*(1-Dash!$B$7)), AX549*(1-Dash!$B$7), AX550)))</f>
        <v>0</v>
      </c>
      <c r="AY553" s="530">
        <f>IF(OR(AY549=0, AY549=""), AY550, IF(AY550&gt;(AY549*(1+Dash!$B$6)), AY549*(1+Dash!$B$6), IF(AY550&lt;(AY549*(1-Dash!$B$7)), AY549*(1-Dash!$B$7), AY550)))</f>
        <v>0</v>
      </c>
      <c r="AZ553" s="530">
        <f>IF(OR(AZ549=0, AZ549=""), AZ550, IF(AZ550&gt;(AZ549*(1+Dash!$B$6)), AZ549*(1+Dash!$B$6), IF(AZ550&lt;(AZ549*(1-Dash!$B$7)), AZ549*(1-Dash!$B$7), AZ550)))</f>
        <v>0</v>
      </c>
      <c r="BA553" s="530">
        <f>IF(OR(BA549=0, BA549=""), BA550, IF(BA550&gt;(BA549*(1+Dash!$B$6)), BA549*(1+Dash!$B$6), IF(BA550&lt;(BA549*(1-Dash!$B$7)), BA549*(1-Dash!$B$7), BA550)))</f>
        <v>257</v>
      </c>
      <c r="BB553" s="530">
        <f>IF(OR(BB549=0, BB549=""), BB550, IF(BB550&gt;(BB549*(1+Dash!$B$6)), BB549*(1+Dash!$B$6), IF(BB550&lt;(BB549*(1-Dash!$B$7)), BB549*(1-Dash!$B$7), BB550)))</f>
        <v>96.899999999999991</v>
      </c>
      <c r="BC553" s="530">
        <f>IF(OR(BC549=0, BC549=""), BC550, IF(BC550&gt;(BC549*(1+Dash!$B$6)), BC549*(1+Dash!$B$6), IF(BC550&lt;(BC549*(1-Dash!$B$7)), BC549*(1-Dash!$B$7), BC550)))</f>
        <v>153</v>
      </c>
      <c r="BD553" s="530">
        <f>IF(OR(BD549=0, BD549=""), BD550, IF(BD550&gt;(BD549*(1+Dash!$B$6)), BD549*(1+Dash!$B$6), IF(BD550&lt;(BD549*(1-Dash!$B$7)), BD549*(1-Dash!$B$7), BD550)))</f>
        <v>113.30000000000001</v>
      </c>
      <c r="BE553" s="530">
        <f>IF(OR(BE549=0, BE549=""), BE550, IF(BE550&gt;(BE549*(1+Dash!$B$6)), BE549*(1+Dash!$B$6), IF(BE550&lt;(BE549*(1-Dash!$B$7)), BE549*(1-Dash!$B$7), BE550)))</f>
        <v>148.19999999999999</v>
      </c>
      <c r="BF553" s="530">
        <f>IF(OR(BF549=0, BF549=""), BF550, IF(BF550&gt;(BF549*(1+Dash!$B$6)), BF549*(1+Dash!$B$6), IF(BF550&lt;(BF549*(1-Dash!$B$7)), BF549*(1-Dash!$B$7), BF550)))</f>
        <v>62.699999999999996</v>
      </c>
      <c r="BG553" s="530">
        <f>IF(OR(BG549=0, BG549=""), BG550, IF(BG550&gt;(BG549*(1+Dash!$B$6)), BG549*(1+Dash!$B$6), IF(BG550&lt;(BG549*(1-Dash!$B$7)), BG549*(1-Dash!$B$7), BG550)))</f>
        <v>77.899999999999991</v>
      </c>
      <c r="BH553" s="530">
        <f>IF(OR(BH549=0, BH549=""), BH550, IF(BH550&gt;(BH549*(1+Dash!$B$6)), BH549*(1+Dash!$B$6), IF(BH550&lt;(BH549*(1-Dash!$B$7)), BH549*(1-Dash!$B$7), BH550)))</f>
        <v>44</v>
      </c>
      <c r="BI553" s="530">
        <f>IF(OR(BI549=0, BI549=""), BI550, IF(BI550&gt;(BI549*(1+Dash!$B$6)), BI549*(1+Dash!$B$6), IF(BI550&lt;(BI549*(1-Dash!$B$7)), BI549*(1-Dash!$B$7), BI550)))</f>
        <v>111.10000000000001</v>
      </c>
      <c r="BJ553" s="530">
        <f>IF(OR(BJ549=0, BJ549=""), BJ550, IF(BJ550&gt;(BJ549*(1+Dash!$B$6)), BJ549*(1+Dash!$B$6), IF(BJ550&lt;(BJ549*(1-Dash!$B$7)), BJ549*(1-Dash!$B$7), BJ550)))</f>
        <v>34.199999999999996</v>
      </c>
      <c r="BK553" s="530">
        <f>IF(OR(BK549=0, BK549=""), BK550, IF(BK550&gt;(BK549*(1+Dash!$B$6)), BK549*(1+Dash!$B$6), IF(BK550&lt;(BK549*(1-Dash!$B$7)), BK549*(1-Dash!$B$7), BK550)))</f>
        <v>70.400000000000006</v>
      </c>
      <c r="BL553" s="530">
        <f>IF(OR(BL549=0, BL549=""), BL550, IF(BL550&gt;(BL549*(1+Dash!$B$6)), BL549*(1+Dash!$B$6), IF(BL550&lt;(BL549*(1-Dash!$B$7)), BL549*(1-Dash!$B$7), BL550)))</f>
        <v>69</v>
      </c>
      <c r="BM553" s="530">
        <f>IF(OR(BM549=0, BM549=""), BM550, IF(BM550&gt;(BM549*(1+Dash!$B$6)), BM549*(1+Dash!$B$6), IF(BM550&lt;(BM549*(1-Dash!$B$7)), BM549*(1-Dash!$B$7), BM550)))</f>
        <v>0</v>
      </c>
      <c r="BN553" s="530">
        <f>IF(OR(BN549=0, BN549=""), BN550, IF(BN550&gt;(BN549*(1+Dash!$B$6)), BN549*(1+Dash!$B$6), IF(BN550&lt;(BN549*(1-Dash!$B$7)), BN549*(1-Dash!$B$7), BN550)))</f>
        <v>0</v>
      </c>
      <c r="BO553" s="530">
        <f>IF(OR(BO549=0, BO549=""), BO550, IF(BO550&gt;(BO549*(1+Dash!$B$6)), BO549*(1+Dash!$B$6), IF(BO550&lt;(BO549*(1-Dash!$B$7)), BO549*(1-Dash!$B$7), BO550)))</f>
        <v>0</v>
      </c>
      <c r="BP553" s="530">
        <f>IF(OR(BP549=0, BP549=""), BP550, IF(BP550&gt;(BP549*(1+Dash!$B$6)), BP549*(1+Dash!$B$6), IF(BP550&lt;(BP549*(1-Dash!$B$7)), BP549*(1-Dash!$B$7), BP550)))</f>
        <v>0</v>
      </c>
      <c r="BQ553" s="530">
        <f>IF(OR(BQ549=0, BQ549=""), BQ550, IF(BQ550&gt;(BQ549*(1+Dash!$B$6)), BQ549*(1+Dash!$B$6), IF(BQ550&lt;(BQ549*(1-Dash!$B$7)), BQ549*(1-Dash!$B$7), BQ550)))</f>
        <v>0</v>
      </c>
      <c r="BR553" s="530">
        <f>IF(OR(BR549=0, BR549=""), BR550, IF(BR550&gt;(BR549*(1+Dash!$B$6)), BR549*(1+Dash!$B$6), IF(BR550&lt;(BR549*(1-Dash!$B$7)), BR549*(1-Dash!$B$7), BR550)))</f>
        <v>0</v>
      </c>
      <c r="BS553" s="530">
        <f>IF(OR(BS549=0, BS549=""), BS550, IF(BS550&gt;(BS549*(1+Dash!$B$6)), BS549*(1+Dash!$B$6), IF(BS550&lt;(BS549*(1-Dash!$B$7)), BS549*(1-Dash!$B$7), BS550)))</f>
        <v>0</v>
      </c>
      <c r="BT553" s="530">
        <f>IF(OR(BT549=0, BT549=""), BT550, IF(BT550&gt;(BT549*(1+Dash!$B$6)), BT549*(1+Dash!$B$6), IF(BT550&lt;(BT549*(1-Dash!$B$7)), BT549*(1-Dash!$B$7), BT550)))</f>
        <v>0</v>
      </c>
      <c r="BU553" s="530">
        <f>IF(OR(BU549=0, BU549=""), BU550, IF(BU550&gt;(BU549*(1+Dash!$B$6)), BU549*(1+Dash!$B$6), IF(BU550&lt;(BU549*(1-Dash!$B$7)), BU549*(1-Dash!$B$7), BU550)))</f>
        <v>0</v>
      </c>
      <c r="BV553" s="530">
        <f>IF(OR(BV549=0, BV549=""), BV550, IF(BV550&gt;(BV549*(1+Dash!$B$6)), BV549*(1+Dash!$B$6), IF(BV550&lt;(BV549*(1-Dash!$B$7)), BV549*(1-Dash!$B$7), BV550)))</f>
        <v>0</v>
      </c>
      <c r="BW553" s="530">
        <f>IF(OR(BW549=0, BW549=""), BW550, IF(BW550&gt;(BW549*(1+Dash!$B$6)), BW549*(1+Dash!$B$6), IF(BW550&lt;(BW549*(1-Dash!$B$7)), BW549*(1-Dash!$B$7), BW550)))</f>
        <v>0</v>
      </c>
      <c r="BX553" s="530">
        <f>IF(OR(BX549=0, BX549=""), BX550, IF(BX550&gt;(BX549*(1+Dash!$B$6)), BX549*(1+Dash!$B$6), IF(BX550&lt;(BX549*(1-Dash!$B$7)), BX549*(1-Dash!$B$7), BX550)))</f>
        <v>0</v>
      </c>
      <c r="BY553" s="530">
        <f>IF(OR(BY549=0, BY549=""), BY550, IF(BY550&gt;(BY549*(1+Dash!$B$6)), BY549*(1+Dash!$B$6), IF(BY550&lt;(BY549*(1-Dash!$B$7)), BY549*(1-Dash!$B$7), BY550)))</f>
        <v>16.149999999999999</v>
      </c>
      <c r="BZ553" s="530">
        <f>IF(OR(BZ549=0, BZ549=""), BZ550, IF(BZ550&gt;(BZ549*(1+Dash!$B$6)), BZ549*(1+Dash!$B$6), IF(BZ550&lt;(BZ549*(1-Dash!$B$7)), BZ549*(1-Dash!$B$7), BZ550)))</f>
        <v>26.599999999999998</v>
      </c>
      <c r="CA553" s="530">
        <f>IF(OR(CA549=0, CA549=""), CA550, IF(CA550&gt;(CA549*(1+Dash!$B$6)), CA549*(1+Dash!$B$6), IF(CA550&lt;(CA549*(1-Dash!$B$7)), CA549*(1-Dash!$B$7), CA550)))</f>
        <v>0</v>
      </c>
    </row>
    <row r="554" spans="1:79" s="477" customFormat="1">
      <c r="A554" s="477" t="s">
        <v>137</v>
      </c>
      <c r="B554" s="477" t="s">
        <v>1897</v>
      </c>
      <c r="C554" s="477">
        <v>2026</v>
      </c>
      <c r="D554" s="477" t="s">
        <v>1937</v>
      </c>
      <c r="E554" s="530">
        <f>IF(E551&gt;(E553*(1+Dash!$B$6)), E553*(1+Dash!$B$6), IF(E551&lt;(E553*(1-Dash!$B$7)), E553*(1-Dash!$B$7), E551))</f>
        <v>223.85000000000005</v>
      </c>
      <c r="F554" s="530">
        <f>IF(F551&gt;(F553*(1+Dash!$B$6)), F553*(1+Dash!$B$6), IF(F551&lt;(F553*(1-Dash!$B$7)), F553*(1-Dash!$B$7), F551))</f>
        <v>197</v>
      </c>
      <c r="G554" s="530">
        <f>IF(G551&gt;(G553*(1+Dash!$B$6)), G553*(1+Dash!$B$6), IF(G551&lt;(G553*(1-Dash!$B$7)), G553*(1-Dash!$B$7), G551))</f>
        <v>62</v>
      </c>
      <c r="H554" s="530">
        <f>IF(H551&gt;(H553*(1+Dash!$B$6)), H553*(1+Dash!$B$6), IF(H551&lt;(H553*(1-Dash!$B$7)), H553*(1-Dash!$B$7), H551))</f>
        <v>85</v>
      </c>
      <c r="I554" s="530">
        <f>IF(I551&gt;(I553*(1+Dash!$B$6)), I553*(1+Dash!$B$6), IF(I551&lt;(I553*(1-Dash!$B$7)), I553*(1-Dash!$B$7), I551))</f>
        <v>49</v>
      </c>
      <c r="J554" s="530">
        <f>IF(J551&gt;(J553*(1+Dash!$B$6)), J553*(1+Dash!$B$6), IF(J551&lt;(J553*(1-Dash!$B$7)), J553*(1-Dash!$B$7), J551))</f>
        <v>0</v>
      </c>
      <c r="K554" s="530">
        <f>IF(K551&gt;(K553*(1+Dash!$B$6)), K553*(1+Dash!$B$6), IF(K551&lt;(K553*(1-Dash!$B$7)), K553*(1-Dash!$B$7), K551))</f>
        <v>0</v>
      </c>
      <c r="L554" s="530">
        <f>IF(L551&gt;(L553*(1+Dash!$B$6)), L553*(1+Dash!$B$6), IF(L551&lt;(L553*(1-Dash!$B$7)), L553*(1-Dash!$B$7), L551))</f>
        <v>0</v>
      </c>
      <c r="M554" s="530">
        <f>IF(M551&gt;(M553*(1+Dash!$B$6)), M553*(1+Dash!$B$6), IF(M551&lt;(M553*(1-Dash!$B$7)), M553*(1-Dash!$B$7), M551))</f>
        <v>0</v>
      </c>
      <c r="N554" s="530">
        <f>IF(N551&gt;(N553*(1+Dash!$B$6)), N553*(1+Dash!$B$6), IF(N551&lt;(N553*(1-Dash!$B$7)), N553*(1-Dash!$B$7), N551))</f>
        <v>213.89249999999996</v>
      </c>
      <c r="O554" s="530">
        <f>IF(O551&gt;(O553*(1+Dash!$B$6)), O553*(1+Dash!$B$6), IF(O551&lt;(O553*(1-Dash!$B$7)), O553*(1-Dash!$B$7), O551))</f>
        <v>0</v>
      </c>
      <c r="P554" s="530">
        <f>IF(P551&gt;(P553*(1+Dash!$B$6)), P553*(1+Dash!$B$6), IF(P551&lt;(P553*(1-Dash!$B$7)), P553*(1-Dash!$B$7), P551))</f>
        <v>213.89249999999996</v>
      </c>
      <c r="Q554" s="530">
        <f>IF(Q551&gt;(Q553*(1+Dash!$B$6)), Q553*(1+Dash!$B$6), IF(Q551&lt;(Q553*(1-Dash!$B$7)), Q553*(1-Dash!$B$7), Q551))</f>
        <v>283.38499999999999</v>
      </c>
      <c r="R554" s="530">
        <f>IF(R551&gt;(R553*(1+Dash!$B$6)), R553*(1+Dash!$B$6), IF(R551&lt;(R553*(1-Dash!$B$7)), R553*(1-Dash!$B$7), R551))</f>
        <v>63.174999999999997</v>
      </c>
      <c r="S554" s="530">
        <f>IF(S551&gt;(S553*(1+Dash!$B$6)), S553*(1+Dash!$B$6), IF(S551&lt;(S553*(1-Dash!$B$7)), S553*(1-Dash!$B$7), S551))</f>
        <v>94.762499999999989</v>
      </c>
      <c r="T554" s="530">
        <f>IF(T551&gt;(T553*(1+Dash!$B$6)), T553*(1+Dash!$B$6), IF(T551&lt;(T553*(1-Dash!$B$7)), T553*(1-Dash!$B$7), T551))</f>
        <v>147.10749999999999</v>
      </c>
      <c r="U554" s="530">
        <f>IF(U551&gt;(U553*(1+Dash!$B$6)), U553*(1+Dash!$B$6), IF(U551&lt;(U553*(1-Dash!$B$7)), U553*(1-Dash!$B$7), U551))</f>
        <v>2.4200000000000004</v>
      </c>
      <c r="V554" s="530">
        <f>IF(V551&gt;(V553*(1+Dash!$B$6)), V553*(1+Dash!$B$6), IF(V551&lt;(V553*(1-Dash!$B$7)), V553*(1-Dash!$B$7), V551))</f>
        <v>1.2100000000000002</v>
      </c>
      <c r="W554" s="530">
        <f>IF(W551&gt;(W553*(1+Dash!$B$6)), W553*(1+Dash!$B$6), IF(W551&lt;(W553*(1-Dash!$B$7)), W553*(1-Dash!$B$7), W551))</f>
        <v>1.2100000000000002</v>
      </c>
      <c r="X554" s="530">
        <f>IF(X551&gt;(X553*(1+Dash!$B$6)), X553*(1+Dash!$B$6), IF(X551&lt;(X553*(1-Dash!$B$7)), X553*(1-Dash!$B$7), X551))</f>
        <v>1.2100000000000002</v>
      </c>
      <c r="Y554" s="530">
        <f>IF(Y551&gt;(Y553*(1+Dash!$B$6)), Y553*(1+Dash!$B$6), IF(Y551&lt;(Y553*(1-Dash!$B$7)), Y553*(1-Dash!$B$7), Y551))</f>
        <v>281.58</v>
      </c>
      <c r="Z554" s="530">
        <f>IF(Z551&gt;(Z553*(1+Dash!$B$6)), Z553*(1+Dash!$B$6), IF(Z551&lt;(Z553*(1-Dash!$B$7)), Z553*(1-Dash!$B$7), Z551))</f>
        <v>62.272499999999994</v>
      </c>
      <c r="AA554" s="530">
        <f>IF(AA551&gt;(AA553*(1+Dash!$B$6)), AA553*(1+Dash!$B$6), IF(AA551&lt;(AA553*(1-Dash!$B$7)), AA553*(1-Dash!$B$7), AA551))</f>
        <v>93.86</v>
      </c>
      <c r="AB554" s="530">
        <f>IF(AB551&gt;(AB553*(1+Dash!$B$6)), AB553*(1+Dash!$B$6), IF(AB551&lt;(AB553*(1-Dash!$B$7)), AB553*(1-Dash!$B$7), AB551))</f>
        <v>146.20500000000001</v>
      </c>
      <c r="AC554" s="530">
        <f>IF(AC551&gt;(AC553*(1+Dash!$B$6)), AC553*(1+Dash!$B$6), IF(AC551&lt;(AC553*(1-Dash!$B$7)), AC553*(1-Dash!$B$7), AC551))</f>
        <v>224</v>
      </c>
      <c r="AD554" s="530">
        <f>IF(AD551&gt;(AD553*(1+Dash!$B$6)), AD553*(1+Dash!$B$6), IF(AD551&lt;(AD553*(1-Dash!$B$7)), AD553*(1-Dash!$B$7), AD551))</f>
        <v>69.492499999999993</v>
      </c>
      <c r="AE554" s="530">
        <f>IF(AE551&gt;(AE553*(1+Dash!$B$6)), AE553*(1+Dash!$B$6), IF(AE551&lt;(AE553*(1-Dash!$B$7)), AE553*(1-Dash!$B$7), AE551))</f>
        <v>116</v>
      </c>
      <c r="AF554" s="530">
        <f>IF(AF551&gt;(AF553*(1+Dash!$B$6)), AF553*(1+Dash!$B$6), IF(AF551&lt;(AF553*(1-Dash!$B$7)), AF553*(1-Dash!$B$7), AF551))</f>
        <v>107</v>
      </c>
      <c r="AG554" s="530">
        <f>IF(AG551&gt;(AG553*(1+Dash!$B$6)), AG553*(1+Dash!$B$6), IF(AG551&lt;(AG553*(1-Dash!$B$7)), AG553*(1-Dash!$B$7), AG551))</f>
        <v>15.730000000000002</v>
      </c>
      <c r="AH554" s="530">
        <f>IF(AH551&gt;(AH553*(1+Dash!$B$6)), AH553*(1+Dash!$B$6), IF(AH551&lt;(AH553*(1-Dash!$B$7)), AH553*(1-Dash!$B$7), AH551))</f>
        <v>2.4200000000000004</v>
      </c>
      <c r="AI554" s="530">
        <f>IF(AI551&gt;(AI553*(1+Dash!$B$6)), AI553*(1+Dash!$B$6), IF(AI551&lt;(AI553*(1-Dash!$B$7)), AI553*(1-Dash!$B$7), AI551))</f>
        <v>2.4200000000000004</v>
      </c>
      <c r="AJ554" s="530">
        <f>IF(AJ551&gt;(AJ553*(1+Dash!$B$6)), AJ553*(1+Dash!$B$6), IF(AJ551&lt;(AJ553*(1-Dash!$B$7)), AJ553*(1-Dash!$B$7), AJ551))</f>
        <v>8.4700000000000024</v>
      </c>
      <c r="AK554" s="530">
        <f>IF(AK551&gt;(AK553*(1+Dash!$B$6)), AK553*(1+Dash!$B$6), IF(AK551&lt;(AK553*(1-Dash!$B$7)), AK553*(1-Dash!$B$7), AK551))</f>
        <v>185.91499999999999</v>
      </c>
      <c r="AL554" s="530">
        <f>IF(AL551&gt;(AL553*(1+Dash!$B$6)), AL553*(1+Dash!$B$6), IF(AL551&lt;(AL553*(1-Dash!$B$7)), AL553*(1-Dash!$B$7), AL551))</f>
        <v>67.6875</v>
      </c>
      <c r="AM554" s="530">
        <f>IF(AM551&gt;(AM553*(1+Dash!$B$6)), AM553*(1+Dash!$B$6), IF(AM551&lt;(AM553*(1-Dash!$B$7)), AM553*(1-Dash!$B$7), AM551))</f>
        <v>103</v>
      </c>
      <c r="AN554" s="530">
        <f>IF(AN551&gt;(AN553*(1+Dash!$B$6)), AN553*(1+Dash!$B$6), IF(AN551&lt;(AN553*(1-Dash!$B$7)), AN553*(1-Dash!$B$7), AN551))</f>
        <v>88.444999999999993</v>
      </c>
      <c r="AO554" s="530">
        <f>IF(AO551&gt;(AO553*(1+Dash!$B$6)), AO553*(1+Dash!$B$6), IF(AO551&lt;(AO553*(1-Dash!$B$7)), AO553*(1-Dash!$B$7), AO551))</f>
        <v>0</v>
      </c>
      <c r="AP554" s="530">
        <f>IF(AP551&gt;(AP553*(1+Dash!$B$6)), AP553*(1+Dash!$B$6), IF(AP551&lt;(AP553*(1-Dash!$B$7)), AP553*(1-Dash!$B$7), AP551))</f>
        <v>0</v>
      </c>
      <c r="AQ554" s="530">
        <f>IF(AQ551&gt;(AQ553*(1+Dash!$B$6)), AQ553*(1+Dash!$B$6), IF(AQ551&lt;(AQ553*(1-Dash!$B$7)), AQ553*(1-Dash!$B$7), AQ551))</f>
        <v>0</v>
      </c>
      <c r="AR554" s="530">
        <f>IF(AR551&gt;(AR553*(1+Dash!$B$6)), AR553*(1+Dash!$B$6), IF(AR551&lt;(AR553*(1-Dash!$B$7)), AR553*(1-Dash!$B$7), AR551))</f>
        <v>0</v>
      </c>
      <c r="AS554" s="530">
        <f>IF(AS551&gt;(AS553*(1+Dash!$B$6)), AS553*(1+Dash!$B$6), IF(AS551&lt;(AS553*(1-Dash!$B$7)), AS553*(1-Dash!$B$7), AS551))</f>
        <v>0</v>
      </c>
      <c r="AT554" s="530">
        <f>IF(AT551&gt;(AT553*(1+Dash!$B$6)), AT553*(1+Dash!$B$6), IF(AT551&lt;(AT553*(1-Dash!$B$7)), AT553*(1-Dash!$B$7), AT551))</f>
        <v>0</v>
      </c>
      <c r="AU554" s="530">
        <f>IF(AU551&gt;(AU553*(1+Dash!$B$6)), AU553*(1+Dash!$B$6), IF(AU551&lt;(AU553*(1-Dash!$B$7)), AU553*(1-Dash!$B$7), AU551))</f>
        <v>0</v>
      </c>
      <c r="AV554" s="530">
        <f>IF(AV551&gt;(AV553*(1+Dash!$B$6)), AV553*(1+Dash!$B$6), IF(AV551&lt;(AV553*(1-Dash!$B$7)), AV553*(1-Dash!$B$7), AV551))</f>
        <v>0</v>
      </c>
      <c r="AW554" s="530">
        <f>IF(AW551&gt;(AW553*(1+Dash!$B$6)), AW553*(1+Dash!$B$6), IF(AW551&lt;(AW553*(1-Dash!$B$7)), AW553*(1-Dash!$B$7), AW551))</f>
        <v>0</v>
      </c>
      <c r="AX554" s="530">
        <f>IF(AX551&gt;(AX553*(1+Dash!$B$6)), AX553*(1+Dash!$B$6), IF(AX551&lt;(AX553*(1-Dash!$B$7)), AX553*(1-Dash!$B$7), AX551))</f>
        <v>0</v>
      </c>
      <c r="AY554" s="530">
        <f>IF(AY551&gt;(AY553*(1+Dash!$B$6)), AY553*(1+Dash!$B$6), IF(AY551&lt;(AY553*(1-Dash!$B$7)), AY553*(1-Dash!$B$7), AY551))</f>
        <v>0</v>
      </c>
      <c r="AZ554" s="530">
        <f>IF(AZ551&gt;(AZ553*(1+Dash!$B$6)), AZ553*(1+Dash!$B$6), IF(AZ551&lt;(AZ553*(1-Dash!$B$7)), AZ553*(1-Dash!$B$7), AZ551))</f>
        <v>0</v>
      </c>
      <c r="BA554" s="530">
        <f>IF(BA551&gt;(BA553*(1+Dash!$B$6)), BA553*(1+Dash!$B$6), IF(BA551&lt;(BA553*(1-Dash!$B$7)), BA553*(1-Dash!$B$7), BA551))</f>
        <v>258</v>
      </c>
      <c r="BB554" s="530">
        <f>IF(BB551&gt;(BB553*(1+Dash!$B$6)), BB553*(1+Dash!$B$6), IF(BB551&lt;(BB553*(1-Dash!$B$7)), BB553*(1-Dash!$B$7), BB551))</f>
        <v>92.054999999999993</v>
      </c>
      <c r="BC554" s="530">
        <f>IF(BC551&gt;(BC553*(1+Dash!$B$6)), BC553*(1+Dash!$B$6), IF(BC551&lt;(BC553*(1-Dash!$B$7)), BC553*(1-Dash!$B$7), BC551))</f>
        <v>153</v>
      </c>
      <c r="BD554" s="530">
        <f>IF(BD551&gt;(BD553*(1+Dash!$B$6)), BD553*(1+Dash!$B$6), IF(BD551&lt;(BD553*(1-Dash!$B$7)), BD553*(1-Dash!$B$7), BD551))</f>
        <v>114</v>
      </c>
      <c r="BE554" s="530">
        <f>IF(BE551&gt;(BE553*(1+Dash!$B$6)), BE553*(1+Dash!$B$6), IF(BE551&lt;(BE553*(1-Dash!$B$7)), BE553*(1-Dash!$B$7), BE551))</f>
        <v>141</v>
      </c>
      <c r="BF554" s="530">
        <f>IF(BF551&gt;(BF553*(1+Dash!$B$6)), BF553*(1+Dash!$B$6), IF(BF551&lt;(BF553*(1-Dash!$B$7)), BF553*(1-Dash!$B$7), BF551))</f>
        <v>59.564999999999991</v>
      </c>
      <c r="BG554" s="530">
        <f>IF(BG551&gt;(BG553*(1+Dash!$B$6)), BG553*(1+Dash!$B$6), IF(BG551&lt;(BG553*(1-Dash!$B$7)), BG553*(1-Dash!$B$7), BG551))</f>
        <v>77</v>
      </c>
      <c r="BH554" s="530">
        <f>IF(BH551&gt;(BH553*(1+Dash!$B$6)), BH553*(1+Dash!$B$6), IF(BH551&lt;(BH553*(1-Dash!$B$7)), BH553*(1-Dash!$B$7), BH551))</f>
        <v>45</v>
      </c>
      <c r="BI554" s="530">
        <f>IF(BI551&gt;(BI553*(1+Dash!$B$6)), BI553*(1+Dash!$B$6), IF(BI551&lt;(BI553*(1-Dash!$B$7)), BI553*(1-Dash!$B$7), BI551))</f>
        <v>117</v>
      </c>
      <c r="BJ554" s="530">
        <f>IF(BJ551&gt;(BJ553*(1+Dash!$B$6)), BJ553*(1+Dash!$B$6), IF(BJ551&lt;(BJ553*(1-Dash!$B$7)), BJ553*(1-Dash!$B$7), BJ551))</f>
        <v>32.489999999999995</v>
      </c>
      <c r="BK554" s="530">
        <f>IF(BK551&gt;(BK553*(1+Dash!$B$6)), BK553*(1+Dash!$B$6), IF(BK551&lt;(BK553*(1-Dash!$B$7)), BK553*(1-Dash!$B$7), BK551))</f>
        <v>76</v>
      </c>
      <c r="BL554" s="530">
        <f>IF(BL551&gt;(BL553*(1+Dash!$B$6)), BL553*(1+Dash!$B$6), IF(BL551&lt;(BL553*(1-Dash!$B$7)), BL553*(1-Dash!$B$7), BL551))</f>
        <v>69</v>
      </c>
      <c r="BM554" s="530">
        <f>IF(BM551&gt;(BM553*(1+Dash!$B$6)), BM553*(1+Dash!$B$6), IF(BM551&lt;(BM553*(1-Dash!$B$7)), BM553*(1-Dash!$B$7), BM551))</f>
        <v>0</v>
      </c>
      <c r="BN554" s="530">
        <f>IF(BN551&gt;(BN553*(1+Dash!$B$6)), BN553*(1+Dash!$B$6), IF(BN551&lt;(BN553*(1-Dash!$B$7)), BN553*(1-Dash!$B$7), BN551))</f>
        <v>0</v>
      </c>
      <c r="BO554" s="530">
        <f>IF(BO551&gt;(BO553*(1+Dash!$B$6)), BO553*(1+Dash!$B$6), IF(BO551&lt;(BO553*(1-Dash!$B$7)), BO553*(1-Dash!$B$7), BO551))</f>
        <v>0</v>
      </c>
      <c r="BP554" s="530">
        <f>IF(BP551&gt;(BP553*(1+Dash!$B$6)), BP553*(1+Dash!$B$6), IF(BP551&lt;(BP553*(1-Dash!$B$7)), BP553*(1-Dash!$B$7), BP551))</f>
        <v>0</v>
      </c>
      <c r="BQ554" s="530">
        <f>IF(BQ551&gt;(BQ553*(1+Dash!$B$6)), BQ553*(1+Dash!$B$6), IF(BQ551&lt;(BQ553*(1-Dash!$B$7)), BQ553*(1-Dash!$B$7), BQ551))</f>
        <v>0</v>
      </c>
      <c r="BR554" s="530">
        <f>IF(BR551&gt;(BR553*(1+Dash!$B$6)), BR553*(1+Dash!$B$6), IF(BR551&lt;(BR553*(1-Dash!$B$7)), BR553*(1-Dash!$B$7), BR551))</f>
        <v>0</v>
      </c>
      <c r="BS554" s="530">
        <f>IF(BS551&gt;(BS553*(1+Dash!$B$6)), BS553*(1+Dash!$B$6), IF(BS551&lt;(BS553*(1-Dash!$B$7)), BS553*(1-Dash!$B$7), BS551))</f>
        <v>0</v>
      </c>
      <c r="BT554" s="530">
        <f>IF(BT551&gt;(BT553*(1+Dash!$B$6)), BT553*(1+Dash!$B$6), IF(BT551&lt;(BT553*(1-Dash!$B$7)), BT553*(1-Dash!$B$7), BT551))</f>
        <v>0</v>
      </c>
      <c r="BU554" s="530">
        <f>IF(BU551&gt;(BU553*(1+Dash!$B$6)), BU553*(1+Dash!$B$6), IF(BU551&lt;(BU553*(1-Dash!$B$7)), BU553*(1-Dash!$B$7), BU551))</f>
        <v>0</v>
      </c>
      <c r="BV554" s="530">
        <f>IF(BV551&gt;(BV553*(1+Dash!$B$6)), BV553*(1+Dash!$B$6), IF(BV551&lt;(BV553*(1-Dash!$B$7)), BV553*(1-Dash!$B$7), BV551))</f>
        <v>0</v>
      </c>
      <c r="BW554" s="530">
        <f>IF(BW551&gt;(BW553*(1+Dash!$B$6)), BW553*(1+Dash!$B$6), IF(BW551&lt;(BW553*(1-Dash!$B$7)), BW553*(1-Dash!$B$7), BW551))</f>
        <v>0</v>
      </c>
      <c r="BX554" s="530">
        <f>IF(BX551&gt;(BX553*(1+Dash!$B$6)), BX553*(1+Dash!$B$6), IF(BX551&lt;(BX553*(1-Dash!$B$7)), BX553*(1-Dash!$B$7), BX551))</f>
        <v>0</v>
      </c>
      <c r="BY554" s="530">
        <f>IF(BY551&gt;(BY553*(1+Dash!$B$6)), BY553*(1+Dash!$B$6), IF(BY551&lt;(BY553*(1-Dash!$B$7)), BY553*(1-Dash!$B$7), BY551))</f>
        <v>15.342499999999998</v>
      </c>
      <c r="BZ554" s="530">
        <f>IF(BZ551&gt;(BZ553*(1+Dash!$B$6)), BZ553*(1+Dash!$B$6), IF(BZ551&lt;(BZ553*(1-Dash!$B$7)), BZ553*(1-Dash!$B$7), BZ551))</f>
        <v>25.269999999999996</v>
      </c>
      <c r="CA554" s="530">
        <f>IF(CA551&gt;(CA553*(1+Dash!$B$6)), CA553*(1+Dash!$B$6), IF(CA551&lt;(CA553*(1-Dash!$B$7)), CA553*(1-Dash!$B$7), CA551))</f>
        <v>0</v>
      </c>
    </row>
    <row r="555" spans="1:79" s="477" customFormat="1">
      <c r="A555" s="477" t="s">
        <v>139</v>
      </c>
      <c r="B555" s="477" t="s">
        <v>1918</v>
      </c>
      <c r="C555" s="477">
        <v>2018</v>
      </c>
      <c r="D555" s="477" t="s">
        <v>1934</v>
      </c>
      <c r="E555" s="530">
        <v>186</v>
      </c>
      <c r="F555" s="530">
        <v>273</v>
      </c>
      <c r="G555" s="530">
        <v>100</v>
      </c>
      <c r="H555" s="530">
        <v>119</v>
      </c>
      <c r="I555" s="530">
        <v>59</v>
      </c>
      <c r="J555" s="530">
        <v>0</v>
      </c>
      <c r="K555" s="530">
        <v>0</v>
      </c>
      <c r="L555" s="530">
        <v>0</v>
      </c>
      <c r="M555" s="530">
        <v>0</v>
      </c>
      <c r="N555" s="530">
        <v>0</v>
      </c>
      <c r="O555" s="530">
        <v>0</v>
      </c>
      <c r="P555" s="530">
        <v>0</v>
      </c>
      <c r="Q555" s="530">
        <v>0</v>
      </c>
      <c r="R555" s="530">
        <v>0</v>
      </c>
      <c r="S555" s="530">
        <v>0</v>
      </c>
      <c r="T555" s="530">
        <v>0</v>
      </c>
      <c r="U555" s="530">
        <v>0</v>
      </c>
      <c r="V555" s="530">
        <v>0</v>
      </c>
      <c r="W555" s="530">
        <v>0</v>
      </c>
      <c r="X555" s="530">
        <v>0</v>
      </c>
      <c r="Y555" s="530">
        <v>0</v>
      </c>
      <c r="Z555" s="530">
        <v>0</v>
      </c>
      <c r="AA555" s="530">
        <v>0</v>
      </c>
      <c r="AB555" s="530">
        <v>0</v>
      </c>
      <c r="AC555" s="530">
        <v>284</v>
      </c>
      <c r="AD555" s="530">
        <v>121</v>
      </c>
      <c r="AE555" s="530">
        <v>123</v>
      </c>
      <c r="AF555" s="530">
        <v>167</v>
      </c>
      <c r="AG555" s="530">
        <v>104</v>
      </c>
      <c r="AH555" s="530">
        <v>38</v>
      </c>
      <c r="AI555" s="530">
        <v>40</v>
      </c>
      <c r="AJ555" s="530">
        <v>63</v>
      </c>
      <c r="AK555" s="530">
        <v>180</v>
      </c>
      <c r="AL555" s="530">
        <v>83</v>
      </c>
      <c r="AM555" s="530">
        <v>83</v>
      </c>
      <c r="AN555" s="530">
        <v>104</v>
      </c>
      <c r="AO555" s="530">
        <v>0</v>
      </c>
      <c r="AP555" s="530">
        <v>0</v>
      </c>
      <c r="AQ555" s="530">
        <v>0</v>
      </c>
      <c r="AR555" s="530">
        <v>0</v>
      </c>
      <c r="AS555" s="530">
        <v>0</v>
      </c>
      <c r="AT555" s="530">
        <v>0</v>
      </c>
      <c r="AU555" s="530">
        <v>0</v>
      </c>
      <c r="AV555" s="530">
        <v>0</v>
      </c>
      <c r="AW555" s="530">
        <v>0</v>
      </c>
      <c r="AX555" s="530">
        <v>0</v>
      </c>
      <c r="AY555" s="530">
        <v>0</v>
      </c>
      <c r="AZ555" s="530">
        <v>0</v>
      </c>
      <c r="BA555" s="530">
        <v>420</v>
      </c>
      <c r="BB555" s="530">
        <v>124</v>
      </c>
      <c r="BC555" s="530">
        <v>193</v>
      </c>
      <c r="BD555" s="530">
        <v>163</v>
      </c>
      <c r="BE555" s="530">
        <v>241</v>
      </c>
      <c r="BF555" s="530">
        <v>81</v>
      </c>
      <c r="BG555" s="530">
        <v>107</v>
      </c>
      <c r="BH555" s="530">
        <v>73</v>
      </c>
      <c r="BI555" s="530">
        <v>179</v>
      </c>
      <c r="BJ555" s="530">
        <v>43</v>
      </c>
      <c r="BK555" s="530">
        <v>86</v>
      </c>
      <c r="BL555" s="530">
        <v>90</v>
      </c>
      <c r="BM555" s="530">
        <v>0</v>
      </c>
      <c r="BN555" s="530">
        <v>0</v>
      </c>
      <c r="BO555" s="530">
        <v>0</v>
      </c>
      <c r="BP555" s="530">
        <v>0</v>
      </c>
      <c r="BQ555" s="530">
        <v>0</v>
      </c>
      <c r="BR555" s="530">
        <v>0</v>
      </c>
      <c r="BS555" s="530">
        <v>0</v>
      </c>
      <c r="BT555" s="530">
        <v>0</v>
      </c>
      <c r="BU555" s="530">
        <v>0</v>
      </c>
      <c r="BV555" s="530">
        <v>0</v>
      </c>
      <c r="BW555" s="530">
        <v>0</v>
      </c>
      <c r="BX555" s="530">
        <v>0</v>
      </c>
      <c r="BY555" s="530">
        <v>19</v>
      </c>
      <c r="BZ555" s="530">
        <v>43</v>
      </c>
      <c r="CA555" s="530">
        <v>0</v>
      </c>
    </row>
    <row r="556" spans="1:79" s="477" customFormat="1">
      <c r="A556" s="477" t="s">
        <v>139</v>
      </c>
      <c r="B556" s="477" t="s">
        <v>1918</v>
      </c>
      <c r="C556" s="477">
        <v>2019</v>
      </c>
      <c r="D556" s="477" t="s">
        <v>1934</v>
      </c>
      <c r="E556" s="530">
        <v>173</v>
      </c>
      <c r="F556" s="530">
        <v>288</v>
      </c>
      <c r="G556" s="530">
        <v>110</v>
      </c>
      <c r="H556" s="530">
        <v>126</v>
      </c>
      <c r="I556" s="530">
        <v>75</v>
      </c>
      <c r="J556" s="530">
        <v>0</v>
      </c>
      <c r="K556" s="530">
        <v>0</v>
      </c>
      <c r="L556" s="530">
        <v>0</v>
      </c>
      <c r="M556" s="530">
        <v>0</v>
      </c>
      <c r="N556" s="530">
        <v>0</v>
      </c>
      <c r="O556" s="530">
        <v>0</v>
      </c>
      <c r="P556" s="530">
        <v>0</v>
      </c>
      <c r="Q556" s="530">
        <v>0</v>
      </c>
      <c r="R556" s="530">
        <v>0</v>
      </c>
      <c r="S556" s="530">
        <v>0</v>
      </c>
      <c r="T556" s="530">
        <v>0</v>
      </c>
      <c r="U556" s="530">
        <v>0</v>
      </c>
      <c r="V556" s="530">
        <v>0</v>
      </c>
      <c r="W556" s="530">
        <v>0</v>
      </c>
      <c r="X556" s="530">
        <v>0</v>
      </c>
      <c r="Y556" s="530">
        <v>0</v>
      </c>
      <c r="Z556" s="530">
        <v>0</v>
      </c>
      <c r="AA556" s="530">
        <v>0</v>
      </c>
      <c r="AB556" s="530">
        <v>0</v>
      </c>
      <c r="AC556" s="530">
        <v>258</v>
      </c>
      <c r="AD556" s="530">
        <v>123</v>
      </c>
      <c r="AE556" s="530">
        <v>114</v>
      </c>
      <c r="AF556" s="530">
        <v>124</v>
      </c>
      <c r="AG556" s="530">
        <v>93</v>
      </c>
      <c r="AH556" s="530">
        <v>39</v>
      </c>
      <c r="AI556" s="530">
        <v>36</v>
      </c>
      <c r="AJ556" s="530">
        <v>43</v>
      </c>
      <c r="AK556" s="530">
        <v>165</v>
      </c>
      <c r="AL556" s="530">
        <v>84</v>
      </c>
      <c r="AM556" s="530">
        <v>78</v>
      </c>
      <c r="AN556" s="530">
        <v>81</v>
      </c>
      <c r="AO556" s="530">
        <v>0</v>
      </c>
      <c r="AP556" s="530">
        <v>0</v>
      </c>
      <c r="AQ556" s="530">
        <v>0</v>
      </c>
      <c r="AR556" s="530">
        <v>0</v>
      </c>
      <c r="AS556" s="530">
        <v>0</v>
      </c>
      <c r="AT556" s="530">
        <v>0</v>
      </c>
      <c r="AU556" s="530">
        <v>0</v>
      </c>
      <c r="AV556" s="530">
        <v>0</v>
      </c>
      <c r="AW556" s="530">
        <v>0</v>
      </c>
      <c r="AX556" s="530">
        <v>0</v>
      </c>
      <c r="AY556" s="530">
        <v>0</v>
      </c>
      <c r="AZ556" s="530">
        <v>0</v>
      </c>
      <c r="BA556" s="530">
        <v>409</v>
      </c>
      <c r="BB556" s="530">
        <v>147</v>
      </c>
      <c r="BC556" s="530">
        <v>188</v>
      </c>
      <c r="BD556" s="530">
        <v>165</v>
      </c>
      <c r="BE556" s="530">
        <v>240</v>
      </c>
      <c r="BF556" s="530">
        <v>94</v>
      </c>
      <c r="BG556" s="530">
        <v>117</v>
      </c>
      <c r="BH556" s="530">
        <v>79</v>
      </c>
      <c r="BI556" s="530">
        <v>169</v>
      </c>
      <c r="BJ556" s="530">
        <v>53</v>
      </c>
      <c r="BK556" s="530">
        <v>71</v>
      </c>
      <c r="BL556" s="530">
        <v>86</v>
      </c>
      <c r="BM556" s="530">
        <v>0</v>
      </c>
      <c r="BN556" s="530">
        <v>0</v>
      </c>
      <c r="BO556" s="530">
        <v>0</v>
      </c>
      <c r="BP556" s="530">
        <v>0</v>
      </c>
      <c r="BQ556" s="530">
        <v>0</v>
      </c>
      <c r="BR556" s="530">
        <v>0</v>
      </c>
      <c r="BS556" s="530">
        <v>0</v>
      </c>
      <c r="BT556" s="530">
        <v>0</v>
      </c>
      <c r="BU556" s="530">
        <v>0</v>
      </c>
      <c r="BV556" s="530">
        <v>0</v>
      </c>
      <c r="BW556" s="530">
        <v>0</v>
      </c>
      <c r="BX556" s="530">
        <v>0</v>
      </c>
      <c r="BY556" s="530">
        <v>15</v>
      </c>
      <c r="BZ556" s="530">
        <v>63</v>
      </c>
      <c r="CA556" s="530">
        <v>0</v>
      </c>
    </row>
    <row r="557" spans="1:79" s="477" customFormat="1">
      <c r="A557" s="477" t="s">
        <v>139</v>
      </c>
      <c r="B557" s="477" t="s">
        <v>1918</v>
      </c>
      <c r="C557" s="477">
        <v>2020</v>
      </c>
      <c r="D557" s="477" t="s">
        <v>1934</v>
      </c>
      <c r="E557" s="530">
        <v>199</v>
      </c>
      <c r="F557" s="530">
        <v>253</v>
      </c>
      <c r="G557" s="530">
        <v>102</v>
      </c>
      <c r="H557" s="530">
        <v>109</v>
      </c>
      <c r="I557" s="530">
        <v>71</v>
      </c>
      <c r="J557" s="530">
        <v>0</v>
      </c>
      <c r="K557" s="530">
        <v>0</v>
      </c>
      <c r="L557" s="530">
        <v>0</v>
      </c>
      <c r="M557" s="530">
        <v>0</v>
      </c>
      <c r="N557" s="530">
        <v>112</v>
      </c>
      <c r="O557" s="530">
        <v>34</v>
      </c>
      <c r="P557" s="530">
        <v>78</v>
      </c>
      <c r="Q557" s="530">
        <v>97</v>
      </c>
      <c r="R557" s="530">
        <v>0</v>
      </c>
      <c r="S557" s="530">
        <v>0</v>
      </c>
      <c r="T557" s="530">
        <v>0</v>
      </c>
      <c r="U557" s="530">
        <v>84</v>
      </c>
      <c r="V557" s="530">
        <v>0</v>
      </c>
      <c r="W557" s="530">
        <v>0</v>
      </c>
      <c r="X557" s="530">
        <v>0</v>
      </c>
      <c r="Y557" s="530">
        <v>13</v>
      </c>
      <c r="Z557" s="530">
        <v>0</v>
      </c>
      <c r="AA557" s="530">
        <v>0</v>
      </c>
      <c r="AB557" s="530">
        <v>0</v>
      </c>
      <c r="AC557" s="530">
        <v>217</v>
      </c>
      <c r="AD557" s="530">
        <v>80</v>
      </c>
      <c r="AE557" s="530">
        <v>100</v>
      </c>
      <c r="AF557" s="530">
        <v>98</v>
      </c>
      <c r="AG557" s="530">
        <v>96</v>
      </c>
      <c r="AH557" s="530">
        <v>35</v>
      </c>
      <c r="AI557" s="530">
        <v>38</v>
      </c>
      <c r="AJ557" s="530">
        <v>48</v>
      </c>
      <c r="AK557" s="530">
        <v>121</v>
      </c>
      <c r="AL557" s="530">
        <v>45</v>
      </c>
      <c r="AM557" s="530">
        <v>62</v>
      </c>
      <c r="AN557" s="530">
        <v>50</v>
      </c>
      <c r="AO557" s="530">
        <v>0</v>
      </c>
      <c r="AP557" s="530">
        <v>0</v>
      </c>
      <c r="AQ557" s="530">
        <v>0</v>
      </c>
      <c r="AR557" s="530">
        <v>0</v>
      </c>
      <c r="AS557" s="530">
        <v>0</v>
      </c>
      <c r="AT557" s="530">
        <v>0</v>
      </c>
      <c r="AU557" s="530">
        <v>0</v>
      </c>
      <c r="AV557" s="530">
        <v>0</v>
      </c>
      <c r="AW557" s="530">
        <v>0</v>
      </c>
      <c r="AX557" s="530">
        <v>0</v>
      </c>
      <c r="AY557" s="530">
        <v>0</v>
      </c>
      <c r="AZ557" s="530">
        <v>0</v>
      </c>
      <c r="BA557" s="530">
        <v>370</v>
      </c>
      <c r="BB557" s="530">
        <v>124</v>
      </c>
      <c r="BC557" s="530">
        <v>181</v>
      </c>
      <c r="BD557" s="530">
        <v>151</v>
      </c>
      <c r="BE557" s="530">
        <v>223</v>
      </c>
      <c r="BF557" s="530">
        <v>81</v>
      </c>
      <c r="BG557" s="530">
        <v>104</v>
      </c>
      <c r="BH557" s="530">
        <v>82</v>
      </c>
      <c r="BI557" s="530">
        <v>147</v>
      </c>
      <c r="BJ557" s="530">
        <v>43</v>
      </c>
      <c r="BK557" s="530">
        <v>77</v>
      </c>
      <c r="BL557" s="530">
        <v>69</v>
      </c>
      <c r="BM557" s="530">
        <v>0</v>
      </c>
      <c r="BN557" s="530">
        <v>0</v>
      </c>
      <c r="BO557" s="530">
        <v>0</v>
      </c>
      <c r="BP557" s="530">
        <v>0</v>
      </c>
      <c r="BQ557" s="530">
        <v>0</v>
      </c>
      <c r="BR557" s="530">
        <v>0</v>
      </c>
      <c r="BS557" s="530">
        <v>0</v>
      </c>
      <c r="BT557" s="530">
        <v>0</v>
      </c>
      <c r="BU557" s="530">
        <v>0</v>
      </c>
      <c r="BV557" s="530">
        <v>0</v>
      </c>
      <c r="BW557" s="530">
        <v>0</v>
      </c>
      <c r="BX557" s="530">
        <v>0</v>
      </c>
      <c r="BY557" s="530">
        <v>11</v>
      </c>
      <c r="BZ557" s="530">
        <v>51</v>
      </c>
      <c r="CA557" s="530">
        <v>0</v>
      </c>
    </row>
    <row r="558" spans="1:79" s="477" customFormat="1">
      <c r="A558" s="477" t="s">
        <v>139</v>
      </c>
      <c r="B558" s="477" t="s">
        <v>1918</v>
      </c>
      <c r="C558" s="477">
        <v>2021</v>
      </c>
      <c r="D558" s="477" t="s">
        <v>1934</v>
      </c>
      <c r="E558" s="530">
        <v>131</v>
      </c>
      <c r="F558" s="530">
        <v>272</v>
      </c>
      <c r="G558" s="530">
        <v>87</v>
      </c>
      <c r="H558" s="530">
        <v>105</v>
      </c>
      <c r="I558" s="530">
        <v>86</v>
      </c>
      <c r="J558" s="530">
        <v>0</v>
      </c>
      <c r="K558" s="530">
        <v>0</v>
      </c>
      <c r="L558" s="530">
        <v>0</v>
      </c>
      <c r="M558" s="530">
        <v>0</v>
      </c>
      <c r="N558" s="530">
        <v>130</v>
      </c>
      <c r="O558" s="530">
        <v>45</v>
      </c>
      <c r="P558" s="530">
        <v>85</v>
      </c>
      <c r="Q558" s="530">
        <v>70</v>
      </c>
      <c r="R558" s="530">
        <v>0</v>
      </c>
      <c r="S558" s="530">
        <v>0</v>
      </c>
      <c r="T558" s="530">
        <v>0</v>
      </c>
      <c r="U558" s="530">
        <v>66</v>
      </c>
      <c r="V558" s="530">
        <v>0</v>
      </c>
      <c r="W558" s="530">
        <v>0</v>
      </c>
      <c r="X558" s="530">
        <v>0</v>
      </c>
      <c r="Y558" s="530">
        <v>4</v>
      </c>
      <c r="Z558" s="530">
        <v>0</v>
      </c>
      <c r="AA558" s="530">
        <v>0</v>
      </c>
      <c r="AB558" s="530">
        <v>0</v>
      </c>
      <c r="AC558" s="530">
        <v>218</v>
      </c>
      <c r="AD558" s="530">
        <v>82</v>
      </c>
      <c r="AE558" s="530">
        <v>89</v>
      </c>
      <c r="AF558" s="530">
        <v>110</v>
      </c>
      <c r="AG558" s="530">
        <v>82</v>
      </c>
      <c r="AH558" s="530">
        <v>34</v>
      </c>
      <c r="AI558" s="530">
        <v>30</v>
      </c>
      <c r="AJ558" s="530">
        <v>42</v>
      </c>
      <c r="AK558" s="530">
        <v>136</v>
      </c>
      <c r="AL558" s="530">
        <v>48</v>
      </c>
      <c r="AM558" s="530">
        <v>59</v>
      </c>
      <c r="AN558" s="530">
        <v>68</v>
      </c>
      <c r="AO558" s="530">
        <v>0</v>
      </c>
      <c r="AP558" s="530">
        <v>0</v>
      </c>
      <c r="AQ558" s="530">
        <v>0</v>
      </c>
      <c r="AR558" s="530">
        <v>0</v>
      </c>
      <c r="AS558" s="530">
        <v>0</v>
      </c>
      <c r="AT558" s="530">
        <v>0</v>
      </c>
      <c r="AU558" s="530">
        <v>0</v>
      </c>
      <c r="AV558" s="530">
        <v>0</v>
      </c>
      <c r="AW558" s="530">
        <v>0</v>
      </c>
      <c r="AX558" s="530">
        <v>0</v>
      </c>
      <c r="AY558" s="530">
        <v>0</v>
      </c>
      <c r="AZ558" s="530">
        <v>0</v>
      </c>
      <c r="BA558" s="530">
        <v>369</v>
      </c>
      <c r="BB558" s="530">
        <v>119</v>
      </c>
      <c r="BC558" s="530">
        <v>177</v>
      </c>
      <c r="BD558" s="530">
        <v>128</v>
      </c>
      <c r="BE558" s="530">
        <v>231</v>
      </c>
      <c r="BF558" s="530">
        <v>82</v>
      </c>
      <c r="BG558" s="530">
        <v>115</v>
      </c>
      <c r="BH558" s="530">
        <v>73</v>
      </c>
      <c r="BI558" s="530">
        <v>138</v>
      </c>
      <c r="BJ558" s="530">
        <v>37</v>
      </c>
      <c r="BK558" s="530">
        <v>62</v>
      </c>
      <c r="BL558" s="530">
        <v>55</v>
      </c>
      <c r="BM558" s="530">
        <v>0</v>
      </c>
      <c r="BN558" s="530">
        <v>0</v>
      </c>
      <c r="BO558" s="530">
        <v>0</v>
      </c>
      <c r="BP558" s="530">
        <v>0</v>
      </c>
      <c r="BQ558" s="530">
        <v>0</v>
      </c>
      <c r="BR558" s="530">
        <v>0</v>
      </c>
      <c r="BS558" s="530">
        <v>0</v>
      </c>
      <c r="BT558" s="530">
        <v>0</v>
      </c>
      <c r="BU558" s="530">
        <v>0</v>
      </c>
      <c r="BV558" s="530">
        <v>0</v>
      </c>
      <c r="BW558" s="530">
        <v>0</v>
      </c>
      <c r="BX558" s="530">
        <v>0</v>
      </c>
      <c r="BY558" s="530">
        <v>19</v>
      </c>
      <c r="BZ558" s="530">
        <v>53</v>
      </c>
      <c r="CA558" s="530">
        <v>0</v>
      </c>
    </row>
    <row r="559" spans="1:79" s="477" customFormat="1">
      <c r="A559" s="477" t="s">
        <v>139</v>
      </c>
      <c r="B559" s="477" t="s">
        <v>1918</v>
      </c>
      <c r="C559" s="477">
        <v>2022</v>
      </c>
      <c r="D559" s="477" t="s">
        <v>1934</v>
      </c>
      <c r="E559" s="530">
        <v>147</v>
      </c>
      <c r="F559" s="530">
        <v>229</v>
      </c>
      <c r="G559" s="530">
        <v>83</v>
      </c>
      <c r="H559" s="530">
        <v>100</v>
      </c>
      <c r="I559" s="530">
        <v>53</v>
      </c>
      <c r="J559" s="530">
        <v>0</v>
      </c>
      <c r="K559" s="530">
        <v>0</v>
      </c>
      <c r="L559" s="530">
        <v>0</v>
      </c>
      <c r="M559" s="530">
        <v>0</v>
      </c>
      <c r="N559" s="530">
        <v>125</v>
      </c>
      <c r="O559" s="530">
        <v>39</v>
      </c>
      <c r="P559" s="530">
        <v>86</v>
      </c>
      <c r="Q559" s="530">
        <v>75</v>
      </c>
      <c r="R559" s="530">
        <v>0</v>
      </c>
      <c r="S559" s="530">
        <v>0</v>
      </c>
      <c r="T559" s="530">
        <v>0</v>
      </c>
      <c r="U559" s="530">
        <v>65</v>
      </c>
      <c r="V559" s="530">
        <v>0</v>
      </c>
      <c r="W559" s="530">
        <v>0</v>
      </c>
      <c r="X559" s="530">
        <v>0</v>
      </c>
      <c r="Y559" s="530">
        <v>10</v>
      </c>
      <c r="Z559" s="530">
        <v>0</v>
      </c>
      <c r="AA559" s="530">
        <v>0</v>
      </c>
      <c r="AB559" s="530">
        <v>0</v>
      </c>
      <c r="AC559" s="530">
        <v>240</v>
      </c>
      <c r="AD559" s="530">
        <v>94</v>
      </c>
      <c r="AE559" s="530">
        <v>115</v>
      </c>
      <c r="AF559" s="530">
        <v>111</v>
      </c>
      <c r="AG559" s="530">
        <v>92</v>
      </c>
      <c r="AH559" s="530">
        <v>46</v>
      </c>
      <c r="AI559" s="530">
        <v>41</v>
      </c>
      <c r="AJ559" s="530">
        <v>36</v>
      </c>
      <c r="AK559" s="530">
        <v>148</v>
      </c>
      <c r="AL559" s="530">
        <v>48</v>
      </c>
      <c r="AM559" s="530">
        <v>74</v>
      </c>
      <c r="AN559" s="530">
        <v>75</v>
      </c>
      <c r="AO559" s="530">
        <v>0</v>
      </c>
      <c r="AP559" s="530">
        <v>0</v>
      </c>
      <c r="AQ559" s="530">
        <v>0</v>
      </c>
      <c r="AR559" s="530">
        <v>0</v>
      </c>
      <c r="AS559" s="530">
        <v>0</v>
      </c>
      <c r="AT559" s="530">
        <v>0</v>
      </c>
      <c r="AU559" s="530">
        <v>0</v>
      </c>
      <c r="AV559" s="530">
        <v>0</v>
      </c>
      <c r="AW559" s="530">
        <v>0</v>
      </c>
      <c r="AX559" s="530">
        <v>0</v>
      </c>
      <c r="AY559" s="530">
        <v>0</v>
      </c>
      <c r="AZ559" s="530">
        <v>0</v>
      </c>
      <c r="BA559" s="530">
        <v>343</v>
      </c>
      <c r="BB559" s="530">
        <v>98</v>
      </c>
      <c r="BC559" s="530">
        <v>167</v>
      </c>
      <c r="BD559" s="530">
        <v>144</v>
      </c>
      <c r="BE559" s="530">
        <v>204</v>
      </c>
      <c r="BF559" s="530">
        <v>70</v>
      </c>
      <c r="BG559" s="530">
        <v>97</v>
      </c>
      <c r="BH559" s="530">
        <v>66</v>
      </c>
      <c r="BI559" s="530">
        <v>139</v>
      </c>
      <c r="BJ559" s="530">
        <v>28</v>
      </c>
      <c r="BK559" s="530">
        <v>70</v>
      </c>
      <c r="BL559" s="530">
        <v>78</v>
      </c>
      <c r="BM559" s="530">
        <v>0</v>
      </c>
      <c r="BN559" s="530">
        <v>0</v>
      </c>
      <c r="BO559" s="530">
        <v>0</v>
      </c>
      <c r="BP559" s="530">
        <v>0</v>
      </c>
      <c r="BQ559" s="530">
        <v>0</v>
      </c>
      <c r="BR559" s="530">
        <v>0</v>
      </c>
      <c r="BS559" s="530">
        <v>0</v>
      </c>
      <c r="BT559" s="530">
        <v>0</v>
      </c>
      <c r="BU559" s="530">
        <v>0</v>
      </c>
      <c r="BV559" s="530">
        <v>0</v>
      </c>
      <c r="BW559" s="530">
        <v>0</v>
      </c>
      <c r="BX559" s="530">
        <v>0</v>
      </c>
      <c r="BY559" s="530">
        <v>19</v>
      </c>
      <c r="BZ559" s="530">
        <v>49</v>
      </c>
      <c r="CA559" s="530">
        <v>0</v>
      </c>
    </row>
    <row r="560" spans="1:79" s="477" customFormat="1">
      <c r="A560" s="477" t="s">
        <v>139</v>
      </c>
      <c r="B560" s="477" t="s">
        <v>1918</v>
      </c>
      <c r="C560" s="477">
        <v>2023</v>
      </c>
      <c r="D560" s="477" t="s">
        <v>1934</v>
      </c>
      <c r="E560" s="530">
        <v>195</v>
      </c>
      <c r="F560" s="530">
        <v>210</v>
      </c>
      <c r="G560" s="530">
        <v>68</v>
      </c>
      <c r="H560" s="530">
        <v>94</v>
      </c>
      <c r="I560" s="530">
        <v>62</v>
      </c>
      <c r="J560" s="530">
        <v>2</v>
      </c>
      <c r="K560" s="530">
        <v>1</v>
      </c>
      <c r="L560" s="530">
        <v>0</v>
      </c>
      <c r="M560" s="530">
        <v>0</v>
      </c>
      <c r="N560" s="530">
        <v>325</v>
      </c>
      <c r="O560" s="530">
        <v>13</v>
      </c>
      <c r="P560" s="530">
        <v>312</v>
      </c>
      <c r="Q560" s="530">
        <v>100</v>
      </c>
      <c r="R560" s="530">
        <v>56</v>
      </c>
      <c r="S560" s="530">
        <v>59</v>
      </c>
      <c r="T560" s="530">
        <v>36</v>
      </c>
      <c r="U560" s="530">
        <v>84</v>
      </c>
      <c r="V560" s="530">
        <v>47</v>
      </c>
      <c r="W560" s="530">
        <v>50</v>
      </c>
      <c r="X560" s="530">
        <v>30</v>
      </c>
      <c r="Y560" s="530">
        <v>16</v>
      </c>
      <c r="Z560" s="530">
        <v>9</v>
      </c>
      <c r="AA560" s="530">
        <v>9</v>
      </c>
      <c r="AB560" s="530">
        <v>6</v>
      </c>
      <c r="AC560" s="530">
        <v>285</v>
      </c>
      <c r="AD560" s="530">
        <v>97</v>
      </c>
      <c r="AE560" s="530">
        <v>133</v>
      </c>
      <c r="AF560" s="530">
        <v>128</v>
      </c>
      <c r="AG560" s="530">
        <v>133</v>
      </c>
      <c r="AH560" s="530">
        <v>54</v>
      </c>
      <c r="AI560" s="530">
        <v>50</v>
      </c>
      <c r="AJ560" s="530">
        <v>56</v>
      </c>
      <c r="AK560" s="530">
        <v>152</v>
      </c>
      <c r="AL560" s="530">
        <v>43</v>
      </c>
      <c r="AM560" s="530">
        <v>83</v>
      </c>
      <c r="AN560" s="530">
        <v>72</v>
      </c>
      <c r="AO560" s="530">
        <v>0</v>
      </c>
      <c r="AP560" s="530">
        <v>0</v>
      </c>
      <c r="AQ560" s="530">
        <v>0</v>
      </c>
      <c r="AR560" s="530">
        <v>0</v>
      </c>
      <c r="AS560" s="530">
        <v>0</v>
      </c>
      <c r="AT560" s="530">
        <v>0</v>
      </c>
      <c r="AU560" s="530">
        <v>0</v>
      </c>
      <c r="AV560" s="530">
        <v>0</v>
      </c>
      <c r="AW560" s="530">
        <v>0</v>
      </c>
      <c r="AX560" s="530">
        <v>0</v>
      </c>
      <c r="AY560" s="530">
        <v>0</v>
      </c>
      <c r="AZ560" s="530">
        <v>0</v>
      </c>
      <c r="BA560" s="530">
        <v>346</v>
      </c>
      <c r="BB560" s="530">
        <v>104</v>
      </c>
      <c r="BC560" s="530">
        <v>176</v>
      </c>
      <c r="BD560" s="530">
        <v>113</v>
      </c>
      <c r="BE560" s="530">
        <v>200</v>
      </c>
      <c r="BF560" s="530">
        <v>78</v>
      </c>
      <c r="BG560" s="530">
        <v>97</v>
      </c>
      <c r="BH560" s="530">
        <v>63</v>
      </c>
      <c r="BI560" s="530">
        <v>146</v>
      </c>
      <c r="BJ560" s="530">
        <v>26</v>
      </c>
      <c r="BK560" s="530">
        <v>79</v>
      </c>
      <c r="BL560" s="530">
        <v>50</v>
      </c>
      <c r="BM560" s="530">
        <v>0</v>
      </c>
      <c r="BN560" s="530">
        <v>0</v>
      </c>
      <c r="BO560" s="530">
        <v>0</v>
      </c>
      <c r="BP560" s="530">
        <v>0</v>
      </c>
      <c r="BQ560" s="530">
        <v>0</v>
      </c>
      <c r="BR560" s="530">
        <v>0</v>
      </c>
      <c r="BS560" s="530">
        <v>0</v>
      </c>
      <c r="BT560" s="530">
        <v>0</v>
      </c>
      <c r="BU560" s="530">
        <v>0</v>
      </c>
      <c r="BV560" s="530">
        <v>0</v>
      </c>
      <c r="BW560" s="530">
        <v>0</v>
      </c>
      <c r="BX560" s="530">
        <v>0</v>
      </c>
      <c r="BY560" s="530">
        <v>23</v>
      </c>
      <c r="BZ560" s="530">
        <v>49</v>
      </c>
      <c r="CA560" s="530">
        <v>0</v>
      </c>
    </row>
    <row r="561" spans="1:79" s="477" customFormat="1">
      <c r="A561" s="477" t="s">
        <v>139</v>
      </c>
      <c r="B561" s="477" t="s">
        <v>1918</v>
      </c>
      <c r="C561" s="477">
        <v>2024</v>
      </c>
      <c r="D561" s="477" t="s">
        <v>1934</v>
      </c>
      <c r="E561" s="530">
        <v>190</v>
      </c>
      <c r="F561" s="530">
        <v>197</v>
      </c>
      <c r="G561" s="530">
        <v>77</v>
      </c>
      <c r="H561" s="530">
        <v>98</v>
      </c>
      <c r="I561" s="530">
        <v>49</v>
      </c>
      <c r="J561" s="530">
        <v>0</v>
      </c>
      <c r="K561" s="530">
        <v>0</v>
      </c>
      <c r="L561" s="530">
        <v>0</v>
      </c>
      <c r="M561" s="530">
        <v>0</v>
      </c>
      <c r="N561" s="530">
        <v>396</v>
      </c>
      <c r="O561" s="530">
        <v>39</v>
      </c>
      <c r="P561" s="530">
        <v>357</v>
      </c>
      <c r="Q561" s="530">
        <v>83</v>
      </c>
      <c r="R561" s="530">
        <v>39</v>
      </c>
      <c r="S561" s="530">
        <v>47</v>
      </c>
      <c r="T561" s="530">
        <v>39</v>
      </c>
      <c r="U561" s="530">
        <v>16</v>
      </c>
      <c r="V561" s="530">
        <v>4</v>
      </c>
      <c r="W561" s="530">
        <v>8</v>
      </c>
      <c r="X561" s="530">
        <v>4</v>
      </c>
      <c r="Y561" s="530">
        <v>67</v>
      </c>
      <c r="Z561" s="530">
        <v>35</v>
      </c>
      <c r="AA561" s="530">
        <v>39</v>
      </c>
      <c r="AB561" s="530">
        <v>35</v>
      </c>
      <c r="AC561" s="530">
        <v>218</v>
      </c>
      <c r="AD561" s="530">
        <v>71</v>
      </c>
      <c r="AE561" s="530">
        <v>104</v>
      </c>
      <c r="AF561" s="530">
        <v>96</v>
      </c>
      <c r="AG561" s="530">
        <v>89</v>
      </c>
      <c r="AH561" s="530">
        <v>38</v>
      </c>
      <c r="AI561" s="530">
        <v>34</v>
      </c>
      <c r="AJ561" s="530">
        <v>23</v>
      </c>
      <c r="AK561" s="530">
        <v>129</v>
      </c>
      <c r="AL561" s="530">
        <v>33</v>
      </c>
      <c r="AM561" s="530">
        <v>70</v>
      </c>
      <c r="AN561" s="530">
        <v>73</v>
      </c>
      <c r="AO561" s="530">
        <v>0</v>
      </c>
      <c r="AP561" s="530">
        <v>0</v>
      </c>
      <c r="AQ561" s="530">
        <v>0</v>
      </c>
      <c r="AR561" s="530">
        <v>0</v>
      </c>
      <c r="AS561" s="530">
        <v>0</v>
      </c>
      <c r="AT561" s="530">
        <v>0</v>
      </c>
      <c r="AU561" s="530">
        <v>0</v>
      </c>
      <c r="AV561" s="530">
        <v>0</v>
      </c>
      <c r="AW561" s="530">
        <v>0</v>
      </c>
      <c r="AX561" s="530">
        <v>0</v>
      </c>
      <c r="AY561" s="530">
        <v>0</v>
      </c>
      <c r="AZ561" s="530">
        <v>0</v>
      </c>
      <c r="BA561" s="530">
        <v>349</v>
      </c>
      <c r="BB561" s="530">
        <v>100</v>
      </c>
      <c r="BC561" s="530">
        <v>175</v>
      </c>
      <c r="BD561" s="530">
        <v>138</v>
      </c>
      <c r="BE561" s="530">
        <v>209</v>
      </c>
      <c r="BF561" s="530">
        <v>71</v>
      </c>
      <c r="BG561" s="530">
        <v>98</v>
      </c>
      <c r="BH561" s="530">
        <v>62</v>
      </c>
      <c r="BI561" s="530">
        <v>140</v>
      </c>
      <c r="BJ561" s="530">
        <v>29</v>
      </c>
      <c r="BK561" s="530">
        <v>77</v>
      </c>
      <c r="BL561" s="530">
        <v>76</v>
      </c>
      <c r="BM561" s="530">
        <v>0</v>
      </c>
      <c r="BN561" s="530">
        <v>0</v>
      </c>
      <c r="BO561" s="530">
        <v>0</v>
      </c>
      <c r="BP561" s="530">
        <v>0</v>
      </c>
      <c r="BQ561" s="530">
        <v>0</v>
      </c>
      <c r="BR561" s="530">
        <v>0</v>
      </c>
      <c r="BS561" s="530">
        <v>0</v>
      </c>
      <c r="BT561" s="530">
        <v>0</v>
      </c>
      <c r="BU561" s="530">
        <v>0</v>
      </c>
      <c r="BV561" s="530">
        <v>0</v>
      </c>
      <c r="BW561" s="530">
        <v>0</v>
      </c>
      <c r="BX561" s="530">
        <v>0</v>
      </c>
      <c r="BY561" s="530">
        <v>17</v>
      </c>
      <c r="BZ561" s="530">
        <v>47</v>
      </c>
      <c r="CA561" s="530">
        <v>0</v>
      </c>
    </row>
    <row r="562" spans="1:79" s="477" customFormat="1">
      <c r="A562" s="477" t="s">
        <v>139</v>
      </c>
      <c r="B562" s="477" t="s">
        <v>1918</v>
      </c>
      <c r="C562" s="477">
        <v>2025</v>
      </c>
      <c r="D562" s="477" t="s">
        <v>1935</v>
      </c>
      <c r="E562" s="530">
        <v>175</v>
      </c>
      <c r="F562" s="530">
        <v>199</v>
      </c>
      <c r="G562" s="530">
        <v>72</v>
      </c>
      <c r="H562" s="530">
        <v>87</v>
      </c>
      <c r="I562" s="530">
        <v>53</v>
      </c>
      <c r="J562" s="530">
        <v>0</v>
      </c>
      <c r="K562" s="530">
        <v>0</v>
      </c>
      <c r="L562" s="530">
        <v>0</v>
      </c>
      <c r="M562" s="530">
        <v>0</v>
      </c>
      <c r="N562" s="530">
        <v>396</v>
      </c>
      <c r="O562" s="530">
        <v>87</v>
      </c>
      <c r="P562" s="530">
        <v>309</v>
      </c>
      <c r="Q562" s="530">
        <v>86</v>
      </c>
      <c r="R562" s="530">
        <v>44</v>
      </c>
      <c r="S562" s="530">
        <v>50</v>
      </c>
      <c r="T562" s="530">
        <v>36</v>
      </c>
      <c r="U562" s="530">
        <v>64</v>
      </c>
      <c r="V562" s="530">
        <v>21</v>
      </c>
      <c r="W562" s="530">
        <v>25</v>
      </c>
      <c r="X562" s="530">
        <v>17</v>
      </c>
      <c r="Y562" s="530">
        <v>22</v>
      </c>
      <c r="Z562" s="530">
        <v>23</v>
      </c>
      <c r="AA562" s="530">
        <v>25</v>
      </c>
      <c r="AB562" s="530">
        <v>19</v>
      </c>
      <c r="AC562" s="530">
        <v>246</v>
      </c>
      <c r="AD562" s="530">
        <v>95</v>
      </c>
      <c r="AE562" s="530">
        <v>111</v>
      </c>
      <c r="AF562" s="530">
        <v>119</v>
      </c>
      <c r="AG562" s="530">
        <v>99</v>
      </c>
      <c r="AH562" s="530">
        <v>42</v>
      </c>
      <c r="AI562" s="530">
        <v>38</v>
      </c>
      <c r="AJ562" s="530">
        <v>44</v>
      </c>
      <c r="AK562" s="530">
        <v>147</v>
      </c>
      <c r="AL562" s="530">
        <v>53</v>
      </c>
      <c r="AM562" s="530">
        <v>73</v>
      </c>
      <c r="AN562" s="530">
        <v>75</v>
      </c>
      <c r="AO562" s="530">
        <v>0</v>
      </c>
      <c r="AP562" s="530">
        <v>0</v>
      </c>
      <c r="AQ562" s="530">
        <v>0</v>
      </c>
      <c r="AR562" s="530">
        <v>0</v>
      </c>
      <c r="AS562" s="530">
        <v>0</v>
      </c>
      <c r="AT562" s="530">
        <v>0</v>
      </c>
      <c r="AU562" s="530">
        <v>0</v>
      </c>
      <c r="AV562" s="530">
        <v>0</v>
      </c>
      <c r="AW562" s="530">
        <v>0</v>
      </c>
      <c r="AX562" s="530">
        <v>0</v>
      </c>
      <c r="AY562" s="530">
        <v>0</v>
      </c>
      <c r="AZ562" s="530">
        <v>0</v>
      </c>
      <c r="BA562" s="530">
        <v>350</v>
      </c>
      <c r="BB562" s="530">
        <v>109</v>
      </c>
      <c r="BC562" s="530">
        <v>169</v>
      </c>
      <c r="BD562" s="530">
        <v>134</v>
      </c>
      <c r="BE562" s="530">
        <v>208</v>
      </c>
      <c r="BF562" s="530">
        <v>75</v>
      </c>
      <c r="BG562" s="530">
        <v>99</v>
      </c>
      <c r="BH562" s="530">
        <v>67</v>
      </c>
      <c r="BI562" s="530">
        <v>142</v>
      </c>
      <c r="BJ562" s="530">
        <v>34</v>
      </c>
      <c r="BK562" s="530">
        <v>70</v>
      </c>
      <c r="BL562" s="530">
        <v>67</v>
      </c>
      <c r="BM562" s="530">
        <v>0</v>
      </c>
      <c r="BN562" s="530">
        <v>0</v>
      </c>
      <c r="BO562" s="530">
        <v>0</v>
      </c>
      <c r="BP562" s="530">
        <v>0</v>
      </c>
      <c r="BQ562" s="530">
        <v>0</v>
      </c>
      <c r="BR562" s="530">
        <v>0</v>
      </c>
      <c r="BS562" s="530">
        <v>0</v>
      </c>
      <c r="BT562" s="530">
        <v>0</v>
      </c>
      <c r="BU562" s="530">
        <v>0</v>
      </c>
      <c r="BV562" s="530">
        <v>0</v>
      </c>
      <c r="BW562" s="530">
        <v>0</v>
      </c>
      <c r="BX562" s="530">
        <v>0</v>
      </c>
      <c r="BY562" s="530">
        <v>18</v>
      </c>
      <c r="BZ562" s="530">
        <v>51</v>
      </c>
      <c r="CA562" s="530">
        <v>0</v>
      </c>
    </row>
    <row r="563" spans="1:79" s="477" customFormat="1">
      <c r="A563" s="477" t="s">
        <v>139</v>
      </c>
      <c r="B563" s="477" t="s">
        <v>1918</v>
      </c>
      <c r="C563" s="477">
        <v>2026</v>
      </c>
      <c r="D563" s="477" t="s">
        <v>1935</v>
      </c>
      <c r="E563" s="530">
        <v>175</v>
      </c>
      <c r="F563" s="530">
        <v>200</v>
      </c>
      <c r="G563" s="530">
        <v>73</v>
      </c>
      <c r="H563" s="530">
        <v>88</v>
      </c>
      <c r="I563" s="530">
        <v>53</v>
      </c>
      <c r="J563" s="530">
        <v>0</v>
      </c>
      <c r="K563" s="530">
        <v>0</v>
      </c>
      <c r="L563" s="530">
        <v>0</v>
      </c>
      <c r="M563" s="530">
        <v>0</v>
      </c>
      <c r="N563" s="530">
        <v>396</v>
      </c>
      <c r="O563" s="530">
        <v>87</v>
      </c>
      <c r="P563" s="530">
        <v>309</v>
      </c>
      <c r="Q563" s="530">
        <v>86</v>
      </c>
      <c r="R563" s="530">
        <v>44</v>
      </c>
      <c r="S563" s="530">
        <v>50</v>
      </c>
      <c r="T563" s="530">
        <v>36</v>
      </c>
      <c r="U563" s="530">
        <v>64</v>
      </c>
      <c r="V563" s="530">
        <v>21</v>
      </c>
      <c r="W563" s="530">
        <v>25</v>
      </c>
      <c r="X563" s="530">
        <v>17</v>
      </c>
      <c r="Y563" s="530">
        <v>22</v>
      </c>
      <c r="Z563" s="530">
        <v>23</v>
      </c>
      <c r="AA563" s="530">
        <v>25</v>
      </c>
      <c r="AB563" s="530">
        <v>19</v>
      </c>
      <c r="AC563" s="530">
        <v>246</v>
      </c>
      <c r="AD563" s="530">
        <v>95</v>
      </c>
      <c r="AE563" s="530">
        <v>111</v>
      </c>
      <c r="AF563" s="530">
        <v>119</v>
      </c>
      <c r="AG563" s="530">
        <v>99</v>
      </c>
      <c r="AH563" s="530">
        <v>42</v>
      </c>
      <c r="AI563" s="530">
        <v>38</v>
      </c>
      <c r="AJ563" s="530">
        <v>44</v>
      </c>
      <c r="AK563" s="530">
        <v>147</v>
      </c>
      <c r="AL563" s="530">
        <v>53</v>
      </c>
      <c r="AM563" s="530">
        <v>73</v>
      </c>
      <c r="AN563" s="530">
        <v>75</v>
      </c>
      <c r="AO563" s="530">
        <v>0</v>
      </c>
      <c r="AP563" s="530">
        <v>0</v>
      </c>
      <c r="AQ563" s="530">
        <v>0</v>
      </c>
      <c r="AR563" s="530">
        <v>0</v>
      </c>
      <c r="AS563" s="530">
        <v>0</v>
      </c>
      <c r="AT563" s="530">
        <v>0</v>
      </c>
      <c r="AU563" s="530">
        <v>0</v>
      </c>
      <c r="AV563" s="530">
        <v>0</v>
      </c>
      <c r="AW563" s="530">
        <v>0</v>
      </c>
      <c r="AX563" s="530">
        <v>0</v>
      </c>
      <c r="AY563" s="530">
        <v>0</v>
      </c>
      <c r="AZ563" s="530">
        <v>0</v>
      </c>
      <c r="BA563" s="530">
        <v>350</v>
      </c>
      <c r="BB563" s="530">
        <v>109</v>
      </c>
      <c r="BC563" s="530">
        <v>169</v>
      </c>
      <c r="BD563" s="530">
        <v>134</v>
      </c>
      <c r="BE563" s="530">
        <v>208</v>
      </c>
      <c r="BF563" s="530">
        <v>75</v>
      </c>
      <c r="BG563" s="530">
        <v>99</v>
      </c>
      <c r="BH563" s="530">
        <v>67</v>
      </c>
      <c r="BI563" s="530">
        <v>142</v>
      </c>
      <c r="BJ563" s="530">
        <v>34</v>
      </c>
      <c r="BK563" s="530">
        <v>70</v>
      </c>
      <c r="BL563" s="530">
        <v>67</v>
      </c>
      <c r="BM563" s="530">
        <v>0</v>
      </c>
      <c r="BN563" s="530">
        <v>0</v>
      </c>
      <c r="BO563" s="530">
        <v>0</v>
      </c>
      <c r="BP563" s="530">
        <v>0</v>
      </c>
      <c r="BQ563" s="530">
        <v>0</v>
      </c>
      <c r="BR563" s="530">
        <v>0</v>
      </c>
      <c r="BS563" s="530">
        <v>0</v>
      </c>
      <c r="BT563" s="530">
        <v>0</v>
      </c>
      <c r="BU563" s="530">
        <v>0</v>
      </c>
      <c r="BV563" s="530">
        <v>0</v>
      </c>
      <c r="BW563" s="530">
        <v>0</v>
      </c>
      <c r="BX563" s="530">
        <v>0</v>
      </c>
      <c r="BY563" s="530">
        <v>18</v>
      </c>
      <c r="BZ563" s="530">
        <v>51</v>
      </c>
      <c r="CA563" s="530">
        <v>0</v>
      </c>
    </row>
    <row r="564" spans="1:79" s="477" customFormat="1">
      <c r="A564" s="477" t="s">
        <v>139</v>
      </c>
      <c r="B564" s="477" t="s">
        <v>1918</v>
      </c>
      <c r="C564" s="477">
        <v>2024</v>
      </c>
      <c r="D564" s="477" t="s">
        <v>1937</v>
      </c>
      <c r="E564" s="530">
        <f t="shared" ref="E564:AJ564" si="138">E561</f>
        <v>190</v>
      </c>
      <c r="F564" s="530">
        <f t="shared" si="138"/>
        <v>197</v>
      </c>
      <c r="G564" s="530">
        <f t="shared" si="138"/>
        <v>77</v>
      </c>
      <c r="H564" s="530">
        <f t="shared" si="138"/>
        <v>98</v>
      </c>
      <c r="I564" s="530">
        <f t="shared" si="138"/>
        <v>49</v>
      </c>
      <c r="J564" s="530">
        <f t="shared" si="138"/>
        <v>0</v>
      </c>
      <c r="K564" s="530">
        <f t="shared" si="138"/>
        <v>0</v>
      </c>
      <c r="L564" s="530">
        <f t="shared" si="138"/>
        <v>0</v>
      </c>
      <c r="M564" s="530">
        <f t="shared" si="138"/>
        <v>0</v>
      </c>
      <c r="N564" s="530">
        <f t="shared" si="138"/>
        <v>396</v>
      </c>
      <c r="O564" s="530">
        <f t="shared" si="138"/>
        <v>39</v>
      </c>
      <c r="P564" s="530">
        <f t="shared" si="138"/>
        <v>357</v>
      </c>
      <c r="Q564" s="530">
        <f t="shared" si="138"/>
        <v>83</v>
      </c>
      <c r="R564" s="530">
        <f t="shared" si="138"/>
        <v>39</v>
      </c>
      <c r="S564" s="530">
        <f t="shared" si="138"/>
        <v>47</v>
      </c>
      <c r="T564" s="530">
        <f t="shared" si="138"/>
        <v>39</v>
      </c>
      <c r="U564" s="530">
        <f t="shared" si="138"/>
        <v>16</v>
      </c>
      <c r="V564" s="530">
        <f t="shared" si="138"/>
        <v>4</v>
      </c>
      <c r="W564" s="530">
        <f t="shared" si="138"/>
        <v>8</v>
      </c>
      <c r="X564" s="530">
        <f t="shared" si="138"/>
        <v>4</v>
      </c>
      <c r="Y564" s="530">
        <f t="shared" si="138"/>
        <v>67</v>
      </c>
      <c r="Z564" s="530">
        <f t="shared" si="138"/>
        <v>35</v>
      </c>
      <c r="AA564" s="530">
        <f t="shared" si="138"/>
        <v>39</v>
      </c>
      <c r="AB564" s="530">
        <f t="shared" si="138"/>
        <v>35</v>
      </c>
      <c r="AC564" s="530">
        <f t="shared" si="138"/>
        <v>218</v>
      </c>
      <c r="AD564" s="530">
        <f t="shared" si="138"/>
        <v>71</v>
      </c>
      <c r="AE564" s="530">
        <f t="shared" si="138"/>
        <v>104</v>
      </c>
      <c r="AF564" s="530">
        <f t="shared" si="138"/>
        <v>96</v>
      </c>
      <c r="AG564" s="530">
        <f t="shared" si="138"/>
        <v>89</v>
      </c>
      <c r="AH564" s="530">
        <f t="shared" si="138"/>
        <v>38</v>
      </c>
      <c r="AI564" s="530">
        <f t="shared" si="138"/>
        <v>34</v>
      </c>
      <c r="AJ564" s="530">
        <f t="shared" si="138"/>
        <v>23</v>
      </c>
      <c r="AK564" s="530">
        <f t="shared" ref="AK564:BP564" si="139">AK561</f>
        <v>129</v>
      </c>
      <c r="AL564" s="530">
        <f t="shared" si="139"/>
        <v>33</v>
      </c>
      <c r="AM564" s="530">
        <f t="shared" si="139"/>
        <v>70</v>
      </c>
      <c r="AN564" s="530">
        <f t="shared" si="139"/>
        <v>73</v>
      </c>
      <c r="AO564" s="530">
        <f t="shared" si="139"/>
        <v>0</v>
      </c>
      <c r="AP564" s="530">
        <f t="shared" si="139"/>
        <v>0</v>
      </c>
      <c r="AQ564" s="530">
        <f t="shared" si="139"/>
        <v>0</v>
      </c>
      <c r="AR564" s="530">
        <f t="shared" si="139"/>
        <v>0</v>
      </c>
      <c r="AS564" s="530">
        <f t="shared" si="139"/>
        <v>0</v>
      </c>
      <c r="AT564" s="530">
        <f t="shared" si="139"/>
        <v>0</v>
      </c>
      <c r="AU564" s="530">
        <f t="shared" si="139"/>
        <v>0</v>
      </c>
      <c r="AV564" s="530">
        <f t="shared" si="139"/>
        <v>0</v>
      </c>
      <c r="AW564" s="530">
        <f t="shared" si="139"/>
        <v>0</v>
      </c>
      <c r="AX564" s="530">
        <f t="shared" si="139"/>
        <v>0</v>
      </c>
      <c r="AY564" s="530">
        <f t="shared" si="139"/>
        <v>0</v>
      </c>
      <c r="AZ564" s="530">
        <f t="shared" si="139"/>
        <v>0</v>
      </c>
      <c r="BA564" s="530">
        <f t="shared" si="139"/>
        <v>349</v>
      </c>
      <c r="BB564" s="530">
        <f t="shared" si="139"/>
        <v>100</v>
      </c>
      <c r="BC564" s="530">
        <f t="shared" si="139"/>
        <v>175</v>
      </c>
      <c r="BD564" s="530">
        <f t="shared" si="139"/>
        <v>138</v>
      </c>
      <c r="BE564" s="530">
        <f t="shared" si="139"/>
        <v>209</v>
      </c>
      <c r="BF564" s="530">
        <f t="shared" si="139"/>
        <v>71</v>
      </c>
      <c r="BG564" s="530">
        <f t="shared" si="139"/>
        <v>98</v>
      </c>
      <c r="BH564" s="530">
        <f t="shared" si="139"/>
        <v>62</v>
      </c>
      <c r="BI564" s="530">
        <f t="shared" si="139"/>
        <v>140</v>
      </c>
      <c r="BJ564" s="530">
        <f t="shared" si="139"/>
        <v>29</v>
      </c>
      <c r="BK564" s="530">
        <f t="shared" si="139"/>
        <v>77</v>
      </c>
      <c r="BL564" s="530">
        <f t="shared" si="139"/>
        <v>76</v>
      </c>
      <c r="BM564" s="530">
        <f t="shared" si="139"/>
        <v>0</v>
      </c>
      <c r="BN564" s="530">
        <f t="shared" si="139"/>
        <v>0</v>
      </c>
      <c r="BO564" s="530">
        <f t="shared" si="139"/>
        <v>0</v>
      </c>
      <c r="BP564" s="530">
        <f t="shared" si="139"/>
        <v>0</v>
      </c>
      <c r="BQ564" s="530">
        <f t="shared" ref="BQ564:BX564" si="140">BQ561</f>
        <v>0</v>
      </c>
      <c r="BR564" s="530">
        <f t="shared" si="140"/>
        <v>0</v>
      </c>
      <c r="BS564" s="530">
        <f t="shared" si="140"/>
        <v>0</v>
      </c>
      <c r="BT564" s="530">
        <f t="shared" si="140"/>
        <v>0</v>
      </c>
      <c r="BU564" s="530">
        <f t="shared" si="140"/>
        <v>0</v>
      </c>
      <c r="BV564" s="530">
        <f t="shared" si="140"/>
        <v>0</v>
      </c>
      <c r="BW564" s="530">
        <f t="shared" si="140"/>
        <v>0</v>
      </c>
      <c r="BX564" s="530">
        <f t="shared" si="140"/>
        <v>0</v>
      </c>
      <c r="BY564" s="530">
        <f>IF(OR(BY560=0,BY560=""), BY561,IF(BY561&gt;(BY560*(1+Dash!$B$6)), BY560*(1+Dash!$B$6), IF(BY561&lt;(BY560*(1-Dash!$B$7)), BY560*(1-Dash!$B$7), BY561)))</f>
        <v>21.849999999999998</v>
      </c>
      <c r="BZ564" s="530">
        <f>IF(OR(BZ560=0,BZ560=""), BZ561,IF(BZ561&gt;(BZ560*(1+Dash!$B$6)), BZ560*(1+Dash!$B$6), IF(BZ561&lt;(BZ560*(1-Dash!$B$7)), BZ560*(1-Dash!$B$7), BZ561)))</f>
        <v>47</v>
      </c>
      <c r="CA564" s="530">
        <f>IF(OR(CA560=0,CA560=""), CA561,IF(CA561&gt;(CA560*(1+Dash!$B$6)), CA560*(1+Dash!$B$6), IF(CA561&lt;(CA560*(1-Dash!$B$7)), CA560*(1-Dash!$B$7), CA561)))</f>
        <v>0</v>
      </c>
    </row>
    <row r="565" spans="1:79" s="477" customFormat="1">
      <c r="A565" s="477" t="s">
        <v>139</v>
      </c>
      <c r="B565" s="477" t="s">
        <v>1918</v>
      </c>
      <c r="C565" s="477">
        <v>2025</v>
      </c>
      <c r="D565" s="477" t="s">
        <v>1937</v>
      </c>
      <c r="E565" s="530">
        <f>IF(OR(E561=0, E561=""), E562, IF(E562&gt;(E561*(1+Dash!$B$6)), E561*(1+Dash!$B$6), IF(E562&lt;(E561*(1-Dash!$B$7)), E561*(1-Dash!$B$7), E562)))</f>
        <v>180.5</v>
      </c>
      <c r="F565" s="530">
        <f>IF(OR(F561=0, F561=""), F562, IF(F562&gt;(F561*(1+Dash!$B$6)), F561*(1+Dash!$B$6), IF(F562&lt;(F561*(1-Dash!$B$7)), F561*(1-Dash!$B$7), F562)))</f>
        <v>199</v>
      </c>
      <c r="G565" s="530">
        <f>IF(OR(G561=0, G561=""), G562, IF(G562&gt;(G561*(1+Dash!$B$6)), G561*(1+Dash!$B$6), IF(G562&lt;(G561*(1-Dash!$B$7)), G561*(1-Dash!$B$7), G562)))</f>
        <v>73.149999999999991</v>
      </c>
      <c r="H565" s="530">
        <f>IF(OR(H561=0, H561=""), H562, IF(H562&gt;(H561*(1+Dash!$B$6)), H561*(1+Dash!$B$6), IF(H562&lt;(H561*(1-Dash!$B$7)), H561*(1-Dash!$B$7), H562)))</f>
        <v>93.1</v>
      </c>
      <c r="I565" s="530">
        <f>IF(OR(I561=0, I561=""), I562, IF(I562&gt;(I561*(1+Dash!$B$6)), I561*(1+Dash!$B$6), IF(I562&lt;(I561*(1-Dash!$B$7)), I561*(1-Dash!$B$7), I562)))</f>
        <v>53</v>
      </c>
      <c r="J565" s="530">
        <f>IF(OR(J561=0, J561=""), J562, IF(J562&gt;(J561*(1+Dash!$B$6)), J561*(1+Dash!$B$6), IF(J562&lt;(J561*(1-Dash!$B$7)), J561*(1-Dash!$B$7), J562)))</f>
        <v>0</v>
      </c>
      <c r="K565" s="530">
        <f>IF(OR(K561=0, K561=""), K562, IF(K562&gt;(K561*(1+Dash!$B$6)), K561*(1+Dash!$B$6), IF(K562&lt;(K561*(1-Dash!$B$7)), K561*(1-Dash!$B$7), K562)))</f>
        <v>0</v>
      </c>
      <c r="L565" s="530">
        <f>IF(OR(L561=0, L561=""), L562, IF(L562&gt;(L561*(1+Dash!$B$6)), L561*(1+Dash!$B$6), IF(L562&lt;(L561*(1-Dash!$B$7)), L561*(1-Dash!$B$7), L562)))</f>
        <v>0</v>
      </c>
      <c r="M565" s="530">
        <f>IF(OR(M561=0, M561=""), M562, IF(M562&gt;(M561*(1+Dash!$B$6)), M561*(1+Dash!$B$6), IF(M562&lt;(M561*(1-Dash!$B$7)), M561*(1-Dash!$B$7), M562)))</f>
        <v>0</v>
      </c>
      <c r="N565" s="530">
        <f>IF(OR(N561=0, N561=""), N562, IF(N562&gt;(N561*(1+Dash!$B$6)), N561*(1+Dash!$B$6), IF(N562&lt;(N561*(1-Dash!$B$7)), N561*(1-Dash!$B$7), N562)))</f>
        <v>396</v>
      </c>
      <c r="O565" s="530">
        <f>IF(OR(O561=0, O561=""), O562, IF(O562&gt;(O561*(1+Dash!$B$6)), O561*(1+Dash!$B$6), IF(O562&lt;(O561*(1-Dash!$B$7)), O561*(1-Dash!$B$7), O562)))</f>
        <v>42.900000000000006</v>
      </c>
      <c r="P565" s="530">
        <f>IF(OR(P561=0, P561=""), P562, IF(P562&gt;(P561*(1+Dash!$B$6)), P561*(1+Dash!$B$6), IF(P562&lt;(P561*(1-Dash!$B$7)), P561*(1-Dash!$B$7), P562)))</f>
        <v>339.15</v>
      </c>
      <c r="Q565" s="530">
        <f>IF(OR(Q561=0, Q561=""), Q562, IF(Q562&gt;(Q561*(1+Dash!$B$6)), Q561*(1+Dash!$B$6), IF(Q562&lt;(Q561*(1-Dash!$B$7)), Q561*(1-Dash!$B$7), Q562)))</f>
        <v>86</v>
      </c>
      <c r="R565" s="530">
        <f>IF(OR(R561=0, R561=""), R562, IF(R562&gt;(R561*(1+Dash!$B$6)), R561*(1+Dash!$B$6), IF(R562&lt;(R561*(1-Dash!$B$7)), R561*(1-Dash!$B$7), R562)))</f>
        <v>42.900000000000006</v>
      </c>
      <c r="S565" s="530">
        <f>IF(OR(S561=0, S561=""), S562, IF(S562&gt;(S561*(1+Dash!$B$6)), S561*(1+Dash!$B$6), IF(S562&lt;(S561*(1-Dash!$B$7)), S561*(1-Dash!$B$7), S562)))</f>
        <v>50</v>
      </c>
      <c r="T565" s="530">
        <f>IF(OR(T561=0, T561=""), T562, IF(T562&gt;(T561*(1+Dash!$B$6)), T561*(1+Dash!$B$6), IF(T562&lt;(T561*(1-Dash!$B$7)), T561*(1-Dash!$B$7), T562)))</f>
        <v>37.049999999999997</v>
      </c>
      <c r="U565" s="530">
        <f>IF(OR(U561=0, U561=""), U562, IF(U562&gt;(U561*(1+Dash!$B$6)), U561*(1+Dash!$B$6), IF(U562&lt;(U561*(1-Dash!$B$7)), U561*(1-Dash!$B$7), U562)))</f>
        <v>17.600000000000001</v>
      </c>
      <c r="V565" s="530">
        <f>IF(OR(V561=0, V561=""), V562, IF(V562&gt;(V561*(1+Dash!$B$6)), V561*(1+Dash!$B$6), IF(V562&lt;(V561*(1-Dash!$B$7)), V561*(1-Dash!$B$7), V562)))</f>
        <v>4.4000000000000004</v>
      </c>
      <c r="W565" s="530">
        <f>IF(OR(W561=0, W561=""), W562, IF(W562&gt;(W561*(1+Dash!$B$6)), W561*(1+Dash!$B$6), IF(W562&lt;(W561*(1-Dash!$B$7)), W561*(1-Dash!$B$7), W562)))</f>
        <v>8.8000000000000007</v>
      </c>
      <c r="X565" s="530">
        <f>IF(OR(X561=0, X561=""), X562, IF(X562&gt;(X561*(1+Dash!$B$6)), X561*(1+Dash!$B$6), IF(X562&lt;(X561*(1-Dash!$B$7)), X561*(1-Dash!$B$7), X562)))</f>
        <v>4.4000000000000004</v>
      </c>
      <c r="Y565" s="530">
        <f>IF(OR(Y561=0, Y561=""), Y562, IF(Y562&gt;(Y561*(1+Dash!$B$6)), Y561*(1+Dash!$B$6), IF(Y562&lt;(Y561*(1-Dash!$B$7)), Y561*(1-Dash!$B$7), Y562)))</f>
        <v>63.65</v>
      </c>
      <c r="Z565" s="530">
        <f>IF(OR(Z561=0, Z561=""), Z562, IF(Z562&gt;(Z561*(1+Dash!$B$6)), Z561*(1+Dash!$B$6), IF(Z562&lt;(Z561*(1-Dash!$B$7)), Z561*(1-Dash!$B$7), Z562)))</f>
        <v>33.25</v>
      </c>
      <c r="AA565" s="530">
        <f>IF(OR(AA561=0, AA561=""), AA562, IF(AA562&gt;(AA561*(1+Dash!$B$6)), AA561*(1+Dash!$B$6), IF(AA562&lt;(AA561*(1-Dash!$B$7)), AA561*(1-Dash!$B$7), AA562)))</f>
        <v>37.049999999999997</v>
      </c>
      <c r="AB565" s="530">
        <f>IF(OR(AB561=0, AB561=""), AB562, IF(AB562&gt;(AB561*(1+Dash!$B$6)), AB561*(1+Dash!$B$6), IF(AB562&lt;(AB561*(1-Dash!$B$7)), AB561*(1-Dash!$B$7), AB562)))</f>
        <v>33.25</v>
      </c>
      <c r="AC565" s="530">
        <f>IF(OR(AC561=0, AC561=""), AC562, IF(AC562&gt;(AC561*(1+Dash!$B$6)), AC561*(1+Dash!$B$6), IF(AC562&lt;(AC561*(1-Dash!$B$7)), AC561*(1-Dash!$B$7), AC562)))</f>
        <v>239.8</v>
      </c>
      <c r="AD565" s="530">
        <f>IF(OR(AD561=0, AD561=""), AD562, IF(AD562&gt;(AD561*(1+Dash!$B$6)), AD561*(1+Dash!$B$6), IF(AD562&lt;(AD561*(1-Dash!$B$7)), AD561*(1-Dash!$B$7), AD562)))</f>
        <v>78.100000000000009</v>
      </c>
      <c r="AE565" s="530">
        <f>IF(OR(AE561=0, AE561=""), AE562, IF(AE562&gt;(AE561*(1+Dash!$B$6)), AE561*(1+Dash!$B$6), IF(AE562&lt;(AE561*(1-Dash!$B$7)), AE561*(1-Dash!$B$7), AE562)))</f>
        <v>111</v>
      </c>
      <c r="AF565" s="530">
        <f>IF(OR(AF561=0, AF561=""), AF562, IF(AF562&gt;(AF561*(1+Dash!$B$6)), AF561*(1+Dash!$B$6), IF(AF562&lt;(AF561*(1-Dash!$B$7)), AF561*(1-Dash!$B$7), AF562)))</f>
        <v>105.60000000000001</v>
      </c>
      <c r="AG565" s="530">
        <f>IF(OR(AG561=0, AG561=""), AG562, IF(AG562&gt;(AG561*(1+Dash!$B$6)), AG561*(1+Dash!$B$6), IF(AG562&lt;(AG561*(1-Dash!$B$7)), AG561*(1-Dash!$B$7), AG562)))</f>
        <v>97.9</v>
      </c>
      <c r="AH565" s="530">
        <f>IF(OR(AH561=0, AH561=""), AH562, IF(AH562&gt;(AH561*(1+Dash!$B$6)), AH561*(1+Dash!$B$6), IF(AH562&lt;(AH561*(1-Dash!$B$7)), AH561*(1-Dash!$B$7), AH562)))</f>
        <v>41.800000000000004</v>
      </c>
      <c r="AI565" s="530">
        <f>IF(OR(AI561=0, AI561=""), AI562, IF(AI562&gt;(AI561*(1+Dash!$B$6)), AI561*(1+Dash!$B$6), IF(AI562&lt;(AI561*(1-Dash!$B$7)), AI561*(1-Dash!$B$7), AI562)))</f>
        <v>37.400000000000006</v>
      </c>
      <c r="AJ565" s="530">
        <f>IF(OR(AJ561=0, AJ561=""), AJ562, IF(AJ562&gt;(AJ561*(1+Dash!$B$6)), AJ561*(1+Dash!$B$6), IF(AJ562&lt;(AJ561*(1-Dash!$B$7)), AJ561*(1-Dash!$B$7), AJ562)))</f>
        <v>25.3</v>
      </c>
      <c r="AK565" s="530">
        <f>IF(OR(AK561=0, AK561=""), AK562, IF(AK562&gt;(AK561*(1+Dash!$B$6)), AK561*(1+Dash!$B$6), IF(AK562&lt;(AK561*(1-Dash!$B$7)), AK561*(1-Dash!$B$7), AK562)))</f>
        <v>141.9</v>
      </c>
      <c r="AL565" s="530">
        <f>IF(OR(AL561=0, AL561=""), AL562, IF(AL562&gt;(AL561*(1+Dash!$B$6)), AL561*(1+Dash!$B$6), IF(AL562&lt;(AL561*(1-Dash!$B$7)), AL561*(1-Dash!$B$7), AL562)))</f>
        <v>36.300000000000004</v>
      </c>
      <c r="AM565" s="530">
        <f>IF(OR(AM561=0, AM561=""), AM562, IF(AM562&gt;(AM561*(1+Dash!$B$6)), AM561*(1+Dash!$B$6), IF(AM562&lt;(AM561*(1-Dash!$B$7)), AM561*(1-Dash!$B$7), AM562)))</f>
        <v>73</v>
      </c>
      <c r="AN565" s="530">
        <f>IF(OR(AN561=0, AN561=""), AN562, IF(AN562&gt;(AN561*(1+Dash!$B$6)), AN561*(1+Dash!$B$6), IF(AN562&lt;(AN561*(1-Dash!$B$7)), AN561*(1-Dash!$B$7), AN562)))</f>
        <v>75</v>
      </c>
      <c r="AO565" s="530">
        <f>IF(OR(AO561=0, AO561=""), AO562, IF(AO562&gt;(AO561*(1+Dash!$B$6)), AO561*(1+Dash!$B$6), IF(AO562&lt;(AO561*(1-Dash!$B$7)), AO561*(1-Dash!$B$7), AO562)))</f>
        <v>0</v>
      </c>
      <c r="AP565" s="530">
        <f>IF(OR(AP561=0, AP561=""), AP562, IF(AP562&gt;(AP561*(1+Dash!$B$6)), AP561*(1+Dash!$B$6), IF(AP562&lt;(AP561*(1-Dash!$B$7)), AP561*(1-Dash!$B$7), AP562)))</f>
        <v>0</v>
      </c>
      <c r="AQ565" s="530">
        <f>IF(OR(AQ561=0, AQ561=""), AQ562, IF(AQ562&gt;(AQ561*(1+Dash!$B$6)), AQ561*(1+Dash!$B$6), IF(AQ562&lt;(AQ561*(1-Dash!$B$7)), AQ561*(1-Dash!$B$7), AQ562)))</f>
        <v>0</v>
      </c>
      <c r="AR565" s="530">
        <f>IF(OR(AR561=0, AR561=""), AR562, IF(AR562&gt;(AR561*(1+Dash!$B$6)), AR561*(1+Dash!$B$6), IF(AR562&lt;(AR561*(1-Dash!$B$7)), AR561*(1-Dash!$B$7), AR562)))</f>
        <v>0</v>
      </c>
      <c r="AS565" s="530">
        <f>IF(OR(AS561=0, AS561=""), AS562, IF(AS562&gt;(AS561*(1+Dash!$B$6)), AS561*(1+Dash!$B$6), IF(AS562&lt;(AS561*(1-Dash!$B$7)), AS561*(1-Dash!$B$7), AS562)))</f>
        <v>0</v>
      </c>
      <c r="AT565" s="530">
        <f>IF(OR(AT561=0, AT561=""), AT562, IF(AT562&gt;(AT561*(1+Dash!$B$6)), AT561*(1+Dash!$B$6), IF(AT562&lt;(AT561*(1-Dash!$B$7)), AT561*(1-Dash!$B$7), AT562)))</f>
        <v>0</v>
      </c>
      <c r="AU565" s="530">
        <f>IF(OR(AU561=0, AU561=""), AU562, IF(AU562&gt;(AU561*(1+Dash!$B$6)), AU561*(1+Dash!$B$6), IF(AU562&lt;(AU561*(1-Dash!$B$7)), AU561*(1-Dash!$B$7), AU562)))</f>
        <v>0</v>
      </c>
      <c r="AV565" s="530">
        <f>IF(OR(AV561=0, AV561=""), AV562, IF(AV562&gt;(AV561*(1+Dash!$B$6)), AV561*(1+Dash!$B$6), IF(AV562&lt;(AV561*(1-Dash!$B$7)), AV561*(1-Dash!$B$7), AV562)))</f>
        <v>0</v>
      </c>
      <c r="AW565" s="530">
        <f>IF(OR(AW561=0, AW561=""), AW562, IF(AW562&gt;(AW561*(1+Dash!$B$6)), AW561*(1+Dash!$B$6), IF(AW562&lt;(AW561*(1-Dash!$B$7)), AW561*(1-Dash!$B$7), AW562)))</f>
        <v>0</v>
      </c>
      <c r="AX565" s="530">
        <f>IF(OR(AX561=0, AX561=""), AX562, IF(AX562&gt;(AX561*(1+Dash!$B$6)), AX561*(1+Dash!$B$6), IF(AX562&lt;(AX561*(1-Dash!$B$7)), AX561*(1-Dash!$B$7), AX562)))</f>
        <v>0</v>
      </c>
      <c r="AY565" s="530">
        <f>IF(OR(AY561=0, AY561=""), AY562, IF(AY562&gt;(AY561*(1+Dash!$B$6)), AY561*(1+Dash!$B$6), IF(AY562&lt;(AY561*(1-Dash!$B$7)), AY561*(1-Dash!$B$7), AY562)))</f>
        <v>0</v>
      </c>
      <c r="AZ565" s="530">
        <f>IF(OR(AZ561=0, AZ561=""), AZ562, IF(AZ562&gt;(AZ561*(1+Dash!$B$6)), AZ561*(1+Dash!$B$6), IF(AZ562&lt;(AZ561*(1-Dash!$B$7)), AZ561*(1-Dash!$B$7), AZ562)))</f>
        <v>0</v>
      </c>
      <c r="BA565" s="530">
        <f>IF(OR(BA561=0, BA561=""), BA562, IF(BA562&gt;(BA561*(1+Dash!$B$6)), BA561*(1+Dash!$B$6), IF(BA562&lt;(BA561*(1-Dash!$B$7)), BA561*(1-Dash!$B$7), BA562)))</f>
        <v>350</v>
      </c>
      <c r="BB565" s="530">
        <f>IF(OR(BB561=0, BB561=""), BB562, IF(BB562&gt;(BB561*(1+Dash!$B$6)), BB561*(1+Dash!$B$6), IF(BB562&lt;(BB561*(1-Dash!$B$7)), BB561*(1-Dash!$B$7), BB562)))</f>
        <v>109</v>
      </c>
      <c r="BC565" s="530">
        <f>IF(OR(BC561=0, BC561=""), BC562, IF(BC562&gt;(BC561*(1+Dash!$B$6)), BC561*(1+Dash!$B$6), IF(BC562&lt;(BC561*(1-Dash!$B$7)), BC561*(1-Dash!$B$7), BC562)))</f>
        <v>169</v>
      </c>
      <c r="BD565" s="530">
        <f>IF(OR(BD561=0, BD561=""), BD562, IF(BD562&gt;(BD561*(1+Dash!$B$6)), BD561*(1+Dash!$B$6), IF(BD562&lt;(BD561*(1-Dash!$B$7)), BD561*(1-Dash!$B$7), BD562)))</f>
        <v>134</v>
      </c>
      <c r="BE565" s="530">
        <f>IF(OR(BE561=0, BE561=""), BE562, IF(BE562&gt;(BE561*(1+Dash!$B$6)), BE561*(1+Dash!$B$6), IF(BE562&lt;(BE561*(1-Dash!$B$7)), BE561*(1-Dash!$B$7), BE562)))</f>
        <v>208</v>
      </c>
      <c r="BF565" s="530">
        <f>IF(OR(BF561=0, BF561=""), BF562, IF(BF562&gt;(BF561*(1+Dash!$B$6)), BF561*(1+Dash!$B$6), IF(BF562&lt;(BF561*(1-Dash!$B$7)), BF561*(1-Dash!$B$7), BF562)))</f>
        <v>75</v>
      </c>
      <c r="BG565" s="530">
        <f>IF(OR(BG561=0, BG561=""), BG562, IF(BG562&gt;(BG561*(1+Dash!$B$6)), BG561*(1+Dash!$B$6), IF(BG562&lt;(BG561*(1-Dash!$B$7)), BG561*(1-Dash!$B$7), BG562)))</f>
        <v>99</v>
      </c>
      <c r="BH565" s="530">
        <f>IF(OR(BH561=0, BH561=""), BH562, IF(BH562&gt;(BH561*(1+Dash!$B$6)), BH561*(1+Dash!$B$6), IF(BH562&lt;(BH561*(1-Dash!$B$7)), BH561*(1-Dash!$B$7), BH562)))</f>
        <v>67</v>
      </c>
      <c r="BI565" s="530">
        <f>IF(OR(BI561=0, BI561=""), BI562, IF(BI562&gt;(BI561*(1+Dash!$B$6)), BI561*(1+Dash!$B$6), IF(BI562&lt;(BI561*(1-Dash!$B$7)), BI561*(1-Dash!$B$7), BI562)))</f>
        <v>142</v>
      </c>
      <c r="BJ565" s="530">
        <f>IF(OR(BJ561=0, BJ561=""), BJ562, IF(BJ562&gt;(BJ561*(1+Dash!$B$6)), BJ561*(1+Dash!$B$6), IF(BJ562&lt;(BJ561*(1-Dash!$B$7)), BJ561*(1-Dash!$B$7), BJ562)))</f>
        <v>31.900000000000002</v>
      </c>
      <c r="BK565" s="530">
        <f>IF(OR(BK561=0, BK561=""), BK562, IF(BK562&gt;(BK561*(1+Dash!$B$6)), BK561*(1+Dash!$B$6), IF(BK562&lt;(BK561*(1-Dash!$B$7)), BK561*(1-Dash!$B$7), BK562)))</f>
        <v>73.149999999999991</v>
      </c>
      <c r="BL565" s="530">
        <f>IF(OR(BL561=0, BL561=""), BL562, IF(BL562&gt;(BL561*(1+Dash!$B$6)), BL561*(1+Dash!$B$6), IF(BL562&lt;(BL561*(1-Dash!$B$7)), BL561*(1-Dash!$B$7), BL562)))</f>
        <v>72.2</v>
      </c>
      <c r="BM565" s="530">
        <f>IF(OR(BM561=0, BM561=""), BM562, IF(BM562&gt;(BM561*(1+Dash!$B$6)), BM561*(1+Dash!$B$6), IF(BM562&lt;(BM561*(1-Dash!$B$7)), BM561*(1-Dash!$B$7), BM562)))</f>
        <v>0</v>
      </c>
      <c r="BN565" s="530">
        <f>IF(OR(BN561=0, BN561=""), BN562, IF(BN562&gt;(BN561*(1+Dash!$B$6)), BN561*(1+Dash!$B$6), IF(BN562&lt;(BN561*(1-Dash!$B$7)), BN561*(1-Dash!$B$7), BN562)))</f>
        <v>0</v>
      </c>
      <c r="BO565" s="530">
        <f>IF(OR(BO561=0, BO561=""), BO562, IF(BO562&gt;(BO561*(1+Dash!$B$6)), BO561*(1+Dash!$B$6), IF(BO562&lt;(BO561*(1-Dash!$B$7)), BO561*(1-Dash!$B$7), BO562)))</f>
        <v>0</v>
      </c>
      <c r="BP565" s="530">
        <f>IF(OR(BP561=0, BP561=""), BP562, IF(BP562&gt;(BP561*(1+Dash!$B$6)), BP561*(1+Dash!$B$6), IF(BP562&lt;(BP561*(1-Dash!$B$7)), BP561*(1-Dash!$B$7), BP562)))</f>
        <v>0</v>
      </c>
      <c r="BQ565" s="530">
        <f>IF(OR(BQ561=0, BQ561=""), BQ562, IF(BQ562&gt;(BQ561*(1+Dash!$B$6)), BQ561*(1+Dash!$B$6), IF(BQ562&lt;(BQ561*(1-Dash!$B$7)), BQ561*(1-Dash!$B$7), BQ562)))</f>
        <v>0</v>
      </c>
      <c r="BR565" s="530">
        <f>IF(OR(BR561=0, BR561=""), BR562, IF(BR562&gt;(BR561*(1+Dash!$B$6)), BR561*(1+Dash!$B$6), IF(BR562&lt;(BR561*(1-Dash!$B$7)), BR561*(1-Dash!$B$7), BR562)))</f>
        <v>0</v>
      </c>
      <c r="BS565" s="530">
        <f>IF(OR(BS561=0, BS561=""), BS562, IF(BS562&gt;(BS561*(1+Dash!$B$6)), BS561*(1+Dash!$B$6), IF(BS562&lt;(BS561*(1-Dash!$B$7)), BS561*(1-Dash!$B$7), BS562)))</f>
        <v>0</v>
      </c>
      <c r="BT565" s="530">
        <f>IF(OR(BT561=0, BT561=""), BT562, IF(BT562&gt;(BT561*(1+Dash!$B$6)), BT561*(1+Dash!$B$6), IF(BT562&lt;(BT561*(1-Dash!$B$7)), BT561*(1-Dash!$B$7), BT562)))</f>
        <v>0</v>
      </c>
      <c r="BU565" s="530">
        <f>IF(OR(BU561=0, BU561=""), BU562, IF(BU562&gt;(BU561*(1+Dash!$B$6)), BU561*(1+Dash!$B$6), IF(BU562&lt;(BU561*(1-Dash!$B$7)), BU561*(1-Dash!$B$7), BU562)))</f>
        <v>0</v>
      </c>
      <c r="BV565" s="530">
        <f>IF(OR(BV561=0, BV561=""), BV562, IF(BV562&gt;(BV561*(1+Dash!$B$6)), BV561*(1+Dash!$B$6), IF(BV562&lt;(BV561*(1-Dash!$B$7)), BV561*(1-Dash!$B$7), BV562)))</f>
        <v>0</v>
      </c>
      <c r="BW565" s="530">
        <f>IF(OR(BW561=0, BW561=""), BW562, IF(BW562&gt;(BW561*(1+Dash!$B$6)), BW561*(1+Dash!$B$6), IF(BW562&lt;(BW561*(1-Dash!$B$7)), BW561*(1-Dash!$B$7), BW562)))</f>
        <v>0</v>
      </c>
      <c r="BX565" s="530">
        <f>IF(OR(BX561=0, BX561=""), BX562, IF(BX562&gt;(BX561*(1+Dash!$B$6)), BX561*(1+Dash!$B$6), IF(BX562&lt;(BX561*(1-Dash!$B$7)), BX561*(1-Dash!$B$7), BX562)))</f>
        <v>0</v>
      </c>
      <c r="BY565" s="530">
        <f>IF(OR(BY561=0, BY561=""), BY562, IF(BY562&gt;(BY561*(1+Dash!$B$6)), BY561*(1+Dash!$B$6), IF(BY562&lt;(BY561*(1-Dash!$B$7)), BY561*(1-Dash!$B$7), BY562)))</f>
        <v>18</v>
      </c>
      <c r="BZ565" s="530">
        <f>IF(OR(BZ561=0, BZ561=""), BZ562, IF(BZ562&gt;(BZ561*(1+Dash!$B$6)), BZ561*(1+Dash!$B$6), IF(BZ562&lt;(BZ561*(1-Dash!$B$7)), BZ561*(1-Dash!$B$7), BZ562)))</f>
        <v>51</v>
      </c>
      <c r="CA565" s="530">
        <f>IF(OR(CA561=0, CA561=""), CA562, IF(CA562&gt;(CA561*(1+Dash!$B$6)), CA561*(1+Dash!$B$6), IF(CA562&lt;(CA561*(1-Dash!$B$7)), CA561*(1-Dash!$B$7), CA562)))</f>
        <v>0</v>
      </c>
    </row>
    <row r="566" spans="1:79" s="477" customFormat="1">
      <c r="A566" s="477" t="s">
        <v>139</v>
      </c>
      <c r="B566" s="477" t="s">
        <v>1918</v>
      </c>
      <c r="C566" s="477">
        <v>2026</v>
      </c>
      <c r="D566" s="477" t="s">
        <v>1937</v>
      </c>
      <c r="E566" s="530">
        <f>IF(E563&gt;(E565*(1+Dash!$B$6)), E565*(1+Dash!$B$6), IF(E563&lt;(E565*(1-Dash!$B$7)), E565*(1-Dash!$B$7), E563))</f>
        <v>175</v>
      </c>
      <c r="F566" s="530">
        <f>IF(F563&gt;(F565*(1+Dash!$B$6)), F565*(1+Dash!$B$6), IF(F563&lt;(F565*(1-Dash!$B$7)), F565*(1-Dash!$B$7), F563))</f>
        <v>200</v>
      </c>
      <c r="G566" s="530">
        <f>IF(G563&gt;(G565*(1+Dash!$B$6)), G565*(1+Dash!$B$6), IF(G563&lt;(G565*(1-Dash!$B$7)), G565*(1-Dash!$B$7), G563))</f>
        <v>73</v>
      </c>
      <c r="H566" s="530">
        <f>IF(H563&gt;(H565*(1+Dash!$B$6)), H565*(1+Dash!$B$6), IF(H563&lt;(H565*(1-Dash!$B$7)), H565*(1-Dash!$B$7), H563))</f>
        <v>88.444999999999993</v>
      </c>
      <c r="I566" s="530">
        <f>IF(I563&gt;(I565*(1+Dash!$B$6)), I565*(1+Dash!$B$6), IF(I563&lt;(I565*(1-Dash!$B$7)), I565*(1-Dash!$B$7), I563))</f>
        <v>53</v>
      </c>
      <c r="J566" s="530">
        <f>IF(J563&gt;(J565*(1+Dash!$B$6)), J565*(1+Dash!$B$6), IF(J563&lt;(J565*(1-Dash!$B$7)), J565*(1-Dash!$B$7), J563))</f>
        <v>0</v>
      </c>
      <c r="K566" s="530">
        <f>IF(K563&gt;(K565*(1+Dash!$B$6)), K565*(1+Dash!$B$6), IF(K563&lt;(K565*(1-Dash!$B$7)), K565*(1-Dash!$B$7), K563))</f>
        <v>0</v>
      </c>
      <c r="L566" s="530">
        <f>IF(L563&gt;(L565*(1+Dash!$B$6)), L565*(1+Dash!$B$6), IF(L563&lt;(L565*(1-Dash!$B$7)), L565*(1-Dash!$B$7), L563))</f>
        <v>0</v>
      </c>
      <c r="M566" s="530">
        <f>IF(M563&gt;(M565*(1+Dash!$B$6)), M565*(1+Dash!$B$6), IF(M563&lt;(M565*(1-Dash!$B$7)), M565*(1-Dash!$B$7), M563))</f>
        <v>0</v>
      </c>
      <c r="N566" s="530">
        <f>IF(N563&gt;(N565*(1+Dash!$B$6)), N565*(1+Dash!$B$6), IF(N563&lt;(N565*(1-Dash!$B$7)), N565*(1-Dash!$B$7), N563))</f>
        <v>396</v>
      </c>
      <c r="O566" s="530">
        <f>IF(O563&gt;(O565*(1+Dash!$B$6)), O565*(1+Dash!$B$6), IF(O563&lt;(O565*(1-Dash!$B$7)), O565*(1-Dash!$B$7), O563))</f>
        <v>47.190000000000012</v>
      </c>
      <c r="P566" s="530">
        <f>IF(P563&gt;(P565*(1+Dash!$B$6)), P565*(1+Dash!$B$6), IF(P563&lt;(P565*(1-Dash!$B$7)), P565*(1-Dash!$B$7), P563))</f>
        <v>322.19249999999994</v>
      </c>
      <c r="Q566" s="530">
        <f>IF(Q563&gt;(Q565*(1+Dash!$B$6)), Q565*(1+Dash!$B$6), IF(Q563&lt;(Q565*(1-Dash!$B$7)), Q565*(1-Dash!$B$7), Q563))</f>
        <v>86</v>
      </c>
      <c r="R566" s="530">
        <f>IF(R563&gt;(R565*(1+Dash!$B$6)), R565*(1+Dash!$B$6), IF(R563&lt;(R565*(1-Dash!$B$7)), R565*(1-Dash!$B$7), R563))</f>
        <v>44</v>
      </c>
      <c r="S566" s="530">
        <f>IF(S563&gt;(S565*(1+Dash!$B$6)), S565*(1+Dash!$B$6), IF(S563&lt;(S565*(1-Dash!$B$7)), S565*(1-Dash!$B$7), S563))</f>
        <v>50</v>
      </c>
      <c r="T566" s="530">
        <f>IF(T563&gt;(T565*(1+Dash!$B$6)), T565*(1+Dash!$B$6), IF(T563&lt;(T565*(1-Dash!$B$7)), T565*(1-Dash!$B$7), T563))</f>
        <v>36</v>
      </c>
      <c r="U566" s="530">
        <f>IF(U563&gt;(U565*(1+Dash!$B$6)), U565*(1+Dash!$B$6), IF(U563&lt;(U565*(1-Dash!$B$7)), U565*(1-Dash!$B$7), U563))</f>
        <v>19.360000000000003</v>
      </c>
      <c r="V566" s="530">
        <f>IF(V563&gt;(V565*(1+Dash!$B$6)), V565*(1+Dash!$B$6), IF(V563&lt;(V565*(1-Dash!$B$7)), V565*(1-Dash!$B$7), V563))</f>
        <v>4.8400000000000007</v>
      </c>
      <c r="W566" s="530">
        <f>IF(W563&gt;(W565*(1+Dash!$B$6)), W565*(1+Dash!$B$6), IF(W563&lt;(W565*(1-Dash!$B$7)), W565*(1-Dash!$B$7), W563))</f>
        <v>9.6800000000000015</v>
      </c>
      <c r="X566" s="530">
        <f>IF(X563&gt;(X565*(1+Dash!$B$6)), X565*(1+Dash!$B$6), IF(X563&lt;(X565*(1-Dash!$B$7)), X565*(1-Dash!$B$7), X563))</f>
        <v>4.8400000000000007</v>
      </c>
      <c r="Y566" s="530">
        <f>IF(Y563&gt;(Y565*(1+Dash!$B$6)), Y565*(1+Dash!$B$6), IF(Y563&lt;(Y565*(1-Dash!$B$7)), Y565*(1-Dash!$B$7), Y563))</f>
        <v>60.467499999999994</v>
      </c>
      <c r="Z566" s="530">
        <f>IF(Z563&gt;(Z565*(1+Dash!$B$6)), Z565*(1+Dash!$B$6), IF(Z563&lt;(Z565*(1-Dash!$B$7)), Z565*(1-Dash!$B$7), Z563))</f>
        <v>31.587499999999999</v>
      </c>
      <c r="AA566" s="530">
        <f>IF(AA563&gt;(AA565*(1+Dash!$B$6)), AA565*(1+Dash!$B$6), IF(AA563&lt;(AA565*(1-Dash!$B$7)), AA565*(1-Dash!$B$7), AA563))</f>
        <v>35.197499999999998</v>
      </c>
      <c r="AB566" s="530">
        <f>IF(AB563&gt;(AB565*(1+Dash!$B$6)), AB565*(1+Dash!$B$6), IF(AB563&lt;(AB565*(1-Dash!$B$7)), AB565*(1-Dash!$B$7), AB563))</f>
        <v>31.587499999999999</v>
      </c>
      <c r="AC566" s="530">
        <f>IF(AC563&gt;(AC565*(1+Dash!$B$6)), AC565*(1+Dash!$B$6), IF(AC563&lt;(AC565*(1-Dash!$B$7)), AC565*(1-Dash!$B$7), AC563))</f>
        <v>246</v>
      </c>
      <c r="AD566" s="530">
        <f>IF(AD563&gt;(AD565*(1+Dash!$B$6)), AD565*(1+Dash!$B$6), IF(AD563&lt;(AD565*(1-Dash!$B$7)), AD565*(1-Dash!$B$7), AD563))</f>
        <v>85.910000000000011</v>
      </c>
      <c r="AE566" s="530">
        <f>IF(AE563&gt;(AE565*(1+Dash!$B$6)), AE565*(1+Dash!$B$6), IF(AE563&lt;(AE565*(1-Dash!$B$7)), AE565*(1-Dash!$B$7), AE563))</f>
        <v>111</v>
      </c>
      <c r="AF566" s="530">
        <f>IF(AF563&gt;(AF565*(1+Dash!$B$6)), AF565*(1+Dash!$B$6), IF(AF563&lt;(AF565*(1-Dash!$B$7)), AF565*(1-Dash!$B$7), AF563))</f>
        <v>116.16000000000003</v>
      </c>
      <c r="AG566" s="530">
        <f>IF(AG563&gt;(AG565*(1+Dash!$B$6)), AG565*(1+Dash!$B$6), IF(AG563&lt;(AG565*(1-Dash!$B$7)), AG565*(1-Dash!$B$7), AG563))</f>
        <v>99</v>
      </c>
      <c r="AH566" s="530">
        <f>IF(AH563&gt;(AH565*(1+Dash!$B$6)), AH565*(1+Dash!$B$6), IF(AH563&lt;(AH565*(1-Dash!$B$7)), AH565*(1-Dash!$B$7), AH563))</f>
        <v>42</v>
      </c>
      <c r="AI566" s="530">
        <f>IF(AI563&gt;(AI565*(1+Dash!$B$6)), AI565*(1+Dash!$B$6), IF(AI563&lt;(AI565*(1-Dash!$B$7)), AI565*(1-Dash!$B$7), AI563))</f>
        <v>38</v>
      </c>
      <c r="AJ566" s="530">
        <f>IF(AJ563&gt;(AJ565*(1+Dash!$B$6)), AJ565*(1+Dash!$B$6), IF(AJ563&lt;(AJ565*(1-Dash!$B$7)), AJ565*(1-Dash!$B$7), AJ563))</f>
        <v>27.830000000000002</v>
      </c>
      <c r="AK566" s="530">
        <f>IF(AK563&gt;(AK565*(1+Dash!$B$6)), AK565*(1+Dash!$B$6), IF(AK563&lt;(AK565*(1-Dash!$B$7)), AK565*(1-Dash!$B$7), AK563))</f>
        <v>147</v>
      </c>
      <c r="AL566" s="530">
        <f>IF(AL563&gt;(AL565*(1+Dash!$B$6)), AL565*(1+Dash!$B$6), IF(AL563&lt;(AL565*(1-Dash!$B$7)), AL565*(1-Dash!$B$7), AL563))</f>
        <v>39.930000000000007</v>
      </c>
      <c r="AM566" s="530">
        <f>IF(AM563&gt;(AM565*(1+Dash!$B$6)), AM565*(1+Dash!$B$6), IF(AM563&lt;(AM565*(1-Dash!$B$7)), AM565*(1-Dash!$B$7), AM563))</f>
        <v>73</v>
      </c>
      <c r="AN566" s="530">
        <f>IF(AN563&gt;(AN565*(1+Dash!$B$6)), AN565*(1+Dash!$B$6), IF(AN563&lt;(AN565*(1-Dash!$B$7)), AN565*(1-Dash!$B$7), AN563))</f>
        <v>75</v>
      </c>
      <c r="AO566" s="530">
        <f>IF(AO563&gt;(AO565*(1+Dash!$B$6)), AO565*(1+Dash!$B$6), IF(AO563&lt;(AO565*(1-Dash!$B$7)), AO565*(1-Dash!$B$7), AO563))</f>
        <v>0</v>
      </c>
      <c r="AP566" s="530">
        <f>IF(AP563&gt;(AP565*(1+Dash!$B$6)), AP565*(1+Dash!$B$6), IF(AP563&lt;(AP565*(1-Dash!$B$7)), AP565*(1-Dash!$B$7), AP563))</f>
        <v>0</v>
      </c>
      <c r="AQ566" s="530">
        <f>IF(AQ563&gt;(AQ565*(1+Dash!$B$6)), AQ565*(1+Dash!$B$6), IF(AQ563&lt;(AQ565*(1-Dash!$B$7)), AQ565*(1-Dash!$B$7), AQ563))</f>
        <v>0</v>
      </c>
      <c r="AR566" s="530">
        <f>IF(AR563&gt;(AR565*(1+Dash!$B$6)), AR565*(1+Dash!$B$6), IF(AR563&lt;(AR565*(1-Dash!$B$7)), AR565*(1-Dash!$B$7), AR563))</f>
        <v>0</v>
      </c>
      <c r="AS566" s="530">
        <f>IF(AS563&gt;(AS565*(1+Dash!$B$6)), AS565*(1+Dash!$B$6), IF(AS563&lt;(AS565*(1-Dash!$B$7)), AS565*(1-Dash!$B$7), AS563))</f>
        <v>0</v>
      </c>
      <c r="AT566" s="530">
        <f>IF(AT563&gt;(AT565*(1+Dash!$B$6)), AT565*(1+Dash!$B$6), IF(AT563&lt;(AT565*(1-Dash!$B$7)), AT565*(1-Dash!$B$7), AT563))</f>
        <v>0</v>
      </c>
      <c r="AU566" s="530">
        <f>IF(AU563&gt;(AU565*(1+Dash!$B$6)), AU565*(1+Dash!$B$6), IF(AU563&lt;(AU565*(1-Dash!$B$7)), AU565*(1-Dash!$B$7), AU563))</f>
        <v>0</v>
      </c>
      <c r="AV566" s="530">
        <f>IF(AV563&gt;(AV565*(1+Dash!$B$6)), AV565*(1+Dash!$B$6), IF(AV563&lt;(AV565*(1-Dash!$B$7)), AV565*(1-Dash!$B$7), AV563))</f>
        <v>0</v>
      </c>
      <c r="AW566" s="530">
        <f>IF(AW563&gt;(AW565*(1+Dash!$B$6)), AW565*(1+Dash!$B$6), IF(AW563&lt;(AW565*(1-Dash!$B$7)), AW565*(1-Dash!$B$7), AW563))</f>
        <v>0</v>
      </c>
      <c r="AX566" s="530">
        <f>IF(AX563&gt;(AX565*(1+Dash!$B$6)), AX565*(1+Dash!$B$6), IF(AX563&lt;(AX565*(1-Dash!$B$7)), AX565*(1-Dash!$B$7), AX563))</f>
        <v>0</v>
      </c>
      <c r="AY566" s="530">
        <f>IF(AY563&gt;(AY565*(1+Dash!$B$6)), AY565*(1+Dash!$B$6), IF(AY563&lt;(AY565*(1-Dash!$B$7)), AY565*(1-Dash!$B$7), AY563))</f>
        <v>0</v>
      </c>
      <c r="AZ566" s="530">
        <f>IF(AZ563&gt;(AZ565*(1+Dash!$B$6)), AZ565*(1+Dash!$B$6), IF(AZ563&lt;(AZ565*(1-Dash!$B$7)), AZ565*(1-Dash!$B$7), AZ563))</f>
        <v>0</v>
      </c>
      <c r="BA566" s="530">
        <f>IF(BA563&gt;(BA565*(1+Dash!$B$6)), BA565*(1+Dash!$B$6), IF(BA563&lt;(BA565*(1-Dash!$B$7)), BA565*(1-Dash!$B$7), BA563))</f>
        <v>350</v>
      </c>
      <c r="BB566" s="530">
        <f>IF(BB563&gt;(BB565*(1+Dash!$B$6)), BB565*(1+Dash!$B$6), IF(BB563&lt;(BB565*(1-Dash!$B$7)), BB565*(1-Dash!$B$7), BB563))</f>
        <v>109</v>
      </c>
      <c r="BC566" s="530">
        <f>IF(BC563&gt;(BC565*(1+Dash!$B$6)), BC565*(1+Dash!$B$6), IF(BC563&lt;(BC565*(1-Dash!$B$7)), BC565*(1-Dash!$B$7), BC563))</f>
        <v>169</v>
      </c>
      <c r="BD566" s="530">
        <f>IF(BD563&gt;(BD565*(1+Dash!$B$6)), BD565*(1+Dash!$B$6), IF(BD563&lt;(BD565*(1-Dash!$B$7)), BD565*(1-Dash!$B$7), BD563))</f>
        <v>134</v>
      </c>
      <c r="BE566" s="530">
        <f>IF(BE563&gt;(BE565*(1+Dash!$B$6)), BE565*(1+Dash!$B$6), IF(BE563&lt;(BE565*(1-Dash!$B$7)), BE565*(1-Dash!$B$7), BE563))</f>
        <v>208</v>
      </c>
      <c r="BF566" s="530">
        <f>IF(BF563&gt;(BF565*(1+Dash!$B$6)), BF565*(1+Dash!$B$6), IF(BF563&lt;(BF565*(1-Dash!$B$7)), BF565*(1-Dash!$B$7), BF563))</f>
        <v>75</v>
      </c>
      <c r="BG566" s="530">
        <f>IF(BG563&gt;(BG565*(1+Dash!$B$6)), BG565*(1+Dash!$B$6), IF(BG563&lt;(BG565*(1-Dash!$B$7)), BG565*(1-Dash!$B$7), BG563))</f>
        <v>99</v>
      </c>
      <c r="BH566" s="530">
        <f>IF(BH563&gt;(BH565*(1+Dash!$B$6)), BH565*(1+Dash!$B$6), IF(BH563&lt;(BH565*(1-Dash!$B$7)), BH565*(1-Dash!$B$7), BH563))</f>
        <v>67</v>
      </c>
      <c r="BI566" s="530">
        <f>IF(BI563&gt;(BI565*(1+Dash!$B$6)), BI565*(1+Dash!$B$6), IF(BI563&lt;(BI565*(1-Dash!$B$7)), BI565*(1-Dash!$B$7), BI563))</f>
        <v>142</v>
      </c>
      <c r="BJ566" s="530">
        <f>IF(BJ563&gt;(BJ565*(1+Dash!$B$6)), BJ565*(1+Dash!$B$6), IF(BJ563&lt;(BJ565*(1-Dash!$B$7)), BJ565*(1-Dash!$B$7), BJ563))</f>
        <v>34</v>
      </c>
      <c r="BK566" s="530">
        <f>IF(BK563&gt;(BK565*(1+Dash!$B$6)), BK565*(1+Dash!$B$6), IF(BK563&lt;(BK565*(1-Dash!$B$7)), BK565*(1-Dash!$B$7), BK563))</f>
        <v>70</v>
      </c>
      <c r="BL566" s="530">
        <f>IF(BL563&gt;(BL565*(1+Dash!$B$6)), BL565*(1+Dash!$B$6), IF(BL563&lt;(BL565*(1-Dash!$B$7)), BL565*(1-Dash!$B$7), BL563))</f>
        <v>68.59</v>
      </c>
      <c r="BM566" s="530">
        <f>IF(BM563&gt;(BM565*(1+Dash!$B$6)), BM565*(1+Dash!$B$6), IF(BM563&lt;(BM565*(1-Dash!$B$7)), BM565*(1-Dash!$B$7), BM563))</f>
        <v>0</v>
      </c>
      <c r="BN566" s="530">
        <f>IF(BN563&gt;(BN565*(1+Dash!$B$6)), BN565*(1+Dash!$B$6), IF(BN563&lt;(BN565*(1-Dash!$B$7)), BN565*(1-Dash!$B$7), BN563))</f>
        <v>0</v>
      </c>
      <c r="BO566" s="530">
        <f>IF(BO563&gt;(BO565*(1+Dash!$B$6)), BO565*(1+Dash!$B$6), IF(BO563&lt;(BO565*(1-Dash!$B$7)), BO565*(1-Dash!$B$7), BO563))</f>
        <v>0</v>
      </c>
      <c r="BP566" s="530">
        <f>IF(BP563&gt;(BP565*(1+Dash!$B$6)), BP565*(1+Dash!$B$6), IF(BP563&lt;(BP565*(1-Dash!$B$7)), BP565*(1-Dash!$B$7), BP563))</f>
        <v>0</v>
      </c>
      <c r="BQ566" s="530">
        <f>IF(BQ563&gt;(BQ565*(1+Dash!$B$6)), BQ565*(1+Dash!$B$6), IF(BQ563&lt;(BQ565*(1-Dash!$B$7)), BQ565*(1-Dash!$B$7), BQ563))</f>
        <v>0</v>
      </c>
      <c r="BR566" s="530">
        <f>IF(BR563&gt;(BR565*(1+Dash!$B$6)), BR565*(1+Dash!$B$6), IF(BR563&lt;(BR565*(1-Dash!$B$7)), BR565*(1-Dash!$B$7), BR563))</f>
        <v>0</v>
      </c>
      <c r="BS566" s="530">
        <f>IF(BS563&gt;(BS565*(1+Dash!$B$6)), BS565*(1+Dash!$B$6), IF(BS563&lt;(BS565*(1-Dash!$B$7)), BS565*(1-Dash!$B$7), BS563))</f>
        <v>0</v>
      </c>
      <c r="BT566" s="530">
        <f>IF(BT563&gt;(BT565*(1+Dash!$B$6)), BT565*(1+Dash!$B$6), IF(BT563&lt;(BT565*(1-Dash!$B$7)), BT565*(1-Dash!$B$7), BT563))</f>
        <v>0</v>
      </c>
      <c r="BU566" s="530">
        <f>IF(BU563&gt;(BU565*(1+Dash!$B$6)), BU565*(1+Dash!$B$6), IF(BU563&lt;(BU565*(1-Dash!$B$7)), BU565*(1-Dash!$B$7), BU563))</f>
        <v>0</v>
      </c>
      <c r="BV566" s="530">
        <f>IF(BV563&gt;(BV565*(1+Dash!$B$6)), BV565*(1+Dash!$B$6), IF(BV563&lt;(BV565*(1-Dash!$B$7)), BV565*(1-Dash!$B$7), BV563))</f>
        <v>0</v>
      </c>
      <c r="BW566" s="530">
        <f>IF(BW563&gt;(BW565*(1+Dash!$B$6)), BW565*(1+Dash!$B$6), IF(BW563&lt;(BW565*(1-Dash!$B$7)), BW565*(1-Dash!$B$7), BW563))</f>
        <v>0</v>
      </c>
      <c r="BX566" s="530">
        <f>IF(BX563&gt;(BX565*(1+Dash!$B$6)), BX565*(1+Dash!$B$6), IF(BX563&lt;(BX565*(1-Dash!$B$7)), BX565*(1-Dash!$B$7), BX563))</f>
        <v>0</v>
      </c>
      <c r="BY566" s="530">
        <f>IF(BY563&gt;(BY565*(1+Dash!$B$6)), BY565*(1+Dash!$B$6), IF(BY563&lt;(BY565*(1-Dash!$B$7)), BY565*(1-Dash!$B$7), BY563))</f>
        <v>18</v>
      </c>
      <c r="BZ566" s="530">
        <f>IF(BZ563&gt;(BZ565*(1+Dash!$B$6)), BZ565*(1+Dash!$B$6), IF(BZ563&lt;(BZ565*(1-Dash!$B$7)), BZ565*(1-Dash!$B$7), BZ563))</f>
        <v>51</v>
      </c>
      <c r="CA566" s="530">
        <f>IF(CA563&gt;(CA565*(1+Dash!$B$6)), CA565*(1+Dash!$B$6), IF(CA563&lt;(CA565*(1-Dash!$B$7)), CA565*(1-Dash!$B$7), CA563))</f>
        <v>0</v>
      </c>
    </row>
    <row r="567" spans="1:79" s="477" customFormat="1">
      <c r="A567" s="477" t="s">
        <v>141</v>
      </c>
      <c r="B567" s="477" t="s">
        <v>1898</v>
      </c>
      <c r="C567" s="477">
        <v>2018</v>
      </c>
      <c r="D567" s="477" t="s">
        <v>1934</v>
      </c>
      <c r="E567" s="530">
        <v>567</v>
      </c>
      <c r="F567" s="530">
        <v>544</v>
      </c>
      <c r="G567" s="530">
        <v>175</v>
      </c>
      <c r="H567" s="530">
        <v>203</v>
      </c>
      <c r="I567" s="530">
        <v>125</v>
      </c>
      <c r="J567" s="530">
        <v>0</v>
      </c>
      <c r="K567" s="530">
        <v>0</v>
      </c>
      <c r="L567" s="530">
        <v>0</v>
      </c>
      <c r="M567" s="530">
        <v>0</v>
      </c>
      <c r="N567" s="530">
        <v>0</v>
      </c>
      <c r="O567" s="530">
        <v>0</v>
      </c>
      <c r="P567" s="530">
        <v>0</v>
      </c>
      <c r="Q567" s="530">
        <v>0</v>
      </c>
      <c r="R567" s="530">
        <v>0</v>
      </c>
      <c r="S567" s="530">
        <v>0</v>
      </c>
      <c r="T567" s="530">
        <v>0</v>
      </c>
      <c r="U567" s="530">
        <v>0</v>
      </c>
      <c r="V567" s="530">
        <v>0</v>
      </c>
      <c r="W567" s="530">
        <v>0</v>
      </c>
      <c r="X567" s="530">
        <v>0</v>
      </c>
      <c r="Y567" s="530">
        <v>0</v>
      </c>
      <c r="Z567" s="530">
        <v>0</v>
      </c>
      <c r="AA567" s="530">
        <v>0</v>
      </c>
      <c r="AB567" s="530">
        <v>0</v>
      </c>
      <c r="AC567" s="530">
        <v>245</v>
      </c>
      <c r="AD567" s="530">
        <v>109</v>
      </c>
      <c r="AE567" s="530">
        <v>107</v>
      </c>
      <c r="AF567" s="530">
        <v>103</v>
      </c>
      <c r="AG567" s="530">
        <v>50</v>
      </c>
      <c r="AH567" s="530">
        <v>33</v>
      </c>
      <c r="AI567" s="530">
        <v>11</v>
      </c>
      <c r="AJ567" s="530">
        <v>16</v>
      </c>
      <c r="AK567" s="530">
        <v>195</v>
      </c>
      <c r="AL567" s="530">
        <v>76</v>
      </c>
      <c r="AM567" s="530">
        <v>96</v>
      </c>
      <c r="AN567" s="530">
        <v>87</v>
      </c>
      <c r="AO567" s="530">
        <v>0</v>
      </c>
      <c r="AP567" s="530">
        <v>0</v>
      </c>
      <c r="AQ567" s="530">
        <v>0</v>
      </c>
      <c r="AR567" s="530">
        <v>0</v>
      </c>
      <c r="AS567" s="530">
        <v>0</v>
      </c>
      <c r="AT567" s="530">
        <v>0</v>
      </c>
      <c r="AU567" s="530">
        <v>0</v>
      </c>
      <c r="AV567" s="530">
        <v>0</v>
      </c>
      <c r="AW567" s="530">
        <v>0</v>
      </c>
      <c r="AX567" s="530">
        <v>0</v>
      </c>
      <c r="AY567" s="530">
        <v>0</v>
      </c>
      <c r="AZ567" s="530">
        <v>0</v>
      </c>
      <c r="BA567" s="530">
        <v>700</v>
      </c>
      <c r="BB567" s="530">
        <v>198</v>
      </c>
      <c r="BC567" s="530">
        <v>286</v>
      </c>
      <c r="BD567" s="530">
        <v>297</v>
      </c>
      <c r="BE567" s="530">
        <v>454</v>
      </c>
      <c r="BF567" s="530">
        <v>164</v>
      </c>
      <c r="BG567" s="530">
        <v>180</v>
      </c>
      <c r="BH567" s="530">
        <v>140</v>
      </c>
      <c r="BI567" s="530">
        <v>246</v>
      </c>
      <c r="BJ567" s="530">
        <v>34</v>
      </c>
      <c r="BK567" s="530">
        <v>106</v>
      </c>
      <c r="BL567" s="530">
        <v>157</v>
      </c>
      <c r="BM567" s="530">
        <v>0</v>
      </c>
      <c r="BN567" s="530">
        <v>0</v>
      </c>
      <c r="BO567" s="530">
        <v>0</v>
      </c>
      <c r="BP567" s="530">
        <v>0</v>
      </c>
      <c r="BQ567" s="530">
        <v>0</v>
      </c>
      <c r="BR567" s="530">
        <v>0</v>
      </c>
      <c r="BS567" s="530">
        <v>0</v>
      </c>
      <c r="BT567" s="530">
        <v>0</v>
      </c>
      <c r="BU567" s="530">
        <v>0</v>
      </c>
      <c r="BV567" s="530">
        <v>0</v>
      </c>
      <c r="BW567" s="530">
        <v>0</v>
      </c>
      <c r="BX567" s="530">
        <v>0</v>
      </c>
      <c r="BY567" s="530">
        <v>9</v>
      </c>
      <c r="BZ567" s="530">
        <v>40</v>
      </c>
      <c r="CA567" s="530">
        <v>0</v>
      </c>
    </row>
    <row r="568" spans="1:79" s="477" customFormat="1">
      <c r="A568" s="477" t="s">
        <v>141</v>
      </c>
      <c r="B568" s="477" t="s">
        <v>1898</v>
      </c>
      <c r="C568" s="477">
        <v>2019</v>
      </c>
      <c r="D568" s="477" t="s">
        <v>1934</v>
      </c>
      <c r="E568" s="530">
        <v>620</v>
      </c>
      <c r="F568" s="530">
        <v>542</v>
      </c>
      <c r="G568" s="530">
        <v>228</v>
      </c>
      <c r="H568" s="530">
        <v>183</v>
      </c>
      <c r="I568" s="530">
        <v>105</v>
      </c>
      <c r="J568" s="530">
        <v>0</v>
      </c>
      <c r="K568" s="530">
        <v>0</v>
      </c>
      <c r="L568" s="530">
        <v>0</v>
      </c>
      <c r="M568" s="530">
        <v>0</v>
      </c>
      <c r="N568" s="530">
        <v>0</v>
      </c>
      <c r="O568" s="530">
        <v>0</v>
      </c>
      <c r="P568" s="530">
        <v>0</v>
      </c>
      <c r="Q568" s="530">
        <v>0</v>
      </c>
      <c r="R568" s="530">
        <v>0</v>
      </c>
      <c r="S568" s="530">
        <v>0</v>
      </c>
      <c r="T568" s="530">
        <v>0</v>
      </c>
      <c r="U568" s="530">
        <v>0</v>
      </c>
      <c r="V568" s="530">
        <v>0</v>
      </c>
      <c r="W568" s="530">
        <v>0</v>
      </c>
      <c r="X568" s="530">
        <v>0</v>
      </c>
      <c r="Y568" s="530">
        <v>0</v>
      </c>
      <c r="Z568" s="530">
        <v>0</v>
      </c>
      <c r="AA568" s="530">
        <v>0</v>
      </c>
      <c r="AB568" s="530">
        <v>0</v>
      </c>
      <c r="AC568" s="530">
        <v>260</v>
      </c>
      <c r="AD568" s="530">
        <v>110</v>
      </c>
      <c r="AE568" s="530">
        <v>106</v>
      </c>
      <c r="AF568" s="530">
        <v>106</v>
      </c>
      <c r="AG568" s="530">
        <v>65</v>
      </c>
      <c r="AH568" s="530">
        <v>26</v>
      </c>
      <c r="AI568" s="530">
        <v>14</v>
      </c>
      <c r="AJ568" s="530">
        <v>23</v>
      </c>
      <c r="AK568" s="530">
        <v>195</v>
      </c>
      <c r="AL568" s="530">
        <v>84</v>
      </c>
      <c r="AM568" s="530">
        <v>92</v>
      </c>
      <c r="AN568" s="530">
        <v>83</v>
      </c>
      <c r="AO568" s="530">
        <v>0</v>
      </c>
      <c r="AP568" s="530">
        <v>0</v>
      </c>
      <c r="AQ568" s="530">
        <v>0</v>
      </c>
      <c r="AR568" s="530">
        <v>0</v>
      </c>
      <c r="AS568" s="530">
        <v>0</v>
      </c>
      <c r="AT568" s="530">
        <v>0</v>
      </c>
      <c r="AU568" s="530">
        <v>0</v>
      </c>
      <c r="AV568" s="530">
        <v>0</v>
      </c>
      <c r="AW568" s="530">
        <v>0</v>
      </c>
      <c r="AX568" s="530">
        <v>0</v>
      </c>
      <c r="AY568" s="530">
        <v>0</v>
      </c>
      <c r="AZ568" s="530">
        <v>0</v>
      </c>
      <c r="BA568" s="530">
        <v>733</v>
      </c>
      <c r="BB568" s="530">
        <v>197</v>
      </c>
      <c r="BC568" s="530">
        <v>307</v>
      </c>
      <c r="BD568" s="530">
        <v>286</v>
      </c>
      <c r="BE568" s="530">
        <v>456</v>
      </c>
      <c r="BF568" s="530">
        <v>169</v>
      </c>
      <c r="BG568" s="530">
        <v>186</v>
      </c>
      <c r="BH568" s="530">
        <v>106</v>
      </c>
      <c r="BI568" s="530">
        <v>277</v>
      </c>
      <c r="BJ568" s="530">
        <v>28</v>
      </c>
      <c r="BK568" s="530">
        <v>121</v>
      </c>
      <c r="BL568" s="530">
        <v>180</v>
      </c>
      <c r="BM568" s="530">
        <v>0</v>
      </c>
      <c r="BN568" s="530">
        <v>0</v>
      </c>
      <c r="BO568" s="530">
        <v>0</v>
      </c>
      <c r="BP568" s="530">
        <v>0</v>
      </c>
      <c r="BQ568" s="530">
        <v>0</v>
      </c>
      <c r="BR568" s="530">
        <v>0</v>
      </c>
      <c r="BS568" s="530">
        <v>0</v>
      </c>
      <c r="BT568" s="530">
        <v>0</v>
      </c>
      <c r="BU568" s="530">
        <v>0</v>
      </c>
      <c r="BV568" s="530">
        <v>0</v>
      </c>
      <c r="BW568" s="530">
        <v>0</v>
      </c>
      <c r="BX568" s="530">
        <v>0</v>
      </c>
      <c r="BY568" s="530">
        <v>8</v>
      </c>
      <c r="BZ568" s="530">
        <v>52</v>
      </c>
      <c r="CA568" s="530">
        <v>0</v>
      </c>
    </row>
    <row r="569" spans="1:79" s="477" customFormat="1">
      <c r="A569" s="477" t="s">
        <v>141</v>
      </c>
      <c r="B569" s="477" t="s">
        <v>1898</v>
      </c>
      <c r="C569" s="477">
        <v>2020</v>
      </c>
      <c r="D569" s="477" t="s">
        <v>1934</v>
      </c>
      <c r="E569" s="530">
        <v>506</v>
      </c>
      <c r="F569" s="530">
        <v>638</v>
      </c>
      <c r="G569" s="530">
        <v>244</v>
      </c>
      <c r="H569" s="530">
        <v>208</v>
      </c>
      <c r="I569" s="530">
        <v>146</v>
      </c>
      <c r="J569" s="530">
        <v>0</v>
      </c>
      <c r="K569" s="530">
        <v>0</v>
      </c>
      <c r="L569" s="530">
        <v>0</v>
      </c>
      <c r="M569" s="530">
        <v>0</v>
      </c>
      <c r="N569" s="530">
        <v>238</v>
      </c>
      <c r="O569" s="530">
        <v>70</v>
      </c>
      <c r="P569" s="530">
        <v>168</v>
      </c>
      <c r="Q569" s="530">
        <v>0</v>
      </c>
      <c r="R569" s="530">
        <v>0</v>
      </c>
      <c r="S569" s="530">
        <v>0</v>
      </c>
      <c r="T569" s="530">
        <v>0</v>
      </c>
      <c r="U569" s="530">
        <v>0</v>
      </c>
      <c r="V569" s="530">
        <v>0</v>
      </c>
      <c r="W569" s="530">
        <v>0</v>
      </c>
      <c r="X569" s="530">
        <v>0</v>
      </c>
      <c r="Y569" s="530">
        <v>0</v>
      </c>
      <c r="Z569" s="530">
        <v>0</v>
      </c>
      <c r="AA569" s="530">
        <v>0</v>
      </c>
      <c r="AB569" s="530">
        <v>0</v>
      </c>
      <c r="AC569" s="530">
        <v>192</v>
      </c>
      <c r="AD569" s="530">
        <v>75</v>
      </c>
      <c r="AE569" s="530">
        <v>80</v>
      </c>
      <c r="AF569" s="530">
        <v>84</v>
      </c>
      <c r="AG569" s="530">
        <v>51</v>
      </c>
      <c r="AH569" s="530">
        <v>24</v>
      </c>
      <c r="AI569" s="530">
        <v>5</v>
      </c>
      <c r="AJ569" s="530">
        <v>10</v>
      </c>
      <c r="AK569" s="530">
        <v>141</v>
      </c>
      <c r="AL569" s="530">
        <v>51</v>
      </c>
      <c r="AM569" s="530">
        <v>75</v>
      </c>
      <c r="AN569" s="530">
        <v>74</v>
      </c>
      <c r="AO569" s="530">
        <v>0</v>
      </c>
      <c r="AP569" s="530">
        <v>0</v>
      </c>
      <c r="AQ569" s="530">
        <v>0</v>
      </c>
      <c r="AR569" s="530">
        <v>0</v>
      </c>
      <c r="AS569" s="530">
        <v>0</v>
      </c>
      <c r="AT569" s="530">
        <v>0</v>
      </c>
      <c r="AU569" s="530">
        <v>0</v>
      </c>
      <c r="AV569" s="530">
        <v>0</v>
      </c>
      <c r="AW569" s="530">
        <v>0</v>
      </c>
      <c r="AX569" s="530">
        <v>0</v>
      </c>
      <c r="AY569" s="530">
        <v>0</v>
      </c>
      <c r="AZ569" s="530">
        <v>0</v>
      </c>
      <c r="BA569" s="530">
        <v>831</v>
      </c>
      <c r="BB569" s="530">
        <v>256</v>
      </c>
      <c r="BC569" s="530">
        <v>326</v>
      </c>
      <c r="BD569" s="530">
        <v>297</v>
      </c>
      <c r="BE569" s="530">
        <v>535</v>
      </c>
      <c r="BF569" s="530">
        <v>214</v>
      </c>
      <c r="BG569" s="530">
        <v>195</v>
      </c>
      <c r="BH569" s="530">
        <v>117</v>
      </c>
      <c r="BI569" s="530">
        <v>296</v>
      </c>
      <c r="BJ569" s="530">
        <v>42</v>
      </c>
      <c r="BK569" s="530">
        <v>131</v>
      </c>
      <c r="BL569" s="530">
        <v>180</v>
      </c>
      <c r="BM569" s="530">
        <v>0</v>
      </c>
      <c r="BN569" s="530">
        <v>0</v>
      </c>
      <c r="BO569" s="530">
        <v>0</v>
      </c>
      <c r="BP569" s="530">
        <v>0</v>
      </c>
      <c r="BQ569" s="530">
        <v>0</v>
      </c>
      <c r="BR569" s="530">
        <v>0</v>
      </c>
      <c r="BS569" s="530">
        <v>0</v>
      </c>
      <c r="BT569" s="530">
        <v>0</v>
      </c>
      <c r="BU569" s="530">
        <v>0</v>
      </c>
      <c r="BV569" s="530">
        <v>0</v>
      </c>
      <c r="BW569" s="530">
        <v>0</v>
      </c>
      <c r="BX569" s="530">
        <v>0</v>
      </c>
      <c r="BY569" s="530">
        <v>9</v>
      </c>
      <c r="BZ569" s="530">
        <v>39</v>
      </c>
      <c r="CA569" s="530">
        <v>0</v>
      </c>
    </row>
    <row r="570" spans="1:79" s="477" customFormat="1">
      <c r="A570" s="477" t="s">
        <v>141</v>
      </c>
      <c r="B570" s="477" t="s">
        <v>1898</v>
      </c>
      <c r="C570" s="477">
        <v>2021</v>
      </c>
      <c r="D570" s="477" t="s">
        <v>1934</v>
      </c>
      <c r="E570" s="530">
        <v>473</v>
      </c>
      <c r="F570" s="530">
        <v>558</v>
      </c>
      <c r="G570" s="530">
        <v>302</v>
      </c>
      <c r="H570" s="530">
        <v>163</v>
      </c>
      <c r="I570" s="530">
        <v>99</v>
      </c>
      <c r="J570" s="530">
        <v>0</v>
      </c>
      <c r="K570" s="530">
        <v>0</v>
      </c>
      <c r="L570" s="530">
        <v>0</v>
      </c>
      <c r="M570" s="530">
        <v>0</v>
      </c>
      <c r="N570" s="530">
        <v>150</v>
      </c>
      <c r="O570" s="530">
        <v>65</v>
      </c>
      <c r="P570" s="530">
        <v>85</v>
      </c>
      <c r="Q570" s="530">
        <v>5</v>
      </c>
      <c r="R570" s="530">
        <v>0</v>
      </c>
      <c r="S570" s="530">
        <v>0</v>
      </c>
      <c r="T570" s="530">
        <v>0</v>
      </c>
      <c r="U570" s="530">
        <v>3</v>
      </c>
      <c r="V570" s="530">
        <v>0</v>
      </c>
      <c r="W570" s="530">
        <v>0</v>
      </c>
      <c r="X570" s="530">
        <v>0</v>
      </c>
      <c r="Y570" s="530">
        <v>2</v>
      </c>
      <c r="Z570" s="530">
        <v>0</v>
      </c>
      <c r="AA570" s="530">
        <v>0</v>
      </c>
      <c r="AB570" s="530">
        <v>0</v>
      </c>
      <c r="AC570" s="530">
        <v>265</v>
      </c>
      <c r="AD570" s="530">
        <v>230</v>
      </c>
      <c r="AE570" s="530">
        <v>109</v>
      </c>
      <c r="AF570" s="530">
        <v>118</v>
      </c>
      <c r="AG570" s="530">
        <v>64</v>
      </c>
      <c r="AH570" s="530">
        <v>56</v>
      </c>
      <c r="AI570" s="530">
        <v>13</v>
      </c>
      <c r="AJ570" s="530">
        <v>18</v>
      </c>
      <c r="AK570" s="530">
        <v>201</v>
      </c>
      <c r="AL570" s="530">
        <v>174</v>
      </c>
      <c r="AM570" s="530">
        <v>96</v>
      </c>
      <c r="AN570" s="530">
        <v>100</v>
      </c>
      <c r="AO570" s="530">
        <v>0</v>
      </c>
      <c r="AP570" s="530">
        <v>0</v>
      </c>
      <c r="AQ570" s="530">
        <v>0</v>
      </c>
      <c r="AR570" s="530">
        <v>0</v>
      </c>
      <c r="AS570" s="530">
        <v>0</v>
      </c>
      <c r="AT570" s="530">
        <v>0</v>
      </c>
      <c r="AU570" s="530">
        <v>0</v>
      </c>
      <c r="AV570" s="530">
        <v>0</v>
      </c>
      <c r="AW570" s="530">
        <v>0</v>
      </c>
      <c r="AX570" s="530">
        <v>0</v>
      </c>
      <c r="AY570" s="530">
        <v>0</v>
      </c>
      <c r="AZ570" s="530">
        <v>0</v>
      </c>
      <c r="BA570" s="530">
        <v>599</v>
      </c>
      <c r="BB570" s="530">
        <v>527</v>
      </c>
      <c r="BC570" s="530">
        <v>236</v>
      </c>
      <c r="BD570" s="530">
        <v>232</v>
      </c>
      <c r="BE570" s="530">
        <v>323</v>
      </c>
      <c r="BF570" s="530">
        <v>274</v>
      </c>
      <c r="BG570" s="530">
        <v>116</v>
      </c>
      <c r="BH570" s="530">
        <v>64</v>
      </c>
      <c r="BI570" s="530">
        <v>276</v>
      </c>
      <c r="BJ570" s="530">
        <v>253</v>
      </c>
      <c r="BK570" s="530">
        <v>120</v>
      </c>
      <c r="BL570" s="530">
        <v>168</v>
      </c>
      <c r="BM570" s="530">
        <v>5</v>
      </c>
      <c r="BN570" s="530">
        <v>3</v>
      </c>
      <c r="BO570" s="530">
        <v>1</v>
      </c>
      <c r="BP570" s="530">
        <v>4</v>
      </c>
      <c r="BQ570" s="530">
        <v>0</v>
      </c>
      <c r="BR570" s="530">
        <v>0</v>
      </c>
      <c r="BS570" s="530">
        <v>0</v>
      </c>
      <c r="BT570" s="530">
        <v>0</v>
      </c>
      <c r="BU570" s="530">
        <v>5</v>
      </c>
      <c r="BV570" s="530">
        <v>3</v>
      </c>
      <c r="BW570" s="530">
        <v>1</v>
      </c>
      <c r="BX570" s="530">
        <v>4</v>
      </c>
      <c r="BY570" s="530">
        <v>19</v>
      </c>
      <c r="BZ570" s="530">
        <v>26</v>
      </c>
      <c r="CA570" s="530">
        <v>0</v>
      </c>
    </row>
    <row r="571" spans="1:79" s="477" customFormat="1">
      <c r="A571" s="477" t="s">
        <v>141</v>
      </c>
      <c r="B571" s="477" t="s">
        <v>1898</v>
      </c>
      <c r="C571" s="477">
        <v>2022</v>
      </c>
      <c r="D571" s="477" t="s">
        <v>1934</v>
      </c>
      <c r="E571" s="530">
        <v>506</v>
      </c>
      <c r="F571" s="530">
        <v>554</v>
      </c>
      <c r="G571" s="530">
        <v>456</v>
      </c>
      <c r="H571" s="530">
        <v>140</v>
      </c>
      <c r="I571" s="530">
        <v>79</v>
      </c>
      <c r="J571" s="530">
        <v>0</v>
      </c>
      <c r="K571" s="530">
        <v>0</v>
      </c>
      <c r="L571" s="530">
        <v>0</v>
      </c>
      <c r="M571" s="530">
        <v>0</v>
      </c>
      <c r="N571" s="530">
        <v>89</v>
      </c>
      <c r="O571" s="530">
        <v>23</v>
      </c>
      <c r="P571" s="530">
        <v>66</v>
      </c>
      <c r="Q571" s="530">
        <v>39</v>
      </c>
      <c r="R571" s="530">
        <v>0</v>
      </c>
      <c r="S571" s="530">
        <v>0</v>
      </c>
      <c r="T571" s="530">
        <v>0</v>
      </c>
      <c r="U571" s="530">
        <v>4</v>
      </c>
      <c r="V571" s="530">
        <v>0</v>
      </c>
      <c r="W571" s="530">
        <v>0</v>
      </c>
      <c r="X571" s="530">
        <v>0</v>
      </c>
      <c r="Y571" s="530">
        <v>35</v>
      </c>
      <c r="Z571" s="530">
        <v>0</v>
      </c>
      <c r="AA571" s="530">
        <v>0</v>
      </c>
      <c r="AB571" s="530">
        <v>0</v>
      </c>
      <c r="AC571" s="530">
        <v>251</v>
      </c>
      <c r="AD571" s="530">
        <v>186</v>
      </c>
      <c r="AE571" s="530">
        <v>100</v>
      </c>
      <c r="AF571" s="530">
        <v>100</v>
      </c>
      <c r="AG571" s="530">
        <v>53</v>
      </c>
      <c r="AH571" s="530">
        <v>37</v>
      </c>
      <c r="AI571" s="530">
        <v>10</v>
      </c>
      <c r="AJ571" s="530">
        <v>13</v>
      </c>
      <c r="AK571" s="530">
        <v>198</v>
      </c>
      <c r="AL571" s="530">
        <v>149</v>
      </c>
      <c r="AM571" s="530">
        <v>90</v>
      </c>
      <c r="AN571" s="530">
        <v>87</v>
      </c>
      <c r="AO571" s="530">
        <v>0</v>
      </c>
      <c r="AP571" s="530">
        <v>0</v>
      </c>
      <c r="AQ571" s="530">
        <v>0</v>
      </c>
      <c r="AR571" s="530">
        <v>0</v>
      </c>
      <c r="AS571" s="530">
        <v>0</v>
      </c>
      <c r="AT571" s="530">
        <v>0</v>
      </c>
      <c r="AU571" s="530">
        <v>0</v>
      </c>
      <c r="AV571" s="530">
        <v>0</v>
      </c>
      <c r="AW571" s="530">
        <v>0</v>
      </c>
      <c r="AX571" s="530">
        <v>0</v>
      </c>
      <c r="AY571" s="530">
        <v>0</v>
      </c>
      <c r="AZ571" s="530">
        <v>0</v>
      </c>
      <c r="BA571" s="530">
        <v>682</v>
      </c>
      <c r="BB571" s="530">
        <v>546</v>
      </c>
      <c r="BC571" s="530">
        <v>252</v>
      </c>
      <c r="BD571" s="530">
        <v>243</v>
      </c>
      <c r="BE571" s="530">
        <v>388</v>
      </c>
      <c r="BF571" s="530">
        <v>290</v>
      </c>
      <c r="BG571" s="530">
        <v>125</v>
      </c>
      <c r="BH571" s="530">
        <v>85</v>
      </c>
      <c r="BI571" s="530">
        <v>294</v>
      </c>
      <c r="BJ571" s="530">
        <v>256</v>
      </c>
      <c r="BK571" s="530">
        <v>127</v>
      </c>
      <c r="BL571" s="530">
        <v>158</v>
      </c>
      <c r="BM571" s="530">
        <v>13</v>
      </c>
      <c r="BN571" s="530">
        <v>9</v>
      </c>
      <c r="BO571" s="530">
        <v>4</v>
      </c>
      <c r="BP571" s="530">
        <v>11</v>
      </c>
      <c r="BQ571" s="530">
        <v>0</v>
      </c>
      <c r="BR571" s="530">
        <v>0</v>
      </c>
      <c r="BS571" s="530">
        <v>0</v>
      </c>
      <c r="BT571" s="530">
        <v>0</v>
      </c>
      <c r="BU571" s="530">
        <v>13</v>
      </c>
      <c r="BV571" s="530">
        <v>9</v>
      </c>
      <c r="BW571" s="530">
        <v>4</v>
      </c>
      <c r="BX571" s="530">
        <v>11</v>
      </c>
      <c r="BY571" s="530">
        <v>11</v>
      </c>
      <c r="BZ571" s="530">
        <v>44</v>
      </c>
      <c r="CA571" s="530">
        <v>0</v>
      </c>
    </row>
    <row r="572" spans="1:79" s="477" customFormat="1">
      <c r="A572" s="477" t="s">
        <v>141</v>
      </c>
      <c r="B572" s="477" t="s">
        <v>1898</v>
      </c>
      <c r="C572" s="477">
        <v>2023</v>
      </c>
      <c r="D572" s="477" t="s">
        <v>1934</v>
      </c>
      <c r="E572" s="530">
        <v>504</v>
      </c>
      <c r="F572" s="530">
        <v>494</v>
      </c>
      <c r="G572" s="530">
        <v>384</v>
      </c>
      <c r="H572" s="530">
        <v>128</v>
      </c>
      <c r="I572" s="530">
        <v>70</v>
      </c>
      <c r="J572" s="530">
        <v>0</v>
      </c>
      <c r="K572" s="530">
        <v>0</v>
      </c>
      <c r="L572" s="530">
        <v>0</v>
      </c>
      <c r="M572" s="530">
        <v>0</v>
      </c>
      <c r="N572" s="530">
        <v>186</v>
      </c>
      <c r="O572" s="530">
        <v>90</v>
      </c>
      <c r="P572" s="530">
        <v>96</v>
      </c>
      <c r="Q572" s="530">
        <v>59</v>
      </c>
      <c r="R572" s="530">
        <v>46</v>
      </c>
      <c r="S572" s="530">
        <v>6</v>
      </c>
      <c r="T572" s="530">
        <v>13</v>
      </c>
      <c r="U572" s="530">
        <v>12</v>
      </c>
      <c r="V572" s="530">
        <v>9</v>
      </c>
      <c r="W572" s="530">
        <v>3</v>
      </c>
      <c r="X572" s="530">
        <v>3</v>
      </c>
      <c r="Y572" s="530">
        <v>47</v>
      </c>
      <c r="Z572" s="530">
        <v>37</v>
      </c>
      <c r="AA572" s="530">
        <v>3</v>
      </c>
      <c r="AB572" s="530">
        <v>10</v>
      </c>
      <c r="AC572" s="530">
        <v>211</v>
      </c>
      <c r="AD572" s="530">
        <v>158</v>
      </c>
      <c r="AE572" s="530">
        <v>97</v>
      </c>
      <c r="AF572" s="530">
        <v>72</v>
      </c>
      <c r="AG572" s="530">
        <v>47</v>
      </c>
      <c r="AH572" s="530">
        <v>40</v>
      </c>
      <c r="AI572" s="530">
        <v>13</v>
      </c>
      <c r="AJ572" s="530">
        <v>16</v>
      </c>
      <c r="AK572" s="530">
        <v>164</v>
      </c>
      <c r="AL572" s="530">
        <v>118</v>
      </c>
      <c r="AM572" s="530">
        <v>84</v>
      </c>
      <c r="AN572" s="530">
        <v>56</v>
      </c>
      <c r="AO572" s="530">
        <v>0</v>
      </c>
      <c r="AP572" s="530">
        <v>0</v>
      </c>
      <c r="AQ572" s="530">
        <v>0</v>
      </c>
      <c r="AR572" s="530">
        <v>0</v>
      </c>
      <c r="AS572" s="530">
        <v>0</v>
      </c>
      <c r="AT572" s="530">
        <v>0</v>
      </c>
      <c r="AU572" s="530">
        <v>0</v>
      </c>
      <c r="AV572" s="530">
        <v>0</v>
      </c>
      <c r="AW572" s="530">
        <v>0</v>
      </c>
      <c r="AX572" s="530">
        <v>0</v>
      </c>
      <c r="AY572" s="530">
        <v>0</v>
      </c>
      <c r="AZ572" s="530">
        <v>0</v>
      </c>
      <c r="BA572" s="530">
        <v>761</v>
      </c>
      <c r="BB572" s="530">
        <v>473</v>
      </c>
      <c r="BC572" s="530">
        <v>310</v>
      </c>
      <c r="BD572" s="530">
        <v>259</v>
      </c>
      <c r="BE572" s="530">
        <v>462</v>
      </c>
      <c r="BF572" s="530">
        <v>297</v>
      </c>
      <c r="BG572" s="530">
        <v>157</v>
      </c>
      <c r="BH572" s="530">
        <v>94</v>
      </c>
      <c r="BI572" s="530">
        <v>299</v>
      </c>
      <c r="BJ572" s="530">
        <v>176</v>
      </c>
      <c r="BK572" s="530">
        <v>153</v>
      </c>
      <c r="BL572" s="530">
        <v>165</v>
      </c>
      <c r="BM572" s="530">
        <v>41</v>
      </c>
      <c r="BN572" s="530">
        <v>24</v>
      </c>
      <c r="BO572" s="530">
        <v>16</v>
      </c>
      <c r="BP572" s="530">
        <v>31</v>
      </c>
      <c r="BQ572" s="530">
        <v>14</v>
      </c>
      <c r="BR572" s="530">
        <v>7</v>
      </c>
      <c r="BS572" s="530">
        <v>3</v>
      </c>
      <c r="BT572" s="530">
        <v>11</v>
      </c>
      <c r="BU572" s="530">
        <v>27</v>
      </c>
      <c r="BV572" s="530">
        <v>17</v>
      </c>
      <c r="BW572" s="530">
        <v>13</v>
      </c>
      <c r="BX572" s="530">
        <v>20</v>
      </c>
      <c r="BY572" s="530">
        <v>17</v>
      </c>
      <c r="BZ572" s="530">
        <v>61</v>
      </c>
      <c r="CA572" s="530">
        <v>0</v>
      </c>
    </row>
    <row r="573" spans="1:79" s="477" customFormat="1">
      <c r="A573" s="477" t="s">
        <v>141</v>
      </c>
      <c r="B573" s="477" t="s">
        <v>1898</v>
      </c>
      <c r="C573" s="477">
        <v>2024</v>
      </c>
      <c r="D573" s="477" t="s">
        <v>1934</v>
      </c>
      <c r="E573" s="530">
        <v>576</v>
      </c>
      <c r="F573" s="530">
        <v>439</v>
      </c>
      <c r="G573" s="530">
        <v>300</v>
      </c>
      <c r="H573" s="530">
        <v>107</v>
      </c>
      <c r="I573" s="530">
        <v>52</v>
      </c>
      <c r="J573" s="530">
        <v>0</v>
      </c>
      <c r="K573" s="530">
        <v>0</v>
      </c>
      <c r="L573" s="530">
        <v>0</v>
      </c>
      <c r="M573" s="530">
        <v>0</v>
      </c>
      <c r="N573" s="530">
        <v>226</v>
      </c>
      <c r="O573" s="530">
        <v>36</v>
      </c>
      <c r="P573" s="530">
        <v>190</v>
      </c>
      <c r="Q573" s="530">
        <v>53</v>
      </c>
      <c r="R573" s="530">
        <v>35</v>
      </c>
      <c r="S573" s="530">
        <v>15</v>
      </c>
      <c r="T573" s="530">
        <v>21</v>
      </c>
      <c r="U573" s="530">
        <v>32</v>
      </c>
      <c r="V573" s="530">
        <v>19</v>
      </c>
      <c r="W573" s="530">
        <v>12</v>
      </c>
      <c r="X573" s="530">
        <v>15</v>
      </c>
      <c r="Y573" s="530">
        <v>21</v>
      </c>
      <c r="Z573" s="530">
        <v>16</v>
      </c>
      <c r="AA573" s="530">
        <v>3</v>
      </c>
      <c r="AB573" s="530">
        <v>6</v>
      </c>
      <c r="AC573" s="530">
        <v>273</v>
      </c>
      <c r="AD573" s="530">
        <v>204</v>
      </c>
      <c r="AE573" s="530">
        <v>107</v>
      </c>
      <c r="AF573" s="530">
        <v>73</v>
      </c>
      <c r="AG573" s="530">
        <v>92</v>
      </c>
      <c r="AH573" s="530">
        <v>78</v>
      </c>
      <c r="AI573" s="530">
        <v>17</v>
      </c>
      <c r="AJ573" s="530">
        <v>11</v>
      </c>
      <c r="AK573" s="530">
        <v>181</v>
      </c>
      <c r="AL573" s="530">
        <v>126</v>
      </c>
      <c r="AM573" s="530">
        <v>90</v>
      </c>
      <c r="AN573" s="530">
        <v>62</v>
      </c>
      <c r="AO573" s="530">
        <v>0</v>
      </c>
      <c r="AP573" s="530">
        <v>0</v>
      </c>
      <c r="AQ573" s="530">
        <v>0</v>
      </c>
      <c r="AR573" s="530">
        <v>0</v>
      </c>
      <c r="AS573" s="530">
        <v>0</v>
      </c>
      <c r="AT573" s="530">
        <v>0</v>
      </c>
      <c r="AU573" s="530">
        <v>0</v>
      </c>
      <c r="AV573" s="530">
        <v>0</v>
      </c>
      <c r="AW573" s="530">
        <v>0</v>
      </c>
      <c r="AX573" s="530">
        <v>0</v>
      </c>
      <c r="AY573" s="530">
        <v>0</v>
      </c>
      <c r="AZ573" s="530">
        <v>0</v>
      </c>
      <c r="BA573" s="530">
        <v>869</v>
      </c>
      <c r="BB573" s="530">
        <v>490</v>
      </c>
      <c r="BC573" s="530">
        <v>355</v>
      </c>
      <c r="BD573" s="530">
        <v>300</v>
      </c>
      <c r="BE573" s="530">
        <v>515</v>
      </c>
      <c r="BF573" s="530">
        <v>321</v>
      </c>
      <c r="BG573" s="530">
        <v>209</v>
      </c>
      <c r="BH573" s="530">
        <v>104</v>
      </c>
      <c r="BI573" s="530">
        <v>354</v>
      </c>
      <c r="BJ573" s="530">
        <v>169</v>
      </c>
      <c r="BK573" s="530">
        <v>146</v>
      </c>
      <c r="BL573" s="530">
        <v>196</v>
      </c>
      <c r="BM573" s="530">
        <v>64</v>
      </c>
      <c r="BN573" s="530">
        <v>36</v>
      </c>
      <c r="BO573" s="530">
        <v>28</v>
      </c>
      <c r="BP573" s="530">
        <v>33</v>
      </c>
      <c r="BQ573" s="530">
        <v>0</v>
      </c>
      <c r="BR573" s="530">
        <v>0</v>
      </c>
      <c r="BS573" s="530">
        <v>0</v>
      </c>
      <c r="BT573" s="530">
        <v>0</v>
      </c>
      <c r="BU573" s="530">
        <v>64</v>
      </c>
      <c r="BV573" s="530">
        <v>36</v>
      </c>
      <c r="BW573" s="530">
        <v>28</v>
      </c>
      <c r="BX573" s="530">
        <v>33</v>
      </c>
      <c r="BY573" s="530">
        <v>7</v>
      </c>
      <c r="BZ573" s="530">
        <v>41</v>
      </c>
      <c r="CA573" s="530">
        <v>0</v>
      </c>
    </row>
    <row r="574" spans="1:79" s="477" customFormat="1">
      <c r="A574" s="477" t="s">
        <v>141</v>
      </c>
      <c r="B574" s="477" t="s">
        <v>1898</v>
      </c>
      <c r="C574" s="477">
        <v>2025</v>
      </c>
      <c r="D574" s="477" t="s">
        <v>1935</v>
      </c>
      <c r="E574" s="530">
        <v>537</v>
      </c>
      <c r="F574" s="530">
        <v>449</v>
      </c>
      <c r="G574" s="530">
        <v>253</v>
      </c>
      <c r="H574" s="530">
        <v>134</v>
      </c>
      <c r="I574" s="530">
        <v>79</v>
      </c>
      <c r="J574" s="530">
        <v>0</v>
      </c>
      <c r="K574" s="530">
        <v>0</v>
      </c>
      <c r="L574" s="530">
        <v>0</v>
      </c>
      <c r="M574" s="530">
        <v>0</v>
      </c>
      <c r="N574" s="530">
        <v>186</v>
      </c>
      <c r="O574" s="530">
        <v>61</v>
      </c>
      <c r="P574" s="530">
        <v>125</v>
      </c>
      <c r="Q574" s="530">
        <v>53</v>
      </c>
      <c r="R574" s="530">
        <v>38</v>
      </c>
      <c r="S574" s="530">
        <v>10</v>
      </c>
      <c r="T574" s="530">
        <v>16</v>
      </c>
      <c r="U574" s="530">
        <v>20</v>
      </c>
      <c r="V574" s="530">
        <v>14</v>
      </c>
      <c r="W574" s="530">
        <v>6</v>
      </c>
      <c r="X574" s="530">
        <v>8</v>
      </c>
      <c r="Y574" s="530">
        <v>33</v>
      </c>
      <c r="Z574" s="530">
        <v>24</v>
      </c>
      <c r="AA574" s="530">
        <v>4</v>
      </c>
      <c r="AB574" s="530">
        <v>8</v>
      </c>
      <c r="AC574" s="530">
        <v>243</v>
      </c>
      <c r="AD574" s="530">
        <v>151</v>
      </c>
      <c r="AE574" s="530">
        <v>101</v>
      </c>
      <c r="AF574" s="530">
        <v>94</v>
      </c>
      <c r="AG574" s="530">
        <v>60</v>
      </c>
      <c r="AH574" s="530">
        <v>42</v>
      </c>
      <c r="AI574" s="530">
        <v>12</v>
      </c>
      <c r="AJ574" s="530">
        <v>15</v>
      </c>
      <c r="AK574" s="530">
        <v>183</v>
      </c>
      <c r="AL574" s="530">
        <v>109</v>
      </c>
      <c r="AM574" s="530">
        <v>89</v>
      </c>
      <c r="AN574" s="530">
        <v>79</v>
      </c>
      <c r="AO574" s="530">
        <v>0</v>
      </c>
      <c r="AP574" s="530">
        <v>0</v>
      </c>
      <c r="AQ574" s="530">
        <v>0</v>
      </c>
      <c r="AR574" s="530">
        <v>0</v>
      </c>
      <c r="AS574" s="530">
        <v>0</v>
      </c>
      <c r="AT574" s="530">
        <v>0</v>
      </c>
      <c r="AU574" s="530">
        <v>0</v>
      </c>
      <c r="AV574" s="530">
        <v>0</v>
      </c>
      <c r="AW574" s="530">
        <v>0</v>
      </c>
      <c r="AX574" s="530">
        <v>0</v>
      </c>
      <c r="AY574" s="530">
        <v>0</v>
      </c>
      <c r="AZ574" s="530">
        <v>0</v>
      </c>
      <c r="BA574" s="530">
        <v>744</v>
      </c>
      <c r="BB574" s="530">
        <v>396</v>
      </c>
      <c r="BC574" s="530">
        <v>298</v>
      </c>
      <c r="BD574" s="530">
        <v>276</v>
      </c>
      <c r="BE574" s="530">
        <v>449</v>
      </c>
      <c r="BF574" s="530">
        <v>275</v>
      </c>
      <c r="BG574" s="530">
        <v>167</v>
      </c>
      <c r="BH574" s="530">
        <v>101</v>
      </c>
      <c r="BI574" s="530">
        <v>295</v>
      </c>
      <c r="BJ574" s="530">
        <v>121</v>
      </c>
      <c r="BK574" s="530">
        <v>131</v>
      </c>
      <c r="BL574" s="530">
        <v>175</v>
      </c>
      <c r="BM574" s="530">
        <v>64</v>
      </c>
      <c r="BN574" s="530">
        <v>39</v>
      </c>
      <c r="BO574" s="530">
        <v>21</v>
      </c>
      <c r="BP574" s="530">
        <v>47</v>
      </c>
      <c r="BQ574" s="530">
        <v>5</v>
      </c>
      <c r="BR574" s="530">
        <v>3</v>
      </c>
      <c r="BS574" s="530">
        <v>1</v>
      </c>
      <c r="BT574" s="530">
        <v>4</v>
      </c>
      <c r="BU574" s="530">
        <v>59</v>
      </c>
      <c r="BV574" s="530">
        <v>36</v>
      </c>
      <c r="BW574" s="530">
        <v>20</v>
      </c>
      <c r="BX574" s="530">
        <v>43</v>
      </c>
      <c r="BY574" s="530">
        <v>11</v>
      </c>
      <c r="BZ574" s="530">
        <v>43</v>
      </c>
      <c r="CA574" s="530">
        <v>0</v>
      </c>
    </row>
    <row r="575" spans="1:79" s="477" customFormat="1">
      <c r="A575" s="477" t="s">
        <v>141</v>
      </c>
      <c r="B575" s="477" t="s">
        <v>1898</v>
      </c>
      <c r="C575" s="477">
        <v>2026</v>
      </c>
      <c r="D575" s="477" t="s">
        <v>1935</v>
      </c>
      <c r="E575" s="530">
        <v>536</v>
      </c>
      <c r="F575" s="530">
        <v>451</v>
      </c>
      <c r="G575" s="530">
        <v>254</v>
      </c>
      <c r="H575" s="530">
        <v>134</v>
      </c>
      <c r="I575" s="530">
        <v>79</v>
      </c>
      <c r="J575" s="530">
        <v>0</v>
      </c>
      <c r="K575" s="530">
        <v>0</v>
      </c>
      <c r="L575" s="530">
        <v>0</v>
      </c>
      <c r="M575" s="530">
        <v>0</v>
      </c>
      <c r="N575" s="530">
        <v>185</v>
      </c>
      <c r="O575" s="530">
        <v>60</v>
      </c>
      <c r="P575" s="530">
        <v>125</v>
      </c>
      <c r="Q575" s="530">
        <v>53</v>
      </c>
      <c r="R575" s="530">
        <v>38</v>
      </c>
      <c r="S575" s="530">
        <v>10</v>
      </c>
      <c r="T575" s="530">
        <v>16</v>
      </c>
      <c r="U575" s="530">
        <v>20</v>
      </c>
      <c r="V575" s="530">
        <v>14</v>
      </c>
      <c r="W575" s="530">
        <v>6</v>
      </c>
      <c r="X575" s="530">
        <v>8</v>
      </c>
      <c r="Y575" s="530">
        <v>33</v>
      </c>
      <c r="Z575" s="530">
        <v>24</v>
      </c>
      <c r="AA575" s="530">
        <v>4</v>
      </c>
      <c r="AB575" s="530">
        <v>8</v>
      </c>
      <c r="AC575" s="530">
        <v>243</v>
      </c>
      <c r="AD575" s="530">
        <v>151</v>
      </c>
      <c r="AE575" s="530">
        <v>101</v>
      </c>
      <c r="AF575" s="530">
        <v>94</v>
      </c>
      <c r="AG575" s="530">
        <v>60</v>
      </c>
      <c r="AH575" s="530">
        <v>42</v>
      </c>
      <c r="AI575" s="530">
        <v>12</v>
      </c>
      <c r="AJ575" s="530">
        <v>15</v>
      </c>
      <c r="AK575" s="530">
        <v>183</v>
      </c>
      <c r="AL575" s="530">
        <v>109</v>
      </c>
      <c r="AM575" s="530">
        <v>89</v>
      </c>
      <c r="AN575" s="530">
        <v>79</v>
      </c>
      <c r="AO575" s="530">
        <v>0</v>
      </c>
      <c r="AP575" s="530">
        <v>0</v>
      </c>
      <c r="AQ575" s="530">
        <v>0</v>
      </c>
      <c r="AR575" s="530">
        <v>0</v>
      </c>
      <c r="AS575" s="530">
        <v>0</v>
      </c>
      <c r="AT575" s="530">
        <v>0</v>
      </c>
      <c r="AU575" s="530">
        <v>0</v>
      </c>
      <c r="AV575" s="530">
        <v>0</v>
      </c>
      <c r="AW575" s="530">
        <v>0</v>
      </c>
      <c r="AX575" s="530">
        <v>0</v>
      </c>
      <c r="AY575" s="530">
        <v>0</v>
      </c>
      <c r="AZ575" s="530">
        <v>0</v>
      </c>
      <c r="BA575" s="530">
        <v>741</v>
      </c>
      <c r="BB575" s="530">
        <v>394</v>
      </c>
      <c r="BC575" s="530">
        <v>296</v>
      </c>
      <c r="BD575" s="530">
        <v>275</v>
      </c>
      <c r="BE575" s="530">
        <v>447</v>
      </c>
      <c r="BF575" s="530">
        <v>273</v>
      </c>
      <c r="BG575" s="530">
        <v>166</v>
      </c>
      <c r="BH575" s="530">
        <v>101</v>
      </c>
      <c r="BI575" s="530">
        <v>294</v>
      </c>
      <c r="BJ575" s="530">
        <v>121</v>
      </c>
      <c r="BK575" s="530">
        <v>130</v>
      </c>
      <c r="BL575" s="530">
        <v>174</v>
      </c>
      <c r="BM575" s="530">
        <v>64</v>
      </c>
      <c r="BN575" s="530">
        <v>39</v>
      </c>
      <c r="BO575" s="530">
        <v>21</v>
      </c>
      <c r="BP575" s="530">
        <v>47</v>
      </c>
      <c r="BQ575" s="530">
        <v>5</v>
      </c>
      <c r="BR575" s="530">
        <v>3</v>
      </c>
      <c r="BS575" s="530">
        <v>1</v>
      </c>
      <c r="BT575" s="530">
        <v>4</v>
      </c>
      <c r="BU575" s="530">
        <v>59</v>
      </c>
      <c r="BV575" s="530">
        <v>36</v>
      </c>
      <c r="BW575" s="530">
        <v>20</v>
      </c>
      <c r="BX575" s="530">
        <v>43</v>
      </c>
      <c r="BY575" s="530">
        <v>11</v>
      </c>
      <c r="BZ575" s="530">
        <v>43</v>
      </c>
      <c r="CA575" s="530">
        <v>0</v>
      </c>
    </row>
    <row r="576" spans="1:79" s="477" customFormat="1">
      <c r="A576" s="477" t="s">
        <v>141</v>
      </c>
      <c r="B576" s="477" t="s">
        <v>1898</v>
      </c>
      <c r="C576" s="477">
        <v>2024</v>
      </c>
      <c r="D576" s="477" t="s">
        <v>1937</v>
      </c>
      <c r="E576" s="530">
        <f t="shared" ref="E576:AJ576" si="141">E573</f>
        <v>576</v>
      </c>
      <c r="F576" s="530">
        <f t="shared" si="141"/>
        <v>439</v>
      </c>
      <c r="G576" s="530">
        <f t="shared" si="141"/>
        <v>300</v>
      </c>
      <c r="H576" s="530">
        <f t="shared" si="141"/>
        <v>107</v>
      </c>
      <c r="I576" s="530">
        <f t="shared" si="141"/>
        <v>52</v>
      </c>
      <c r="J576" s="530">
        <f t="shared" si="141"/>
        <v>0</v>
      </c>
      <c r="K576" s="530">
        <f t="shared" si="141"/>
        <v>0</v>
      </c>
      <c r="L576" s="530">
        <f t="shared" si="141"/>
        <v>0</v>
      </c>
      <c r="M576" s="530">
        <f t="shared" si="141"/>
        <v>0</v>
      </c>
      <c r="N576" s="530">
        <f t="shared" si="141"/>
        <v>226</v>
      </c>
      <c r="O576" s="530">
        <f t="shared" si="141"/>
        <v>36</v>
      </c>
      <c r="P576" s="530">
        <f t="shared" si="141"/>
        <v>190</v>
      </c>
      <c r="Q576" s="530">
        <f t="shared" si="141"/>
        <v>53</v>
      </c>
      <c r="R576" s="530">
        <f t="shared" si="141"/>
        <v>35</v>
      </c>
      <c r="S576" s="530">
        <f t="shared" si="141"/>
        <v>15</v>
      </c>
      <c r="T576" s="530">
        <f t="shared" si="141"/>
        <v>21</v>
      </c>
      <c r="U576" s="530">
        <f t="shared" si="141"/>
        <v>32</v>
      </c>
      <c r="V576" s="530">
        <f t="shared" si="141"/>
        <v>19</v>
      </c>
      <c r="W576" s="530">
        <f t="shared" si="141"/>
        <v>12</v>
      </c>
      <c r="X576" s="530">
        <f t="shared" si="141"/>
        <v>15</v>
      </c>
      <c r="Y576" s="530">
        <f t="shared" si="141"/>
        <v>21</v>
      </c>
      <c r="Z576" s="530">
        <f t="shared" si="141"/>
        <v>16</v>
      </c>
      <c r="AA576" s="530">
        <f t="shared" si="141"/>
        <v>3</v>
      </c>
      <c r="AB576" s="530">
        <f t="shared" si="141"/>
        <v>6</v>
      </c>
      <c r="AC576" s="530">
        <f t="shared" si="141"/>
        <v>273</v>
      </c>
      <c r="AD576" s="530">
        <f t="shared" si="141"/>
        <v>204</v>
      </c>
      <c r="AE576" s="530">
        <f t="shared" si="141"/>
        <v>107</v>
      </c>
      <c r="AF576" s="530">
        <f t="shared" si="141"/>
        <v>73</v>
      </c>
      <c r="AG576" s="530">
        <f t="shared" si="141"/>
        <v>92</v>
      </c>
      <c r="AH576" s="530">
        <f t="shared" si="141"/>
        <v>78</v>
      </c>
      <c r="AI576" s="530">
        <f t="shared" si="141"/>
        <v>17</v>
      </c>
      <c r="AJ576" s="530">
        <f t="shared" si="141"/>
        <v>11</v>
      </c>
      <c r="AK576" s="530">
        <f t="shared" ref="AK576:BP576" si="142">AK573</f>
        <v>181</v>
      </c>
      <c r="AL576" s="530">
        <f t="shared" si="142"/>
        <v>126</v>
      </c>
      <c r="AM576" s="530">
        <f t="shared" si="142"/>
        <v>90</v>
      </c>
      <c r="AN576" s="530">
        <f t="shared" si="142"/>
        <v>62</v>
      </c>
      <c r="AO576" s="530">
        <f t="shared" si="142"/>
        <v>0</v>
      </c>
      <c r="AP576" s="530">
        <f t="shared" si="142"/>
        <v>0</v>
      </c>
      <c r="AQ576" s="530">
        <f t="shared" si="142"/>
        <v>0</v>
      </c>
      <c r="AR576" s="530">
        <f t="shared" si="142"/>
        <v>0</v>
      </c>
      <c r="AS576" s="530">
        <f t="shared" si="142"/>
        <v>0</v>
      </c>
      <c r="AT576" s="530">
        <f t="shared" si="142"/>
        <v>0</v>
      </c>
      <c r="AU576" s="530">
        <f t="shared" si="142"/>
        <v>0</v>
      </c>
      <c r="AV576" s="530">
        <f t="shared" si="142"/>
        <v>0</v>
      </c>
      <c r="AW576" s="530">
        <f t="shared" si="142"/>
        <v>0</v>
      </c>
      <c r="AX576" s="530">
        <f t="shared" si="142"/>
        <v>0</v>
      </c>
      <c r="AY576" s="530">
        <f t="shared" si="142"/>
        <v>0</v>
      </c>
      <c r="AZ576" s="530">
        <f t="shared" si="142"/>
        <v>0</v>
      </c>
      <c r="BA576" s="530">
        <f t="shared" si="142"/>
        <v>869</v>
      </c>
      <c r="BB576" s="530">
        <f t="shared" si="142"/>
        <v>490</v>
      </c>
      <c r="BC576" s="530">
        <f t="shared" si="142"/>
        <v>355</v>
      </c>
      <c r="BD576" s="530">
        <f t="shared" si="142"/>
        <v>300</v>
      </c>
      <c r="BE576" s="530">
        <f t="shared" si="142"/>
        <v>515</v>
      </c>
      <c r="BF576" s="530">
        <f t="shared" si="142"/>
        <v>321</v>
      </c>
      <c r="BG576" s="530">
        <f t="shared" si="142"/>
        <v>209</v>
      </c>
      <c r="BH576" s="530">
        <f t="shared" si="142"/>
        <v>104</v>
      </c>
      <c r="BI576" s="530">
        <f t="shared" si="142"/>
        <v>354</v>
      </c>
      <c r="BJ576" s="530">
        <f t="shared" si="142"/>
        <v>169</v>
      </c>
      <c r="BK576" s="530">
        <f t="shared" si="142"/>
        <v>146</v>
      </c>
      <c r="BL576" s="530">
        <f t="shared" si="142"/>
        <v>196</v>
      </c>
      <c r="BM576" s="530">
        <f t="shared" si="142"/>
        <v>64</v>
      </c>
      <c r="BN576" s="530">
        <f t="shared" si="142"/>
        <v>36</v>
      </c>
      <c r="BO576" s="530">
        <f t="shared" si="142"/>
        <v>28</v>
      </c>
      <c r="BP576" s="530">
        <f t="shared" si="142"/>
        <v>33</v>
      </c>
      <c r="BQ576" s="530">
        <f t="shared" ref="BQ576:BX576" si="143">BQ573</f>
        <v>0</v>
      </c>
      <c r="BR576" s="530">
        <f t="shared" si="143"/>
        <v>0</v>
      </c>
      <c r="BS576" s="530">
        <f t="shared" si="143"/>
        <v>0</v>
      </c>
      <c r="BT576" s="530">
        <f t="shared" si="143"/>
        <v>0</v>
      </c>
      <c r="BU576" s="530">
        <f t="shared" si="143"/>
        <v>64</v>
      </c>
      <c r="BV576" s="530">
        <f t="shared" si="143"/>
        <v>36</v>
      </c>
      <c r="BW576" s="530">
        <f t="shared" si="143"/>
        <v>28</v>
      </c>
      <c r="BX576" s="530">
        <f t="shared" si="143"/>
        <v>33</v>
      </c>
      <c r="BY576" s="530">
        <f>IF(OR(BY572=0,BY572=""), BY573,IF(BY573&gt;(BY572*(1+Dash!$B$6)), BY572*(1+Dash!$B$6), IF(BY573&lt;(BY572*(1-Dash!$B$7)), BY572*(1-Dash!$B$7), BY573)))</f>
        <v>16.149999999999999</v>
      </c>
      <c r="BZ576" s="530">
        <f>IF(OR(BZ572=0,BZ572=""), BZ573,IF(BZ573&gt;(BZ572*(1+Dash!$B$6)), BZ572*(1+Dash!$B$6), IF(BZ573&lt;(BZ572*(1-Dash!$B$7)), BZ572*(1-Dash!$B$7), BZ573)))</f>
        <v>57.949999999999996</v>
      </c>
      <c r="CA576" s="530">
        <f>IF(OR(CA572=0,CA572=""), CA573,IF(CA573&gt;(CA572*(1+Dash!$B$6)), CA572*(1+Dash!$B$6), IF(CA573&lt;(CA572*(1-Dash!$B$7)), CA572*(1-Dash!$B$7), CA573)))</f>
        <v>0</v>
      </c>
    </row>
    <row r="577" spans="1:79" s="477" customFormat="1">
      <c r="A577" s="477" t="s">
        <v>141</v>
      </c>
      <c r="B577" s="477" t="s">
        <v>1898</v>
      </c>
      <c r="C577" s="477">
        <v>2025</v>
      </c>
      <c r="D577" s="477" t="s">
        <v>1937</v>
      </c>
      <c r="E577" s="530">
        <f>IF(OR(E573=0, E573=""), E574, IF(E574&gt;(E573*(1+Dash!$B$6)), E573*(1+Dash!$B$6), IF(E574&lt;(E573*(1-Dash!$B$7)), E573*(1-Dash!$B$7), E574)))</f>
        <v>547.19999999999993</v>
      </c>
      <c r="F577" s="530">
        <f>IF(OR(F573=0, F573=""), F574, IF(F574&gt;(F573*(1+Dash!$B$6)), F573*(1+Dash!$B$6), IF(F574&lt;(F573*(1-Dash!$B$7)), F573*(1-Dash!$B$7), F574)))</f>
        <v>449</v>
      </c>
      <c r="G577" s="530">
        <f>IF(OR(G573=0, G573=""), G574, IF(G574&gt;(G573*(1+Dash!$B$6)), G573*(1+Dash!$B$6), IF(G574&lt;(G573*(1-Dash!$B$7)), G573*(1-Dash!$B$7), G574)))</f>
        <v>285</v>
      </c>
      <c r="H577" s="530">
        <f>IF(OR(H573=0, H573=""), H574, IF(H574&gt;(H573*(1+Dash!$B$6)), H573*(1+Dash!$B$6), IF(H574&lt;(H573*(1-Dash!$B$7)), H573*(1-Dash!$B$7), H574)))</f>
        <v>117.7</v>
      </c>
      <c r="I577" s="530">
        <f>IF(OR(I573=0, I573=""), I574, IF(I574&gt;(I573*(1+Dash!$B$6)), I573*(1+Dash!$B$6), IF(I574&lt;(I573*(1-Dash!$B$7)), I573*(1-Dash!$B$7), I574)))</f>
        <v>57.2</v>
      </c>
      <c r="J577" s="530">
        <f>IF(OR(J573=0, J573=""), J574, IF(J574&gt;(J573*(1+Dash!$B$6)), J573*(1+Dash!$B$6), IF(J574&lt;(J573*(1-Dash!$B$7)), J573*(1-Dash!$B$7), J574)))</f>
        <v>0</v>
      </c>
      <c r="K577" s="530">
        <f>IF(OR(K573=0, K573=""), K574, IF(K574&gt;(K573*(1+Dash!$B$6)), K573*(1+Dash!$B$6), IF(K574&lt;(K573*(1-Dash!$B$7)), K573*(1-Dash!$B$7), K574)))</f>
        <v>0</v>
      </c>
      <c r="L577" s="530">
        <f>IF(OR(L573=0, L573=""), L574, IF(L574&gt;(L573*(1+Dash!$B$6)), L573*(1+Dash!$B$6), IF(L574&lt;(L573*(1-Dash!$B$7)), L573*(1-Dash!$B$7), L574)))</f>
        <v>0</v>
      </c>
      <c r="M577" s="530">
        <f>IF(OR(M573=0, M573=""), M574, IF(M574&gt;(M573*(1+Dash!$B$6)), M573*(1+Dash!$B$6), IF(M574&lt;(M573*(1-Dash!$B$7)), M573*(1-Dash!$B$7), M574)))</f>
        <v>0</v>
      </c>
      <c r="N577" s="530">
        <f>IF(OR(N573=0, N573=""), N574, IF(N574&gt;(N573*(1+Dash!$B$6)), N573*(1+Dash!$B$6), IF(N574&lt;(N573*(1-Dash!$B$7)), N573*(1-Dash!$B$7), N574)))</f>
        <v>214.7</v>
      </c>
      <c r="O577" s="530">
        <f>IF(OR(O573=0, O573=""), O574, IF(O574&gt;(O573*(1+Dash!$B$6)), O573*(1+Dash!$B$6), IF(O574&lt;(O573*(1-Dash!$B$7)), O573*(1-Dash!$B$7), O574)))</f>
        <v>39.6</v>
      </c>
      <c r="P577" s="530">
        <f>IF(OR(P573=0, P573=""), P574, IF(P574&gt;(P573*(1+Dash!$B$6)), P573*(1+Dash!$B$6), IF(P574&lt;(P573*(1-Dash!$B$7)), P573*(1-Dash!$B$7), P574)))</f>
        <v>180.5</v>
      </c>
      <c r="Q577" s="530">
        <f>IF(OR(Q573=0, Q573=""), Q574, IF(Q574&gt;(Q573*(1+Dash!$B$6)), Q573*(1+Dash!$B$6), IF(Q574&lt;(Q573*(1-Dash!$B$7)), Q573*(1-Dash!$B$7), Q574)))</f>
        <v>53</v>
      </c>
      <c r="R577" s="530">
        <f>IF(OR(R573=0, R573=""), R574, IF(R574&gt;(R573*(1+Dash!$B$6)), R573*(1+Dash!$B$6), IF(R574&lt;(R573*(1-Dash!$B$7)), R573*(1-Dash!$B$7), R574)))</f>
        <v>38</v>
      </c>
      <c r="S577" s="530">
        <f>IF(OR(S573=0, S573=""), S574, IF(S574&gt;(S573*(1+Dash!$B$6)), S573*(1+Dash!$B$6), IF(S574&lt;(S573*(1-Dash!$B$7)), S573*(1-Dash!$B$7), S574)))</f>
        <v>14.25</v>
      </c>
      <c r="T577" s="530">
        <f>IF(OR(T573=0, T573=""), T574, IF(T574&gt;(T573*(1+Dash!$B$6)), T573*(1+Dash!$B$6), IF(T574&lt;(T573*(1-Dash!$B$7)), T573*(1-Dash!$B$7), T574)))</f>
        <v>19.95</v>
      </c>
      <c r="U577" s="530">
        <f>IF(OR(U573=0, U573=""), U574, IF(U574&gt;(U573*(1+Dash!$B$6)), U573*(1+Dash!$B$6), IF(U574&lt;(U573*(1-Dash!$B$7)), U573*(1-Dash!$B$7), U574)))</f>
        <v>30.4</v>
      </c>
      <c r="V577" s="530">
        <f>IF(OR(V573=0, V573=""), V574, IF(V574&gt;(V573*(1+Dash!$B$6)), V573*(1+Dash!$B$6), IF(V574&lt;(V573*(1-Dash!$B$7)), V573*(1-Dash!$B$7), V574)))</f>
        <v>18.05</v>
      </c>
      <c r="W577" s="530">
        <f>IF(OR(W573=0, W573=""), W574, IF(W574&gt;(W573*(1+Dash!$B$6)), W573*(1+Dash!$B$6), IF(W574&lt;(W573*(1-Dash!$B$7)), W573*(1-Dash!$B$7), W574)))</f>
        <v>11.399999999999999</v>
      </c>
      <c r="X577" s="530">
        <f>IF(OR(X573=0, X573=""), X574, IF(X574&gt;(X573*(1+Dash!$B$6)), X573*(1+Dash!$B$6), IF(X574&lt;(X573*(1-Dash!$B$7)), X573*(1-Dash!$B$7), X574)))</f>
        <v>14.25</v>
      </c>
      <c r="Y577" s="530">
        <f>IF(OR(Y573=0, Y573=""), Y574, IF(Y574&gt;(Y573*(1+Dash!$B$6)), Y573*(1+Dash!$B$6), IF(Y574&lt;(Y573*(1-Dash!$B$7)), Y573*(1-Dash!$B$7), Y574)))</f>
        <v>23.1</v>
      </c>
      <c r="Z577" s="530">
        <f>IF(OR(Z573=0, Z573=""), Z574, IF(Z574&gt;(Z573*(1+Dash!$B$6)), Z573*(1+Dash!$B$6), IF(Z574&lt;(Z573*(1-Dash!$B$7)), Z573*(1-Dash!$B$7), Z574)))</f>
        <v>17.600000000000001</v>
      </c>
      <c r="AA577" s="530">
        <f>IF(OR(AA573=0, AA573=""), AA574, IF(AA574&gt;(AA573*(1+Dash!$B$6)), AA573*(1+Dash!$B$6), IF(AA574&lt;(AA573*(1-Dash!$B$7)), AA573*(1-Dash!$B$7), AA574)))</f>
        <v>3.3000000000000003</v>
      </c>
      <c r="AB577" s="530">
        <f>IF(OR(AB573=0, AB573=""), AB574, IF(AB574&gt;(AB573*(1+Dash!$B$6)), AB573*(1+Dash!$B$6), IF(AB574&lt;(AB573*(1-Dash!$B$7)), AB573*(1-Dash!$B$7), AB574)))</f>
        <v>6.6000000000000005</v>
      </c>
      <c r="AC577" s="530">
        <f>IF(OR(AC573=0, AC573=""), AC574, IF(AC574&gt;(AC573*(1+Dash!$B$6)), AC573*(1+Dash!$B$6), IF(AC574&lt;(AC573*(1-Dash!$B$7)), AC573*(1-Dash!$B$7), AC574)))</f>
        <v>259.34999999999997</v>
      </c>
      <c r="AD577" s="530">
        <f>IF(OR(AD573=0, AD573=""), AD574, IF(AD574&gt;(AD573*(1+Dash!$B$6)), AD573*(1+Dash!$B$6), IF(AD574&lt;(AD573*(1-Dash!$B$7)), AD573*(1-Dash!$B$7), AD574)))</f>
        <v>193.79999999999998</v>
      </c>
      <c r="AE577" s="530">
        <f>IF(OR(AE573=0, AE573=""), AE574, IF(AE574&gt;(AE573*(1+Dash!$B$6)), AE573*(1+Dash!$B$6), IF(AE574&lt;(AE573*(1-Dash!$B$7)), AE573*(1-Dash!$B$7), AE574)))</f>
        <v>101.64999999999999</v>
      </c>
      <c r="AF577" s="530">
        <f>IF(OR(AF573=0, AF573=""), AF574, IF(AF574&gt;(AF573*(1+Dash!$B$6)), AF573*(1+Dash!$B$6), IF(AF574&lt;(AF573*(1-Dash!$B$7)), AF573*(1-Dash!$B$7), AF574)))</f>
        <v>80.300000000000011</v>
      </c>
      <c r="AG577" s="530">
        <f>IF(OR(AG573=0, AG573=""), AG574, IF(AG574&gt;(AG573*(1+Dash!$B$6)), AG573*(1+Dash!$B$6), IF(AG574&lt;(AG573*(1-Dash!$B$7)), AG573*(1-Dash!$B$7), AG574)))</f>
        <v>87.399999999999991</v>
      </c>
      <c r="AH577" s="530">
        <f>IF(OR(AH573=0, AH573=""), AH574, IF(AH574&gt;(AH573*(1+Dash!$B$6)), AH573*(1+Dash!$B$6), IF(AH574&lt;(AH573*(1-Dash!$B$7)), AH573*(1-Dash!$B$7), AH574)))</f>
        <v>74.099999999999994</v>
      </c>
      <c r="AI577" s="530">
        <f>IF(OR(AI573=0, AI573=""), AI574, IF(AI574&gt;(AI573*(1+Dash!$B$6)), AI573*(1+Dash!$B$6), IF(AI574&lt;(AI573*(1-Dash!$B$7)), AI573*(1-Dash!$B$7), AI574)))</f>
        <v>16.149999999999999</v>
      </c>
      <c r="AJ577" s="530">
        <f>IF(OR(AJ573=0, AJ573=""), AJ574, IF(AJ574&gt;(AJ573*(1+Dash!$B$6)), AJ573*(1+Dash!$B$6), IF(AJ574&lt;(AJ573*(1-Dash!$B$7)), AJ573*(1-Dash!$B$7), AJ574)))</f>
        <v>12.100000000000001</v>
      </c>
      <c r="AK577" s="530">
        <f>IF(OR(AK573=0, AK573=""), AK574, IF(AK574&gt;(AK573*(1+Dash!$B$6)), AK573*(1+Dash!$B$6), IF(AK574&lt;(AK573*(1-Dash!$B$7)), AK573*(1-Dash!$B$7), AK574)))</f>
        <v>183</v>
      </c>
      <c r="AL577" s="530">
        <f>IF(OR(AL573=0, AL573=""), AL574, IF(AL574&gt;(AL573*(1+Dash!$B$6)), AL573*(1+Dash!$B$6), IF(AL574&lt;(AL573*(1-Dash!$B$7)), AL573*(1-Dash!$B$7), AL574)))</f>
        <v>119.69999999999999</v>
      </c>
      <c r="AM577" s="530">
        <f>IF(OR(AM573=0, AM573=""), AM574, IF(AM574&gt;(AM573*(1+Dash!$B$6)), AM573*(1+Dash!$B$6), IF(AM574&lt;(AM573*(1-Dash!$B$7)), AM573*(1-Dash!$B$7), AM574)))</f>
        <v>89</v>
      </c>
      <c r="AN577" s="530">
        <f>IF(OR(AN573=0, AN573=""), AN574, IF(AN574&gt;(AN573*(1+Dash!$B$6)), AN573*(1+Dash!$B$6), IF(AN574&lt;(AN573*(1-Dash!$B$7)), AN573*(1-Dash!$B$7), AN574)))</f>
        <v>68.2</v>
      </c>
      <c r="AO577" s="530">
        <f>IF(OR(AO573=0, AO573=""), AO574, IF(AO574&gt;(AO573*(1+Dash!$B$6)), AO573*(1+Dash!$B$6), IF(AO574&lt;(AO573*(1-Dash!$B$7)), AO573*(1-Dash!$B$7), AO574)))</f>
        <v>0</v>
      </c>
      <c r="AP577" s="530">
        <f>IF(OR(AP573=0, AP573=""), AP574, IF(AP574&gt;(AP573*(1+Dash!$B$6)), AP573*(1+Dash!$B$6), IF(AP574&lt;(AP573*(1-Dash!$B$7)), AP573*(1-Dash!$B$7), AP574)))</f>
        <v>0</v>
      </c>
      <c r="AQ577" s="530">
        <f>IF(OR(AQ573=0, AQ573=""), AQ574, IF(AQ574&gt;(AQ573*(1+Dash!$B$6)), AQ573*(1+Dash!$B$6), IF(AQ574&lt;(AQ573*(1-Dash!$B$7)), AQ573*(1-Dash!$B$7), AQ574)))</f>
        <v>0</v>
      </c>
      <c r="AR577" s="530">
        <f>IF(OR(AR573=0, AR573=""), AR574, IF(AR574&gt;(AR573*(1+Dash!$B$6)), AR573*(1+Dash!$B$6), IF(AR574&lt;(AR573*(1-Dash!$B$7)), AR573*(1-Dash!$B$7), AR574)))</f>
        <v>0</v>
      </c>
      <c r="AS577" s="530">
        <f>IF(OR(AS573=0, AS573=""), AS574, IF(AS574&gt;(AS573*(1+Dash!$B$6)), AS573*(1+Dash!$B$6), IF(AS574&lt;(AS573*(1-Dash!$B$7)), AS573*(1-Dash!$B$7), AS574)))</f>
        <v>0</v>
      </c>
      <c r="AT577" s="530">
        <f>IF(OR(AT573=0, AT573=""), AT574, IF(AT574&gt;(AT573*(1+Dash!$B$6)), AT573*(1+Dash!$B$6), IF(AT574&lt;(AT573*(1-Dash!$B$7)), AT573*(1-Dash!$B$7), AT574)))</f>
        <v>0</v>
      </c>
      <c r="AU577" s="530">
        <f>IF(OR(AU573=0, AU573=""), AU574, IF(AU574&gt;(AU573*(1+Dash!$B$6)), AU573*(1+Dash!$B$6), IF(AU574&lt;(AU573*(1-Dash!$B$7)), AU573*(1-Dash!$B$7), AU574)))</f>
        <v>0</v>
      </c>
      <c r="AV577" s="530">
        <f>IF(OR(AV573=0, AV573=""), AV574, IF(AV574&gt;(AV573*(1+Dash!$B$6)), AV573*(1+Dash!$B$6), IF(AV574&lt;(AV573*(1-Dash!$B$7)), AV573*(1-Dash!$B$7), AV574)))</f>
        <v>0</v>
      </c>
      <c r="AW577" s="530">
        <f>IF(OR(AW573=0, AW573=""), AW574, IF(AW574&gt;(AW573*(1+Dash!$B$6)), AW573*(1+Dash!$B$6), IF(AW574&lt;(AW573*(1-Dash!$B$7)), AW573*(1-Dash!$B$7), AW574)))</f>
        <v>0</v>
      </c>
      <c r="AX577" s="530">
        <f>IF(OR(AX573=0, AX573=""), AX574, IF(AX574&gt;(AX573*(1+Dash!$B$6)), AX573*(1+Dash!$B$6), IF(AX574&lt;(AX573*(1-Dash!$B$7)), AX573*(1-Dash!$B$7), AX574)))</f>
        <v>0</v>
      </c>
      <c r="AY577" s="530">
        <f>IF(OR(AY573=0, AY573=""), AY574, IF(AY574&gt;(AY573*(1+Dash!$B$6)), AY573*(1+Dash!$B$6), IF(AY574&lt;(AY573*(1-Dash!$B$7)), AY573*(1-Dash!$B$7), AY574)))</f>
        <v>0</v>
      </c>
      <c r="AZ577" s="530">
        <f>IF(OR(AZ573=0, AZ573=""), AZ574, IF(AZ574&gt;(AZ573*(1+Dash!$B$6)), AZ573*(1+Dash!$B$6), IF(AZ574&lt;(AZ573*(1-Dash!$B$7)), AZ573*(1-Dash!$B$7), AZ574)))</f>
        <v>0</v>
      </c>
      <c r="BA577" s="530">
        <f>IF(OR(BA573=0, BA573=""), BA574, IF(BA574&gt;(BA573*(1+Dash!$B$6)), BA573*(1+Dash!$B$6), IF(BA574&lt;(BA573*(1-Dash!$B$7)), BA573*(1-Dash!$B$7), BA574)))</f>
        <v>825.55</v>
      </c>
      <c r="BB577" s="530">
        <f>IF(OR(BB573=0, BB573=""), BB574, IF(BB574&gt;(BB573*(1+Dash!$B$6)), BB573*(1+Dash!$B$6), IF(BB574&lt;(BB573*(1-Dash!$B$7)), BB573*(1-Dash!$B$7), BB574)))</f>
        <v>465.5</v>
      </c>
      <c r="BC577" s="530">
        <f>IF(OR(BC573=0, BC573=""), BC574, IF(BC574&gt;(BC573*(1+Dash!$B$6)), BC573*(1+Dash!$B$6), IF(BC574&lt;(BC573*(1-Dash!$B$7)), BC573*(1-Dash!$B$7), BC574)))</f>
        <v>337.25</v>
      </c>
      <c r="BD577" s="530">
        <f>IF(OR(BD573=0, BD573=""), BD574, IF(BD574&gt;(BD573*(1+Dash!$B$6)), BD573*(1+Dash!$B$6), IF(BD574&lt;(BD573*(1-Dash!$B$7)), BD573*(1-Dash!$B$7), BD574)))</f>
        <v>285</v>
      </c>
      <c r="BE577" s="530">
        <f>IF(OR(BE573=0, BE573=""), BE574, IF(BE574&gt;(BE573*(1+Dash!$B$6)), BE573*(1+Dash!$B$6), IF(BE574&lt;(BE573*(1-Dash!$B$7)), BE573*(1-Dash!$B$7), BE574)))</f>
        <v>489.25</v>
      </c>
      <c r="BF577" s="530">
        <f>IF(OR(BF573=0, BF573=""), BF574, IF(BF574&gt;(BF573*(1+Dash!$B$6)), BF573*(1+Dash!$B$6), IF(BF574&lt;(BF573*(1-Dash!$B$7)), BF573*(1-Dash!$B$7), BF574)))</f>
        <v>304.95</v>
      </c>
      <c r="BG577" s="530">
        <f>IF(OR(BG573=0, BG573=""), BG574, IF(BG574&gt;(BG573*(1+Dash!$B$6)), BG573*(1+Dash!$B$6), IF(BG574&lt;(BG573*(1-Dash!$B$7)), BG573*(1-Dash!$B$7), BG574)))</f>
        <v>198.54999999999998</v>
      </c>
      <c r="BH577" s="530">
        <f>IF(OR(BH573=0, BH573=""), BH574, IF(BH574&gt;(BH573*(1+Dash!$B$6)), BH573*(1+Dash!$B$6), IF(BH574&lt;(BH573*(1-Dash!$B$7)), BH573*(1-Dash!$B$7), BH574)))</f>
        <v>101</v>
      </c>
      <c r="BI577" s="530">
        <f>IF(OR(BI573=0, BI573=""), BI574, IF(BI574&gt;(BI573*(1+Dash!$B$6)), BI573*(1+Dash!$B$6), IF(BI574&lt;(BI573*(1-Dash!$B$7)), BI573*(1-Dash!$B$7), BI574)))</f>
        <v>336.3</v>
      </c>
      <c r="BJ577" s="530">
        <f>IF(OR(BJ573=0, BJ573=""), BJ574, IF(BJ574&gt;(BJ573*(1+Dash!$B$6)), BJ573*(1+Dash!$B$6), IF(BJ574&lt;(BJ573*(1-Dash!$B$7)), BJ573*(1-Dash!$B$7), BJ574)))</f>
        <v>160.54999999999998</v>
      </c>
      <c r="BK577" s="530">
        <f>IF(OR(BK573=0, BK573=""), BK574, IF(BK574&gt;(BK573*(1+Dash!$B$6)), BK573*(1+Dash!$B$6), IF(BK574&lt;(BK573*(1-Dash!$B$7)), BK573*(1-Dash!$B$7), BK574)))</f>
        <v>138.69999999999999</v>
      </c>
      <c r="BL577" s="530">
        <f>IF(OR(BL573=0, BL573=""), BL574, IF(BL574&gt;(BL573*(1+Dash!$B$6)), BL573*(1+Dash!$B$6), IF(BL574&lt;(BL573*(1-Dash!$B$7)), BL573*(1-Dash!$B$7), BL574)))</f>
        <v>186.2</v>
      </c>
      <c r="BM577" s="530">
        <f>IF(OR(BM573=0, BM573=""), BM574, IF(BM574&gt;(BM573*(1+Dash!$B$6)), BM573*(1+Dash!$B$6), IF(BM574&lt;(BM573*(1-Dash!$B$7)), BM573*(1-Dash!$B$7), BM574)))</f>
        <v>64</v>
      </c>
      <c r="BN577" s="530">
        <f>IF(OR(BN573=0, BN573=""), BN574, IF(BN574&gt;(BN573*(1+Dash!$B$6)), BN573*(1+Dash!$B$6), IF(BN574&lt;(BN573*(1-Dash!$B$7)), BN573*(1-Dash!$B$7), BN574)))</f>
        <v>39</v>
      </c>
      <c r="BO577" s="530">
        <f>IF(OR(BO573=0, BO573=""), BO574, IF(BO574&gt;(BO573*(1+Dash!$B$6)), BO573*(1+Dash!$B$6), IF(BO574&lt;(BO573*(1-Dash!$B$7)), BO573*(1-Dash!$B$7), BO574)))</f>
        <v>26.599999999999998</v>
      </c>
      <c r="BP577" s="530">
        <f>IF(OR(BP573=0, BP573=""), BP574, IF(BP574&gt;(BP573*(1+Dash!$B$6)), BP573*(1+Dash!$B$6), IF(BP574&lt;(BP573*(1-Dash!$B$7)), BP573*(1-Dash!$B$7), BP574)))</f>
        <v>36.300000000000004</v>
      </c>
      <c r="BQ577" s="530">
        <f>IF(OR(BQ573=0, BQ573=""), BQ574, IF(BQ574&gt;(BQ573*(1+Dash!$B$6)), BQ573*(1+Dash!$B$6), IF(BQ574&lt;(BQ573*(1-Dash!$B$7)), BQ573*(1-Dash!$B$7), BQ574)))</f>
        <v>5</v>
      </c>
      <c r="BR577" s="530">
        <f>IF(OR(BR573=0, BR573=""), BR574, IF(BR574&gt;(BR573*(1+Dash!$B$6)), BR573*(1+Dash!$B$6), IF(BR574&lt;(BR573*(1-Dash!$B$7)), BR573*(1-Dash!$B$7), BR574)))</f>
        <v>3</v>
      </c>
      <c r="BS577" s="530">
        <f>IF(OR(BS573=0, BS573=""), BS574, IF(BS574&gt;(BS573*(1+Dash!$B$6)), BS573*(1+Dash!$B$6), IF(BS574&lt;(BS573*(1-Dash!$B$7)), BS573*(1-Dash!$B$7), BS574)))</f>
        <v>1</v>
      </c>
      <c r="BT577" s="530">
        <f>IF(OR(BT573=0, BT573=""), BT574, IF(BT574&gt;(BT573*(1+Dash!$B$6)), BT573*(1+Dash!$B$6), IF(BT574&lt;(BT573*(1-Dash!$B$7)), BT573*(1-Dash!$B$7), BT574)))</f>
        <v>4</v>
      </c>
      <c r="BU577" s="530">
        <f>IF(OR(BU573=0, BU573=""), BU574, IF(BU574&gt;(BU573*(1+Dash!$B$6)), BU573*(1+Dash!$B$6), IF(BU574&lt;(BU573*(1-Dash!$B$7)), BU573*(1-Dash!$B$7), BU574)))</f>
        <v>60.8</v>
      </c>
      <c r="BV577" s="530">
        <f>IF(OR(BV573=0, BV573=""), BV574, IF(BV574&gt;(BV573*(1+Dash!$B$6)), BV573*(1+Dash!$B$6), IF(BV574&lt;(BV573*(1-Dash!$B$7)), BV573*(1-Dash!$B$7), BV574)))</f>
        <v>36</v>
      </c>
      <c r="BW577" s="530">
        <f>IF(OR(BW573=0, BW573=""), BW574, IF(BW574&gt;(BW573*(1+Dash!$B$6)), BW573*(1+Dash!$B$6), IF(BW574&lt;(BW573*(1-Dash!$B$7)), BW573*(1-Dash!$B$7), BW574)))</f>
        <v>26.599999999999998</v>
      </c>
      <c r="BX577" s="530">
        <f>IF(OR(BX573=0, BX573=""), BX574, IF(BX574&gt;(BX573*(1+Dash!$B$6)), BX573*(1+Dash!$B$6), IF(BX574&lt;(BX573*(1-Dash!$B$7)), BX573*(1-Dash!$B$7), BX574)))</f>
        <v>36.300000000000004</v>
      </c>
      <c r="BY577" s="530">
        <f>IF(OR(BY573=0, BY573=""), BY574, IF(BY574&gt;(BY573*(1+Dash!$B$6)), BY573*(1+Dash!$B$6), IF(BY574&lt;(BY573*(1-Dash!$B$7)), BY573*(1-Dash!$B$7), BY574)))</f>
        <v>7.7000000000000011</v>
      </c>
      <c r="BZ577" s="530">
        <f>IF(OR(BZ573=0, BZ573=""), BZ574, IF(BZ574&gt;(BZ573*(1+Dash!$B$6)), BZ573*(1+Dash!$B$6), IF(BZ574&lt;(BZ573*(1-Dash!$B$7)), BZ573*(1-Dash!$B$7), BZ574)))</f>
        <v>43</v>
      </c>
      <c r="CA577" s="530">
        <f>IF(OR(CA573=0, CA573=""), CA574, IF(CA574&gt;(CA573*(1+Dash!$B$6)), CA573*(1+Dash!$B$6), IF(CA574&lt;(CA573*(1-Dash!$B$7)), CA573*(1-Dash!$B$7), CA574)))</f>
        <v>0</v>
      </c>
    </row>
    <row r="578" spans="1:79" s="477" customFormat="1">
      <c r="A578" s="477" t="s">
        <v>141</v>
      </c>
      <c r="B578" s="477" t="s">
        <v>1898</v>
      </c>
      <c r="C578" s="477">
        <v>2026</v>
      </c>
      <c r="D578" s="477" t="s">
        <v>1937</v>
      </c>
      <c r="E578" s="530">
        <f>IF(E575&gt;(E577*(1+Dash!$B$6)), E577*(1+Dash!$B$6), IF(E575&lt;(E577*(1-Dash!$B$7)), E577*(1-Dash!$B$7), E575))</f>
        <v>536</v>
      </c>
      <c r="F578" s="530">
        <f>IF(F575&gt;(F577*(1+Dash!$B$6)), F577*(1+Dash!$B$6), IF(F575&lt;(F577*(1-Dash!$B$7)), F577*(1-Dash!$B$7), F575))</f>
        <v>451</v>
      </c>
      <c r="G578" s="530">
        <f>IF(G575&gt;(G577*(1+Dash!$B$6)), G577*(1+Dash!$B$6), IF(G575&lt;(G577*(1-Dash!$B$7)), G577*(1-Dash!$B$7), G575))</f>
        <v>270.75</v>
      </c>
      <c r="H578" s="530">
        <f>IF(H575&gt;(H577*(1+Dash!$B$6)), H577*(1+Dash!$B$6), IF(H575&lt;(H577*(1-Dash!$B$7)), H577*(1-Dash!$B$7), H575))</f>
        <v>129.47000000000003</v>
      </c>
      <c r="I578" s="530">
        <f>IF(I575&gt;(I577*(1+Dash!$B$6)), I577*(1+Dash!$B$6), IF(I575&lt;(I577*(1-Dash!$B$7)), I577*(1-Dash!$B$7), I575))</f>
        <v>62.920000000000009</v>
      </c>
      <c r="J578" s="530">
        <f>IF(J575&gt;(J577*(1+Dash!$B$6)), J577*(1+Dash!$B$6), IF(J575&lt;(J577*(1-Dash!$B$7)), J577*(1-Dash!$B$7), J575))</f>
        <v>0</v>
      </c>
      <c r="K578" s="530">
        <f>IF(K575&gt;(K577*(1+Dash!$B$6)), K577*(1+Dash!$B$6), IF(K575&lt;(K577*(1-Dash!$B$7)), K577*(1-Dash!$B$7), K575))</f>
        <v>0</v>
      </c>
      <c r="L578" s="530">
        <f>IF(L575&gt;(L577*(1+Dash!$B$6)), L577*(1+Dash!$B$6), IF(L575&lt;(L577*(1-Dash!$B$7)), L577*(1-Dash!$B$7), L575))</f>
        <v>0</v>
      </c>
      <c r="M578" s="530">
        <f>IF(M575&gt;(M577*(1+Dash!$B$6)), M577*(1+Dash!$B$6), IF(M575&lt;(M577*(1-Dash!$B$7)), M577*(1-Dash!$B$7), M575))</f>
        <v>0</v>
      </c>
      <c r="N578" s="530">
        <f>IF(N575&gt;(N577*(1+Dash!$B$6)), N577*(1+Dash!$B$6), IF(N575&lt;(N577*(1-Dash!$B$7)), N577*(1-Dash!$B$7), N575))</f>
        <v>203.96499999999997</v>
      </c>
      <c r="O578" s="530">
        <f>IF(O575&gt;(O577*(1+Dash!$B$6)), O577*(1+Dash!$B$6), IF(O575&lt;(O577*(1-Dash!$B$7)), O577*(1-Dash!$B$7), O575))</f>
        <v>43.56</v>
      </c>
      <c r="P578" s="530">
        <f>IF(P575&gt;(P577*(1+Dash!$B$6)), P577*(1+Dash!$B$6), IF(P575&lt;(P577*(1-Dash!$B$7)), P577*(1-Dash!$B$7), P575))</f>
        <v>171.47499999999999</v>
      </c>
      <c r="Q578" s="530">
        <f>IF(Q575&gt;(Q577*(1+Dash!$B$6)), Q577*(1+Dash!$B$6), IF(Q575&lt;(Q577*(1-Dash!$B$7)), Q577*(1-Dash!$B$7), Q575))</f>
        <v>53</v>
      </c>
      <c r="R578" s="530">
        <f>IF(R575&gt;(R577*(1+Dash!$B$6)), R577*(1+Dash!$B$6), IF(R575&lt;(R577*(1-Dash!$B$7)), R577*(1-Dash!$B$7), R575))</f>
        <v>38</v>
      </c>
      <c r="S578" s="530">
        <f>IF(S575&gt;(S577*(1+Dash!$B$6)), S577*(1+Dash!$B$6), IF(S575&lt;(S577*(1-Dash!$B$7)), S577*(1-Dash!$B$7), S575))</f>
        <v>13.5375</v>
      </c>
      <c r="T578" s="530">
        <f>IF(T575&gt;(T577*(1+Dash!$B$6)), T577*(1+Dash!$B$6), IF(T575&lt;(T577*(1-Dash!$B$7)), T577*(1-Dash!$B$7), T575))</f>
        <v>18.952499999999997</v>
      </c>
      <c r="U578" s="530">
        <f>IF(U575&gt;(U577*(1+Dash!$B$6)), U577*(1+Dash!$B$6), IF(U575&lt;(U577*(1-Dash!$B$7)), U577*(1-Dash!$B$7), U575))</f>
        <v>28.88</v>
      </c>
      <c r="V578" s="530">
        <f>IF(V575&gt;(V577*(1+Dash!$B$6)), V577*(1+Dash!$B$6), IF(V575&lt;(V577*(1-Dash!$B$7)), V577*(1-Dash!$B$7), V575))</f>
        <v>17.147500000000001</v>
      </c>
      <c r="W578" s="530">
        <f>IF(W575&gt;(W577*(1+Dash!$B$6)), W577*(1+Dash!$B$6), IF(W575&lt;(W577*(1-Dash!$B$7)), W577*(1-Dash!$B$7), W575))</f>
        <v>10.829999999999998</v>
      </c>
      <c r="X578" s="530">
        <f>IF(X575&gt;(X577*(1+Dash!$B$6)), X577*(1+Dash!$B$6), IF(X575&lt;(X577*(1-Dash!$B$7)), X577*(1-Dash!$B$7), X575))</f>
        <v>13.5375</v>
      </c>
      <c r="Y578" s="530">
        <f>IF(Y575&gt;(Y577*(1+Dash!$B$6)), Y577*(1+Dash!$B$6), IF(Y575&lt;(Y577*(1-Dash!$B$7)), Y577*(1-Dash!$B$7), Y575))</f>
        <v>25.410000000000004</v>
      </c>
      <c r="Z578" s="530">
        <f>IF(Z575&gt;(Z577*(1+Dash!$B$6)), Z577*(1+Dash!$B$6), IF(Z575&lt;(Z577*(1-Dash!$B$7)), Z577*(1-Dash!$B$7), Z575))</f>
        <v>19.360000000000003</v>
      </c>
      <c r="AA578" s="530">
        <f>IF(AA575&gt;(AA577*(1+Dash!$B$6)), AA577*(1+Dash!$B$6), IF(AA575&lt;(AA577*(1-Dash!$B$7)), AA577*(1-Dash!$B$7), AA575))</f>
        <v>3.6300000000000008</v>
      </c>
      <c r="AB578" s="530">
        <f>IF(AB575&gt;(AB577*(1+Dash!$B$6)), AB577*(1+Dash!$B$6), IF(AB575&lt;(AB577*(1-Dash!$B$7)), AB577*(1-Dash!$B$7), AB575))</f>
        <v>7.2600000000000016</v>
      </c>
      <c r="AC578" s="530">
        <f>IF(AC575&gt;(AC577*(1+Dash!$B$6)), AC577*(1+Dash!$B$6), IF(AC575&lt;(AC577*(1-Dash!$B$7)), AC577*(1-Dash!$B$7), AC575))</f>
        <v>246.38249999999996</v>
      </c>
      <c r="AD578" s="530">
        <f>IF(AD575&gt;(AD577*(1+Dash!$B$6)), AD577*(1+Dash!$B$6), IF(AD575&lt;(AD577*(1-Dash!$B$7)), AD577*(1-Dash!$B$7), AD575))</f>
        <v>184.10999999999999</v>
      </c>
      <c r="AE578" s="530">
        <f>IF(AE575&gt;(AE577*(1+Dash!$B$6)), AE577*(1+Dash!$B$6), IF(AE575&lt;(AE577*(1-Dash!$B$7)), AE577*(1-Dash!$B$7), AE575))</f>
        <v>101</v>
      </c>
      <c r="AF578" s="530">
        <f>IF(AF575&gt;(AF577*(1+Dash!$B$6)), AF577*(1+Dash!$B$6), IF(AF575&lt;(AF577*(1-Dash!$B$7)), AF577*(1-Dash!$B$7), AF575))</f>
        <v>88.330000000000027</v>
      </c>
      <c r="AG578" s="530">
        <f>IF(AG575&gt;(AG577*(1+Dash!$B$6)), AG577*(1+Dash!$B$6), IF(AG575&lt;(AG577*(1-Dash!$B$7)), AG577*(1-Dash!$B$7), AG575))</f>
        <v>83.029999999999987</v>
      </c>
      <c r="AH578" s="530">
        <f>IF(AH575&gt;(AH577*(1+Dash!$B$6)), AH577*(1+Dash!$B$6), IF(AH575&lt;(AH577*(1-Dash!$B$7)), AH577*(1-Dash!$B$7), AH575))</f>
        <v>70.394999999999996</v>
      </c>
      <c r="AI578" s="530">
        <f>IF(AI575&gt;(AI577*(1+Dash!$B$6)), AI577*(1+Dash!$B$6), IF(AI575&lt;(AI577*(1-Dash!$B$7)), AI577*(1-Dash!$B$7), AI575))</f>
        <v>15.342499999999998</v>
      </c>
      <c r="AJ578" s="530">
        <f>IF(AJ575&gt;(AJ577*(1+Dash!$B$6)), AJ577*(1+Dash!$B$6), IF(AJ575&lt;(AJ577*(1-Dash!$B$7)), AJ577*(1-Dash!$B$7), AJ575))</f>
        <v>13.310000000000002</v>
      </c>
      <c r="AK578" s="530">
        <f>IF(AK575&gt;(AK577*(1+Dash!$B$6)), AK577*(1+Dash!$B$6), IF(AK575&lt;(AK577*(1-Dash!$B$7)), AK577*(1-Dash!$B$7), AK575))</f>
        <v>183</v>
      </c>
      <c r="AL578" s="530">
        <f>IF(AL575&gt;(AL577*(1+Dash!$B$6)), AL577*(1+Dash!$B$6), IF(AL575&lt;(AL577*(1-Dash!$B$7)), AL577*(1-Dash!$B$7), AL575))</f>
        <v>113.71499999999999</v>
      </c>
      <c r="AM578" s="530">
        <f>IF(AM575&gt;(AM577*(1+Dash!$B$6)), AM577*(1+Dash!$B$6), IF(AM575&lt;(AM577*(1-Dash!$B$7)), AM577*(1-Dash!$B$7), AM575))</f>
        <v>89</v>
      </c>
      <c r="AN578" s="530">
        <f>IF(AN575&gt;(AN577*(1+Dash!$B$6)), AN577*(1+Dash!$B$6), IF(AN575&lt;(AN577*(1-Dash!$B$7)), AN577*(1-Dash!$B$7), AN575))</f>
        <v>75.02000000000001</v>
      </c>
      <c r="AO578" s="530">
        <f>IF(AO575&gt;(AO577*(1+Dash!$B$6)), AO577*(1+Dash!$B$6), IF(AO575&lt;(AO577*(1-Dash!$B$7)), AO577*(1-Dash!$B$7), AO575))</f>
        <v>0</v>
      </c>
      <c r="AP578" s="530">
        <f>IF(AP575&gt;(AP577*(1+Dash!$B$6)), AP577*(1+Dash!$B$6), IF(AP575&lt;(AP577*(1-Dash!$B$7)), AP577*(1-Dash!$B$7), AP575))</f>
        <v>0</v>
      </c>
      <c r="AQ578" s="530">
        <f>IF(AQ575&gt;(AQ577*(1+Dash!$B$6)), AQ577*(1+Dash!$B$6), IF(AQ575&lt;(AQ577*(1-Dash!$B$7)), AQ577*(1-Dash!$B$7), AQ575))</f>
        <v>0</v>
      </c>
      <c r="AR578" s="530">
        <f>IF(AR575&gt;(AR577*(1+Dash!$B$6)), AR577*(1+Dash!$B$6), IF(AR575&lt;(AR577*(1-Dash!$B$7)), AR577*(1-Dash!$B$7), AR575))</f>
        <v>0</v>
      </c>
      <c r="AS578" s="530">
        <f>IF(AS575&gt;(AS577*(1+Dash!$B$6)), AS577*(1+Dash!$B$6), IF(AS575&lt;(AS577*(1-Dash!$B$7)), AS577*(1-Dash!$B$7), AS575))</f>
        <v>0</v>
      </c>
      <c r="AT578" s="530">
        <f>IF(AT575&gt;(AT577*(1+Dash!$B$6)), AT577*(1+Dash!$B$6), IF(AT575&lt;(AT577*(1-Dash!$B$7)), AT577*(1-Dash!$B$7), AT575))</f>
        <v>0</v>
      </c>
      <c r="AU578" s="530">
        <f>IF(AU575&gt;(AU577*(1+Dash!$B$6)), AU577*(1+Dash!$B$6), IF(AU575&lt;(AU577*(1-Dash!$B$7)), AU577*(1-Dash!$B$7), AU575))</f>
        <v>0</v>
      </c>
      <c r="AV578" s="530">
        <f>IF(AV575&gt;(AV577*(1+Dash!$B$6)), AV577*(1+Dash!$B$6), IF(AV575&lt;(AV577*(1-Dash!$B$7)), AV577*(1-Dash!$B$7), AV575))</f>
        <v>0</v>
      </c>
      <c r="AW578" s="530">
        <f>IF(AW575&gt;(AW577*(1+Dash!$B$6)), AW577*(1+Dash!$B$6), IF(AW575&lt;(AW577*(1-Dash!$B$7)), AW577*(1-Dash!$B$7), AW575))</f>
        <v>0</v>
      </c>
      <c r="AX578" s="530">
        <f>IF(AX575&gt;(AX577*(1+Dash!$B$6)), AX577*(1+Dash!$B$6), IF(AX575&lt;(AX577*(1-Dash!$B$7)), AX577*(1-Dash!$B$7), AX575))</f>
        <v>0</v>
      </c>
      <c r="AY578" s="530">
        <f>IF(AY575&gt;(AY577*(1+Dash!$B$6)), AY577*(1+Dash!$B$6), IF(AY575&lt;(AY577*(1-Dash!$B$7)), AY577*(1-Dash!$B$7), AY575))</f>
        <v>0</v>
      </c>
      <c r="AZ578" s="530">
        <f>IF(AZ575&gt;(AZ577*(1+Dash!$B$6)), AZ577*(1+Dash!$B$6), IF(AZ575&lt;(AZ577*(1-Dash!$B$7)), AZ577*(1-Dash!$B$7), AZ575))</f>
        <v>0</v>
      </c>
      <c r="BA578" s="530">
        <f>IF(BA575&gt;(BA577*(1+Dash!$B$6)), BA577*(1+Dash!$B$6), IF(BA575&lt;(BA577*(1-Dash!$B$7)), BA577*(1-Dash!$B$7), BA575))</f>
        <v>784.27249999999992</v>
      </c>
      <c r="BB578" s="530">
        <f>IF(BB575&gt;(BB577*(1+Dash!$B$6)), BB577*(1+Dash!$B$6), IF(BB575&lt;(BB577*(1-Dash!$B$7)), BB577*(1-Dash!$B$7), BB575))</f>
        <v>442.22499999999997</v>
      </c>
      <c r="BC578" s="530">
        <f>IF(BC575&gt;(BC577*(1+Dash!$B$6)), BC577*(1+Dash!$B$6), IF(BC575&lt;(BC577*(1-Dash!$B$7)), BC577*(1-Dash!$B$7), BC575))</f>
        <v>320.38749999999999</v>
      </c>
      <c r="BD578" s="530">
        <f>IF(BD575&gt;(BD577*(1+Dash!$B$6)), BD577*(1+Dash!$B$6), IF(BD575&lt;(BD577*(1-Dash!$B$7)), BD577*(1-Dash!$B$7), BD575))</f>
        <v>275</v>
      </c>
      <c r="BE578" s="530">
        <f>IF(BE575&gt;(BE577*(1+Dash!$B$6)), BE577*(1+Dash!$B$6), IF(BE575&lt;(BE577*(1-Dash!$B$7)), BE577*(1-Dash!$B$7), BE575))</f>
        <v>464.78749999999997</v>
      </c>
      <c r="BF578" s="530">
        <f>IF(BF575&gt;(BF577*(1+Dash!$B$6)), BF577*(1+Dash!$B$6), IF(BF575&lt;(BF577*(1-Dash!$B$7)), BF577*(1-Dash!$B$7), BF575))</f>
        <v>289.70249999999999</v>
      </c>
      <c r="BG578" s="530">
        <f>IF(BG575&gt;(BG577*(1+Dash!$B$6)), BG577*(1+Dash!$B$6), IF(BG575&lt;(BG577*(1-Dash!$B$7)), BG577*(1-Dash!$B$7), BG575))</f>
        <v>188.62249999999997</v>
      </c>
      <c r="BH578" s="530">
        <f>IF(BH575&gt;(BH577*(1+Dash!$B$6)), BH577*(1+Dash!$B$6), IF(BH575&lt;(BH577*(1-Dash!$B$7)), BH577*(1-Dash!$B$7), BH575))</f>
        <v>101</v>
      </c>
      <c r="BI578" s="530">
        <f>IF(BI575&gt;(BI577*(1+Dash!$B$6)), BI577*(1+Dash!$B$6), IF(BI575&lt;(BI577*(1-Dash!$B$7)), BI577*(1-Dash!$B$7), BI575))</f>
        <v>319.48500000000001</v>
      </c>
      <c r="BJ578" s="530">
        <f>IF(BJ575&gt;(BJ577*(1+Dash!$B$6)), BJ577*(1+Dash!$B$6), IF(BJ575&lt;(BJ577*(1-Dash!$B$7)), BJ577*(1-Dash!$B$7), BJ575))</f>
        <v>152.52249999999998</v>
      </c>
      <c r="BK578" s="530">
        <f>IF(BK575&gt;(BK577*(1+Dash!$B$6)), BK577*(1+Dash!$B$6), IF(BK575&lt;(BK577*(1-Dash!$B$7)), BK577*(1-Dash!$B$7), BK575))</f>
        <v>131.76499999999999</v>
      </c>
      <c r="BL578" s="530">
        <f>IF(BL575&gt;(BL577*(1+Dash!$B$6)), BL577*(1+Dash!$B$6), IF(BL575&lt;(BL577*(1-Dash!$B$7)), BL577*(1-Dash!$B$7), BL575))</f>
        <v>176.89</v>
      </c>
      <c r="BM578" s="530">
        <f>IF(BM575&gt;(BM577*(1+Dash!$B$6)), BM577*(1+Dash!$B$6), IF(BM575&lt;(BM577*(1-Dash!$B$7)), BM577*(1-Dash!$B$7), BM575))</f>
        <v>64</v>
      </c>
      <c r="BN578" s="530">
        <f>IF(BN575&gt;(BN577*(1+Dash!$B$6)), BN577*(1+Dash!$B$6), IF(BN575&lt;(BN577*(1-Dash!$B$7)), BN577*(1-Dash!$B$7), BN575))</f>
        <v>39</v>
      </c>
      <c r="BO578" s="530">
        <f>IF(BO575&gt;(BO577*(1+Dash!$B$6)), BO577*(1+Dash!$B$6), IF(BO575&lt;(BO577*(1-Dash!$B$7)), BO577*(1-Dash!$B$7), BO575))</f>
        <v>25.269999999999996</v>
      </c>
      <c r="BP578" s="530">
        <f>IF(BP575&gt;(BP577*(1+Dash!$B$6)), BP577*(1+Dash!$B$6), IF(BP575&lt;(BP577*(1-Dash!$B$7)), BP577*(1-Dash!$B$7), BP575))</f>
        <v>39.930000000000007</v>
      </c>
      <c r="BQ578" s="530">
        <f>IF(BQ575&gt;(BQ577*(1+Dash!$B$6)), BQ577*(1+Dash!$B$6), IF(BQ575&lt;(BQ577*(1-Dash!$B$7)), BQ577*(1-Dash!$B$7), BQ575))</f>
        <v>5</v>
      </c>
      <c r="BR578" s="530">
        <f>IF(BR575&gt;(BR577*(1+Dash!$B$6)), BR577*(1+Dash!$B$6), IF(BR575&lt;(BR577*(1-Dash!$B$7)), BR577*(1-Dash!$B$7), BR575))</f>
        <v>3</v>
      </c>
      <c r="BS578" s="530">
        <f>IF(BS575&gt;(BS577*(1+Dash!$B$6)), BS577*(1+Dash!$B$6), IF(BS575&lt;(BS577*(1-Dash!$B$7)), BS577*(1-Dash!$B$7), BS575))</f>
        <v>1</v>
      </c>
      <c r="BT578" s="530">
        <f>IF(BT575&gt;(BT577*(1+Dash!$B$6)), BT577*(1+Dash!$B$6), IF(BT575&lt;(BT577*(1-Dash!$B$7)), BT577*(1-Dash!$B$7), BT575))</f>
        <v>4</v>
      </c>
      <c r="BU578" s="530">
        <f>IF(BU575&gt;(BU577*(1+Dash!$B$6)), BU577*(1+Dash!$B$6), IF(BU575&lt;(BU577*(1-Dash!$B$7)), BU577*(1-Dash!$B$7), BU575))</f>
        <v>59</v>
      </c>
      <c r="BV578" s="530">
        <f>IF(BV575&gt;(BV577*(1+Dash!$B$6)), BV577*(1+Dash!$B$6), IF(BV575&lt;(BV577*(1-Dash!$B$7)), BV577*(1-Dash!$B$7), BV575))</f>
        <v>36</v>
      </c>
      <c r="BW578" s="530">
        <f>IF(BW575&gt;(BW577*(1+Dash!$B$6)), BW577*(1+Dash!$B$6), IF(BW575&lt;(BW577*(1-Dash!$B$7)), BW577*(1-Dash!$B$7), BW575))</f>
        <v>25.269999999999996</v>
      </c>
      <c r="BX578" s="530">
        <f>IF(BX575&gt;(BX577*(1+Dash!$B$6)), BX577*(1+Dash!$B$6), IF(BX575&lt;(BX577*(1-Dash!$B$7)), BX577*(1-Dash!$B$7), BX575))</f>
        <v>39.930000000000007</v>
      </c>
      <c r="BY578" s="530">
        <f>IF(BY575&gt;(BY577*(1+Dash!$B$6)), BY577*(1+Dash!$B$6), IF(BY575&lt;(BY577*(1-Dash!$B$7)), BY577*(1-Dash!$B$7), BY575))</f>
        <v>8.4700000000000024</v>
      </c>
      <c r="BZ578" s="530">
        <f>IF(BZ575&gt;(BZ577*(1+Dash!$B$6)), BZ577*(1+Dash!$B$6), IF(BZ575&lt;(BZ577*(1-Dash!$B$7)), BZ577*(1-Dash!$B$7), BZ575))</f>
        <v>43</v>
      </c>
      <c r="CA578" s="530">
        <f>IF(CA575&gt;(CA577*(1+Dash!$B$6)), CA577*(1+Dash!$B$6), IF(CA575&lt;(CA577*(1-Dash!$B$7)), CA577*(1-Dash!$B$7), CA575))</f>
        <v>0</v>
      </c>
    </row>
    <row r="579" spans="1:79" s="477" customFormat="1">
      <c r="A579" s="477" t="s">
        <v>143</v>
      </c>
      <c r="B579" s="477" t="s">
        <v>1899</v>
      </c>
      <c r="C579" s="477">
        <v>2018</v>
      </c>
      <c r="D579" s="477" t="s">
        <v>1934</v>
      </c>
      <c r="E579" s="530">
        <v>213</v>
      </c>
      <c r="F579" s="530">
        <v>166</v>
      </c>
      <c r="G579" s="530">
        <v>91</v>
      </c>
      <c r="H579" s="530">
        <v>40</v>
      </c>
      <c r="I579" s="530">
        <v>9</v>
      </c>
      <c r="J579" s="530">
        <v>0</v>
      </c>
      <c r="K579" s="530">
        <v>0</v>
      </c>
      <c r="L579" s="530">
        <v>0</v>
      </c>
      <c r="M579" s="530">
        <v>0</v>
      </c>
      <c r="N579" s="530">
        <v>0</v>
      </c>
      <c r="O579" s="530">
        <v>0</v>
      </c>
      <c r="P579" s="530">
        <v>0</v>
      </c>
      <c r="Q579" s="530">
        <v>0</v>
      </c>
      <c r="R579" s="530">
        <v>0</v>
      </c>
      <c r="S579" s="530">
        <v>0</v>
      </c>
      <c r="T579" s="530">
        <v>0</v>
      </c>
      <c r="U579" s="530">
        <v>0</v>
      </c>
      <c r="V579" s="530">
        <v>0</v>
      </c>
      <c r="W579" s="530">
        <v>0</v>
      </c>
      <c r="X579" s="530">
        <v>0</v>
      </c>
      <c r="Y579" s="530">
        <v>0</v>
      </c>
      <c r="Z579" s="530">
        <v>0</v>
      </c>
      <c r="AA579" s="530">
        <v>0</v>
      </c>
      <c r="AB579" s="530">
        <v>0</v>
      </c>
      <c r="AC579" s="530">
        <v>126</v>
      </c>
      <c r="AD579" s="530">
        <v>81</v>
      </c>
      <c r="AE579" s="530">
        <v>32</v>
      </c>
      <c r="AF579" s="530">
        <v>79</v>
      </c>
      <c r="AG579" s="530">
        <v>45</v>
      </c>
      <c r="AH579" s="530">
        <v>33</v>
      </c>
      <c r="AI579" s="530">
        <v>10</v>
      </c>
      <c r="AJ579" s="530">
        <v>27</v>
      </c>
      <c r="AK579" s="530">
        <v>81</v>
      </c>
      <c r="AL579" s="530">
        <v>48</v>
      </c>
      <c r="AM579" s="530">
        <v>22</v>
      </c>
      <c r="AN579" s="530">
        <v>52</v>
      </c>
      <c r="AO579" s="530">
        <v>0</v>
      </c>
      <c r="AP579" s="530">
        <v>0</v>
      </c>
      <c r="AQ579" s="530">
        <v>0</v>
      </c>
      <c r="AR579" s="530">
        <v>0</v>
      </c>
      <c r="AS579" s="530">
        <v>0</v>
      </c>
      <c r="AT579" s="530">
        <v>0</v>
      </c>
      <c r="AU579" s="530">
        <v>0</v>
      </c>
      <c r="AV579" s="530">
        <v>0</v>
      </c>
      <c r="AW579" s="530">
        <v>0</v>
      </c>
      <c r="AX579" s="530">
        <v>0</v>
      </c>
      <c r="AY579" s="530">
        <v>0</v>
      </c>
      <c r="AZ579" s="530">
        <v>0</v>
      </c>
      <c r="BA579" s="530">
        <v>193</v>
      </c>
      <c r="BB579" s="530">
        <v>93</v>
      </c>
      <c r="BC579" s="530">
        <v>52</v>
      </c>
      <c r="BD579" s="530">
        <v>32</v>
      </c>
      <c r="BE579" s="530">
        <v>155</v>
      </c>
      <c r="BF579" s="530">
        <v>76</v>
      </c>
      <c r="BG579" s="530">
        <v>32</v>
      </c>
      <c r="BH579" s="530">
        <v>11</v>
      </c>
      <c r="BI579" s="530">
        <v>38</v>
      </c>
      <c r="BJ579" s="530">
        <v>17</v>
      </c>
      <c r="BK579" s="530">
        <v>20</v>
      </c>
      <c r="BL579" s="530">
        <v>21</v>
      </c>
      <c r="BM579" s="530">
        <v>0</v>
      </c>
      <c r="BN579" s="530">
        <v>0</v>
      </c>
      <c r="BO579" s="530">
        <v>0</v>
      </c>
      <c r="BP579" s="530">
        <v>0</v>
      </c>
      <c r="BQ579" s="530">
        <v>0</v>
      </c>
      <c r="BR579" s="530">
        <v>0</v>
      </c>
      <c r="BS579" s="530">
        <v>0</v>
      </c>
      <c r="BT579" s="530">
        <v>0</v>
      </c>
      <c r="BU579" s="530">
        <v>0</v>
      </c>
      <c r="BV579" s="530">
        <v>0</v>
      </c>
      <c r="BW579" s="530">
        <v>0</v>
      </c>
      <c r="BX579" s="530">
        <v>0</v>
      </c>
      <c r="BY579" s="530">
        <v>1</v>
      </c>
      <c r="BZ579" s="530">
        <v>4</v>
      </c>
      <c r="CA579" s="530">
        <v>0</v>
      </c>
    </row>
    <row r="580" spans="1:79" s="477" customFormat="1">
      <c r="A580" s="477" t="s">
        <v>143</v>
      </c>
      <c r="B580" s="477" t="s">
        <v>1899</v>
      </c>
      <c r="C580" s="477">
        <v>2019</v>
      </c>
      <c r="D580" s="477" t="s">
        <v>1934</v>
      </c>
      <c r="E580" s="530">
        <v>204</v>
      </c>
      <c r="F580" s="530">
        <v>119</v>
      </c>
      <c r="G580" s="530">
        <v>65</v>
      </c>
      <c r="H580" s="530">
        <v>26</v>
      </c>
      <c r="I580" s="530">
        <v>7</v>
      </c>
      <c r="J580" s="530">
        <v>0</v>
      </c>
      <c r="K580" s="530">
        <v>0</v>
      </c>
      <c r="L580" s="530">
        <v>0</v>
      </c>
      <c r="M580" s="530">
        <v>0</v>
      </c>
      <c r="N580" s="530">
        <v>0</v>
      </c>
      <c r="O580" s="530">
        <v>0</v>
      </c>
      <c r="P580" s="530">
        <v>0</v>
      </c>
      <c r="Q580" s="530">
        <v>0</v>
      </c>
      <c r="R580" s="530">
        <v>0</v>
      </c>
      <c r="S580" s="530">
        <v>0</v>
      </c>
      <c r="T580" s="530">
        <v>0</v>
      </c>
      <c r="U580" s="530">
        <v>0</v>
      </c>
      <c r="V580" s="530">
        <v>0</v>
      </c>
      <c r="W580" s="530">
        <v>0</v>
      </c>
      <c r="X580" s="530">
        <v>0</v>
      </c>
      <c r="Y580" s="530">
        <v>0</v>
      </c>
      <c r="Z580" s="530">
        <v>0</v>
      </c>
      <c r="AA580" s="530">
        <v>0</v>
      </c>
      <c r="AB580" s="530">
        <v>0</v>
      </c>
      <c r="AC580" s="530">
        <v>159</v>
      </c>
      <c r="AD580" s="530">
        <v>76</v>
      </c>
      <c r="AE580" s="530">
        <v>32</v>
      </c>
      <c r="AF580" s="530">
        <v>86</v>
      </c>
      <c r="AG580" s="530">
        <v>87</v>
      </c>
      <c r="AH580" s="530">
        <v>41</v>
      </c>
      <c r="AI580" s="530">
        <v>10</v>
      </c>
      <c r="AJ580" s="530">
        <v>50</v>
      </c>
      <c r="AK580" s="530">
        <v>72</v>
      </c>
      <c r="AL580" s="530">
        <v>35</v>
      </c>
      <c r="AM580" s="530">
        <v>22</v>
      </c>
      <c r="AN580" s="530">
        <v>36</v>
      </c>
      <c r="AO580" s="530">
        <v>0</v>
      </c>
      <c r="AP580" s="530">
        <v>0</v>
      </c>
      <c r="AQ580" s="530">
        <v>0</v>
      </c>
      <c r="AR580" s="530">
        <v>0</v>
      </c>
      <c r="AS580" s="530">
        <v>0</v>
      </c>
      <c r="AT580" s="530">
        <v>0</v>
      </c>
      <c r="AU580" s="530">
        <v>0</v>
      </c>
      <c r="AV580" s="530">
        <v>0</v>
      </c>
      <c r="AW580" s="530">
        <v>0</v>
      </c>
      <c r="AX580" s="530">
        <v>0</v>
      </c>
      <c r="AY580" s="530">
        <v>0</v>
      </c>
      <c r="AZ580" s="530">
        <v>0</v>
      </c>
      <c r="BA580" s="530">
        <v>174</v>
      </c>
      <c r="BB580" s="530">
        <v>111</v>
      </c>
      <c r="BC580" s="530">
        <v>52</v>
      </c>
      <c r="BD580" s="530">
        <v>13</v>
      </c>
      <c r="BE580" s="530">
        <v>150</v>
      </c>
      <c r="BF580" s="530">
        <v>99</v>
      </c>
      <c r="BG580" s="530">
        <v>44</v>
      </c>
      <c r="BH580" s="530">
        <v>8</v>
      </c>
      <c r="BI580" s="530">
        <v>24</v>
      </c>
      <c r="BJ580" s="530">
        <v>12</v>
      </c>
      <c r="BK580" s="530">
        <v>8</v>
      </c>
      <c r="BL580" s="530">
        <v>5</v>
      </c>
      <c r="BM580" s="530">
        <v>0</v>
      </c>
      <c r="BN580" s="530">
        <v>0</v>
      </c>
      <c r="BO580" s="530">
        <v>0</v>
      </c>
      <c r="BP580" s="530">
        <v>0</v>
      </c>
      <c r="BQ580" s="530">
        <v>0</v>
      </c>
      <c r="BR580" s="530">
        <v>0</v>
      </c>
      <c r="BS580" s="530">
        <v>0</v>
      </c>
      <c r="BT580" s="530">
        <v>0</v>
      </c>
      <c r="BU580" s="530">
        <v>0</v>
      </c>
      <c r="BV580" s="530">
        <v>0</v>
      </c>
      <c r="BW580" s="530">
        <v>0</v>
      </c>
      <c r="BX580" s="530">
        <v>0</v>
      </c>
      <c r="BY580" s="530">
        <v>4</v>
      </c>
      <c r="BZ580" s="530">
        <v>3</v>
      </c>
      <c r="CA580" s="530">
        <v>0</v>
      </c>
    </row>
    <row r="581" spans="1:79" s="477" customFormat="1">
      <c r="A581" s="477" t="s">
        <v>143</v>
      </c>
      <c r="B581" s="477" t="s">
        <v>1899</v>
      </c>
      <c r="C581" s="477">
        <v>2020</v>
      </c>
      <c r="D581" s="477" t="s">
        <v>1934</v>
      </c>
      <c r="E581" s="530">
        <v>243</v>
      </c>
      <c r="F581" s="530">
        <v>147</v>
      </c>
      <c r="G581" s="530">
        <v>92</v>
      </c>
      <c r="H581" s="530">
        <v>45</v>
      </c>
      <c r="I581" s="530">
        <v>4</v>
      </c>
      <c r="J581" s="530">
        <v>0</v>
      </c>
      <c r="K581" s="530">
        <v>0</v>
      </c>
      <c r="L581" s="530">
        <v>0</v>
      </c>
      <c r="M581" s="530">
        <v>0</v>
      </c>
      <c r="N581" s="530">
        <v>17</v>
      </c>
      <c r="O581" s="530">
        <v>0</v>
      </c>
      <c r="P581" s="530">
        <v>17</v>
      </c>
      <c r="Q581" s="530">
        <v>19</v>
      </c>
      <c r="R581" s="530">
        <v>0</v>
      </c>
      <c r="S581" s="530">
        <v>0</v>
      </c>
      <c r="T581" s="530">
        <v>0</v>
      </c>
      <c r="U581" s="530">
        <v>0</v>
      </c>
      <c r="V581" s="530">
        <v>0</v>
      </c>
      <c r="W581" s="530">
        <v>0</v>
      </c>
      <c r="X581" s="530">
        <v>0</v>
      </c>
      <c r="Y581" s="530">
        <v>19</v>
      </c>
      <c r="Z581" s="530">
        <v>0</v>
      </c>
      <c r="AA581" s="530">
        <v>0</v>
      </c>
      <c r="AB581" s="530">
        <v>0</v>
      </c>
      <c r="AC581" s="530">
        <v>99</v>
      </c>
      <c r="AD581" s="530">
        <v>41</v>
      </c>
      <c r="AE581" s="530">
        <v>27</v>
      </c>
      <c r="AF581" s="530">
        <v>48</v>
      </c>
      <c r="AG581" s="530">
        <v>44</v>
      </c>
      <c r="AH581" s="530">
        <v>17</v>
      </c>
      <c r="AI581" s="530">
        <v>6</v>
      </c>
      <c r="AJ581" s="530">
        <v>30</v>
      </c>
      <c r="AK581" s="530">
        <v>55</v>
      </c>
      <c r="AL581" s="530">
        <v>24</v>
      </c>
      <c r="AM581" s="530">
        <v>21</v>
      </c>
      <c r="AN581" s="530">
        <v>18</v>
      </c>
      <c r="AO581" s="530">
        <v>0</v>
      </c>
      <c r="AP581" s="530">
        <v>0</v>
      </c>
      <c r="AQ581" s="530">
        <v>0</v>
      </c>
      <c r="AR581" s="530">
        <v>0</v>
      </c>
      <c r="AS581" s="530">
        <v>0</v>
      </c>
      <c r="AT581" s="530">
        <v>0</v>
      </c>
      <c r="AU581" s="530">
        <v>0</v>
      </c>
      <c r="AV581" s="530">
        <v>0</v>
      </c>
      <c r="AW581" s="530">
        <v>0</v>
      </c>
      <c r="AX581" s="530">
        <v>0</v>
      </c>
      <c r="AY581" s="530">
        <v>0</v>
      </c>
      <c r="AZ581" s="530">
        <v>0</v>
      </c>
      <c r="BA581" s="530">
        <v>165</v>
      </c>
      <c r="BB581" s="530">
        <v>98</v>
      </c>
      <c r="BC581" s="530">
        <v>55</v>
      </c>
      <c r="BD581" s="530">
        <v>17</v>
      </c>
      <c r="BE581" s="530">
        <v>137</v>
      </c>
      <c r="BF581" s="530">
        <v>83</v>
      </c>
      <c r="BG581" s="530">
        <v>43</v>
      </c>
      <c r="BH581" s="530">
        <v>4</v>
      </c>
      <c r="BI581" s="530">
        <v>28</v>
      </c>
      <c r="BJ581" s="530">
        <v>15</v>
      </c>
      <c r="BK581" s="530">
        <v>12</v>
      </c>
      <c r="BL581" s="530">
        <v>13</v>
      </c>
      <c r="BM581" s="530">
        <v>0</v>
      </c>
      <c r="BN581" s="530">
        <v>0</v>
      </c>
      <c r="BO581" s="530">
        <v>0</v>
      </c>
      <c r="BP581" s="530">
        <v>0</v>
      </c>
      <c r="BQ581" s="530">
        <v>0</v>
      </c>
      <c r="BR581" s="530">
        <v>0</v>
      </c>
      <c r="BS581" s="530">
        <v>0</v>
      </c>
      <c r="BT581" s="530">
        <v>0</v>
      </c>
      <c r="BU581" s="530">
        <v>0</v>
      </c>
      <c r="BV581" s="530">
        <v>0</v>
      </c>
      <c r="BW581" s="530">
        <v>0</v>
      </c>
      <c r="BX581" s="530">
        <v>0</v>
      </c>
      <c r="BY581" s="530">
        <v>4</v>
      </c>
      <c r="BZ581" s="530">
        <v>3</v>
      </c>
      <c r="CA581" s="530">
        <v>0</v>
      </c>
    </row>
    <row r="582" spans="1:79" s="477" customFormat="1">
      <c r="A582" s="477" t="s">
        <v>143</v>
      </c>
      <c r="B582" s="477" t="s">
        <v>1899</v>
      </c>
      <c r="C582" s="477">
        <v>2021</v>
      </c>
      <c r="D582" s="477" t="s">
        <v>1934</v>
      </c>
      <c r="E582" s="530">
        <v>220</v>
      </c>
      <c r="F582" s="530">
        <v>169</v>
      </c>
      <c r="G582" s="530">
        <v>93</v>
      </c>
      <c r="H582" s="530">
        <v>47</v>
      </c>
      <c r="I582" s="530">
        <v>7</v>
      </c>
      <c r="J582" s="530">
        <v>0</v>
      </c>
      <c r="K582" s="530">
        <v>0</v>
      </c>
      <c r="L582" s="530">
        <v>0</v>
      </c>
      <c r="M582" s="530">
        <v>0</v>
      </c>
      <c r="N582" s="530">
        <v>17</v>
      </c>
      <c r="O582" s="530">
        <v>0</v>
      </c>
      <c r="P582" s="530">
        <v>17</v>
      </c>
      <c r="Q582" s="530">
        <v>42</v>
      </c>
      <c r="R582" s="530">
        <v>0</v>
      </c>
      <c r="S582" s="530">
        <v>0</v>
      </c>
      <c r="T582" s="530">
        <v>0</v>
      </c>
      <c r="U582" s="530">
        <v>0</v>
      </c>
      <c r="V582" s="530">
        <v>0</v>
      </c>
      <c r="W582" s="530">
        <v>0</v>
      </c>
      <c r="X582" s="530">
        <v>0</v>
      </c>
      <c r="Y582" s="530">
        <v>42</v>
      </c>
      <c r="Z582" s="530">
        <v>0</v>
      </c>
      <c r="AA582" s="530">
        <v>0</v>
      </c>
      <c r="AB582" s="530">
        <v>0</v>
      </c>
      <c r="AC582" s="530">
        <v>113</v>
      </c>
      <c r="AD582" s="530">
        <v>53</v>
      </c>
      <c r="AE582" s="530">
        <v>26</v>
      </c>
      <c r="AF582" s="530">
        <v>66</v>
      </c>
      <c r="AG582" s="530">
        <v>58</v>
      </c>
      <c r="AH582" s="530">
        <v>28</v>
      </c>
      <c r="AI582" s="530">
        <v>3</v>
      </c>
      <c r="AJ582" s="530">
        <v>38</v>
      </c>
      <c r="AK582" s="530">
        <v>55</v>
      </c>
      <c r="AL582" s="530">
        <v>25</v>
      </c>
      <c r="AM582" s="530">
        <v>23</v>
      </c>
      <c r="AN582" s="530">
        <v>28</v>
      </c>
      <c r="AO582" s="530">
        <v>0</v>
      </c>
      <c r="AP582" s="530">
        <v>0</v>
      </c>
      <c r="AQ582" s="530">
        <v>0</v>
      </c>
      <c r="AR582" s="530">
        <v>0</v>
      </c>
      <c r="AS582" s="530">
        <v>0</v>
      </c>
      <c r="AT582" s="530">
        <v>0</v>
      </c>
      <c r="AU582" s="530">
        <v>0</v>
      </c>
      <c r="AV582" s="530">
        <v>0</v>
      </c>
      <c r="AW582" s="530">
        <v>0</v>
      </c>
      <c r="AX582" s="530">
        <v>0</v>
      </c>
      <c r="AY582" s="530">
        <v>0</v>
      </c>
      <c r="AZ582" s="530">
        <v>0</v>
      </c>
      <c r="BA582" s="530">
        <v>146</v>
      </c>
      <c r="BB582" s="530">
        <v>86</v>
      </c>
      <c r="BC582" s="530">
        <v>42</v>
      </c>
      <c r="BD582" s="530">
        <v>14</v>
      </c>
      <c r="BE582" s="530">
        <v>134</v>
      </c>
      <c r="BF582" s="530">
        <v>78</v>
      </c>
      <c r="BG582" s="530">
        <v>38</v>
      </c>
      <c r="BH582" s="530">
        <v>10</v>
      </c>
      <c r="BI582" s="530">
        <v>12</v>
      </c>
      <c r="BJ582" s="530">
        <v>8</v>
      </c>
      <c r="BK582" s="530">
        <v>4</v>
      </c>
      <c r="BL582" s="530">
        <v>4</v>
      </c>
      <c r="BM582" s="530">
        <v>0</v>
      </c>
      <c r="BN582" s="530">
        <v>0</v>
      </c>
      <c r="BO582" s="530">
        <v>0</v>
      </c>
      <c r="BP582" s="530">
        <v>0</v>
      </c>
      <c r="BQ582" s="530">
        <v>0</v>
      </c>
      <c r="BR582" s="530">
        <v>0</v>
      </c>
      <c r="BS582" s="530">
        <v>0</v>
      </c>
      <c r="BT582" s="530">
        <v>0</v>
      </c>
      <c r="BU582" s="530">
        <v>0</v>
      </c>
      <c r="BV582" s="530">
        <v>0</v>
      </c>
      <c r="BW582" s="530">
        <v>0</v>
      </c>
      <c r="BX582" s="530">
        <v>0</v>
      </c>
      <c r="BY582" s="530">
        <v>7</v>
      </c>
      <c r="BZ582" s="530">
        <v>3</v>
      </c>
      <c r="CA582" s="530">
        <v>0</v>
      </c>
    </row>
    <row r="583" spans="1:79" s="477" customFormat="1">
      <c r="A583" s="477" t="s">
        <v>143</v>
      </c>
      <c r="B583" s="477" t="s">
        <v>1899</v>
      </c>
      <c r="C583" s="477">
        <v>2022</v>
      </c>
      <c r="D583" s="477" t="s">
        <v>1934</v>
      </c>
      <c r="E583" s="530">
        <v>182</v>
      </c>
      <c r="F583" s="530">
        <v>143</v>
      </c>
      <c r="G583" s="530">
        <v>65</v>
      </c>
      <c r="H583" s="530">
        <v>47</v>
      </c>
      <c r="I583" s="530">
        <v>10</v>
      </c>
      <c r="J583" s="530">
        <v>0</v>
      </c>
      <c r="K583" s="530">
        <v>0</v>
      </c>
      <c r="L583" s="530">
        <v>0</v>
      </c>
      <c r="M583" s="530">
        <v>0</v>
      </c>
      <c r="N583" s="530">
        <v>13</v>
      </c>
      <c r="O583" s="530">
        <v>0</v>
      </c>
      <c r="P583" s="530">
        <v>13</v>
      </c>
      <c r="Q583" s="530">
        <v>51</v>
      </c>
      <c r="R583" s="530">
        <v>0</v>
      </c>
      <c r="S583" s="530">
        <v>0</v>
      </c>
      <c r="T583" s="530">
        <v>0</v>
      </c>
      <c r="U583" s="530">
        <v>0</v>
      </c>
      <c r="V583" s="530">
        <v>0</v>
      </c>
      <c r="W583" s="530">
        <v>0</v>
      </c>
      <c r="X583" s="530">
        <v>0</v>
      </c>
      <c r="Y583" s="530">
        <v>51</v>
      </c>
      <c r="Z583" s="530">
        <v>0</v>
      </c>
      <c r="AA583" s="530">
        <v>0</v>
      </c>
      <c r="AB583" s="530">
        <v>0</v>
      </c>
      <c r="AC583" s="530">
        <v>131</v>
      </c>
      <c r="AD583" s="530">
        <v>39</v>
      </c>
      <c r="AE583" s="530">
        <v>29</v>
      </c>
      <c r="AF583" s="530">
        <v>74</v>
      </c>
      <c r="AG583" s="530">
        <v>75</v>
      </c>
      <c r="AH583" s="530">
        <v>22</v>
      </c>
      <c r="AI583" s="530">
        <v>13</v>
      </c>
      <c r="AJ583" s="530">
        <v>42</v>
      </c>
      <c r="AK583" s="530">
        <v>56</v>
      </c>
      <c r="AL583" s="530">
        <v>17</v>
      </c>
      <c r="AM583" s="530">
        <v>16</v>
      </c>
      <c r="AN583" s="530">
        <v>32</v>
      </c>
      <c r="AO583" s="530">
        <v>0</v>
      </c>
      <c r="AP583" s="530">
        <v>0</v>
      </c>
      <c r="AQ583" s="530">
        <v>0</v>
      </c>
      <c r="AR583" s="530">
        <v>0</v>
      </c>
      <c r="AS583" s="530">
        <v>0</v>
      </c>
      <c r="AT583" s="530">
        <v>0</v>
      </c>
      <c r="AU583" s="530">
        <v>0</v>
      </c>
      <c r="AV583" s="530">
        <v>0</v>
      </c>
      <c r="AW583" s="530">
        <v>0</v>
      </c>
      <c r="AX583" s="530">
        <v>0</v>
      </c>
      <c r="AY583" s="530">
        <v>0</v>
      </c>
      <c r="AZ583" s="530">
        <v>0</v>
      </c>
      <c r="BA583" s="530">
        <v>179</v>
      </c>
      <c r="BB583" s="530">
        <v>81</v>
      </c>
      <c r="BC583" s="530">
        <v>59</v>
      </c>
      <c r="BD583" s="530">
        <v>18</v>
      </c>
      <c r="BE583" s="530">
        <v>160</v>
      </c>
      <c r="BF583" s="530">
        <v>72</v>
      </c>
      <c r="BG583" s="530">
        <v>52</v>
      </c>
      <c r="BH583" s="530">
        <v>8</v>
      </c>
      <c r="BI583" s="530">
        <v>19</v>
      </c>
      <c r="BJ583" s="530">
        <v>9</v>
      </c>
      <c r="BK583" s="530">
        <v>7</v>
      </c>
      <c r="BL583" s="530">
        <v>10</v>
      </c>
      <c r="BM583" s="530">
        <v>0</v>
      </c>
      <c r="BN583" s="530">
        <v>0</v>
      </c>
      <c r="BO583" s="530">
        <v>0</v>
      </c>
      <c r="BP583" s="530">
        <v>0</v>
      </c>
      <c r="BQ583" s="530">
        <v>0</v>
      </c>
      <c r="BR583" s="530">
        <v>0</v>
      </c>
      <c r="BS583" s="530">
        <v>0</v>
      </c>
      <c r="BT583" s="530">
        <v>0</v>
      </c>
      <c r="BU583" s="530">
        <v>0</v>
      </c>
      <c r="BV583" s="530">
        <v>0</v>
      </c>
      <c r="BW583" s="530">
        <v>0</v>
      </c>
      <c r="BX583" s="530">
        <v>0</v>
      </c>
      <c r="BY583" s="530">
        <v>6</v>
      </c>
      <c r="BZ583" s="530">
        <v>2</v>
      </c>
      <c r="CA583" s="530">
        <v>0</v>
      </c>
    </row>
    <row r="584" spans="1:79" s="477" customFormat="1">
      <c r="A584" s="477" t="s">
        <v>143</v>
      </c>
      <c r="B584" s="477" t="s">
        <v>1899</v>
      </c>
      <c r="C584" s="477">
        <v>2023</v>
      </c>
      <c r="D584" s="477" t="s">
        <v>1934</v>
      </c>
      <c r="E584" s="530">
        <v>179</v>
      </c>
      <c r="F584" s="530">
        <v>133</v>
      </c>
      <c r="G584" s="530">
        <v>42</v>
      </c>
      <c r="H584" s="530">
        <v>21</v>
      </c>
      <c r="I584" s="530">
        <v>5</v>
      </c>
      <c r="J584" s="530">
        <v>0</v>
      </c>
      <c r="K584" s="530">
        <v>0</v>
      </c>
      <c r="L584" s="530">
        <v>0</v>
      </c>
      <c r="M584" s="530">
        <v>0</v>
      </c>
      <c r="N584" s="530">
        <v>17</v>
      </c>
      <c r="O584" s="530">
        <v>0</v>
      </c>
      <c r="P584" s="530">
        <v>17</v>
      </c>
      <c r="Q584" s="530">
        <v>268</v>
      </c>
      <c r="R584" s="530">
        <v>3</v>
      </c>
      <c r="S584" s="530">
        <v>3</v>
      </c>
      <c r="T584" s="530">
        <v>168</v>
      </c>
      <c r="U584" s="530">
        <v>205</v>
      </c>
      <c r="V584" s="530">
        <v>1</v>
      </c>
      <c r="W584" s="530">
        <v>0</v>
      </c>
      <c r="X584" s="530">
        <v>131</v>
      </c>
      <c r="Y584" s="530">
        <v>63</v>
      </c>
      <c r="Z584" s="530">
        <v>2</v>
      </c>
      <c r="AA584" s="530">
        <v>3</v>
      </c>
      <c r="AB584" s="530">
        <v>37</v>
      </c>
      <c r="AC584" s="530">
        <v>155</v>
      </c>
      <c r="AD584" s="530">
        <v>70</v>
      </c>
      <c r="AE584" s="530">
        <v>31</v>
      </c>
      <c r="AF584" s="530">
        <v>80</v>
      </c>
      <c r="AG584" s="530">
        <v>92</v>
      </c>
      <c r="AH584" s="530">
        <v>42</v>
      </c>
      <c r="AI584" s="530">
        <v>19</v>
      </c>
      <c r="AJ584" s="530">
        <v>49</v>
      </c>
      <c r="AK584" s="530">
        <v>63</v>
      </c>
      <c r="AL584" s="530">
        <v>28</v>
      </c>
      <c r="AM584" s="530">
        <v>12</v>
      </c>
      <c r="AN584" s="530">
        <v>31</v>
      </c>
      <c r="AO584" s="530">
        <v>0</v>
      </c>
      <c r="AP584" s="530">
        <v>0</v>
      </c>
      <c r="AQ584" s="530">
        <v>0</v>
      </c>
      <c r="AR584" s="530">
        <v>0</v>
      </c>
      <c r="AS584" s="530">
        <v>0</v>
      </c>
      <c r="AT584" s="530">
        <v>0</v>
      </c>
      <c r="AU584" s="530">
        <v>0</v>
      </c>
      <c r="AV584" s="530">
        <v>0</v>
      </c>
      <c r="AW584" s="530">
        <v>0</v>
      </c>
      <c r="AX584" s="530">
        <v>0</v>
      </c>
      <c r="AY584" s="530">
        <v>0</v>
      </c>
      <c r="AZ584" s="530">
        <v>0</v>
      </c>
      <c r="BA584" s="530">
        <v>164</v>
      </c>
      <c r="BB584" s="530">
        <v>65</v>
      </c>
      <c r="BC584" s="530">
        <v>36</v>
      </c>
      <c r="BD584" s="530">
        <v>12</v>
      </c>
      <c r="BE584" s="530">
        <v>150</v>
      </c>
      <c r="BF584" s="530">
        <v>57</v>
      </c>
      <c r="BG584" s="530">
        <v>34</v>
      </c>
      <c r="BH584" s="530">
        <v>6</v>
      </c>
      <c r="BI584" s="530">
        <v>14</v>
      </c>
      <c r="BJ584" s="530">
        <v>8</v>
      </c>
      <c r="BK584" s="530">
        <v>2</v>
      </c>
      <c r="BL584" s="530">
        <v>6</v>
      </c>
      <c r="BM584" s="530">
        <v>0</v>
      </c>
      <c r="BN584" s="530">
        <v>0</v>
      </c>
      <c r="BO584" s="530">
        <v>0</v>
      </c>
      <c r="BP584" s="530">
        <v>0</v>
      </c>
      <c r="BQ584" s="530">
        <v>0</v>
      </c>
      <c r="BR584" s="530">
        <v>0</v>
      </c>
      <c r="BS584" s="530">
        <v>0</v>
      </c>
      <c r="BT584" s="530">
        <v>0</v>
      </c>
      <c r="BU584" s="530">
        <v>0</v>
      </c>
      <c r="BV584" s="530">
        <v>0</v>
      </c>
      <c r="BW584" s="530">
        <v>0</v>
      </c>
      <c r="BX584" s="530">
        <v>0</v>
      </c>
      <c r="BY584" s="530">
        <v>1</v>
      </c>
      <c r="BZ584" s="530">
        <v>3</v>
      </c>
      <c r="CA584" s="530">
        <v>0</v>
      </c>
    </row>
    <row r="585" spans="1:79" s="477" customFormat="1">
      <c r="A585" s="477" t="s">
        <v>143</v>
      </c>
      <c r="B585" s="477" t="s">
        <v>1899</v>
      </c>
      <c r="C585" s="477">
        <v>2024</v>
      </c>
      <c r="D585" s="477" t="s">
        <v>1934</v>
      </c>
      <c r="E585" s="530">
        <v>178</v>
      </c>
      <c r="F585" s="530">
        <v>136</v>
      </c>
      <c r="G585" s="530">
        <v>42</v>
      </c>
      <c r="H585" s="530">
        <v>36</v>
      </c>
      <c r="I585" s="530">
        <v>7</v>
      </c>
      <c r="J585" s="530">
        <v>0</v>
      </c>
      <c r="K585" s="530">
        <v>0</v>
      </c>
      <c r="L585" s="530">
        <v>0</v>
      </c>
      <c r="M585" s="530">
        <v>0</v>
      </c>
      <c r="N585" s="530">
        <v>0</v>
      </c>
      <c r="O585" s="530">
        <v>0</v>
      </c>
      <c r="P585" s="530">
        <v>0</v>
      </c>
      <c r="Q585" s="530">
        <v>259</v>
      </c>
      <c r="R585" s="530">
        <v>1</v>
      </c>
      <c r="S585" s="530">
        <v>3</v>
      </c>
      <c r="T585" s="530">
        <v>174</v>
      </c>
      <c r="U585" s="530">
        <v>0</v>
      </c>
      <c r="V585" s="530">
        <v>0</v>
      </c>
      <c r="W585" s="530">
        <v>0</v>
      </c>
      <c r="X585" s="530">
        <v>0</v>
      </c>
      <c r="Y585" s="530">
        <v>259</v>
      </c>
      <c r="Z585" s="530">
        <v>1</v>
      </c>
      <c r="AA585" s="530">
        <v>3</v>
      </c>
      <c r="AB585" s="530">
        <v>174</v>
      </c>
      <c r="AC585" s="530">
        <v>121</v>
      </c>
      <c r="AD585" s="530">
        <v>15</v>
      </c>
      <c r="AE585" s="530">
        <v>36</v>
      </c>
      <c r="AF585" s="530">
        <v>54</v>
      </c>
      <c r="AG585" s="530">
        <v>55</v>
      </c>
      <c r="AH585" s="530">
        <v>6</v>
      </c>
      <c r="AI585" s="530">
        <v>4</v>
      </c>
      <c r="AJ585" s="530">
        <v>47</v>
      </c>
      <c r="AK585" s="530">
        <v>66</v>
      </c>
      <c r="AL585" s="530">
        <v>9</v>
      </c>
      <c r="AM585" s="530">
        <v>32</v>
      </c>
      <c r="AN585" s="530">
        <v>7</v>
      </c>
      <c r="AO585" s="530">
        <v>0</v>
      </c>
      <c r="AP585" s="530">
        <v>0</v>
      </c>
      <c r="AQ585" s="530">
        <v>0</v>
      </c>
      <c r="AR585" s="530">
        <v>0</v>
      </c>
      <c r="AS585" s="530">
        <v>0</v>
      </c>
      <c r="AT585" s="530">
        <v>0</v>
      </c>
      <c r="AU585" s="530">
        <v>0</v>
      </c>
      <c r="AV585" s="530">
        <v>0</v>
      </c>
      <c r="AW585" s="530">
        <v>0</v>
      </c>
      <c r="AX585" s="530">
        <v>0</v>
      </c>
      <c r="AY585" s="530">
        <v>0</v>
      </c>
      <c r="AZ585" s="530">
        <v>0</v>
      </c>
      <c r="BA585" s="530">
        <v>143</v>
      </c>
      <c r="BB585" s="530">
        <v>53</v>
      </c>
      <c r="BC585" s="530">
        <v>47</v>
      </c>
      <c r="BD585" s="530">
        <v>17</v>
      </c>
      <c r="BE585" s="530">
        <v>111</v>
      </c>
      <c r="BF585" s="530">
        <v>39</v>
      </c>
      <c r="BG585" s="530">
        <v>32</v>
      </c>
      <c r="BH585" s="530">
        <v>11</v>
      </c>
      <c r="BI585" s="530">
        <v>32</v>
      </c>
      <c r="BJ585" s="530">
        <v>14</v>
      </c>
      <c r="BK585" s="530">
        <v>15</v>
      </c>
      <c r="BL585" s="530">
        <v>6</v>
      </c>
      <c r="BM585" s="530">
        <v>0</v>
      </c>
      <c r="BN585" s="530">
        <v>0</v>
      </c>
      <c r="BO585" s="530">
        <v>0</v>
      </c>
      <c r="BP585" s="530">
        <v>0</v>
      </c>
      <c r="BQ585" s="530">
        <v>0</v>
      </c>
      <c r="BR585" s="530">
        <v>0</v>
      </c>
      <c r="BS585" s="530">
        <v>0</v>
      </c>
      <c r="BT585" s="530">
        <v>0</v>
      </c>
      <c r="BU585" s="530">
        <v>0</v>
      </c>
      <c r="BV585" s="530">
        <v>0</v>
      </c>
      <c r="BW585" s="530">
        <v>0</v>
      </c>
      <c r="BX585" s="530">
        <v>0</v>
      </c>
      <c r="BY585" s="530">
        <v>9</v>
      </c>
      <c r="BZ585" s="530">
        <v>1</v>
      </c>
      <c r="CA585" s="530">
        <v>0</v>
      </c>
    </row>
    <row r="586" spans="1:79" s="477" customFormat="1">
      <c r="A586" s="477" t="s">
        <v>143</v>
      </c>
      <c r="B586" s="477" t="s">
        <v>1899</v>
      </c>
      <c r="C586" s="477">
        <v>2025</v>
      </c>
      <c r="D586" s="477" t="s">
        <v>1935</v>
      </c>
      <c r="E586" s="530">
        <v>180</v>
      </c>
      <c r="F586" s="530">
        <v>145</v>
      </c>
      <c r="G586" s="530">
        <v>69</v>
      </c>
      <c r="H586" s="530">
        <v>37</v>
      </c>
      <c r="I586" s="530">
        <v>7</v>
      </c>
      <c r="J586" s="530">
        <v>0</v>
      </c>
      <c r="K586" s="530">
        <v>0</v>
      </c>
      <c r="L586" s="530">
        <v>0</v>
      </c>
      <c r="M586" s="530">
        <v>0</v>
      </c>
      <c r="N586" s="530">
        <v>13</v>
      </c>
      <c r="O586" s="530">
        <v>0</v>
      </c>
      <c r="P586" s="530">
        <v>13</v>
      </c>
      <c r="Q586" s="530">
        <v>259</v>
      </c>
      <c r="R586" s="530">
        <v>2</v>
      </c>
      <c r="S586" s="530">
        <v>3</v>
      </c>
      <c r="T586" s="530">
        <v>168</v>
      </c>
      <c r="U586" s="530">
        <v>40</v>
      </c>
      <c r="V586" s="530">
        <v>0</v>
      </c>
      <c r="W586" s="530">
        <v>0</v>
      </c>
      <c r="X586" s="530">
        <v>66</v>
      </c>
      <c r="Y586" s="530">
        <v>219</v>
      </c>
      <c r="Z586" s="530">
        <v>2</v>
      </c>
      <c r="AA586" s="530">
        <v>3</v>
      </c>
      <c r="AB586" s="530">
        <v>103</v>
      </c>
      <c r="AC586" s="530">
        <v>130</v>
      </c>
      <c r="AD586" s="530">
        <v>53</v>
      </c>
      <c r="AE586" s="530">
        <v>31</v>
      </c>
      <c r="AF586" s="530">
        <v>70</v>
      </c>
      <c r="AG586" s="530">
        <v>65</v>
      </c>
      <c r="AH586" s="530">
        <v>26</v>
      </c>
      <c r="AI586" s="530">
        <v>9</v>
      </c>
      <c r="AJ586" s="530">
        <v>42</v>
      </c>
      <c r="AK586" s="530">
        <v>65</v>
      </c>
      <c r="AL586" s="530">
        <v>27</v>
      </c>
      <c r="AM586" s="530">
        <v>22</v>
      </c>
      <c r="AN586" s="530">
        <v>28</v>
      </c>
      <c r="AO586" s="530">
        <v>0</v>
      </c>
      <c r="AP586" s="530">
        <v>0</v>
      </c>
      <c r="AQ586" s="530">
        <v>0</v>
      </c>
      <c r="AR586" s="530">
        <v>0</v>
      </c>
      <c r="AS586" s="530">
        <v>0</v>
      </c>
      <c r="AT586" s="530">
        <v>0</v>
      </c>
      <c r="AU586" s="530">
        <v>0</v>
      </c>
      <c r="AV586" s="530">
        <v>0</v>
      </c>
      <c r="AW586" s="530">
        <v>0</v>
      </c>
      <c r="AX586" s="530">
        <v>0</v>
      </c>
      <c r="AY586" s="530">
        <v>0</v>
      </c>
      <c r="AZ586" s="530">
        <v>0</v>
      </c>
      <c r="BA586" s="530">
        <v>166</v>
      </c>
      <c r="BB586" s="530">
        <v>84</v>
      </c>
      <c r="BC586" s="530">
        <v>49</v>
      </c>
      <c r="BD586" s="530">
        <v>17</v>
      </c>
      <c r="BE586" s="530">
        <v>142</v>
      </c>
      <c r="BF586" s="530">
        <v>72</v>
      </c>
      <c r="BG586" s="530">
        <v>40</v>
      </c>
      <c r="BH586" s="530">
        <v>9</v>
      </c>
      <c r="BI586" s="530">
        <v>24</v>
      </c>
      <c r="BJ586" s="530">
        <v>12</v>
      </c>
      <c r="BK586" s="530">
        <v>9</v>
      </c>
      <c r="BL586" s="530">
        <v>8</v>
      </c>
      <c r="BM586" s="530">
        <v>0</v>
      </c>
      <c r="BN586" s="530">
        <v>0</v>
      </c>
      <c r="BO586" s="530">
        <v>0</v>
      </c>
      <c r="BP586" s="530">
        <v>0</v>
      </c>
      <c r="BQ586" s="530">
        <v>0</v>
      </c>
      <c r="BR586" s="530">
        <v>0</v>
      </c>
      <c r="BS586" s="530">
        <v>0</v>
      </c>
      <c r="BT586" s="530">
        <v>0</v>
      </c>
      <c r="BU586" s="530">
        <v>0</v>
      </c>
      <c r="BV586" s="530">
        <v>0</v>
      </c>
      <c r="BW586" s="530">
        <v>0</v>
      </c>
      <c r="BX586" s="530">
        <v>0</v>
      </c>
      <c r="BY586" s="530">
        <v>5</v>
      </c>
      <c r="BZ586" s="530">
        <v>3</v>
      </c>
      <c r="CA586" s="530">
        <v>0</v>
      </c>
    </row>
    <row r="587" spans="1:79" s="477" customFormat="1">
      <c r="A587" s="477" t="s">
        <v>143</v>
      </c>
      <c r="B587" s="477" t="s">
        <v>1899</v>
      </c>
      <c r="C587" s="477">
        <v>2026</v>
      </c>
      <c r="D587" s="477" t="s">
        <v>1935</v>
      </c>
      <c r="E587" s="530">
        <v>181</v>
      </c>
      <c r="F587" s="530">
        <v>145</v>
      </c>
      <c r="G587" s="530">
        <v>69</v>
      </c>
      <c r="H587" s="530">
        <v>37</v>
      </c>
      <c r="I587" s="530">
        <v>7</v>
      </c>
      <c r="J587" s="530">
        <v>0</v>
      </c>
      <c r="K587" s="530">
        <v>0</v>
      </c>
      <c r="L587" s="530">
        <v>0</v>
      </c>
      <c r="M587" s="530">
        <v>0</v>
      </c>
      <c r="N587" s="530">
        <v>13</v>
      </c>
      <c r="O587" s="530">
        <v>0</v>
      </c>
      <c r="P587" s="530">
        <v>13</v>
      </c>
      <c r="Q587" s="530">
        <v>259</v>
      </c>
      <c r="R587" s="530">
        <v>2</v>
      </c>
      <c r="S587" s="530">
        <v>3</v>
      </c>
      <c r="T587" s="530">
        <v>168</v>
      </c>
      <c r="U587" s="530">
        <v>40</v>
      </c>
      <c r="V587" s="530">
        <v>0</v>
      </c>
      <c r="W587" s="530">
        <v>0</v>
      </c>
      <c r="X587" s="530">
        <v>66</v>
      </c>
      <c r="Y587" s="530">
        <v>219</v>
      </c>
      <c r="Z587" s="530">
        <v>2</v>
      </c>
      <c r="AA587" s="530">
        <v>3</v>
      </c>
      <c r="AB587" s="530">
        <v>103</v>
      </c>
      <c r="AC587" s="530">
        <v>130</v>
      </c>
      <c r="AD587" s="530">
        <v>53</v>
      </c>
      <c r="AE587" s="530">
        <v>31</v>
      </c>
      <c r="AF587" s="530">
        <v>70</v>
      </c>
      <c r="AG587" s="530">
        <v>65</v>
      </c>
      <c r="AH587" s="530">
        <v>26</v>
      </c>
      <c r="AI587" s="530">
        <v>9</v>
      </c>
      <c r="AJ587" s="530">
        <v>42</v>
      </c>
      <c r="AK587" s="530">
        <v>65</v>
      </c>
      <c r="AL587" s="530">
        <v>27</v>
      </c>
      <c r="AM587" s="530">
        <v>22</v>
      </c>
      <c r="AN587" s="530">
        <v>28</v>
      </c>
      <c r="AO587" s="530">
        <v>0</v>
      </c>
      <c r="AP587" s="530">
        <v>0</v>
      </c>
      <c r="AQ587" s="530">
        <v>0</v>
      </c>
      <c r="AR587" s="530">
        <v>0</v>
      </c>
      <c r="AS587" s="530">
        <v>0</v>
      </c>
      <c r="AT587" s="530">
        <v>0</v>
      </c>
      <c r="AU587" s="530">
        <v>0</v>
      </c>
      <c r="AV587" s="530">
        <v>0</v>
      </c>
      <c r="AW587" s="530">
        <v>0</v>
      </c>
      <c r="AX587" s="530">
        <v>0</v>
      </c>
      <c r="AY587" s="530">
        <v>0</v>
      </c>
      <c r="AZ587" s="530">
        <v>0</v>
      </c>
      <c r="BA587" s="530">
        <v>166</v>
      </c>
      <c r="BB587" s="530">
        <v>84</v>
      </c>
      <c r="BC587" s="530">
        <v>49</v>
      </c>
      <c r="BD587" s="530">
        <v>17</v>
      </c>
      <c r="BE587" s="530">
        <v>142</v>
      </c>
      <c r="BF587" s="530">
        <v>72</v>
      </c>
      <c r="BG587" s="530">
        <v>40</v>
      </c>
      <c r="BH587" s="530">
        <v>9</v>
      </c>
      <c r="BI587" s="530">
        <v>24</v>
      </c>
      <c r="BJ587" s="530">
        <v>12</v>
      </c>
      <c r="BK587" s="530">
        <v>9</v>
      </c>
      <c r="BL587" s="530">
        <v>8</v>
      </c>
      <c r="BM587" s="530">
        <v>0</v>
      </c>
      <c r="BN587" s="530">
        <v>0</v>
      </c>
      <c r="BO587" s="530">
        <v>0</v>
      </c>
      <c r="BP587" s="530">
        <v>0</v>
      </c>
      <c r="BQ587" s="530">
        <v>0</v>
      </c>
      <c r="BR587" s="530">
        <v>0</v>
      </c>
      <c r="BS587" s="530">
        <v>0</v>
      </c>
      <c r="BT587" s="530">
        <v>0</v>
      </c>
      <c r="BU587" s="530">
        <v>0</v>
      </c>
      <c r="BV587" s="530">
        <v>0</v>
      </c>
      <c r="BW587" s="530">
        <v>0</v>
      </c>
      <c r="BX587" s="530">
        <v>0</v>
      </c>
      <c r="BY587" s="530">
        <v>5</v>
      </c>
      <c r="BZ587" s="530">
        <v>3</v>
      </c>
      <c r="CA587" s="530">
        <v>0</v>
      </c>
    </row>
    <row r="588" spans="1:79" s="477" customFormat="1">
      <c r="A588" s="477" t="s">
        <v>143</v>
      </c>
      <c r="B588" s="477" t="s">
        <v>1899</v>
      </c>
      <c r="C588" s="477">
        <v>2024</v>
      </c>
      <c r="D588" s="477" t="s">
        <v>1937</v>
      </c>
      <c r="E588" s="530">
        <f t="shared" ref="E588:AJ588" si="144">E585</f>
        <v>178</v>
      </c>
      <c r="F588" s="530">
        <f t="shared" si="144"/>
        <v>136</v>
      </c>
      <c r="G588" s="530">
        <f t="shared" si="144"/>
        <v>42</v>
      </c>
      <c r="H588" s="530">
        <f t="shared" si="144"/>
        <v>36</v>
      </c>
      <c r="I588" s="530">
        <f t="shared" si="144"/>
        <v>7</v>
      </c>
      <c r="J588" s="530">
        <f t="shared" si="144"/>
        <v>0</v>
      </c>
      <c r="K588" s="530">
        <f t="shared" si="144"/>
        <v>0</v>
      </c>
      <c r="L588" s="530">
        <f t="shared" si="144"/>
        <v>0</v>
      </c>
      <c r="M588" s="530">
        <f t="shared" si="144"/>
        <v>0</v>
      </c>
      <c r="N588" s="530">
        <f t="shared" si="144"/>
        <v>0</v>
      </c>
      <c r="O588" s="530">
        <f t="shared" si="144"/>
        <v>0</v>
      </c>
      <c r="P588" s="530">
        <f t="shared" si="144"/>
        <v>0</v>
      </c>
      <c r="Q588" s="530">
        <f t="shared" si="144"/>
        <v>259</v>
      </c>
      <c r="R588" s="530">
        <f t="shared" si="144"/>
        <v>1</v>
      </c>
      <c r="S588" s="530">
        <f t="shared" si="144"/>
        <v>3</v>
      </c>
      <c r="T588" s="530">
        <f t="shared" si="144"/>
        <v>174</v>
      </c>
      <c r="U588" s="530">
        <f t="shared" si="144"/>
        <v>0</v>
      </c>
      <c r="V588" s="530">
        <f t="shared" si="144"/>
        <v>0</v>
      </c>
      <c r="W588" s="530">
        <f t="shared" si="144"/>
        <v>0</v>
      </c>
      <c r="X588" s="530">
        <f t="shared" si="144"/>
        <v>0</v>
      </c>
      <c r="Y588" s="530">
        <f t="shared" si="144"/>
        <v>259</v>
      </c>
      <c r="Z588" s="530">
        <f t="shared" si="144"/>
        <v>1</v>
      </c>
      <c r="AA588" s="530">
        <f t="shared" si="144"/>
        <v>3</v>
      </c>
      <c r="AB588" s="530">
        <f t="shared" si="144"/>
        <v>174</v>
      </c>
      <c r="AC588" s="530">
        <f t="shared" si="144"/>
        <v>121</v>
      </c>
      <c r="AD588" s="530">
        <f t="shared" si="144"/>
        <v>15</v>
      </c>
      <c r="AE588" s="530">
        <f t="shared" si="144"/>
        <v>36</v>
      </c>
      <c r="AF588" s="530">
        <f t="shared" si="144"/>
        <v>54</v>
      </c>
      <c r="AG588" s="530">
        <f t="shared" si="144"/>
        <v>55</v>
      </c>
      <c r="AH588" s="530">
        <f t="shared" si="144"/>
        <v>6</v>
      </c>
      <c r="AI588" s="530">
        <f t="shared" si="144"/>
        <v>4</v>
      </c>
      <c r="AJ588" s="530">
        <f t="shared" si="144"/>
        <v>47</v>
      </c>
      <c r="AK588" s="530">
        <f t="shared" ref="AK588:BP588" si="145">AK585</f>
        <v>66</v>
      </c>
      <c r="AL588" s="530">
        <f t="shared" si="145"/>
        <v>9</v>
      </c>
      <c r="AM588" s="530">
        <f t="shared" si="145"/>
        <v>32</v>
      </c>
      <c r="AN588" s="530">
        <f t="shared" si="145"/>
        <v>7</v>
      </c>
      <c r="AO588" s="530">
        <f t="shared" si="145"/>
        <v>0</v>
      </c>
      <c r="AP588" s="530">
        <f t="shared" si="145"/>
        <v>0</v>
      </c>
      <c r="AQ588" s="530">
        <f t="shared" si="145"/>
        <v>0</v>
      </c>
      <c r="AR588" s="530">
        <f t="shared" si="145"/>
        <v>0</v>
      </c>
      <c r="AS588" s="530">
        <f t="shared" si="145"/>
        <v>0</v>
      </c>
      <c r="AT588" s="530">
        <f t="shared" si="145"/>
        <v>0</v>
      </c>
      <c r="AU588" s="530">
        <f t="shared" si="145"/>
        <v>0</v>
      </c>
      <c r="AV588" s="530">
        <f t="shared" si="145"/>
        <v>0</v>
      </c>
      <c r="AW588" s="530">
        <f t="shared" si="145"/>
        <v>0</v>
      </c>
      <c r="AX588" s="530">
        <f t="shared" si="145"/>
        <v>0</v>
      </c>
      <c r="AY588" s="530">
        <f t="shared" si="145"/>
        <v>0</v>
      </c>
      <c r="AZ588" s="530">
        <f t="shared" si="145"/>
        <v>0</v>
      </c>
      <c r="BA588" s="530">
        <f t="shared" si="145"/>
        <v>143</v>
      </c>
      <c r="BB588" s="530">
        <f t="shared" si="145"/>
        <v>53</v>
      </c>
      <c r="BC588" s="530">
        <f t="shared" si="145"/>
        <v>47</v>
      </c>
      <c r="BD588" s="530">
        <f t="shared" si="145"/>
        <v>17</v>
      </c>
      <c r="BE588" s="530">
        <f t="shared" si="145"/>
        <v>111</v>
      </c>
      <c r="BF588" s="530">
        <f t="shared" si="145"/>
        <v>39</v>
      </c>
      <c r="BG588" s="530">
        <f t="shared" si="145"/>
        <v>32</v>
      </c>
      <c r="BH588" s="530">
        <f t="shared" si="145"/>
        <v>11</v>
      </c>
      <c r="BI588" s="530">
        <f t="shared" si="145"/>
        <v>32</v>
      </c>
      <c r="BJ588" s="530">
        <f t="shared" si="145"/>
        <v>14</v>
      </c>
      <c r="BK588" s="530">
        <f t="shared" si="145"/>
        <v>15</v>
      </c>
      <c r="BL588" s="530">
        <f t="shared" si="145"/>
        <v>6</v>
      </c>
      <c r="BM588" s="530">
        <f t="shared" si="145"/>
        <v>0</v>
      </c>
      <c r="BN588" s="530">
        <f t="shared" si="145"/>
        <v>0</v>
      </c>
      <c r="BO588" s="530">
        <f t="shared" si="145"/>
        <v>0</v>
      </c>
      <c r="BP588" s="530">
        <f t="shared" si="145"/>
        <v>0</v>
      </c>
      <c r="BQ588" s="530">
        <f t="shared" ref="BQ588:BX588" si="146">BQ585</f>
        <v>0</v>
      </c>
      <c r="BR588" s="530">
        <f t="shared" si="146"/>
        <v>0</v>
      </c>
      <c r="BS588" s="530">
        <f t="shared" si="146"/>
        <v>0</v>
      </c>
      <c r="BT588" s="530">
        <f t="shared" si="146"/>
        <v>0</v>
      </c>
      <c r="BU588" s="530">
        <f t="shared" si="146"/>
        <v>0</v>
      </c>
      <c r="BV588" s="530">
        <f t="shared" si="146"/>
        <v>0</v>
      </c>
      <c r="BW588" s="530">
        <f t="shared" si="146"/>
        <v>0</v>
      </c>
      <c r="BX588" s="530">
        <f t="shared" si="146"/>
        <v>0</v>
      </c>
      <c r="BY588" s="530">
        <f>IF(OR(BY584=0,BY584=""), BY585,IF(BY585&gt;(BY584*(1+Dash!$B$6)), BY584*(1+Dash!$B$6), IF(BY585&lt;(BY584*(1-Dash!$B$7)), BY584*(1-Dash!$B$7), BY585)))</f>
        <v>1.1000000000000001</v>
      </c>
      <c r="BZ588" s="530">
        <f>IF(OR(BZ584=0,BZ584=""), BZ585,IF(BZ585&gt;(BZ584*(1+Dash!$B$6)), BZ584*(1+Dash!$B$6), IF(BZ585&lt;(BZ584*(1-Dash!$B$7)), BZ584*(1-Dash!$B$7), BZ585)))</f>
        <v>2.8499999999999996</v>
      </c>
      <c r="CA588" s="530">
        <f>IF(OR(CA584=0,CA584=""), CA585,IF(CA585&gt;(CA584*(1+Dash!$B$6)), CA584*(1+Dash!$B$6), IF(CA585&lt;(CA584*(1-Dash!$B$7)), CA584*(1-Dash!$B$7), CA585)))</f>
        <v>0</v>
      </c>
    </row>
    <row r="589" spans="1:79" s="477" customFormat="1">
      <c r="A589" s="477" t="s">
        <v>143</v>
      </c>
      <c r="B589" s="477" t="s">
        <v>1899</v>
      </c>
      <c r="C589" s="477">
        <v>2025</v>
      </c>
      <c r="D589" s="477" t="s">
        <v>1937</v>
      </c>
      <c r="E589" s="530">
        <f>IF(OR(E585=0, E585=""), E586, IF(E586&gt;(E585*(1+Dash!$B$6)), E585*(1+Dash!$B$6), IF(E586&lt;(E585*(1-Dash!$B$7)), E585*(1-Dash!$B$7), E586)))</f>
        <v>180</v>
      </c>
      <c r="F589" s="530">
        <f>IF(OR(F585=0, F585=""), F586, IF(F586&gt;(F585*(1+Dash!$B$6)), F585*(1+Dash!$B$6), IF(F586&lt;(F585*(1-Dash!$B$7)), F585*(1-Dash!$B$7), F586)))</f>
        <v>145</v>
      </c>
      <c r="G589" s="530">
        <f>IF(OR(G585=0, G585=""), G586, IF(G586&gt;(G585*(1+Dash!$B$6)), G585*(1+Dash!$B$6), IF(G586&lt;(G585*(1-Dash!$B$7)), G585*(1-Dash!$B$7), G586)))</f>
        <v>46.2</v>
      </c>
      <c r="H589" s="530">
        <f>IF(OR(H585=0, H585=""), H586, IF(H586&gt;(H585*(1+Dash!$B$6)), H585*(1+Dash!$B$6), IF(H586&lt;(H585*(1-Dash!$B$7)), H585*(1-Dash!$B$7), H586)))</f>
        <v>37</v>
      </c>
      <c r="I589" s="530">
        <f>IF(OR(I585=0, I585=""), I586, IF(I586&gt;(I585*(1+Dash!$B$6)), I585*(1+Dash!$B$6), IF(I586&lt;(I585*(1-Dash!$B$7)), I585*(1-Dash!$B$7), I586)))</f>
        <v>7</v>
      </c>
      <c r="J589" s="530">
        <f>IF(OR(J585=0, J585=""), J586, IF(J586&gt;(J585*(1+Dash!$B$6)), J585*(1+Dash!$B$6), IF(J586&lt;(J585*(1-Dash!$B$7)), J585*(1-Dash!$B$7), J586)))</f>
        <v>0</v>
      </c>
      <c r="K589" s="530">
        <f>IF(OR(K585=0, K585=""), K586, IF(K586&gt;(K585*(1+Dash!$B$6)), K585*(1+Dash!$B$6), IF(K586&lt;(K585*(1-Dash!$B$7)), K585*(1-Dash!$B$7), K586)))</f>
        <v>0</v>
      </c>
      <c r="L589" s="530">
        <f>IF(OR(L585=0, L585=""), L586, IF(L586&gt;(L585*(1+Dash!$B$6)), L585*(1+Dash!$B$6), IF(L586&lt;(L585*(1-Dash!$B$7)), L585*(1-Dash!$B$7), L586)))</f>
        <v>0</v>
      </c>
      <c r="M589" s="530">
        <f>IF(OR(M585=0, M585=""), M586, IF(M586&gt;(M585*(1+Dash!$B$6)), M585*(1+Dash!$B$6), IF(M586&lt;(M585*(1-Dash!$B$7)), M585*(1-Dash!$B$7), M586)))</f>
        <v>0</v>
      </c>
      <c r="N589" s="530">
        <f>IF(OR(N585=0, N585=""), N586, IF(N586&gt;(N585*(1+Dash!$B$6)), N585*(1+Dash!$B$6), IF(N586&lt;(N585*(1-Dash!$B$7)), N585*(1-Dash!$B$7), N586)))</f>
        <v>13</v>
      </c>
      <c r="O589" s="530">
        <f>IF(OR(O585=0, O585=""), O586, IF(O586&gt;(O585*(1+Dash!$B$6)), O585*(1+Dash!$B$6), IF(O586&lt;(O585*(1-Dash!$B$7)), O585*(1-Dash!$B$7), O586)))</f>
        <v>0</v>
      </c>
      <c r="P589" s="530">
        <f>IF(OR(P585=0, P585=""), P586, IF(P586&gt;(P585*(1+Dash!$B$6)), P585*(1+Dash!$B$6), IF(P586&lt;(P585*(1-Dash!$B$7)), P585*(1-Dash!$B$7), P586)))</f>
        <v>13</v>
      </c>
      <c r="Q589" s="530">
        <f>IF(OR(Q585=0, Q585=""), Q586, IF(Q586&gt;(Q585*(1+Dash!$B$6)), Q585*(1+Dash!$B$6), IF(Q586&lt;(Q585*(1-Dash!$B$7)), Q585*(1-Dash!$B$7), Q586)))</f>
        <v>259</v>
      </c>
      <c r="R589" s="530">
        <f>IF(OR(R585=0, R585=""), R586, IF(R586&gt;(R585*(1+Dash!$B$6)), R585*(1+Dash!$B$6), IF(R586&lt;(R585*(1-Dash!$B$7)), R585*(1-Dash!$B$7), R586)))</f>
        <v>1.1000000000000001</v>
      </c>
      <c r="S589" s="530">
        <f>IF(OR(S585=0, S585=""), S586, IF(S586&gt;(S585*(1+Dash!$B$6)), S585*(1+Dash!$B$6), IF(S586&lt;(S585*(1-Dash!$B$7)), S585*(1-Dash!$B$7), S586)))</f>
        <v>3</v>
      </c>
      <c r="T589" s="530">
        <f>IF(OR(T585=0, T585=""), T586, IF(T586&gt;(T585*(1+Dash!$B$6)), T585*(1+Dash!$B$6), IF(T586&lt;(T585*(1-Dash!$B$7)), T585*(1-Dash!$B$7), T586)))</f>
        <v>168</v>
      </c>
      <c r="U589" s="530">
        <f>IF(OR(U585=0, U585=""), U586, IF(U586&gt;(U585*(1+Dash!$B$6)), U585*(1+Dash!$B$6), IF(U586&lt;(U585*(1-Dash!$B$7)), U585*(1-Dash!$B$7), U586)))</f>
        <v>40</v>
      </c>
      <c r="V589" s="530">
        <f>IF(OR(V585=0, V585=""), V586, IF(V586&gt;(V585*(1+Dash!$B$6)), V585*(1+Dash!$B$6), IF(V586&lt;(V585*(1-Dash!$B$7)), V585*(1-Dash!$B$7), V586)))</f>
        <v>0</v>
      </c>
      <c r="W589" s="530">
        <f>IF(OR(W585=0, W585=""), W586, IF(W586&gt;(W585*(1+Dash!$B$6)), W585*(1+Dash!$B$6), IF(W586&lt;(W585*(1-Dash!$B$7)), W585*(1-Dash!$B$7), W586)))</f>
        <v>0</v>
      </c>
      <c r="X589" s="530">
        <f>IF(OR(X585=0, X585=""), X586, IF(X586&gt;(X585*(1+Dash!$B$6)), X585*(1+Dash!$B$6), IF(X586&lt;(X585*(1-Dash!$B$7)), X585*(1-Dash!$B$7), X586)))</f>
        <v>66</v>
      </c>
      <c r="Y589" s="530">
        <f>IF(OR(Y585=0, Y585=""), Y586, IF(Y586&gt;(Y585*(1+Dash!$B$6)), Y585*(1+Dash!$B$6), IF(Y586&lt;(Y585*(1-Dash!$B$7)), Y585*(1-Dash!$B$7), Y586)))</f>
        <v>246.04999999999998</v>
      </c>
      <c r="Z589" s="530">
        <f>IF(OR(Z585=0, Z585=""), Z586, IF(Z586&gt;(Z585*(1+Dash!$B$6)), Z585*(1+Dash!$B$6), IF(Z586&lt;(Z585*(1-Dash!$B$7)), Z585*(1-Dash!$B$7), Z586)))</f>
        <v>1.1000000000000001</v>
      </c>
      <c r="AA589" s="530">
        <f>IF(OR(AA585=0, AA585=""), AA586, IF(AA586&gt;(AA585*(1+Dash!$B$6)), AA585*(1+Dash!$B$6), IF(AA586&lt;(AA585*(1-Dash!$B$7)), AA585*(1-Dash!$B$7), AA586)))</f>
        <v>3</v>
      </c>
      <c r="AB589" s="530">
        <f>IF(OR(AB585=0, AB585=""), AB586, IF(AB586&gt;(AB585*(1+Dash!$B$6)), AB585*(1+Dash!$B$6), IF(AB586&lt;(AB585*(1-Dash!$B$7)), AB585*(1-Dash!$B$7), AB586)))</f>
        <v>165.29999999999998</v>
      </c>
      <c r="AC589" s="530">
        <f>IF(OR(AC585=0, AC585=""), AC586, IF(AC586&gt;(AC585*(1+Dash!$B$6)), AC585*(1+Dash!$B$6), IF(AC586&lt;(AC585*(1-Dash!$B$7)), AC585*(1-Dash!$B$7), AC586)))</f>
        <v>130</v>
      </c>
      <c r="AD589" s="530">
        <f>IF(OR(AD585=0, AD585=""), AD586, IF(AD586&gt;(AD585*(1+Dash!$B$6)), AD585*(1+Dash!$B$6), IF(AD586&lt;(AD585*(1-Dash!$B$7)), AD585*(1-Dash!$B$7), AD586)))</f>
        <v>16.5</v>
      </c>
      <c r="AE589" s="530">
        <f>IF(OR(AE585=0, AE585=""), AE586, IF(AE586&gt;(AE585*(1+Dash!$B$6)), AE585*(1+Dash!$B$6), IF(AE586&lt;(AE585*(1-Dash!$B$7)), AE585*(1-Dash!$B$7), AE586)))</f>
        <v>34.199999999999996</v>
      </c>
      <c r="AF589" s="530">
        <f>IF(OR(AF585=0, AF585=""), AF586, IF(AF586&gt;(AF585*(1+Dash!$B$6)), AF585*(1+Dash!$B$6), IF(AF586&lt;(AF585*(1-Dash!$B$7)), AF585*(1-Dash!$B$7), AF586)))</f>
        <v>59.400000000000006</v>
      </c>
      <c r="AG589" s="530">
        <f>IF(OR(AG585=0, AG585=""), AG586, IF(AG586&gt;(AG585*(1+Dash!$B$6)), AG585*(1+Dash!$B$6), IF(AG586&lt;(AG585*(1-Dash!$B$7)), AG585*(1-Dash!$B$7), AG586)))</f>
        <v>60.500000000000007</v>
      </c>
      <c r="AH589" s="530">
        <f>IF(OR(AH585=0, AH585=""), AH586, IF(AH586&gt;(AH585*(1+Dash!$B$6)), AH585*(1+Dash!$B$6), IF(AH586&lt;(AH585*(1-Dash!$B$7)), AH585*(1-Dash!$B$7), AH586)))</f>
        <v>6.6000000000000005</v>
      </c>
      <c r="AI589" s="530">
        <f>IF(OR(AI585=0, AI585=""), AI586, IF(AI586&gt;(AI585*(1+Dash!$B$6)), AI585*(1+Dash!$B$6), IF(AI586&lt;(AI585*(1-Dash!$B$7)), AI585*(1-Dash!$B$7), AI586)))</f>
        <v>4.4000000000000004</v>
      </c>
      <c r="AJ589" s="530">
        <f>IF(OR(AJ585=0, AJ585=""), AJ586, IF(AJ586&gt;(AJ585*(1+Dash!$B$6)), AJ585*(1+Dash!$B$6), IF(AJ586&lt;(AJ585*(1-Dash!$B$7)), AJ585*(1-Dash!$B$7), AJ586)))</f>
        <v>44.65</v>
      </c>
      <c r="AK589" s="530">
        <f>IF(OR(AK585=0, AK585=""), AK586, IF(AK586&gt;(AK585*(1+Dash!$B$6)), AK585*(1+Dash!$B$6), IF(AK586&lt;(AK585*(1-Dash!$B$7)), AK585*(1-Dash!$B$7), AK586)))</f>
        <v>65</v>
      </c>
      <c r="AL589" s="530">
        <f>IF(OR(AL585=0, AL585=""), AL586, IF(AL586&gt;(AL585*(1+Dash!$B$6)), AL585*(1+Dash!$B$6), IF(AL586&lt;(AL585*(1-Dash!$B$7)), AL585*(1-Dash!$B$7), AL586)))</f>
        <v>9.9</v>
      </c>
      <c r="AM589" s="530">
        <f>IF(OR(AM585=0, AM585=""), AM586, IF(AM586&gt;(AM585*(1+Dash!$B$6)), AM585*(1+Dash!$B$6), IF(AM586&lt;(AM585*(1-Dash!$B$7)), AM585*(1-Dash!$B$7), AM586)))</f>
        <v>30.4</v>
      </c>
      <c r="AN589" s="530">
        <f>IF(OR(AN585=0, AN585=""), AN586, IF(AN586&gt;(AN585*(1+Dash!$B$6)), AN585*(1+Dash!$B$6), IF(AN586&lt;(AN585*(1-Dash!$B$7)), AN585*(1-Dash!$B$7), AN586)))</f>
        <v>7.7000000000000011</v>
      </c>
      <c r="AO589" s="530">
        <f>IF(OR(AO585=0, AO585=""), AO586, IF(AO586&gt;(AO585*(1+Dash!$B$6)), AO585*(1+Dash!$B$6), IF(AO586&lt;(AO585*(1-Dash!$B$7)), AO585*(1-Dash!$B$7), AO586)))</f>
        <v>0</v>
      </c>
      <c r="AP589" s="530">
        <f>IF(OR(AP585=0, AP585=""), AP586, IF(AP586&gt;(AP585*(1+Dash!$B$6)), AP585*(1+Dash!$B$6), IF(AP586&lt;(AP585*(1-Dash!$B$7)), AP585*(1-Dash!$B$7), AP586)))</f>
        <v>0</v>
      </c>
      <c r="AQ589" s="530">
        <f>IF(OR(AQ585=0, AQ585=""), AQ586, IF(AQ586&gt;(AQ585*(1+Dash!$B$6)), AQ585*(1+Dash!$B$6), IF(AQ586&lt;(AQ585*(1-Dash!$B$7)), AQ585*(1-Dash!$B$7), AQ586)))</f>
        <v>0</v>
      </c>
      <c r="AR589" s="530">
        <f>IF(OR(AR585=0, AR585=""), AR586, IF(AR586&gt;(AR585*(1+Dash!$B$6)), AR585*(1+Dash!$B$6), IF(AR586&lt;(AR585*(1-Dash!$B$7)), AR585*(1-Dash!$B$7), AR586)))</f>
        <v>0</v>
      </c>
      <c r="AS589" s="530">
        <f>IF(OR(AS585=0, AS585=""), AS586, IF(AS586&gt;(AS585*(1+Dash!$B$6)), AS585*(1+Dash!$B$6), IF(AS586&lt;(AS585*(1-Dash!$B$7)), AS585*(1-Dash!$B$7), AS586)))</f>
        <v>0</v>
      </c>
      <c r="AT589" s="530">
        <f>IF(OR(AT585=0, AT585=""), AT586, IF(AT586&gt;(AT585*(1+Dash!$B$6)), AT585*(1+Dash!$B$6), IF(AT586&lt;(AT585*(1-Dash!$B$7)), AT585*(1-Dash!$B$7), AT586)))</f>
        <v>0</v>
      </c>
      <c r="AU589" s="530">
        <f>IF(OR(AU585=0, AU585=""), AU586, IF(AU586&gt;(AU585*(1+Dash!$B$6)), AU585*(1+Dash!$B$6), IF(AU586&lt;(AU585*(1-Dash!$B$7)), AU585*(1-Dash!$B$7), AU586)))</f>
        <v>0</v>
      </c>
      <c r="AV589" s="530">
        <f>IF(OR(AV585=0, AV585=""), AV586, IF(AV586&gt;(AV585*(1+Dash!$B$6)), AV585*(1+Dash!$B$6), IF(AV586&lt;(AV585*(1-Dash!$B$7)), AV585*(1-Dash!$B$7), AV586)))</f>
        <v>0</v>
      </c>
      <c r="AW589" s="530">
        <f>IF(OR(AW585=0, AW585=""), AW586, IF(AW586&gt;(AW585*(1+Dash!$B$6)), AW585*(1+Dash!$B$6), IF(AW586&lt;(AW585*(1-Dash!$B$7)), AW585*(1-Dash!$B$7), AW586)))</f>
        <v>0</v>
      </c>
      <c r="AX589" s="530">
        <f>IF(OR(AX585=0, AX585=""), AX586, IF(AX586&gt;(AX585*(1+Dash!$B$6)), AX585*(1+Dash!$B$6), IF(AX586&lt;(AX585*(1-Dash!$B$7)), AX585*(1-Dash!$B$7), AX586)))</f>
        <v>0</v>
      </c>
      <c r="AY589" s="530">
        <f>IF(OR(AY585=0, AY585=""), AY586, IF(AY586&gt;(AY585*(1+Dash!$B$6)), AY585*(1+Dash!$B$6), IF(AY586&lt;(AY585*(1-Dash!$B$7)), AY585*(1-Dash!$B$7), AY586)))</f>
        <v>0</v>
      </c>
      <c r="AZ589" s="530">
        <f>IF(OR(AZ585=0, AZ585=""), AZ586, IF(AZ586&gt;(AZ585*(1+Dash!$B$6)), AZ585*(1+Dash!$B$6), IF(AZ586&lt;(AZ585*(1-Dash!$B$7)), AZ585*(1-Dash!$B$7), AZ586)))</f>
        <v>0</v>
      </c>
      <c r="BA589" s="530">
        <f>IF(OR(BA585=0, BA585=""), BA586, IF(BA586&gt;(BA585*(1+Dash!$B$6)), BA585*(1+Dash!$B$6), IF(BA586&lt;(BA585*(1-Dash!$B$7)), BA585*(1-Dash!$B$7), BA586)))</f>
        <v>157.30000000000001</v>
      </c>
      <c r="BB589" s="530">
        <f>IF(OR(BB585=0, BB585=""), BB586, IF(BB586&gt;(BB585*(1+Dash!$B$6)), BB585*(1+Dash!$B$6), IF(BB586&lt;(BB585*(1-Dash!$B$7)), BB585*(1-Dash!$B$7), BB586)))</f>
        <v>58.300000000000004</v>
      </c>
      <c r="BC589" s="530">
        <f>IF(OR(BC585=0, BC585=""), BC586, IF(BC586&gt;(BC585*(1+Dash!$B$6)), BC585*(1+Dash!$B$6), IF(BC586&lt;(BC585*(1-Dash!$B$7)), BC585*(1-Dash!$B$7), BC586)))</f>
        <v>49</v>
      </c>
      <c r="BD589" s="530">
        <f>IF(OR(BD585=0, BD585=""), BD586, IF(BD586&gt;(BD585*(1+Dash!$B$6)), BD585*(1+Dash!$B$6), IF(BD586&lt;(BD585*(1-Dash!$B$7)), BD585*(1-Dash!$B$7), BD586)))</f>
        <v>17</v>
      </c>
      <c r="BE589" s="530">
        <f>IF(OR(BE585=0, BE585=""), BE586, IF(BE586&gt;(BE585*(1+Dash!$B$6)), BE585*(1+Dash!$B$6), IF(BE586&lt;(BE585*(1-Dash!$B$7)), BE585*(1-Dash!$B$7), BE586)))</f>
        <v>122.10000000000001</v>
      </c>
      <c r="BF589" s="530">
        <f>IF(OR(BF585=0, BF585=""), BF586, IF(BF586&gt;(BF585*(1+Dash!$B$6)), BF585*(1+Dash!$B$6), IF(BF586&lt;(BF585*(1-Dash!$B$7)), BF585*(1-Dash!$B$7), BF586)))</f>
        <v>42.900000000000006</v>
      </c>
      <c r="BG589" s="530">
        <f>IF(OR(BG585=0, BG585=""), BG586, IF(BG586&gt;(BG585*(1+Dash!$B$6)), BG585*(1+Dash!$B$6), IF(BG586&lt;(BG585*(1-Dash!$B$7)), BG585*(1-Dash!$B$7), BG586)))</f>
        <v>35.200000000000003</v>
      </c>
      <c r="BH589" s="530">
        <f>IF(OR(BH585=0, BH585=""), BH586, IF(BH586&gt;(BH585*(1+Dash!$B$6)), BH585*(1+Dash!$B$6), IF(BH586&lt;(BH585*(1-Dash!$B$7)), BH585*(1-Dash!$B$7), BH586)))</f>
        <v>10.45</v>
      </c>
      <c r="BI589" s="530">
        <f>IF(OR(BI585=0, BI585=""), BI586, IF(BI586&gt;(BI585*(1+Dash!$B$6)), BI585*(1+Dash!$B$6), IF(BI586&lt;(BI585*(1-Dash!$B$7)), BI585*(1-Dash!$B$7), BI586)))</f>
        <v>30.4</v>
      </c>
      <c r="BJ589" s="530">
        <f>IF(OR(BJ585=0, BJ585=""), BJ586, IF(BJ586&gt;(BJ585*(1+Dash!$B$6)), BJ585*(1+Dash!$B$6), IF(BJ586&lt;(BJ585*(1-Dash!$B$7)), BJ585*(1-Dash!$B$7), BJ586)))</f>
        <v>13.299999999999999</v>
      </c>
      <c r="BK589" s="530">
        <f>IF(OR(BK585=0, BK585=""), BK586, IF(BK586&gt;(BK585*(1+Dash!$B$6)), BK585*(1+Dash!$B$6), IF(BK586&lt;(BK585*(1-Dash!$B$7)), BK585*(1-Dash!$B$7), BK586)))</f>
        <v>14.25</v>
      </c>
      <c r="BL589" s="530">
        <f>IF(OR(BL585=0, BL585=""), BL586, IF(BL586&gt;(BL585*(1+Dash!$B$6)), BL585*(1+Dash!$B$6), IF(BL586&lt;(BL585*(1-Dash!$B$7)), BL585*(1-Dash!$B$7), BL586)))</f>
        <v>6.6000000000000005</v>
      </c>
      <c r="BM589" s="530">
        <f>IF(OR(BM585=0, BM585=""), BM586, IF(BM586&gt;(BM585*(1+Dash!$B$6)), BM585*(1+Dash!$B$6), IF(BM586&lt;(BM585*(1-Dash!$B$7)), BM585*(1-Dash!$B$7), BM586)))</f>
        <v>0</v>
      </c>
      <c r="BN589" s="530">
        <f>IF(OR(BN585=0, BN585=""), BN586, IF(BN586&gt;(BN585*(1+Dash!$B$6)), BN585*(1+Dash!$B$6), IF(BN586&lt;(BN585*(1-Dash!$B$7)), BN585*(1-Dash!$B$7), BN586)))</f>
        <v>0</v>
      </c>
      <c r="BO589" s="530">
        <f>IF(OR(BO585=0, BO585=""), BO586, IF(BO586&gt;(BO585*(1+Dash!$B$6)), BO585*(1+Dash!$B$6), IF(BO586&lt;(BO585*(1-Dash!$B$7)), BO585*(1-Dash!$B$7), BO586)))</f>
        <v>0</v>
      </c>
      <c r="BP589" s="530">
        <f>IF(OR(BP585=0, BP585=""), BP586, IF(BP586&gt;(BP585*(1+Dash!$B$6)), BP585*(1+Dash!$B$6), IF(BP586&lt;(BP585*(1-Dash!$B$7)), BP585*(1-Dash!$B$7), BP586)))</f>
        <v>0</v>
      </c>
      <c r="BQ589" s="530">
        <f>IF(OR(BQ585=0, BQ585=""), BQ586, IF(BQ586&gt;(BQ585*(1+Dash!$B$6)), BQ585*(1+Dash!$B$6), IF(BQ586&lt;(BQ585*(1-Dash!$B$7)), BQ585*(1-Dash!$B$7), BQ586)))</f>
        <v>0</v>
      </c>
      <c r="BR589" s="530">
        <f>IF(OR(BR585=0, BR585=""), BR586, IF(BR586&gt;(BR585*(1+Dash!$B$6)), BR585*(1+Dash!$B$6), IF(BR586&lt;(BR585*(1-Dash!$B$7)), BR585*(1-Dash!$B$7), BR586)))</f>
        <v>0</v>
      </c>
      <c r="BS589" s="530">
        <f>IF(OR(BS585=0, BS585=""), BS586, IF(BS586&gt;(BS585*(1+Dash!$B$6)), BS585*(1+Dash!$B$6), IF(BS586&lt;(BS585*(1-Dash!$B$7)), BS585*(1-Dash!$B$7), BS586)))</f>
        <v>0</v>
      </c>
      <c r="BT589" s="530">
        <f>IF(OR(BT585=0, BT585=""), BT586, IF(BT586&gt;(BT585*(1+Dash!$B$6)), BT585*(1+Dash!$B$6), IF(BT586&lt;(BT585*(1-Dash!$B$7)), BT585*(1-Dash!$B$7), BT586)))</f>
        <v>0</v>
      </c>
      <c r="BU589" s="530">
        <f>IF(OR(BU585=0, BU585=""), BU586, IF(BU586&gt;(BU585*(1+Dash!$B$6)), BU585*(1+Dash!$B$6), IF(BU586&lt;(BU585*(1-Dash!$B$7)), BU585*(1-Dash!$B$7), BU586)))</f>
        <v>0</v>
      </c>
      <c r="BV589" s="530">
        <f>IF(OR(BV585=0, BV585=""), BV586, IF(BV586&gt;(BV585*(1+Dash!$B$6)), BV585*(1+Dash!$B$6), IF(BV586&lt;(BV585*(1-Dash!$B$7)), BV585*(1-Dash!$B$7), BV586)))</f>
        <v>0</v>
      </c>
      <c r="BW589" s="530">
        <f>IF(OR(BW585=0, BW585=""), BW586, IF(BW586&gt;(BW585*(1+Dash!$B$6)), BW585*(1+Dash!$B$6), IF(BW586&lt;(BW585*(1-Dash!$B$7)), BW585*(1-Dash!$B$7), BW586)))</f>
        <v>0</v>
      </c>
      <c r="BX589" s="530">
        <f>IF(OR(BX585=0, BX585=""), BX586, IF(BX586&gt;(BX585*(1+Dash!$B$6)), BX585*(1+Dash!$B$6), IF(BX586&lt;(BX585*(1-Dash!$B$7)), BX585*(1-Dash!$B$7), BX586)))</f>
        <v>0</v>
      </c>
      <c r="BY589" s="530">
        <f>IF(OR(BY585=0, BY585=""), BY586, IF(BY586&gt;(BY585*(1+Dash!$B$6)), BY585*(1+Dash!$B$6), IF(BY586&lt;(BY585*(1-Dash!$B$7)), BY585*(1-Dash!$B$7), BY586)))</f>
        <v>8.5499999999999989</v>
      </c>
      <c r="BZ589" s="530">
        <f>IF(OR(BZ585=0, BZ585=""), BZ586, IF(BZ586&gt;(BZ585*(1+Dash!$B$6)), BZ585*(1+Dash!$B$6), IF(BZ586&lt;(BZ585*(1-Dash!$B$7)), BZ585*(1-Dash!$B$7), BZ586)))</f>
        <v>1.1000000000000001</v>
      </c>
      <c r="CA589" s="530">
        <f>IF(OR(CA585=0, CA585=""), CA586, IF(CA586&gt;(CA585*(1+Dash!$B$6)), CA585*(1+Dash!$B$6), IF(CA586&lt;(CA585*(1-Dash!$B$7)), CA585*(1-Dash!$B$7), CA586)))</f>
        <v>0</v>
      </c>
    </row>
    <row r="590" spans="1:79" s="477" customFormat="1">
      <c r="A590" s="477" t="s">
        <v>143</v>
      </c>
      <c r="B590" s="477" t="s">
        <v>1899</v>
      </c>
      <c r="C590" s="477">
        <v>2026</v>
      </c>
      <c r="D590" s="477" t="s">
        <v>1937</v>
      </c>
      <c r="E590" s="530">
        <f>IF(E587&gt;(E589*(1+Dash!$B$6)), E589*(1+Dash!$B$6), IF(E587&lt;(E589*(1-Dash!$B$7)), E589*(1-Dash!$B$7), E587))</f>
        <v>181</v>
      </c>
      <c r="F590" s="530">
        <f>IF(F587&gt;(F589*(1+Dash!$B$6)), F589*(1+Dash!$B$6), IF(F587&lt;(F589*(1-Dash!$B$7)), F589*(1-Dash!$B$7), F587))</f>
        <v>145</v>
      </c>
      <c r="G590" s="530">
        <f>IF(G587&gt;(G589*(1+Dash!$B$6)), G589*(1+Dash!$B$6), IF(G587&lt;(G589*(1-Dash!$B$7)), G589*(1-Dash!$B$7), G587))</f>
        <v>50.820000000000007</v>
      </c>
      <c r="H590" s="530">
        <f>IF(H587&gt;(H589*(1+Dash!$B$6)), H589*(1+Dash!$B$6), IF(H587&lt;(H589*(1-Dash!$B$7)), H589*(1-Dash!$B$7), H587))</f>
        <v>37</v>
      </c>
      <c r="I590" s="530">
        <f>IF(I587&gt;(I589*(1+Dash!$B$6)), I589*(1+Dash!$B$6), IF(I587&lt;(I589*(1-Dash!$B$7)), I589*(1-Dash!$B$7), I587))</f>
        <v>7</v>
      </c>
      <c r="J590" s="530">
        <f>IF(J587&gt;(J589*(1+Dash!$B$6)), J589*(1+Dash!$B$6), IF(J587&lt;(J589*(1-Dash!$B$7)), J589*(1-Dash!$B$7), J587))</f>
        <v>0</v>
      </c>
      <c r="K590" s="530">
        <f>IF(K587&gt;(K589*(1+Dash!$B$6)), K589*(1+Dash!$B$6), IF(K587&lt;(K589*(1-Dash!$B$7)), K589*(1-Dash!$B$7), K587))</f>
        <v>0</v>
      </c>
      <c r="L590" s="530">
        <f>IF(L587&gt;(L589*(1+Dash!$B$6)), L589*(1+Dash!$B$6), IF(L587&lt;(L589*(1-Dash!$B$7)), L589*(1-Dash!$B$7), L587))</f>
        <v>0</v>
      </c>
      <c r="M590" s="530">
        <f>IF(M587&gt;(M589*(1+Dash!$B$6)), M589*(1+Dash!$B$6), IF(M587&lt;(M589*(1-Dash!$B$7)), M589*(1-Dash!$B$7), M587))</f>
        <v>0</v>
      </c>
      <c r="N590" s="530">
        <f>IF(N587&gt;(N589*(1+Dash!$B$6)), N589*(1+Dash!$B$6), IF(N587&lt;(N589*(1-Dash!$B$7)), N589*(1-Dash!$B$7), N587))</f>
        <v>13</v>
      </c>
      <c r="O590" s="530">
        <f>IF(O587&gt;(O589*(1+Dash!$B$6)), O589*(1+Dash!$B$6), IF(O587&lt;(O589*(1-Dash!$B$7)), O589*(1-Dash!$B$7), O587))</f>
        <v>0</v>
      </c>
      <c r="P590" s="530">
        <f>IF(P587&gt;(P589*(1+Dash!$B$6)), P589*(1+Dash!$B$6), IF(P587&lt;(P589*(1-Dash!$B$7)), P589*(1-Dash!$B$7), P587))</f>
        <v>13</v>
      </c>
      <c r="Q590" s="530">
        <f>IF(Q587&gt;(Q589*(1+Dash!$B$6)), Q589*(1+Dash!$B$6), IF(Q587&lt;(Q589*(1-Dash!$B$7)), Q589*(1-Dash!$B$7), Q587))</f>
        <v>259</v>
      </c>
      <c r="R590" s="530">
        <f>IF(R587&gt;(R589*(1+Dash!$B$6)), R589*(1+Dash!$B$6), IF(R587&lt;(R589*(1-Dash!$B$7)), R589*(1-Dash!$B$7), R587))</f>
        <v>1.2100000000000002</v>
      </c>
      <c r="S590" s="530">
        <f>IF(S587&gt;(S589*(1+Dash!$B$6)), S589*(1+Dash!$B$6), IF(S587&lt;(S589*(1-Dash!$B$7)), S589*(1-Dash!$B$7), S587))</f>
        <v>3</v>
      </c>
      <c r="T590" s="530">
        <f>IF(T587&gt;(T589*(1+Dash!$B$6)), T589*(1+Dash!$B$6), IF(T587&lt;(T589*(1-Dash!$B$7)), T589*(1-Dash!$B$7), T587))</f>
        <v>168</v>
      </c>
      <c r="U590" s="530">
        <f>IF(U587&gt;(U589*(1+Dash!$B$6)), U589*(1+Dash!$B$6), IF(U587&lt;(U589*(1-Dash!$B$7)), U589*(1-Dash!$B$7), U587))</f>
        <v>40</v>
      </c>
      <c r="V590" s="530">
        <f>IF(V587&gt;(V589*(1+Dash!$B$6)), V589*(1+Dash!$B$6), IF(V587&lt;(V589*(1-Dash!$B$7)), V589*(1-Dash!$B$7), V587))</f>
        <v>0</v>
      </c>
      <c r="W590" s="530">
        <f>IF(W587&gt;(W589*(1+Dash!$B$6)), W589*(1+Dash!$B$6), IF(W587&lt;(W589*(1-Dash!$B$7)), W589*(1-Dash!$B$7), W587))</f>
        <v>0</v>
      </c>
      <c r="X590" s="530">
        <f>IF(X587&gt;(X589*(1+Dash!$B$6)), X589*(1+Dash!$B$6), IF(X587&lt;(X589*(1-Dash!$B$7)), X589*(1-Dash!$B$7), X587))</f>
        <v>66</v>
      </c>
      <c r="Y590" s="530">
        <f>IF(Y587&gt;(Y589*(1+Dash!$B$6)), Y589*(1+Dash!$B$6), IF(Y587&lt;(Y589*(1-Dash!$B$7)), Y589*(1-Dash!$B$7), Y587))</f>
        <v>233.74749999999997</v>
      </c>
      <c r="Z590" s="530">
        <f>IF(Z587&gt;(Z589*(1+Dash!$B$6)), Z589*(1+Dash!$B$6), IF(Z587&lt;(Z589*(1-Dash!$B$7)), Z589*(1-Dash!$B$7), Z587))</f>
        <v>1.2100000000000002</v>
      </c>
      <c r="AA590" s="530">
        <f>IF(AA587&gt;(AA589*(1+Dash!$B$6)), AA589*(1+Dash!$B$6), IF(AA587&lt;(AA589*(1-Dash!$B$7)), AA589*(1-Dash!$B$7), AA587))</f>
        <v>3</v>
      </c>
      <c r="AB590" s="530">
        <f>IF(AB587&gt;(AB589*(1+Dash!$B$6)), AB589*(1+Dash!$B$6), IF(AB587&lt;(AB589*(1-Dash!$B$7)), AB589*(1-Dash!$B$7), AB587))</f>
        <v>157.03499999999997</v>
      </c>
      <c r="AC590" s="530">
        <f>IF(AC587&gt;(AC589*(1+Dash!$B$6)), AC589*(1+Dash!$B$6), IF(AC587&lt;(AC589*(1-Dash!$B$7)), AC589*(1-Dash!$B$7), AC587))</f>
        <v>130</v>
      </c>
      <c r="AD590" s="530">
        <f>IF(AD587&gt;(AD589*(1+Dash!$B$6)), AD589*(1+Dash!$B$6), IF(AD587&lt;(AD589*(1-Dash!$B$7)), AD589*(1-Dash!$B$7), AD587))</f>
        <v>18.150000000000002</v>
      </c>
      <c r="AE590" s="530">
        <f>IF(AE587&gt;(AE589*(1+Dash!$B$6)), AE589*(1+Dash!$B$6), IF(AE587&lt;(AE589*(1-Dash!$B$7)), AE589*(1-Dash!$B$7), AE587))</f>
        <v>32.489999999999995</v>
      </c>
      <c r="AF590" s="530">
        <f>IF(AF587&gt;(AF589*(1+Dash!$B$6)), AF589*(1+Dash!$B$6), IF(AF587&lt;(AF589*(1-Dash!$B$7)), AF589*(1-Dash!$B$7), AF587))</f>
        <v>65.340000000000018</v>
      </c>
      <c r="AG590" s="530">
        <f>IF(AG587&gt;(AG589*(1+Dash!$B$6)), AG589*(1+Dash!$B$6), IF(AG587&lt;(AG589*(1-Dash!$B$7)), AG589*(1-Dash!$B$7), AG587))</f>
        <v>65</v>
      </c>
      <c r="AH590" s="530">
        <f>IF(AH587&gt;(AH589*(1+Dash!$B$6)), AH589*(1+Dash!$B$6), IF(AH587&lt;(AH589*(1-Dash!$B$7)), AH589*(1-Dash!$B$7), AH587))</f>
        <v>7.2600000000000016</v>
      </c>
      <c r="AI590" s="530">
        <f>IF(AI587&gt;(AI589*(1+Dash!$B$6)), AI589*(1+Dash!$B$6), IF(AI587&lt;(AI589*(1-Dash!$B$7)), AI589*(1-Dash!$B$7), AI587))</f>
        <v>4.8400000000000007</v>
      </c>
      <c r="AJ590" s="530">
        <f>IF(AJ587&gt;(AJ589*(1+Dash!$B$6)), AJ589*(1+Dash!$B$6), IF(AJ587&lt;(AJ589*(1-Dash!$B$7)), AJ589*(1-Dash!$B$7), AJ587))</f>
        <v>42.417499999999997</v>
      </c>
      <c r="AK590" s="530">
        <f>IF(AK587&gt;(AK589*(1+Dash!$B$6)), AK589*(1+Dash!$B$6), IF(AK587&lt;(AK589*(1-Dash!$B$7)), AK589*(1-Dash!$B$7), AK587))</f>
        <v>65</v>
      </c>
      <c r="AL590" s="530">
        <f>IF(AL587&gt;(AL589*(1+Dash!$B$6)), AL589*(1+Dash!$B$6), IF(AL587&lt;(AL589*(1-Dash!$B$7)), AL589*(1-Dash!$B$7), AL587))</f>
        <v>10.89</v>
      </c>
      <c r="AM590" s="530">
        <f>IF(AM587&gt;(AM589*(1+Dash!$B$6)), AM589*(1+Dash!$B$6), IF(AM587&lt;(AM589*(1-Dash!$B$7)), AM589*(1-Dash!$B$7), AM587))</f>
        <v>28.88</v>
      </c>
      <c r="AN590" s="530">
        <f>IF(AN587&gt;(AN589*(1+Dash!$B$6)), AN589*(1+Dash!$B$6), IF(AN587&lt;(AN589*(1-Dash!$B$7)), AN589*(1-Dash!$B$7), AN587))</f>
        <v>8.4700000000000024</v>
      </c>
      <c r="AO590" s="530">
        <f>IF(AO587&gt;(AO589*(1+Dash!$B$6)), AO589*(1+Dash!$B$6), IF(AO587&lt;(AO589*(1-Dash!$B$7)), AO589*(1-Dash!$B$7), AO587))</f>
        <v>0</v>
      </c>
      <c r="AP590" s="530">
        <f>IF(AP587&gt;(AP589*(1+Dash!$B$6)), AP589*(1+Dash!$B$6), IF(AP587&lt;(AP589*(1-Dash!$B$7)), AP589*(1-Dash!$B$7), AP587))</f>
        <v>0</v>
      </c>
      <c r="AQ590" s="530">
        <f>IF(AQ587&gt;(AQ589*(1+Dash!$B$6)), AQ589*(1+Dash!$B$6), IF(AQ587&lt;(AQ589*(1-Dash!$B$7)), AQ589*(1-Dash!$B$7), AQ587))</f>
        <v>0</v>
      </c>
      <c r="AR590" s="530">
        <f>IF(AR587&gt;(AR589*(1+Dash!$B$6)), AR589*(1+Dash!$B$6), IF(AR587&lt;(AR589*(1-Dash!$B$7)), AR589*(1-Dash!$B$7), AR587))</f>
        <v>0</v>
      </c>
      <c r="AS590" s="530">
        <f>IF(AS587&gt;(AS589*(1+Dash!$B$6)), AS589*(1+Dash!$B$6), IF(AS587&lt;(AS589*(1-Dash!$B$7)), AS589*(1-Dash!$B$7), AS587))</f>
        <v>0</v>
      </c>
      <c r="AT590" s="530">
        <f>IF(AT587&gt;(AT589*(1+Dash!$B$6)), AT589*(1+Dash!$B$6), IF(AT587&lt;(AT589*(1-Dash!$B$7)), AT589*(1-Dash!$B$7), AT587))</f>
        <v>0</v>
      </c>
      <c r="AU590" s="530">
        <f>IF(AU587&gt;(AU589*(1+Dash!$B$6)), AU589*(1+Dash!$B$6), IF(AU587&lt;(AU589*(1-Dash!$B$7)), AU589*(1-Dash!$B$7), AU587))</f>
        <v>0</v>
      </c>
      <c r="AV590" s="530">
        <f>IF(AV587&gt;(AV589*(1+Dash!$B$6)), AV589*(1+Dash!$B$6), IF(AV587&lt;(AV589*(1-Dash!$B$7)), AV589*(1-Dash!$B$7), AV587))</f>
        <v>0</v>
      </c>
      <c r="AW590" s="530">
        <f>IF(AW587&gt;(AW589*(1+Dash!$B$6)), AW589*(1+Dash!$B$6), IF(AW587&lt;(AW589*(1-Dash!$B$7)), AW589*(1-Dash!$B$7), AW587))</f>
        <v>0</v>
      </c>
      <c r="AX590" s="530">
        <f>IF(AX587&gt;(AX589*(1+Dash!$B$6)), AX589*(1+Dash!$B$6), IF(AX587&lt;(AX589*(1-Dash!$B$7)), AX589*(1-Dash!$B$7), AX587))</f>
        <v>0</v>
      </c>
      <c r="AY590" s="530">
        <f>IF(AY587&gt;(AY589*(1+Dash!$B$6)), AY589*(1+Dash!$B$6), IF(AY587&lt;(AY589*(1-Dash!$B$7)), AY589*(1-Dash!$B$7), AY587))</f>
        <v>0</v>
      </c>
      <c r="AZ590" s="530">
        <f>IF(AZ587&gt;(AZ589*(1+Dash!$B$6)), AZ589*(1+Dash!$B$6), IF(AZ587&lt;(AZ589*(1-Dash!$B$7)), AZ589*(1-Dash!$B$7), AZ587))</f>
        <v>0</v>
      </c>
      <c r="BA590" s="530">
        <f>IF(BA587&gt;(BA589*(1+Dash!$B$6)), BA589*(1+Dash!$B$6), IF(BA587&lt;(BA589*(1-Dash!$B$7)), BA589*(1-Dash!$B$7), BA587))</f>
        <v>166</v>
      </c>
      <c r="BB590" s="530">
        <f>IF(BB587&gt;(BB589*(1+Dash!$B$6)), BB589*(1+Dash!$B$6), IF(BB587&lt;(BB589*(1-Dash!$B$7)), BB589*(1-Dash!$B$7), BB587))</f>
        <v>64.13000000000001</v>
      </c>
      <c r="BC590" s="530">
        <f>IF(BC587&gt;(BC589*(1+Dash!$B$6)), BC589*(1+Dash!$B$6), IF(BC587&lt;(BC589*(1-Dash!$B$7)), BC589*(1-Dash!$B$7), BC587))</f>
        <v>49</v>
      </c>
      <c r="BD590" s="530">
        <f>IF(BD587&gt;(BD589*(1+Dash!$B$6)), BD589*(1+Dash!$B$6), IF(BD587&lt;(BD589*(1-Dash!$B$7)), BD589*(1-Dash!$B$7), BD587))</f>
        <v>17</v>
      </c>
      <c r="BE590" s="530">
        <f>IF(BE587&gt;(BE589*(1+Dash!$B$6)), BE589*(1+Dash!$B$6), IF(BE587&lt;(BE589*(1-Dash!$B$7)), BE589*(1-Dash!$B$7), BE587))</f>
        <v>134.31000000000003</v>
      </c>
      <c r="BF590" s="530">
        <f>IF(BF587&gt;(BF589*(1+Dash!$B$6)), BF589*(1+Dash!$B$6), IF(BF587&lt;(BF589*(1-Dash!$B$7)), BF589*(1-Dash!$B$7), BF587))</f>
        <v>47.190000000000012</v>
      </c>
      <c r="BG590" s="530">
        <f>IF(BG587&gt;(BG589*(1+Dash!$B$6)), BG589*(1+Dash!$B$6), IF(BG587&lt;(BG589*(1-Dash!$B$7)), BG589*(1-Dash!$B$7), BG587))</f>
        <v>38.720000000000006</v>
      </c>
      <c r="BH590" s="530">
        <f>IF(BH587&gt;(BH589*(1+Dash!$B$6)), BH589*(1+Dash!$B$6), IF(BH587&lt;(BH589*(1-Dash!$B$7)), BH589*(1-Dash!$B$7), BH587))</f>
        <v>9.9274999999999984</v>
      </c>
      <c r="BI590" s="530">
        <f>IF(BI587&gt;(BI589*(1+Dash!$B$6)), BI589*(1+Dash!$B$6), IF(BI587&lt;(BI589*(1-Dash!$B$7)), BI589*(1-Dash!$B$7), BI587))</f>
        <v>28.88</v>
      </c>
      <c r="BJ590" s="530">
        <f>IF(BJ587&gt;(BJ589*(1+Dash!$B$6)), BJ589*(1+Dash!$B$6), IF(BJ587&lt;(BJ589*(1-Dash!$B$7)), BJ589*(1-Dash!$B$7), BJ587))</f>
        <v>12.634999999999998</v>
      </c>
      <c r="BK590" s="530">
        <f>IF(BK587&gt;(BK589*(1+Dash!$B$6)), BK589*(1+Dash!$B$6), IF(BK587&lt;(BK589*(1-Dash!$B$7)), BK589*(1-Dash!$B$7), BK587))</f>
        <v>13.5375</v>
      </c>
      <c r="BL590" s="530">
        <f>IF(BL587&gt;(BL589*(1+Dash!$B$6)), BL589*(1+Dash!$B$6), IF(BL587&lt;(BL589*(1-Dash!$B$7)), BL589*(1-Dash!$B$7), BL587))</f>
        <v>7.2600000000000016</v>
      </c>
      <c r="BM590" s="530">
        <f>IF(BM587&gt;(BM589*(1+Dash!$B$6)), BM589*(1+Dash!$B$6), IF(BM587&lt;(BM589*(1-Dash!$B$7)), BM589*(1-Dash!$B$7), BM587))</f>
        <v>0</v>
      </c>
      <c r="BN590" s="530">
        <f>IF(BN587&gt;(BN589*(1+Dash!$B$6)), BN589*(1+Dash!$B$6), IF(BN587&lt;(BN589*(1-Dash!$B$7)), BN589*(1-Dash!$B$7), BN587))</f>
        <v>0</v>
      </c>
      <c r="BO590" s="530">
        <f>IF(BO587&gt;(BO589*(1+Dash!$B$6)), BO589*(1+Dash!$B$6), IF(BO587&lt;(BO589*(1-Dash!$B$7)), BO589*(1-Dash!$B$7), BO587))</f>
        <v>0</v>
      </c>
      <c r="BP590" s="530">
        <f>IF(BP587&gt;(BP589*(1+Dash!$B$6)), BP589*(1+Dash!$B$6), IF(BP587&lt;(BP589*(1-Dash!$B$7)), BP589*(1-Dash!$B$7), BP587))</f>
        <v>0</v>
      </c>
      <c r="BQ590" s="530">
        <f>IF(BQ587&gt;(BQ589*(1+Dash!$B$6)), BQ589*(1+Dash!$B$6), IF(BQ587&lt;(BQ589*(1-Dash!$B$7)), BQ589*(1-Dash!$B$7), BQ587))</f>
        <v>0</v>
      </c>
      <c r="BR590" s="530">
        <f>IF(BR587&gt;(BR589*(1+Dash!$B$6)), BR589*(1+Dash!$B$6), IF(BR587&lt;(BR589*(1-Dash!$B$7)), BR589*(1-Dash!$B$7), BR587))</f>
        <v>0</v>
      </c>
      <c r="BS590" s="530">
        <f>IF(BS587&gt;(BS589*(1+Dash!$B$6)), BS589*(1+Dash!$B$6), IF(BS587&lt;(BS589*(1-Dash!$B$7)), BS589*(1-Dash!$B$7), BS587))</f>
        <v>0</v>
      </c>
      <c r="BT590" s="530">
        <f>IF(BT587&gt;(BT589*(1+Dash!$B$6)), BT589*(1+Dash!$B$6), IF(BT587&lt;(BT589*(1-Dash!$B$7)), BT589*(1-Dash!$B$7), BT587))</f>
        <v>0</v>
      </c>
      <c r="BU590" s="530">
        <f>IF(BU587&gt;(BU589*(1+Dash!$B$6)), BU589*(1+Dash!$B$6), IF(BU587&lt;(BU589*(1-Dash!$B$7)), BU589*(1-Dash!$B$7), BU587))</f>
        <v>0</v>
      </c>
      <c r="BV590" s="530">
        <f>IF(BV587&gt;(BV589*(1+Dash!$B$6)), BV589*(1+Dash!$B$6), IF(BV587&lt;(BV589*(1-Dash!$B$7)), BV589*(1-Dash!$B$7), BV587))</f>
        <v>0</v>
      </c>
      <c r="BW590" s="530">
        <f>IF(BW587&gt;(BW589*(1+Dash!$B$6)), BW589*(1+Dash!$B$6), IF(BW587&lt;(BW589*(1-Dash!$B$7)), BW589*(1-Dash!$B$7), BW587))</f>
        <v>0</v>
      </c>
      <c r="BX590" s="530">
        <f>IF(BX587&gt;(BX589*(1+Dash!$B$6)), BX589*(1+Dash!$B$6), IF(BX587&lt;(BX589*(1-Dash!$B$7)), BX589*(1-Dash!$B$7), BX587))</f>
        <v>0</v>
      </c>
      <c r="BY590" s="530">
        <f>IF(BY587&gt;(BY589*(1+Dash!$B$6)), BY589*(1+Dash!$B$6), IF(BY587&lt;(BY589*(1-Dash!$B$7)), BY589*(1-Dash!$B$7), BY587))</f>
        <v>8.1224999999999987</v>
      </c>
      <c r="BZ590" s="530">
        <f>IF(BZ587&gt;(BZ589*(1+Dash!$B$6)), BZ589*(1+Dash!$B$6), IF(BZ587&lt;(BZ589*(1-Dash!$B$7)), BZ589*(1-Dash!$B$7), BZ587))</f>
        <v>1.2100000000000002</v>
      </c>
      <c r="CA590" s="530">
        <f>IF(CA587&gt;(CA589*(1+Dash!$B$6)), CA589*(1+Dash!$B$6), IF(CA587&lt;(CA589*(1-Dash!$B$7)), CA589*(1-Dash!$B$7), CA587))</f>
        <v>0</v>
      </c>
    </row>
    <row r="591" spans="1:79" s="477" customFormat="1">
      <c r="A591" s="477" t="s">
        <v>145</v>
      </c>
      <c r="B591" s="477" t="s">
        <v>1769</v>
      </c>
      <c r="C591" s="477">
        <v>2018</v>
      </c>
      <c r="D591" s="477" t="s">
        <v>1934</v>
      </c>
      <c r="E591" s="530">
        <v>167</v>
      </c>
      <c r="F591" s="530">
        <v>863</v>
      </c>
      <c r="G591" s="530">
        <v>203</v>
      </c>
      <c r="H591" s="530">
        <v>267</v>
      </c>
      <c r="I591" s="530">
        <v>93</v>
      </c>
      <c r="J591" s="530">
        <v>0</v>
      </c>
      <c r="K591" s="530">
        <v>0</v>
      </c>
      <c r="L591" s="530">
        <v>0</v>
      </c>
      <c r="M591" s="530">
        <v>0</v>
      </c>
      <c r="N591" s="530">
        <v>0</v>
      </c>
      <c r="O591" s="530">
        <v>0</v>
      </c>
      <c r="P591" s="530">
        <v>0</v>
      </c>
      <c r="Q591" s="530">
        <v>0</v>
      </c>
      <c r="R591" s="530">
        <v>0</v>
      </c>
      <c r="S591" s="530">
        <v>0</v>
      </c>
      <c r="T591" s="530">
        <v>0</v>
      </c>
      <c r="U591" s="530">
        <v>0</v>
      </c>
      <c r="V591" s="530">
        <v>0</v>
      </c>
      <c r="W591" s="530">
        <v>0</v>
      </c>
      <c r="X591" s="530">
        <v>0</v>
      </c>
      <c r="Y591" s="530">
        <v>0</v>
      </c>
      <c r="Z591" s="530">
        <v>0</v>
      </c>
      <c r="AA591" s="530">
        <v>0</v>
      </c>
      <c r="AB591" s="530">
        <v>0</v>
      </c>
      <c r="AC591" s="530">
        <v>313</v>
      </c>
      <c r="AD591" s="530">
        <v>49</v>
      </c>
      <c r="AE591" s="530">
        <v>116</v>
      </c>
      <c r="AF591" s="530">
        <v>141</v>
      </c>
      <c r="AG591" s="530">
        <v>121</v>
      </c>
      <c r="AH591" s="530">
        <v>17</v>
      </c>
      <c r="AI591" s="530">
        <v>39</v>
      </c>
      <c r="AJ591" s="530">
        <v>62</v>
      </c>
      <c r="AK591" s="530">
        <v>192</v>
      </c>
      <c r="AL591" s="530">
        <v>32</v>
      </c>
      <c r="AM591" s="530">
        <v>77</v>
      </c>
      <c r="AN591" s="530">
        <v>79</v>
      </c>
      <c r="AO591" s="530">
        <v>0</v>
      </c>
      <c r="AP591" s="530">
        <v>0</v>
      </c>
      <c r="AQ591" s="530">
        <v>0</v>
      </c>
      <c r="AR591" s="530">
        <v>0</v>
      </c>
      <c r="AS591" s="530">
        <v>0</v>
      </c>
      <c r="AT591" s="530">
        <v>0</v>
      </c>
      <c r="AU591" s="530">
        <v>0</v>
      </c>
      <c r="AV591" s="530">
        <v>0</v>
      </c>
      <c r="AW591" s="530">
        <v>0</v>
      </c>
      <c r="AX591" s="530">
        <v>0</v>
      </c>
      <c r="AY591" s="530">
        <v>0</v>
      </c>
      <c r="AZ591" s="530">
        <v>0</v>
      </c>
      <c r="BA591" s="530">
        <v>713</v>
      </c>
      <c r="BB591" s="530">
        <v>127</v>
      </c>
      <c r="BC591" s="530">
        <v>251</v>
      </c>
      <c r="BD591" s="530">
        <v>184</v>
      </c>
      <c r="BE591" s="530">
        <v>547</v>
      </c>
      <c r="BF591" s="530">
        <v>102</v>
      </c>
      <c r="BG591" s="530">
        <v>194</v>
      </c>
      <c r="BH591" s="530">
        <v>115</v>
      </c>
      <c r="BI591" s="530">
        <v>166</v>
      </c>
      <c r="BJ591" s="530">
        <v>25</v>
      </c>
      <c r="BK591" s="530">
        <v>57</v>
      </c>
      <c r="BL591" s="530">
        <v>69</v>
      </c>
      <c r="BM591" s="530">
        <v>0</v>
      </c>
      <c r="BN591" s="530">
        <v>0</v>
      </c>
      <c r="BO591" s="530">
        <v>0</v>
      </c>
      <c r="BP591" s="530">
        <v>0</v>
      </c>
      <c r="BQ591" s="530">
        <v>0</v>
      </c>
      <c r="BR591" s="530">
        <v>0</v>
      </c>
      <c r="BS591" s="530">
        <v>0</v>
      </c>
      <c r="BT591" s="530">
        <v>0</v>
      </c>
      <c r="BU591" s="530">
        <v>0</v>
      </c>
      <c r="BV591" s="530">
        <v>0</v>
      </c>
      <c r="BW591" s="530">
        <v>0</v>
      </c>
      <c r="BX591" s="530">
        <v>0</v>
      </c>
      <c r="BY591" s="530">
        <v>26</v>
      </c>
      <c r="BZ591" s="530">
        <v>63</v>
      </c>
      <c r="CA591" s="530">
        <v>0</v>
      </c>
    </row>
    <row r="592" spans="1:79" s="477" customFormat="1">
      <c r="A592" s="477" t="s">
        <v>145</v>
      </c>
      <c r="B592" s="477" t="s">
        <v>1769</v>
      </c>
      <c r="C592" s="477">
        <v>2019</v>
      </c>
      <c r="D592" s="477" t="s">
        <v>1934</v>
      </c>
      <c r="E592" s="530">
        <v>166</v>
      </c>
      <c r="F592" s="530">
        <v>858</v>
      </c>
      <c r="G592" s="530">
        <v>211</v>
      </c>
      <c r="H592" s="530">
        <v>275</v>
      </c>
      <c r="I592" s="530">
        <v>78</v>
      </c>
      <c r="J592" s="530">
        <v>0</v>
      </c>
      <c r="K592" s="530">
        <v>0</v>
      </c>
      <c r="L592" s="530">
        <v>0</v>
      </c>
      <c r="M592" s="530">
        <v>0</v>
      </c>
      <c r="N592" s="530">
        <v>0</v>
      </c>
      <c r="O592" s="530">
        <v>0</v>
      </c>
      <c r="P592" s="530">
        <v>0</v>
      </c>
      <c r="Q592" s="530">
        <v>0</v>
      </c>
      <c r="R592" s="530">
        <v>0</v>
      </c>
      <c r="S592" s="530">
        <v>0</v>
      </c>
      <c r="T592" s="530">
        <v>0</v>
      </c>
      <c r="U592" s="530">
        <v>0</v>
      </c>
      <c r="V592" s="530">
        <v>0</v>
      </c>
      <c r="W592" s="530">
        <v>0</v>
      </c>
      <c r="X592" s="530">
        <v>0</v>
      </c>
      <c r="Y592" s="530">
        <v>0</v>
      </c>
      <c r="Z592" s="530">
        <v>0</v>
      </c>
      <c r="AA592" s="530">
        <v>0</v>
      </c>
      <c r="AB592" s="530">
        <v>0</v>
      </c>
      <c r="AC592" s="530">
        <v>282</v>
      </c>
      <c r="AD592" s="530">
        <v>43</v>
      </c>
      <c r="AE592" s="530">
        <v>100</v>
      </c>
      <c r="AF592" s="530">
        <v>105</v>
      </c>
      <c r="AG592" s="530">
        <v>109</v>
      </c>
      <c r="AH592" s="530">
        <v>17</v>
      </c>
      <c r="AI592" s="530">
        <v>27</v>
      </c>
      <c r="AJ592" s="530">
        <v>49</v>
      </c>
      <c r="AK592" s="530">
        <v>173</v>
      </c>
      <c r="AL592" s="530">
        <v>26</v>
      </c>
      <c r="AM592" s="530">
        <v>73</v>
      </c>
      <c r="AN592" s="530">
        <v>56</v>
      </c>
      <c r="AO592" s="530">
        <v>0</v>
      </c>
      <c r="AP592" s="530">
        <v>0</v>
      </c>
      <c r="AQ592" s="530">
        <v>0</v>
      </c>
      <c r="AR592" s="530">
        <v>0</v>
      </c>
      <c r="AS592" s="530">
        <v>0</v>
      </c>
      <c r="AT592" s="530">
        <v>0</v>
      </c>
      <c r="AU592" s="530">
        <v>0</v>
      </c>
      <c r="AV592" s="530">
        <v>0</v>
      </c>
      <c r="AW592" s="530">
        <v>0</v>
      </c>
      <c r="AX592" s="530">
        <v>0</v>
      </c>
      <c r="AY592" s="530">
        <v>0</v>
      </c>
      <c r="AZ592" s="530">
        <v>0</v>
      </c>
      <c r="BA592" s="530">
        <v>718</v>
      </c>
      <c r="BB592" s="530">
        <v>176</v>
      </c>
      <c r="BC592" s="530">
        <v>257</v>
      </c>
      <c r="BD592" s="530">
        <v>166</v>
      </c>
      <c r="BE592" s="530">
        <v>564</v>
      </c>
      <c r="BF592" s="530">
        <v>152</v>
      </c>
      <c r="BG592" s="530">
        <v>205</v>
      </c>
      <c r="BH592" s="530">
        <v>99</v>
      </c>
      <c r="BI592" s="530">
        <v>154</v>
      </c>
      <c r="BJ592" s="530">
        <v>24</v>
      </c>
      <c r="BK592" s="530">
        <v>52</v>
      </c>
      <c r="BL592" s="530">
        <v>67</v>
      </c>
      <c r="BM592" s="530">
        <v>0</v>
      </c>
      <c r="BN592" s="530">
        <v>0</v>
      </c>
      <c r="BO592" s="530">
        <v>0</v>
      </c>
      <c r="BP592" s="530">
        <v>0</v>
      </c>
      <c r="BQ592" s="530">
        <v>0</v>
      </c>
      <c r="BR592" s="530">
        <v>0</v>
      </c>
      <c r="BS592" s="530">
        <v>0</v>
      </c>
      <c r="BT592" s="530">
        <v>0</v>
      </c>
      <c r="BU592" s="530">
        <v>0</v>
      </c>
      <c r="BV592" s="530">
        <v>0</v>
      </c>
      <c r="BW592" s="530">
        <v>0</v>
      </c>
      <c r="BX592" s="530">
        <v>0</v>
      </c>
      <c r="BY592" s="530">
        <v>26</v>
      </c>
      <c r="BZ592" s="530">
        <v>73</v>
      </c>
      <c r="CA592" s="530">
        <v>0</v>
      </c>
    </row>
    <row r="593" spans="1:79" s="477" customFormat="1">
      <c r="A593" s="477" t="s">
        <v>145</v>
      </c>
      <c r="B593" s="477" t="s">
        <v>1769</v>
      </c>
      <c r="C593" s="477">
        <v>2020</v>
      </c>
      <c r="D593" s="477" t="s">
        <v>1934</v>
      </c>
      <c r="E593" s="530">
        <v>175</v>
      </c>
      <c r="F593" s="530">
        <v>795</v>
      </c>
      <c r="G593" s="530">
        <v>198</v>
      </c>
      <c r="H593" s="530">
        <v>252</v>
      </c>
      <c r="I593" s="530">
        <v>66</v>
      </c>
      <c r="J593" s="530">
        <v>0</v>
      </c>
      <c r="K593" s="530">
        <v>0</v>
      </c>
      <c r="L593" s="530">
        <v>0</v>
      </c>
      <c r="M593" s="530">
        <v>0</v>
      </c>
      <c r="N593" s="530">
        <v>166</v>
      </c>
      <c r="O593" s="530">
        <v>0</v>
      </c>
      <c r="P593" s="530">
        <v>166</v>
      </c>
      <c r="Q593" s="530">
        <v>7</v>
      </c>
      <c r="R593" s="530">
        <v>0</v>
      </c>
      <c r="S593" s="530">
        <v>0</v>
      </c>
      <c r="T593" s="530">
        <v>0</v>
      </c>
      <c r="U593" s="530">
        <v>0</v>
      </c>
      <c r="V593" s="530">
        <v>0</v>
      </c>
      <c r="W593" s="530">
        <v>0</v>
      </c>
      <c r="X593" s="530">
        <v>0</v>
      </c>
      <c r="Y593" s="530">
        <v>7</v>
      </c>
      <c r="Z593" s="530">
        <v>0</v>
      </c>
      <c r="AA593" s="530">
        <v>0</v>
      </c>
      <c r="AB593" s="530">
        <v>0</v>
      </c>
      <c r="AC593" s="530">
        <v>207</v>
      </c>
      <c r="AD593" s="530">
        <v>43</v>
      </c>
      <c r="AE593" s="530">
        <v>75</v>
      </c>
      <c r="AF593" s="530">
        <v>81</v>
      </c>
      <c r="AG593" s="530">
        <v>83</v>
      </c>
      <c r="AH593" s="530">
        <v>15</v>
      </c>
      <c r="AI593" s="530">
        <v>22</v>
      </c>
      <c r="AJ593" s="530">
        <v>45</v>
      </c>
      <c r="AK593" s="530">
        <v>124</v>
      </c>
      <c r="AL593" s="530">
        <v>28</v>
      </c>
      <c r="AM593" s="530">
        <v>53</v>
      </c>
      <c r="AN593" s="530">
        <v>36</v>
      </c>
      <c r="AO593" s="530">
        <v>0</v>
      </c>
      <c r="AP593" s="530">
        <v>0</v>
      </c>
      <c r="AQ593" s="530">
        <v>0</v>
      </c>
      <c r="AR593" s="530">
        <v>0</v>
      </c>
      <c r="AS593" s="530">
        <v>0</v>
      </c>
      <c r="AT593" s="530">
        <v>0</v>
      </c>
      <c r="AU593" s="530">
        <v>0</v>
      </c>
      <c r="AV593" s="530">
        <v>0</v>
      </c>
      <c r="AW593" s="530">
        <v>0</v>
      </c>
      <c r="AX593" s="530">
        <v>0</v>
      </c>
      <c r="AY593" s="530">
        <v>0</v>
      </c>
      <c r="AZ593" s="530">
        <v>0</v>
      </c>
      <c r="BA593" s="530">
        <v>676</v>
      </c>
      <c r="BB593" s="530">
        <v>184</v>
      </c>
      <c r="BC593" s="530">
        <v>254</v>
      </c>
      <c r="BD593" s="530">
        <v>155</v>
      </c>
      <c r="BE593" s="530">
        <v>525</v>
      </c>
      <c r="BF593" s="530">
        <v>163</v>
      </c>
      <c r="BG593" s="530">
        <v>198</v>
      </c>
      <c r="BH593" s="530">
        <v>88</v>
      </c>
      <c r="BI593" s="530">
        <v>151</v>
      </c>
      <c r="BJ593" s="530">
        <v>21</v>
      </c>
      <c r="BK593" s="530">
        <v>56</v>
      </c>
      <c r="BL593" s="530">
        <v>67</v>
      </c>
      <c r="BM593" s="530">
        <v>0</v>
      </c>
      <c r="BN593" s="530">
        <v>0</v>
      </c>
      <c r="BO593" s="530">
        <v>0</v>
      </c>
      <c r="BP593" s="530">
        <v>0</v>
      </c>
      <c r="BQ593" s="530">
        <v>0</v>
      </c>
      <c r="BR593" s="530">
        <v>0</v>
      </c>
      <c r="BS593" s="530">
        <v>0</v>
      </c>
      <c r="BT593" s="530">
        <v>0</v>
      </c>
      <c r="BU593" s="530">
        <v>0</v>
      </c>
      <c r="BV593" s="530">
        <v>0</v>
      </c>
      <c r="BW593" s="530">
        <v>0</v>
      </c>
      <c r="BX593" s="530">
        <v>0</v>
      </c>
      <c r="BY593" s="530">
        <v>24</v>
      </c>
      <c r="BZ593" s="530">
        <v>61</v>
      </c>
      <c r="CA593" s="530">
        <v>0</v>
      </c>
    </row>
    <row r="594" spans="1:79" s="477" customFormat="1">
      <c r="A594" s="477" t="s">
        <v>145</v>
      </c>
      <c r="B594" s="477" t="s">
        <v>1769</v>
      </c>
      <c r="C594" s="477">
        <v>2021</v>
      </c>
      <c r="D594" s="477" t="s">
        <v>1934</v>
      </c>
      <c r="E594" s="530">
        <v>181</v>
      </c>
      <c r="F594" s="530">
        <v>813</v>
      </c>
      <c r="G594" s="530">
        <v>219</v>
      </c>
      <c r="H594" s="530">
        <v>298</v>
      </c>
      <c r="I594" s="530">
        <v>89</v>
      </c>
      <c r="J594" s="530">
        <v>0</v>
      </c>
      <c r="K594" s="530">
        <v>0</v>
      </c>
      <c r="L594" s="530">
        <v>0</v>
      </c>
      <c r="M594" s="530">
        <v>0</v>
      </c>
      <c r="N594" s="530">
        <v>213</v>
      </c>
      <c r="O594" s="530">
        <v>0</v>
      </c>
      <c r="P594" s="530">
        <v>213</v>
      </c>
      <c r="Q594" s="530">
        <v>0</v>
      </c>
      <c r="R594" s="530">
        <v>0</v>
      </c>
      <c r="S594" s="530">
        <v>0</v>
      </c>
      <c r="T594" s="530">
        <v>0</v>
      </c>
      <c r="U594" s="530">
        <v>0</v>
      </c>
      <c r="V594" s="530">
        <v>0</v>
      </c>
      <c r="W594" s="530">
        <v>0</v>
      </c>
      <c r="X594" s="530">
        <v>0</v>
      </c>
      <c r="Y594" s="530">
        <v>0</v>
      </c>
      <c r="Z594" s="530">
        <v>0</v>
      </c>
      <c r="AA594" s="530">
        <v>0</v>
      </c>
      <c r="AB594" s="530">
        <v>0</v>
      </c>
      <c r="AC594" s="530">
        <v>182</v>
      </c>
      <c r="AD594" s="530">
        <v>42</v>
      </c>
      <c r="AE594" s="530">
        <v>70</v>
      </c>
      <c r="AF594" s="530">
        <v>67</v>
      </c>
      <c r="AG594" s="530">
        <v>89</v>
      </c>
      <c r="AH594" s="530">
        <v>19</v>
      </c>
      <c r="AI594" s="530">
        <v>40</v>
      </c>
      <c r="AJ594" s="530">
        <v>36</v>
      </c>
      <c r="AK594" s="530">
        <v>93</v>
      </c>
      <c r="AL594" s="530">
        <v>23</v>
      </c>
      <c r="AM594" s="530">
        <v>30</v>
      </c>
      <c r="AN594" s="530">
        <v>31</v>
      </c>
      <c r="AO594" s="530">
        <v>0</v>
      </c>
      <c r="AP594" s="530">
        <v>0</v>
      </c>
      <c r="AQ594" s="530">
        <v>0</v>
      </c>
      <c r="AR594" s="530">
        <v>0</v>
      </c>
      <c r="AS594" s="530">
        <v>0</v>
      </c>
      <c r="AT594" s="530">
        <v>0</v>
      </c>
      <c r="AU594" s="530">
        <v>0</v>
      </c>
      <c r="AV594" s="530">
        <v>0</v>
      </c>
      <c r="AW594" s="530">
        <v>0</v>
      </c>
      <c r="AX594" s="530">
        <v>0</v>
      </c>
      <c r="AY594" s="530">
        <v>0</v>
      </c>
      <c r="AZ594" s="530">
        <v>0</v>
      </c>
      <c r="BA594" s="530">
        <v>524</v>
      </c>
      <c r="BB594" s="530">
        <v>117</v>
      </c>
      <c r="BC594" s="530">
        <v>184</v>
      </c>
      <c r="BD594" s="530">
        <v>125</v>
      </c>
      <c r="BE594" s="530">
        <v>380</v>
      </c>
      <c r="BF594" s="530">
        <v>99</v>
      </c>
      <c r="BG594" s="530">
        <v>133</v>
      </c>
      <c r="BH594" s="530">
        <v>69</v>
      </c>
      <c r="BI594" s="530">
        <v>144</v>
      </c>
      <c r="BJ594" s="530">
        <v>18</v>
      </c>
      <c r="BK594" s="530">
        <v>51</v>
      </c>
      <c r="BL594" s="530">
        <v>56</v>
      </c>
      <c r="BM594" s="530">
        <v>0</v>
      </c>
      <c r="BN594" s="530">
        <v>0</v>
      </c>
      <c r="BO594" s="530">
        <v>0</v>
      </c>
      <c r="BP594" s="530">
        <v>0</v>
      </c>
      <c r="BQ594" s="530">
        <v>0</v>
      </c>
      <c r="BR594" s="530">
        <v>0</v>
      </c>
      <c r="BS594" s="530">
        <v>0</v>
      </c>
      <c r="BT594" s="530">
        <v>0</v>
      </c>
      <c r="BU594" s="530">
        <v>0</v>
      </c>
      <c r="BV594" s="530">
        <v>0</v>
      </c>
      <c r="BW594" s="530">
        <v>0</v>
      </c>
      <c r="BX594" s="530">
        <v>0</v>
      </c>
      <c r="BY594" s="530">
        <v>18</v>
      </c>
      <c r="BZ594" s="530">
        <v>61</v>
      </c>
      <c r="CA594" s="530">
        <v>0</v>
      </c>
    </row>
    <row r="595" spans="1:79" s="477" customFormat="1">
      <c r="A595" s="477" t="s">
        <v>145</v>
      </c>
      <c r="B595" s="477" t="s">
        <v>1769</v>
      </c>
      <c r="C595" s="477">
        <v>2022</v>
      </c>
      <c r="D595" s="477" t="s">
        <v>1934</v>
      </c>
      <c r="E595" s="530">
        <v>179</v>
      </c>
      <c r="F595" s="530">
        <v>773</v>
      </c>
      <c r="G595" s="530">
        <v>200</v>
      </c>
      <c r="H595" s="530">
        <v>295</v>
      </c>
      <c r="I595" s="530">
        <v>70</v>
      </c>
      <c r="J595" s="530">
        <v>0</v>
      </c>
      <c r="K595" s="530">
        <v>0</v>
      </c>
      <c r="L595" s="530">
        <v>0</v>
      </c>
      <c r="M595" s="530">
        <v>0</v>
      </c>
      <c r="N595" s="530">
        <v>245</v>
      </c>
      <c r="O595" s="530">
        <v>0</v>
      </c>
      <c r="P595" s="530">
        <v>245</v>
      </c>
      <c r="Q595" s="530">
        <v>0</v>
      </c>
      <c r="R595" s="530">
        <v>0</v>
      </c>
      <c r="S595" s="530">
        <v>0</v>
      </c>
      <c r="T595" s="530">
        <v>0</v>
      </c>
      <c r="U595" s="530">
        <v>0</v>
      </c>
      <c r="V595" s="530">
        <v>0</v>
      </c>
      <c r="W595" s="530">
        <v>0</v>
      </c>
      <c r="X595" s="530">
        <v>0</v>
      </c>
      <c r="Y595" s="530">
        <v>0</v>
      </c>
      <c r="Z595" s="530">
        <v>0</v>
      </c>
      <c r="AA595" s="530">
        <v>0</v>
      </c>
      <c r="AB595" s="530">
        <v>0</v>
      </c>
      <c r="AC595" s="530">
        <v>322</v>
      </c>
      <c r="AD595" s="530">
        <v>51</v>
      </c>
      <c r="AE595" s="530">
        <v>116</v>
      </c>
      <c r="AF595" s="530">
        <v>134</v>
      </c>
      <c r="AG595" s="530">
        <v>82</v>
      </c>
      <c r="AH595" s="530">
        <v>9</v>
      </c>
      <c r="AI595" s="530">
        <v>26</v>
      </c>
      <c r="AJ595" s="530">
        <v>37</v>
      </c>
      <c r="AK595" s="530">
        <v>240</v>
      </c>
      <c r="AL595" s="530">
        <v>42</v>
      </c>
      <c r="AM595" s="530">
        <v>90</v>
      </c>
      <c r="AN595" s="530">
        <v>97</v>
      </c>
      <c r="AO595" s="530">
        <v>0</v>
      </c>
      <c r="AP595" s="530">
        <v>0</v>
      </c>
      <c r="AQ595" s="530">
        <v>0</v>
      </c>
      <c r="AR595" s="530">
        <v>0</v>
      </c>
      <c r="AS595" s="530">
        <v>0</v>
      </c>
      <c r="AT595" s="530">
        <v>0</v>
      </c>
      <c r="AU595" s="530">
        <v>0</v>
      </c>
      <c r="AV595" s="530">
        <v>0</v>
      </c>
      <c r="AW595" s="530">
        <v>0</v>
      </c>
      <c r="AX595" s="530">
        <v>0</v>
      </c>
      <c r="AY595" s="530">
        <v>0</v>
      </c>
      <c r="AZ595" s="530">
        <v>0</v>
      </c>
      <c r="BA595" s="530">
        <v>606</v>
      </c>
      <c r="BB595" s="530">
        <v>151</v>
      </c>
      <c r="BC595" s="530">
        <v>240</v>
      </c>
      <c r="BD595" s="530">
        <v>155</v>
      </c>
      <c r="BE595" s="530">
        <v>462</v>
      </c>
      <c r="BF595" s="530">
        <v>126</v>
      </c>
      <c r="BG595" s="530">
        <v>180</v>
      </c>
      <c r="BH595" s="530">
        <v>100</v>
      </c>
      <c r="BI595" s="530">
        <v>144</v>
      </c>
      <c r="BJ595" s="530">
        <v>25</v>
      </c>
      <c r="BK595" s="530">
        <v>60</v>
      </c>
      <c r="BL595" s="530">
        <v>55</v>
      </c>
      <c r="BM595" s="530">
        <v>0</v>
      </c>
      <c r="BN595" s="530">
        <v>0</v>
      </c>
      <c r="BO595" s="530">
        <v>0</v>
      </c>
      <c r="BP595" s="530">
        <v>0</v>
      </c>
      <c r="BQ595" s="530">
        <v>0</v>
      </c>
      <c r="BR595" s="530">
        <v>0</v>
      </c>
      <c r="BS595" s="530">
        <v>0</v>
      </c>
      <c r="BT595" s="530">
        <v>0</v>
      </c>
      <c r="BU595" s="530">
        <v>0</v>
      </c>
      <c r="BV595" s="530">
        <v>0</v>
      </c>
      <c r="BW595" s="530">
        <v>0</v>
      </c>
      <c r="BX595" s="530">
        <v>0</v>
      </c>
      <c r="BY595" s="530">
        <v>23</v>
      </c>
      <c r="BZ595" s="530">
        <v>72</v>
      </c>
      <c r="CA595" s="530">
        <v>0</v>
      </c>
    </row>
    <row r="596" spans="1:79" s="477" customFormat="1">
      <c r="A596" s="477" t="s">
        <v>145</v>
      </c>
      <c r="B596" s="477" t="s">
        <v>1769</v>
      </c>
      <c r="C596" s="477">
        <v>2023</v>
      </c>
      <c r="D596" s="477" t="s">
        <v>1934</v>
      </c>
      <c r="E596" s="530">
        <v>218</v>
      </c>
      <c r="F596" s="530">
        <v>566</v>
      </c>
      <c r="G596" s="530">
        <v>147</v>
      </c>
      <c r="H596" s="530">
        <v>248</v>
      </c>
      <c r="I596" s="530">
        <v>51</v>
      </c>
      <c r="J596" s="530">
        <v>0</v>
      </c>
      <c r="K596" s="530">
        <v>0</v>
      </c>
      <c r="L596" s="530">
        <v>0</v>
      </c>
      <c r="M596" s="530">
        <v>0</v>
      </c>
      <c r="N596" s="530">
        <v>141</v>
      </c>
      <c r="O596" s="530">
        <v>8</v>
      </c>
      <c r="P596" s="530">
        <v>133</v>
      </c>
      <c r="Q596" s="530">
        <v>0</v>
      </c>
      <c r="R596" s="530">
        <v>0</v>
      </c>
      <c r="S596" s="530">
        <v>0</v>
      </c>
      <c r="T596" s="530">
        <v>0</v>
      </c>
      <c r="U596" s="530">
        <v>0</v>
      </c>
      <c r="V596" s="530">
        <v>0</v>
      </c>
      <c r="W596" s="530">
        <v>0</v>
      </c>
      <c r="X596" s="530">
        <v>0</v>
      </c>
      <c r="Y596" s="530">
        <v>0</v>
      </c>
      <c r="Z596" s="530">
        <v>0</v>
      </c>
      <c r="AA596" s="530">
        <v>0</v>
      </c>
      <c r="AB596" s="530">
        <v>0</v>
      </c>
      <c r="AC596" s="530">
        <v>279</v>
      </c>
      <c r="AD596" s="530">
        <v>49</v>
      </c>
      <c r="AE596" s="530">
        <v>101</v>
      </c>
      <c r="AF596" s="530">
        <v>101</v>
      </c>
      <c r="AG596" s="530">
        <v>75</v>
      </c>
      <c r="AH596" s="530">
        <v>13</v>
      </c>
      <c r="AI596" s="530">
        <v>25</v>
      </c>
      <c r="AJ596" s="530">
        <v>33</v>
      </c>
      <c r="AK596" s="530">
        <v>204</v>
      </c>
      <c r="AL596" s="530">
        <v>36</v>
      </c>
      <c r="AM596" s="530">
        <v>76</v>
      </c>
      <c r="AN596" s="530">
        <v>68</v>
      </c>
      <c r="AO596" s="530">
        <v>0</v>
      </c>
      <c r="AP596" s="530">
        <v>0</v>
      </c>
      <c r="AQ596" s="530">
        <v>0</v>
      </c>
      <c r="AR596" s="530">
        <v>0</v>
      </c>
      <c r="AS596" s="530">
        <v>0</v>
      </c>
      <c r="AT596" s="530">
        <v>0</v>
      </c>
      <c r="AU596" s="530">
        <v>0</v>
      </c>
      <c r="AV596" s="530">
        <v>0</v>
      </c>
      <c r="AW596" s="530">
        <v>0</v>
      </c>
      <c r="AX596" s="530">
        <v>0</v>
      </c>
      <c r="AY596" s="530">
        <v>0</v>
      </c>
      <c r="AZ596" s="530">
        <v>0</v>
      </c>
      <c r="BA596" s="530">
        <v>665</v>
      </c>
      <c r="BB596" s="530">
        <v>193</v>
      </c>
      <c r="BC596" s="530">
        <v>214</v>
      </c>
      <c r="BD596" s="530">
        <v>119</v>
      </c>
      <c r="BE596" s="530">
        <v>522</v>
      </c>
      <c r="BF596" s="530">
        <v>172</v>
      </c>
      <c r="BG596" s="530">
        <v>160</v>
      </c>
      <c r="BH596" s="530">
        <v>66</v>
      </c>
      <c r="BI596" s="530">
        <v>143</v>
      </c>
      <c r="BJ596" s="530">
        <v>21</v>
      </c>
      <c r="BK596" s="530">
        <v>54</v>
      </c>
      <c r="BL596" s="530">
        <v>53</v>
      </c>
      <c r="BM596" s="530">
        <v>0</v>
      </c>
      <c r="BN596" s="530">
        <v>0</v>
      </c>
      <c r="BO596" s="530">
        <v>0</v>
      </c>
      <c r="BP596" s="530">
        <v>0</v>
      </c>
      <c r="BQ596" s="530">
        <v>0</v>
      </c>
      <c r="BR596" s="530">
        <v>0</v>
      </c>
      <c r="BS596" s="530">
        <v>0</v>
      </c>
      <c r="BT596" s="530">
        <v>0</v>
      </c>
      <c r="BU596" s="530">
        <v>0</v>
      </c>
      <c r="BV596" s="530">
        <v>0</v>
      </c>
      <c r="BW596" s="530">
        <v>0</v>
      </c>
      <c r="BX596" s="530">
        <v>0</v>
      </c>
      <c r="BY596" s="530">
        <v>19</v>
      </c>
      <c r="BZ596" s="530">
        <v>51</v>
      </c>
      <c r="CA596" s="530">
        <v>0</v>
      </c>
    </row>
    <row r="597" spans="1:79" s="477" customFormat="1">
      <c r="A597" s="477" t="s">
        <v>145</v>
      </c>
      <c r="B597" s="477" t="s">
        <v>1769</v>
      </c>
      <c r="C597" s="477">
        <v>2024</v>
      </c>
      <c r="D597" s="477" t="s">
        <v>1934</v>
      </c>
      <c r="E597" s="530">
        <v>242</v>
      </c>
      <c r="F597" s="530">
        <v>620</v>
      </c>
      <c r="G597" s="530">
        <v>191</v>
      </c>
      <c r="H597" s="530">
        <v>227</v>
      </c>
      <c r="I597" s="530">
        <v>47</v>
      </c>
      <c r="J597" s="530">
        <v>0</v>
      </c>
      <c r="K597" s="530">
        <v>0</v>
      </c>
      <c r="L597" s="530">
        <v>0</v>
      </c>
      <c r="M597" s="530">
        <v>0</v>
      </c>
      <c r="N597" s="530">
        <v>122</v>
      </c>
      <c r="O597" s="530">
        <v>4</v>
      </c>
      <c r="P597" s="530">
        <v>118</v>
      </c>
      <c r="Q597" s="530">
        <v>259</v>
      </c>
      <c r="R597" s="530">
        <v>60</v>
      </c>
      <c r="S597" s="530">
        <v>90</v>
      </c>
      <c r="T597" s="530">
        <v>88</v>
      </c>
      <c r="U597" s="530">
        <v>8</v>
      </c>
      <c r="V597" s="530">
        <v>4</v>
      </c>
      <c r="W597" s="530">
        <v>4</v>
      </c>
      <c r="X597" s="530">
        <v>6</v>
      </c>
      <c r="Y597" s="530">
        <v>251</v>
      </c>
      <c r="Z597" s="530">
        <v>56</v>
      </c>
      <c r="AA597" s="530">
        <v>86</v>
      </c>
      <c r="AB597" s="530">
        <v>82</v>
      </c>
      <c r="AC597" s="530">
        <v>391</v>
      </c>
      <c r="AD597" s="530">
        <v>99</v>
      </c>
      <c r="AE597" s="530">
        <v>152</v>
      </c>
      <c r="AF597" s="530">
        <v>149</v>
      </c>
      <c r="AG597" s="530">
        <v>163</v>
      </c>
      <c r="AH597" s="530">
        <v>56</v>
      </c>
      <c r="AI597" s="530">
        <v>52</v>
      </c>
      <c r="AJ597" s="530">
        <v>69</v>
      </c>
      <c r="AK597" s="530">
        <v>228</v>
      </c>
      <c r="AL597" s="530">
        <v>43</v>
      </c>
      <c r="AM597" s="530">
        <v>100</v>
      </c>
      <c r="AN597" s="530">
        <v>80</v>
      </c>
      <c r="AO597" s="530">
        <v>0</v>
      </c>
      <c r="AP597" s="530">
        <v>0</v>
      </c>
      <c r="AQ597" s="530">
        <v>0</v>
      </c>
      <c r="AR597" s="530">
        <v>0</v>
      </c>
      <c r="AS597" s="530">
        <v>0</v>
      </c>
      <c r="AT597" s="530">
        <v>0</v>
      </c>
      <c r="AU597" s="530">
        <v>0</v>
      </c>
      <c r="AV597" s="530">
        <v>0</v>
      </c>
      <c r="AW597" s="530">
        <v>0</v>
      </c>
      <c r="AX597" s="530">
        <v>0</v>
      </c>
      <c r="AY597" s="530">
        <v>0</v>
      </c>
      <c r="AZ597" s="530">
        <v>0</v>
      </c>
      <c r="BA597" s="530">
        <v>1112</v>
      </c>
      <c r="BB597" s="530">
        <v>229</v>
      </c>
      <c r="BC597" s="530">
        <v>415</v>
      </c>
      <c r="BD597" s="530">
        <v>136</v>
      </c>
      <c r="BE597" s="530">
        <v>954</v>
      </c>
      <c r="BF597" s="530">
        <v>200</v>
      </c>
      <c r="BG597" s="530">
        <v>356</v>
      </c>
      <c r="BH597" s="530">
        <v>74</v>
      </c>
      <c r="BI597" s="530">
        <v>158</v>
      </c>
      <c r="BJ597" s="530">
        <v>29</v>
      </c>
      <c r="BK597" s="530">
        <v>59</v>
      </c>
      <c r="BL597" s="530">
        <v>62</v>
      </c>
      <c r="BM597" s="530">
        <v>0</v>
      </c>
      <c r="BN597" s="530">
        <v>0</v>
      </c>
      <c r="BO597" s="530">
        <v>0</v>
      </c>
      <c r="BP597" s="530">
        <v>0</v>
      </c>
      <c r="BQ597" s="530">
        <v>0</v>
      </c>
      <c r="BR597" s="530">
        <v>0</v>
      </c>
      <c r="BS597" s="530">
        <v>0</v>
      </c>
      <c r="BT597" s="530">
        <v>0</v>
      </c>
      <c r="BU597" s="530">
        <v>0</v>
      </c>
      <c r="BV597" s="530">
        <v>0</v>
      </c>
      <c r="BW597" s="530">
        <v>0</v>
      </c>
      <c r="BX597" s="530">
        <v>0</v>
      </c>
      <c r="BY597" s="530">
        <v>19</v>
      </c>
      <c r="BZ597" s="530">
        <v>60</v>
      </c>
      <c r="CA597" s="530">
        <v>0</v>
      </c>
    </row>
    <row r="598" spans="1:79" s="477" customFormat="1">
      <c r="A598" s="477" t="s">
        <v>145</v>
      </c>
      <c r="B598" s="477" t="s">
        <v>1769</v>
      </c>
      <c r="C598" s="477">
        <v>2025</v>
      </c>
      <c r="D598" s="477" t="s">
        <v>1935</v>
      </c>
      <c r="E598" s="530">
        <v>243</v>
      </c>
      <c r="F598" s="530">
        <v>617</v>
      </c>
      <c r="G598" s="530">
        <v>161</v>
      </c>
      <c r="H598" s="530">
        <v>220</v>
      </c>
      <c r="I598" s="530">
        <v>57</v>
      </c>
      <c r="J598" s="530">
        <v>0</v>
      </c>
      <c r="K598" s="530">
        <v>0</v>
      </c>
      <c r="L598" s="530">
        <v>0</v>
      </c>
      <c r="M598" s="530">
        <v>0</v>
      </c>
      <c r="N598" s="530">
        <v>181</v>
      </c>
      <c r="O598" s="530">
        <v>3</v>
      </c>
      <c r="P598" s="530">
        <v>178</v>
      </c>
      <c r="Q598" s="530">
        <v>53</v>
      </c>
      <c r="R598" s="530">
        <v>12</v>
      </c>
      <c r="S598" s="530">
        <v>18</v>
      </c>
      <c r="T598" s="530">
        <v>18</v>
      </c>
      <c r="U598" s="530">
        <v>1</v>
      </c>
      <c r="V598" s="530">
        <v>1</v>
      </c>
      <c r="W598" s="530">
        <v>1</v>
      </c>
      <c r="X598" s="530">
        <v>1</v>
      </c>
      <c r="Y598" s="530">
        <v>52</v>
      </c>
      <c r="Z598" s="530">
        <v>11</v>
      </c>
      <c r="AA598" s="530">
        <v>17</v>
      </c>
      <c r="AB598" s="530">
        <v>17</v>
      </c>
      <c r="AC598" s="530">
        <v>281</v>
      </c>
      <c r="AD598" s="530">
        <v>54</v>
      </c>
      <c r="AE598" s="530">
        <v>104</v>
      </c>
      <c r="AF598" s="530">
        <v>110</v>
      </c>
      <c r="AG598" s="530">
        <v>105</v>
      </c>
      <c r="AH598" s="530">
        <v>20</v>
      </c>
      <c r="AI598" s="530">
        <v>34</v>
      </c>
      <c r="AJ598" s="530">
        <v>48</v>
      </c>
      <c r="AK598" s="530">
        <v>176</v>
      </c>
      <c r="AL598" s="530">
        <v>34</v>
      </c>
      <c r="AM598" s="530">
        <v>70</v>
      </c>
      <c r="AN598" s="530">
        <v>62</v>
      </c>
      <c r="AO598" s="530">
        <v>0</v>
      </c>
      <c r="AP598" s="530">
        <v>0</v>
      </c>
      <c r="AQ598" s="530">
        <v>0</v>
      </c>
      <c r="AR598" s="530">
        <v>0</v>
      </c>
      <c r="AS598" s="530">
        <v>0</v>
      </c>
      <c r="AT598" s="530">
        <v>0</v>
      </c>
      <c r="AU598" s="530">
        <v>0</v>
      </c>
      <c r="AV598" s="530">
        <v>0</v>
      </c>
      <c r="AW598" s="530">
        <v>0</v>
      </c>
      <c r="AX598" s="530">
        <v>0</v>
      </c>
      <c r="AY598" s="530">
        <v>0</v>
      </c>
      <c r="AZ598" s="530">
        <v>0</v>
      </c>
      <c r="BA598" s="530">
        <v>716</v>
      </c>
      <c r="BB598" s="530">
        <v>170</v>
      </c>
      <c r="BC598" s="530">
        <v>259</v>
      </c>
      <c r="BD598" s="530">
        <v>155</v>
      </c>
      <c r="BE598" s="530">
        <v>558</v>
      </c>
      <c r="BF598" s="530">
        <v>146</v>
      </c>
      <c r="BG598" s="530">
        <v>201</v>
      </c>
      <c r="BH598" s="530">
        <v>90</v>
      </c>
      <c r="BI598" s="530">
        <v>158</v>
      </c>
      <c r="BJ598" s="530">
        <v>24</v>
      </c>
      <c r="BK598" s="530">
        <v>58</v>
      </c>
      <c r="BL598" s="530">
        <v>65</v>
      </c>
      <c r="BM598" s="530">
        <v>0</v>
      </c>
      <c r="BN598" s="530">
        <v>0</v>
      </c>
      <c r="BO598" s="530">
        <v>0</v>
      </c>
      <c r="BP598" s="530">
        <v>0</v>
      </c>
      <c r="BQ598" s="530">
        <v>0</v>
      </c>
      <c r="BR598" s="530">
        <v>0</v>
      </c>
      <c r="BS598" s="530">
        <v>0</v>
      </c>
      <c r="BT598" s="530">
        <v>0</v>
      </c>
      <c r="BU598" s="530">
        <v>0</v>
      </c>
      <c r="BV598" s="530">
        <v>0</v>
      </c>
      <c r="BW598" s="530">
        <v>0</v>
      </c>
      <c r="BX598" s="530">
        <v>0</v>
      </c>
      <c r="BY598" s="530">
        <v>20</v>
      </c>
      <c r="BZ598" s="530">
        <v>63</v>
      </c>
      <c r="CA598" s="530">
        <v>0</v>
      </c>
    </row>
    <row r="599" spans="1:79" s="477" customFormat="1">
      <c r="A599" s="477" t="s">
        <v>145</v>
      </c>
      <c r="B599" s="477" t="s">
        <v>1769</v>
      </c>
      <c r="C599" s="477">
        <v>2026</v>
      </c>
      <c r="D599" s="477" t="s">
        <v>1935</v>
      </c>
      <c r="E599" s="530">
        <v>244</v>
      </c>
      <c r="F599" s="530">
        <v>623</v>
      </c>
      <c r="G599" s="530">
        <v>163</v>
      </c>
      <c r="H599" s="530">
        <v>222</v>
      </c>
      <c r="I599" s="530">
        <v>58</v>
      </c>
      <c r="J599" s="530">
        <v>0</v>
      </c>
      <c r="K599" s="530">
        <v>0</v>
      </c>
      <c r="L599" s="530">
        <v>0</v>
      </c>
      <c r="M599" s="530">
        <v>0</v>
      </c>
      <c r="N599" s="530">
        <v>178</v>
      </c>
      <c r="O599" s="530">
        <v>3</v>
      </c>
      <c r="P599" s="530">
        <v>175</v>
      </c>
      <c r="Q599" s="530">
        <v>53</v>
      </c>
      <c r="R599" s="530">
        <v>12</v>
      </c>
      <c r="S599" s="530">
        <v>18</v>
      </c>
      <c r="T599" s="530">
        <v>18</v>
      </c>
      <c r="U599" s="530">
        <v>1</v>
      </c>
      <c r="V599" s="530">
        <v>1</v>
      </c>
      <c r="W599" s="530">
        <v>1</v>
      </c>
      <c r="X599" s="530">
        <v>1</v>
      </c>
      <c r="Y599" s="530">
        <v>52</v>
      </c>
      <c r="Z599" s="530">
        <v>11</v>
      </c>
      <c r="AA599" s="530">
        <v>17</v>
      </c>
      <c r="AB599" s="530">
        <v>17</v>
      </c>
      <c r="AC599" s="530">
        <v>281</v>
      </c>
      <c r="AD599" s="530">
        <v>54</v>
      </c>
      <c r="AE599" s="530">
        <v>104</v>
      </c>
      <c r="AF599" s="530">
        <v>110</v>
      </c>
      <c r="AG599" s="530">
        <v>105</v>
      </c>
      <c r="AH599" s="530">
        <v>20</v>
      </c>
      <c r="AI599" s="530">
        <v>34</v>
      </c>
      <c r="AJ599" s="530">
        <v>48</v>
      </c>
      <c r="AK599" s="530">
        <v>176</v>
      </c>
      <c r="AL599" s="530">
        <v>34</v>
      </c>
      <c r="AM599" s="530">
        <v>70</v>
      </c>
      <c r="AN599" s="530">
        <v>62</v>
      </c>
      <c r="AO599" s="530">
        <v>0</v>
      </c>
      <c r="AP599" s="530">
        <v>0</v>
      </c>
      <c r="AQ599" s="530">
        <v>0</v>
      </c>
      <c r="AR599" s="530">
        <v>0</v>
      </c>
      <c r="AS599" s="530">
        <v>0</v>
      </c>
      <c r="AT599" s="530">
        <v>0</v>
      </c>
      <c r="AU599" s="530">
        <v>0</v>
      </c>
      <c r="AV599" s="530">
        <v>0</v>
      </c>
      <c r="AW599" s="530">
        <v>0</v>
      </c>
      <c r="AX599" s="530">
        <v>0</v>
      </c>
      <c r="AY599" s="530">
        <v>0</v>
      </c>
      <c r="AZ599" s="530">
        <v>0</v>
      </c>
      <c r="BA599" s="530">
        <v>716</v>
      </c>
      <c r="BB599" s="530">
        <v>170</v>
      </c>
      <c r="BC599" s="530">
        <v>259</v>
      </c>
      <c r="BD599" s="530">
        <v>155</v>
      </c>
      <c r="BE599" s="530">
        <v>558</v>
      </c>
      <c r="BF599" s="530">
        <v>146</v>
      </c>
      <c r="BG599" s="530">
        <v>201</v>
      </c>
      <c r="BH599" s="530">
        <v>90</v>
      </c>
      <c r="BI599" s="530">
        <v>158</v>
      </c>
      <c r="BJ599" s="530">
        <v>24</v>
      </c>
      <c r="BK599" s="530">
        <v>58</v>
      </c>
      <c r="BL599" s="530">
        <v>65</v>
      </c>
      <c r="BM599" s="530">
        <v>0</v>
      </c>
      <c r="BN599" s="530">
        <v>0</v>
      </c>
      <c r="BO599" s="530">
        <v>0</v>
      </c>
      <c r="BP599" s="530">
        <v>0</v>
      </c>
      <c r="BQ599" s="530">
        <v>0</v>
      </c>
      <c r="BR599" s="530">
        <v>0</v>
      </c>
      <c r="BS599" s="530">
        <v>0</v>
      </c>
      <c r="BT599" s="530">
        <v>0</v>
      </c>
      <c r="BU599" s="530">
        <v>0</v>
      </c>
      <c r="BV599" s="530">
        <v>0</v>
      </c>
      <c r="BW599" s="530">
        <v>0</v>
      </c>
      <c r="BX599" s="530">
        <v>0</v>
      </c>
      <c r="BY599" s="530">
        <v>20</v>
      </c>
      <c r="BZ599" s="530">
        <v>63</v>
      </c>
      <c r="CA599" s="530">
        <v>0</v>
      </c>
    </row>
    <row r="600" spans="1:79" s="477" customFormat="1">
      <c r="A600" s="477" t="s">
        <v>145</v>
      </c>
      <c r="B600" s="477" t="s">
        <v>1769</v>
      </c>
      <c r="C600" s="477">
        <v>2024</v>
      </c>
      <c r="D600" s="477" t="s">
        <v>1937</v>
      </c>
      <c r="E600" s="530">
        <f t="shared" ref="E600:AJ600" si="147">E597</f>
        <v>242</v>
      </c>
      <c r="F600" s="530">
        <f t="shared" si="147"/>
        <v>620</v>
      </c>
      <c r="G600" s="530">
        <f t="shared" si="147"/>
        <v>191</v>
      </c>
      <c r="H600" s="530">
        <f t="shared" si="147"/>
        <v>227</v>
      </c>
      <c r="I600" s="530">
        <f t="shared" si="147"/>
        <v>47</v>
      </c>
      <c r="J600" s="530">
        <f t="shared" si="147"/>
        <v>0</v>
      </c>
      <c r="K600" s="530">
        <f t="shared" si="147"/>
        <v>0</v>
      </c>
      <c r="L600" s="530">
        <f t="shared" si="147"/>
        <v>0</v>
      </c>
      <c r="M600" s="530">
        <f t="shared" si="147"/>
        <v>0</v>
      </c>
      <c r="N600" s="530">
        <f t="shared" si="147"/>
        <v>122</v>
      </c>
      <c r="O600" s="530">
        <f t="shared" si="147"/>
        <v>4</v>
      </c>
      <c r="P600" s="530">
        <f t="shared" si="147"/>
        <v>118</v>
      </c>
      <c r="Q600" s="530">
        <f t="shared" si="147"/>
        <v>259</v>
      </c>
      <c r="R600" s="530">
        <f t="shared" si="147"/>
        <v>60</v>
      </c>
      <c r="S600" s="530">
        <f t="shared" si="147"/>
        <v>90</v>
      </c>
      <c r="T600" s="530">
        <f t="shared" si="147"/>
        <v>88</v>
      </c>
      <c r="U600" s="530">
        <f t="shared" si="147"/>
        <v>8</v>
      </c>
      <c r="V600" s="530">
        <f t="shared" si="147"/>
        <v>4</v>
      </c>
      <c r="W600" s="530">
        <f t="shared" si="147"/>
        <v>4</v>
      </c>
      <c r="X600" s="530">
        <f t="shared" si="147"/>
        <v>6</v>
      </c>
      <c r="Y600" s="530">
        <f t="shared" si="147"/>
        <v>251</v>
      </c>
      <c r="Z600" s="530">
        <f t="shared" si="147"/>
        <v>56</v>
      </c>
      <c r="AA600" s="530">
        <f t="shared" si="147"/>
        <v>86</v>
      </c>
      <c r="AB600" s="530">
        <f t="shared" si="147"/>
        <v>82</v>
      </c>
      <c r="AC600" s="530">
        <f t="shared" si="147"/>
        <v>391</v>
      </c>
      <c r="AD600" s="530">
        <f t="shared" si="147"/>
        <v>99</v>
      </c>
      <c r="AE600" s="530">
        <f t="shared" si="147"/>
        <v>152</v>
      </c>
      <c r="AF600" s="530">
        <f t="shared" si="147"/>
        <v>149</v>
      </c>
      <c r="AG600" s="530">
        <f t="shared" si="147"/>
        <v>163</v>
      </c>
      <c r="AH600" s="530">
        <f t="shared" si="147"/>
        <v>56</v>
      </c>
      <c r="AI600" s="530">
        <f t="shared" si="147"/>
        <v>52</v>
      </c>
      <c r="AJ600" s="530">
        <f t="shared" si="147"/>
        <v>69</v>
      </c>
      <c r="AK600" s="530">
        <f t="shared" ref="AK600:BP600" si="148">AK597</f>
        <v>228</v>
      </c>
      <c r="AL600" s="530">
        <f t="shared" si="148"/>
        <v>43</v>
      </c>
      <c r="AM600" s="530">
        <f t="shared" si="148"/>
        <v>100</v>
      </c>
      <c r="AN600" s="530">
        <f t="shared" si="148"/>
        <v>80</v>
      </c>
      <c r="AO600" s="530">
        <f t="shared" si="148"/>
        <v>0</v>
      </c>
      <c r="AP600" s="530">
        <f t="shared" si="148"/>
        <v>0</v>
      </c>
      <c r="AQ600" s="530">
        <f t="shared" si="148"/>
        <v>0</v>
      </c>
      <c r="AR600" s="530">
        <f t="shared" si="148"/>
        <v>0</v>
      </c>
      <c r="AS600" s="530">
        <f t="shared" si="148"/>
        <v>0</v>
      </c>
      <c r="AT600" s="530">
        <f t="shared" si="148"/>
        <v>0</v>
      </c>
      <c r="AU600" s="530">
        <f t="shared" si="148"/>
        <v>0</v>
      </c>
      <c r="AV600" s="530">
        <f t="shared" si="148"/>
        <v>0</v>
      </c>
      <c r="AW600" s="530">
        <f t="shared" si="148"/>
        <v>0</v>
      </c>
      <c r="AX600" s="530">
        <f t="shared" si="148"/>
        <v>0</v>
      </c>
      <c r="AY600" s="530">
        <f t="shared" si="148"/>
        <v>0</v>
      </c>
      <c r="AZ600" s="530">
        <f t="shared" si="148"/>
        <v>0</v>
      </c>
      <c r="BA600" s="530">
        <f t="shared" si="148"/>
        <v>1112</v>
      </c>
      <c r="BB600" s="530">
        <f t="shared" si="148"/>
        <v>229</v>
      </c>
      <c r="BC600" s="530">
        <f t="shared" si="148"/>
        <v>415</v>
      </c>
      <c r="BD600" s="530">
        <f t="shared" si="148"/>
        <v>136</v>
      </c>
      <c r="BE600" s="530">
        <f t="shared" si="148"/>
        <v>954</v>
      </c>
      <c r="BF600" s="530">
        <f t="shared" si="148"/>
        <v>200</v>
      </c>
      <c r="BG600" s="530">
        <f t="shared" si="148"/>
        <v>356</v>
      </c>
      <c r="BH600" s="530">
        <f t="shared" si="148"/>
        <v>74</v>
      </c>
      <c r="BI600" s="530">
        <f t="shared" si="148"/>
        <v>158</v>
      </c>
      <c r="BJ600" s="530">
        <f t="shared" si="148"/>
        <v>29</v>
      </c>
      <c r="BK600" s="530">
        <f t="shared" si="148"/>
        <v>59</v>
      </c>
      <c r="BL600" s="530">
        <f t="shared" si="148"/>
        <v>62</v>
      </c>
      <c r="BM600" s="530">
        <f t="shared" si="148"/>
        <v>0</v>
      </c>
      <c r="BN600" s="530">
        <f t="shared" si="148"/>
        <v>0</v>
      </c>
      <c r="BO600" s="530">
        <f t="shared" si="148"/>
        <v>0</v>
      </c>
      <c r="BP600" s="530">
        <f t="shared" si="148"/>
        <v>0</v>
      </c>
      <c r="BQ600" s="530">
        <f t="shared" ref="BQ600:BX600" si="149">BQ597</f>
        <v>0</v>
      </c>
      <c r="BR600" s="530">
        <f t="shared" si="149"/>
        <v>0</v>
      </c>
      <c r="BS600" s="530">
        <f t="shared" si="149"/>
        <v>0</v>
      </c>
      <c r="BT600" s="530">
        <f t="shared" si="149"/>
        <v>0</v>
      </c>
      <c r="BU600" s="530">
        <f t="shared" si="149"/>
        <v>0</v>
      </c>
      <c r="BV600" s="530">
        <f t="shared" si="149"/>
        <v>0</v>
      </c>
      <c r="BW600" s="530">
        <f t="shared" si="149"/>
        <v>0</v>
      </c>
      <c r="BX600" s="530">
        <f t="shared" si="149"/>
        <v>0</v>
      </c>
      <c r="BY600" s="530">
        <f>IF(OR(BY596=0,BY596=""), BY597,IF(BY597&gt;(BY596*(1+Dash!$B$6)), BY596*(1+Dash!$B$6), IF(BY597&lt;(BY596*(1-Dash!$B$7)), BY596*(1-Dash!$B$7), BY597)))</f>
        <v>19</v>
      </c>
      <c r="BZ600" s="530">
        <f>IF(OR(BZ596=0,BZ596=""), BZ597,IF(BZ597&gt;(BZ596*(1+Dash!$B$6)), BZ596*(1+Dash!$B$6), IF(BZ597&lt;(BZ596*(1-Dash!$B$7)), BZ596*(1-Dash!$B$7), BZ597)))</f>
        <v>56.1</v>
      </c>
      <c r="CA600" s="530">
        <f>IF(OR(CA596=0,CA596=""), CA597,IF(CA597&gt;(CA596*(1+Dash!$B$6)), CA596*(1+Dash!$B$6), IF(CA597&lt;(CA596*(1-Dash!$B$7)), CA596*(1-Dash!$B$7), CA597)))</f>
        <v>0</v>
      </c>
    </row>
    <row r="601" spans="1:79" s="477" customFormat="1">
      <c r="A601" s="477" t="s">
        <v>145</v>
      </c>
      <c r="B601" s="477" t="s">
        <v>1769</v>
      </c>
      <c r="C601" s="477">
        <v>2025</v>
      </c>
      <c r="D601" s="477" t="s">
        <v>1937</v>
      </c>
      <c r="E601" s="530">
        <f>IF(OR(E597=0, E597=""), E598, IF(E598&gt;(E597*(1+Dash!$B$6)), E597*(1+Dash!$B$6), IF(E598&lt;(E597*(1-Dash!$B$7)), E597*(1-Dash!$B$7), E598)))</f>
        <v>243</v>
      </c>
      <c r="F601" s="530">
        <f>IF(OR(F597=0, F597=""), F598, IF(F598&gt;(F597*(1+Dash!$B$6)), F597*(1+Dash!$B$6), IF(F598&lt;(F597*(1-Dash!$B$7)), F597*(1-Dash!$B$7), F598)))</f>
        <v>617</v>
      </c>
      <c r="G601" s="530">
        <f>IF(OR(G597=0, G597=""), G598, IF(G598&gt;(G597*(1+Dash!$B$6)), G597*(1+Dash!$B$6), IF(G598&lt;(G597*(1-Dash!$B$7)), G597*(1-Dash!$B$7), G598)))</f>
        <v>181.45</v>
      </c>
      <c r="H601" s="530">
        <f>IF(OR(H597=0, H597=""), H598, IF(H598&gt;(H597*(1+Dash!$B$6)), H597*(1+Dash!$B$6), IF(H598&lt;(H597*(1-Dash!$B$7)), H597*(1-Dash!$B$7), H598)))</f>
        <v>220</v>
      </c>
      <c r="I601" s="530">
        <f>IF(OR(I597=0, I597=""), I598, IF(I598&gt;(I597*(1+Dash!$B$6)), I597*(1+Dash!$B$6), IF(I598&lt;(I597*(1-Dash!$B$7)), I597*(1-Dash!$B$7), I598)))</f>
        <v>51.7</v>
      </c>
      <c r="J601" s="530">
        <f>IF(OR(J597=0, J597=""), J598, IF(J598&gt;(J597*(1+Dash!$B$6)), J597*(1+Dash!$B$6), IF(J598&lt;(J597*(1-Dash!$B$7)), J597*(1-Dash!$B$7), J598)))</f>
        <v>0</v>
      </c>
      <c r="K601" s="530">
        <f>IF(OR(K597=0, K597=""), K598, IF(K598&gt;(K597*(1+Dash!$B$6)), K597*(1+Dash!$B$6), IF(K598&lt;(K597*(1-Dash!$B$7)), K597*(1-Dash!$B$7), K598)))</f>
        <v>0</v>
      </c>
      <c r="L601" s="530">
        <f>IF(OR(L597=0, L597=""), L598, IF(L598&gt;(L597*(1+Dash!$B$6)), L597*(1+Dash!$B$6), IF(L598&lt;(L597*(1-Dash!$B$7)), L597*(1-Dash!$B$7), L598)))</f>
        <v>0</v>
      </c>
      <c r="M601" s="530">
        <f>IF(OR(M597=0, M597=""), M598, IF(M598&gt;(M597*(1+Dash!$B$6)), M597*(1+Dash!$B$6), IF(M598&lt;(M597*(1-Dash!$B$7)), M597*(1-Dash!$B$7), M598)))</f>
        <v>0</v>
      </c>
      <c r="N601" s="530">
        <f>IF(OR(N597=0, N597=""), N598, IF(N598&gt;(N597*(1+Dash!$B$6)), N597*(1+Dash!$B$6), IF(N598&lt;(N597*(1-Dash!$B$7)), N597*(1-Dash!$B$7), N598)))</f>
        <v>134.20000000000002</v>
      </c>
      <c r="O601" s="530">
        <f>IF(OR(O597=0, O597=""), O598, IF(O598&gt;(O597*(1+Dash!$B$6)), O597*(1+Dash!$B$6), IF(O598&lt;(O597*(1-Dash!$B$7)), O597*(1-Dash!$B$7), O598)))</f>
        <v>3.8</v>
      </c>
      <c r="P601" s="530">
        <f>IF(OR(P597=0, P597=""), P598, IF(P598&gt;(P597*(1+Dash!$B$6)), P597*(1+Dash!$B$6), IF(P598&lt;(P597*(1-Dash!$B$7)), P597*(1-Dash!$B$7), P598)))</f>
        <v>129.80000000000001</v>
      </c>
      <c r="Q601" s="530">
        <f>IF(OR(Q597=0, Q597=""), Q598, IF(Q598&gt;(Q597*(1+Dash!$B$6)), Q597*(1+Dash!$B$6), IF(Q598&lt;(Q597*(1-Dash!$B$7)), Q597*(1-Dash!$B$7), Q598)))</f>
        <v>246.04999999999998</v>
      </c>
      <c r="R601" s="530">
        <f>IF(OR(R597=0, R597=""), R598, IF(R598&gt;(R597*(1+Dash!$B$6)), R597*(1+Dash!$B$6), IF(R598&lt;(R597*(1-Dash!$B$7)), R597*(1-Dash!$B$7), R598)))</f>
        <v>57</v>
      </c>
      <c r="S601" s="530">
        <f>IF(OR(S597=0, S597=""), S598, IF(S598&gt;(S597*(1+Dash!$B$6)), S597*(1+Dash!$B$6), IF(S598&lt;(S597*(1-Dash!$B$7)), S597*(1-Dash!$B$7), S598)))</f>
        <v>85.5</v>
      </c>
      <c r="T601" s="530">
        <f>IF(OR(T597=0, T597=""), T598, IF(T598&gt;(T597*(1+Dash!$B$6)), T597*(1+Dash!$B$6), IF(T598&lt;(T597*(1-Dash!$B$7)), T597*(1-Dash!$B$7), T598)))</f>
        <v>83.6</v>
      </c>
      <c r="U601" s="530">
        <f>IF(OR(U597=0, U597=""), U598, IF(U598&gt;(U597*(1+Dash!$B$6)), U597*(1+Dash!$B$6), IF(U598&lt;(U597*(1-Dash!$B$7)), U597*(1-Dash!$B$7), U598)))</f>
        <v>7.6</v>
      </c>
      <c r="V601" s="530">
        <f>IF(OR(V597=0, V597=""), V598, IF(V598&gt;(V597*(1+Dash!$B$6)), V597*(1+Dash!$B$6), IF(V598&lt;(V597*(1-Dash!$B$7)), V597*(1-Dash!$B$7), V598)))</f>
        <v>3.8</v>
      </c>
      <c r="W601" s="530">
        <f>IF(OR(W597=0, W597=""), W598, IF(W598&gt;(W597*(1+Dash!$B$6)), W597*(1+Dash!$B$6), IF(W598&lt;(W597*(1-Dash!$B$7)), W597*(1-Dash!$B$7), W598)))</f>
        <v>3.8</v>
      </c>
      <c r="X601" s="530">
        <f>IF(OR(X597=0, X597=""), X598, IF(X598&gt;(X597*(1+Dash!$B$6)), X597*(1+Dash!$B$6), IF(X598&lt;(X597*(1-Dash!$B$7)), X597*(1-Dash!$B$7), X598)))</f>
        <v>5.6999999999999993</v>
      </c>
      <c r="Y601" s="530">
        <f>IF(OR(Y597=0, Y597=""), Y598, IF(Y598&gt;(Y597*(1+Dash!$B$6)), Y597*(1+Dash!$B$6), IF(Y598&lt;(Y597*(1-Dash!$B$7)), Y597*(1-Dash!$B$7), Y598)))</f>
        <v>238.45</v>
      </c>
      <c r="Z601" s="530">
        <f>IF(OR(Z597=0, Z597=""), Z598, IF(Z598&gt;(Z597*(1+Dash!$B$6)), Z597*(1+Dash!$B$6), IF(Z598&lt;(Z597*(1-Dash!$B$7)), Z597*(1-Dash!$B$7), Z598)))</f>
        <v>53.199999999999996</v>
      </c>
      <c r="AA601" s="530">
        <f>IF(OR(AA597=0, AA597=""), AA598, IF(AA598&gt;(AA597*(1+Dash!$B$6)), AA597*(1+Dash!$B$6), IF(AA598&lt;(AA597*(1-Dash!$B$7)), AA597*(1-Dash!$B$7), AA598)))</f>
        <v>81.7</v>
      </c>
      <c r="AB601" s="530">
        <f>IF(OR(AB597=0, AB597=""), AB598, IF(AB598&gt;(AB597*(1+Dash!$B$6)), AB597*(1+Dash!$B$6), IF(AB598&lt;(AB597*(1-Dash!$B$7)), AB597*(1-Dash!$B$7), AB598)))</f>
        <v>77.899999999999991</v>
      </c>
      <c r="AC601" s="530">
        <f>IF(OR(AC597=0, AC597=""), AC598, IF(AC598&gt;(AC597*(1+Dash!$B$6)), AC597*(1+Dash!$B$6), IF(AC598&lt;(AC597*(1-Dash!$B$7)), AC597*(1-Dash!$B$7), AC598)))</f>
        <v>371.45</v>
      </c>
      <c r="AD601" s="530">
        <f>IF(OR(AD597=0, AD597=""), AD598, IF(AD598&gt;(AD597*(1+Dash!$B$6)), AD597*(1+Dash!$B$6), IF(AD598&lt;(AD597*(1-Dash!$B$7)), AD597*(1-Dash!$B$7), AD598)))</f>
        <v>94.05</v>
      </c>
      <c r="AE601" s="530">
        <f>IF(OR(AE597=0, AE597=""), AE598, IF(AE598&gt;(AE597*(1+Dash!$B$6)), AE597*(1+Dash!$B$6), IF(AE598&lt;(AE597*(1-Dash!$B$7)), AE597*(1-Dash!$B$7), AE598)))</f>
        <v>144.4</v>
      </c>
      <c r="AF601" s="530">
        <f>IF(OR(AF597=0, AF597=""), AF598, IF(AF598&gt;(AF597*(1+Dash!$B$6)), AF597*(1+Dash!$B$6), IF(AF598&lt;(AF597*(1-Dash!$B$7)), AF597*(1-Dash!$B$7), AF598)))</f>
        <v>141.54999999999998</v>
      </c>
      <c r="AG601" s="530">
        <f>IF(OR(AG597=0, AG597=""), AG598, IF(AG598&gt;(AG597*(1+Dash!$B$6)), AG597*(1+Dash!$B$6), IF(AG598&lt;(AG597*(1-Dash!$B$7)), AG597*(1-Dash!$B$7), AG598)))</f>
        <v>154.85</v>
      </c>
      <c r="AH601" s="530">
        <f>IF(OR(AH597=0, AH597=""), AH598, IF(AH598&gt;(AH597*(1+Dash!$B$6)), AH597*(1+Dash!$B$6), IF(AH598&lt;(AH597*(1-Dash!$B$7)), AH597*(1-Dash!$B$7), AH598)))</f>
        <v>53.199999999999996</v>
      </c>
      <c r="AI601" s="530">
        <f>IF(OR(AI597=0, AI597=""), AI598, IF(AI598&gt;(AI597*(1+Dash!$B$6)), AI597*(1+Dash!$B$6), IF(AI598&lt;(AI597*(1-Dash!$B$7)), AI597*(1-Dash!$B$7), AI598)))</f>
        <v>49.4</v>
      </c>
      <c r="AJ601" s="530">
        <f>IF(OR(AJ597=0, AJ597=""), AJ598, IF(AJ598&gt;(AJ597*(1+Dash!$B$6)), AJ597*(1+Dash!$B$6), IF(AJ598&lt;(AJ597*(1-Dash!$B$7)), AJ597*(1-Dash!$B$7), AJ598)))</f>
        <v>65.55</v>
      </c>
      <c r="AK601" s="530">
        <f>IF(OR(AK597=0, AK597=""), AK598, IF(AK598&gt;(AK597*(1+Dash!$B$6)), AK597*(1+Dash!$B$6), IF(AK598&lt;(AK597*(1-Dash!$B$7)), AK597*(1-Dash!$B$7), AK598)))</f>
        <v>216.6</v>
      </c>
      <c r="AL601" s="530">
        <f>IF(OR(AL597=0, AL597=""), AL598, IF(AL598&gt;(AL597*(1+Dash!$B$6)), AL597*(1+Dash!$B$6), IF(AL598&lt;(AL597*(1-Dash!$B$7)), AL597*(1-Dash!$B$7), AL598)))</f>
        <v>40.85</v>
      </c>
      <c r="AM601" s="530">
        <f>IF(OR(AM597=0, AM597=""), AM598, IF(AM598&gt;(AM597*(1+Dash!$B$6)), AM597*(1+Dash!$B$6), IF(AM598&lt;(AM597*(1-Dash!$B$7)), AM597*(1-Dash!$B$7), AM598)))</f>
        <v>95</v>
      </c>
      <c r="AN601" s="530">
        <f>IF(OR(AN597=0, AN597=""), AN598, IF(AN598&gt;(AN597*(1+Dash!$B$6)), AN597*(1+Dash!$B$6), IF(AN598&lt;(AN597*(1-Dash!$B$7)), AN597*(1-Dash!$B$7), AN598)))</f>
        <v>76</v>
      </c>
      <c r="AO601" s="530">
        <f>IF(OR(AO597=0, AO597=""), AO598, IF(AO598&gt;(AO597*(1+Dash!$B$6)), AO597*(1+Dash!$B$6), IF(AO598&lt;(AO597*(1-Dash!$B$7)), AO597*(1-Dash!$B$7), AO598)))</f>
        <v>0</v>
      </c>
      <c r="AP601" s="530">
        <f>IF(OR(AP597=0, AP597=""), AP598, IF(AP598&gt;(AP597*(1+Dash!$B$6)), AP597*(1+Dash!$B$6), IF(AP598&lt;(AP597*(1-Dash!$B$7)), AP597*(1-Dash!$B$7), AP598)))</f>
        <v>0</v>
      </c>
      <c r="AQ601" s="530">
        <f>IF(OR(AQ597=0, AQ597=""), AQ598, IF(AQ598&gt;(AQ597*(1+Dash!$B$6)), AQ597*(1+Dash!$B$6), IF(AQ598&lt;(AQ597*(1-Dash!$B$7)), AQ597*(1-Dash!$B$7), AQ598)))</f>
        <v>0</v>
      </c>
      <c r="AR601" s="530">
        <f>IF(OR(AR597=0, AR597=""), AR598, IF(AR598&gt;(AR597*(1+Dash!$B$6)), AR597*(1+Dash!$B$6), IF(AR598&lt;(AR597*(1-Dash!$B$7)), AR597*(1-Dash!$B$7), AR598)))</f>
        <v>0</v>
      </c>
      <c r="AS601" s="530">
        <f>IF(OR(AS597=0, AS597=""), AS598, IF(AS598&gt;(AS597*(1+Dash!$B$6)), AS597*(1+Dash!$B$6), IF(AS598&lt;(AS597*(1-Dash!$B$7)), AS597*(1-Dash!$B$7), AS598)))</f>
        <v>0</v>
      </c>
      <c r="AT601" s="530">
        <f>IF(OR(AT597=0, AT597=""), AT598, IF(AT598&gt;(AT597*(1+Dash!$B$6)), AT597*(1+Dash!$B$6), IF(AT598&lt;(AT597*(1-Dash!$B$7)), AT597*(1-Dash!$B$7), AT598)))</f>
        <v>0</v>
      </c>
      <c r="AU601" s="530">
        <f>IF(OR(AU597=0, AU597=""), AU598, IF(AU598&gt;(AU597*(1+Dash!$B$6)), AU597*(1+Dash!$B$6), IF(AU598&lt;(AU597*(1-Dash!$B$7)), AU597*(1-Dash!$B$7), AU598)))</f>
        <v>0</v>
      </c>
      <c r="AV601" s="530">
        <f>IF(OR(AV597=0, AV597=""), AV598, IF(AV598&gt;(AV597*(1+Dash!$B$6)), AV597*(1+Dash!$B$6), IF(AV598&lt;(AV597*(1-Dash!$B$7)), AV597*(1-Dash!$B$7), AV598)))</f>
        <v>0</v>
      </c>
      <c r="AW601" s="530">
        <f>IF(OR(AW597=0, AW597=""), AW598, IF(AW598&gt;(AW597*(1+Dash!$B$6)), AW597*(1+Dash!$B$6), IF(AW598&lt;(AW597*(1-Dash!$B$7)), AW597*(1-Dash!$B$7), AW598)))</f>
        <v>0</v>
      </c>
      <c r="AX601" s="530">
        <f>IF(OR(AX597=0, AX597=""), AX598, IF(AX598&gt;(AX597*(1+Dash!$B$6)), AX597*(1+Dash!$B$6), IF(AX598&lt;(AX597*(1-Dash!$B$7)), AX597*(1-Dash!$B$7), AX598)))</f>
        <v>0</v>
      </c>
      <c r="AY601" s="530">
        <f>IF(OR(AY597=0, AY597=""), AY598, IF(AY598&gt;(AY597*(1+Dash!$B$6)), AY597*(1+Dash!$B$6), IF(AY598&lt;(AY597*(1-Dash!$B$7)), AY597*(1-Dash!$B$7), AY598)))</f>
        <v>0</v>
      </c>
      <c r="AZ601" s="530">
        <f>IF(OR(AZ597=0, AZ597=""), AZ598, IF(AZ598&gt;(AZ597*(1+Dash!$B$6)), AZ597*(1+Dash!$B$6), IF(AZ598&lt;(AZ597*(1-Dash!$B$7)), AZ597*(1-Dash!$B$7), AZ598)))</f>
        <v>0</v>
      </c>
      <c r="BA601" s="530">
        <f>IF(OR(BA597=0, BA597=""), BA598, IF(BA598&gt;(BA597*(1+Dash!$B$6)), BA597*(1+Dash!$B$6), IF(BA598&lt;(BA597*(1-Dash!$B$7)), BA597*(1-Dash!$B$7), BA598)))</f>
        <v>1056.3999999999999</v>
      </c>
      <c r="BB601" s="530">
        <f>IF(OR(BB597=0, BB597=""), BB598, IF(BB598&gt;(BB597*(1+Dash!$B$6)), BB597*(1+Dash!$B$6), IF(BB598&lt;(BB597*(1-Dash!$B$7)), BB597*(1-Dash!$B$7), BB598)))</f>
        <v>217.54999999999998</v>
      </c>
      <c r="BC601" s="530">
        <f>IF(OR(BC597=0, BC597=""), BC598, IF(BC598&gt;(BC597*(1+Dash!$B$6)), BC597*(1+Dash!$B$6), IF(BC598&lt;(BC597*(1-Dash!$B$7)), BC597*(1-Dash!$B$7), BC598)))</f>
        <v>394.25</v>
      </c>
      <c r="BD601" s="530">
        <f>IF(OR(BD597=0, BD597=""), BD598, IF(BD598&gt;(BD597*(1+Dash!$B$6)), BD597*(1+Dash!$B$6), IF(BD598&lt;(BD597*(1-Dash!$B$7)), BD597*(1-Dash!$B$7), BD598)))</f>
        <v>149.60000000000002</v>
      </c>
      <c r="BE601" s="530">
        <f>IF(OR(BE597=0, BE597=""), BE598, IF(BE598&gt;(BE597*(1+Dash!$B$6)), BE597*(1+Dash!$B$6), IF(BE598&lt;(BE597*(1-Dash!$B$7)), BE597*(1-Dash!$B$7), BE598)))</f>
        <v>906.3</v>
      </c>
      <c r="BF601" s="530">
        <f>IF(OR(BF597=0, BF597=""), BF598, IF(BF598&gt;(BF597*(1+Dash!$B$6)), BF597*(1+Dash!$B$6), IF(BF598&lt;(BF597*(1-Dash!$B$7)), BF597*(1-Dash!$B$7), BF598)))</f>
        <v>190</v>
      </c>
      <c r="BG601" s="530">
        <f>IF(OR(BG597=0, BG597=""), BG598, IF(BG598&gt;(BG597*(1+Dash!$B$6)), BG597*(1+Dash!$B$6), IF(BG598&lt;(BG597*(1-Dash!$B$7)), BG597*(1-Dash!$B$7), BG598)))</f>
        <v>338.2</v>
      </c>
      <c r="BH601" s="530">
        <f>IF(OR(BH597=0, BH597=""), BH598, IF(BH598&gt;(BH597*(1+Dash!$B$6)), BH597*(1+Dash!$B$6), IF(BH598&lt;(BH597*(1-Dash!$B$7)), BH597*(1-Dash!$B$7), BH598)))</f>
        <v>81.400000000000006</v>
      </c>
      <c r="BI601" s="530">
        <f>IF(OR(BI597=0, BI597=""), BI598, IF(BI598&gt;(BI597*(1+Dash!$B$6)), BI597*(1+Dash!$B$6), IF(BI598&lt;(BI597*(1-Dash!$B$7)), BI597*(1-Dash!$B$7), BI598)))</f>
        <v>158</v>
      </c>
      <c r="BJ601" s="530">
        <f>IF(OR(BJ597=0, BJ597=""), BJ598, IF(BJ598&gt;(BJ597*(1+Dash!$B$6)), BJ597*(1+Dash!$B$6), IF(BJ598&lt;(BJ597*(1-Dash!$B$7)), BJ597*(1-Dash!$B$7), BJ598)))</f>
        <v>27.549999999999997</v>
      </c>
      <c r="BK601" s="530">
        <f>IF(OR(BK597=0, BK597=""), BK598, IF(BK598&gt;(BK597*(1+Dash!$B$6)), BK597*(1+Dash!$B$6), IF(BK598&lt;(BK597*(1-Dash!$B$7)), BK597*(1-Dash!$B$7), BK598)))</f>
        <v>58</v>
      </c>
      <c r="BL601" s="530">
        <f>IF(OR(BL597=0, BL597=""), BL598, IF(BL598&gt;(BL597*(1+Dash!$B$6)), BL597*(1+Dash!$B$6), IF(BL598&lt;(BL597*(1-Dash!$B$7)), BL597*(1-Dash!$B$7), BL598)))</f>
        <v>65</v>
      </c>
      <c r="BM601" s="530">
        <f>IF(OR(BM597=0, BM597=""), BM598, IF(BM598&gt;(BM597*(1+Dash!$B$6)), BM597*(1+Dash!$B$6), IF(BM598&lt;(BM597*(1-Dash!$B$7)), BM597*(1-Dash!$B$7), BM598)))</f>
        <v>0</v>
      </c>
      <c r="BN601" s="530">
        <f>IF(OR(BN597=0, BN597=""), BN598, IF(BN598&gt;(BN597*(1+Dash!$B$6)), BN597*(1+Dash!$B$6), IF(BN598&lt;(BN597*(1-Dash!$B$7)), BN597*(1-Dash!$B$7), BN598)))</f>
        <v>0</v>
      </c>
      <c r="BO601" s="530">
        <f>IF(OR(BO597=0, BO597=""), BO598, IF(BO598&gt;(BO597*(1+Dash!$B$6)), BO597*(1+Dash!$B$6), IF(BO598&lt;(BO597*(1-Dash!$B$7)), BO597*(1-Dash!$B$7), BO598)))</f>
        <v>0</v>
      </c>
      <c r="BP601" s="530">
        <f>IF(OR(BP597=0, BP597=""), BP598, IF(BP598&gt;(BP597*(1+Dash!$B$6)), BP597*(1+Dash!$B$6), IF(BP598&lt;(BP597*(1-Dash!$B$7)), BP597*(1-Dash!$B$7), BP598)))</f>
        <v>0</v>
      </c>
      <c r="BQ601" s="530">
        <f>IF(OR(BQ597=0, BQ597=""), BQ598, IF(BQ598&gt;(BQ597*(1+Dash!$B$6)), BQ597*(1+Dash!$B$6), IF(BQ598&lt;(BQ597*(1-Dash!$B$7)), BQ597*(1-Dash!$B$7), BQ598)))</f>
        <v>0</v>
      </c>
      <c r="BR601" s="530">
        <f>IF(OR(BR597=0, BR597=""), BR598, IF(BR598&gt;(BR597*(1+Dash!$B$6)), BR597*(1+Dash!$B$6), IF(BR598&lt;(BR597*(1-Dash!$B$7)), BR597*(1-Dash!$B$7), BR598)))</f>
        <v>0</v>
      </c>
      <c r="BS601" s="530">
        <f>IF(OR(BS597=0, BS597=""), BS598, IF(BS598&gt;(BS597*(1+Dash!$B$6)), BS597*(1+Dash!$B$6), IF(BS598&lt;(BS597*(1-Dash!$B$7)), BS597*(1-Dash!$B$7), BS598)))</f>
        <v>0</v>
      </c>
      <c r="BT601" s="530">
        <f>IF(OR(BT597=0, BT597=""), BT598, IF(BT598&gt;(BT597*(1+Dash!$B$6)), BT597*(1+Dash!$B$6), IF(BT598&lt;(BT597*(1-Dash!$B$7)), BT597*(1-Dash!$B$7), BT598)))</f>
        <v>0</v>
      </c>
      <c r="BU601" s="530">
        <f>IF(OR(BU597=0, BU597=""), BU598, IF(BU598&gt;(BU597*(1+Dash!$B$6)), BU597*(1+Dash!$B$6), IF(BU598&lt;(BU597*(1-Dash!$B$7)), BU597*(1-Dash!$B$7), BU598)))</f>
        <v>0</v>
      </c>
      <c r="BV601" s="530">
        <f>IF(OR(BV597=0, BV597=""), BV598, IF(BV598&gt;(BV597*(1+Dash!$B$6)), BV597*(1+Dash!$B$6), IF(BV598&lt;(BV597*(1-Dash!$B$7)), BV597*(1-Dash!$B$7), BV598)))</f>
        <v>0</v>
      </c>
      <c r="BW601" s="530">
        <f>IF(OR(BW597=0, BW597=""), BW598, IF(BW598&gt;(BW597*(1+Dash!$B$6)), BW597*(1+Dash!$B$6), IF(BW598&lt;(BW597*(1-Dash!$B$7)), BW597*(1-Dash!$B$7), BW598)))</f>
        <v>0</v>
      </c>
      <c r="BX601" s="530">
        <f>IF(OR(BX597=0, BX597=""), BX598, IF(BX598&gt;(BX597*(1+Dash!$B$6)), BX597*(1+Dash!$B$6), IF(BX598&lt;(BX597*(1-Dash!$B$7)), BX597*(1-Dash!$B$7), BX598)))</f>
        <v>0</v>
      </c>
      <c r="BY601" s="530">
        <f>IF(OR(BY597=0, BY597=""), BY598, IF(BY598&gt;(BY597*(1+Dash!$B$6)), BY597*(1+Dash!$B$6), IF(BY598&lt;(BY597*(1-Dash!$B$7)), BY597*(1-Dash!$B$7), BY598)))</f>
        <v>20</v>
      </c>
      <c r="BZ601" s="530">
        <f>IF(OR(BZ597=0, BZ597=""), BZ598, IF(BZ598&gt;(BZ597*(1+Dash!$B$6)), BZ597*(1+Dash!$B$6), IF(BZ598&lt;(BZ597*(1-Dash!$B$7)), BZ597*(1-Dash!$B$7), BZ598)))</f>
        <v>63</v>
      </c>
      <c r="CA601" s="530">
        <f>IF(OR(CA597=0, CA597=""), CA598, IF(CA598&gt;(CA597*(1+Dash!$B$6)), CA597*(1+Dash!$B$6), IF(CA598&lt;(CA597*(1-Dash!$B$7)), CA597*(1-Dash!$B$7), CA598)))</f>
        <v>0</v>
      </c>
    </row>
    <row r="602" spans="1:79" s="477" customFormat="1">
      <c r="A602" s="477" t="s">
        <v>145</v>
      </c>
      <c r="B602" s="477" t="s">
        <v>1769</v>
      </c>
      <c r="C602" s="477">
        <v>2026</v>
      </c>
      <c r="D602" s="477" t="s">
        <v>1937</v>
      </c>
      <c r="E602" s="530">
        <f>IF(E599&gt;(E601*(1+Dash!$B$6)), E601*(1+Dash!$B$6), IF(E599&lt;(E601*(1-Dash!$B$7)), E601*(1-Dash!$B$7), E599))</f>
        <v>244</v>
      </c>
      <c r="F602" s="530">
        <f>IF(F599&gt;(F601*(1+Dash!$B$6)), F601*(1+Dash!$B$6), IF(F599&lt;(F601*(1-Dash!$B$7)), F601*(1-Dash!$B$7), F599))</f>
        <v>623</v>
      </c>
      <c r="G602" s="530">
        <f>IF(G599&gt;(G601*(1+Dash!$B$6)), G601*(1+Dash!$B$6), IF(G599&lt;(G601*(1-Dash!$B$7)), G601*(1-Dash!$B$7), G599))</f>
        <v>172.37749999999997</v>
      </c>
      <c r="H602" s="530">
        <f>IF(H599&gt;(H601*(1+Dash!$B$6)), H601*(1+Dash!$B$6), IF(H599&lt;(H601*(1-Dash!$B$7)), H601*(1-Dash!$B$7), H599))</f>
        <v>222</v>
      </c>
      <c r="I602" s="530">
        <f>IF(I599&gt;(I601*(1+Dash!$B$6)), I601*(1+Dash!$B$6), IF(I599&lt;(I601*(1-Dash!$B$7)), I601*(1-Dash!$B$7), I599))</f>
        <v>56.870000000000005</v>
      </c>
      <c r="J602" s="530">
        <f>IF(J599&gt;(J601*(1+Dash!$B$6)), J601*(1+Dash!$B$6), IF(J599&lt;(J601*(1-Dash!$B$7)), J601*(1-Dash!$B$7), J599))</f>
        <v>0</v>
      </c>
      <c r="K602" s="530">
        <f>IF(K599&gt;(K601*(1+Dash!$B$6)), K601*(1+Dash!$B$6), IF(K599&lt;(K601*(1-Dash!$B$7)), K601*(1-Dash!$B$7), K599))</f>
        <v>0</v>
      </c>
      <c r="L602" s="530">
        <f>IF(L599&gt;(L601*(1+Dash!$B$6)), L601*(1+Dash!$B$6), IF(L599&lt;(L601*(1-Dash!$B$7)), L601*(1-Dash!$B$7), L599))</f>
        <v>0</v>
      </c>
      <c r="M602" s="530">
        <f>IF(M599&gt;(M601*(1+Dash!$B$6)), M601*(1+Dash!$B$6), IF(M599&lt;(M601*(1-Dash!$B$7)), M601*(1-Dash!$B$7), M599))</f>
        <v>0</v>
      </c>
      <c r="N602" s="530">
        <f>IF(N599&gt;(N601*(1+Dash!$B$6)), N601*(1+Dash!$B$6), IF(N599&lt;(N601*(1-Dash!$B$7)), N601*(1-Dash!$B$7), N599))</f>
        <v>147.62000000000003</v>
      </c>
      <c r="O602" s="530">
        <f>IF(O599&gt;(O601*(1+Dash!$B$6)), O601*(1+Dash!$B$6), IF(O599&lt;(O601*(1-Dash!$B$7)), O601*(1-Dash!$B$7), O599))</f>
        <v>3.61</v>
      </c>
      <c r="P602" s="530">
        <f>IF(P599&gt;(P601*(1+Dash!$B$6)), P601*(1+Dash!$B$6), IF(P599&lt;(P601*(1-Dash!$B$7)), P601*(1-Dash!$B$7), P599))</f>
        <v>142.78000000000003</v>
      </c>
      <c r="Q602" s="530">
        <f>IF(Q599&gt;(Q601*(1+Dash!$B$6)), Q601*(1+Dash!$B$6), IF(Q599&lt;(Q601*(1-Dash!$B$7)), Q601*(1-Dash!$B$7), Q599))</f>
        <v>233.74749999999997</v>
      </c>
      <c r="R602" s="530">
        <f>IF(R599&gt;(R601*(1+Dash!$B$6)), R601*(1+Dash!$B$6), IF(R599&lt;(R601*(1-Dash!$B$7)), R601*(1-Dash!$B$7), R599))</f>
        <v>54.15</v>
      </c>
      <c r="S602" s="530">
        <f>IF(S599&gt;(S601*(1+Dash!$B$6)), S601*(1+Dash!$B$6), IF(S599&lt;(S601*(1-Dash!$B$7)), S601*(1-Dash!$B$7), S599))</f>
        <v>81.224999999999994</v>
      </c>
      <c r="T602" s="530">
        <f>IF(T599&gt;(T601*(1+Dash!$B$6)), T601*(1+Dash!$B$6), IF(T599&lt;(T601*(1-Dash!$B$7)), T601*(1-Dash!$B$7), T599))</f>
        <v>79.419999999999987</v>
      </c>
      <c r="U602" s="530">
        <f>IF(U599&gt;(U601*(1+Dash!$B$6)), U601*(1+Dash!$B$6), IF(U599&lt;(U601*(1-Dash!$B$7)), U601*(1-Dash!$B$7), U599))</f>
        <v>7.22</v>
      </c>
      <c r="V602" s="530">
        <f>IF(V599&gt;(V601*(1+Dash!$B$6)), V601*(1+Dash!$B$6), IF(V599&lt;(V601*(1-Dash!$B$7)), V601*(1-Dash!$B$7), V599))</f>
        <v>3.61</v>
      </c>
      <c r="W602" s="530">
        <f>IF(W599&gt;(W601*(1+Dash!$B$6)), W601*(1+Dash!$B$6), IF(W599&lt;(W601*(1-Dash!$B$7)), W601*(1-Dash!$B$7), W599))</f>
        <v>3.61</v>
      </c>
      <c r="X602" s="530">
        <f>IF(X599&gt;(X601*(1+Dash!$B$6)), X601*(1+Dash!$B$6), IF(X599&lt;(X601*(1-Dash!$B$7)), X601*(1-Dash!$B$7), X599))</f>
        <v>5.4149999999999991</v>
      </c>
      <c r="Y602" s="530">
        <f>IF(Y599&gt;(Y601*(1+Dash!$B$6)), Y601*(1+Dash!$B$6), IF(Y599&lt;(Y601*(1-Dash!$B$7)), Y601*(1-Dash!$B$7), Y599))</f>
        <v>226.52749999999997</v>
      </c>
      <c r="Z602" s="530">
        <f>IF(Z599&gt;(Z601*(1+Dash!$B$6)), Z601*(1+Dash!$B$6), IF(Z599&lt;(Z601*(1-Dash!$B$7)), Z601*(1-Dash!$B$7), Z599))</f>
        <v>50.539999999999992</v>
      </c>
      <c r="AA602" s="530">
        <f>IF(AA599&gt;(AA601*(1+Dash!$B$6)), AA601*(1+Dash!$B$6), IF(AA599&lt;(AA601*(1-Dash!$B$7)), AA601*(1-Dash!$B$7), AA599))</f>
        <v>77.614999999999995</v>
      </c>
      <c r="AB602" s="530">
        <f>IF(AB599&gt;(AB601*(1+Dash!$B$6)), AB601*(1+Dash!$B$6), IF(AB599&lt;(AB601*(1-Dash!$B$7)), AB601*(1-Dash!$B$7), AB599))</f>
        <v>74.004999999999995</v>
      </c>
      <c r="AC602" s="530">
        <f>IF(AC599&gt;(AC601*(1+Dash!$B$6)), AC601*(1+Dash!$B$6), IF(AC599&lt;(AC601*(1-Dash!$B$7)), AC601*(1-Dash!$B$7), AC599))</f>
        <v>352.8775</v>
      </c>
      <c r="AD602" s="530">
        <f>IF(AD599&gt;(AD601*(1+Dash!$B$6)), AD601*(1+Dash!$B$6), IF(AD599&lt;(AD601*(1-Dash!$B$7)), AD601*(1-Dash!$B$7), AD599))</f>
        <v>89.347499999999997</v>
      </c>
      <c r="AE602" s="530">
        <f>IF(AE599&gt;(AE601*(1+Dash!$B$6)), AE601*(1+Dash!$B$6), IF(AE599&lt;(AE601*(1-Dash!$B$7)), AE601*(1-Dash!$B$7), AE599))</f>
        <v>137.18</v>
      </c>
      <c r="AF602" s="530">
        <f>IF(AF599&gt;(AF601*(1+Dash!$B$6)), AF601*(1+Dash!$B$6), IF(AF599&lt;(AF601*(1-Dash!$B$7)), AF601*(1-Dash!$B$7), AF599))</f>
        <v>134.47249999999997</v>
      </c>
      <c r="AG602" s="530">
        <f>IF(AG599&gt;(AG601*(1+Dash!$B$6)), AG601*(1+Dash!$B$6), IF(AG599&lt;(AG601*(1-Dash!$B$7)), AG601*(1-Dash!$B$7), AG599))</f>
        <v>147.10749999999999</v>
      </c>
      <c r="AH602" s="530">
        <f>IF(AH599&gt;(AH601*(1+Dash!$B$6)), AH601*(1+Dash!$B$6), IF(AH599&lt;(AH601*(1-Dash!$B$7)), AH601*(1-Dash!$B$7), AH599))</f>
        <v>50.539999999999992</v>
      </c>
      <c r="AI602" s="530">
        <f>IF(AI599&gt;(AI601*(1+Dash!$B$6)), AI601*(1+Dash!$B$6), IF(AI599&lt;(AI601*(1-Dash!$B$7)), AI601*(1-Dash!$B$7), AI599))</f>
        <v>46.93</v>
      </c>
      <c r="AJ602" s="530">
        <f>IF(AJ599&gt;(AJ601*(1+Dash!$B$6)), AJ601*(1+Dash!$B$6), IF(AJ599&lt;(AJ601*(1-Dash!$B$7)), AJ601*(1-Dash!$B$7), AJ599))</f>
        <v>62.272499999999994</v>
      </c>
      <c r="AK602" s="530">
        <f>IF(AK599&gt;(AK601*(1+Dash!$B$6)), AK601*(1+Dash!$B$6), IF(AK599&lt;(AK601*(1-Dash!$B$7)), AK601*(1-Dash!$B$7), AK599))</f>
        <v>205.76999999999998</v>
      </c>
      <c r="AL602" s="530">
        <f>IF(AL599&gt;(AL601*(1+Dash!$B$6)), AL601*(1+Dash!$B$6), IF(AL599&lt;(AL601*(1-Dash!$B$7)), AL601*(1-Dash!$B$7), AL599))</f>
        <v>38.807499999999997</v>
      </c>
      <c r="AM602" s="530">
        <f>IF(AM599&gt;(AM601*(1+Dash!$B$6)), AM601*(1+Dash!$B$6), IF(AM599&lt;(AM601*(1-Dash!$B$7)), AM601*(1-Dash!$B$7), AM599))</f>
        <v>90.25</v>
      </c>
      <c r="AN602" s="530">
        <f>IF(AN599&gt;(AN601*(1+Dash!$B$6)), AN601*(1+Dash!$B$6), IF(AN599&lt;(AN601*(1-Dash!$B$7)), AN601*(1-Dash!$B$7), AN599))</f>
        <v>72.2</v>
      </c>
      <c r="AO602" s="530">
        <f>IF(AO599&gt;(AO601*(1+Dash!$B$6)), AO601*(1+Dash!$B$6), IF(AO599&lt;(AO601*(1-Dash!$B$7)), AO601*(1-Dash!$B$7), AO599))</f>
        <v>0</v>
      </c>
      <c r="AP602" s="530">
        <f>IF(AP599&gt;(AP601*(1+Dash!$B$6)), AP601*(1+Dash!$B$6), IF(AP599&lt;(AP601*(1-Dash!$B$7)), AP601*(1-Dash!$B$7), AP599))</f>
        <v>0</v>
      </c>
      <c r="AQ602" s="530">
        <f>IF(AQ599&gt;(AQ601*(1+Dash!$B$6)), AQ601*(1+Dash!$B$6), IF(AQ599&lt;(AQ601*(1-Dash!$B$7)), AQ601*(1-Dash!$B$7), AQ599))</f>
        <v>0</v>
      </c>
      <c r="AR602" s="530">
        <f>IF(AR599&gt;(AR601*(1+Dash!$B$6)), AR601*(1+Dash!$B$6), IF(AR599&lt;(AR601*(1-Dash!$B$7)), AR601*(1-Dash!$B$7), AR599))</f>
        <v>0</v>
      </c>
      <c r="AS602" s="530">
        <f>IF(AS599&gt;(AS601*(1+Dash!$B$6)), AS601*(1+Dash!$B$6), IF(AS599&lt;(AS601*(1-Dash!$B$7)), AS601*(1-Dash!$B$7), AS599))</f>
        <v>0</v>
      </c>
      <c r="AT602" s="530">
        <f>IF(AT599&gt;(AT601*(1+Dash!$B$6)), AT601*(1+Dash!$B$6), IF(AT599&lt;(AT601*(1-Dash!$B$7)), AT601*(1-Dash!$B$7), AT599))</f>
        <v>0</v>
      </c>
      <c r="AU602" s="530">
        <f>IF(AU599&gt;(AU601*(1+Dash!$B$6)), AU601*(1+Dash!$B$6), IF(AU599&lt;(AU601*(1-Dash!$B$7)), AU601*(1-Dash!$B$7), AU599))</f>
        <v>0</v>
      </c>
      <c r="AV602" s="530">
        <f>IF(AV599&gt;(AV601*(1+Dash!$B$6)), AV601*(1+Dash!$B$6), IF(AV599&lt;(AV601*(1-Dash!$B$7)), AV601*(1-Dash!$B$7), AV599))</f>
        <v>0</v>
      </c>
      <c r="AW602" s="530">
        <f>IF(AW599&gt;(AW601*(1+Dash!$B$6)), AW601*(1+Dash!$B$6), IF(AW599&lt;(AW601*(1-Dash!$B$7)), AW601*(1-Dash!$B$7), AW599))</f>
        <v>0</v>
      </c>
      <c r="AX602" s="530">
        <f>IF(AX599&gt;(AX601*(1+Dash!$B$6)), AX601*(1+Dash!$B$6), IF(AX599&lt;(AX601*(1-Dash!$B$7)), AX601*(1-Dash!$B$7), AX599))</f>
        <v>0</v>
      </c>
      <c r="AY602" s="530">
        <f>IF(AY599&gt;(AY601*(1+Dash!$B$6)), AY601*(1+Dash!$B$6), IF(AY599&lt;(AY601*(1-Dash!$B$7)), AY601*(1-Dash!$B$7), AY599))</f>
        <v>0</v>
      </c>
      <c r="AZ602" s="530">
        <f>IF(AZ599&gt;(AZ601*(1+Dash!$B$6)), AZ601*(1+Dash!$B$6), IF(AZ599&lt;(AZ601*(1-Dash!$B$7)), AZ601*(1-Dash!$B$7), AZ599))</f>
        <v>0</v>
      </c>
      <c r="BA602" s="530">
        <f>IF(BA599&gt;(BA601*(1+Dash!$B$6)), BA601*(1+Dash!$B$6), IF(BA599&lt;(BA601*(1-Dash!$B$7)), BA601*(1-Dash!$B$7), BA599))</f>
        <v>1003.5799999999998</v>
      </c>
      <c r="BB602" s="530">
        <f>IF(BB599&gt;(BB601*(1+Dash!$B$6)), BB601*(1+Dash!$B$6), IF(BB599&lt;(BB601*(1-Dash!$B$7)), BB601*(1-Dash!$B$7), BB599))</f>
        <v>206.67249999999999</v>
      </c>
      <c r="BC602" s="530">
        <f>IF(BC599&gt;(BC601*(1+Dash!$B$6)), BC601*(1+Dash!$B$6), IF(BC599&lt;(BC601*(1-Dash!$B$7)), BC601*(1-Dash!$B$7), BC599))</f>
        <v>374.53749999999997</v>
      </c>
      <c r="BD602" s="530">
        <f>IF(BD599&gt;(BD601*(1+Dash!$B$6)), BD601*(1+Dash!$B$6), IF(BD599&lt;(BD601*(1-Dash!$B$7)), BD601*(1-Dash!$B$7), BD599))</f>
        <v>155</v>
      </c>
      <c r="BE602" s="530">
        <f>IF(BE599&gt;(BE601*(1+Dash!$B$6)), BE601*(1+Dash!$B$6), IF(BE599&lt;(BE601*(1-Dash!$B$7)), BE601*(1-Dash!$B$7), BE599))</f>
        <v>860.9849999999999</v>
      </c>
      <c r="BF602" s="530">
        <f>IF(BF599&gt;(BF601*(1+Dash!$B$6)), BF601*(1+Dash!$B$6), IF(BF599&lt;(BF601*(1-Dash!$B$7)), BF601*(1-Dash!$B$7), BF599))</f>
        <v>180.5</v>
      </c>
      <c r="BG602" s="530">
        <f>IF(BG599&gt;(BG601*(1+Dash!$B$6)), BG601*(1+Dash!$B$6), IF(BG599&lt;(BG601*(1-Dash!$B$7)), BG601*(1-Dash!$B$7), BG599))</f>
        <v>321.28999999999996</v>
      </c>
      <c r="BH602" s="530">
        <f>IF(BH599&gt;(BH601*(1+Dash!$B$6)), BH601*(1+Dash!$B$6), IF(BH599&lt;(BH601*(1-Dash!$B$7)), BH601*(1-Dash!$B$7), BH599))</f>
        <v>89.54000000000002</v>
      </c>
      <c r="BI602" s="530">
        <f>IF(BI599&gt;(BI601*(1+Dash!$B$6)), BI601*(1+Dash!$B$6), IF(BI599&lt;(BI601*(1-Dash!$B$7)), BI601*(1-Dash!$B$7), BI599))</f>
        <v>158</v>
      </c>
      <c r="BJ602" s="530">
        <f>IF(BJ599&gt;(BJ601*(1+Dash!$B$6)), BJ601*(1+Dash!$B$6), IF(BJ599&lt;(BJ601*(1-Dash!$B$7)), BJ601*(1-Dash!$B$7), BJ599))</f>
        <v>26.172499999999996</v>
      </c>
      <c r="BK602" s="530">
        <f>IF(BK599&gt;(BK601*(1+Dash!$B$6)), BK601*(1+Dash!$B$6), IF(BK599&lt;(BK601*(1-Dash!$B$7)), BK601*(1-Dash!$B$7), BK599))</f>
        <v>58</v>
      </c>
      <c r="BL602" s="530">
        <f>IF(BL599&gt;(BL601*(1+Dash!$B$6)), BL601*(1+Dash!$B$6), IF(BL599&lt;(BL601*(1-Dash!$B$7)), BL601*(1-Dash!$B$7), BL599))</f>
        <v>65</v>
      </c>
      <c r="BM602" s="530">
        <f>IF(BM599&gt;(BM601*(1+Dash!$B$6)), BM601*(1+Dash!$B$6), IF(BM599&lt;(BM601*(1-Dash!$B$7)), BM601*(1-Dash!$B$7), BM599))</f>
        <v>0</v>
      </c>
      <c r="BN602" s="530">
        <f>IF(BN599&gt;(BN601*(1+Dash!$B$6)), BN601*(1+Dash!$B$6), IF(BN599&lt;(BN601*(1-Dash!$B$7)), BN601*(1-Dash!$B$7), BN599))</f>
        <v>0</v>
      </c>
      <c r="BO602" s="530">
        <f>IF(BO599&gt;(BO601*(1+Dash!$B$6)), BO601*(1+Dash!$B$6), IF(BO599&lt;(BO601*(1-Dash!$B$7)), BO601*(1-Dash!$B$7), BO599))</f>
        <v>0</v>
      </c>
      <c r="BP602" s="530">
        <f>IF(BP599&gt;(BP601*(1+Dash!$B$6)), BP601*(1+Dash!$B$6), IF(BP599&lt;(BP601*(1-Dash!$B$7)), BP601*(1-Dash!$B$7), BP599))</f>
        <v>0</v>
      </c>
      <c r="BQ602" s="530">
        <f>IF(BQ599&gt;(BQ601*(1+Dash!$B$6)), BQ601*(1+Dash!$B$6), IF(BQ599&lt;(BQ601*(1-Dash!$B$7)), BQ601*(1-Dash!$B$7), BQ599))</f>
        <v>0</v>
      </c>
      <c r="BR602" s="530">
        <f>IF(BR599&gt;(BR601*(1+Dash!$B$6)), BR601*(1+Dash!$B$6), IF(BR599&lt;(BR601*(1-Dash!$B$7)), BR601*(1-Dash!$B$7), BR599))</f>
        <v>0</v>
      </c>
      <c r="BS602" s="530">
        <f>IF(BS599&gt;(BS601*(1+Dash!$B$6)), BS601*(1+Dash!$B$6), IF(BS599&lt;(BS601*(1-Dash!$B$7)), BS601*(1-Dash!$B$7), BS599))</f>
        <v>0</v>
      </c>
      <c r="BT602" s="530">
        <f>IF(BT599&gt;(BT601*(1+Dash!$B$6)), BT601*(1+Dash!$B$6), IF(BT599&lt;(BT601*(1-Dash!$B$7)), BT601*(1-Dash!$B$7), BT599))</f>
        <v>0</v>
      </c>
      <c r="BU602" s="530">
        <f>IF(BU599&gt;(BU601*(1+Dash!$B$6)), BU601*(1+Dash!$B$6), IF(BU599&lt;(BU601*(1-Dash!$B$7)), BU601*(1-Dash!$B$7), BU599))</f>
        <v>0</v>
      </c>
      <c r="BV602" s="530">
        <f>IF(BV599&gt;(BV601*(1+Dash!$B$6)), BV601*(1+Dash!$B$6), IF(BV599&lt;(BV601*(1-Dash!$B$7)), BV601*(1-Dash!$B$7), BV599))</f>
        <v>0</v>
      </c>
      <c r="BW602" s="530">
        <f>IF(BW599&gt;(BW601*(1+Dash!$B$6)), BW601*(1+Dash!$B$6), IF(BW599&lt;(BW601*(1-Dash!$B$7)), BW601*(1-Dash!$B$7), BW599))</f>
        <v>0</v>
      </c>
      <c r="BX602" s="530">
        <f>IF(BX599&gt;(BX601*(1+Dash!$B$6)), BX601*(1+Dash!$B$6), IF(BX599&lt;(BX601*(1-Dash!$B$7)), BX601*(1-Dash!$B$7), BX599))</f>
        <v>0</v>
      </c>
      <c r="BY602" s="530">
        <f>IF(BY599&gt;(BY601*(1+Dash!$B$6)), BY601*(1+Dash!$B$6), IF(BY599&lt;(BY601*(1-Dash!$B$7)), BY601*(1-Dash!$B$7), BY599))</f>
        <v>20</v>
      </c>
      <c r="BZ602" s="530">
        <f>IF(BZ599&gt;(BZ601*(1+Dash!$B$6)), BZ601*(1+Dash!$B$6), IF(BZ599&lt;(BZ601*(1-Dash!$B$7)), BZ601*(1-Dash!$B$7), BZ599))</f>
        <v>63</v>
      </c>
      <c r="CA602" s="530">
        <f>IF(CA599&gt;(CA601*(1+Dash!$B$6)), CA601*(1+Dash!$B$6), IF(CA599&lt;(CA601*(1-Dash!$B$7)), CA601*(1-Dash!$B$7), CA599))</f>
        <v>0</v>
      </c>
    </row>
  </sheetData>
  <sheetProtection algorithmName="SHA-512" hashValue="csqdxgULLx6rWpxGxKsDj+cdSdSXg1N9+JZSkiNFvOm1cQBBhKhc867mLW7r9VODBawJ5SY+KuKhydZtWD745g==" saltValue="Ps2ieR5/XViI7rr3+ZSIaA==" spinCount="100000" sheet="1" objects="1" scenarios="1" formatColumns="0"/>
  <autoFilter ref="A2:CA602" xr:uid="{B8F46C97-29BB-4AAD-8CB4-95C7FA7F9A24}"/>
  <mergeCells count="1">
    <mergeCell ref="A1:D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344E2-07CE-4AC2-8AC5-F1E95203361B}">
  <sheetPr>
    <tabColor theme="9" tint="-0.249977111117893"/>
  </sheetPr>
  <dimension ref="A1:CA502"/>
  <sheetViews>
    <sheetView workbookViewId="0">
      <pane xSplit="4" ySplit="2" topLeftCell="E3" activePane="bottomRight" state="frozen"/>
      <selection sqref="A1:Q1"/>
      <selection pane="topRight" sqref="A1:Q1"/>
      <selection pane="bottomLeft" sqref="A1:Q1"/>
      <selection pane="bottomRight" sqref="A1:D1"/>
    </sheetView>
  </sheetViews>
  <sheetFormatPr defaultRowHeight="15"/>
  <cols>
    <col min="2" max="2" width="12.85546875" customWidth="1"/>
    <col min="3" max="3" width="7.28515625" customWidth="1"/>
    <col min="4" max="4" width="8.5703125" customWidth="1"/>
    <col min="5" max="5" width="9.5703125" bestFit="1" customWidth="1"/>
    <col min="6" max="6" width="12.140625" customWidth="1"/>
    <col min="7" max="7" width="16" customWidth="1"/>
    <col min="8" max="8" width="16.28515625" customWidth="1"/>
    <col min="9" max="9" width="13.7109375" customWidth="1"/>
    <col min="10" max="10" width="14.42578125" customWidth="1"/>
    <col min="11" max="11" width="15.85546875" customWidth="1"/>
    <col min="12" max="12" width="16.85546875" customWidth="1"/>
    <col min="13" max="13" width="14.7109375" customWidth="1"/>
    <col min="14" max="15" width="13.42578125" customWidth="1"/>
    <col min="16" max="16" width="17.5703125" customWidth="1"/>
    <col min="17" max="18" width="14.5703125" customWidth="1"/>
    <col min="19" max="19" width="15.28515625" customWidth="1"/>
    <col min="20" max="21" width="15.42578125" customWidth="1"/>
    <col min="22" max="22" width="15.85546875" customWidth="1"/>
    <col min="23" max="23" width="16.28515625" customWidth="1"/>
    <col min="24" max="24" width="15.42578125" customWidth="1"/>
    <col min="25" max="25" width="15.85546875" customWidth="1"/>
    <col min="26" max="26" width="14.5703125" customWidth="1"/>
    <col min="27" max="27" width="15.28515625" customWidth="1"/>
    <col min="28" max="28" width="15.42578125" customWidth="1"/>
    <col min="29" max="29" width="12.42578125" customWidth="1"/>
    <col min="30" max="30" width="15.28515625" customWidth="1"/>
    <col min="31" max="31" width="16.140625" customWidth="1"/>
    <col min="32" max="32" width="15" customWidth="1"/>
    <col min="33" max="33" width="14.5703125" customWidth="1"/>
    <col min="34" max="34" width="16.5703125" customWidth="1"/>
    <col min="35" max="35" width="15.28515625" customWidth="1"/>
    <col min="36" max="36" width="14.7109375" customWidth="1"/>
    <col min="37" max="37" width="15.42578125" customWidth="1"/>
    <col min="38" max="38" width="15.7109375" customWidth="1"/>
    <col min="39" max="39" width="15.85546875" customWidth="1"/>
    <col min="40" max="40" width="15.140625" customWidth="1"/>
    <col min="41" max="41" width="14.5703125" customWidth="1"/>
    <col min="42" max="42" width="17.42578125" customWidth="1"/>
    <col min="43" max="43" width="14.85546875" customWidth="1"/>
    <col min="44" max="44" width="14.7109375" customWidth="1"/>
    <col min="45" max="45" width="14.42578125" customWidth="1"/>
    <col min="46" max="46" width="15.42578125" customWidth="1"/>
    <col min="47" max="47" width="14.7109375" customWidth="1"/>
    <col min="48" max="48" width="15" customWidth="1"/>
    <col min="49" max="49" width="14.42578125" customWidth="1"/>
    <col min="50" max="50" width="16" customWidth="1"/>
    <col min="51" max="51" width="14.7109375" customWidth="1"/>
    <col min="52" max="52" width="14.85546875" customWidth="1"/>
    <col min="53" max="53" width="13.7109375" customWidth="1"/>
    <col min="54" max="54" width="15.5703125" customWidth="1"/>
    <col min="55" max="55" width="15" customWidth="1"/>
    <col min="56" max="56" width="14.7109375" customWidth="1"/>
    <col min="57" max="57" width="14.42578125" customWidth="1"/>
    <col min="58" max="58" width="15" customWidth="1"/>
    <col min="59" max="59" width="15.7109375" customWidth="1"/>
    <col min="60" max="60" width="14.7109375" customWidth="1"/>
    <col min="61" max="61" width="14.28515625" customWidth="1"/>
    <col min="62" max="62" width="15.7109375" customWidth="1"/>
    <col min="63" max="63" width="15.85546875" customWidth="1"/>
    <col min="64" max="65" width="16.85546875" customWidth="1"/>
    <col min="66" max="66" width="15.140625" customWidth="1"/>
    <col min="67" max="67" width="14.85546875" customWidth="1"/>
    <col min="68" max="68" width="15.140625" customWidth="1"/>
    <col min="69" max="69" width="14.7109375" customWidth="1"/>
    <col min="70" max="70" width="16.140625" customWidth="1"/>
    <col min="71" max="71" width="15.140625" customWidth="1"/>
    <col min="72" max="72" width="15.5703125" customWidth="1"/>
    <col min="73" max="74" width="16.7109375" customWidth="1"/>
    <col min="75" max="75" width="15.7109375" customWidth="1"/>
    <col min="76" max="76" width="14.85546875" customWidth="1"/>
    <col min="77" max="77" width="15" customWidth="1"/>
    <col min="78" max="78" width="15.7109375" customWidth="1"/>
    <col min="79" max="79" width="16.42578125" customWidth="1"/>
  </cols>
  <sheetData>
    <row r="1" spans="1:79" ht="90">
      <c r="A1" s="693" t="s">
        <v>2353</v>
      </c>
      <c r="B1" s="693"/>
      <c r="C1" s="693"/>
      <c r="D1" s="694"/>
      <c r="E1" s="62" t="s">
        <v>11</v>
      </c>
      <c r="F1" s="61" t="s">
        <v>13</v>
      </c>
      <c r="G1" s="61" t="s">
        <v>13</v>
      </c>
      <c r="H1" s="61" t="s">
        <v>13</v>
      </c>
      <c r="I1" s="61" t="s">
        <v>13</v>
      </c>
      <c r="J1" s="62" t="s">
        <v>29</v>
      </c>
      <c r="K1" s="62" t="s">
        <v>29</v>
      </c>
      <c r="L1" s="62" t="s">
        <v>29</v>
      </c>
      <c r="M1" s="62" t="s">
        <v>29</v>
      </c>
      <c r="N1" s="61" t="s">
        <v>1931</v>
      </c>
      <c r="O1" s="61" t="s">
        <v>18</v>
      </c>
      <c r="P1" s="61" t="s">
        <v>1729</v>
      </c>
      <c r="Q1" s="62" t="s">
        <v>2303</v>
      </c>
      <c r="R1" s="62" t="s">
        <v>2303</v>
      </c>
      <c r="S1" s="62" t="s">
        <v>2303</v>
      </c>
      <c r="T1" s="62" t="s">
        <v>2303</v>
      </c>
      <c r="U1" s="62" t="s">
        <v>33</v>
      </c>
      <c r="V1" s="62" t="s">
        <v>33</v>
      </c>
      <c r="W1" s="62" t="s">
        <v>33</v>
      </c>
      <c r="X1" s="62" t="s">
        <v>33</v>
      </c>
      <c r="Y1" s="62" t="s">
        <v>1730</v>
      </c>
      <c r="Z1" s="62" t="s">
        <v>1730</v>
      </c>
      <c r="AA1" s="62" t="s">
        <v>1730</v>
      </c>
      <c r="AB1" s="62" t="s">
        <v>1730</v>
      </c>
      <c r="AC1" s="61" t="s">
        <v>2304</v>
      </c>
      <c r="AD1" s="61" t="s">
        <v>1980</v>
      </c>
      <c r="AE1" s="61" t="s">
        <v>2304</v>
      </c>
      <c r="AF1" s="61" t="s">
        <v>1980</v>
      </c>
      <c r="AG1" s="61" t="s">
        <v>1976</v>
      </c>
      <c r="AH1" s="61" t="s">
        <v>1974</v>
      </c>
      <c r="AI1" s="61" t="s">
        <v>1976</v>
      </c>
      <c r="AJ1" s="61" t="s">
        <v>1974</v>
      </c>
      <c r="AK1" s="62" t="s">
        <v>1979</v>
      </c>
      <c r="AL1" s="62" t="s">
        <v>1979</v>
      </c>
      <c r="AM1" s="62" t="s">
        <v>1979</v>
      </c>
      <c r="AN1" s="62" t="s">
        <v>1979</v>
      </c>
      <c r="AO1" s="61" t="s">
        <v>1901</v>
      </c>
      <c r="AP1" s="61" t="s">
        <v>1901</v>
      </c>
      <c r="AQ1" s="61" t="s">
        <v>1901</v>
      </c>
      <c r="AR1" s="61" t="s">
        <v>1901</v>
      </c>
      <c r="AS1" s="61" t="s">
        <v>27</v>
      </c>
      <c r="AT1" s="61" t="s">
        <v>27</v>
      </c>
      <c r="AU1" s="61" t="s">
        <v>27</v>
      </c>
      <c r="AV1" s="61" t="s">
        <v>27</v>
      </c>
      <c r="AW1" s="62" t="s">
        <v>1731</v>
      </c>
      <c r="AX1" s="62" t="s">
        <v>1731</v>
      </c>
      <c r="AY1" s="62" t="s">
        <v>1731</v>
      </c>
      <c r="AZ1" s="62" t="s">
        <v>1731</v>
      </c>
      <c r="BA1" s="61" t="s">
        <v>2305</v>
      </c>
      <c r="BB1" s="61" t="s">
        <v>2305</v>
      </c>
      <c r="BC1" s="61" t="s">
        <v>2305</v>
      </c>
      <c r="BD1" s="61" t="s">
        <v>2305</v>
      </c>
      <c r="BE1" s="61" t="s">
        <v>30</v>
      </c>
      <c r="BF1" s="61" t="s">
        <v>30</v>
      </c>
      <c r="BG1" s="61" t="s">
        <v>30</v>
      </c>
      <c r="BH1" s="61" t="s">
        <v>30</v>
      </c>
      <c r="BI1" s="62" t="s">
        <v>1732</v>
      </c>
      <c r="BJ1" s="62" t="s">
        <v>1732</v>
      </c>
      <c r="BK1" s="62" t="s">
        <v>1732</v>
      </c>
      <c r="BL1" s="62" t="s">
        <v>1732</v>
      </c>
      <c r="BM1" s="61" t="s">
        <v>1933</v>
      </c>
      <c r="BN1" s="61" t="s">
        <v>1933</v>
      </c>
      <c r="BO1" s="61" t="s">
        <v>1933</v>
      </c>
      <c r="BP1" s="61" t="s">
        <v>1933</v>
      </c>
      <c r="BQ1" s="61" t="s">
        <v>32</v>
      </c>
      <c r="BR1" s="61" t="s">
        <v>32</v>
      </c>
      <c r="BS1" s="61" t="s">
        <v>32</v>
      </c>
      <c r="BT1" s="61" t="s">
        <v>32</v>
      </c>
      <c r="BU1" s="62" t="s">
        <v>1733</v>
      </c>
      <c r="BV1" s="62" t="s">
        <v>1733</v>
      </c>
      <c r="BW1" s="62" t="s">
        <v>1733</v>
      </c>
      <c r="BX1" s="62" t="s">
        <v>1733</v>
      </c>
      <c r="BY1" s="61" t="s">
        <v>1904</v>
      </c>
      <c r="BZ1" s="61" t="s">
        <v>1903</v>
      </c>
      <c r="CA1" s="61" t="s">
        <v>1905</v>
      </c>
    </row>
    <row r="2" spans="1:79" ht="35.25" customHeight="1">
      <c r="A2" s="512" t="s">
        <v>1596</v>
      </c>
      <c r="B2" s="512" t="s">
        <v>41</v>
      </c>
      <c r="C2" s="512" t="s">
        <v>1862</v>
      </c>
      <c r="D2" s="512" t="s">
        <v>1930</v>
      </c>
      <c r="E2" s="35" t="s">
        <v>44</v>
      </c>
      <c r="F2" s="35" t="s">
        <v>44</v>
      </c>
      <c r="G2" s="35" t="s">
        <v>37</v>
      </c>
      <c r="H2" s="35" t="s">
        <v>38</v>
      </c>
      <c r="I2" s="35" t="s">
        <v>39</v>
      </c>
      <c r="J2" s="35" t="s">
        <v>44</v>
      </c>
      <c r="K2" s="35" t="s">
        <v>37</v>
      </c>
      <c r="L2" s="35" t="s">
        <v>38</v>
      </c>
      <c r="M2" s="35" t="s">
        <v>39</v>
      </c>
      <c r="N2" s="35" t="s">
        <v>44</v>
      </c>
      <c r="O2" s="35" t="s">
        <v>44</v>
      </c>
      <c r="P2" s="35" t="s">
        <v>44</v>
      </c>
      <c r="Q2" s="35" t="s">
        <v>44</v>
      </c>
      <c r="R2" s="35" t="s">
        <v>37</v>
      </c>
      <c r="S2" s="35" t="s">
        <v>38</v>
      </c>
      <c r="T2" s="35" t="s">
        <v>39</v>
      </c>
      <c r="U2" s="35" t="s">
        <v>44</v>
      </c>
      <c r="V2" s="35" t="s">
        <v>37</v>
      </c>
      <c r="W2" s="35" t="s">
        <v>38</v>
      </c>
      <c r="X2" s="35" t="s">
        <v>39</v>
      </c>
      <c r="Y2" s="35" t="s">
        <v>44</v>
      </c>
      <c r="Z2" s="35" t="s">
        <v>37</v>
      </c>
      <c r="AA2" s="35" t="s">
        <v>38</v>
      </c>
      <c r="AB2" s="35" t="s">
        <v>39</v>
      </c>
      <c r="AC2" s="35" t="s">
        <v>44</v>
      </c>
      <c r="AD2" s="35" t="s">
        <v>37</v>
      </c>
      <c r="AE2" s="35" t="s">
        <v>38</v>
      </c>
      <c r="AF2" s="35" t="s">
        <v>39</v>
      </c>
      <c r="AG2" s="35" t="s">
        <v>44</v>
      </c>
      <c r="AH2" s="35" t="s">
        <v>37</v>
      </c>
      <c r="AI2" s="35" t="s">
        <v>38</v>
      </c>
      <c r="AJ2" s="35" t="s">
        <v>39</v>
      </c>
      <c r="AK2" s="35" t="s">
        <v>44</v>
      </c>
      <c r="AL2" s="35" t="s">
        <v>37</v>
      </c>
      <c r="AM2" s="35" t="s">
        <v>38</v>
      </c>
      <c r="AN2" s="35" t="s">
        <v>39</v>
      </c>
      <c r="AO2" s="35" t="s">
        <v>44</v>
      </c>
      <c r="AP2" s="35" t="s">
        <v>37</v>
      </c>
      <c r="AQ2" s="35" t="s">
        <v>38</v>
      </c>
      <c r="AR2" s="35" t="s">
        <v>39</v>
      </c>
      <c r="AS2" s="35" t="s">
        <v>44</v>
      </c>
      <c r="AT2" s="35" t="s">
        <v>37</v>
      </c>
      <c r="AU2" s="35" t="s">
        <v>38</v>
      </c>
      <c r="AV2" s="35" t="s">
        <v>39</v>
      </c>
      <c r="AW2" s="35" t="s">
        <v>44</v>
      </c>
      <c r="AX2" s="35" t="s">
        <v>37</v>
      </c>
      <c r="AY2" s="35" t="s">
        <v>38</v>
      </c>
      <c r="AZ2" s="35" t="s">
        <v>39</v>
      </c>
      <c r="BA2" s="35" t="s">
        <v>44</v>
      </c>
      <c r="BB2" s="35" t="s">
        <v>37</v>
      </c>
      <c r="BC2" s="35" t="s">
        <v>38</v>
      </c>
      <c r="BD2" s="35" t="s">
        <v>39</v>
      </c>
      <c r="BE2" s="35" t="s">
        <v>44</v>
      </c>
      <c r="BF2" s="35" t="s">
        <v>37</v>
      </c>
      <c r="BG2" s="35" t="s">
        <v>38</v>
      </c>
      <c r="BH2" s="35" t="s">
        <v>39</v>
      </c>
      <c r="BI2" s="35" t="s">
        <v>44</v>
      </c>
      <c r="BJ2" s="35" t="s">
        <v>37</v>
      </c>
      <c r="BK2" s="35" t="s">
        <v>38</v>
      </c>
      <c r="BL2" s="35" t="s">
        <v>39</v>
      </c>
      <c r="BM2" s="35" t="s">
        <v>44</v>
      </c>
      <c r="BN2" s="35" t="s">
        <v>37</v>
      </c>
      <c r="BO2" s="35" t="s">
        <v>38</v>
      </c>
      <c r="BP2" s="35" t="s">
        <v>39</v>
      </c>
      <c r="BQ2" s="35" t="s">
        <v>44</v>
      </c>
      <c r="BR2" s="35" t="s">
        <v>37</v>
      </c>
      <c r="BS2" s="35" t="s">
        <v>38</v>
      </c>
      <c r="BT2" s="35" t="s">
        <v>39</v>
      </c>
      <c r="BU2" s="35" t="s">
        <v>44</v>
      </c>
      <c r="BV2" s="35" t="s">
        <v>37</v>
      </c>
      <c r="BW2" s="35" t="s">
        <v>38</v>
      </c>
      <c r="BX2" s="35" t="s">
        <v>39</v>
      </c>
      <c r="BY2" s="35" t="s">
        <v>44</v>
      </c>
      <c r="BZ2" s="35" t="s">
        <v>44</v>
      </c>
      <c r="CA2" s="35" t="s">
        <v>44</v>
      </c>
    </row>
    <row r="3" spans="1:79">
      <c r="A3" t="s">
        <v>45</v>
      </c>
      <c r="B3" t="s">
        <v>1908</v>
      </c>
      <c r="C3">
        <v>2018</v>
      </c>
      <c r="D3" t="s">
        <v>1934</v>
      </c>
      <c r="E3" s="450">
        <v>4233</v>
      </c>
      <c r="F3" s="450">
        <v>4827</v>
      </c>
      <c r="G3" s="450">
        <v>2131</v>
      </c>
      <c r="H3" s="450">
        <v>2365</v>
      </c>
      <c r="I3" s="450">
        <v>1230</v>
      </c>
      <c r="J3" s="450">
        <v>10</v>
      </c>
      <c r="K3" s="450">
        <v>4</v>
      </c>
      <c r="L3" s="450">
        <v>3</v>
      </c>
      <c r="M3" s="450">
        <v>0</v>
      </c>
      <c r="N3" s="450">
        <v>0</v>
      </c>
      <c r="O3" s="450">
        <v>0</v>
      </c>
      <c r="P3" s="450">
        <v>0</v>
      </c>
      <c r="Q3" s="450">
        <v>0</v>
      </c>
      <c r="R3" s="450">
        <v>0</v>
      </c>
      <c r="S3" s="450">
        <v>0</v>
      </c>
      <c r="T3" s="450">
        <v>0</v>
      </c>
      <c r="U3" s="450">
        <v>0</v>
      </c>
      <c r="V3" s="450">
        <v>0</v>
      </c>
      <c r="W3" s="450">
        <v>0</v>
      </c>
      <c r="X3" s="450">
        <v>0</v>
      </c>
      <c r="Y3" s="450">
        <v>0</v>
      </c>
      <c r="Z3" s="450">
        <v>0</v>
      </c>
      <c r="AA3" s="450">
        <v>0</v>
      </c>
      <c r="AB3" s="450">
        <v>0</v>
      </c>
      <c r="AC3" s="450">
        <v>1902</v>
      </c>
      <c r="AD3" s="450">
        <v>940</v>
      </c>
      <c r="AE3" s="450">
        <v>928</v>
      </c>
      <c r="AF3" s="450">
        <v>1016</v>
      </c>
      <c r="AG3" s="450">
        <v>869</v>
      </c>
      <c r="AH3" s="450">
        <v>419</v>
      </c>
      <c r="AI3" s="450">
        <v>421</v>
      </c>
      <c r="AJ3" s="450">
        <v>468</v>
      </c>
      <c r="AK3" s="450">
        <v>1033</v>
      </c>
      <c r="AL3" s="450">
        <v>521</v>
      </c>
      <c r="AM3" s="450">
        <v>507</v>
      </c>
      <c r="AN3" s="450">
        <v>548</v>
      </c>
      <c r="AO3" s="450">
        <v>3</v>
      </c>
      <c r="AP3" s="450">
        <v>2</v>
      </c>
      <c r="AQ3" s="450">
        <v>0</v>
      </c>
      <c r="AR3" s="450">
        <v>3</v>
      </c>
      <c r="AS3" s="450">
        <v>2</v>
      </c>
      <c r="AT3" s="450">
        <v>1</v>
      </c>
      <c r="AU3" s="450">
        <v>0</v>
      </c>
      <c r="AV3" s="450">
        <v>2</v>
      </c>
      <c r="AW3" s="450">
        <v>1</v>
      </c>
      <c r="AX3" s="450">
        <v>1</v>
      </c>
      <c r="AY3" s="450">
        <v>0</v>
      </c>
      <c r="AZ3" s="450">
        <v>1</v>
      </c>
      <c r="BA3" s="450">
        <v>8749</v>
      </c>
      <c r="BB3" s="450">
        <v>3827</v>
      </c>
      <c r="BC3" s="450">
        <v>4526</v>
      </c>
      <c r="BD3" s="450">
        <v>2911</v>
      </c>
      <c r="BE3" s="450">
        <v>7829</v>
      </c>
      <c r="BF3" s="450">
        <v>3451</v>
      </c>
      <c r="BG3" s="450">
        <v>4040</v>
      </c>
      <c r="BH3" s="450">
        <v>2383</v>
      </c>
      <c r="BI3" s="450">
        <v>920</v>
      </c>
      <c r="BJ3" s="450">
        <v>376</v>
      </c>
      <c r="BK3" s="450">
        <v>486</v>
      </c>
      <c r="BL3" s="450">
        <v>528</v>
      </c>
      <c r="BM3" s="450">
        <v>0</v>
      </c>
      <c r="BN3" s="450">
        <v>0</v>
      </c>
      <c r="BO3" s="450">
        <v>0</v>
      </c>
      <c r="BP3" s="450">
        <v>0</v>
      </c>
      <c r="BQ3" s="450">
        <v>0</v>
      </c>
      <c r="BR3" s="450">
        <v>0</v>
      </c>
      <c r="BS3" s="450">
        <v>0</v>
      </c>
      <c r="BT3" s="450">
        <v>0</v>
      </c>
      <c r="BU3" s="450">
        <v>0</v>
      </c>
      <c r="BV3" s="450">
        <v>0</v>
      </c>
      <c r="BW3" s="450">
        <v>0</v>
      </c>
      <c r="BX3" s="450">
        <v>0</v>
      </c>
      <c r="BY3" s="450">
        <v>35</v>
      </c>
      <c r="BZ3" s="450">
        <v>238</v>
      </c>
      <c r="CA3" s="450">
        <v>0</v>
      </c>
    </row>
    <row r="4" spans="1:79">
      <c r="A4" s="543" t="s">
        <v>45</v>
      </c>
      <c r="B4" s="543" t="s">
        <v>1908</v>
      </c>
      <c r="C4" s="543">
        <v>2019</v>
      </c>
      <c r="D4" s="543" t="s">
        <v>1934</v>
      </c>
      <c r="E4" s="544">
        <v>4035</v>
      </c>
      <c r="F4" s="544">
        <v>4890</v>
      </c>
      <c r="G4" s="544">
        <v>2249</v>
      </c>
      <c r="H4" s="544">
        <v>2274</v>
      </c>
      <c r="I4" s="544">
        <v>1109</v>
      </c>
      <c r="J4" s="544">
        <v>9</v>
      </c>
      <c r="K4" s="544">
        <v>4</v>
      </c>
      <c r="L4" s="544">
        <v>2</v>
      </c>
      <c r="M4" s="544">
        <v>0</v>
      </c>
      <c r="N4" s="544">
        <v>0</v>
      </c>
      <c r="O4" s="544">
        <v>0</v>
      </c>
      <c r="P4" s="544">
        <v>0</v>
      </c>
      <c r="Q4" s="544">
        <v>0</v>
      </c>
      <c r="R4" s="544">
        <v>0</v>
      </c>
      <c r="S4" s="544">
        <v>0</v>
      </c>
      <c r="T4" s="544">
        <v>0</v>
      </c>
      <c r="U4" s="544">
        <v>0</v>
      </c>
      <c r="V4" s="544">
        <v>0</v>
      </c>
      <c r="W4" s="544">
        <v>0</v>
      </c>
      <c r="X4" s="544">
        <v>0</v>
      </c>
      <c r="Y4" s="544">
        <v>0</v>
      </c>
      <c r="Z4" s="544">
        <v>0</v>
      </c>
      <c r="AA4" s="544">
        <v>0</v>
      </c>
      <c r="AB4" s="544">
        <v>0</v>
      </c>
      <c r="AC4" s="544">
        <v>2393</v>
      </c>
      <c r="AD4" s="544">
        <v>1145</v>
      </c>
      <c r="AE4" s="544">
        <v>1205</v>
      </c>
      <c r="AF4" s="544">
        <v>1287</v>
      </c>
      <c r="AG4" s="544">
        <v>1004</v>
      </c>
      <c r="AH4" s="544">
        <v>539</v>
      </c>
      <c r="AI4" s="544">
        <v>488</v>
      </c>
      <c r="AJ4" s="544">
        <v>570</v>
      </c>
      <c r="AK4" s="544">
        <v>1389</v>
      </c>
      <c r="AL4" s="544">
        <v>606</v>
      </c>
      <c r="AM4" s="544">
        <v>717</v>
      </c>
      <c r="AN4" s="544">
        <v>717</v>
      </c>
      <c r="AO4" s="544">
        <v>8</v>
      </c>
      <c r="AP4" s="544">
        <v>5</v>
      </c>
      <c r="AQ4" s="544">
        <v>6</v>
      </c>
      <c r="AR4" s="544">
        <v>6</v>
      </c>
      <c r="AS4" s="544">
        <v>7</v>
      </c>
      <c r="AT4" s="544">
        <v>4</v>
      </c>
      <c r="AU4" s="544">
        <v>6</v>
      </c>
      <c r="AV4" s="544">
        <v>6</v>
      </c>
      <c r="AW4" s="544">
        <v>1</v>
      </c>
      <c r="AX4" s="544">
        <v>1</v>
      </c>
      <c r="AY4" s="544">
        <v>0</v>
      </c>
      <c r="AZ4" s="544">
        <v>0</v>
      </c>
      <c r="BA4" s="544">
        <v>9213</v>
      </c>
      <c r="BB4" s="544">
        <v>4209</v>
      </c>
      <c r="BC4" s="544">
        <v>4805</v>
      </c>
      <c r="BD4" s="544">
        <v>3230</v>
      </c>
      <c r="BE4" s="544">
        <v>8280</v>
      </c>
      <c r="BF4" s="544">
        <v>3863</v>
      </c>
      <c r="BG4" s="544">
        <v>4321</v>
      </c>
      <c r="BH4" s="544">
        <v>2691</v>
      </c>
      <c r="BI4" s="544">
        <v>933</v>
      </c>
      <c r="BJ4" s="544">
        <v>346</v>
      </c>
      <c r="BK4" s="544">
        <v>484</v>
      </c>
      <c r="BL4" s="544">
        <v>539</v>
      </c>
      <c r="BM4" s="544">
        <v>0</v>
      </c>
      <c r="BN4" s="544">
        <v>0</v>
      </c>
      <c r="BO4" s="544">
        <v>0</v>
      </c>
      <c r="BP4" s="544">
        <v>0</v>
      </c>
      <c r="BQ4" s="544">
        <v>0</v>
      </c>
      <c r="BR4" s="544">
        <v>0</v>
      </c>
      <c r="BS4" s="544">
        <v>0</v>
      </c>
      <c r="BT4" s="544">
        <v>0</v>
      </c>
      <c r="BU4" s="544">
        <v>0</v>
      </c>
      <c r="BV4" s="544">
        <v>0</v>
      </c>
      <c r="BW4" s="544">
        <v>0</v>
      </c>
      <c r="BX4" s="544">
        <v>0</v>
      </c>
      <c r="BY4" s="544">
        <v>38</v>
      </c>
      <c r="BZ4" s="544">
        <v>296</v>
      </c>
      <c r="CA4" s="544">
        <v>0</v>
      </c>
    </row>
    <row r="5" spans="1:79">
      <c r="A5" t="s">
        <v>45</v>
      </c>
      <c r="B5" t="s">
        <v>1908</v>
      </c>
      <c r="C5">
        <v>2020</v>
      </c>
      <c r="D5" t="s">
        <v>1934</v>
      </c>
      <c r="E5" s="450">
        <v>3664</v>
      </c>
      <c r="F5" s="450">
        <v>5018</v>
      </c>
      <c r="G5" s="450">
        <v>2315</v>
      </c>
      <c r="H5" s="450">
        <v>2261</v>
      </c>
      <c r="I5" s="450">
        <v>1101</v>
      </c>
      <c r="J5" s="450">
        <v>12</v>
      </c>
      <c r="K5" s="450">
        <v>3</v>
      </c>
      <c r="L5" s="450">
        <v>7</v>
      </c>
      <c r="M5" s="450">
        <v>0</v>
      </c>
      <c r="N5" s="450">
        <v>0</v>
      </c>
      <c r="O5" s="450">
        <v>0</v>
      </c>
      <c r="P5" s="450">
        <v>0</v>
      </c>
      <c r="Q5" s="450">
        <v>424</v>
      </c>
      <c r="R5" s="450">
        <v>0</v>
      </c>
      <c r="S5" s="450">
        <v>0</v>
      </c>
      <c r="T5" s="450">
        <v>0</v>
      </c>
      <c r="U5" s="450">
        <v>39</v>
      </c>
      <c r="V5" s="450">
        <v>0</v>
      </c>
      <c r="W5" s="450">
        <v>0</v>
      </c>
      <c r="X5" s="450">
        <v>0</v>
      </c>
      <c r="Y5" s="450">
        <v>385</v>
      </c>
      <c r="Z5" s="450">
        <v>0</v>
      </c>
      <c r="AA5" s="450">
        <v>0</v>
      </c>
      <c r="AB5" s="450">
        <v>0</v>
      </c>
      <c r="AC5" s="450">
        <v>1930</v>
      </c>
      <c r="AD5" s="450">
        <v>979</v>
      </c>
      <c r="AE5" s="450">
        <v>996</v>
      </c>
      <c r="AF5" s="450">
        <v>940</v>
      </c>
      <c r="AG5" s="450">
        <v>850</v>
      </c>
      <c r="AH5" s="450">
        <v>444</v>
      </c>
      <c r="AI5" s="450">
        <v>477</v>
      </c>
      <c r="AJ5" s="450">
        <v>481</v>
      </c>
      <c r="AK5" s="450">
        <v>1080</v>
      </c>
      <c r="AL5" s="450">
        <v>535</v>
      </c>
      <c r="AM5" s="450">
        <v>519</v>
      </c>
      <c r="AN5" s="450">
        <v>459</v>
      </c>
      <c r="AO5" s="450">
        <v>8</v>
      </c>
      <c r="AP5" s="450">
        <v>3</v>
      </c>
      <c r="AQ5" s="450">
        <v>4</v>
      </c>
      <c r="AR5" s="450">
        <v>7</v>
      </c>
      <c r="AS5" s="450">
        <v>5</v>
      </c>
      <c r="AT5" s="450">
        <v>1</v>
      </c>
      <c r="AU5" s="450">
        <v>2</v>
      </c>
      <c r="AV5" s="450">
        <v>5</v>
      </c>
      <c r="AW5" s="450">
        <v>3</v>
      </c>
      <c r="AX5" s="450">
        <v>2</v>
      </c>
      <c r="AY5" s="450">
        <v>2</v>
      </c>
      <c r="AZ5" s="450">
        <v>2</v>
      </c>
      <c r="BA5" s="450">
        <v>9690</v>
      </c>
      <c r="BB5" s="450">
        <v>4151</v>
      </c>
      <c r="BC5" s="450">
        <v>4666</v>
      </c>
      <c r="BD5" s="450">
        <v>2959</v>
      </c>
      <c r="BE5" s="450">
        <v>8866</v>
      </c>
      <c r="BF5" s="450">
        <v>3830</v>
      </c>
      <c r="BG5" s="450">
        <v>4232</v>
      </c>
      <c r="BH5" s="450">
        <v>2483</v>
      </c>
      <c r="BI5" s="450">
        <v>824</v>
      </c>
      <c r="BJ5" s="450">
        <v>321</v>
      </c>
      <c r="BK5" s="450">
        <v>434</v>
      </c>
      <c r="BL5" s="450">
        <v>476</v>
      </c>
      <c r="BM5" s="450">
        <v>0</v>
      </c>
      <c r="BN5" s="450">
        <v>0</v>
      </c>
      <c r="BO5" s="450">
        <v>0</v>
      </c>
      <c r="BP5" s="450">
        <v>0</v>
      </c>
      <c r="BQ5" s="450">
        <v>0</v>
      </c>
      <c r="BR5" s="450">
        <v>0</v>
      </c>
      <c r="BS5" s="450">
        <v>0</v>
      </c>
      <c r="BT5" s="450">
        <v>0</v>
      </c>
      <c r="BU5" s="450">
        <v>0</v>
      </c>
      <c r="BV5" s="450">
        <v>0</v>
      </c>
      <c r="BW5" s="450">
        <v>0</v>
      </c>
      <c r="BX5" s="450">
        <v>0</v>
      </c>
      <c r="BY5" s="450">
        <v>17</v>
      </c>
      <c r="BZ5" s="450">
        <v>306</v>
      </c>
      <c r="CA5" s="450">
        <v>0</v>
      </c>
    </row>
    <row r="6" spans="1:79">
      <c r="A6" s="543" t="s">
        <v>45</v>
      </c>
      <c r="B6" s="543" t="s">
        <v>1908</v>
      </c>
      <c r="C6" s="543">
        <v>2021</v>
      </c>
      <c r="D6" s="543" t="s">
        <v>1934</v>
      </c>
      <c r="E6" s="544">
        <v>3722</v>
      </c>
      <c r="F6" s="544">
        <v>5143</v>
      </c>
      <c r="G6" s="544">
        <v>2399</v>
      </c>
      <c r="H6" s="544">
        <v>2345</v>
      </c>
      <c r="I6" s="544">
        <v>1174</v>
      </c>
      <c r="J6" s="544">
        <v>10</v>
      </c>
      <c r="K6" s="544">
        <v>3</v>
      </c>
      <c r="L6" s="544">
        <v>5</v>
      </c>
      <c r="M6" s="544">
        <v>0</v>
      </c>
      <c r="N6" s="544">
        <v>0</v>
      </c>
      <c r="O6" s="544">
        <v>0</v>
      </c>
      <c r="P6" s="544">
        <v>0</v>
      </c>
      <c r="Q6" s="544">
        <v>632</v>
      </c>
      <c r="R6" s="544">
        <v>0</v>
      </c>
      <c r="S6" s="544">
        <v>0</v>
      </c>
      <c r="T6" s="544">
        <v>0</v>
      </c>
      <c r="U6" s="544">
        <v>61</v>
      </c>
      <c r="V6" s="544">
        <v>0</v>
      </c>
      <c r="W6" s="544">
        <v>0</v>
      </c>
      <c r="X6" s="544">
        <v>0</v>
      </c>
      <c r="Y6" s="544">
        <v>571</v>
      </c>
      <c r="Z6" s="544">
        <v>0</v>
      </c>
      <c r="AA6" s="544">
        <v>0</v>
      </c>
      <c r="AB6" s="544">
        <v>0</v>
      </c>
      <c r="AC6" s="544">
        <v>1840</v>
      </c>
      <c r="AD6" s="544">
        <v>926</v>
      </c>
      <c r="AE6" s="544">
        <v>950</v>
      </c>
      <c r="AF6" s="544">
        <v>940</v>
      </c>
      <c r="AG6" s="544">
        <v>795</v>
      </c>
      <c r="AH6" s="544">
        <v>439</v>
      </c>
      <c r="AI6" s="544">
        <v>437</v>
      </c>
      <c r="AJ6" s="544">
        <v>474</v>
      </c>
      <c r="AK6" s="544">
        <v>1045</v>
      </c>
      <c r="AL6" s="544">
        <v>487</v>
      </c>
      <c r="AM6" s="544">
        <v>513</v>
      </c>
      <c r="AN6" s="544">
        <v>466</v>
      </c>
      <c r="AO6" s="544">
        <v>11</v>
      </c>
      <c r="AP6" s="544">
        <v>3</v>
      </c>
      <c r="AQ6" s="544">
        <v>4</v>
      </c>
      <c r="AR6" s="544">
        <v>10</v>
      </c>
      <c r="AS6" s="544">
        <v>2</v>
      </c>
      <c r="AT6" s="544">
        <v>0</v>
      </c>
      <c r="AU6" s="544">
        <v>0</v>
      </c>
      <c r="AV6" s="544">
        <v>2</v>
      </c>
      <c r="AW6" s="544">
        <v>9</v>
      </c>
      <c r="AX6" s="544">
        <v>3</v>
      </c>
      <c r="AY6" s="544">
        <v>4</v>
      </c>
      <c r="AZ6" s="544">
        <v>8</v>
      </c>
      <c r="BA6" s="544">
        <v>8810</v>
      </c>
      <c r="BB6" s="544">
        <v>4057</v>
      </c>
      <c r="BC6" s="544">
        <v>4424</v>
      </c>
      <c r="BD6" s="544">
        <v>2883</v>
      </c>
      <c r="BE6" s="544">
        <v>7921</v>
      </c>
      <c r="BF6" s="544">
        <v>3708</v>
      </c>
      <c r="BG6" s="544">
        <v>3956</v>
      </c>
      <c r="BH6" s="544">
        <v>2366</v>
      </c>
      <c r="BI6" s="544">
        <v>889</v>
      </c>
      <c r="BJ6" s="544">
        <v>349</v>
      </c>
      <c r="BK6" s="544">
        <v>468</v>
      </c>
      <c r="BL6" s="544">
        <v>517</v>
      </c>
      <c r="BM6" s="544">
        <v>0</v>
      </c>
      <c r="BN6" s="544">
        <v>0</v>
      </c>
      <c r="BO6" s="544">
        <v>0</v>
      </c>
      <c r="BP6" s="544">
        <v>0</v>
      </c>
      <c r="BQ6" s="544">
        <v>0</v>
      </c>
      <c r="BR6" s="544">
        <v>0</v>
      </c>
      <c r="BS6" s="544">
        <v>0</v>
      </c>
      <c r="BT6" s="544">
        <v>0</v>
      </c>
      <c r="BU6" s="544">
        <v>0</v>
      </c>
      <c r="BV6" s="544">
        <v>0</v>
      </c>
      <c r="BW6" s="544">
        <v>0</v>
      </c>
      <c r="BX6" s="544">
        <v>0</v>
      </c>
      <c r="BY6" s="544">
        <v>41</v>
      </c>
      <c r="BZ6" s="544">
        <v>479</v>
      </c>
      <c r="CA6" s="544">
        <v>0</v>
      </c>
    </row>
    <row r="7" spans="1:79">
      <c r="A7" t="s">
        <v>45</v>
      </c>
      <c r="B7" t="s">
        <v>1908</v>
      </c>
      <c r="C7">
        <v>2022</v>
      </c>
      <c r="D7" t="s">
        <v>1934</v>
      </c>
      <c r="E7" s="450">
        <v>3563</v>
      </c>
      <c r="F7" s="450">
        <v>4547</v>
      </c>
      <c r="G7" s="450">
        <v>2151</v>
      </c>
      <c r="H7" s="450">
        <v>2048</v>
      </c>
      <c r="I7" s="450">
        <v>1033</v>
      </c>
      <c r="J7" s="450">
        <v>17</v>
      </c>
      <c r="K7" s="450">
        <v>7</v>
      </c>
      <c r="L7" s="450">
        <v>5</v>
      </c>
      <c r="M7" s="450">
        <v>0</v>
      </c>
      <c r="N7" s="450">
        <v>0</v>
      </c>
      <c r="O7" s="450">
        <v>0</v>
      </c>
      <c r="P7" s="450">
        <v>0</v>
      </c>
      <c r="Q7" s="450">
        <v>605</v>
      </c>
      <c r="R7" s="450">
        <v>0</v>
      </c>
      <c r="S7" s="450">
        <v>0</v>
      </c>
      <c r="T7" s="450">
        <v>0</v>
      </c>
      <c r="U7" s="450">
        <v>66</v>
      </c>
      <c r="V7" s="450">
        <v>0</v>
      </c>
      <c r="W7" s="450">
        <v>0</v>
      </c>
      <c r="X7" s="450">
        <v>0</v>
      </c>
      <c r="Y7" s="450">
        <v>539</v>
      </c>
      <c r="Z7" s="450">
        <v>0</v>
      </c>
      <c r="AA7" s="450">
        <v>0</v>
      </c>
      <c r="AB7" s="450">
        <v>0</v>
      </c>
      <c r="AC7" s="450">
        <v>2012</v>
      </c>
      <c r="AD7" s="450">
        <v>983</v>
      </c>
      <c r="AE7" s="450">
        <v>1092</v>
      </c>
      <c r="AF7" s="450">
        <v>985</v>
      </c>
      <c r="AG7" s="450">
        <v>858</v>
      </c>
      <c r="AH7" s="450">
        <v>440</v>
      </c>
      <c r="AI7" s="450">
        <v>466</v>
      </c>
      <c r="AJ7" s="450">
        <v>459</v>
      </c>
      <c r="AK7" s="450">
        <v>1154</v>
      </c>
      <c r="AL7" s="450">
        <v>543</v>
      </c>
      <c r="AM7" s="450">
        <v>626</v>
      </c>
      <c r="AN7" s="450">
        <v>526</v>
      </c>
      <c r="AO7" s="450">
        <v>16</v>
      </c>
      <c r="AP7" s="450">
        <v>2</v>
      </c>
      <c r="AQ7" s="450">
        <v>11</v>
      </c>
      <c r="AR7" s="450">
        <v>15</v>
      </c>
      <c r="AS7" s="450">
        <v>0</v>
      </c>
      <c r="AT7" s="450">
        <v>0</v>
      </c>
      <c r="AU7" s="450">
        <v>0</v>
      </c>
      <c r="AV7" s="450">
        <v>0</v>
      </c>
      <c r="AW7" s="450">
        <v>16</v>
      </c>
      <c r="AX7" s="450">
        <v>2</v>
      </c>
      <c r="AY7" s="450">
        <v>11</v>
      </c>
      <c r="AZ7" s="450">
        <v>15</v>
      </c>
      <c r="BA7" s="450">
        <v>8732</v>
      </c>
      <c r="BB7" s="450">
        <v>4059</v>
      </c>
      <c r="BC7" s="450">
        <v>4368</v>
      </c>
      <c r="BD7" s="450">
        <v>2830</v>
      </c>
      <c r="BE7" s="450">
        <v>7762</v>
      </c>
      <c r="BF7" s="450">
        <v>3670</v>
      </c>
      <c r="BG7" s="450">
        <v>3835</v>
      </c>
      <c r="BH7" s="450">
        <v>2250</v>
      </c>
      <c r="BI7" s="450">
        <v>970</v>
      </c>
      <c r="BJ7" s="450">
        <v>389</v>
      </c>
      <c r="BK7" s="450">
        <v>533</v>
      </c>
      <c r="BL7" s="450">
        <v>580</v>
      </c>
      <c r="BM7" s="450">
        <v>20</v>
      </c>
      <c r="BN7" s="450">
        <v>1</v>
      </c>
      <c r="BO7" s="450">
        <v>6</v>
      </c>
      <c r="BP7" s="450">
        <v>14</v>
      </c>
      <c r="BQ7" s="450">
        <v>0</v>
      </c>
      <c r="BR7" s="450">
        <v>0</v>
      </c>
      <c r="BS7" s="450">
        <v>0</v>
      </c>
      <c r="BT7" s="450">
        <v>0</v>
      </c>
      <c r="BU7" s="450">
        <v>20</v>
      </c>
      <c r="BV7" s="450">
        <v>1</v>
      </c>
      <c r="BW7" s="450">
        <v>6</v>
      </c>
      <c r="BX7" s="450">
        <v>14</v>
      </c>
      <c r="BY7" s="450">
        <v>60</v>
      </c>
      <c r="BZ7" s="450">
        <v>589</v>
      </c>
      <c r="CA7" s="450">
        <v>0</v>
      </c>
    </row>
    <row r="8" spans="1:79">
      <c r="A8" s="543" t="s">
        <v>45</v>
      </c>
      <c r="B8" s="543" t="s">
        <v>1908</v>
      </c>
      <c r="C8" s="543">
        <v>2023</v>
      </c>
      <c r="D8" s="543" t="s">
        <v>1934</v>
      </c>
      <c r="E8" s="544">
        <v>3249</v>
      </c>
      <c r="F8" s="544">
        <v>4462</v>
      </c>
      <c r="G8" s="544">
        <v>2193</v>
      </c>
      <c r="H8" s="544">
        <v>1984</v>
      </c>
      <c r="I8" s="544">
        <v>959</v>
      </c>
      <c r="J8" s="544">
        <v>20</v>
      </c>
      <c r="K8" s="544">
        <v>5</v>
      </c>
      <c r="L8" s="544">
        <v>4</v>
      </c>
      <c r="M8" s="544">
        <v>0</v>
      </c>
      <c r="N8" s="544">
        <v>388</v>
      </c>
      <c r="O8" s="544">
        <v>18</v>
      </c>
      <c r="P8" s="544">
        <v>370</v>
      </c>
      <c r="Q8" s="544">
        <v>647</v>
      </c>
      <c r="R8" s="544">
        <v>299</v>
      </c>
      <c r="S8" s="544">
        <v>323</v>
      </c>
      <c r="T8" s="544">
        <v>345</v>
      </c>
      <c r="U8" s="544">
        <v>85</v>
      </c>
      <c r="V8" s="544">
        <v>37</v>
      </c>
      <c r="W8" s="544">
        <v>40</v>
      </c>
      <c r="X8" s="544">
        <v>31</v>
      </c>
      <c r="Y8" s="544">
        <v>562</v>
      </c>
      <c r="Z8" s="544">
        <v>262</v>
      </c>
      <c r="AA8" s="544">
        <v>283</v>
      </c>
      <c r="AB8" s="544">
        <v>314</v>
      </c>
      <c r="AC8" s="544">
        <v>2193</v>
      </c>
      <c r="AD8" s="544">
        <v>1077</v>
      </c>
      <c r="AE8" s="544">
        <v>1167</v>
      </c>
      <c r="AF8" s="544">
        <v>955</v>
      </c>
      <c r="AG8" s="544">
        <v>928</v>
      </c>
      <c r="AH8" s="544">
        <v>487</v>
      </c>
      <c r="AI8" s="544">
        <v>482</v>
      </c>
      <c r="AJ8" s="544">
        <v>421</v>
      </c>
      <c r="AK8" s="544">
        <v>1265</v>
      </c>
      <c r="AL8" s="544">
        <v>590</v>
      </c>
      <c r="AM8" s="544">
        <v>685</v>
      </c>
      <c r="AN8" s="544">
        <v>534</v>
      </c>
      <c r="AO8" s="544">
        <v>13</v>
      </c>
      <c r="AP8" s="544">
        <v>3</v>
      </c>
      <c r="AQ8" s="544">
        <v>5</v>
      </c>
      <c r="AR8" s="544">
        <v>9</v>
      </c>
      <c r="AS8" s="544">
        <v>0</v>
      </c>
      <c r="AT8" s="544">
        <v>0</v>
      </c>
      <c r="AU8" s="544">
        <v>0</v>
      </c>
      <c r="AV8" s="544">
        <v>0</v>
      </c>
      <c r="AW8" s="544">
        <v>13</v>
      </c>
      <c r="AX8" s="544">
        <v>3</v>
      </c>
      <c r="AY8" s="544">
        <v>5</v>
      </c>
      <c r="AZ8" s="544">
        <v>9</v>
      </c>
      <c r="BA8" s="544">
        <v>8078</v>
      </c>
      <c r="BB8" s="544">
        <v>3666</v>
      </c>
      <c r="BC8" s="544">
        <v>4055</v>
      </c>
      <c r="BD8" s="544">
        <v>2518</v>
      </c>
      <c r="BE8" s="544">
        <v>7110</v>
      </c>
      <c r="BF8" s="544">
        <v>3302</v>
      </c>
      <c r="BG8" s="544">
        <v>3553</v>
      </c>
      <c r="BH8" s="544">
        <v>2002</v>
      </c>
      <c r="BI8" s="544">
        <v>968</v>
      </c>
      <c r="BJ8" s="544">
        <v>364</v>
      </c>
      <c r="BK8" s="544">
        <v>502</v>
      </c>
      <c r="BL8" s="544">
        <v>516</v>
      </c>
      <c r="BM8" s="544">
        <v>23</v>
      </c>
      <c r="BN8" s="544">
        <v>1</v>
      </c>
      <c r="BO8" s="544">
        <v>5</v>
      </c>
      <c r="BP8" s="544">
        <v>16</v>
      </c>
      <c r="BQ8" s="544">
        <v>0</v>
      </c>
      <c r="BR8" s="544">
        <v>0</v>
      </c>
      <c r="BS8" s="544">
        <v>0</v>
      </c>
      <c r="BT8" s="544">
        <v>0</v>
      </c>
      <c r="BU8" s="544">
        <v>23</v>
      </c>
      <c r="BV8" s="544">
        <v>1</v>
      </c>
      <c r="BW8" s="544">
        <v>5</v>
      </c>
      <c r="BX8" s="544">
        <v>16</v>
      </c>
      <c r="BY8" s="544">
        <v>48</v>
      </c>
      <c r="BZ8" s="544">
        <v>560</v>
      </c>
      <c r="CA8" s="544">
        <v>0</v>
      </c>
    </row>
    <row r="9" spans="1:79">
      <c r="A9" t="s">
        <v>45</v>
      </c>
      <c r="B9" t="s">
        <v>1908</v>
      </c>
      <c r="C9">
        <v>2024</v>
      </c>
      <c r="D9" t="s">
        <v>1934</v>
      </c>
      <c r="E9" s="450">
        <v>3675</v>
      </c>
      <c r="F9" s="450">
        <v>4289</v>
      </c>
      <c r="G9" s="450">
        <v>2039</v>
      </c>
      <c r="H9" s="450">
        <v>1921</v>
      </c>
      <c r="I9" s="450">
        <v>901</v>
      </c>
      <c r="J9" s="450">
        <v>17</v>
      </c>
      <c r="K9" s="450">
        <v>10</v>
      </c>
      <c r="L9" s="450">
        <v>4</v>
      </c>
      <c r="M9" s="450">
        <v>0</v>
      </c>
      <c r="N9" s="450">
        <v>514</v>
      </c>
      <c r="O9" s="450">
        <v>58</v>
      </c>
      <c r="P9" s="450">
        <v>456</v>
      </c>
      <c r="Q9" s="450">
        <v>861</v>
      </c>
      <c r="R9" s="450">
        <v>412</v>
      </c>
      <c r="S9" s="450">
        <v>391</v>
      </c>
      <c r="T9" s="450">
        <v>358</v>
      </c>
      <c r="U9" s="450">
        <v>284</v>
      </c>
      <c r="V9" s="450">
        <v>150</v>
      </c>
      <c r="W9" s="450">
        <v>141</v>
      </c>
      <c r="X9" s="450">
        <v>93</v>
      </c>
      <c r="Y9" s="450">
        <v>577</v>
      </c>
      <c r="Z9" s="450">
        <v>262</v>
      </c>
      <c r="AA9" s="450">
        <v>250</v>
      </c>
      <c r="AB9" s="450">
        <v>265</v>
      </c>
      <c r="AC9" s="450">
        <v>2627</v>
      </c>
      <c r="AD9" s="450">
        <v>1426</v>
      </c>
      <c r="AE9" s="450">
        <v>1380</v>
      </c>
      <c r="AF9" s="450">
        <v>1134</v>
      </c>
      <c r="AG9" s="450">
        <v>1275</v>
      </c>
      <c r="AH9" s="450">
        <v>714</v>
      </c>
      <c r="AI9" s="450">
        <v>656</v>
      </c>
      <c r="AJ9" s="450">
        <v>414</v>
      </c>
      <c r="AK9" s="450">
        <v>1352</v>
      </c>
      <c r="AL9" s="450">
        <v>712</v>
      </c>
      <c r="AM9" s="450">
        <v>724</v>
      </c>
      <c r="AN9" s="450">
        <v>720</v>
      </c>
      <c r="AO9" s="450">
        <v>11</v>
      </c>
      <c r="AP9" s="450">
        <v>2</v>
      </c>
      <c r="AQ9" s="450">
        <v>4</v>
      </c>
      <c r="AR9" s="450">
        <v>10</v>
      </c>
      <c r="AS9" s="450">
        <v>1</v>
      </c>
      <c r="AT9" s="450">
        <v>0</v>
      </c>
      <c r="AU9" s="450">
        <v>1</v>
      </c>
      <c r="AV9" s="450">
        <v>1</v>
      </c>
      <c r="AW9" s="450">
        <v>10</v>
      </c>
      <c r="AX9" s="450">
        <v>2</v>
      </c>
      <c r="AY9" s="450">
        <v>3</v>
      </c>
      <c r="AZ9" s="450">
        <v>9</v>
      </c>
      <c r="BA9" s="450">
        <v>7974</v>
      </c>
      <c r="BB9" s="450">
        <v>3962</v>
      </c>
      <c r="BC9" s="450">
        <v>4140</v>
      </c>
      <c r="BD9" s="450">
        <v>2545</v>
      </c>
      <c r="BE9" s="450">
        <v>6549</v>
      </c>
      <c r="BF9" s="450">
        <v>3304</v>
      </c>
      <c r="BG9" s="450">
        <v>3295</v>
      </c>
      <c r="BH9" s="450">
        <v>1768</v>
      </c>
      <c r="BI9" s="450">
        <v>1425</v>
      </c>
      <c r="BJ9" s="450">
        <v>658</v>
      </c>
      <c r="BK9" s="450">
        <v>845</v>
      </c>
      <c r="BL9" s="450">
        <v>777</v>
      </c>
      <c r="BM9" s="450">
        <v>50</v>
      </c>
      <c r="BN9" s="450">
        <v>9</v>
      </c>
      <c r="BO9" s="450">
        <v>23</v>
      </c>
      <c r="BP9" s="450">
        <v>40</v>
      </c>
      <c r="BQ9" s="450">
        <v>0</v>
      </c>
      <c r="BR9" s="450">
        <v>0</v>
      </c>
      <c r="BS9" s="450">
        <v>0</v>
      </c>
      <c r="BT9" s="450">
        <v>0</v>
      </c>
      <c r="BU9" s="450">
        <v>50</v>
      </c>
      <c r="BV9" s="450">
        <v>9</v>
      </c>
      <c r="BW9" s="450">
        <v>23</v>
      </c>
      <c r="BX9" s="450">
        <v>40</v>
      </c>
      <c r="BY9" s="450">
        <v>66</v>
      </c>
      <c r="BZ9" s="450">
        <v>510</v>
      </c>
      <c r="CA9" s="450">
        <v>0</v>
      </c>
    </row>
    <row r="10" spans="1:79">
      <c r="A10" s="543" t="s">
        <v>45</v>
      </c>
      <c r="B10" s="543" t="s">
        <v>1908</v>
      </c>
      <c r="C10" s="543">
        <v>2025</v>
      </c>
      <c r="D10" s="543" t="s">
        <v>1935</v>
      </c>
      <c r="E10" s="544">
        <v>3618</v>
      </c>
      <c r="F10" s="544">
        <v>4297</v>
      </c>
      <c r="G10" s="544">
        <v>2007</v>
      </c>
      <c r="H10" s="544">
        <v>1967</v>
      </c>
      <c r="I10" s="544">
        <v>971</v>
      </c>
      <c r="J10" s="544">
        <v>17</v>
      </c>
      <c r="K10" s="544">
        <v>6</v>
      </c>
      <c r="L10" s="544">
        <v>6</v>
      </c>
      <c r="M10" s="544">
        <v>0</v>
      </c>
      <c r="N10" s="544">
        <v>514</v>
      </c>
      <c r="O10" s="544">
        <v>41</v>
      </c>
      <c r="P10" s="544">
        <v>473</v>
      </c>
      <c r="Q10" s="544">
        <v>890</v>
      </c>
      <c r="R10" s="544">
        <v>419</v>
      </c>
      <c r="S10" s="544">
        <v>424</v>
      </c>
      <c r="T10" s="544">
        <v>422</v>
      </c>
      <c r="U10" s="544">
        <v>135</v>
      </c>
      <c r="V10" s="544">
        <v>102</v>
      </c>
      <c r="W10" s="544">
        <v>103</v>
      </c>
      <c r="X10" s="544">
        <v>74</v>
      </c>
      <c r="Y10" s="544">
        <v>755</v>
      </c>
      <c r="Z10" s="544">
        <v>317</v>
      </c>
      <c r="AA10" s="544">
        <v>321</v>
      </c>
      <c r="AB10" s="544">
        <v>348</v>
      </c>
      <c r="AC10" s="544">
        <v>2129</v>
      </c>
      <c r="AD10" s="544">
        <v>1066</v>
      </c>
      <c r="AE10" s="544">
        <v>1102</v>
      </c>
      <c r="AF10" s="544">
        <v>1042</v>
      </c>
      <c r="AG10" s="544">
        <v>938</v>
      </c>
      <c r="AH10" s="544">
        <v>494</v>
      </c>
      <c r="AI10" s="544">
        <v>490</v>
      </c>
      <c r="AJ10" s="544">
        <v>475</v>
      </c>
      <c r="AK10" s="544">
        <v>1191</v>
      </c>
      <c r="AL10" s="544">
        <v>572</v>
      </c>
      <c r="AM10" s="544">
        <v>612</v>
      </c>
      <c r="AN10" s="544">
        <v>567</v>
      </c>
      <c r="AO10" s="544">
        <v>11</v>
      </c>
      <c r="AP10" s="544">
        <v>4</v>
      </c>
      <c r="AQ10" s="544">
        <v>5</v>
      </c>
      <c r="AR10" s="544">
        <v>10</v>
      </c>
      <c r="AS10" s="544">
        <v>4</v>
      </c>
      <c r="AT10" s="544">
        <v>1</v>
      </c>
      <c r="AU10" s="544">
        <v>1</v>
      </c>
      <c r="AV10" s="544">
        <v>4</v>
      </c>
      <c r="AW10" s="544">
        <v>7</v>
      </c>
      <c r="AX10" s="544">
        <v>3</v>
      </c>
      <c r="AY10" s="544">
        <v>4</v>
      </c>
      <c r="AZ10" s="544">
        <v>6</v>
      </c>
      <c r="BA10" s="544">
        <v>7990</v>
      </c>
      <c r="BB10" s="544">
        <v>3651</v>
      </c>
      <c r="BC10" s="544">
        <v>4045</v>
      </c>
      <c r="BD10" s="544">
        <v>2592</v>
      </c>
      <c r="BE10" s="544">
        <v>7075</v>
      </c>
      <c r="BF10" s="544">
        <v>3283</v>
      </c>
      <c r="BG10" s="544">
        <v>3550</v>
      </c>
      <c r="BH10" s="544">
        <v>2072</v>
      </c>
      <c r="BI10" s="544">
        <v>915</v>
      </c>
      <c r="BJ10" s="544">
        <v>368</v>
      </c>
      <c r="BK10" s="544">
        <v>495</v>
      </c>
      <c r="BL10" s="544">
        <v>520</v>
      </c>
      <c r="BM10" s="544">
        <v>50</v>
      </c>
      <c r="BN10" s="544">
        <v>5</v>
      </c>
      <c r="BO10" s="544">
        <v>16</v>
      </c>
      <c r="BP10" s="544">
        <v>37</v>
      </c>
      <c r="BQ10" s="544">
        <v>0</v>
      </c>
      <c r="BR10" s="544">
        <v>0</v>
      </c>
      <c r="BS10" s="544">
        <v>0</v>
      </c>
      <c r="BT10" s="544">
        <v>0</v>
      </c>
      <c r="BU10" s="544">
        <v>50</v>
      </c>
      <c r="BV10" s="544">
        <v>5</v>
      </c>
      <c r="BW10" s="544">
        <v>16</v>
      </c>
      <c r="BX10" s="544">
        <v>37</v>
      </c>
      <c r="BY10" s="544">
        <v>59</v>
      </c>
      <c r="BZ10" s="544">
        <v>510</v>
      </c>
      <c r="CA10" s="544">
        <v>0</v>
      </c>
    </row>
    <row r="11" spans="1:79">
      <c r="A11" t="s">
        <v>45</v>
      </c>
      <c r="B11" t="s">
        <v>1908</v>
      </c>
      <c r="C11">
        <v>2024</v>
      </c>
      <c r="D11" t="s">
        <v>1937</v>
      </c>
      <c r="E11" s="450">
        <f>E9</f>
        <v>3675</v>
      </c>
      <c r="F11" s="450">
        <f t="shared" ref="F11:BQ11" si="0">F9</f>
        <v>4289</v>
      </c>
      <c r="G11" s="450">
        <f t="shared" si="0"/>
        <v>2039</v>
      </c>
      <c r="H11" s="450">
        <f t="shared" si="0"/>
        <v>1921</v>
      </c>
      <c r="I11" s="450">
        <f t="shared" si="0"/>
        <v>901</v>
      </c>
      <c r="J11" s="450">
        <f t="shared" si="0"/>
        <v>17</v>
      </c>
      <c r="K11" s="450">
        <f t="shared" si="0"/>
        <v>10</v>
      </c>
      <c r="L11" s="450">
        <f t="shared" si="0"/>
        <v>4</v>
      </c>
      <c r="M11" s="450">
        <f t="shared" si="0"/>
        <v>0</v>
      </c>
      <c r="N11" s="450">
        <f t="shared" si="0"/>
        <v>514</v>
      </c>
      <c r="O11" s="450">
        <f t="shared" si="0"/>
        <v>58</v>
      </c>
      <c r="P11" s="450">
        <f t="shared" si="0"/>
        <v>456</v>
      </c>
      <c r="Q11" s="450">
        <f t="shared" si="0"/>
        <v>861</v>
      </c>
      <c r="R11" s="450">
        <f t="shared" si="0"/>
        <v>412</v>
      </c>
      <c r="S11" s="450">
        <f t="shared" si="0"/>
        <v>391</v>
      </c>
      <c r="T11" s="450">
        <f t="shared" si="0"/>
        <v>358</v>
      </c>
      <c r="U11" s="450">
        <f t="shared" si="0"/>
        <v>284</v>
      </c>
      <c r="V11" s="450">
        <f t="shared" si="0"/>
        <v>150</v>
      </c>
      <c r="W11" s="450">
        <f t="shared" si="0"/>
        <v>141</v>
      </c>
      <c r="X11" s="450">
        <f t="shared" si="0"/>
        <v>93</v>
      </c>
      <c r="Y11" s="450">
        <f t="shared" si="0"/>
        <v>577</v>
      </c>
      <c r="Z11" s="450">
        <f t="shared" si="0"/>
        <v>262</v>
      </c>
      <c r="AA11" s="450">
        <f t="shared" si="0"/>
        <v>250</v>
      </c>
      <c r="AB11" s="450">
        <f t="shared" si="0"/>
        <v>265</v>
      </c>
      <c r="AC11" s="450">
        <f t="shared" si="0"/>
        <v>2627</v>
      </c>
      <c r="AD11" s="450">
        <f t="shared" si="0"/>
        <v>1426</v>
      </c>
      <c r="AE11" s="450">
        <f t="shared" si="0"/>
        <v>1380</v>
      </c>
      <c r="AF11" s="450">
        <f t="shared" si="0"/>
        <v>1134</v>
      </c>
      <c r="AG11" s="450">
        <f t="shared" si="0"/>
        <v>1275</v>
      </c>
      <c r="AH11" s="450">
        <f t="shared" si="0"/>
        <v>714</v>
      </c>
      <c r="AI11" s="450">
        <f t="shared" si="0"/>
        <v>656</v>
      </c>
      <c r="AJ11" s="450">
        <f t="shared" si="0"/>
        <v>414</v>
      </c>
      <c r="AK11" s="450">
        <f t="shared" si="0"/>
        <v>1352</v>
      </c>
      <c r="AL11" s="450">
        <f t="shared" si="0"/>
        <v>712</v>
      </c>
      <c r="AM11" s="450">
        <f t="shared" si="0"/>
        <v>724</v>
      </c>
      <c r="AN11" s="450">
        <f t="shared" si="0"/>
        <v>720</v>
      </c>
      <c r="AO11" s="450">
        <f t="shared" si="0"/>
        <v>11</v>
      </c>
      <c r="AP11" s="450">
        <f t="shared" si="0"/>
        <v>2</v>
      </c>
      <c r="AQ11" s="450">
        <f t="shared" si="0"/>
        <v>4</v>
      </c>
      <c r="AR11" s="450">
        <f t="shared" si="0"/>
        <v>10</v>
      </c>
      <c r="AS11" s="450">
        <f t="shared" si="0"/>
        <v>1</v>
      </c>
      <c r="AT11" s="450">
        <f t="shared" si="0"/>
        <v>0</v>
      </c>
      <c r="AU11" s="450">
        <f t="shared" si="0"/>
        <v>1</v>
      </c>
      <c r="AV11" s="450">
        <f t="shared" si="0"/>
        <v>1</v>
      </c>
      <c r="AW11" s="450">
        <f t="shared" si="0"/>
        <v>10</v>
      </c>
      <c r="AX11" s="450">
        <f t="shared" si="0"/>
        <v>2</v>
      </c>
      <c r="AY11" s="450">
        <f t="shared" si="0"/>
        <v>3</v>
      </c>
      <c r="AZ11" s="450">
        <f t="shared" si="0"/>
        <v>9</v>
      </c>
      <c r="BA11" s="450">
        <f t="shared" si="0"/>
        <v>7974</v>
      </c>
      <c r="BB11" s="450">
        <f t="shared" si="0"/>
        <v>3962</v>
      </c>
      <c r="BC11" s="450">
        <f t="shared" si="0"/>
        <v>4140</v>
      </c>
      <c r="BD11" s="450">
        <f t="shared" si="0"/>
        <v>2545</v>
      </c>
      <c r="BE11" s="450">
        <f t="shared" si="0"/>
        <v>6549</v>
      </c>
      <c r="BF11" s="450">
        <f t="shared" si="0"/>
        <v>3304</v>
      </c>
      <c r="BG11" s="450">
        <f t="shared" si="0"/>
        <v>3295</v>
      </c>
      <c r="BH11" s="450">
        <f t="shared" si="0"/>
        <v>1768</v>
      </c>
      <c r="BI11" s="450">
        <f t="shared" si="0"/>
        <v>1425</v>
      </c>
      <c r="BJ11" s="450">
        <f t="shared" si="0"/>
        <v>658</v>
      </c>
      <c r="BK11" s="450">
        <f t="shared" si="0"/>
        <v>845</v>
      </c>
      <c r="BL11" s="450">
        <f t="shared" si="0"/>
        <v>777</v>
      </c>
      <c r="BM11" s="450">
        <f t="shared" si="0"/>
        <v>50</v>
      </c>
      <c r="BN11" s="450">
        <f t="shared" si="0"/>
        <v>9</v>
      </c>
      <c r="BO11" s="450">
        <f t="shared" si="0"/>
        <v>23</v>
      </c>
      <c r="BP11" s="450">
        <f t="shared" si="0"/>
        <v>40</v>
      </c>
      <c r="BQ11" s="450">
        <f t="shared" si="0"/>
        <v>0</v>
      </c>
      <c r="BR11" s="450">
        <f t="shared" ref="BR11:CA11" si="1">BR9</f>
        <v>0</v>
      </c>
      <c r="BS11" s="450">
        <f t="shared" si="1"/>
        <v>0</v>
      </c>
      <c r="BT11" s="450">
        <f t="shared" si="1"/>
        <v>0</v>
      </c>
      <c r="BU11" s="450">
        <f t="shared" si="1"/>
        <v>50</v>
      </c>
      <c r="BV11" s="450">
        <f t="shared" si="1"/>
        <v>9</v>
      </c>
      <c r="BW11" s="450">
        <f t="shared" si="1"/>
        <v>23</v>
      </c>
      <c r="BX11" s="450">
        <f t="shared" si="1"/>
        <v>40</v>
      </c>
      <c r="BY11" s="450">
        <f t="shared" si="1"/>
        <v>66</v>
      </c>
      <c r="BZ11" s="450">
        <f t="shared" si="1"/>
        <v>510</v>
      </c>
      <c r="CA11" s="450">
        <f t="shared" si="1"/>
        <v>0</v>
      </c>
    </row>
    <row r="12" spans="1:79">
      <c r="A12" s="543" t="s">
        <v>45</v>
      </c>
      <c r="B12" s="543" t="s">
        <v>1908</v>
      </c>
      <c r="C12" s="543">
        <v>2025</v>
      </c>
      <c r="D12" s="543" t="s">
        <v>1937</v>
      </c>
      <c r="E12" s="544">
        <f>IF(OR(E9=0, E9=""), E10, IF(E10&gt;(E9*(1+Dash!$B$6)), E9*(1+Dash!$B$6), IF(E10&lt;(E9*(1-Dash!$B$7)), E9*(1-Dash!$B$7), E10)))</f>
        <v>3618</v>
      </c>
      <c r="F12" s="544">
        <f>IF(OR(F9=0, F9=""), F10, IF(F10&gt;(F9*(1+Dash!$B$6)), F9*(1+Dash!$B$6), IF(F10&lt;(F9*(1-Dash!$B$7)), F9*(1-Dash!$B$7), F10)))</f>
        <v>4297</v>
      </c>
      <c r="G12" s="544">
        <f>IF(OR(G9=0, G9=""), G10, IF(G10&gt;(G9*(1+Dash!$B$6)), G9*(1+Dash!$B$6), IF(G10&lt;(G9*(1-Dash!$B$7)), G9*(1-Dash!$B$7), G10)))</f>
        <v>2007</v>
      </c>
      <c r="H12" s="544">
        <f>IF(OR(H9=0, H9=""), H10, IF(H10&gt;(H9*(1+Dash!$B$6)), H9*(1+Dash!$B$6), IF(H10&lt;(H9*(1-Dash!$B$7)), H9*(1-Dash!$B$7), H10)))</f>
        <v>1967</v>
      </c>
      <c r="I12" s="544">
        <f>IF(OR(I9=0, I9=""), I10, IF(I10&gt;(I9*(1+Dash!$B$6)), I9*(1+Dash!$B$6), IF(I10&lt;(I9*(1-Dash!$B$7)), I9*(1-Dash!$B$7), I10)))</f>
        <v>971</v>
      </c>
      <c r="J12" s="544">
        <f>IF(OR(J9=0, J9=""), J10, IF(J10&gt;(J9*(1+Dash!$B$6)), J9*(1+Dash!$B$6), IF(J10&lt;(J9*(1-Dash!$B$7)), J9*(1-Dash!$B$7), J10)))</f>
        <v>17</v>
      </c>
      <c r="K12" s="544">
        <f>IF(OR(K9=0, K9=""), K10, IF(K10&gt;(K9*(1+Dash!$B$6)), K9*(1+Dash!$B$6), IF(K10&lt;(K9*(1-Dash!$B$7)), K9*(1-Dash!$B$7), K10)))</f>
        <v>9.5</v>
      </c>
      <c r="L12" s="544">
        <f>IF(OR(L9=0, L9=""), L10, IF(L10&gt;(L9*(1+Dash!$B$6)), L9*(1+Dash!$B$6), IF(L10&lt;(L9*(1-Dash!$B$7)), L9*(1-Dash!$B$7), L10)))</f>
        <v>4.4000000000000004</v>
      </c>
      <c r="M12" s="544">
        <f>IF(OR(M9=0, M9=""), M10, IF(M10&gt;(M9*(1+Dash!$B$6)), M9*(1+Dash!$B$6), IF(M10&lt;(M9*(1-Dash!$B$7)), M9*(1-Dash!$B$7), M10)))</f>
        <v>0</v>
      </c>
      <c r="N12" s="544">
        <f>IF(OR(N9=0, N9=""), N10, IF(N10&gt;(N9*(1+Dash!$B$6)), N9*(1+Dash!$B$6), IF(N10&lt;(N9*(1-Dash!$B$7)), N9*(1-Dash!$B$7), N10)))</f>
        <v>514</v>
      </c>
      <c r="O12" s="544">
        <f>IF(OR(O9=0, O9=""), O10, IF(O10&gt;(O9*(1+Dash!$B$6)), O9*(1+Dash!$B$6), IF(O10&lt;(O9*(1-Dash!$B$7)), O9*(1-Dash!$B$7), O10)))</f>
        <v>55.099999999999994</v>
      </c>
      <c r="P12" s="544">
        <f>IF(OR(P9=0, P9=""), P10, IF(P10&gt;(P9*(1+Dash!$B$6)), P9*(1+Dash!$B$6), IF(P10&lt;(P9*(1-Dash!$B$7)), P9*(1-Dash!$B$7), P10)))</f>
        <v>473</v>
      </c>
      <c r="Q12" s="544">
        <f>IF(OR(Q9=0, Q9=""), Q10, IF(Q10&gt;(Q9*(1+Dash!$B$6)), Q9*(1+Dash!$B$6), IF(Q10&lt;(Q9*(1-Dash!$B$7)), Q9*(1-Dash!$B$7), Q10)))</f>
        <v>890</v>
      </c>
      <c r="R12" s="544">
        <f>IF(OR(R9=0, R9=""), R10, IF(R10&gt;(R9*(1+Dash!$B$6)), R9*(1+Dash!$B$6), IF(R10&lt;(R9*(1-Dash!$B$7)), R9*(1-Dash!$B$7), R10)))</f>
        <v>419</v>
      </c>
      <c r="S12" s="544">
        <f>IF(OR(S9=0, S9=""), S10, IF(S10&gt;(S9*(1+Dash!$B$6)), S9*(1+Dash!$B$6), IF(S10&lt;(S9*(1-Dash!$B$7)), S9*(1-Dash!$B$7), S10)))</f>
        <v>424</v>
      </c>
      <c r="T12" s="544">
        <f>IF(OR(T9=0, T9=""), T10, IF(T10&gt;(T9*(1+Dash!$B$6)), T9*(1+Dash!$B$6), IF(T10&lt;(T9*(1-Dash!$B$7)), T9*(1-Dash!$B$7), T10)))</f>
        <v>393.8</v>
      </c>
      <c r="U12" s="544">
        <f>IF(OR(U9=0, U9=""), U10, IF(U10&gt;(U9*(1+Dash!$B$6)), U9*(1+Dash!$B$6), IF(U10&lt;(U9*(1-Dash!$B$7)), U9*(1-Dash!$B$7), U10)))</f>
        <v>269.8</v>
      </c>
      <c r="V12" s="544">
        <f>IF(OR(V9=0, V9=""), V10, IF(V10&gt;(V9*(1+Dash!$B$6)), V9*(1+Dash!$B$6), IF(V10&lt;(V9*(1-Dash!$B$7)), V9*(1-Dash!$B$7), V10)))</f>
        <v>142.5</v>
      </c>
      <c r="W12" s="544">
        <f>IF(OR(W9=0, W9=""), W10, IF(W10&gt;(W9*(1+Dash!$B$6)), W9*(1+Dash!$B$6), IF(W10&lt;(W9*(1-Dash!$B$7)), W9*(1-Dash!$B$7), W10)))</f>
        <v>133.94999999999999</v>
      </c>
      <c r="X12" s="544">
        <f>IF(OR(X9=0, X9=""), X10, IF(X10&gt;(X9*(1+Dash!$B$6)), X9*(1+Dash!$B$6), IF(X10&lt;(X9*(1-Dash!$B$7)), X9*(1-Dash!$B$7), X10)))</f>
        <v>88.35</v>
      </c>
      <c r="Y12" s="544">
        <f>IF(OR(Y9=0, Y9=""), Y10, IF(Y10&gt;(Y9*(1+Dash!$B$6)), Y9*(1+Dash!$B$6), IF(Y10&lt;(Y9*(1-Dash!$B$7)), Y9*(1-Dash!$B$7), Y10)))</f>
        <v>634.70000000000005</v>
      </c>
      <c r="Z12" s="544">
        <f>IF(OR(Z9=0, Z9=""), Z10, IF(Z10&gt;(Z9*(1+Dash!$B$6)), Z9*(1+Dash!$B$6), IF(Z10&lt;(Z9*(1-Dash!$B$7)), Z9*(1-Dash!$B$7), Z10)))</f>
        <v>288.20000000000005</v>
      </c>
      <c r="AA12" s="544">
        <f>IF(OR(AA9=0, AA9=""), AA10, IF(AA10&gt;(AA9*(1+Dash!$B$6)), AA9*(1+Dash!$B$6), IF(AA10&lt;(AA9*(1-Dash!$B$7)), AA9*(1-Dash!$B$7), AA10)))</f>
        <v>275</v>
      </c>
      <c r="AB12" s="544">
        <f>IF(OR(AB9=0, AB9=""), AB10, IF(AB10&gt;(AB9*(1+Dash!$B$6)), AB9*(1+Dash!$B$6), IF(AB10&lt;(AB9*(1-Dash!$B$7)), AB9*(1-Dash!$B$7), AB10)))</f>
        <v>291.5</v>
      </c>
      <c r="AC12" s="544">
        <f>IF(OR(AC9=0, AC9=""), AC10, IF(AC10&gt;(AC9*(1+Dash!$B$6)), AC9*(1+Dash!$B$6), IF(AC10&lt;(AC9*(1-Dash!$B$7)), AC9*(1-Dash!$B$7), AC10)))</f>
        <v>2495.65</v>
      </c>
      <c r="AD12" s="544">
        <f>IF(OR(AD9=0, AD9=""), AD10, IF(AD10&gt;(AD9*(1+Dash!$B$6)), AD9*(1+Dash!$B$6), IF(AD10&lt;(AD9*(1-Dash!$B$7)), AD9*(1-Dash!$B$7), AD10)))</f>
        <v>1354.7</v>
      </c>
      <c r="AE12" s="544">
        <f>IF(OR(AE9=0, AE9=""), AE10, IF(AE10&gt;(AE9*(1+Dash!$B$6)), AE9*(1+Dash!$B$6), IF(AE10&lt;(AE9*(1-Dash!$B$7)), AE9*(1-Dash!$B$7), AE10)))</f>
        <v>1311</v>
      </c>
      <c r="AF12" s="544">
        <f>IF(OR(AF9=0, AF9=""), AF10, IF(AF10&gt;(AF9*(1+Dash!$B$6)), AF9*(1+Dash!$B$6), IF(AF10&lt;(AF9*(1-Dash!$B$7)), AF9*(1-Dash!$B$7), AF10)))</f>
        <v>1077.3</v>
      </c>
      <c r="AG12" s="544">
        <f>IF(OR(AG9=0, AG9=""), AG10, IF(AG10&gt;(AG9*(1+Dash!$B$6)), AG9*(1+Dash!$B$6), IF(AG10&lt;(AG9*(1-Dash!$B$7)), AG9*(1-Dash!$B$7), AG10)))</f>
        <v>1211.25</v>
      </c>
      <c r="AH12" s="544">
        <f>IF(OR(AH9=0, AH9=""), AH10, IF(AH10&gt;(AH9*(1+Dash!$B$6)), AH9*(1+Dash!$B$6), IF(AH10&lt;(AH9*(1-Dash!$B$7)), AH9*(1-Dash!$B$7), AH10)))</f>
        <v>678.3</v>
      </c>
      <c r="AI12" s="544">
        <f>IF(OR(AI9=0, AI9=""), AI10, IF(AI10&gt;(AI9*(1+Dash!$B$6)), AI9*(1+Dash!$B$6), IF(AI10&lt;(AI9*(1-Dash!$B$7)), AI9*(1-Dash!$B$7), AI10)))</f>
        <v>623.19999999999993</v>
      </c>
      <c r="AJ12" s="544">
        <f>IF(OR(AJ9=0, AJ9=""), AJ10, IF(AJ10&gt;(AJ9*(1+Dash!$B$6)), AJ9*(1+Dash!$B$6), IF(AJ10&lt;(AJ9*(1-Dash!$B$7)), AJ9*(1-Dash!$B$7), AJ10)))</f>
        <v>455.40000000000003</v>
      </c>
      <c r="AK12" s="544">
        <f>IF(OR(AK9=0, AK9=""), AK10, IF(AK10&gt;(AK9*(1+Dash!$B$6)), AK9*(1+Dash!$B$6), IF(AK10&lt;(AK9*(1-Dash!$B$7)), AK9*(1-Dash!$B$7), AK10)))</f>
        <v>1284.3999999999999</v>
      </c>
      <c r="AL12" s="544">
        <f>IF(OR(AL9=0, AL9=""), AL10, IF(AL10&gt;(AL9*(1+Dash!$B$6)), AL9*(1+Dash!$B$6), IF(AL10&lt;(AL9*(1-Dash!$B$7)), AL9*(1-Dash!$B$7), AL10)))</f>
        <v>676.4</v>
      </c>
      <c r="AM12" s="544">
        <f>IF(OR(AM9=0, AM9=""), AM10, IF(AM10&gt;(AM9*(1+Dash!$B$6)), AM9*(1+Dash!$B$6), IF(AM10&lt;(AM9*(1-Dash!$B$7)), AM9*(1-Dash!$B$7), AM10)))</f>
        <v>687.8</v>
      </c>
      <c r="AN12" s="544">
        <f>IF(OR(AN9=0, AN9=""), AN10, IF(AN10&gt;(AN9*(1+Dash!$B$6)), AN9*(1+Dash!$B$6), IF(AN10&lt;(AN9*(1-Dash!$B$7)), AN9*(1-Dash!$B$7), AN10)))</f>
        <v>684</v>
      </c>
      <c r="AO12" s="544">
        <f>IF(OR(AO9=0, AO9=""), AO10, IF(AO10&gt;(AO9*(1+Dash!$B$6)), AO9*(1+Dash!$B$6), IF(AO10&lt;(AO9*(1-Dash!$B$7)), AO9*(1-Dash!$B$7), AO10)))</f>
        <v>11</v>
      </c>
      <c r="AP12" s="544">
        <f>IF(OR(AP9=0, AP9=""), AP10, IF(AP10&gt;(AP9*(1+Dash!$B$6)), AP9*(1+Dash!$B$6), IF(AP10&lt;(AP9*(1-Dash!$B$7)), AP9*(1-Dash!$B$7), AP10)))</f>
        <v>2.2000000000000002</v>
      </c>
      <c r="AQ12" s="544">
        <f>IF(OR(AQ9=0, AQ9=""), AQ10, IF(AQ10&gt;(AQ9*(1+Dash!$B$6)), AQ9*(1+Dash!$B$6), IF(AQ10&lt;(AQ9*(1-Dash!$B$7)), AQ9*(1-Dash!$B$7), AQ10)))</f>
        <v>4.4000000000000004</v>
      </c>
      <c r="AR12" s="544">
        <f>IF(OR(AR9=0, AR9=""), AR10, IF(AR10&gt;(AR9*(1+Dash!$B$6)), AR9*(1+Dash!$B$6), IF(AR10&lt;(AR9*(1-Dash!$B$7)), AR9*(1-Dash!$B$7), AR10)))</f>
        <v>10</v>
      </c>
      <c r="AS12" s="544">
        <f>IF(OR(AS9=0, AS9=""), AS10, IF(AS10&gt;(AS9*(1+Dash!$B$6)), AS9*(1+Dash!$B$6), IF(AS10&lt;(AS9*(1-Dash!$B$7)), AS9*(1-Dash!$B$7), AS10)))</f>
        <v>1.1000000000000001</v>
      </c>
      <c r="AT12" s="544">
        <f>IF(OR(AT9=0, AT9=""), AT10, IF(AT10&gt;(AT9*(1+Dash!$B$6)), AT9*(1+Dash!$B$6), IF(AT10&lt;(AT9*(1-Dash!$B$7)), AT9*(1-Dash!$B$7), AT10)))</f>
        <v>1</v>
      </c>
      <c r="AU12" s="544">
        <f>IF(OR(AU9=0, AU9=""), AU10, IF(AU10&gt;(AU9*(1+Dash!$B$6)), AU9*(1+Dash!$B$6), IF(AU10&lt;(AU9*(1-Dash!$B$7)), AU9*(1-Dash!$B$7), AU10)))</f>
        <v>1</v>
      </c>
      <c r="AV12" s="544">
        <f>IF(OR(AV9=0, AV9=""), AV10, IF(AV10&gt;(AV9*(1+Dash!$B$6)), AV9*(1+Dash!$B$6), IF(AV10&lt;(AV9*(1-Dash!$B$7)), AV9*(1-Dash!$B$7), AV10)))</f>
        <v>1.1000000000000001</v>
      </c>
      <c r="AW12" s="544">
        <f>IF(OR(AW9=0, AW9=""), AW10, IF(AW10&gt;(AW9*(1+Dash!$B$6)), AW9*(1+Dash!$B$6), IF(AW10&lt;(AW9*(1-Dash!$B$7)), AW9*(1-Dash!$B$7), AW10)))</f>
        <v>9.5</v>
      </c>
      <c r="AX12" s="544">
        <f>IF(OR(AX9=0, AX9=""), AX10, IF(AX10&gt;(AX9*(1+Dash!$B$6)), AX9*(1+Dash!$B$6), IF(AX10&lt;(AX9*(1-Dash!$B$7)), AX9*(1-Dash!$B$7), AX10)))</f>
        <v>2.2000000000000002</v>
      </c>
      <c r="AY12" s="544">
        <f>IF(OR(AY9=0, AY9=""), AY10, IF(AY10&gt;(AY9*(1+Dash!$B$6)), AY9*(1+Dash!$B$6), IF(AY10&lt;(AY9*(1-Dash!$B$7)), AY9*(1-Dash!$B$7), AY10)))</f>
        <v>3.3000000000000003</v>
      </c>
      <c r="AZ12" s="544">
        <f>IF(OR(AZ9=0, AZ9=""), AZ10, IF(AZ10&gt;(AZ9*(1+Dash!$B$6)), AZ9*(1+Dash!$B$6), IF(AZ10&lt;(AZ9*(1-Dash!$B$7)), AZ9*(1-Dash!$B$7), AZ10)))</f>
        <v>8.5499999999999989</v>
      </c>
      <c r="BA12" s="544">
        <f>IF(OR(BA9=0, BA9=""), BA10, IF(BA10&gt;(BA9*(1+Dash!$B$6)), BA9*(1+Dash!$B$6), IF(BA10&lt;(BA9*(1-Dash!$B$7)), BA9*(1-Dash!$B$7), BA10)))</f>
        <v>7990</v>
      </c>
      <c r="BB12" s="544">
        <f>IF(OR(BB9=0, BB9=""), BB10, IF(BB10&gt;(BB9*(1+Dash!$B$6)), BB9*(1+Dash!$B$6), IF(BB10&lt;(BB9*(1-Dash!$B$7)), BB9*(1-Dash!$B$7), BB10)))</f>
        <v>3763.8999999999996</v>
      </c>
      <c r="BC12" s="544">
        <f>IF(OR(BC9=0, BC9=""), BC10, IF(BC10&gt;(BC9*(1+Dash!$B$6)), BC9*(1+Dash!$B$6), IF(BC10&lt;(BC9*(1-Dash!$B$7)), BC9*(1-Dash!$B$7), BC10)))</f>
        <v>4045</v>
      </c>
      <c r="BD12" s="544">
        <f>IF(OR(BD9=0, BD9=""), BD10, IF(BD10&gt;(BD9*(1+Dash!$B$6)), BD9*(1+Dash!$B$6), IF(BD10&lt;(BD9*(1-Dash!$B$7)), BD9*(1-Dash!$B$7), BD10)))</f>
        <v>2592</v>
      </c>
      <c r="BE12" s="544">
        <f>IF(OR(BE9=0, BE9=""), BE10, IF(BE10&gt;(BE9*(1+Dash!$B$6)), BE9*(1+Dash!$B$6), IF(BE10&lt;(BE9*(1-Dash!$B$7)), BE9*(1-Dash!$B$7), BE10)))</f>
        <v>7075</v>
      </c>
      <c r="BF12" s="544">
        <f>IF(OR(BF9=0, BF9=""), BF10, IF(BF10&gt;(BF9*(1+Dash!$B$6)), BF9*(1+Dash!$B$6), IF(BF10&lt;(BF9*(1-Dash!$B$7)), BF9*(1-Dash!$B$7), BF10)))</f>
        <v>3283</v>
      </c>
      <c r="BG12" s="544">
        <f>IF(OR(BG9=0, BG9=""), BG10, IF(BG10&gt;(BG9*(1+Dash!$B$6)), BG9*(1+Dash!$B$6), IF(BG10&lt;(BG9*(1-Dash!$B$7)), BG9*(1-Dash!$B$7), BG10)))</f>
        <v>3550</v>
      </c>
      <c r="BH12" s="544">
        <f>IF(OR(BH9=0, BH9=""), BH10, IF(BH10&gt;(BH9*(1+Dash!$B$6)), BH9*(1+Dash!$B$6), IF(BH10&lt;(BH9*(1-Dash!$B$7)), BH9*(1-Dash!$B$7), BH10)))</f>
        <v>1944.8000000000002</v>
      </c>
      <c r="BI12" s="544">
        <f>IF(OR(BI9=0, BI9=""), BI10, IF(BI10&gt;(BI9*(1+Dash!$B$6)), BI9*(1+Dash!$B$6), IF(BI10&lt;(BI9*(1-Dash!$B$7)), BI9*(1-Dash!$B$7), BI10)))</f>
        <v>1353.75</v>
      </c>
      <c r="BJ12" s="544">
        <f>IF(OR(BJ9=0, BJ9=""), BJ10, IF(BJ10&gt;(BJ9*(1+Dash!$B$6)), BJ9*(1+Dash!$B$6), IF(BJ10&lt;(BJ9*(1-Dash!$B$7)), BJ9*(1-Dash!$B$7), BJ10)))</f>
        <v>625.1</v>
      </c>
      <c r="BK12" s="544">
        <f>IF(OR(BK9=0, BK9=""), BK10, IF(BK10&gt;(BK9*(1+Dash!$B$6)), BK9*(1+Dash!$B$6), IF(BK10&lt;(BK9*(1-Dash!$B$7)), BK9*(1-Dash!$B$7), BK10)))</f>
        <v>802.75</v>
      </c>
      <c r="BL12" s="544">
        <f>IF(OR(BL9=0, BL9=""), BL10, IF(BL10&gt;(BL9*(1+Dash!$B$6)), BL9*(1+Dash!$B$6), IF(BL10&lt;(BL9*(1-Dash!$B$7)), BL9*(1-Dash!$B$7), BL10)))</f>
        <v>738.15</v>
      </c>
      <c r="BM12" s="544">
        <f>IF(OR(BM9=0, BM9=""), BM10, IF(BM10&gt;(BM9*(1+Dash!$B$6)), BM9*(1+Dash!$B$6), IF(BM10&lt;(BM9*(1-Dash!$B$7)), BM9*(1-Dash!$B$7), BM10)))</f>
        <v>50</v>
      </c>
      <c r="BN12" s="544">
        <f>IF(OR(BN9=0, BN9=""), BN10, IF(BN10&gt;(BN9*(1+Dash!$B$6)), BN9*(1+Dash!$B$6), IF(BN10&lt;(BN9*(1-Dash!$B$7)), BN9*(1-Dash!$B$7), BN10)))</f>
        <v>8.5499999999999989</v>
      </c>
      <c r="BO12" s="544">
        <f>IF(OR(BO9=0, BO9=""), BO10, IF(BO10&gt;(BO9*(1+Dash!$B$6)), BO9*(1+Dash!$B$6), IF(BO10&lt;(BO9*(1-Dash!$B$7)), BO9*(1-Dash!$B$7), BO10)))</f>
        <v>21.849999999999998</v>
      </c>
      <c r="BP12" s="544">
        <f>IF(OR(BP9=0, BP9=""), BP10, IF(BP10&gt;(BP9*(1+Dash!$B$6)), BP9*(1+Dash!$B$6), IF(BP10&lt;(BP9*(1-Dash!$B$7)), BP9*(1-Dash!$B$7), BP10)))</f>
        <v>38</v>
      </c>
      <c r="BQ12" s="544">
        <f>IF(OR(BQ9=0, BQ9=""), BQ10, IF(BQ10&gt;(BQ9*(1+Dash!$B$6)), BQ9*(1+Dash!$B$6), IF(BQ10&lt;(BQ9*(1-Dash!$B$7)), BQ9*(1-Dash!$B$7), BQ10)))</f>
        <v>0</v>
      </c>
      <c r="BR12" s="544">
        <f>IF(OR(BR9=0, BR9=""), BR10, IF(BR10&gt;(BR9*(1+Dash!$B$6)), BR9*(1+Dash!$B$6), IF(BR10&lt;(BR9*(1-Dash!$B$7)), BR9*(1-Dash!$B$7), BR10)))</f>
        <v>0</v>
      </c>
      <c r="BS12" s="544">
        <f>IF(OR(BS9=0, BS9=""), BS10, IF(BS10&gt;(BS9*(1+Dash!$B$6)), BS9*(1+Dash!$B$6), IF(BS10&lt;(BS9*(1-Dash!$B$7)), BS9*(1-Dash!$B$7), BS10)))</f>
        <v>0</v>
      </c>
      <c r="BT12" s="544">
        <f>IF(OR(BT9=0, BT9=""), BT10, IF(BT10&gt;(BT9*(1+Dash!$B$6)), BT9*(1+Dash!$B$6), IF(BT10&lt;(BT9*(1-Dash!$B$7)), BT9*(1-Dash!$B$7), BT10)))</f>
        <v>0</v>
      </c>
      <c r="BU12" s="544">
        <f>IF(OR(BU9=0, BU9=""), BU10, IF(BU10&gt;(BU9*(1+Dash!$B$6)), BU9*(1+Dash!$B$6), IF(BU10&lt;(BU9*(1-Dash!$B$7)), BU9*(1-Dash!$B$7), BU10)))</f>
        <v>50</v>
      </c>
      <c r="BV12" s="544">
        <f>IF(OR(BV9=0, BV9=""), BV10, IF(BV10&gt;(BV9*(1+Dash!$B$6)), BV9*(1+Dash!$B$6), IF(BV10&lt;(BV9*(1-Dash!$B$7)), BV9*(1-Dash!$B$7), BV10)))</f>
        <v>8.5499999999999989</v>
      </c>
      <c r="BW12" s="544">
        <f>IF(OR(BW9=0, BW9=""), BW10, IF(BW10&gt;(BW9*(1+Dash!$B$6)), BW9*(1+Dash!$B$6), IF(BW10&lt;(BW9*(1-Dash!$B$7)), BW9*(1-Dash!$B$7), BW10)))</f>
        <v>21.849999999999998</v>
      </c>
      <c r="BX12" s="544">
        <f>IF(OR(BX9=0, BX9=""), BX10, IF(BX10&gt;(BX9*(1+Dash!$B$6)), BX9*(1+Dash!$B$6), IF(BX10&lt;(BX9*(1-Dash!$B$7)), BX9*(1-Dash!$B$7), BX10)))</f>
        <v>38</v>
      </c>
      <c r="BY12" s="544">
        <f>IF(OR(BY9=0, BY9=""), BY10, IF(BY10&gt;(BY9*(1+Dash!$B$6)), BY9*(1+Dash!$B$6), IF(BY10&lt;(BY9*(1-Dash!$B$7)), BY9*(1-Dash!$B$7), BY10)))</f>
        <v>62.699999999999996</v>
      </c>
      <c r="BZ12" s="544">
        <f>IF(OR(BZ9=0, BZ9=""), BZ10, IF(BZ10&gt;(BZ9*(1+Dash!$B$6)), BZ9*(1+Dash!$B$6), IF(BZ10&lt;(BZ9*(1-Dash!$B$7)), BZ9*(1-Dash!$B$7), BZ10)))</f>
        <v>510</v>
      </c>
      <c r="CA12" s="544">
        <f>IF(OR(CA9=0, CA9=""), CA10, IF(CA10&gt;(CA9*(1+Dash!$B$6)), CA9*(1+Dash!$B$6), IF(CA10&lt;(CA9*(1-Dash!$B$7)), CA9*(1-Dash!$B$7), CA10)))</f>
        <v>0</v>
      </c>
    </row>
    <row r="13" spans="1:79">
      <c r="A13" t="s">
        <v>48</v>
      </c>
      <c r="B13" t="s">
        <v>1871</v>
      </c>
      <c r="C13">
        <v>2018</v>
      </c>
      <c r="D13" t="s">
        <v>1934</v>
      </c>
      <c r="E13" s="450">
        <v>545</v>
      </c>
      <c r="F13" s="450">
        <v>477</v>
      </c>
      <c r="G13" s="450">
        <v>119</v>
      </c>
      <c r="H13" s="450">
        <v>97</v>
      </c>
      <c r="I13" s="450">
        <v>81</v>
      </c>
      <c r="J13" s="450">
        <v>0</v>
      </c>
      <c r="K13" s="450">
        <v>0</v>
      </c>
      <c r="L13" s="450">
        <v>0</v>
      </c>
      <c r="M13" s="450">
        <v>0</v>
      </c>
      <c r="N13" s="450">
        <v>0</v>
      </c>
      <c r="O13" s="450">
        <v>0</v>
      </c>
      <c r="P13" s="450">
        <v>0</v>
      </c>
      <c r="Q13" s="450">
        <v>0</v>
      </c>
      <c r="R13" s="450">
        <v>0</v>
      </c>
      <c r="S13" s="450">
        <v>0</v>
      </c>
      <c r="T13" s="450">
        <v>0</v>
      </c>
      <c r="U13" s="450">
        <v>0</v>
      </c>
      <c r="V13" s="450">
        <v>0</v>
      </c>
      <c r="W13" s="450">
        <v>0</v>
      </c>
      <c r="X13" s="450">
        <v>0</v>
      </c>
      <c r="Y13" s="450">
        <v>0</v>
      </c>
      <c r="Z13" s="450">
        <v>0</v>
      </c>
      <c r="AA13" s="450">
        <v>0</v>
      </c>
      <c r="AB13" s="450">
        <v>0</v>
      </c>
      <c r="AC13" s="450">
        <v>357</v>
      </c>
      <c r="AD13" s="450">
        <v>121</v>
      </c>
      <c r="AE13" s="450">
        <v>107</v>
      </c>
      <c r="AF13" s="450">
        <v>230</v>
      </c>
      <c r="AG13" s="450">
        <v>157</v>
      </c>
      <c r="AH13" s="450">
        <v>54</v>
      </c>
      <c r="AI13" s="450">
        <v>49</v>
      </c>
      <c r="AJ13" s="450">
        <v>92</v>
      </c>
      <c r="AK13" s="450">
        <v>200</v>
      </c>
      <c r="AL13" s="450">
        <v>67</v>
      </c>
      <c r="AM13" s="450">
        <v>58</v>
      </c>
      <c r="AN13" s="450">
        <v>138</v>
      </c>
      <c r="AO13" s="450">
        <v>7</v>
      </c>
      <c r="AP13" s="450">
        <v>0</v>
      </c>
      <c r="AQ13" s="450">
        <v>1</v>
      </c>
      <c r="AR13" s="450">
        <v>5</v>
      </c>
      <c r="AS13" s="450">
        <v>0</v>
      </c>
      <c r="AT13" s="450">
        <v>0</v>
      </c>
      <c r="AU13" s="450">
        <v>0</v>
      </c>
      <c r="AV13" s="450">
        <v>0</v>
      </c>
      <c r="AW13" s="450">
        <v>7</v>
      </c>
      <c r="AX13" s="450">
        <v>0</v>
      </c>
      <c r="AY13" s="450">
        <v>1</v>
      </c>
      <c r="AZ13" s="450">
        <v>5</v>
      </c>
      <c r="BA13" s="450">
        <v>868</v>
      </c>
      <c r="BB13" s="450">
        <v>189</v>
      </c>
      <c r="BC13" s="450">
        <v>208</v>
      </c>
      <c r="BD13" s="450">
        <v>288</v>
      </c>
      <c r="BE13" s="450">
        <v>665</v>
      </c>
      <c r="BF13" s="450">
        <v>165</v>
      </c>
      <c r="BG13" s="450">
        <v>149</v>
      </c>
      <c r="BH13" s="450">
        <v>184</v>
      </c>
      <c r="BI13" s="450">
        <v>203</v>
      </c>
      <c r="BJ13" s="450">
        <v>24</v>
      </c>
      <c r="BK13" s="450">
        <v>59</v>
      </c>
      <c r="BL13" s="450">
        <v>104</v>
      </c>
      <c r="BM13" s="450">
        <v>0</v>
      </c>
      <c r="BN13" s="450">
        <v>0</v>
      </c>
      <c r="BO13" s="450">
        <v>0</v>
      </c>
      <c r="BP13" s="450">
        <v>0</v>
      </c>
      <c r="BQ13" s="450">
        <v>0</v>
      </c>
      <c r="BR13" s="450">
        <v>0</v>
      </c>
      <c r="BS13" s="450">
        <v>0</v>
      </c>
      <c r="BT13" s="450">
        <v>0</v>
      </c>
      <c r="BU13" s="450">
        <v>0</v>
      </c>
      <c r="BV13" s="450">
        <v>0</v>
      </c>
      <c r="BW13" s="450">
        <v>0</v>
      </c>
      <c r="BX13" s="450">
        <v>0</v>
      </c>
      <c r="BY13" s="450">
        <v>16</v>
      </c>
      <c r="BZ13" s="450">
        <v>52</v>
      </c>
      <c r="CA13" s="450">
        <v>0</v>
      </c>
    </row>
    <row r="14" spans="1:79">
      <c r="A14" s="543" t="s">
        <v>48</v>
      </c>
      <c r="B14" s="543" t="s">
        <v>1871</v>
      </c>
      <c r="C14" s="543">
        <v>2019</v>
      </c>
      <c r="D14" s="543" t="s">
        <v>1934</v>
      </c>
      <c r="E14" s="544">
        <v>605</v>
      </c>
      <c r="F14" s="544">
        <v>484</v>
      </c>
      <c r="G14" s="544">
        <v>126</v>
      </c>
      <c r="H14" s="544">
        <v>96</v>
      </c>
      <c r="I14" s="544">
        <v>73</v>
      </c>
      <c r="J14" s="544">
        <v>0</v>
      </c>
      <c r="K14" s="544">
        <v>0</v>
      </c>
      <c r="L14" s="544">
        <v>0</v>
      </c>
      <c r="M14" s="544">
        <v>0</v>
      </c>
      <c r="N14" s="544">
        <v>0</v>
      </c>
      <c r="O14" s="544">
        <v>0</v>
      </c>
      <c r="P14" s="544">
        <v>0</v>
      </c>
      <c r="Q14" s="544">
        <v>0</v>
      </c>
      <c r="R14" s="544">
        <v>0</v>
      </c>
      <c r="S14" s="544">
        <v>0</v>
      </c>
      <c r="T14" s="544">
        <v>0</v>
      </c>
      <c r="U14" s="544">
        <v>0</v>
      </c>
      <c r="V14" s="544">
        <v>0</v>
      </c>
      <c r="W14" s="544">
        <v>0</v>
      </c>
      <c r="X14" s="544">
        <v>0</v>
      </c>
      <c r="Y14" s="544">
        <v>0</v>
      </c>
      <c r="Z14" s="544">
        <v>0</v>
      </c>
      <c r="AA14" s="544">
        <v>0</v>
      </c>
      <c r="AB14" s="544">
        <v>0</v>
      </c>
      <c r="AC14" s="544">
        <v>426</v>
      </c>
      <c r="AD14" s="544">
        <v>173</v>
      </c>
      <c r="AE14" s="544">
        <v>120</v>
      </c>
      <c r="AF14" s="544">
        <v>274</v>
      </c>
      <c r="AG14" s="544">
        <v>176</v>
      </c>
      <c r="AH14" s="544">
        <v>87</v>
      </c>
      <c r="AI14" s="544">
        <v>48</v>
      </c>
      <c r="AJ14" s="544">
        <v>90</v>
      </c>
      <c r="AK14" s="544">
        <v>250</v>
      </c>
      <c r="AL14" s="544">
        <v>86</v>
      </c>
      <c r="AM14" s="544">
        <v>72</v>
      </c>
      <c r="AN14" s="544">
        <v>184</v>
      </c>
      <c r="AO14" s="544">
        <v>7</v>
      </c>
      <c r="AP14" s="544">
        <v>0</v>
      </c>
      <c r="AQ14" s="544">
        <v>0</v>
      </c>
      <c r="AR14" s="544">
        <v>6</v>
      </c>
      <c r="AS14" s="544">
        <v>0</v>
      </c>
      <c r="AT14" s="544">
        <v>0</v>
      </c>
      <c r="AU14" s="544">
        <v>0</v>
      </c>
      <c r="AV14" s="544">
        <v>0</v>
      </c>
      <c r="AW14" s="544">
        <v>7</v>
      </c>
      <c r="AX14" s="544">
        <v>0</v>
      </c>
      <c r="AY14" s="544">
        <v>0</v>
      </c>
      <c r="AZ14" s="544">
        <v>6</v>
      </c>
      <c r="BA14" s="544">
        <v>804</v>
      </c>
      <c r="BB14" s="544">
        <v>211</v>
      </c>
      <c r="BC14" s="544">
        <v>205</v>
      </c>
      <c r="BD14" s="544">
        <v>268</v>
      </c>
      <c r="BE14" s="544">
        <v>608</v>
      </c>
      <c r="BF14" s="544">
        <v>180</v>
      </c>
      <c r="BG14" s="544">
        <v>148</v>
      </c>
      <c r="BH14" s="544">
        <v>145</v>
      </c>
      <c r="BI14" s="544">
        <v>196</v>
      </c>
      <c r="BJ14" s="544">
        <v>31</v>
      </c>
      <c r="BK14" s="544">
        <v>57</v>
      </c>
      <c r="BL14" s="544">
        <v>123</v>
      </c>
      <c r="BM14" s="544">
        <v>0</v>
      </c>
      <c r="BN14" s="544">
        <v>0</v>
      </c>
      <c r="BO14" s="544">
        <v>0</v>
      </c>
      <c r="BP14" s="544">
        <v>0</v>
      </c>
      <c r="BQ14" s="544">
        <v>0</v>
      </c>
      <c r="BR14" s="544">
        <v>0</v>
      </c>
      <c r="BS14" s="544">
        <v>0</v>
      </c>
      <c r="BT14" s="544">
        <v>0</v>
      </c>
      <c r="BU14" s="544">
        <v>0</v>
      </c>
      <c r="BV14" s="544">
        <v>0</v>
      </c>
      <c r="BW14" s="544">
        <v>0</v>
      </c>
      <c r="BX14" s="544">
        <v>0</v>
      </c>
      <c r="BY14" s="544">
        <v>8</v>
      </c>
      <c r="BZ14" s="544">
        <v>32</v>
      </c>
      <c r="CA14" s="544">
        <v>0</v>
      </c>
    </row>
    <row r="15" spans="1:79">
      <c r="A15" t="s">
        <v>48</v>
      </c>
      <c r="B15" t="s">
        <v>1871</v>
      </c>
      <c r="C15">
        <v>2020</v>
      </c>
      <c r="D15" t="s">
        <v>1934</v>
      </c>
      <c r="E15" s="450">
        <v>633</v>
      </c>
      <c r="F15" s="450">
        <v>486</v>
      </c>
      <c r="G15" s="450">
        <v>153</v>
      </c>
      <c r="H15" s="450">
        <v>94</v>
      </c>
      <c r="I15" s="450">
        <v>57</v>
      </c>
      <c r="J15" s="450">
        <v>0</v>
      </c>
      <c r="K15" s="450">
        <v>0</v>
      </c>
      <c r="L15" s="450">
        <v>0</v>
      </c>
      <c r="M15" s="450">
        <v>0</v>
      </c>
      <c r="N15" s="450">
        <v>18</v>
      </c>
      <c r="O15" s="450">
        <v>0</v>
      </c>
      <c r="P15" s="450">
        <v>18</v>
      </c>
      <c r="Q15" s="450">
        <v>77</v>
      </c>
      <c r="R15" s="450">
        <v>0</v>
      </c>
      <c r="S15" s="450">
        <v>0</v>
      </c>
      <c r="T15" s="450">
        <v>0</v>
      </c>
      <c r="U15" s="450">
        <v>28</v>
      </c>
      <c r="V15" s="450">
        <v>0</v>
      </c>
      <c r="W15" s="450">
        <v>0</v>
      </c>
      <c r="X15" s="450">
        <v>0</v>
      </c>
      <c r="Y15" s="450">
        <v>49</v>
      </c>
      <c r="Z15" s="450">
        <v>0</v>
      </c>
      <c r="AA15" s="450">
        <v>0</v>
      </c>
      <c r="AB15" s="450">
        <v>0</v>
      </c>
      <c r="AC15" s="450">
        <v>424</v>
      </c>
      <c r="AD15" s="450">
        <v>181</v>
      </c>
      <c r="AE15" s="450">
        <v>123</v>
      </c>
      <c r="AF15" s="450">
        <v>245</v>
      </c>
      <c r="AG15" s="450">
        <v>209</v>
      </c>
      <c r="AH15" s="450">
        <v>110</v>
      </c>
      <c r="AI15" s="450">
        <v>65</v>
      </c>
      <c r="AJ15" s="450">
        <v>99</v>
      </c>
      <c r="AK15" s="450">
        <v>215</v>
      </c>
      <c r="AL15" s="450">
        <v>71</v>
      </c>
      <c r="AM15" s="450">
        <v>58</v>
      </c>
      <c r="AN15" s="450">
        <v>146</v>
      </c>
      <c r="AO15" s="450">
        <v>5</v>
      </c>
      <c r="AP15" s="450">
        <v>0</v>
      </c>
      <c r="AQ15" s="450">
        <v>1</v>
      </c>
      <c r="AR15" s="450">
        <v>5</v>
      </c>
      <c r="AS15" s="450">
        <v>0</v>
      </c>
      <c r="AT15" s="450">
        <v>0</v>
      </c>
      <c r="AU15" s="450">
        <v>0</v>
      </c>
      <c r="AV15" s="450">
        <v>0</v>
      </c>
      <c r="AW15" s="450">
        <v>5</v>
      </c>
      <c r="AX15" s="450">
        <v>0</v>
      </c>
      <c r="AY15" s="450">
        <v>1</v>
      </c>
      <c r="AZ15" s="450">
        <v>5</v>
      </c>
      <c r="BA15" s="450">
        <v>866</v>
      </c>
      <c r="BB15" s="450">
        <v>280</v>
      </c>
      <c r="BC15" s="450">
        <v>226</v>
      </c>
      <c r="BD15" s="450">
        <v>290</v>
      </c>
      <c r="BE15" s="450">
        <v>685</v>
      </c>
      <c r="BF15" s="450">
        <v>250</v>
      </c>
      <c r="BG15" s="450">
        <v>175</v>
      </c>
      <c r="BH15" s="450">
        <v>180</v>
      </c>
      <c r="BI15" s="450">
        <v>181</v>
      </c>
      <c r="BJ15" s="450">
        <v>30</v>
      </c>
      <c r="BK15" s="450">
        <v>51</v>
      </c>
      <c r="BL15" s="450">
        <v>110</v>
      </c>
      <c r="BM15" s="450">
        <v>0</v>
      </c>
      <c r="BN15" s="450">
        <v>0</v>
      </c>
      <c r="BO15" s="450">
        <v>0</v>
      </c>
      <c r="BP15" s="450">
        <v>0</v>
      </c>
      <c r="BQ15" s="450">
        <v>0</v>
      </c>
      <c r="BR15" s="450">
        <v>0</v>
      </c>
      <c r="BS15" s="450">
        <v>0</v>
      </c>
      <c r="BT15" s="450">
        <v>0</v>
      </c>
      <c r="BU15" s="450">
        <v>0</v>
      </c>
      <c r="BV15" s="450">
        <v>0</v>
      </c>
      <c r="BW15" s="450">
        <v>0</v>
      </c>
      <c r="BX15" s="450">
        <v>0</v>
      </c>
      <c r="BY15" s="450">
        <v>2</v>
      </c>
      <c r="BZ15" s="450">
        <v>49</v>
      </c>
      <c r="CA15" s="450">
        <v>0</v>
      </c>
    </row>
    <row r="16" spans="1:79">
      <c r="A16" s="543" t="s">
        <v>48</v>
      </c>
      <c r="B16" s="543" t="s">
        <v>1871</v>
      </c>
      <c r="C16" s="543">
        <v>2021</v>
      </c>
      <c r="D16" s="543" t="s">
        <v>1934</v>
      </c>
      <c r="E16" s="544">
        <v>607</v>
      </c>
      <c r="F16" s="544">
        <v>449</v>
      </c>
      <c r="G16" s="544">
        <v>167</v>
      </c>
      <c r="H16" s="544">
        <v>97</v>
      </c>
      <c r="I16" s="544">
        <v>68</v>
      </c>
      <c r="J16" s="544">
        <v>0</v>
      </c>
      <c r="K16" s="544">
        <v>0</v>
      </c>
      <c r="L16" s="544">
        <v>0</v>
      </c>
      <c r="M16" s="544">
        <v>0</v>
      </c>
      <c r="N16" s="544">
        <v>16</v>
      </c>
      <c r="O16" s="544">
        <v>0</v>
      </c>
      <c r="P16" s="544">
        <v>16</v>
      </c>
      <c r="Q16" s="544">
        <v>110</v>
      </c>
      <c r="R16" s="544">
        <v>0</v>
      </c>
      <c r="S16" s="544">
        <v>0</v>
      </c>
      <c r="T16" s="544">
        <v>0</v>
      </c>
      <c r="U16" s="544">
        <v>41</v>
      </c>
      <c r="V16" s="544">
        <v>0</v>
      </c>
      <c r="W16" s="544">
        <v>0</v>
      </c>
      <c r="X16" s="544">
        <v>0</v>
      </c>
      <c r="Y16" s="544">
        <v>69</v>
      </c>
      <c r="Z16" s="544">
        <v>0</v>
      </c>
      <c r="AA16" s="544">
        <v>0</v>
      </c>
      <c r="AB16" s="544">
        <v>0</v>
      </c>
      <c r="AC16" s="544">
        <v>381</v>
      </c>
      <c r="AD16" s="544">
        <v>183</v>
      </c>
      <c r="AE16" s="544">
        <v>123</v>
      </c>
      <c r="AF16" s="544">
        <v>217</v>
      </c>
      <c r="AG16" s="544">
        <v>215</v>
      </c>
      <c r="AH16" s="544">
        <v>139</v>
      </c>
      <c r="AI16" s="544">
        <v>59</v>
      </c>
      <c r="AJ16" s="544">
        <v>110</v>
      </c>
      <c r="AK16" s="544">
        <v>166</v>
      </c>
      <c r="AL16" s="544">
        <v>44</v>
      </c>
      <c r="AM16" s="544">
        <v>64</v>
      </c>
      <c r="AN16" s="544">
        <v>107</v>
      </c>
      <c r="AO16" s="544">
        <v>1</v>
      </c>
      <c r="AP16" s="544">
        <v>0</v>
      </c>
      <c r="AQ16" s="544">
        <v>0</v>
      </c>
      <c r="AR16" s="544">
        <v>1</v>
      </c>
      <c r="AS16" s="544">
        <v>0</v>
      </c>
      <c r="AT16" s="544">
        <v>0</v>
      </c>
      <c r="AU16" s="544">
        <v>0</v>
      </c>
      <c r="AV16" s="544">
        <v>0</v>
      </c>
      <c r="AW16" s="544">
        <v>1</v>
      </c>
      <c r="AX16" s="544">
        <v>0</v>
      </c>
      <c r="AY16" s="544">
        <v>0</v>
      </c>
      <c r="AZ16" s="544">
        <v>1</v>
      </c>
      <c r="BA16" s="544">
        <v>789</v>
      </c>
      <c r="BB16" s="544">
        <v>326</v>
      </c>
      <c r="BC16" s="544">
        <v>217</v>
      </c>
      <c r="BD16" s="544">
        <v>289</v>
      </c>
      <c r="BE16" s="544">
        <v>629</v>
      </c>
      <c r="BF16" s="544">
        <v>293</v>
      </c>
      <c r="BG16" s="544">
        <v>156</v>
      </c>
      <c r="BH16" s="544">
        <v>169</v>
      </c>
      <c r="BI16" s="544">
        <v>160</v>
      </c>
      <c r="BJ16" s="544">
        <v>33</v>
      </c>
      <c r="BK16" s="544">
        <v>61</v>
      </c>
      <c r="BL16" s="544">
        <v>120</v>
      </c>
      <c r="BM16" s="544">
        <v>0</v>
      </c>
      <c r="BN16" s="544">
        <v>0</v>
      </c>
      <c r="BO16" s="544">
        <v>0</v>
      </c>
      <c r="BP16" s="544">
        <v>0</v>
      </c>
      <c r="BQ16" s="544">
        <v>0</v>
      </c>
      <c r="BR16" s="544">
        <v>0</v>
      </c>
      <c r="BS16" s="544">
        <v>0</v>
      </c>
      <c r="BT16" s="544">
        <v>0</v>
      </c>
      <c r="BU16" s="544">
        <v>0</v>
      </c>
      <c r="BV16" s="544">
        <v>0</v>
      </c>
      <c r="BW16" s="544">
        <v>0</v>
      </c>
      <c r="BX16" s="544">
        <v>0</v>
      </c>
      <c r="BY16" s="544">
        <v>16</v>
      </c>
      <c r="BZ16" s="544">
        <v>51</v>
      </c>
      <c r="CA16" s="544">
        <v>0</v>
      </c>
    </row>
    <row r="17" spans="1:79">
      <c r="A17" t="s">
        <v>48</v>
      </c>
      <c r="B17" t="s">
        <v>1871</v>
      </c>
      <c r="C17">
        <v>2022</v>
      </c>
      <c r="D17" t="s">
        <v>1934</v>
      </c>
      <c r="E17" s="450">
        <v>533</v>
      </c>
      <c r="F17" s="450">
        <v>478</v>
      </c>
      <c r="G17" s="450">
        <v>204</v>
      </c>
      <c r="H17" s="450">
        <v>94</v>
      </c>
      <c r="I17" s="450">
        <v>55</v>
      </c>
      <c r="J17" s="450">
        <v>0</v>
      </c>
      <c r="K17" s="450">
        <v>0</v>
      </c>
      <c r="L17" s="450">
        <v>0</v>
      </c>
      <c r="M17" s="450">
        <v>0</v>
      </c>
      <c r="N17" s="450">
        <v>0</v>
      </c>
      <c r="O17" s="450">
        <v>0</v>
      </c>
      <c r="P17" s="450">
        <v>0</v>
      </c>
      <c r="Q17" s="450">
        <v>81</v>
      </c>
      <c r="R17" s="450">
        <v>0</v>
      </c>
      <c r="S17" s="450">
        <v>0</v>
      </c>
      <c r="T17" s="450">
        <v>0</v>
      </c>
      <c r="U17" s="450">
        <v>4</v>
      </c>
      <c r="V17" s="450">
        <v>0</v>
      </c>
      <c r="W17" s="450">
        <v>0</v>
      </c>
      <c r="X17" s="450">
        <v>0</v>
      </c>
      <c r="Y17" s="450">
        <v>77</v>
      </c>
      <c r="Z17" s="450">
        <v>0</v>
      </c>
      <c r="AA17" s="450">
        <v>0</v>
      </c>
      <c r="AB17" s="450">
        <v>0</v>
      </c>
      <c r="AC17" s="450">
        <v>347</v>
      </c>
      <c r="AD17" s="450">
        <v>149</v>
      </c>
      <c r="AE17" s="450">
        <v>106</v>
      </c>
      <c r="AF17" s="450">
        <v>211</v>
      </c>
      <c r="AG17" s="450">
        <v>176</v>
      </c>
      <c r="AH17" s="450">
        <v>87</v>
      </c>
      <c r="AI17" s="450">
        <v>48</v>
      </c>
      <c r="AJ17" s="450">
        <v>106</v>
      </c>
      <c r="AK17" s="450">
        <v>171</v>
      </c>
      <c r="AL17" s="450">
        <v>62</v>
      </c>
      <c r="AM17" s="450">
        <v>58</v>
      </c>
      <c r="AN17" s="450">
        <v>105</v>
      </c>
      <c r="AO17" s="450">
        <v>0</v>
      </c>
      <c r="AP17" s="450">
        <v>0</v>
      </c>
      <c r="AQ17" s="450">
        <v>0</v>
      </c>
      <c r="AR17" s="450">
        <v>0</v>
      </c>
      <c r="AS17" s="450">
        <v>0</v>
      </c>
      <c r="AT17" s="450">
        <v>0</v>
      </c>
      <c r="AU17" s="450">
        <v>0</v>
      </c>
      <c r="AV17" s="450">
        <v>0</v>
      </c>
      <c r="AW17" s="450">
        <v>0</v>
      </c>
      <c r="AX17" s="450">
        <v>0</v>
      </c>
      <c r="AY17" s="450">
        <v>0</v>
      </c>
      <c r="AZ17" s="450">
        <v>0</v>
      </c>
      <c r="BA17" s="450">
        <v>776</v>
      </c>
      <c r="BB17" s="450">
        <v>317</v>
      </c>
      <c r="BC17" s="450">
        <v>203</v>
      </c>
      <c r="BD17" s="450">
        <v>216</v>
      </c>
      <c r="BE17" s="450">
        <v>609</v>
      </c>
      <c r="BF17" s="450">
        <v>292</v>
      </c>
      <c r="BG17" s="450">
        <v>134</v>
      </c>
      <c r="BH17" s="450">
        <v>116</v>
      </c>
      <c r="BI17" s="450">
        <v>167</v>
      </c>
      <c r="BJ17" s="450">
        <v>25</v>
      </c>
      <c r="BK17" s="450">
        <v>69</v>
      </c>
      <c r="BL17" s="450">
        <v>100</v>
      </c>
      <c r="BM17" s="450">
        <v>0</v>
      </c>
      <c r="BN17" s="450">
        <v>0</v>
      </c>
      <c r="BO17" s="450">
        <v>0</v>
      </c>
      <c r="BP17" s="450">
        <v>0</v>
      </c>
      <c r="BQ17" s="450">
        <v>0</v>
      </c>
      <c r="BR17" s="450">
        <v>0</v>
      </c>
      <c r="BS17" s="450">
        <v>0</v>
      </c>
      <c r="BT17" s="450">
        <v>0</v>
      </c>
      <c r="BU17" s="450">
        <v>0</v>
      </c>
      <c r="BV17" s="450">
        <v>0</v>
      </c>
      <c r="BW17" s="450">
        <v>0</v>
      </c>
      <c r="BX17" s="450">
        <v>0</v>
      </c>
      <c r="BY17" s="450">
        <v>6</v>
      </c>
      <c r="BZ17" s="450">
        <v>48</v>
      </c>
      <c r="CA17" s="450">
        <v>0</v>
      </c>
    </row>
    <row r="18" spans="1:79">
      <c r="A18" s="543" t="s">
        <v>48</v>
      </c>
      <c r="B18" s="543" t="s">
        <v>1871</v>
      </c>
      <c r="C18" s="543">
        <v>2023</v>
      </c>
      <c r="D18" s="543" t="s">
        <v>1934</v>
      </c>
      <c r="E18" s="544">
        <v>601</v>
      </c>
      <c r="F18" s="544">
        <v>449</v>
      </c>
      <c r="G18" s="544">
        <v>227</v>
      </c>
      <c r="H18" s="544">
        <v>100</v>
      </c>
      <c r="I18" s="544">
        <v>78</v>
      </c>
      <c r="J18" s="544">
        <v>0</v>
      </c>
      <c r="K18" s="544">
        <v>0</v>
      </c>
      <c r="L18" s="544">
        <v>0</v>
      </c>
      <c r="M18" s="544">
        <v>0</v>
      </c>
      <c r="N18" s="544">
        <v>72</v>
      </c>
      <c r="O18" s="544">
        <v>0</v>
      </c>
      <c r="P18" s="544">
        <v>72</v>
      </c>
      <c r="Q18" s="544">
        <v>65</v>
      </c>
      <c r="R18" s="544">
        <v>9</v>
      </c>
      <c r="S18" s="544">
        <v>4</v>
      </c>
      <c r="T18" s="544">
        <v>42</v>
      </c>
      <c r="U18" s="544">
        <v>3</v>
      </c>
      <c r="V18" s="544">
        <v>1</v>
      </c>
      <c r="W18" s="544">
        <v>0</v>
      </c>
      <c r="X18" s="544">
        <v>1</v>
      </c>
      <c r="Y18" s="544">
        <v>62</v>
      </c>
      <c r="Z18" s="544">
        <v>8</v>
      </c>
      <c r="AA18" s="544">
        <v>4</v>
      </c>
      <c r="AB18" s="544">
        <v>41</v>
      </c>
      <c r="AC18" s="544">
        <v>495</v>
      </c>
      <c r="AD18" s="544">
        <v>199</v>
      </c>
      <c r="AE18" s="544">
        <v>184</v>
      </c>
      <c r="AF18" s="544">
        <v>288</v>
      </c>
      <c r="AG18" s="544">
        <v>231</v>
      </c>
      <c r="AH18" s="544">
        <v>126</v>
      </c>
      <c r="AI18" s="544">
        <v>84</v>
      </c>
      <c r="AJ18" s="544">
        <v>137</v>
      </c>
      <c r="AK18" s="544">
        <v>264</v>
      </c>
      <c r="AL18" s="544">
        <v>73</v>
      </c>
      <c r="AM18" s="544">
        <v>100</v>
      </c>
      <c r="AN18" s="544">
        <v>151</v>
      </c>
      <c r="AO18" s="544">
        <v>0</v>
      </c>
      <c r="AP18" s="544">
        <v>0</v>
      </c>
      <c r="AQ18" s="544">
        <v>0</v>
      </c>
      <c r="AR18" s="544">
        <v>0</v>
      </c>
      <c r="AS18" s="544">
        <v>0</v>
      </c>
      <c r="AT18" s="544">
        <v>0</v>
      </c>
      <c r="AU18" s="544">
        <v>0</v>
      </c>
      <c r="AV18" s="544">
        <v>0</v>
      </c>
      <c r="AW18" s="544">
        <v>0</v>
      </c>
      <c r="AX18" s="544">
        <v>0</v>
      </c>
      <c r="AY18" s="544">
        <v>0</v>
      </c>
      <c r="AZ18" s="544">
        <v>0</v>
      </c>
      <c r="BA18" s="544">
        <v>811</v>
      </c>
      <c r="BB18" s="544">
        <v>332</v>
      </c>
      <c r="BC18" s="544">
        <v>219</v>
      </c>
      <c r="BD18" s="544">
        <v>243</v>
      </c>
      <c r="BE18" s="544">
        <v>650</v>
      </c>
      <c r="BF18" s="544">
        <v>307</v>
      </c>
      <c r="BG18" s="544">
        <v>163</v>
      </c>
      <c r="BH18" s="544">
        <v>140</v>
      </c>
      <c r="BI18" s="544">
        <v>161</v>
      </c>
      <c r="BJ18" s="544">
        <v>25</v>
      </c>
      <c r="BK18" s="544">
        <v>56</v>
      </c>
      <c r="BL18" s="544">
        <v>103</v>
      </c>
      <c r="BM18" s="544">
        <v>0</v>
      </c>
      <c r="BN18" s="544">
        <v>0</v>
      </c>
      <c r="BO18" s="544">
        <v>0</v>
      </c>
      <c r="BP18" s="544">
        <v>0</v>
      </c>
      <c r="BQ18" s="544">
        <v>0</v>
      </c>
      <c r="BR18" s="544">
        <v>0</v>
      </c>
      <c r="BS18" s="544">
        <v>0</v>
      </c>
      <c r="BT18" s="544">
        <v>0</v>
      </c>
      <c r="BU18" s="544">
        <v>0</v>
      </c>
      <c r="BV18" s="544">
        <v>0</v>
      </c>
      <c r="BW18" s="544">
        <v>0</v>
      </c>
      <c r="BX18" s="544">
        <v>0</v>
      </c>
      <c r="BY18" s="544">
        <v>23</v>
      </c>
      <c r="BZ18" s="544">
        <v>45</v>
      </c>
      <c r="CA18" s="544">
        <v>0</v>
      </c>
    </row>
    <row r="19" spans="1:79">
      <c r="A19" t="s">
        <v>48</v>
      </c>
      <c r="B19" t="s">
        <v>1871</v>
      </c>
      <c r="C19">
        <v>2024</v>
      </c>
      <c r="D19" t="s">
        <v>1934</v>
      </c>
      <c r="E19" s="450">
        <v>726</v>
      </c>
      <c r="F19" s="450">
        <v>400</v>
      </c>
      <c r="G19" s="450">
        <v>209</v>
      </c>
      <c r="H19" s="450">
        <v>97</v>
      </c>
      <c r="I19" s="450">
        <v>54</v>
      </c>
      <c r="J19" s="450">
        <v>0</v>
      </c>
      <c r="K19" s="450">
        <v>0</v>
      </c>
      <c r="L19" s="450">
        <v>0</v>
      </c>
      <c r="M19" s="450">
        <v>0</v>
      </c>
      <c r="N19" s="450">
        <v>12</v>
      </c>
      <c r="O19" s="450">
        <v>0</v>
      </c>
      <c r="P19" s="450">
        <v>12</v>
      </c>
      <c r="Q19" s="450">
        <v>72</v>
      </c>
      <c r="R19" s="450">
        <v>10</v>
      </c>
      <c r="S19" s="450">
        <v>6</v>
      </c>
      <c r="T19" s="450">
        <v>47</v>
      </c>
      <c r="U19" s="450">
        <v>0</v>
      </c>
      <c r="V19" s="450">
        <v>0</v>
      </c>
      <c r="W19" s="450">
        <v>0</v>
      </c>
      <c r="X19" s="450">
        <v>0</v>
      </c>
      <c r="Y19" s="450">
        <v>72</v>
      </c>
      <c r="Z19" s="450">
        <v>10</v>
      </c>
      <c r="AA19" s="450">
        <v>6</v>
      </c>
      <c r="AB19" s="450">
        <v>47</v>
      </c>
      <c r="AC19" s="450">
        <v>562</v>
      </c>
      <c r="AD19" s="450">
        <v>295</v>
      </c>
      <c r="AE19" s="450">
        <v>177</v>
      </c>
      <c r="AF19" s="450">
        <v>313</v>
      </c>
      <c r="AG19" s="450">
        <v>218</v>
      </c>
      <c r="AH19" s="450">
        <v>128</v>
      </c>
      <c r="AI19" s="450">
        <v>48</v>
      </c>
      <c r="AJ19" s="450">
        <v>137</v>
      </c>
      <c r="AK19" s="450">
        <v>344</v>
      </c>
      <c r="AL19" s="450">
        <v>167</v>
      </c>
      <c r="AM19" s="450">
        <v>129</v>
      </c>
      <c r="AN19" s="450">
        <v>176</v>
      </c>
      <c r="AO19" s="450">
        <v>0</v>
      </c>
      <c r="AP19" s="450">
        <v>0</v>
      </c>
      <c r="AQ19" s="450">
        <v>0</v>
      </c>
      <c r="AR19" s="450">
        <v>0</v>
      </c>
      <c r="AS19" s="450">
        <v>0</v>
      </c>
      <c r="AT19" s="450">
        <v>0</v>
      </c>
      <c r="AU19" s="450">
        <v>0</v>
      </c>
      <c r="AV19" s="450">
        <v>0</v>
      </c>
      <c r="AW19" s="450">
        <v>0</v>
      </c>
      <c r="AX19" s="450">
        <v>0</v>
      </c>
      <c r="AY19" s="450">
        <v>0</v>
      </c>
      <c r="AZ19" s="450">
        <v>0</v>
      </c>
      <c r="BA19" s="450">
        <v>811</v>
      </c>
      <c r="BB19" s="450">
        <v>366</v>
      </c>
      <c r="BC19" s="450">
        <v>220</v>
      </c>
      <c r="BD19" s="450">
        <v>256</v>
      </c>
      <c r="BE19" s="450">
        <v>603</v>
      </c>
      <c r="BF19" s="450">
        <v>302</v>
      </c>
      <c r="BG19" s="450">
        <v>129</v>
      </c>
      <c r="BH19" s="450">
        <v>122</v>
      </c>
      <c r="BI19" s="450">
        <v>208</v>
      </c>
      <c r="BJ19" s="450">
        <v>64</v>
      </c>
      <c r="BK19" s="450">
        <v>91</v>
      </c>
      <c r="BL19" s="450">
        <v>134</v>
      </c>
      <c r="BM19" s="450">
        <v>0</v>
      </c>
      <c r="BN19" s="450">
        <v>0</v>
      </c>
      <c r="BO19" s="450">
        <v>0</v>
      </c>
      <c r="BP19" s="450">
        <v>0</v>
      </c>
      <c r="BQ19" s="450">
        <v>0</v>
      </c>
      <c r="BR19" s="450">
        <v>0</v>
      </c>
      <c r="BS19" s="450">
        <v>0</v>
      </c>
      <c r="BT19" s="450">
        <v>0</v>
      </c>
      <c r="BU19" s="450">
        <v>0</v>
      </c>
      <c r="BV19" s="450">
        <v>0</v>
      </c>
      <c r="BW19" s="450">
        <v>0</v>
      </c>
      <c r="BX19" s="450">
        <v>0</v>
      </c>
      <c r="BY19" s="450">
        <v>29</v>
      </c>
      <c r="BZ19" s="450">
        <v>57</v>
      </c>
      <c r="CA19" s="450">
        <v>0</v>
      </c>
    </row>
    <row r="20" spans="1:79">
      <c r="A20" s="543" t="s">
        <v>48</v>
      </c>
      <c r="B20" s="543" t="s">
        <v>1871</v>
      </c>
      <c r="C20" s="543">
        <v>2025</v>
      </c>
      <c r="D20" s="543" t="s">
        <v>1935</v>
      </c>
      <c r="E20" s="544">
        <v>607</v>
      </c>
      <c r="F20" s="544">
        <v>413</v>
      </c>
      <c r="G20" s="544">
        <v>156</v>
      </c>
      <c r="H20" s="544">
        <v>87</v>
      </c>
      <c r="I20" s="544">
        <v>60</v>
      </c>
      <c r="J20" s="544">
        <v>0</v>
      </c>
      <c r="K20" s="544">
        <v>0</v>
      </c>
      <c r="L20" s="544">
        <v>0</v>
      </c>
      <c r="M20" s="544">
        <v>0</v>
      </c>
      <c r="N20" s="544">
        <v>24</v>
      </c>
      <c r="O20" s="544">
        <v>0</v>
      </c>
      <c r="P20" s="544">
        <v>24</v>
      </c>
      <c r="Q20" s="544">
        <v>81</v>
      </c>
      <c r="R20" s="544">
        <v>11</v>
      </c>
      <c r="S20" s="544">
        <v>6</v>
      </c>
      <c r="T20" s="544">
        <v>53</v>
      </c>
      <c r="U20" s="544">
        <v>13</v>
      </c>
      <c r="V20" s="544">
        <v>1</v>
      </c>
      <c r="W20" s="544">
        <v>0</v>
      </c>
      <c r="X20" s="544">
        <v>1</v>
      </c>
      <c r="Y20" s="544">
        <v>68</v>
      </c>
      <c r="Z20" s="544">
        <v>10</v>
      </c>
      <c r="AA20" s="544">
        <v>6</v>
      </c>
      <c r="AB20" s="544">
        <v>52</v>
      </c>
      <c r="AC20" s="544">
        <v>562</v>
      </c>
      <c r="AD20" s="544">
        <v>242</v>
      </c>
      <c r="AE20" s="544">
        <v>176</v>
      </c>
      <c r="AF20" s="544">
        <v>336</v>
      </c>
      <c r="AG20" s="544">
        <v>263</v>
      </c>
      <c r="AH20" s="544">
        <v>137</v>
      </c>
      <c r="AI20" s="544">
        <v>77</v>
      </c>
      <c r="AJ20" s="544">
        <v>147</v>
      </c>
      <c r="AK20" s="544">
        <v>299</v>
      </c>
      <c r="AL20" s="544">
        <v>105</v>
      </c>
      <c r="AM20" s="544">
        <v>99</v>
      </c>
      <c r="AN20" s="544">
        <v>189</v>
      </c>
      <c r="AO20" s="544">
        <v>0</v>
      </c>
      <c r="AP20" s="544">
        <v>0</v>
      </c>
      <c r="AQ20" s="544">
        <v>0</v>
      </c>
      <c r="AR20" s="544">
        <v>0</v>
      </c>
      <c r="AS20" s="544">
        <v>0</v>
      </c>
      <c r="AT20" s="544">
        <v>0</v>
      </c>
      <c r="AU20" s="544">
        <v>0</v>
      </c>
      <c r="AV20" s="544">
        <v>0</v>
      </c>
      <c r="AW20" s="544">
        <v>0</v>
      </c>
      <c r="AX20" s="544">
        <v>0</v>
      </c>
      <c r="AY20" s="544">
        <v>0</v>
      </c>
      <c r="AZ20" s="544">
        <v>0</v>
      </c>
      <c r="BA20" s="544">
        <v>818</v>
      </c>
      <c r="BB20" s="544">
        <v>290</v>
      </c>
      <c r="BC20" s="544">
        <v>214</v>
      </c>
      <c r="BD20" s="544">
        <v>264</v>
      </c>
      <c r="BE20" s="544">
        <v>636</v>
      </c>
      <c r="BF20" s="544">
        <v>256</v>
      </c>
      <c r="BG20" s="544">
        <v>150</v>
      </c>
      <c r="BH20" s="544">
        <v>150</v>
      </c>
      <c r="BI20" s="544">
        <v>182</v>
      </c>
      <c r="BJ20" s="544">
        <v>34</v>
      </c>
      <c r="BK20" s="544">
        <v>64</v>
      </c>
      <c r="BL20" s="544">
        <v>114</v>
      </c>
      <c r="BM20" s="544">
        <v>0</v>
      </c>
      <c r="BN20" s="544">
        <v>0</v>
      </c>
      <c r="BO20" s="544">
        <v>0</v>
      </c>
      <c r="BP20" s="544">
        <v>0</v>
      </c>
      <c r="BQ20" s="544">
        <v>0</v>
      </c>
      <c r="BR20" s="544">
        <v>0</v>
      </c>
      <c r="BS20" s="544">
        <v>0</v>
      </c>
      <c r="BT20" s="544">
        <v>0</v>
      </c>
      <c r="BU20" s="544">
        <v>0</v>
      </c>
      <c r="BV20" s="544">
        <v>0</v>
      </c>
      <c r="BW20" s="544">
        <v>0</v>
      </c>
      <c r="BX20" s="544">
        <v>0</v>
      </c>
      <c r="BY20" s="544">
        <v>14</v>
      </c>
      <c r="BZ20" s="544">
        <v>48</v>
      </c>
      <c r="CA20" s="544">
        <v>0</v>
      </c>
    </row>
    <row r="21" spans="1:79">
      <c r="A21" t="s">
        <v>48</v>
      </c>
      <c r="B21" t="s">
        <v>1871</v>
      </c>
      <c r="C21">
        <v>2024</v>
      </c>
      <c r="D21" t="s">
        <v>1937</v>
      </c>
      <c r="E21" s="450">
        <f>E19</f>
        <v>726</v>
      </c>
      <c r="F21" s="450">
        <f t="shared" ref="F21:BQ21" si="2">F19</f>
        <v>400</v>
      </c>
      <c r="G21" s="450">
        <f t="shared" si="2"/>
        <v>209</v>
      </c>
      <c r="H21" s="450">
        <f t="shared" si="2"/>
        <v>97</v>
      </c>
      <c r="I21" s="450">
        <f t="shared" si="2"/>
        <v>54</v>
      </c>
      <c r="J21" s="450">
        <f t="shared" si="2"/>
        <v>0</v>
      </c>
      <c r="K21" s="450">
        <f t="shared" si="2"/>
        <v>0</v>
      </c>
      <c r="L21" s="450">
        <f t="shared" si="2"/>
        <v>0</v>
      </c>
      <c r="M21" s="450">
        <f t="shared" si="2"/>
        <v>0</v>
      </c>
      <c r="N21" s="450">
        <f t="shared" si="2"/>
        <v>12</v>
      </c>
      <c r="O21" s="450">
        <f t="shared" si="2"/>
        <v>0</v>
      </c>
      <c r="P21" s="450">
        <f t="shared" si="2"/>
        <v>12</v>
      </c>
      <c r="Q21" s="450">
        <f t="shared" si="2"/>
        <v>72</v>
      </c>
      <c r="R21" s="450">
        <f t="shared" si="2"/>
        <v>10</v>
      </c>
      <c r="S21" s="450">
        <f t="shared" si="2"/>
        <v>6</v>
      </c>
      <c r="T21" s="450">
        <f t="shared" si="2"/>
        <v>47</v>
      </c>
      <c r="U21" s="450">
        <f t="shared" si="2"/>
        <v>0</v>
      </c>
      <c r="V21" s="450">
        <f t="shared" si="2"/>
        <v>0</v>
      </c>
      <c r="W21" s="450">
        <f t="shared" si="2"/>
        <v>0</v>
      </c>
      <c r="X21" s="450">
        <f t="shared" si="2"/>
        <v>0</v>
      </c>
      <c r="Y21" s="450">
        <f t="shared" si="2"/>
        <v>72</v>
      </c>
      <c r="Z21" s="450">
        <f t="shared" si="2"/>
        <v>10</v>
      </c>
      <c r="AA21" s="450">
        <f t="shared" si="2"/>
        <v>6</v>
      </c>
      <c r="AB21" s="450">
        <f t="shared" si="2"/>
        <v>47</v>
      </c>
      <c r="AC21" s="450">
        <f t="shared" si="2"/>
        <v>562</v>
      </c>
      <c r="AD21" s="450">
        <f t="shared" si="2"/>
        <v>295</v>
      </c>
      <c r="AE21" s="450">
        <f t="shared" si="2"/>
        <v>177</v>
      </c>
      <c r="AF21" s="450">
        <f t="shared" si="2"/>
        <v>313</v>
      </c>
      <c r="AG21" s="450">
        <f t="shared" si="2"/>
        <v>218</v>
      </c>
      <c r="AH21" s="450">
        <f t="shared" si="2"/>
        <v>128</v>
      </c>
      <c r="AI21" s="450">
        <f t="shared" si="2"/>
        <v>48</v>
      </c>
      <c r="AJ21" s="450">
        <f t="shared" si="2"/>
        <v>137</v>
      </c>
      <c r="AK21" s="450">
        <f t="shared" si="2"/>
        <v>344</v>
      </c>
      <c r="AL21" s="450">
        <f t="shared" si="2"/>
        <v>167</v>
      </c>
      <c r="AM21" s="450">
        <f t="shared" si="2"/>
        <v>129</v>
      </c>
      <c r="AN21" s="450">
        <f t="shared" si="2"/>
        <v>176</v>
      </c>
      <c r="AO21" s="450">
        <f t="shared" si="2"/>
        <v>0</v>
      </c>
      <c r="AP21" s="450">
        <f t="shared" si="2"/>
        <v>0</v>
      </c>
      <c r="AQ21" s="450">
        <f t="shared" si="2"/>
        <v>0</v>
      </c>
      <c r="AR21" s="450">
        <f t="shared" si="2"/>
        <v>0</v>
      </c>
      <c r="AS21" s="450">
        <f t="shared" si="2"/>
        <v>0</v>
      </c>
      <c r="AT21" s="450">
        <f t="shared" si="2"/>
        <v>0</v>
      </c>
      <c r="AU21" s="450">
        <f t="shared" si="2"/>
        <v>0</v>
      </c>
      <c r="AV21" s="450">
        <f t="shared" si="2"/>
        <v>0</v>
      </c>
      <c r="AW21" s="450">
        <f t="shared" si="2"/>
        <v>0</v>
      </c>
      <c r="AX21" s="450">
        <f t="shared" si="2"/>
        <v>0</v>
      </c>
      <c r="AY21" s="450">
        <f t="shared" si="2"/>
        <v>0</v>
      </c>
      <c r="AZ21" s="450">
        <f t="shared" si="2"/>
        <v>0</v>
      </c>
      <c r="BA21" s="450">
        <f t="shared" si="2"/>
        <v>811</v>
      </c>
      <c r="BB21" s="450">
        <f t="shared" si="2"/>
        <v>366</v>
      </c>
      <c r="BC21" s="450">
        <f t="shared" si="2"/>
        <v>220</v>
      </c>
      <c r="BD21" s="450">
        <f t="shared" si="2"/>
        <v>256</v>
      </c>
      <c r="BE21" s="450">
        <f t="shared" si="2"/>
        <v>603</v>
      </c>
      <c r="BF21" s="450">
        <f t="shared" si="2"/>
        <v>302</v>
      </c>
      <c r="BG21" s="450">
        <f t="shared" si="2"/>
        <v>129</v>
      </c>
      <c r="BH21" s="450">
        <f t="shared" si="2"/>
        <v>122</v>
      </c>
      <c r="BI21" s="450">
        <f t="shared" si="2"/>
        <v>208</v>
      </c>
      <c r="BJ21" s="450">
        <f t="shared" si="2"/>
        <v>64</v>
      </c>
      <c r="BK21" s="450">
        <f t="shared" si="2"/>
        <v>91</v>
      </c>
      <c r="BL21" s="450">
        <f t="shared" si="2"/>
        <v>134</v>
      </c>
      <c r="BM21" s="450">
        <f t="shared" si="2"/>
        <v>0</v>
      </c>
      <c r="BN21" s="450">
        <f t="shared" si="2"/>
        <v>0</v>
      </c>
      <c r="BO21" s="450">
        <f t="shared" si="2"/>
        <v>0</v>
      </c>
      <c r="BP21" s="450">
        <f t="shared" si="2"/>
        <v>0</v>
      </c>
      <c r="BQ21" s="450">
        <f t="shared" si="2"/>
        <v>0</v>
      </c>
      <c r="BR21" s="450">
        <f t="shared" ref="BR21:CA21" si="3">BR19</f>
        <v>0</v>
      </c>
      <c r="BS21" s="450">
        <f t="shared" si="3"/>
        <v>0</v>
      </c>
      <c r="BT21" s="450">
        <f t="shared" si="3"/>
        <v>0</v>
      </c>
      <c r="BU21" s="450">
        <f t="shared" si="3"/>
        <v>0</v>
      </c>
      <c r="BV21" s="450">
        <f t="shared" si="3"/>
        <v>0</v>
      </c>
      <c r="BW21" s="450">
        <f t="shared" si="3"/>
        <v>0</v>
      </c>
      <c r="BX21" s="450">
        <f t="shared" si="3"/>
        <v>0</v>
      </c>
      <c r="BY21" s="450">
        <f t="shared" si="3"/>
        <v>29</v>
      </c>
      <c r="BZ21" s="450">
        <f t="shared" si="3"/>
        <v>57</v>
      </c>
      <c r="CA21" s="450">
        <f t="shared" si="3"/>
        <v>0</v>
      </c>
    </row>
    <row r="22" spans="1:79">
      <c r="A22" s="543" t="s">
        <v>48</v>
      </c>
      <c r="B22" s="543" t="s">
        <v>1871</v>
      </c>
      <c r="C22" s="543">
        <v>2025</v>
      </c>
      <c r="D22" s="543" t="s">
        <v>1937</v>
      </c>
      <c r="E22" s="544">
        <f>IF(OR(E19=0, E19=""), E20, IF(E20&gt;(E19*(1+Dash!$B$6)), E19*(1+Dash!$B$6), IF(E20&lt;(E19*(1-Dash!$B$7)), E19*(1-Dash!$B$7), E20)))</f>
        <v>689.69999999999993</v>
      </c>
      <c r="F22" s="544">
        <f>IF(OR(F19=0, F19=""), F20, IF(F20&gt;(F19*(1+Dash!$B$6)), F19*(1+Dash!$B$6), IF(F20&lt;(F19*(1-Dash!$B$7)), F19*(1-Dash!$B$7), F20)))</f>
        <v>413</v>
      </c>
      <c r="G22" s="544">
        <f>IF(OR(G19=0, G19=""), G20, IF(G20&gt;(G19*(1+Dash!$B$6)), G19*(1+Dash!$B$6), IF(G20&lt;(G19*(1-Dash!$B$7)), G19*(1-Dash!$B$7), G20)))</f>
        <v>198.54999999999998</v>
      </c>
      <c r="H22" s="544">
        <f>IF(OR(H19=0, H19=""), H20, IF(H20&gt;(H19*(1+Dash!$B$6)), H19*(1+Dash!$B$6), IF(H20&lt;(H19*(1-Dash!$B$7)), H19*(1-Dash!$B$7), H20)))</f>
        <v>92.149999999999991</v>
      </c>
      <c r="I22" s="544">
        <f>IF(OR(I19=0, I19=""), I20, IF(I20&gt;(I19*(1+Dash!$B$6)), I19*(1+Dash!$B$6), IF(I20&lt;(I19*(1-Dash!$B$7)), I19*(1-Dash!$B$7), I20)))</f>
        <v>59.400000000000006</v>
      </c>
      <c r="J22" s="544">
        <f>IF(OR(J19=0, J19=""), J20, IF(J20&gt;(J19*(1+Dash!$B$6)), J19*(1+Dash!$B$6), IF(J20&lt;(J19*(1-Dash!$B$7)), J19*(1-Dash!$B$7), J20)))</f>
        <v>0</v>
      </c>
      <c r="K22" s="544">
        <f>IF(OR(K19=0, K19=""), K20, IF(K20&gt;(K19*(1+Dash!$B$6)), K19*(1+Dash!$B$6), IF(K20&lt;(K19*(1-Dash!$B$7)), K19*(1-Dash!$B$7), K20)))</f>
        <v>0</v>
      </c>
      <c r="L22" s="544">
        <f>IF(OR(L19=0, L19=""), L20, IF(L20&gt;(L19*(1+Dash!$B$6)), L19*(1+Dash!$B$6), IF(L20&lt;(L19*(1-Dash!$B$7)), L19*(1-Dash!$B$7), L20)))</f>
        <v>0</v>
      </c>
      <c r="M22" s="544">
        <f>IF(OR(M19=0, M19=""), M20, IF(M20&gt;(M19*(1+Dash!$B$6)), M19*(1+Dash!$B$6), IF(M20&lt;(M19*(1-Dash!$B$7)), M19*(1-Dash!$B$7), M20)))</f>
        <v>0</v>
      </c>
      <c r="N22" s="544">
        <f>IF(OR(N19=0, N19=""), N20, IF(N20&gt;(N19*(1+Dash!$B$6)), N19*(1+Dash!$B$6), IF(N20&lt;(N19*(1-Dash!$B$7)), N19*(1-Dash!$B$7), N20)))</f>
        <v>13.200000000000001</v>
      </c>
      <c r="O22" s="544">
        <f>IF(OR(O19=0, O19=""), O20, IF(O20&gt;(O19*(1+Dash!$B$6)), O19*(1+Dash!$B$6), IF(O20&lt;(O19*(1-Dash!$B$7)), O19*(1-Dash!$B$7), O20)))</f>
        <v>0</v>
      </c>
      <c r="P22" s="544">
        <f>IF(OR(P19=0, P19=""), P20, IF(P20&gt;(P19*(1+Dash!$B$6)), P19*(1+Dash!$B$6), IF(P20&lt;(P19*(1-Dash!$B$7)), P19*(1-Dash!$B$7), P20)))</f>
        <v>13.200000000000001</v>
      </c>
      <c r="Q22" s="544">
        <f>IF(OR(Q19=0, Q19=""), Q20, IF(Q20&gt;(Q19*(1+Dash!$B$6)), Q19*(1+Dash!$B$6), IF(Q20&lt;(Q19*(1-Dash!$B$7)), Q19*(1-Dash!$B$7), Q20)))</f>
        <v>79.2</v>
      </c>
      <c r="R22" s="544">
        <f>IF(OR(R19=0, R19=""), R20, IF(R20&gt;(R19*(1+Dash!$B$6)), R19*(1+Dash!$B$6), IF(R20&lt;(R19*(1-Dash!$B$7)), R19*(1-Dash!$B$7), R20)))</f>
        <v>11</v>
      </c>
      <c r="S22" s="544">
        <f>IF(OR(S19=0, S19=""), S20, IF(S20&gt;(S19*(1+Dash!$B$6)), S19*(1+Dash!$B$6), IF(S20&lt;(S19*(1-Dash!$B$7)), S19*(1-Dash!$B$7), S20)))</f>
        <v>6</v>
      </c>
      <c r="T22" s="544">
        <f>IF(OR(T19=0, T19=""), T20, IF(T20&gt;(T19*(1+Dash!$B$6)), T19*(1+Dash!$B$6), IF(T20&lt;(T19*(1-Dash!$B$7)), T19*(1-Dash!$B$7), T20)))</f>
        <v>51.7</v>
      </c>
      <c r="U22" s="544">
        <f>IF(OR(U19=0, U19=""), U20, IF(U20&gt;(U19*(1+Dash!$B$6)), U19*(1+Dash!$B$6), IF(U20&lt;(U19*(1-Dash!$B$7)), U19*(1-Dash!$B$7), U20)))</f>
        <v>13</v>
      </c>
      <c r="V22" s="544">
        <f>IF(OR(V19=0, V19=""), V20, IF(V20&gt;(V19*(1+Dash!$B$6)), V19*(1+Dash!$B$6), IF(V20&lt;(V19*(1-Dash!$B$7)), V19*(1-Dash!$B$7), V20)))</f>
        <v>1</v>
      </c>
      <c r="W22" s="544">
        <f>IF(OR(W19=0, W19=""), W20, IF(W20&gt;(W19*(1+Dash!$B$6)), W19*(1+Dash!$B$6), IF(W20&lt;(W19*(1-Dash!$B$7)), W19*(1-Dash!$B$7), W20)))</f>
        <v>0</v>
      </c>
      <c r="X22" s="544">
        <f>IF(OR(X19=0, X19=""), X20, IF(X20&gt;(X19*(1+Dash!$B$6)), X19*(1+Dash!$B$6), IF(X20&lt;(X19*(1-Dash!$B$7)), X19*(1-Dash!$B$7), X20)))</f>
        <v>1</v>
      </c>
      <c r="Y22" s="544">
        <f>IF(OR(Y19=0, Y19=""), Y20, IF(Y20&gt;(Y19*(1+Dash!$B$6)), Y19*(1+Dash!$B$6), IF(Y20&lt;(Y19*(1-Dash!$B$7)), Y19*(1-Dash!$B$7), Y20)))</f>
        <v>68.399999999999991</v>
      </c>
      <c r="Z22" s="544">
        <f>IF(OR(Z19=0, Z19=""), Z20, IF(Z20&gt;(Z19*(1+Dash!$B$6)), Z19*(1+Dash!$B$6), IF(Z20&lt;(Z19*(1-Dash!$B$7)), Z19*(1-Dash!$B$7), Z20)))</f>
        <v>10</v>
      </c>
      <c r="AA22" s="544">
        <f>IF(OR(AA19=0, AA19=""), AA20, IF(AA20&gt;(AA19*(1+Dash!$B$6)), AA19*(1+Dash!$B$6), IF(AA20&lt;(AA19*(1-Dash!$B$7)), AA19*(1-Dash!$B$7), AA20)))</f>
        <v>6</v>
      </c>
      <c r="AB22" s="544">
        <f>IF(OR(AB19=0, AB19=""), AB20, IF(AB20&gt;(AB19*(1+Dash!$B$6)), AB19*(1+Dash!$B$6), IF(AB20&lt;(AB19*(1-Dash!$B$7)), AB19*(1-Dash!$B$7), AB20)))</f>
        <v>51.7</v>
      </c>
      <c r="AC22" s="544">
        <f>IF(OR(AC19=0, AC19=""), AC20, IF(AC20&gt;(AC19*(1+Dash!$B$6)), AC19*(1+Dash!$B$6), IF(AC20&lt;(AC19*(1-Dash!$B$7)), AC19*(1-Dash!$B$7), AC20)))</f>
        <v>562</v>
      </c>
      <c r="AD22" s="544">
        <f>IF(OR(AD19=0, AD19=""), AD20, IF(AD20&gt;(AD19*(1+Dash!$B$6)), AD19*(1+Dash!$B$6), IF(AD20&lt;(AD19*(1-Dash!$B$7)), AD19*(1-Dash!$B$7), AD20)))</f>
        <v>280.25</v>
      </c>
      <c r="AE22" s="544">
        <f>IF(OR(AE19=0, AE19=""), AE20, IF(AE20&gt;(AE19*(1+Dash!$B$6)), AE19*(1+Dash!$B$6), IF(AE20&lt;(AE19*(1-Dash!$B$7)), AE19*(1-Dash!$B$7), AE20)))</f>
        <v>176</v>
      </c>
      <c r="AF22" s="544">
        <f>IF(OR(AF19=0, AF19=""), AF20, IF(AF20&gt;(AF19*(1+Dash!$B$6)), AF19*(1+Dash!$B$6), IF(AF20&lt;(AF19*(1-Dash!$B$7)), AF19*(1-Dash!$B$7), AF20)))</f>
        <v>336</v>
      </c>
      <c r="AG22" s="544">
        <f>IF(OR(AG19=0, AG19=""), AG20, IF(AG20&gt;(AG19*(1+Dash!$B$6)), AG19*(1+Dash!$B$6), IF(AG20&lt;(AG19*(1-Dash!$B$7)), AG19*(1-Dash!$B$7), AG20)))</f>
        <v>239.8</v>
      </c>
      <c r="AH22" s="544">
        <f>IF(OR(AH19=0, AH19=""), AH20, IF(AH20&gt;(AH19*(1+Dash!$B$6)), AH19*(1+Dash!$B$6), IF(AH20&lt;(AH19*(1-Dash!$B$7)), AH19*(1-Dash!$B$7), AH20)))</f>
        <v>137</v>
      </c>
      <c r="AI22" s="544">
        <f>IF(OR(AI19=0, AI19=""), AI20, IF(AI20&gt;(AI19*(1+Dash!$B$6)), AI19*(1+Dash!$B$6), IF(AI20&lt;(AI19*(1-Dash!$B$7)), AI19*(1-Dash!$B$7), AI20)))</f>
        <v>52.800000000000004</v>
      </c>
      <c r="AJ22" s="544">
        <f>IF(OR(AJ19=0, AJ19=""), AJ20, IF(AJ20&gt;(AJ19*(1+Dash!$B$6)), AJ19*(1+Dash!$B$6), IF(AJ20&lt;(AJ19*(1-Dash!$B$7)), AJ19*(1-Dash!$B$7), AJ20)))</f>
        <v>147</v>
      </c>
      <c r="AK22" s="544">
        <f>IF(OR(AK19=0, AK19=""), AK20, IF(AK20&gt;(AK19*(1+Dash!$B$6)), AK19*(1+Dash!$B$6), IF(AK20&lt;(AK19*(1-Dash!$B$7)), AK19*(1-Dash!$B$7), AK20)))</f>
        <v>326.8</v>
      </c>
      <c r="AL22" s="544">
        <f>IF(OR(AL19=0, AL19=""), AL20, IF(AL20&gt;(AL19*(1+Dash!$B$6)), AL19*(1+Dash!$B$6), IF(AL20&lt;(AL19*(1-Dash!$B$7)), AL19*(1-Dash!$B$7), AL20)))</f>
        <v>158.65</v>
      </c>
      <c r="AM22" s="544">
        <f>IF(OR(AM19=0, AM19=""), AM20, IF(AM20&gt;(AM19*(1+Dash!$B$6)), AM19*(1+Dash!$B$6), IF(AM20&lt;(AM19*(1-Dash!$B$7)), AM19*(1-Dash!$B$7), AM20)))</f>
        <v>122.55</v>
      </c>
      <c r="AN22" s="544">
        <f>IF(OR(AN19=0, AN19=""), AN20, IF(AN20&gt;(AN19*(1+Dash!$B$6)), AN19*(1+Dash!$B$6), IF(AN20&lt;(AN19*(1-Dash!$B$7)), AN19*(1-Dash!$B$7), AN20)))</f>
        <v>189</v>
      </c>
      <c r="AO22" s="544">
        <f>IF(OR(AO19=0, AO19=""), AO20, IF(AO20&gt;(AO19*(1+Dash!$B$6)), AO19*(1+Dash!$B$6), IF(AO20&lt;(AO19*(1-Dash!$B$7)), AO19*(1-Dash!$B$7), AO20)))</f>
        <v>0</v>
      </c>
      <c r="AP22" s="544">
        <f>IF(OR(AP19=0, AP19=""), AP20, IF(AP20&gt;(AP19*(1+Dash!$B$6)), AP19*(1+Dash!$B$6), IF(AP20&lt;(AP19*(1-Dash!$B$7)), AP19*(1-Dash!$B$7), AP20)))</f>
        <v>0</v>
      </c>
      <c r="AQ22" s="544">
        <f>IF(OR(AQ19=0, AQ19=""), AQ20, IF(AQ20&gt;(AQ19*(1+Dash!$B$6)), AQ19*(1+Dash!$B$6), IF(AQ20&lt;(AQ19*(1-Dash!$B$7)), AQ19*(1-Dash!$B$7), AQ20)))</f>
        <v>0</v>
      </c>
      <c r="AR22" s="544">
        <f>IF(OR(AR19=0, AR19=""), AR20, IF(AR20&gt;(AR19*(1+Dash!$B$6)), AR19*(1+Dash!$B$6), IF(AR20&lt;(AR19*(1-Dash!$B$7)), AR19*(1-Dash!$B$7), AR20)))</f>
        <v>0</v>
      </c>
      <c r="AS22" s="544">
        <f>IF(OR(AS19=0, AS19=""), AS20, IF(AS20&gt;(AS19*(1+Dash!$B$6)), AS19*(1+Dash!$B$6), IF(AS20&lt;(AS19*(1-Dash!$B$7)), AS19*(1-Dash!$B$7), AS20)))</f>
        <v>0</v>
      </c>
      <c r="AT22" s="544">
        <f>IF(OR(AT19=0, AT19=""), AT20, IF(AT20&gt;(AT19*(1+Dash!$B$6)), AT19*(1+Dash!$B$6), IF(AT20&lt;(AT19*(1-Dash!$B$7)), AT19*(1-Dash!$B$7), AT20)))</f>
        <v>0</v>
      </c>
      <c r="AU22" s="544">
        <f>IF(OR(AU19=0, AU19=""), AU20, IF(AU20&gt;(AU19*(1+Dash!$B$6)), AU19*(1+Dash!$B$6), IF(AU20&lt;(AU19*(1-Dash!$B$7)), AU19*(1-Dash!$B$7), AU20)))</f>
        <v>0</v>
      </c>
      <c r="AV22" s="544">
        <f>IF(OR(AV19=0, AV19=""), AV20, IF(AV20&gt;(AV19*(1+Dash!$B$6)), AV19*(1+Dash!$B$6), IF(AV20&lt;(AV19*(1-Dash!$B$7)), AV19*(1-Dash!$B$7), AV20)))</f>
        <v>0</v>
      </c>
      <c r="AW22" s="544">
        <f>IF(OR(AW19=0, AW19=""), AW20, IF(AW20&gt;(AW19*(1+Dash!$B$6)), AW19*(1+Dash!$B$6), IF(AW20&lt;(AW19*(1-Dash!$B$7)), AW19*(1-Dash!$B$7), AW20)))</f>
        <v>0</v>
      </c>
      <c r="AX22" s="544">
        <f>IF(OR(AX19=0, AX19=""), AX20, IF(AX20&gt;(AX19*(1+Dash!$B$6)), AX19*(1+Dash!$B$6), IF(AX20&lt;(AX19*(1-Dash!$B$7)), AX19*(1-Dash!$B$7), AX20)))</f>
        <v>0</v>
      </c>
      <c r="AY22" s="544">
        <f>IF(OR(AY19=0, AY19=""), AY20, IF(AY20&gt;(AY19*(1+Dash!$B$6)), AY19*(1+Dash!$B$6), IF(AY20&lt;(AY19*(1-Dash!$B$7)), AY19*(1-Dash!$B$7), AY20)))</f>
        <v>0</v>
      </c>
      <c r="AZ22" s="544">
        <f>IF(OR(AZ19=0, AZ19=""), AZ20, IF(AZ20&gt;(AZ19*(1+Dash!$B$6)), AZ19*(1+Dash!$B$6), IF(AZ20&lt;(AZ19*(1-Dash!$B$7)), AZ19*(1-Dash!$B$7), AZ20)))</f>
        <v>0</v>
      </c>
      <c r="BA22" s="544">
        <f>IF(OR(BA19=0, BA19=""), BA20, IF(BA20&gt;(BA19*(1+Dash!$B$6)), BA19*(1+Dash!$B$6), IF(BA20&lt;(BA19*(1-Dash!$B$7)), BA19*(1-Dash!$B$7), BA20)))</f>
        <v>818</v>
      </c>
      <c r="BB22" s="544">
        <f>IF(OR(BB19=0, BB19=""), BB20, IF(BB20&gt;(BB19*(1+Dash!$B$6)), BB19*(1+Dash!$B$6), IF(BB20&lt;(BB19*(1-Dash!$B$7)), BB19*(1-Dash!$B$7), BB20)))</f>
        <v>347.7</v>
      </c>
      <c r="BC22" s="544">
        <f>IF(OR(BC19=0, BC19=""), BC20, IF(BC20&gt;(BC19*(1+Dash!$B$6)), BC19*(1+Dash!$B$6), IF(BC20&lt;(BC19*(1-Dash!$B$7)), BC19*(1-Dash!$B$7), BC20)))</f>
        <v>214</v>
      </c>
      <c r="BD22" s="544">
        <f>IF(OR(BD19=0, BD19=""), BD20, IF(BD20&gt;(BD19*(1+Dash!$B$6)), BD19*(1+Dash!$B$6), IF(BD20&lt;(BD19*(1-Dash!$B$7)), BD19*(1-Dash!$B$7), BD20)))</f>
        <v>264</v>
      </c>
      <c r="BE22" s="544">
        <f>IF(OR(BE19=0, BE19=""), BE20, IF(BE20&gt;(BE19*(1+Dash!$B$6)), BE19*(1+Dash!$B$6), IF(BE20&lt;(BE19*(1-Dash!$B$7)), BE19*(1-Dash!$B$7), BE20)))</f>
        <v>636</v>
      </c>
      <c r="BF22" s="544">
        <f>IF(OR(BF19=0, BF19=""), BF20, IF(BF20&gt;(BF19*(1+Dash!$B$6)), BF19*(1+Dash!$B$6), IF(BF20&lt;(BF19*(1-Dash!$B$7)), BF19*(1-Dash!$B$7), BF20)))</f>
        <v>286.89999999999998</v>
      </c>
      <c r="BG22" s="544">
        <f>IF(OR(BG19=0, BG19=""), BG20, IF(BG20&gt;(BG19*(1+Dash!$B$6)), BG19*(1+Dash!$B$6), IF(BG20&lt;(BG19*(1-Dash!$B$7)), BG19*(1-Dash!$B$7), BG20)))</f>
        <v>141.9</v>
      </c>
      <c r="BH22" s="544">
        <f>IF(OR(BH19=0, BH19=""), BH20, IF(BH20&gt;(BH19*(1+Dash!$B$6)), BH19*(1+Dash!$B$6), IF(BH20&lt;(BH19*(1-Dash!$B$7)), BH19*(1-Dash!$B$7), BH20)))</f>
        <v>134.20000000000002</v>
      </c>
      <c r="BI22" s="544">
        <f>IF(OR(BI19=0, BI19=""), BI20, IF(BI20&gt;(BI19*(1+Dash!$B$6)), BI19*(1+Dash!$B$6), IF(BI20&lt;(BI19*(1-Dash!$B$7)), BI19*(1-Dash!$B$7), BI20)))</f>
        <v>197.6</v>
      </c>
      <c r="BJ22" s="544">
        <f>IF(OR(BJ19=0, BJ19=""), BJ20, IF(BJ20&gt;(BJ19*(1+Dash!$B$6)), BJ19*(1+Dash!$B$6), IF(BJ20&lt;(BJ19*(1-Dash!$B$7)), BJ19*(1-Dash!$B$7), BJ20)))</f>
        <v>60.8</v>
      </c>
      <c r="BK22" s="544">
        <f>IF(OR(BK19=0, BK19=""), BK20, IF(BK20&gt;(BK19*(1+Dash!$B$6)), BK19*(1+Dash!$B$6), IF(BK20&lt;(BK19*(1-Dash!$B$7)), BK19*(1-Dash!$B$7), BK20)))</f>
        <v>86.45</v>
      </c>
      <c r="BL22" s="544">
        <f>IF(OR(BL19=0, BL19=""), BL20, IF(BL20&gt;(BL19*(1+Dash!$B$6)), BL19*(1+Dash!$B$6), IF(BL20&lt;(BL19*(1-Dash!$B$7)), BL19*(1-Dash!$B$7), BL20)))</f>
        <v>127.3</v>
      </c>
      <c r="BM22" s="544">
        <f>IF(OR(BM19=0, BM19=""), BM20, IF(BM20&gt;(BM19*(1+Dash!$B$6)), BM19*(1+Dash!$B$6), IF(BM20&lt;(BM19*(1-Dash!$B$7)), BM19*(1-Dash!$B$7), BM20)))</f>
        <v>0</v>
      </c>
      <c r="BN22" s="544">
        <f>IF(OR(BN19=0, BN19=""), BN20, IF(BN20&gt;(BN19*(1+Dash!$B$6)), BN19*(1+Dash!$B$6), IF(BN20&lt;(BN19*(1-Dash!$B$7)), BN19*(1-Dash!$B$7), BN20)))</f>
        <v>0</v>
      </c>
      <c r="BO22" s="544">
        <f>IF(OR(BO19=0, BO19=""), BO20, IF(BO20&gt;(BO19*(1+Dash!$B$6)), BO19*(1+Dash!$B$6), IF(BO20&lt;(BO19*(1-Dash!$B$7)), BO19*(1-Dash!$B$7), BO20)))</f>
        <v>0</v>
      </c>
      <c r="BP22" s="544">
        <f>IF(OR(BP19=0, BP19=""), BP20, IF(BP20&gt;(BP19*(1+Dash!$B$6)), BP19*(1+Dash!$B$6), IF(BP20&lt;(BP19*(1-Dash!$B$7)), BP19*(1-Dash!$B$7), BP20)))</f>
        <v>0</v>
      </c>
      <c r="BQ22" s="544">
        <f>IF(OR(BQ19=0, BQ19=""), BQ20, IF(BQ20&gt;(BQ19*(1+Dash!$B$6)), BQ19*(1+Dash!$B$6), IF(BQ20&lt;(BQ19*(1-Dash!$B$7)), BQ19*(1-Dash!$B$7), BQ20)))</f>
        <v>0</v>
      </c>
      <c r="BR22" s="544">
        <f>IF(OR(BR19=0, BR19=""), BR20, IF(BR20&gt;(BR19*(1+Dash!$B$6)), BR19*(1+Dash!$B$6), IF(BR20&lt;(BR19*(1-Dash!$B$7)), BR19*(1-Dash!$B$7), BR20)))</f>
        <v>0</v>
      </c>
      <c r="BS22" s="544">
        <f>IF(OR(BS19=0, BS19=""), BS20, IF(BS20&gt;(BS19*(1+Dash!$B$6)), BS19*(1+Dash!$B$6), IF(BS20&lt;(BS19*(1-Dash!$B$7)), BS19*(1-Dash!$B$7), BS20)))</f>
        <v>0</v>
      </c>
      <c r="BT22" s="544">
        <f>IF(OR(BT19=0, BT19=""), BT20, IF(BT20&gt;(BT19*(1+Dash!$B$6)), BT19*(1+Dash!$B$6), IF(BT20&lt;(BT19*(1-Dash!$B$7)), BT19*(1-Dash!$B$7), BT20)))</f>
        <v>0</v>
      </c>
      <c r="BU22" s="544">
        <f>IF(OR(BU19=0, BU19=""), BU20, IF(BU20&gt;(BU19*(1+Dash!$B$6)), BU19*(1+Dash!$B$6), IF(BU20&lt;(BU19*(1-Dash!$B$7)), BU19*(1-Dash!$B$7), BU20)))</f>
        <v>0</v>
      </c>
      <c r="BV22" s="544">
        <f>IF(OR(BV19=0, BV19=""), BV20, IF(BV20&gt;(BV19*(1+Dash!$B$6)), BV19*(1+Dash!$B$6), IF(BV20&lt;(BV19*(1-Dash!$B$7)), BV19*(1-Dash!$B$7), BV20)))</f>
        <v>0</v>
      </c>
      <c r="BW22" s="544">
        <f>IF(OR(BW19=0, BW19=""), BW20, IF(BW20&gt;(BW19*(1+Dash!$B$6)), BW19*(1+Dash!$B$6), IF(BW20&lt;(BW19*(1-Dash!$B$7)), BW19*(1-Dash!$B$7), BW20)))</f>
        <v>0</v>
      </c>
      <c r="BX22" s="544">
        <f>IF(OR(BX19=0, BX19=""), BX20, IF(BX20&gt;(BX19*(1+Dash!$B$6)), BX19*(1+Dash!$B$6), IF(BX20&lt;(BX19*(1-Dash!$B$7)), BX19*(1-Dash!$B$7), BX20)))</f>
        <v>0</v>
      </c>
      <c r="BY22" s="544">
        <f>IF(OR(BY19=0, BY19=""), BY20, IF(BY20&gt;(BY19*(1+Dash!$B$6)), BY19*(1+Dash!$B$6), IF(BY20&lt;(BY19*(1-Dash!$B$7)), BY19*(1-Dash!$B$7), BY20)))</f>
        <v>27.549999999999997</v>
      </c>
      <c r="BZ22" s="544">
        <f>IF(OR(BZ19=0, BZ19=""), BZ20, IF(BZ20&gt;(BZ19*(1+Dash!$B$6)), BZ19*(1+Dash!$B$6), IF(BZ20&lt;(BZ19*(1-Dash!$B$7)), BZ19*(1-Dash!$B$7), BZ20)))</f>
        <v>54.15</v>
      </c>
      <c r="CA22" s="544">
        <f>IF(OR(CA19=0, CA19=""), CA20, IF(CA20&gt;(CA19*(1+Dash!$B$6)), CA19*(1+Dash!$B$6), IF(CA20&lt;(CA19*(1-Dash!$B$7)), CA19*(1-Dash!$B$7), CA20)))</f>
        <v>0</v>
      </c>
    </row>
    <row r="23" spans="1:79">
      <c r="A23" t="s">
        <v>50</v>
      </c>
      <c r="B23" t="s">
        <v>1872</v>
      </c>
      <c r="C23">
        <v>2018</v>
      </c>
      <c r="D23" t="s">
        <v>1934</v>
      </c>
      <c r="E23" s="450">
        <v>766</v>
      </c>
      <c r="F23" s="450">
        <v>836</v>
      </c>
      <c r="G23" s="450">
        <v>375</v>
      </c>
      <c r="H23" s="450">
        <v>440</v>
      </c>
      <c r="I23" s="450">
        <v>210</v>
      </c>
      <c r="J23" s="450">
        <v>0</v>
      </c>
      <c r="K23" s="450">
        <v>0</v>
      </c>
      <c r="L23" s="450">
        <v>0</v>
      </c>
      <c r="M23" s="450">
        <v>0</v>
      </c>
      <c r="N23" s="450">
        <v>0</v>
      </c>
      <c r="O23" s="450">
        <v>0</v>
      </c>
      <c r="P23" s="450">
        <v>0</v>
      </c>
      <c r="Q23" s="450">
        <v>0</v>
      </c>
      <c r="R23" s="450">
        <v>0</v>
      </c>
      <c r="S23" s="450">
        <v>0</v>
      </c>
      <c r="T23" s="450">
        <v>0</v>
      </c>
      <c r="U23" s="450">
        <v>0</v>
      </c>
      <c r="V23" s="450">
        <v>0</v>
      </c>
      <c r="W23" s="450">
        <v>0</v>
      </c>
      <c r="X23" s="450">
        <v>0</v>
      </c>
      <c r="Y23" s="450">
        <v>0</v>
      </c>
      <c r="Z23" s="450">
        <v>0</v>
      </c>
      <c r="AA23" s="450">
        <v>0</v>
      </c>
      <c r="AB23" s="450">
        <v>0</v>
      </c>
      <c r="AC23" s="450">
        <v>928</v>
      </c>
      <c r="AD23" s="450">
        <v>358</v>
      </c>
      <c r="AE23" s="450">
        <v>486</v>
      </c>
      <c r="AF23" s="450">
        <v>489</v>
      </c>
      <c r="AG23" s="450">
        <v>305</v>
      </c>
      <c r="AH23" s="450">
        <v>150</v>
      </c>
      <c r="AI23" s="450">
        <v>178</v>
      </c>
      <c r="AJ23" s="450">
        <v>182</v>
      </c>
      <c r="AK23" s="450">
        <v>623</v>
      </c>
      <c r="AL23" s="450">
        <v>208</v>
      </c>
      <c r="AM23" s="450">
        <v>308</v>
      </c>
      <c r="AN23" s="450">
        <v>307</v>
      </c>
      <c r="AO23" s="450">
        <v>6</v>
      </c>
      <c r="AP23" s="450">
        <v>0</v>
      </c>
      <c r="AQ23" s="450">
        <v>2</v>
      </c>
      <c r="AR23" s="450">
        <v>5</v>
      </c>
      <c r="AS23" s="450">
        <v>6</v>
      </c>
      <c r="AT23" s="450">
        <v>0</v>
      </c>
      <c r="AU23" s="450">
        <v>2</v>
      </c>
      <c r="AV23" s="450">
        <v>5</v>
      </c>
      <c r="AW23" s="450">
        <v>0</v>
      </c>
      <c r="AX23" s="450">
        <v>0</v>
      </c>
      <c r="AY23" s="450">
        <v>0</v>
      </c>
      <c r="AZ23" s="450">
        <v>0</v>
      </c>
      <c r="BA23" s="450">
        <v>1200</v>
      </c>
      <c r="BB23" s="450">
        <v>417</v>
      </c>
      <c r="BC23" s="450">
        <v>709</v>
      </c>
      <c r="BD23" s="450">
        <v>508</v>
      </c>
      <c r="BE23" s="450">
        <v>794</v>
      </c>
      <c r="BF23" s="450">
        <v>325</v>
      </c>
      <c r="BG23" s="450">
        <v>475</v>
      </c>
      <c r="BH23" s="450">
        <v>314</v>
      </c>
      <c r="BI23" s="450">
        <v>406</v>
      </c>
      <c r="BJ23" s="450">
        <v>92</v>
      </c>
      <c r="BK23" s="450">
        <v>234</v>
      </c>
      <c r="BL23" s="450">
        <v>194</v>
      </c>
      <c r="BM23" s="450">
        <v>0</v>
      </c>
      <c r="BN23" s="450">
        <v>0</v>
      </c>
      <c r="BO23" s="450">
        <v>0</v>
      </c>
      <c r="BP23" s="450">
        <v>0</v>
      </c>
      <c r="BQ23" s="450">
        <v>0</v>
      </c>
      <c r="BR23" s="450">
        <v>0</v>
      </c>
      <c r="BS23" s="450">
        <v>0</v>
      </c>
      <c r="BT23" s="450">
        <v>0</v>
      </c>
      <c r="BU23" s="450">
        <v>0</v>
      </c>
      <c r="BV23" s="450">
        <v>0</v>
      </c>
      <c r="BW23" s="450">
        <v>0</v>
      </c>
      <c r="BX23" s="450">
        <v>0</v>
      </c>
      <c r="BY23" s="450">
        <v>25</v>
      </c>
      <c r="BZ23" s="450">
        <v>71</v>
      </c>
      <c r="CA23" s="450">
        <v>0</v>
      </c>
    </row>
    <row r="24" spans="1:79">
      <c r="A24" s="543" t="s">
        <v>50</v>
      </c>
      <c r="B24" s="543" t="s">
        <v>1872</v>
      </c>
      <c r="C24" s="543">
        <v>2019</v>
      </c>
      <c r="D24" s="543" t="s">
        <v>1934</v>
      </c>
      <c r="E24" s="544">
        <v>718</v>
      </c>
      <c r="F24" s="544">
        <v>823</v>
      </c>
      <c r="G24" s="544">
        <v>420</v>
      </c>
      <c r="H24" s="544">
        <v>398</v>
      </c>
      <c r="I24" s="544">
        <v>206</v>
      </c>
      <c r="J24" s="544">
        <v>0</v>
      </c>
      <c r="K24" s="544">
        <v>0</v>
      </c>
      <c r="L24" s="544">
        <v>0</v>
      </c>
      <c r="M24" s="544">
        <v>0</v>
      </c>
      <c r="N24" s="544">
        <v>0</v>
      </c>
      <c r="O24" s="544">
        <v>0</v>
      </c>
      <c r="P24" s="544">
        <v>0</v>
      </c>
      <c r="Q24" s="544">
        <v>0</v>
      </c>
      <c r="R24" s="544">
        <v>0</v>
      </c>
      <c r="S24" s="544">
        <v>0</v>
      </c>
      <c r="T24" s="544">
        <v>0</v>
      </c>
      <c r="U24" s="544">
        <v>0</v>
      </c>
      <c r="V24" s="544">
        <v>0</v>
      </c>
      <c r="W24" s="544">
        <v>0</v>
      </c>
      <c r="X24" s="544">
        <v>0</v>
      </c>
      <c r="Y24" s="544">
        <v>0</v>
      </c>
      <c r="Z24" s="544">
        <v>0</v>
      </c>
      <c r="AA24" s="544">
        <v>0</v>
      </c>
      <c r="AB24" s="544">
        <v>0</v>
      </c>
      <c r="AC24" s="544">
        <v>984</v>
      </c>
      <c r="AD24" s="544">
        <v>323</v>
      </c>
      <c r="AE24" s="544">
        <v>451</v>
      </c>
      <c r="AF24" s="544">
        <v>566</v>
      </c>
      <c r="AG24" s="544">
        <v>394</v>
      </c>
      <c r="AH24" s="544">
        <v>146</v>
      </c>
      <c r="AI24" s="544">
        <v>185</v>
      </c>
      <c r="AJ24" s="544">
        <v>260</v>
      </c>
      <c r="AK24" s="544">
        <v>590</v>
      </c>
      <c r="AL24" s="544">
        <v>177</v>
      </c>
      <c r="AM24" s="544">
        <v>266</v>
      </c>
      <c r="AN24" s="544">
        <v>306</v>
      </c>
      <c r="AO24" s="544">
        <v>6</v>
      </c>
      <c r="AP24" s="544">
        <v>1</v>
      </c>
      <c r="AQ24" s="544">
        <v>1</v>
      </c>
      <c r="AR24" s="544">
        <v>3</v>
      </c>
      <c r="AS24" s="544">
        <v>6</v>
      </c>
      <c r="AT24" s="544">
        <v>1</v>
      </c>
      <c r="AU24" s="544">
        <v>1</v>
      </c>
      <c r="AV24" s="544">
        <v>3</v>
      </c>
      <c r="AW24" s="544">
        <v>0</v>
      </c>
      <c r="AX24" s="544">
        <v>0</v>
      </c>
      <c r="AY24" s="544">
        <v>0</v>
      </c>
      <c r="AZ24" s="544">
        <v>0</v>
      </c>
      <c r="BA24" s="544">
        <v>1470</v>
      </c>
      <c r="BB24" s="544">
        <v>524</v>
      </c>
      <c r="BC24" s="544">
        <v>837</v>
      </c>
      <c r="BD24" s="544">
        <v>546</v>
      </c>
      <c r="BE24" s="544">
        <v>1028</v>
      </c>
      <c r="BF24" s="544">
        <v>434</v>
      </c>
      <c r="BG24" s="544">
        <v>568</v>
      </c>
      <c r="BH24" s="544">
        <v>333</v>
      </c>
      <c r="BI24" s="544">
        <v>442</v>
      </c>
      <c r="BJ24" s="544">
        <v>90</v>
      </c>
      <c r="BK24" s="544">
        <v>269</v>
      </c>
      <c r="BL24" s="544">
        <v>213</v>
      </c>
      <c r="BM24" s="544">
        <v>0</v>
      </c>
      <c r="BN24" s="544">
        <v>0</v>
      </c>
      <c r="BO24" s="544">
        <v>0</v>
      </c>
      <c r="BP24" s="544">
        <v>0</v>
      </c>
      <c r="BQ24" s="544">
        <v>0</v>
      </c>
      <c r="BR24" s="544">
        <v>0</v>
      </c>
      <c r="BS24" s="544">
        <v>0</v>
      </c>
      <c r="BT24" s="544">
        <v>0</v>
      </c>
      <c r="BU24" s="544">
        <v>0</v>
      </c>
      <c r="BV24" s="544">
        <v>0</v>
      </c>
      <c r="BW24" s="544">
        <v>0</v>
      </c>
      <c r="BX24" s="544">
        <v>0</v>
      </c>
      <c r="BY24" s="544">
        <v>28</v>
      </c>
      <c r="BZ24" s="544">
        <v>87</v>
      </c>
      <c r="CA24" s="544">
        <v>0</v>
      </c>
    </row>
    <row r="25" spans="1:79">
      <c r="A25" t="s">
        <v>50</v>
      </c>
      <c r="B25" t="s">
        <v>1872</v>
      </c>
      <c r="C25">
        <v>2020</v>
      </c>
      <c r="D25" t="s">
        <v>1934</v>
      </c>
      <c r="E25" s="450">
        <v>685</v>
      </c>
      <c r="F25" s="450">
        <v>841</v>
      </c>
      <c r="G25" s="450">
        <v>401</v>
      </c>
      <c r="H25" s="450">
        <v>433</v>
      </c>
      <c r="I25" s="450">
        <v>206</v>
      </c>
      <c r="J25" s="450">
        <v>0</v>
      </c>
      <c r="K25" s="450">
        <v>0</v>
      </c>
      <c r="L25" s="450">
        <v>0</v>
      </c>
      <c r="M25" s="450">
        <v>0</v>
      </c>
      <c r="N25" s="450">
        <v>125</v>
      </c>
      <c r="O25" s="450">
        <v>102</v>
      </c>
      <c r="P25" s="450">
        <v>23</v>
      </c>
      <c r="Q25" s="450">
        <v>79</v>
      </c>
      <c r="R25" s="450">
        <v>0</v>
      </c>
      <c r="S25" s="450">
        <v>0</v>
      </c>
      <c r="T25" s="450">
        <v>0</v>
      </c>
      <c r="U25" s="450">
        <v>64</v>
      </c>
      <c r="V25" s="450">
        <v>0</v>
      </c>
      <c r="W25" s="450">
        <v>0</v>
      </c>
      <c r="X25" s="450">
        <v>0</v>
      </c>
      <c r="Y25" s="450">
        <v>15</v>
      </c>
      <c r="Z25" s="450">
        <v>0</v>
      </c>
      <c r="AA25" s="450">
        <v>0</v>
      </c>
      <c r="AB25" s="450">
        <v>0</v>
      </c>
      <c r="AC25" s="450">
        <v>899</v>
      </c>
      <c r="AD25" s="450">
        <v>363</v>
      </c>
      <c r="AE25" s="450">
        <v>476</v>
      </c>
      <c r="AF25" s="450">
        <v>467</v>
      </c>
      <c r="AG25" s="450">
        <v>314</v>
      </c>
      <c r="AH25" s="450">
        <v>162</v>
      </c>
      <c r="AI25" s="450">
        <v>186</v>
      </c>
      <c r="AJ25" s="450">
        <v>182</v>
      </c>
      <c r="AK25" s="450">
        <v>585</v>
      </c>
      <c r="AL25" s="450">
        <v>201</v>
      </c>
      <c r="AM25" s="450">
        <v>290</v>
      </c>
      <c r="AN25" s="450">
        <v>285</v>
      </c>
      <c r="AO25" s="450">
        <v>5</v>
      </c>
      <c r="AP25" s="450">
        <v>1</v>
      </c>
      <c r="AQ25" s="450">
        <v>3</v>
      </c>
      <c r="AR25" s="450">
        <v>5</v>
      </c>
      <c r="AS25" s="450">
        <v>5</v>
      </c>
      <c r="AT25" s="450">
        <v>1</v>
      </c>
      <c r="AU25" s="450">
        <v>3</v>
      </c>
      <c r="AV25" s="450">
        <v>5</v>
      </c>
      <c r="AW25" s="450">
        <v>0</v>
      </c>
      <c r="AX25" s="450">
        <v>0</v>
      </c>
      <c r="AY25" s="450">
        <v>0</v>
      </c>
      <c r="AZ25" s="450">
        <v>0</v>
      </c>
      <c r="BA25" s="450">
        <v>1297</v>
      </c>
      <c r="BB25" s="450">
        <v>469</v>
      </c>
      <c r="BC25" s="450">
        <v>748</v>
      </c>
      <c r="BD25" s="450">
        <v>543</v>
      </c>
      <c r="BE25" s="450">
        <v>846</v>
      </c>
      <c r="BF25" s="450">
        <v>353</v>
      </c>
      <c r="BG25" s="450">
        <v>495</v>
      </c>
      <c r="BH25" s="450">
        <v>323</v>
      </c>
      <c r="BI25" s="450">
        <v>451</v>
      </c>
      <c r="BJ25" s="450">
        <v>116</v>
      </c>
      <c r="BK25" s="450">
        <v>253</v>
      </c>
      <c r="BL25" s="450">
        <v>220</v>
      </c>
      <c r="BM25" s="450">
        <v>0</v>
      </c>
      <c r="BN25" s="450">
        <v>0</v>
      </c>
      <c r="BO25" s="450">
        <v>0</v>
      </c>
      <c r="BP25" s="450">
        <v>0</v>
      </c>
      <c r="BQ25" s="450">
        <v>0</v>
      </c>
      <c r="BR25" s="450">
        <v>0</v>
      </c>
      <c r="BS25" s="450">
        <v>0</v>
      </c>
      <c r="BT25" s="450">
        <v>0</v>
      </c>
      <c r="BU25" s="450">
        <v>0</v>
      </c>
      <c r="BV25" s="450">
        <v>0</v>
      </c>
      <c r="BW25" s="450">
        <v>0</v>
      </c>
      <c r="BX25" s="450">
        <v>0</v>
      </c>
      <c r="BY25" s="450">
        <v>28</v>
      </c>
      <c r="BZ25" s="450">
        <v>88</v>
      </c>
      <c r="CA25" s="450">
        <v>0</v>
      </c>
    </row>
    <row r="26" spans="1:79">
      <c r="A26" s="543" t="s">
        <v>50</v>
      </c>
      <c r="B26" s="543" t="s">
        <v>1872</v>
      </c>
      <c r="C26" s="543">
        <v>2021</v>
      </c>
      <c r="D26" s="543" t="s">
        <v>1934</v>
      </c>
      <c r="E26" s="544">
        <v>640</v>
      </c>
      <c r="F26" s="544">
        <v>794</v>
      </c>
      <c r="G26" s="544">
        <v>349</v>
      </c>
      <c r="H26" s="544">
        <v>394</v>
      </c>
      <c r="I26" s="544">
        <v>198</v>
      </c>
      <c r="J26" s="544">
        <v>0</v>
      </c>
      <c r="K26" s="544">
        <v>0</v>
      </c>
      <c r="L26" s="544">
        <v>0</v>
      </c>
      <c r="M26" s="544">
        <v>0</v>
      </c>
      <c r="N26" s="544">
        <v>111</v>
      </c>
      <c r="O26" s="544">
        <v>76</v>
      </c>
      <c r="P26" s="544">
        <v>35</v>
      </c>
      <c r="Q26" s="544">
        <v>69</v>
      </c>
      <c r="R26" s="544">
        <v>0</v>
      </c>
      <c r="S26" s="544">
        <v>0</v>
      </c>
      <c r="T26" s="544">
        <v>0</v>
      </c>
      <c r="U26" s="544">
        <v>52</v>
      </c>
      <c r="V26" s="544">
        <v>0</v>
      </c>
      <c r="W26" s="544">
        <v>0</v>
      </c>
      <c r="X26" s="544">
        <v>0</v>
      </c>
      <c r="Y26" s="544">
        <v>17</v>
      </c>
      <c r="Z26" s="544">
        <v>0</v>
      </c>
      <c r="AA26" s="544">
        <v>0</v>
      </c>
      <c r="AB26" s="544">
        <v>0</v>
      </c>
      <c r="AC26" s="544">
        <v>941</v>
      </c>
      <c r="AD26" s="544">
        <v>343</v>
      </c>
      <c r="AE26" s="544">
        <v>485</v>
      </c>
      <c r="AF26" s="544">
        <v>520</v>
      </c>
      <c r="AG26" s="544">
        <v>241</v>
      </c>
      <c r="AH26" s="544">
        <v>114</v>
      </c>
      <c r="AI26" s="544">
        <v>148</v>
      </c>
      <c r="AJ26" s="544">
        <v>134</v>
      </c>
      <c r="AK26" s="544">
        <v>700</v>
      </c>
      <c r="AL26" s="544">
        <v>229</v>
      </c>
      <c r="AM26" s="544">
        <v>337</v>
      </c>
      <c r="AN26" s="544">
        <v>386</v>
      </c>
      <c r="AO26" s="544">
        <v>5</v>
      </c>
      <c r="AP26" s="544">
        <v>1</v>
      </c>
      <c r="AQ26" s="544">
        <v>3</v>
      </c>
      <c r="AR26" s="544">
        <v>4</v>
      </c>
      <c r="AS26" s="544">
        <v>5</v>
      </c>
      <c r="AT26" s="544">
        <v>1</v>
      </c>
      <c r="AU26" s="544">
        <v>3</v>
      </c>
      <c r="AV26" s="544">
        <v>4</v>
      </c>
      <c r="AW26" s="544">
        <v>0</v>
      </c>
      <c r="AX26" s="544">
        <v>0</v>
      </c>
      <c r="AY26" s="544">
        <v>0</v>
      </c>
      <c r="AZ26" s="544">
        <v>0</v>
      </c>
      <c r="BA26" s="544">
        <v>1455</v>
      </c>
      <c r="BB26" s="544">
        <v>508</v>
      </c>
      <c r="BC26" s="544">
        <v>849</v>
      </c>
      <c r="BD26" s="544">
        <v>550</v>
      </c>
      <c r="BE26" s="544">
        <v>990</v>
      </c>
      <c r="BF26" s="544">
        <v>395</v>
      </c>
      <c r="BG26" s="544">
        <v>584</v>
      </c>
      <c r="BH26" s="544">
        <v>330</v>
      </c>
      <c r="BI26" s="544">
        <v>465</v>
      </c>
      <c r="BJ26" s="544">
        <v>113</v>
      </c>
      <c r="BK26" s="544">
        <v>265</v>
      </c>
      <c r="BL26" s="544">
        <v>220</v>
      </c>
      <c r="BM26" s="544">
        <v>0</v>
      </c>
      <c r="BN26" s="544">
        <v>0</v>
      </c>
      <c r="BO26" s="544">
        <v>0</v>
      </c>
      <c r="BP26" s="544">
        <v>0</v>
      </c>
      <c r="BQ26" s="544">
        <v>0</v>
      </c>
      <c r="BR26" s="544">
        <v>0</v>
      </c>
      <c r="BS26" s="544">
        <v>0</v>
      </c>
      <c r="BT26" s="544">
        <v>0</v>
      </c>
      <c r="BU26" s="544">
        <v>0</v>
      </c>
      <c r="BV26" s="544">
        <v>0</v>
      </c>
      <c r="BW26" s="544">
        <v>0</v>
      </c>
      <c r="BX26" s="544">
        <v>0</v>
      </c>
      <c r="BY26" s="544">
        <v>54</v>
      </c>
      <c r="BZ26" s="544">
        <v>105</v>
      </c>
      <c r="CA26" s="544">
        <v>0</v>
      </c>
    </row>
    <row r="27" spans="1:79">
      <c r="A27" t="s">
        <v>50</v>
      </c>
      <c r="B27" t="s">
        <v>1872</v>
      </c>
      <c r="C27">
        <v>2022</v>
      </c>
      <c r="D27" t="s">
        <v>1934</v>
      </c>
      <c r="E27" s="450">
        <v>651</v>
      </c>
      <c r="F27" s="450">
        <v>820</v>
      </c>
      <c r="G27" s="450">
        <v>365</v>
      </c>
      <c r="H27" s="450">
        <v>416</v>
      </c>
      <c r="I27" s="450">
        <v>197</v>
      </c>
      <c r="J27" s="450">
        <v>0</v>
      </c>
      <c r="K27" s="450">
        <v>0</v>
      </c>
      <c r="L27" s="450">
        <v>0</v>
      </c>
      <c r="M27" s="450">
        <v>0</v>
      </c>
      <c r="N27" s="450">
        <v>120</v>
      </c>
      <c r="O27" s="450">
        <v>58</v>
      </c>
      <c r="P27" s="450">
        <v>62</v>
      </c>
      <c r="Q27" s="450">
        <v>74</v>
      </c>
      <c r="R27" s="450">
        <v>0</v>
      </c>
      <c r="S27" s="450">
        <v>0</v>
      </c>
      <c r="T27" s="450">
        <v>0</v>
      </c>
      <c r="U27" s="450">
        <v>55</v>
      </c>
      <c r="V27" s="450">
        <v>0</v>
      </c>
      <c r="W27" s="450">
        <v>0</v>
      </c>
      <c r="X27" s="450">
        <v>0</v>
      </c>
      <c r="Y27" s="450">
        <v>19</v>
      </c>
      <c r="Z27" s="450">
        <v>0</v>
      </c>
      <c r="AA27" s="450">
        <v>0</v>
      </c>
      <c r="AB27" s="450">
        <v>0</v>
      </c>
      <c r="AC27" s="450">
        <v>961</v>
      </c>
      <c r="AD27" s="450">
        <v>362</v>
      </c>
      <c r="AE27" s="450">
        <v>531</v>
      </c>
      <c r="AF27" s="450">
        <v>460</v>
      </c>
      <c r="AG27" s="450">
        <v>282</v>
      </c>
      <c r="AH27" s="450">
        <v>145</v>
      </c>
      <c r="AI27" s="450">
        <v>180</v>
      </c>
      <c r="AJ27" s="450">
        <v>133</v>
      </c>
      <c r="AK27" s="450">
        <v>679</v>
      </c>
      <c r="AL27" s="450">
        <v>217</v>
      </c>
      <c r="AM27" s="450">
        <v>351</v>
      </c>
      <c r="AN27" s="450">
        <v>327</v>
      </c>
      <c r="AO27" s="450">
        <v>5</v>
      </c>
      <c r="AP27" s="450">
        <v>0</v>
      </c>
      <c r="AQ27" s="450">
        <v>0</v>
      </c>
      <c r="AR27" s="450">
        <v>4</v>
      </c>
      <c r="AS27" s="450">
        <v>5</v>
      </c>
      <c r="AT27" s="450">
        <v>0</v>
      </c>
      <c r="AU27" s="450">
        <v>0</v>
      </c>
      <c r="AV27" s="450">
        <v>4</v>
      </c>
      <c r="AW27" s="450">
        <v>0</v>
      </c>
      <c r="AX27" s="450">
        <v>0</v>
      </c>
      <c r="AY27" s="450">
        <v>0</v>
      </c>
      <c r="AZ27" s="450">
        <v>0</v>
      </c>
      <c r="BA27" s="450">
        <v>1357</v>
      </c>
      <c r="BB27" s="450">
        <v>472</v>
      </c>
      <c r="BC27" s="450">
        <v>793</v>
      </c>
      <c r="BD27" s="450">
        <v>488</v>
      </c>
      <c r="BE27" s="450">
        <v>919</v>
      </c>
      <c r="BF27" s="450">
        <v>371</v>
      </c>
      <c r="BG27" s="450">
        <v>536</v>
      </c>
      <c r="BH27" s="450">
        <v>278</v>
      </c>
      <c r="BI27" s="450">
        <v>438</v>
      </c>
      <c r="BJ27" s="450">
        <v>101</v>
      </c>
      <c r="BK27" s="450">
        <v>257</v>
      </c>
      <c r="BL27" s="450">
        <v>210</v>
      </c>
      <c r="BM27" s="450">
        <v>0</v>
      </c>
      <c r="BN27" s="450">
        <v>0</v>
      </c>
      <c r="BO27" s="450">
        <v>0</v>
      </c>
      <c r="BP27" s="450">
        <v>0</v>
      </c>
      <c r="BQ27" s="450">
        <v>0</v>
      </c>
      <c r="BR27" s="450">
        <v>0</v>
      </c>
      <c r="BS27" s="450">
        <v>0</v>
      </c>
      <c r="BT27" s="450">
        <v>0</v>
      </c>
      <c r="BU27" s="450">
        <v>0</v>
      </c>
      <c r="BV27" s="450">
        <v>0</v>
      </c>
      <c r="BW27" s="450">
        <v>0</v>
      </c>
      <c r="BX27" s="450">
        <v>0</v>
      </c>
      <c r="BY27" s="450">
        <v>53</v>
      </c>
      <c r="BZ27" s="450">
        <v>145</v>
      </c>
      <c r="CA27" s="450">
        <v>0</v>
      </c>
    </row>
    <row r="28" spans="1:79">
      <c r="A28" s="543" t="s">
        <v>50</v>
      </c>
      <c r="B28" s="543" t="s">
        <v>1872</v>
      </c>
      <c r="C28" s="543">
        <v>2023</v>
      </c>
      <c r="D28" s="543" t="s">
        <v>1934</v>
      </c>
      <c r="E28" s="544">
        <v>664</v>
      </c>
      <c r="F28" s="544">
        <v>732</v>
      </c>
      <c r="G28" s="544">
        <v>296</v>
      </c>
      <c r="H28" s="544">
        <v>367</v>
      </c>
      <c r="I28" s="544">
        <v>190</v>
      </c>
      <c r="J28" s="544">
        <v>0</v>
      </c>
      <c r="K28" s="544">
        <v>0</v>
      </c>
      <c r="L28" s="544">
        <v>0</v>
      </c>
      <c r="M28" s="544">
        <v>0</v>
      </c>
      <c r="N28" s="544">
        <v>0</v>
      </c>
      <c r="O28" s="544">
        <v>0</v>
      </c>
      <c r="P28" s="544">
        <v>0</v>
      </c>
      <c r="Q28" s="544">
        <v>109</v>
      </c>
      <c r="R28" s="544">
        <v>30</v>
      </c>
      <c r="S28" s="544">
        <v>55</v>
      </c>
      <c r="T28" s="544">
        <v>61</v>
      </c>
      <c r="U28" s="544">
        <v>64</v>
      </c>
      <c r="V28" s="544">
        <v>24</v>
      </c>
      <c r="W28" s="544">
        <v>45</v>
      </c>
      <c r="X28" s="544">
        <v>32</v>
      </c>
      <c r="Y28" s="544">
        <v>45</v>
      </c>
      <c r="Z28" s="544">
        <v>6</v>
      </c>
      <c r="AA28" s="544">
        <v>10</v>
      </c>
      <c r="AB28" s="544">
        <v>29</v>
      </c>
      <c r="AC28" s="544">
        <v>977</v>
      </c>
      <c r="AD28" s="544">
        <v>389</v>
      </c>
      <c r="AE28" s="544">
        <v>594</v>
      </c>
      <c r="AF28" s="544">
        <v>451</v>
      </c>
      <c r="AG28" s="544">
        <v>296</v>
      </c>
      <c r="AH28" s="544">
        <v>137</v>
      </c>
      <c r="AI28" s="544">
        <v>186</v>
      </c>
      <c r="AJ28" s="544">
        <v>152</v>
      </c>
      <c r="AK28" s="544">
        <v>681</v>
      </c>
      <c r="AL28" s="544">
        <v>252</v>
      </c>
      <c r="AM28" s="544">
        <v>408</v>
      </c>
      <c r="AN28" s="544">
        <v>299</v>
      </c>
      <c r="AO28" s="544">
        <v>4</v>
      </c>
      <c r="AP28" s="544">
        <v>0</v>
      </c>
      <c r="AQ28" s="544">
        <v>0</v>
      </c>
      <c r="AR28" s="544">
        <v>4</v>
      </c>
      <c r="AS28" s="544">
        <v>4</v>
      </c>
      <c r="AT28" s="544">
        <v>0</v>
      </c>
      <c r="AU28" s="544">
        <v>0</v>
      </c>
      <c r="AV28" s="544">
        <v>4</v>
      </c>
      <c r="AW28" s="544">
        <v>0</v>
      </c>
      <c r="AX28" s="544">
        <v>0</v>
      </c>
      <c r="AY28" s="544">
        <v>0</v>
      </c>
      <c r="AZ28" s="544">
        <v>0</v>
      </c>
      <c r="BA28" s="544">
        <v>1287</v>
      </c>
      <c r="BB28" s="544">
        <v>409</v>
      </c>
      <c r="BC28" s="544">
        <v>781</v>
      </c>
      <c r="BD28" s="544">
        <v>503</v>
      </c>
      <c r="BE28" s="544">
        <v>880</v>
      </c>
      <c r="BF28" s="544">
        <v>340</v>
      </c>
      <c r="BG28" s="544">
        <v>523</v>
      </c>
      <c r="BH28" s="544">
        <v>280</v>
      </c>
      <c r="BI28" s="544">
        <v>407</v>
      </c>
      <c r="BJ28" s="544">
        <v>69</v>
      </c>
      <c r="BK28" s="544">
        <v>258</v>
      </c>
      <c r="BL28" s="544">
        <v>223</v>
      </c>
      <c r="BM28" s="544">
        <v>0</v>
      </c>
      <c r="BN28" s="544">
        <v>0</v>
      </c>
      <c r="BO28" s="544">
        <v>0</v>
      </c>
      <c r="BP28" s="544">
        <v>0</v>
      </c>
      <c r="BQ28" s="544">
        <v>0</v>
      </c>
      <c r="BR28" s="544">
        <v>0</v>
      </c>
      <c r="BS28" s="544">
        <v>0</v>
      </c>
      <c r="BT28" s="544">
        <v>0</v>
      </c>
      <c r="BU28" s="544">
        <v>0</v>
      </c>
      <c r="BV28" s="544">
        <v>0</v>
      </c>
      <c r="BW28" s="544">
        <v>0</v>
      </c>
      <c r="BX28" s="544">
        <v>0</v>
      </c>
      <c r="BY28" s="544">
        <v>56</v>
      </c>
      <c r="BZ28" s="544">
        <v>128</v>
      </c>
      <c r="CA28" s="544">
        <v>0</v>
      </c>
    </row>
    <row r="29" spans="1:79">
      <c r="A29" t="s">
        <v>50</v>
      </c>
      <c r="B29" t="s">
        <v>1872</v>
      </c>
      <c r="C29">
        <v>2024</v>
      </c>
      <c r="D29" t="s">
        <v>1934</v>
      </c>
      <c r="E29" s="450">
        <v>593</v>
      </c>
      <c r="F29" s="450">
        <v>759</v>
      </c>
      <c r="G29" s="450">
        <v>301</v>
      </c>
      <c r="H29" s="450">
        <v>378</v>
      </c>
      <c r="I29" s="450">
        <v>193</v>
      </c>
      <c r="J29" s="450">
        <v>0</v>
      </c>
      <c r="K29" s="450">
        <v>0</v>
      </c>
      <c r="L29" s="450">
        <v>0</v>
      </c>
      <c r="M29" s="450">
        <v>0</v>
      </c>
      <c r="N29" s="450">
        <v>0</v>
      </c>
      <c r="O29" s="450">
        <v>0</v>
      </c>
      <c r="P29" s="450">
        <v>0</v>
      </c>
      <c r="Q29" s="450">
        <v>199</v>
      </c>
      <c r="R29" s="450">
        <v>52</v>
      </c>
      <c r="S29" s="450">
        <v>68</v>
      </c>
      <c r="T29" s="450">
        <v>104</v>
      </c>
      <c r="U29" s="450">
        <v>0</v>
      </c>
      <c r="V29" s="450">
        <v>0</v>
      </c>
      <c r="W29" s="450">
        <v>0</v>
      </c>
      <c r="X29" s="450">
        <v>0</v>
      </c>
      <c r="Y29" s="450">
        <v>199</v>
      </c>
      <c r="Z29" s="450">
        <v>52</v>
      </c>
      <c r="AA29" s="450">
        <v>68</v>
      </c>
      <c r="AB29" s="450">
        <v>104</v>
      </c>
      <c r="AC29" s="450">
        <v>977</v>
      </c>
      <c r="AD29" s="450">
        <v>411</v>
      </c>
      <c r="AE29" s="450">
        <v>579</v>
      </c>
      <c r="AF29" s="450">
        <v>474</v>
      </c>
      <c r="AG29" s="450">
        <v>158</v>
      </c>
      <c r="AH29" s="450">
        <v>71</v>
      </c>
      <c r="AI29" s="450">
        <v>93</v>
      </c>
      <c r="AJ29" s="450">
        <v>65</v>
      </c>
      <c r="AK29" s="450">
        <v>819</v>
      </c>
      <c r="AL29" s="450">
        <v>340</v>
      </c>
      <c r="AM29" s="450">
        <v>486</v>
      </c>
      <c r="AN29" s="450">
        <v>409</v>
      </c>
      <c r="AO29" s="450">
        <v>2</v>
      </c>
      <c r="AP29" s="450">
        <v>0</v>
      </c>
      <c r="AQ29" s="450">
        <v>1</v>
      </c>
      <c r="AR29" s="450">
        <v>1</v>
      </c>
      <c r="AS29" s="450">
        <v>2</v>
      </c>
      <c r="AT29" s="450">
        <v>0</v>
      </c>
      <c r="AU29" s="450">
        <v>1</v>
      </c>
      <c r="AV29" s="450">
        <v>1</v>
      </c>
      <c r="AW29" s="450">
        <v>0</v>
      </c>
      <c r="AX29" s="450">
        <v>0</v>
      </c>
      <c r="AY29" s="450">
        <v>0</v>
      </c>
      <c r="AZ29" s="450">
        <v>0</v>
      </c>
      <c r="BA29" s="450">
        <v>1346</v>
      </c>
      <c r="BB29" s="450">
        <v>429</v>
      </c>
      <c r="BC29" s="450">
        <v>825</v>
      </c>
      <c r="BD29" s="450">
        <v>524</v>
      </c>
      <c r="BE29" s="450">
        <v>688</v>
      </c>
      <c r="BF29" s="450">
        <v>281</v>
      </c>
      <c r="BG29" s="450">
        <v>386</v>
      </c>
      <c r="BH29" s="450">
        <v>204</v>
      </c>
      <c r="BI29" s="450">
        <v>658</v>
      </c>
      <c r="BJ29" s="450">
        <v>148</v>
      </c>
      <c r="BK29" s="450">
        <v>439</v>
      </c>
      <c r="BL29" s="450">
        <v>320</v>
      </c>
      <c r="BM29" s="450">
        <v>0</v>
      </c>
      <c r="BN29" s="450">
        <v>0</v>
      </c>
      <c r="BO29" s="450">
        <v>0</v>
      </c>
      <c r="BP29" s="450">
        <v>0</v>
      </c>
      <c r="BQ29" s="450">
        <v>0</v>
      </c>
      <c r="BR29" s="450">
        <v>0</v>
      </c>
      <c r="BS29" s="450">
        <v>0</v>
      </c>
      <c r="BT29" s="450">
        <v>0</v>
      </c>
      <c r="BU29" s="450">
        <v>0</v>
      </c>
      <c r="BV29" s="450">
        <v>0</v>
      </c>
      <c r="BW29" s="450">
        <v>0</v>
      </c>
      <c r="BX29" s="450">
        <v>0</v>
      </c>
      <c r="BY29" s="450">
        <v>55</v>
      </c>
      <c r="BZ29" s="450">
        <v>118</v>
      </c>
      <c r="CA29" s="450">
        <v>0</v>
      </c>
    </row>
    <row r="30" spans="1:79">
      <c r="A30" s="543" t="s">
        <v>50</v>
      </c>
      <c r="B30" s="543" t="s">
        <v>1872</v>
      </c>
      <c r="C30" s="543">
        <v>2025</v>
      </c>
      <c r="D30" s="543" t="s">
        <v>1935</v>
      </c>
      <c r="E30" s="544">
        <v>593</v>
      </c>
      <c r="F30" s="544">
        <v>762</v>
      </c>
      <c r="G30" s="544">
        <v>340</v>
      </c>
      <c r="H30" s="544">
        <v>384</v>
      </c>
      <c r="I30" s="544">
        <v>190</v>
      </c>
      <c r="J30" s="544">
        <v>0</v>
      </c>
      <c r="K30" s="544">
        <v>0</v>
      </c>
      <c r="L30" s="544">
        <v>0</v>
      </c>
      <c r="M30" s="544">
        <v>0</v>
      </c>
      <c r="N30" s="544">
        <v>1</v>
      </c>
      <c r="O30" s="544">
        <v>1</v>
      </c>
      <c r="P30" s="544">
        <v>0</v>
      </c>
      <c r="Q30" s="544">
        <v>217</v>
      </c>
      <c r="R30" s="544">
        <v>58</v>
      </c>
      <c r="S30" s="544">
        <v>92</v>
      </c>
      <c r="T30" s="544">
        <v>117</v>
      </c>
      <c r="U30" s="544">
        <v>126</v>
      </c>
      <c r="V30" s="544">
        <v>23</v>
      </c>
      <c r="W30" s="544">
        <v>38</v>
      </c>
      <c r="X30" s="544">
        <v>31</v>
      </c>
      <c r="Y30" s="544">
        <v>91</v>
      </c>
      <c r="Z30" s="544">
        <v>35</v>
      </c>
      <c r="AA30" s="544">
        <v>54</v>
      </c>
      <c r="AB30" s="544">
        <v>86</v>
      </c>
      <c r="AC30" s="544">
        <v>953</v>
      </c>
      <c r="AD30" s="544">
        <v>365</v>
      </c>
      <c r="AE30" s="544">
        <v>515</v>
      </c>
      <c r="AF30" s="544">
        <v>490</v>
      </c>
      <c r="AG30" s="544">
        <v>285</v>
      </c>
      <c r="AH30" s="544">
        <v>134</v>
      </c>
      <c r="AI30" s="544">
        <v>168</v>
      </c>
      <c r="AJ30" s="544">
        <v>157</v>
      </c>
      <c r="AK30" s="544">
        <v>668</v>
      </c>
      <c r="AL30" s="544">
        <v>231</v>
      </c>
      <c r="AM30" s="544">
        <v>347</v>
      </c>
      <c r="AN30" s="544">
        <v>333</v>
      </c>
      <c r="AO30" s="544">
        <v>2</v>
      </c>
      <c r="AP30" s="544">
        <v>0</v>
      </c>
      <c r="AQ30" s="544">
        <v>1</v>
      </c>
      <c r="AR30" s="544">
        <v>2</v>
      </c>
      <c r="AS30" s="544">
        <v>2</v>
      </c>
      <c r="AT30" s="544">
        <v>0</v>
      </c>
      <c r="AU30" s="544">
        <v>1</v>
      </c>
      <c r="AV30" s="544">
        <v>2</v>
      </c>
      <c r="AW30" s="544">
        <v>0</v>
      </c>
      <c r="AX30" s="544">
        <v>0</v>
      </c>
      <c r="AY30" s="544">
        <v>0</v>
      </c>
      <c r="AZ30" s="544">
        <v>0</v>
      </c>
      <c r="BA30" s="544">
        <v>1346</v>
      </c>
      <c r="BB30" s="544">
        <v>461</v>
      </c>
      <c r="BC30" s="544">
        <v>793</v>
      </c>
      <c r="BD30" s="544">
        <v>525</v>
      </c>
      <c r="BE30" s="544">
        <v>878</v>
      </c>
      <c r="BF30" s="544">
        <v>356</v>
      </c>
      <c r="BG30" s="544">
        <v>511</v>
      </c>
      <c r="BH30" s="544">
        <v>295</v>
      </c>
      <c r="BI30" s="544">
        <v>468</v>
      </c>
      <c r="BJ30" s="544">
        <v>105</v>
      </c>
      <c r="BK30" s="544">
        <v>282</v>
      </c>
      <c r="BL30" s="544">
        <v>230</v>
      </c>
      <c r="BM30" s="544">
        <v>0</v>
      </c>
      <c r="BN30" s="544">
        <v>0</v>
      </c>
      <c r="BO30" s="544">
        <v>0</v>
      </c>
      <c r="BP30" s="544">
        <v>0</v>
      </c>
      <c r="BQ30" s="544">
        <v>0</v>
      </c>
      <c r="BR30" s="544">
        <v>0</v>
      </c>
      <c r="BS30" s="544">
        <v>0</v>
      </c>
      <c r="BT30" s="544">
        <v>0</v>
      </c>
      <c r="BU30" s="544">
        <v>0</v>
      </c>
      <c r="BV30" s="544">
        <v>0</v>
      </c>
      <c r="BW30" s="544">
        <v>0</v>
      </c>
      <c r="BX30" s="544">
        <v>0</v>
      </c>
      <c r="BY30" s="544">
        <v>55</v>
      </c>
      <c r="BZ30" s="544">
        <v>120</v>
      </c>
      <c r="CA30" s="544">
        <v>0</v>
      </c>
    </row>
    <row r="31" spans="1:79">
      <c r="A31" t="s">
        <v>50</v>
      </c>
      <c r="B31" t="s">
        <v>1872</v>
      </c>
      <c r="C31">
        <v>2024</v>
      </c>
      <c r="D31" t="s">
        <v>1937</v>
      </c>
      <c r="E31" s="450">
        <f>E29</f>
        <v>593</v>
      </c>
      <c r="F31" s="450">
        <f t="shared" ref="F31:BQ31" si="4">F29</f>
        <v>759</v>
      </c>
      <c r="G31" s="450">
        <f t="shared" si="4"/>
        <v>301</v>
      </c>
      <c r="H31" s="450">
        <f t="shared" si="4"/>
        <v>378</v>
      </c>
      <c r="I31" s="450">
        <f t="shared" si="4"/>
        <v>193</v>
      </c>
      <c r="J31" s="450">
        <f t="shared" si="4"/>
        <v>0</v>
      </c>
      <c r="K31" s="450">
        <f t="shared" si="4"/>
        <v>0</v>
      </c>
      <c r="L31" s="450">
        <f t="shared" si="4"/>
        <v>0</v>
      </c>
      <c r="M31" s="450">
        <f t="shared" si="4"/>
        <v>0</v>
      </c>
      <c r="N31" s="450">
        <f t="shared" si="4"/>
        <v>0</v>
      </c>
      <c r="O31" s="450">
        <f t="shared" si="4"/>
        <v>0</v>
      </c>
      <c r="P31" s="450">
        <f t="shared" si="4"/>
        <v>0</v>
      </c>
      <c r="Q31" s="450">
        <f t="shared" si="4"/>
        <v>199</v>
      </c>
      <c r="R31" s="450">
        <f t="shared" si="4"/>
        <v>52</v>
      </c>
      <c r="S31" s="450">
        <f t="shared" si="4"/>
        <v>68</v>
      </c>
      <c r="T31" s="450">
        <f t="shared" si="4"/>
        <v>104</v>
      </c>
      <c r="U31" s="450">
        <f t="shared" si="4"/>
        <v>0</v>
      </c>
      <c r="V31" s="450">
        <f t="shared" si="4"/>
        <v>0</v>
      </c>
      <c r="W31" s="450">
        <f t="shared" si="4"/>
        <v>0</v>
      </c>
      <c r="X31" s="450">
        <f t="shared" si="4"/>
        <v>0</v>
      </c>
      <c r="Y31" s="450">
        <f t="shared" si="4"/>
        <v>199</v>
      </c>
      <c r="Z31" s="450">
        <f t="shared" si="4"/>
        <v>52</v>
      </c>
      <c r="AA31" s="450">
        <f t="shared" si="4"/>
        <v>68</v>
      </c>
      <c r="AB31" s="450">
        <f t="shared" si="4"/>
        <v>104</v>
      </c>
      <c r="AC31" s="450">
        <f t="shared" si="4"/>
        <v>977</v>
      </c>
      <c r="AD31" s="450">
        <f t="shared" si="4"/>
        <v>411</v>
      </c>
      <c r="AE31" s="450">
        <f t="shared" si="4"/>
        <v>579</v>
      </c>
      <c r="AF31" s="450">
        <f t="shared" si="4"/>
        <v>474</v>
      </c>
      <c r="AG31" s="450">
        <f t="shared" si="4"/>
        <v>158</v>
      </c>
      <c r="AH31" s="450">
        <f t="shared" si="4"/>
        <v>71</v>
      </c>
      <c r="AI31" s="450">
        <f t="shared" si="4"/>
        <v>93</v>
      </c>
      <c r="AJ31" s="450">
        <f t="shared" si="4"/>
        <v>65</v>
      </c>
      <c r="AK31" s="450">
        <f t="shared" si="4"/>
        <v>819</v>
      </c>
      <c r="AL31" s="450">
        <f t="shared" si="4"/>
        <v>340</v>
      </c>
      <c r="AM31" s="450">
        <f t="shared" si="4"/>
        <v>486</v>
      </c>
      <c r="AN31" s="450">
        <f t="shared" si="4"/>
        <v>409</v>
      </c>
      <c r="AO31" s="450">
        <f t="shared" si="4"/>
        <v>2</v>
      </c>
      <c r="AP31" s="450">
        <f t="shared" si="4"/>
        <v>0</v>
      </c>
      <c r="AQ31" s="450">
        <f t="shared" si="4"/>
        <v>1</v>
      </c>
      <c r="AR31" s="450">
        <f t="shared" si="4"/>
        <v>1</v>
      </c>
      <c r="AS31" s="450">
        <f t="shared" si="4"/>
        <v>2</v>
      </c>
      <c r="AT31" s="450">
        <f t="shared" si="4"/>
        <v>0</v>
      </c>
      <c r="AU31" s="450">
        <f t="shared" si="4"/>
        <v>1</v>
      </c>
      <c r="AV31" s="450">
        <f t="shared" si="4"/>
        <v>1</v>
      </c>
      <c r="AW31" s="450">
        <f t="shared" si="4"/>
        <v>0</v>
      </c>
      <c r="AX31" s="450">
        <f t="shared" si="4"/>
        <v>0</v>
      </c>
      <c r="AY31" s="450">
        <f t="shared" si="4"/>
        <v>0</v>
      </c>
      <c r="AZ31" s="450">
        <f t="shared" si="4"/>
        <v>0</v>
      </c>
      <c r="BA31" s="450">
        <f t="shared" si="4"/>
        <v>1346</v>
      </c>
      <c r="BB31" s="450">
        <f t="shared" si="4"/>
        <v>429</v>
      </c>
      <c r="BC31" s="450">
        <f t="shared" si="4"/>
        <v>825</v>
      </c>
      <c r="BD31" s="450">
        <f t="shared" si="4"/>
        <v>524</v>
      </c>
      <c r="BE31" s="450">
        <f t="shared" si="4"/>
        <v>688</v>
      </c>
      <c r="BF31" s="450">
        <f t="shared" si="4"/>
        <v>281</v>
      </c>
      <c r="BG31" s="450">
        <f t="shared" si="4"/>
        <v>386</v>
      </c>
      <c r="BH31" s="450">
        <f t="shared" si="4"/>
        <v>204</v>
      </c>
      <c r="BI31" s="450">
        <f t="shared" si="4"/>
        <v>658</v>
      </c>
      <c r="BJ31" s="450">
        <f t="shared" si="4"/>
        <v>148</v>
      </c>
      <c r="BK31" s="450">
        <f t="shared" si="4"/>
        <v>439</v>
      </c>
      <c r="BL31" s="450">
        <f t="shared" si="4"/>
        <v>320</v>
      </c>
      <c r="BM31" s="450">
        <f t="shared" si="4"/>
        <v>0</v>
      </c>
      <c r="BN31" s="450">
        <f t="shared" si="4"/>
        <v>0</v>
      </c>
      <c r="BO31" s="450">
        <f t="shared" si="4"/>
        <v>0</v>
      </c>
      <c r="BP31" s="450">
        <f t="shared" si="4"/>
        <v>0</v>
      </c>
      <c r="BQ31" s="450">
        <f t="shared" si="4"/>
        <v>0</v>
      </c>
      <c r="BR31" s="450">
        <f t="shared" ref="BR31:CA31" si="5">BR29</f>
        <v>0</v>
      </c>
      <c r="BS31" s="450">
        <f t="shared" si="5"/>
        <v>0</v>
      </c>
      <c r="BT31" s="450">
        <f t="shared" si="5"/>
        <v>0</v>
      </c>
      <c r="BU31" s="450">
        <f t="shared" si="5"/>
        <v>0</v>
      </c>
      <c r="BV31" s="450">
        <f t="shared" si="5"/>
        <v>0</v>
      </c>
      <c r="BW31" s="450">
        <f t="shared" si="5"/>
        <v>0</v>
      </c>
      <c r="BX31" s="450">
        <f t="shared" si="5"/>
        <v>0</v>
      </c>
      <c r="BY31" s="450">
        <f t="shared" si="5"/>
        <v>55</v>
      </c>
      <c r="BZ31" s="450">
        <f t="shared" si="5"/>
        <v>118</v>
      </c>
      <c r="CA31" s="450">
        <f t="shared" si="5"/>
        <v>0</v>
      </c>
    </row>
    <row r="32" spans="1:79">
      <c r="A32" s="543" t="s">
        <v>50</v>
      </c>
      <c r="B32" s="543" t="s">
        <v>1872</v>
      </c>
      <c r="C32" s="543">
        <v>2025</v>
      </c>
      <c r="D32" s="543" t="s">
        <v>1937</v>
      </c>
      <c r="E32" s="544">
        <f>IF(OR(E29=0, E29=""), E30, IF(E30&gt;(E29*(1+Dash!$B$6)), E29*(1+Dash!$B$6), IF(E30&lt;(E29*(1-Dash!$B$7)), E29*(1-Dash!$B$7), E30)))</f>
        <v>593</v>
      </c>
      <c r="F32" s="544">
        <f>IF(OR(F29=0, F29=""), F30, IF(F30&gt;(F29*(1+Dash!$B$6)), F29*(1+Dash!$B$6), IF(F30&lt;(F29*(1-Dash!$B$7)), F29*(1-Dash!$B$7), F30)))</f>
        <v>762</v>
      </c>
      <c r="G32" s="544">
        <f>IF(OR(G29=0, G29=""), G30, IF(G30&gt;(G29*(1+Dash!$B$6)), G29*(1+Dash!$B$6), IF(G30&lt;(G29*(1-Dash!$B$7)), G29*(1-Dash!$B$7), G30)))</f>
        <v>331.1</v>
      </c>
      <c r="H32" s="544">
        <f>IF(OR(H29=0, H29=""), H30, IF(H30&gt;(H29*(1+Dash!$B$6)), H29*(1+Dash!$B$6), IF(H30&lt;(H29*(1-Dash!$B$7)), H29*(1-Dash!$B$7), H30)))</f>
        <v>384</v>
      </c>
      <c r="I32" s="544">
        <f>IF(OR(I29=0, I29=""), I30, IF(I30&gt;(I29*(1+Dash!$B$6)), I29*(1+Dash!$B$6), IF(I30&lt;(I29*(1-Dash!$B$7)), I29*(1-Dash!$B$7), I30)))</f>
        <v>190</v>
      </c>
      <c r="J32" s="544">
        <f>IF(OR(J29=0, J29=""), J30, IF(J30&gt;(J29*(1+Dash!$B$6)), J29*(1+Dash!$B$6), IF(J30&lt;(J29*(1-Dash!$B$7)), J29*(1-Dash!$B$7), J30)))</f>
        <v>0</v>
      </c>
      <c r="K32" s="544">
        <f>IF(OR(K29=0, K29=""), K30, IF(K30&gt;(K29*(1+Dash!$B$6)), K29*(1+Dash!$B$6), IF(K30&lt;(K29*(1-Dash!$B$7)), K29*(1-Dash!$B$7), K30)))</f>
        <v>0</v>
      </c>
      <c r="L32" s="544">
        <f>IF(OR(L29=0, L29=""), L30, IF(L30&gt;(L29*(1+Dash!$B$6)), L29*(1+Dash!$B$6), IF(L30&lt;(L29*(1-Dash!$B$7)), L29*(1-Dash!$B$7), L30)))</f>
        <v>0</v>
      </c>
      <c r="M32" s="544">
        <f>IF(OR(M29=0, M29=""), M30, IF(M30&gt;(M29*(1+Dash!$B$6)), M29*(1+Dash!$B$6), IF(M30&lt;(M29*(1-Dash!$B$7)), M29*(1-Dash!$B$7), M30)))</f>
        <v>0</v>
      </c>
      <c r="N32" s="544">
        <f>IF(OR(N29=0, N29=""), N30, IF(N30&gt;(N29*(1+Dash!$B$6)), N29*(1+Dash!$B$6), IF(N30&lt;(N29*(1-Dash!$B$7)), N29*(1-Dash!$B$7), N30)))</f>
        <v>1</v>
      </c>
      <c r="O32" s="544">
        <f>IF(OR(O29=0, O29=""), O30, IF(O30&gt;(O29*(1+Dash!$B$6)), O29*(1+Dash!$B$6), IF(O30&lt;(O29*(1-Dash!$B$7)), O29*(1-Dash!$B$7), O30)))</f>
        <v>1</v>
      </c>
      <c r="P32" s="544">
        <f>IF(OR(P29=0, P29=""), P30, IF(P30&gt;(P29*(1+Dash!$B$6)), P29*(1+Dash!$B$6), IF(P30&lt;(P29*(1-Dash!$B$7)), P29*(1-Dash!$B$7), P30)))</f>
        <v>0</v>
      </c>
      <c r="Q32" s="544">
        <f>IF(OR(Q29=0, Q29=""), Q30, IF(Q30&gt;(Q29*(1+Dash!$B$6)), Q29*(1+Dash!$B$6), IF(Q30&lt;(Q29*(1-Dash!$B$7)), Q29*(1-Dash!$B$7), Q30)))</f>
        <v>217</v>
      </c>
      <c r="R32" s="544">
        <f>IF(OR(R29=0, R29=""), R30, IF(R30&gt;(R29*(1+Dash!$B$6)), R29*(1+Dash!$B$6), IF(R30&lt;(R29*(1-Dash!$B$7)), R29*(1-Dash!$B$7), R30)))</f>
        <v>57.2</v>
      </c>
      <c r="S32" s="544">
        <f>IF(OR(S29=0, S29=""), S30, IF(S30&gt;(S29*(1+Dash!$B$6)), S29*(1+Dash!$B$6), IF(S30&lt;(S29*(1-Dash!$B$7)), S29*(1-Dash!$B$7), S30)))</f>
        <v>74.800000000000011</v>
      </c>
      <c r="T32" s="544">
        <f>IF(OR(T29=0, T29=""), T30, IF(T30&gt;(T29*(1+Dash!$B$6)), T29*(1+Dash!$B$6), IF(T30&lt;(T29*(1-Dash!$B$7)), T29*(1-Dash!$B$7), T30)))</f>
        <v>114.4</v>
      </c>
      <c r="U32" s="544">
        <f>IF(OR(U29=0, U29=""), U30, IF(U30&gt;(U29*(1+Dash!$B$6)), U29*(1+Dash!$B$6), IF(U30&lt;(U29*(1-Dash!$B$7)), U29*(1-Dash!$B$7), U30)))</f>
        <v>126</v>
      </c>
      <c r="V32" s="544">
        <f>IF(OR(V29=0, V29=""), V30, IF(V30&gt;(V29*(1+Dash!$B$6)), V29*(1+Dash!$B$6), IF(V30&lt;(V29*(1-Dash!$B$7)), V29*(1-Dash!$B$7), V30)))</f>
        <v>23</v>
      </c>
      <c r="W32" s="544">
        <f>IF(OR(W29=0, W29=""), W30, IF(W30&gt;(W29*(1+Dash!$B$6)), W29*(1+Dash!$B$6), IF(W30&lt;(W29*(1-Dash!$B$7)), W29*(1-Dash!$B$7), W30)))</f>
        <v>38</v>
      </c>
      <c r="X32" s="544">
        <f>IF(OR(X29=0, X29=""), X30, IF(X30&gt;(X29*(1+Dash!$B$6)), X29*(1+Dash!$B$6), IF(X30&lt;(X29*(1-Dash!$B$7)), X29*(1-Dash!$B$7), X30)))</f>
        <v>31</v>
      </c>
      <c r="Y32" s="544">
        <f>IF(OR(Y29=0, Y29=""), Y30, IF(Y30&gt;(Y29*(1+Dash!$B$6)), Y29*(1+Dash!$B$6), IF(Y30&lt;(Y29*(1-Dash!$B$7)), Y29*(1-Dash!$B$7), Y30)))</f>
        <v>189.04999999999998</v>
      </c>
      <c r="Z32" s="544">
        <f>IF(OR(Z29=0, Z29=""), Z30, IF(Z30&gt;(Z29*(1+Dash!$B$6)), Z29*(1+Dash!$B$6), IF(Z30&lt;(Z29*(1-Dash!$B$7)), Z29*(1-Dash!$B$7), Z30)))</f>
        <v>49.4</v>
      </c>
      <c r="AA32" s="544">
        <f>IF(OR(AA29=0, AA29=""), AA30, IF(AA30&gt;(AA29*(1+Dash!$B$6)), AA29*(1+Dash!$B$6), IF(AA30&lt;(AA29*(1-Dash!$B$7)), AA29*(1-Dash!$B$7), AA30)))</f>
        <v>64.599999999999994</v>
      </c>
      <c r="AB32" s="544">
        <f>IF(OR(AB29=0, AB29=""), AB30, IF(AB30&gt;(AB29*(1+Dash!$B$6)), AB29*(1+Dash!$B$6), IF(AB30&lt;(AB29*(1-Dash!$B$7)), AB29*(1-Dash!$B$7), AB30)))</f>
        <v>98.8</v>
      </c>
      <c r="AC32" s="544">
        <f>IF(OR(AC29=0, AC29=""), AC30, IF(AC30&gt;(AC29*(1+Dash!$B$6)), AC29*(1+Dash!$B$6), IF(AC30&lt;(AC29*(1-Dash!$B$7)), AC29*(1-Dash!$B$7), AC30)))</f>
        <v>953</v>
      </c>
      <c r="AD32" s="544">
        <f>IF(OR(AD29=0, AD29=""), AD30, IF(AD30&gt;(AD29*(1+Dash!$B$6)), AD29*(1+Dash!$B$6), IF(AD30&lt;(AD29*(1-Dash!$B$7)), AD29*(1-Dash!$B$7), AD30)))</f>
        <v>390.45</v>
      </c>
      <c r="AE32" s="544">
        <f>IF(OR(AE29=0, AE29=""), AE30, IF(AE30&gt;(AE29*(1+Dash!$B$6)), AE29*(1+Dash!$B$6), IF(AE30&lt;(AE29*(1-Dash!$B$7)), AE29*(1-Dash!$B$7), AE30)))</f>
        <v>550.04999999999995</v>
      </c>
      <c r="AF32" s="544">
        <f>IF(OR(AF29=0, AF29=""), AF30, IF(AF30&gt;(AF29*(1+Dash!$B$6)), AF29*(1+Dash!$B$6), IF(AF30&lt;(AF29*(1-Dash!$B$7)), AF29*(1-Dash!$B$7), AF30)))</f>
        <v>490</v>
      </c>
      <c r="AG32" s="544">
        <f>IF(OR(AG29=0, AG29=""), AG30, IF(AG30&gt;(AG29*(1+Dash!$B$6)), AG29*(1+Dash!$B$6), IF(AG30&lt;(AG29*(1-Dash!$B$7)), AG29*(1-Dash!$B$7), AG30)))</f>
        <v>173.8</v>
      </c>
      <c r="AH32" s="544">
        <f>IF(OR(AH29=0, AH29=""), AH30, IF(AH30&gt;(AH29*(1+Dash!$B$6)), AH29*(1+Dash!$B$6), IF(AH30&lt;(AH29*(1-Dash!$B$7)), AH29*(1-Dash!$B$7), AH30)))</f>
        <v>78.100000000000009</v>
      </c>
      <c r="AI32" s="544">
        <f>IF(OR(AI29=0, AI29=""), AI30, IF(AI30&gt;(AI29*(1+Dash!$B$6)), AI29*(1+Dash!$B$6), IF(AI30&lt;(AI29*(1-Dash!$B$7)), AI29*(1-Dash!$B$7), AI30)))</f>
        <v>102.30000000000001</v>
      </c>
      <c r="AJ32" s="544">
        <f>IF(OR(AJ29=0, AJ29=""), AJ30, IF(AJ30&gt;(AJ29*(1+Dash!$B$6)), AJ29*(1+Dash!$B$6), IF(AJ30&lt;(AJ29*(1-Dash!$B$7)), AJ29*(1-Dash!$B$7), AJ30)))</f>
        <v>71.5</v>
      </c>
      <c r="AK32" s="544">
        <f>IF(OR(AK29=0, AK29=""), AK30, IF(AK30&gt;(AK29*(1+Dash!$B$6)), AK29*(1+Dash!$B$6), IF(AK30&lt;(AK29*(1-Dash!$B$7)), AK29*(1-Dash!$B$7), AK30)))</f>
        <v>778.05</v>
      </c>
      <c r="AL32" s="544">
        <f>IF(OR(AL29=0, AL29=""), AL30, IF(AL30&gt;(AL29*(1+Dash!$B$6)), AL29*(1+Dash!$B$6), IF(AL30&lt;(AL29*(1-Dash!$B$7)), AL29*(1-Dash!$B$7), AL30)))</f>
        <v>323</v>
      </c>
      <c r="AM32" s="544">
        <f>IF(OR(AM29=0, AM29=""), AM30, IF(AM30&gt;(AM29*(1+Dash!$B$6)), AM29*(1+Dash!$B$6), IF(AM30&lt;(AM29*(1-Dash!$B$7)), AM29*(1-Dash!$B$7), AM30)))</f>
        <v>461.7</v>
      </c>
      <c r="AN32" s="544">
        <f>IF(OR(AN29=0, AN29=""), AN30, IF(AN30&gt;(AN29*(1+Dash!$B$6)), AN29*(1+Dash!$B$6), IF(AN30&lt;(AN29*(1-Dash!$B$7)), AN29*(1-Dash!$B$7), AN30)))</f>
        <v>388.54999999999995</v>
      </c>
      <c r="AO32" s="544">
        <f>IF(OR(AO29=0, AO29=""), AO30, IF(AO30&gt;(AO29*(1+Dash!$B$6)), AO29*(1+Dash!$B$6), IF(AO30&lt;(AO29*(1-Dash!$B$7)), AO29*(1-Dash!$B$7), AO30)))</f>
        <v>2</v>
      </c>
      <c r="AP32" s="544">
        <f>IF(OR(AP29=0, AP29=""), AP30, IF(AP30&gt;(AP29*(1+Dash!$B$6)), AP29*(1+Dash!$B$6), IF(AP30&lt;(AP29*(1-Dash!$B$7)), AP29*(1-Dash!$B$7), AP30)))</f>
        <v>0</v>
      </c>
      <c r="AQ32" s="544">
        <f>IF(OR(AQ29=0, AQ29=""), AQ30, IF(AQ30&gt;(AQ29*(1+Dash!$B$6)), AQ29*(1+Dash!$B$6), IF(AQ30&lt;(AQ29*(1-Dash!$B$7)), AQ29*(1-Dash!$B$7), AQ30)))</f>
        <v>1</v>
      </c>
      <c r="AR32" s="544">
        <f>IF(OR(AR29=0, AR29=""), AR30, IF(AR30&gt;(AR29*(1+Dash!$B$6)), AR29*(1+Dash!$B$6), IF(AR30&lt;(AR29*(1-Dash!$B$7)), AR29*(1-Dash!$B$7), AR30)))</f>
        <v>1.1000000000000001</v>
      </c>
      <c r="AS32" s="544">
        <f>IF(OR(AS29=0, AS29=""), AS30, IF(AS30&gt;(AS29*(1+Dash!$B$6)), AS29*(1+Dash!$B$6), IF(AS30&lt;(AS29*(1-Dash!$B$7)), AS29*(1-Dash!$B$7), AS30)))</f>
        <v>2</v>
      </c>
      <c r="AT32" s="544">
        <f>IF(OR(AT29=0, AT29=""), AT30, IF(AT30&gt;(AT29*(1+Dash!$B$6)), AT29*(1+Dash!$B$6), IF(AT30&lt;(AT29*(1-Dash!$B$7)), AT29*(1-Dash!$B$7), AT30)))</f>
        <v>0</v>
      </c>
      <c r="AU32" s="544">
        <f>IF(OR(AU29=0, AU29=""), AU30, IF(AU30&gt;(AU29*(1+Dash!$B$6)), AU29*(1+Dash!$B$6), IF(AU30&lt;(AU29*(1-Dash!$B$7)), AU29*(1-Dash!$B$7), AU30)))</f>
        <v>1</v>
      </c>
      <c r="AV32" s="544">
        <f>IF(OR(AV29=0, AV29=""), AV30, IF(AV30&gt;(AV29*(1+Dash!$B$6)), AV29*(1+Dash!$B$6), IF(AV30&lt;(AV29*(1-Dash!$B$7)), AV29*(1-Dash!$B$7), AV30)))</f>
        <v>1.1000000000000001</v>
      </c>
      <c r="AW32" s="544">
        <f>IF(OR(AW29=0, AW29=""), AW30, IF(AW30&gt;(AW29*(1+Dash!$B$6)), AW29*(1+Dash!$B$6), IF(AW30&lt;(AW29*(1-Dash!$B$7)), AW29*(1-Dash!$B$7), AW30)))</f>
        <v>0</v>
      </c>
      <c r="AX32" s="544">
        <f>IF(OR(AX29=0, AX29=""), AX30, IF(AX30&gt;(AX29*(1+Dash!$B$6)), AX29*(1+Dash!$B$6), IF(AX30&lt;(AX29*(1-Dash!$B$7)), AX29*(1-Dash!$B$7), AX30)))</f>
        <v>0</v>
      </c>
      <c r="AY32" s="544">
        <f>IF(OR(AY29=0, AY29=""), AY30, IF(AY30&gt;(AY29*(1+Dash!$B$6)), AY29*(1+Dash!$B$6), IF(AY30&lt;(AY29*(1-Dash!$B$7)), AY29*(1-Dash!$B$7), AY30)))</f>
        <v>0</v>
      </c>
      <c r="AZ32" s="544">
        <f>IF(OR(AZ29=0, AZ29=""), AZ30, IF(AZ30&gt;(AZ29*(1+Dash!$B$6)), AZ29*(1+Dash!$B$6), IF(AZ30&lt;(AZ29*(1-Dash!$B$7)), AZ29*(1-Dash!$B$7), AZ30)))</f>
        <v>0</v>
      </c>
      <c r="BA32" s="544">
        <f>IF(OR(BA29=0, BA29=""), BA30, IF(BA30&gt;(BA29*(1+Dash!$B$6)), BA29*(1+Dash!$B$6), IF(BA30&lt;(BA29*(1-Dash!$B$7)), BA29*(1-Dash!$B$7), BA30)))</f>
        <v>1346</v>
      </c>
      <c r="BB32" s="544">
        <f>IF(OR(BB29=0, BB29=""), BB30, IF(BB30&gt;(BB29*(1+Dash!$B$6)), BB29*(1+Dash!$B$6), IF(BB30&lt;(BB29*(1-Dash!$B$7)), BB29*(1-Dash!$B$7), BB30)))</f>
        <v>461</v>
      </c>
      <c r="BC32" s="544">
        <f>IF(OR(BC29=0, BC29=""), BC30, IF(BC30&gt;(BC29*(1+Dash!$B$6)), BC29*(1+Dash!$B$6), IF(BC30&lt;(BC29*(1-Dash!$B$7)), BC29*(1-Dash!$B$7), BC30)))</f>
        <v>793</v>
      </c>
      <c r="BD32" s="544">
        <f>IF(OR(BD29=0, BD29=""), BD30, IF(BD30&gt;(BD29*(1+Dash!$B$6)), BD29*(1+Dash!$B$6), IF(BD30&lt;(BD29*(1-Dash!$B$7)), BD29*(1-Dash!$B$7), BD30)))</f>
        <v>525</v>
      </c>
      <c r="BE32" s="544">
        <f>IF(OR(BE29=0, BE29=""), BE30, IF(BE30&gt;(BE29*(1+Dash!$B$6)), BE29*(1+Dash!$B$6), IF(BE30&lt;(BE29*(1-Dash!$B$7)), BE29*(1-Dash!$B$7), BE30)))</f>
        <v>756.80000000000007</v>
      </c>
      <c r="BF32" s="544">
        <f>IF(OR(BF29=0, BF29=""), BF30, IF(BF30&gt;(BF29*(1+Dash!$B$6)), BF29*(1+Dash!$B$6), IF(BF30&lt;(BF29*(1-Dash!$B$7)), BF29*(1-Dash!$B$7), BF30)))</f>
        <v>309.10000000000002</v>
      </c>
      <c r="BG32" s="544">
        <f>IF(OR(BG29=0, BG29=""), BG30, IF(BG30&gt;(BG29*(1+Dash!$B$6)), BG29*(1+Dash!$B$6), IF(BG30&lt;(BG29*(1-Dash!$B$7)), BG29*(1-Dash!$B$7), BG30)))</f>
        <v>424.6</v>
      </c>
      <c r="BH32" s="544">
        <f>IF(OR(BH29=0, BH29=""), BH30, IF(BH30&gt;(BH29*(1+Dash!$B$6)), BH29*(1+Dash!$B$6), IF(BH30&lt;(BH29*(1-Dash!$B$7)), BH29*(1-Dash!$B$7), BH30)))</f>
        <v>224.4</v>
      </c>
      <c r="BI32" s="544">
        <f>IF(OR(BI29=0, BI29=""), BI30, IF(BI30&gt;(BI29*(1+Dash!$B$6)), BI29*(1+Dash!$B$6), IF(BI30&lt;(BI29*(1-Dash!$B$7)), BI29*(1-Dash!$B$7), BI30)))</f>
        <v>625.1</v>
      </c>
      <c r="BJ32" s="544">
        <f>IF(OR(BJ29=0, BJ29=""), BJ30, IF(BJ30&gt;(BJ29*(1+Dash!$B$6)), BJ29*(1+Dash!$B$6), IF(BJ30&lt;(BJ29*(1-Dash!$B$7)), BJ29*(1-Dash!$B$7), BJ30)))</f>
        <v>140.6</v>
      </c>
      <c r="BK32" s="544">
        <f>IF(OR(BK29=0, BK29=""), BK30, IF(BK30&gt;(BK29*(1+Dash!$B$6)), BK29*(1+Dash!$B$6), IF(BK30&lt;(BK29*(1-Dash!$B$7)), BK29*(1-Dash!$B$7), BK30)))</f>
        <v>417.04999999999995</v>
      </c>
      <c r="BL32" s="544">
        <f>IF(OR(BL29=0, BL29=""), BL30, IF(BL30&gt;(BL29*(1+Dash!$B$6)), BL29*(1+Dash!$B$6), IF(BL30&lt;(BL29*(1-Dash!$B$7)), BL29*(1-Dash!$B$7), BL30)))</f>
        <v>304</v>
      </c>
      <c r="BM32" s="544">
        <f>IF(OR(BM29=0, BM29=""), BM30, IF(BM30&gt;(BM29*(1+Dash!$B$6)), BM29*(1+Dash!$B$6), IF(BM30&lt;(BM29*(1-Dash!$B$7)), BM29*(1-Dash!$B$7), BM30)))</f>
        <v>0</v>
      </c>
      <c r="BN32" s="544">
        <f>IF(OR(BN29=0, BN29=""), BN30, IF(BN30&gt;(BN29*(1+Dash!$B$6)), BN29*(1+Dash!$B$6), IF(BN30&lt;(BN29*(1-Dash!$B$7)), BN29*(1-Dash!$B$7), BN30)))</f>
        <v>0</v>
      </c>
      <c r="BO32" s="544">
        <f>IF(OR(BO29=0, BO29=""), BO30, IF(BO30&gt;(BO29*(1+Dash!$B$6)), BO29*(1+Dash!$B$6), IF(BO30&lt;(BO29*(1-Dash!$B$7)), BO29*(1-Dash!$B$7), BO30)))</f>
        <v>0</v>
      </c>
      <c r="BP32" s="544">
        <f>IF(OR(BP29=0, BP29=""), BP30, IF(BP30&gt;(BP29*(1+Dash!$B$6)), BP29*(1+Dash!$B$6), IF(BP30&lt;(BP29*(1-Dash!$B$7)), BP29*(1-Dash!$B$7), BP30)))</f>
        <v>0</v>
      </c>
      <c r="BQ32" s="544">
        <f>IF(OR(BQ29=0, BQ29=""), BQ30, IF(BQ30&gt;(BQ29*(1+Dash!$B$6)), BQ29*(1+Dash!$B$6), IF(BQ30&lt;(BQ29*(1-Dash!$B$7)), BQ29*(1-Dash!$B$7), BQ30)))</f>
        <v>0</v>
      </c>
      <c r="BR32" s="544">
        <f>IF(OR(BR29=0, BR29=""), BR30, IF(BR30&gt;(BR29*(1+Dash!$B$6)), BR29*(1+Dash!$B$6), IF(BR30&lt;(BR29*(1-Dash!$B$7)), BR29*(1-Dash!$B$7), BR30)))</f>
        <v>0</v>
      </c>
      <c r="BS32" s="544">
        <f>IF(OR(BS29=0, BS29=""), BS30, IF(BS30&gt;(BS29*(1+Dash!$B$6)), BS29*(1+Dash!$B$6), IF(BS30&lt;(BS29*(1-Dash!$B$7)), BS29*(1-Dash!$B$7), BS30)))</f>
        <v>0</v>
      </c>
      <c r="BT32" s="544">
        <f>IF(OR(BT29=0, BT29=""), BT30, IF(BT30&gt;(BT29*(1+Dash!$B$6)), BT29*(1+Dash!$B$6), IF(BT30&lt;(BT29*(1-Dash!$B$7)), BT29*(1-Dash!$B$7), BT30)))</f>
        <v>0</v>
      </c>
      <c r="BU32" s="544">
        <f>IF(OR(BU29=0, BU29=""), BU30, IF(BU30&gt;(BU29*(1+Dash!$B$6)), BU29*(1+Dash!$B$6), IF(BU30&lt;(BU29*(1-Dash!$B$7)), BU29*(1-Dash!$B$7), BU30)))</f>
        <v>0</v>
      </c>
      <c r="BV32" s="544">
        <f>IF(OR(BV29=0, BV29=""), BV30, IF(BV30&gt;(BV29*(1+Dash!$B$6)), BV29*(1+Dash!$B$6), IF(BV30&lt;(BV29*(1-Dash!$B$7)), BV29*(1-Dash!$B$7), BV30)))</f>
        <v>0</v>
      </c>
      <c r="BW32" s="544">
        <f>IF(OR(BW29=0, BW29=""), BW30, IF(BW30&gt;(BW29*(1+Dash!$B$6)), BW29*(1+Dash!$B$6), IF(BW30&lt;(BW29*(1-Dash!$B$7)), BW29*(1-Dash!$B$7), BW30)))</f>
        <v>0</v>
      </c>
      <c r="BX32" s="544">
        <f>IF(OR(BX29=0, BX29=""), BX30, IF(BX30&gt;(BX29*(1+Dash!$B$6)), BX29*(1+Dash!$B$6), IF(BX30&lt;(BX29*(1-Dash!$B$7)), BX29*(1-Dash!$B$7), BX30)))</f>
        <v>0</v>
      </c>
      <c r="BY32" s="544">
        <f>IF(OR(BY29=0, BY29=""), BY30, IF(BY30&gt;(BY29*(1+Dash!$B$6)), BY29*(1+Dash!$B$6), IF(BY30&lt;(BY29*(1-Dash!$B$7)), BY29*(1-Dash!$B$7), BY30)))</f>
        <v>55</v>
      </c>
      <c r="BZ32" s="544">
        <f>IF(OR(BZ29=0, BZ29=""), BZ30, IF(BZ30&gt;(BZ29*(1+Dash!$B$6)), BZ29*(1+Dash!$B$6), IF(BZ30&lt;(BZ29*(1-Dash!$B$7)), BZ29*(1-Dash!$B$7), BZ30)))</f>
        <v>120</v>
      </c>
      <c r="CA32" s="544">
        <f>IF(OR(CA29=0, CA29=""), CA30, IF(CA30&gt;(CA29*(1+Dash!$B$6)), CA29*(1+Dash!$B$6), IF(CA30&lt;(CA29*(1-Dash!$B$7)), CA29*(1-Dash!$B$7), CA30)))</f>
        <v>0</v>
      </c>
    </row>
    <row r="33" spans="1:79">
      <c r="A33" t="s">
        <v>53</v>
      </c>
      <c r="B33" t="s">
        <v>1745</v>
      </c>
      <c r="C33">
        <v>2018</v>
      </c>
      <c r="D33" t="s">
        <v>1934</v>
      </c>
      <c r="E33" s="450">
        <v>466</v>
      </c>
      <c r="F33" s="450">
        <v>401</v>
      </c>
      <c r="G33" s="450">
        <v>188</v>
      </c>
      <c r="H33" s="450">
        <v>188</v>
      </c>
      <c r="I33" s="450">
        <v>57</v>
      </c>
      <c r="J33" s="450">
        <v>0</v>
      </c>
      <c r="K33" s="450">
        <v>0</v>
      </c>
      <c r="L33" s="450">
        <v>0</v>
      </c>
      <c r="M33" s="450">
        <v>0</v>
      </c>
      <c r="N33" s="450">
        <v>0</v>
      </c>
      <c r="O33" s="450">
        <v>0</v>
      </c>
      <c r="P33" s="450">
        <v>0</v>
      </c>
      <c r="Q33" s="450">
        <v>0</v>
      </c>
      <c r="R33" s="450">
        <v>0</v>
      </c>
      <c r="S33" s="450">
        <v>0</v>
      </c>
      <c r="T33" s="450">
        <v>0</v>
      </c>
      <c r="U33" s="450">
        <v>0</v>
      </c>
      <c r="V33" s="450">
        <v>0</v>
      </c>
      <c r="W33" s="450">
        <v>0</v>
      </c>
      <c r="X33" s="450">
        <v>0</v>
      </c>
      <c r="Y33" s="450">
        <v>0</v>
      </c>
      <c r="Z33" s="450">
        <v>0</v>
      </c>
      <c r="AA33" s="450">
        <v>0</v>
      </c>
      <c r="AB33" s="450">
        <v>0</v>
      </c>
      <c r="AC33" s="450">
        <v>575</v>
      </c>
      <c r="AD33" s="450">
        <v>170</v>
      </c>
      <c r="AE33" s="450">
        <v>326</v>
      </c>
      <c r="AF33" s="450">
        <v>309</v>
      </c>
      <c r="AG33" s="450">
        <v>128</v>
      </c>
      <c r="AH33" s="450">
        <v>39</v>
      </c>
      <c r="AI33" s="450">
        <v>73</v>
      </c>
      <c r="AJ33" s="450">
        <v>66</v>
      </c>
      <c r="AK33" s="450">
        <v>447</v>
      </c>
      <c r="AL33" s="450">
        <v>131</v>
      </c>
      <c r="AM33" s="450">
        <v>253</v>
      </c>
      <c r="AN33" s="450">
        <v>243</v>
      </c>
      <c r="AO33" s="450">
        <v>0</v>
      </c>
      <c r="AP33" s="450">
        <v>0</v>
      </c>
      <c r="AQ33" s="450">
        <v>0</v>
      </c>
      <c r="AR33" s="450">
        <v>0</v>
      </c>
      <c r="AS33" s="450">
        <v>0</v>
      </c>
      <c r="AT33" s="450">
        <v>0</v>
      </c>
      <c r="AU33" s="450">
        <v>0</v>
      </c>
      <c r="AV33" s="450">
        <v>0</v>
      </c>
      <c r="AW33" s="450">
        <v>0</v>
      </c>
      <c r="AX33" s="450">
        <v>0</v>
      </c>
      <c r="AY33" s="450">
        <v>0</v>
      </c>
      <c r="AZ33" s="450">
        <v>0</v>
      </c>
      <c r="BA33" s="450">
        <v>367</v>
      </c>
      <c r="BB33" s="450">
        <v>110</v>
      </c>
      <c r="BC33" s="450">
        <v>211</v>
      </c>
      <c r="BD33" s="450">
        <v>142</v>
      </c>
      <c r="BE33" s="450">
        <v>167</v>
      </c>
      <c r="BF33" s="450">
        <v>57</v>
      </c>
      <c r="BG33" s="450">
        <v>99</v>
      </c>
      <c r="BH33" s="450">
        <v>46</v>
      </c>
      <c r="BI33" s="450">
        <v>200</v>
      </c>
      <c r="BJ33" s="450">
        <v>53</v>
      </c>
      <c r="BK33" s="450">
        <v>112</v>
      </c>
      <c r="BL33" s="450">
        <v>96</v>
      </c>
      <c r="BM33" s="450">
        <v>0</v>
      </c>
      <c r="BN33" s="450">
        <v>0</v>
      </c>
      <c r="BO33" s="450">
        <v>0</v>
      </c>
      <c r="BP33" s="450">
        <v>0</v>
      </c>
      <c r="BQ33" s="450">
        <v>0</v>
      </c>
      <c r="BR33" s="450">
        <v>0</v>
      </c>
      <c r="BS33" s="450">
        <v>0</v>
      </c>
      <c r="BT33" s="450">
        <v>0</v>
      </c>
      <c r="BU33" s="450">
        <v>0</v>
      </c>
      <c r="BV33" s="450">
        <v>0</v>
      </c>
      <c r="BW33" s="450">
        <v>0</v>
      </c>
      <c r="BX33" s="450">
        <v>0</v>
      </c>
      <c r="BY33" s="450">
        <v>16</v>
      </c>
      <c r="BZ33" s="450">
        <v>15</v>
      </c>
      <c r="CA33" s="450">
        <v>0</v>
      </c>
    </row>
    <row r="34" spans="1:79">
      <c r="A34" s="543" t="s">
        <v>53</v>
      </c>
      <c r="B34" s="543" t="s">
        <v>1745</v>
      </c>
      <c r="C34" s="543">
        <v>2019</v>
      </c>
      <c r="D34" s="543" t="s">
        <v>1934</v>
      </c>
      <c r="E34" s="544">
        <v>447</v>
      </c>
      <c r="F34" s="544">
        <v>362</v>
      </c>
      <c r="G34" s="544">
        <v>185</v>
      </c>
      <c r="H34" s="544">
        <v>144</v>
      </c>
      <c r="I34" s="544">
        <v>60</v>
      </c>
      <c r="J34" s="544">
        <v>0</v>
      </c>
      <c r="K34" s="544">
        <v>0</v>
      </c>
      <c r="L34" s="544">
        <v>0</v>
      </c>
      <c r="M34" s="544">
        <v>0</v>
      </c>
      <c r="N34" s="544">
        <v>0</v>
      </c>
      <c r="O34" s="544">
        <v>0</v>
      </c>
      <c r="P34" s="544">
        <v>0</v>
      </c>
      <c r="Q34" s="544">
        <v>0</v>
      </c>
      <c r="R34" s="544">
        <v>0</v>
      </c>
      <c r="S34" s="544">
        <v>0</v>
      </c>
      <c r="T34" s="544">
        <v>0</v>
      </c>
      <c r="U34" s="544">
        <v>0</v>
      </c>
      <c r="V34" s="544">
        <v>0</v>
      </c>
      <c r="W34" s="544">
        <v>0</v>
      </c>
      <c r="X34" s="544">
        <v>0</v>
      </c>
      <c r="Y34" s="544">
        <v>0</v>
      </c>
      <c r="Z34" s="544">
        <v>0</v>
      </c>
      <c r="AA34" s="544">
        <v>0</v>
      </c>
      <c r="AB34" s="544">
        <v>0</v>
      </c>
      <c r="AC34" s="544">
        <v>420</v>
      </c>
      <c r="AD34" s="544">
        <v>165</v>
      </c>
      <c r="AE34" s="544">
        <v>231</v>
      </c>
      <c r="AF34" s="544">
        <v>197</v>
      </c>
      <c r="AG34" s="544">
        <v>121</v>
      </c>
      <c r="AH34" s="544">
        <v>58</v>
      </c>
      <c r="AI34" s="544">
        <v>76</v>
      </c>
      <c r="AJ34" s="544">
        <v>68</v>
      </c>
      <c r="AK34" s="544">
        <v>299</v>
      </c>
      <c r="AL34" s="544">
        <v>107</v>
      </c>
      <c r="AM34" s="544">
        <v>155</v>
      </c>
      <c r="AN34" s="544">
        <v>129</v>
      </c>
      <c r="AO34" s="544">
        <v>0</v>
      </c>
      <c r="AP34" s="544">
        <v>0</v>
      </c>
      <c r="AQ34" s="544">
        <v>0</v>
      </c>
      <c r="AR34" s="544">
        <v>0</v>
      </c>
      <c r="AS34" s="544">
        <v>0</v>
      </c>
      <c r="AT34" s="544">
        <v>0</v>
      </c>
      <c r="AU34" s="544">
        <v>0</v>
      </c>
      <c r="AV34" s="544">
        <v>0</v>
      </c>
      <c r="AW34" s="544">
        <v>0</v>
      </c>
      <c r="AX34" s="544">
        <v>0</v>
      </c>
      <c r="AY34" s="544">
        <v>0</v>
      </c>
      <c r="AZ34" s="544">
        <v>0</v>
      </c>
      <c r="BA34" s="544">
        <v>426</v>
      </c>
      <c r="BB34" s="544">
        <v>160</v>
      </c>
      <c r="BC34" s="544">
        <v>238</v>
      </c>
      <c r="BD34" s="544">
        <v>137</v>
      </c>
      <c r="BE34" s="544">
        <v>255</v>
      </c>
      <c r="BF34" s="544">
        <v>115</v>
      </c>
      <c r="BG34" s="544">
        <v>138</v>
      </c>
      <c r="BH34" s="544">
        <v>47</v>
      </c>
      <c r="BI34" s="544">
        <v>171</v>
      </c>
      <c r="BJ34" s="544">
        <v>45</v>
      </c>
      <c r="BK34" s="544">
        <v>100</v>
      </c>
      <c r="BL34" s="544">
        <v>90</v>
      </c>
      <c r="BM34" s="544">
        <v>0</v>
      </c>
      <c r="BN34" s="544">
        <v>0</v>
      </c>
      <c r="BO34" s="544">
        <v>0</v>
      </c>
      <c r="BP34" s="544">
        <v>0</v>
      </c>
      <c r="BQ34" s="544">
        <v>0</v>
      </c>
      <c r="BR34" s="544">
        <v>0</v>
      </c>
      <c r="BS34" s="544">
        <v>0</v>
      </c>
      <c r="BT34" s="544">
        <v>0</v>
      </c>
      <c r="BU34" s="544">
        <v>0</v>
      </c>
      <c r="BV34" s="544">
        <v>0</v>
      </c>
      <c r="BW34" s="544">
        <v>0</v>
      </c>
      <c r="BX34" s="544">
        <v>0</v>
      </c>
      <c r="BY34" s="544">
        <v>9</v>
      </c>
      <c r="BZ34" s="544">
        <v>14</v>
      </c>
      <c r="CA34" s="544">
        <v>0</v>
      </c>
    </row>
    <row r="35" spans="1:79">
      <c r="A35" t="s">
        <v>53</v>
      </c>
      <c r="B35" t="s">
        <v>1745</v>
      </c>
      <c r="C35">
        <v>2020</v>
      </c>
      <c r="D35" t="s">
        <v>1934</v>
      </c>
      <c r="E35" s="450">
        <v>474</v>
      </c>
      <c r="F35" s="450">
        <v>361</v>
      </c>
      <c r="G35" s="450">
        <v>211</v>
      </c>
      <c r="H35" s="450">
        <v>165</v>
      </c>
      <c r="I35" s="450">
        <v>70</v>
      </c>
      <c r="J35" s="450">
        <v>0</v>
      </c>
      <c r="K35" s="450">
        <v>0</v>
      </c>
      <c r="L35" s="450">
        <v>0</v>
      </c>
      <c r="M35" s="450">
        <v>0</v>
      </c>
      <c r="N35" s="450">
        <v>0</v>
      </c>
      <c r="O35" s="450">
        <v>0</v>
      </c>
      <c r="P35" s="450">
        <v>0</v>
      </c>
      <c r="Q35" s="450">
        <v>59</v>
      </c>
      <c r="R35" s="450">
        <v>0</v>
      </c>
      <c r="S35" s="450">
        <v>0</v>
      </c>
      <c r="T35" s="450">
        <v>0</v>
      </c>
      <c r="U35" s="450">
        <v>0</v>
      </c>
      <c r="V35" s="450">
        <v>0</v>
      </c>
      <c r="W35" s="450">
        <v>0</v>
      </c>
      <c r="X35" s="450">
        <v>0</v>
      </c>
      <c r="Y35" s="450">
        <v>59</v>
      </c>
      <c r="Z35" s="450">
        <v>0</v>
      </c>
      <c r="AA35" s="450">
        <v>0</v>
      </c>
      <c r="AB35" s="450">
        <v>0</v>
      </c>
      <c r="AC35" s="450">
        <v>306</v>
      </c>
      <c r="AD35" s="450">
        <v>156</v>
      </c>
      <c r="AE35" s="450">
        <v>168</v>
      </c>
      <c r="AF35" s="450">
        <v>145</v>
      </c>
      <c r="AG35" s="450">
        <v>83</v>
      </c>
      <c r="AH35" s="450">
        <v>43</v>
      </c>
      <c r="AI35" s="450">
        <v>51</v>
      </c>
      <c r="AJ35" s="450">
        <v>40</v>
      </c>
      <c r="AK35" s="450">
        <v>223</v>
      </c>
      <c r="AL35" s="450">
        <v>113</v>
      </c>
      <c r="AM35" s="450">
        <v>117</v>
      </c>
      <c r="AN35" s="450">
        <v>105</v>
      </c>
      <c r="AO35" s="450">
        <v>0</v>
      </c>
      <c r="AP35" s="450">
        <v>0</v>
      </c>
      <c r="AQ35" s="450">
        <v>0</v>
      </c>
      <c r="AR35" s="450">
        <v>0</v>
      </c>
      <c r="AS35" s="450">
        <v>0</v>
      </c>
      <c r="AT35" s="450">
        <v>0</v>
      </c>
      <c r="AU35" s="450">
        <v>0</v>
      </c>
      <c r="AV35" s="450">
        <v>0</v>
      </c>
      <c r="AW35" s="450">
        <v>0</v>
      </c>
      <c r="AX35" s="450">
        <v>0</v>
      </c>
      <c r="AY35" s="450">
        <v>0</v>
      </c>
      <c r="AZ35" s="450">
        <v>0</v>
      </c>
      <c r="BA35" s="450">
        <v>452</v>
      </c>
      <c r="BB35" s="450">
        <v>269</v>
      </c>
      <c r="BC35" s="450">
        <v>267</v>
      </c>
      <c r="BD35" s="450">
        <v>140</v>
      </c>
      <c r="BE35" s="450">
        <v>287</v>
      </c>
      <c r="BF35" s="450">
        <v>176</v>
      </c>
      <c r="BG35" s="450">
        <v>174</v>
      </c>
      <c r="BH35" s="450">
        <v>70</v>
      </c>
      <c r="BI35" s="450">
        <v>165</v>
      </c>
      <c r="BJ35" s="450">
        <v>93</v>
      </c>
      <c r="BK35" s="450">
        <v>93</v>
      </c>
      <c r="BL35" s="450">
        <v>70</v>
      </c>
      <c r="BM35" s="450">
        <v>0</v>
      </c>
      <c r="BN35" s="450">
        <v>0</v>
      </c>
      <c r="BO35" s="450">
        <v>0</v>
      </c>
      <c r="BP35" s="450">
        <v>0</v>
      </c>
      <c r="BQ35" s="450">
        <v>0</v>
      </c>
      <c r="BR35" s="450">
        <v>0</v>
      </c>
      <c r="BS35" s="450">
        <v>0</v>
      </c>
      <c r="BT35" s="450">
        <v>0</v>
      </c>
      <c r="BU35" s="450">
        <v>0</v>
      </c>
      <c r="BV35" s="450">
        <v>0</v>
      </c>
      <c r="BW35" s="450">
        <v>0</v>
      </c>
      <c r="BX35" s="450">
        <v>0</v>
      </c>
      <c r="BY35" s="450">
        <v>10</v>
      </c>
      <c r="BZ35" s="450">
        <v>17</v>
      </c>
      <c r="CA35" s="450">
        <v>0</v>
      </c>
    </row>
    <row r="36" spans="1:79">
      <c r="A36" s="543" t="s">
        <v>53</v>
      </c>
      <c r="B36" s="543" t="s">
        <v>1745</v>
      </c>
      <c r="C36" s="543">
        <v>2021</v>
      </c>
      <c r="D36" s="543" t="s">
        <v>1934</v>
      </c>
      <c r="E36" s="544">
        <v>549</v>
      </c>
      <c r="F36" s="544">
        <v>358</v>
      </c>
      <c r="G36" s="544">
        <v>244</v>
      </c>
      <c r="H36" s="544">
        <v>169</v>
      </c>
      <c r="I36" s="544">
        <v>62</v>
      </c>
      <c r="J36" s="544">
        <v>0</v>
      </c>
      <c r="K36" s="544">
        <v>0</v>
      </c>
      <c r="L36" s="544">
        <v>0</v>
      </c>
      <c r="M36" s="544">
        <v>0</v>
      </c>
      <c r="N36" s="544">
        <v>0</v>
      </c>
      <c r="O36" s="544">
        <v>0</v>
      </c>
      <c r="P36" s="544">
        <v>0</v>
      </c>
      <c r="Q36" s="544">
        <v>65</v>
      </c>
      <c r="R36" s="544">
        <v>0</v>
      </c>
      <c r="S36" s="544">
        <v>0</v>
      </c>
      <c r="T36" s="544">
        <v>0</v>
      </c>
      <c r="U36" s="544">
        <v>0</v>
      </c>
      <c r="V36" s="544">
        <v>0</v>
      </c>
      <c r="W36" s="544">
        <v>0</v>
      </c>
      <c r="X36" s="544">
        <v>0</v>
      </c>
      <c r="Y36" s="544">
        <v>65</v>
      </c>
      <c r="Z36" s="544">
        <v>0</v>
      </c>
      <c r="AA36" s="544">
        <v>0</v>
      </c>
      <c r="AB36" s="544">
        <v>0</v>
      </c>
      <c r="AC36" s="544">
        <v>432</v>
      </c>
      <c r="AD36" s="544">
        <v>197</v>
      </c>
      <c r="AE36" s="544">
        <v>235</v>
      </c>
      <c r="AF36" s="544">
        <v>198</v>
      </c>
      <c r="AG36" s="544">
        <v>96</v>
      </c>
      <c r="AH36" s="544">
        <v>45</v>
      </c>
      <c r="AI36" s="544">
        <v>70</v>
      </c>
      <c r="AJ36" s="544">
        <v>48</v>
      </c>
      <c r="AK36" s="544">
        <v>336</v>
      </c>
      <c r="AL36" s="544">
        <v>152</v>
      </c>
      <c r="AM36" s="544">
        <v>165</v>
      </c>
      <c r="AN36" s="544">
        <v>150</v>
      </c>
      <c r="AO36" s="544">
        <v>0</v>
      </c>
      <c r="AP36" s="544">
        <v>0</v>
      </c>
      <c r="AQ36" s="544">
        <v>0</v>
      </c>
      <c r="AR36" s="544">
        <v>0</v>
      </c>
      <c r="AS36" s="544">
        <v>0</v>
      </c>
      <c r="AT36" s="544">
        <v>0</v>
      </c>
      <c r="AU36" s="544">
        <v>0</v>
      </c>
      <c r="AV36" s="544">
        <v>0</v>
      </c>
      <c r="AW36" s="544">
        <v>0</v>
      </c>
      <c r="AX36" s="544">
        <v>0</v>
      </c>
      <c r="AY36" s="544">
        <v>0</v>
      </c>
      <c r="AZ36" s="544">
        <v>0</v>
      </c>
      <c r="BA36" s="544">
        <v>398</v>
      </c>
      <c r="BB36" s="544">
        <v>252</v>
      </c>
      <c r="BC36" s="544">
        <v>242</v>
      </c>
      <c r="BD36" s="544">
        <v>150</v>
      </c>
      <c r="BE36" s="544">
        <v>232</v>
      </c>
      <c r="BF36" s="544">
        <v>144</v>
      </c>
      <c r="BG36" s="544">
        <v>144</v>
      </c>
      <c r="BH36" s="544">
        <v>74</v>
      </c>
      <c r="BI36" s="544">
        <v>166</v>
      </c>
      <c r="BJ36" s="544">
        <v>108</v>
      </c>
      <c r="BK36" s="544">
        <v>98</v>
      </c>
      <c r="BL36" s="544">
        <v>76</v>
      </c>
      <c r="BM36" s="544">
        <v>0</v>
      </c>
      <c r="BN36" s="544">
        <v>0</v>
      </c>
      <c r="BO36" s="544">
        <v>0</v>
      </c>
      <c r="BP36" s="544">
        <v>0</v>
      </c>
      <c r="BQ36" s="544">
        <v>0</v>
      </c>
      <c r="BR36" s="544">
        <v>0</v>
      </c>
      <c r="BS36" s="544">
        <v>0</v>
      </c>
      <c r="BT36" s="544">
        <v>0</v>
      </c>
      <c r="BU36" s="544">
        <v>0</v>
      </c>
      <c r="BV36" s="544">
        <v>0</v>
      </c>
      <c r="BW36" s="544">
        <v>0</v>
      </c>
      <c r="BX36" s="544">
        <v>0</v>
      </c>
      <c r="BY36" s="544">
        <v>14</v>
      </c>
      <c r="BZ36" s="544">
        <v>23</v>
      </c>
      <c r="CA36" s="544">
        <v>0</v>
      </c>
    </row>
    <row r="37" spans="1:79">
      <c r="A37" t="s">
        <v>53</v>
      </c>
      <c r="B37" t="s">
        <v>1745</v>
      </c>
      <c r="C37">
        <v>2022</v>
      </c>
      <c r="D37" t="s">
        <v>1934</v>
      </c>
      <c r="E37" s="450">
        <v>503</v>
      </c>
      <c r="F37" s="450">
        <v>337</v>
      </c>
      <c r="G37" s="450">
        <v>238</v>
      </c>
      <c r="H37" s="450">
        <v>165</v>
      </c>
      <c r="I37" s="450">
        <v>71</v>
      </c>
      <c r="J37" s="450">
        <v>0</v>
      </c>
      <c r="K37" s="450">
        <v>0</v>
      </c>
      <c r="L37" s="450">
        <v>0</v>
      </c>
      <c r="M37" s="450">
        <v>0</v>
      </c>
      <c r="N37" s="450">
        <v>0</v>
      </c>
      <c r="O37" s="450">
        <v>0</v>
      </c>
      <c r="P37" s="450">
        <v>0</v>
      </c>
      <c r="Q37" s="450">
        <v>107</v>
      </c>
      <c r="R37" s="450">
        <v>0</v>
      </c>
      <c r="S37" s="450">
        <v>0</v>
      </c>
      <c r="T37" s="450">
        <v>0</v>
      </c>
      <c r="U37" s="450">
        <v>0</v>
      </c>
      <c r="V37" s="450">
        <v>0</v>
      </c>
      <c r="W37" s="450">
        <v>0</v>
      </c>
      <c r="X37" s="450">
        <v>0</v>
      </c>
      <c r="Y37" s="450">
        <v>107</v>
      </c>
      <c r="Z37" s="450">
        <v>0</v>
      </c>
      <c r="AA37" s="450">
        <v>0</v>
      </c>
      <c r="AB37" s="450">
        <v>0</v>
      </c>
      <c r="AC37" s="450">
        <v>349</v>
      </c>
      <c r="AD37" s="450">
        <v>181</v>
      </c>
      <c r="AE37" s="450">
        <v>183</v>
      </c>
      <c r="AF37" s="450">
        <v>166</v>
      </c>
      <c r="AG37" s="450">
        <v>88</v>
      </c>
      <c r="AH37" s="450">
        <v>63</v>
      </c>
      <c r="AI37" s="450">
        <v>70</v>
      </c>
      <c r="AJ37" s="450">
        <v>50</v>
      </c>
      <c r="AK37" s="450">
        <v>261</v>
      </c>
      <c r="AL37" s="450">
        <v>118</v>
      </c>
      <c r="AM37" s="450">
        <v>113</v>
      </c>
      <c r="AN37" s="450">
        <v>116</v>
      </c>
      <c r="AO37" s="450">
        <v>0</v>
      </c>
      <c r="AP37" s="450">
        <v>0</v>
      </c>
      <c r="AQ37" s="450">
        <v>0</v>
      </c>
      <c r="AR37" s="450">
        <v>0</v>
      </c>
      <c r="AS37" s="450">
        <v>0</v>
      </c>
      <c r="AT37" s="450">
        <v>0</v>
      </c>
      <c r="AU37" s="450">
        <v>0</v>
      </c>
      <c r="AV37" s="450">
        <v>0</v>
      </c>
      <c r="AW37" s="450">
        <v>0</v>
      </c>
      <c r="AX37" s="450">
        <v>0</v>
      </c>
      <c r="AY37" s="450">
        <v>0</v>
      </c>
      <c r="AZ37" s="450">
        <v>0</v>
      </c>
      <c r="BA37" s="450">
        <v>425</v>
      </c>
      <c r="BB37" s="450">
        <v>267</v>
      </c>
      <c r="BC37" s="450">
        <v>231</v>
      </c>
      <c r="BD37" s="450">
        <v>125</v>
      </c>
      <c r="BE37" s="450">
        <v>270</v>
      </c>
      <c r="BF37" s="450">
        <v>180</v>
      </c>
      <c r="BG37" s="450">
        <v>133</v>
      </c>
      <c r="BH37" s="450">
        <v>62</v>
      </c>
      <c r="BI37" s="450">
        <v>155</v>
      </c>
      <c r="BJ37" s="450">
        <v>87</v>
      </c>
      <c r="BK37" s="450">
        <v>98</v>
      </c>
      <c r="BL37" s="450">
        <v>63</v>
      </c>
      <c r="BM37" s="450">
        <v>0</v>
      </c>
      <c r="BN37" s="450">
        <v>0</v>
      </c>
      <c r="BO37" s="450">
        <v>0</v>
      </c>
      <c r="BP37" s="450">
        <v>0</v>
      </c>
      <c r="BQ37" s="450">
        <v>0</v>
      </c>
      <c r="BR37" s="450">
        <v>0</v>
      </c>
      <c r="BS37" s="450">
        <v>0</v>
      </c>
      <c r="BT37" s="450">
        <v>0</v>
      </c>
      <c r="BU37" s="450">
        <v>0</v>
      </c>
      <c r="BV37" s="450">
        <v>0</v>
      </c>
      <c r="BW37" s="450">
        <v>0</v>
      </c>
      <c r="BX37" s="450">
        <v>0</v>
      </c>
      <c r="BY37" s="450">
        <v>19</v>
      </c>
      <c r="BZ37" s="450">
        <v>25</v>
      </c>
      <c r="CA37" s="450">
        <v>0</v>
      </c>
    </row>
    <row r="38" spans="1:79">
      <c r="A38" s="543" t="s">
        <v>53</v>
      </c>
      <c r="B38" s="543" t="s">
        <v>1745</v>
      </c>
      <c r="C38" s="543">
        <v>2023</v>
      </c>
      <c r="D38" s="543" t="s">
        <v>1934</v>
      </c>
      <c r="E38" s="544">
        <v>512</v>
      </c>
      <c r="F38" s="544">
        <v>366</v>
      </c>
      <c r="G38" s="544">
        <v>273</v>
      </c>
      <c r="H38" s="544">
        <v>133</v>
      </c>
      <c r="I38" s="544">
        <v>50</v>
      </c>
      <c r="J38" s="544">
        <v>0</v>
      </c>
      <c r="K38" s="544">
        <v>0</v>
      </c>
      <c r="L38" s="544">
        <v>0</v>
      </c>
      <c r="M38" s="544">
        <v>0</v>
      </c>
      <c r="N38" s="544">
        <v>224</v>
      </c>
      <c r="O38" s="544">
        <v>10</v>
      </c>
      <c r="P38" s="544">
        <v>214</v>
      </c>
      <c r="Q38" s="544">
        <v>155</v>
      </c>
      <c r="R38" s="544">
        <v>25</v>
      </c>
      <c r="S38" s="544">
        <v>10</v>
      </c>
      <c r="T38" s="544">
        <v>93</v>
      </c>
      <c r="U38" s="544">
        <v>20</v>
      </c>
      <c r="V38" s="544">
        <v>3</v>
      </c>
      <c r="W38" s="544">
        <v>2</v>
      </c>
      <c r="X38" s="544">
        <v>16</v>
      </c>
      <c r="Y38" s="544">
        <v>135</v>
      </c>
      <c r="Z38" s="544">
        <v>22</v>
      </c>
      <c r="AA38" s="544">
        <v>8</v>
      </c>
      <c r="AB38" s="544">
        <v>77</v>
      </c>
      <c r="AC38" s="544">
        <v>458</v>
      </c>
      <c r="AD38" s="544">
        <v>270</v>
      </c>
      <c r="AE38" s="544">
        <v>289</v>
      </c>
      <c r="AF38" s="544">
        <v>195</v>
      </c>
      <c r="AG38" s="544">
        <v>153</v>
      </c>
      <c r="AH38" s="544">
        <v>106</v>
      </c>
      <c r="AI38" s="544">
        <v>119</v>
      </c>
      <c r="AJ38" s="544">
        <v>93</v>
      </c>
      <c r="AK38" s="544">
        <v>305</v>
      </c>
      <c r="AL38" s="544">
        <v>164</v>
      </c>
      <c r="AM38" s="544">
        <v>170</v>
      </c>
      <c r="AN38" s="544">
        <v>102</v>
      </c>
      <c r="AO38" s="544">
        <v>0</v>
      </c>
      <c r="AP38" s="544">
        <v>0</v>
      </c>
      <c r="AQ38" s="544">
        <v>0</v>
      </c>
      <c r="AR38" s="544">
        <v>0</v>
      </c>
      <c r="AS38" s="544">
        <v>0</v>
      </c>
      <c r="AT38" s="544">
        <v>0</v>
      </c>
      <c r="AU38" s="544">
        <v>0</v>
      </c>
      <c r="AV38" s="544">
        <v>0</v>
      </c>
      <c r="AW38" s="544">
        <v>0</v>
      </c>
      <c r="AX38" s="544">
        <v>0</v>
      </c>
      <c r="AY38" s="544">
        <v>0</v>
      </c>
      <c r="AZ38" s="544">
        <v>0</v>
      </c>
      <c r="BA38" s="544">
        <v>462</v>
      </c>
      <c r="BB38" s="544">
        <v>276</v>
      </c>
      <c r="BC38" s="544">
        <v>287</v>
      </c>
      <c r="BD38" s="544">
        <v>145</v>
      </c>
      <c r="BE38" s="544">
        <v>308</v>
      </c>
      <c r="BF38" s="544">
        <v>196</v>
      </c>
      <c r="BG38" s="544">
        <v>184</v>
      </c>
      <c r="BH38" s="544">
        <v>91</v>
      </c>
      <c r="BI38" s="544">
        <v>154</v>
      </c>
      <c r="BJ38" s="544">
        <v>80</v>
      </c>
      <c r="BK38" s="544">
        <v>103</v>
      </c>
      <c r="BL38" s="544">
        <v>54</v>
      </c>
      <c r="BM38" s="544">
        <v>0</v>
      </c>
      <c r="BN38" s="544">
        <v>0</v>
      </c>
      <c r="BO38" s="544">
        <v>0</v>
      </c>
      <c r="BP38" s="544">
        <v>0</v>
      </c>
      <c r="BQ38" s="544">
        <v>0</v>
      </c>
      <c r="BR38" s="544">
        <v>0</v>
      </c>
      <c r="BS38" s="544">
        <v>0</v>
      </c>
      <c r="BT38" s="544">
        <v>0</v>
      </c>
      <c r="BU38" s="544">
        <v>0</v>
      </c>
      <c r="BV38" s="544">
        <v>0</v>
      </c>
      <c r="BW38" s="544">
        <v>0</v>
      </c>
      <c r="BX38" s="544">
        <v>0</v>
      </c>
      <c r="BY38" s="544">
        <v>21</v>
      </c>
      <c r="BZ38" s="544">
        <v>30</v>
      </c>
      <c r="CA38" s="544">
        <v>0</v>
      </c>
    </row>
    <row r="39" spans="1:79">
      <c r="A39" t="s">
        <v>53</v>
      </c>
      <c r="B39" t="s">
        <v>1745</v>
      </c>
      <c r="C39">
        <v>2024</v>
      </c>
      <c r="D39" t="s">
        <v>1934</v>
      </c>
      <c r="E39" s="450">
        <v>528</v>
      </c>
      <c r="F39" s="450">
        <v>373</v>
      </c>
      <c r="G39" s="450">
        <v>271</v>
      </c>
      <c r="H39" s="450">
        <v>136</v>
      </c>
      <c r="I39" s="450">
        <v>58</v>
      </c>
      <c r="J39" s="450">
        <v>0</v>
      </c>
      <c r="K39" s="450">
        <v>0</v>
      </c>
      <c r="L39" s="450">
        <v>0</v>
      </c>
      <c r="M39" s="450">
        <v>0</v>
      </c>
      <c r="N39" s="450">
        <v>355</v>
      </c>
      <c r="O39" s="450">
        <v>0</v>
      </c>
      <c r="P39" s="450">
        <v>355</v>
      </c>
      <c r="Q39" s="450">
        <v>88</v>
      </c>
      <c r="R39" s="450">
        <v>9</v>
      </c>
      <c r="S39" s="450">
        <v>6</v>
      </c>
      <c r="T39" s="450">
        <v>47</v>
      </c>
      <c r="U39" s="450">
        <v>0</v>
      </c>
      <c r="V39" s="450">
        <v>0</v>
      </c>
      <c r="W39" s="450">
        <v>0</v>
      </c>
      <c r="X39" s="450">
        <v>0</v>
      </c>
      <c r="Y39" s="450">
        <v>88</v>
      </c>
      <c r="Z39" s="450">
        <v>9</v>
      </c>
      <c r="AA39" s="450">
        <v>6</v>
      </c>
      <c r="AB39" s="450">
        <v>47</v>
      </c>
      <c r="AC39" s="450">
        <v>475</v>
      </c>
      <c r="AD39" s="450">
        <v>190</v>
      </c>
      <c r="AE39" s="450">
        <v>247</v>
      </c>
      <c r="AF39" s="450">
        <v>205</v>
      </c>
      <c r="AG39" s="450">
        <v>85</v>
      </c>
      <c r="AH39" s="450">
        <v>26</v>
      </c>
      <c r="AI39" s="450">
        <v>30</v>
      </c>
      <c r="AJ39" s="450">
        <v>23</v>
      </c>
      <c r="AK39" s="450">
        <v>390</v>
      </c>
      <c r="AL39" s="450">
        <v>164</v>
      </c>
      <c r="AM39" s="450">
        <v>217</v>
      </c>
      <c r="AN39" s="450">
        <v>182</v>
      </c>
      <c r="AO39" s="450">
        <v>0</v>
      </c>
      <c r="AP39" s="450">
        <v>0</v>
      </c>
      <c r="AQ39" s="450">
        <v>0</v>
      </c>
      <c r="AR39" s="450">
        <v>0</v>
      </c>
      <c r="AS39" s="450">
        <v>0</v>
      </c>
      <c r="AT39" s="450">
        <v>0</v>
      </c>
      <c r="AU39" s="450">
        <v>0</v>
      </c>
      <c r="AV39" s="450">
        <v>0</v>
      </c>
      <c r="AW39" s="450">
        <v>0</v>
      </c>
      <c r="AX39" s="450">
        <v>0</v>
      </c>
      <c r="AY39" s="450">
        <v>0</v>
      </c>
      <c r="AZ39" s="450">
        <v>0</v>
      </c>
      <c r="BA39" s="450">
        <v>543</v>
      </c>
      <c r="BB39" s="450">
        <v>330</v>
      </c>
      <c r="BC39" s="450">
        <v>291</v>
      </c>
      <c r="BD39" s="450">
        <v>124</v>
      </c>
      <c r="BE39" s="450">
        <v>309</v>
      </c>
      <c r="BF39" s="450">
        <v>192</v>
      </c>
      <c r="BG39" s="450">
        <v>128</v>
      </c>
      <c r="BH39" s="450">
        <v>45</v>
      </c>
      <c r="BI39" s="450">
        <v>234</v>
      </c>
      <c r="BJ39" s="450">
        <v>138</v>
      </c>
      <c r="BK39" s="450">
        <v>163</v>
      </c>
      <c r="BL39" s="450">
        <v>79</v>
      </c>
      <c r="BM39" s="450">
        <v>0</v>
      </c>
      <c r="BN39" s="450">
        <v>0</v>
      </c>
      <c r="BO39" s="450">
        <v>0</v>
      </c>
      <c r="BP39" s="450">
        <v>0</v>
      </c>
      <c r="BQ39" s="450">
        <v>0</v>
      </c>
      <c r="BR39" s="450">
        <v>0</v>
      </c>
      <c r="BS39" s="450">
        <v>0</v>
      </c>
      <c r="BT39" s="450">
        <v>0</v>
      </c>
      <c r="BU39" s="450">
        <v>0</v>
      </c>
      <c r="BV39" s="450">
        <v>0</v>
      </c>
      <c r="BW39" s="450">
        <v>0</v>
      </c>
      <c r="BX39" s="450">
        <v>0</v>
      </c>
      <c r="BY39" s="450">
        <v>20</v>
      </c>
      <c r="BZ39" s="450">
        <v>34</v>
      </c>
      <c r="CA39" s="450">
        <v>0</v>
      </c>
    </row>
    <row r="40" spans="1:79">
      <c r="A40" s="543" t="s">
        <v>53</v>
      </c>
      <c r="B40" s="543" t="s">
        <v>1745</v>
      </c>
      <c r="C40" s="543">
        <v>2025</v>
      </c>
      <c r="D40" s="543" t="s">
        <v>1935</v>
      </c>
      <c r="E40" s="544">
        <v>497</v>
      </c>
      <c r="F40" s="544">
        <v>365</v>
      </c>
      <c r="G40" s="544">
        <v>231</v>
      </c>
      <c r="H40" s="544">
        <v>157</v>
      </c>
      <c r="I40" s="544">
        <v>61</v>
      </c>
      <c r="J40" s="544">
        <v>0</v>
      </c>
      <c r="K40" s="544">
        <v>0</v>
      </c>
      <c r="L40" s="544">
        <v>0</v>
      </c>
      <c r="M40" s="544">
        <v>0</v>
      </c>
      <c r="N40" s="544">
        <v>355</v>
      </c>
      <c r="O40" s="544">
        <v>8</v>
      </c>
      <c r="P40" s="544">
        <v>347</v>
      </c>
      <c r="Q40" s="544">
        <v>95</v>
      </c>
      <c r="R40" s="544">
        <v>13</v>
      </c>
      <c r="S40" s="544">
        <v>6</v>
      </c>
      <c r="T40" s="544">
        <v>54</v>
      </c>
      <c r="U40" s="544">
        <v>2</v>
      </c>
      <c r="V40" s="544">
        <v>1</v>
      </c>
      <c r="W40" s="544">
        <v>1</v>
      </c>
      <c r="X40" s="544">
        <v>5</v>
      </c>
      <c r="Y40" s="544">
        <v>93</v>
      </c>
      <c r="Z40" s="544">
        <v>12</v>
      </c>
      <c r="AA40" s="544">
        <v>5</v>
      </c>
      <c r="AB40" s="544">
        <v>49</v>
      </c>
      <c r="AC40" s="544">
        <v>434</v>
      </c>
      <c r="AD40" s="544">
        <v>196</v>
      </c>
      <c r="AE40" s="544">
        <v>241</v>
      </c>
      <c r="AF40" s="544">
        <v>203</v>
      </c>
      <c r="AG40" s="544">
        <v>110</v>
      </c>
      <c r="AH40" s="544">
        <v>55</v>
      </c>
      <c r="AI40" s="544">
        <v>71</v>
      </c>
      <c r="AJ40" s="544">
        <v>57</v>
      </c>
      <c r="AK40" s="544">
        <v>324</v>
      </c>
      <c r="AL40" s="544">
        <v>141</v>
      </c>
      <c r="AM40" s="544">
        <v>170</v>
      </c>
      <c r="AN40" s="544">
        <v>146</v>
      </c>
      <c r="AO40" s="544">
        <v>0</v>
      </c>
      <c r="AP40" s="544">
        <v>0</v>
      </c>
      <c r="AQ40" s="544">
        <v>0</v>
      </c>
      <c r="AR40" s="544">
        <v>0</v>
      </c>
      <c r="AS40" s="544">
        <v>0</v>
      </c>
      <c r="AT40" s="544">
        <v>0</v>
      </c>
      <c r="AU40" s="544">
        <v>0</v>
      </c>
      <c r="AV40" s="544">
        <v>0</v>
      </c>
      <c r="AW40" s="544">
        <v>0</v>
      </c>
      <c r="AX40" s="544">
        <v>0</v>
      </c>
      <c r="AY40" s="544">
        <v>0</v>
      </c>
      <c r="AZ40" s="544">
        <v>0</v>
      </c>
      <c r="BA40" s="544">
        <v>547</v>
      </c>
      <c r="BB40" s="544">
        <v>292</v>
      </c>
      <c r="BC40" s="544">
        <v>315</v>
      </c>
      <c r="BD40" s="544">
        <v>174</v>
      </c>
      <c r="BE40" s="544">
        <v>324</v>
      </c>
      <c r="BF40" s="544">
        <v>185</v>
      </c>
      <c r="BG40" s="544">
        <v>178</v>
      </c>
      <c r="BH40" s="544">
        <v>78</v>
      </c>
      <c r="BI40" s="544">
        <v>223</v>
      </c>
      <c r="BJ40" s="544">
        <v>107</v>
      </c>
      <c r="BK40" s="544">
        <v>137</v>
      </c>
      <c r="BL40" s="544">
        <v>96</v>
      </c>
      <c r="BM40" s="544">
        <v>0</v>
      </c>
      <c r="BN40" s="544">
        <v>0</v>
      </c>
      <c r="BO40" s="544">
        <v>0</v>
      </c>
      <c r="BP40" s="544">
        <v>0</v>
      </c>
      <c r="BQ40" s="544">
        <v>0</v>
      </c>
      <c r="BR40" s="544">
        <v>0</v>
      </c>
      <c r="BS40" s="544">
        <v>0</v>
      </c>
      <c r="BT40" s="544">
        <v>0</v>
      </c>
      <c r="BU40" s="544">
        <v>0</v>
      </c>
      <c r="BV40" s="544">
        <v>0</v>
      </c>
      <c r="BW40" s="544">
        <v>0</v>
      </c>
      <c r="BX40" s="544">
        <v>0</v>
      </c>
      <c r="BY40" s="544">
        <v>20</v>
      </c>
      <c r="BZ40" s="544">
        <v>35</v>
      </c>
      <c r="CA40" s="544">
        <v>0</v>
      </c>
    </row>
    <row r="41" spans="1:79">
      <c r="A41" t="s">
        <v>53</v>
      </c>
      <c r="B41" t="s">
        <v>1745</v>
      </c>
      <c r="C41">
        <v>2024</v>
      </c>
      <c r="D41" t="s">
        <v>1937</v>
      </c>
      <c r="E41" s="450">
        <f>E39</f>
        <v>528</v>
      </c>
      <c r="F41" s="450">
        <f t="shared" ref="F41:BQ41" si="6">F39</f>
        <v>373</v>
      </c>
      <c r="G41" s="450">
        <f t="shared" si="6"/>
        <v>271</v>
      </c>
      <c r="H41" s="450">
        <f t="shared" si="6"/>
        <v>136</v>
      </c>
      <c r="I41" s="450">
        <f t="shared" si="6"/>
        <v>58</v>
      </c>
      <c r="J41" s="450">
        <f t="shared" si="6"/>
        <v>0</v>
      </c>
      <c r="K41" s="450">
        <f t="shared" si="6"/>
        <v>0</v>
      </c>
      <c r="L41" s="450">
        <f t="shared" si="6"/>
        <v>0</v>
      </c>
      <c r="M41" s="450">
        <f t="shared" si="6"/>
        <v>0</v>
      </c>
      <c r="N41" s="450">
        <f t="shared" si="6"/>
        <v>355</v>
      </c>
      <c r="O41" s="450">
        <f t="shared" si="6"/>
        <v>0</v>
      </c>
      <c r="P41" s="450">
        <f t="shared" si="6"/>
        <v>355</v>
      </c>
      <c r="Q41" s="450">
        <f t="shared" si="6"/>
        <v>88</v>
      </c>
      <c r="R41" s="450">
        <f t="shared" si="6"/>
        <v>9</v>
      </c>
      <c r="S41" s="450">
        <f t="shared" si="6"/>
        <v>6</v>
      </c>
      <c r="T41" s="450">
        <f t="shared" si="6"/>
        <v>47</v>
      </c>
      <c r="U41" s="450">
        <f t="shared" si="6"/>
        <v>0</v>
      </c>
      <c r="V41" s="450">
        <f t="shared" si="6"/>
        <v>0</v>
      </c>
      <c r="W41" s="450">
        <f t="shared" si="6"/>
        <v>0</v>
      </c>
      <c r="X41" s="450">
        <f t="shared" si="6"/>
        <v>0</v>
      </c>
      <c r="Y41" s="450">
        <f t="shared" si="6"/>
        <v>88</v>
      </c>
      <c r="Z41" s="450">
        <f t="shared" si="6"/>
        <v>9</v>
      </c>
      <c r="AA41" s="450">
        <f t="shared" si="6"/>
        <v>6</v>
      </c>
      <c r="AB41" s="450">
        <f t="shared" si="6"/>
        <v>47</v>
      </c>
      <c r="AC41" s="450">
        <f t="shared" si="6"/>
        <v>475</v>
      </c>
      <c r="AD41" s="450">
        <f t="shared" si="6"/>
        <v>190</v>
      </c>
      <c r="AE41" s="450">
        <f t="shared" si="6"/>
        <v>247</v>
      </c>
      <c r="AF41" s="450">
        <f t="shared" si="6"/>
        <v>205</v>
      </c>
      <c r="AG41" s="450">
        <f t="shared" si="6"/>
        <v>85</v>
      </c>
      <c r="AH41" s="450">
        <f t="shared" si="6"/>
        <v>26</v>
      </c>
      <c r="AI41" s="450">
        <f t="shared" si="6"/>
        <v>30</v>
      </c>
      <c r="AJ41" s="450">
        <f t="shared" si="6"/>
        <v>23</v>
      </c>
      <c r="AK41" s="450">
        <f t="shared" si="6"/>
        <v>390</v>
      </c>
      <c r="AL41" s="450">
        <f t="shared" si="6"/>
        <v>164</v>
      </c>
      <c r="AM41" s="450">
        <f t="shared" si="6"/>
        <v>217</v>
      </c>
      <c r="AN41" s="450">
        <f t="shared" si="6"/>
        <v>182</v>
      </c>
      <c r="AO41" s="450">
        <f t="shared" si="6"/>
        <v>0</v>
      </c>
      <c r="AP41" s="450">
        <f t="shared" si="6"/>
        <v>0</v>
      </c>
      <c r="AQ41" s="450">
        <f t="shared" si="6"/>
        <v>0</v>
      </c>
      <c r="AR41" s="450">
        <f t="shared" si="6"/>
        <v>0</v>
      </c>
      <c r="AS41" s="450">
        <f t="shared" si="6"/>
        <v>0</v>
      </c>
      <c r="AT41" s="450">
        <f t="shared" si="6"/>
        <v>0</v>
      </c>
      <c r="AU41" s="450">
        <f t="shared" si="6"/>
        <v>0</v>
      </c>
      <c r="AV41" s="450">
        <f t="shared" si="6"/>
        <v>0</v>
      </c>
      <c r="AW41" s="450">
        <f t="shared" si="6"/>
        <v>0</v>
      </c>
      <c r="AX41" s="450">
        <f t="shared" si="6"/>
        <v>0</v>
      </c>
      <c r="AY41" s="450">
        <f t="shared" si="6"/>
        <v>0</v>
      </c>
      <c r="AZ41" s="450">
        <f t="shared" si="6"/>
        <v>0</v>
      </c>
      <c r="BA41" s="450">
        <f t="shared" si="6"/>
        <v>543</v>
      </c>
      <c r="BB41" s="450">
        <f t="shared" si="6"/>
        <v>330</v>
      </c>
      <c r="BC41" s="450">
        <f t="shared" si="6"/>
        <v>291</v>
      </c>
      <c r="BD41" s="450">
        <f t="shared" si="6"/>
        <v>124</v>
      </c>
      <c r="BE41" s="450">
        <f t="shared" si="6"/>
        <v>309</v>
      </c>
      <c r="BF41" s="450">
        <f t="shared" si="6"/>
        <v>192</v>
      </c>
      <c r="BG41" s="450">
        <f t="shared" si="6"/>
        <v>128</v>
      </c>
      <c r="BH41" s="450">
        <f t="shared" si="6"/>
        <v>45</v>
      </c>
      <c r="BI41" s="450">
        <f t="shared" si="6"/>
        <v>234</v>
      </c>
      <c r="BJ41" s="450">
        <f t="shared" si="6"/>
        <v>138</v>
      </c>
      <c r="BK41" s="450">
        <f t="shared" si="6"/>
        <v>163</v>
      </c>
      <c r="BL41" s="450">
        <f t="shared" si="6"/>
        <v>79</v>
      </c>
      <c r="BM41" s="450">
        <f t="shared" si="6"/>
        <v>0</v>
      </c>
      <c r="BN41" s="450">
        <f t="shared" si="6"/>
        <v>0</v>
      </c>
      <c r="BO41" s="450">
        <f t="shared" si="6"/>
        <v>0</v>
      </c>
      <c r="BP41" s="450">
        <f t="shared" si="6"/>
        <v>0</v>
      </c>
      <c r="BQ41" s="450">
        <f t="shared" si="6"/>
        <v>0</v>
      </c>
      <c r="BR41" s="450">
        <f t="shared" ref="BR41:CA41" si="7">BR39</f>
        <v>0</v>
      </c>
      <c r="BS41" s="450">
        <f t="shared" si="7"/>
        <v>0</v>
      </c>
      <c r="BT41" s="450">
        <f t="shared" si="7"/>
        <v>0</v>
      </c>
      <c r="BU41" s="450">
        <f t="shared" si="7"/>
        <v>0</v>
      </c>
      <c r="BV41" s="450">
        <f t="shared" si="7"/>
        <v>0</v>
      </c>
      <c r="BW41" s="450">
        <f t="shared" si="7"/>
        <v>0</v>
      </c>
      <c r="BX41" s="450">
        <f t="shared" si="7"/>
        <v>0</v>
      </c>
      <c r="BY41" s="450">
        <f t="shared" si="7"/>
        <v>20</v>
      </c>
      <c r="BZ41" s="450">
        <f t="shared" si="7"/>
        <v>34</v>
      </c>
      <c r="CA41" s="450">
        <f t="shared" si="7"/>
        <v>0</v>
      </c>
    </row>
    <row r="42" spans="1:79">
      <c r="A42" s="543" t="s">
        <v>53</v>
      </c>
      <c r="B42" s="543" t="s">
        <v>1745</v>
      </c>
      <c r="C42" s="543">
        <v>2025</v>
      </c>
      <c r="D42" s="543" t="s">
        <v>1937</v>
      </c>
      <c r="E42" s="544">
        <f>IF(OR(E39=0, E39=""), E40, IF(E40&gt;(E39*(1+Dash!$B$6)), E39*(1+Dash!$B$6), IF(E40&lt;(E39*(1-Dash!$B$7)), E39*(1-Dash!$B$7), E40)))</f>
        <v>501.59999999999997</v>
      </c>
      <c r="F42" s="544">
        <f>IF(OR(F39=0, F39=""), F40, IF(F40&gt;(F39*(1+Dash!$B$6)), F39*(1+Dash!$B$6), IF(F40&lt;(F39*(1-Dash!$B$7)), F39*(1-Dash!$B$7), F40)))</f>
        <v>365</v>
      </c>
      <c r="G42" s="544">
        <f>IF(OR(G39=0, G39=""), G40, IF(G40&gt;(G39*(1+Dash!$B$6)), G39*(1+Dash!$B$6), IF(G40&lt;(G39*(1-Dash!$B$7)), G39*(1-Dash!$B$7), G40)))</f>
        <v>257.45</v>
      </c>
      <c r="H42" s="544">
        <f>IF(OR(H39=0, H39=""), H40, IF(H40&gt;(H39*(1+Dash!$B$6)), H39*(1+Dash!$B$6), IF(H40&lt;(H39*(1-Dash!$B$7)), H39*(1-Dash!$B$7), H40)))</f>
        <v>149.60000000000002</v>
      </c>
      <c r="I42" s="544">
        <f>IF(OR(I39=0, I39=""), I40, IF(I40&gt;(I39*(1+Dash!$B$6)), I39*(1+Dash!$B$6), IF(I40&lt;(I39*(1-Dash!$B$7)), I39*(1-Dash!$B$7), I40)))</f>
        <v>61</v>
      </c>
      <c r="J42" s="544">
        <f>IF(OR(J39=0, J39=""), J40, IF(J40&gt;(J39*(1+Dash!$B$6)), J39*(1+Dash!$B$6), IF(J40&lt;(J39*(1-Dash!$B$7)), J39*(1-Dash!$B$7), J40)))</f>
        <v>0</v>
      </c>
      <c r="K42" s="544">
        <f>IF(OR(K39=0, K39=""), K40, IF(K40&gt;(K39*(1+Dash!$B$6)), K39*(1+Dash!$B$6), IF(K40&lt;(K39*(1-Dash!$B$7)), K39*(1-Dash!$B$7), K40)))</f>
        <v>0</v>
      </c>
      <c r="L42" s="544">
        <f>IF(OR(L39=0, L39=""), L40, IF(L40&gt;(L39*(1+Dash!$B$6)), L39*(1+Dash!$B$6), IF(L40&lt;(L39*(1-Dash!$B$7)), L39*(1-Dash!$B$7), L40)))</f>
        <v>0</v>
      </c>
      <c r="M42" s="544">
        <f>IF(OR(M39=0, M39=""), M40, IF(M40&gt;(M39*(1+Dash!$B$6)), M39*(1+Dash!$B$6), IF(M40&lt;(M39*(1-Dash!$B$7)), M39*(1-Dash!$B$7), M40)))</f>
        <v>0</v>
      </c>
      <c r="N42" s="544">
        <f>IF(OR(N39=0, N39=""), N40, IF(N40&gt;(N39*(1+Dash!$B$6)), N39*(1+Dash!$B$6), IF(N40&lt;(N39*(1-Dash!$B$7)), N39*(1-Dash!$B$7), N40)))</f>
        <v>355</v>
      </c>
      <c r="O42" s="544">
        <f>IF(OR(O39=0, O39=""), O40, IF(O40&gt;(O39*(1+Dash!$B$6)), O39*(1+Dash!$B$6), IF(O40&lt;(O39*(1-Dash!$B$7)), O39*(1-Dash!$B$7), O40)))</f>
        <v>8</v>
      </c>
      <c r="P42" s="544">
        <f>IF(OR(P39=0, P39=""), P40, IF(P40&gt;(P39*(1+Dash!$B$6)), P39*(1+Dash!$B$6), IF(P40&lt;(P39*(1-Dash!$B$7)), P39*(1-Dash!$B$7), P40)))</f>
        <v>347</v>
      </c>
      <c r="Q42" s="544">
        <f>IF(OR(Q39=0, Q39=""), Q40, IF(Q40&gt;(Q39*(1+Dash!$B$6)), Q39*(1+Dash!$B$6), IF(Q40&lt;(Q39*(1-Dash!$B$7)), Q39*(1-Dash!$B$7), Q40)))</f>
        <v>95</v>
      </c>
      <c r="R42" s="544">
        <f>IF(OR(R39=0, R39=""), R40, IF(R40&gt;(R39*(1+Dash!$B$6)), R39*(1+Dash!$B$6), IF(R40&lt;(R39*(1-Dash!$B$7)), R39*(1-Dash!$B$7), R40)))</f>
        <v>9.9</v>
      </c>
      <c r="S42" s="544">
        <f>IF(OR(S39=0, S39=""), S40, IF(S40&gt;(S39*(1+Dash!$B$6)), S39*(1+Dash!$B$6), IF(S40&lt;(S39*(1-Dash!$B$7)), S39*(1-Dash!$B$7), S40)))</f>
        <v>6</v>
      </c>
      <c r="T42" s="544">
        <f>IF(OR(T39=0, T39=""), T40, IF(T40&gt;(T39*(1+Dash!$B$6)), T39*(1+Dash!$B$6), IF(T40&lt;(T39*(1-Dash!$B$7)), T39*(1-Dash!$B$7), T40)))</f>
        <v>51.7</v>
      </c>
      <c r="U42" s="544">
        <f>IF(OR(U39=0, U39=""), U40, IF(U40&gt;(U39*(1+Dash!$B$6)), U39*(1+Dash!$B$6), IF(U40&lt;(U39*(1-Dash!$B$7)), U39*(1-Dash!$B$7), U40)))</f>
        <v>2</v>
      </c>
      <c r="V42" s="544">
        <f>IF(OR(V39=0, V39=""), V40, IF(V40&gt;(V39*(1+Dash!$B$6)), V39*(1+Dash!$B$6), IF(V40&lt;(V39*(1-Dash!$B$7)), V39*(1-Dash!$B$7), V40)))</f>
        <v>1</v>
      </c>
      <c r="W42" s="544">
        <f>IF(OR(W39=0, W39=""), W40, IF(W40&gt;(W39*(1+Dash!$B$6)), W39*(1+Dash!$B$6), IF(W40&lt;(W39*(1-Dash!$B$7)), W39*(1-Dash!$B$7), W40)))</f>
        <v>1</v>
      </c>
      <c r="X42" s="544">
        <f>IF(OR(X39=0, X39=""), X40, IF(X40&gt;(X39*(1+Dash!$B$6)), X39*(1+Dash!$B$6), IF(X40&lt;(X39*(1-Dash!$B$7)), X39*(1-Dash!$B$7), X40)))</f>
        <v>5</v>
      </c>
      <c r="Y42" s="544">
        <f>IF(OR(Y39=0, Y39=""), Y40, IF(Y40&gt;(Y39*(1+Dash!$B$6)), Y39*(1+Dash!$B$6), IF(Y40&lt;(Y39*(1-Dash!$B$7)), Y39*(1-Dash!$B$7), Y40)))</f>
        <v>93</v>
      </c>
      <c r="Z42" s="544">
        <f>IF(OR(Z39=0, Z39=""), Z40, IF(Z40&gt;(Z39*(1+Dash!$B$6)), Z39*(1+Dash!$B$6), IF(Z40&lt;(Z39*(1-Dash!$B$7)), Z39*(1-Dash!$B$7), Z40)))</f>
        <v>9.9</v>
      </c>
      <c r="AA42" s="544">
        <f>IF(OR(AA39=0, AA39=""), AA40, IF(AA40&gt;(AA39*(1+Dash!$B$6)), AA39*(1+Dash!$B$6), IF(AA40&lt;(AA39*(1-Dash!$B$7)), AA39*(1-Dash!$B$7), AA40)))</f>
        <v>5.6999999999999993</v>
      </c>
      <c r="AB42" s="544">
        <f>IF(OR(AB39=0, AB39=""), AB40, IF(AB40&gt;(AB39*(1+Dash!$B$6)), AB39*(1+Dash!$B$6), IF(AB40&lt;(AB39*(1-Dash!$B$7)), AB39*(1-Dash!$B$7), AB40)))</f>
        <v>49</v>
      </c>
      <c r="AC42" s="544">
        <f>IF(OR(AC39=0, AC39=""), AC40, IF(AC40&gt;(AC39*(1+Dash!$B$6)), AC39*(1+Dash!$B$6), IF(AC40&lt;(AC39*(1-Dash!$B$7)), AC39*(1-Dash!$B$7), AC40)))</f>
        <v>451.25</v>
      </c>
      <c r="AD42" s="544">
        <f>IF(OR(AD39=0, AD39=""), AD40, IF(AD40&gt;(AD39*(1+Dash!$B$6)), AD39*(1+Dash!$B$6), IF(AD40&lt;(AD39*(1-Dash!$B$7)), AD39*(1-Dash!$B$7), AD40)))</f>
        <v>196</v>
      </c>
      <c r="AE42" s="544">
        <f>IF(OR(AE39=0, AE39=""), AE40, IF(AE40&gt;(AE39*(1+Dash!$B$6)), AE39*(1+Dash!$B$6), IF(AE40&lt;(AE39*(1-Dash!$B$7)), AE39*(1-Dash!$B$7), AE40)))</f>
        <v>241</v>
      </c>
      <c r="AF42" s="544">
        <f>IF(OR(AF39=0, AF39=""), AF40, IF(AF40&gt;(AF39*(1+Dash!$B$6)), AF39*(1+Dash!$B$6), IF(AF40&lt;(AF39*(1-Dash!$B$7)), AF39*(1-Dash!$B$7), AF40)))</f>
        <v>203</v>
      </c>
      <c r="AG42" s="544">
        <f>IF(OR(AG39=0, AG39=""), AG40, IF(AG40&gt;(AG39*(1+Dash!$B$6)), AG39*(1+Dash!$B$6), IF(AG40&lt;(AG39*(1-Dash!$B$7)), AG39*(1-Dash!$B$7), AG40)))</f>
        <v>93.500000000000014</v>
      </c>
      <c r="AH42" s="544">
        <f>IF(OR(AH39=0, AH39=""), AH40, IF(AH40&gt;(AH39*(1+Dash!$B$6)), AH39*(1+Dash!$B$6), IF(AH40&lt;(AH39*(1-Dash!$B$7)), AH39*(1-Dash!$B$7), AH40)))</f>
        <v>28.6</v>
      </c>
      <c r="AI42" s="544">
        <f>IF(OR(AI39=0, AI39=""), AI40, IF(AI40&gt;(AI39*(1+Dash!$B$6)), AI39*(1+Dash!$B$6), IF(AI40&lt;(AI39*(1-Dash!$B$7)), AI39*(1-Dash!$B$7), AI40)))</f>
        <v>33</v>
      </c>
      <c r="AJ42" s="544">
        <f>IF(OR(AJ39=0, AJ39=""), AJ40, IF(AJ40&gt;(AJ39*(1+Dash!$B$6)), AJ39*(1+Dash!$B$6), IF(AJ40&lt;(AJ39*(1-Dash!$B$7)), AJ39*(1-Dash!$B$7), AJ40)))</f>
        <v>25.3</v>
      </c>
      <c r="AK42" s="544">
        <f>IF(OR(AK39=0, AK39=""), AK40, IF(AK40&gt;(AK39*(1+Dash!$B$6)), AK39*(1+Dash!$B$6), IF(AK40&lt;(AK39*(1-Dash!$B$7)), AK39*(1-Dash!$B$7), AK40)))</f>
        <v>370.5</v>
      </c>
      <c r="AL42" s="544">
        <f>IF(OR(AL39=0, AL39=""), AL40, IF(AL40&gt;(AL39*(1+Dash!$B$6)), AL39*(1+Dash!$B$6), IF(AL40&lt;(AL39*(1-Dash!$B$7)), AL39*(1-Dash!$B$7), AL40)))</f>
        <v>155.79999999999998</v>
      </c>
      <c r="AM42" s="544">
        <f>IF(OR(AM39=0, AM39=""), AM40, IF(AM40&gt;(AM39*(1+Dash!$B$6)), AM39*(1+Dash!$B$6), IF(AM40&lt;(AM39*(1-Dash!$B$7)), AM39*(1-Dash!$B$7), AM40)))</f>
        <v>206.14999999999998</v>
      </c>
      <c r="AN42" s="544">
        <f>IF(OR(AN39=0, AN39=""), AN40, IF(AN40&gt;(AN39*(1+Dash!$B$6)), AN39*(1+Dash!$B$6), IF(AN40&lt;(AN39*(1-Dash!$B$7)), AN39*(1-Dash!$B$7), AN40)))</f>
        <v>172.9</v>
      </c>
      <c r="AO42" s="544">
        <f>IF(OR(AO39=0, AO39=""), AO40, IF(AO40&gt;(AO39*(1+Dash!$B$6)), AO39*(1+Dash!$B$6), IF(AO40&lt;(AO39*(1-Dash!$B$7)), AO39*(1-Dash!$B$7), AO40)))</f>
        <v>0</v>
      </c>
      <c r="AP42" s="544">
        <f>IF(OR(AP39=0, AP39=""), AP40, IF(AP40&gt;(AP39*(1+Dash!$B$6)), AP39*(1+Dash!$B$6), IF(AP40&lt;(AP39*(1-Dash!$B$7)), AP39*(1-Dash!$B$7), AP40)))</f>
        <v>0</v>
      </c>
      <c r="AQ42" s="544">
        <f>IF(OR(AQ39=0, AQ39=""), AQ40, IF(AQ40&gt;(AQ39*(1+Dash!$B$6)), AQ39*(1+Dash!$B$6), IF(AQ40&lt;(AQ39*(1-Dash!$B$7)), AQ39*(1-Dash!$B$7), AQ40)))</f>
        <v>0</v>
      </c>
      <c r="AR42" s="544">
        <f>IF(OR(AR39=0, AR39=""), AR40, IF(AR40&gt;(AR39*(1+Dash!$B$6)), AR39*(1+Dash!$B$6), IF(AR40&lt;(AR39*(1-Dash!$B$7)), AR39*(1-Dash!$B$7), AR40)))</f>
        <v>0</v>
      </c>
      <c r="AS42" s="544">
        <f>IF(OR(AS39=0, AS39=""), AS40, IF(AS40&gt;(AS39*(1+Dash!$B$6)), AS39*(1+Dash!$B$6), IF(AS40&lt;(AS39*(1-Dash!$B$7)), AS39*(1-Dash!$B$7), AS40)))</f>
        <v>0</v>
      </c>
      <c r="AT42" s="544">
        <f>IF(OR(AT39=0, AT39=""), AT40, IF(AT40&gt;(AT39*(1+Dash!$B$6)), AT39*(1+Dash!$B$6), IF(AT40&lt;(AT39*(1-Dash!$B$7)), AT39*(1-Dash!$B$7), AT40)))</f>
        <v>0</v>
      </c>
      <c r="AU42" s="544">
        <f>IF(OR(AU39=0, AU39=""), AU40, IF(AU40&gt;(AU39*(1+Dash!$B$6)), AU39*(1+Dash!$B$6), IF(AU40&lt;(AU39*(1-Dash!$B$7)), AU39*(1-Dash!$B$7), AU40)))</f>
        <v>0</v>
      </c>
      <c r="AV42" s="544">
        <f>IF(OR(AV39=0, AV39=""), AV40, IF(AV40&gt;(AV39*(1+Dash!$B$6)), AV39*(1+Dash!$B$6), IF(AV40&lt;(AV39*(1-Dash!$B$7)), AV39*(1-Dash!$B$7), AV40)))</f>
        <v>0</v>
      </c>
      <c r="AW42" s="544">
        <f>IF(OR(AW39=0, AW39=""), AW40, IF(AW40&gt;(AW39*(1+Dash!$B$6)), AW39*(1+Dash!$B$6), IF(AW40&lt;(AW39*(1-Dash!$B$7)), AW39*(1-Dash!$B$7), AW40)))</f>
        <v>0</v>
      </c>
      <c r="AX42" s="544">
        <f>IF(OR(AX39=0, AX39=""), AX40, IF(AX40&gt;(AX39*(1+Dash!$B$6)), AX39*(1+Dash!$B$6), IF(AX40&lt;(AX39*(1-Dash!$B$7)), AX39*(1-Dash!$B$7), AX40)))</f>
        <v>0</v>
      </c>
      <c r="AY42" s="544">
        <f>IF(OR(AY39=0, AY39=""), AY40, IF(AY40&gt;(AY39*(1+Dash!$B$6)), AY39*(1+Dash!$B$6), IF(AY40&lt;(AY39*(1-Dash!$B$7)), AY39*(1-Dash!$B$7), AY40)))</f>
        <v>0</v>
      </c>
      <c r="AZ42" s="544">
        <f>IF(OR(AZ39=0, AZ39=""), AZ40, IF(AZ40&gt;(AZ39*(1+Dash!$B$6)), AZ39*(1+Dash!$B$6), IF(AZ40&lt;(AZ39*(1-Dash!$B$7)), AZ39*(1-Dash!$B$7), AZ40)))</f>
        <v>0</v>
      </c>
      <c r="BA42" s="544">
        <f>IF(OR(BA39=0, BA39=""), BA40, IF(BA40&gt;(BA39*(1+Dash!$B$6)), BA39*(1+Dash!$B$6), IF(BA40&lt;(BA39*(1-Dash!$B$7)), BA39*(1-Dash!$B$7), BA40)))</f>
        <v>547</v>
      </c>
      <c r="BB42" s="544">
        <f>IF(OR(BB39=0, BB39=""), BB40, IF(BB40&gt;(BB39*(1+Dash!$B$6)), BB39*(1+Dash!$B$6), IF(BB40&lt;(BB39*(1-Dash!$B$7)), BB39*(1-Dash!$B$7), BB40)))</f>
        <v>313.5</v>
      </c>
      <c r="BC42" s="544">
        <f>IF(OR(BC39=0, BC39=""), BC40, IF(BC40&gt;(BC39*(1+Dash!$B$6)), BC39*(1+Dash!$B$6), IF(BC40&lt;(BC39*(1-Dash!$B$7)), BC39*(1-Dash!$B$7), BC40)))</f>
        <v>315</v>
      </c>
      <c r="BD42" s="544">
        <f>IF(OR(BD39=0, BD39=""), BD40, IF(BD40&gt;(BD39*(1+Dash!$B$6)), BD39*(1+Dash!$B$6), IF(BD40&lt;(BD39*(1-Dash!$B$7)), BD39*(1-Dash!$B$7), BD40)))</f>
        <v>136.4</v>
      </c>
      <c r="BE42" s="544">
        <f>IF(OR(BE39=0, BE39=""), BE40, IF(BE40&gt;(BE39*(1+Dash!$B$6)), BE39*(1+Dash!$B$6), IF(BE40&lt;(BE39*(1-Dash!$B$7)), BE39*(1-Dash!$B$7), BE40)))</f>
        <v>324</v>
      </c>
      <c r="BF42" s="544">
        <f>IF(OR(BF39=0, BF39=""), BF40, IF(BF40&gt;(BF39*(1+Dash!$B$6)), BF39*(1+Dash!$B$6), IF(BF40&lt;(BF39*(1-Dash!$B$7)), BF39*(1-Dash!$B$7), BF40)))</f>
        <v>185</v>
      </c>
      <c r="BG42" s="544">
        <f>IF(OR(BG39=0, BG39=""), BG40, IF(BG40&gt;(BG39*(1+Dash!$B$6)), BG39*(1+Dash!$B$6), IF(BG40&lt;(BG39*(1-Dash!$B$7)), BG39*(1-Dash!$B$7), BG40)))</f>
        <v>140.80000000000001</v>
      </c>
      <c r="BH42" s="544">
        <f>IF(OR(BH39=0, BH39=""), BH40, IF(BH40&gt;(BH39*(1+Dash!$B$6)), BH39*(1+Dash!$B$6), IF(BH40&lt;(BH39*(1-Dash!$B$7)), BH39*(1-Dash!$B$7), BH40)))</f>
        <v>49.500000000000007</v>
      </c>
      <c r="BI42" s="544">
        <f>IF(OR(BI39=0, BI39=""), BI40, IF(BI40&gt;(BI39*(1+Dash!$B$6)), BI39*(1+Dash!$B$6), IF(BI40&lt;(BI39*(1-Dash!$B$7)), BI39*(1-Dash!$B$7), BI40)))</f>
        <v>223</v>
      </c>
      <c r="BJ42" s="544">
        <f>IF(OR(BJ39=0, BJ39=""), BJ40, IF(BJ40&gt;(BJ39*(1+Dash!$B$6)), BJ39*(1+Dash!$B$6), IF(BJ40&lt;(BJ39*(1-Dash!$B$7)), BJ39*(1-Dash!$B$7), BJ40)))</f>
        <v>131.1</v>
      </c>
      <c r="BK42" s="544">
        <f>IF(OR(BK39=0, BK39=""), BK40, IF(BK40&gt;(BK39*(1+Dash!$B$6)), BK39*(1+Dash!$B$6), IF(BK40&lt;(BK39*(1-Dash!$B$7)), BK39*(1-Dash!$B$7), BK40)))</f>
        <v>154.85</v>
      </c>
      <c r="BL42" s="544">
        <f>IF(OR(BL39=0, BL39=""), BL40, IF(BL40&gt;(BL39*(1+Dash!$B$6)), BL39*(1+Dash!$B$6), IF(BL40&lt;(BL39*(1-Dash!$B$7)), BL39*(1-Dash!$B$7), BL40)))</f>
        <v>86.9</v>
      </c>
      <c r="BM42" s="544">
        <f>IF(OR(BM39=0, BM39=""), BM40, IF(BM40&gt;(BM39*(1+Dash!$B$6)), BM39*(1+Dash!$B$6), IF(BM40&lt;(BM39*(1-Dash!$B$7)), BM39*(1-Dash!$B$7), BM40)))</f>
        <v>0</v>
      </c>
      <c r="BN42" s="544">
        <f>IF(OR(BN39=0, BN39=""), BN40, IF(BN40&gt;(BN39*(1+Dash!$B$6)), BN39*(1+Dash!$B$6), IF(BN40&lt;(BN39*(1-Dash!$B$7)), BN39*(1-Dash!$B$7), BN40)))</f>
        <v>0</v>
      </c>
      <c r="BO42" s="544">
        <f>IF(OR(BO39=0, BO39=""), BO40, IF(BO40&gt;(BO39*(1+Dash!$B$6)), BO39*(1+Dash!$B$6), IF(BO40&lt;(BO39*(1-Dash!$B$7)), BO39*(1-Dash!$B$7), BO40)))</f>
        <v>0</v>
      </c>
      <c r="BP42" s="544">
        <f>IF(OR(BP39=0, BP39=""), BP40, IF(BP40&gt;(BP39*(1+Dash!$B$6)), BP39*(1+Dash!$B$6), IF(BP40&lt;(BP39*(1-Dash!$B$7)), BP39*(1-Dash!$B$7), BP40)))</f>
        <v>0</v>
      </c>
      <c r="BQ42" s="544">
        <f>IF(OR(BQ39=0, BQ39=""), BQ40, IF(BQ40&gt;(BQ39*(1+Dash!$B$6)), BQ39*(1+Dash!$B$6), IF(BQ40&lt;(BQ39*(1-Dash!$B$7)), BQ39*(1-Dash!$B$7), BQ40)))</f>
        <v>0</v>
      </c>
      <c r="BR42" s="544">
        <f>IF(OR(BR39=0, BR39=""), BR40, IF(BR40&gt;(BR39*(1+Dash!$B$6)), BR39*(1+Dash!$B$6), IF(BR40&lt;(BR39*(1-Dash!$B$7)), BR39*(1-Dash!$B$7), BR40)))</f>
        <v>0</v>
      </c>
      <c r="BS42" s="544">
        <f>IF(OR(BS39=0, BS39=""), BS40, IF(BS40&gt;(BS39*(1+Dash!$B$6)), BS39*(1+Dash!$B$6), IF(BS40&lt;(BS39*(1-Dash!$B$7)), BS39*(1-Dash!$B$7), BS40)))</f>
        <v>0</v>
      </c>
      <c r="BT42" s="544">
        <f>IF(OR(BT39=0, BT39=""), BT40, IF(BT40&gt;(BT39*(1+Dash!$B$6)), BT39*(1+Dash!$B$6), IF(BT40&lt;(BT39*(1-Dash!$B$7)), BT39*(1-Dash!$B$7), BT40)))</f>
        <v>0</v>
      </c>
      <c r="BU42" s="544">
        <f>IF(OR(BU39=0, BU39=""), BU40, IF(BU40&gt;(BU39*(1+Dash!$B$6)), BU39*(1+Dash!$B$6), IF(BU40&lt;(BU39*(1-Dash!$B$7)), BU39*(1-Dash!$B$7), BU40)))</f>
        <v>0</v>
      </c>
      <c r="BV42" s="544">
        <f>IF(OR(BV39=0, BV39=""), BV40, IF(BV40&gt;(BV39*(1+Dash!$B$6)), BV39*(1+Dash!$B$6), IF(BV40&lt;(BV39*(1-Dash!$B$7)), BV39*(1-Dash!$B$7), BV40)))</f>
        <v>0</v>
      </c>
      <c r="BW42" s="544">
        <f>IF(OR(BW39=0, BW39=""), BW40, IF(BW40&gt;(BW39*(1+Dash!$B$6)), BW39*(1+Dash!$B$6), IF(BW40&lt;(BW39*(1-Dash!$B$7)), BW39*(1-Dash!$B$7), BW40)))</f>
        <v>0</v>
      </c>
      <c r="BX42" s="544">
        <f>IF(OR(BX39=0, BX39=""), BX40, IF(BX40&gt;(BX39*(1+Dash!$B$6)), BX39*(1+Dash!$B$6), IF(BX40&lt;(BX39*(1-Dash!$B$7)), BX39*(1-Dash!$B$7), BX40)))</f>
        <v>0</v>
      </c>
      <c r="BY42" s="544">
        <f>IF(OR(BY39=0, BY39=""), BY40, IF(BY40&gt;(BY39*(1+Dash!$B$6)), BY39*(1+Dash!$B$6), IF(BY40&lt;(BY39*(1-Dash!$B$7)), BY39*(1-Dash!$B$7), BY40)))</f>
        <v>20</v>
      </c>
      <c r="BZ42" s="544">
        <f>IF(OR(BZ39=0, BZ39=""), BZ40, IF(BZ40&gt;(BZ39*(1+Dash!$B$6)), BZ39*(1+Dash!$B$6), IF(BZ40&lt;(BZ39*(1-Dash!$B$7)), BZ39*(1-Dash!$B$7), BZ40)))</f>
        <v>35</v>
      </c>
      <c r="CA42" s="544">
        <f>IF(OR(CA39=0, CA39=""), CA40, IF(CA40&gt;(CA39*(1+Dash!$B$6)), CA39*(1+Dash!$B$6), IF(CA40&lt;(CA39*(1-Dash!$B$7)), CA39*(1-Dash!$B$7), CA40)))</f>
        <v>0</v>
      </c>
    </row>
    <row r="43" spans="1:79">
      <c r="A43" t="s">
        <v>55</v>
      </c>
      <c r="B43" t="s">
        <v>1747</v>
      </c>
      <c r="C43">
        <v>2018</v>
      </c>
      <c r="D43" t="s">
        <v>1934</v>
      </c>
      <c r="E43" s="450">
        <v>2197</v>
      </c>
      <c r="F43" s="450">
        <v>3294</v>
      </c>
      <c r="G43" s="450">
        <v>1183</v>
      </c>
      <c r="H43" s="450">
        <v>962</v>
      </c>
      <c r="I43" s="450">
        <v>643</v>
      </c>
      <c r="J43" s="450">
        <v>99</v>
      </c>
      <c r="K43" s="450">
        <v>52</v>
      </c>
      <c r="L43" s="450">
        <v>51</v>
      </c>
      <c r="M43" s="450">
        <v>0</v>
      </c>
      <c r="N43" s="450">
        <v>0</v>
      </c>
      <c r="O43" s="450">
        <v>0</v>
      </c>
      <c r="P43" s="450">
        <v>0</v>
      </c>
      <c r="Q43" s="450">
        <v>0</v>
      </c>
      <c r="R43" s="450">
        <v>0</v>
      </c>
      <c r="S43" s="450">
        <v>0</v>
      </c>
      <c r="T43" s="450">
        <v>0</v>
      </c>
      <c r="U43" s="450">
        <v>0</v>
      </c>
      <c r="V43" s="450">
        <v>0</v>
      </c>
      <c r="W43" s="450">
        <v>0</v>
      </c>
      <c r="X43" s="450">
        <v>0</v>
      </c>
      <c r="Y43" s="450">
        <v>0</v>
      </c>
      <c r="Z43" s="450">
        <v>0</v>
      </c>
      <c r="AA43" s="450">
        <v>0</v>
      </c>
      <c r="AB43" s="450">
        <v>0</v>
      </c>
      <c r="AC43" s="450">
        <v>918</v>
      </c>
      <c r="AD43" s="450">
        <v>302</v>
      </c>
      <c r="AE43" s="450">
        <v>249</v>
      </c>
      <c r="AF43" s="450">
        <v>591</v>
      </c>
      <c r="AG43" s="450">
        <v>427</v>
      </c>
      <c r="AH43" s="450">
        <v>147</v>
      </c>
      <c r="AI43" s="450">
        <v>106</v>
      </c>
      <c r="AJ43" s="450">
        <v>268</v>
      </c>
      <c r="AK43" s="450">
        <v>491</v>
      </c>
      <c r="AL43" s="450">
        <v>155</v>
      </c>
      <c r="AM43" s="450">
        <v>143</v>
      </c>
      <c r="AN43" s="450">
        <v>323</v>
      </c>
      <c r="AO43" s="450">
        <v>76</v>
      </c>
      <c r="AP43" s="450">
        <v>6</v>
      </c>
      <c r="AQ43" s="450">
        <v>11</v>
      </c>
      <c r="AR43" s="450">
        <v>71</v>
      </c>
      <c r="AS43" s="450">
        <v>11</v>
      </c>
      <c r="AT43" s="450">
        <v>0</v>
      </c>
      <c r="AU43" s="450">
        <v>0</v>
      </c>
      <c r="AV43" s="450">
        <v>11</v>
      </c>
      <c r="AW43" s="450">
        <v>65</v>
      </c>
      <c r="AX43" s="450">
        <v>6</v>
      </c>
      <c r="AY43" s="450">
        <v>11</v>
      </c>
      <c r="AZ43" s="450">
        <v>60</v>
      </c>
      <c r="BA43" s="450">
        <v>3413</v>
      </c>
      <c r="BB43" s="450">
        <v>890</v>
      </c>
      <c r="BC43" s="450">
        <v>1220</v>
      </c>
      <c r="BD43" s="450">
        <v>1544</v>
      </c>
      <c r="BE43" s="450">
        <v>2475</v>
      </c>
      <c r="BF43" s="450">
        <v>696</v>
      </c>
      <c r="BG43" s="450">
        <v>855</v>
      </c>
      <c r="BH43" s="450">
        <v>893</v>
      </c>
      <c r="BI43" s="450">
        <v>938</v>
      </c>
      <c r="BJ43" s="450">
        <v>194</v>
      </c>
      <c r="BK43" s="450">
        <v>365</v>
      </c>
      <c r="BL43" s="450">
        <v>651</v>
      </c>
      <c r="BM43" s="450">
        <v>0</v>
      </c>
      <c r="BN43" s="450">
        <v>0</v>
      </c>
      <c r="BO43" s="450">
        <v>0</v>
      </c>
      <c r="BP43" s="450">
        <v>0</v>
      </c>
      <c r="BQ43" s="450">
        <v>0</v>
      </c>
      <c r="BR43" s="450">
        <v>0</v>
      </c>
      <c r="BS43" s="450">
        <v>0</v>
      </c>
      <c r="BT43" s="450">
        <v>0</v>
      </c>
      <c r="BU43" s="450">
        <v>0</v>
      </c>
      <c r="BV43" s="450">
        <v>0</v>
      </c>
      <c r="BW43" s="450">
        <v>0</v>
      </c>
      <c r="BX43" s="450">
        <v>0</v>
      </c>
      <c r="BY43" s="450">
        <v>26</v>
      </c>
      <c r="BZ43" s="450">
        <v>109</v>
      </c>
      <c r="CA43" s="450">
        <v>0</v>
      </c>
    </row>
    <row r="44" spans="1:79">
      <c r="A44" s="543" t="s">
        <v>55</v>
      </c>
      <c r="B44" s="543" t="s">
        <v>1747</v>
      </c>
      <c r="C44" s="543">
        <v>2019</v>
      </c>
      <c r="D44" s="543" t="s">
        <v>1934</v>
      </c>
      <c r="E44" s="544">
        <v>2274</v>
      </c>
      <c r="F44" s="544">
        <v>3133</v>
      </c>
      <c r="G44" s="544">
        <v>1039</v>
      </c>
      <c r="H44" s="544">
        <v>938</v>
      </c>
      <c r="I44" s="544">
        <v>635</v>
      </c>
      <c r="J44" s="544">
        <v>111</v>
      </c>
      <c r="K44" s="544">
        <v>27</v>
      </c>
      <c r="L44" s="544">
        <v>41</v>
      </c>
      <c r="M44" s="544">
        <v>1</v>
      </c>
      <c r="N44" s="544">
        <v>0</v>
      </c>
      <c r="O44" s="544">
        <v>0</v>
      </c>
      <c r="P44" s="544">
        <v>0</v>
      </c>
      <c r="Q44" s="544">
        <v>0</v>
      </c>
      <c r="R44" s="544">
        <v>0</v>
      </c>
      <c r="S44" s="544">
        <v>0</v>
      </c>
      <c r="T44" s="544">
        <v>0</v>
      </c>
      <c r="U44" s="544">
        <v>0</v>
      </c>
      <c r="V44" s="544">
        <v>0</v>
      </c>
      <c r="W44" s="544">
        <v>0</v>
      </c>
      <c r="X44" s="544">
        <v>0</v>
      </c>
      <c r="Y44" s="544">
        <v>0</v>
      </c>
      <c r="Z44" s="544">
        <v>0</v>
      </c>
      <c r="AA44" s="544">
        <v>0</v>
      </c>
      <c r="AB44" s="544">
        <v>0</v>
      </c>
      <c r="AC44" s="544">
        <v>1091</v>
      </c>
      <c r="AD44" s="544">
        <v>341</v>
      </c>
      <c r="AE44" s="544">
        <v>325</v>
      </c>
      <c r="AF44" s="544">
        <v>735</v>
      </c>
      <c r="AG44" s="544">
        <v>492</v>
      </c>
      <c r="AH44" s="544">
        <v>158</v>
      </c>
      <c r="AI44" s="544">
        <v>131</v>
      </c>
      <c r="AJ44" s="544">
        <v>308</v>
      </c>
      <c r="AK44" s="544">
        <v>599</v>
      </c>
      <c r="AL44" s="544">
        <v>183</v>
      </c>
      <c r="AM44" s="544">
        <v>194</v>
      </c>
      <c r="AN44" s="544">
        <v>427</v>
      </c>
      <c r="AO44" s="544">
        <v>135</v>
      </c>
      <c r="AP44" s="544">
        <v>5</v>
      </c>
      <c r="AQ44" s="544">
        <v>9</v>
      </c>
      <c r="AR44" s="544">
        <v>127</v>
      </c>
      <c r="AS44" s="544">
        <v>33</v>
      </c>
      <c r="AT44" s="544">
        <v>1</v>
      </c>
      <c r="AU44" s="544">
        <v>0</v>
      </c>
      <c r="AV44" s="544">
        <v>31</v>
      </c>
      <c r="AW44" s="544">
        <v>102</v>
      </c>
      <c r="AX44" s="544">
        <v>4</v>
      </c>
      <c r="AY44" s="544">
        <v>9</v>
      </c>
      <c r="AZ44" s="544">
        <v>96</v>
      </c>
      <c r="BA44" s="544">
        <v>4017</v>
      </c>
      <c r="BB44" s="544">
        <v>1001</v>
      </c>
      <c r="BC44" s="544">
        <v>1461</v>
      </c>
      <c r="BD44" s="544">
        <v>1694</v>
      </c>
      <c r="BE44" s="544">
        <v>2996</v>
      </c>
      <c r="BF44" s="544">
        <v>820</v>
      </c>
      <c r="BG44" s="544">
        <v>1060</v>
      </c>
      <c r="BH44" s="544">
        <v>1039</v>
      </c>
      <c r="BI44" s="544">
        <v>1021</v>
      </c>
      <c r="BJ44" s="544">
        <v>181</v>
      </c>
      <c r="BK44" s="544">
        <v>401</v>
      </c>
      <c r="BL44" s="544">
        <v>655</v>
      </c>
      <c r="BM44" s="544">
        <v>23</v>
      </c>
      <c r="BN44" s="544">
        <v>2</v>
      </c>
      <c r="BO44" s="544">
        <v>12</v>
      </c>
      <c r="BP44" s="544">
        <v>18</v>
      </c>
      <c r="BQ44" s="544">
        <v>0</v>
      </c>
      <c r="BR44" s="544">
        <v>0</v>
      </c>
      <c r="BS44" s="544">
        <v>0</v>
      </c>
      <c r="BT44" s="544">
        <v>0</v>
      </c>
      <c r="BU44" s="544">
        <v>23</v>
      </c>
      <c r="BV44" s="544">
        <v>2</v>
      </c>
      <c r="BW44" s="544">
        <v>12</v>
      </c>
      <c r="BX44" s="544">
        <v>18</v>
      </c>
      <c r="BY44" s="544">
        <v>26</v>
      </c>
      <c r="BZ44" s="544">
        <v>114</v>
      </c>
      <c r="CA44" s="544">
        <v>0</v>
      </c>
    </row>
    <row r="45" spans="1:79">
      <c r="A45" t="s">
        <v>55</v>
      </c>
      <c r="B45" t="s">
        <v>1747</v>
      </c>
      <c r="C45">
        <v>2020</v>
      </c>
      <c r="D45" t="s">
        <v>1934</v>
      </c>
      <c r="E45" s="450">
        <v>2543</v>
      </c>
      <c r="F45" s="450">
        <v>3283</v>
      </c>
      <c r="G45" s="450">
        <v>1179</v>
      </c>
      <c r="H45" s="450">
        <v>964</v>
      </c>
      <c r="I45" s="450">
        <v>579</v>
      </c>
      <c r="J45" s="450">
        <v>130</v>
      </c>
      <c r="K45" s="450">
        <v>24</v>
      </c>
      <c r="L45" s="450">
        <v>28</v>
      </c>
      <c r="M45" s="450">
        <v>0</v>
      </c>
      <c r="N45" s="450">
        <v>102</v>
      </c>
      <c r="O45" s="450">
        <v>0</v>
      </c>
      <c r="P45" s="450">
        <v>102</v>
      </c>
      <c r="Q45" s="450">
        <v>1981</v>
      </c>
      <c r="R45" s="450">
        <v>0</v>
      </c>
      <c r="S45" s="450">
        <v>0</v>
      </c>
      <c r="T45" s="450">
        <v>0</v>
      </c>
      <c r="U45" s="450">
        <v>447</v>
      </c>
      <c r="V45" s="450">
        <v>0</v>
      </c>
      <c r="W45" s="450">
        <v>0</v>
      </c>
      <c r="X45" s="450">
        <v>0</v>
      </c>
      <c r="Y45" s="450">
        <v>1534</v>
      </c>
      <c r="Z45" s="450">
        <v>0</v>
      </c>
      <c r="AA45" s="450">
        <v>0</v>
      </c>
      <c r="AB45" s="450">
        <v>0</v>
      </c>
      <c r="AC45" s="450">
        <v>1119</v>
      </c>
      <c r="AD45" s="450">
        <v>391</v>
      </c>
      <c r="AE45" s="450">
        <v>342</v>
      </c>
      <c r="AF45" s="450">
        <v>722</v>
      </c>
      <c r="AG45" s="450">
        <v>455</v>
      </c>
      <c r="AH45" s="450">
        <v>161</v>
      </c>
      <c r="AI45" s="450">
        <v>121</v>
      </c>
      <c r="AJ45" s="450">
        <v>291</v>
      </c>
      <c r="AK45" s="450">
        <v>664</v>
      </c>
      <c r="AL45" s="450">
        <v>230</v>
      </c>
      <c r="AM45" s="450">
        <v>221</v>
      </c>
      <c r="AN45" s="450">
        <v>431</v>
      </c>
      <c r="AO45" s="450">
        <v>157</v>
      </c>
      <c r="AP45" s="450">
        <v>6</v>
      </c>
      <c r="AQ45" s="450">
        <v>14</v>
      </c>
      <c r="AR45" s="450">
        <v>140</v>
      </c>
      <c r="AS45" s="450">
        <v>22</v>
      </c>
      <c r="AT45" s="450">
        <v>1</v>
      </c>
      <c r="AU45" s="450">
        <v>0</v>
      </c>
      <c r="AV45" s="450">
        <v>18</v>
      </c>
      <c r="AW45" s="450">
        <v>135</v>
      </c>
      <c r="AX45" s="450">
        <v>5</v>
      </c>
      <c r="AY45" s="450">
        <v>14</v>
      </c>
      <c r="AZ45" s="450">
        <v>122</v>
      </c>
      <c r="BA45" s="450">
        <v>4399</v>
      </c>
      <c r="BB45" s="450">
        <v>1202</v>
      </c>
      <c r="BC45" s="450">
        <v>1561</v>
      </c>
      <c r="BD45" s="450">
        <v>1789</v>
      </c>
      <c r="BE45" s="450">
        <v>3290</v>
      </c>
      <c r="BF45" s="450">
        <v>1000</v>
      </c>
      <c r="BG45" s="450">
        <v>1118</v>
      </c>
      <c r="BH45" s="450">
        <v>1067</v>
      </c>
      <c r="BI45" s="450">
        <v>1109</v>
      </c>
      <c r="BJ45" s="450">
        <v>202</v>
      </c>
      <c r="BK45" s="450">
        <v>443</v>
      </c>
      <c r="BL45" s="450">
        <v>722</v>
      </c>
      <c r="BM45" s="450">
        <v>38</v>
      </c>
      <c r="BN45" s="450">
        <v>0</v>
      </c>
      <c r="BO45" s="450">
        <v>15</v>
      </c>
      <c r="BP45" s="450">
        <v>32</v>
      </c>
      <c r="BQ45" s="450">
        <v>0</v>
      </c>
      <c r="BR45" s="450">
        <v>0</v>
      </c>
      <c r="BS45" s="450">
        <v>0</v>
      </c>
      <c r="BT45" s="450">
        <v>0</v>
      </c>
      <c r="BU45" s="450">
        <v>38</v>
      </c>
      <c r="BV45" s="450">
        <v>0</v>
      </c>
      <c r="BW45" s="450">
        <v>15</v>
      </c>
      <c r="BX45" s="450">
        <v>32</v>
      </c>
      <c r="BY45" s="450">
        <v>28</v>
      </c>
      <c r="BZ45" s="450">
        <v>157</v>
      </c>
      <c r="CA45" s="450">
        <v>0</v>
      </c>
    </row>
    <row r="46" spans="1:79">
      <c r="A46" s="543" t="s">
        <v>55</v>
      </c>
      <c r="B46" s="543" t="s">
        <v>1747</v>
      </c>
      <c r="C46" s="543">
        <v>2021</v>
      </c>
      <c r="D46" s="543" t="s">
        <v>1934</v>
      </c>
      <c r="E46" s="544">
        <v>2211</v>
      </c>
      <c r="F46" s="544">
        <v>3345</v>
      </c>
      <c r="G46" s="544">
        <v>1315</v>
      </c>
      <c r="H46" s="544">
        <v>1027</v>
      </c>
      <c r="I46" s="544">
        <v>608</v>
      </c>
      <c r="J46" s="544">
        <v>129</v>
      </c>
      <c r="K46" s="544">
        <v>20</v>
      </c>
      <c r="L46" s="544">
        <v>31</v>
      </c>
      <c r="M46" s="544">
        <v>0</v>
      </c>
      <c r="N46" s="544">
        <v>133</v>
      </c>
      <c r="O46" s="544">
        <v>0</v>
      </c>
      <c r="P46" s="544">
        <v>133</v>
      </c>
      <c r="Q46" s="544">
        <v>1109</v>
      </c>
      <c r="R46" s="544">
        <v>0</v>
      </c>
      <c r="S46" s="544">
        <v>0</v>
      </c>
      <c r="T46" s="544">
        <v>0</v>
      </c>
      <c r="U46" s="544">
        <v>214</v>
      </c>
      <c r="V46" s="544">
        <v>0</v>
      </c>
      <c r="W46" s="544">
        <v>0</v>
      </c>
      <c r="X46" s="544">
        <v>0</v>
      </c>
      <c r="Y46" s="544">
        <v>895</v>
      </c>
      <c r="Z46" s="544">
        <v>0</v>
      </c>
      <c r="AA46" s="544">
        <v>0</v>
      </c>
      <c r="AB46" s="544">
        <v>0</v>
      </c>
      <c r="AC46" s="544">
        <v>1265</v>
      </c>
      <c r="AD46" s="544">
        <v>449</v>
      </c>
      <c r="AE46" s="544">
        <v>410</v>
      </c>
      <c r="AF46" s="544">
        <v>798</v>
      </c>
      <c r="AG46" s="544">
        <v>546</v>
      </c>
      <c r="AH46" s="544">
        <v>196</v>
      </c>
      <c r="AI46" s="544">
        <v>177</v>
      </c>
      <c r="AJ46" s="544">
        <v>334</v>
      </c>
      <c r="AK46" s="544">
        <v>719</v>
      </c>
      <c r="AL46" s="544">
        <v>253</v>
      </c>
      <c r="AM46" s="544">
        <v>233</v>
      </c>
      <c r="AN46" s="544">
        <v>464</v>
      </c>
      <c r="AO46" s="544">
        <v>121</v>
      </c>
      <c r="AP46" s="544">
        <v>5</v>
      </c>
      <c r="AQ46" s="544">
        <v>15</v>
      </c>
      <c r="AR46" s="544">
        <v>110</v>
      </c>
      <c r="AS46" s="544">
        <v>19</v>
      </c>
      <c r="AT46" s="544">
        <v>1</v>
      </c>
      <c r="AU46" s="544">
        <v>1</v>
      </c>
      <c r="AV46" s="544">
        <v>16</v>
      </c>
      <c r="AW46" s="544">
        <v>102</v>
      </c>
      <c r="AX46" s="544">
        <v>4</v>
      </c>
      <c r="AY46" s="544">
        <v>14</v>
      </c>
      <c r="AZ46" s="544">
        <v>94</v>
      </c>
      <c r="BA46" s="544">
        <v>4556</v>
      </c>
      <c r="BB46" s="544">
        <v>1253</v>
      </c>
      <c r="BC46" s="544">
        <v>1622</v>
      </c>
      <c r="BD46" s="544">
        <v>1748</v>
      </c>
      <c r="BE46" s="544">
        <v>3352</v>
      </c>
      <c r="BF46" s="544">
        <v>1037</v>
      </c>
      <c r="BG46" s="544">
        <v>1124</v>
      </c>
      <c r="BH46" s="544">
        <v>1003</v>
      </c>
      <c r="BI46" s="544">
        <v>1204</v>
      </c>
      <c r="BJ46" s="544">
        <v>216</v>
      </c>
      <c r="BK46" s="544">
        <v>498</v>
      </c>
      <c r="BL46" s="544">
        <v>745</v>
      </c>
      <c r="BM46" s="544">
        <v>46</v>
      </c>
      <c r="BN46" s="544">
        <v>0</v>
      </c>
      <c r="BO46" s="544">
        <v>13</v>
      </c>
      <c r="BP46" s="544">
        <v>38</v>
      </c>
      <c r="BQ46" s="544">
        <v>0</v>
      </c>
      <c r="BR46" s="544">
        <v>0</v>
      </c>
      <c r="BS46" s="544">
        <v>0</v>
      </c>
      <c r="BT46" s="544">
        <v>0</v>
      </c>
      <c r="BU46" s="544">
        <v>46</v>
      </c>
      <c r="BV46" s="544">
        <v>0</v>
      </c>
      <c r="BW46" s="544">
        <v>13</v>
      </c>
      <c r="BX46" s="544">
        <v>38</v>
      </c>
      <c r="BY46" s="544">
        <v>50</v>
      </c>
      <c r="BZ46" s="544">
        <v>203</v>
      </c>
      <c r="CA46" s="544">
        <v>0</v>
      </c>
    </row>
    <row r="47" spans="1:79">
      <c r="A47" t="s">
        <v>55</v>
      </c>
      <c r="B47" t="s">
        <v>1747</v>
      </c>
      <c r="C47">
        <v>2022</v>
      </c>
      <c r="D47" t="s">
        <v>1934</v>
      </c>
      <c r="E47" s="450">
        <v>2345</v>
      </c>
      <c r="F47" s="450">
        <v>3108</v>
      </c>
      <c r="G47" s="450">
        <v>1292</v>
      </c>
      <c r="H47" s="450">
        <v>834</v>
      </c>
      <c r="I47" s="450">
        <v>529</v>
      </c>
      <c r="J47" s="450">
        <v>189</v>
      </c>
      <c r="K47" s="450">
        <v>17</v>
      </c>
      <c r="L47" s="450">
        <v>38</v>
      </c>
      <c r="M47" s="450">
        <v>0</v>
      </c>
      <c r="N47" s="450">
        <v>394</v>
      </c>
      <c r="O47" s="450">
        <v>50</v>
      </c>
      <c r="P47" s="450">
        <v>344</v>
      </c>
      <c r="Q47" s="450">
        <v>1391</v>
      </c>
      <c r="R47" s="450">
        <v>0</v>
      </c>
      <c r="S47" s="450">
        <v>0</v>
      </c>
      <c r="T47" s="450">
        <v>0</v>
      </c>
      <c r="U47" s="450">
        <v>266</v>
      </c>
      <c r="V47" s="450">
        <v>0</v>
      </c>
      <c r="W47" s="450">
        <v>0</v>
      </c>
      <c r="X47" s="450">
        <v>0</v>
      </c>
      <c r="Y47" s="450">
        <v>1125</v>
      </c>
      <c r="Z47" s="450">
        <v>0</v>
      </c>
      <c r="AA47" s="450">
        <v>0</v>
      </c>
      <c r="AB47" s="450">
        <v>0</v>
      </c>
      <c r="AC47" s="450">
        <v>1605</v>
      </c>
      <c r="AD47" s="450">
        <v>529</v>
      </c>
      <c r="AE47" s="450">
        <v>494</v>
      </c>
      <c r="AF47" s="450">
        <v>970</v>
      </c>
      <c r="AG47" s="450">
        <v>728</v>
      </c>
      <c r="AH47" s="450">
        <v>265</v>
      </c>
      <c r="AI47" s="450">
        <v>251</v>
      </c>
      <c r="AJ47" s="450">
        <v>405</v>
      </c>
      <c r="AK47" s="450">
        <v>877</v>
      </c>
      <c r="AL47" s="450">
        <v>264</v>
      </c>
      <c r="AM47" s="450">
        <v>243</v>
      </c>
      <c r="AN47" s="450">
        <v>565</v>
      </c>
      <c r="AO47" s="450">
        <v>127</v>
      </c>
      <c r="AP47" s="450">
        <v>8</v>
      </c>
      <c r="AQ47" s="450">
        <v>12</v>
      </c>
      <c r="AR47" s="450">
        <v>115</v>
      </c>
      <c r="AS47" s="450">
        <v>20</v>
      </c>
      <c r="AT47" s="450">
        <v>1</v>
      </c>
      <c r="AU47" s="450">
        <v>1</v>
      </c>
      <c r="AV47" s="450">
        <v>18</v>
      </c>
      <c r="AW47" s="450">
        <v>107</v>
      </c>
      <c r="AX47" s="450">
        <v>7</v>
      </c>
      <c r="AY47" s="450">
        <v>11</v>
      </c>
      <c r="AZ47" s="450">
        <v>97</v>
      </c>
      <c r="BA47" s="450">
        <v>4564</v>
      </c>
      <c r="BB47" s="450">
        <v>1247</v>
      </c>
      <c r="BC47" s="450">
        <v>1604</v>
      </c>
      <c r="BD47" s="450">
        <v>1719</v>
      </c>
      <c r="BE47" s="450">
        <v>3491</v>
      </c>
      <c r="BF47" s="450">
        <v>1059</v>
      </c>
      <c r="BG47" s="450">
        <v>1175</v>
      </c>
      <c r="BH47" s="450">
        <v>1040</v>
      </c>
      <c r="BI47" s="450">
        <v>1073</v>
      </c>
      <c r="BJ47" s="450">
        <v>188</v>
      </c>
      <c r="BK47" s="450">
        <v>429</v>
      </c>
      <c r="BL47" s="450">
        <v>679</v>
      </c>
      <c r="BM47" s="450">
        <v>63</v>
      </c>
      <c r="BN47" s="450">
        <v>0</v>
      </c>
      <c r="BO47" s="450">
        <v>23</v>
      </c>
      <c r="BP47" s="450">
        <v>52</v>
      </c>
      <c r="BQ47" s="450">
        <v>0</v>
      </c>
      <c r="BR47" s="450">
        <v>0</v>
      </c>
      <c r="BS47" s="450">
        <v>0</v>
      </c>
      <c r="BT47" s="450">
        <v>0</v>
      </c>
      <c r="BU47" s="450">
        <v>63</v>
      </c>
      <c r="BV47" s="450">
        <v>0</v>
      </c>
      <c r="BW47" s="450">
        <v>23</v>
      </c>
      <c r="BX47" s="450">
        <v>52</v>
      </c>
      <c r="BY47" s="450">
        <v>63</v>
      </c>
      <c r="BZ47" s="450">
        <v>234</v>
      </c>
      <c r="CA47" s="450">
        <v>0</v>
      </c>
    </row>
    <row r="48" spans="1:79">
      <c r="A48" s="543" t="s">
        <v>55</v>
      </c>
      <c r="B48" s="543" t="s">
        <v>1747</v>
      </c>
      <c r="C48" s="543">
        <v>2023</v>
      </c>
      <c r="D48" s="543" t="s">
        <v>1934</v>
      </c>
      <c r="E48" s="544">
        <v>2250</v>
      </c>
      <c r="F48" s="544">
        <v>2639</v>
      </c>
      <c r="G48" s="544">
        <v>1264</v>
      </c>
      <c r="H48" s="544">
        <v>713</v>
      </c>
      <c r="I48" s="544">
        <v>438</v>
      </c>
      <c r="J48" s="544">
        <v>186</v>
      </c>
      <c r="K48" s="544">
        <v>46</v>
      </c>
      <c r="L48" s="544">
        <v>64</v>
      </c>
      <c r="M48" s="544">
        <v>0</v>
      </c>
      <c r="N48" s="544">
        <v>180</v>
      </c>
      <c r="O48" s="544">
        <v>0</v>
      </c>
      <c r="P48" s="544">
        <v>180</v>
      </c>
      <c r="Q48" s="544">
        <v>1393</v>
      </c>
      <c r="R48" s="544">
        <v>387</v>
      </c>
      <c r="S48" s="544">
        <v>328</v>
      </c>
      <c r="T48" s="544">
        <v>869</v>
      </c>
      <c r="U48" s="544">
        <v>164</v>
      </c>
      <c r="V48" s="544">
        <v>63</v>
      </c>
      <c r="W48" s="544">
        <v>44</v>
      </c>
      <c r="X48" s="544">
        <v>71</v>
      </c>
      <c r="Y48" s="544">
        <v>1229</v>
      </c>
      <c r="Z48" s="544">
        <v>324</v>
      </c>
      <c r="AA48" s="544">
        <v>284</v>
      </c>
      <c r="AB48" s="544">
        <v>798</v>
      </c>
      <c r="AC48" s="544">
        <v>1406</v>
      </c>
      <c r="AD48" s="544">
        <v>530</v>
      </c>
      <c r="AE48" s="544">
        <v>401</v>
      </c>
      <c r="AF48" s="544">
        <v>790</v>
      </c>
      <c r="AG48" s="544">
        <v>689</v>
      </c>
      <c r="AH48" s="544">
        <v>289</v>
      </c>
      <c r="AI48" s="544">
        <v>180</v>
      </c>
      <c r="AJ48" s="544">
        <v>355</v>
      </c>
      <c r="AK48" s="544">
        <v>717</v>
      </c>
      <c r="AL48" s="544">
        <v>241</v>
      </c>
      <c r="AM48" s="544">
        <v>221</v>
      </c>
      <c r="AN48" s="544">
        <v>435</v>
      </c>
      <c r="AO48" s="544">
        <v>106</v>
      </c>
      <c r="AP48" s="544">
        <v>7</v>
      </c>
      <c r="AQ48" s="544">
        <v>12</v>
      </c>
      <c r="AR48" s="544">
        <v>92</v>
      </c>
      <c r="AS48" s="544">
        <v>20</v>
      </c>
      <c r="AT48" s="544">
        <v>2</v>
      </c>
      <c r="AU48" s="544">
        <v>0</v>
      </c>
      <c r="AV48" s="544">
        <v>18</v>
      </c>
      <c r="AW48" s="544">
        <v>86</v>
      </c>
      <c r="AX48" s="544">
        <v>5</v>
      </c>
      <c r="AY48" s="544">
        <v>12</v>
      </c>
      <c r="AZ48" s="544">
        <v>74</v>
      </c>
      <c r="BA48" s="544">
        <v>4615</v>
      </c>
      <c r="BB48" s="544">
        <v>1240</v>
      </c>
      <c r="BC48" s="544">
        <v>1571</v>
      </c>
      <c r="BD48" s="544">
        <v>1560</v>
      </c>
      <c r="BE48" s="544">
        <v>3524</v>
      </c>
      <c r="BF48" s="544">
        <v>1044</v>
      </c>
      <c r="BG48" s="544">
        <v>1119</v>
      </c>
      <c r="BH48" s="544">
        <v>958</v>
      </c>
      <c r="BI48" s="544">
        <v>1091</v>
      </c>
      <c r="BJ48" s="544">
        <v>196</v>
      </c>
      <c r="BK48" s="544">
        <v>452</v>
      </c>
      <c r="BL48" s="544">
        <v>602</v>
      </c>
      <c r="BM48" s="544">
        <v>76</v>
      </c>
      <c r="BN48" s="544">
        <v>0</v>
      </c>
      <c r="BO48" s="544">
        <v>26</v>
      </c>
      <c r="BP48" s="544">
        <v>62</v>
      </c>
      <c r="BQ48" s="544">
        <v>0</v>
      </c>
      <c r="BR48" s="544">
        <v>0</v>
      </c>
      <c r="BS48" s="544">
        <v>0</v>
      </c>
      <c r="BT48" s="544">
        <v>0</v>
      </c>
      <c r="BU48" s="544">
        <v>76</v>
      </c>
      <c r="BV48" s="544">
        <v>0</v>
      </c>
      <c r="BW48" s="544">
        <v>26</v>
      </c>
      <c r="BX48" s="544">
        <v>62</v>
      </c>
      <c r="BY48" s="544">
        <v>38</v>
      </c>
      <c r="BZ48" s="544">
        <v>225</v>
      </c>
      <c r="CA48" s="544">
        <v>0</v>
      </c>
    </row>
    <row r="49" spans="1:79">
      <c r="A49" t="s">
        <v>55</v>
      </c>
      <c r="B49" t="s">
        <v>1747</v>
      </c>
      <c r="C49">
        <v>2024</v>
      </c>
      <c r="D49" t="s">
        <v>1934</v>
      </c>
      <c r="E49" s="450">
        <v>2426</v>
      </c>
      <c r="F49" s="450">
        <v>2730</v>
      </c>
      <c r="G49" s="450">
        <v>1316</v>
      </c>
      <c r="H49" s="450">
        <v>737</v>
      </c>
      <c r="I49" s="450">
        <v>387</v>
      </c>
      <c r="J49" s="450">
        <v>150</v>
      </c>
      <c r="K49" s="450">
        <v>24</v>
      </c>
      <c r="L49" s="450">
        <v>30</v>
      </c>
      <c r="M49" s="450">
        <v>0</v>
      </c>
      <c r="N49" s="450">
        <v>180</v>
      </c>
      <c r="O49" s="450">
        <v>0</v>
      </c>
      <c r="P49" s="450">
        <v>180</v>
      </c>
      <c r="Q49" s="450">
        <v>1558</v>
      </c>
      <c r="R49" s="450">
        <v>497</v>
      </c>
      <c r="S49" s="450">
        <v>411</v>
      </c>
      <c r="T49" s="450">
        <v>867</v>
      </c>
      <c r="U49" s="450">
        <v>606</v>
      </c>
      <c r="V49" s="450">
        <v>249</v>
      </c>
      <c r="W49" s="450">
        <v>126</v>
      </c>
      <c r="X49" s="450">
        <v>262</v>
      </c>
      <c r="Y49" s="450">
        <v>952</v>
      </c>
      <c r="Z49" s="450">
        <v>248</v>
      </c>
      <c r="AA49" s="450">
        <v>285</v>
      </c>
      <c r="AB49" s="450">
        <v>605</v>
      </c>
      <c r="AC49" s="450">
        <v>1649</v>
      </c>
      <c r="AD49" s="450">
        <v>611</v>
      </c>
      <c r="AE49" s="450">
        <v>483</v>
      </c>
      <c r="AF49" s="450">
        <v>955</v>
      </c>
      <c r="AG49" s="450">
        <v>962</v>
      </c>
      <c r="AH49" s="450">
        <v>357</v>
      </c>
      <c r="AI49" s="450">
        <v>224</v>
      </c>
      <c r="AJ49" s="450">
        <v>545</v>
      </c>
      <c r="AK49" s="450">
        <v>687</v>
      </c>
      <c r="AL49" s="450">
        <v>254</v>
      </c>
      <c r="AM49" s="450">
        <v>259</v>
      </c>
      <c r="AN49" s="450">
        <v>410</v>
      </c>
      <c r="AO49" s="450">
        <v>115</v>
      </c>
      <c r="AP49" s="450">
        <v>6</v>
      </c>
      <c r="AQ49" s="450">
        <v>20</v>
      </c>
      <c r="AR49" s="450">
        <v>98</v>
      </c>
      <c r="AS49" s="450">
        <v>22</v>
      </c>
      <c r="AT49" s="450">
        <v>2</v>
      </c>
      <c r="AU49" s="450">
        <v>4</v>
      </c>
      <c r="AV49" s="450">
        <v>17</v>
      </c>
      <c r="AW49" s="450">
        <v>93</v>
      </c>
      <c r="AX49" s="450">
        <v>4</v>
      </c>
      <c r="AY49" s="450">
        <v>16</v>
      </c>
      <c r="AZ49" s="450">
        <v>81</v>
      </c>
      <c r="BA49" s="450">
        <v>4941</v>
      </c>
      <c r="BB49" s="450">
        <v>1584</v>
      </c>
      <c r="BC49" s="450">
        <v>1616</v>
      </c>
      <c r="BD49" s="450">
        <v>1686</v>
      </c>
      <c r="BE49" s="450">
        <v>3981</v>
      </c>
      <c r="BF49" s="450">
        <v>1416</v>
      </c>
      <c r="BG49" s="450">
        <v>1211</v>
      </c>
      <c r="BH49" s="450">
        <v>1093</v>
      </c>
      <c r="BI49" s="450">
        <v>960</v>
      </c>
      <c r="BJ49" s="450">
        <v>168</v>
      </c>
      <c r="BK49" s="450">
        <v>405</v>
      </c>
      <c r="BL49" s="450">
        <v>593</v>
      </c>
      <c r="BM49" s="450">
        <v>90</v>
      </c>
      <c r="BN49" s="450">
        <v>2</v>
      </c>
      <c r="BO49" s="450">
        <v>36</v>
      </c>
      <c r="BP49" s="450">
        <v>64</v>
      </c>
      <c r="BQ49" s="450">
        <v>3</v>
      </c>
      <c r="BR49" s="450">
        <v>0</v>
      </c>
      <c r="BS49" s="450">
        <v>2</v>
      </c>
      <c r="BT49" s="450">
        <v>3</v>
      </c>
      <c r="BU49" s="450">
        <v>87</v>
      </c>
      <c r="BV49" s="450">
        <v>2</v>
      </c>
      <c r="BW49" s="450">
        <v>34</v>
      </c>
      <c r="BX49" s="450">
        <v>61</v>
      </c>
      <c r="BY49" s="450">
        <v>63</v>
      </c>
      <c r="BZ49" s="450">
        <v>233</v>
      </c>
      <c r="CA49" s="450">
        <v>0</v>
      </c>
    </row>
    <row r="50" spans="1:79">
      <c r="A50" s="543" t="s">
        <v>55</v>
      </c>
      <c r="B50" s="543" t="s">
        <v>1747</v>
      </c>
      <c r="C50" s="543">
        <v>2025</v>
      </c>
      <c r="D50" s="543" t="s">
        <v>1935</v>
      </c>
      <c r="E50" s="544">
        <v>2321</v>
      </c>
      <c r="F50" s="544">
        <v>2730</v>
      </c>
      <c r="G50" s="544">
        <v>1100</v>
      </c>
      <c r="H50" s="544">
        <v>780</v>
      </c>
      <c r="I50" s="544">
        <v>481</v>
      </c>
      <c r="J50" s="544">
        <v>153</v>
      </c>
      <c r="K50" s="544">
        <v>35</v>
      </c>
      <c r="L50" s="544">
        <v>46</v>
      </c>
      <c r="M50" s="544">
        <v>0</v>
      </c>
      <c r="N50" s="544">
        <v>198</v>
      </c>
      <c r="O50" s="544">
        <v>5</v>
      </c>
      <c r="P50" s="544">
        <v>193</v>
      </c>
      <c r="Q50" s="544">
        <v>1505</v>
      </c>
      <c r="R50" s="544">
        <v>449</v>
      </c>
      <c r="S50" s="544">
        <v>376</v>
      </c>
      <c r="T50" s="544">
        <v>888</v>
      </c>
      <c r="U50" s="544">
        <v>336</v>
      </c>
      <c r="V50" s="544">
        <v>149</v>
      </c>
      <c r="W50" s="544">
        <v>83</v>
      </c>
      <c r="X50" s="544">
        <v>170</v>
      </c>
      <c r="Y50" s="544">
        <v>1169</v>
      </c>
      <c r="Z50" s="544">
        <v>300</v>
      </c>
      <c r="AA50" s="544">
        <v>293</v>
      </c>
      <c r="AB50" s="544">
        <v>718</v>
      </c>
      <c r="AC50" s="544">
        <v>1653</v>
      </c>
      <c r="AD50" s="544">
        <v>572</v>
      </c>
      <c r="AE50" s="544">
        <v>492</v>
      </c>
      <c r="AF50" s="544">
        <v>1025</v>
      </c>
      <c r="AG50" s="544">
        <v>775</v>
      </c>
      <c r="AH50" s="544">
        <v>280</v>
      </c>
      <c r="AI50" s="544">
        <v>213</v>
      </c>
      <c r="AJ50" s="544">
        <v>459</v>
      </c>
      <c r="AK50" s="544">
        <v>878</v>
      </c>
      <c r="AL50" s="544">
        <v>292</v>
      </c>
      <c r="AM50" s="544">
        <v>279</v>
      </c>
      <c r="AN50" s="544">
        <v>566</v>
      </c>
      <c r="AO50" s="544">
        <v>120</v>
      </c>
      <c r="AP50" s="544">
        <v>6</v>
      </c>
      <c r="AQ50" s="544">
        <v>14</v>
      </c>
      <c r="AR50" s="544">
        <v>108</v>
      </c>
      <c r="AS50" s="544">
        <v>21</v>
      </c>
      <c r="AT50" s="544">
        <v>1</v>
      </c>
      <c r="AU50" s="544">
        <v>1</v>
      </c>
      <c r="AV50" s="544">
        <v>18</v>
      </c>
      <c r="AW50" s="544">
        <v>99</v>
      </c>
      <c r="AX50" s="544">
        <v>5</v>
      </c>
      <c r="AY50" s="544">
        <v>13</v>
      </c>
      <c r="AZ50" s="544">
        <v>90</v>
      </c>
      <c r="BA50" s="544">
        <v>4941</v>
      </c>
      <c r="BB50" s="544">
        <v>1356</v>
      </c>
      <c r="BC50" s="544">
        <v>1730</v>
      </c>
      <c r="BD50" s="544">
        <v>1920</v>
      </c>
      <c r="BE50" s="544">
        <v>3733</v>
      </c>
      <c r="BF50" s="544">
        <v>1132</v>
      </c>
      <c r="BG50" s="544">
        <v>1243</v>
      </c>
      <c r="BH50" s="544">
        <v>1160</v>
      </c>
      <c r="BI50" s="544">
        <v>1208</v>
      </c>
      <c r="BJ50" s="544">
        <v>224</v>
      </c>
      <c r="BK50" s="544">
        <v>487</v>
      </c>
      <c r="BL50" s="544">
        <v>760</v>
      </c>
      <c r="BM50" s="544">
        <v>90</v>
      </c>
      <c r="BN50" s="544">
        <v>2</v>
      </c>
      <c r="BO50" s="544">
        <v>35</v>
      </c>
      <c r="BP50" s="544">
        <v>72</v>
      </c>
      <c r="BQ50" s="544">
        <v>0</v>
      </c>
      <c r="BR50" s="544">
        <v>0</v>
      </c>
      <c r="BS50" s="544">
        <v>0</v>
      </c>
      <c r="BT50" s="544">
        <v>1</v>
      </c>
      <c r="BU50" s="544">
        <v>90</v>
      </c>
      <c r="BV50" s="544">
        <v>2</v>
      </c>
      <c r="BW50" s="544">
        <v>35</v>
      </c>
      <c r="BX50" s="544">
        <v>71</v>
      </c>
      <c r="BY50" s="544">
        <v>60</v>
      </c>
      <c r="BZ50" s="544">
        <v>233</v>
      </c>
      <c r="CA50" s="544">
        <v>0</v>
      </c>
    </row>
    <row r="51" spans="1:79">
      <c r="A51" t="s">
        <v>55</v>
      </c>
      <c r="B51" t="s">
        <v>1747</v>
      </c>
      <c r="C51">
        <v>2024</v>
      </c>
      <c r="D51" t="s">
        <v>1937</v>
      </c>
      <c r="E51" s="450">
        <f>E49</f>
        <v>2426</v>
      </c>
      <c r="F51" s="450">
        <f t="shared" ref="F51:BQ51" si="8">F49</f>
        <v>2730</v>
      </c>
      <c r="G51" s="450">
        <f t="shared" si="8"/>
        <v>1316</v>
      </c>
      <c r="H51" s="450">
        <f t="shared" si="8"/>
        <v>737</v>
      </c>
      <c r="I51" s="450">
        <f t="shared" si="8"/>
        <v>387</v>
      </c>
      <c r="J51" s="450">
        <f t="shared" si="8"/>
        <v>150</v>
      </c>
      <c r="K51" s="450">
        <f t="shared" si="8"/>
        <v>24</v>
      </c>
      <c r="L51" s="450">
        <f t="shared" si="8"/>
        <v>30</v>
      </c>
      <c r="M51" s="450">
        <f t="shared" si="8"/>
        <v>0</v>
      </c>
      <c r="N51" s="450">
        <f t="shared" si="8"/>
        <v>180</v>
      </c>
      <c r="O51" s="450">
        <f t="shared" si="8"/>
        <v>0</v>
      </c>
      <c r="P51" s="450">
        <f t="shared" si="8"/>
        <v>180</v>
      </c>
      <c r="Q51" s="450">
        <f t="shared" si="8"/>
        <v>1558</v>
      </c>
      <c r="R51" s="450">
        <f t="shared" si="8"/>
        <v>497</v>
      </c>
      <c r="S51" s="450">
        <f t="shared" si="8"/>
        <v>411</v>
      </c>
      <c r="T51" s="450">
        <f t="shared" si="8"/>
        <v>867</v>
      </c>
      <c r="U51" s="450">
        <f t="shared" si="8"/>
        <v>606</v>
      </c>
      <c r="V51" s="450">
        <f t="shared" si="8"/>
        <v>249</v>
      </c>
      <c r="W51" s="450">
        <f t="shared" si="8"/>
        <v>126</v>
      </c>
      <c r="X51" s="450">
        <f t="shared" si="8"/>
        <v>262</v>
      </c>
      <c r="Y51" s="450">
        <f t="shared" si="8"/>
        <v>952</v>
      </c>
      <c r="Z51" s="450">
        <f t="shared" si="8"/>
        <v>248</v>
      </c>
      <c r="AA51" s="450">
        <f t="shared" si="8"/>
        <v>285</v>
      </c>
      <c r="AB51" s="450">
        <f t="shared" si="8"/>
        <v>605</v>
      </c>
      <c r="AC51" s="450">
        <f t="shared" si="8"/>
        <v>1649</v>
      </c>
      <c r="AD51" s="450">
        <f t="shared" si="8"/>
        <v>611</v>
      </c>
      <c r="AE51" s="450">
        <f t="shared" si="8"/>
        <v>483</v>
      </c>
      <c r="AF51" s="450">
        <f t="shared" si="8"/>
        <v>955</v>
      </c>
      <c r="AG51" s="450">
        <f t="shared" si="8"/>
        <v>962</v>
      </c>
      <c r="AH51" s="450">
        <f t="shared" si="8"/>
        <v>357</v>
      </c>
      <c r="AI51" s="450">
        <f t="shared" si="8"/>
        <v>224</v>
      </c>
      <c r="AJ51" s="450">
        <f t="shared" si="8"/>
        <v>545</v>
      </c>
      <c r="AK51" s="450">
        <f t="shared" si="8"/>
        <v>687</v>
      </c>
      <c r="AL51" s="450">
        <f t="shared" si="8"/>
        <v>254</v>
      </c>
      <c r="AM51" s="450">
        <f t="shared" si="8"/>
        <v>259</v>
      </c>
      <c r="AN51" s="450">
        <f t="shared" si="8"/>
        <v>410</v>
      </c>
      <c r="AO51" s="450">
        <f t="shared" si="8"/>
        <v>115</v>
      </c>
      <c r="AP51" s="450">
        <f t="shared" si="8"/>
        <v>6</v>
      </c>
      <c r="AQ51" s="450">
        <f t="shared" si="8"/>
        <v>20</v>
      </c>
      <c r="AR51" s="450">
        <f t="shared" si="8"/>
        <v>98</v>
      </c>
      <c r="AS51" s="450">
        <f t="shared" si="8"/>
        <v>22</v>
      </c>
      <c r="AT51" s="450">
        <f t="shared" si="8"/>
        <v>2</v>
      </c>
      <c r="AU51" s="450">
        <f t="shared" si="8"/>
        <v>4</v>
      </c>
      <c r="AV51" s="450">
        <f t="shared" si="8"/>
        <v>17</v>
      </c>
      <c r="AW51" s="450">
        <f t="shared" si="8"/>
        <v>93</v>
      </c>
      <c r="AX51" s="450">
        <f t="shared" si="8"/>
        <v>4</v>
      </c>
      <c r="AY51" s="450">
        <f t="shared" si="8"/>
        <v>16</v>
      </c>
      <c r="AZ51" s="450">
        <f t="shared" si="8"/>
        <v>81</v>
      </c>
      <c r="BA51" s="450">
        <f t="shared" si="8"/>
        <v>4941</v>
      </c>
      <c r="BB51" s="450">
        <f t="shared" si="8"/>
        <v>1584</v>
      </c>
      <c r="BC51" s="450">
        <f t="shared" si="8"/>
        <v>1616</v>
      </c>
      <c r="BD51" s="450">
        <f t="shared" si="8"/>
        <v>1686</v>
      </c>
      <c r="BE51" s="450">
        <f t="shared" si="8"/>
        <v>3981</v>
      </c>
      <c r="BF51" s="450">
        <f t="shared" si="8"/>
        <v>1416</v>
      </c>
      <c r="BG51" s="450">
        <f t="shared" si="8"/>
        <v>1211</v>
      </c>
      <c r="BH51" s="450">
        <f t="shared" si="8"/>
        <v>1093</v>
      </c>
      <c r="BI51" s="450">
        <f t="shared" si="8"/>
        <v>960</v>
      </c>
      <c r="BJ51" s="450">
        <f t="shared" si="8"/>
        <v>168</v>
      </c>
      <c r="BK51" s="450">
        <f t="shared" si="8"/>
        <v>405</v>
      </c>
      <c r="BL51" s="450">
        <f t="shared" si="8"/>
        <v>593</v>
      </c>
      <c r="BM51" s="450">
        <f t="shared" si="8"/>
        <v>90</v>
      </c>
      <c r="BN51" s="450">
        <f t="shared" si="8"/>
        <v>2</v>
      </c>
      <c r="BO51" s="450">
        <f t="shared" si="8"/>
        <v>36</v>
      </c>
      <c r="BP51" s="450">
        <f t="shared" si="8"/>
        <v>64</v>
      </c>
      <c r="BQ51" s="450">
        <f t="shared" si="8"/>
        <v>3</v>
      </c>
      <c r="BR51" s="450">
        <f t="shared" ref="BR51:CA51" si="9">BR49</f>
        <v>0</v>
      </c>
      <c r="BS51" s="450">
        <f t="shared" si="9"/>
        <v>2</v>
      </c>
      <c r="BT51" s="450">
        <f t="shared" si="9"/>
        <v>3</v>
      </c>
      <c r="BU51" s="450">
        <f t="shared" si="9"/>
        <v>87</v>
      </c>
      <c r="BV51" s="450">
        <f t="shared" si="9"/>
        <v>2</v>
      </c>
      <c r="BW51" s="450">
        <f t="shared" si="9"/>
        <v>34</v>
      </c>
      <c r="BX51" s="450">
        <f t="shared" si="9"/>
        <v>61</v>
      </c>
      <c r="BY51" s="450">
        <f t="shared" si="9"/>
        <v>63</v>
      </c>
      <c r="BZ51" s="450">
        <f t="shared" si="9"/>
        <v>233</v>
      </c>
      <c r="CA51" s="450">
        <f t="shared" si="9"/>
        <v>0</v>
      </c>
    </row>
    <row r="52" spans="1:79">
      <c r="A52" s="543" t="s">
        <v>55</v>
      </c>
      <c r="B52" s="543" t="s">
        <v>1747</v>
      </c>
      <c r="C52" s="543">
        <v>2025</v>
      </c>
      <c r="D52" s="543" t="s">
        <v>1937</v>
      </c>
      <c r="E52" s="544">
        <f>IF(OR(E49=0, E49=""), E50, IF(E50&gt;(E49*(1+Dash!$B$6)), E49*(1+Dash!$B$6), IF(E50&lt;(E49*(1-Dash!$B$7)), E49*(1-Dash!$B$7), E50)))</f>
        <v>2321</v>
      </c>
      <c r="F52" s="544">
        <f>IF(OR(F49=0, F49=""), F50, IF(F50&gt;(F49*(1+Dash!$B$6)), F49*(1+Dash!$B$6), IF(F50&lt;(F49*(1-Dash!$B$7)), F49*(1-Dash!$B$7), F50)))</f>
        <v>2730</v>
      </c>
      <c r="G52" s="544">
        <f>IF(OR(G49=0, G49=""), G50, IF(G50&gt;(G49*(1+Dash!$B$6)), G49*(1+Dash!$B$6), IF(G50&lt;(G49*(1-Dash!$B$7)), G49*(1-Dash!$B$7), G50)))</f>
        <v>1250.2</v>
      </c>
      <c r="H52" s="544">
        <f>IF(OR(H49=0, H49=""), H50, IF(H50&gt;(H49*(1+Dash!$B$6)), H49*(1+Dash!$B$6), IF(H50&lt;(H49*(1-Dash!$B$7)), H49*(1-Dash!$B$7), H50)))</f>
        <v>780</v>
      </c>
      <c r="I52" s="544">
        <f>IF(OR(I49=0, I49=""), I50, IF(I50&gt;(I49*(1+Dash!$B$6)), I49*(1+Dash!$B$6), IF(I50&lt;(I49*(1-Dash!$B$7)), I49*(1-Dash!$B$7), I50)))</f>
        <v>425.70000000000005</v>
      </c>
      <c r="J52" s="544">
        <f>IF(OR(J49=0, J49=""), J50, IF(J50&gt;(J49*(1+Dash!$B$6)), J49*(1+Dash!$B$6), IF(J50&lt;(J49*(1-Dash!$B$7)), J49*(1-Dash!$B$7), J50)))</f>
        <v>153</v>
      </c>
      <c r="K52" s="544">
        <f>IF(OR(K49=0, K49=""), K50, IF(K50&gt;(K49*(1+Dash!$B$6)), K49*(1+Dash!$B$6), IF(K50&lt;(K49*(1-Dash!$B$7)), K49*(1-Dash!$B$7), K50)))</f>
        <v>26.400000000000002</v>
      </c>
      <c r="L52" s="544">
        <f>IF(OR(L49=0, L49=""), L50, IF(L50&gt;(L49*(1+Dash!$B$6)), L49*(1+Dash!$B$6), IF(L50&lt;(L49*(1-Dash!$B$7)), L49*(1-Dash!$B$7), L50)))</f>
        <v>33</v>
      </c>
      <c r="M52" s="544">
        <f>IF(OR(M49=0, M49=""), M50, IF(M50&gt;(M49*(1+Dash!$B$6)), M49*(1+Dash!$B$6), IF(M50&lt;(M49*(1-Dash!$B$7)), M49*(1-Dash!$B$7), M50)))</f>
        <v>0</v>
      </c>
      <c r="N52" s="544">
        <f>IF(OR(N49=0, N49=""), N50, IF(N50&gt;(N49*(1+Dash!$B$6)), N49*(1+Dash!$B$6), IF(N50&lt;(N49*(1-Dash!$B$7)), N49*(1-Dash!$B$7), N50)))</f>
        <v>198</v>
      </c>
      <c r="O52" s="544">
        <f>IF(OR(O49=0, O49=""), O50, IF(O50&gt;(O49*(1+Dash!$B$6)), O49*(1+Dash!$B$6), IF(O50&lt;(O49*(1-Dash!$B$7)), O49*(1-Dash!$B$7), O50)))</f>
        <v>5</v>
      </c>
      <c r="P52" s="544">
        <f>IF(OR(P49=0, P49=""), P50, IF(P50&gt;(P49*(1+Dash!$B$6)), P49*(1+Dash!$B$6), IF(P50&lt;(P49*(1-Dash!$B$7)), P49*(1-Dash!$B$7), P50)))</f>
        <v>193</v>
      </c>
      <c r="Q52" s="544">
        <f>IF(OR(Q49=0, Q49=""), Q50, IF(Q50&gt;(Q49*(1+Dash!$B$6)), Q49*(1+Dash!$B$6), IF(Q50&lt;(Q49*(1-Dash!$B$7)), Q49*(1-Dash!$B$7), Q50)))</f>
        <v>1505</v>
      </c>
      <c r="R52" s="544">
        <f>IF(OR(R49=0, R49=""), R50, IF(R50&gt;(R49*(1+Dash!$B$6)), R49*(1+Dash!$B$6), IF(R50&lt;(R49*(1-Dash!$B$7)), R49*(1-Dash!$B$7), R50)))</f>
        <v>472.15</v>
      </c>
      <c r="S52" s="544">
        <f>IF(OR(S49=0, S49=""), S50, IF(S50&gt;(S49*(1+Dash!$B$6)), S49*(1+Dash!$B$6), IF(S50&lt;(S49*(1-Dash!$B$7)), S49*(1-Dash!$B$7), S50)))</f>
        <v>390.45</v>
      </c>
      <c r="T52" s="544">
        <f>IF(OR(T49=0, T49=""), T50, IF(T50&gt;(T49*(1+Dash!$B$6)), T49*(1+Dash!$B$6), IF(T50&lt;(T49*(1-Dash!$B$7)), T49*(1-Dash!$B$7), T50)))</f>
        <v>888</v>
      </c>
      <c r="U52" s="544">
        <f>IF(OR(U49=0, U49=""), U50, IF(U50&gt;(U49*(1+Dash!$B$6)), U49*(1+Dash!$B$6), IF(U50&lt;(U49*(1-Dash!$B$7)), U49*(1-Dash!$B$7), U50)))</f>
        <v>575.69999999999993</v>
      </c>
      <c r="V52" s="544">
        <f>IF(OR(V49=0, V49=""), V50, IF(V50&gt;(V49*(1+Dash!$B$6)), V49*(1+Dash!$B$6), IF(V50&lt;(V49*(1-Dash!$B$7)), V49*(1-Dash!$B$7), V50)))</f>
        <v>236.54999999999998</v>
      </c>
      <c r="W52" s="544">
        <f>IF(OR(W49=0, W49=""), W50, IF(W50&gt;(W49*(1+Dash!$B$6)), W49*(1+Dash!$B$6), IF(W50&lt;(W49*(1-Dash!$B$7)), W49*(1-Dash!$B$7), W50)))</f>
        <v>119.69999999999999</v>
      </c>
      <c r="X52" s="544">
        <f>IF(OR(X49=0, X49=""), X50, IF(X50&gt;(X49*(1+Dash!$B$6)), X49*(1+Dash!$B$6), IF(X50&lt;(X49*(1-Dash!$B$7)), X49*(1-Dash!$B$7), X50)))</f>
        <v>248.89999999999998</v>
      </c>
      <c r="Y52" s="544">
        <f>IF(OR(Y49=0, Y49=""), Y50, IF(Y50&gt;(Y49*(1+Dash!$B$6)), Y49*(1+Dash!$B$6), IF(Y50&lt;(Y49*(1-Dash!$B$7)), Y49*(1-Dash!$B$7), Y50)))</f>
        <v>1047.2</v>
      </c>
      <c r="Z52" s="544">
        <f>IF(OR(Z49=0, Z49=""), Z50, IF(Z50&gt;(Z49*(1+Dash!$B$6)), Z49*(1+Dash!$B$6), IF(Z50&lt;(Z49*(1-Dash!$B$7)), Z49*(1-Dash!$B$7), Z50)))</f>
        <v>272.8</v>
      </c>
      <c r="AA52" s="544">
        <f>IF(OR(AA49=0, AA49=""), AA50, IF(AA50&gt;(AA49*(1+Dash!$B$6)), AA49*(1+Dash!$B$6), IF(AA50&lt;(AA49*(1-Dash!$B$7)), AA49*(1-Dash!$B$7), AA50)))</f>
        <v>293</v>
      </c>
      <c r="AB52" s="544">
        <f>IF(OR(AB49=0, AB49=""), AB50, IF(AB50&gt;(AB49*(1+Dash!$B$6)), AB49*(1+Dash!$B$6), IF(AB50&lt;(AB49*(1-Dash!$B$7)), AB49*(1-Dash!$B$7), AB50)))</f>
        <v>665.5</v>
      </c>
      <c r="AC52" s="544">
        <f>IF(OR(AC49=0, AC49=""), AC50, IF(AC50&gt;(AC49*(1+Dash!$B$6)), AC49*(1+Dash!$B$6), IF(AC50&lt;(AC49*(1-Dash!$B$7)), AC49*(1-Dash!$B$7), AC50)))</f>
        <v>1653</v>
      </c>
      <c r="AD52" s="544">
        <f>IF(OR(AD49=0, AD49=""), AD50, IF(AD50&gt;(AD49*(1+Dash!$B$6)), AD49*(1+Dash!$B$6), IF(AD50&lt;(AD49*(1-Dash!$B$7)), AD49*(1-Dash!$B$7), AD50)))</f>
        <v>580.44999999999993</v>
      </c>
      <c r="AE52" s="544">
        <f>IF(OR(AE49=0, AE49=""), AE50, IF(AE50&gt;(AE49*(1+Dash!$B$6)), AE49*(1+Dash!$B$6), IF(AE50&lt;(AE49*(1-Dash!$B$7)), AE49*(1-Dash!$B$7), AE50)))</f>
        <v>492</v>
      </c>
      <c r="AF52" s="544">
        <f>IF(OR(AF49=0, AF49=""), AF50, IF(AF50&gt;(AF49*(1+Dash!$B$6)), AF49*(1+Dash!$B$6), IF(AF50&lt;(AF49*(1-Dash!$B$7)), AF49*(1-Dash!$B$7), AF50)))</f>
        <v>1025</v>
      </c>
      <c r="AG52" s="544">
        <f>IF(OR(AG49=0, AG49=""), AG50, IF(AG50&gt;(AG49*(1+Dash!$B$6)), AG49*(1+Dash!$B$6), IF(AG50&lt;(AG49*(1-Dash!$B$7)), AG49*(1-Dash!$B$7), AG50)))</f>
        <v>913.9</v>
      </c>
      <c r="AH52" s="544">
        <f>IF(OR(AH49=0, AH49=""), AH50, IF(AH50&gt;(AH49*(1+Dash!$B$6)), AH49*(1+Dash!$B$6), IF(AH50&lt;(AH49*(1-Dash!$B$7)), AH49*(1-Dash!$B$7), AH50)))</f>
        <v>339.15</v>
      </c>
      <c r="AI52" s="544">
        <f>IF(OR(AI49=0, AI49=""), AI50, IF(AI50&gt;(AI49*(1+Dash!$B$6)), AI49*(1+Dash!$B$6), IF(AI50&lt;(AI49*(1-Dash!$B$7)), AI49*(1-Dash!$B$7), AI50)))</f>
        <v>213</v>
      </c>
      <c r="AJ52" s="544">
        <f>IF(OR(AJ49=0, AJ49=""), AJ50, IF(AJ50&gt;(AJ49*(1+Dash!$B$6)), AJ49*(1+Dash!$B$6), IF(AJ50&lt;(AJ49*(1-Dash!$B$7)), AJ49*(1-Dash!$B$7), AJ50)))</f>
        <v>517.75</v>
      </c>
      <c r="AK52" s="544">
        <f>IF(OR(AK49=0, AK49=""), AK50, IF(AK50&gt;(AK49*(1+Dash!$B$6)), AK49*(1+Dash!$B$6), IF(AK50&lt;(AK49*(1-Dash!$B$7)), AK49*(1-Dash!$B$7), AK50)))</f>
        <v>755.7</v>
      </c>
      <c r="AL52" s="544">
        <f>IF(OR(AL49=0, AL49=""), AL50, IF(AL50&gt;(AL49*(1+Dash!$B$6)), AL49*(1+Dash!$B$6), IF(AL50&lt;(AL49*(1-Dash!$B$7)), AL49*(1-Dash!$B$7), AL50)))</f>
        <v>279.40000000000003</v>
      </c>
      <c r="AM52" s="544">
        <f>IF(OR(AM49=0, AM49=""), AM50, IF(AM50&gt;(AM49*(1+Dash!$B$6)), AM49*(1+Dash!$B$6), IF(AM50&lt;(AM49*(1-Dash!$B$7)), AM49*(1-Dash!$B$7), AM50)))</f>
        <v>279</v>
      </c>
      <c r="AN52" s="544">
        <f>IF(OR(AN49=0, AN49=""), AN50, IF(AN50&gt;(AN49*(1+Dash!$B$6)), AN49*(1+Dash!$B$6), IF(AN50&lt;(AN49*(1-Dash!$B$7)), AN49*(1-Dash!$B$7), AN50)))</f>
        <v>451.00000000000006</v>
      </c>
      <c r="AO52" s="544">
        <f>IF(OR(AO49=0, AO49=""), AO50, IF(AO50&gt;(AO49*(1+Dash!$B$6)), AO49*(1+Dash!$B$6), IF(AO50&lt;(AO49*(1-Dash!$B$7)), AO49*(1-Dash!$B$7), AO50)))</f>
        <v>120</v>
      </c>
      <c r="AP52" s="544">
        <f>IF(OR(AP49=0, AP49=""), AP50, IF(AP50&gt;(AP49*(1+Dash!$B$6)), AP49*(1+Dash!$B$6), IF(AP50&lt;(AP49*(1-Dash!$B$7)), AP49*(1-Dash!$B$7), AP50)))</f>
        <v>6</v>
      </c>
      <c r="AQ52" s="544">
        <f>IF(OR(AQ49=0, AQ49=""), AQ50, IF(AQ50&gt;(AQ49*(1+Dash!$B$6)), AQ49*(1+Dash!$B$6), IF(AQ50&lt;(AQ49*(1-Dash!$B$7)), AQ49*(1-Dash!$B$7), AQ50)))</f>
        <v>19</v>
      </c>
      <c r="AR52" s="544">
        <f>IF(OR(AR49=0, AR49=""), AR50, IF(AR50&gt;(AR49*(1+Dash!$B$6)), AR49*(1+Dash!$B$6), IF(AR50&lt;(AR49*(1-Dash!$B$7)), AR49*(1-Dash!$B$7), AR50)))</f>
        <v>107.80000000000001</v>
      </c>
      <c r="AS52" s="544">
        <f>IF(OR(AS49=0, AS49=""), AS50, IF(AS50&gt;(AS49*(1+Dash!$B$6)), AS49*(1+Dash!$B$6), IF(AS50&lt;(AS49*(1-Dash!$B$7)), AS49*(1-Dash!$B$7), AS50)))</f>
        <v>21</v>
      </c>
      <c r="AT52" s="544">
        <f>IF(OR(AT49=0, AT49=""), AT50, IF(AT50&gt;(AT49*(1+Dash!$B$6)), AT49*(1+Dash!$B$6), IF(AT50&lt;(AT49*(1-Dash!$B$7)), AT49*(1-Dash!$B$7), AT50)))</f>
        <v>1.9</v>
      </c>
      <c r="AU52" s="544">
        <f>IF(OR(AU49=0, AU49=""), AU50, IF(AU50&gt;(AU49*(1+Dash!$B$6)), AU49*(1+Dash!$B$6), IF(AU50&lt;(AU49*(1-Dash!$B$7)), AU49*(1-Dash!$B$7), AU50)))</f>
        <v>3.8</v>
      </c>
      <c r="AV52" s="544">
        <f>IF(OR(AV49=0, AV49=""), AV50, IF(AV50&gt;(AV49*(1+Dash!$B$6)), AV49*(1+Dash!$B$6), IF(AV50&lt;(AV49*(1-Dash!$B$7)), AV49*(1-Dash!$B$7), AV50)))</f>
        <v>18</v>
      </c>
      <c r="AW52" s="544">
        <f>IF(OR(AW49=0, AW49=""), AW50, IF(AW50&gt;(AW49*(1+Dash!$B$6)), AW49*(1+Dash!$B$6), IF(AW50&lt;(AW49*(1-Dash!$B$7)), AW49*(1-Dash!$B$7), AW50)))</f>
        <v>99</v>
      </c>
      <c r="AX52" s="544">
        <f>IF(OR(AX49=0, AX49=""), AX50, IF(AX50&gt;(AX49*(1+Dash!$B$6)), AX49*(1+Dash!$B$6), IF(AX50&lt;(AX49*(1-Dash!$B$7)), AX49*(1-Dash!$B$7), AX50)))</f>
        <v>4.4000000000000004</v>
      </c>
      <c r="AY52" s="544">
        <f>IF(OR(AY49=0, AY49=""), AY50, IF(AY50&gt;(AY49*(1+Dash!$B$6)), AY49*(1+Dash!$B$6), IF(AY50&lt;(AY49*(1-Dash!$B$7)), AY49*(1-Dash!$B$7), AY50)))</f>
        <v>15.2</v>
      </c>
      <c r="AZ52" s="544">
        <f>IF(OR(AZ49=0, AZ49=""), AZ50, IF(AZ50&gt;(AZ49*(1+Dash!$B$6)), AZ49*(1+Dash!$B$6), IF(AZ50&lt;(AZ49*(1-Dash!$B$7)), AZ49*(1-Dash!$B$7), AZ50)))</f>
        <v>89.100000000000009</v>
      </c>
      <c r="BA52" s="544">
        <f>IF(OR(BA49=0, BA49=""), BA50, IF(BA50&gt;(BA49*(1+Dash!$B$6)), BA49*(1+Dash!$B$6), IF(BA50&lt;(BA49*(1-Dash!$B$7)), BA49*(1-Dash!$B$7), BA50)))</f>
        <v>4941</v>
      </c>
      <c r="BB52" s="544">
        <f>IF(OR(BB49=0, BB49=""), BB50, IF(BB50&gt;(BB49*(1+Dash!$B$6)), BB49*(1+Dash!$B$6), IF(BB50&lt;(BB49*(1-Dash!$B$7)), BB49*(1-Dash!$B$7), BB50)))</f>
        <v>1504.8</v>
      </c>
      <c r="BC52" s="544">
        <f>IF(OR(BC49=0, BC49=""), BC50, IF(BC50&gt;(BC49*(1+Dash!$B$6)), BC49*(1+Dash!$B$6), IF(BC50&lt;(BC49*(1-Dash!$B$7)), BC49*(1-Dash!$B$7), BC50)))</f>
        <v>1730</v>
      </c>
      <c r="BD52" s="544">
        <f>IF(OR(BD49=0, BD49=""), BD50, IF(BD50&gt;(BD49*(1+Dash!$B$6)), BD49*(1+Dash!$B$6), IF(BD50&lt;(BD49*(1-Dash!$B$7)), BD49*(1-Dash!$B$7), BD50)))</f>
        <v>1854.6000000000001</v>
      </c>
      <c r="BE52" s="544">
        <f>IF(OR(BE49=0, BE49=""), BE50, IF(BE50&gt;(BE49*(1+Dash!$B$6)), BE49*(1+Dash!$B$6), IF(BE50&lt;(BE49*(1-Dash!$B$7)), BE49*(1-Dash!$B$7), BE50)))</f>
        <v>3781.95</v>
      </c>
      <c r="BF52" s="544">
        <f>IF(OR(BF49=0, BF49=""), BF50, IF(BF50&gt;(BF49*(1+Dash!$B$6)), BF49*(1+Dash!$B$6), IF(BF50&lt;(BF49*(1-Dash!$B$7)), BF49*(1-Dash!$B$7), BF50)))</f>
        <v>1345.2</v>
      </c>
      <c r="BG52" s="544">
        <f>IF(OR(BG49=0, BG49=""), BG50, IF(BG50&gt;(BG49*(1+Dash!$B$6)), BG49*(1+Dash!$B$6), IF(BG50&lt;(BG49*(1-Dash!$B$7)), BG49*(1-Dash!$B$7), BG50)))</f>
        <v>1243</v>
      </c>
      <c r="BH52" s="544">
        <f>IF(OR(BH49=0, BH49=""), BH50, IF(BH50&gt;(BH49*(1+Dash!$B$6)), BH49*(1+Dash!$B$6), IF(BH50&lt;(BH49*(1-Dash!$B$7)), BH49*(1-Dash!$B$7), BH50)))</f>
        <v>1160</v>
      </c>
      <c r="BI52" s="544">
        <f>IF(OR(BI49=0, BI49=""), BI50, IF(BI50&gt;(BI49*(1+Dash!$B$6)), BI49*(1+Dash!$B$6), IF(BI50&lt;(BI49*(1-Dash!$B$7)), BI49*(1-Dash!$B$7), BI50)))</f>
        <v>1056</v>
      </c>
      <c r="BJ52" s="544">
        <f>IF(OR(BJ49=0, BJ49=""), BJ50, IF(BJ50&gt;(BJ49*(1+Dash!$B$6)), BJ49*(1+Dash!$B$6), IF(BJ50&lt;(BJ49*(1-Dash!$B$7)), BJ49*(1-Dash!$B$7), BJ50)))</f>
        <v>184.8</v>
      </c>
      <c r="BK52" s="544">
        <f>IF(OR(BK49=0, BK49=""), BK50, IF(BK50&gt;(BK49*(1+Dash!$B$6)), BK49*(1+Dash!$B$6), IF(BK50&lt;(BK49*(1-Dash!$B$7)), BK49*(1-Dash!$B$7), BK50)))</f>
        <v>445.50000000000006</v>
      </c>
      <c r="BL52" s="544">
        <f>IF(OR(BL49=0, BL49=""), BL50, IF(BL50&gt;(BL49*(1+Dash!$B$6)), BL49*(1+Dash!$B$6), IF(BL50&lt;(BL49*(1-Dash!$B$7)), BL49*(1-Dash!$B$7), BL50)))</f>
        <v>652.30000000000007</v>
      </c>
      <c r="BM52" s="544">
        <f>IF(OR(BM49=0, BM49=""), BM50, IF(BM50&gt;(BM49*(1+Dash!$B$6)), BM49*(1+Dash!$B$6), IF(BM50&lt;(BM49*(1-Dash!$B$7)), BM49*(1-Dash!$B$7), BM50)))</f>
        <v>90</v>
      </c>
      <c r="BN52" s="544">
        <f>IF(OR(BN49=0, BN49=""), BN50, IF(BN50&gt;(BN49*(1+Dash!$B$6)), BN49*(1+Dash!$B$6), IF(BN50&lt;(BN49*(1-Dash!$B$7)), BN49*(1-Dash!$B$7), BN50)))</f>
        <v>2</v>
      </c>
      <c r="BO52" s="544">
        <f>IF(OR(BO49=0, BO49=""), BO50, IF(BO50&gt;(BO49*(1+Dash!$B$6)), BO49*(1+Dash!$B$6), IF(BO50&lt;(BO49*(1-Dash!$B$7)), BO49*(1-Dash!$B$7), BO50)))</f>
        <v>35</v>
      </c>
      <c r="BP52" s="544">
        <f>IF(OR(BP49=0, BP49=""), BP50, IF(BP50&gt;(BP49*(1+Dash!$B$6)), BP49*(1+Dash!$B$6), IF(BP50&lt;(BP49*(1-Dash!$B$7)), BP49*(1-Dash!$B$7), BP50)))</f>
        <v>70.400000000000006</v>
      </c>
      <c r="BQ52" s="544">
        <f>IF(OR(BQ49=0, BQ49=""), BQ50, IF(BQ50&gt;(BQ49*(1+Dash!$B$6)), BQ49*(1+Dash!$B$6), IF(BQ50&lt;(BQ49*(1-Dash!$B$7)), BQ49*(1-Dash!$B$7), BQ50)))</f>
        <v>2.8499999999999996</v>
      </c>
      <c r="BR52" s="544">
        <f>IF(OR(BR49=0, BR49=""), BR50, IF(BR50&gt;(BR49*(1+Dash!$B$6)), BR49*(1+Dash!$B$6), IF(BR50&lt;(BR49*(1-Dash!$B$7)), BR49*(1-Dash!$B$7), BR50)))</f>
        <v>0</v>
      </c>
      <c r="BS52" s="544">
        <f>IF(OR(BS49=0, BS49=""), BS50, IF(BS50&gt;(BS49*(1+Dash!$B$6)), BS49*(1+Dash!$B$6), IF(BS50&lt;(BS49*(1-Dash!$B$7)), BS49*(1-Dash!$B$7), BS50)))</f>
        <v>1.9</v>
      </c>
      <c r="BT52" s="544">
        <f>IF(OR(BT49=0, BT49=""), BT50, IF(BT50&gt;(BT49*(1+Dash!$B$6)), BT49*(1+Dash!$B$6), IF(BT50&lt;(BT49*(1-Dash!$B$7)), BT49*(1-Dash!$B$7), BT50)))</f>
        <v>2.8499999999999996</v>
      </c>
      <c r="BU52" s="544">
        <f>IF(OR(BU49=0, BU49=""), BU50, IF(BU50&gt;(BU49*(1+Dash!$B$6)), BU49*(1+Dash!$B$6), IF(BU50&lt;(BU49*(1-Dash!$B$7)), BU49*(1-Dash!$B$7), BU50)))</f>
        <v>90</v>
      </c>
      <c r="BV52" s="544">
        <f>IF(OR(BV49=0, BV49=""), BV50, IF(BV50&gt;(BV49*(1+Dash!$B$6)), BV49*(1+Dash!$B$6), IF(BV50&lt;(BV49*(1-Dash!$B$7)), BV49*(1-Dash!$B$7), BV50)))</f>
        <v>2</v>
      </c>
      <c r="BW52" s="544">
        <f>IF(OR(BW49=0, BW49=""), BW50, IF(BW50&gt;(BW49*(1+Dash!$B$6)), BW49*(1+Dash!$B$6), IF(BW50&lt;(BW49*(1-Dash!$B$7)), BW49*(1-Dash!$B$7), BW50)))</f>
        <v>35</v>
      </c>
      <c r="BX52" s="544">
        <f>IF(OR(BX49=0, BX49=""), BX50, IF(BX50&gt;(BX49*(1+Dash!$B$6)), BX49*(1+Dash!$B$6), IF(BX50&lt;(BX49*(1-Dash!$B$7)), BX49*(1-Dash!$B$7), BX50)))</f>
        <v>67.100000000000009</v>
      </c>
      <c r="BY52" s="544">
        <f>IF(OR(BY49=0, BY49=""), BY50, IF(BY50&gt;(BY49*(1+Dash!$B$6)), BY49*(1+Dash!$B$6), IF(BY50&lt;(BY49*(1-Dash!$B$7)), BY49*(1-Dash!$B$7), BY50)))</f>
        <v>60</v>
      </c>
      <c r="BZ52" s="544">
        <f>IF(OR(BZ49=0, BZ49=""), BZ50, IF(BZ50&gt;(BZ49*(1+Dash!$B$6)), BZ49*(1+Dash!$B$6), IF(BZ50&lt;(BZ49*(1-Dash!$B$7)), BZ49*(1-Dash!$B$7), BZ50)))</f>
        <v>233</v>
      </c>
      <c r="CA52" s="544">
        <f>IF(OR(CA49=0, CA49=""), CA50, IF(CA50&gt;(CA49*(1+Dash!$B$6)), CA49*(1+Dash!$B$6), IF(CA50&lt;(CA49*(1-Dash!$B$7)), CA49*(1-Dash!$B$7), CA50)))</f>
        <v>0</v>
      </c>
    </row>
    <row r="53" spans="1:79">
      <c r="A53" t="s">
        <v>57</v>
      </c>
      <c r="B53" t="s">
        <v>1909</v>
      </c>
      <c r="C53">
        <v>2018</v>
      </c>
      <c r="D53" t="s">
        <v>1934</v>
      </c>
      <c r="E53" s="450">
        <v>430</v>
      </c>
      <c r="F53" s="450">
        <v>4080</v>
      </c>
      <c r="G53" s="450">
        <v>664</v>
      </c>
      <c r="H53" s="450">
        <v>799</v>
      </c>
      <c r="I53" s="450">
        <v>145</v>
      </c>
      <c r="J53" s="450">
        <v>1102</v>
      </c>
      <c r="K53" s="450">
        <v>5</v>
      </c>
      <c r="L53" s="450">
        <v>206</v>
      </c>
      <c r="M53" s="450">
        <v>0</v>
      </c>
      <c r="N53" s="450">
        <v>0</v>
      </c>
      <c r="O53" s="450">
        <v>0</v>
      </c>
      <c r="P53" s="450">
        <v>0</v>
      </c>
      <c r="Q53" s="450">
        <v>0</v>
      </c>
      <c r="R53" s="450">
        <v>0</v>
      </c>
      <c r="S53" s="450">
        <v>0</v>
      </c>
      <c r="T53" s="450">
        <v>0</v>
      </c>
      <c r="U53" s="450">
        <v>0</v>
      </c>
      <c r="V53" s="450">
        <v>0</v>
      </c>
      <c r="W53" s="450">
        <v>0</v>
      </c>
      <c r="X53" s="450">
        <v>0</v>
      </c>
      <c r="Y53" s="450">
        <v>0</v>
      </c>
      <c r="Z53" s="450">
        <v>0</v>
      </c>
      <c r="AA53" s="450">
        <v>0</v>
      </c>
      <c r="AB53" s="450">
        <v>0</v>
      </c>
      <c r="AC53" s="450">
        <v>293</v>
      </c>
      <c r="AD53" s="450">
        <v>83</v>
      </c>
      <c r="AE53" s="450">
        <v>100</v>
      </c>
      <c r="AF53" s="450">
        <v>139</v>
      </c>
      <c r="AG53" s="450">
        <v>160</v>
      </c>
      <c r="AH53" s="450">
        <v>53</v>
      </c>
      <c r="AI53" s="450">
        <v>40</v>
      </c>
      <c r="AJ53" s="450">
        <v>69</v>
      </c>
      <c r="AK53" s="450">
        <v>133</v>
      </c>
      <c r="AL53" s="450">
        <v>30</v>
      </c>
      <c r="AM53" s="450">
        <v>60</v>
      </c>
      <c r="AN53" s="450">
        <v>70</v>
      </c>
      <c r="AO53" s="450">
        <v>1</v>
      </c>
      <c r="AP53" s="450">
        <v>0</v>
      </c>
      <c r="AQ53" s="450">
        <v>0</v>
      </c>
      <c r="AR53" s="450">
        <v>1</v>
      </c>
      <c r="AS53" s="450">
        <v>1</v>
      </c>
      <c r="AT53" s="450">
        <v>0</v>
      </c>
      <c r="AU53" s="450">
        <v>0</v>
      </c>
      <c r="AV53" s="450">
        <v>1</v>
      </c>
      <c r="AW53" s="450">
        <v>0</v>
      </c>
      <c r="AX53" s="450">
        <v>0</v>
      </c>
      <c r="AY53" s="450">
        <v>0</v>
      </c>
      <c r="AZ53" s="450">
        <v>0</v>
      </c>
      <c r="BA53" s="450">
        <v>1998</v>
      </c>
      <c r="BB53" s="450">
        <v>296</v>
      </c>
      <c r="BC53" s="450">
        <v>586</v>
      </c>
      <c r="BD53" s="450">
        <v>260</v>
      </c>
      <c r="BE53" s="450">
        <v>1530</v>
      </c>
      <c r="BF53" s="450">
        <v>247</v>
      </c>
      <c r="BG53" s="450">
        <v>444</v>
      </c>
      <c r="BH53" s="450">
        <v>153</v>
      </c>
      <c r="BI53" s="450">
        <v>468</v>
      </c>
      <c r="BJ53" s="450">
        <v>49</v>
      </c>
      <c r="BK53" s="450">
        <v>142</v>
      </c>
      <c r="BL53" s="450">
        <v>107</v>
      </c>
      <c r="BM53" s="450">
        <v>0</v>
      </c>
      <c r="BN53" s="450">
        <v>0</v>
      </c>
      <c r="BO53" s="450">
        <v>0</v>
      </c>
      <c r="BP53" s="450">
        <v>0</v>
      </c>
      <c r="BQ53" s="450">
        <v>0</v>
      </c>
      <c r="BR53" s="450">
        <v>0</v>
      </c>
      <c r="BS53" s="450">
        <v>0</v>
      </c>
      <c r="BT53" s="450">
        <v>0</v>
      </c>
      <c r="BU53" s="450">
        <v>0</v>
      </c>
      <c r="BV53" s="450">
        <v>0</v>
      </c>
      <c r="BW53" s="450">
        <v>0</v>
      </c>
      <c r="BX53" s="450">
        <v>0</v>
      </c>
      <c r="BY53" s="450">
        <v>17</v>
      </c>
      <c r="BZ53" s="450">
        <v>56</v>
      </c>
      <c r="CA53" s="450">
        <v>0</v>
      </c>
    </row>
    <row r="54" spans="1:79">
      <c r="A54" s="543" t="s">
        <v>57</v>
      </c>
      <c r="B54" s="543" t="s">
        <v>1909</v>
      </c>
      <c r="C54" s="543">
        <v>2019</v>
      </c>
      <c r="D54" s="543" t="s">
        <v>1934</v>
      </c>
      <c r="E54" s="544">
        <v>434</v>
      </c>
      <c r="F54" s="544">
        <v>3527</v>
      </c>
      <c r="G54" s="544">
        <v>705</v>
      </c>
      <c r="H54" s="544">
        <v>745</v>
      </c>
      <c r="I54" s="544">
        <v>161</v>
      </c>
      <c r="J54" s="544">
        <v>1077</v>
      </c>
      <c r="K54" s="544">
        <v>14</v>
      </c>
      <c r="L54" s="544">
        <v>173</v>
      </c>
      <c r="M54" s="544">
        <v>2</v>
      </c>
      <c r="N54" s="544">
        <v>0</v>
      </c>
      <c r="O54" s="544">
        <v>0</v>
      </c>
      <c r="P54" s="544">
        <v>0</v>
      </c>
      <c r="Q54" s="544">
        <v>0</v>
      </c>
      <c r="R54" s="544">
        <v>0</v>
      </c>
      <c r="S54" s="544">
        <v>0</v>
      </c>
      <c r="T54" s="544">
        <v>0</v>
      </c>
      <c r="U54" s="544">
        <v>0</v>
      </c>
      <c r="V54" s="544">
        <v>0</v>
      </c>
      <c r="W54" s="544">
        <v>0</v>
      </c>
      <c r="X54" s="544">
        <v>0</v>
      </c>
      <c r="Y54" s="544">
        <v>0</v>
      </c>
      <c r="Z54" s="544">
        <v>0</v>
      </c>
      <c r="AA54" s="544">
        <v>0</v>
      </c>
      <c r="AB54" s="544">
        <v>0</v>
      </c>
      <c r="AC54" s="544">
        <v>283</v>
      </c>
      <c r="AD54" s="544">
        <v>128</v>
      </c>
      <c r="AE54" s="544">
        <v>109</v>
      </c>
      <c r="AF54" s="544">
        <v>178</v>
      </c>
      <c r="AG54" s="544">
        <v>140</v>
      </c>
      <c r="AH54" s="544">
        <v>71</v>
      </c>
      <c r="AI54" s="544">
        <v>28</v>
      </c>
      <c r="AJ54" s="544">
        <v>86</v>
      </c>
      <c r="AK54" s="544">
        <v>143</v>
      </c>
      <c r="AL54" s="544">
        <v>57</v>
      </c>
      <c r="AM54" s="544">
        <v>81</v>
      </c>
      <c r="AN54" s="544">
        <v>92</v>
      </c>
      <c r="AO54" s="544">
        <v>0</v>
      </c>
      <c r="AP54" s="544">
        <v>0</v>
      </c>
      <c r="AQ54" s="544">
        <v>0</v>
      </c>
      <c r="AR54" s="544">
        <v>0</v>
      </c>
      <c r="AS54" s="544">
        <v>0</v>
      </c>
      <c r="AT54" s="544">
        <v>0</v>
      </c>
      <c r="AU54" s="544">
        <v>0</v>
      </c>
      <c r="AV54" s="544">
        <v>0</v>
      </c>
      <c r="AW54" s="544">
        <v>0</v>
      </c>
      <c r="AX54" s="544">
        <v>0</v>
      </c>
      <c r="AY54" s="544">
        <v>0</v>
      </c>
      <c r="AZ54" s="544">
        <v>0</v>
      </c>
      <c r="BA54" s="544">
        <v>1405</v>
      </c>
      <c r="BB54" s="544">
        <v>252</v>
      </c>
      <c r="BC54" s="544">
        <v>492</v>
      </c>
      <c r="BD54" s="544">
        <v>219</v>
      </c>
      <c r="BE54" s="544">
        <v>1046</v>
      </c>
      <c r="BF54" s="544">
        <v>216</v>
      </c>
      <c r="BG54" s="544">
        <v>358</v>
      </c>
      <c r="BH54" s="544">
        <v>122</v>
      </c>
      <c r="BI54" s="544">
        <v>359</v>
      </c>
      <c r="BJ54" s="544">
        <v>36</v>
      </c>
      <c r="BK54" s="544">
        <v>134</v>
      </c>
      <c r="BL54" s="544">
        <v>97</v>
      </c>
      <c r="BM54" s="544">
        <v>0</v>
      </c>
      <c r="BN54" s="544">
        <v>0</v>
      </c>
      <c r="BO54" s="544">
        <v>0</v>
      </c>
      <c r="BP54" s="544">
        <v>0</v>
      </c>
      <c r="BQ54" s="544">
        <v>0</v>
      </c>
      <c r="BR54" s="544">
        <v>0</v>
      </c>
      <c r="BS54" s="544">
        <v>0</v>
      </c>
      <c r="BT54" s="544">
        <v>0</v>
      </c>
      <c r="BU54" s="544">
        <v>0</v>
      </c>
      <c r="BV54" s="544">
        <v>0</v>
      </c>
      <c r="BW54" s="544">
        <v>0</v>
      </c>
      <c r="BX54" s="544">
        <v>0</v>
      </c>
      <c r="BY54" s="544">
        <v>17</v>
      </c>
      <c r="BZ54" s="544">
        <v>42</v>
      </c>
      <c r="CA54" s="544">
        <v>0</v>
      </c>
    </row>
    <row r="55" spans="1:79">
      <c r="A55" t="s">
        <v>57</v>
      </c>
      <c r="B55" t="s">
        <v>1909</v>
      </c>
      <c r="C55">
        <v>2020</v>
      </c>
      <c r="D55" t="s">
        <v>1934</v>
      </c>
      <c r="E55" s="450">
        <v>460</v>
      </c>
      <c r="F55" s="450">
        <v>3700</v>
      </c>
      <c r="G55" s="450">
        <v>738</v>
      </c>
      <c r="H55" s="450">
        <v>817</v>
      </c>
      <c r="I55" s="450">
        <v>142</v>
      </c>
      <c r="J55" s="450">
        <v>1384</v>
      </c>
      <c r="K55" s="450">
        <v>23</v>
      </c>
      <c r="L55" s="450">
        <v>236</v>
      </c>
      <c r="M55" s="450">
        <v>2</v>
      </c>
      <c r="N55" s="450">
        <v>281</v>
      </c>
      <c r="O55" s="450">
        <v>4</v>
      </c>
      <c r="P55" s="450">
        <v>277</v>
      </c>
      <c r="Q55" s="450">
        <v>76</v>
      </c>
      <c r="R55" s="450">
        <v>0</v>
      </c>
      <c r="S55" s="450">
        <v>0</v>
      </c>
      <c r="T55" s="450">
        <v>0</v>
      </c>
      <c r="U55" s="450">
        <v>33</v>
      </c>
      <c r="V55" s="450">
        <v>0</v>
      </c>
      <c r="W55" s="450">
        <v>0</v>
      </c>
      <c r="X55" s="450">
        <v>0</v>
      </c>
      <c r="Y55" s="450">
        <v>43</v>
      </c>
      <c r="Z55" s="450">
        <v>0</v>
      </c>
      <c r="AA55" s="450">
        <v>0</v>
      </c>
      <c r="AB55" s="450">
        <v>0</v>
      </c>
      <c r="AC55" s="450">
        <v>209</v>
      </c>
      <c r="AD55" s="450">
        <v>47</v>
      </c>
      <c r="AE55" s="450">
        <v>94</v>
      </c>
      <c r="AF55" s="450">
        <v>100</v>
      </c>
      <c r="AG55" s="450">
        <v>99</v>
      </c>
      <c r="AH55" s="450">
        <v>22</v>
      </c>
      <c r="AI55" s="450">
        <v>34</v>
      </c>
      <c r="AJ55" s="450">
        <v>41</v>
      </c>
      <c r="AK55" s="450">
        <v>110</v>
      </c>
      <c r="AL55" s="450">
        <v>25</v>
      </c>
      <c r="AM55" s="450">
        <v>60</v>
      </c>
      <c r="AN55" s="450">
        <v>59</v>
      </c>
      <c r="AO55" s="450">
        <v>0</v>
      </c>
      <c r="AP55" s="450">
        <v>0</v>
      </c>
      <c r="AQ55" s="450">
        <v>0</v>
      </c>
      <c r="AR55" s="450">
        <v>0</v>
      </c>
      <c r="AS55" s="450">
        <v>0</v>
      </c>
      <c r="AT55" s="450">
        <v>0</v>
      </c>
      <c r="AU55" s="450">
        <v>0</v>
      </c>
      <c r="AV55" s="450">
        <v>0</v>
      </c>
      <c r="AW55" s="450">
        <v>0</v>
      </c>
      <c r="AX55" s="450">
        <v>0</v>
      </c>
      <c r="AY55" s="450">
        <v>0</v>
      </c>
      <c r="AZ55" s="450">
        <v>0</v>
      </c>
      <c r="BA55" s="450">
        <v>2326</v>
      </c>
      <c r="BB55" s="450">
        <v>470</v>
      </c>
      <c r="BC55" s="450">
        <v>641</v>
      </c>
      <c r="BD55" s="450">
        <v>229</v>
      </c>
      <c r="BE55" s="450">
        <v>2024</v>
      </c>
      <c r="BF55" s="450">
        <v>426</v>
      </c>
      <c r="BG55" s="450">
        <v>529</v>
      </c>
      <c r="BH55" s="450">
        <v>117</v>
      </c>
      <c r="BI55" s="450">
        <v>302</v>
      </c>
      <c r="BJ55" s="450">
        <v>44</v>
      </c>
      <c r="BK55" s="450">
        <v>112</v>
      </c>
      <c r="BL55" s="450">
        <v>112</v>
      </c>
      <c r="BM55" s="450">
        <v>0</v>
      </c>
      <c r="BN55" s="450">
        <v>0</v>
      </c>
      <c r="BO55" s="450">
        <v>0</v>
      </c>
      <c r="BP55" s="450">
        <v>0</v>
      </c>
      <c r="BQ55" s="450">
        <v>0</v>
      </c>
      <c r="BR55" s="450">
        <v>0</v>
      </c>
      <c r="BS55" s="450">
        <v>0</v>
      </c>
      <c r="BT55" s="450">
        <v>0</v>
      </c>
      <c r="BU55" s="450">
        <v>0</v>
      </c>
      <c r="BV55" s="450">
        <v>0</v>
      </c>
      <c r="BW55" s="450">
        <v>0</v>
      </c>
      <c r="BX55" s="450">
        <v>0</v>
      </c>
      <c r="BY55" s="450">
        <v>16</v>
      </c>
      <c r="BZ55" s="450">
        <v>51</v>
      </c>
      <c r="CA55" s="450">
        <v>0</v>
      </c>
    </row>
    <row r="56" spans="1:79">
      <c r="A56" s="543" t="s">
        <v>57</v>
      </c>
      <c r="B56" s="543" t="s">
        <v>1909</v>
      </c>
      <c r="C56" s="543">
        <v>2021</v>
      </c>
      <c r="D56" s="543" t="s">
        <v>1934</v>
      </c>
      <c r="E56" s="544">
        <v>444</v>
      </c>
      <c r="F56" s="544">
        <v>3758</v>
      </c>
      <c r="G56" s="544">
        <v>776</v>
      </c>
      <c r="H56" s="544">
        <v>768</v>
      </c>
      <c r="I56" s="544">
        <v>147</v>
      </c>
      <c r="J56" s="544">
        <v>972</v>
      </c>
      <c r="K56" s="544">
        <v>2</v>
      </c>
      <c r="L56" s="544">
        <v>198</v>
      </c>
      <c r="M56" s="544">
        <v>0</v>
      </c>
      <c r="N56" s="544">
        <v>369</v>
      </c>
      <c r="O56" s="544">
        <v>9</v>
      </c>
      <c r="P56" s="544">
        <v>360</v>
      </c>
      <c r="Q56" s="544">
        <v>98</v>
      </c>
      <c r="R56" s="544">
        <v>0</v>
      </c>
      <c r="S56" s="544">
        <v>0</v>
      </c>
      <c r="T56" s="544">
        <v>0</v>
      </c>
      <c r="U56" s="544">
        <v>47</v>
      </c>
      <c r="V56" s="544">
        <v>0</v>
      </c>
      <c r="W56" s="544">
        <v>0</v>
      </c>
      <c r="X56" s="544">
        <v>0</v>
      </c>
      <c r="Y56" s="544">
        <v>51</v>
      </c>
      <c r="Z56" s="544">
        <v>0</v>
      </c>
      <c r="AA56" s="544">
        <v>0</v>
      </c>
      <c r="AB56" s="544">
        <v>0</v>
      </c>
      <c r="AC56" s="544">
        <v>202</v>
      </c>
      <c r="AD56" s="544">
        <v>86</v>
      </c>
      <c r="AE56" s="544">
        <v>78</v>
      </c>
      <c r="AF56" s="544">
        <v>101</v>
      </c>
      <c r="AG56" s="544">
        <v>107</v>
      </c>
      <c r="AH56" s="544">
        <v>60</v>
      </c>
      <c r="AI56" s="544">
        <v>33</v>
      </c>
      <c r="AJ56" s="544">
        <v>49</v>
      </c>
      <c r="AK56" s="544">
        <v>95</v>
      </c>
      <c r="AL56" s="544">
        <v>26</v>
      </c>
      <c r="AM56" s="544">
        <v>45</v>
      </c>
      <c r="AN56" s="544">
        <v>52</v>
      </c>
      <c r="AO56" s="544">
        <v>2</v>
      </c>
      <c r="AP56" s="544">
        <v>0</v>
      </c>
      <c r="AQ56" s="544">
        <v>1</v>
      </c>
      <c r="AR56" s="544">
        <v>1</v>
      </c>
      <c r="AS56" s="544">
        <v>2</v>
      </c>
      <c r="AT56" s="544">
        <v>0</v>
      </c>
      <c r="AU56" s="544">
        <v>1</v>
      </c>
      <c r="AV56" s="544">
        <v>1</v>
      </c>
      <c r="AW56" s="544">
        <v>0</v>
      </c>
      <c r="AX56" s="544">
        <v>0</v>
      </c>
      <c r="AY56" s="544">
        <v>0</v>
      </c>
      <c r="AZ56" s="544">
        <v>0</v>
      </c>
      <c r="BA56" s="544">
        <v>2280</v>
      </c>
      <c r="BB56" s="544">
        <v>494</v>
      </c>
      <c r="BC56" s="544">
        <v>638</v>
      </c>
      <c r="BD56" s="544">
        <v>254</v>
      </c>
      <c r="BE56" s="544">
        <v>1877</v>
      </c>
      <c r="BF56" s="544">
        <v>432</v>
      </c>
      <c r="BG56" s="544">
        <v>489</v>
      </c>
      <c r="BH56" s="544">
        <v>148</v>
      </c>
      <c r="BI56" s="544">
        <v>403</v>
      </c>
      <c r="BJ56" s="544">
        <v>62</v>
      </c>
      <c r="BK56" s="544">
        <v>149</v>
      </c>
      <c r="BL56" s="544">
        <v>106</v>
      </c>
      <c r="BM56" s="544">
        <v>0</v>
      </c>
      <c r="BN56" s="544">
        <v>0</v>
      </c>
      <c r="BO56" s="544">
        <v>0</v>
      </c>
      <c r="BP56" s="544">
        <v>0</v>
      </c>
      <c r="BQ56" s="544">
        <v>0</v>
      </c>
      <c r="BR56" s="544">
        <v>0</v>
      </c>
      <c r="BS56" s="544">
        <v>0</v>
      </c>
      <c r="BT56" s="544">
        <v>0</v>
      </c>
      <c r="BU56" s="544">
        <v>0</v>
      </c>
      <c r="BV56" s="544">
        <v>0</v>
      </c>
      <c r="BW56" s="544">
        <v>0</v>
      </c>
      <c r="BX56" s="544">
        <v>0</v>
      </c>
      <c r="BY56" s="544">
        <v>13</v>
      </c>
      <c r="BZ56" s="544">
        <v>54</v>
      </c>
      <c r="CA56" s="544">
        <v>0</v>
      </c>
    </row>
    <row r="57" spans="1:79">
      <c r="A57" t="s">
        <v>57</v>
      </c>
      <c r="B57" t="s">
        <v>1909</v>
      </c>
      <c r="C57">
        <v>2022</v>
      </c>
      <c r="D57" t="s">
        <v>1934</v>
      </c>
      <c r="E57" s="450">
        <v>396</v>
      </c>
      <c r="F57" s="450">
        <v>3537</v>
      </c>
      <c r="G57" s="450">
        <v>792</v>
      </c>
      <c r="H57" s="450">
        <v>730</v>
      </c>
      <c r="I57" s="450">
        <v>118</v>
      </c>
      <c r="J57" s="450">
        <v>817</v>
      </c>
      <c r="K57" s="450">
        <v>0</v>
      </c>
      <c r="L57" s="450">
        <v>126</v>
      </c>
      <c r="M57" s="450">
        <v>0</v>
      </c>
      <c r="N57" s="450">
        <v>324</v>
      </c>
      <c r="O57" s="450">
        <v>19</v>
      </c>
      <c r="P57" s="450">
        <v>305</v>
      </c>
      <c r="Q57" s="450">
        <v>116</v>
      </c>
      <c r="R57" s="450">
        <v>0</v>
      </c>
      <c r="S57" s="450">
        <v>0</v>
      </c>
      <c r="T57" s="450">
        <v>0</v>
      </c>
      <c r="U57" s="450">
        <v>51</v>
      </c>
      <c r="V57" s="450">
        <v>0</v>
      </c>
      <c r="W57" s="450">
        <v>0</v>
      </c>
      <c r="X57" s="450">
        <v>0</v>
      </c>
      <c r="Y57" s="450">
        <v>65</v>
      </c>
      <c r="Z57" s="450">
        <v>0</v>
      </c>
      <c r="AA57" s="450">
        <v>0</v>
      </c>
      <c r="AB57" s="450">
        <v>0</v>
      </c>
      <c r="AC57" s="450">
        <v>276</v>
      </c>
      <c r="AD57" s="450">
        <v>102</v>
      </c>
      <c r="AE57" s="450">
        <v>108</v>
      </c>
      <c r="AF57" s="450">
        <v>120</v>
      </c>
      <c r="AG57" s="450">
        <v>161</v>
      </c>
      <c r="AH57" s="450">
        <v>75</v>
      </c>
      <c r="AI57" s="450">
        <v>54</v>
      </c>
      <c r="AJ57" s="450">
        <v>59</v>
      </c>
      <c r="AK57" s="450">
        <v>115</v>
      </c>
      <c r="AL57" s="450">
        <v>27</v>
      </c>
      <c r="AM57" s="450">
        <v>54</v>
      </c>
      <c r="AN57" s="450">
        <v>61</v>
      </c>
      <c r="AO57" s="450">
        <v>0</v>
      </c>
      <c r="AP57" s="450">
        <v>0</v>
      </c>
      <c r="AQ57" s="450">
        <v>0</v>
      </c>
      <c r="AR57" s="450">
        <v>0</v>
      </c>
      <c r="AS57" s="450">
        <v>0</v>
      </c>
      <c r="AT57" s="450">
        <v>0</v>
      </c>
      <c r="AU57" s="450">
        <v>0</v>
      </c>
      <c r="AV57" s="450">
        <v>0</v>
      </c>
      <c r="AW57" s="450">
        <v>0</v>
      </c>
      <c r="AX57" s="450">
        <v>0</v>
      </c>
      <c r="AY57" s="450">
        <v>0</v>
      </c>
      <c r="AZ57" s="450">
        <v>0</v>
      </c>
      <c r="BA57" s="450">
        <v>1938</v>
      </c>
      <c r="BB57" s="450">
        <v>466</v>
      </c>
      <c r="BC57" s="450">
        <v>650</v>
      </c>
      <c r="BD57" s="450">
        <v>245</v>
      </c>
      <c r="BE57" s="450">
        <v>1554</v>
      </c>
      <c r="BF57" s="450">
        <v>401</v>
      </c>
      <c r="BG57" s="450">
        <v>504</v>
      </c>
      <c r="BH57" s="450">
        <v>142</v>
      </c>
      <c r="BI57" s="450">
        <v>384</v>
      </c>
      <c r="BJ57" s="450">
        <v>65</v>
      </c>
      <c r="BK57" s="450">
        <v>146</v>
      </c>
      <c r="BL57" s="450">
        <v>103</v>
      </c>
      <c r="BM57" s="450">
        <v>0</v>
      </c>
      <c r="BN57" s="450">
        <v>0</v>
      </c>
      <c r="BO57" s="450">
        <v>0</v>
      </c>
      <c r="BP57" s="450">
        <v>0</v>
      </c>
      <c r="BQ57" s="450">
        <v>0</v>
      </c>
      <c r="BR57" s="450">
        <v>0</v>
      </c>
      <c r="BS57" s="450">
        <v>0</v>
      </c>
      <c r="BT57" s="450">
        <v>0</v>
      </c>
      <c r="BU57" s="450">
        <v>0</v>
      </c>
      <c r="BV57" s="450">
        <v>0</v>
      </c>
      <c r="BW57" s="450">
        <v>0</v>
      </c>
      <c r="BX57" s="450">
        <v>0</v>
      </c>
      <c r="BY57" s="450">
        <v>22</v>
      </c>
      <c r="BZ57" s="450">
        <v>67</v>
      </c>
      <c r="CA57" s="450">
        <v>0</v>
      </c>
    </row>
    <row r="58" spans="1:79">
      <c r="A58" s="543" t="s">
        <v>57</v>
      </c>
      <c r="B58" s="543" t="s">
        <v>1909</v>
      </c>
      <c r="C58" s="543">
        <v>2023</v>
      </c>
      <c r="D58" s="543" t="s">
        <v>1934</v>
      </c>
      <c r="E58" s="544">
        <v>466</v>
      </c>
      <c r="F58" s="544">
        <v>3292</v>
      </c>
      <c r="G58" s="544">
        <v>782</v>
      </c>
      <c r="H58" s="544">
        <v>678</v>
      </c>
      <c r="I58" s="544">
        <v>130</v>
      </c>
      <c r="J58" s="544">
        <v>922</v>
      </c>
      <c r="K58" s="544">
        <v>3</v>
      </c>
      <c r="L58" s="544">
        <v>163</v>
      </c>
      <c r="M58" s="544">
        <v>0</v>
      </c>
      <c r="N58" s="544">
        <v>211</v>
      </c>
      <c r="O58" s="544">
        <v>4</v>
      </c>
      <c r="P58" s="544">
        <v>207</v>
      </c>
      <c r="Q58" s="544">
        <v>89</v>
      </c>
      <c r="R58" s="544">
        <v>37</v>
      </c>
      <c r="S58" s="544">
        <v>43</v>
      </c>
      <c r="T58" s="544">
        <v>37</v>
      </c>
      <c r="U58" s="544">
        <v>64</v>
      </c>
      <c r="V58" s="544">
        <v>28</v>
      </c>
      <c r="W58" s="544">
        <v>32</v>
      </c>
      <c r="X58" s="544">
        <v>22</v>
      </c>
      <c r="Y58" s="544">
        <v>25</v>
      </c>
      <c r="Z58" s="544">
        <v>9</v>
      </c>
      <c r="AA58" s="544">
        <v>11</v>
      </c>
      <c r="AB58" s="544">
        <v>15</v>
      </c>
      <c r="AC58" s="544">
        <v>250</v>
      </c>
      <c r="AD58" s="544">
        <v>95</v>
      </c>
      <c r="AE58" s="544">
        <v>84</v>
      </c>
      <c r="AF58" s="544">
        <v>122</v>
      </c>
      <c r="AG58" s="544">
        <v>154</v>
      </c>
      <c r="AH58" s="544">
        <v>71</v>
      </c>
      <c r="AI58" s="544">
        <v>33</v>
      </c>
      <c r="AJ58" s="544">
        <v>71</v>
      </c>
      <c r="AK58" s="544">
        <v>96</v>
      </c>
      <c r="AL58" s="544">
        <v>24</v>
      </c>
      <c r="AM58" s="544">
        <v>51</v>
      </c>
      <c r="AN58" s="544">
        <v>51</v>
      </c>
      <c r="AO58" s="544">
        <v>2</v>
      </c>
      <c r="AP58" s="544">
        <v>0</v>
      </c>
      <c r="AQ58" s="544">
        <v>0</v>
      </c>
      <c r="AR58" s="544">
        <v>0</v>
      </c>
      <c r="AS58" s="544">
        <v>2</v>
      </c>
      <c r="AT58" s="544">
        <v>0</v>
      </c>
      <c r="AU58" s="544">
        <v>0</v>
      </c>
      <c r="AV58" s="544">
        <v>0</v>
      </c>
      <c r="AW58" s="544">
        <v>0</v>
      </c>
      <c r="AX58" s="544">
        <v>0</v>
      </c>
      <c r="AY58" s="544">
        <v>0</v>
      </c>
      <c r="AZ58" s="544">
        <v>0</v>
      </c>
      <c r="BA58" s="544">
        <v>2106</v>
      </c>
      <c r="BB58" s="544">
        <v>562</v>
      </c>
      <c r="BC58" s="544">
        <v>630</v>
      </c>
      <c r="BD58" s="544">
        <v>258</v>
      </c>
      <c r="BE58" s="544">
        <v>1647</v>
      </c>
      <c r="BF58" s="544">
        <v>478</v>
      </c>
      <c r="BG58" s="544">
        <v>478</v>
      </c>
      <c r="BH58" s="544">
        <v>146</v>
      </c>
      <c r="BI58" s="544">
        <v>459</v>
      </c>
      <c r="BJ58" s="544">
        <v>84</v>
      </c>
      <c r="BK58" s="544">
        <v>152</v>
      </c>
      <c r="BL58" s="544">
        <v>112</v>
      </c>
      <c r="BM58" s="544">
        <v>0</v>
      </c>
      <c r="BN58" s="544">
        <v>0</v>
      </c>
      <c r="BO58" s="544">
        <v>0</v>
      </c>
      <c r="BP58" s="544">
        <v>0</v>
      </c>
      <c r="BQ58" s="544">
        <v>0</v>
      </c>
      <c r="BR58" s="544">
        <v>0</v>
      </c>
      <c r="BS58" s="544">
        <v>0</v>
      </c>
      <c r="BT58" s="544">
        <v>0</v>
      </c>
      <c r="BU58" s="544">
        <v>0</v>
      </c>
      <c r="BV58" s="544">
        <v>0</v>
      </c>
      <c r="BW58" s="544">
        <v>0</v>
      </c>
      <c r="BX58" s="544">
        <v>0</v>
      </c>
      <c r="BY58" s="544">
        <v>19</v>
      </c>
      <c r="BZ58" s="544">
        <v>54</v>
      </c>
      <c r="CA58" s="544">
        <v>0</v>
      </c>
    </row>
    <row r="59" spans="1:79">
      <c r="A59" t="s">
        <v>57</v>
      </c>
      <c r="B59" t="s">
        <v>1909</v>
      </c>
      <c r="C59">
        <v>2024</v>
      </c>
      <c r="D59" t="s">
        <v>1934</v>
      </c>
      <c r="E59" s="450">
        <v>450</v>
      </c>
      <c r="F59" s="450">
        <v>3701</v>
      </c>
      <c r="G59" s="450">
        <v>841</v>
      </c>
      <c r="H59" s="450">
        <v>649</v>
      </c>
      <c r="I59" s="450">
        <v>112</v>
      </c>
      <c r="J59" s="450">
        <v>981</v>
      </c>
      <c r="K59" s="450">
        <v>29</v>
      </c>
      <c r="L59" s="450">
        <v>183</v>
      </c>
      <c r="M59" s="450">
        <v>1</v>
      </c>
      <c r="N59" s="450">
        <v>404</v>
      </c>
      <c r="O59" s="450">
        <v>46</v>
      </c>
      <c r="P59" s="450">
        <v>358</v>
      </c>
      <c r="Q59" s="450">
        <v>152</v>
      </c>
      <c r="R59" s="450">
        <v>51</v>
      </c>
      <c r="S59" s="450">
        <v>72</v>
      </c>
      <c r="T59" s="450">
        <v>47</v>
      </c>
      <c r="U59" s="450">
        <v>32</v>
      </c>
      <c r="V59" s="450">
        <v>9</v>
      </c>
      <c r="W59" s="450">
        <v>15</v>
      </c>
      <c r="X59" s="450">
        <v>11</v>
      </c>
      <c r="Y59" s="450">
        <v>120</v>
      </c>
      <c r="Z59" s="450">
        <v>42</v>
      </c>
      <c r="AA59" s="450">
        <v>57</v>
      </c>
      <c r="AB59" s="450">
        <v>36</v>
      </c>
      <c r="AC59" s="450">
        <v>305</v>
      </c>
      <c r="AD59" s="450">
        <v>96</v>
      </c>
      <c r="AE59" s="450">
        <v>107</v>
      </c>
      <c r="AF59" s="450">
        <v>110</v>
      </c>
      <c r="AG59" s="450">
        <v>65</v>
      </c>
      <c r="AH59" s="450">
        <v>27</v>
      </c>
      <c r="AI59" s="450">
        <v>29</v>
      </c>
      <c r="AJ59" s="450">
        <v>21</v>
      </c>
      <c r="AK59" s="450">
        <v>240</v>
      </c>
      <c r="AL59" s="450">
        <v>69</v>
      </c>
      <c r="AM59" s="450">
        <v>78</v>
      </c>
      <c r="AN59" s="450">
        <v>89</v>
      </c>
      <c r="AO59" s="450">
        <v>0</v>
      </c>
      <c r="AP59" s="450">
        <v>0</v>
      </c>
      <c r="AQ59" s="450">
        <v>0</v>
      </c>
      <c r="AR59" s="450">
        <v>0</v>
      </c>
      <c r="AS59" s="450">
        <v>0</v>
      </c>
      <c r="AT59" s="450">
        <v>0</v>
      </c>
      <c r="AU59" s="450">
        <v>0</v>
      </c>
      <c r="AV59" s="450">
        <v>0</v>
      </c>
      <c r="AW59" s="450">
        <v>0</v>
      </c>
      <c r="AX59" s="450">
        <v>0</v>
      </c>
      <c r="AY59" s="450">
        <v>0</v>
      </c>
      <c r="AZ59" s="450">
        <v>0</v>
      </c>
      <c r="BA59" s="450">
        <v>2179</v>
      </c>
      <c r="BB59" s="450">
        <v>602</v>
      </c>
      <c r="BC59" s="450">
        <v>668</v>
      </c>
      <c r="BD59" s="450">
        <v>226</v>
      </c>
      <c r="BE59" s="450">
        <v>1753</v>
      </c>
      <c r="BF59" s="450">
        <v>507</v>
      </c>
      <c r="BG59" s="450">
        <v>505</v>
      </c>
      <c r="BH59" s="450">
        <v>117</v>
      </c>
      <c r="BI59" s="450">
        <v>426</v>
      </c>
      <c r="BJ59" s="450">
        <v>95</v>
      </c>
      <c r="BK59" s="450">
        <v>163</v>
      </c>
      <c r="BL59" s="450">
        <v>109</v>
      </c>
      <c r="BM59" s="450">
        <v>0</v>
      </c>
      <c r="BN59" s="450">
        <v>0</v>
      </c>
      <c r="BO59" s="450">
        <v>0</v>
      </c>
      <c r="BP59" s="450">
        <v>0</v>
      </c>
      <c r="BQ59" s="450">
        <v>0</v>
      </c>
      <c r="BR59" s="450">
        <v>0</v>
      </c>
      <c r="BS59" s="450">
        <v>0</v>
      </c>
      <c r="BT59" s="450">
        <v>0</v>
      </c>
      <c r="BU59" s="450">
        <v>0</v>
      </c>
      <c r="BV59" s="450">
        <v>0</v>
      </c>
      <c r="BW59" s="450">
        <v>0</v>
      </c>
      <c r="BX59" s="450">
        <v>0</v>
      </c>
      <c r="BY59" s="450">
        <v>18</v>
      </c>
      <c r="BZ59" s="450">
        <v>55</v>
      </c>
      <c r="CA59" s="450">
        <v>0</v>
      </c>
    </row>
    <row r="60" spans="1:79">
      <c r="A60" s="543" t="s">
        <v>57</v>
      </c>
      <c r="B60" s="543" t="s">
        <v>1909</v>
      </c>
      <c r="C60" s="543">
        <v>2025</v>
      </c>
      <c r="D60" s="543" t="s">
        <v>1935</v>
      </c>
      <c r="E60" s="544">
        <v>440</v>
      </c>
      <c r="F60" s="544">
        <v>3656</v>
      </c>
      <c r="G60" s="544">
        <v>761</v>
      </c>
      <c r="H60" s="544">
        <v>742</v>
      </c>
      <c r="I60" s="544">
        <v>137</v>
      </c>
      <c r="J60" s="544">
        <v>1036</v>
      </c>
      <c r="K60" s="544">
        <v>10</v>
      </c>
      <c r="L60" s="544">
        <v>183</v>
      </c>
      <c r="M60" s="544">
        <v>1</v>
      </c>
      <c r="N60" s="544">
        <v>318</v>
      </c>
      <c r="O60" s="544">
        <v>15</v>
      </c>
      <c r="P60" s="544">
        <v>303</v>
      </c>
      <c r="Q60" s="544">
        <v>108</v>
      </c>
      <c r="R60" s="544">
        <v>41</v>
      </c>
      <c r="S60" s="544">
        <v>52</v>
      </c>
      <c r="T60" s="544">
        <v>39</v>
      </c>
      <c r="U60" s="544">
        <v>49</v>
      </c>
      <c r="V60" s="544">
        <v>19</v>
      </c>
      <c r="W60" s="544">
        <v>25</v>
      </c>
      <c r="X60" s="544">
        <v>16</v>
      </c>
      <c r="Y60" s="544">
        <v>59</v>
      </c>
      <c r="Z60" s="544">
        <v>22</v>
      </c>
      <c r="AA60" s="544">
        <v>27</v>
      </c>
      <c r="AB60" s="544">
        <v>23</v>
      </c>
      <c r="AC60" s="544">
        <v>261</v>
      </c>
      <c r="AD60" s="544">
        <v>91</v>
      </c>
      <c r="AE60" s="544">
        <v>98</v>
      </c>
      <c r="AF60" s="544">
        <v>125</v>
      </c>
      <c r="AG60" s="544">
        <v>129</v>
      </c>
      <c r="AH60" s="544">
        <v>54</v>
      </c>
      <c r="AI60" s="544">
        <v>36</v>
      </c>
      <c r="AJ60" s="544">
        <v>56</v>
      </c>
      <c r="AK60" s="544">
        <v>132</v>
      </c>
      <c r="AL60" s="544">
        <v>37</v>
      </c>
      <c r="AM60" s="544">
        <v>62</v>
      </c>
      <c r="AN60" s="544">
        <v>69</v>
      </c>
      <c r="AO60" s="544">
        <v>1</v>
      </c>
      <c r="AP60" s="544">
        <v>0</v>
      </c>
      <c r="AQ60" s="544">
        <v>0</v>
      </c>
      <c r="AR60" s="544">
        <v>0</v>
      </c>
      <c r="AS60" s="544">
        <v>1</v>
      </c>
      <c r="AT60" s="544">
        <v>0</v>
      </c>
      <c r="AU60" s="544">
        <v>0</v>
      </c>
      <c r="AV60" s="544">
        <v>0</v>
      </c>
      <c r="AW60" s="544">
        <v>0</v>
      </c>
      <c r="AX60" s="544">
        <v>0</v>
      </c>
      <c r="AY60" s="544">
        <v>0</v>
      </c>
      <c r="AZ60" s="544">
        <v>0</v>
      </c>
      <c r="BA60" s="544">
        <v>2046</v>
      </c>
      <c r="BB60" s="544">
        <v>447</v>
      </c>
      <c r="BC60" s="544">
        <v>625</v>
      </c>
      <c r="BD60" s="544">
        <v>248</v>
      </c>
      <c r="BE60" s="544">
        <v>1634</v>
      </c>
      <c r="BF60" s="544">
        <v>385</v>
      </c>
      <c r="BG60" s="544">
        <v>479</v>
      </c>
      <c r="BH60" s="544">
        <v>138</v>
      </c>
      <c r="BI60" s="544">
        <v>412</v>
      </c>
      <c r="BJ60" s="544">
        <v>62</v>
      </c>
      <c r="BK60" s="544">
        <v>146</v>
      </c>
      <c r="BL60" s="544">
        <v>110</v>
      </c>
      <c r="BM60" s="544">
        <v>0</v>
      </c>
      <c r="BN60" s="544">
        <v>0</v>
      </c>
      <c r="BO60" s="544">
        <v>0</v>
      </c>
      <c r="BP60" s="544">
        <v>0</v>
      </c>
      <c r="BQ60" s="544">
        <v>0</v>
      </c>
      <c r="BR60" s="544">
        <v>0</v>
      </c>
      <c r="BS60" s="544">
        <v>0</v>
      </c>
      <c r="BT60" s="544">
        <v>0</v>
      </c>
      <c r="BU60" s="544">
        <v>0</v>
      </c>
      <c r="BV60" s="544">
        <v>0</v>
      </c>
      <c r="BW60" s="544">
        <v>0</v>
      </c>
      <c r="BX60" s="544">
        <v>0</v>
      </c>
      <c r="BY60" s="544">
        <v>17</v>
      </c>
      <c r="BZ60" s="544">
        <v>54</v>
      </c>
      <c r="CA60" s="544">
        <v>0</v>
      </c>
    </row>
    <row r="61" spans="1:79">
      <c r="A61" t="s">
        <v>57</v>
      </c>
      <c r="B61" t="s">
        <v>1909</v>
      </c>
      <c r="C61">
        <v>2024</v>
      </c>
      <c r="D61" t="s">
        <v>1937</v>
      </c>
      <c r="E61" s="450">
        <f>E59</f>
        <v>450</v>
      </c>
      <c r="F61" s="450">
        <f t="shared" ref="F61:BQ61" si="10">F59</f>
        <v>3701</v>
      </c>
      <c r="G61" s="450">
        <f t="shared" si="10"/>
        <v>841</v>
      </c>
      <c r="H61" s="450">
        <f t="shared" si="10"/>
        <v>649</v>
      </c>
      <c r="I61" s="450">
        <f t="shared" si="10"/>
        <v>112</v>
      </c>
      <c r="J61" s="450">
        <f t="shared" si="10"/>
        <v>981</v>
      </c>
      <c r="K61" s="450">
        <f t="shared" si="10"/>
        <v>29</v>
      </c>
      <c r="L61" s="450">
        <f t="shared" si="10"/>
        <v>183</v>
      </c>
      <c r="M61" s="450">
        <f t="shared" si="10"/>
        <v>1</v>
      </c>
      <c r="N61" s="450">
        <f t="shared" si="10"/>
        <v>404</v>
      </c>
      <c r="O61" s="450">
        <f t="shared" si="10"/>
        <v>46</v>
      </c>
      <c r="P61" s="450">
        <f t="shared" si="10"/>
        <v>358</v>
      </c>
      <c r="Q61" s="450">
        <f t="shared" si="10"/>
        <v>152</v>
      </c>
      <c r="R61" s="450">
        <f t="shared" si="10"/>
        <v>51</v>
      </c>
      <c r="S61" s="450">
        <f t="shared" si="10"/>
        <v>72</v>
      </c>
      <c r="T61" s="450">
        <f t="shared" si="10"/>
        <v>47</v>
      </c>
      <c r="U61" s="450">
        <f t="shared" si="10"/>
        <v>32</v>
      </c>
      <c r="V61" s="450">
        <f t="shared" si="10"/>
        <v>9</v>
      </c>
      <c r="W61" s="450">
        <f t="shared" si="10"/>
        <v>15</v>
      </c>
      <c r="X61" s="450">
        <f t="shared" si="10"/>
        <v>11</v>
      </c>
      <c r="Y61" s="450">
        <f t="shared" si="10"/>
        <v>120</v>
      </c>
      <c r="Z61" s="450">
        <f t="shared" si="10"/>
        <v>42</v>
      </c>
      <c r="AA61" s="450">
        <f t="shared" si="10"/>
        <v>57</v>
      </c>
      <c r="AB61" s="450">
        <f t="shared" si="10"/>
        <v>36</v>
      </c>
      <c r="AC61" s="450">
        <f t="shared" si="10"/>
        <v>305</v>
      </c>
      <c r="AD61" s="450">
        <f t="shared" si="10"/>
        <v>96</v>
      </c>
      <c r="AE61" s="450">
        <f t="shared" si="10"/>
        <v>107</v>
      </c>
      <c r="AF61" s="450">
        <f t="shared" si="10"/>
        <v>110</v>
      </c>
      <c r="AG61" s="450">
        <f t="shared" si="10"/>
        <v>65</v>
      </c>
      <c r="AH61" s="450">
        <f t="shared" si="10"/>
        <v>27</v>
      </c>
      <c r="AI61" s="450">
        <f t="shared" si="10"/>
        <v>29</v>
      </c>
      <c r="AJ61" s="450">
        <f t="shared" si="10"/>
        <v>21</v>
      </c>
      <c r="AK61" s="450">
        <f t="shared" si="10"/>
        <v>240</v>
      </c>
      <c r="AL61" s="450">
        <f t="shared" si="10"/>
        <v>69</v>
      </c>
      <c r="AM61" s="450">
        <f t="shared" si="10"/>
        <v>78</v>
      </c>
      <c r="AN61" s="450">
        <f t="shared" si="10"/>
        <v>89</v>
      </c>
      <c r="AO61" s="450">
        <f t="shared" si="10"/>
        <v>0</v>
      </c>
      <c r="AP61" s="450">
        <f t="shared" si="10"/>
        <v>0</v>
      </c>
      <c r="AQ61" s="450">
        <f t="shared" si="10"/>
        <v>0</v>
      </c>
      <c r="AR61" s="450">
        <f t="shared" si="10"/>
        <v>0</v>
      </c>
      <c r="AS61" s="450">
        <f t="shared" si="10"/>
        <v>0</v>
      </c>
      <c r="AT61" s="450">
        <f t="shared" si="10"/>
        <v>0</v>
      </c>
      <c r="AU61" s="450">
        <f t="shared" si="10"/>
        <v>0</v>
      </c>
      <c r="AV61" s="450">
        <f t="shared" si="10"/>
        <v>0</v>
      </c>
      <c r="AW61" s="450">
        <f t="shared" si="10"/>
        <v>0</v>
      </c>
      <c r="AX61" s="450">
        <f t="shared" si="10"/>
        <v>0</v>
      </c>
      <c r="AY61" s="450">
        <f t="shared" si="10"/>
        <v>0</v>
      </c>
      <c r="AZ61" s="450">
        <f t="shared" si="10"/>
        <v>0</v>
      </c>
      <c r="BA61" s="450">
        <f t="shared" si="10"/>
        <v>2179</v>
      </c>
      <c r="BB61" s="450">
        <f t="shared" si="10"/>
        <v>602</v>
      </c>
      <c r="BC61" s="450">
        <f t="shared" si="10"/>
        <v>668</v>
      </c>
      <c r="BD61" s="450">
        <f t="shared" si="10"/>
        <v>226</v>
      </c>
      <c r="BE61" s="450">
        <f t="shared" si="10"/>
        <v>1753</v>
      </c>
      <c r="BF61" s="450">
        <f t="shared" si="10"/>
        <v>507</v>
      </c>
      <c r="BG61" s="450">
        <f t="shared" si="10"/>
        <v>505</v>
      </c>
      <c r="BH61" s="450">
        <f t="shared" si="10"/>
        <v>117</v>
      </c>
      <c r="BI61" s="450">
        <f t="shared" si="10"/>
        <v>426</v>
      </c>
      <c r="BJ61" s="450">
        <f t="shared" si="10"/>
        <v>95</v>
      </c>
      <c r="BK61" s="450">
        <f t="shared" si="10"/>
        <v>163</v>
      </c>
      <c r="BL61" s="450">
        <f t="shared" si="10"/>
        <v>109</v>
      </c>
      <c r="BM61" s="450">
        <f t="shared" si="10"/>
        <v>0</v>
      </c>
      <c r="BN61" s="450">
        <f t="shared" si="10"/>
        <v>0</v>
      </c>
      <c r="BO61" s="450">
        <f t="shared" si="10"/>
        <v>0</v>
      </c>
      <c r="BP61" s="450">
        <f t="shared" si="10"/>
        <v>0</v>
      </c>
      <c r="BQ61" s="450">
        <f t="shared" si="10"/>
        <v>0</v>
      </c>
      <c r="BR61" s="450">
        <f t="shared" ref="BR61:CA61" si="11">BR59</f>
        <v>0</v>
      </c>
      <c r="BS61" s="450">
        <f t="shared" si="11"/>
        <v>0</v>
      </c>
      <c r="BT61" s="450">
        <f t="shared" si="11"/>
        <v>0</v>
      </c>
      <c r="BU61" s="450">
        <f t="shared" si="11"/>
        <v>0</v>
      </c>
      <c r="BV61" s="450">
        <f t="shared" si="11"/>
        <v>0</v>
      </c>
      <c r="BW61" s="450">
        <f t="shared" si="11"/>
        <v>0</v>
      </c>
      <c r="BX61" s="450">
        <f t="shared" si="11"/>
        <v>0</v>
      </c>
      <c r="BY61" s="450">
        <f t="shared" si="11"/>
        <v>18</v>
      </c>
      <c r="BZ61" s="450">
        <f t="shared" si="11"/>
        <v>55</v>
      </c>
      <c r="CA61" s="450">
        <f t="shared" si="11"/>
        <v>0</v>
      </c>
    </row>
    <row r="62" spans="1:79">
      <c r="A62" s="543" t="s">
        <v>57</v>
      </c>
      <c r="B62" s="543" t="s">
        <v>1909</v>
      </c>
      <c r="C62" s="543">
        <v>2025</v>
      </c>
      <c r="D62" s="543" t="s">
        <v>1937</v>
      </c>
      <c r="E62" s="544">
        <f>IF(OR(E59=0, E59=""), E60, IF(E60&gt;(E59*(1+Dash!$B$6)), E59*(1+Dash!$B$6), IF(E60&lt;(E59*(1-Dash!$B$7)), E59*(1-Dash!$B$7), E60)))</f>
        <v>440</v>
      </c>
      <c r="F62" s="544">
        <f>IF(OR(F59=0, F59=""), F60, IF(F60&gt;(F59*(1+Dash!$B$6)), F59*(1+Dash!$B$6), IF(F60&lt;(F59*(1-Dash!$B$7)), F59*(1-Dash!$B$7), F60)))</f>
        <v>3656</v>
      </c>
      <c r="G62" s="544">
        <f>IF(OR(G59=0, G59=""), G60, IF(G60&gt;(G59*(1+Dash!$B$6)), G59*(1+Dash!$B$6), IF(G60&lt;(G59*(1-Dash!$B$7)), G59*(1-Dash!$B$7), G60)))</f>
        <v>798.94999999999993</v>
      </c>
      <c r="H62" s="544">
        <f>IF(OR(H59=0, H59=""), H60, IF(H60&gt;(H59*(1+Dash!$B$6)), H59*(1+Dash!$B$6), IF(H60&lt;(H59*(1-Dash!$B$7)), H59*(1-Dash!$B$7), H60)))</f>
        <v>713.90000000000009</v>
      </c>
      <c r="I62" s="544">
        <f>IF(OR(I59=0, I59=""), I60, IF(I60&gt;(I59*(1+Dash!$B$6)), I59*(1+Dash!$B$6), IF(I60&lt;(I59*(1-Dash!$B$7)), I59*(1-Dash!$B$7), I60)))</f>
        <v>123.20000000000002</v>
      </c>
      <c r="J62" s="544">
        <f>IF(OR(J59=0, J59=""), J60, IF(J60&gt;(J59*(1+Dash!$B$6)), J59*(1+Dash!$B$6), IF(J60&lt;(J59*(1-Dash!$B$7)), J59*(1-Dash!$B$7), J60)))</f>
        <v>1036</v>
      </c>
      <c r="K62" s="544">
        <f>IF(OR(K59=0, K59=""), K60, IF(K60&gt;(K59*(1+Dash!$B$6)), K59*(1+Dash!$B$6), IF(K60&lt;(K59*(1-Dash!$B$7)), K59*(1-Dash!$B$7), K60)))</f>
        <v>27.549999999999997</v>
      </c>
      <c r="L62" s="544">
        <f>IF(OR(L59=0, L59=""), L60, IF(L60&gt;(L59*(1+Dash!$B$6)), L59*(1+Dash!$B$6), IF(L60&lt;(L59*(1-Dash!$B$7)), L59*(1-Dash!$B$7), L60)))</f>
        <v>183</v>
      </c>
      <c r="M62" s="544">
        <f>IF(OR(M59=0, M59=""), M60, IF(M60&gt;(M59*(1+Dash!$B$6)), M59*(1+Dash!$B$6), IF(M60&lt;(M59*(1-Dash!$B$7)), M59*(1-Dash!$B$7), M60)))</f>
        <v>1</v>
      </c>
      <c r="N62" s="544">
        <f>IF(OR(N59=0, N59=""), N60, IF(N60&gt;(N59*(1+Dash!$B$6)), N59*(1+Dash!$B$6), IF(N60&lt;(N59*(1-Dash!$B$7)), N59*(1-Dash!$B$7), N60)))</f>
        <v>383.79999999999995</v>
      </c>
      <c r="O62" s="544">
        <f>IF(OR(O59=0, O59=""), O60, IF(O60&gt;(O59*(1+Dash!$B$6)), O59*(1+Dash!$B$6), IF(O60&lt;(O59*(1-Dash!$B$7)), O59*(1-Dash!$B$7), O60)))</f>
        <v>43.699999999999996</v>
      </c>
      <c r="P62" s="544">
        <f>IF(OR(P59=0, P59=""), P60, IF(P60&gt;(P59*(1+Dash!$B$6)), P59*(1+Dash!$B$6), IF(P60&lt;(P59*(1-Dash!$B$7)), P59*(1-Dash!$B$7), P60)))</f>
        <v>340.09999999999997</v>
      </c>
      <c r="Q62" s="544">
        <f>IF(OR(Q59=0, Q59=""), Q60, IF(Q60&gt;(Q59*(1+Dash!$B$6)), Q59*(1+Dash!$B$6), IF(Q60&lt;(Q59*(1-Dash!$B$7)), Q59*(1-Dash!$B$7), Q60)))</f>
        <v>144.4</v>
      </c>
      <c r="R62" s="544">
        <f>IF(OR(R59=0, R59=""), R60, IF(R60&gt;(R59*(1+Dash!$B$6)), R59*(1+Dash!$B$6), IF(R60&lt;(R59*(1-Dash!$B$7)), R59*(1-Dash!$B$7), R60)))</f>
        <v>48.449999999999996</v>
      </c>
      <c r="S62" s="544">
        <f>IF(OR(S59=0, S59=""), S60, IF(S60&gt;(S59*(1+Dash!$B$6)), S59*(1+Dash!$B$6), IF(S60&lt;(S59*(1-Dash!$B$7)), S59*(1-Dash!$B$7), S60)))</f>
        <v>68.399999999999991</v>
      </c>
      <c r="T62" s="544">
        <f>IF(OR(T59=0, T59=""), T60, IF(T60&gt;(T59*(1+Dash!$B$6)), T59*(1+Dash!$B$6), IF(T60&lt;(T59*(1-Dash!$B$7)), T59*(1-Dash!$B$7), T60)))</f>
        <v>44.65</v>
      </c>
      <c r="U62" s="544">
        <f>IF(OR(U59=0, U59=""), U60, IF(U60&gt;(U59*(1+Dash!$B$6)), U59*(1+Dash!$B$6), IF(U60&lt;(U59*(1-Dash!$B$7)), U59*(1-Dash!$B$7), U60)))</f>
        <v>35.200000000000003</v>
      </c>
      <c r="V62" s="544">
        <f>IF(OR(V59=0, V59=""), V60, IF(V60&gt;(V59*(1+Dash!$B$6)), V59*(1+Dash!$B$6), IF(V60&lt;(V59*(1-Dash!$B$7)), V59*(1-Dash!$B$7), V60)))</f>
        <v>9.9</v>
      </c>
      <c r="W62" s="544">
        <f>IF(OR(W59=0, W59=""), W60, IF(W60&gt;(W59*(1+Dash!$B$6)), W59*(1+Dash!$B$6), IF(W60&lt;(W59*(1-Dash!$B$7)), W59*(1-Dash!$B$7), W60)))</f>
        <v>16.5</v>
      </c>
      <c r="X62" s="544">
        <f>IF(OR(X59=0, X59=""), X60, IF(X60&gt;(X59*(1+Dash!$B$6)), X59*(1+Dash!$B$6), IF(X60&lt;(X59*(1-Dash!$B$7)), X59*(1-Dash!$B$7), X60)))</f>
        <v>12.100000000000001</v>
      </c>
      <c r="Y62" s="544">
        <f>IF(OR(Y59=0, Y59=""), Y60, IF(Y60&gt;(Y59*(1+Dash!$B$6)), Y59*(1+Dash!$B$6), IF(Y60&lt;(Y59*(1-Dash!$B$7)), Y59*(1-Dash!$B$7), Y60)))</f>
        <v>114</v>
      </c>
      <c r="Z62" s="544">
        <f>IF(OR(Z59=0, Z59=""), Z60, IF(Z60&gt;(Z59*(1+Dash!$B$6)), Z59*(1+Dash!$B$6), IF(Z60&lt;(Z59*(1-Dash!$B$7)), Z59*(1-Dash!$B$7), Z60)))</f>
        <v>39.9</v>
      </c>
      <c r="AA62" s="544">
        <f>IF(OR(AA59=0, AA59=""), AA60, IF(AA60&gt;(AA59*(1+Dash!$B$6)), AA59*(1+Dash!$B$6), IF(AA60&lt;(AA59*(1-Dash!$B$7)), AA59*(1-Dash!$B$7), AA60)))</f>
        <v>54.15</v>
      </c>
      <c r="AB62" s="544">
        <f>IF(OR(AB59=0, AB59=""), AB60, IF(AB60&gt;(AB59*(1+Dash!$B$6)), AB59*(1+Dash!$B$6), IF(AB60&lt;(AB59*(1-Dash!$B$7)), AB59*(1-Dash!$B$7), AB60)))</f>
        <v>34.199999999999996</v>
      </c>
      <c r="AC62" s="544">
        <f>IF(OR(AC59=0, AC59=""), AC60, IF(AC60&gt;(AC59*(1+Dash!$B$6)), AC59*(1+Dash!$B$6), IF(AC60&lt;(AC59*(1-Dash!$B$7)), AC59*(1-Dash!$B$7), AC60)))</f>
        <v>289.75</v>
      </c>
      <c r="AD62" s="544">
        <f>IF(OR(AD59=0, AD59=""), AD60, IF(AD60&gt;(AD59*(1+Dash!$B$6)), AD59*(1+Dash!$B$6), IF(AD60&lt;(AD59*(1-Dash!$B$7)), AD59*(1-Dash!$B$7), AD60)))</f>
        <v>91.199999999999989</v>
      </c>
      <c r="AE62" s="544">
        <f>IF(OR(AE59=0, AE59=""), AE60, IF(AE60&gt;(AE59*(1+Dash!$B$6)), AE59*(1+Dash!$B$6), IF(AE60&lt;(AE59*(1-Dash!$B$7)), AE59*(1-Dash!$B$7), AE60)))</f>
        <v>101.64999999999999</v>
      </c>
      <c r="AF62" s="544">
        <f>IF(OR(AF59=0, AF59=""), AF60, IF(AF60&gt;(AF59*(1+Dash!$B$6)), AF59*(1+Dash!$B$6), IF(AF60&lt;(AF59*(1-Dash!$B$7)), AF59*(1-Dash!$B$7), AF60)))</f>
        <v>121.00000000000001</v>
      </c>
      <c r="AG62" s="544">
        <f>IF(OR(AG59=0, AG59=""), AG60, IF(AG60&gt;(AG59*(1+Dash!$B$6)), AG59*(1+Dash!$B$6), IF(AG60&lt;(AG59*(1-Dash!$B$7)), AG59*(1-Dash!$B$7), AG60)))</f>
        <v>71.5</v>
      </c>
      <c r="AH62" s="544">
        <f>IF(OR(AH59=0, AH59=""), AH60, IF(AH60&gt;(AH59*(1+Dash!$B$6)), AH59*(1+Dash!$B$6), IF(AH60&lt;(AH59*(1-Dash!$B$7)), AH59*(1-Dash!$B$7), AH60)))</f>
        <v>29.700000000000003</v>
      </c>
      <c r="AI62" s="544">
        <f>IF(OR(AI59=0, AI59=""), AI60, IF(AI60&gt;(AI59*(1+Dash!$B$6)), AI59*(1+Dash!$B$6), IF(AI60&lt;(AI59*(1-Dash!$B$7)), AI59*(1-Dash!$B$7), AI60)))</f>
        <v>31.900000000000002</v>
      </c>
      <c r="AJ62" s="544">
        <f>IF(OR(AJ59=0, AJ59=""), AJ60, IF(AJ60&gt;(AJ59*(1+Dash!$B$6)), AJ59*(1+Dash!$B$6), IF(AJ60&lt;(AJ59*(1-Dash!$B$7)), AJ59*(1-Dash!$B$7), AJ60)))</f>
        <v>23.1</v>
      </c>
      <c r="AK62" s="544">
        <f>IF(OR(AK59=0, AK59=""), AK60, IF(AK60&gt;(AK59*(1+Dash!$B$6)), AK59*(1+Dash!$B$6), IF(AK60&lt;(AK59*(1-Dash!$B$7)), AK59*(1-Dash!$B$7), AK60)))</f>
        <v>228</v>
      </c>
      <c r="AL62" s="544">
        <f>IF(OR(AL59=0, AL59=""), AL60, IF(AL60&gt;(AL59*(1+Dash!$B$6)), AL59*(1+Dash!$B$6), IF(AL60&lt;(AL59*(1-Dash!$B$7)), AL59*(1-Dash!$B$7), AL60)))</f>
        <v>65.55</v>
      </c>
      <c r="AM62" s="544">
        <f>IF(OR(AM59=0, AM59=""), AM60, IF(AM60&gt;(AM59*(1+Dash!$B$6)), AM59*(1+Dash!$B$6), IF(AM60&lt;(AM59*(1-Dash!$B$7)), AM59*(1-Dash!$B$7), AM60)))</f>
        <v>74.099999999999994</v>
      </c>
      <c r="AN62" s="544">
        <f>IF(OR(AN59=0, AN59=""), AN60, IF(AN60&gt;(AN59*(1+Dash!$B$6)), AN59*(1+Dash!$B$6), IF(AN60&lt;(AN59*(1-Dash!$B$7)), AN59*(1-Dash!$B$7), AN60)))</f>
        <v>84.55</v>
      </c>
      <c r="AO62" s="544">
        <f>IF(OR(AO59=0, AO59=""), AO60, IF(AO60&gt;(AO59*(1+Dash!$B$6)), AO59*(1+Dash!$B$6), IF(AO60&lt;(AO59*(1-Dash!$B$7)), AO59*(1-Dash!$B$7), AO60)))</f>
        <v>1</v>
      </c>
      <c r="AP62" s="544">
        <f>IF(OR(AP59=0, AP59=""), AP60, IF(AP60&gt;(AP59*(1+Dash!$B$6)), AP59*(1+Dash!$B$6), IF(AP60&lt;(AP59*(1-Dash!$B$7)), AP59*(1-Dash!$B$7), AP60)))</f>
        <v>0</v>
      </c>
      <c r="AQ62" s="544">
        <f>IF(OR(AQ59=0, AQ59=""), AQ60, IF(AQ60&gt;(AQ59*(1+Dash!$B$6)), AQ59*(1+Dash!$B$6), IF(AQ60&lt;(AQ59*(1-Dash!$B$7)), AQ59*(1-Dash!$B$7), AQ60)))</f>
        <v>0</v>
      </c>
      <c r="AR62" s="544">
        <f>IF(OR(AR59=0, AR59=""), AR60, IF(AR60&gt;(AR59*(1+Dash!$B$6)), AR59*(1+Dash!$B$6), IF(AR60&lt;(AR59*(1-Dash!$B$7)), AR59*(1-Dash!$B$7), AR60)))</f>
        <v>0</v>
      </c>
      <c r="AS62" s="544">
        <f>IF(OR(AS59=0, AS59=""), AS60, IF(AS60&gt;(AS59*(1+Dash!$B$6)), AS59*(1+Dash!$B$6), IF(AS60&lt;(AS59*(1-Dash!$B$7)), AS59*(1-Dash!$B$7), AS60)))</f>
        <v>1</v>
      </c>
      <c r="AT62" s="544">
        <f>IF(OR(AT59=0, AT59=""), AT60, IF(AT60&gt;(AT59*(1+Dash!$B$6)), AT59*(1+Dash!$B$6), IF(AT60&lt;(AT59*(1-Dash!$B$7)), AT59*(1-Dash!$B$7), AT60)))</f>
        <v>0</v>
      </c>
      <c r="AU62" s="544">
        <f>IF(OR(AU59=0, AU59=""), AU60, IF(AU60&gt;(AU59*(1+Dash!$B$6)), AU59*(1+Dash!$B$6), IF(AU60&lt;(AU59*(1-Dash!$B$7)), AU59*(1-Dash!$B$7), AU60)))</f>
        <v>0</v>
      </c>
      <c r="AV62" s="544">
        <f>IF(OR(AV59=0, AV59=""), AV60, IF(AV60&gt;(AV59*(1+Dash!$B$6)), AV59*(1+Dash!$B$6), IF(AV60&lt;(AV59*(1-Dash!$B$7)), AV59*(1-Dash!$B$7), AV60)))</f>
        <v>0</v>
      </c>
      <c r="AW62" s="544">
        <f>IF(OR(AW59=0, AW59=""), AW60, IF(AW60&gt;(AW59*(1+Dash!$B$6)), AW59*(1+Dash!$B$6), IF(AW60&lt;(AW59*(1-Dash!$B$7)), AW59*(1-Dash!$B$7), AW60)))</f>
        <v>0</v>
      </c>
      <c r="AX62" s="544">
        <f>IF(OR(AX59=0, AX59=""), AX60, IF(AX60&gt;(AX59*(1+Dash!$B$6)), AX59*(1+Dash!$B$6), IF(AX60&lt;(AX59*(1-Dash!$B$7)), AX59*(1-Dash!$B$7), AX60)))</f>
        <v>0</v>
      </c>
      <c r="AY62" s="544">
        <f>IF(OR(AY59=0, AY59=""), AY60, IF(AY60&gt;(AY59*(1+Dash!$B$6)), AY59*(1+Dash!$B$6), IF(AY60&lt;(AY59*(1-Dash!$B$7)), AY59*(1-Dash!$B$7), AY60)))</f>
        <v>0</v>
      </c>
      <c r="AZ62" s="544">
        <f>IF(OR(AZ59=0, AZ59=""), AZ60, IF(AZ60&gt;(AZ59*(1+Dash!$B$6)), AZ59*(1+Dash!$B$6), IF(AZ60&lt;(AZ59*(1-Dash!$B$7)), AZ59*(1-Dash!$B$7), AZ60)))</f>
        <v>0</v>
      </c>
      <c r="BA62" s="544">
        <f>IF(OR(BA59=0, BA59=""), BA60, IF(BA60&gt;(BA59*(1+Dash!$B$6)), BA59*(1+Dash!$B$6), IF(BA60&lt;(BA59*(1-Dash!$B$7)), BA59*(1-Dash!$B$7), BA60)))</f>
        <v>2070.0499999999997</v>
      </c>
      <c r="BB62" s="544">
        <f>IF(OR(BB59=0, BB59=""), BB60, IF(BB60&gt;(BB59*(1+Dash!$B$6)), BB59*(1+Dash!$B$6), IF(BB60&lt;(BB59*(1-Dash!$B$7)), BB59*(1-Dash!$B$7), BB60)))</f>
        <v>571.9</v>
      </c>
      <c r="BC62" s="544">
        <f>IF(OR(BC59=0, BC59=""), BC60, IF(BC60&gt;(BC59*(1+Dash!$B$6)), BC59*(1+Dash!$B$6), IF(BC60&lt;(BC59*(1-Dash!$B$7)), BC59*(1-Dash!$B$7), BC60)))</f>
        <v>634.6</v>
      </c>
      <c r="BD62" s="544">
        <f>IF(OR(BD59=0, BD59=""), BD60, IF(BD60&gt;(BD59*(1+Dash!$B$6)), BD59*(1+Dash!$B$6), IF(BD60&lt;(BD59*(1-Dash!$B$7)), BD59*(1-Dash!$B$7), BD60)))</f>
        <v>248</v>
      </c>
      <c r="BE62" s="544">
        <f>IF(OR(BE59=0, BE59=""), BE60, IF(BE60&gt;(BE59*(1+Dash!$B$6)), BE59*(1+Dash!$B$6), IF(BE60&lt;(BE59*(1-Dash!$B$7)), BE59*(1-Dash!$B$7), BE60)))</f>
        <v>1665.35</v>
      </c>
      <c r="BF62" s="544">
        <f>IF(OR(BF59=0, BF59=""), BF60, IF(BF60&gt;(BF59*(1+Dash!$B$6)), BF59*(1+Dash!$B$6), IF(BF60&lt;(BF59*(1-Dash!$B$7)), BF59*(1-Dash!$B$7), BF60)))</f>
        <v>481.65</v>
      </c>
      <c r="BG62" s="544">
        <f>IF(OR(BG59=0, BG59=""), BG60, IF(BG60&gt;(BG59*(1+Dash!$B$6)), BG59*(1+Dash!$B$6), IF(BG60&lt;(BG59*(1-Dash!$B$7)), BG59*(1-Dash!$B$7), BG60)))</f>
        <v>479.75</v>
      </c>
      <c r="BH62" s="544">
        <f>IF(OR(BH59=0, BH59=""), BH60, IF(BH60&gt;(BH59*(1+Dash!$B$6)), BH59*(1+Dash!$B$6), IF(BH60&lt;(BH59*(1-Dash!$B$7)), BH59*(1-Dash!$B$7), BH60)))</f>
        <v>128.70000000000002</v>
      </c>
      <c r="BI62" s="544">
        <f>IF(OR(BI59=0, BI59=""), BI60, IF(BI60&gt;(BI59*(1+Dash!$B$6)), BI59*(1+Dash!$B$6), IF(BI60&lt;(BI59*(1-Dash!$B$7)), BI59*(1-Dash!$B$7), BI60)))</f>
        <v>412</v>
      </c>
      <c r="BJ62" s="544">
        <f>IF(OR(BJ59=0, BJ59=""), BJ60, IF(BJ60&gt;(BJ59*(1+Dash!$B$6)), BJ59*(1+Dash!$B$6), IF(BJ60&lt;(BJ59*(1-Dash!$B$7)), BJ59*(1-Dash!$B$7), BJ60)))</f>
        <v>90.25</v>
      </c>
      <c r="BK62" s="544">
        <f>IF(OR(BK59=0, BK59=""), BK60, IF(BK60&gt;(BK59*(1+Dash!$B$6)), BK59*(1+Dash!$B$6), IF(BK60&lt;(BK59*(1-Dash!$B$7)), BK59*(1-Dash!$B$7), BK60)))</f>
        <v>154.85</v>
      </c>
      <c r="BL62" s="544">
        <f>IF(OR(BL59=0, BL59=""), BL60, IF(BL60&gt;(BL59*(1+Dash!$B$6)), BL59*(1+Dash!$B$6), IF(BL60&lt;(BL59*(1-Dash!$B$7)), BL59*(1-Dash!$B$7), BL60)))</f>
        <v>110</v>
      </c>
      <c r="BM62" s="544">
        <f>IF(OR(BM59=0, BM59=""), BM60, IF(BM60&gt;(BM59*(1+Dash!$B$6)), BM59*(1+Dash!$B$6), IF(BM60&lt;(BM59*(1-Dash!$B$7)), BM59*(1-Dash!$B$7), BM60)))</f>
        <v>0</v>
      </c>
      <c r="BN62" s="544">
        <f>IF(OR(BN59=0, BN59=""), BN60, IF(BN60&gt;(BN59*(1+Dash!$B$6)), BN59*(1+Dash!$B$6), IF(BN60&lt;(BN59*(1-Dash!$B$7)), BN59*(1-Dash!$B$7), BN60)))</f>
        <v>0</v>
      </c>
      <c r="BO62" s="544">
        <f>IF(OR(BO59=0, BO59=""), BO60, IF(BO60&gt;(BO59*(1+Dash!$B$6)), BO59*(1+Dash!$B$6), IF(BO60&lt;(BO59*(1-Dash!$B$7)), BO59*(1-Dash!$B$7), BO60)))</f>
        <v>0</v>
      </c>
      <c r="BP62" s="544">
        <f>IF(OR(BP59=0, BP59=""), BP60, IF(BP60&gt;(BP59*(1+Dash!$B$6)), BP59*(1+Dash!$B$6), IF(BP60&lt;(BP59*(1-Dash!$B$7)), BP59*(1-Dash!$B$7), BP60)))</f>
        <v>0</v>
      </c>
      <c r="BQ62" s="544">
        <f>IF(OR(BQ59=0, BQ59=""), BQ60, IF(BQ60&gt;(BQ59*(1+Dash!$B$6)), BQ59*(1+Dash!$B$6), IF(BQ60&lt;(BQ59*(1-Dash!$B$7)), BQ59*(1-Dash!$B$7), BQ60)))</f>
        <v>0</v>
      </c>
      <c r="BR62" s="544">
        <f>IF(OR(BR59=0, BR59=""), BR60, IF(BR60&gt;(BR59*(1+Dash!$B$6)), BR59*(1+Dash!$B$6), IF(BR60&lt;(BR59*(1-Dash!$B$7)), BR59*(1-Dash!$B$7), BR60)))</f>
        <v>0</v>
      </c>
      <c r="BS62" s="544">
        <f>IF(OR(BS59=0, BS59=""), BS60, IF(BS60&gt;(BS59*(1+Dash!$B$6)), BS59*(1+Dash!$B$6), IF(BS60&lt;(BS59*(1-Dash!$B$7)), BS59*(1-Dash!$B$7), BS60)))</f>
        <v>0</v>
      </c>
      <c r="BT62" s="544">
        <f>IF(OR(BT59=0, BT59=""), BT60, IF(BT60&gt;(BT59*(1+Dash!$B$6)), BT59*(1+Dash!$B$6), IF(BT60&lt;(BT59*(1-Dash!$B$7)), BT59*(1-Dash!$B$7), BT60)))</f>
        <v>0</v>
      </c>
      <c r="BU62" s="544">
        <f>IF(OR(BU59=0, BU59=""), BU60, IF(BU60&gt;(BU59*(1+Dash!$B$6)), BU59*(1+Dash!$B$6), IF(BU60&lt;(BU59*(1-Dash!$B$7)), BU59*(1-Dash!$B$7), BU60)))</f>
        <v>0</v>
      </c>
      <c r="BV62" s="544">
        <f>IF(OR(BV59=0, BV59=""), BV60, IF(BV60&gt;(BV59*(1+Dash!$B$6)), BV59*(1+Dash!$B$6), IF(BV60&lt;(BV59*(1-Dash!$B$7)), BV59*(1-Dash!$B$7), BV60)))</f>
        <v>0</v>
      </c>
      <c r="BW62" s="544">
        <f>IF(OR(BW59=0, BW59=""), BW60, IF(BW60&gt;(BW59*(1+Dash!$B$6)), BW59*(1+Dash!$B$6), IF(BW60&lt;(BW59*(1-Dash!$B$7)), BW59*(1-Dash!$B$7), BW60)))</f>
        <v>0</v>
      </c>
      <c r="BX62" s="544">
        <f>IF(OR(BX59=0, BX59=""), BX60, IF(BX60&gt;(BX59*(1+Dash!$B$6)), BX59*(1+Dash!$B$6), IF(BX60&lt;(BX59*(1-Dash!$B$7)), BX59*(1-Dash!$B$7), BX60)))</f>
        <v>0</v>
      </c>
      <c r="BY62" s="544">
        <f>IF(OR(BY59=0, BY59=""), BY60, IF(BY60&gt;(BY59*(1+Dash!$B$6)), BY59*(1+Dash!$B$6), IF(BY60&lt;(BY59*(1-Dash!$B$7)), BY59*(1-Dash!$B$7), BY60)))</f>
        <v>17.099999999999998</v>
      </c>
      <c r="BZ62" s="544">
        <f>IF(OR(BZ59=0, BZ59=""), BZ60, IF(BZ60&gt;(BZ59*(1+Dash!$B$6)), BZ59*(1+Dash!$B$6), IF(BZ60&lt;(BZ59*(1-Dash!$B$7)), BZ59*(1-Dash!$B$7), BZ60)))</f>
        <v>54</v>
      </c>
      <c r="CA62" s="544">
        <f>IF(OR(CA59=0, CA59=""), CA60, IF(CA60&gt;(CA59*(1+Dash!$B$6)), CA59*(1+Dash!$B$6), IF(CA60&lt;(CA59*(1-Dash!$B$7)), CA59*(1-Dash!$B$7), CA60)))</f>
        <v>0</v>
      </c>
    </row>
    <row r="63" spans="1:79">
      <c r="A63" t="s">
        <v>59</v>
      </c>
      <c r="B63" t="s">
        <v>1749</v>
      </c>
      <c r="C63">
        <v>2018</v>
      </c>
      <c r="D63" t="s">
        <v>1934</v>
      </c>
      <c r="E63" s="450">
        <v>377</v>
      </c>
      <c r="F63" s="450">
        <v>302</v>
      </c>
      <c r="G63" s="450">
        <v>169</v>
      </c>
      <c r="H63" s="450">
        <v>70</v>
      </c>
      <c r="I63" s="450">
        <v>30</v>
      </c>
      <c r="J63" s="450">
        <v>0</v>
      </c>
      <c r="K63" s="450">
        <v>0</v>
      </c>
      <c r="L63" s="450">
        <v>0</v>
      </c>
      <c r="M63" s="450">
        <v>0</v>
      </c>
      <c r="N63" s="450">
        <v>0</v>
      </c>
      <c r="O63" s="450">
        <v>0</v>
      </c>
      <c r="P63" s="450">
        <v>0</v>
      </c>
      <c r="Q63" s="450">
        <v>0</v>
      </c>
      <c r="R63" s="450">
        <v>0</v>
      </c>
      <c r="S63" s="450">
        <v>0</v>
      </c>
      <c r="T63" s="450">
        <v>0</v>
      </c>
      <c r="U63" s="450">
        <v>0</v>
      </c>
      <c r="V63" s="450">
        <v>0</v>
      </c>
      <c r="W63" s="450">
        <v>0</v>
      </c>
      <c r="X63" s="450">
        <v>0</v>
      </c>
      <c r="Y63" s="450">
        <v>0</v>
      </c>
      <c r="Z63" s="450">
        <v>0</v>
      </c>
      <c r="AA63" s="450">
        <v>0</v>
      </c>
      <c r="AB63" s="450">
        <v>0</v>
      </c>
      <c r="AC63" s="450">
        <v>584</v>
      </c>
      <c r="AD63" s="450">
        <v>113</v>
      </c>
      <c r="AE63" s="450">
        <v>91</v>
      </c>
      <c r="AF63" s="450">
        <v>353</v>
      </c>
      <c r="AG63" s="450">
        <v>371</v>
      </c>
      <c r="AH63" s="450">
        <v>75</v>
      </c>
      <c r="AI63" s="450">
        <v>46</v>
      </c>
      <c r="AJ63" s="450">
        <v>217</v>
      </c>
      <c r="AK63" s="450">
        <v>213</v>
      </c>
      <c r="AL63" s="450">
        <v>38</v>
      </c>
      <c r="AM63" s="450">
        <v>45</v>
      </c>
      <c r="AN63" s="450">
        <v>136</v>
      </c>
      <c r="AO63" s="450">
        <v>0</v>
      </c>
      <c r="AP63" s="450">
        <v>0</v>
      </c>
      <c r="AQ63" s="450">
        <v>0</v>
      </c>
      <c r="AR63" s="450">
        <v>0</v>
      </c>
      <c r="AS63" s="450">
        <v>0</v>
      </c>
      <c r="AT63" s="450">
        <v>0</v>
      </c>
      <c r="AU63" s="450">
        <v>0</v>
      </c>
      <c r="AV63" s="450">
        <v>0</v>
      </c>
      <c r="AW63" s="450">
        <v>0</v>
      </c>
      <c r="AX63" s="450">
        <v>0</v>
      </c>
      <c r="AY63" s="450">
        <v>0</v>
      </c>
      <c r="AZ63" s="450">
        <v>0</v>
      </c>
      <c r="BA63" s="450">
        <v>623</v>
      </c>
      <c r="BB63" s="450">
        <v>236</v>
      </c>
      <c r="BC63" s="450">
        <v>163</v>
      </c>
      <c r="BD63" s="450">
        <v>200</v>
      </c>
      <c r="BE63" s="450">
        <v>494</v>
      </c>
      <c r="BF63" s="450">
        <v>201</v>
      </c>
      <c r="BG63" s="450">
        <v>124</v>
      </c>
      <c r="BH63" s="450">
        <v>125</v>
      </c>
      <c r="BI63" s="450">
        <v>129</v>
      </c>
      <c r="BJ63" s="450">
        <v>35</v>
      </c>
      <c r="BK63" s="450">
        <v>39</v>
      </c>
      <c r="BL63" s="450">
        <v>75</v>
      </c>
      <c r="BM63" s="450">
        <v>62</v>
      </c>
      <c r="BN63" s="450">
        <v>5</v>
      </c>
      <c r="BO63" s="450">
        <v>25</v>
      </c>
      <c r="BP63" s="450">
        <v>44</v>
      </c>
      <c r="BQ63" s="450">
        <v>46</v>
      </c>
      <c r="BR63" s="450">
        <v>2</v>
      </c>
      <c r="BS63" s="450">
        <v>17</v>
      </c>
      <c r="BT63" s="450">
        <v>34</v>
      </c>
      <c r="BU63" s="450">
        <v>16</v>
      </c>
      <c r="BV63" s="450">
        <v>3</v>
      </c>
      <c r="BW63" s="450">
        <v>8</v>
      </c>
      <c r="BX63" s="450">
        <v>10</v>
      </c>
      <c r="BY63" s="450">
        <v>52</v>
      </c>
      <c r="BZ63" s="450">
        <v>99</v>
      </c>
      <c r="CA63" s="450">
        <v>3</v>
      </c>
    </row>
    <row r="64" spans="1:79">
      <c r="A64" s="543" t="s">
        <v>59</v>
      </c>
      <c r="B64" s="543" t="s">
        <v>1749</v>
      </c>
      <c r="C64" s="543">
        <v>2019</v>
      </c>
      <c r="D64" s="543" t="s">
        <v>1934</v>
      </c>
      <c r="E64" s="544">
        <v>300</v>
      </c>
      <c r="F64" s="544">
        <v>278</v>
      </c>
      <c r="G64" s="544">
        <v>160</v>
      </c>
      <c r="H64" s="544">
        <v>70</v>
      </c>
      <c r="I64" s="544">
        <v>38</v>
      </c>
      <c r="J64" s="544">
        <v>0</v>
      </c>
      <c r="K64" s="544">
        <v>0</v>
      </c>
      <c r="L64" s="544">
        <v>0</v>
      </c>
      <c r="M64" s="544">
        <v>0</v>
      </c>
      <c r="N64" s="544">
        <v>0</v>
      </c>
      <c r="O64" s="544">
        <v>0</v>
      </c>
      <c r="P64" s="544">
        <v>0</v>
      </c>
      <c r="Q64" s="544">
        <v>0</v>
      </c>
      <c r="R64" s="544">
        <v>0</v>
      </c>
      <c r="S64" s="544">
        <v>0</v>
      </c>
      <c r="T64" s="544">
        <v>0</v>
      </c>
      <c r="U64" s="544">
        <v>0</v>
      </c>
      <c r="V64" s="544">
        <v>0</v>
      </c>
      <c r="W64" s="544">
        <v>0</v>
      </c>
      <c r="X64" s="544">
        <v>0</v>
      </c>
      <c r="Y64" s="544">
        <v>0</v>
      </c>
      <c r="Z64" s="544">
        <v>0</v>
      </c>
      <c r="AA64" s="544">
        <v>0</v>
      </c>
      <c r="AB64" s="544">
        <v>0</v>
      </c>
      <c r="AC64" s="544">
        <v>528</v>
      </c>
      <c r="AD64" s="544">
        <v>119</v>
      </c>
      <c r="AE64" s="544">
        <v>99</v>
      </c>
      <c r="AF64" s="544">
        <v>331</v>
      </c>
      <c r="AG64" s="544">
        <v>324</v>
      </c>
      <c r="AH64" s="544">
        <v>67</v>
      </c>
      <c r="AI64" s="544">
        <v>66</v>
      </c>
      <c r="AJ64" s="544">
        <v>207</v>
      </c>
      <c r="AK64" s="544">
        <v>204</v>
      </c>
      <c r="AL64" s="544">
        <v>52</v>
      </c>
      <c r="AM64" s="544">
        <v>33</v>
      </c>
      <c r="AN64" s="544">
        <v>124</v>
      </c>
      <c r="AO64" s="544">
        <v>0</v>
      </c>
      <c r="AP64" s="544">
        <v>0</v>
      </c>
      <c r="AQ64" s="544">
        <v>0</v>
      </c>
      <c r="AR64" s="544">
        <v>0</v>
      </c>
      <c r="AS64" s="544">
        <v>0</v>
      </c>
      <c r="AT64" s="544">
        <v>0</v>
      </c>
      <c r="AU64" s="544">
        <v>0</v>
      </c>
      <c r="AV64" s="544">
        <v>0</v>
      </c>
      <c r="AW64" s="544">
        <v>0</v>
      </c>
      <c r="AX64" s="544">
        <v>0</v>
      </c>
      <c r="AY64" s="544">
        <v>0</v>
      </c>
      <c r="AZ64" s="544">
        <v>0</v>
      </c>
      <c r="BA64" s="544">
        <v>553</v>
      </c>
      <c r="BB64" s="544">
        <v>203</v>
      </c>
      <c r="BC64" s="544">
        <v>165</v>
      </c>
      <c r="BD64" s="544">
        <v>216</v>
      </c>
      <c r="BE64" s="544">
        <v>421</v>
      </c>
      <c r="BF64" s="544">
        <v>171</v>
      </c>
      <c r="BG64" s="544">
        <v>138</v>
      </c>
      <c r="BH64" s="544">
        <v>140</v>
      </c>
      <c r="BI64" s="544">
        <v>132</v>
      </c>
      <c r="BJ64" s="544">
        <v>32</v>
      </c>
      <c r="BK64" s="544">
        <v>27</v>
      </c>
      <c r="BL64" s="544">
        <v>76</v>
      </c>
      <c r="BM64" s="544">
        <v>46</v>
      </c>
      <c r="BN64" s="544">
        <v>4</v>
      </c>
      <c r="BO64" s="544">
        <v>18</v>
      </c>
      <c r="BP64" s="544">
        <v>33</v>
      </c>
      <c r="BQ64" s="544">
        <v>40</v>
      </c>
      <c r="BR64" s="544">
        <v>4</v>
      </c>
      <c r="BS64" s="544">
        <v>15</v>
      </c>
      <c r="BT64" s="544">
        <v>30</v>
      </c>
      <c r="BU64" s="544">
        <v>6</v>
      </c>
      <c r="BV64" s="544">
        <v>0</v>
      </c>
      <c r="BW64" s="544">
        <v>3</v>
      </c>
      <c r="BX64" s="544">
        <v>3</v>
      </c>
      <c r="BY64" s="544">
        <v>43</v>
      </c>
      <c r="BZ64" s="544">
        <v>81</v>
      </c>
      <c r="CA64" s="544">
        <v>2</v>
      </c>
    </row>
    <row r="65" spans="1:79">
      <c r="A65" t="s">
        <v>59</v>
      </c>
      <c r="B65" t="s">
        <v>1749</v>
      </c>
      <c r="C65">
        <v>2020</v>
      </c>
      <c r="D65" t="s">
        <v>1934</v>
      </c>
      <c r="E65" s="450">
        <v>378</v>
      </c>
      <c r="F65" s="450">
        <v>293</v>
      </c>
      <c r="G65" s="450">
        <v>160</v>
      </c>
      <c r="H65" s="450">
        <v>72</v>
      </c>
      <c r="I65" s="450">
        <v>34</v>
      </c>
      <c r="J65" s="450">
        <v>0</v>
      </c>
      <c r="K65" s="450">
        <v>0</v>
      </c>
      <c r="L65" s="450">
        <v>0</v>
      </c>
      <c r="M65" s="450">
        <v>0</v>
      </c>
      <c r="N65" s="450">
        <v>36</v>
      </c>
      <c r="O65" s="450">
        <v>2</v>
      </c>
      <c r="P65" s="450">
        <v>34</v>
      </c>
      <c r="Q65" s="450">
        <v>73</v>
      </c>
      <c r="R65" s="450">
        <v>0</v>
      </c>
      <c r="S65" s="450">
        <v>0</v>
      </c>
      <c r="T65" s="450">
        <v>0</v>
      </c>
      <c r="U65" s="450">
        <v>73</v>
      </c>
      <c r="V65" s="450">
        <v>0</v>
      </c>
      <c r="W65" s="450">
        <v>0</v>
      </c>
      <c r="X65" s="450">
        <v>0</v>
      </c>
      <c r="Y65" s="450">
        <v>0</v>
      </c>
      <c r="Z65" s="450">
        <v>0</v>
      </c>
      <c r="AA65" s="450">
        <v>0</v>
      </c>
      <c r="AB65" s="450">
        <v>0</v>
      </c>
      <c r="AC65" s="450">
        <v>381</v>
      </c>
      <c r="AD65" s="450">
        <v>63</v>
      </c>
      <c r="AE65" s="450">
        <v>72</v>
      </c>
      <c r="AF65" s="450">
        <v>205</v>
      </c>
      <c r="AG65" s="450">
        <v>219</v>
      </c>
      <c r="AH65" s="450">
        <v>36</v>
      </c>
      <c r="AI65" s="450">
        <v>41</v>
      </c>
      <c r="AJ65" s="450">
        <v>107</v>
      </c>
      <c r="AK65" s="450">
        <v>162</v>
      </c>
      <c r="AL65" s="450">
        <v>27</v>
      </c>
      <c r="AM65" s="450">
        <v>31</v>
      </c>
      <c r="AN65" s="450">
        <v>98</v>
      </c>
      <c r="AO65" s="450">
        <v>0</v>
      </c>
      <c r="AP65" s="450">
        <v>0</v>
      </c>
      <c r="AQ65" s="450">
        <v>0</v>
      </c>
      <c r="AR65" s="450">
        <v>0</v>
      </c>
      <c r="AS65" s="450">
        <v>0</v>
      </c>
      <c r="AT65" s="450">
        <v>0</v>
      </c>
      <c r="AU65" s="450">
        <v>0</v>
      </c>
      <c r="AV65" s="450">
        <v>0</v>
      </c>
      <c r="AW65" s="450">
        <v>0</v>
      </c>
      <c r="AX65" s="450">
        <v>0</v>
      </c>
      <c r="AY65" s="450">
        <v>0</v>
      </c>
      <c r="AZ65" s="450">
        <v>0</v>
      </c>
      <c r="BA65" s="450">
        <v>506</v>
      </c>
      <c r="BB65" s="450">
        <v>217</v>
      </c>
      <c r="BC65" s="450">
        <v>140</v>
      </c>
      <c r="BD65" s="450">
        <v>165</v>
      </c>
      <c r="BE65" s="450">
        <v>390</v>
      </c>
      <c r="BF65" s="450">
        <v>189</v>
      </c>
      <c r="BG65" s="450">
        <v>112</v>
      </c>
      <c r="BH65" s="450">
        <v>105</v>
      </c>
      <c r="BI65" s="450">
        <v>116</v>
      </c>
      <c r="BJ65" s="450">
        <v>28</v>
      </c>
      <c r="BK65" s="450">
        <v>28</v>
      </c>
      <c r="BL65" s="450">
        <v>60</v>
      </c>
      <c r="BM65" s="450">
        <v>30</v>
      </c>
      <c r="BN65" s="450">
        <v>2</v>
      </c>
      <c r="BO65" s="450">
        <v>10</v>
      </c>
      <c r="BP65" s="450">
        <v>23</v>
      </c>
      <c r="BQ65" s="450">
        <v>24</v>
      </c>
      <c r="BR65" s="450">
        <v>0</v>
      </c>
      <c r="BS65" s="450">
        <v>7</v>
      </c>
      <c r="BT65" s="450">
        <v>19</v>
      </c>
      <c r="BU65" s="450">
        <v>6</v>
      </c>
      <c r="BV65" s="450">
        <v>2</v>
      </c>
      <c r="BW65" s="450">
        <v>3</v>
      </c>
      <c r="BX65" s="450">
        <v>4</v>
      </c>
      <c r="BY65" s="450">
        <v>33</v>
      </c>
      <c r="BZ65" s="450">
        <v>69</v>
      </c>
      <c r="CA65" s="450">
        <v>0</v>
      </c>
    </row>
    <row r="66" spans="1:79">
      <c r="A66" s="543" t="s">
        <v>59</v>
      </c>
      <c r="B66" s="543" t="s">
        <v>1749</v>
      </c>
      <c r="C66" s="543">
        <v>2021</v>
      </c>
      <c r="D66" s="543" t="s">
        <v>1934</v>
      </c>
      <c r="E66" s="544">
        <v>280</v>
      </c>
      <c r="F66" s="544">
        <v>230</v>
      </c>
      <c r="G66" s="544">
        <v>119</v>
      </c>
      <c r="H66" s="544">
        <v>56</v>
      </c>
      <c r="I66" s="544">
        <v>34</v>
      </c>
      <c r="J66" s="544">
        <v>0</v>
      </c>
      <c r="K66" s="544">
        <v>0</v>
      </c>
      <c r="L66" s="544">
        <v>0</v>
      </c>
      <c r="M66" s="544">
        <v>0</v>
      </c>
      <c r="N66" s="544">
        <v>57</v>
      </c>
      <c r="O66" s="544">
        <v>0</v>
      </c>
      <c r="P66" s="544">
        <v>57</v>
      </c>
      <c r="Q66" s="544">
        <v>57</v>
      </c>
      <c r="R66" s="544">
        <v>0</v>
      </c>
      <c r="S66" s="544">
        <v>0</v>
      </c>
      <c r="T66" s="544">
        <v>0</v>
      </c>
      <c r="U66" s="544">
        <v>57</v>
      </c>
      <c r="V66" s="544">
        <v>0</v>
      </c>
      <c r="W66" s="544">
        <v>0</v>
      </c>
      <c r="X66" s="544">
        <v>0</v>
      </c>
      <c r="Y66" s="544">
        <v>0</v>
      </c>
      <c r="Z66" s="544">
        <v>0</v>
      </c>
      <c r="AA66" s="544">
        <v>0</v>
      </c>
      <c r="AB66" s="544">
        <v>0</v>
      </c>
      <c r="AC66" s="544">
        <v>337</v>
      </c>
      <c r="AD66" s="544">
        <v>73</v>
      </c>
      <c r="AE66" s="544">
        <v>83</v>
      </c>
      <c r="AF66" s="544">
        <v>178</v>
      </c>
      <c r="AG66" s="544">
        <v>224</v>
      </c>
      <c r="AH66" s="544">
        <v>54</v>
      </c>
      <c r="AI66" s="544">
        <v>58</v>
      </c>
      <c r="AJ66" s="544">
        <v>116</v>
      </c>
      <c r="AK66" s="544">
        <v>113</v>
      </c>
      <c r="AL66" s="544">
        <v>19</v>
      </c>
      <c r="AM66" s="544">
        <v>25</v>
      </c>
      <c r="AN66" s="544">
        <v>62</v>
      </c>
      <c r="AO66" s="544">
        <v>0</v>
      </c>
      <c r="AP66" s="544">
        <v>0</v>
      </c>
      <c r="AQ66" s="544">
        <v>0</v>
      </c>
      <c r="AR66" s="544">
        <v>0</v>
      </c>
      <c r="AS66" s="544">
        <v>0</v>
      </c>
      <c r="AT66" s="544">
        <v>0</v>
      </c>
      <c r="AU66" s="544">
        <v>0</v>
      </c>
      <c r="AV66" s="544">
        <v>0</v>
      </c>
      <c r="AW66" s="544">
        <v>0</v>
      </c>
      <c r="AX66" s="544">
        <v>0</v>
      </c>
      <c r="AY66" s="544">
        <v>0</v>
      </c>
      <c r="AZ66" s="544">
        <v>0</v>
      </c>
      <c r="BA66" s="544">
        <v>433</v>
      </c>
      <c r="BB66" s="544">
        <v>165</v>
      </c>
      <c r="BC66" s="544">
        <v>123</v>
      </c>
      <c r="BD66" s="544">
        <v>161</v>
      </c>
      <c r="BE66" s="544">
        <v>335</v>
      </c>
      <c r="BF66" s="544">
        <v>143</v>
      </c>
      <c r="BG66" s="544">
        <v>98</v>
      </c>
      <c r="BH66" s="544">
        <v>103</v>
      </c>
      <c r="BI66" s="544">
        <v>98</v>
      </c>
      <c r="BJ66" s="544">
        <v>22</v>
      </c>
      <c r="BK66" s="544">
        <v>25</v>
      </c>
      <c r="BL66" s="544">
        <v>58</v>
      </c>
      <c r="BM66" s="544">
        <v>56</v>
      </c>
      <c r="BN66" s="544">
        <v>2</v>
      </c>
      <c r="BO66" s="544">
        <v>14</v>
      </c>
      <c r="BP66" s="544">
        <v>44</v>
      </c>
      <c r="BQ66" s="544">
        <v>45</v>
      </c>
      <c r="BR66" s="544">
        <v>2</v>
      </c>
      <c r="BS66" s="544">
        <v>10</v>
      </c>
      <c r="BT66" s="544">
        <v>36</v>
      </c>
      <c r="BU66" s="544">
        <v>11</v>
      </c>
      <c r="BV66" s="544">
        <v>0</v>
      </c>
      <c r="BW66" s="544">
        <v>4</v>
      </c>
      <c r="BX66" s="544">
        <v>8</v>
      </c>
      <c r="BY66" s="544">
        <v>29</v>
      </c>
      <c r="BZ66" s="544">
        <v>83</v>
      </c>
      <c r="CA66" s="544">
        <v>4</v>
      </c>
    </row>
    <row r="67" spans="1:79">
      <c r="A67" t="s">
        <v>59</v>
      </c>
      <c r="B67" t="s">
        <v>1749</v>
      </c>
      <c r="C67">
        <v>2022</v>
      </c>
      <c r="D67" t="s">
        <v>1934</v>
      </c>
      <c r="E67" s="450">
        <v>275</v>
      </c>
      <c r="F67" s="450">
        <v>246</v>
      </c>
      <c r="G67" s="450">
        <v>102</v>
      </c>
      <c r="H67" s="450">
        <v>51</v>
      </c>
      <c r="I67" s="450">
        <v>30</v>
      </c>
      <c r="J67" s="450">
        <v>0</v>
      </c>
      <c r="K67" s="450">
        <v>0</v>
      </c>
      <c r="L67" s="450">
        <v>0</v>
      </c>
      <c r="M67" s="450">
        <v>0</v>
      </c>
      <c r="N67" s="450">
        <v>96</v>
      </c>
      <c r="O67" s="450">
        <v>0</v>
      </c>
      <c r="P67" s="450">
        <v>96</v>
      </c>
      <c r="Q67" s="450">
        <v>27</v>
      </c>
      <c r="R67" s="450">
        <v>0</v>
      </c>
      <c r="S67" s="450">
        <v>0</v>
      </c>
      <c r="T67" s="450">
        <v>0</v>
      </c>
      <c r="U67" s="450">
        <v>27</v>
      </c>
      <c r="V67" s="450">
        <v>0</v>
      </c>
      <c r="W67" s="450">
        <v>0</v>
      </c>
      <c r="X67" s="450">
        <v>0</v>
      </c>
      <c r="Y67" s="450">
        <v>0</v>
      </c>
      <c r="Z67" s="450">
        <v>0</v>
      </c>
      <c r="AA67" s="450">
        <v>0</v>
      </c>
      <c r="AB67" s="450">
        <v>0</v>
      </c>
      <c r="AC67" s="450">
        <v>364</v>
      </c>
      <c r="AD67" s="450">
        <v>110</v>
      </c>
      <c r="AE67" s="450">
        <v>105</v>
      </c>
      <c r="AF67" s="450">
        <v>184</v>
      </c>
      <c r="AG67" s="450">
        <v>209</v>
      </c>
      <c r="AH67" s="450">
        <v>64</v>
      </c>
      <c r="AI67" s="450">
        <v>68</v>
      </c>
      <c r="AJ67" s="450">
        <v>110</v>
      </c>
      <c r="AK67" s="450">
        <v>155</v>
      </c>
      <c r="AL67" s="450">
        <v>46</v>
      </c>
      <c r="AM67" s="450">
        <v>37</v>
      </c>
      <c r="AN67" s="450">
        <v>74</v>
      </c>
      <c r="AO67" s="450">
        <v>0</v>
      </c>
      <c r="AP67" s="450">
        <v>0</v>
      </c>
      <c r="AQ67" s="450">
        <v>0</v>
      </c>
      <c r="AR67" s="450">
        <v>0</v>
      </c>
      <c r="AS67" s="450">
        <v>0</v>
      </c>
      <c r="AT67" s="450">
        <v>0</v>
      </c>
      <c r="AU67" s="450">
        <v>0</v>
      </c>
      <c r="AV67" s="450">
        <v>0</v>
      </c>
      <c r="AW67" s="450">
        <v>0</v>
      </c>
      <c r="AX67" s="450">
        <v>0</v>
      </c>
      <c r="AY67" s="450">
        <v>0</v>
      </c>
      <c r="AZ67" s="450">
        <v>0</v>
      </c>
      <c r="BA67" s="450">
        <v>492</v>
      </c>
      <c r="BB67" s="450">
        <v>202</v>
      </c>
      <c r="BC67" s="450">
        <v>160</v>
      </c>
      <c r="BD67" s="450">
        <v>169</v>
      </c>
      <c r="BE67" s="450">
        <v>381</v>
      </c>
      <c r="BF67" s="450">
        <v>167</v>
      </c>
      <c r="BG67" s="450">
        <v>131</v>
      </c>
      <c r="BH67" s="450">
        <v>117</v>
      </c>
      <c r="BI67" s="450">
        <v>111</v>
      </c>
      <c r="BJ67" s="450">
        <v>35</v>
      </c>
      <c r="BK67" s="450">
        <v>29</v>
      </c>
      <c r="BL67" s="450">
        <v>52</v>
      </c>
      <c r="BM67" s="450">
        <v>59</v>
      </c>
      <c r="BN67" s="450">
        <v>7</v>
      </c>
      <c r="BO67" s="450">
        <v>26</v>
      </c>
      <c r="BP67" s="450">
        <v>46</v>
      </c>
      <c r="BQ67" s="450">
        <v>42</v>
      </c>
      <c r="BR67" s="450">
        <v>5</v>
      </c>
      <c r="BS67" s="450">
        <v>14</v>
      </c>
      <c r="BT67" s="450">
        <v>36</v>
      </c>
      <c r="BU67" s="450">
        <v>17</v>
      </c>
      <c r="BV67" s="450">
        <v>2</v>
      </c>
      <c r="BW67" s="450">
        <v>12</v>
      </c>
      <c r="BX67" s="450">
        <v>10</v>
      </c>
      <c r="BY67" s="450">
        <v>53</v>
      </c>
      <c r="BZ67" s="450">
        <v>106</v>
      </c>
      <c r="CA67" s="450">
        <v>1</v>
      </c>
    </row>
    <row r="68" spans="1:79">
      <c r="A68" s="543" t="s">
        <v>59</v>
      </c>
      <c r="B68" s="543" t="s">
        <v>1749</v>
      </c>
      <c r="C68" s="543">
        <v>2023</v>
      </c>
      <c r="D68" s="543" t="s">
        <v>1934</v>
      </c>
      <c r="E68" s="544">
        <v>315</v>
      </c>
      <c r="F68" s="544">
        <v>210</v>
      </c>
      <c r="G68" s="544">
        <v>73</v>
      </c>
      <c r="H68" s="544">
        <v>44</v>
      </c>
      <c r="I68" s="544">
        <v>16</v>
      </c>
      <c r="J68" s="544">
        <v>0</v>
      </c>
      <c r="K68" s="544">
        <v>0</v>
      </c>
      <c r="L68" s="544">
        <v>0</v>
      </c>
      <c r="M68" s="544">
        <v>0</v>
      </c>
      <c r="N68" s="544">
        <v>62</v>
      </c>
      <c r="O68" s="544">
        <v>0</v>
      </c>
      <c r="P68" s="544">
        <v>62</v>
      </c>
      <c r="Q68" s="544">
        <v>25</v>
      </c>
      <c r="R68" s="544">
        <v>1</v>
      </c>
      <c r="S68" s="544">
        <v>5</v>
      </c>
      <c r="T68" s="544">
        <v>14</v>
      </c>
      <c r="U68" s="544">
        <v>15</v>
      </c>
      <c r="V68" s="544">
        <v>1</v>
      </c>
      <c r="W68" s="544">
        <v>4</v>
      </c>
      <c r="X68" s="544">
        <v>9</v>
      </c>
      <c r="Y68" s="544">
        <v>10</v>
      </c>
      <c r="Z68" s="544">
        <v>0</v>
      </c>
      <c r="AA68" s="544">
        <v>1</v>
      </c>
      <c r="AB68" s="544">
        <v>5</v>
      </c>
      <c r="AC68" s="544">
        <v>542</v>
      </c>
      <c r="AD68" s="544">
        <v>153</v>
      </c>
      <c r="AE68" s="544">
        <v>178</v>
      </c>
      <c r="AF68" s="544">
        <v>267</v>
      </c>
      <c r="AG68" s="544">
        <v>355</v>
      </c>
      <c r="AH68" s="544">
        <v>112</v>
      </c>
      <c r="AI68" s="544">
        <v>129</v>
      </c>
      <c r="AJ68" s="544">
        <v>169</v>
      </c>
      <c r="AK68" s="544">
        <v>187</v>
      </c>
      <c r="AL68" s="544">
        <v>41</v>
      </c>
      <c r="AM68" s="544">
        <v>49</v>
      </c>
      <c r="AN68" s="544">
        <v>98</v>
      </c>
      <c r="AO68" s="544">
        <v>0</v>
      </c>
      <c r="AP68" s="544">
        <v>0</v>
      </c>
      <c r="AQ68" s="544">
        <v>0</v>
      </c>
      <c r="AR68" s="544">
        <v>0</v>
      </c>
      <c r="AS68" s="544">
        <v>0</v>
      </c>
      <c r="AT68" s="544">
        <v>0</v>
      </c>
      <c r="AU68" s="544">
        <v>0</v>
      </c>
      <c r="AV68" s="544">
        <v>0</v>
      </c>
      <c r="AW68" s="544">
        <v>0</v>
      </c>
      <c r="AX68" s="544">
        <v>0</v>
      </c>
      <c r="AY68" s="544">
        <v>0</v>
      </c>
      <c r="AZ68" s="544">
        <v>0</v>
      </c>
      <c r="BA68" s="544">
        <v>554</v>
      </c>
      <c r="BB68" s="544">
        <v>198</v>
      </c>
      <c r="BC68" s="544">
        <v>191</v>
      </c>
      <c r="BD68" s="544">
        <v>190</v>
      </c>
      <c r="BE68" s="544">
        <v>457</v>
      </c>
      <c r="BF68" s="544">
        <v>172</v>
      </c>
      <c r="BG68" s="544">
        <v>160</v>
      </c>
      <c r="BH68" s="544">
        <v>141</v>
      </c>
      <c r="BI68" s="544">
        <v>97</v>
      </c>
      <c r="BJ68" s="544">
        <v>26</v>
      </c>
      <c r="BK68" s="544">
        <v>31</v>
      </c>
      <c r="BL68" s="544">
        <v>49</v>
      </c>
      <c r="BM68" s="544">
        <v>88</v>
      </c>
      <c r="BN68" s="544">
        <v>11</v>
      </c>
      <c r="BO68" s="544">
        <v>37</v>
      </c>
      <c r="BP68" s="544">
        <v>69</v>
      </c>
      <c r="BQ68" s="544">
        <v>52</v>
      </c>
      <c r="BR68" s="544">
        <v>8</v>
      </c>
      <c r="BS68" s="544">
        <v>16</v>
      </c>
      <c r="BT68" s="544">
        <v>42</v>
      </c>
      <c r="BU68" s="544">
        <v>36</v>
      </c>
      <c r="BV68" s="544">
        <v>3</v>
      </c>
      <c r="BW68" s="544">
        <v>21</v>
      </c>
      <c r="BX68" s="544">
        <v>27</v>
      </c>
      <c r="BY68" s="544">
        <v>85</v>
      </c>
      <c r="BZ68" s="544">
        <v>113</v>
      </c>
      <c r="CA68" s="544">
        <v>5</v>
      </c>
    </row>
    <row r="69" spans="1:79">
      <c r="A69" t="s">
        <v>59</v>
      </c>
      <c r="B69" t="s">
        <v>1749</v>
      </c>
      <c r="C69">
        <v>2024</v>
      </c>
      <c r="D69" t="s">
        <v>1934</v>
      </c>
      <c r="E69" s="450">
        <v>437</v>
      </c>
      <c r="F69" s="450">
        <v>211</v>
      </c>
      <c r="G69" s="450">
        <v>75</v>
      </c>
      <c r="H69" s="450">
        <v>40</v>
      </c>
      <c r="I69" s="450">
        <v>22</v>
      </c>
      <c r="J69" s="450">
        <v>0</v>
      </c>
      <c r="K69" s="450">
        <v>0</v>
      </c>
      <c r="L69" s="450">
        <v>0</v>
      </c>
      <c r="M69" s="450">
        <v>0</v>
      </c>
      <c r="N69" s="450">
        <v>54</v>
      </c>
      <c r="O69" s="450">
        <v>0</v>
      </c>
      <c r="P69" s="450">
        <v>54</v>
      </c>
      <c r="Q69" s="450">
        <v>28</v>
      </c>
      <c r="R69" s="450">
        <v>17</v>
      </c>
      <c r="S69" s="450">
        <v>8</v>
      </c>
      <c r="T69" s="450">
        <v>16</v>
      </c>
      <c r="U69" s="450">
        <v>3</v>
      </c>
      <c r="V69" s="450">
        <v>2</v>
      </c>
      <c r="W69" s="450">
        <v>0</v>
      </c>
      <c r="X69" s="450">
        <v>2</v>
      </c>
      <c r="Y69" s="450">
        <v>25</v>
      </c>
      <c r="Z69" s="450">
        <v>15</v>
      </c>
      <c r="AA69" s="450">
        <v>8</v>
      </c>
      <c r="AB69" s="450">
        <v>14</v>
      </c>
      <c r="AC69" s="450">
        <v>354</v>
      </c>
      <c r="AD69" s="450">
        <v>151</v>
      </c>
      <c r="AE69" s="450">
        <v>96</v>
      </c>
      <c r="AF69" s="450">
        <v>158</v>
      </c>
      <c r="AG69" s="450">
        <v>184</v>
      </c>
      <c r="AH69" s="450">
        <v>82</v>
      </c>
      <c r="AI69" s="450">
        <v>49</v>
      </c>
      <c r="AJ69" s="450">
        <v>84</v>
      </c>
      <c r="AK69" s="450">
        <v>170</v>
      </c>
      <c r="AL69" s="450">
        <v>69</v>
      </c>
      <c r="AM69" s="450">
        <v>47</v>
      </c>
      <c r="AN69" s="450">
        <v>74</v>
      </c>
      <c r="AO69" s="450">
        <v>0</v>
      </c>
      <c r="AP69" s="450">
        <v>0</v>
      </c>
      <c r="AQ69" s="450">
        <v>0</v>
      </c>
      <c r="AR69" s="450">
        <v>0</v>
      </c>
      <c r="AS69" s="450">
        <v>0</v>
      </c>
      <c r="AT69" s="450">
        <v>0</v>
      </c>
      <c r="AU69" s="450">
        <v>0</v>
      </c>
      <c r="AV69" s="450">
        <v>0</v>
      </c>
      <c r="AW69" s="450">
        <v>0</v>
      </c>
      <c r="AX69" s="450">
        <v>0</v>
      </c>
      <c r="AY69" s="450">
        <v>0</v>
      </c>
      <c r="AZ69" s="450">
        <v>0</v>
      </c>
      <c r="BA69" s="450">
        <v>452</v>
      </c>
      <c r="BB69" s="450">
        <v>170</v>
      </c>
      <c r="BC69" s="450">
        <v>168</v>
      </c>
      <c r="BD69" s="450">
        <v>177</v>
      </c>
      <c r="BE69" s="450">
        <v>324</v>
      </c>
      <c r="BF69" s="450">
        <v>126</v>
      </c>
      <c r="BG69" s="450">
        <v>118</v>
      </c>
      <c r="BH69" s="450">
        <v>117</v>
      </c>
      <c r="BI69" s="450">
        <v>128</v>
      </c>
      <c r="BJ69" s="450">
        <v>44</v>
      </c>
      <c r="BK69" s="450">
        <v>50</v>
      </c>
      <c r="BL69" s="450">
        <v>60</v>
      </c>
      <c r="BM69" s="450">
        <v>86</v>
      </c>
      <c r="BN69" s="450">
        <v>5</v>
      </c>
      <c r="BO69" s="450">
        <v>33</v>
      </c>
      <c r="BP69" s="450">
        <v>73</v>
      </c>
      <c r="BQ69" s="450">
        <v>64</v>
      </c>
      <c r="BR69" s="450">
        <v>3</v>
      </c>
      <c r="BS69" s="450">
        <v>22</v>
      </c>
      <c r="BT69" s="450">
        <v>56</v>
      </c>
      <c r="BU69" s="450">
        <v>22</v>
      </c>
      <c r="BV69" s="450">
        <v>2</v>
      </c>
      <c r="BW69" s="450">
        <v>11</v>
      </c>
      <c r="BX69" s="450">
        <v>17</v>
      </c>
      <c r="BY69" s="450">
        <v>48</v>
      </c>
      <c r="BZ69" s="450">
        <v>122</v>
      </c>
      <c r="CA69" s="450">
        <v>3</v>
      </c>
    </row>
    <row r="70" spans="1:79">
      <c r="A70" s="543" t="s">
        <v>59</v>
      </c>
      <c r="B70" s="543" t="s">
        <v>1749</v>
      </c>
      <c r="C70" s="543">
        <v>2025</v>
      </c>
      <c r="D70" s="543" t="s">
        <v>1935</v>
      </c>
      <c r="E70" s="544">
        <v>337</v>
      </c>
      <c r="F70" s="544">
        <v>214</v>
      </c>
      <c r="G70" s="544">
        <v>101</v>
      </c>
      <c r="H70" s="544">
        <v>48</v>
      </c>
      <c r="I70" s="544">
        <v>25</v>
      </c>
      <c r="J70" s="544">
        <v>0</v>
      </c>
      <c r="K70" s="544">
        <v>0</v>
      </c>
      <c r="L70" s="544">
        <v>0</v>
      </c>
      <c r="M70" s="544">
        <v>0</v>
      </c>
      <c r="N70" s="544">
        <v>61</v>
      </c>
      <c r="O70" s="544">
        <v>1</v>
      </c>
      <c r="P70" s="544">
        <v>60</v>
      </c>
      <c r="Q70" s="544">
        <v>31</v>
      </c>
      <c r="R70" s="544">
        <v>10</v>
      </c>
      <c r="S70" s="544">
        <v>8</v>
      </c>
      <c r="T70" s="544">
        <v>18</v>
      </c>
      <c r="U70" s="544">
        <v>23</v>
      </c>
      <c r="V70" s="544">
        <v>6</v>
      </c>
      <c r="W70" s="544">
        <v>3</v>
      </c>
      <c r="X70" s="544">
        <v>7</v>
      </c>
      <c r="Y70" s="544">
        <v>8</v>
      </c>
      <c r="Z70" s="544">
        <v>4</v>
      </c>
      <c r="AA70" s="544">
        <v>5</v>
      </c>
      <c r="AB70" s="544">
        <v>11</v>
      </c>
      <c r="AC70" s="544">
        <v>441</v>
      </c>
      <c r="AD70" s="544">
        <v>114</v>
      </c>
      <c r="AE70" s="544">
        <v>105</v>
      </c>
      <c r="AF70" s="544">
        <v>236</v>
      </c>
      <c r="AG70" s="544">
        <v>267</v>
      </c>
      <c r="AH70" s="544">
        <v>72</v>
      </c>
      <c r="AI70" s="544">
        <v>65</v>
      </c>
      <c r="AJ70" s="544">
        <v>141</v>
      </c>
      <c r="AK70" s="544">
        <v>174</v>
      </c>
      <c r="AL70" s="544">
        <v>42</v>
      </c>
      <c r="AM70" s="544">
        <v>40</v>
      </c>
      <c r="AN70" s="544">
        <v>95</v>
      </c>
      <c r="AO70" s="544">
        <v>0</v>
      </c>
      <c r="AP70" s="544">
        <v>0</v>
      </c>
      <c r="AQ70" s="544">
        <v>0</v>
      </c>
      <c r="AR70" s="544">
        <v>0</v>
      </c>
      <c r="AS70" s="544">
        <v>0</v>
      </c>
      <c r="AT70" s="544">
        <v>0</v>
      </c>
      <c r="AU70" s="544">
        <v>0</v>
      </c>
      <c r="AV70" s="544">
        <v>0</v>
      </c>
      <c r="AW70" s="544">
        <v>0</v>
      </c>
      <c r="AX70" s="544">
        <v>0</v>
      </c>
      <c r="AY70" s="544">
        <v>0</v>
      </c>
      <c r="AZ70" s="544">
        <v>0</v>
      </c>
      <c r="BA70" s="544">
        <v>516</v>
      </c>
      <c r="BB70" s="544">
        <v>199</v>
      </c>
      <c r="BC70" s="544">
        <v>159</v>
      </c>
      <c r="BD70" s="544">
        <v>183</v>
      </c>
      <c r="BE70" s="544">
        <v>399</v>
      </c>
      <c r="BF70" s="544">
        <v>167</v>
      </c>
      <c r="BG70" s="544">
        <v>126</v>
      </c>
      <c r="BH70" s="544">
        <v>121</v>
      </c>
      <c r="BI70" s="544">
        <v>117</v>
      </c>
      <c r="BJ70" s="544">
        <v>32</v>
      </c>
      <c r="BK70" s="544">
        <v>33</v>
      </c>
      <c r="BL70" s="544">
        <v>62</v>
      </c>
      <c r="BM70" s="544">
        <v>86</v>
      </c>
      <c r="BN70" s="544">
        <v>7</v>
      </c>
      <c r="BO70" s="544">
        <v>32</v>
      </c>
      <c r="BP70" s="544">
        <v>66</v>
      </c>
      <c r="BQ70" s="544">
        <v>65</v>
      </c>
      <c r="BR70" s="544">
        <v>4</v>
      </c>
      <c r="BS70" s="544">
        <v>21</v>
      </c>
      <c r="BT70" s="544">
        <v>52</v>
      </c>
      <c r="BU70" s="544">
        <v>21</v>
      </c>
      <c r="BV70" s="544">
        <v>3</v>
      </c>
      <c r="BW70" s="544">
        <v>11</v>
      </c>
      <c r="BX70" s="544">
        <v>14</v>
      </c>
      <c r="BY70" s="544">
        <v>49</v>
      </c>
      <c r="BZ70" s="544">
        <v>122</v>
      </c>
      <c r="CA70" s="544">
        <v>3</v>
      </c>
    </row>
    <row r="71" spans="1:79">
      <c r="A71" t="s">
        <v>59</v>
      </c>
      <c r="B71" t="s">
        <v>1749</v>
      </c>
      <c r="C71">
        <v>2024</v>
      </c>
      <c r="D71" t="s">
        <v>1937</v>
      </c>
      <c r="E71" s="450">
        <f>E69</f>
        <v>437</v>
      </c>
      <c r="F71" s="450">
        <f t="shared" ref="F71:BQ71" si="12">F69</f>
        <v>211</v>
      </c>
      <c r="G71" s="450">
        <f t="shared" si="12"/>
        <v>75</v>
      </c>
      <c r="H71" s="450">
        <f t="shared" si="12"/>
        <v>40</v>
      </c>
      <c r="I71" s="450">
        <f t="shared" si="12"/>
        <v>22</v>
      </c>
      <c r="J71" s="450">
        <f t="shared" si="12"/>
        <v>0</v>
      </c>
      <c r="K71" s="450">
        <f t="shared" si="12"/>
        <v>0</v>
      </c>
      <c r="L71" s="450">
        <f t="shared" si="12"/>
        <v>0</v>
      </c>
      <c r="M71" s="450">
        <f t="shared" si="12"/>
        <v>0</v>
      </c>
      <c r="N71" s="450">
        <f t="shared" si="12"/>
        <v>54</v>
      </c>
      <c r="O71" s="450">
        <f t="shared" si="12"/>
        <v>0</v>
      </c>
      <c r="P71" s="450">
        <f t="shared" si="12"/>
        <v>54</v>
      </c>
      <c r="Q71" s="450">
        <f t="shared" si="12"/>
        <v>28</v>
      </c>
      <c r="R71" s="450">
        <f t="shared" si="12"/>
        <v>17</v>
      </c>
      <c r="S71" s="450">
        <f t="shared" si="12"/>
        <v>8</v>
      </c>
      <c r="T71" s="450">
        <f t="shared" si="12"/>
        <v>16</v>
      </c>
      <c r="U71" s="450">
        <f t="shared" si="12"/>
        <v>3</v>
      </c>
      <c r="V71" s="450">
        <f t="shared" si="12"/>
        <v>2</v>
      </c>
      <c r="W71" s="450">
        <f t="shared" si="12"/>
        <v>0</v>
      </c>
      <c r="X71" s="450">
        <f t="shared" si="12"/>
        <v>2</v>
      </c>
      <c r="Y71" s="450">
        <f t="shared" si="12"/>
        <v>25</v>
      </c>
      <c r="Z71" s="450">
        <f t="shared" si="12"/>
        <v>15</v>
      </c>
      <c r="AA71" s="450">
        <f t="shared" si="12"/>
        <v>8</v>
      </c>
      <c r="AB71" s="450">
        <f t="shared" si="12"/>
        <v>14</v>
      </c>
      <c r="AC71" s="450">
        <f t="shared" si="12"/>
        <v>354</v>
      </c>
      <c r="AD71" s="450">
        <f t="shared" si="12"/>
        <v>151</v>
      </c>
      <c r="AE71" s="450">
        <f t="shared" si="12"/>
        <v>96</v>
      </c>
      <c r="AF71" s="450">
        <f t="shared" si="12"/>
        <v>158</v>
      </c>
      <c r="AG71" s="450">
        <f t="shared" si="12"/>
        <v>184</v>
      </c>
      <c r="AH71" s="450">
        <f t="shared" si="12"/>
        <v>82</v>
      </c>
      <c r="AI71" s="450">
        <f t="shared" si="12"/>
        <v>49</v>
      </c>
      <c r="AJ71" s="450">
        <f t="shared" si="12"/>
        <v>84</v>
      </c>
      <c r="AK71" s="450">
        <f t="shared" si="12"/>
        <v>170</v>
      </c>
      <c r="AL71" s="450">
        <f t="shared" si="12"/>
        <v>69</v>
      </c>
      <c r="AM71" s="450">
        <f t="shared" si="12"/>
        <v>47</v>
      </c>
      <c r="AN71" s="450">
        <f t="shared" si="12"/>
        <v>74</v>
      </c>
      <c r="AO71" s="450">
        <f t="shared" si="12"/>
        <v>0</v>
      </c>
      <c r="AP71" s="450">
        <f t="shared" si="12"/>
        <v>0</v>
      </c>
      <c r="AQ71" s="450">
        <f t="shared" si="12"/>
        <v>0</v>
      </c>
      <c r="AR71" s="450">
        <f t="shared" si="12"/>
        <v>0</v>
      </c>
      <c r="AS71" s="450">
        <f t="shared" si="12"/>
        <v>0</v>
      </c>
      <c r="AT71" s="450">
        <f t="shared" si="12"/>
        <v>0</v>
      </c>
      <c r="AU71" s="450">
        <f t="shared" si="12"/>
        <v>0</v>
      </c>
      <c r="AV71" s="450">
        <f t="shared" si="12"/>
        <v>0</v>
      </c>
      <c r="AW71" s="450">
        <f t="shared" si="12"/>
        <v>0</v>
      </c>
      <c r="AX71" s="450">
        <f t="shared" si="12"/>
        <v>0</v>
      </c>
      <c r="AY71" s="450">
        <f t="shared" si="12"/>
        <v>0</v>
      </c>
      <c r="AZ71" s="450">
        <f t="shared" si="12"/>
        <v>0</v>
      </c>
      <c r="BA71" s="450">
        <f t="shared" si="12"/>
        <v>452</v>
      </c>
      <c r="BB71" s="450">
        <f t="shared" si="12"/>
        <v>170</v>
      </c>
      <c r="BC71" s="450">
        <f t="shared" si="12"/>
        <v>168</v>
      </c>
      <c r="BD71" s="450">
        <f t="shared" si="12"/>
        <v>177</v>
      </c>
      <c r="BE71" s="450">
        <f t="shared" si="12"/>
        <v>324</v>
      </c>
      <c r="BF71" s="450">
        <f t="shared" si="12"/>
        <v>126</v>
      </c>
      <c r="BG71" s="450">
        <f t="shared" si="12"/>
        <v>118</v>
      </c>
      <c r="BH71" s="450">
        <f t="shared" si="12"/>
        <v>117</v>
      </c>
      <c r="BI71" s="450">
        <f t="shared" si="12"/>
        <v>128</v>
      </c>
      <c r="BJ71" s="450">
        <f t="shared" si="12"/>
        <v>44</v>
      </c>
      <c r="BK71" s="450">
        <f t="shared" si="12"/>
        <v>50</v>
      </c>
      <c r="BL71" s="450">
        <f t="shared" si="12"/>
        <v>60</v>
      </c>
      <c r="BM71" s="450">
        <f t="shared" si="12"/>
        <v>86</v>
      </c>
      <c r="BN71" s="450">
        <f t="shared" si="12"/>
        <v>5</v>
      </c>
      <c r="BO71" s="450">
        <f t="shared" si="12"/>
        <v>33</v>
      </c>
      <c r="BP71" s="450">
        <f t="shared" si="12"/>
        <v>73</v>
      </c>
      <c r="BQ71" s="450">
        <f t="shared" si="12"/>
        <v>64</v>
      </c>
      <c r="BR71" s="450">
        <f t="shared" ref="BR71:CA71" si="13">BR69</f>
        <v>3</v>
      </c>
      <c r="BS71" s="450">
        <f t="shared" si="13"/>
        <v>22</v>
      </c>
      <c r="BT71" s="450">
        <f t="shared" si="13"/>
        <v>56</v>
      </c>
      <c r="BU71" s="450">
        <f t="shared" si="13"/>
        <v>22</v>
      </c>
      <c r="BV71" s="450">
        <f t="shared" si="13"/>
        <v>2</v>
      </c>
      <c r="BW71" s="450">
        <f t="shared" si="13"/>
        <v>11</v>
      </c>
      <c r="BX71" s="450">
        <f t="shared" si="13"/>
        <v>17</v>
      </c>
      <c r="BY71" s="450">
        <f t="shared" si="13"/>
        <v>48</v>
      </c>
      <c r="BZ71" s="450">
        <f t="shared" si="13"/>
        <v>122</v>
      </c>
      <c r="CA71" s="450">
        <f t="shared" si="13"/>
        <v>3</v>
      </c>
    </row>
    <row r="72" spans="1:79">
      <c r="A72" s="543" t="s">
        <v>59</v>
      </c>
      <c r="B72" s="543" t="s">
        <v>1749</v>
      </c>
      <c r="C72" s="543">
        <v>2025</v>
      </c>
      <c r="D72" s="543" t="s">
        <v>1937</v>
      </c>
      <c r="E72" s="544">
        <f>IF(OR(E69=0, E69=""), E70, IF(E70&gt;(E69*(1+Dash!$B$6)), E69*(1+Dash!$B$6), IF(E70&lt;(E69*(1-Dash!$B$7)), E69*(1-Dash!$B$7), E70)))</f>
        <v>415.15</v>
      </c>
      <c r="F72" s="544">
        <f>IF(OR(F69=0, F69=""), F70, IF(F70&gt;(F69*(1+Dash!$B$6)), F69*(1+Dash!$B$6), IF(F70&lt;(F69*(1-Dash!$B$7)), F69*(1-Dash!$B$7), F70)))</f>
        <v>214</v>
      </c>
      <c r="G72" s="544">
        <f>IF(OR(G69=0, G69=""), G70, IF(G70&gt;(G69*(1+Dash!$B$6)), G69*(1+Dash!$B$6), IF(G70&lt;(G69*(1-Dash!$B$7)), G69*(1-Dash!$B$7), G70)))</f>
        <v>82.5</v>
      </c>
      <c r="H72" s="544">
        <f>IF(OR(H69=0, H69=""), H70, IF(H70&gt;(H69*(1+Dash!$B$6)), H69*(1+Dash!$B$6), IF(H70&lt;(H69*(1-Dash!$B$7)), H69*(1-Dash!$B$7), H70)))</f>
        <v>44</v>
      </c>
      <c r="I72" s="544">
        <f>IF(OR(I69=0, I69=""), I70, IF(I70&gt;(I69*(1+Dash!$B$6)), I69*(1+Dash!$B$6), IF(I70&lt;(I69*(1-Dash!$B$7)), I69*(1-Dash!$B$7), I70)))</f>
        <v>24.200000000000003</v>
      </c>
      <c r="J72" s="544">
        <f>IF(OR(J69=0, J69=""), J70, IF(J70&gt;(J69*(1+Dash!$B$6)), J69*(1+Dash!$B$6), IF(J70&lt;(J69*(1-Dash!$B$7)), J69*(1-Dash!$B$7), J70)))</f>
        <v>0</v>
      </c>
      <c r="K72" s="544">
        <f>IF(OR(K69=0, K69=""), K70, IF(K70&gt;(K69*(1+Dash!$B$6)), K69*(1+Dash!$B$6), IF(K70&lt;(K69*(1-Dash!$B$7)), K69*(1-Dash!$B$7), K70)))</f>
        <v>0</v>
      </c>
      <c r="L72" s="544">
        <f>IF(OR(L69=0, L69=""), L70, IF(L70&gt;(L69*(1+Dash!$B$6)), L69*(1+Dash!$B$6), IF(L70&lt;(L69*(1-Dash!$B$7)), L69*(1-Dash!$B$7), L70)))</f>
        <v>0</v>
      </c>
      <c r="M72" s="544">
        <f>IF(OR(M69=0, M69=""), M70, IF(M70&gt;(M69*(1+Dash!$B$6)), M69*(1+Dash!$B$6), IF(M70&lt;(M69*(1-Dash!$B$7)), M69*(1-Dash!$B$7), M70)))</f>
        <v>0</v>
      </c>
      <c r="N72" s="544">
        <f>IF(OR(N69=0, N69=""), N70, IF(N70&gt;(N69*(1+Dash!$B$6)), N69*(1+Dash!$B$6), IF(N70&lt;(N69*(1-Dash!$B$7)), N69*(1-Dash!$B$7), N70)))</f>
        <v>59.400000000000006</v>
      </c>
      <c r="O72" s="544">
        <f>IF(OR(O69=0, O69=""), O70, IF(O70&gt;(O69*(1+Dash!$B$6)), O69*(1+Dash!$B$6), IF(O70&lt;(O69*(1-Dash!$B$7)), O69*(1-Dash!$B$7), O70)))</f>
        <v>1</v>
      </c>
      <c r="P72" s="544">
        <f>IF(OR(P69=0, P69=""), P70, IF(P70&gt;(P69*(1+Dash!$B$6)), P69*(1+Dash!$B$6), IF(P70&lt;(P69*(1-Dash!$B$7)), P69*(1-Dash!$B$7), P70)))</f>
        <v>59.400000000000006</v>
      </c>
      <c r="Q72" s="544">
        <f>IF(OR(Q69=0, Q69=""), Q70, IF(Q70&gt;(Q69*(1+Dash!$B$6)), Q69*(1+Dash!$B$6), IF(Q70&lt;(Q69*(1-Dash!$B$7)), Q69*(1-Dash!$B$7), Q70)))</f>
        <v>30.800000000000004</v>
      </c>
      <c r="R72" s="544">
        <f>IF(OR(R69=0, R69=""), R70, IF(R70&gt;(R69*(1+Dash!$B$6)), R69*(1+Dash!$B$6), IF(R70&lt;(R69*(1-Dash!$B$7)), R69*(1-Dash!$B$7), R70)))</f>
        <v>16.149999999999999</v>
      </c>
      <c r="S72" s="544">
        <f>IF(OR(S69=0, S69=""), S70, IF(S70&gt;(S69*(1+Dash!$B$6)), S69*(1+Dash!$B$6), IF(S70&lt;(S69*(1-Dash!$B$7)), S69*(1-Dash!$B$7), S70)))</f>
        <v>8</v>
      </c>
      <c r="T72" s="544">
        <f>IF(OR(T69=0, T69=""), T70, IF(T70&gt;(T69*(1+Dash!$B$6)), T69*(1+Dash!$B$6), IF(T70&lt;(T69*(1-Dash!$B$7)), T69*(1-Dash!$B$7), T70)))</f>
        <v>17.600000000000001</v>
      </c>
      <c r="U72" s="544">
        <f>IF(OR(U69=0, U69=""), U70, IF(U70&gt;(U69*(1+Dash!$B$6)), U69*(1+Dash!$B$6), IF(U70&lt;(U69*(1-Dash!$B$7)), U69*(1-Dash!$B$7), U70)))</f>
        <v>3.3000000000000003</v>
      </c>
      <c r="V72" s="544">
        <f>IF(OR(V69=0, V69=""), V70, IF(V70&gt;(V69*(1+Dash!$B$6)), V69*(1+Dash!$B$6), IF(V70&lt;(V69*(1-Dash!$B$7)), V69*(1-Dash!$B$7), V70)))</f>
        <v>2.2000000000000002</v>
      </c>
      <c r="W72" s="544">
        <f>IF(OR(W69=0, W69=""), W70, IF(W70&gt;(W69*(1+Dash!$B$6)), W69*(1+Dash!$B$6), IF(W70&lt;(W69*(1-Dash!$B$7)), W69*(1-Dash!$B$7), W70)))</f>
        <v>3</v>
      </c>
      <c r="X72" s="544">
        <f>IF(OR(X69=0, X69=""), X70, IF(X70&gt;(X69*(1+Dash!$B$6)), X69*(1+Dash!$B$6), IF(X70&lt;(X69*(1-Dash!$B$7)), X69*(1-Dash!$B$7), X70)))</f>
        <v>2.2000000000000002</v>
      </c>
      <c r="Y72" s="544">
        <f>IF(OR(Y69=0, Y69=""), Y70, IF(Y70&gt;(Y69*(1+Dash!$B$6)), Y69*(1+Dash!$B$6), IF(Y70&lt;(Y69*(1-Dash!$B$7)), Y69*(1-Dash!$B$7), Y70)))</f>
        <v>23.75</v>
      </c>
      <c r="Z72" s="544">
        <f>IF(OR(Z69=0, Z69=""), Z70, IF(Z70&gt;(Z69*(1+Dash!$B$6)), Z69*(1+Dash!$B$6), IF(Z70&lt;(Z69*(1-Dash!$B$7)), Z69*(1-Dash!$B$7), Z70)))</f>
        <v>14.25</v>
      </c>
      <c r="AA72" s="544">
        <f>IF(OR(AA69=0, AA69=""), AA70, IF(AA70&gt;(AA69*(1+Dash!$B$6)), AA69*(1+Dash!$B$6), IF(AA70&lt;(AA69*(1-Dash!$B$7)), AA69*(1-Dash!$B$7), AA70)))</f>
        <v>7.6</v>
      </c>
      <c r="AB72" s="544">
        <f>IF(OR(AB69=0, AB69=""), AB70, IF(AB70&gt;(AB69*(1+Dash!$B$6)), AB69*(1+Dash!$B$6), IF(AB70&lt;(AB69*(1-Dash!$B$7)), AB69*(1-Dash!$B$7), AB70)))</f>
        <v>13.299999999999999</v>
      </c>
      <c r="AC72" s="544">
        <f>IF(OR(AC69=0, AC69=""), AC70, IF(AC70&gt;(AC69*(1+Dash!$B$6)), AC69*(1+Dash!$B$6), IF(AC70&lt;(AC69*(1-Dash!$B$7)), AC69*(1-Dash!$B$7), AC70)))</f>
        <v>389.40000000000003</v>
      </c>
      <c r="AD72" s="544">
        <f>IF(OR(AD69=0, AD69=""), AD70, IF(AD70&gt;(AD69*(1+Dash!$B$6)), AD69*(1+Dash!$B$6), IF(AD70&lt;(AD69*(1-Dash!$B$7)), AD69*(1-Dash!$B$7), AD70)))</f>
        <v>143.44999999999999</v>
      </c>
      <c r="AE72" s="544">
        <f>IF(OR(AE69=0, AE69=""), AE70, IF(AE70&gt;(AE69*(1+Dash!$B$6)), AE69*(1+Dash!$B$6), IF(AE70&lt;(AE69*(1-Dash!$B$7)), AE69*(1-Dash!$B$7), AE70)))</f>
        <v>105</v>
      </c>
      <c r="AF72" s="544">
        <f>IF(OR(AF69=0, AF69=""), AF70, IF(AF70&gt;(AF69*(1+Dash!$B$6)), AF69*(1+Dash!$B$6), IF(AF70&lt;(AF69*(1-Dash!$B$7)), AF69*(1-Dash!$B$7), AF70)))</f>
        <v>173.8</v>
      </c>
      <c r="AG72" s="544">
        <f>IF(OR(AG69=0, AG69=""), AG70, IF(AG70&gt;(AG69*(1+Dash!$B$6)), AG69*(1+Dash!$B$6), IF(AG70&lt;(AG69*(1-Dash!$B$7)), AG69*(1-Dash!$B$7), AG70)))</f>
        <v>202.4</v>
      </c>
      <c r="AH72" s="544">
        <f>IF(OR(AH69=0, AH69=""), AH70, IF(AH70&gt;(AH69*(1+Dash!$B$6)), AH69*(1+Dash!$B$6), IF(AH70&lt;(AH69*(1-Dash!$B$7)), AH69*(1-Dash!$B$7), AH70)))</f>
        <v>77.899999999999991</v>
      </c>
      <c r="AI72" s="544">
        <f>IF(OR(AI69=0, AI69=""), AI70, IF(AI70&gt;(AI69*(1+Dash!$B$6)), AI69*(1+Dash!$B$6), IF(AI70&lt;(AI69*(1-Dash!$B$7)), AI69*(1-Dash!$B$7), AI70)))</f>
        <v>53.900000000000006</v>
      </c>
      <c r="AJ72" s="544">
        <f>IF(OR(AJ69=0, AJ69=""), AJ70, IF(AJ70&gt;(AJ69*(1+Dash!$B$6)), AJ69*(1+Dash!$B$6), IF(AJ70&lt;(AJ69*(1-Dash!$B$7)), AJ69*(1-Dash!$B$7), AJ70)))</f>
        <v>92.4</v>
      </c>
      <c r="AK72" s="544">
        <f>IF(OR(AK69=0, AK69=""), AK70, IF(AK70&gt;(AK69*(1+Dash!$B$6)), AK69*(1+Dash!$B$6), IF(AK70&lt;(AK69*(1-Dash!$B$7)), AK69*(1-Dash!$B$7), AK70)))</f>
        <v>174</v>
      </c>
      <c r="AL72" s="544">
        <f>IF(OR(AL69=0, AL69=""), AL70, IF(AL70&gt;(AL69*(1+Dash!$B$6)), AL69*(1+Dash!$B$6), IF(AL70&lt;(AL69*(1-Dash!$B$7)), AL69*(1-Dash!$B$7), AL70)))</f>
        <v>65.55</v>
      </c>
      <c r="AM72" s="544">
        <f>IF(OR(AM69=0, AM69=""), AM70, IF(AM70&gt;(AM69*(1+Dash!$B$6)), AM69*(1+Dash!$B$6), IF(AM70&lt;(AM69*(1-Dash!$B$7)), AM69*(1-Dash!$B$7), AM70)))</f>
        <v>44.65</v>
      </c>
      <c r="AN72" s="544">
        <f>IF(OR(AN69=0, AN69=""), AN70, IF(AN70&gt;(AN69*(1+Dash!$B$6)), AN69*(1+Dash!$B$6), IF(AN70&lt;(AN69*(1-Dash!$B$7)), AN69*(1-Dash!$B$7), AN70)))</f>
        <v>81.400000000000006</v>
      </c>
      <c r="AO72" s="544">
        <f>IF(OR(AO69=0, AO69=""), AO70, IF(AO70&gt;(AO69*(1+Dash!$B$6)), AO69*(1+Dash!$B$6), IF(AO70&lt;(AO69*(1-Dash!$B$7)), AO69*(1-Dash!$B$7), AO70)))</f>
        <v>0</v>
      </c>
      <c r="AP72" s="544">
        <f>IF(OR(AP69=0, AP69=""), AP70, IF(AP70&gt;(AP69*(1+Dash!$B$6)), AP69*(1+Dash!$B$6), IF(AP70&lt;(AP69*(1-Dash!$B$7)), AP69*(1-Dash!$B$7), AP70)))</f>
        <v>0</v>
      </c>
      <c r="AQ72" s="544">
        <f>IF(OR(AQ69=0, AQ69=""), AQ70, IF(AQ70&gt;(AQ69*(1+Dash!$B$6)), AQ69*(1+Dash!$B$6), IF(AQ70&lt;(AQ69*(1-Dash!$B$7)), AQ69*(1-Dash!$B$7), AQ70)))</f>
        <v>0</v>
      </c>
      <c r="AR72" s="544">
        <f>IF(OR(AR69=0, AR69=""), AR70, IF(AR70&gt;(AR69*(1+Dash!$B$6)), AR69*(1+Dash!$B$6), IF(AR70&lt;(AR69*(1-Dash!$B$7)), AR69*(1-Dash!$B$7), AR70)))</f>
        <v>0</v>
      </c>
      <c r="AS72" s="544">
        <f>IF(OR(AS69=0, AS69=""), AS70, IF(AS70&gt;(AS69*(1+Dash!$B$6)), AS69*(1+Dash!$B$6), IF(AS70&lt;(AS69*(1-Dash!$B$7)), AS69*(1-Dash!$B$7), AS70)))</f>
        <v>0</v>
      </c>
      <c r="AT72" s="544">
        <f>IF(OR(AT69=0, AT69=""), AT70, IF(AT70&gt;(AT69*(1+Dash!$B$6)), AT69*(1+Dash!$B$6), IF(AT70&lt;(AT69*(1-Dash!$B$7)), AT69*(1-Dash!$B$7), AT70)))</f>
        <v>0</v>
      </c>
      <c r="AU72" s="544">
        <f>IF(OR(AU69=0, AU69=""), AU70, IF(AU70&gt;(AU69*(1+Dash!$B$6)), AU69*(1+Dash!$B$6), IF(AU70&lt;(AU69*(1-Dash!$B$7)), AU69*(1-Dash!$B$7), AU70)))</f>
        <v>0</v>
      </c>
      <c r="AV72" s="544">
        <f>IF(OR(AV69=0, AV69=""), AV70, IF(AV70&gt;(AV69*(1+Dash!$B$6)), AV69*(1+Dash!$B$6), IF(AV70&lt;(AV69*(1-Dash!$B$7)), AV69*(1-Dash!$B$7), AV70)))</f>
        <v>0</v>
      </c>
      <c r="AW72" s="544">
        <f>IF(OR(AW69=0, AW69=""), AW70, IF(AW70&gt;(AW69*(1+Dash!$B$6)), AW69*(1+Dash!$B$6), IF(AW70&lt;(AW69*(1-Dash!$B$7)), AW69*(1-Dash!$B$7), AW70)))</f>
        <v>0</v>
      </c>
      <c r="AX72" s="544">
        <f>IF(OR(AX69=0, AX69=""), AX70, IF(AX70&gt;(AX69*(1+Dash!$B$6)), AX69*(1+Dash!$B$6), IF(AX70&lt;(AX69*(1-Dash!$B$7)), AX69*(1-Dash!$B$7), AX70)))</f>
        <v>0</v>
      </c>
      <c r="AY72" s="544">
        <f>IF(OR(AY69=0, AY69=""), AY70, IF(AY70&gt;(AY69*(1+Dash!$B$6)), AY69*(1+Dash!$B$6), IF(AY70&lt;(AY69*(1-Dash!$B$7)), AY69*(1-Dash!$B$7), AY70)))</f>
        <v>0</v>
      </c>
      <c r="AZ72" s="544">
        <f>IF(OR(AZ69=0, AZ69=""), AZ70, IF(AZ70&gt;(AZ69*(1+Dash!$B$6)), AZ69*(1+Dash!$B$6), IF(AZ70&lt;(AZ69*(1-Dash!$B$7)), AZ69*(1-Dash!$B$7), AZ70)))</f>
        <v>0</v>
      </c>
      <c r="BA72" s="544">
        <f>IF(OR(BA69=0, BA69=""), BA70, IF(BA70&gt;(BA69*(1+Dash!$B$6)), BA69*(1+Dash!$B$6), IF(BA70&lt;(BA69*(1-Dash!$B$7)), BA69*(1-Dash!$B$7), BA70)))</f>
        <v>497.20000000000005</v>
      </c>
      <c r="BB72" s="544">
        <f>IF(OR(BB69=0, BB69=""), BB70, IF(BB70&gt;(BB69*(1+Dash!$B$6)), BB69*(1+Dash!$B$6), IF(BB70&lt;(BB69*(1-Dash!$B$7)), BB69*(1-Dash!$B$7), BB70)))</f>
        <v>187.00000000000003</v>
      </c>
      <c r="BC72" s="544">
        <f>IF(OR(BC69=0, BC69=""), BC70, IF(BC70&gt;(BC69*(1+Dash!$B$6)), BC69*(1+Dash!$B$6), IF(BC70&lt;(BC69*(1-Dash!$B$7)), BC69*(1-Dash!$B$7), BC70)))</f>
        <v>159.6</v>
      </c>
      <c r="BD72" s="544">
        <f>IF(OR(BD69=0, BD69=""), BD70, IF(BD70&gt;(BD69*(1+Dash!$B$6)), BD69*(1+Dash!$B$6), IF(BD70&lt;(BD69*(1-Dash!$B$7)), BD69*(1-Dash!$B$7), BD70)))</f>
        <v>183</v>
      </c>
      <c r="BE72" s="544">
        <f>IF(OR(BE69=0, BE69=""), BE70, IF(BE70&gt;(BE69*(1+Dash!$B$6)), BE69*(1+Dash!$B$6), IF(BE70&lt;(BE69*(1-Dash!$B$7)), BE69*(1-Dash!$B$7), BE70)))</f>
        <v>356.40000000000003</v>
      </c>
      <c r="BF72" s="544">
        <f>IF(OR(BF69=0, BF69=""), BF70, IF(BF70&gt;(BF69*(1+Dash!$B$6)), BF69*(1+Dash!$B$6), IF(BF70&lt;(BF69*(1-Dash!$B$7)), BF69*(1-Dash!$B$7), BF70)))</f>
        <v>138.60000000000002</v>
      </c>
      <c r="BG72" s="544">
        <f>IF(OR(BG69=0, BG69=""), BG70, IF(BG70&gt;(BG69*(1+Dash!$B$6)), BG69*(1+Dash!$B$6), IF(BG70&lt;(BG69*(1-Dash!$B$7)), BG69*(1-Dash!$B$7), BG70)))</f>
        <v>126</v>
      </c>
      <c r="BH72" s="544">
        <f>IF(OR(BH69=0, BH69=""), BH70, IF(BH70&gt;(BH69*(1+Dash!$B$6)), BH69*(1+Dash!$B$6), IF(BH70&lt;(BH69*(1-Dash!$B$7)), BH69*(1-Dash!$B$7), BH70)))</f>
        <v>121</v>
      </c>
      <c r="BI72" s="544">
        <f>IF(OR(BI69=0, BI69=""), BI70, IF(BI70&gt;(BI69*(1+Dash!$B$6)), BI69*(1+Dash!$B$6), IF(BI70&lt;(BI69*(1-Dash!$B$7)), BI69*(1-Dash!$B$7), BI70)))</f>
        <v>121.6</v>
      </c>
      <c r="BJ72" s="544">
        <f>IF(OR(BJ69=0, BJ69=""), BJ70, IF(BJ70&gt;(BJ69*(1+Dash!$B$6)), BJ69*(1+Dash!$B$6), IF(BJ70&lt;(BJ69*(1-Dash!$B$7)), BJ69*(1-Dash!$B$7), BJ70)))</f>
        <v>41.8</v>
      </c>
      <c r="BK72" s="544">
        <f>IF(OR(BK69=0, BK69=""), BK70, IF(BK70&gt;(BK69*(1+Dash!$B$6)), BK69*(1+Dash!$B$6), IF(BK70&lt;(BK69*(1-Dash!$B$7)), BK69*(1-Dash!$B$7), BK70)))</f>
        <v>47.5</v>
      </c>
      <c r="BL72" s="544">
        <f>IF(OR(BL69=0, BL69=""), BL70, IF(BL70&gt;(BL69*(1+Dash!$B$6)), BL69*(1+Dash!$B$6), IF(BL70&lt;(BL69*(1-Dash!$B$7)), BL69*(1-Dash!$B$7), BL70)))</f>
        <v>62</v>
      </c>
      <c r="BM72" s="544">
        <f>IF(OR(BM69=0, BM69=""), BM70, IF(BM70&gt;(BM69*(1+Dash!$B$6)), BM69*(1+Dash!$B$6), IF(BM70&lt;(BM69*(1-Dash!$B$7)), BM69*(1-Dash!$B$7), BM70)))</f>
        <v>86</v>
      </c>
      <c r="BN72" s="544">
        <f>IF(OR(BN69=0, BN69=""), BN70, IF(BN70&gt;(BN69*(1+Dash!$B$6)), BN69*(1+Dash!$B$6), IF(BN70&lt;(BN69*(1-Dash!$B$7)), BN69*(1-Dash!$B$7), BN70)))</f>
        <v>5.5</v>
      </c>
      <c r="BO72" s="544">
        <f>IF(OR(BO69=0, BO69=""), BO70, IF(BO70&gt;(BO69*(1+Dash!$B$6)), BO69*(1+Dash!$B$6), IF(BO70&lt;(BO69*(1-Dash!$B$7)), BO69*(1-Dash!$B$7), BO70)))</f>
        <v>32</v>
      </c>
      <c r="BP72" s="544">
        <f>IF(OR(BP69=0, BP69=""), BP70, IF(BP70&gt;(BP69*(1+Dash!$B$6)), BP69*(1+Dash!$B$6), IF(BP70&lt;(BP69*(1-Dash!$B$7)), BP69*(1-Dash!$B$7), BP70)))</f>
        <v>69.349999999999994</v>
      </c>
      <c r="BQ72" s="544">
        <f>IF(OR(BQ69=0, BQ69=""), BQ70, IF(BQ70&gt;(BQ69*(1+Dash!$B$6)), BQ69*(1+Dash!$B$6), IF(BQ70&lt;(BQ69*(1-Dash!$B$7)), BQ69*(1-Dash!$B$7), BQ70)))</f>
        <v>65</v>
      </c>
      <c r="BR72" s="544">
        <f>IF(OR(BR69=0, BR69=""), BR70, IF(BR70&gt;(BR69*(1+Dash!$B$6)), BR69*(1+Dash!$B$6), IF(BR70&lt;(BR69*(1-Dash!$B$7)), BR69*(1-Dash!$B$7), BR70)))</f>
        <v>3.3000000000000003</v>
      </c>
      <c r="BS72" s="544">
        <f>IF(OR(BS69=0, BS69=""), BS70, IF(BS70&gt;(BS69*(1+Dash!$B$6)), BS69*(1+Dash!$B$6), IF(BS70&lt;(BS69*(1-Dash!$B$7)), BS69*(1-Dash!$B$7), BS70)))</f>
        <v>21</v>
      </c>
      <c r="BT72" s="544">
        <f>IF(OR(BT69=0, BT69=""), BT70, IF(BT70&gt;(BT69*(1+Dash!$B$6)), BT69*(1+Dash!$B$6), IF(BT70&lt;(BT69*(1-Dash!$B$7)), BT69*(1-Dash!$B$7), BT70)))</f>
        <v>53.199999999999996</v>
      </c>
      <c r="BU72" s="544">
        <f>IF(OR(BU69=0, BU69=""), BU70, IF(BU70&gt;(BU69*(1+Dash!$B$6)), BU69*(1+Dash!$B$6), IF(BU70&lt;(BU69*(1-Dash!$B$7)), BU69*(1-Dash!$B$7), BU70)))</f>
        <v>21</v>
      </c>
      <c r="BV72" s="544">
        <f>IF(OR(BV69=0, BV69=""), BV70, IF(BV70&gt;(BV69*(1+Dash!$B$6)), BV69*(1+Dash!$B$6), IF(BV70&lt;(BV69*(1-Dash!$B$7)), BV69*(1-Dash!$B$7), BV70)))</f>
        <v>2.2000000000000002</v>
      </c>
      <c r="BW72" s="544">
        <f>IF(OR(BW69=0, BW69=""), BW70, IF(BW70&gt;(BW69*(1+Dash!$B$6)), BW69*(1+Dash!$B$6), IF(BW70&lt;(BW69*(1-Dash!$B$7)), BW69*(1-Dash!$B$7), BW70)))</f>
        <v>11</v>
      </c>
      <c r="BX72" s="544">
        <f>IF(OR(BX69=0, BX69=""), BX70, IF(BX70&gt;(BX69*(1+Dash!$B$6)), BX69*(1+Dash!$B$6), IF(BX70&lt;(BX69*(1-Dash!$B$7)), BX69*(1-Dash!$B$7), BX70)))</f>
        <v>16.149999999999999</v>
      </c>
      <c r="BY72" s="544">
        <f>IF(OR(BY69=0, BY69=""), BY70, IF(BY70&gt;(BY69*(1+Dash!$B$6)), BY69*(1+Dash!$B$6), IF(BY70&lt;(BY69*(1-Dash!$B$7)), BY69*(1-Dash!$B$7), BY70)))</f>
        <v>49</v>
      </c>
      <c r="BZ72" s="544">
        <f>IF(OR(BZ69=0, BZ69=""), BZ70, IF(BZ70&gt;(BZ69*(1+Dash!$B$6)), BZ69*(1+Dash!$B$6), IF(BZ70&lt;(BZ69*(1-Dash!$B$7)), BZ69*(1-Dash!$B$7), BZ70)))</f>
        <v>122</v>
      </c>
      <c r="CA72" s="544">
        <f>IF(OR(CA69=0, CA69=""), CA70, IF(CA70&gt;(CA69*(1+Dash!$B$6)), CA69*(1+Dash!$B$6), IF(CA70&lt;(CA69*(1-Dash!$B$7)), CA69*(1-Dash!$B$7), CA70)))</f>
        <v>3</v>
      </c>
    </row>
    <row r="73" spans="1:79">
      <c r="A73" t="s">
        <v>61</v>
      </c>
      <c r="B73" t="s">
        <v>1873</v>
      </c>
      <c r="C73">
        <v>2018</v>
      </c>
      <c r="D73" t="s">
        <v>1934</v>
      </c>
      <c r="E73" s="450">
        <v>314</v>
      </c>
      <c r="F73" s="450">
        <v>981</v>
      </c>
      <c r="G73" s="450">
        <v>559</v>
      </c>
      <c r="H73" s="450">
        <v>381</v>
      </c>
      <c r="I73" s="450">
        <v>381</v>
      </c>
      <c r="J73" s="450">
        <v>0</v>
      </c>
      <c r="K73" s="450">
        <v>0</v>
      </c>
      <c r="L73" s="450">
        <v>0</v>
      </c>
      <c r="M73" s="450">
        <v>0</v>
      </c>
      <c r="N73" s="450">
        <v>0</v>
      </c>
      <c r="O73" s="450">
        <v>0</v>
      </c>
      <c r="P73" s="450">
        <v>0</v>
      </c>
      <c r="Q73" s="450">
        <v>0</v>
      </c>
      <c r="R73" s="450">
        <v>0</v>
      </c>
      <c r="S73" s="450">
        <v>0</v>
      </c>
      <c r="T73" s="450">
        <v>0</v>
      </c>
      <c r="U73" s="450">
        <v>0</v>
      </c>
      <c r="V73" s="450">
        <v>0</v>
      </c>
      <c r="W73" s="450">
        <v>0</v>
      </c>
      <c r="X73" s="450">
        <v>0</v>
      </c>
      <c r="Y73" s="450">
        <v>0</v>
      </c>
      <c r="Z73" s="450">
        <v>0</v>
      </c>
      <c r="AA73" s="450">
        <v>0</v>
      </c>
      <c r="AB73" s="450">
        <v>0</v>
      </c>
      <c r="AC73" s="450">
        <v>546</v>
      </c>
      <c r="AD73" s="450">
        <v>298</v>
      </c>
      <c r="AE73" s="450">
        <v>237</v>
      </c>
      <c r="AF73" s="450">
        <v>430</v>
      </c>
      <c r="AG73" s="450">
        <v>268</v>
      </c>
      <c r="AH73" s="450">
        <v>153</v>
      </c>
      <c r="AI73" s="450">
        <v>125</v>
      </c>
      <c r="AJ73" s="450">
        <v>213</v>
      </c>
      <c r="AK73" s="450">
        <v>278</v>
      </c>
      <c r="AL73" s="450">
        <v>145</v>
      </c>
      <c r="AM73" s="450">
        <v>112</v>
      </c>
      <c r="AN73" s="450">
        <v>217</v>
      </c>
      <c r="AO73" s="450">
        <v>0</v>
      </c>
      <c r="AP73" s="450">
        <v>0</v>
      </c>
      <c r="AQ73" s="450">
        <v>0</v>
      </c>
      <c r="AR73" s="450">
        <v>0</v>
      </c>
      <c r="AS73" s="450">
        <v>0</v>
      </c>
      <c r="AT73" s="450">
        <v>0</v>
      </c>
      <c r="AU73" s="450">
        <v>0</v>
      </c>
      <c r="AV73" s="450">
        <v>0</v>
      </c>
      <c r="AW73" s="450">
        <v>0</v>
      </c>
      <c r="AX73" s="450">
        <v>0</v>
      </c>
      <c r="AY73" s="450">
        <v>0</v>
      </c>
      <c r="AZ73" s="450">
        <v>0</v>
      </c>
      <c r="BA73" s="450">
        <v>1709</v>
      </c>
      <c r="BB73" s="450">
        <v>832</v>
      </c>
      <c r="BC73" s="450">
        <v>760</v>
      </c>
      <c r="BD73" s="450">
        <v>992</v>
      </c>
      <c r="BE73" s="450">
        <v>1482</v>
      </c>
      <c r="BF73" s="450">
        <v>734</v>
      </c>
      <c r="BG73" s="450">
        <v>655</v>
      </c>
      <c r="BH73" s="450">
        <v>826</v>
      </c>
      <c r="BI73" s="450">
        <v>227</v>
      </c>
      <c r="BJ73" s="450">
        <v>98</v>
      </c>
      <c r="BK73" s="450">
        <v>105</v>
      </c>
      <c r="BL73" s="450">
        <v>166</v>
      </c>
      <c r="BM73" s="450">
        <v>0</v>
      </c>
      <c r="BN73" s="450">
        <v>0</v>
      </c>
      <c r="BO73" s="450">
        <v>0</v>
      </c>
      <c r="BP73" s="450">
        <v>0</v>
      </c>
      <c r="BQ73" s="450">
        <v>0</v>
      </c>
      <c r="BR73" s="450">
        <v>0</v>
      </c>
      <c r="BS73" s="450">
        <v>0</v>
      </c>
      <c r="BT73" s="450">
        <v>0</v>
      </c>
      <c r="BU73" s="450">
        <v>0</v>
      </c>
      <c r="BV73" s="450">
        <v>0</v>
      </c>
      <c r="BW73" s="450">
        <v>0</v>
      </c>
      <c r="BX73" s="450">
        <v>0</v>
      </c>
      <c r="BY73" s="450">
        <v>17</v>
      </c>
      <c r="BZ73" s="450">
        <v>38</v>
      </c>
      <c r="CA73" s="450">
        <v>0</v>
      </c>
    </row>
    <row r="74" spans="1:79">
      <c r="A74" s="543" t="s">
        <v>61</v>
      </c>
      <c r="B74" s="543" t="s">
        <v>1873</v>
      </c>
      <c r="C74" s="543">
        <v>2019</v>
      </c>
      <c r="D74" s="543" t="s">
        <v>1934</v>
      </c>
      <c r="E74" s="544">
        <v>798</v>
      </c>
      <c r="F74" s="544">
        <v>949</v>
      </c>
      <c r="G74" s="544">
        <v>535</v>
      </c>
      <c r="H74" s="544">
        <v>391</v>
      </c>
      <c r="I74" s="544">
        <v>349</v>
      </c>
      <c r="J74" s="544">
        <v>0</v>
      </c>
      <c r="K74" s="544">
        <v>0</v>
      </c>
      <c r="L74" s="544">
        <v>0</v>
      </c>
      <c r="M74" s="544">
        <v>0</v>
      </c>
      <c r="N74" s="544">
        <v>0</v>
      </c>
      <c r="O74" s="544">
        <v>0</v>
      </c>
      <c r="P74" s="544">
        <v>0</v>
      </c>
      <c r="Q74" s="544">
        <v>0</v>
      </c>
      <c r="R74" s="544">
        <v>0</v>
      </c>
      <c r="S74" s="544">
        <v>0</v>
      </c>
      <c r="T74" s="544">
        <v>0</v>
      </c>
      <c r="U74" s="544">
        <v>0</v>
      </c>
      <c r="V74" s="544">
        <v>0</v>
      </c>
      <c r="W74" s="544">
        <v>0</v>
      </c>
      <c r="X74" s="544">
        <v>0</v>
      </c>
      <c r="Y74" s="544">
        <v>0</v>
      </c>
      <c r="Z74" s="544">
        <v>0</v>
      </c>
      <c r="AA74" s="544">
        <v>0</v>
      </c>
      <c r="AB74" s="544">
        <v>0</v>
      </c>
      <c r="AC74" s="544">
        <v>639</v>
      </c>
      <c r="AD74" s="544">
        <v>357</v>
      </c>
      <c r="AE74" s="544">
        <v>281</v>
      </c>
      <c r="AF74" s="544">
        <v>522</v>
      </c>
      <c r="AG74" s="544">
        <v>316</v>
      </c>
      <c r="AH74" s="544">
        <v>185</v>
      </c>
      <c r="AI74" s="544">
        <v>130</v>
      </c>
      <c r="AJ74" s="544">
        <v>262</v>
      </c>
      <c r="AK74" s="544">
        <v>323</v>
      </c>
      <c r="AL74" s="544">
        <v>172</v>
      </c>
      <c r="AM74" s="544">
        <v>151</v>
      </c>
      <c r="AN74" s="544">
        <v>260</v>
      </c>
      <c r="AO74" s="544">
        <v>0</v>
      </c>
      <c r="AP74" s="544">
        <v>0</v>
      </c>
      <c r="AQ74" s="544">
        <v>0</v>
      </c>
      <c r="AR74" s="544">
        <v>0</v>
      </c>
      <c r="AS74" s="544">
        <v>0</v>
      </c>
      <c r="AT74" s="544">
        <v>0</v>
      </c>
      <c r="AU74" s="544">
        <v>0</v>
      </c>
      <c r="AV74" s="544">
        <v>0</v>
      </c>
      <c r="AW74" s="544">
        <v>0</v>
      </c>
      <c r="AX74" s="544">
        <v>0</v>
      </c>
      <c r="AY74" s="544">
        <v>0</v>
      </c>
      <c r="AZ74" s="544">
        <v>0</v>
      </c>
      <c r="BA74" s="544">
        <v>1843</v>
      </c>
      <c r="BB74" s="544">
        <v>969</v>
      </c>
      <c r="BC74" s="544">
        <v>806</v>
      </c>
      <c r="BD74" s="544">
        <v>908</v>
      </c>
      <c r="BE74" s="544">
        <v>1581</v>
      </c>
      <c r="BF74" s="544">
        <v>851</v>
      </c>
      <c r="BG74" s="544">
        <v>675</v>
      </c>
      <c r="BH74" s="544">
        <v>726</v>
      </c>
      <c r="BI74" s="544">
        <v>262</v>
      </c>
      <c r="BJ74" s="544">
        <v>118</v>
      </c>
      <c r="BK74" s="544">
        <v>131</v>
      </c>
      <c r="BL74" s="544">
        <v>182</v>
      </c>
      <c r="BM74" s="544">
        <v>0</v>
      </c>
      <c r="BN74" s="544">
        <v>0</v>
      </c>
      <c r="BO74" s="544">
        <v>0</v>
      </c>
      <c r="BP74" s="544">
        <v>0</v>
      </c>
      <c r="BQ74" s="544">
        <v>0</v>
      </c>
      <c r="BR74" s="544">
        <v>0</v>
      </c>
      <c r="BS74" s="544">
        <v>0</v>
      </c>
      <c r="BT74" s="544">
        <v>0</v>
      </c>
      <c r="BU74" s="544">
        <v>0</v>
      </c>
      <c r="BV74" s="544">
        <v>0</v>
      </c>
      <c r="BW74" s="544">
        <v>0</v>
      </c>
      <c r="BX74" s="544">
        <v>0</v>
      </c>
      <c r="BY74" s="544">
        <v>13</v>
      </c>
      <c r="BZ74" s="544">
        <v>34</v>
      </c>
      <c r="CA74" s="544">
        <v>0</v>
      </c>
    </row>
    <row r="75" spans="1:79">
      <c r="A75" t="s">
        <v>61</v>
      </c>
      <c r="B75" t="s">
        <v>1873</v>
      </c>
      <c r="C75">
        <v>2020</v>
      </c>
      <c r="D75" t="s">
        <v>1934</v>
      </c>
      <c r="E75" s="450">
        <v>653</v>
      </c>
      <c r="F75" s="450">
        <v>862</v>
      </c>
      <c r="G75" s="450">
        <v>538</v>
      </c>
      <c r="H75" s="450">
        <v>345</v>
      </c>
      <c r="I75" s="450">
        <v>306</v>
      </c>
      <c r="J75" s="450">
        <v>0</v>
      </c>
      <c r="K75" s="450">
        <v>0</v>
      </c>
      <c r="L75" s="450">
        <v>0</v>
      </c>
      <c r="M75" s="450">
        <v>0</v>
      </c>
      <c r="N75" s="450">
        <v>135</v>
      </c>
      <c r="O75" s="450">
        <v>81</v>
      </c>
      <c r="P75" s="450">
        <v>54</v>
      </c>
      <c r="Q75" s="450">
        <v>4</v>
      </c>
      <c r="R75" s="450">
        <v>0</v>
      </c>
      <c r="S75" s="450">
        <v>0</v>
      </c>
      <c r="T75" s="450">
        <v>0</v>
      </c>
      <c r="U75" s="450">
        <v>0</v>
      </c>
      <c r="V75" s="450">
        <v>0</v>
      </c>
      <c r="W75" s="450">
        <v>0</v>
      </c>
      <c r="X75" s="450">
        <v>0</v>
      </c>
      <c r="Y75" s="450">
        <v>4</v>
      </c>
      <c r="Z75" s="450">
        <v>0</v>
      </c>
      <c r="AA75" s="450">
        <v>0</v>
      </c>
      <c r="AB75" s="450">
        <v>0</v>
      </c>
      <c r="AC75" s="450">
        <v>561</v>
      </c>
      <c r="AD75" s="450">
        <v>252</v>
      </c>
      <c r="AE75" s="450">
        <v>220</v>
      </c>
      <c r="AF75" s="450">
        <v>446</v>
      </c>
      <c r="AG75" s="450">
        <v>312</v>
      </c>
      <c r="AH75" s="450">
        <v>132</v>
      </c>
      <c r="AI75" s="450">
        <v>108</v>
      </c>
      <c r="AJ75" s="450">
        <v>249</v>
      </c>
      <c r="AK75" s="450">
        <v>249</v>
      </c>
      <c r="AL75" s="450">
        <v>120</v>
      </c>
      <c r="AM75" s="450">
        <v>112</v>
      </c>
      <c r="AN75" s="450">
        <v>197</v>
      </c>
      <c r="AO75" s="450">
        <v>0</v>
      </c>
      <c r="AP75" s="450">
        <v>0</v>
      </c>
      <c r="AQ75" s="450">
        <v>0</v>
      </c>
      <c r="AR75" s="450">
        <v>0</v>
      </c>
      <c r="AS75" s="450">
        <v>0</v>
      </c>
      <c r="AT75" s="450">
        <v>0</v>
      </c>
      <c r="AU75" s="450">
        <v>0</v>
      </c>
      <c r="AV75" s="450">
        <v>0</v>
      </c>
      <c r="AW75" s="450">
        <v>0</v>
      </c>
      <c r="AX75" s="450">
        <v>0</v>
      </c>
      <c r="AY75" s="450">
        <v>0</v>
      </c>
      <c r="AZ75" s="450">
        <v>0</v>
      </c>
      <c r="BA75" s="450">
        <v>1318</v>
      </c>
      <c r="BB75" s="450">
        <v>699</v>
      </c>
      <c r="BC75" s="450">
        <v>618</v>
      </c>
      <c r="BD75" s="450">
        <v>652</v>
      </c>
      <c r="BE75" s="450">
        <v>1101</v>
      </c>
      <c r="BF75" s="450">
        <v>594</v>
      </c>
      <c r="BG75" s="450">
        <v>508</v>
      </c>
      <c r="BH75" s="450">
        <v>512</v>
      </c>
      <c r="BI75" s="450">
        <v>217</v>
      </c>
      <c r="BJ75" s="450">
        <v>105</v>
      </c>
      <c r="BK75" s="450">
        <v>110</v>
      </c>
      <c r="BL75" s="450">
        <v>140</v>
      </c>
      <c r="BM75" s="450">
        <v>0</v>
      </c>
      <c r="BN75" s="450">
        <v>0</v>
      </c>
      <c r="BO75" s="450">
        <v>0</v>
      </c>
      <c r="BP75" s="450">
        <v>0</v>
      </c>
      <c r="BQ75" s="450">
        <v>0</v>
      </c>
      <c r="BR75" s="450">
        <v>0</v>
      </c>
      <c r="BS75" s="450">
        <v>0</v>
      </c>
      <c r="BT75" s="450">
        <v>0</v>
      </c>
      <c r="BU75" s="450">
        <v>0</v>
      </c>
      <c r="BV75" s="450">
        <v>0</v>
      </c>
      <c r="BW75" s="450">
        <v>0</v>
      </c>
      <c r="BX75" s="450">
        <v>0</v>
      </c>
      <c r="BY75" s="450">
        <v>17</v>
      </c>
      <c r="BZ75" s="450">
        <v>40</v>
      </c>
      <c r="CA75" s="450">
        <v>0</v>
      </c>
    </row>
    <row r="76" spans="1:79">
      <c r="A76" s="543" t="s">
        <v>61</v>
      </c>
      <c r="B76" s="543" t="s">
        <v>1873</v>
      </c>
      <c r="C76" s="543">
        <v>2021</v>
      </c>
      <c r="D76" s="543" t="s">
        <v>1934</v>
      </c>
      <c r="E76" s="544">
        <v>606</v>
      </c>
      <c r="F76" s="544">
        <v>781</v>
      </c>
      <c r="G76" s="544">
        <v>451</v>
      </c>
      <c r="H76" s="544">
        <v>335</v>
      </c>
      <c r="I76" s="544">
        <v>261</v>
      </c>
      <c r="J76" s="544">
        <v>0</v>
      </c>
      <c r="K76" s="544">
        <v>0</v>
      </c>
      <c r="L76" s="544">
        <v>0</v>
      </c>
      <c r="M76" s="544">
        <v>0</v>
      </c>
      <c r="N76" s="544">
        <v>226</v>
      </c>
      <c r="O76" s="544">
        <v>117</v>
      </c>
      <c r="P76" s="544">
        <v>109</v>
      </c>
      <c r="Q76" s="544">
        <v>5</v>
      </c>
      <c r="R76" s="544">
        <v>0</v>
      </c>
      <c r="S76" s="544">
        <v>0</v>
      </c>
      <c r="T76" s="544">
        <v>0</v>
      </c>
      <c r="U76" s="544">
        <v>0</v>
      </c>
      <c r="V76" s="544">
        <v>0</v>
      </c>
      <c r="W76" s="544">
        <v>0</v>
      </c>
      <c r="X76" s="544">
        <v>0</v>
      </c>
      <c r="Y76" s="544">
        <v>5</v>
      </c>
      <c r="Z76" s="544">
        <v>0</v>
      </c>
      <c r="AA76" s="544">
        <v>0</v>
      </c>
      <c r="AB76" s="544">
        <v>0</v>
      </c>
      <c r="AC76" s="544">
        <v>880</v>
      </c>
      <c r="AD76" s="544">
        <v>459</v>
      </c>
      <c r="AE76" s="544">
        <v>382</v>
      </c>
      <c r="AF76" s="544">
        <v>694</v>
      </c>
      <c r="AG76" s="544">
        <v>642</v>
      </c>
      <c r="AH76" s="544">
        <v>322</v>
      </c>
      <c r="AI76" s="544">
        <v>261</v>
      </c>
      <c r="AJ76" s="544">
        <v>517</v>
      </c>
      <c r="AK76" s="544">
        <v>238</v>
      </c>
      <c r="AL76" s="544">
        <v>137</v>
      </c>
      <c r="AM76" s="544">
        <v>121</v>
      </c>
      <c r="AN76" s="544">
        <v>177</v>
      </c>
      <c r="AO76" s="544">
        <v>0</v>
      </c>
      <c r="AP76" s="544">
        <v>0</v>
      </c>
      <c r="AQ76" s="544">
        <v>0</v>
      </c>
      <c r="AR76" s="544">
        <v>0</v>
      </c>
      <c r="AS76" s="544">
        <v>0</v>
      </c>
      <c r="AT76" s="544">
        <v>0</v>
      </c>
      <c r="AU76" s="544">
        <v>0</v>
      </c>
      <c r="AV76" s="544">
        <v>0</v>
      </c>
      <c r="AW76" s="544">
        <v>0</v>
      </c>
      <c r="AX76" s="544">
        <v>0</v>
      </c>
      <c r="AY76" s="544">
        <v>0</v>
      </c>
      <c r="AZ76" s="544">
        <v>0</v>
      </c>
      <c r="BA76" s="544">
        <v>1436</v>
      </c>
      <c r="BB76" s="544">
        <v>832</v>
      </c>
      <c r="BC76" s="544">
        <v>698</v>
      </c>
      <c r="BD76" s="544">
        <v>658</v>
      </c>
      <c r="BE76" s="544">
        <v>1212</v>
      </c>
      <c r="BF76" s="544">
        <v>720</v>
      </c>
      <c r="BG76" s="544">
        <v>574</v>
      </c>
      <c r="BH76" s="544">
        <v>507</v>
      </c>
      <c r="BI76" s="544">
        <v>224</v>
      </c>
      <c r="BJ76" s="544">
        <v>112</v>
      </c>
      <c r="BK76" s="544">
        <v>124</v>
      </c>
      <c r="BL76" s="544">
        <v>151</v>
      </c>
      <c r="BM76" s="544">
        <v>0</v>
      </c>
      <c r="BN76" s="544">
        <v>0</v>
      </c>
      <c r="BO76" s="544">
        <v>0</v>
      </c>
      <c r="BP76" s="544">
        <v>0</v>
      </c>
      <c r="BQ76" s="544">
        <v>0</v>
      </c>
      <c r="BR76" s="544">
        <v>0</v>
      </c>
      <c r="BS76" s="544">
        <v>0</v>
      </c>
      <c r="BT76" s="544">
        <v>0</v>
      </c>
      <c r="BU76" s="544">
        <v>0</v>
      </c>
      <c r="BV76" s="544">
        <v>0</v>
      </c>
      <c r="BW76" s="544">
        <v>0</v>
      </c>
      <c r="BX76" s="544">
        <v>0</v>
      </c>
      <c r="BY76" s="544">
        <v>21</v>
      </c>
      <c r="BZ76" s="544">
        <v>46</v>
      </c>
      <c r="CA76" s="544">
        <v>0</v>
      </c>
    </row>
    <row r="77" spans="1:79">
      <c r="A77" t="s">
        <v>61</v>
      </c>
      <c r="B77" t="s">
        <v>1873</v>
      </c>
      <c r="C77">
        <v>2022</v>
      </c>
      <c r="D77" t="s">
        <v>1934</v>
      </c>
      <c r="E77" s="450">
        <v>534</v>
      </c>
      <c r="F77" s="450">
        <v>699</v>
      </c>
      <c r="G77" s="450">
        <v>403</v>
      </c>
      <c r="H77" s="450">
        <v>290</v>
      </c>
      <c r="I77" s="450">
        <v>210</v>
      </c>
      <c r="J77" s="450">
        <v>0</v>
      </c>
      <c r="K77" s="450">
        <v>0</v>
      </c>
      <c r="L77" s="450">
        <v>0</v>
      </c>
      <c r="M77" s="450">
        <v>0</v>
      </c>
      <c r="N77" s="450">
        <v>236</v>
      </c>
      <c r="O77" s="450">
        <v>90</v>
      </c>
      <c r="P77" s="450">
        <v>146</v>
      </c>
      <c r="Q77" s="450">
        <v>5</v>
      </c>
      <c r="R77" s="450">
        <v>0</v>
      </c>
      <c r="S77" s="450">
        <v>0</v>
      </c>
      <c r="T77" s="450">
        <v>0</v>
      </c>
      <c r="U77" s="450">
        <v>0</v>
      </c>
      <c r="V77" s="450">
        <v>0</v>
      </c>
      <c r="W77" s="450">
        <v>0</v>
      </c>
      <c r="X77" s="450">
        <v>0</v>
      </c>
      <c r="Y77" s="450">
        <v>5</v>
      </c>
      <c r="Z77" s="450">
        <v>0</v>
      </c>
      <c r="AA77" s="450">
        <v>0</v>
      </c>
      <c r="AB77" s="450">
        <v>0</v>
      </c>
      <c r="AC77" s="450">
        <v>690</v>
      </c>
      <c r="AD77" s="450">
        <v>336</v>
      </c>
      <c r="AE77" s="450">
        <v>310</v>
      </c>
      <c r="AF77" s="450">
        <v>530</v>
      </c>
      <c r="AG77" s="450">
        <v>470</v>
      </c>
      <c r="AH77" s="450">
        <v>226</v>
      </c>
      <c r="AI77" s="450">
        <v>193</v>
      </c>
      <c r="AJ77" s="450">
        <v>364</v>
      </c>
      <c r="AK77" s="450">
        <v>220</v>
      </c>
      <c r="AL77" s="450">
        <v>110</v>
      </c>
      <c r="AM77" s="450">
        <v>117</v>
      </c>
      <c r="AN77" s="450">
        <v>166</v>
      </c>
      <c r="AO77" s="450">
        <v>0</v>
      </c>
      <c r="AP77" s="450">
        <v>0</v>
      </c>
      <c r="AQ77" s="450">
        <v>0</v>
      </c>
      <c r="AR77" s="450">
        <v>0</v>
      </c>
      <c r="AS77" s="450">
        <v>0</v>
      </c>
      <c r="AT77" s="450">
        <v>0</v>
      </c>
      <c r="AU77" s="450">
        <v>0</v>
      </c>
      <c r="AV77" s="450">
        <v>0</v>
      </c>
      <c r="AW77" s="450">
        <v>0</v>
      </c>
      <c r="AX77" s="450">
        <v>0</v>
      </c>
      <c r="AY77" s="450">
        <v>0</v>
      </c>
      <c r="AZ77" s="450">
        <v>0</v>
      </c>
      <c r="BA77" s="450">
        <v>1219</v>
      </c>
      <c r="BB77" s="450">
        <v>681</v>
      </c>
      <c r="BC77" s="450">
        <v>540</v>
      </c>
      <c r="BD77" s="450">
        <v>557</v>
      </c>
      <c r="BE77" s="450">
        <v>1011</v>
      </c>
      <c r="BF77" s="450">
        <v>576</v>
      </c>
      <c r="BG77" s="450">
        <v>429</v>
      </c>
      <c r="BH77" s="450">
        <v>417</v>
      </c>
      <c r="BI77" s="450">
        <v>208</v>
      </c>
      <c r="BJ77" s="450">
        <v>105</v>
      </c>
      <c r="BK77" s="450">
        <v>111</v>
      </c>
      <c r="BL77" s="450">
        <v>140</v>
      </c>
      <c r="BM77" s="450">
        <v>0</v>
      </c>
      <c r="BN77" s="450">
        <v>0</v>
      </c>
      <c r="BO77" s="450">
        <v>0</v>
      </c>
      <c r="BP77" s="450">
        <v>0</v>
      </c>
      <c r="BQ77" s="450">
        <v>0</v>
      </c>
      <c r="BR77" s="450">
        <v>0</v>
      </c>
      <c r="BS77" s="450">
        <v>0</v>
      </c>
      <c r="BT77" s="450">
        <v>0</v>
      </c>
      <c r="BU77" s="450">
        <v>0</v>
      </c>
      <c r="BV77" s="450">
        <v>0</v>
      </c>
      <c r="BW77" s="450">
        <v>0</v>
      </c>
      <c r="BX77" s="450">
        <v>0</v>
      </c>
      <c r="BY77" s="450">
        <v>25</v>
      </c>
      <c r="BZ77" s="450">
        <v>40</v>
      </c>
      <c r="CA77" s="450">
        <v>0</v>
      </c>
    </row>
    <row r="78" spans="1:79">
      <c r="A78" s="543" t="s">
        <v>61</v>
      </c>
      <c r="B78" s="543" t="s">
        <v>1873</v>
      </c>
      <c r="C78" s="543">
        <v>2023</v>
      </c>
      <c r="D78" s="543" t="s">
        <v>1934</v>
      </c>
      <c r="E78" s="544">
        <v>523</v>
      </c>
      <c r="F78" s="544">
        <v>667</v>
      </c>
      <c r="G78" s="544">
        <v>397</v>
      </c>
      <c r="H78" s="544">
        <v>242</v>
      </c>
      <c r="I78" s="544">
        <v>203</v>
      </c>
      <c r="J78" s="544">
        <v>0</v>
      </c>
      <c r="K78" s="544">
        <v>0</v>
      </c>
      <c r="L78" s="544">
        <v>0</v>
      </c>
      <c r="M78" s="544">
        <v>0</v>
      </c>
      <c r="N78" s="544">
        <v>177</v>
      </c>
      <c r="O78" s="544">
        <v>40</v>
      </c>
      <c r="P78" s="544">
        <v>137</v>
      </c>
      <c r="Q78" s="544">
        <v>6</v>
      </c>
      <c r="R78" s="544">
        <v>3</v>
      </c>
      <c r="S78" s="544">
        <v>5</v>
      </c>
      <c r="T78" s="544">
        <v>4</v>
      </c>
      <c r="U78" s="544">
        <v>0</v>
      </c>
      <c r="V78" s="544">
        <v>0</v>
      </c>
      <c r="W78" s="544">
        <v>0</v>
      </c>
      <c r="X78" s="544">
        <v>0</v>
      </c>
      <c r="Y78" s="544">
        <v>6</v>
      </c>
      <c r="Z78" s="544">
        <v>3</v>
      </c>
      <c r="AA78" s="544">
        <v>5</v>
      </c>
      <c r="AB78" s="544">
        <v>4</v>
      </c>
      <c r="AC78" s="544">
        <v>868</v>
      </c>
      <c r="AD78" s="544">
        <v>455</v>
      </c>
      <c r="AE78" s="544">
        <v>357</v>
      </c>
      <c r="AF78" s="544">
        <v>682</v>
      </c>
      <c r="AG78" s="544">
        <v>520</v>
      </c>
      <c r="AH78" s="544">
        <v>259</v>
      </c>
      <c r="AI78" s="544">
        <v>191</v>
      </c>
      <c r="AJ78" s="544">
        <v>413</v>
      </c>
      <c r="AK78" s="544">
        <v>348</v>
      </c>
      <c r="AL78" s="544">
        <v>196</v>
      </c>
      <c r="AM78" s="544">
        <v>166</v>
      </c>
      <c r="AN78" s="544">
        <v>269</v>
      </c>
      <c r="AO78" s="544">
        <v>0</v>
      </c>
      <c r="AP78" s="544">
        <v>0</v>
      </c>
      <c r="AQ78" s="544">
        <v>0</v>
      </c>
      <c r="AR78" s="544">
        <v>0</v>
      </c>
      <c r="AS78" s="544">
        <v>0</v>
      </c>
      <c r="AT78" s="544">
        <v>0</v>
      </c>
      <c r="AU78" s="544">
        <v>0</v>
      </c>
      <c r="AV78" s="544">
        <v>0</v>
      </c>
      <c r="AW78" s="544">
        <v>0</v>
      </c>
      <c r="AX78" s="544">
        <v>0</v>
      </c>
      <c r="AY78" s="544">
        <v>0</v>
      </c>
      <c r="AZ78" s="544">
        <v>0</v>
      </c>
      <c r="BA78" s="544">
        <v>1284</v>
      </c>
      <c r="BB78" s="544">
        <v>708</v>
      </c>
      <c r="BC78" s="544">
        <v>513</v>
      </c>
      <c r="BD78" s="544">
        <v>513</v>
      </c>
      <c r="BE78" s="544">
        <v>1076</v>
      </c>
      <c r="BF78" s="544">
        <v>613</v>
      </c>
      <c r="BG78" s="544">
        <v>405</v>
      </c>
      <c r="BH78" s="544">
        <v>384</v>
      </c>
      <c r="BI78" s="544">
        <v>208</v>
      </c>
      <c r="BJ78" s="544">
        <v>95</v>
      </c>
      <c r="BK78" s="544">
        <v>108</v>
      </c>
      <c r="BL78" s="544">
        <v>129</v>
      </c>
      <c r="BM78" s="544">
        <v>0</v>
      </c>
      <c r="BN78" s="544">
        <v>0</v>
      </c>
      <c r="BO78" s="544">
        <v>0</v>
      </c>
      <c r="BP78" s="544">
        <v>0</v>
      </c>
      <c r="BQ78" s="544">
        <v>0</v>
      </c>
      <c r="BR78" s="544">
        <v>0</v>
      </c>
      <c r="BS78" s="544">
        <v>0</v>
      </c>
      <c r="BT78" s="544">
        <v>0</v>
      </c>
      <c r="BU78" s="544">
        <v>0</v>
      </c>
      <c r="BV78" s="544">
        <v>0</v>
      </c>
      <c r="BW78" s="544">
        <v>0</v>
      </c>
      <c r="BX78" s="544">
        <v>0</v>
      </c>
      <c r="BY78" s="544">
        <v>40</v>
      </c>
      <c r="BZ78" s="544">
        <v>56</v>
      </c>
      <c r="CA78" s="544">
        <v>0</v>
      </c>
    </row>
    <row r="79" spans="1:79">
      <c r="A79" t="s">
        <v>61</v>
      </c>
      <c r="B79" t="s">
        <v>1873</v>
      </c>
      <c r="C79">
        <v>2024</v>
      </c>
      <c r="D79" t="s">
        <v>1934</v>
      </c>
      <c r="E79" s="450">
        <v>508</v>
      </c>
      <c r="F79" s="450">
        <v>638</v>
      </c>
      <c r="G79" s="450">
        <v>374</v>
      </c>
      <c r="H79" s="450">
        <v>242</v>
      </c>
      <c r="I79" s="450">
        <v>185</v>
      </c>
      <c r="J79" s="450">
        <v>0</v>
      </c>
      <c r="K79" s="450">
        <v>0</v>
      </c>
      <c r="L79" s="450">
        <v>0</v>
      </c>
      <c r="M79" s="450">
        <v>0</v>
      </c>
      <c r="N79" s="450">
        <v>133</v>
      </c>
      <c r="O79" s="450">
        <v>0</v>
      </c>
      <c r="P79" s="450">
        <v>133</v>
      </c>
      <c r="Q79" s="450">
        <v>19</v>
      </c>
      <c r="R79" s="450">
        <v>5</v>
      </c>
      <c r="S79" s="450">
        <v>4</v>
      </c>
      <c r="T79" s="450">
        <v>11</v>
      </c>
      <c r="U79" s="450">
        <v>5</v>
      </c>
      <c r="V79" s="450">
        <v>4</v>
      </c>
      <c r="W79" s="450">
        <v>3</v>
      </c>
      <c r="X79" s="450">
        <v>2</v>
      </c>
      <c r="Y79" s="450">
        <v>14</v>
      </c>
      <c r="Z79" s="450">
        <v>1</v>
      </c>
      <c r="AA79" s="450">
        <v>1</v>
      </c>
      <c r="AB79" s="450">
        <v>9</v>
      </c>
      <c r="AC79" s="450">
        <v>736</v>
      </c>
      <c r="AD79" s="450">
        <v>417</v>
      </c>
      <c r="AE79" s="450">
        <v>313</v>
      </c>
      <c r="AF79" s="450">
        <v>514</v>
      </c>
      <c r="AG79" s="450">
        <v>226</v>
      </c>
      <c r="AH79" s="450">
        <v>159</v>
      </c>
      <c r="AI79" s="450">
        <v>89</v>
      </c>
      <c r="AJ79" s="450">
        <v>128</v>
      </c>
      <c r="AK79" s="450">
        <v>510</v>
      </c>
      <c r="AL79" s="450">
        <v>258</v>
      </c>
      <c r="AM79" s="450">
        <v>224</v>
      </c>
      <c r="AN79" s="450">
        <v>386</v>
      </c>
      <c r="AO79" s="450">
        <v>0</v>
      </c>
      <c r="AP79" s="450">
        <v>0</v>
      </c>
      <c r="AQ79" s="450">
        <v>0</v>
      </c>
      <c r="AR79" s="450">
        <v>0</v>
      </c>
      <c r="AS79" s="450">
        <v>0</v>
      </c>
      <c r="AT79" s="450">
        <v>0</v>
      </c>
      <c r="AU79" s="450">
        <v>0</v>
      </c>
      <c r="AV79" s="450">
        <v>0</v>
      </c>
      <c r="AW79" s="450">
        <v>0</v>
      </c>
      <c r="AX79" s="450">
        <v>0</v>
      </c>
      <c r="AY79" s="450">
        <v>0</v>
      </c>
      <c r="AZ79" s="450">
        <v>0</v>
      </c>
      <c r="BA79" s="450">
        <v>1126</v>
      </c>
      <c r="BB79" s="450">
        <v>718</v>
      </c>
      <c r="BC79" s="450">
        <v>478</v>
      </c>
      <c r="BD79" s="450">
        <v>467</v>
      </c>
      <c r="BE79" s="450">
        <v>876</v>
      </c>
      <c r="BF79" s="450">
        <v>590</v>
      </c>
      <c r="BG79" s="450">
        <v>351</v>
      </c>
      <c r="BH79" s="450">
        <v>306</v>
      </c>
      <c r="BI79" s="450">
        <v>250</v>
      </c>
      <c r="BJ79" s="450">
        <v>128</v>
      </c>
      <c r="BK79" s="450">
        <v>127</v>
      </c>
      <c r="BL79" s="450">
        <v>161</v>
      </c>
      <c r="BM79" s="450">
        <v>0</v>
      </c>
      <c r="BN79" s="450">
        <v>0</v>
      </c>
      <c r="BO79" s="450">
        <v>0</v>
      </c>
      <c r="BP79" s="450">
        <v>0</v>
      </c>
      <c r="BQ79" s="450">
        <v>0</v>
      </c>
      <c r="BR79" s="450">
        <v>0</v>
      </c>
      <c r="BS79" s="450">
        <v>0</v>
      </c>
      <c r="BT79" s="450">
        <v>0</v>
      </c>
      <c r="BU79" s="450">
        <v>0</v>
      </c>
      <c r="BV79" s="450">
        <v>0</v>
      </c>
      <c r="BW79" s="450">
        <v>0</v>
      </c>
      <c r="BX79" s="450">
        <v>0</v>
      </c>
      <c r="BY79" s="450">
        <v>31</v>
      </c>
      <c r="BZ79" s="450">
        <v>54</v>
      </c>
      <c r="CA79" s="450">
        <v>0</v>
      </c>
    </row>
    <row r="80" spans="1:79">
      <c r="A80" s="543" t="s">
        <v>61</v>
      </c>
      <c r="B80" s="543" t="s">
        <v>1873</v>
      </c>
      <c r="C80" s="543">
        <v>2025</v>
      </c>
      <c r="D80" s="543" t="s">
        <v>1935</v>
      </c>
      <c r="E80" s="544">
        <v>571</v>
      </c>
      <c r="F80" s="544">
        <v>640</v>
      </c>
      <c r="G80" s="544">
        <v>374</v>
      </c>
      <c r="H80" s="544">
        <v>255</v>
      </c>
      <c r="I80" s="544">
        <v>214</v>
      </c>
      <c r="J80" s="544">
        <v>0</v>
      </c>
      <c r="K80" s="544">
        <v>0</v>
      </c>
      <c r="L80" s="544">
        <v>0</v>
      </c>
      <c r="M80" s="544">
        <v>0</v>
      </c>
      <c r="N80" s="544">
        <v>181</v>
      </c>
      <c r="O80" s="544">
        <v>62</v>
      </c>
      <c r="P80" s="544">
        <v>119</v>
      </c>
      <c r="Q80" s="544">
        <v>23</v>
      </c>
      <c r="R80" s="544">
        <v>9</v>
      </c>
      <c r="S80" s="544">
        <v>12</v>
      </c>
      <c r="T80" s="544">
        <v>14</v>
      </c>
      <c r="U80" s="544">
        <v>1</v>
      </c>
      <c r="V80" s="544">
        <v>4</v>
      </c>
      <c r="W80" s="544">
        <v>4</v>
      </c>
      <c r="X80" s="544">
        <v>1</v>
      </c>
      <c r="Y80" s="544">
        <v>22</v>
      </c>
      <c r="Z80" s="544">
        <v>5</v>
      </c>
      <c r="AA80" s="544">
        <v>8</v>
      </c>
      <c r="AB80" s="544">
        <v>13</v>
      </c>
      <c r="AC80" s="544">
        <v>703</v>
      </c>
      <c r="AD80" s="544">
        <v>367</v>
      </c>
      <c r="AE80" s="544">
        <v>300</v>
      </c>
      <c r="AF80" s="544">
        <v>546</v>
      </c>
      <c r="AG80" s="544">
        <v>387</v>
      </c>
      <c r="AH80" s="544">
        <v>203</v>
      </c>
      <c r="AI80" s="544">
        <v>155</v>
      </c>
      <c r="AJ80" s="544">
        <v>300</v>
      </c>
      <c r="AK80" s="544">
        <v>316</v>
      </c>
      <c r="AL80" s="544">
        <v>164</v>
      </c>
      <c r="AM80" s="544">
        <v>145</v>
      </c>
      <c r="AN80" s="544">
        <v>246</v>
      </c>
      <c r="AO80" s="544">
        <v>0</v>
      </c>
      <c r="AP80" s="544">
        <v>0</v>
      </c>
      <c r="AQ80" s="544">
        <v>0</v>
      </c>
      <c r="AR80" s="544">
        <v>0</v>
      </c>
      <c r="AS80" s="544">
        <v>0</v>
      </c>
      <c r="AT80" s="544">
        <v>0</v>
      </c>
      <c r="AU80" s="544">
        <v>0</v>
      </c>
      <c r="AV80" s="544">
        <v>0</v>
      </c>
      <c r="AW80" s="544">
        <v>0</v>
      </c>
      <c r="AX80" s="544">
        <v>0</v>
      </c>
      <c r="AY80" s="544">
        <v>0</v>
      </c>
      <c r="AZ80" s="544">
        <v>0</v>
      </c>
      <c r="BA80" s="544">
        <v>1188</v>
      </c>
      <c r="BB80" s="544">
        <v>657</v>
      </c>
      <c r="BC80" s="544">
        <v>527</v>
      </c>
      <c r="BD80" s="544">
        <v>560</v>
      </c>
      <c r="BE80" s="544">
        <v>993</v>
      </c>
      <c r="BF80" s="544">
        <v>564</v>
      </c>
      <c r="BG80" s="544">
        <v>426</v>
      </c>
      <c r="BH80" s="544">
        <v>427</v>
      </c>
      <c r="BI80" s="544">
        <v>195</v>
      </c>
      <c r="BJ80" s="544">
        <v>93</v>
      </c>
      <c r="BK80" s="544">
        <v>101</v>
      </c>
      <c r="BL80" s="544">
        <v>133</v>
      </c>
      <c r="BM80" s="544">
        <v>0</v>
      </c>
      <c r="BN80" s="544">
        <v>0</v>
      </c>
      <c r="BO80" s="544">
        <v>0</v>
      </c>
      <c r="BP80" s="544">
        <v>0</v>
      </c>
      <c r="BQ80" s="544">
        <v>0</v>
      </c>
      <c r="BR80" s="544">
        <v>0</v>
      </c>
      <c r="BS80" s="544">
        <v>0</v>
      </c>
      <c r="BT80" s="544">
        <v>0</v>
      </c>
      <c r="BU80" s="544">
        <v>0</v>
      </c>
      <c r="BV80" s="544">
        <v>0</v>
      </c>
      <c r="BW80" s="544">
        <v>0</v>
      </c>
      <c r="BX80" s="544">
        <v>0</v>
      </c>
      <c r="BY80" s="544">
        <v>33</v>
      </c>
      <c r="BZ80" s="544">
        <v>53</v>
      </c>
      <c r="CA80" s="544">
        <v>0</v>
      </c>
    </row>
    <row r="81" spans="1:79">
      <c r="A81" t="s">
        <v>61</v>
      </c>
      <c r="B81" t="s">
        <v>1873</v>
      </c>
      <c r="C81">
        <v>2024</v>
      </c>
      <c r="D81" t="s">
        <v>1937</v>
      </c>
      <c r="E81" s="450">
        <f>E79</f>
        <v>508</v>
      </c>
      <c r="F81" s="450">
        <f t="shared" ref="F81:BQ81" si="14">F79</f>
        <v>638</v>
      </c>
      <c r="G81" s="450">
        <f t="shared" si="14"/>
        <v>374</v>
      </c>
      <c r="H81" s="450">
        <f t="shared" si="14"/>
        <v>242</v>
      </c>
      <c r="I81" s="450">
        <f t="shared" si="14"/>
        <v>185</v>
      </c>
      <c r="J81" s="450">
        <f t="shared" si="14"/>
        <v>0</v>
      </c>
      <c r="K81" s="450">
        <f t="shared" si="14"/>
        <v>0</v>
      </c>
      <c r="L81" s="450">
        <f t="shared" si="14"/>
        <v>0</v>
      </c>
      <c r="M81" s="450">
        <f t="shared" si="14"/>
        <v>0</v>
      </c>
      <c r="N81" s="450">
        <f t="shared" si="14"/>
        <v>133</v>
      </c>
      <c r="O81" s="450">
        <f t="shared" si="14"/>
        <v>0</v>
      </c>
      <c r="P81" s="450">
        <f t="shared" si="14"/>
        <v>133</v>
      </c>
      <c r="Q81" s="450">
        <f t="shared" si="14"/>
        <v>19</v>
      </c>
      <c r="R81" s="450">
        <f t="shared" si="14"/>
        <v>5</v>
      </c>
      <c r="S81" s="450">
        <f t="shared" si="14"/>
        <v>4</v>
      </c>
      <c r="T81" s="450">
        <f t="shared" si="14"/>
        <v>11</v>
      </c>
      <c r="U81" s="450">
        <f t="shared" si="14"/>
        <v>5</v>
      </c>
      <c r="V81" s="450">
        <f t="shared" si="14"/>
        <v>4</v>
      </c>
      <c r="W81" s="450">
        <f t="shared" si="14"/>
        <v>3</v>
      </c>
      <c r="X81" s="450">
        <f t="shared" si="14"/>
        <v>2</v>
      </c>
      <c r="Y81" s="450">
        <f t="shared" si="14"/>
        <v>14</v>
      </c>
      <c r="Z81" s="450">
        <f t="shared" si="14"/>
        <v>1</v>
      </c>
      <c r="AA81" s="450">
        <f t="shared" si="14"/>
        <v>1</v>
      </c>
      <c r="AB81" s="450">
        <f t="shared" si="14"/>
        <v>9</v>
      </c>
      <c r="AC81" s="450">
        <f t="shared" si="14"/>
        <v>736</v>
      </c>
      <c r="AD81" s="450">
        <f t="shared" si="14"/>
        <v>417</v>
      </c>
      <c r="AE81" s="450">
        <f t="shared" si="14"/>
        <v>313</v>
      </c>
      <c r="AF81" s="450">
        <f t="shared" si="14"/>
        <v>514</v>
      </c>
      <c r="AG81" s="450">
        <f t="shared" si="14"/>
        <v>226</v>
      </c>
      <c r="AH81" s="450">
        <f t="shared" si="14"/>
        <v>159</v>
      </c>
      <c r="AI81" s="450">
        <f t="shared" si="14"/>
        <v>89</v>
      </c>
      <c r="AJ81" s="450">
        <f t="shared" si="14"/>
        <v>128</v>
      </c>
      <c r="AK81" s="450">
        <f t="shared" si="14"/>
        <v>510</v>
      </c>
      <c r="AL81" s="450">
        <f t="shared" si="14"/>
        <v>258</v>
      </c>
      <c r="AM81" s="450">
        <f t="shared" si="14"/>
        <v>224</v>
      </c>
      <c r="AN81" s="450">
        <f t="shared" si="14"/>
        <v>386</v>
      </c>
      <c r="AO81" s="450">
        <f t="shared" si="14"/>
        <v>0</v>
      </c>
      <c r="AP81" s="450">
        <f t="shared" si="14"/>
        <v>0</v>
      </c>
      <c r="AQ81" s="450">
        <f t="shared" si="14"/>
        <v>0</v>
      </c>
      <c r="AR81" s="450">
        <f t="shared" si="14"/>
        <v>0</v>
      </c>
      <c r="AS81" s="450">
        <f t="shared" si="14"/>
        <v>0</v>
      </c>
      <c r="AT81" s="450">
        <f t="shared" si="14"/>
        <v>0</v>
      </c>
      <c r="AU81" s="450">
        <f t="shared" si="14"/>
        <v>0</v>
      </c>
      <c r="AV81" s="450">
        <f t="shared" si="14"/>
        <v>0</v>
      </c>
      <c r="AW81" s="450">
        <f t="shared" si="14"/>
        <v>0</v>
      </c>
      <c r="AX81" s="450">
        <f t="shared" si="14"/>
        <v>0</v>
      </c>
      <c r="AY81" s="450">
        <f t="shared" si="14"/>
        <v>0</v>
      </c>
      <c r="AZ81" s="450">
        <f t="shared" si="14"/>
        <v>0</v>
      </c>
      <c r="BA81" s="450">
        <f t="shared" si="14"/>
        <v>1126</v>
      </c>
      <c r="BB81" s="450">
        <f t="shared" si="14"/>
        <v>718</v>
      </c>
      <c r="BC81" s="450">
        <f t="shared" si="14"/>
        <v>478</v>
      </c>
      <c r="BD81" s="450">
        <f t="shared" si="14"/>
        <v>467</v>
      </c>
      <c r="BE81" s="450">
        <f t="shared" si="14"/>
        <v>876</v>
      </c>
      <c r="BF81" s="450">
        <f t="shared" si="14"/>
        <v>590</v>
      </c>
      <c r="BG81" s="450">
        <f t="shared" si="14"/>
        <v>351</v>
      </c>
      <c r="BH81" s="450">
        <f t="shared" si="14"/>
        <v>306</v>
      </c>
      <c r="BI81" s="450">
        <f t="shared" si="14"/>
        <v>250</v>
      </c>
      <c r="BJ81" s="450">
        <f t="shared" si="14"/>
        <v>128</v>
      </c>
      <c r="BK81" s="450">
        <f t="shared" si="14"/>
        <v>127</v>
      </c>
      <c r="BL81" s="450">
        <f t="shared" si="14"/>
        <v>161</v>
      </c>
      <c r="BM81" s="450">
        <f t="shared" si="14"/>
        <v>0</v>
      </c>
      <c r="BN81" s="450">
        <f t="shared" si="14"/>
        <v>0</v>
      </c>
      <c r="BO81" s="450">
        <f t="shared" si="14"/>
        <v>0</v>
      </c>
      <c r="BP81" s="450">
        <f t="shared" si="14"/>
        <v>0</v>
      </c>
      <c r="BQ81" s="450">
        <f t="shared" si="14"/>
        <v>0</v>
      </c>
      <c r="BR81" s="450">
        <f t="shared" ref="BR81:CA81" si="15">BR79</f>
        <v>0</v>
      </c>
      <c r="BS81" s="450">
        <f t="shared" si="15"/>
        <v>0</v>
      </c>
      <c r="BT81" s="450">
        <f t="shared" si="15"/>
        <v>0</v>
      </c>
      <c r="BU81" s="450">
        <f t="shared" si="15"/>
        <v>0</v>
      </c>
      <c r="BV81" s="450">
        <f t="shared" si="15"/>
        <v>0</v>
      </c>
      <c r="BW81" s="450">
        <f t="shared" si="15"/>
        <v>0</v>
      </c>
      <c r="BX81" s="450">
        <f t="shared" si="15"/>
        <v>0</v>
      </c>
      <c r="BY81" s="450">
        <f t="shared" si="15"/>
        <v>31</v>
      </c>
      <c r="BZ81" s="450">
        <f t="shared" si="15"/>
        <v>54</v>
      </c>
      <c r="CA81" s="450">
        <f t="shared" si="15"/>
        <v>0</v>
      </c>
    </row>
    <row r="82" spans="1:79">
      <c r="A82" s="543" t="s">
        <v>61</v>
      </c>
      <c r="B82" s="543" t="s">
        <v>1873</v>
      </c>
      <c r="C82" s="543">
        <v>2025</v>
      </c>
      <c r="D82" s="543" t="s">
        <v>1937</v>
      </c>
      <c r="E82" s="544">
        <f>IF(OR(E79=0, E79=""), E80, IF(E80&gt;(E79*(1+Dash!$B$6)), E79*(1+Dash!$B$6), IF(E80&lt;(E79*(1-Dash!$B$7)), E79*(1-Dash!$B$7), E80)))</f>
        <v>558.80000000000007</v>
      </c>
      <c r="F82" s="544">
        <f>IF(OR(F79=0, F79=""), F80, IF(F80&gt;(F79*(1+Dash!$B$6)), F79*(1+Dash!$B$6), IF(F80&lt;(F79*(1-Dash!$B$7)), F79*(1-Dash!$B$7), F80)))</f>
        <v>640</v>
      </c>
      <c r="G82" s="544">
        <f>IF(OR(G79=0, G79=""), G80, IF(G80&gt;(G79*(1+Dash!$B$6)), G79*(1+Dash!$B$6), IF(G80&lt;(G79*(1-Dash!$B$7)), G79*(1-Dash!$B$7), G80)))</f>
        <v>374</v>
      </c>
      <c r="H82" s="544">
        <f>IF(OR(H79=0, H79=""), H80, IF(H80&gt;(H79*(1+Dash!$B$6)), H79*(1+Dash!$B$6), IF(H80&lt;(H79*(1-Dash!$B$7)), H79*(1-Dash!$B$7), H80)))</f>
        <v>255</v>
      </c>
      <c r="I82" s="544">
        <f>IF(OR(I79=0, I79=""), I80, IF(I80&gt;(I79*(1+Dash!$B$6)), I79*(1+Dash!$B$6), IF(I80&lt;(I79*(1-Dash!$B$7)), I79*(1-Dash!$B$7), I80)))</f>
        <v>203.50000000000003</v>
      </c>
      <c r="J82" s="544">
        <f>IF(OR(J79=0, J79=""), J80, IF(J80&gt;(J79*(1+Dash!$B$6)), J79*(1+Dash!$B$6), IF(J80&lt;(J79*(1-Dash!$B$7)), J79*(1-Dash!$B$7), J80)))</f>
        <v>0</v>
      </c>
      <c r="K82" s="544">
        <f>IF(OR(K79=0, K79=""), K80, IF(K80&gt;(K79*(1+Dash!$B$6)), K79*(1+Dash!$B$6), IF(K80&lt;(K79*(1-Dash!$B$7)), K79*(1-Dash!$B$7), K80)))</f>
        <v>0</v>
      </c>
      <c r="L82" s="544">
        <f>IF(OR(L79=0, L79=""), L80, IF(L80&gt;(L79*(1+Dash!$B$6)), L79*(1+Dash!$B$6), IF(L80&lt;(L79*(1-Dash!$B$7)), L79*(1-Dash!$B$7), L80)))</f>
        <v>0</v>
      </c>
      <c r="M82" s="544">
        <f>IF(OR(M79=0, M79=""), M80, IF(M80&gt;(M79*(1+Dash!$B$6)), M79*(1+Dash!$B$6), IF(M80&lt;(M79*(1-Dash!$B$7)), M79*(1-Dash!$B$7), M80)))</f>
        <v>0</v>
      </c>
      <c r="N82" s="544">
        <f>IF(OR(N79=0, N79=""), N80, IF(N80&gt;(N79*(1+Dash!$B$6)), N79*(1+Dash!$B$6), IF(N80&lt;(N79*(1-Dash!$B$7)), N79*(1-Dash!$B$7), N80)))</f>
        <v>146.30000000000001</v>
      </c>
      <c r="O82" s="544">
        <f>IF(OR(O79=0, O79=""), O80, IF(O80&gt;(O79*(1+Dash!$B$6)), O79*(1+Dash!$B$6), IF(O80&lt;(O79*(1-Dash!$B$7)), O79*(1-Dash!$B$7), O80)))</f>
        <v>62</v>
      </c>
      <c r="P82" s="544">
        <f>IF(OR(P79=0, P79=""), P80, IF(P80&gt;(P79*(1+Dash!$B$6)), P79*(1+Dash!$B$6), IF(P80&lt;(P79*(1-Dash!$B$7)), P79*(1-Dash!$B$7), P80)))</f>
        <v>126.35</v>
      </c>
      <c r="Q82" s="544">
        <f>IF(OR(Q79=0, Q79=""), Q80, IF(Q80&gt;(Q79*(1+Dash!$B$6)), Q79*(1+Dash!$B$6), IF(Q80&lt;(Q79*(1-Dash!$B$7)), Q79*(1-Dash!$B$7), Q80)))</f>
        <v>20.900000000000002</v>
      </c>
      <c r="R82" s="544">
        <f>IF(OR(R79=0, R79=""), R80, IF(R80&gt;(R79*(1+Dash!$B$6)), R79*(1+Dash!$B$6), IF(R80&lt;(R79*(1-Dash!$B$7)), R79*(1-Dash!$B$7), R80)))</f>
        <v>5.5</v>
      </c>
      <c r="S82" s="544">
        <f>IF(OR(S79=0, S79=""), S80, IF(S80&gt;(S79*(1+Dash!$B$6)), S79*(1+Dash!$B$6), IF(S80&lt;(S79*(1-Dash!$B$7)), S79*(1-Dash!$B$7), S80)))</f>
        <v>4.4000000000000004</v>
      </c>
      <c r="T82" s="544">
        <f>IF(OR(T79=0, T79=""), T80, IF(T80&gt;(T79*(1+Dash!$B$6)), T79*(1+Dash!$B$6), IF(T80&lt;(T79*(1-Dash!$B$7)), T79*(1-Dash!$B$7), T80)))</f>
        <v>12.100000000000001</v>
      </c>
      <c r="U82" s="544">
        <f>IF(OR(U79=0, U79=""), U80, IF(U80&gt;(U79*(1+Dash!$B$6)), U79*(1+Dash!$B$6), IF(U80&lt;(U79*(1-Dash!$B$7)), U79*(1-Dash!$B$7), U80)))</f>
        <v>4.75</v>
      </c>
      <c r="V82" s="544">
        <f>IF(OR(V79=0, V79=""), V80, IF(V80&gt;(V79*(1+Dash!$B$6)), V79*(1+Dash!$B$6), IF(V80&lt;(V79*(1-Dash!$B$7)), V79*(1-Dash!$B$7), V80)))</f>
        <v>4</v>
      </c>
      <c r="W82" s="544">
        <f>IF(OR(W79=0, W79=""), W80, IF(W80&gt;(W79*(1+Dash!$B$6)), W79*(1+Dash!$B$6), IF(W80&lt;(W79*(1-Dash!$B$7)), W79*(1-Dash!$B$7), W80)))</f>
        <v>3.3000000000000003</v>
      </c>
      <c r="X82" s="544">
        <f>IF(OR(X79=0, X79=""), X80, IF(X80&gt;(X79*(1+Dash!$B$6)), X79*(1+Dash!$B$6), IF(X80&lt;(X79*(1-Dash!$B$7)), X79*(1-Dash!$B$7), X80)))</f>
        <v>1.9</v>
      </c>
      <c r="Y82" s="544">
        <f>IF(OR(Y79=0, Y79=""), Y80, IF(Y80&gt;(Y79*(1+Dash!$B$6)), Y79*(1+Dash!$B$6), IF(Y80&lt;(Y79*(1-Dash!$B$7)), Y79*(1-Dash!$B$7), Y80)))</f>
        <v>15.400000000000002</v>
      </c>
      <c r="Z82" s="544">
        <f>IF(OR(Z79=0, Z79=""), Z80, IF(Z80&gt;(Z79*(1+Dash!$B$6)), Z79*(1+Dash!$B$6), IF(Z80&lt;(Z79*(1-Dash!$B$7)), Z79*(1-Dash!$B$7), Z80)))</f>
        <v>1.1000000000000001</v>
      </c>
      <c r="AA82" s="544">
        <f>IF(OR(AA79=0, AA79=""), AA80, IF(AA80&gt;(AA79*(1+Dash!$B$6)), AA79*(1+Dash!$B$6), IF(AA80&lt;(AA79*(1-Dash!$B$7)), AA79*(1-Dash!$B$7), AA80)))</f>
        <v>1.1000000000000001</v>
      </c>
      <c r="AB82" s="544">
        <f>IF(OR(AB79=0, AB79=""), AB80, IF(AB80&gt;(AB79*(1+Dash!$B$6)), AB79*(1+Dash!$B$6), IF(AB80&lt;(AB79*(1-Dash!$B$7)), AB79*(1-Dash!$B$7), AB80)))</f>
        <v>9.9</v>
      </c>
      <c r="AC82" s="544">
        <f>IF(OR(AC79=0, AC79=""), AC80, IF(AC80&gt;(AC79*(1+Dash!$B$6)), AC79*(1+Dash!$B$6), IF(AC80&lt;(AC79*(1-Dash!$B$7)), AC79*(1-Dash!$B$7), AC80)))</f>
        <v>703</v>
      </c>
      <c r="AD82" s="544">
        <f>IF(OR(AD79=0, AD79=""), AD80, IF(AD80&gt;(AD79*(1+Dash!$B$6)), AD79*(1+Dash!$B$6), IF(AD80&lt;(AD79*(1-Dash!$B$7)), AD79*(1-Dash!$B$7), AD80)))</f>
        <v>396.15</v>
      </c>
      <c r="AE82" s="544">
        <f>IF(OR(AE79=0, AE79=""), AE80, IF(AE80&gt;(AE79*(1+Dash!$B$6)), AE79*(1+Dash!$B$6), IF(AE80&lt;(AE79*(1-Dash!$B$7)), AE79*(1-Dash!$B$7), AE80)))</f>
        <v>300</v>
      </c>
      <c r="AF82" s="544">
        <f>IF(OR(AF79=0, AF79=""), AF80, IF(AF80&gt;(AF79*(1+Dash!$B$6)), AF79*(1+Dash!$B$6), IF(AF80&lt;(AF79*(1-Dash!$B$7)), AF79*(1-Dash!$B$7), AF80)))</f>
        <v>546</v>
      </c>
      <c r="AG82" s="544">
        <f>IF(OR(AG79=0, AG79=""), AG80, IF(AG80&gt;(AG79*(1+Dash!$B$6)), AG79*(1+Dash!$B$6), IF(AG80&lt;(AG79*(1-Dash!$B$7)), AG79*(1-Dash!$B$7), AG80)))</f>
        <v>248.60000000000002</v>
      </c>
      <c r="AH82" s="544">
        <f>IF(OR(AH79=0, AH79=""), AH80, IF(AH80&gt;(AH79*(1+Dash!$B$6)), AH79*(1+Dash!$B$6), IF(AH80&lt;(AH79*(1-Dash!$B$7)), AH79*(1-Dash!$B$7), AH80)))</f>
        <v>174.9</v>
      </c>
      <c r="AI82" s="544">
        <f>IF(OR(AI79=0, AI79=""), AI80, IF(AI80&gt;(AI79*(1+Dash!$B$6)), AI79*(1+Dash!$B$6), IF(AI80&lt;(AI79*(1-Dash!$B$7)), AI79*(1-Dash!$B$7), AI80)))</f>
        <v>97.9</v>
      </c>
      <c r="AJ82" s="544">
        <f>IF(OR(AJ79=0, AJ79=""), AJ80, IF(AJ80&gt;(AJ79*(1+Dash!$B$6)), AJ79*(1+Dash!$B$6), IF(AJ80&lt;(AJ79*(1-Dash!$B$7)), AJ79*(1-Dash!$B$7), AJ80)))</f>
        <v>140.80000000000001</v>
      </c>
      <c r="AK82" s="544">
        <f>IF(OR(AK79=0, AK79=""), AK80, IF(AK80&gt;(AK79*(1+Dash!$B$6)), AK79*(1+Dash!$B$6), IF(AK80&lt;(AK79*(1-Dash!$B$7)), AK79*(1-Dash!$B$7), AK80)))</f>
        <v>484.5</v>
      </c>
      <c r="AL82" s="544">
        <f>IF(OR(AL79=0, AL79=""), AL80, IF(AL80&gt;(AL79*(1+Dash!$B$6)), AL79*(1+Dash!$B$6), IF(AL80&lt;(AL79*(1-Dash!$B$7)), AL79*(1-Dash!$B$7), AL80)))</f>
        <v>245.1</v>
      </c>
      <c r="AM82" s="544">
        <f>IF(OR(AM79=0, AM79=""), AM80, IF(AM80&gt;(AM79*(1+Dash!$B$6)), AM79*(1+Dash!$B$6), IF(AM80&lt;(AM79*(1-Dash!$B$7)), AM79*(1-Dash!$B$7), AM80)))</f>
        <v>212.79999999999998</v>
      </c>
      <c r="AN82" s="544">
        <f>IF(OR(AN79=0, AN79=""), AN80, IF(AN80&gt;(AN79*(1+Dash!$B$6)), AN79*(1+Dash!$B$6), IF(AN80&lt;(AN79*(1-Dash!$B$7)), AN79*(1-Dash!$B$7), AN80)))</f>
        <v>366.7</v>
      </c>
      <c r="AO82" s="544">
        <f>IF(OR(AO79=0, AO79=""), AO80, IF(AO80&gt;(AO79*(1+Dash!$B$6)), AO79*(1+Dash!$B$6), IF(AO80&lt;(AO79*(1-Dash!$B$7)), AO79*(1-Dash!$B$7), AO80)))</f>
        <v>0</v>
      </c>
      <c r="AP82" s="544">
        <f>IF(OR(AP79=0, AP79=""), AP80, IF(AP80&gt;(AP79*(1+Dash!$B$6)), AP79*(1+Dash!$B$6), IF(AP80&lt;(AP79*(1-Dash!$B$7)), AP79*(1-Dash!$B$7), AP80)))</f>
        <v>0</v>
      </c>
      <c r="AQ82" s="544">
        <f>IF(OR(AQ79=0, AQ79=""), AQ80, IF(AQ80&gt;(AQ79*(1+Dash!$B$6)), AQ79*(1+Dash!$B$6), IF(AQ80&lt;(AQ79*(1-Dash!$B$7)), AQ79*(1-Dash!$B$7), AQ80)))</f>
        <v>0</v>
      </c>
      <c r="AR82" s="544">
        <f>IF(OR(AR79=0, AR79=""), AR80, IF(AR80&gt;(AR79*(1+Dash!$B$6)), AR79*(1+Dash!$B$6), IF(AR80&lt;(AR79*(1-Dash!$B$7)), AR79*(1-Dash!$B$7), AR80)))</f>
        <v>0</v>
      </c>
      <c r="AS82" s="544">
        <f>IF(OR(AS79=0, AS79=""), AS80, IF(AS80&gt;(AS79*(1+Dash!$B$6)), AS79*(1+Dash!$B$6), IF(AS80&lt;(AS79*(1-Dash!$B$7)), AS79*(1-Dash!$B$7), AS80)))</f>
        <v>0</v>
      </c>
      <c r="AT82" s="544">
        <f>IF(OR(AT79=0, AT79=""), AT80, IF(AT80&gt;(AT79*(1+Dash!$B$6)), AT79*(1+Dash!$B$6), IF(AT80&lt;(AT79*(1-Dash!$B$7)), AT79*(1-Dash!$B$7), AT80)))</f>
        <v>0</v>
      </c>
      <c r="AU82" s="544">
        <f>IF(OR(AU79=0, AU79=""), AU80, IF(AU80&gt;(AU79*(1+Dash!$B$6)), AU79*(1+Dash!$B$6), IF(AU80&lt;(AU79*(1-Dash!$B$7)), AU79*(1-Dash!$B$7), AU80)))</f>
        <v>0</v>
      </c>
      <c r="AV82" s="544">
        <f>IF(OR(AV79=0, AV79=""), AV80, IF(AV80&gt;(AV79*(1+Dash!$B$6)), AV79*(1+Dash!$B$6), IF(AV80&lt;(AV79*(1-Dash!$B$7)), AV79*(1-Dash!$B$7), AV80)))</f>
        <v>0</v>
      </c>
      <c r="AW82" s="544">
        <f>IF(OR(AW79=0, AW79=""), AW80, IF(AW80&gt;(AW79*(1+Dash!$B$6)), AW79*(1+Dash!$B$6), IF(AW80&lt;(AW79*(1-Dash!$B$7)), AW79*(1-Dash!$B$7), AW80)))</f>
        <v>0</v>
      </c>
      <c r="AX82" s="544">
        <f>IF(OR(AX79=0, AX79=""), AX80, IF(AX80&gt;(AX79*(1+Dash!$B$6)), AX79*(1+Dash!$B$6), IF(AX80&lt;(AX79*(1-Dash!$B$7)), AX79*(1-Dash!$B$7), AX80)))</f>
        <v>0</v>
      </c>
      <c r="AY82" s="544">
        <f>IF(OR(AY79=0, AY79=""), AY80, IF(AY80&gt;(AY79*(1+Dash!$B$6)), AY79*(1+Dash!$B$6), IF(AY80&lt;(AY79*(1-Dash!$B$7)), AY79*(1-Dash!$B$7), AY80)))</f>
        <v>0</v>
      </c>
      <c r="AZ82" s="544">
        <f>IF(OR(AZ79=0, AZ79=""), AZ80, IF(AZ80&gt;(AZ79*(1+Dash!$B$6)), AZ79*(1+Dash!$B$6), IF(AZ80&lt;(AZ79*(1-Dash!$B$7)), AZ79*(1-Dash!$B$7), AZ80)))</f>
        <v>0</v>
      </c>
      <c r="BA82" s="544">
        <f>IF(OR(BA79=0, BA79=""), BA80, IF(BA80&gt;(BA79*(1+Dash!$B$6)), BA79*(1+Dash!$B$6), IF(BA80&lt;(BA79*(1-Dash!$B$7)), BA79*(1-Dash!$B$7), BA80)))</f>
        <v>1188</v>
      </c>
      <c r="BB82" s="544">
        <f>IF(OR(BB79=0, BB79=""), BB80, IF(BB80&gt;(BB79*(1+Dash!$B$6)), BB79*(1+Dash!$B$6), IF(BB80&lt;(BB79*(1-Dash!$B$7)), BB79*(1-Dash!$B$7), BB80)))</f>
        <v>682.1</v>
      </c>
      <c r="BC82" s="544">
        <f>IF(OR(BC79=0, BC79=""), BC80, IF(BC80&gt;(BC79*(1+Dash!$B$6)), BC79*(1+Dash!$B$6), IF(BC80&lt;(BC79*(1-Dash!$B$7)), BC79*(1-Dash!$B$7), BC80)))</f>
        <v>525.80000000000007</v>
      </c>
      <c r="BD82" s="544">
        <f>IF(OR(BD79=0, BD79=""), BD80, IF(BD80&gt;(BD79*(1+Dash!$B$6)), BD79*(1+Dash!$B$6), IF(BD80&lt;(BD79*(1-Dash!$B$7)), BD79*(1-Dash!$B$7), BD80)))</f>
        <v>513.70000000000005</v>
      </c>
      <c r="BE82" s="544">
        <f>IF(OR(BE79=0, BE79=""), BE80, IF(BE80&gt;(BE79*(1+Dash!$B$6)), BE79*(1+Dash!$B$6), IF(BE80&lt;(BE79*(1-Dash!$B$7)), BE79*(1-Dash!$B$7), BE80)))</f>
        <v>963.6</v>
      </c>
      <c r="BF82" s="544">
        <f>IF(OR(BF79=0, BF79=""), BF80, IF(BF80&gt;(BF79*(1+Dash!$B$6)), BF79*(1+Dash!$B$6), IF(BF80&lt;(BF79*(1-Dash!$B$7)), BF79*(1-Dash!$B$7), BF80)))</f>
        <v>564</v>
      </c>
      <c r="BG82" s="544">
        <f>IF(OR(BG79=0, BG79=""), BG80, IF(BG80&gt;(BG79*(1+Dash!$B$6)), BG79*(1+Dash!$B$6), IF(BG80&lt;(BG79*(1-Dash!$B$7)), BG79*(1-Dash!$B$7), BG80)))</f>
        <v>386.1</v>
      </c>
      <c r="BH82" s="544">
        <f>IF(OR(BH79=0, BH79=""), BH80, IF(BH80&gt;(BH79*(1+Dash!$B$6)), BH79*(1+Dash!$B$6), IF(BH80&lt;(BH79*(1-Dash!$B$7)), BH79*(1-Dash!$B$7), BH80)))</f>
        <v>336.6</v>
      </c>
      <c r="BI82" s="544">
        <f>IF(OR(BI79=0, BI79=""), BI80, IF(BI80&gt;(BI79*(1+Dash!$B$6)), BI79*(1+Dash!$B$6), IF(BI80&lt;(BI79*(1-Dash!$B$7)), BI79*(1-Dash!$B$7), BI80)))</f>
        <v>237.5</v>
      </c>
      <c r="BJ82" s="544">
        <f>IF(OR(BJ79=0, BJ79=""), BJ80, IF(BJ80&gt;(BJ79*(1+Dash!$B$6)), BJ79*(1+Dash!$B$6), IF(BJ80&lt;(BJ79*(1-Dash!$B$7)), BJ79*(1-Dash!$B$7), BJ80)))</f>
        <v>121.6</v>
      </c>
      <c r="BK82" s="544">
        <f>IF(OR(BK79=0, BK79=""), BK80, IF(BK80&gt;(BK79*(1+Dash!$B$6)), BK79*(1+Dash!$B$6), IF(BK80&lt;(BK79*(1-Dash!$B$7)), BK79*(1-Dash!$B$7), BK80)))</f>
        <v>120.64999999999999</v>
      </c>
      <c r="BL82" s="544">
        <f>IF(OR(BL79=0, BL79=""), BL80, IF(BL80&gt;(BL79*(1+Dash!$B$6)), BL79*(1+Dash!$B$6), IF(BL80&lt;(BL79*(1-Dash!$B$7)), BL79*(1-Dash!$B$7), BL80)))</f>
        <v>152.94999999999999</v>
      </c>
      <c r="BM82" s="544">
        <f>IF(OR(BM79=0, BM79=""), BM80, IF(BM80&gt;(BM79*(1+Dash!$B$6)), BM79*(1+Dash!$B$6), IF(BM80&lt;(BM79*(1-Dash!$B$7)), BM79*(1-Dash!$B$7), BM80)))</f>
        <v>0</v>
      </c>
      <c r="BN82" s="544">
        <f>IF(OR(BN79=0, BN79=""), BN80, IF(BN80&gt;(BN79*(1+Dash!$B$6)), BN79*(1+Dash!$B$6), IF(BN80&lt;(BN79*(1-Dash!$B$7)), BN79*(1-Dash!$B$7), BN80)))</f>
        <v>0</v>
      </c>
      <c r="BO82" s="544">
        <f>IF(OR(BO79=0, BO79=""), BO80, IF(BO80&gt;(BO79*(1+Dash!$B$6)), BO79*(1+Dash!$B$6), IF(BO80&lt;(BO79*(1-Dash!$B$7)), BO79*(1-Dash!$B$7), BO80)))</f>
        <v>0</v>
      </c>
      <c r="BP82" s="544">
        <f>IF(OR(BP79=0, BP79=""), BP80, IF(BP80&gt;(BP79*(1+Dash!$B$6)), BP79*(1+Dash!$B$6), IF(BP80&lt;(BP79*(1-Dash!$B$7)), BP79*(1-Dash!$B$7), BP80)))</f>
        <v>0</v>
      </c>
      <c r="BQ82" s="544">
        <f>IF(OR(BQ79=0, BQ79=""), BQ80, IF(BQ80&gt;(BQ79*(1+Dash!$B$6)), BQ79*(1+Dash!$B$6), IF(BQ80&lt;(BQ79*(1-Dash!$B$7)), BQ79*(1-Dash!$B$7), BQ80)))</f>
        <v>0</v>
      </c>
      <c r="BR82" s="544">
        <f>IF(OR(BR79=0, BR79=""), BR80, IF(BR80&gt;(BR79*(1+Dash!$B$6)), BR79*(1+Dash!$B$6), IF(BR80&lt;(BR79*(1-Dash!$B$7)), BR79*(1-Dash!$B$7), BR80)))</f>
        <v>0</v>
      </c>
      <c r="BS82" s="544">
        <f>IF(OR(BS79=0, BS79=""), BS80, IF(BS80&gt;(BS79*(1+Dash!$B$6)), BS79*(1+Dash!$B$6), IF(BS80&lt;(BS79*(1-Dash!$B$7)), BS79*(1-Dash!$B$7), BS80)))</f>
        <v>0</v>
      </c>
      <c r="BT82" s="544">
        <f>IF(OR(BT79=0, BT79=""), BT80, IF(BT80&gt;(BT79*(1+Dash!$B$6)), BT79*(1+Dash!$B$6), IF(BT80&lt;(BT79*(1-Dash!$B$7)), BT79*(1-Dash!$B$7), BT80)))</f>
        <v>0</v>
      </c>
      <c r="BU82" s="544">
        <f>IF(OR(BU79=0, BU79=""), BU80, IF(BU80&gt;(BU79*(1+Dash!$B$6)), BU79*(1+Dash!$B$6), IF(BU80&lt;(BU79*(1-Dash!$B$7)), BU79*(1-Dash!$B$7), BU80)))</f>
        <v>0</v>
      </c>
      <c r="BV82" s="544">
        <f>IF(OR(BV79=0, BV79=""), BV80, IF(BV80&gt;(BV79*(1+Dash!$B$6)), BV79*(1+Dash!$B$6), IF(BV80&lt;(BV79*(1-Dash!$B$7)), BV79*(1-Dash!$B$7), BV80)))</f>
        <v>0</v>
      </c>
      <c r="BW82" s="544">
        <f>IF(OR(BW79=0, BW79=""), BW80, IF(BW80&gt;(BW79*(1+Dash!$B$6)), BW79*(1+Dash!$B$6), IF(BW80&lt;(BW79*(1-Dash!$B$7)), BW79*(1-Dash!$B$7), BW80)))</f>
        <v>0</v>
      </c>
      <c r="BX82" s="544">
        <f>IF(OR(BX79=0, BX79=""), BX80, IF(BX80&gt;(BX79*(1+Dash!$B$6)), BX79*(1+Dash!$B$6), IF(BX80&lt;(BX79*(1-Dash!$B$7)), BX79*(1-Dash!$B$7), BX80)))</f>
        <v>0</v>
      </c>
      <c r="BY82" s="544">
        <f>IF(OR(BY79=0, BY79=""), BY80, IF(BY80&gt;(BY79*(1+Dash!$B$6)), BY79*(1+Dash!$B$6), IF(BY80&lt;(BY79*(1-Dash!$B$7)), BY79*(1-Dash!$B$7), BY80)))</f>
        <v>33</v>
      </c>
      <c r="BZ82" s="544">
        <f>IF(OR(BZ79=0, BZ79=""), BZ80, IF(BZ80&gt;(BZ79*(1+Dash!$B$6)), BZ79*(1+Dash!$B$6), IF(BZ80&lt;(BZ79*(1-Dash!$B$7)), BZ79*(1-Dash!$B$7), BZ80)))</f>
        <v>53</v>
      </c>
      <c r="CA82" s="544">
        <f>IF(OR(CA79=0, CA79=""), CA80, IF(CA80&gt;(CA79*(1+Dash!$B$6)), CA79*(1+Dash!$B$6), IF(CA80&lt;(CA79*(1-Dash!$B$7)), CA79*(1-Dash!$B$7), CA80)))</f>
        <v>0</v>
      </c>
    </row>
    <row r="83" spans="1:79">
      <c r="A83" t="s">
        <v>63</v>
      </c>
      <c r="B83" t="s">
        <v>1910</v>
      </c>
      <c r="C83">
        <v>2018</v>
      </c>
      <c r="D83" t="s">
        <v>1934</v>
      </c>
      <c r="E83" s="450">
        <v>266</v>
      </c>
      <c r="F83" s="450">
        <v>211</v>
      </c>
      <c r="G83" s="450">
        <v>95</v>
      </c>
      <c r="H83" s="450">
        <v>85</v>
      </c>
      <c r="I83" s="450">
        <v>41</v>
      </c>
      <c r="J83" s="450">
        <v>0</v>
      </c>
      <c r="K83" s="450">
        <v>0</v>
      </c>
      <c r="L83" s="450">
        <v>0</v>
      </c>
      <c r="M83" s="450">
        <v>0</v>
      </c>
      <c r="N83" s="450">
        <v>0</v>
      </c>
      <c r="O83" s="450">
        <v>0</v>
      </c>
      <c r="P83" s="450">
        <v>0</v>
      </c>
      <c r="Q83" s="450">
        <v>0</v>
      </c>
      <c r="R83" s="450">
        <v>0</v>
      </c>
      <c r="S83" s="450">
        <v>0</v>
      </c>
      <c r="T83" s="450">
        <v>0</v>
      </c>
      <c r="U83" s="450">
        <v>0</v>
      </c>
      <c r="V83" s="450">
        <v>0</v>
      </c>
      <c r="W83" s="450">
        <v>0</v>
      </c>
      <c r="X83" s="450">
        <v>0</v>
      </c>
      <c r="Y83" s="450">
        <v>0</v>
      </c>
      <c r="Z83" s="450">
        <v>0</v>
      </c>
      <c r="AA83" s="450">
        <v>0</v>
      </c>
      <c r="AB83" s="450">
        <v>0</v>
      </c>
      <c r="AC83" s="450">
        <v>267</v>
      </c>
      <c r="AD83" s="450">
        <v>108</v>
      </c>
      <c r="AE83" s="450">
        <v>150</v>
      </c>
      <c r="AF83" s="450">
        <v>147</v>
      </c>
      <c r="AG83" s="450">
        <v>126</v>
      </c>
      <c r="AH83" s="450">
        <v>46</v>
      </c>
      <c r="AI83" s="450">
        <v>53</v>
      </c>
      <c r="AJ83" s="450">
        <v>61</v>
      </c>
      <c r="AK83" s="450">
        <v>141</v>
      </c>
      <c r="AL83" s="450">
        <v>62</v>
      </c>
      <c r="AM83" s="450">
        <v>97</v>
      </c>
      <c r="AN83" s="450">
        <v>86</v>
      </c>
      <c r="AO83" s="450">
        <v>0</v>
      </c>
      <c r="AP83" s="450">
        <v>0</v>
      </c>
      <c r="AQ83" s="450">
        <v>0</v>
      </c>
      <c r="AR83" s="450">
        <v>0</v>
      </c>
      <c r="AS83" s="450">
        <v>0</v>
      </c>
      <c r="AT83" s="450">
        <v>0</v>
      </c>
      <c r="AU83" s="450">
        <v>0</v>
      </c>
      <c r="AV83" s="450">
        <v>0</v>
      </c>
      <c r="AW83" s="450">
        <v>0</v>
      </c>
      <c r="AX83" s="450">
        <v>0</v>
      </c>
      <c r="AY83" s="450">
        <v>0</v>
      </c>
      <c r="AZ83" s="450">
        <v>0</v>
      </c>
      <c r="BA83" s="450">
        <v>426</v>
      </c>
      <c r="BB83" s="450">
        <v>190</v>
      </c>
      <c r="BC83" s="450">
        <v>220</v>
      </c>
      <c r="BD83" s="450">
        <v>144</v>
      </c>
      <c r="BE83" s="450">
        <v>338</v>
      </c>
      <c r="BF83" s="450">
        <v>155</v>
      </c>
      <c r="BG83" s="450">
        <v>165</v>
      </c>
      <c r="BH83" s="450">
        <v>88</v>
      </c>
      <c r="BI83" s="450">
        <v>88</v>
      </c>
      <c r="BJ83" s="450">
        <v>35</v>
      </c>
      <c r="BK83" s="450">
        <v>55</v>
      </c>
      <c r="BL83" s="450">
        <v>56</v>
      </c>
      <c r="BM83" s="450">
        <v>0</v>
      </c>
      <c r="BN83" s="450">
        <v>0</v>
      </c>
      <c r="BO83" s="450">
        <v>0</v>
      </c>
      <c r="BP83" s="450">
        <v>0</v>
      </c>
      <c r="BQ83" s="450">
        <v>0</v>
      </c>
      <c r="BR83" s="450">
        <v>0</v>
      </c>
      <c r="BS83" s="450">
        <v>0</v>
      </c>
      <c r="BT83" s="450">
        <v>0</v>
      </c>
      <c r="BU83" s="450">
        <v>0</v>
      </c>
      <c r="BV83" s="450">
        <v>0</v>
      </c>
      <c r="BW83" s="450">
        <v>0</v>
      </c>
      <c r="BX83" s="450">
        <v>0</v>
      </c>
      <c r="BY83" s="450">
        <v>6</v>
      </c>
      <c r="BZ83" s="450">
        <v>20</v>
      </c>
      <c r="CA83" s="450">
        <v>0</v>
      </c>
    </row>
    <row r="84" spans="1:79">
      <c r="A84" s="543" t="s">
        <v>63</v>
      </c>
      <c r="B84" s="543" t="s">
        <v>1910</v>
      </c>
      <c r="C84" s="543">
        <v>2019</v>
      </c>
      <c r="D84" s="543" t="s">
        <v>1934</v>
      </c>
      <c r="E84" s="544">
        <v>331</v>
      </c>
      <c r="F84" s="544">
        <v>196</v>
      </c>
      <c r="G84" s="544">
        <v>121</v>
      </c>
      <c r="H84" s="544">
        <v>70</v>
      </c>
      <c r="I84" s="544">
        <v>28</v>
      </c>
      <c r="J84" s="544">
        <v>0</v>
      </c>
      <c r="K84" s="544">
        <v>0</v>
      </c>
      <c r="L84" s="544">
        <v>0</v>
      </c>
      <c r="M84" s="544">
        <v>0</v>
      </c>
      <c r="N84" s="544">
        <v>0</v>
      </c>
      <c r="O84" s="544">
        <v>0</v>
      </c>
      <c r="P84" s="544">
        <v>0</v>
      </c>
      <c r="Q84" s="544">
        <v>0</v>
      </c>
      <c r="R84" s="544">
        <v>0</v>
      </c>
      <c r="S84" s="544">
        <v>0</v>
      </c>
      <c r="T84" s="544">
        <v>0</v>
      </c>
      <c r="U84" s="544">
        <v>0</v>
      </c>
      <c r="V84" s="544">
        <v>0</v>
      </c>
      <c r="W84" s="544">
        <v>0</v>
      </c>
      <c r="X84" s="544">
        <v>0</v>
      </c>
      <c r="Y84" s="544">
        <v>0</v>
      </c>
      <c r="Z84" s="544">
        <v>0</v>
      </c>
      <c r="AA84" s="544">
        <v>0</v>
      </c>
      <c r="AB84" s="544">
        <v>0</v>
      </c>
      <c r="AC84" s="544">
        <v>257</v>
      </c>
      <c r="AD84" s="544">
        <v>101</v>
      </c>
      <c r="AE84" s="544">
        <v>146</v>
      </c>
      <c r="AF84" s="544">
        <v>126</v>
      </c>
      <c r="AG84" s="544">
        <v>98</v>
      </c>
      <c r="AH84" s="544">
        <v>32</v>
      </c>
      <c r="AI84" s="544">
        <v>44</v>
      </c>
      <c r="AJ84" s="544">
        <v>39</v>
      </c>
      <c r="AK84" s="544">
        <v>159</v>
      </c>
      <c r="AL84" s="544">
        <v>69</v>
      </c>
      <c r="AM84" s="544">
        <v>102</v>
      </c>
      <c r="AN84" s="544">
        <v>87</v>
      </c>
      <c r="AO84" s="544">
        <v>0</v>
      </c>
      <c r="AP84" s="544">
        <v>0</v>
      </c>
      <c r="AQ84" s="544">
        <v>0</v>
      </c>
      <c r="AR84" s="544">
        <v>0</v>
      </c>
      <c r="AS84" s="544">
        <v>0</v>
      </c>
      <c r="AT84" s="544">
        <v>0</v>
      </c>
      <c r="AU84" s="544">
        <v>0</v>
      </c>
      <c r="AV84" s="544">
        <v>0</v>
      </c>
      <c r="AW84" s="544">
        <v>0</v>
      </c>
      <c r="AX84" s="544">
        <v>0</v>
      </c>
      <c r="AY84" s="544">
        <v>0</v>
      </c>
      <c r="AZ84" s="544">
        <v>0</v>
      </c>
      <c r="BA84" s="544">
        <v>478</v>
      </c>
      <c r="BB84" s="544">
        <v>225</v>
      </c>
      <c r="BC84" s="544">
        <v>260</v>
      </c>
      <c r="BD84" s="544">
        <v>176</v>
      </c>
      <c r="BE84" s="544">
        <v>377</v>
      </c>
      <c r="BF84" s="544">
        <v>181</v>
      </c>
      <c r="BG84" s="544">
        <v>197</v>
      </c>
      <c r="BH84" s="544">
        <v>94</v>
      </c>
      <c r="BI84" s="544">
        <v>101</v>
      </c>
      <c r="BJ84" s="544">
        <v>44</v>
      </c>
      <c r="BK84" s="544">
        <v>63</v>
      </c>
      <c r="BL84" s="544">
        <v>82</v>
      </c>
      <c r="BM84" s="544">
        <v>0</v>
      </c>
      <c r="BN84" s="544">
        <v>0</v>
      </c>
      <c r="BO84" s="544">
        <v>0</v>
      </c>
      <c r="BP84" s="544">
        <v>0</v>
      </c>
      <c r="BQ84" s="544">
        <v>0</v>
      </c>
      <c r="BR84" s="544">
        <v>0</v>
      </c>
      <c r="BS84" s="544">
        <v>0</v>
      </c>
      <c r="BT84" s="544">
        <v>0</v>
      </c>
      <c r="BU84" s="544">
        <v>0</v>
      </c>
      <c r="BV84" s="544">
        <v>0</v>
      </c>
      <c r="BW84" s="544">
        <v>0</v>
      </c>
      <c r="BX84" s="544">
        <v>0</v>
      </c>
      <c r="BY84" s="544">
        <v>9</v>
      </c>
      <c r="BZ84" s="544">
        <v>29</v>
      </c>
      <c r="CA84" s="544">
        <v>0</v>
      </c>
    </row>
    <row r="85" spans="1:79">
      <c r="A85" t="s">
        <v>63</v>
      </c>
      <c r="B85" t="s">
        <v>1910</v>
      </c>
      <c r="C85">
        <v>2020</v>
      </c>
      <c r="D85" t="s">
        <v>1934</v>
      </c>
      <c r="E85" s="450">
        <v>405</v>
      </c>
      <c r="F85" s="450">
        <v>256</v>
      </c>
      <c r="G85" s="450">
        <v>130</v>
      </c>
      <c r="H85" s="450">
        <v>108</v>
      </c>
      <c r="I85" s="450">
        <v>34</v>
      </c>
      <c r="J85" s="450">
        <v>0</v>
      </c>
      <c r="K85" s="450">
        <v>0</v>
      </c>
      <c r="L85" s="450">
        <v>0</v>
      </c>
      <c r="M85" s="450">
        <v>0</v>
      </c>
      <c r="N85" s="450">
        <v>134</v>
      </c>
      <c r="O85" s="450">
        <v>0</v>
      </c>
      <c r="P85" s="450">
        <v>134</v>
      </c>
      <c r="Q85" s="450">
        <v>74</v>
      </c>
      <c r="R85" s="450">
        <v>0</v>
      </c>
      <c r="S85" s="450">
        <v>0</v>
      </c>
      <c r="T85" s="450">
        <v>0</v>
      </c>
      <c r="U85" s="450">
        <v>43</v>
      </c>
      <c r="V85" s="450">
        <v>0</v>
      </c>
      <c r="W85" s="450">
        <v>0</v>
      </c>
      <c r="X85" s="450">
        <v>0</v>
      </c>
      <c r="Y85" s="450">
        <v>31</v>
      </c>
      <c r="Z85" s="450">
        <v>0</v>
      </c>
      <c r="AA85" s="450">
        <v>0</v>
      </c>
      <c r="AB85" s="450">
        <v>0</v>
      </c>
      <c r="AC85" s="450">
        <v>189</v>
      </c>
      <c r="AD85" s="450">
        <v>102</v>
      </c>
      <c r="AE85" s="450">
        <v>130</v>
      </c>
      <c r="AF85" s="450">
        <v>116</v>
      </c>
      <c r="AG85" s="450">
        <v>54</v>
      </c>
      <c r="AH85" s="450">
        <v>22</v>
      </c>
      <c r="AI85" s="450">
        <v>32</v>
      </c>
      <c r="AJ85" s="450">
        <v>27</v>
      </c>
      <c r="AK85" s="450">
        <v>135</v>
      </c>
      <c r="AL85" s="450">
        <v>80</v>
      </c>
      <c r="AM85" s="450">
        <v>98</v>
      </c>
      <c r="AN85" s="450">
        <v>89</v>
      </c>
      <c r="AO85" s="450">
        <v>0</v>
      </c>
      <c r="AP85" s="450">
        <v>0</v>
      </c>
      <c r="AQ85" s="450">
        <v>0</v>
      </c>
      <c r="AR85" s="450">
        <v>0</v>
      </c>
      <c r="AS85" s="450">
        <v>0</v>
      </c>
      <c r="AT85" s="450">
        <v>0</v>
      </c>
      <c r="AU85" s="450">
        <v>0</v>
      </c>
      <c r="AV85" s="450">
        <v>0</v>
      </c>
      <c r="AW85" s="450">
        <v>0</v>
      </c>
      <c r="AX85" s="450">
        <v>0</v>
      </c>
      <c r="AY85" s="450">
        <v>0</v>
      </c>
      <c r="AZ85" s="450">
        <v>0</v>
      </c>
      <c r="BA85" s="450">
        <v>431</v>
      </c>
      <c r="BB85" s="450">
        <v>198</v>
      </c>
      <c r="BC85" s="450">
        <v>241</v>
      </c>
      <c r="BD85" s="450">
        <v>149</v>
      </c>
      <c r="BE85" s="450">
        <v>332</v>
      </c>
      <c r="BF85" s="450">
        <v>145</v>
      </c>
      <c r="BG85" s="450">
        <v>185</v>
      </c>
      <c r="BH85" s="450">
        <v>88</v>
      </c>
      <c r="BI85" s="450">
        <v>99</v>
      </c>
      <c r="BJ85" s="450">
        <v>53</v>
      </c>
      <c r="BK85" s="450">
        <v>56</v>
      </c>
      <c r="BL85" s="450">
        <v>61</v>
      </c>
      <c r="BM85" s="450">
        <v>0</v>
      </c>
      <c r="BN85" s="450">
        <v>0</v>
      </c>
      <c r="BO85" s="450">
        <v>0</v>
      </c>
      <c r="BP85" s="450">
        <v>0</v>
      </c>
      <c r="BQ85" s="450">
        <v>0</v>
      </c>
      <c r="BR85" s="450">
        <v>0</v>
      </c>
      <c r="BS85" s="450">
        <v>0</v>
      </c>
      <c r="BT85" s="450">
        <v>0</v>
      </c>
      <c r="BU85" s="450">
        <v>0</v>
      </c>
      <c r="BV85" s="450">
        <v>0</v>
      </c>
      <c r="BW85" s="450">
        <v>0</v>
      </c>
      <c r="BX85" s="450">
        <v>0</v>
      </c>
      <c r="BY85" s="450">
        <v>7</v>
      </c>
      <c r="BZ85" s="450">
        <v>27</v>
      </c>
      <c r="CA85" s="450">
        <v>0</v>
      </c>
    </row>
    <row r="86" spans="1:79">
      <c r="A86" s="543" t="s">
        <v>63</v>
      </c>
      <c r="B86" s="543" t="s">
        <v>1910</v>
      </c>
      <c r="C86" s="543">
        <v>2021</v>
      </c>
      <c r="D86" s="543" t="s">
        <v>1934</v>
      </c>
      <c r="E86" s="544">
        <v>451</v>
      </c>
      <c r="F86" s="544">
        <v>225</v>
      </c>
      <c r="G86" s="544">
        <v>99</v>
      </c>
      <c r="H86" s="544">
        <v>90</v>
      </c>
      <c r="I86" s="544">
        <v>36</v>
      </c>
      <c r="J86" s="544">
        <v>0</v>
      </c>
      <c r="K86" s="544">
        <v>0</v>
      </c>
      <c r="L86" s="544">
        <v>0</v>
      </c>
      <c r="M86" s="544">
        <v>0</v>
      </c>
      <c r="N86" s="544">
        <v>213</v>
      </c>
      <c r="O86" s="544">
        <v>0</v>
      </c>
      <c r="P86" s="544">
        <v>213</v>
      </c>
      <c r="Q86" s="544">
        <v>42</v>
      </c>
      <c r="R86" s="544">
        <v>0</v>
      </c>
      <c r="S86" s="544">
        <v>0</v>
      </c>
      <c r="T86" s="544">
        <v>0</v>
      </c>
      <c r="U86" s="544">
        <v>19</v>
      </c>
      <c r="V86" s="544">
        <v>0</v>
      </c>
      <c r="W86" s="544">
        <v>0</v>
      </c>
      <c r="X86" s="544">
        <v>0</v>
      </c>
      <c r="Y86" s="544">
        <v>23</v>
      </c>
      <c r="Z86" s="544">
        <v>0</v>
      </c>
      <c r="AA86" s="544">
        <v>0</v>
      </c>
      <c r="AB86" s="544">
        <v>0</v>
      </c>
      <c r="AC86" s="544">
        <v>231</v>
      </c>
      <c r="AD86" s="544">
        <v>135</v>
      </c>
      <c r="AE86" s="544">
        <v>126</v>
      </c>
      <c r="AF86" s="544">
        <v>128</v>
      </c>
      <c r="AG86" s="544">
        <v>78</v>
      </c>
      <c r="AH86" s="544">
        <v>45</v>
      </c>
      <c r="AI86" s="544">
        <v>30</v>
      </c>
      <c r="AJ86" s="544">
        <v>37</v>
      </c>
      <c r="AK86" s="544">
        <v>153</v>
      </c>
      <c r="AL86" s="544">
        <v>90</v>
      </c>
      <c r="AM86" s="544">
        <v>96</v>
      </c>
      <c r="AN86" s="544">
        <v>91</v>
      </c>
      <c r="AO86" s="544">
        <v>0</v>
      </c>
      <c r="AP86" s="544">
        <v>0</v>
      </c>
      <c r="AQ86" s="544">
        <v>0</v>
      </c>
      <c r="AR86" s="544">
        <v>0</v>
      </c>
      <c r="AS86" s="544">
        <v>0</v>
      </c>
      <c r="AT86" s="544">
        <v>0</v>
      </c>
      <c r="AU86" s="544">
        <v>0</v>
      </c>
      <c r="AV86" s="544">
        <v>0</v>
      </c>
      <c r="AW86" s="544">
        <v>0</v>
      </c>
      <c r="AX86" s="544">
        <v>0</v>
      </c>
      <c r="AY86" s="544">
        <v>0</v>
      </c>
      <c r="AZ86" s="544">
        <v>0</v>
      </c>
      <c r="BA86" s="544">
        <v>430</v>
      </c>
      <c r="BB86" s="544">
        <v>202</v>
      </c>
      <c r="BC86" s="544">
        <v>196</v>
      </c>
      <c r="BD86" s="544">
        <v>130</v>
      </c>
      <c r="BE86" s="544">
        <v>363</v>
      </c>
      <c r="BF86" s="544">
        <v>182</v>
      </c>
      <c r="BG86" s="544">
        <v>157</v>
      </c>
      <c r="BH86" s="544">
        <v>79</v>
      </c>
      <c r="BI86" s="544">
        <v>67</v>
      </c>
      <c r="BJ86" s="544">
        <v>20</v>
      </c>
      <c r="BK86" s="544">
        <v>39</v>
      </c>
      <c r="BL86" s="544">
        <v>51</v>
      </c>
      <c r="BM86" s="544">
        <v>0</v>
      </c>
      <c r="BN86" s="544">
        <v>0</v>
      </c>
      <c r="BO86" s="544">
        <v>0</v>
      </c>
      <c r="BP86" s="544">
        <v>0</v>
      </c>
      <c r="BQ86" s="544">
        <v>0</v>
      </c>
      <c r="BR86" s="544">
        <v>0</v>
      </c>
      <c r="BS86" s="544">
        <v>0</v>
      </c>
      <c r="BT86" s="544">
        <v>0</v>
      </c>
      <c r="BU86" s="544">
        <v>0</v>
      </c>
      <c r="BV86" s="544">
        <v>0</v>
      </c>
      <c r="BW86" s="544">
        <v>0</v>
      </c>
      <c r="BX86" s="544">
        <v>0</v>
      </c>
      <c r="BY86" s="544">
        <v>8</v>
      </c>
      <c r="BZ86" s="544">
        <v>21</v>
      </c>
      <c r="CA86" s="544">
        <v>0</v>
      </c>
    </row>
    <row r="87" spans="1:79">
      <c r="A87" t="s">
        <v>63</v>
      </c>
      <c r="B87" t="s">
        <v>1910</v>
      </c>
      <c r="C87">
        <v>2022</v>
      </c>
      <c r="D87" t="s">
        <v>1934</v>
      </c>
      <c r="E87" s="450">
        <v>397</v>
      </c>
      <c r="F87" s="450">
        <v>246</v>
      </c>
      <c r="G87" s="450">
        <v>106</v>
      </c>
      <c r="H87" s="450">
        <v>83</v>
      </c>
      <c r="I87" s="450">
        <v>35</v>
      </c>
      <c r="J87" s="450">
        <v>0</v>
      </c>
      <c r="K87" s="450">
        <v>0</v>
      </c>
      <c r="L87" s="450">
        <v>0</v>
      </c>
      <c r="M87" s="450">
        <v>0</v>
      </c>
      <c r="N87" s="450">
        <v>152</v>
      </c>
      <c r="O87" s="450">
        <v>0</v>
      </c>
      <c r="P87" s="450">
        <v>152</v>
      </c>
      <c r="Q87" s="450">
        <v>34</v>
      </c>
      <c r="R87" s="450">
        <v>0</v>
      </c>
      <c r="S87" s="450">
        <v>0</v>
      </c>
      <c r="T87" s="450">
        <v>0</v>
      </c>
      <c r="U87" s="450">
        <v>19</v>
      </c>
      <c r="V87" s="450">
        <v>0</v>
      </c>
      <c r="W87" s="450">
        <v>0</v>
      </c>
      <c r="X87" s="450">
        <v>0</v>
      </c>
      <c r="Y87" s="450">
        <v>15</v>
      </c>
      <c r="Z87" s="450">
        <v>0</v>
      </c>
      <c r="AA87" s="450">
        <v>0</v>
      </c>
      <c r="AB87" s="450">
        <v>0</v>
      </c>
      <c r="AC87" s="450">
        <v>211</v>
      </c>
      <c r="AD87" s="450">
        <v>122</v>
      </c>
      <c r="AE87" s="450">
        <v>109</v>
      </c>
      <c r="AF87" s="450">
        <v>99</v>
      </c>
      <c r="AG87" s="450">
        <v>99</v>
      </c>
      <c r="AH87" s="450">
        <v>58</v>
      </c>
      <c r="AI87" s="450">
        <v>30</v>
      </c>
      <c r="AJ87" s="450">
        <v>39</v>
      </c>
      <c r="AK87" s="450">
        <v>112</v>
      </c>
      <c r="AL87" s="450">
        <v>64</v>
      </c>
      <c r="AM87" s="450">
        <v>79</v>
      </c>
      <c r="AN87" s="450">
        <v>60</v>
      </c>
      <c r="AO87" s="450">
        <v>0</v>
      </c>
      <c r="AP87" s="450">
        <v>0</v>
      </c>
      <c r="AQ87" s="450">
        <v>0</v>
      </c>
      <c r="AR87" s="450">
        <v>0</v>
      </c>
      <c r="AS87" s="450">
        <v>0</v>
      </c>
      <c r="AT87" s="450">
        <v>0</v>
      </c>
      <c r="AU87" s="450">
        <v>0</v>
      </c>
      <c r="AV87" s="450">
        <v>0</v>
      </c>
      <c r="AW87" s="450">
        <v>0</v>
      </c>
      <c r="AX87" s="450">
        <v>0</v>
      </c>
      <c r="AY87" s="450">
        <v>0</v>
      </c>
      <c r="AZ87" s="450">
        <v>0</v>
      </c>
      <c r="BA87" s="450">
        <v>420</v>
      </c>
      <c r="BB87" s="450">
        <v>197</v>
      </c>
      <c r="BC87" s="450">
        <v>204</v>
      </c>
      <c r="BD87" s="450">
        <v>138</v>
      </c>
      <c r="BE87" s="450">
        <v>318</v>
      </c>
      <c r="BF87" s="450">
        <v>158</v>
      </c>
      <c r="BG87" s="450">
        <v>134</v>
      </c>
      <c r="BH87" s="450">
        <v>64</v>
      </c>
      <c r="BI87" s="450">
        <v>102</v>
      </c>
      <c r="BJ87" s="450">
        <v>39</v>
      </c>
      <c r="BK87" s="450">
        <v>70</v>
      </c>
      <c r="BL87" s="450">
        <v>74</v>
      </c>
      <c r="BM87" s="450">
        <v>0</v>
      </c>
      <c r="BN87" s="450">
        <v>0</v>
      </c>
      <c r="BO87" s="450">
        <v>0</v>
      </c>
      <c r="BP87" s="450">
        <v>0</v>
      </c>
      <c r="BQ87" s="450">
        <v>0</v>
      </c>
      <c r="BR87" s="450">
        <v>0</v>
      </c>
      <c r="BS87" s="450">
        <v>0</v>
      </c>
      <c r="BT87" s="450">
        <v>0</v>
      </c>
      <c r="BU87" s="450">
        <v>0</v>
      </c>
      <c r="BV87" s="450">
        <v>0</v>
      </c>
      <c r="BW87" s="450">
        <v>0</v>
      </c>
      <c r="BX87" s="450">
        <v>0</v>
      </c>
      <c r="BY87" s="450">
        <v>9</v>
      </c>
      <c r="BZ87" s="450">
        <v>26</v>
      </c>
      <c r="CA87" s="450">
        <v>0</v>
      </c>
    </row>
    <row r="88" spans="1:79">
      <c r="A88" s="543" t="s">
        <v>63</v>
      </c>
      <c r="B88" s="543" t="s">
        <v>1910</v>
      </c>
      <c r="C88" s="543">
        <v>2023</v>
      </c>
      <c r="D88" s="543" t="s">
        <v>1934</v>
      </c>
      <c r="E88" s="544">
        <v>390</v>
      </c>
      <c r="F88" s="544">
        <v>244</v>
      </c>
      <c r="G88" s="544">
        <v>104</v>
      </c>
      <c r="H88" s="544">
        <v>88</v>
      </c>
      <c r="I88" s="544">
        <v>23</v>
      </c>
      <c r="J88" s="544">
        <v>0</v>
      </c>
      <c r="K88" s="544">
        <v>0</v>
      </c>
      <c r="L88" s="544">
        <v>0</v>
      </c>
      <c r="M88" s="544">
        <v>0</v>
      </c>
      <c r="N88" s="544">
        <v>203</v>
      </c>
      <c r="O88" s="544">
        <v>7</v>
      </c>
      <c r="P88" s="544">
        <v>196</v>
      </c>
      <c r="Q88" s="544">
        <v>15</v>
      </c>
      <c r="R88" s="544">
        <v>13</v>
      </c>
      <c r="S88" s="544">
        <v>12</v>
      </c>
      <c r="T88" s="544">
        <v>10</v>
      </c>
      <c r="U88" s="544">
        <v>0</v>
      </c>
      <c r="V88" s="544">
        <v>0</v>
      </c>
      <c r="W88" s="544">
        <v>0</v>
      </c>
      <c r="X88" s="544">
        <v>0</v>
      </c>
      <c r="Y88" s="544">
        <v>15</v>
      </c>
      <c r="Z88" s="544">
        <v>13</v>
      </c>
      <c r="AA88" s="544">
        <v>12</v>
      </c>
      <c r="AB88" s="544">
        <v>10</v>
      </c>
      <c r="AC88" s="544">
        <v>200</v>
      </c>
      <c r="AD88" s="544">
        <v>123</v>
      </c>
      <c r="AE88" s="544">
        <v>115</v>
      </c>
      <c r="AF88" s="544">
        <v>100</v>
      </c>
      <c r="AG88" s="544">
        <v>79</v>
      </c>
      <c r="AH88" s="544">
        <v>47</v>
      </c>
      <c r="AI88" s="544">
        <v>35</v>
      </c>
      <c r="AJ88" s="544">
        <v>42</v>
      </c>
      <c r="AK88" s="544">
        <v>121</v>
      </c>
      <c r="AL88" s="544">
        <v>76</v>
      </c>
      <c r="AM88" s="544">
        <v>80</v>
      </c>
      <c r="AN88" s="544">
        <v>58</v>
      </c>
      <c r="AO88" s="544">
        <v>0</v>
      </c>
      <c r="AP88" s="544">
        <v>0</v>
      </c>
      <c r="AQ88" s="544">
        <v>0</v>
      </c>
      <c r="AR88" s="544">
        <v>0</v>
      </c>
      <c r="AS88" s="544">
        <v>0</v>
      </c>
      <c r="AT88" s="544">
        <v>0</v>
      </c>
      <c r="AU88" s="544">
        <v>0</v>
      </c>
      <c r="AV88" s="544">
        <v>0</v>
      </c>
      <c r="AW88" s="544">
        <v>0</v>
      </c>
      <c r="AX88" s="544">
        <v>0</v>
      </c>
      <c r="AY88" s="544">
        <v>0</v>
      </c>
      <c r="AZ88" s="544">
        <v>0</v>
      </c>
      <c r="BA88" s="544">
        <v>451</v>
      </c>
      <c r="BB88" s="544">
        <v>215</v>
      </c>
      <c r="BC88" s="544">
        <v>188</v>
      </c>
      <c r="BD88" s="544">
        <v>141</v>
      </c>
      <c r="BE88" s="544">
        <v>375</v>
      </c>
      <c r="BF88" s="544">
        <v>191</v>
      </c>
      <c r="BG88" s="544">
        <v>147</v>
      </c>
      <c r="BH88" s="544">
        <v>91</v>
      </c>
      <c r="BI88" s="544">
        <v>76</v>
      </c>
      <c r="BJ88" s="544">
        <v>24</v>
      </c>
      <c r="BK88" s="544">
        <v>41</v>
      </c>
      <c r="BL88" s="544">
        <v>50</v>
      </c>
      <c r="BM88" s="544">
        <v>0</v>
      </c>
      <c r="BN88" s="544">
        <v>0</v>
      </c>
      <c r="BO88" s="544">
        <v>0</v>
      </c>
      <c r="BP88" s="544">
        <v>0</v>
      </c>
      <c r="BQ88" s="544">
        <v>0</v>
      </c>
      <c r="BR88" s="544">
        <v>0</v>
      </c>
      <c r="BS88" s="544">
        <v>0</v>
      </c>
      <c r="BT88" s="544">
        <v>0</v>
      </c>
      <c r="BU88" s="544">
        <v>0</v>
      </c>
      <c r="BV88" s="544">
        <v>0</v>
      </c>
      <c r="BW88" s="544">
        <v>0</v>
      </c>
      <c r="BX88" s="544">
        <v>0</v>
      </c>
      <c r="BY88" s="544">
        <v>10</v>
      </c>
      <c r="BZ88" s="544">
        <v>27</v>
      </c>
      <c r="CA88" s="544">
        <v>0</v>
      </c>
    </row>
    <row r="89" spans="1:79">
      <c r="A89" t="s">
        <v>63</v>
      </c>
      <c r="B89" t="s">
        <v>1910</v>
      </c>
      <c r="C89">
        <v>2024</v>
      </c>
      <c r="D89" t="s">
        <v>1934</v>
      </c>
      <c r="E89" s="450">
        <v>417</v>
      </c>
      <c r="F89" s="450">
        <v>232</v>
      </c>
      <c r="G89" s="450">
        <v>93</v>
      </c>
      <c r="H89" s="450">
        <v>72</v>
      </c>
      <c r="I89" s="450">
        <v>21</v>
      </c>
      <c r="J89" s="450">
        <v>0</v>
      </c>
      <c r="K89" s="450">
        <v>0</v>
      </c>
      <c r="L89" s="450">
        <v>0</v>
      </c>
      <c r="M89" s="450">
        <v>0</v>
      </c>
      <c r="N89" s="450">
        <v>236</v>
      </c>
      <c r="O89" s="450">
        <v>37</v>
      </c>
      <c r="P89" s="450">
        <v>199</v>
      </c>
      <c r="Q89" s="450">
        <v>11</v>
      </c>
      <c r="R89" s="450">
        <v>10</v>
      </c>
      <c r="S89" s="450">
        <v>9</v>
      </c>
      <c r="T89" s="450">
        <v>6</v>
      </c>
      <c r="U89" s="450">
        <v>0</v>
      </c>
      <c r="V89" s="450">
        <v>0</v>
      </c>
      <c r="W89" s="450">
        <v>0</v>
      </c>
      <c r="X89" s="450">
        <v>0</v>
      </c>
      <c r="Y89" s="450">
        <v>11</v>
      </c>
      <c r="Z89" s="450">
        <v>10</v>
      </c>
      <c r="AA89" s="450">
        <v>9</v>
      </c>
      <c r="AB89" s="450">
        <v>6</v>
      </c>
      <c r="AC89" s="450">
        <v>183</v>
      </c>
      <c r="AD89" s="450">
        <v>127</v>
      </c>
      <c r="AE89" s="450">
        <v>125</v>
      </c>
      <c r="AF89" s="450">
        <v>99</v>
      </c>
      <c r="AG89" s="450">
        <v>18</v>
      </c>
      <c r="AH89" s="450">
        <v>13</v>
      </c>
      <c r="AI89" s="450">
        <v>12</v>
      </c>
      <c r="AJ89" s="450">
        <v>8</v>
      </c>
      <c r="AK89" s="450">
        <v>165</v>
      </c>
      <c r="AL89" s="450">
        <v>114</v>
      </c>
      <c r="AM89" s="450">
        <v>113</v>
      </c>
      <c r="AN89" s="450">
        <v>91</v>
      </c>
      <c r="AO89" s="450">
        <v>0</v>
      </c>
      <c r="AP89" s="450">
        <v>0</v>
      </c>
      <c r="AQ89" s="450">
        <v>0</v>
      </c>
      <c r="AR89" s="450">
        <v>0</v>
      </c>
      <c r="AS89" s="450">
        <v>0</v>
      </c>
      <c r="AT89" s="450">
        <v>0</v>
      </c>
      <c r="AU89" s="450">
        <v>0</v>
      </c>
      <c r="AV89" s="450">
        <v>0</v>
      </c>
      <c r="AW89" s="450">
        <v>0</v>
      </c>
      <c r="AX89" s="450">
        <v>0</v>
      </c>
      <c r="AY89" s="450">
        <v>0</v>
      </c>
      <c r="AZ89" s="450">
        <v>0</v>
      </c>
      <c r="BA89" s="450">
        <v>432</v>
      </c>
      <c r="BB89" s="450">
        <v>214</v>
      </c>
      <c r="BC89" s="450">
        <v>212</v>
      </c>
      <c r="BD89" s="450">
        <v>121</v>
      </c>
      <c r="BE89" s="450">
        <v>331</v>
      </c>
      <c r="BF89" s="450">
        <v>168</v>
      </c>
      <c r="BG89" s="450">
        <v>140</v>
      </c>
      <c r="BH89" s="450">
        <v>58</v>
      </c>
      <c r="BI89" s="450">
        <v>101</v>
      </c>
      <c r="BJ89" s="450">
        <v>46</v>
      </c>
      <c r="BK89" s="450">
        <v>72</v>
      </c>
      <c r="BL89" s="450">
        <v>63</v>
      </c>
      <c r="BM89" s="450">
        <v>0</v>
      </c>
      <c r="BN89" s="450">
        <v>0</v>
      </c>
      <c r="BO89" s="450">
        <v>0</v>
      </c>
      <c r="BP89" s="450">
        <v>0</v>
      </c>
      <c r="BQ89" s="450">
        <v>0</v>
      </c>
      <c r="BR89" s="450">
        <v>0</v>
      </c>
      <c r="BS89" s="450">
        <v>0</v>
      </c>
      <c r="BT89" s="450">
        <v>0</v>
      </c>
      <c r="BU89" s="450">
        <v>0</v>
      </c>
      <c r="BV89" s="450">
        <v>0</v>
      </c>
      <c r="BW89" s="450">
        <v>0</v>
      </c>
      <c r="BX89" s="450">
        <v>0</v>
      </c>
      <c r="BY89" s="450">
        <v>8</v>
      </c>
      <c r="BZ89" s="450">
        <v>33</v>
      </c>
      <c r="CA89" s="450">
        <v>0</v>
      </c>
    </row>
    <row r="90" spans="1:79">
      <c r="A90" s="543" t="s">
        <v>63</v>
      </c>
      <c r="B90" s="543" t="s">
        <v>1910</v>
      </c>
      <c r="C90" s="543">
        <v>2025</v>
      </c>
      <c r="D90" s="543" t="s">
        <v>1935</v>
      </c>
      <c r="E90" s="544">
        <v>422</v>
      </c>
      <c r="F90" s="544">
        <v>230</v>
      </c>
      <c r="G90" s="544">
        <v>108</v>
      </c>
      <c r="H90" s="544">
        <v>85</v>
      </c>
      <c r="I90" s="544">
        <v>31</v>
      </c>
      <c r="J90" s="544">
        <v>0</v>
      </c>
      <c r="K90" s="544">
        <v>0</v>
      </c>
      <c r="L90" s="544">
        <v>0</v>
      </c>
      <c r="M90" s="544">
        <v>0</v>
      </c>
      <c r="N90" s="544">
        <v>193</v>
      </c>
      <c r="O90" s="544">
        <v>7</v>
      </c>
      <c r="P90" s="544">
        <v>186</v>
      </c>
      <c r="Q90" s="544">
        <v>13</v>
      </c>
      <c r="R90" s="544">
        <v>12</v>
      </c>
      <c r="S90" s="544">
        <v>11</v>
      </c>
      <c r="T90" s="544">
        <v>8</v>
      </c>
      <c r="U90" s="544">
        <v>4</v>
      </c>
      <c r="V90" s="544">
        <v>0</v>
      </c>
      <c r="W90" s="544">
        <v>0</v>
      </c>
      <c r="X90" s="544">
        <v>0</v>
      </c>
      <c r="Y90" s="544">
        <v>9</v>
      </c>
      <c r="Z90" s="544">
        <v>12</v>
      </c>
      <c r="AA90" s="544">
        <v>11</v>
      </c>
      <c r="AB90" s="544">
        <v>8</v>
      </c>
      <c r="AC90" s="544">
        <v>195</v>
      </c>
      <c r="AD90" s="544">
        <v>106</v>
      </c>
      <c r="AE90" s="544">
        <v>115</v>
      </c>
      <c r="AF90" s="544">
        <v>104</v>
      </c>
      <c r="AG90" s="544">
        <v>68</v>
      </c>
      <c r="AH90" s="544">
        <v>34</v>
      </c>
      <c r="AI90" s="544">
        <v>30</v>
      </c>
      <c r="AJ90" s="544">
        <v>32</v>
      </c>
      <c r="AK90" s="544">
        <v>127</v>
      </c>
      <c r="AL90" s="544">
        <v>72</v>
      </c>
      <c r="AM90" s="544">
        <v>85</v>
      </c>
      <c r="AN90" s="544">
        <v>72</v>
      </c>
      <c r="AO90" s="544">
        <v>0</v>
      </c>
      <c r="AP90" s="544">
        <v>0</v>
      </c>
      <c r="AQ90" s="544">
        <v>0</v>
      </c>
      <c r="AR90" s="544">
        <v>0</v>
      </c>
      <c r="AS90" s="544">
        <v>0</v>
      </c>
      <c r="AT90" s="544">
        <v>0</v>
      </c>
      <c r="AU90" s="544">
        <v>0</v>
      </c>
      <c r="AV90" s="544">
        <v>0</v>
      </c>
      <c r="AW90" s="544">
        <v>0</v>
      </c>
      <c r="AX90" s="544">
        <v>0</v>
      </c>
      <c r="AY90" s="544">
        <v>0</v>
      </c>
      <c r="AZ90" s="544">
        <v>0</v>
      </c>
      <c r="BA90" s="544">
        <v>438</v>
      </c>
      <c r="BB90" s="544">
        <v>206</v>
      </c>
      <c r="BC90" s="544">
        <v>217</v>
      </c>
      <c r="BD90" s="544">
        <v>142</v>
      </c>
      <c r="BE90" s="544">
        <v>347</v>
      </c>
      <c r="BF90" s="544">
        <v>169</v>
      </c>
      <c r="BG90" s="544">
        <v>160</v>
      </c>
      <c r="BH90" s="544">
        <v>80</v>
      </c>
      <c r="BI90" s="544">
        <v>91</v>
      </c>
      <c r="BJ90" s="544">
        <v>37</v>
      </c>
      <c r="BK90" s="544">
        <v>57</v>
      </c>
      <c r="BL90" s="544">
        <v>62</v>
      </c>
      <c r="BM90" s="544">
        <v>0</v>
      </c>
      <c r="BN90" s="544">
        <v>0</v>
      </c>
      <c r="BO90" s="544">
        <v>0</v>
      </c>
      <c r="BP90" s="544">
        <v>0</v>
      </c>
      <c r="BQ90" s="544">
        <v>0</v>
      </c>
      <c r="BR90" s="544">
        <v>0</v>
      </c>
      <c r="BS90" s="544">
        <v>0</v>
      </c>
      <c r="BT90" s="544">
        <v>0</v>
      </c>
      <c r="BU90" s="544">
        <v>0</v>
      </c>
      <c r="BV90" s="544">
        <v>0</v>
      </c>
      <c r="BW90" s="544">
        <v>0</v>
      </c>
      <c r="BX90" s="544">
        <v>0</v>
      </c>
      <c r="BY90" s="544">
        <v>8</v>
      </c>
      <c r="BZ90" s="544">
        <v>26</v>
      </c>
      <c r="CA90" s="544">
        <v>0</v>
      </c>
    </row>
    <row r="91" spans="1:79">
      <c r="A91" t="s">
        <v>63</v>
      </c>
      <c r="B91" t="s">
        <v>1910</v>
      </c>
      <c r="C91">
        <v>2024</v>
      </c>
      <c r="D91" t="s">
        <v>1937</v>
      </c>
      <c r="E91" s="450">
        <f>E89</f>
        <v>417</v>
      </c>
      <c r="F91" s="450">
        <f t="shared" ref="F91:BQ91" si="16">F89</f>
        <v>232</v>
      </c>
      <c r="G91" s="450">
        <f t="shared" si="16"/>
        <v>93</v>
      </c>
      <c r="H91" s="450">
        <f t="shared" si="16"/>
        <v>72</v>
      </c>
      <c r="I91" s="450">
        <f t="shared" si="16"/>
        <v>21</v>
      </c>
      <c r="J91" s="450">
        <f t="shared" si="16"/>
        <v>0</v>
      </c>
      <c r="K91" s="450">
        <f t="shared" si="16"/>
        <v>0</v>
      </c>
      <c r="L91" s="450">
        <f t="shared" si="16"/>
        <v>0</v>
      </c>
      <c r="M91" s="450">
        <f t="shared" si="16"/>
        <v>0</v>
      </c>
      <c r="N91" s="450">
        <f t="shared" si="16"/>
        <v>236</v>
      </c>
      <c r="O91" s="450">
        <f t="shared" si="16"/>
        <v>37</v>
      </c>
      <c r="P91" s="450">
        <f t="shared" si="16"/>
        <v>199</v>
      </c>
      <c r="Q91" s="450">
        <f t="shared" si="16"/>
        <v>11</v>
      </c>
      <c r="R91" s="450">
        <f t="shared" si="16"/>
        <v>10</v>
      </c>
      <c r="S91" s="450">
        <f t="shared" si="16"/>
        <v>9</v>
      </c>
      <c r="T91" s="450">
        <f t="shared" si="16"/>
        <v>6</v>
      </c>
      <c r="U91" s="450">
        <f t="shared" si="16"/>
        <v>0</v>
      </c>
      <c r="V91" s="450">
        <f t="shared" si="16"/>
        <v>0</v>
      </c>
      <c r="W91" s="450">
        <f t="shared" si="16"/>
        <v>0</v>
      </c>
      <c r="X91" s="450">
        <f t="shared" si="16"/>
        <v>0</v>
      </c>
      <c r="Y91" s="450">
        <f t="shared" si="16"/>
        <v>11</v>
      </c>
      <c r="Z91" s="450">
        <f t="shared" si="16"/>
        <v>10</v>
      </c>
      <c r="AA91" s="450">
        <f t="shared" si="16"/>
        <v>9</v>
      </c>
      <c r="AB91" s="450">
        <f t="shared" si="16"/>
        <v>6</v>
      </c>
      <c r="AC91" s="450">
        <f t="shared" si="16"/>
        <v>183</v>
      </c>
      <c r="AD91" s="450">
        <f t="shared" si="16"/>
        <v>127</v>
      </c>
      <c r="AE91" s="450">
        <f t="shared" si="16"/>
        <v>125</v>
      </c>
      <c r="AF91" s="450">
        <f t="shared" si="16"/>
        <v>99</v>
      </c>
      <c r="AG91" s="450">
        <f t="shared" si="16"/>
        <v>18</v>
      </c>
      <c r="AH91" s="450">
        <f t="shared" si="16"/>
        <v>13</v>
      </c>
      <c r="AI91" s="450">
        <f t="shared" si="16"/>
        <v>12</v>
      </c>
      <c r="AJ91" s="450">
        <f t="shared" si="16"/>
        <v>8</v>
      </c>
      <c r="AK91" s="450">
        <f t="shared" si="16"/>
        <v>165</v>
      </c>
      <c r="AL91" s="450">
        <f t="shared" si="16"/>
        <v>114</v>
      </c>
      <c r="AM91" s="450">
        <f t="shared" si="16"/>
        <v>113</v>
      </c>
      <c r="AN91" s="450">
        <f t="shared" si="16"/>
        <v>91</v>
      </c>
      <c r="AO91" s="450">
        <f t="shared" si="16"/>
        <v>0</v>
      </c>
      <c r="AP91" s="450">
        <f t="shared" si="16"/>
        <v>0</v>
      </c>
      <c r="AQ91" s="450">
        <f t="shared" si="16"/>
        <v>0</v>
      </c>
      <c r="AR91" s="450">
        <f t="shared" si="16"/>
        <v>0</v>
      </c>
      <c r="AS91" s="450">
        <f t="shared" si="16"/>
        <v>0</v>
      </c>
      <c r="AT91" s="450">
        <f t="shared" si="16"/>
        <v>0</v>
      </c>
      <c r="AU91" s="450">
        <f t="shared" si="16"/>
        <v>0</v>
      </c>
      <c r="AV91" s="450">
        <f t="shared" si="16"/>
        <v>0</v>
      </c>
      <c r="AW91" s="450">
        <f t="shared" si="16"/>
        <v>0</v>
      </c>
      <c r="AX91" s="450">
        <f t="shared" si="16"/>
        <v>0</v>
      </c>
      <c r="AY91" s="450">
        <f t="shared" si="16"/>
        <v>0</v>
      </c>
      <c r="AZ91" s="450">
        <f t="shared" si="16"/>
        <v>0</v>
      </c>
      <c r="BA91" s="450">
        <f t="shared" si="16"/>
        <v>432</v>
      </c>
      <c r="BB91" s="450">
        <f t="shared" si="16"/>
        <v>214</v>
      </c>
      <c r="BC91" s="450">
        <f t="shared" si="16"/>
        <v>212</v>
      </c>
      <c r="BD91" s="450">
        <f t="shared" si="16"/>
        <v>121</v>
      </c>
      <c r="BE91" s="450">
        <f t="shared" si="16"/>
        <v>331</v>
      </c>
      <c r="BF91" s="450">
        <f t="shared" si="16"/>
        <v>168</v>
      </c>
      <c r="BG91" s="450">
        <f t="shared" si="16"/>
        <v>140</v>
      </c>
      <c r="BH91" s="450">
        <f t="shared" si="16"/>
        <v>58</v>
      </c>
      <c r="BI91" s="450">
        <f t="shared" si="16"/>
        <v>101</v>
      </c>
      <c r="BJ91" s="450">
        <f t="shared" si="16"/>
        <v>46</v>
      </c>
      <c r="BK91" s="450">
        <f t="shared" si="16"/>
        <v>72</v>
      </c>
      <c r="BL91" s="450">
        <f t="shared" si="16"/>
        <v>63</v>
      </c>
      <c r="BM91" s="450">
        <f t="shared" si="16"/>
        <v>0</v>
      </c>
      <c r="BN91" s="450">
        <f t="shared" si="16"/>
        <v>0</v>
      </c>
      <c r="BO91" s="450">
        <f t="shared" si="16"/>
        <v>0</v>
      </c>
      <c r="BP91" s="450">
        <f t="shared" si="16"/>
        <v>0</v>
      </c>
      <c r="BQ91" s="450">
        <f t="shared" si="16"/>
        <v>0</v>
      </c>
      <c r="BR91" s="450">
        <f t="shared" ref="BR91:CA91" si="17">BR89</f>
        <v>0</v>
      </c>
      <c r="BS91" s="450">
        <f t="shared" si="17"/>
        <v>0</v>
      </c>
      <c r="BT91" s="450">
        <f t="shared" si="17"/>
        <v>0</v>
      </c>
      <c r="BU91" s="450">
        <f t="shared" si="17"/>
        <v>0</v>
      </c>
      <c r="BV91" s="450">
        <f t="shared" si="17"/>
        <v>0</v>
      </c>
      <c r="BW91" s="450">
        <f t="shared" si="17"/>
        <v>0</v>
      </c>
      <c r="BX91" s="450">
        <f t="shared" si="17"/>
        <v>0</v>
      </c>
      <c r="BY91" s="450">
        <f t="shared" si="17"/>
        <v>8</v>
      </c>
      <c r="BZ91" s="450">
        <f t="shared" si="17"/>
        <v>33</v>
      </c>
      <c r="CA91" s="450">
        <f t="shared" si="17"/>
        <v>0</v>
      </c>
    </row>
    <row r="92" spans="1:79">
      <c r="A92" s="543" t="s">
        <v>63</v>
      </c>
      <c r="B92" s="543" t="s">
        <v>1910</v>
      </c>
      <c r="C92" s="543">
        <v>2025</v>
      </c>
      <c r="D92" s="543" t="s">
        <v>1937</v>
      </c>
      <c r="E92" s="544">
        <f>IF(OR(E89=0, E89=""), E90, IF(E90&gt;(E89*(1+Dash!$B$6)), E89*(1+Dash!$B$6), IF(E90&lt;(E89*(1-Dash!$B$7)), E89*(1-Dash!$B$7), E90)))</f>
        <v>422</v>
      </c>
      <c r="F92" s="544">
        <f>IF(OR(F89=0, F89=""), F90, IF(F90&gt;(F89*(1+Dash!$B$6)), F89*(1+Dash!$B$6), IF(F90&lt;(F89*(1-Dash!$B$7)), F89*(1-Dash!$B$7), F90)))</f>
        <v>230</v>
      </c>
      <c r="G92" s="544">
        <f>IF(OR(G89=0, G89=""), G90, IF(G90&gt;(G89*(1+Dash!$B$6)), G89*(1+Dash!$B$6), IF(G90&lt;(G89*(1-Dash!$B$7)), G89*(1-Dash!$B$7), G90)))</f>
        <v>102.30000000000001</v>
      </c>
      <c r="H92" s="544">
        <f>IF(OR(H89=0, H89=""), H90, IF(H90&gt;(H89*(1+Dash!$B$6)), H89*(1+Dash!$B$6), IF(H90&lt;(H89*(1-Dash!$B$7)), H89*(1-Dash!$B$7), H90)))</f>
        <v>79.2</v>
      </c>
      <c r="I92" s="544">
        <f>IF(OR(I89=0, I89=""), I90, IF(I90&gt;(I89*(1+Dash!$B$6)), I89*(1+Dash!$B$6), IF(I90&lt;(I89*(1-Dash!$B$7)), I89*(1-Dash!$B$7), I90)))</f>
        <v>23.1</v>
      </c>
      <c r="J92" s="544">
        <f>IF(OR(J89=0, J89=""), J90, IF(J90&gt;(J89*(1+Dash!$B$6)), J89*(1+Dash!$B$6), IF(J90&lt;(J89*(1-Dash!$B$7)), J89*(1-Dash!$B$7), J90)))</f>
        <v>0</v>
      </c>
      <c r="K92" s="544">
        <f>IF(OR(K89=0, K89=""), K90, IF(K90&gt;(K89*(1+Dash!$B$6)), K89*(1+Dash!$B$6), IF(K90&lt;(K89*(1-Dash!$B$7)), K89*(1-Dash!$B$7), K90)))</f>
        <v>0</v>
      </c>
      <c r="L92" s="544">
        <f>IF(OR(L89=0, L89=""), L90, IF(L90&gt;(L89*(1+Dash!$B$6)), L89*(1+Dash!$B$6), IF(L90&lt;(L89*(1-Dash!$B$7)), L89*(1-Dash!$B$7), L90)))</f>
        <v>0</v>
      </c>
      <c r="M92" s="544">
        <f>IF(OR(M89=0, M89=""), M90, IF(M90&gt;(M89*(1+Dash!$B$6)), M89*(1+Dash!$B$6), IF(M90&lt;(M89*(1-Dash!$B$7)), M89*(1-Dash!$B$7), M90)))</f>
        <v>0</v>
      </c>
      <c r="N92" s="544">
        <f>IF(OR(N89=0, N89=""), N90, IF(N90&gt;(N89*(1+Dash!$B$6)), N89*(1+Dash!$B$6), IF(N90&lt;(N89*(1-Dash!$B$7)), N89*(1-Dash!$B$7), N90)))</f>
        <v>224.2</v>
      </c>
      <c r="O92" s="544">
        <f>IF(OR(O89=0, O89=""), O90, IF(O90&gt;(O89*(1+Dash!$B$6)), O89*(1+Dash!$B$6), IF(O90&lt;(O89*(1-Dash!$B$7)), O89*(1-Dash!$B$7), O90)))</f>
        <v>35.15</v>
      </c>
      <c r="P92" s="544">
        <f>IF(OR(P89=0, P89=""), P90, IF(P90&gt;(P89*(1+Dash!$B$6)), P89*(1+Dash!$B$6), IF(P90&lt;(P89*(1-Dash!$B$7)), P89*(1-Dash!$B$7), P90)))</f>
        <v>189.04999999999998</v>
      </c>
      <c r="Q92" s="544">
        <f>IF(OR(Q89=0, Q89=""), Q90, IF(Q90&gt;(Q89*(1+Dash!$B$6)), Q89*(1+Dash!$B$6), IF(Q90&lt;(Q89*(1-Dash!$B$7)), Q89*(1-Dash!$B$7), Q90)))</f>
        <v>12.100000000000001</v>
      </c>
      <c r="R92" s="544">
        <f>IF(OR(R89=0, R89=""), R90, IF(R90&gt;(R89*(1+Dash!$B$6)), R89*(1+Dash!$B$6), IF(R90&lt;(R89*(1-Dash!$B$7)), R89*(1-Dash!$B$7), R90)))</f>
        <v>11</v>
      </c>
      <c r="S92" s="544">
        <f>IF(OR(S89=0, S89=""), S90, IF(S90&gt;(S89*(1+Dash!$B$6)), S89*(1+Dash!$B$6), IF(S90&lt;(S89*(1-Dash!$B$7)), S89*(1-Dash!$B$7), S90)))</f>
        <v>9.9</v>
      </c>
      <c r="T92" s="544">
        <f>IF(OR(T89=0, T89=""), T90, IF(T90&gt;(T89*(1+Dash!$B$6)), T89*(1+Dash!$B$6), IF(T90&lt;(T89*(1-Dash!$B$7)), T89*(1-Dash!$B$7), T90)))</f>
        <v>6.6000000000000005</v>
      </c>
      <c r="U92" s="544">
        <f>IF(OR(U89=0, U89=""), U90, IF(U90&gt;(U89*(1+Dash!$B$6)), U89*(1+Dash!$B$6), IF(U90&lt;(U89*(1-Dash!$B$7)), U89*(1-Dash!$B$7), U90)))</f>
        <v>4</v>
      </c>
      <c r="V92" s="544">
        <f>IF(OR(V89=0, V89=""), V90, IF(V90&gt;(V89*(1+Dash!$B$6)), V89*(1+Dash!$B$6), IF(V90&lt;(V89*(1-Dash!$B$7)), V89*(1-Dash!$B$7), V90)))</f>
        <v>0</v>
      </c>
      <c r="W92" s="544">
        <f>IF(OR(W89=0, W89=""), W90, IF(W90&gt;(W89*(1+Dash!$B$6)), W89*(1+Dash!$B$6), IF(W90&lt;(W89*(1-Dash!$B$7)), W89*(1-Dash!$B$7), W90)))</f>
        <v>0</v>
      </c>
      <c r="X92" s="544">
        <f>IF(OR(X89=0, X89=""), X90, IF(X90&gt;(X89*(1+Dash!$B$6)), X89*(1+Dash!$B$6), IF(X90&lt;(X89*(1-Dash!$B$7)), X89*(1-Dash!$B$7), X90)))</f>
        <v>0</v>
      </c>
      <c r="Y92" s="544">
        <f>IF(OR(Y89=0, Y89=""), Y90, IF(Y90&gt;(Y89*(1+Dash!$B$6)), Y89*(1+Dash!$B$6), IF(Y90&lt;(Y89*(1-Dash!$B$7)), Y89*(1-Dash!$B$7), Y90)))</f>
        <v>10.45</v>
      </c>
      <c r="Z92" s="544">
        <f>IF(OR(Z89=0, Z89=""), Z90, IF(Z90&gt;(Z89*(1+Dash!$B$6)), Z89*(1+Dash!$B$6), IF(Z90&lt;(Z89*(1-Dash!$B$7)), Z89*(1-Dash!$B$7), Z90)))</f>
        <v>11</v>
      </c>
      <c r="AA92" s="544">
        <f>IF(OR(AA89=0, AA89=""), AA90, IF(AA90&gt;(AA89*(1+Dash!$B$6)), AA89*(1+Dash!$B$6), IF(AA90&lt;(AA89*(1-Dash!$B$7)), AA89*(1-Dash!$B$7), AA90)))</f>
        <v>9.9</v>
      </c>
      <c r="AB92" s="544">
        <f>IF(OR(AB89=0, AB89=""), AB90, IF(AB90&gt;(AB89*(1+Dash!$B$6)), AB89*(1+Dash!$B$6), IF(AB90&lt;(AB89*(1-Dash!$B$7)), AB89*(1-Dash!$B$7), AB90)))</f>
        <v>6.6000000000000005</v>
      </c>
      <c r="AC92" s="544">
        <f>IF(OR(AC89=0, AC89=""), AC90, IF(AC90&gt;(AC89*(1+Dash!$B$6)), AC89*(1+Dash!$B$6), IF(AC90&lt;(AC89*(1-Dash!$B$7)), AC89*(1-Dash!$B$7), AC90)))</f>
        <v>195</v>
      </c>
      <c r="AD92" s="544">
        <f>IF(OR(AD89=0, AD89=""), AD90, IF(AD90&gt;(AD89*(1+Dash!$B$6)), AD89*(1+Dash!$B$6), IF(AD90&lt;(AD89*(1-Dash!$B$7)), AD89*(1-Dash!$B$7), AD90)))</f>
        <v>120.64999999999999</v>
      </c>
      <c r="AE92" s="544">
        <f>IF(OR(AE89=0, AE89=""), AE90, IF(AE90&gt;(AE89*(1+Dash!$B$6)), AE89*(1+Dash!$B$6), IF(AE90&lt;(AE89*(1-Dash!$B$7)), AE89*(1-Dash!$B$7), AE90)))</f>
        <v>118.75</v>
      </c>
      <c r="AF92" s="544">
        <f>IF(OR(AF89=0, AF89=""), AF90, IF(AF90&gt;(AF89*(1+Dash!$B$6)), AF89*(1+Dash!$B$6), IF(AF90&lt;(AF89*(1-Dash!$B$7)), AF89*(1-Dash!$B$7), AF90)))</f>
        <v>104</v>
      </c>
      <c r="AG92" s="544">
        <f>IF(OR(AG89=0, AG89=""), AG90, IF(AG90&gt;(AG89*(1+Dash!$B$6)), AG89*(1+Dash!$B$6), IF(AG90&lt;(AG89*(1-Dash!$B$7)), AG89*(1-Dash!$B$7), AG90)))</f>
        <v>19.8</v>
      </c>
      <c r="AH92" s="544">
        <f>IF(OR(AH89=0, AH89=""), AH90, IF(AH90&gt;(AH89*(1+Dash!$B$6)), AH89*(1+Dash!$B$6), IF(AH90&lt;(AH89*(1-Dash!$B$7)), AH89*(1-Dash!$B$7), AH90)))</f>
        <v>14.3</v>
      </c>
      <c r="AI92" s="544">
        <f>IF(OR(AI89=0, AI89=""), AI90, IF(AI90&gt;(AI89*(1+Dash!$B$6)), AI89*(1+Dash!$B$6), IF(AI90&lt;(AI89*(1-Dash!$B$7)), AI89*(1-Dash!$B$7), AI90)))</f>
        <v>13.200000000000001</v>
      </c>
      <c r="AJ92" s="544">
        <f>IF(OR(AJ89=0, AJ89=""), AJ90, IF(AJ90&gt;(AJ89*(1+Dash!$B$6)), AJ89*(1+Dash!$B$6), IF(AJ90&lt;(AJ89*(1-Dash!$B$7)), AJ89*(1-Dash!$B$7), AJ90)))</f>
        <v>8.8000000000000007</v>
      </c>
      <c r="AK92" s="544">
        <f>IF(OR(AK89=0, AK89=""), AK90, IF(AK90&gt;(AK89*(1+Dash!$B$6)), AK89*(1+Dash!$B$6), IF(AK90&lt;(AK89*(1-Dash!$B$7)), AK89*(1-Dash!$B$7), AK90)))</f>
        <v>156.75</v>
      </c>
      <c r="AL92" s="544">
        <f>IF(OR(AL89=0, AL89=""), AL90, IF(AL90&gt;(AL89*(1+Dash!$B$6)), AL89*(1+Dash!$B$6), IF(AL90&lt;(AL89*(1-Dash!$B$7)), AL89*(1-Dash!$B$7), AL90)))</f>
        <v>108.3</v>
      </c>
      <c r="AM92" s="544">
        <f>IF(OR(AM89=0, AM89=""), AM90, IF(AM90&gt;(AM89*(1+Dash!$B$6)), AM89*(1+Dash!$B$6), IF(AM90&lt;(AM89*(1-Dash!$B$7)), AM89*(1-Dash!$B$7), AM90)))</f>
        <v>107.35</v>
      </c>
      <c r="AN92" s="544">
        <f>IF(OR(AN89=0, AN89=""), AN90, IF(AN90&gt;(AN89*(1+Dash!$B$6)), AN89*(1+Dash!$B$6), IF(AN90&lt;(AN89*(1-Dash!$B$7)), AN89*(1-Dash!$B$7), AN90)))</f>
        <v>86.45</v>
      </c>
      <c r="AO92" s="544">
        <f>IF(OR(AO89=0, AO89=""), AO90, IF(AO90&gt;(AO89*(1+Dash!$B$6)), AO89*(1+Dash!$B$6), IF(AO90&lt;(AO89*(1-Dash!$B$7)), AO89*(1-Dash!$B$7), AO90)))</f>
        <v>0</v>
      </c>
      <c r="AP92" s="544">
        <f>IF(OR(AP89=0, AP89=""), AP90, IF(AP90&gt;(AP89*(1+Dash!$B$6)), AP89*(1+Dash!$B$6), IF(AP90&lt;(AP89*(1-Dash!$B$7)), AP89*(1-Dash!$B$7), AP90)))</f>
        <v>0</v>
      </c>
      <c r="AQ92" s="544">
        <f>IF(OR(AQ89=0, AQ89=""), AQ90, IF(AQ90&gt;(AQ89*(1+Dash!$B$6)), AQ89*(1+Dash!$B$6), IF(AQ90&lt;(AQ89*(1-Dash!$B$7)), AQ89*(1-Dash!$B$7), AQ90)))</f>
        <v>0</v>
      </c>
      <c r="AR92" s="544">
        <f>IF(OR(AR89=0, AR89=""), AR90, IF(AR90&gt;(AR89*(1+Dash!$B$6)), AR89*(1+Dash!$B$6), IF(AR90&lt;(AR89*(1-Dash!$B$7)), AR89*(1-Dash!$B$7), AR90)))</f>
        <v>0</v>
      </c>
      <c r="AS92" s="544">
        <f>IF(OR(AS89=0, AS89=""), AS90, IF(AS90&gt;(AS89*(1+Dash!$B$6)), AS89*(1+Dash!$B$6), IF(AS90&lt;(AS89*(1-Dash!$B$7)), AS89*(1-Dash!$B$7), AS90)))</f>
        <v>0</v>
      </c>
      <c r="AT92" s="544">
        <f>IF(OR(AT89=0, AT89=""), AT90, IF(AT90&gt;(AT89*(1+Dash!$B$6)), AT89*(1+Dash!$B$6), IF(AT90&lt;(AT89*(1-Dash!$B$7)), AT89*(1-Dash!$B$7), AT90)))</f>
        <v>0</v>
      </c>
      <c r="AU92" s="544">
        <f>IF(OR(AU89=0, AU89=""), AU90, IF(AU90&gt;(AU89*(1+Dash!$B$6)), AU89*(1+Dash!$B$6), IF(AU90&lt;(AU89*(1-Dash!$B$7)), AU89*(1-Dash!$B$7), AU90)))</f>
        <v>0</v>
      </c>
      <c r="AV92" s="544">
        <f>IF(OR(AV89=0, AV89=""), AV90, IF(AV90&gt;(AV89*(1+Dash!$B$6)), AV89*(1+Dash!$B$6), IF(AV90&lt;(AV89*(1-Dash!$B$7)), AV89*(1-Dash!$B$7), AV90)))</f>
        <v>0</v>
      </c>
      <c r="AW92" s="544">
        <f>IF(OR(AW89=0, AW89=""), AW90, IF(AW90&gt;(AW89*(1+Dash!$B$6)), AW89*(1+Dash!$B$6), IF(AW90&lt;(AW89*(1-Dash!$B$7)), AW89*(1-Dash!$B$7), AW90)))</f>
        <v>0</v>
      </c>
      <c r="AX92" s="544">
        <f>IF(OR(AX89=0, AX89=""), AX90, IF(AX90&gt;(AX89*(1+Dash!$B$6)), AX89*(1+Dash!$B$6), IF(AX90&lt;(AX89*(1-Dash!$B$7)), AX89*(1-Dash!$B$7), AX90)))</f>
        <v>0</v>
      </c>
      <c r="AY92" s="544">
        <f>IF(OR(AY89=0, AY89=""), AY90, IF(AY90&gt;(AY89*(1+Dash!$B$6)), AY89*(1+Dash!$B$6), IF(AY90&lt;(AY89*(1-Dash!$B$7)), AY89*(1-Dash!$B$7), AY90)))</f>
        <v>0</v>
      </c>
      <c r="AZ92" s="544">
        <f>IF(OR(AZ89=0, AZ89=""), AZ90, IF(AZ90&gt;(AZ89*(1+Dash!$B$6)), AZ89*(1+Dash!$B$6), IF(AZ90&lt;(AZ89*(1-Dash!$B$7)), AZ89*(1-Dash!$B$7), AZ90)))</f>
        <v>0</v>
      </c>
      <c r="BA92" s="544">
        <f>IF(OR(BA89=0, BA89=""), BA90, IF(BA90&gt;(BA89*(1+Dash!$B$6)), BA89*(1+Dash!$B$6), IF(BA90&lt;(BA89*(1-Dash!$B$7)), BA89*(1-Dash!$B$7), BA90)))</f>
        <v>438</v>
      </c>
      <c r="BB92" s="544">
        <f>IF(OR(BB89=0, BB89=""), BB90, IF(BB90&gt;(BB89*(1+Dash!$B$6)), BB89*(1+Dash!$B$6), IF(BB90&lt;(BB89*(1-Dash!$B$7)), BB89*(1-Dash!$B$7), BB90)))</f>
        <v>206</v>
      </c>
      <c r="BC92" s="544">
        <f>IF(OR(BC89=0, BC89=""), BC90, IF(BC90&gt;(BC89*(1+Dash!$B$6)), BC89*(1+Dash!$B$6), IF(BC90&lt;(BC89*(1-Dash!$B$7)), BC89*(1-Dash!$B$7), BC90)))</f>
        <v>217</v>
      </c>
      <c r="BD92" s="544">
        <f>IF(OR(BD89=0, BD89=""), BD90, IF(BD90&gt;(BD89*(1+Dash!$B$6)), BD89*(1+Dash!$B$6), IF(BD90&lt;(BD89*(1-Dash!$B$7)), BD89*(1-Dash!$B$7), BD90)))</f>
        <v>133.10000000000002</v>
      </c>
      <c r="BE92" s="544">
        <f>IF(OR(BE89=0, BE89=""), BE90, IF(BE90&gt;(BE89*(1+Dash!$B$6)), BE89*(1+Dash!$B$6), IF(BE90&lt;(BE89*(1-Dash!$B$7)), BE89*(1-Dash!$B$7), BE90)))</f>
        <v>347</v>
      </c>
      <c r="BF92" s="544">
        <f>IF(OR(BF89=0, BF89=""), BF90, IF(BF90&gt;(BF89*(1+Dash!$B$6)), BF89*(1+Dash!$B$6), IF(BF90&lt;(BF89*(1-Dash!$B$7)), BF89*(1-Dash!$B$7), BF90)))</f>
        <v>169</v>
      </c>
      <c r="BG92" s="544">
        <f>IF(OR(BG89=0, BG89=""), BG90, IF(BG90&gt;(BG89*(1+Dash!$B$6)), BG89*(1+Dash!$B$6), IF(BG90&lt;(BG89*(1-Dash!$B$7)), BG89*(1-Dash!$B$7), BG90)))</f>
        <v>154</v>
      </c>
      <c r="BH92" s="544">
        <f>IF(OR(BH89=0, BH89=""), BH90, IF(BH90&gt;(BH89*(1+Dash!$B$6)), BH89*(1+Dash!$B$6), IF(BH90&lt;(BH89*(1-Dash!$B$7)), BH89*(1-Dash!$B$7), BH90)))</f>
        <v>63.800000000000004</v>
      </c>
      <c r="BI92" s="544">
        <f>IF(OR(BI89=0, BI89=""), BI90, IF(BI90&gt;(BI89*(1+Dash!$B$6)), BI89*(1+Dash!$B$6), IF(BI90&lt;(BI89*(1-Dash!$B$7)), BI89*(1-Dash!$B$7), BI90)))</f>
        <v>95.949999999999989</v>
      </c>
      <c r="BJ92" s="544">
        <f>IF(OR(BJ89=0, BJ89=""), BJ90, IF(BJ90&gt;(BJ89*(1+Dash!$B$6)), BJ89*(1+Dash!$B$6), IF(BJ90&lt;(BJ89*(1-Dash!$B$7)), BJ89*(1-Dash!$B$7), BJ90)))</f>
        <v>43.699999999999996</v>
      </c>
      <c r="BK92" s="544">
        <f>IF(OR(BK89=0, BK89=""), BK90, IF(BK90&gt;(BK89*(1+Dash!$B$6)), BK89*(1+Dash!$B$6), IF(BK90&lt;(BK89*(1-Dash!$B$7)), BK89*(1-Dash!$B$7), BK90)))</f>
        <v>68.399999999999991</v>
      </c>
      <c r="BL92" s="544">
        <f>IF(OR(BL89=0, BL89=""), BL90, IF(BL90&gt;(BL89*(1+Dash!$B$6)), BL89*(1+Dash!$B$6), IF(BL90&lt;(BL89*(1-Dash!$B$7)), BL89*(1-Dash!$B$7), BL90)))</f>
        <v>62</v>
      </c>
      <c r="BM92" s="544">
        <f>IF(OR(BM89=0, BM89=""), BM90, IF(BM90&gt;(BM89*(1+Dash!$B$6)), BM89*(1+Dash!$B$6), IF(BM90&lt;(BM89*(1-Dash!$B$7)), BM89*(1-Dash!$B$7), BM90)))</f>
        <v>0</v>
      </c>
      <c r="BN92" s="544">
        <f>IF(OR(BN89=0, BN89=""), BN90, IF(BN90&gt;(BN89*(1+Dash!$B$6)), BN89*(1+Dash!$B$6), IF(BN90&lt;(BN89*(1-Dash!$B$7)), BN89*(1-Dash!$B$7), BN90)))</f>
        <v>0</v>
      </c>
      <c r="BO92" s="544">
        <f>IF(OR(BO89=0, BO89=""), BO90, IF(BO90&gt;(BO89*(1+Dash!$B$6)), BO89*(1+Dash!$B$6), IF(BO90&lt;(BO89*(1-Dash!$B$7)), BO89*(1-Dash!$B$7), BO90)))</f>
        <v>0</v>
      </c>
      <c r="BP92" s="544">
        <f>IF(OR(BP89=0, BP89=""), BP90, IF(BP90&gt;(BP89*(1+Dash!$B$6)), BP89*(1+Dash!$B$6), IF(BP90&lt;(BP89*(1-Dash!$B$7)), BP89*(1-Dash!$B$7), BP90)))</f>
        <v>0</v>
      </c>
      <c r="BQ92" s="544">
        <f>IF(OR(BQ89=0, BQ89=""), BQ90, IF(BQ90&gt;(BQ89*(1+Dash!$B$6)), BQ89*(1+Dash!$B$6), IF(BQ90&lt;(BQ89*(1-Dash!$B$7)), BQ89*(1-Dash!$B$7), BQ90)))</f>
        <v>0</v>
      </c>
      <c r="BR92" s="544">
        <f>IF(OR(BR89=0, BR89=""), BR90, IF(BR90&gt;(BR89*(1+Dash!$B$6)), BR89*(1+Dash!$B$6), IF(BR90&lt;(BR89*(1-Dash!$B$7)), BR89*(1-Dash!$B$7), BR90)))</f>
        <v>0</v>
      </c>
      <c r="BS92" s="544">
        <f>IF(OR(BS89=0, BS89=""), BS90, IF(BS90&gt;(BS89*(1+Dash!$B$6)), BS89*(1+Dash!$B$6), IF(BS90&lt;(BS89*(1-Dash!$B$7)), BS89*(1-Dash!$B$7), BS90)))</f>
        <v>0</v>
      </c>
      <c r="BT92" s="544">
        <f>IF(OR(BT89=0, BT89=""), BT90, IF(BT90&gt;(BT89*(1+Dash!$B$6)), BT89*(1+Dash!$B$6), IF(BT90&lt;(BT89*(1-Dash!$B$7)), BT89*(1-Dash!$B$7), BT90)))</f>
        <v>0</v>
      </c>
      <c r="BU92" s="544">
        <f>IF(OR(BU89=0, BU89=""), BU90, IF(BU90&gt;(BU89*(1+Dash!$B$6)), BU89*(1+Dash!$B$6), IF(BU90&lt;(BU89*(1-Dash!$B$7)), BU89*(1-Dash!$B$7), BU90)))</f>
        <v>0</v>
      </c>
      <c r="BV92" s="544">
        <f>IF(OR(BV89=0, BV89=""), BV90, IF(BV90&gt;(BV89*(1+Dash!$B$6)), BV89*(1+Dash!$B$6), IF(BV90&lt;(BV89*(1-Dash!$B$7)), BV89*(1-Dash!$B$7), BV90)))</f>
        <v>0</v>
      </c>
      <c r="BW92" s="544">
        <f>IF(OR(BW89=0, BW89=""), BW90, IF(BW90&gt;(BW89*(1+Dash!$B$6)), BW89*(1+Dash!$B$6), IF(BW90&lt;(BW89*(1-Dash!$B$7)), BW89*(1-Dash!$B$7), BW90)))</f>
        <v>0</v>
      </c>
      <c r="BX92" s="544">
        <f>IF(OR(BX89=0, BX89=""), BX90, IF(BX90&gt;(BX89*(1+Dash!$B$6)), BX89*(1+Dash!$B$6), IF(BX90&lt;(BX89*(1-Dash!$B$7)), BX89*(1-Dash!$B$7), BX90)))</f>
        <v>0</v>
      </c>
      <c r="BY92" s="544">
        <f>IF(OR(BY89=0, BY89=""), BY90, IF(BY90&gt;(BY89*(1+Dash!$B$6)), BY89*(1+Dash!$B$6), IF(BY90&lt;(BY89*(1-Dash!$B$7)), BY89*(1-Dash!$B$7), BY90)))</f>
        <v>8</v>
      </c>
      <c r="BZ92" s="544">
        <f>IF(OR(BZ89=0, BZ89=""), BZ90, IF(BZ90&gt;(BZ89*(1+Dash!$B$6)), BZ89*(1+Dash!$B$6), IF(BZ90&lt;(BZ89*(1-Dash!$B$7)), BZ89*(1-Dash!$B$7), BZ90)))</f>
        <v>31.349999999999998</v>
      </c>
      <c r="CA92" s="544">
        <f>IF(OR(CA89=0, CA89=""), CA90, IF(CA90&gt;(CA89*(1+Dash!$B$6)), CA89*(1+Dash!$B$6), IF(CA90&lt;(CA89*(1-Dash!$B$7)), CA89*(1-Dash!$B$7), CA90)))</f>
        <v>0</v>
      </c>
    </row>
    <row r="93" spans="1:79">
      <c r="A93" t="s">
        <v>65</v>
      </c>
      <c r="B93" t="s">
        <v>1874</v>
      </c>
      <c r="C93">
        <v>2018</v>
      </c>
      <c r="D93" t="s">
        <v>1934</v>
      </c>
      <c r="E93" s="450">
        <v>204</v>
      </c>
      <c r="F93" s="450">
        <v>132</v>
      </c>
      <c r="G93" s="450">
        <v>110</v>
      </c>
      <c r="H93" s="450">
        <v>35</v>
      </c>
      <c r="I93" s="450">
        <v>19</v>
      </c>
      <c r="J93" s="450">
        <v>0</v>
      </c>
      <c r="K93" s="450">
        <v>0</v>
      </c>
      <c r="L93" s="450">
        <v>0</v>
      </c>
      <c r="M93" s="450">
        <v>0</v>
      </c>
      <c r="N93" s="450">
        <v>0</v>
      </c>
      <c r="O93" s="450">
        <v>0</v>
      </c>
      <c r="P93" s="450">
        <v>0</v>
      </c>
      <c r="Q93" s="450">
        <v>0</v>
      </c>
      <c r="R93" s="450">
        <v>0</v>
      </c>
      <c r="S93" s="450">
        <v>0</v>
      </c>
      <c r="T93" s="450">
        <v>0</v>
      </c>
      <c r="U93" s="450">
        <v>0</v>
      </c>
      <c r="V93" s="450">
        <v>0</v>
      </c>
      <c r="W93" s="450">
        <v>0</v>
      </c>
      <c r="X93" s="450">
        <v>0</v>
      </c>
      <c r="Y93" s="450">
        <v>0</v>
      </c>
      <c r="Z93" s="450">
        <v>0</v>
      </c>
      <c r="AA93" s="450">
        <v>0</v>
      </c>
      <c r="AB93" s="450">
        <v>0</v>
      </c>
      <c r="AC93" s="450">
        <v>142</v>
      </c>
      <c r="AD93" s="450">
        <v>129</v>
      </c>
      <c r="AE93" s="450">
        <v>77</v>
      </c>
      <c r="AF93" s="450">
        <v>43</v>
      </c>
      <c r="AG93" s="450">
        <v>32</v>
      </c>
      <c r="AH93" s="450">
        <v>32</v>
      </c>
      <c r="AI93" s="450">
        <v>18</v>
      </c>
      <c r="AJ93" s="450">
        <v>5</v>
      </c>
      <c r="AK93" s="450">
        <v>110</v>
      </c>
      <c r="AL93" s="450">
        <v>97</v>
      </c>
      <c r="AM93" s="450">
        <v>59</v>
      </c>
      <c r="AN93" s="450">
        <v>38</v>
      </c>
      <c r="AO93" s="450">
        <v>0</v>
      </c>
      <c r="AP93" s="450">
        <v>0</v>
      </c>
      <c r="AQ93" s="450">
        <v>0</v>
      </c>
      <c r="AR93" s="450">
        <v>0</v>
      </c>
      <c r="AS93" s="450">
        <v>0</v>
      </c>
      <c r="AT93" s="450">
        <v>0</v>
      </c>
      <c r="AU93" s="450">
        <v>0</v>
      </c>
      <c r="AV93" s="450">
        <v>0</v>
      </c>
      <c r="AW93" s="450">
        <v>0</v>
      </c>
      <c r="AX93" s="450">
        <v>0</v>
      </c>
      <c r="AY93" s="450">
        <v>0</v>
      </c>
      <c r="AZ93" s="450">
        <v>0</v>
      </c>
      <c r="BA93" s="450">
        <v>159</v>
      </c>
      <c r="BB93" s="450">
        <v>131</v>
      </c>
      <c r="BC93" s="450">
        <v>90</v>
      </c>
      <c r="BD93" s="450">
        <v>59</v>
      </c>
      <c r="BE93" s="450">
        <v>106</v>
      </c>
      <c r="BF93" s="450">
        <v>84</v>
      </c>
      <c r="BG93" s="450">
        <v>61</v>
      </c>
      <c r="BH93" s="450">
        <v>37</v>
      </c>
      <c r="BI93" s="450">
        <v>53</v>
      </c>
      <c r="BJ93" s="450">
        <v>47</v>
      </c>
      <c r="BK93" s="450">
        <v>29</v>
      </c>
      <c r="BL93" s="450">
        <v>22</v>
      </c>
      <c r="BM93" s="450">
        <v>0</v>
      </c>
      <c r="BN93" s="450">
        <v>0</v>
      </c>
      <c r="BO93" s="450">
        <v>0</v>
      </c>
      <c r="BP93" s="450">
        <v>0</v>
      </c>
      <c r="BQ93" s="450">
        <v>0</v>
      </c>
      <c r="BR93" s="450">
        <v>0</v>
      </c>
      <c r="BS93" s="450">
        <v>0</v>
      </c>
      <c r="BT93" s="450">
        <v>0</v>
      </c>
      <c r="BU93" s="450">
        <v>0</v>
      </c>
      <c r="BV93" s="450">
        <v>0</v>
      </c>
      <c r="BW93" s="450">
        <v>0</v>
      </c>
      <c r="BX93" s="450">
        <v>0</v>
      </c>
      <c r="BY93" s="450">
        <v>3</v>
      </c>
      <c r="BZ93" s="450">
        <v>5</v>
      </c>
      <c r="CA93" s="450">
        <v>0</v>
      </c>
    </row>
    <row r="94" spans="1:79">
      <c r="A94" s="543" t="s">
        <v>65</v>
      </c>
      <c r="B94" s="543" t="s">
        <v>1874</v>
      </c>
      <c r="C94" s="543">
        <v>2019</v>
      </c>
      <c r="D94" s="543" t="s">
        <v>1934</v>
      </c>
      <c r="E94" s="544">
        <v>186</v>
      </c>
      <c r="F94" s="544">
        <v>115</v>
      </c>
      <c r="G94" s="544">
        <v>91</v>
      </c>
      <c r="H94" s="544">
        <v>51</v>
      </c>
      <c r="I94" s="544">
        <v>15</v>
      </c>
      <c r="J94" s="544">
        <v>0</v>
      </c>
      <c r="K94" s="544">
        <v>0</v>
      </c>
      <c r="L94" s="544">
        <v>0</v>
      </c>
      <c r="M94" s="544">
        <v>0</v>
      </c>
      <c r="N94" s="544">
        <v>0</v>
      </c>
      <c r="O94" s="544">
        <v>0</v>
      </c>
      <c r="P94" s="544">
        <v>0</v>
      </c>
      <c r="Q94" s="544">
        <v>0</v>
      </c>
      <c r="R94" s="544">
        <v>0</v>
      </c>
      <c r="S94" s="544">
        <v>0</v>
      </c>
      <c r="T94" s="544">
        <v>0</v>
      </c>
      <c r="U94" s="544">
        <v>0</v>
      </c>
      <c r="V94" s="544">
        <v>0</v>
      </c>
      <c r="W94" s="544">
        <v>0</v>
      </c>
      <c r="X94" s="544">
        <v>0</v>
      </c>
      <c r="Y94" s="544">
        <v>0</v>
      </c>
      <c r="Z94" s="544">
        <v>0</v>
      </c>
      <c r="AA94" s="544">
        <v>0</v>
      </c>
      <c r="AB94" s="544">
        <v>0</v>
      </c>
      <c r="AC94" s="544">
        <v>171</v>
      </c>
      <c r="AD94" s="544">
        <v>157</v>
      </c>
      <c r="AE94" s="544">
        <v>93</v>
      </c>
      <c r="AF94" s="544">
        <v>52</v>
      </c>
      <c r="AG94" s="544">
        <v>37</v>
      </c>
      <c r="AH94" s="544">
        <v>36</v>
      </c>
      <c r="AI94" s="544">
        <v>22</v>
      </c>
      <c r="AJ94" s="544">
        <v>13</v>
      </c>
      <c r="AK94" s="544">
        <v>134</v>
      </c>
      <c r="AL94" s="544">
        <v>121</v>
      </c>
      <c r="AM94" s="544">
        <v>71</v>
      </c>
      <c r="AN94" s="544">
        <v>39</v>
      </c>
      <c r="AO94" s="544">
        <v>0</v>
      </c>
      <c r="AP94" s="544">
        <v>0</v>
      </c>
      <c r="AQ94" s="544">
        <v>0</v>
      </c>
      <c r="AR94" s="544">
        <v>0</v>
      </c>
      <c r="AS94" s="544">
        <v>0</v>
      </c>
      <c r="AT94" s="544">
        <v>0</v>
      </c>
      <c r="AU94" s="544">
        <v>0</v>
      </c>
      <c r="AV94" s="544">
        <v>0</v>
      </c>
      <c r="AW94" s="544">
        <v>0</v>
      </c>
      <c r="AX94" s="544">
        <v>0</v>
      </c>
      <c r="AY94" s="544">
        <v>0</v>
      </c>
      <c r="AZ94" s="544">
        <v>0</v>
      </c>
      <c r="BA94" s="544">
        <v>171</v>
      </c>
      <c r="BB94" s="544">
        <v>132</v>
      </c>
      <c r="BC94" s="544">
        <v>108</v>
      </c>
      <c r="BD94" s="544">
        <v>61</v>
      </c>
      <c r="BE94" s="544">
        <v>143</v>
      </c>
      <c r="BF94" s="544">
        <v>112</v>
      </c>
      <c r="BG94" s="544">
        <v>88</v>
      </c>
      <c r="BH94" s="544">
        <v>46</v>
      </c>
      <c r="BI94" s="544">
        <v>28</v>
      </c>
      <c r="BJ94" s="544">
        <v>20</v>
      </c>
      <c r="BK94" s="544">
        <v>20</v>
      </c>
      <c r="BL94" s="544">
        <v>15</v>
      </c>
      <c r="BM94" s="544">
        <v>0</v>
      </c>
      <c r="BN94" s="544">
        <v>0</v>
      </c>
      <c r="BO94" s="544">
        <v>0</v>
      </c>
      <c r="BP94" s="544">
        <v>0</v>
      </c>
      <c r="BQ94" s="544">
        <v>0</v>
      </c>
      <c r="BR94" s="544">
        <v>0</v>
      </c>
      <c r="BS94" s="544">
        <v>0</v>
      </c>
      <c r="BT94" s="544">
        <v>0</v>
      </c>
      <c r="BU94" s="544">
        <v>0</v>
      </c>
      <c r="BV94" s="544">
        <v>0</v>
      </c>
      <c r="BW94" s="544">
        <v>0</v>
      </c>
      <c r="BX94" s="544">
        <v>0</v>
      </c>
      <c r="BY94" s="544">
        <v>6</v>
      </c>
      <c r="BZ94" s="544">
        <v>6</v>
      </c>
      <c r="CA94" s="544">
        <v>0</v>
      </c>
    </row>
    <row r="95" spans="1:79">
      <c r="A95" t="s">
        <v>65</v>
      </c>
      <c r="B95" t="s">
        <v>1874</v>
      </c>
      <c r="C95">
        <v>2020</v>
      </c>
      <c r="D95" t="s">
        <v>1934</v>
      </c>
      <c r="E95" s="450">
        <v>224</v>
      </c>
      <c r="F95" s="450">
        <v>132</v>
      </c>
      <c r="G95" s="450">
        <v>97</v>
      </c>
      <c r="H95" s="450">
        <v>43</v>
      </c>
      <c r="I95" s="450">
        <v>12</v>
      </c>
      <c r="J95" s="450">
        <v>0</v>
      </c>
      <c r="K95" s="450">
        <v>0</v>
      </c>
      <c r="L95" s="450">
        <v>0</v>
      </c>
      <c r="M95" s="450">
        <v>0</v>
      </c>
      <c r="N95" s="450">
        <v>16</v>
      </c>
      <c r="O95" s="450">
        <v>0</v>
      </c>
      <c r="P95" s="450">
        <v>16</v>
      </c>
      <c r="Q95" s="450">
        <v>11</v>
      </c>
      <c r="R95" s="450">
        <v>0</v>
      </c>
      <c r="S95" s="450">
        <v>0</v>
      </c>
      <c r="T95" s="450">
        <v>0</v>
      </c>
      <c r="U95" s="450">
        <v>11</v>
      </c>
      <c r="V95" s="450">
        <v>0</v>
      </c>
      <c r="W95" s="450">
        <v>0</v>
      </c>
      <c r="X95" s="450">
        <v>0</v>
      </c>
      <c r="Y95" s="450">
        <v>0</v>
      </c>
      <c r="Z95" s="450">
        <v>0</v>
      </c>
      <c r="AA95" s="450">
        <v>0</v>
      </c>
      <c r="AB95" s="450">
        <v>0</v>
      </c>
      <c r="AC95" s="450">
        <v>156</v>
      </c>
      <c r="AD95" s="450">
        <v>149</v>
      </c>
      <c r="AE95" s="450">
        <v>79</v>
      </c>
      <c r="AF95" s="450">
        <v>41</v>
      </c>
      <c r="AG95" s="450">
        <v>54</v>
      </c>
      <c r="AH95" s="450">
        <v>51</v>
      </c>
      <c r="AI95" s="450">
        <v>24</v>
      </c>
      <c r="AJ95" s="450">
        <v>7</v>
      </c>
      <c r="AK95" s="450">
        <v>102</v>
      </c>
      <c r="AL95" s="450">
        <v>98</v>
      </c>
      <c r="AM95" s="450">
        <v>55</v>
      </c>
      <c r="AN95" s="450">
        <v>34</v>
      </c>
      <c r="AO95" s="450">
        <v>0</v>
      </c>
      <c r="AP95" s="450">
        <v>0</v>
      </c>
      <c r="AQ95" s="450">
        <v>0</v>
      </c>
      <c r="AR95" s="450">
        <v>0</v>
      </c>
      <c r="AS95" s="450">
        <v>0</v>
      </c>
      <c r="AT95" s="450">
        <v>0</v>
      </c>
      <c r="AU95" s="450">
        <v>0</v>
      </c>
      <c r="AV95" s="450">
        <v>0</v>
      </c>
      <c r="AW95" s="450">
        <v>0</v>
      </c>
      <c r="AX95" s="450">
        <v>0</v>
      </c>
      <c r="AY95" s="450">
        <v>0</v>
      </c>
      <c r="AZ95" s="450">
        <v>0</v>
      </c>
      <c r="BA95" s="450">
        <v>178</v>
      </c>
      <c r="BB95" s="450">
        <v>146</v>
      </c>
      <c r="BC95" s="450">
        <v>114</v>
      </c>
      <c r="BD95" s="450">
        <v>65</v>
      </c>
      <c r="BE95" s="450">
        <v>137</v>
      </c>
      <c r="BF95" s="450">
        <v>122</v>
      </c>
      <c r="BG95" s="450">
        <v>88</v>
      </c>
      <c r="BH95" s="450">
        <v>39</v>
      </c>
      <c r="BI95" s="450">
        <v>41</v>
      </c>
      <c r="BJ95" s="450">
        <v>24</v>
      </c>
      <c r="BK95" s="450">
        <v>26</v>
      </c>
      <c r="BL95" s="450">
        <v>26</v>
      </c>
      <c r="BM95" s="450">
        <v>0</v>
      </c>
      <c r="BN95" s="450">
        <v>0</v>
      </c>
      <c r="BO95" s="450">
        <v>0</v>
      </c>
      <c r="BP95" s="450">
        <v>0</v>
      </c>
      <c r="BQ95" s="450">
        <v>0</v>
      </c>
      <c r="BR95" s="450">
        <v>0</v>
      </c>
      <c r="BS95" s="450">
        <v>0</v>
      </c>
      <c r="BT95" s="450">
        <v>0</v>
      </c>
      <c r="BU95" s="450">
        <v>0</v>
      </c>
      <c r="BV95" s="450">
        <v>0</v>
      </c>
      <c r="BW95" s="450">
        <v>0</v>
      </c>
      <c r="BX95" s="450">
        <v>0</v>
      </c>
      <c r="BY95" s="450">
        <v>5</v>
      </c>
      <c r="BZ95" s="450">
        <v>7</v>
      </c>
      <c r="CA95" s="450">
        <v>0</v>
      </c>
    </row>
    <row r="96" spans="1:79">
      <c r="A96" s="543" t="s">
        <v>65</v>
      </c>
      <c r="B96" s="543" t="s">
        <v>1874</v>
      </c>
      <c r="C96" s="543">
        <v>2021</v>
      </c>
      <c r="D96" s="543" t="s">
        <v>1934</v>
      </c>
      <c r="E96" s="544">
        <v>242</v>
      </c>
      <c r="F96" s="544">
        <v>143</v>
      </c>
      <c r="G96" s="544">
        <v>109</v>
      </c>
      <c r="H96" s="544">
        <v>46</v>
      </c>
      <c r="I96" s="544">
        <v>12</v>
      </c>
      <c r="J96" s="544">
        <v>0</v>
      </c>
      <c r="K96" s="544">
        <v>0</v>
      </c>
      <c r="L96" s="544">
        <v>0</v>
      </c>
      <c r="M96" s="544">
        <v>0</v>
      </c>
      <c r="N96" s="544">
        <v>54</v>
      </c>
      <c r="O96" s="544">
        <v>0</v>
      </c>
      <c r="P96" s="544">
        <v>54</v>
      </c>
      <c r="Q96" s="544">
        <v>5</v>
      </c>
      <c r="R96" s="544">
        <v>0</v>
      </c>
      <c r="S96" s="544">
        <v>0</v>
      </c>
      <c r="T96" s="544">
        <v>0</v>
      </c>
      <c r="U96" s="544">
        <v>5</v>
      </c>
      <c r="V96" s="544">
        <v>0</v>
      </c>
      <c r="W96" s="544">
        <v>0</v>
      </c>
      <c r="X96" s="544">
        <v>0</v>
      </c>
      <c r="Y96" s="544">
        <v>0</v>
      </c>
      <c r="Z96" s="544">
        <v>0</v>
      </c>
      <c r="AA96" s="544">
        <v>0</v>
      </c>
      <c r="AB96" s="544">
        <v>0</v>
      </c>
      <c r="AC96" s="544">
        <v>152</v>
      </c>
      <c r="AD96" s="544">
        <v>146</v>
      </c>
      <c r="AE96" s="544">
        <v>77</v>
      </c>
      <c r="AF96" s="544">
        <v>43</v>
      </c>
      <c r="AG96" s="544">
        <v>22</v>
      </c>
      <c r="AH96" s="544">
        <v>22</v>
      </c>
      <c r="AI96" s="544">
        <v>7</v>
      </c>
      <c r="AJ96" s="544">
        <v>0</v>
      </c>
      <c r="AK96" s="544">
        <v>130</v>
      </c>
      <c r="AL96" s="544">
        <v>124</v>
      </c>
      <c r="AM96" s="544">
        <v>70</v>
      </c>
      <c r="AN96" s="544">
        <v>43</v>
      </c>
      <c r="AO96" s="544">
        <v>0</v>
      </c>
      <c r="AP96" s="544">
        <v>0</v>
      </c>
      <c r="AQ96" s="544">
        <v>0</v>
      </c>
      <c r="AR96" s="544">
        <v>0</v>
      </c>
      <c r="AS96" s="544">
        <v>0</v>
      </c>
      <c r="AT96" s="544">
        <v>0</v>
      </c>
      <c r="AU96" s="544">
        <v>0</v>
      </c>
      <c r="AV96" s="544">
        <v>0</v>
      </c>
      <c r="AW96" s="544">
        <v>0</v>
      </c>
      <c r="AX96" s="544">
        <v>0</v>
      </c>
      <c r="AY96" s="544">
        <v>0</v>
      </c>
      <c r="AZ96" s="544">
        <v>0</v>
      </c>
      <c r="BA96" s="544">
        <v>178</v>
      </c>
      <c r="BB96" s="544">
        <v>148</v>
      </c>
      <c r="BC96" s="544">
        <v>105</v>
      </c>
      <c r="BD96" s="544">
        <v>71</v>
      </c>
      <c r="BE96" s="544">
        <v>136</v>
      </c>
      <c r="BF96" s="544">
        <v>120</v>
      </c>
      <c r="BG96" s="544">
        <v>81</v>
      </c>
      <c r="BH96" s="544">
        <v>43</v>
      </c>
      <c r="BI96" s="544">
        <v>42</v>
      </c>
      <c r="BJ96" s="544">
        <v>28</v>
      </c>
      <c r="BK96" s="544">
        <v>24</v>
      </c>
      <c r="BL96" s="544">
        <v>28</v>
      </c>
      <c r="BM96" s="544">
        <v>0</v>
      </c>
      <c r="BN96" s="544">
        <v>0</v>
      </c>
      <c r="BO96" s="544">
        <v>0</v>
      </c>
      <c r="BP96" s="544">
        <v>0</v>
      </c>
      <c r="BQ96" s="544">
        <v>0</v>
      </c>
      <c r="BR96" s="544">
        <v>0</v>
      </c>
      <c r="BS96" s="544">
        <v>0</v>
      </c>
      <c r="BT96" s="544">
        <v>0</v>
      </c>
      <c r="BU96" s="544">
        <v>0</v>
      </c>
      <c r="BV96" s="544">
        <v>0</v>
      </c>
      <c r="BW96" s="544">
        <v>0</v>
      </c>
      <c r="BX96" s="544">
        <v>0</v>
      </c>
      <c r="BY96" s="544">
        <v>3</v>
      </c>
      <c r="BZ96" s="544">
        <v>9</v>
      </c>
      <c r="CA96" s="544">
        <v>0</v>
      </c>
    </row>
    <row r="97" spans="1:79">
      <c r="A97" t="s">
        <v>65</v>
      </c>
      <c r="B97" t="s">
        <v>1874</v>
      </c>
      <c r="C97">
        <v>2022</v>
      </c>
      <c r="D97" t="s">
        <v>1934</v>
      </c>
      <c r="E97" s="450">
        <v>204</v>
      </c>
      <c r="F97" s="450">
        <v>131</v>
      </c>
      <c r="G97" s="450">
        <v>106</v>
      </c>
      <c r="H97" s="450">
        <v>47</v>
      </c>
      <c r="I97" s="450">
        <v>16</v>
      </c>
      <c r="J97" s="450">
        <v>0</v>
      </c>
      <c r="K97" s="450">
        <v>0</v>
      </c>
      <c r="L97" s="450">
        <v>0</v>
      </c>
      <c r="M97" s="450">
        <v>0</v>
      </c>
      <c r="N97" s="450">
        <v>85</v>
      </c>
      <c r="O97" s="450">
        <v>0</v>
      </c>
      <c r="P97" s="450">
        <v>85</v>
      </c>
      <c r="Q97" s="450">
        <v>5</v>
      </c>
      <c r="R97" s="450">
        <v>0</v>
      </c>
      <c r="S97" s="450">
        <v>0</v>
      </c>
      <c r="T97" s="450">
        <v>0</v>
      </c>
      <c r="U97" s="450">
        <v>5</v>
      </c>
      <c r="V97" s="450">
        <v>0</v>
      </c>
      <c r="W97" s="450">
        <v>0</v>
      </c>
      <c r="X97" s="450">
        <v>0</v>
      </c>
      <c r="Y97" s="450">
        <v>0</v>
      </c>
      <c r="Z97" s="450">
        <v>0</v>
      </c>
      <c r="AA97" s="450">
        <v>0</v>
      </c>
      <c r="AB97" s="450">
        <v>0</v>
      </c>
      <c r="AC97" s="450">
        <v>139</v>
      </c>
      <c r="AD97" s="450">
        <v>130</v>
      </c>
      <c r="AE97" s="450">
        <v>65</v>
      </c>
      <c r="AF97" s="450">
        <v>37</v>
      </c>
      <c r="AG97" s="450">
        <v>18</v>
      </c>
      <c r="AH97" s="450">
        <v>17</v>
      </c>
      <c r="AI97" s="450">
        <v>5</v>
      </c>
      <c r="AJ97" s="450">
        <v>2</v>
      </c>
      <c r="AK97" s="450">
        <v>121</v>
      </c>
      <c r="AL97" s="450">
        <v>113</v>
      </c>
      <c r="AM97" s="450">
        <v>60</v>
      </c>
      <c r="AN97" s="450">
        <v>35</v>
      </c>
      <c r="AO97" s="450">
        <v>0</v>
      </c>
      <c r="AP97" s="450">
        <v>0</v>
      </c>
      <c r="AQ97" s="450">
        <v>0</v>
      </c>
      <c r="AR97" s="450">
        <v>0</v>
      </c>
      <c r="AS97" s="450">
        <v>0</v>
      </c>
      <c r="AT97" s="450">
        <v>0</v>
      </c>
      <c r="AU97" s="450">
        <v>0</v>
      </c>
      <c r="AV97" s="450">
        <v>0</v>
      </c>
      <c r="AW97" s="450">
        <v>0</v>
      </c>
      <c r="AX97" s="450">
        <v>0</v>
      </c>
      <c r="AY97" s="450">
        <v>0</v>
      </c>
      <c r="AZ97" s="450">
        <v>0</v>
      </c>
      <c r="BA97" s="450">
        <v>178</v>
      </c>
      <c r="BB97" s="450">
        <v>159</v>
      </c>
      <c r="BC97" s="450">
        <v>90</v>
      </c>
      <c r="BD97" s="450">
        <v>61</v>
      </c>
      <c r="BE97" s="450">
        <v>126</v>
      </c>
      <c r="BF97" s="450">
        <v>113</v>
      </c>
      <c r="BG97" s="450">
        <v>59</v>
      </c>
      <c r="BH97" s="450">
        <v>27</v>
      </c>
      <c r="BI97" s="450">
        <v>52</v>
      </c>
      <c r="BJ97" s="450">
        <v>46</v>
      </c>
      <c r="BK97" s="450">
        <v>31</v>
      </c>
      <c r="BL97" s="450">
        <v>34</v>
      </c>
      <c r="BM97" s="450">
        <v>0</v>
      </c>
      <c r="BN97" s="450">
        <v>0</v>
      </c>
      <c r="BO97" s="450">
        <v>0</v>
      </c>
      <c r="BP97" s="450">
        <v>0</v>
      </c>
      <c r="BQ97" s="450">
        <v>0</v>
      </c>
      <c r="BR97" s="450">
        <v>0</v>
      </c>
      <c r="BS97" s="450">
        <v>0</v>
      </c>
      <c r="BT97" s="450">
        <v>0</v>
      </c>
      <c r="BU97" s="450">
        <v>0</v>
      </c>
      <c r="BV97" s="450">
        <v>0</v>
      </c>
      <c r="BW97" s="450">
        <v>0</v>
      </c>
      <c r="BX97" s="450">
        <v>0</v>
      </c>
      <c r="BY97" s="450">
        <v>7</v>
      </c>
      <c r="BZ97" s="450">
        <v>10</v>
      </c>
      <c r="CA97" s="450">
        <v>0</v>
      </c>
    </row>
    <row r="98" spans="1:79">
      <c r="A98" s="543" t="s">
        <v>65</v>
      </c>
      <c r="B98" s="543" t="s">
        <v>1874</v>
      </c>
      <c r="C98" s="543">
        <v>2023</v>
      </c>
      <c r="D98" s="543" t="s">
        <v>1934</v>
      </c>
      <c r="E98" s="544">
        <v>217</v>
      </c>
      <c r="F98" s="544">
        <v>112</v>
      </c>
      <c r="G98" s="544">
        <v>102</v>
      </c>
      <c r="H98" s="544">
        <v>37</v>
      </c>
      <c r="I98" s="544">
        <v>12</v>
      </c>
      <c r="J98" s="544">
        <v>0</v>
      </c>
      <c r="K98" s="544">
        <v>0</v>
      </c>
      <c r="L98" s="544">
        <v>0</v>
      </c>
      <c r="M98" s="544">
        <v>0</v>
      </c>
      <c r="N98" s="544">
        <v>72</v>
      </c>
      <c r="O98" s="544">
        <v>0</v>
      </c>
      <c r="P98" s="544">
        <v>72</v>
      </c>
      <c r="Q98" s="544">
        <v>0</v>
      </c>
      <c r="R98" s="544">
        <v>0</v>
      </c>
      <c r="S98" s="544">
        <v>0</v>
      </c>
      <c r="T98" s="544">
        <v>0</v>
      </c>
      <c r="U98" s="544">
        <v>0</v>
      </c>
      <c r="V98" s="544">
        <v>0</v>
      </c>
      <c r="W98" s="544">
        <v>0</v>
      </c>
      <c r="X98" s="544">
        <v>0</v>
      </c>
      <c r="Y98" s="544">
        <v>0</v>
      </c>
      <c r="Z98" s="544">
        <v>0</v>
      </c>
      <c r="AA98" s="544">
        <v>0</v>
      </c>
      <c r="AB98" s="544">
        <v>0</v>
      </c>
      <c r="AC98" s="544">
        <v>192</v>
      </c>
      <c r="AD98" s="544">
        <v>185</v>
      </c>
      <c r="AE98" s="544">
        <v>95</v>
      </c>
      <c r="AF98" s="544">
        <v>34</v>
      </c>
      <c r="AG98" s="544">
        <v>33</v>
      </c>
      <c r="AH98" s="544">
        <v>33</v>
      </c>
      <c r="AI98" s="544">
        <v>21</v>
      </c>
      <c r="AJ98" s="544">
        <v>1</v>
      </c>
      <c r="AK98" s="544">
        <v>159</v>
      </c>
      <c r="AL98" s="544">
        <v>152</v>
      </c>
      <c r="AM98" s="544">
        <v>74</v>
      </c>
      <c r="AN98" s="544">
        <v>33</v>
      </c>
      <c r="AO98" s="544">
        <v>0</v>
      </c>
      <c r="AP98" s="544">
        <v>0</v>
      </c>
      <c r="AQ98" s="544">
        <v>0</v>
      </c>
      <c r="AR98" s="544">
        <v>0</v>
      </c>
      <c r="AS98" s="544">
        <v>0</v>
      </c>
      <c r="AT98" s="544">
        <v>0</v>
      </c>
      <c r="AU98" s="544">
        <v>0</v>
      </c>
      <c r="AV98" s="544">
        <v>0</v>
      </c>
      <c r="AW98" s="544">
        <v>0</v>
      </c>
      <c r="AX98" s="544">
        <v>0</v>
      </c>
      <c r="AY98" s="544">
        <v>0</v>
      </c>
      <c r="AZ98" s="544">
        <v>0</v>
      </c>
      <c r="BA98" s="544">
        <v>137</v>
      </c>
      <c r="BB98" s="544">
        <v>120</v>
      </c>
      <c r="BC98" s="544">
        <v>75</v>
      </c>
      <c r="BD98" s="544">
        <v>36</v>
      </c>
      <c r="BE98" s="544">
        <v>109</v>
      </c>
      <c r="BF98" s="544">
        <v>99</v>
      </c>
      <c r="BG98" s="544">
        <v>54</v>
      </c>
      <c r="BH98" s="544">
        <v>18</v>
      </c>
      <c r="BI98" s="544">
        <v>28</v>
      </c>
      <c r="BJ98" s="544">
        <v>21</v>
      </c>
      <c r="BK98" s="544">
        <v>21</v>
      </c>
      <c r="BL98" s="544">
        <v>18</v>
      </c>
      <c r="BM98" s="544">
        <v>0</v>
      </c>
      <c r="BN98" s="544">
        <v>0</v>
      </c>
      <c r="BO98" s="544">
        <v>0</v>
      </c>
      <c r="BP98" s="544">
        <v>0</v>
      </c>
      <c r="BQ98" s="544">
        <v>0</v>
      </c>
      <c r="BR98" s="544">
        <v>0</v>
      </c>
      <c r="BS98" s="544">
        <v>0</v>
      </c>
      <c r="BT98" s="544">
        <v>0</v>
      </c>
      <c r="BU98" s="544">
        <v>0</v>
      </c>
      <c r="BV98" s="544">
        <v>0</v>
      </c>
      <c r="BW98" s="544">
        <v>0</v>
      </c>
      <c r="BX98" s="544">
        <v>0</v>
      </c>
      <c r="BY98" s="544">
        <v>11</v>
      </c>
      <c r="BZ98" s="544">
        <v>5</v>
      </c>
      <c r="CA98" s="544">
        <v>0</v>
      </c>
    </row>
    <row r="99" spans="1:79">
      <c r="A99" t="s">
        <v>65</v>
      </c>
      <c r="B99" t="s">
        <v>1874</v>
      </c>
      <c r="C99">
        <v>2024</v>
      </c>
      <c r="D99" t="s">
        <v>1934</v>
      </c>
      <c r="E99" s="450">
        <v>239</v>
      </c>
      <c r="F99" s="450">
        <v>115</v>
      </c>
      <c r="G99" s="450">
        <v>104</v>
      </c>
      <c r="H99" s="450">
        <v>37</v>
      </c>
      <c r="I99" s="450">
        <v>12</v>
      </c>
      <c r="J99" s="450">
        <v>0</v>
      </c>
      <c r="K99" s="450">
        <v>0</v>
      </c>
      <c r="L99" s="450">
        <v>0</v>
      </c>
      <c r="M99" s="450">
        <v>0</v>
      </c>
      <c r="N99" s="450">
        <v>64</v>
      </c>
      <c r="O99" s="450">
        <v>0</v>
      </c>
      <c r="P99" s="450">
        <v>64</v>
      </c>
      <c r="Q99" s="450">
        <v>0</v>
      </c>
      <c r="R99" s="450">
        <v>0</v>
      </c>
      <c r="S99" s="450">
        <v>0</v>
      </c>
      <c r="T99" s="450">
        <v>0</v>
      </c>
      <c r="U99" s="450">
        <v>0</v>
      </c>
      <c r="V99" s="450">
        <v>0</v>
      </c>
      <c r="W99" s="450">
        <v>0</v>
      </c>
      <c r="X99" s="450">
        <v>0</v>
      </c>
      <c r="Y99" s="450">
        <v>0</v>
      </c>
      <c r="Z99" s="450">
        <v>0</v>
      </c>
      <c r="AA99" s="450">
        <v>0</v>
      </c>
      <c r="AB99" s="450">
        <v>0</v>
      </c>
      <c r="AC99" s="450">
        <v>181</v>
      </c>
      <c r="AD99" s="450">
        <v>147</v>
      </c>
      <c r="AE99" s="450">
        <v>95</v>
      </c>
      <c r="AF99" s="450">
        <v>35</v>
      </c>
      <c r="AG99" s="450">
        <v>40</v>
      </c>
      <c r="AH99" s="450">
        <v>39</v>
      </c>
      <c r="AI99" s="450">
        <v>27</v>
      </c>
      <c r="AJ99" s="450">
        <v>1</v>
      </c>
      <c r="AK99" s="450">
        <v>141</v>
      </c>
      <c r="AL99" s="450">
        <v>108</v>
      </c>
      <c r="AM99" s="450">
        <v>68</v>
      </c>
      <c r="AN99" s="450">
        <v>34</v>
      </c>
      <c r="AO99" s="450">
        <v>0</v>
      </c>
      <c r="AP99" s="450">
        <v>0</v>
      </c>
      <c r="AQ99" s="450">
        <v>0</v>
      </c>
      <c r="AR99" s="450">
        <v>0</v>
      </c>
      <c r="AS99" s="450">
        <v>0</v>
      </c>
      <c r="AT99" s="450">
        <v>0</v>
      </c>
      <c r="AU99" s="450">
        <v>0</v>
      </c>
      <c r="AV99" s="450">
        <v>0</v>
      </c>
      <c r="AW99" s="450">
        <v>0</v>
      </c>
      <c r="AX99" s="450">
        <v>0</v>
      </c>
      <c r="AY99" s="450">
        <v>0</v>
      </c>
      <c r="AZ99" s="450">
        <v>0</v>
      </c>
      <c r="BA99" s="450">
        <v>143</v>
      </c>
      <c r="BB99" s="450">
        <v>121</v>
      </c>
      <c r="BC99" s="450">
        <v>77</v>
      </c>
      <c r="BD99" s="450">
        <v>47</v>
      </c>
      <c r="BE99" s="450">
        <v>118</v>
      </c>
      <c r="BF99" s="450">
        <v>106</v>
      </c>
      <c r="BG99" s="450">
        <v>58</v>
      </c>
      <c r="BH99" s="450">
        <v>29</v>
      </c>
      <c r="BI99" s="450">
        <v>25</v>
      </c>
      <c r="BJ99" s="450">
        <v>15</v>
      </c>
      <c r="BK99" s="450">
        <v>19</v>
      </c>
      <c r="BL99" s="450">
        <v>18</v>
      </c>
      <c r="BM99" s="450">
        <v>0</v>
      </c>
      <c r="BN99" s="450">
        <v>0</v>
      </c>
      <c r="BO99" s="450">
        <v>0</v>
      </c>
      <c r="BP99" s="450">
        <v>0</v>
      </c>
      <c r="BQ99" s="450">
        <v>0</v>
      </c>
      <c r="BR99" s="450">
        <v>0</v>
      </c>
      <c r="BS99" s="450">
        <v>0</v>
      </c>
      <c r="BT99" s="450">
        <v>0</v>
      </c>
      <c r="BU99" s="450">
        <v>0</v>
      </c>
      <c r="BV99" s="450">
        <v>0</v>
      </c>
      <c r="BW99" s="450">
        <v>0</v>
      </c>
      <c r="BX99" s="450">
        <v>0</v>
      </c>
      <c r="BY99" s="450">
        <v>5</v>
      </c>
      <c r="BZ99" s="450">
        <v>5</v>
      </c>
      <c r="CA99" s="450">
        <v>0</v>
      </c>
    </row>
    <row r="100" spans="1:79">
      <c r="A100" s="543" t="s">
        <v>65</v>
      </c>
      <c r="B100" s="543" t="s">
        <v>1874</v>
      </c>
      <c r="C100" s="543">
        <v>2025</v>
      </c>
      <c r="D100" s="543" t="s">
        <v>1935</v>
      </c>
      <c r="E100" s="544">
        <v>217</v>
      </c>
      <c r="F100" s="544">
        <v>126</v>
      </c>
      <c r="G100" s="544">
        <v>103</v>
      </c>
      <c r="H100" s="544">
        <v>43</v>
      </c>
      <c r="I100" s="544">
        <v>14</v>
      </c>
      <c r="J100" s="544">
        <v>0</v>
      </c>
      <c r="K100" s="544">
        <v>0</v>
      </c>
      <c r="L100" s="544">
        <v>0</v>
      </c>
      <c r="M100" s="544">
        <v>0</v>
      </c>
      <c r="N100" s="544">
        <v>66</v>
      </c>
      <c r="O100" s="544">
        <v>0</v>
      </c>
      <c r="P100" s="544">
        <v>66</v>
      </c>
      <c r="Q100" s="544">
        <v>4</v>
      </c>
      <c r="R100" s="544">
        <v>0</v>
      </c>
      <c r="S100" s="544">
        <v>0</v>
      </c>
      <c r="T100" s="544">
        <v>0</v>
      </c>
      <c r="U100" s="544">
        <v>4</v>
      </c>
      <c r="V100" s="544">
        <v>0</v>
      </c>
      <c r="W100" s="544">
        <v>0</v>
      </c>
      <c r="X100" s="544">
        <v>0</v>
      </c>
      <c r="Y100" s="544">
        <v>0</v>
      </c>
      <c r="Z100" s="544">
        <v>0</v>
      </c>
      <c r="AA100" s="544">
        <v>0</v>
      </c>
      <c r="AB100" s="544">
        <v>0</v>
      </c>
      <c r="AC100" s="544">
        <v>162</v>
      </c>
      <c r="AD100" s="544">
        <v>149</v>
      </c>
      <c r="AE100" s="544">
        <v>83</v>
      </c>
      <c r="AF100" s="544">
        <v>41</v>
      </c>
      <c r="AG100" s="544">
        <v>34</v>
      </c>
      <c r="AH100" s="544">
        <v>33</v>
      </c>
      <c r="AI100" s="544">
        <v>17</v>
      </c>
      <c r="AJ100" s="544">
        <v>4</v>
      </c>
      <c r="AK100" s="544">
        <v>128</v>
      </c>
      <c r="AL100" s="544">
        <v>116</v>
      </c>
      <c r="AM100" s="544">
        <v>66</v>
      </c>
      <c r="AN100" s="544">
        <v>37</v>
      </c>
      <c r="AO100" s="544">
        <v>0</v>
      </c>
      <c r="AP100" s="544">
        <v>0</v>
      </c>
      <c r="AQ100" s="544">
        <v>0</v>
      </c>
      <c r="AR100" s="544">
        <v>0</v>
      </c>
      <c r="AS100" s="544">
        <v>0</v>
      </c>
      <c r="AT100" s="544">
        <v>0</v>
      </c>
      <c r="AU100" s="544">
        <v>0</v>
      </c>
      <c r="AV100" s="544">
        <v>0</v>
      </c>
      <c r="AW100" s="544">
        <v>0</v>
      </c>
      <c r="AX100" s="544">
        <v>0</v>
      </c>
      <c r="AY100" s="544">
        <v>0</v>
      </c>
      <c r="AZ100" s="544">
        <v>0</v>
      </c>
      <c r="BA100" s="544">
        <v>144</v>
      </c>
      <c r="BB100" s="544">
        <v>121</v>
      </c>
      <c r="BC100" s="544">
        <v>83</v>
      </c>
      <c r="BD100" s="544">
        <v>50</v>
      </c>
      <c r="BE100" s="544">
        <v>110</v>
      </c>
      <c r="BF100" s="544">
        <v>96</v>
      </c>
      <c r="BG100" s="544">
        <v>61</v>
      </c>
      <c r="BH100" s="544">
        <v>30</v>
      </c>
      <c r="BI100" s="544">
        <v>34</v>
      </c>
      <c r="BJ100" s="544">
        <v>25</v>
      </c>
      <c r="BK100" s="544">
        <v>22</v>
      </c>
      <c r="BL100" s="544">
        <v>20</v>
      </c>
      <c r="BM100" s="544">
        <v>0</v>
      </c>
      <c r="BN100" s="544">
        <v>0</v>
      </c>
      <c r="BO100" s="544">
        <v>0</v>
      </c>
      <c r="BP100" s="544">
        <v>0</v>
      </c>
      <c r="BQ100" s="544">
        <v>0</v>
      </c>
      <c r="BR100" s="544">
        <v>0</v>
      </c>
      <c r="BS100" s="544">
        <v>0</v>
      </c>
      <c r="BT100" s="544">
        <v>0</v>
      </c>
      <c r="BU100" s="544">
        <v>0</v>
      </c>
      <c r="BV100" s="544">
        <v>0</v>
      </c>
      <c r="BW100" s="544">
        <v>0</v>
      </c>
      <c r="BX100" s="544">
        <v>0</v>
      </c>
      <c r="BY100" s="544">
        <v>6</v>
      </c>
      <c r="BZ100" s="544">
        <v>7</v>
      </c>
      <c r="CA100" s="544">
        <v>0</v>
      </c>
    </row>
    <row r="101" spans="1:79">
      <c r="A101" t="s">
        <v>65</v>
      </c>
      <c r="B101" t="s">
        <v>1874</v>
      </c>
      <c r="C101">
        <v>2024</v>
      </c>
      <c r="D101" t="s">
        <v>1937</v>
      </c>
      <c r="E101" s="450">
        <f>E99</f>
        <v>239</v>
      </c>
      <c r="F101" s="450">
        <f t="shared" ref="F101:BQ101" si="18">F99</f>
        <v>115</v>
      </c>
      <c r="G101" s="450">
        <f t="shared" si="18"/>
        <v>104</v>
      </c>
      <c r="H101" s="450">
        <f t="shared" si="18"/>
        <v>37</v>
      </c>
      <c r="I101" s="450">
        <f t="shared" si="18"/>
        <v>12</v>
      </c>
      <c r="J101" s="450">
        <f t="shared" si="18"/>
        <v>0</v>
      </c>
      <c r="K101" s="450">
        <f t="shared" si="18"/>
        <v>0</v>
      </c>
      <c r="L101" s="450">
        <f t="shared" si="18"/>
        <v>0</v>
      </c>
      <c r="M101" s="450">
        <f t="shared" si="18"/>
        <v>0</v>
      </c>
      <c r="N101" s="450">
        <f t="shared" si="18"/>
        <v>64</v>
      </c>
      <c r="O101" s="450">
        <f t="shared" si="18"/>
        <v>0</v>
      </c>
      <c r="P101" s="450">
        <f t="shared" si="18"/>
        <v>64</v>
      </c>
      <c r="Q101" s="450">
        <f t="shared" si="18"/>
        <v>0</v>
      </c>
      <c r="R101" s="450">
        <f t="shared" si="18"/>
        <v>0</v>
      </c>
      <c r="S101" s="450">
        <f t="shared" si="18"/>
        <v>0</v>
      </c>
      <c r="T101" s="450">
        <f t="shared" si="18"/>
        <v>0</v>
      </c>
      <c r="U101" s="450">
        <f t="shared" si="18"/>
        <v>0</v>
      </c>
      <c r="V101" s="450">
        <f t="shared" si="18"/>
        <v>0</v>
      </c>
      <c r="W101" s="450">
        <f t="shared" si="18"/>
        <v>0</v>
      </c>
      <c r="X101" s="450">
        <f t="shared" si="18"/>
        <v>0</v>
      </c>
      <c r="Y101" s="450">
        <f t="shared" si="18"/>
        <v>0</v>
      </c>
      <c r="Z101" s="450">
        <f t="shared" si="18"/>
        <v>0</v>
      </c>
      <c r="AA101" s="450">
        <f t="shared" si="18"/>
        <v>0</v>
      </c>
      <c r="AB101" s="450">
        <f t="shared" si="18"/>
        <v>0</v>
      </c>
      <c r="AC101" s="450">
        <f t="shared" si="18"/>
        <v>181</v>
      </c>
      <c r="AD101" s="450">
        <f t="shared" si="18"/>
        <v>147</v>
      </c>
      <c r="AE101" s="450">
        <f t="shared" si="18"/>
        <v>95</v>
      </c>
      <c r="AF101" s="450">
        <f t="shared" si="18"/>
        <v>35</v>
      </c>
      <c r="AG101" s="450">
        <f t="shared" si="18"/>
        <v>40</v>
      </c>
      <c r="AH101" s="450">
        <f t="shared" si="18"/>
        <v>39</v>
      </c>
      <c r="AI101" s="450">
        <f t="shared" si="18"/>
        <v>27</v>
      </c>
      <c r="AJ101" s="450">
        <f t="shared" si="18"/>
        <v>1</v>
      </c>
      <c r="AK101" s="450">
        <f t="shared" si="18"/>
        <v>141</v>
      </c>
      <c r="AL101" s="450">
        <f t="shared" si="18"/>
        <v>108</v>
      </c>
      <c r="AM101" s="450">
        <f t="shared" si="18"/>
        <v>68</v>
      </c>
      <c r="AN101" s="450">
        <f t="shared" si="18"/>
        <v>34</v>
      </c>
      <c r="AO101" s="450">
        <f t="shared" si="18"/>
        <v>0</v>
      </c>
      <c r="AP101" s="450">
        <f t="shared" si="18"/>
        <v>0</v>
      </c>
      <c r="AQ101" s="450">
        <f t="shared" si="18"/>
        <v>0</v>
      </c>
      <c r="AR101" s="450">
        <f t="shared" si="18"/>
        <v>0</v>
      </c>
      <c r="AS101" s="450">
        <f t="shared" si="18"/>
        <v>0</v>
      </c>
      <c r="AT101" s="450">
        <f t="shared" si="18"/>
        <v>0</v>
      </c>
      <c r="AU101" s="450">
        <f t="shared" si="18"/>
        <v>0</v>
      </c>
      <c r="AV101" s="450">
        <f t="shared" si="18"/>
        <v>0</v>
      </c>
      <c r="AW101" s="450">
        <f t="shared" si="18"/>
        <v>0</v>
      </c>
      <c r="AX101" s="450">
        <f t="shared" si="18"/>
        <v>0</v>
      </c>
      <c r="AY101" s="450">
        <f t="shared" si="18"/>
        <v>0</v>
      </c>
      <c r="AZ101" s="450">
        <f t="shared" si="18"/>
        <v>0</v>
      </c>
      <c r="BA101" s="450">
        <f t="shared" si="18"/>
        <v>143</v>
      </c>
      <c r="BB101" s="450">
        <f t="shared" si="18"/>
        <v>121</v>
      </c>
      <c r="BC101" s="450">
        <f t="shared" si="18"/>
        <v>77</v>
      </c>
      <c r="BD101" s="450">
        <f t="shared" si="18"/>
        <v>47</v>
      </c>
      <c r="BE101" s="450">
        <f t="shared" si="18"/>
        <v>118</v>
      </c>
      <c r="BF101" s="450">
        <f t="shared" si="18"/>
        <v>106</v>
      </c>
      <c r="BG101" s="450">
        <f t="shared" si="18"/>
        <v>58</v>
      </c>
      <c r="BH101" s="450">
        <f t="shared" si="18"/>
        <v>29</v>
      </c>
      <c r="BI101" s="450">
        <f t="shared" si="18"/>
        <v>25</v>
      </c>
      <c r="BJ101" s="450">
        <f t="shared" si="18"/>
        <v>15</v>
      </c>
      <c r="BK101" s="450">
        <f t="shared" si="18"/>
        <v>19</v>
      </c>
      <c r="BL101" s="450">
        <f t="shared" si="18"/>
        <v>18</v>
      </c>
      <c r="BM101" s="450">
        <f t="shared" si="18"/>
        <v>0</v>
      </c>
      <c r="BN101" s="450">
        <f t="shared" si="18"/>
        <v>0</v>
      </c>
      <c r="BO101" s="450">
        <f t="shared" si="18"/>
        <v>0</v>
      </c>
      <c r="BP101" s="450">
        <f t="shared" si="18"/>
        <v>0</v>
      </c>
      <c r="BQ101" s="450">
        <f t="shared" si="18"/>
        <v>0</v>
      </c>
      <c r="BR101" s="450">
        <f t="shared" ref="BR101:CA101" si="19">BR99</f>
        <v>0</v>
      </c>
      <c r="BS101" s="450">
        <f t="shared" si="19"/>
        <v>0</v>
      </c>
      <c r="BT101" s="450">
        <f t="shared" si="19"/>
        <v>0</v>
      </c>
      <c r="BU101" s="450">
        <f t="shared" si="19"/>
        <v>0</v>
      </c>
      <c r="BV101" s="450">
        <f t="shared" si="19"/>
        <v>0</v>
      </c>
      <c r="BW101" s="450">
        <f t="shared" si="19"/>
        <v>0</v>
      </c>
      <c r="BX101" s="450">
        <f t="shared" si="19"/>
        <v>0</v>
      </c>
      <c r="BY101" s="450">
        <f t="shared" si="19"/>
        <v>5</v>
      </c>
      <c r="BZ101" s="450">
        <f t="shared" si="19"/>
        <v>5</v>
      </c>
      <c r="CA101" s="450">
        <f t="shared" si="19"/>
        <v>0</v>
      </c>
    </row>
    <row r="102" spans="1:79">
      <c r="A102" s="543" t="s">
        <v>65</v>
      </c>
      <c r="B102" s="543" t="s">
        <v>1874</v>
      </c>
      <c r="C102" s="543">
        <v>2025</v>
      </c>
      <c r="D102" s="543" t="s">
        <v>1937</v>
      </c>
      <c r="E102" s="544">
        <f>IF(OR(E99=0, E99=""), E100, IF(E100&gt;(E99*(1+Dash!$B$6)), E99*(1+Dash!$B$6), IF(E100&lt;(E99*(1-Dash!$B$7)), E99*(1-Dash!$B$7), E100)))</f>
        <v>227.04999999999998</v>
      </c>
      <c r="F102" s="544">
        <f>IF(OR(F99=0, F99=""), F100, IF(F100&gt;(F99*(1+Dash!$B$6)), F99*(1+Dash!$B$6), IF(F100&lt;(F99*(1-Dash!$B$7)), F99*(1-Dash!$B$7), F100)))</f>
        <v>126</v>
      </c>
      <c r="G102" s="544">
        <f>IF(OR(G99=0, G99=""), G100, IF(G100&gt;(G99*(1+Dash!$B$6)), G99*(1+Dash!$B$6), IF(G100&lt;(G99*(1-Dash!$B$7)), G99*(1-Dash!$B$7), G100)))</f>
        <v>103</v>
      </c>
      <c r="H102" s="544">
        <f>IF(OR(H99=0, H99=""), H100, IF(H100&gt;(H99*(1+Dash!$B$6)), H99*(1+Dash!$B$6), IF(H100&lt;(H99*(1-Dash!$B$7)), H99*(1-Dash!$B$7), H100)))</f>
        <v>40.700000000000003</v>
      </c>
      <c r="I102" s="544">
        <f>IF(OR(I99=0, I99=""), I100, IF(I100&gt;(I99*(1+Dash!$B$6)), I99*(1+Dash!$B$6), IF(I100&lt;(I99*(1-Dash!$B$7)), I99*(1-Dash!$B$7), I100)))</f>
        <v>13.200000000000001</v>
      </c>
      <c r="J102" s="544">
        <f>IF(OR(J99=0, J99=""), J100, IF(J100&gt;(J99*(1+Dash!$B$6)), J99*(1+Dash!$B$6), IF(J100&lt;(J99*(1-Dash!$B$7)), J99*(1-Dash!$B$7), J100)))</f>
        <v>0</v>
      </c>
      <c r="K102" s="544">
        <f>IF(OR(K99=0, K99=""), K100, IF(K100&gt;(K99*(1+Dash!$B$6)), K99*(1+Dash!$B$6), IF(K100&lt;(K99*(1-Dash!$B$7)), K99*(1-Dash!$B$7), K100)))</f>
        <v>0</v>
      </c>
      <c r="L102" s="544">
        <f>IF(OR(L99=0, L99=""), L100, IF(L100&gt;(L99*(1+Dash!$B$6)), L99*(1+Dash!$B$6), IF(L100&lt;(L99*(1-Dash!$B$7)), L99*(1-Dash!$B$7), L100)))</f>
        <v>0</v>
      </c>
      <c r="M102" s="544">
        <f>IF(OR(M99=0, M99=""), M100, IF(M100&gt;(M99*(1+Dash!$B$6)), M99*(1+Dash!$B$6), IF(M100&lt;(M99*(1-Dash!$B$7)), M99*(1-Dash!$B$7), M100)))</f>
        <v>0</v>
      </c>
      <c r="N102" s="544">
        <f>IF(OR(N99=0, N99=""), N100, IF(N100&gt;(N99*(1+Dash!$B$6)), N99*(1+Dash!$B$6), IF(N100&lt;(N99*(1-Dash!$B$7)), N99*(1-Dash!$B$7), N100)))</f>
        <v>66</v>
      </c>
      <c r="O102" s="544">
        <f>IF(OR(O99=0, O99=""), O100, IF(O100&gt;(O99*(1+Dash!$B$6)), O99*(1+Dash!$B$6), IF(O100&lt;(O99*(1-Dash!$B$7)), O99*(1-Dash!$B$7), O100)))</f>
        <v>0</v>
      </c>
      <c r="P102" s="544">
        <f>IF(OR(P99=0, P99=""), P100, IF(P100&gt;(P99*(1+Dash!$B$6)), P99*(1+Dash!$B$6), IF(P100&lt;(P99*(1-Dash!$B$7)), P99*(1-Dash!$B$7), P100)))</f>
        <v>66</v>
      </c>
      <c r="Q102" s="544">
        <f>IF(OR(Q99=0, Q99=""), Q100, IF(Q100&gt;(Q99*(1+Dash!$B$6)), Q99*(1+Dash!$B$6), IF(Q100&lt;(Q99*(1-Dash!$B$7)), Q99*(1-Dash!$B$7), Q100)))</f>
        <v>4</v>
      </c>
      <c r="R102" s="544">
        <f>IF(OR(R99=0, R99=""), R100, IF(R100&gt;(R99*(1+Dash!$B$6)), R99*(1+Dash!$B$6), IF(R100&lt;(R99*(1-Dash!$B$7)), R99*(1-Dash!$B$7), R100)))</f>
        <v>0</v>
      </c>
      <c r="S102" s="544">
        <f>IF(OR(S99=0, S99=""), S100, IF(S100&gt;(S99*(1+Dash!$B$6)), S99*(1+Dash!$B$6), IF(S100&lt;(S99*(1-Dash!$B$7)), S99*(1-Dash!$B$7), S100)))</f>
        <v>0</v>
      </c>
      <c r="T102" s="544">
        <f>IF(OR(T99=0, T99=""), T100, IF(T100&gt;(T99*(1+Dash!$B$6)), T99*(1+Dash!$B$6), IF(T100&lt;(T99*(1-Dash!$B$7)), T99*(1-Dash!$B$7), T100)))</f>
        <v>0</v>
      </c>
      <c r="U102" s="544">
        <f>IF(OR(U99=0, U99=""), U100, IF(U100&gt;(U99*(1+Dash!$B$6)), U99*(1+Dash!$B$6), IF(U100&lt;(U99*(1-Dash!$B$7)), U99*(1-Dash!$B$7), U100)))</f>
        <v>4</v>
      </c>
      <c r="V102" s="544">
        <f>IF(OR(V99=0, V99=""), V100, IF(V100&gt;(V99*(1+Dash!$B$6)), V99*(1+Dash!$B$6), IF(V100&lt;(V99*(1-Dash!$B$7)), V99*(1-Dash!$B$7), V100)))</f>
        <v>0</v>
      </c>
      <c r="W102" s="544">
        <f>IF(OR(W99=0, W99=""), W100, IF(W100&gt;(W99*(1+Dash!$B$6)), W99*(1+Dash!$B$6), IF(W100&lt;(W99*(1-Dash!$B$7)), W99*(1-Dash!$B$7), W100)))</f>
        <v>0</v>
      </c>
      <c r="X102" s="544">
        <f>IF(OR(X99=0, X99=""), X100, IF(X100&gt;(X99*(1+Dash!$B$6)), X99*(1+Dash!$B$6), IF(X100&lt;(X99*(1-Dash!$B$7)), X99*(1-Dash!$B$7), X100)))</f>
        <v>0</v>
      </c>
      <c r="Y102" s="544">
        <f>IF(OR(Y99=0, Y99=""), Y100, IF(Y100&gt;(Y99*(1+Dash!$B$6)), Y99*(1+Dash!$B$6), IF(Y100&lt;(Y99*(1-Dash!$B$7)), Y99*(1-Dash!$B$7), Y100)))</f>
        <v>0</v>
      </c>
      <c r="Z102" s="544">
        <f>IF(OR(Z99=0, Z99=""), Z100, IF(Z100&gt;(Z99*(1+Dash!$B$6)), Z99*(1+Dash!$B$6), IF(Z100&lt;(Z99*(1-Dash!$B$7)), Z99*(1-Dash!$B$7), Z100)))</f>
        <v>0</v>
      </c>
      <c r="AA102" s="544">
        <f>IF(OR(AA99=0, AA99=""), AA100, IF(AA100&gt;(AA99*(1+Dash!$B$6)), AA99*(1+Dash!$B$6), IF(AA100&lt;(AA99*(1-Dash!$B$7)), AA99*(1-Dash!$B$7), AA100)))</f>
        <v>0</v>
      </c>
      <c r="AB102" s="544">
        <f>IF(OR(AB99=0, AB99=""), AB100, IF(AB100&gt;(AB99*(1+Dash!$B$6)), AB99*(1+Dash!$B$6), IF(AB100&lt;(AB99*(1-Dash!$B$7)), AB99*(1-Dash!$B$7), AB100)))</f>
        <v>0</v>
      </c>
      <c r="AC102" s="544">
        <f>IF(OR(AC99=0, AC99=""), AC100, IF(AC100&gt;(AC99*(1+Dash!$B$6)), AC99*(1+Dash!$B$6), IF(AC100&lt;(AC99*(1-Dash!$B$7)), AC99*(1-Dash!$B$7), AC100)))</f>
        <v>171.95</v>
      </c>
      <c r="AD102" s="544">
        <f>IF(OR(AD99=0, AD99=""), AD100, IF(AD100&gt;(AD99*(1+Dash!$B$6)), AD99*(1+Dash!$B$6), IF(AD100&lt;(AD99*(1-Dash!$B$7)), AD99*(1-Dash!$B$7), AD100)))</f>
        <v>149</v>
      </c>
      <c r="AE102" s="544">
        <f>IF(OR(AE99=0, AE99=""), AE100, IF(AE100&gt;(AE99*(1+Dash!$B$6)), AE99*(1+Dash!$B$6), IF(AE100&lt;(AE99*(1-Dash!$B$7)), AE99*(1-Dash!$B$7), AE100)))</f>
        <v>90.25</v>
      </c>
      <c r="AF102" s="544">
        <f>IF(OR(AF99=0, AF99=""), AF100, IF(AF100&gt;(AF99*(1+Dash!$B$6)), AF99*(1+Dash!$B$6), IF(AF100&lt;(AF99*(1-Dash!$B$7)), AF99*(1-Dash!$B$7), AF100)))</f>
        <v>38.5</v>
      </c>
      <c r="AG102" s="544">
        <f>IF(OR(AG99=0, AG99=""), AG100, IF(AG100&gt;(AG99*(1+Dash!$B$6)), AG99*(1+Dash!$B$6), IF(AG100&lt;(AG99*(1-Dash!$B$7)), AG99*(1-Dash!$B$7), AG100)))</f>
        <v>38</v>
      </c>
      <c r="AH102" s="544">
        <f>IF(OR(AH99=0, AH99=""), AH100, IF(AH100&gt;(AH99*(1+Dash!$B$6)), AH99*(1+Dash!$B$6), IF(AH100&lt;(AH99*(1-Dash!$B$7)), AH99*(1-Dash!$B$7), AH100)))</f>
        <v>37.049999999999997</v>
      </c>
      <c r="AI102" s="544">
        <f>IF(OR(AI99=0, AI99=""), AI100, IF(AI100&gt;(AI99*(1+Dash!$B$6)), AI99*(1+Dash!$B$6), IF(AI100&lt;(AI99*(1-Dash!$B$7)), AI99*(1-Dash!$B$7), AI100)))</f>
        <v>25.65</v>
      </c>
      <c r="AJ102" s="544">
        <f>IF(OR(AJ99=0, AJ99=""), AJ100, IF(AJ100&gt;(AJ99*(1+Dash!$B$6)), AJ99*(1+Dash!$B$6), IF(AJ100&lt;(AJ99*(1-Dash!$B$7)), AJ99*(1-Dash!$B$7), AJ100)))</f>
        <v>1.1000000000000001</v>
      </c>
      <c r="AK102" s="544">
        <f>IF(OR(AK99=0, AK99=""), AK100, IF(AK100&gt;(AK99*(1+Dash!$B$6)), AK99*(1+Dash!$B$6), IF(AK100&lt;(AK99*(1-Dash!$B$7)), AK99*(1-Dash!$B$7), AK100)))</f>
        <v>133.94999999999999</v>
      </c>
      <c r="AL102" s="544">
        <f>IF(OR(AL99=0, AL99=""), AL100, IF(AL100&gt;(AL99*(1+Dash!$B$6)), AL99*(1+Dash!$B$6), IF(AL100&lt;(AL99*(1-Dash!$B$7)), AL99*(1-Dash!$B$7), AL100)))</f>
        <v>116</v>
      </c>
      <c r="AM102" s="544">
        <f>IF(OR(AM99=0, AM99=""), AM100, IF(AM100&gt;(AM99*(1+Dash!$B$6)), AM99*(1+Dash!$B$6), IF(AM100&lt;(AM99*(1-Dash!$B$7)), AM99*(1-Dash!$B$7), AM100)))</f>
        <v>66</v>
      </c>
      <c r="AN102" s="544">
        <f>IF(OR(AN99=0, AN99=""), AN100, IF(AN100&gt;(AN99*(1+Dash!$B$6)), AN99*(1+Dash!$B$6), IF(AN100&lt;(AN99*(1-Dash!$B$7)), AN99*(1-Dash!$B$7), AN100)))</f>
        <v>37</v>
      </c>
      <c r="AO102" s="544">
        <f>IF(OR(AO99=0, AO99=""), AO100, IF(AO100&gt;(AO99*(1+Dash!$B$6)), AO99*(1+Dash!$B$6), IF(AO100&lt;(AO99*(1-Dash!$B$7)), AO99*(1-Dash!$B$7), AO100)))</f>
        <v>0</v>
      </c>
      <c r="AP102" s="544">
        <f>IF(OR(AP99=0, AP99=""), AP100, IF(AP100&gt;(AP99*(1+Dash!$B$6)), AP99*(1+Dash!$B$6), IF(AP100&lt;(AP99*(1-Dash!$B$7)), AP99*(1-Dash!$B$7), AP100)))</f>
        <v>0</v>
      </c>
      <c r="AQ102" s="544">
        <f>IF(OR(AQ99=0, AQ99=""), AQ100, IF(AQ100&gt;(AQ99*(1+Dash!$B$6)), AQ99*(1+Dash!$B$6), IF(AQ100&lt;(AQ99*(1-Dash!$B$7)), AQ99*(1-Dash!$B$7), AQ100)))</f>
        <v>0</v>
      </c>
      <c r="AR102" s="544">
        <f>IF(OR(AR99=0, AR99=""), AR100, IF(AR100&gt;(AR99*(1+Dash!$B$6)), AR99*(1+Dash!$B$6), IF(AR100&lt;(AR99*(1-Dash!$B$7)), AR99*(1-Dash!$B$7), AR100)))</f>
        <v>0</v>
      </c>
      <c r="AS102" s="544">
        <f>IF(OR(AS99=0, AS99=""), AS100, IF(AS100&gt;(AS99*(1+Dash!$B$6)), AS99*(1+Dash!$B$6), IF(AS100&lt;(AS99*(1-Dash!$B$7)), AS99*(1-Dash!$B$7), AS100)))</f>
        <v>0</v>
      </c>
      <c r="AT102" s="544">
        <f>IF(OR(AT99=0, AT99=""), AT100, IF(AT100&gt;(AT99*(1+Dash!$B$6)), AT99*(1+Dash!$B$6), IF(AT100&lt;(AT99*(1-Dash!$B$7)), AT99*(1-Dash!$B$7), AT100)))</f>
        <v>0</v>
      </c>
      <c r="AU102" s="544">
        <f>IF(OR(AU99=0, AU99=""), AU100, IF(AU100&gt;(AU99*(1+Dash!$B$6)), AU99*(1+Dash!$B$6), IF(AU100&lt;(AU99*(1-Dash!$B$7)), AU99*(1-Dash!$B$7), AU100)))</f>
        <v>0</v>
      </c>
      <c r="AV102" s="544">
        <f>IF(OR(AV99=0, AV99=""), AV100, IF(AV100&gt;(AV99*(1+Dash!$B$6)), AV99*(1+Dash!$B$6), IF(AV100&lt;(AV99*(1-Dash!$B$7)), AV99*(1-Dash!$B$7), AV100)))</f>
        <v>0</v>
      </c>
      <c r="AW102" s="544">
        <f>IF(OR(AW99=0, AW99=""), AW100, IF(AW100&gt;(AW99*(1+Dash!$B$6)), AW99*(1+Dash!$B$6), IF(AW100&lt;(AW99*(1-Dash!$B$7)), AW99*(1-Dash!$B$7), AW100)))</f>
        <v>0</v>
      </c>
      <c r="AX102" s="544">
        <f>IF(OR(AX99=0, AX99=""), AX100, IF(AX100&gt;(AX99*(1+Dash!$B$6)), AX99*(1+Dash!$B$6), IF(AX100&lt;(AX99*(1-Dash!$B$7)), AX99*(1-Dash!$B$7), AX100)))</f>
        <v>0</v>
      </c>
      <c r="AY102" s="544">
        <f>IF(OR(AY99=0, AY99=""), AY100, IF(AY100&gt;(AY99*(1+Dash!$B$6)), AY99*(1+Dash!$B$6), IF(AY100&lt;(AY99*(1-Dash!$B$7)), AY99*(1-Dash!$B$7), AY100)))</f>
        <v>0</v>
      </c>
      <c r="AZ102" s="544">
        <f>IF(OR(AZ99=0, AZ99=""), AZ100, IF(AZ100&gt;(AZ99*(1+Dash!$B$6)), AZ99*(1+Dash!$B$6), IF(AZ100&lt;(AZ99*(1-Dash!$B$7)), AZ99*(1-Dash!$B$7), AZ100)))</f>
        <v>0</v>
      </c>
      <c r="BA102" s="544">
        <f>IF(OR(BA99=0, BA99=""), BA100, IF(BA100&gt;(BA99*(1+Dash!$B$6)), BA99*(1+Dash!$B$6), IF(BA100&lt;(BA99*(1-Dash!$B$7)), BA99*(1-Dash!$B$7), BA100)))</f>
        <v>144</v>
      </c>
      <c r="BB102" s="544">
        <f>IF(OR(BB99=0, BB99=""), BB100, IF(BB100&gt;(BB99*(1+Dash!$B$6)), BB99*(1+Dash!$B$6), IF(BB100&lt;(BB99*(1-Dash!$B$7)), BB99*(1-Dash!$B$7), BB100)))</f>
        <v>121</v>
      </c>
      <c r="BC102" s="544">
        <f>IF(OR(BC99=0, BC99=""), BC100, IF(BC100&gt;(BC99*(1+Dash!$B$6)), BC99*(1+Dash!$B$6), IF(BC100&lt;(BC99*(1-Dash!$B$7)), BC99*(1-Dash!$B$7), BC100)))</f>
        <v>83</v>
      </c>
      <c r="BD102" s="544">
        <f>IF(OR(BD99=0, BD99=""), BD100, IF(BD100&gt;(BD99*(1+Dash!$B$6)), BD99*(1+Dash!$B$6), IF(BD100&lt;(BD99*(1-Dash!$B$7)), BD99*(1-Dash!$B$7), BD100)))</f>
        <v>50</v>
      </c>
      <c r="BE102" s="544">
        <f>IF(OR(BE99=0, BE99=""), BE100, IF(BE100&gt;(BE99*(1+Dash!$B$6)), BE99*(1+Dash!$B$6), IF(BE100&lt;(BE99*(1-Dash!$B$7)), BE99*(1-Dash!$B$7), BE100)))</f>
        <v>112.1</v>
      </c>
      <c r="BF102" s="544">
        <f>IF(OR(BF99=0, BF99=""), BF100, IF(BF100&gt;(BF99*(1+Dash!$B$6)), BF99*(1+Dash!$B$6), IF(BF100&lt;(BF99*(1-Dash!$B$7)), BF99*(1-Dash!$B$7), BF100)))</f>
        <v>100.69999999999999</v>
      </c>
      <c r="BG102" s="544">
        <f>IF(OR(BG99=0, BG99=""), BG100, IF(BG100&gt;(BG99*(1+Dash!$B$6)), BG99*(1+Dash!$B$6), IF(BG100&lt;(BG99*(1-Dash!$B$7)), BG99*(1-Dash!$B$7), BG100)))</f>
        <v>61</v>
      </c>
      <c r="BH102" s="544">
        <f>IF(OR(BH99=0, BH99=""), BH100, IF(BH100&gt;(BH99*(1+Dash!$B$6)), BH99*(1+Dash!$B$6), IF(BH100&lt;(BH99*(1-Dash!$B$7)), BH99*(1-Dash!$B$7), BH100)))</f>
        <v>30</v>
      </c>
      <c r="BI102" s="544">
        <f>IF(OR(BI99=0, BI99=""), BI100, IF(BI100&gt;(BI99*(1+Dash!$B$6)), BI99*(1+Dash!$B$6), IF(BI100&lt;(BI99*(1-Dash!$B$7)), BI99*(1-Dash!$B$7), BI100)))</f>
        <v>27.500000000000004</v>
      </c>
      <c r="BJ102" s="544">
        <f>IF(OR(BJ99=0, BJ99=""), BJ100, IF(BJ100&gt;(BJ99*(1+Dash!$B$6)), BJ99*(1+Dash!$B$6), IF(BJ100&lt;(BJ99*(1-Dash!$B$7)), BJ99*(1-Dash!$B$7), BJ100)))</f>
        <v>16.5</v>
      </c>
      <c r="BK102" s="544">
        <f>IF(OR(BK99=0, BK99=""), BK100, IF(BK100&gt;(BK99*(1+Dash!$B$6)), BK99*(1+Dash!$B$6), IF(BK100&lt;(BK99*(1-Dash!$B$7)), BK99*(1-Dash!$B$7), BK100)))</f>
        <v>20.900000000000002</v>
      </c>
      <c r="BL102" s="544">
        <f>IF(OR(BL99=0, BL99=""), BL100, IF(BL100&gt;(BL99*(1+Dash!$B$6)), BL99*(1+Dash!$B$6), IF(BL100&lt;(BL99*(1-Dash!$B$7)), BL99*(1-Dash!$B$7), BL100)))</f>
        <v>19.8</v>
      </c>
      <c r="BM102" s="544">
        <f>IF(OR(BM99=0, BM99=""), BM100, IF(BM100&gt;(BM99*(1+Dash!$B$6)), BM99*(1+Dash!$B$6), IF(BM100&lt;(BM99*(1-Dash!$B$7)), BM99*(1-Dash!$B$7), BM100)))</f>
        <v>0</v>
      </c>
      <c r="BN102" s="544">
        <f>IF(OR(BN99=0, BN99=""), BN100, IF(BN100&gt;(BN99*(1+Dash!$B$6)), BN99*(1+Dash!$B$6), IF(BN100&lt;(BN99*(1-Dash!$B$7)), BN99*(1-Dash!$B$7), BN100)))</f>
        <v>0</v>
      </c>
      <c r="BO102" s="544">
        <f>IF(OR(BO99=0, BO99=""), BO100, IF(BO100&gt;(BO99*(1+Dash!$B$6)), BO99*(1+Dash!$B$6), IF(BO100&lt;(BO99*(1-Dash!$B$7)), BO99*(1-Dash!$B$7), BO100)))</f>
        <v>0</v>
      </c>
      <c r="BP102" s="544">
        <f>IF(OR(BP99=0, BP99=""), BP100, IF(BP100&gt;(BP99*(1+Dash!$B$6)), BP99*(1+Dash!$B$6), IF(BP100&lt;(BP99*(1-Dash!$B$7)), BP99*(1-Dash!$B$7), BP100)))</f>
        <v>0</v>
      </c>
      <c r="BQ102" s="544">
        <f>IF(OR(BQ99=0, BQ99=""), BQ100, IF(BQ100&gt;(BQ99*(1+Dash!$B$6)), BQ99*(1+Dash!$B$6), IF(BQ100&lt;(BQ99*(1-Dash!$B$7)), BQ99*(1-Dash!$B$7), BQ100)))</f>
        <v>0</v>
      </c>
      <c r="BR102" s="544">
        <f>IF(OR(BR99=0, BR99=""), BR100, IF(BR100&gt;(BR99*(1+Dash!$B$6)), BR99*(1+Dash!$B$6), IF(BR100&lt;(BR99*(1-Dash!$B$7)), BR99*(1-Dash!$B$7), BR100)))</f>
        <v>0</v>
      </c>
      <c r="BS102" s="544">
        <f>IF(OR(BS99=0, BS99=""), BS100, IF(BS100&gt;(BS99*(1+Dash!$B$6)), BS99*(1+Dash!$B$6), IF(BS100&lt;(BS99*(1-Dash!$B$7)), BS99*(1-Dash!$B$7), BS100)))</f>
        <v>0</v>
      </c>
      <c r="BT102" s="544">
        <f>IF(OR(BT99=0, BT99=""), BT100, IF(BT100&gt;(BT99*(1+Dash!$B$6)), BT99*(1+Dash!$B$6), IF(BT100&lt;(BT99*(1-Dash!$B$7)), BT99*(1-Dash!$B$7), BT100)))</f>
        <v>0</v>
      </c>
      <c r="BU102" s="544">
        <f>IF(OR(BU99=0, BU99=""), BU100, IF(BU100&gt;(BU99*(1+Dash!$B$6)), BU99*(1+Dash!$B$6), IF(BU100&lt;(BU99*(1-Dash!$B$7)), BU99*(1-Dash!$B$7), BU100)))</f>
        <v>0</v>
      </c>
      <c r="BV102" s="544">
        <f>IF(OR(BV99=0, BV99=""), BV100, IF(BV100&gt;(BV99*(1+Dash!$B$6)), BV99*(1+Dash!$B$6), IF(BV100&lt;(BV99*(1-Dash!$B$7)), BV99*(1-Dash!$B$7), BV100)))</f>
        <v>0</v>
      </c>
      <c r="BW102" s="544">
        <f>IF(OR(BW99=0, BW99=""), BW100, IF(BW100&gt;(BW99*(1+Dash!$B$6)), BW99*(1+Dash!$B$6), IF(BW100&lt;(BW99*(1-Dash!$B$7)), BW99*(1-Dash!$B$7), BW100)))</f>
        <v>0</v>
      </c>
      <c r="BX102" s="544">
        <f>IF(OR(BX99=0, BX99=""), BX100, IF(BX100&gt;(BX99*(1+Dash!$B$6)), BX99*(1+Dash!$B$6), IF(BX100&lt;(BX99*(1-Dash!$B$7)), BX99*(1-Dash!$B$7), BX100)))</f>
        <v>0</v>
      </c>
      <c r="BY102" s="544">
        <f>IF(OR(BY99=0, BY99=""), BY100, IF(BY100&gt;(BY99*(1+Dash!$B$6)), BY99*(1+Dash!$B$6), IF(BY100&lt;(BY99*(1-Dash!$B$7)), BY99*(1-Dash!$B$7), BY100)))</f>
        <v>5.5</v>
      </c>
      <c r="BZ102" s="544">
        <f>IF(OR(BZ99=0, BZ99=""), BZ100, IF(BZ100&gt;(BZ99*(1+Dash!$B$6)), BZ99*(1+Dash!$B$6), IF(BZ100&lt;(BZ99*(1-Dash!$B$7)), BZ99*(1-Dash!$B$7), BZ100)))</f>
        <v>5.5</v>
      </c>
      <c r="CA102" s="544">
        <f>IF(OR(CA99=0, CA99=""), CA100, IF(CA100&gt;(CA99*(1+Dash!$B$6)), CA99*(1+Dash!$B$6), IF(CA100&lt;(CA99*(1-Dash!$B$7)), CA99*(1-Dash!$B$7), CA100)))</f>
        <v>0</v>
      </c>
    </row>
    <row r="103" spans="1:79">
      <c r="A103" t="s">
        <v>67</v>
      </c>
      <c r="B103" t="s">
        <v>1911</v>
      </c>
      <c r="C103">
        <v>2018</v>
      </c>
      <c r="D103" t="s">
        <v>1934</v>
      </c>
      <c r="E103" s="450">
        <v>538</v>
      </c>
      <c r="F103" s="450">
        <v>384</v>
      </c>
      <c r="G103" s="450">
        <v>234</v>
      </c>
      <c r="H103" s="450">
        <v>117</v>
      </c>
      <c r="I103" s="450">
        <v>42</v>
      </c>
      <c r="J103" s="450">
        <v>0</v>
      </c>
      <c r="K103" s="450">
        <v>0</v>
      </c>
      <c r="L103" s="450">
        <v>0</v>
      </c>
      <c r="M103" s="450">
        <v>0</v>
      </c>
      <c r="N103" s="450">
        <v>0</v>
      </c>
      <c r="O103" s="450">
        <v>0</v>
      </c>
      <c r="P103" s="450">
        <v>0</v>
      </c>
      <c r="Q103" s="450">
        <v>0</v>
      </c>
      <c r="R103" s="450">
        <v>0</v>
      </c>
      <c r="S103" s="450">
        <v>0</v>
      </c>
      <c r="T103" s="450">
        <v>0</v>
      </c>
      <c r="U103" s="450">
        <v>0</v>
      </c>
      <c r="V103" s="450">
        <v>0</v>
      </c>
      <c r="W103" s="450">
        <v>0</v>
      </c>
      <c r="X103" s="450">
        <v>0</v>
      </c>
      <c r="Y103" s="450">
        <v>0</v>
      </c>
      <c r="Z103" s="450">
        <v>0</v>
      </c>
      <c r="AA103" s="450">
        <v>0</v>
      </c>
      <c r="AB103" s="450">
        <v>0</v>
      </c>
      <c r="AC103" s="450">
        <v>484</v>
      </c>
      <c r="AD103" s="450">
        <v>386</v>
      </c>
      <c r="AE103" s="450">
        <v>221</v>
      </c>
      <c r="AF103" s="450">
        <v>141</v>
      </c>
      <c r="AG103" s="450">
        <v>298</v>
      </c>
      <c r="AH103" s="450">
        <v>264</v>
      </c>
      <c r="AI103" s="450">
        <v>108</v>
      </c>
      <c r="AJ103" s="450">
        <v>59</v>
      </c>
      <c r="AK103" s="450">
        <v>186</v>
      </c>
      <c r="AL103" s="450">
        <v>122</v>
      </c>
      <c r="AM103" s="450">
        <v>113</v>
      </c>
      <c r="AN103" s="450">
        <v>82</v>
      </c>
      <c r="AO103" s="450">
        <v>0</v>
      </c>
      <c r="AP103" s="450">
        <v>0</v>
      </c>
      <c r="AQ103" s="450">
        <v>0</v>
      </c>
      <c r="AR103" s="450">
        <v>0</v>
      </c>
      <c r="AS103" s="450">
        <v>0</v>
      </c>
      <c r="AT103" s="450">
        <v>0</v>
      </c>
      <c r="AU103" s="450">
        <v>0</v>
      </c>
      <c r="AV103" s="450">
        <v>0</v>
      </c>
      <c r="AW103" s="450">
        <v>0</v>
      </c>
      <c r="AX103" s="450">
        <v>0</v>
      </c>
      <c r="AY103" s="450">
        <v>0</v>
      </c>
      <c r="AZ103" s="450">
        <v>0</v>
      </c>
      <c r="BA103" s="450">
        <v>403</v>
      </c>
      <c r="BB103" s="450">
        <v>206</v>
      </c>
      <c r="BC103" s="450">
        <v>217</v>
      </c>
      <c r="BD103" s="450">
        <v>142</v>
      </c>
      <c r="BE103" s="450">
        <v>277</v>
      </c>
      <c r="BF103" s="450">
        <v>172</v>
      </c>
      <c r="BG103" s="450">
        <v>149</v>
      </c>
      <c r="BH103" s="450">
        <v>69</v>
      </c>
      <c r="BI103" s="450">
        <v>126</v>
      </c>
      <c r="BJ103" s="450">
        <v>34</v>
      </c>
      <c r="BK103" s="450">
        <v>68</v>
      </c>
      <c r="BL103" s="450">
        <v>73</v>
      </c>
      <c r="BM103" s="450">
        <v>0</v>
      </c>
      <c r="BN103" s="450">
        <v>0</v>
      </c>
      <c r="BO103" s="450">
        <v>0</v>
      </c>
      <c r="BP103" s="450">
        <v>0</v>
      </c>
      <c r="BQ103" s="450">
        <v>0</v>
      </c>
      <c r="BR103" s="450">
        <v>0</v>
      </c>
      <c r="BS103" s="450">
        <v>0</v>
      </c>
      <c r="BT103" s="450">
        <v>0</v>
      </c>
      <c r="BU103" s="450">
        <v>0</v>
      </c>
      <c r="BV103" s="450">
        <v>0</v>
      </c>
      <c r="BW103" s="450">
        <v>0</v>
      </c>
      <c r="BX103" s="450">
        <v>0</v>
      </c>
      <c r="BY103" s="450">
        <v>9</v>
      </c>
      <c r="BZ103" s="450">
        <v>21</v>
      </c>
      <c r="CA103" s="450">
        <v>0</v>
      </c>
    </row>
    <row r="104" spans="1:79">
      <c r="A104" s="543" t="s">
        <v>67</v>
      </c>
      <c r="B104" s="543" t="s">
        <v>1911</v>
      </c>
      <c r="C104" s="543">
        <v>2019</v>
      </c>
      <c r="D104" s="543" t="s">
        <v>1934</v>
      </c>
      <c r="E104" s="544">
        <v>494</v>
      </c>
      <c r="F104" s="544">
        <v>370</v>
      </c>
      <c r="G104" s="544">
        <v>267</v>
      </c>
      <c r="H104" s="544">
        <v>134</v>
      </c>
      <c r="I104" s="544">
        <v>58</v>
      </c>
      <c r="J104" s="544">
        <v>0</v>
      </c>
      <c r="K104" s="544">
        <v>0</v>
      </c>
      <c r="L104" s="544">
        <v>0</v>
      </c>
      <c r="M104" s="544">
        <v>0</v>
      </c>
      <c r="N104" s="544">
        <v>0</v>
      </c>
      <c r="O104" s="544">
        <v>0</v>
      </c>
      <c r="P104" s="544">
        <v>0</v>
      </c>
      <c r="Q104" s="544">
        <v>0</v>
      </c>
      <c r="R104" s="544">
        <v>0</v>
      </c>
      <c r="S104" s="544">
        <v>0</v>
      </c>
      <c r="T104" s="544">
        <v>0</v>
      </c>
      <c r="U104" s="544">
        <v>0</v>
      </c>
      <c r="V104" s="544">
        <v>0</v>
      </c>
      <c r="W104" s="544">
        <v>0</v>
      </c>
      <c r="X104" s="544">
        <v>0</v>
      </c>
      <c r="Y104" s="544">
        <v>0</v>
      </c>
      <c r="Z104" s="544">
        <v>0</v>
      </c>
      <c r="AA104" s="544">
        <v>0</v>
      </c>
      <c r="AB104" s="544">
        <v>0</v>
      </c>
      <c r="AC104" s="544">
        <v>423</v>
      </c>
      <c r="AD104" s="544">
        <v>421</v>
      </c>
      <c r="AE104" s="544">
        <v>191</v>
      </c>
      <c r="AF104" s="544">
        <v>104</v>
      </c>
      <c r="AG104" s="544">
        <v>293</v>
      </c>
      <c r="AH104" s="544">
        <v>291</v>
      </c>
      <c r="AI104" s="544">
        <v>107</v>
      </c>
      <c r="AJ104" s="544">
        <v>38</v>
      </c>
      <c r="AK104" s="544">
        <v>130</v>
      </c>
      <c r="AL104" s="544">
        <v>130</v>
      </c>
      <c r="AM104" s="544">
        <v>84</v>
      </c>
      <c r="AN104" s="544">
        <v>66</v>
      </c>
      <c r="AO104" s="544">
        <v>0</v>
      </c>
      <c r="AP104" s="544">
        <v>0</v>
      </c>
      <c r="AQ104" s="544">
        <v>0</v>
      </c>
      <c r="AR104" s="544">
        <v>0</v>
      </c>
      <c r="AS104" s="544">
        <v>0</v>
      </c>
      <c r="AT104" s="544">
        <v>0</v>
      </c>
      <c r="AU104" s="544">
        <v>0</v>
      </c>
      <c r="AV104" s="544">
        <v>0</v>
      </c>
      <c r="AW104" s="544">
        <v>0</v>
      </c>
      <c r="AX104" s="544">
        <v>0</v>
      </c>
      <c r="AY104" s="544">
        <v>0</v>
      </c>
      <c r="AZ104" s="544">
        <v>0</v>
      </c>
      <c r="BA104" s="544">
        <v>399</v>
      </c>
      <c r="BB104" s="544">
        <v>386</v>
      </c>
      <c r="BC104" s="544">
        <v>206</v>
      </c>
      <c r="BD104" s="544">
        <v>133</v>
      </c>
      <c r="BE104" s="544">
        <v>261</v>
      </c>
      <c r="BF104" s="544">
        <v>250</v>
      </c>
      <c r="BG104" s="544">
        <v>128</v>
      </c>
      <c r="BH104" s="544">
        <v>42</v>
      </c>
      <c r="BI104" s="544">
        <v>138</v>
      </c>
      <c r="BJ104" s="544">
        <v>136</v>
      </c>
      <c r="BK104" s="544">
        <v>78</v>
      </c>
      <c r="BL104" s="544">
        <v>91</v>
      </c>
      <c r="BM104" s="544">
        <v>0</v>
      </c>
      <c r="BN104" s="544">
        <v>0</v>
      </c>
      <c r="BO104" s="544">
        <v>0</v>
      </c>
      <c r="BP104" s="544">
        <v>0</v>
      </c>
      <c r="BQ104" s="544">
        <v>0</v>
      </c>
      <c r="BR104" s="544">
        <v>0</v>
      </c>
      <c r="BS104" s="544">
        <v>0</v>
      </c>
      <c r="BT104" s="544">
        <v>0</v>
      </c>
      <c r="BU104" s="544">
        <v>0</v>
      </c>
      <c r="BV104" s="544">
        <v>0</v>
      </c>
      <c r="BW104" s="544">
        <v>0</v>
      </c>
      <c r="BX104" s="544">
        <v>0</v>
      </c>
      <c r="BY104" s="544">
        <v>1</v>
      </c>
      <c r="BZ104" s="544">
        <v>14</v>
      </c>
      <c r="CA104" s="544">
        <v>0</v>
      </c>
    </row>
    <row r="105" spans="1:79">
      <c r="A105" t="s">
        <v>67</v>
      </c>
      <c r="B105" t="s">
        <v>1911</v>
      </c>
      <c r="C105">
        <v>2020</v>
      </c>
      <c r="D105" t="s">
        <v>1934</v>
      </c>
      <c r="E105" s="450">
        <v>707</v>
      </c>
      <c r="F105" s="450">
        <v>354</v>
      </c>
      <c r="G105" s="450">
        <v>330</v>
      </c>
      <c r="H105" s="450">
        <v>92</v>
      </c>
      <c r="I105" s="450">
        <v>45</v>
      </c>
      <c r="J105" s="450">
        <v>0</v>
      </c>
      <c r="K105" s="450">
        <v>0</v>
      </c>
      <c r="L105" s="450">
        <v>0</v>
      </c>
      <c r="M105" s="450">
        <v>0</v>
      </c>
      <c r="N105" s="450">
        <v>0</v>
      </c>
      <c r="O105" s="450">
        <v>0</v>
      </c>
      <c r="P105" s="450">
        <v>0</v>
      </c>
      <c r="Q105" s="450">
        <v>0</v>
      </c>
      <c r="R105" s="450">
        <v>0</v>
      </c>
      <c r="S105" s="450">
        <v>0</v>
      </c>
      <c r="T105" s="450">
        <v>0</v>
      </c>
      <c r="U105" s="450">
        <v>0</v>
      </c>
      <c r="V105" s="450">
        <v>0</v>
      </c>
      <c r="W105" s="450">
        <v>0</v>
      </c>
      <c r="X105" s="450">
        <v>0</v>
      </c>
      <c r="Y105" s="450">
        <v>0</v>
      </c>
      <c r="Z105" s="450">
        <v>0</v>
      </c>
      <c r="AA105" s="450">
        <v>0</v>
      </c>
      <c r="AB105" s="450">
        <v>0</v>
      </c>
      <c r="AC105" s="450">
        <v>543</v>
      </c>
      <c r="AD105" s="450">
        <v>539</v>
      </c>
      <c r="AE105" s="450">
        <v>215</v>
      </c>
      <c r="AF105" s="450">
        <v>135</v>
      </c>
      <c r="AG105" s="450">
        <v>346</v>
      </c>
      <c r="AH105" s="450">
        <v>344</v>
      </c>
      <c r="AI105" s="450">
        <v>68</v>
      </c>
      <c r="AJ105" s="450">
        <v>27</v>
      </c>
      <c r="AK105" s="450">
        <v>197</v>
      </c>
      <c r="AL105" s="450">
        <v>195</v>
      </c>
      <c r="AM105" s="450">
        <v>147</v>
      </c>
      <c r="AN105" s="450">
        <v>108</v>
      </c>
      <c r="AO105" s="450">
        <v>0</v>
      </c>
      <c r="AP105" s="450">
        <v>0</v>
      </c>
      <c r="AQ105" s="450">
        <v>0</v>
      </c>
      <c r="AR105" s="450">
        <v>0</v>
      </c>
      <c r="AS105" s="450">
        <v>0</v>
      </c>
      <c r="AT105" s="450">
        <v>0</v>
      </c>
      <c r="AU105" s="450">
        <v>0</v>
      </c>
      <c r="AV105" s="450">
        <v>0</v>
      </c>
      <c r="AW105" s="450">
        <v>0</v>
      </c>
      <c r="AX105" s="450">
        <v>0</v>
      </c>
      <c r="AY105" s="450">
        <v>0</v>
      </c>
      <c r="AZ105" s="450">
        <v>0</v>
      </c>
      <c r="BA105" s="450">
        <v>433</v>
      </c>
      <c r="BB105" s="450">
        <v>423</v>
      </c>
      <c r="BC105" s="450">
        <v>218</v>
      </c>
      <c r="BD105" s="450">
        <v>160</v>
      </c>
      <c r="BE105" s="450">
        <v>277</v>
      </c>
      <c r="BF105" s="450">
        <v>270</v>
      </c>
      <c r="BG105" s="450">
        <v>142</v>
      </c>
      <c r="BH105" s="450">
        <v>65</v>
      </c>
      <c r="BI105" s="450">
        <v>156</v>
      </c>
      <c r="BJ105" s="450">
        <v>153</v>
      </c>
      <c r="BK105" s="450">
        <v>76</v>
      </c>
      <c r="BL105" s="450">
        <v>95</v>
      </c>
      <c r="BM105" s="450">
        <v>0</v>
      </c>
      <c r="BN105" s="450">
        <v>0</v>
      </c>
      <c r="BO105" s="450">
        <v>0</v>
      </c>
      <c r="BP105" s="450">
        <v>0</v>
      </c>
      <c r="BQ105" s="450">
        <v>0</v>
      </c>
      <c r="BR105" s="450">
        <v>0</v>
      </c>
      <c r="BS105" s="450">
        <v>0</v>
      </c>
      <c r="BT105" s="450">
        <v>0</v>
      </c>
      <c r="BU105" s="450">
        <v>0</v>
      </c>
      <c r="BV105" s="450">
        <v>0</v>
      </c>
      <c r="BW105" s="450">
        <v>0</v>
      </c>
      <c r="BX105" s="450">
        <v>0</v>
      </c>
      <c r="BY105" s="450">
        <v>17</v>
      </c>
      <c r="BZ105" s="450">
        <v>26</v>
      </c>
      <c r="CA105" s="450">
        <v>0</v>
      </c>
    </row>
    <row r="106" spans="1:79">
      <c r="A106" s="543" t="s">
        <v>67</v>
      </c>
      <c r="B106" s="543" t="s">
        <v>1911</v>
      </c>
      <c r="C106" s="543">
        <v>2021</v>
      </c>
      <c r="D106" s="543" t="s">
        <v>1934</v>
      </c>
      <c r="E106" s="544">
        <v>437</v>
      </c>
      <c r="F106" s="544">
        <v>378</v>
      </c>
      <c r="G106" s="544">
        <v>357</v>
      </c>
      <c r="H106" s="544">
        <v>140</v>
      </c>
      <c r="I106" s="544">
        <v>66</v>
      </c>
      <c r="J106" s="544">
        <v>0</v>
      </c>
      <c r="K106" s="544">
        <v>0</v>
      </c>
      <c r="L106" s="544">
        <v>0</v>
      </c>
      <c r="M106" s="544">
        <v>0</v>
      </c>
      <c r="N106" s="544">
        <v>0</v>
      </c>
      <c r="O106" s="544">
        <v>0</v>
      </c>
      <c r="P106" s="544">
        <v>0</v>
      </c>
      <c r="Q106" s="544">
        <v>0</v>
      </c>
      <c r="R106" s="544">
        <v>0</v>
      </c>
      <c r="S106" s="544">
        <v>0</v>
      </c>
      <c r="T106" s="544">
        <v>0</v>
      </c>
      <c r="U106" s="544">
        <v>0</v>
      </c>
      <c r="V106" s="544">
        <v>0</v>
      </c>
      <c r="W106" s="544">
        <v>0</v>
      </c>
      <c r="X106" s="544">
        <v>0</v>
      </c>
      <c r="Y106" s="544">
        <v>0</v>
      </c>
      <c r="Z106" s="544">
        <v>0</v>
      </c>
      <c r="AA106" s="544">
        <v>0</v>
      </c>
      <c r="AB106" s="544">
        <v>0</v>
      </c>
      <c r="AC106" s="544">
        <v>189</v>
      </c>
      <c r="AD106" s="544">
        <v>186</v>
      </c>
      <c r="AE106" s="544">
        <v>66</v>
      </c>
      <c r="AF106" s="544">
        <v>41</v>
      </c>
      <c r="AG106" s="544">
        <v>117</v>
      </c>
      <c r="AH106" s="544">
        <v>117</v>
      </c>
      <c r="AI106" s="544">
        <v>25</v>
      </c>
      <c r="AJ106" s="544">
        <v>16</v>
      </c>
      <c r="AK106" s="544">
        <v>72</v>
      </c>
      <c r="AL106" s="544">
        <v>69</v>
      </c>
      <c r="AM106" s="544">
        <v>41</v>
      </c>
      <c r="AN106" s="544">
        <v>25</v>
      </c>
      <c r="AO106" s="544">
        <v>1</v>
      </c>
      <c r="AP106" s="544">
        <v>0</v>
      </c>
      <c r="AQ106" s="544">
        <v>1</v>
      </c>
      <c r="AR106" s="544">
        <v>0</v>
      </c>
      <c r="AS106" s="544">
        <v>0</v>
      </c>
      <c r="AT106" s="544">
        <v>0</v>
      </c>
      <c r="AU106" s="544">
        <v>0</v>
      </c>
      <c r="AV106" s="544">
        <v>0</v>
      </c>
      <c r="AW106" s="544">
        <v>1</v>
      </c>
      <c r="AX106" s="544">
        <v>0</v>
      </c>
      <c r="AY106" s="544">
        <v>1</v>
      </c>
      <c r="AZ106" s="544">
        <v>0</v>
      </c>
      <c r="BA106" s="544">
        <v>391</v>
      </c>
      <c r="BB106" s="544">
        <v>368</v>
      </c>
      <c r="BC106" s="544">
        <v>227</v>
      </c>
      <c r="BD106" s="544">
        <v>151</v>
      </c>
      <c r="BE106" s="544">
        <v>252</v>
      </c>
      <c r="BF106" s="544">
        <v>237</v>
      </c>
      <c r="BG106" s="544">
        <v>146</v>
      </c>
      <c r="BH106" s="544">
        <v>70</v>
      </c>
      <c r="BI106" s="544">
        <v>139</v>
      </c>
      <c r="BJ106" s="544">
        <v>131</v>
      </c>
      <c r="BK106" s="544">
        <v>81</v>
      </c>
      <c r="BL106" s="544">
        <v>81</v>
      </c>
      <c r="BM106" s="544">
        <v>0</v>
      </c>
      <c r="BN106" s="544">
        <v>0</v>
      </c>
      <c r="BO106" s="544">
        <v>0</v>
      </c>
      <c r="BP106" s="544">
        <v>0</v>
      </c>
      <c r="BQ106" s="544">
        <v>0</v>
      </c>
      <c r="BR106" s="544">
        <v>0</v>
      </c>
      <c r="BS106" s="544">
        <v>0</v>
      </c>
      <c r="BT106" s="544">
        <v>0</v>
      </c>
      <c r="BU106" s="544">
        <v>0</v>
      </c>
      <c r="BV106" s="544">
        <v>0</v>
      </c>
      <c r="BW106" s="544">
        <v>0</v>
      </c>
      <c r="BX106" s="544">
        <v>0</v>
      </c>
      <c r="BY106" s="544">
        <v>9</v>
      </c>
      <c r="BZ106" s="544">
        <v>16</v>
      </c>
      <c r="CA106" s="544">
        <v>0</v>
      </c>
    </row>
    <row r="107" spans="1:79">
      <c r="A107" t="s">
        <v>67</v>
      </c>
      <c r="B107" t="s">
        <v>1911</v>
      </c>
      <c r="C107">
        <v>2022</v>
      </c>
      <c r="D107" t="s">
        <v>1934</v>
      </c>
      <c r="E107" s="450">
        <v>432</v>
      </c>
      <c r="F107" s="450">
        <v>332</v>
      </c>
      <c r="G107" s="450">
        <v>311</v>
      </c>
      <c r="H107" s="450">
        <v>102</v>
      </c>
      <c r="I107" s="450">
        <v>46</v>
      </c>
      <c r="J107" s="450">
        <v>0</v>
      </c>
      <c r="K107" s="450">
        <v>0</v>
      </c>
      <c r="L107" s="450">
        <v>0</v>
      </c>
      <c r="M107" s="450">
        <v>0</v>
      </c>
      <c r="N107" s="450">
        <v>19</v>
      </c>
      <c r="O107" s="450">
        <v>0</v>
      </c>
      <c r="P107" s="450">
        <v>19</v>
      </c>
      <c r="Q107" s="450">
        <v>119</v>
      </c>
      <c r="R107" s="450">
        <v>0</v>
      </c>
      <c r="S107" s="450">
        <v>0</v>
      </c>
      <c r="T107" s="450">
        <v>0</v>
      </c>
      <c r="U107" s="450">
        <v>76</v>
      </c>
      <c r="V107" s="450">
        <v>0</v>
      </c>
      <c r="W107" s="450">
        <v>0</v>
      </c>
      <c r="X107" s="450">
        <v>0</v>
      </c>
      <c r="Y107" s="450">
        <v>43</v>
      </c>
      <c r="Z107" s="450">
        <v>0</v>
      </c>
      <c r="AA107" s="450">
        <v>0</v>
      </c>
      <c r="AB107" s="450">
        <v>0</v>
      </c>
      <c r="AC107" s="450">
        <v>131</v>
      </c>
      <c r="AD107" s="450">
        <v>112</v>
      </c>
      <c r="AE107" s="450">
        <v>63</v>
      </c>
      <c r="AF107" s="450">
        <v>43</v>
      </c>
      <c r="AG107" s="450">
        <v>54</v>
      </c>
      <c r="AH107" s="450">
        <v>52</v>
      </c>
      <c r="AI107" s="450">
        <v>13</v>
      </c>
      <c r="AJ107" s="450">
        <v>3</v>
      </c>
      <c r="AK107" s="450">
        <v>77</v>
      </c>
      <c r="AL107" s="450">
        <v>60</v>
      </c>
      <c r="AM107" s="450">
        <v>50</v>
      </c>
      <c r="AN107" s="450">
        <v>40</v>
      </c>
      <c r="AO107" s="450">
        <v>0</v>
      </c>
      <c r="AP107" s="450">
        <v>0</v>
      </c>
      <c r="AQ107" s="450">
        <v>0</v>
      </c>
      <c r="AR107" s="450">
        <v>0</v>
      </c>
      <c r="AS107" s="450">
        <v>0</v>
      </c>
      <c r="AT107" s="450">
        <v>0</v>
      </c>
      <c r="AU107" s="450">
        <v>0</v>
      </c>
      <c r="AV107" s="450">
        <v>0</v>
      </c>
      <c r="AW107" s="450">
        <v>0</v>
      </c>
      <c r="AX107" s="450">
        <v>0</v>
      </c>
      <c r="AY107" s="450">
        <v>0</v>
      </c>
      <c r="AZ107" s="450">
        <v>0</v>
      </c>
      <c r="BA107" s="450">
        <v>487</v>
      </c>
      <c r="BB107" s="450">
        <v>353</v>
      </c>
      <c r="BC107" s="450">
        <v>296</v>
      </c>
      <c r="BD107" s="450">
        <v>174</v>
      </c>
      <c r="BE107" s="450">
        <v>307</v>
      </c>
      <c r="BF107" s="450">
        <v>250</v>
      </c>
      <c r="BG107" s="450">
        <v>169</v>
      </c>
      <c r="BH107" s="450">
        <v>53</v>
      </c>
      <c r="BI107" s="450">
        <v>180</v>
      </c>
      <c r="BJ107" s="450">
        <v>103</v>
      </c>
      <c r="BK107" s="450">
        <v>127</v>
      </c>
      <c r="BL107" s="450">
        <v>121</v>
      </c>
      <c r="BM107" s="450">
        <v>0</v>
      </c>
      <c r="BN107" s="450">
        <v>0</v>
      </c>
      <c r="BO107" s="450">
        <v>0</v>
      </c>
      <c r="BP107" s="450">
        <v>0</v>
      </c>
      <c r="BQ107" s="450">
        <v>0</v>
      </c>
      <c r="BR107" s="450">
        <v>0</v>
      </c>
      <c r="BS107" s="450">
        <v>0</v>
      </c>
      <c r="BT107" s="450">
        <v>0</v>
      </c>
      <c r="BU107" s="450">
        <v>0</v>
      </c>
      <c r="BV107" s="450">
        <v>0</v>
      </c>
      <c r="BW107" s="450">
        <v>0</v>
      </c>
      <c r="BX107" s="450">
        <v>0</v>
      </c>
      <c r="BY107" s="450">
        <v>3</v>
      </c>
      <c r="BZ107" s="450">
        <v>36</v>
      </c>
      <c r="CA107" s="450">
        <v>0</v>
      </c>
    </row>
    <row r="108" spans="1:79">
      <c r="A108" s="543" t="s">
        <v>67</v>
      </c>
      <c r="B108" s="543" t="s">
        <v>1911</v>
      </c>
      <c r="C108" s="543">
        <v>2023</v>
      </c>
      <c r="D108" s="543" t="s">
        <v>1934</v>
      </c>
      <c r="E108" s="544">
        <v>508</v>
      </c>
      <c r="F108" s="544">
        <v>328</v>
      </c>
      <c r="G108" s="544">
        <v>278</v>
      </c>
      <c r="H108" s="544">
        <v>113</v>
      </c>
      <c r="I108" s="544">
        <v>58</v>
      </c>
      <c r="J108" s="544">
        <v>0</v>
      </c>
      <c r="K108" s="544">
        <v>0</v>
      </c>
      <c r="L108" s="544">
        <v>0</v>
      </c>
      <c r="M108" s="544">
        <v>0</v>
      </c>
      <c r="N108" s="544">
        <v>284</v>
      </c>
      <c r="O108" s="544">
        <v>64</v>
      </c>
      <c r="P108" s="544">
        <v>220</v>
      </c>
      <c r="Q108" s="544">
        <v>0</v>
      </c>
      <c r="R108" s="544">
        <v>0</v>
      </c>
      <c r="S108" s="544">
        <v>0</v>
      </c>
      <c r="T108" s="544">
        <v>0</v>
      </c>
      <c r="U108" s="544">
        <v>0</v>
      </c>
      <c r="V108" s="544">
        <v>0</v>
      </c>
      <c r="W108" s="544">
        <v>0</v>
      </c>
      <c r="X108" s="544">
        <v>0</v>
      </c>
      <c r="Y108" s="544">
        <v>0</v>
      </c>
      <c r="Z108" s="544">
        <v>0</v>
      </c>
      <c r="AA108" s="544">
        <v>0</v>
      </c>
      <c r="AB108" s="544">
        <v>0</v>
      </c>
      <c r="AC108" s="544">
        <v>309</v>
      </c>
      <c r="AD108" s="544">
        <v>254</v>
      </c>
      <c r="AE108" s="544">
        <v>144</v>
      </c>
      <c r="AF108" s="544">
        <v>64</v>
      </c>
      <c r="AG108" s="544">
        <v>68</v>
      </c>
      <c r="AH108" s="544">
        <v>68</v>
      </c>
      <c r="AI108" s="544">
        <v>8</v>
      </c>
      <c r="AJ108" s="544">
        <v>5</v>
      </c>
      <c r="AK108" s="544">
        <v>241</v>
      </c>
      <c r="AL108" s="544">
        <v>186</v>
      </c>
      <c r="AM108" s="544">
        <v>136</v>
      </c>
      <c r="AN108" s="544">
        <v>59</v>
      </c>
      <c r="AO108" s="544">
        <v>0</v>
      </c>
      <c r="AP108" s="544">
        <v>0</v>
      </c>
      <c r="AQ108" s="544">
        <v>0</v>
      </c>
      <c r="AR108" s="544">
        <v>0</v>
      </c>
      <c r="AS108" s="544">
        <v>0</v>
      </c>
      <c r="AT108" s="544">
        <v>0</v>
      </c>
      <c r="AU108" s="544">
        <v>0</v>
      </c>
      <c r="AV108" s="544">
        <v>0</v>
      </c>
      <c r="AW108" s="544">
        <v>0</v>
      </c>
      <c r="AX108" s="544">
        <v>0</v>
      </c>
      <c r="AY108" s="544">
        <v>0</v>
      </c>
      <c r="AZ108" s="544">
        <v>0</v>
      </c>
      <c r="BA108" s="544">
        <v>425</v>
      </c>
      <c r="BB108" s="544">
        <v>287</v>
      </c>
      <c r="BC108" s="544">
        <v>215</v>
      </c>
      <c r="BD108" s="544">
        <v>156</v>
      </c>
      <c r="BE108" s="544">
        <v>277</v>
      </c>
      <c r="BF108" s="544">
        <v>224</v>
      </c>
      <c r="BG108" s="544">
        <v>126</v>
      </c>
      <c r="BH108" s="544">
        <v>57</v>
      </c>
      <c r="BI108" s="544">
        <v>148</v>
      </c>
      <c r="BJ108" s="544">
        <v>63</v>
      </c>
      <c r="BK108" s="544">
        <v>89</v>
      </c>
      <c r="BL108" s="544">
        <v>99</v>
      </c>
      <c r="BM108" s="544">
        <v>0</v>
      </c>
      <c r="BN108" s="544">
        <v>0</v>
      </c>
      <c r="BO108" s="544">
        <v>0</v>
      </c>
      <c r="BP108" s="544">
        <v>0</v>
      </c>
      <c r="BQ108" s="544">
        <v>0</v>
      </c>
      <c r="BR108" s="544">
        <v>0</v>
      </c>
      <c r="BS108" s="544">
        <v>0</v>
      </c>
      <c r="BT108" s="544">
        <v>0</v>
      </c>
      <c r="BU108" s="544">
        <v>0</v>
      </c>
      <c r="BV108" s="544">
        <v>0</v>
      </c>
      <c r="BW108" s="544">
        <v>0</v>
      </c>
      <c r="BX108" s="544">
        <v>0</v>
      </c>
      <c r="BY108" s="544">
        <v>5</v>
      </c>
      <c r="BZ108" s="544">
        <v>10</v>
      </c>
      <c r="CA108" s="544">
        <v>0</v>
      </c>
    </row>
    <row r="109" spans="1:79">
      <c r="A109" t="s">
        <v>67</v>
      </c>
      <c r="B109" t="s">
        <v>1911</v>
      </c>
      <c r="C109">
        <v>2024</v>
      </c>
      <c r="D109" t="s">
        <v>1934</v>
      </c>
      <c r="E109" s="450">
        <v>588</v>
      </c>
      <c r="F109" s="450">
        <v>271</v>
      </c>
      <c r="G109" s="450">
        <v>231</v>
      </c>
      <c r="H109" s="450">
        <v>90</v>
      </c>
      <c r="I109" s="450">
        <v>41</v>
      </c>
      <c r="J109" s="450">
        <v>0</v>
      </c>
      <c r="K109" s="450">
        <v>0</v>
      </c>
      <c r="L109" s="450">
        <v>0</v>
      </c>
      <c r="M109" s="450">
        <v>0</v>
      </c>
      <c r="N109" s="450">
        <v>186</v>
      </c>
      <c r="O109" s="450">
        <v>0</v>
      </c>
      <c r="P109" s="450">
        <v>186</v>
      </c>
      <c r="Q109" s="450">
        <v>427</v>
      </c>
      <c r="R109" s="450">
        <v>274</v>
      </c>
      <c r="S109" s="450">
        <v>149</v>
      </c>
      <c r="T109" s="450">
        <v>151</v>
      </c>
      <c r="U109" s="450">
        <v>143</v>
      </c>
      <c r="V109" s="450">
        <v>138</v>
      </c>
      <c r="W109" s="450">
        <v>34</v>
      </c>
      <c r="X109" s="450">
        <v>14</v>
      </c>
      <c r="Y109" s="450">
        <v>284</v>
      </c>
      <c r="Z109" s="450">
        <v>136</v>
      </c>
      <c r="AA109" s="450">
        <v>115</v>
      </c>
      <c r="AB109" s="450">
        <v>137</v>
      </c>
      <c r="AC109" s="450">
        <v>287</v>
      </c>
      <c r="AD109" s="450">
        <v>238</v>
      </c>
      <c r="AE109" s="450">
        <v>130</v>
      </c>
      <c r="AF109" s="450">
        <v>49</v>
      </c>
      <c r="AG109" s="450">
        <v>167</v>
      </c>
      <c r="AH109" s="450">
        <v>143</v>
      </c>
      <c r="AI109" s="450">
        <v>53</v>
      </c>
      <c r="AJ109" s="450">
        <v>9</v>
      </c>
      <c r="AK109" s="450">
        <v>120</v>
      </c>
      <c r="AL109" s="450">
        <v>95</v>
      </c>
      <c r="AM109" s="450">
        <v>77</v>
      </c>
      <c r="AN109" s="450">
        <v>40</v>
      </c>
      <c r="AO109" s="450">
        <v>0</v>
      </c>
      <c r="AP109" s="450">
        <v>0</v>
      </c>
      <c r="AQ109" s="450">
        <v>0</v>
      </c>
      <c r="AR109" s="450">
        <v>0</v>
      </c>
      <c r="AS109" s="450">
        <v>0</v>
      </c>
      <c r="AT109" s="450">
        <v>0</v>
      </c>
      <c r="AU109" s="450">
        <v>0</v>
      </c>
      <c r="AV109" s="450">
        <v>0</v>
      </c>
      <c r="AW109" s="450">
        <v>0</v>
      </c>
      <c r="AX109" s="450">
        <v>0</v>
      </c>
      <c r="AY109" s="450">
        <v>0</v>
      </c>
      <c r="AZ109" s="450">
        <v>0</v>
      </c>
      <c r="BA109" s="450">
        <v>381</v>
      </c>
      <c r="BB109" s="450">
        <v>273</v>
      </c>
      <c r="BC109" s="450">
        <v>165</v>
      </c>
      <c r="BD109" s="450">
        <v>96</v>
      </c>
      <c r="BE109" s="450">
        <v>282</v>
      </c>
      <c r="BF109" s="450">
        <v>224</v>
      </c>
      <c r="BG109" s="450">
        <v>101</v>
      </c>
      <c r="BH109" s="450">
        <v>42</v>
      </c>
      <c r="BI109" s="450">
        <v>99</v>
      </c>
      <c r="BJ109" s="450">
        <v>49</v>
      </c>
      <c r="BK109" s="450">
        <v>64</v>
      </c>
      <c r="BL109" s="450">
        <v>54</v>
      </c>
      <c r="BM109" s="450">
        <v>0</v>
      </c>
      <c r="BN109" s="450">
        <v>0</v>
      </c>
      <c r="BO109" s="450">
        <v>0</v>
      </c>
      <c r="BP109" s="450">
        <v>0</v>
      </c>
      <c r="BQ109" s="450">
        <v>0</v>
      </c>
      <c r="BR109" s="450">
        <v>0</v>
      </c>
      <c r="BS109" s="450">
        <v>0</v>
      </c>
      <c r="BT109" s="450">
        <v>0</v>
      </c>
      <c r="BU109" s="450">
        <v>0</v>
      </c>
      <c r="BV109" s="450">
        <v>0</v>
      </c>
      <c r="BW109" s="450">
        <v>0</v>
      </c>
      <c r="BX109" s="450">
        <v>0</v>
      </c>
      <c r="BY109" s="450">
        <v>1</v>
      </c>
      <c r="BZ109" s="450">
        <v>6</v>
      </c>
      <c r="CA109" s="450">
        <v>0</v>
      </c>
    </row>
    <row r="110" spans="1:79">
      <c r="A110" s="543" t="s">
        <v>67</v>
      </c>
      <c r="B110" s="543" t="s">
        <v>1911</v>
      </c>
      <c r="C110" s="543">
        <v>2025</v>
      </c>
      <c r="D110" s="543" t="s">
        <v>1935</v>
      </c>
      <c r="E110" s="544">
        <v>532</v>
      </c>
      <c r="F110" s="544">
        <v>277</v>
      </c>
      <c r="G110" s="544">
        <v>231</v>
      </c>
      <c r="H110" s="544">
        <v>90</v>
      </c>
      <c r="I110" s="544">
        <v>41</v>
      </c>
      <c r="J110" s="544">
        <v>0</v>
      </c>
      <c r="K110" s="544">
        <v>0</v>
      </c>
      <c r="L110" s="544">
        <v>0</v>
      </c>
      <c r="M110" s="544">
        <v>0</v>
      </c>
      <c r="N110" s="544">
        <v>98</v>
      </c>
      <c r="O110" s="544">
        <v>7</v>
      </c>
      <c r="P110" s="544">
        <v>91</v>
      </c>
      <c r="Q110" s="544">
        <v>109</v>
      </c>
      <c r="R110" s="544">
        <v>70</v>
      </c>
      <c r="S110" s="544">
        <v>38</v>
      </c>
      <c r="T110" s="544">
        <v>39</v>
      </c>
      <c r="U110" s="544">
        <v>53</v>
      </c>
      <c r="V110" s="544">
        <v>35</v>
      </c>
      <c r="W110" s="544">
        <v>9</v>
      </c>
      <c r="X110" s="544">
        <v>4</v>
      </c>
      <c r="Y110" s="544">
        <v>56</v>
      </c>
      <c r="Z110" s="544">
        <v>35</v>
      </c>
      <c r="AA110" s="544">
        <v>29</v>
      </c>
      <c r="AB110" s="544">
        <v>35</v>
      </c>
      <c r="AC110" s="544">
        <v>353</v>
      </c>
      <c r="AD110" s="544">
        <v>316</v>
      </c>
      <c r="AE110" s="544">
        <v>154</v>
      </c>
      <c r="AF110" s="544">
        <v>86</v>
      </c>
      <c r="AG110" s="544">
        <v>191</v>
      </c>
      <c r="AH110" s="544">
        <v>179</v>
      </c>
      <c r="AI110" s="544">
        <v>53</v>
      </c>
      <c r="AJ110" s="544">
        <v>21</v>
      </c>
      <c r="AK110" s="544">
        <v>162</v>
      </c>
      <c r="AL110" s="544">
        <v>137</v>
      </c>
      <c r="AM110" s="544">
        <v>101</v>
      </c>
      <c r="AN110" s="544">
        <v>65</v>
      </c>
      <c r="AO110" s="544">
        <v>0</v>
      </c>
      <c r="AP110" s="544">
        <v>0</v>
      </c>
      <c r="AQ110" s="544">
        <v>0</v>
      </c>
      <c r="AR110" s="544">
        <v>0</v>
      </c>
      <c r="AS110" s="544">
        <v>0</v>
      </c>
      <c r="AT110" s="544">
        <v>0</v>
      </c>
      <c r="AU110" s="544">
        <v>0</v>
      </c>
      <c r="AV110" s="544">
        <v>0</v>
      </c>
      <c r="AW110" s="544">
        <v>0</v>
      </c>
      <c r="AX110" s="544">
        <v>0</v>
      </c>
      <c r="AY110" s="544">
        <v>0</v>
      </c>
      <c r="AZ110" s="544">
        <v>0</v>
      </c>
      <c r="BA110" s="544">
        <v>417</v>
      </c>
      <c r="BB110" s="544">
        <v>328</v>
      </c>
      <c r="BC110" s="544">
        <v>220</v>
      </c>
      <c r="BD110" s="544">
        <v>144</v>
      </c>
      <c r="BE110" s="544">
        <v>277</v>
      </c>
      <c r="BF110" s="544">
        <v>238</v>
      </c>
      <c r="BG110" s="544">
        <v>137</v>
      </c>
      <c r="BH110" s="544">
        <v>57</v>
      </c>
      <c r="BI110" s="544">
        <v>140</v>
      </c>
      <c r="BJ110" s="544">
        <v>90</v>
      </c>
      <c r="BK110" s="544">
        <v>83</v>
      </c>
      <c r="BL110" s="544">
        <v>87</v>
      </c>
      <c r="BM110" s="544">
        <v>0</v>
      </c>
      <c r="BN110" s="544">
        <v>0</v>
      </c>
      <c r="BO110" s="544">
        <v>0</v>
      </c>
      <c r="BP110" s="544">
        <v>0</v>
      </c>
      <c r="BQ110" s="544">
        <v>0</v>
      </c>
      <c r="BR110" s="544">
        <v>0</v>
      </c>
      <c r="BS110" s="544">
        <v>0</v>
      </c>
      <c r="BT110" s="544">
        <v>0</v>
      </c>
      <c r="BU110" s="544">
        <v>0</v>
      </c>
      <c r="BV110" s="544">
        <v>0</v>
      </c>
      <c r="BW110" s="544">
        <v>0</v>
      </c>
      <c r="BX110" s="544">
        <v>0</v>
      </c>
      <c r="BY110" s="544">
        <v>6</v>
      </c>
      <c r="BZ110" s="544">
        <v>19</v>
      </c>
      <c r="CA110" s="544">
        <v>0</v>
      </c>
    </row>
    <row r="111" spans="1:79">
      <c r="A111" t="s">
        <v>67</v>
      </c>
      <c r="B111" t="s">
        <v>1911</v>
      </c>
      <c r="C111">
        <v>2024</v>
      </c>
      <c r="D111" t="s">
        <v>1937</v>
      </c>
      <c r="E111" s="450">
        <f>E109</f>
        <v>588</v>
      </c>
      <c r="F111" s="450">
        <f t="shared" ref="F111:BQ111" si="20">F109</f>
        <v>271</v>
      </c>
      <c r="G111" s="450">
        <f t="shared" si="20"/>
        <v>231</v>
      </c>
      <c r="H111" s="450">
        <f t="shared" si="20"/>
        <v>90</v>
      </c>
      <c r="I111" s="450">
        <f t="shared" si="20"/>
        <v>41</v>
      </c>
      <c r="J111" s="450">
        <f t="shared" si="20"/>
        <v>0</v>
      </c>
      <c r="K111" s="450">
        <f t="shared" si="20"/>
        <v>0</v>
      </c>
      <c r="L111" s="450">
        <f t="shared" si="20"/>
        <v>0</v>
      </c>
      <c r="M111" s="450">
        <f t="shared" si="20"/>
        <v>0</v>
      </c>
      <c r="N111" s="450">
        <f t="shared" si="20"/>
        <v>186</v>
      </c>
      <c r="O111" s="450">
        <f t="shared" si="20"/>
        <v>0</v>
      </c>
      <c r="P111" s="450">
        <f t="shared" si="20"/>
        <v>186</v>
      </c>
      <c r="Q111" s="450">
        <f t="shared" si="20"/>
        <v>427</v>
      </c>
      <c r="R111" s="450">
        <f t="shared" si="20"/>
        <v>274</v>
      </c>
      <c r="S111" s="450">
        <f t="shared" si="20"/>
        <v>149</v>
      </c>
      <c r="T111" s="450">
        <f t="shared" si="20"/>
        <v>151</v>
      </c>
      <c r="U111" s="450">
        <f t="shared" si="20"/>
        <v>143</v>
      </c>
      <c r="V111" s="450">
        <f t="shared" si="20"/>
        <v>138</v>
      </c>
      <c r="W111" s="450">
        <f t="shared" si="20"/>
        <v>34</v>
      </c>
      <c r="X111" s="450">
        <f t="shared" si="20"/>
        <v>14</v>
      </c>
      <c r="Y111" s="450">
        <f t="shared" si="20"/>
        <v>284</v>
      </c>
      <c r="Z111" s="450">
        <f t="shared" si="20"/>
        <v>136</v>
      </c>
      <c r="AA111" s="450">
        <f t="shared" si="20"/>
        <v>115</v>
      </c>
      <c r="AB111" s="450">
        <f t="shared" si="20"/>
        <v>137</v>
      </c>
      <c r="AC111" s="450">
        <f t="shared" si="20"/>
        <v>287</v>
      </c>
      <c r="AD111" s="450">
        <f t="shared" si="20"/>
        <v>238</v>
      </c>
      <c r="AE111" s="450">
        <f t="shared" si="20"/>
        <v>130</v>
      </c>
      <c r="AF111" s="450">
        <f t="shared" si="20"/>
        <v>49</v>
      </c>
      <c r="AG111" s="450">
        <f t="shared" si="20"/>
        <v>167</v>
      </c>
      <c r="AH111" s="450">
        <f t="shared" si="20"/>
        <v>143</v>
      </c>
      <c r="AI111" s="450">
        <f t="shared" si="20"/>
        <v>53</v>
      </c>
      <c r="AJ111" s="450">
        <f t="shared" si="20"/>
        <v>9</v>
      </c>
      <c r="AK111" s="450">
        <f t="shared" si="20"/>
        <v>120</v>
      </c>
      <c r="AL111" s="450">
        <f t="shared" si="20"/>
        <v>95</v>
      </c>
      <c r="AM111" s="450">
        <f t="shared" si="20"/>
        <v>77</v>
      </c>
      <c r="AN111" s="450">
        <f t="shared" si="20"/>
        <v>40</v>
      </c>
      <c r="AO111" s="450">
        <f t="shared" si="20"/>
        <v>0</v>
      </c>
      <c r="AP111" s="450">
        <f t="shared" si="20"/>
        <v>0</v>
      </c>
      <c r="AQ111" s="450">
        <f t="shared" si="20"/>
        <v>0</v>
      </c>
      <c r="AR111" s="450">
        <f t="shared" si="20"/>
        <v>0</v>
      </c>
      <c r="AS111" s="450">
        <f t="shared" si="20"/>
        <v>0</v>
      </c>
      <c r="AT111" s="450">
        <f t="shared" si="20"/>
        <v>0</v>
      </c>
      <c r="AU111" s="450">
        <f t="shared" si="20"/>
        <v>0</v>
      </c>
      <c r="AV111" s="450">
        <f t="shared" si="20"/>
        <v>0</v>
      </c>
      <c r="AW111" s="450">
        <f t="shared" si="20"/>
        <v>0</v>
      </c>
      <c r="AX111" s="450">
        <f t="shared" si="20"/>
        <v>0</v>
      </c>
      <c r="AY111" s="450">
        <f t="shared" si="20"/>
        <v>0</v>
      </c>
      <c r="AZ111" s="450">
        <f t="shared" si="20"/>
        <v>0</v>
      </c>
      <c r="BA111" s="450">
        <f t="shared" si="20"/>
        <v>381</v>
      </c>
      <c r="BB111" s="450">
        <f t="shared" si="20"/>
        <v>273</v>
      </c>
      <c r="BC111" s="450">
        <f t="shared" si="20"/>
        <v>165</v>
      </c>
      <c r="BD111" s="450">
        <f t="shared" si="20"/>
        <v>96</v>
      </c>
      <c r="BE111" s="450">
        <f t="shared" si="20"/>
        <v>282</v>
      </c>
      <c r="BF111" s="450">
        <f t="shared" si="20"/>
        <v>224</v>
      </c>
      <c r="BG111" s="450">
        <f t="shared" si="20"/>
        <v>101</v>
      </c>
      <c r="BH111" s="450">
        <f t="shared" si="20"/>
        <v>42</v>
      </c>
      <c r="BI111" s="450">
        <f t="shared" si="20"/>
        <v>99</v>
      </c>
      <c r="BJ111" s="450">
        <f t="shared" si="20"/>
        <v>49</v>
      </c>
      <c r="BK111" s="450">
        <f t="shared" si="20"/>
        <v>64</v>
      </c>
      <c r="BL111" s="450">
        <f t="shared" si="20"/>
        <v>54</v>
      </c>
      <c r="BM111" s="450">
        <f t="shared" si="20"/>
        <v>0</v>
      </c>
      <c r="BN111" s="450">
        <f t="shared" si="20"/>
        <v>0</v>
      </c>
      <c r="BO111" s="450">
        <f t="shared" si="20"/>
        <v>0</v>
      </c>
      <c r="BP111" s="450">
        <f t="shared" si="20"/>
        <v>0</v>
      </c>
      <c r="BQ111" s="450">
        <f t="shared" si="20"/>
        <v>0</v>
      </c>
      <c r="BR111" s="450">
        <f t="shared" ref="BR111:CA111" si="21">BR109</f>
        <v>0</v>
      </c>
      <c r="BS111" s="450">
        <f t="shared" si="21"/>
        <v>0</v>
      </c>
      <c r="BT111" s="450">
        <f t="shared" si="21"/>
        <v>0</v>
      </c>
      <c r="BU111" s="450">
        <f t="shared" si="21"/>
        <v>0</v>
      </c>
      <c r="BV111" s="450">
        <f t="shared" si="21"/>
        <v>0</v>
      </c>
      <c r="BW111" s="450">
        <f t="shared" si="21"/>
        <v>0</v>
      </c>
      <c r="BX111" s="450">
        <f t="shared" si="21"/>
        <v>0</v>
      </c>
      <c r="BY111" s="450">
        <f t="shared" si="21"/>
        <v>1</v>
      </c>
      <c r="BZ111" s="450">
        <f t="shared" si="21"/>
        <v>6</v>
      </c>
      <c r="CA111" s="450">
        <f t="shared" si="21"/>
        <v>0</v>
      </c>
    </row>
    <row r="112" spans="1:79">
      <c r="A112" s="543" t="s">
        <v>67</v>
      </c>
      <c r="B112" s="543" t="s">
        <v>1911</v>
      </c>
      <c r="C112" s="543">
        <v>2025</v>
      </c>
      <c r="D112" s="543" t="s">
        <v>1937</v>
      </c>
      <c r="E112" s="544">
        <f>IF(OR(E109=0, E109=""), E110, IF(E110&gt;(E109*(1+Dash!$B$6)), E109*(1+Dash!$B$6), IF(E110&lt;(E109*(1-Dash!$B$7)), E109*(1-Dash!$B$7), E110)))</f>
        <v>558.6</v>
      </c>
      <c r="F112" s="544">
        <f>IF(OR(F109=0, F109=""), F110, IF(F110&gt;(F109*(1+Dash!$B$6)), F109*(1+Dash!$B$6), IF(F110&lt;(F109*(1-Dash!$B$7)), F109*(1-Dash!$B$7), F110)))</f>
        <v>277</v>
      </c>
      <c r="G112" s="544">
        <f>IF(OR(G109=0, G109=""), G110, IF(G110&gt;(G109*(1+Dash!$B$6)), G109*(1+Dash!$B$6), IF(G110&lt;(G109*(1-Dash!$B$7)), G109*(1-Dash!$B$7), G110)))</f>
        <v>231</v>
      </c>
      <c r="H112" s="544">
        <f>IF(OR(H109=0, H109=""), H110, IF(H110&gt;(H109*(1+Dash!$B$6)), H109*(1+Dash!$B$6), IF(H110&lt;(H109*(1-Dash!$B$7)), H109*(1-Dash!$B$7), H110)))</f>
        <v>90</v>
      </c>
      <c r="I112" s="544">
        <f>IF(OR(I109=0, I109=""), I110, IF(I110&gt;(I109*(1+Dash!$B$6)), I109*(1+Dash!$B$6), IF(I110&lt;(I109*(1-Dash!$B$7)), I109*(1-Dash!$B$7), I110)))</f>
        <v>41</v>
      </c>
      <c r="J112" s="544">
        <f>IF(OR(J109=0, J109=""), J110, IF(J110&gt;(J109*(1+Dash!$B$6)), J109*(1+Dash!$B$6), IF(J110&lt;(J109*(1-Dash!$B$7)), J109*(1-Dash!$B$7), J110)))</f>
        <v>0</v>
      </c>
      <c r="K112" s="544">
        <f>IF(OR(K109=0, K109=""), K110, IF(K110&gt;(K109*(1+Dash!$B$6)), K109*(1+Dash!$B$6), IF(K110&lt;(K109*(1-Dash!$B$7)), K109*(1-Dash!$B$7), K110)))</f>
        <v>0</v>
      </c>
      <c r="L112" s="544">
        <f>IF(OR(L109=0, L109=""), L110, IF(L110&gt;(L109*(1+Dash!$B$6)), L109*(1+Dash!$B$6), IF(L110&lt;(L109*(1-Dash!$B$7)), L109*(1-Dash!$B$7), L110)))</f>
        <v>0</v>
      </c>
      <c r="M112" s="544">
        <f>IF(OR(M109=0, M109=""), M110, IF(M110&gt;(M109*(1+Dash!$B$6)), M109*(1+Dash!$B$6), IF(M110&lt;(M109*(1-Dash!$B$7)), M109*(1-Dash!$B$7), M110)))</f>
        <v>0</v>
      </c>
      <c r="N112" s="544">
        <f>IF(OR(N109=0, N109=""), N110, IF(N110&gt;(N109*(1+Dash!$B$6)), N109*(1+Dash!$B$6), IF(N110&lt;(N109*(1-Dash!$B$7)), N109*(1-Dash!$B$7), N110)))</f>
        <v>176.7</v>
      </c>
      <c r="O112" s="544">
        <f>IF(OR(O109=0, O109=""), O110, IF(O110&gt;(O109*(1+Dash!$B$6)), O109*(1+Dash!$B$6), IF(O110&lt;(O109*(1-Dash!$B$7)), O109*(1-Dash!$B$7), O110)))</f>
        <v>7</v>
      </c>
      <c r="P112" s="544">
        <f>IF(OR(P109=0, P109=""), P110, IF(P110&gt;(P109*(1+Dash!$B$6)), P109*(1+Dash!$B$6), IF(P110&lt;(P109*(1-Dash!$B$7)), P109*(1-Dash!$B$7), P110)))</f>
        <v>176.7</v>
      </c>
      <c r="Q112" s="544">
        <f>IF(OR(Q109=0, Q109=""), Q110, IF(Q110&gt;(Q109*(1+Dash!$B$6)), Q109*(1+Dash!$B$6), IF(Q110&lt;(Q109*(1-Dash!$B$7)), Q109*(1-Dash!$B$7), Q110)))</f>
        <v>405.65</v>
      </c>
      <c r="R112" s="544">
        <f>IF(OR(R109=0, R109=""), R110, IF(R110&gt;(R109*(1+Dash!$B$6)), R109*(1+Dash!$B$6), IF(R110&lt;(R109*(1-Dash!$B$7)), R109*(1-Dash!$B$7), R110)))</f>
        <v>260.3</v>
      </c>
      <c r="S112" s="544">
        <f>IF(OR(S109=0, S109=""), S110, IF(S110&gt;(S109*(1+Dash!$B$6)), S109*(1+Dash!$B$6), IF(S110&lt;(S109*(1-Dash!$B$7)), S109*(1-Dash!$B$7), S110)))</f>
        <v>141.54999999999998</v>
      </c>
      <c r="T112" s="544">
        <f>IF(OR(T109=0, T109=""), T110, IF(T110&gt;(T109*(1+Dash!$B$6)), T109*(1+Dash!$B$6), IF(T110&lt;(T109*(1-Dash!$B$7)), T109*(1-Dash!$B$7), T110)))</f>
        <v>143.44999999999999</v>
      </c>
      <c r="U112" s="544">
        <f>IF(OR(U109=0, U109=""), U110, IF(U110&gt;(U109*(1+Dash!$B$6)), U109*(1+Dash!$B$6), IF(U110&lt;(U109*(1-Dash!$B$7)), U109*(1-Dash!$B$7), U110)))</f>
        <v>135.85</v>
      </c>
      <c r="V112" s="544">
        <f>IF(OR(V109=0, V109=""), V110, IF(V110&gt;(V109*(1+Dash!$B$6)), V109*(1+Dash!$B$6), IF(V110&lt;(V109*(1-Dash!$B$7)), V109*(1-Dash!$B$7), V110)))</f>
        <v>131.1</v>
      </c>
      <c r="W112" s="544">
        <f>IF(OR(W109=0, W109=""), W110, IF(W110&gt;(W109*(1+Dash!$B$6)), W109*(1+Dash!$B$6), IF(W110&lt;(W109*(1-Dash!$B$7)), W109*(1-Dash!$B$7), W110)))</f>
        <v>32.299999999999997</v>
      </c>
      <c r="X112" s="544">
        <f>IF(OR(X109=0, X109=""), X110, IF(X110&gt;(X109*(1+Dash!$B$6)), X109*(1+Dash!$B$6), IF(X110&lt;(X109*(1-Dash!$B$7)), X109*(1-Dash!$B$7), X110)))</f>
        <v>13.299999999999999</v>
      </c>
      <c r="Y112" s="544">
        <f>IF(OR(Y109=0, Y109=""), Y110, IF(Y110&gt;(Y109*(1+Dash!$B$6)), Y109*(1+Dash!$B$6), IF(Y110&lt;(Y109*(1-Dash!$B$7)), Y109*(1-Dash!$B$7), Y110)))</f>
        <v>269.8</v>
      </c>
      <c r="Z112" s="544">
        <f>IF(OR(Z109=0, Z109=""), Z110, IF(Z110&gt;(Z109*(1+Dash!$B$6)), Z109*(1+Dash!$B$6), IF(Z110&lt;(Z109*(1-Dash!$B$7)), Z109*(1-Dash!$B$7), Z110)))</f>
        <v>129.19999999999999</v>
      </c>
      <c r="AA112" s="544">
        <f>IF(OR(AA109=0, AA109=""), AA110, IF(AA110&gt;(AA109*(1+Dash!$B$6)), AA109*(1+Dash!$B$6), IF(AA110&lt;(AA109*(1-Dash!$B$7)), AA109*(1-Dash!$B$7), AA110)))</f>
        <v>109.25</v>
      </c>
      <c r="AB112" s="544">
        <f>IF(OR(AB109=0, AB109=""), AB110, IF(AB110&gt;(AB109*(1+Dash!$B$6)), AB109*(1+Dash!$B$6), IF(AB110&lt;(AB109*(1-Dash!$B$7)), AB109*(1-Dash!$B$7), AB110)))</f>
        <v>130.15</v>
      </c>
      <c r="AC112" s="544">
        <f>IF(OR(AC109=0, AC109=""), AC110, IF(AC110&gt;(AC109*(1+Dash!$B$6)), AC109*(1+Dash!$B$6), IF(AC110&lt;(AC109*(1-Dash!$B$7)), AC109*(1-Dash!$B$7), AC110)))</f>
        <v>315.70000000000005</v>
      </c>
      <c r="AD112" s="544">
        <f>IF(OR(AD109=0, AD109=""), AD110, IF(AD110&gt;(AD109*(1+Dash!$B$6)), AD109*(1+Dash!$B$6), IF(AD110&lt;(AD109*(1-Dash!$B$7)), AD109*(1-Dash!$B$7), AD110)))</f>
        <v>261.8</v>
      </c>
      <c r="AE112" s="544">
        <f>IF(OR(AE109=0, AE109=""), AE110, IF(AE110&gt;(AE109*(1+Dash!$B$6)), AE109*(1+Dash!$B$6), IF(AE110&lt;(AE109*(1-Dash!$B$7)), AE109*(1-Dash!$B$7), AE110)))</f>
        <v>143</v>
      </c>
      <c r="AF112" s="544">
        <f>IF(OR(AF109=0, AF109=""), AF110, IF(AF110&gt;(AF109*(1+Dash!$B$6)), AF109*(1+Dash!$B$6), IF(AF110&lt;(AF109*(1-Dash!$B$7)), AF109*(1-Dash!$B$7), AF110)))</f>
        <v>53.900000000000006</v>
      </c>
      <c r="AG112" s="544">
        <f>IF(OR(AG109=0, AG109=""), AG110, IF(AG110&gt;(AG109*(1+Dash!$B$6)), AG109*(1+Dash!$B$6), IF(AG110&lt;(AG109*(1-Dash!$B$7)), AG109*(1-Dash!$B$7), AG110)))</f>
        <v>183.70000000000002</v>
      </c>
      <c r="AH112" s="544">
        <f>IF(OR(AH109=0, AH109=""), AH110, IF(AH110&gt;(AH109*(1+Dash!$B$6)), AH109*(1+Dash!$B$6), IF(AH110&lt;(AH109*(1-Dash!$B$7)), AH109*(1-Dash!$B$7), AH110)))</f>
        <v>157.30000000000001</v>
      </c>
      <c r="AI112" s="544">
        <f>IF(OR(AI109=0, AI109=""), AI110, IF(AI110&gt;(AI109*(1+Dash!$B$6)), AI109*(1+Dash!$B$6), IF(AI110&lt;(AI109*(1-Dash!$B$7)), AI109*(1-Dash!$B$7), AI110)))</f>
        <v>53</v>
      </c>
      <c r="AJ112" s="544">
        <f>IF(OR(AJ109=0, AJ109=""), AJ110, IF(AJ110&gt;(AJ109*(1+Dash!$B$6)), AJ109*(1+Dash!$B$6), IF(AJ110&lt;(AJ109*(1-Dash!$B$7)), AJ109*(1-Dash!$B$7), AJ110)))</f>
        <v>9.9</v>
      </c>
      <c r="AK112" s="544">
        <f>IF(OR(AK109=0, AK109=""), AK110, IF(AK110&gt;(AK109*(1+Dash!$B$6)), AK109*(1+Dash!$B$6), IF(AK110&lt;(AK109*(1-Dash!$B$7)), AK109*(1-Dash!$B$7), AK110)))</f>
        <v>132</v>
      </c>
      <c r="AL112" s="544">
        <f>IF(OR(AL109=0, AL109=""), AL110, IF(AL110&gt;(AL109*(1+Dash!$B$6)), AL109*(1+Dash!$B$6), IF(AL110&lt;(AL109*(1-Dash!$B$7)), AL109*(1-Dash!$B$7), AL110)))</f>
        <v>104.50000000000001</v>
      </c>
      <c r="AM112" s="544">
        <f>IF(OR(AM109=0, AM109=""), AM110, IF(AM110&gt;(AM109*(1+Dash!$B$6)), AM109*(1+Dash!$B$6), IF(AM110&lt;(AM109*(1-Dash!$B$7)), AM109*(1-Dash!$B$7), AM110)))</f>
        <v>84.7</v>
      </c>
      <c r="AN112" s="544">
        <f>IF(OR(AN109=0, AN109=""), AN110, IF(AN110&gt;(AN109*(1+Dash!$B$6)), AN109*(1+Dash!$B$6), IF(AN110&lt;(AN109*(1-Dash!$B$7)), AN109*(1-Dash!$B$7), AN110)))</f>
        <v>44</v>
      </c>
      <c r="AO112" s="544">
        <f>IF(OR(AO109=0, AO109=""), AO110, IF(AO110&gt;(AO109*(1+Dash!$B$6)), AO109*(1+Dash!$B$6), IF(AO110&lt;(AO109*(1-Dash!$B$7)), AO109*(1-Dash!$B$7), AO110)))</f>
        <v>0</v>
      </c>
      <c r="AP112" s="544">
        <f>IF(OR(AP109=0, AP109=""), AP110, IF(AP110&gt;(AP109*(1+Dash!$B$6)), AP109*(1+Dash!$B$6), IF(AP110&lt;(AP109*(1-Dash!$B$7)), AP109*(1-Dash!$B$7), AP110)))</f>
        <v>0</v>
      </c>
      <c r="AQ112" s="544">
        <f>IF(OR(AQ109=0, AQ109=""), AQ110, IF(AQ110&gt;(AQ109*(1+Dash!$B$6)), AQ109*(1+Dash!$B$6), IF(AQ110&lt;(AQ109*(1-Dash!$B$7)), AQ109*(1-Dash!$B$7), AQ110)))</f>
        <v>0</v>
      </c>
      <c r="AR112" s="544">
        <f>IF(OR(AR109=0, AR109=""), AR110, IF(AR110&gt;(AR109*(1+Dash!$B$6)), AR109*(1+Dash!$B$6), IF(AR110&lt;(AR109*(1-Dash!$B$7)), AR109*(1-Dash!$B$7), AR110)))</f>
        <v>0</v>
      </c>
      <c r="AS112" s="544">
        <f>IF(OR(AS109=0, AS109=""), AS110, IF(AS110&gt;(AS109*(1+Dash!$B$6)), AS109*(1+Dash!$B$6), IF(AS110&lt;(AS109*(1-Dash!$B$7)), AS109*(1-Dash!$B$7), AS110)))</f>
        <v>0</v>
      </c>
      <c r="AT112" s="544">
        <f>IF(OR(AT109=0, AT109=""), AT110, IF(AT110&gt;(AT109*(1+Dash!$B$6)), AT109*(1+Dash!$B$6), IF(AT110&lt;(AT109*(1-Dash!$B$7)), AT109*(1-Dash!$B$7), AT110)))</f>
        <v>0</v>
      </c>
      <c r="AU112" s="544">
        <f>IF(OR(AU109=0, AU109=""), AU110, IF(AU110&gt;(AU109*(1+Dash!$B$6)), AU109*(1+Dash!$B$6), IF(AU110&lt;(AU109*(1-Dash!$B$7)), AU109*(1-Dash!$B$7), AU110)))</f>
        <v>0</v>
      </c>
      <c r="AV112" s="544">
        <f>IF(OR(AV109=0, AV109=""), AV110, IF(AV110&gt;(AV109*(1+Dash!$B$6)), AV109*(1+Dash!$B$6), IF(AV110&lt;(AV109*(1-Dash!$B$7)), AV109*(1-Dash!$B$7), AV110)))</f>
        <v>0</v>
      </c>
      <c r="AW112" s="544">
        <f>IF(OR(AW109=0, AW109=""), AW110, IF(AW110&gt;(AW109*(1+Dash!$B$6)), AW109*(1+Dash!$B$6), IF(AW110&lt;(AW109*(1-Dash!$B$7)), AW109*(1-Dash!$B$7), AW110)))</f>
        <v>0</v>
      </c>
      <c r="AX112" s="544">
        <f>IF(OR(AX109=0, AX109=""), AX110, IF(AX110&gt;(AX109*(1+Dash!$B$6)), AX109*(1+Dash!$B$6), IF(AX110&lt;(AX109*(1-Dash!$B$7)), AX109*(1-Dash!$B$7), AX110)))</f>
        <v>0</v>
      </c>
      <c r="AY112" s="544">
        <f>IF(OR(AY109=0, AY109=""), AY110, IF(AY110&gt;(AY109*(1+Dash!$B$6)), AY109*(1+Dash!$B$6), IF(AY110&lt;(AY109*(1-Dash!$B$7)), AY109*(1-Dash!$B$7), AY110)))</f>
        <v>0</v>
      </c>
      <c r="AZ112" s="544">
        <f>IF(OR(AZ109=0, AZ109=""), AZ110, IF(AZ110&gt;(AZ109*(1+Dash!$B$6)), AZ109*(1+Dash!$B$6), IF(AZ110&lt;(AZ109*(1-Dash!$B$7)), AZ109*(1-Dash!$B$7), AZ110)))</f>
        <v>0</v>
      </c>
      <c r="BA112" s="544">
        <f>IF(OR(BA109=0, BA109=""), BA110, IF(BA110&gt;(BA109*(1+Dash!$B$6)), BA109*(1+Dash!$B$6), IF(BA110&lt;(BA109*(1-Dash!$B$7)), BA109*(1-Dash!$B$7), BA110)))</f>
        <v>417</v>
      </c>
      <c r="BB112" s="544">
        <f>IF(OR(BB109=0, BB109=""), BB110, IF(BB110&gt;(BB109*(1+Dash!$B$6)), BB109*(1+Dash!$B$6), IF(BB110&lt;(BB109*(1-Dash!$B$7)), BB109*(1-Dash!$B$7), BB110)))</f>
        <v>300.3</v>
      </c>
      <c r="BC112" s="544">
        <f>IF(OR(BC109=0, BC109=""), BC110, IF(BC110&gt;(BC109*(1+Dash!$B$6)), BC109*(1+Dash!$B$6), IF(BC110&lt;(BC109*(1-Dash!$B$7)), BC109*(1-Dash!$B$7), BC110)))</f>
        <v>181.50000000000003</v>
      </c>
      <c r="BD112" s="544">
        <f>IF(OR(BD109=0, BD109=""), BD110, IF(BD110&gt;(BD109*(1+Dash!$B$6)), BD109*(1+Dash!$B$6), IF(BD110&lt;(BD109*(1-Dash!$B$7)), BD109*(1-Dash!$B$7), BD110)))</f>
        <v>105.60000000000001</v>
      </c>
      <c r="BE112" s="544">
        <f>IF(OR(BE109=0, BE109=""), BE110, IF(BE110&gt;(BE109*(1+Dash!$B$6)), BE109*(1+Dash!$B$6), IF(BE110&lt;(BE109*(1-Dash!$B$7)), BE109*(1-Dash!$B$7), BE110)))</f>
        <v>277</v>
      </c>
      <c r="BF112" s="544">
        <f>IF(OR(BF109=0, BF109=""), BF110, IF(BF110&gt;(BF109*(1+Dash!$B$6)), BF109*(1+Dash!$B$6), IF(BF110&lt;(BF109*(1-Dash!$B$7)), BF109*(1-Dash!$B$7), BF110)))</f>
        <v>238</v>
      </c>
      <c r="BG112" s="544">
        <f>IF(OR(BG109=0, BG109=""), BG110, IF(BG110&gt;(BG109*(1+Dash!$B$6)), BG109*(1+Dash!$B$6), IF(BG110&lt;(BG109*(1-Dash!$B$7)), BG109*(1-Dash!$B$7), BG110)))</f>
        <v>111.10000000000001</v>
      </c>
      <c r="BH112" s="544">
        <f>IF(OR(BH109=0, BH109=""), BH110, IF(BH110&gt;(BH109*(1+Dash!$B$6)), BH109*(1+Dash!$B$6), IF(BH110&lt;(BH109*(1-Dash!$B$7)), BH109*(1-Dash!$B$7), BH110)))</f>
        <v>46.2</v>
      </c>
      <c r="BI112" s="544">
        <f>IF(OR(BI109=0, BI109=""), BI110, IF(BI110&gt;(BI109*(1+Dash!$B$6)), BI109*(1+Dash!$B$6), IF(BI110&lt;(BI109*(1-Dash!$B$7)), BI109*(1-Dash!$B$7), BI110)))</f>
        <v>108.9</v>
      </c>
      <c r="BJ112" s="544">
        <f>IF(OR(BJ109=0, BJ109=""), BJ110, IF(BJ110&gt;(BJ109*(1+Dash!$B$6)), BJ109*(1+Dash!$B$6), IF(BJ110&lt;(BJ109*(1-Dash!$B$7)), BJ109*(1-Dash!$B$7), BJ110)))</f>
        <v>53.900000000000006</v>
      </c>
      <c r="BK112" s="544">
        <f>IF(OR(BK109=0, BK109=""), BK110, IF(BK110&gt;(BK109*(1+Dash!$B$6)), BK109*(1+Dash!$B$6), IF(BK110&lt;(BK109*(1-Dash!$B$7)), BK109*(1-Dash!$B$7), BK110)))</f>
        <v>70.400000000000006</v>
      </c>
      <c r="BL112" s="544">
        <f>IF(OR(BL109=0, BL109=""), BL110, IF(BL110&gt;(BL109*(1+Dash!$B$6)), BL109*(1+Dash!$B$6), IF(BL110&lt;(BL109*(1-Dash!$B$7)), BL109*(1-Dash!$B$7), BL110)))</f>
        <v>59.400000000000006</v>
      </c>
      <c r="BM112" s="544">
        <f>IF(OR(BM109=0, BM109=""), BM110, IF(BM110&gt;(BM109*(1+Dash!$B$6)), BM109*(1+Dash!$B$6), IF(BM110&lt;(BM109*(1-Dash!$B$7)), BM109*(1-Dash!$B$7), BM110)))</f>
        <v>0</v>
      </c>
      <c r="BN112" s="544">
        <f>IF(OR(BN109=0, BN109=""), BN110, IF(BN110&gt;(BN109*(1+Dash!$B$6)), BN109*(1+Dash!$B$6), IF(BN110&lt;(BN109*(1-Dash!$B$7)), BN109*(1-Dash!$B$7), BN110)))</f>
        <v>0</v>
      </c>
      <c r="BO112" s="544">
        <f>IF(OR(BO109=0, BO109=""), BO110, IF(BO110&gt;(BO109*(1+Dash!$B$6)), BO109*(1+Dash!$B$6), IF(BO110&lt;(BO109*(1-Dash!$B$7)), BO109*(1-Dash!$B$7), BO110)))</f>
        <v>0</v>
      </c>
      <c r="BP112" s="544">
        <f>IF(OR(BP109=0, BP109=""), BP110, IF(BP110&gt;(BP109*(1+Dash!$B$6)), BP109*(1+Dash!$B$6), IF(BP110&lt;(BP109*(1-Dash!$B$7)), BP109*(1-Dash!$B$7), BP110)))</f>
        <v>0</v>
      </c>
      <c r="BQ112" s="544">
        <f>IF(OR(BQ109=0, BQ109=""), BQ110, IF(BQ110&gt;(BQ109*(1+Dash!$B$6)), BQ109*(1+Dash!$B$6), IF(BQ110&lt;(BQ109*(1-Dash!$B$7)), BQ109*(1-Dash!$B$7), BQ110)))</f>
        <v>0</v>
      </c>
      <c r="BR112" s="544">
        <f>IF(OR(BR109=0, BR109=""), BR110, IF(BR110&gt;(BR109*(1+Dash!$B$6)), BR109*(1+Dash!$B$6), IF(BR110&lt;(BR109*(1-Dash!$B$7)), BR109*(1-Dash!$B$7), BR110)))</f>
        <v>0</v>
      </c>
      <c r="BS112" s="544">
        <f>IF(OR(BS109=0, BS109=""), BS110, IF(BS110&gt;(BS109*(1+Dash!$B$6)), BS109*(1+Dash!$B$6), IF(BS110&lt;(BS109*(1-Dash!$B$7)), BS109*(1-Dash!$B$7), BS110)))</f>
        <v>0</v>
      </c>
      <c r="BT112" s="544">
        <f>IF(OR(BT109=0, BT109=""), BT110, IF(BT110&gt;(BT109*(1+Dash!$B$6)), BT109*(1+Dash!$B$6), IF(BT110&lt;(BT109*(1-Dash!$B$7)), BT109*(1-Dash!$B$7), BT110)))</f>
        <v>0</v>
      </c>
      <c r="BU112" s="544">
        <f>IF(OR(BU109=0, BU109=""), BU110, IF(BU110&gt;(BU109*(1+Dash!$B$6)), BU109*(1+Dash!$B$6), IF(BU110&lt;(BU109*(1-Dash!$B$7)), BU109*(1-Dash!$B$7), BU110)))</f>
        <v>0</v>
      </c>
      <c r="BV112" s="544">
        <f>IF(OR(BV109=0, BV109=""), BV110, IF(BV110&gt;(BV109*(1+Dash!$B$6)), BV109*(1+Dash!$B$6), IF(BV110&lt;(BV109*(1-Dash!$B$7)), BV109*(1-Dash!$B$7), BV110)))</f>
        <v>0</v>
      </c>
      <c r="BW112" s="544">
        <f>IF(OR(BW109=0, BW109=""), BW110, IF(BW110&gt;(BW109*(1+Dash!$B$6)), BW109*(1+Dash!$B$6), IF(BW110&lt;(BW109*(1-Dash!$B$7)), BW109*(1-Dash!$B$7), BW110)))</f>
        <v>0</v>
      </c>
      <c r="BX112" s="544">
        <f>IF(OR(BX109=0, BX109=""), BX110, IF(BX110&gt;(BX109*(1+Dash!$B$6)), BX109*(1+Dash!$B$6), IF(BX110&lt;(BX109*(1-Dash!$B$7)), BX109*(1-Dash!$B$7), BX110)))</f>
        <v>0</v>
      </c>
      <c r="BY112" s="544">
        <f>IF(OR(BY109=0, BY109=""), BY110, IF(BY110&gt;(BY109*(1+Dash!$B$6)), BY109*(1+Dash!$B$6), IF(BY110&lt;(BY109*(1-Dash!$B$7)), BY109*(1-Dash!$B$7), BY110)))</f>
        <v>1.1000000000000001</v>
      </c>
      <c r="BZ112" s="544">
        <f>IF(OR(BZ109=0, BZ109=""), BZ110, IF(BZ110&gt;(BZ109*(1+Dash!$B$6)), BZ109*(1+Dash!$B$6), IF(BZ110&lt;(BZ109*(1-Dash!$B$7)), BZ109*(1-Dash!$B$7), BZ110)))</f>
        <v>6.6000000000000005</v>
      </c>
      <c r="CA112" s="544">
        <f>IF(OR(CA109=0, CA109=""), CA110, IF(CA110&gt;(CA109*(1+Dash!$B$6)), CA109*(1+Dash!$B$6), IF(CA110&lt;(CA109*(1-Dash!$B$7)), CA109*(1-Dash!$B$7), CA110)))</f>
        <v>0</v>
      </c>
    </row>
    <row r="113" spans="1:79">
      <c r="A113" t="s">
        <v>69</v>
      </c>
      <c r="B113" t="s">
        <v>1875</v>
      </c>
      <c r="C113">
        <v>2018</v>
      </c>
      <c r="D113" t="s">
        <v>1934</v>
      </c>
      <c r="E113" s="450">
        <v>416</v>
      </c>
      <c r="F113" s="450">
        <v>266</v>
      </c>
      <c r="G113" s="450">
        <v>124</v>
      </c>
      <c r="H113" s="450">
        <v>76</v>
      </c>
      <c r="I113" s="450">
        <v>60</v>
      </c>
      <c r="J113" s="450">
        <v>0</v>
      </c>
      <c r="K113" s="450">
        <v>0</v>
      </c>
      <c r="L113" s="450">
        <v>0</v>
      </c>
      <c r="M113" s="450">
        <v>0</v>
      </c>
      <c r="N113" s="450">
        <v>0</v>
      </c>
      <c r="O113" s="450">
        <v>0</v>
      </c>
      <c r="P113" s="450">
        <v>0</v>
      </c>
      <c r="Q113" s="450">
        <v>0</v>
      </c>
      <c r="R113" s="450">
        <v>0</v>
      </c>
      <c r="S113" s="450">
        <v>0</v>
      </c>
      <c r="T113" s="450">
        <v>0</v>
      </c>
      <c r="U113" s="450">
        <v>0</v>
      </c>
      <c r="V113" s="450">
        <v>0</v>
      </c>
      <c r="W113" s="450">
        <v>0</v>
      </c>
      <c r="X113" s="450">
        <v>0</v>
      </c>
      <c r="Y113" s="450">
        <v>0</v>
      </c>
      <c r="Z113" s="450">
        <v>0</v>
      </c>
      <c r="AA113" s="450">
        <v>0</v>
      </c>
      <c r="AB113" s="450">
        <v>0</v>
      </c>
      <c r="AC113" s="450">
        <v>290</v>
      </c>
      <c r="AD113" s="450">
        <v>128</v>
      </c>
      <c r="AE113" s="450">
        <v>89</v>
      </c>
      <c r="AF113" s="450">
        <v>189</v>
      </c>
      <c r="AG113" s="450">
        <v>156</v>
      </c>
      <c r="AH113" s="450">
        <v>51</v>
      </c>
      <c r="AI113" s="450">
        <v>30</v>
      </c>
      <c r="AJ113" s="450">
        <v>99</v>
      </c>
      <c r="AK113" s="450">
        <v>134</v>
      </c>
      <c r="AL113" s="450">
        <v>77</v>
      </c>
      <c r="AM113" s="450">
        <v>59</v>
      </c>
      <c r="AN113" s="450">
        <v>90</v>
      </c>
      <c r="AO113" s="450">
        <v>0</v>
      </c>
      <c r="AP113" s="450">
        <v>0</v>
      </c>
      <c r="AQ113" s="450">
        <v>0</v>
      </c>
      <c r="AR113" s="450">
        <v>0</v>
      </c>
      <c r="AS113" s="450">
        <v>0</v>
      </c>
      <c r="AT113" s="450">
        <v>0</v>
      </c>
      <c r="AU113" s="450">
        <v>0</v>
      </c>
      <c r="AV113" s="450">
        <v>0</v>
      </c>
      <c r="AW113" s="450">
        <v>0</v>
      </c>
      <c r="AX113" s="450">
        <v>0</v>
      </c>
      <c r="AY113" s="450">
        <v>0</v>
      </c>
      <c r="AZ113" s="450">
        <v>0</v>
      </c>
      <c r="BA113" s="450">
        <v>601</v>
      </c>
      <c r="BB113" s="450">
        <v>171</v>
      </c>
      <c r="BC113" s="450">
        <v>228</v>
      </c>
      <c r="BD113" s="450">
        <v>234</v>
      </c>
      <c r="BE113" s="450">
        <v>502</v>
      </c>
      <c r="BF113" s="450">
        <v>153</v>
      </c>
      <c r="BG113" s="450">
        <v>189</v>
      </c>
      <c r="BH113" s="450">
        <v>154</v>
      </c>
      <c r="BI113" s="450">
        <v>99</v>
      </c>
      <c r="BJ113" s="450">
        <v>18</v>
      </c>
      <c r="BK113" s="450">
        <v>39</v>
      </c>
      <c r="BL113" s="450">
        <v>80</v>
      </c>
      <c r="BM113" s="450">
        <v>0</v>
      </c>
      <c r="BN113" s="450">
        <v>0</v>
      </c>
      <c r="BO113" s="450">
        <v>0</v>
      </c>
      <c r="BP113" s="450">
        <v>0</v>
      </c>
      <c r="BQ113" s="450">
        <v>0</v>
      </c>
      <c r="BR113" s="450">
        <v>0</v>
      </c>
      <c r="BS113" s="450">
        <v>0</v>
      </c>
      <c r="BT113" s="450">
        <v>0</v>
      </c>
      <c r="BU113" s="450">
        <v>0</v>
      </c>
      <c r="BV113" s="450">
        <v>0</v>
      </c>
      <c r="BW113" s="450">
        <v>0</v>
      </c>
      <c r="BX113" s="450">
        <v>0</v>
      </c>
      <c r="BY113" s="450">
        <v>20</v>
      </c>
      <c r="BZ113" s="450">
        <v>77</v>
      </c>
      <c r="CA113" s="450">
        <v>0</v>
      </c>
    </row>
    <row r="114" spans="1:79">
      <c r="A114" s="543" t="s">
        <v>69</v>
      </c>
      <c r="B114" s="543" t="s">
        <v>1875</v>
      </c>
      <c r="C114" s="543">
        <v>2019</v>
      </c>
      <c r="D114" s="543" t="s">
        <v>1934</v>
      </c>
      <c r="E114" s="544">
        <v>472</v>
      </c>
      <c r="F114" s="544">
        <v>311</v>
      </c>
      <c r="G114" s="544">
        <v>120</v>
      </c>
      <c r="H114" s="544">
        <v>104</v>
      </c>
      <c r="I114" s="544">
        <v>82</v>
      </c>
      <c r="J114" s="544">
        <v>0</v>
      </c>
      <c r="K114" s="544">
        <v>0</v>
      </c>
      <c r="L114" s="544">
        <v>0</v>
      </c>
      <c r="M114" s="544">
        <v>0</v>
      </c>
      <c r="N114" s="544">
        <v>0</v>
      </c>
      <c r="O114" s="544">
        <v>0</v>
      </c>
      <c r="P114" s="544">
        <v>0</v>
      </c>
      <c r="Q114" s="544">
        <v>0</v>
      </c>
      <c r="R114" s="544">
        <v>0</v>
      </c>
      <c r="S114" s="544">
        <v>0</v>
      </c>
      <c r="T114" s="544">
        <v>0</v>
      </c>
      <c r="U114" s="544">
        <v>0</v>
      </c>
      <c r="V114" s="544">
        <v>0</v>
      </c>
      <c r="W114" s="544">
        <v>0</v>
      </c>
      <c r="X114" s="544">
        <v>0</v>
      </c>
      <c r="Y114" s="544">
        <v>0</v>
      </c>
      <c r="Z114" s="544">
        <v>0</v>
      </c>
      <c r="AA114" s="544">
        <v>0</v>
      </c>
      <c r="AB114" s="544">
        <v>0</v>
      </c>
      <c r="AC114" s="544">
        <v>321</v>
      </c>
      <c r="AD114" s="544">
        <v>157</v>
      </c>
      <c r="AE114" s="544">
        <v>108</v>
      </c>
      <c r="AF114" s="544">
        <v>188</v>
      </c>
      <c r="AG114" s="544">
        <v>164</v>
      </c>
      <c r="AH114" s="544">
        <v>72</v>
      </c>
      <c r="AI114" s="544">
        <v>47</v>
      </c>
      <c r="AJ114" s="544">
        <v>94</v>
      </c>
      <c r="AK114" s="544">
        <v>157</v>
      </c>
      <c r="AL114" s="544">
        <v>85</v>
      </c>
      <c r="AM114" s="544">
        <v>61</v>
      </c>
      <c r="AN114" s="544">
        <v>94</v>
      </c>
      <c r="AO114" s="544">
        <v>0</v>
      </c>
      <c r="AP114" s="544">
        <v>0</v>
      </c>
      <c r="AQ114" s="544">
        <v>0</v>
      </c>
      <c r="AR114" s="544">
        <v>0</v>
      </c>
      <c r="AS114" s="544">
        <v>0</v>
      </c>
      <c r="AT114" s="544">
        <v>0</v>
      </c>
      <c r="AU114" s="544">
        <v>0</v>
      </c>
      <c r="AV114" s="544">
        <v>0</v>
      </c>
      <c r="AW114" s="544">
        <v>0</v>
      </c>
      <c r="AX114" s="544">
        <v>0</v>
      </c>
      <c r="AY114" s="544">
        <v>0</v>
      </c>
      <c r="AZ114" s="544">
        <v>0</v>
      </c>
      <c r="BA114" s="544">
        <v>560</v>
      </c>
      <c r="BB114" s="544">
        <v>190</v>
      </c>
      <c r="BC114" s="544">
        <v>203</v>
      </c>
      <c r="BD114" s="544">
        <v>239</v>
      </c>
      <c r="BE114" s="544">
        <v>461</v>
      </c>
      <c r="BF114" s="544">
        <v>178</v>
      </c>
      <c r="BG114" s="544">
        <v>168</v>
      </c>
      <c r="BH114" s="544">
        <v>158</v>
      </c>
      <c r="BI114" s="544">
        <v>99</v>
      </c>
      <c r="BJ114" s="544">
        <v>12</v>
      </c>
      <c r="BK114" s="544">
        <v>35</v>
      </c>
      <c r="BL114" s="544">
        <v>81</v>
      </c>
      <c r="BM114" s="544">
        <v>0</v>
      </c>
      <c r="BN114" s="544">
        <v>0</v>
      </c>
      <c r="BO114" s="544">
        <v>0</v>
      </c>
      <c r="BP114" s="544">
        <v>0</v>
      </c>
      <c r="BQ114" s="544">
        <v>0</v>
      </c>
      <c r="BR114" s="544">
        <v>0</v>
      </c>
      <c r="BS114" s="544">
        <v>0</v>
      </c>
      <c r="BT114" s="544">
        <v>0</v>
      </c>
      <c r="BU114" s="544">
        <v>0</v>
      </c>
      <c r="BV114" s="544">
        <v>0</v>
      </c>
      <c r="BW114" s="544">
        <v>0</v>
      </c>
      <c r="BX114" s="544">
        <v>0</v>
      </c>
      <c r="BY114" s="544">
        <v>30</v>
      </c>
      <c r="BZ114" s="544">
        <v>80</v>
      </c>
      <c r="CA114" s="544">
        <v>0</v>
      </c>
    </row>
    <row r="115" spans="1:79">
      <c r="A115" t="s">
        <v>69</v>
      </c>
      <c r="B115" t="s">
        <v>1875</v>
      </c>
      <c r="C115">
        <v>2020</v>
      </c>
      <c r="D115" t="s">
        <v>1934</v>
      </c>
      <c r="E115" s="450">
        <v>559</v>
      </c>
      <c r="F115" s="450">
        <v>308</v>
      </c>
      <c r="G115" s="450">
        <v>125</v>
      </c>
      <c r="H115" s="450">
        <v>106</v>
      </c>
      <c r="I115" s="450">
        <v>59</v>
      </c>
      <c r="J115" s="450">
        <v>0</v>
      </c>
      <c r="K115" s="450">
        <v>0</v>
      </c>
      <c r="L115" s="450">
        <v>0</v>
      </c>
      <c r="M115" s="450">
        <v>0</v>
      </c>
      <c r="N115" s="450">
        <v>0</v>
      </c>
      <c r="O115" s="450">
        <v>0</v>
      </c>
      <c r="P115" s="450">
        <v>0</v>
      </c>
      <c r="Q115" s="450">
        <v>0</v>
      </c>
      <c r="R115" s="450">
        <v>0</v>
      </c>
      <c r="S115" s="450">
        <v>0</v>
      </c>
      <c r="T115" s="450">
        <v>0</v>
      </c>
      <c r="U115" s="450">
        <v>0</v>
      </c>
      <c r="V115" s="450">
        <v>0</v>
      </c>
      <c r="W115" s="450">
        <v>0</v>
      </c>
      <c r="X115" s="450">
        <v>0</v>
      </c>
      <c r="Y115" s="450">
        <v>0</v>
      </c>
      <c r="Z115" s="450">
        <v>0</v>
      </c>
      <c r="AA115" s="450">
        <v>0</v>
      </c>
      <c r="AB115" s="450">
        <v>0</v>
      </c>
      <c r="AC115" s="450">
        <v>227</v>
      </c>
      <c r="AD115" s="450">
        <v>94</v>
      </c>
      <c r="AE115" s="450">
        <v>90</v>
      </c>
      <c r="AF115" s="450">
        <v>151</v>
      </c>
      <c r="AG115" s="450">
        <v>125</v>
      </c>
      <c r="AH115" s="450">
        <v>42</v>
      </c>
      <c r="AI115" s="450">
        <v>41</v>
      </c>
      <c r="AJ115" s="450">
        <v>85</v>
      </c>
      <c r="AK115" s="450">
        <v>102</v>
      </c>
      <c r="AL115" s="450">
        <v>52</v>
      </c>
      <c r="AM115" s="450">
        <v>49</v>
      </c>
      <c r="AN115" s="450">
        <v>66</v>
      </c>
      <c r="AO115" s="450">
        <v>0</v>
      </c>
      <c r="AP115" s="450">
        <v>0</v>
      </c>
      <c r="AQ115" s="450">
        <v>0</v>
      </c>
      <c r="AR115" s="450">
        <v>0</v>
      </c>
      <c r="AS115" s="450">
        <v>0</v>
      </c>
      <c r="AT115" s="450">
        <v>0</v>
      </c>
      <c r="AU115" s="450">
        <v>0</v>
      </c>
      <c r="AV115" s="450">
        <v>0</v>
      </c>
      <c r="AW115" s="450">
        <v>0</v>
      </c>
      <c r="AX115" s="450">
        <v>0</v>
      </c>
      <c r="AY115" s="450">
        <v>0</v>
      </c>
      <c r="AZ115" s="450">
        <v>0</v>
      </c>
      <c r="BA115" s="450">
        <v>582</v>
      </c>
      <c r="BB115" s="450">
        <v>210</v>
      </c>
      <c r="BC115" s="450">
        <v>196</v>
      </c>
      <c r="BD115" s="450">
        <v>236</v>
      </c>
      <c r="BE115" s="450">
        <v>470</v>
      </c>
      <c r="BF115" s="450">
        <v>196</v>
      </c>
      <c r="BG115" s="450">
        <v>154</v>
      </c>
      <c r="BH115" s="450">
        <v>151</v>
      </c>
      <c r="BI115" s="450">
        <v>112</v>
      </c>
      <c r="BJ115" s="450">
        <v>14</v>
      </c>
      <c r="BK115" s="450">
        <v>42</v>
      </c>
      <c r="BL115" s="450">
        <v>85</v>
      </c>
      <c r="BM115" s="450">
        <v>0</v>
      </c>
      <c r="BN115" s="450">
        <v>0</v>
      </c>
      <c r="BO115" s="450">
        <v>0</v>
      </c>
      <c r="BP115" s="450">
        <v>0</v>
      </c>
      <c r="BQ115" s="450">
        <v>0</v>
      </c>
      <c r="BR115" s="450">
        <v>0</v>
      </c>
      <c r="BS115" s="450">
        <v>0</v>
      </c>
      <c r="BT115" s="450">
        <v>0</v>
      </c>
      <c r="BU115" s="450">
        <v>0</v>
      </c>
      <c r="BV115" s="450">
        <v>0</v>
      </c>
      <c r="BW115" s="450">
        <v>0</v>
      </c>
      <c r="BX115" s="450">
        <v>0</v>
      </c>
      <c r="BY115" s="450">
        <v>13</v>
      </c>
      <c r="BZ115" s="450">
        <v>72</v>
      </c>
      <c r="CA115" s="450">
        <v>0</v>
      </c>
    </row>
    <row r="116" spans="1:79">
      <c r="A116" s="543" t="s">
        <v>69</v>
      </c>
      <c r="B116" s="543" t="s">
        <v>1875</v>
      </c>
      <c r="C116" s="543">
        <v>2021</v>
      </c>
      <c r="D116" s="543" t="s">
        <v>1934</v>
      </c>
      <c r="E116" s="544">
        <v>530</v>
      </c>
      <c r="F116" s="544">
        <v>322</v>
      </c>
      <c r="G116" s="544">
        <v>126</v>
      </c>
      <c r="H116" s="544">
        <v>86</v>
      </c>
      <c r="I116" s="544">
        <v>70</v>
      </c>
      <c r="J116" s="544">
        <v>0</v>
      </c>
      <c r="K116" s="544">
        <v>0</v>
      </c>
      <c r="L116" s="544">
        <v>0</v>
      </c>
      <c r="M116" s="544">
        <v>0</v>
      </c>
      <c r="N116" s="544">
        <v>0</v>
      </c>
      <c r="O116" s="544">
        <v>0</v>
      </c>
      <c r="P116" s="544">
        <v>0</v>
      </c>
      <c r="Q116" s="544">
        <v>50</v>
      </c>
      <c r="R116" s="544">
        <v>0</v>
      </c>
      <c r="S116" s="544">
        <v>0</v>
      </c>
      <c r="T116" s="544">
        <v>0</v>
      </c>
      <c r="U116" s="544">
        <v>0</v>
      </c>
      <c r="V116" s="544">
        <v>0</v>
      </c>
      <c r="W116" s="544">
        <v>0</v>
      </c>
      <c r="X116" s="544">
        <v>0</v>
      </c>
      <c r="Y116" s="544">
        <v>50</v>
      </c>
      <c r="Z116" s="544">
        <v>0</v>
      </c>
      <c r="AA116" s="544">
        <v>0</v>
      </c>
      <c r="AB116" s="544">
        <v>0</v>
      </c>
      <c r="AC116" s="544">
        <v>435</v>
      </c>
      <c r="AD116" s="544">
        <v>174</v>
      </c>
      <c r="AE116" s="544">
        <v>135</v>
      </c>
      <c r="AF116" s="544">
        <v>301</v>
      </c>
      <c r="AG116" s="544">
        <v>244</v>
      </c>
      <c r="AH116" s="544">
        <v>84</v>
      </c>
      <c r="AI116" s="544">
        <v>58</v>
      </c>
      <c r="AJ116" s="544">
        <v>182</v>
      </c>
      <c r="AK116" s="544">
        <v>191</v>
      </c>
      <c r="AL116" s="544">
        <v>90</v>
      </c>
      <c r="AM116" s="544">
        <v>77</v>
      </c>
      <c r="AN116" s="544">
        <v>119</v>
      </c>
      <c r="AO116" s="544">
        <v>0</v>
      </c>
      <c r="AP116" s="544">
        <v>0</v>
      </c>
      <c r="AQ116" s="544">
        <v>0</v>
      </c>
      <c r="AR116" s="544">
        <v>0</v>
      </c>
      <c r="AS116" s="544">
        <v>0</v>
      </c>
      <c r="AT116" s="544">
        <v>0</v>
      </c>
      <c r="AU116" s="544">
        <v>0</v>
      </c>
      <c r="AV116" s="544">
        <v>0</v>
      </c>
      <c r="AW116" s="544">
        <v>0</v>
      </c>
      <c r="AX116" s="544">
        <v>0</v>
      </c>
      <c r="AY116" s="544">
        <v>0</v>
      </c>
      <c r="AZ116" s="544">
        <v>0</v>
      </c>
      <c r="BA116" s="544">
        <v>657</v>
      </c>
      <c r="BB116" s="544">
        <v>219</v>
      </c>
      <c r="BC116" s="544">
        <v>229</v>
      </c>
      <c r="BD116" s="544">
        <v>254</v>
      </c>
      <c r="BE116" s="544">
        <v>535</v>
      </c>
      <c r="BF116" s="544">
        <v>207</v>
      </c>
      <c r="BG116" s="544">
        <v>183</v>
      </c>
      <c r="BH116" s="544">
        <v>157</v>
      </c>
      <c r="BI116" s="544">
        <v>122</v>
      </c>
      <c r="BJ116" s="544">
        <v>12</v>
      </c>
      <c r="BK116" s="544">
        <v>46</v>
      </c>
      <c r="BL116" s="544">
        <v>97</v>
      </c>
      <c r="BM116" s="544">
        <v>0</v>
      </c>
      <c r="BN116" s="544">
        <v>0</v>
      </c>
      <c r="BO116" s="544">
        <v>0</v>
      </c>
      <c r="BP116" s="544">
        <v>0</v>
      </c>
      <c r="BQ116" s="544">
        <v>0</v>
      </c>
      <c r="BR116" s="544">
        <v>0</v>
      </c>
      <c r="BS116" s="544">
        <v>0</v>
      </c>
      <c r="BT116" s="544">
        <v>0</v>
      </c>
      <c r="BU116" s="544">
        <v>0</v>
      </c>
      <c r="BV116" s="544">
        <v>0</v>
      </c>
      <c r="BW116" s="544">
        <v>0</v>
      </c>
      <c r="BX116" s="544">
        <v>0</v>
      </c>
      <c r="BY116" s="544">
        <v>40</v>
      </c>
      <c r="BZ116" s="544">
        <v>76</v>
      </c>
      <c r="CA116" s="544">
        <v>0</v>
      </c>
    </row>
    <row r="117" spans="1:79">
      <c r="A117" t="s">
        <v>69</v>
      </c>
      <c r="B117" t="s">
        <v>1875</v>
      </c>
      <c r="C117">
        <v>2022</v>
      </c>
      <c r="D117" t="s">
        <v>1934</v>
      </c>
      <c r="E117" s="450">
        <v>450</v>
      </c>
      <c r="F117" s="450">
        <v>322</v>
      </c>
      <c r="G117" s="450">
        <v>157</v>
      </c>
      <c r="H117" s="450">
        <v>94</v>
      </c>
      <c r="I117" s="450">
        <v>64</v>
      </c>
      <c r="J117" s="450">
        <v>0</v>
      </c>
      <c r="K117" s="450">
        <v>0</v>
      </c>
      <c r="L117" s="450">
        <v>0</v>
      </c>
      <c r="M117" s="450">
        <v>0</v>
      </c>
      <c r="N117" s="450">
        <v>69</v>
      </c>
      <c r="O117" s="450">
        <v>0</v>
      </c>
      <c r="P117" s="450">
        <v>69</v>
      </c>
      <c r="Q117" s="450">
        <v>143</v>
      </c>
      <c r="R117" s="450">
        <v>0</v>
      </c>
      <c r="S117" s="450">
        <v>0</v>
      </c>
      <c r="T117" s="450">
        <v>0</v>
      </c>
      <c r="U117" s="450">
        <v>0</v>
      </c>
      <c r="V117" s="450">
        <v>0</v>
      </c>
      <c r="W117" s="450">
        <v>0</v>
      </c>
      <c r="X117" s="450">
        <v>0</v>
      </c>
      <c r="Y117" s="450">
        <v>143</v>
      </c>
      <c r="Z117" s="450">
        <v>0</v>
      </c>
      <c r="AA117" s="450">
        <v>0</v>
      </c>
      <c r="AB117" s="450">
        <v>0</v>
      </c>
      <c r="AC117" s="450">
        <v>202</v>
      </c>
      <c r="AD117" s="450">
        <v>112</v>
      </c>
      <c r="AE117" s="450">
        <v>78</v>
      </c>
      <c r="AF117" s="450">
        <v>126</v>
      </c>
      <c r="AG117" s="450">
        <v>99</v>
      </c>
      <c r="AH117" s="450">
        <v>58</v>
      </c>
      <c r="AI117" s="450">
        <v>41</v>
      </c>
      <c r="AJ117" s="450">
        <v>61</v>
      </c>
      <c r="AK117" s="450">
        <v>103</v>
      </c>
      <c r="AL117" s="450">
        <v>54</v>
      </c>
      <c r="AM117" s="450">
        <v>37</v>
      </c>
      <c r="AN117" s="450">
        <v>65</v>
      </c>
      <c r="AO117" s="450">
        <v>0</v>
      </c>
      <c r="AP117" s="450">
        <v>0</v>
      </c>
      <c r="AQ117" s="450">
        <v>0</v>
      </c>
      <c r="AR117" s="450">
        <v>0</v>
      </c>
      <c r="AS117" s="450">
        <v>0</v>
      </c>
      <c r="AT117" s="450">
        <v>0</v>
      </c>
      <c r="AU117" s="450">
        <v>0</v>
      </c>
      <c r="AV117" s="450">
        <v>0</v>
      </c>
      <c r="AW117" s="450">
        <v>0</v>
      </c>
      <c r="AX117" s="450">
        <v>0</v>
      </c>
      <c r="AY117" s="450">
        <v>0</v>
      </c>
      <c r="AZ117" s="450">
        <v>0</v>
      </c>
      <c r="BA117" s="450">
        <v>556</v>
      </c>
      <c r="BB117" s="450">
        <v>240</v>
      </c>
      <c r="BC117" s="450">
        <v>212</v>
      </c>
      <c r="BD117" s="450">
        <v>212</v>
      </c>
      <c r="BE117" s="450">
        <v>457</v>
      </c>
      <c r="BF117" s="450">
        <v>227</v>
      </c>
      <c r="BG117" s="450">
        <v>170</v>
      </c>
      <c r="BH117" s="450">
        <v>138</v>
      </c>
      <c r="BI117" s="450">
        <v>99</v>
      </c>
      <c r="BJ117" s="450">
        <v>13</v>
      </c>
      <c r="BK117" s="450">
        <v>42</v>
      </c>
      <c r="BL117" s="450">
        <v>74</v>
      </c>
      <c r="BM117" s="450">
        <v>0</v>
      </c>
      <c r="BN117" s="450">
        <v>0</v>
      </c>
      <c r="BO117" s="450">
        <v>0</v>
      </c>
      <c r="BP117" s="450">
        <v>0</v>
      </c>
      <c r="BQ117" s="450">
        <v>0</v>
      </c>
      <c r="BR117" s="450">
        <v>0</v>
      </c>
      <c r="BS117" s="450">
        <v>0</v>
      </c>
      <c r="BT117" s="450">
        <v>0</v>
      </c>
      <c r="BU117" s="450">
        <v>0</v>
      </c>
      <c r="BV117" s="450">
        <v>0</v>
      </c>
      <c r="BW117" s="450">
        <v>0</v>
      </c>
      <c r="BX117" s="450">
        <v>0</v>
      </c>
      <c r="BY117" s="450">
        <v>22</v>
      </c>
      <c r="BZ117" s="450">
        <v>78</v>
      </c>
      <c r="CA117" s="450">
        <v>0</v>
      </c>
    </row>
    <row r="118" spans="1:79">
      <c r="A118" s="543" t="s">
        <v>69</v>
      </c>
      <c r="B118" s="543" t="s">
        <v>1875</v>
      </c>
      <c r="C118" s="543">
        <v>2023</v>
      </c>
      <c r="D118" s="543" t="s">
        <v>1934</v>
      </c>
      <c r="E118" s="544">
        <v>466</v>
      </c>
      <c r="F118" s="544">
        <v>288</v>
      </c>
      <c r="G118" s="544">
        <v>149</v>
      </c>
      <c r="H118" s="544">
        <v>90</v>
      </c>
      <c r="I118" s="544">
        <v>54</v>
      </c>
      <c r="J118" s="544">
        <v>0</v>
      </c>
      <c r="K118" s="544">
        <v>0</v>
      </c>
      <c r="L118" s="544">
        <v>0</v>
      </c>
      <c r="M118" s="544">
        <v>0</v>
      </c>
      <c r="N118" s="544">
        <v>63</v>
      </c>
      <c r="O118" s="544">
        <v>0</v>
      </c>
      <c r="P118" s="544">
        <v>63</v>
      </c>
      <c r="Q118" s="544">
        <v>13</v>
      </c>
      <c r="R118" s="544">
        <v>13</v>
      </c>
      <c r="S118" s="544">
        <v>0</v>
      </c>
      <c r="T118" s="544">
        <v>0</v>
      </c>
      <c r="U118" s="544">
        <v>0</v>
      </c>
      <c r="V118" s="544">
        <v>0</v>
      </c>
      <c r="W118" s="544">
        <v>0</v>
      </c>
      <c r="X118" s="544">
        <v>0</v>
      </c>
      <c r="Y118" s="544">
        <v>13</v>
      </c>
      <c r="Z118" s="544">
        <v>13</v>
      </c>
      <c r="AA118" s="544">
        <v>0</v>
      </c>
      <c r="AB118" s="544">
        <v>0</v>
      </c>
      <c r="AC118" s="544">
        <v>315</v>
      </c>
      <c r="AD118" s="544">
        <v>197</v>
      </c>
      <c r="AE118" s="544">
        <v>130</v>
      </c>
      <c r="AF118" s="544">
        <v>157</v>
      </c>
      <c r="AG118" s="544">
        <v>107</v>
      </c>
      <c r="AH118" s="544">
        <v>62</v>
      </c>
      <c r="AI118" s="544">
        <v>31</v>
      </c>
      <c r="AJ118" s="544">
        <v>60</v>
      </c>
      <c r="AK118" s="544">
        <v>208</v>
      </c>
      <c r="AL118" s="544">
        <v>135</v>
      </c>
      <c r="AM118" s="544">
        <v>99</v>
      </c>
      <c r="AN118" s="544">
        <v>97</v>
      </c>
      <c r="AO118" s="544">
        <v>0</v>
      </c>
      <c r="AP118" s="544">
        <v>0</v>
      </c>
      <c r="AQ118" s="544">
        <v>0</v>
      </c>
      <c r="AR118" s="544">
        <v>0</v>
      </c>
      <c r="AS118" s="544">
        <v>0</v>
      </c>
      <c r="AT118" s="544">
        <v>0</v>
      </c>
      <c r="AU118" s="544">
        <v>0</v>
      </c>
      <c r="AV118" s="544">
        <v>0</v>
      </c>
      <c r="AW118" s="544">
        <v>0</v>
      </c>
      <c r="AX118" s="544">
        <v>0</v>
      </c>
      <c r="AY118" s="544">
        <v>0</v>
      </c>
      <c r="AZ118" s="544">
        <v>0</v>
      </c>
      <c r="BA118" s="544">
        <v>545</v>
      </c>
      <c r="BB118" s="544">
        <v>240</v>
      </c>
      <c r="BC118" s="544">
        <v>221</v>
      </c>
      <c r="BD118" s="544">
        <v>188</v>
      </c>
      <c r="BE118" s="544">
        <v>430</v>
      </c>
      <c r="BF118" s="544">
        <v>221</v>
      </c>
      <c r="BG118" s="544">
        <v>170</v>
      </c>
      <c r="BH118" s="544">
        <v>111</v>
      </c>
      <c r="BI118" s="544">
        <v>115</v>
      </c>
      <c r="BJ118" s="544">
        <v>19</v>
      </c>
      <c r="BK118" s="544">
        <v>51</v>
      </c>
      <c r="BL118" s="544">
        <v>77</v>
      </c>
      <c r="BM118" s="544">
        <v>8</v>
      </c>
      <c r="BN118" s="544">
        <v>0</v>
      </c>
      <c r="BO118" s="544">
        <v>1</v>
      </c>
      <c r="BP118" s="544">
        <v>8</v>
      </c>
      <c r="BQ118" s="544">
        <v>0</v>
      </c>
      <c r="BR118" s="544">
        <v>0</v>
      </c>
      <c r="BS118" s="544">
        <v>0</v>
      </c>
      <c r="BT118" s="544">
        <v>0</v>
      </c>
      <c r="BU118" s="544">
        <v>8</v>
      </c>
      <c r="BV118" s="544">
        <v>0</v>
      </c>
      <c r="BW118" s="544">
        <v>1</v>
      </c>
      <c r="BX118" s="544">
        <v>8</v>
      </c>
      <c r="BY118" s="544">
        <v>46</v>
      </c>
      <c r="BZ118" s="544">
        <v>79</v>
      </c>
      <c r="CA118" s="544">
        <v>0</v>
      </c>
    </row>
    <row r="119" spans="1:79">
      <c r="A119" t="s">
        <v>69</v>
      </c>
      <c r="B119" t="s">
        <v>1875</v>
      </c>
      <c r="C119">
        <v>2024</v>
      </c>
      <c r="D119" t="s">
        <v>1934</v>
      </c>
      <c r="E119" s="450">
        <v>495</v>
      </c>
      <c r="F119" s="450">
        <v>302</v>
      </c>
      <c r="G119" s="450">
        <v>166</v>
      </c>
      <c r="H119" s="450">
        <v>96</v>
      </c>
      <c r="I119" s="450">
        <v>61</v>
      </c>
      <c r="J119" s="450">
        <v>0</v>
      </c>
      <c r="K119" s="450">
        <v>0</v>
      </c>
      <c r="L119" s="450">
        <v>0</v>
      </c>
      <c r="M119" s="450">
        <v>0</v>
      </c>
      <c r="N119" s="450">
        <v>210</v>
      </c>
      <c r="O119" s="450">
        <v>113</v>
      </c>
      <c r="P119" s="450">
        <v>97</v>
      </c>
      <c r="Q119" s="450">
        <v>9</v>
      </c>
      <c r="R119" s="450">
        <v>3</v>
      </c>
      <c r="S119" s="450">
        <v>6</v>
      </c>
      <c r="T119" s="450">
        <v>2</v>
      </c>
      <c r="U119" s="450">
        <v>0</v>
      </c>
      <c r="V119" s="450">
        <v>0</v>
      </c>
      <c r="W119" s="450">
        <v>0</v>
      </c>
      <c r="X119" s="450">
        <v>0</v>
      </c>
      <c r="Y119" s="450">
        <v>9</v>
      </c>
      <c r="Z119" s="450">
        <v>3</v>
      </c>
      <c r="AA119" s="450">
        <v>6</v>
      </c>
      <c r="AB119" s="450">
        <v>2</v>
      </c>
      <c r="AC119" s="450">
        <v>328</v>
      </c>
      <c r="AD119" s="450">
        <v>196</v>
      </c>
      <c r="AE119" s="450">
        <v>147</v>
      </c>
      <c r="AF119" s="450">
        <v>145</v>
      </c>
      <c r="AG119" s="450">
        <v>80</v>
      </c>
      <c r="AH119" s="450">
        <v>39</v>
      </c>
      <c r="AI119" s="450">
        <v>32</v>
      </c>
      <c r="AJ119" s="450">
        <v>36</v>
      </c>
      <c r="AK119" s="450">
        <v>248</v>
      </c>
      <c r="AL119" s="450">
        <v>157</v>
      </c>
      <c r="AM119" s="450">
        <v>115</v>
      </c>
      <c r="AN119" s="450">
        <v>109</v>
      </c>
      <c r="AO119" s="450">
        <v>0</v>
      </c>
      <c r="AP119" s="450">
        <v>0</v>
      </c>
      <c r="AQ119" s="450">
        <v>0</v>
      </c>
      <c r="AR119" s="450">
        <v>0</v>
      </c>
      <c r="AS119" s="450">
        <v>0</v>
      </c>
      <c r="AT119" s="450">
        <v>0</v>
      </c>
      <c r="AU119" s="450">
        <v>0</v>
      </c>
      <c r="AV119" s="450">
        <v>0</v>
      </c>
      <c r="AW119" s="450">
        <v>0</v>
      </c>
      <c r="AX119" s="450">
        <v>0</v>
      </c>
      <c r="AY119" s="450">
        <v>0</v>
      </c>
      <c r="AZ119" s="450">
        <v>0</v>
      </c>
      <c r="BA119" s="450">
        <v>608</v>
      </c>
      <c r="BB119" s="450">
        <v>269</v>
      </c>
      <c r="BC119" s="450">
        <v>240</v>
      </c>
      <c r="BD119" s="450">
        <v>187</v>
      </c>
      <c r="BE119" s="450">
        <v>458</v>
      </c>
      <c r="BF119" s="450">
        <v>227</v>
      </c>
      <c r="BG119" s="450">
        <v>171</v>
      </c>
      <c r="BH119" s="450">
        <v>96</v>
      </c>
      <c r="BI119" s="450">
        <v>150</v>
      </c>
      <c r="BJ119" s="450">
        <v>42</v>
      </c>
      <c r="BK119" s="450">
        <v>69</v>
      </c>
      <c r="BL119" s="450">
        <v>91</v>
      </c>
      <c r="BM119" s="450">
        <v>19</v>
      </c>
      <c r="BN119" s="450">
        <v>0</v>
      </c>
      <c r="BO119" s="450">
        <v>8</v>
      </c>
      <c r="BP119" s="450">
        <v>14</v>
      </c>
      <c r="BQ119" s="450">
        <v>0</v>
      </c>
      <c r="BR119" s="450">
        <v>0</v>
      </c>
      <c r="BS119" s="450">
        <v>0</v>
      </c>
      <c r="BT119" s="450">
        <v>0</v>
      </c>
      <c r="BU119" s="450">
        <v>19</v>
      </c>
      <c r="BV119" s="450">
        <v>0</v>
      </c>
      <c r="BW119" s="450">
        <v>8</v>
      </c>
      <c r="BX119" s="450">
        <v>14</v>
      </c>
      <c r="BY119" s="450">
        <v>15</v>
      </c>
      <c r="BZ119" s="450">
        <v>88</v>
      </c>
      <c r="CA119" s="450">
        <v>0</v>
      </c>
    </row>
    <row r="120" spans="1:79">
      <c r="A120" s="543" t="s">
        <v>69</v>
      </c>
      <c r="B120" s="543" t="s">
        <v>1875</v>
      </c>
      <c r="C120" s="543">
        <v>2025</v>
      </c>
      <c r="D120" s="543" t="s">
        <v>1935</v>
      </c>
      <c r="E120" s="544">
        <v>484</v>
      </c>
      <c r="F120" s="544">
        <v>303</v>
      </c>
      <c r="G120" s="544">
        <v>139</v>
      </c>
      <c r="H120" s="544">
        <v>93</v>
      </c>
      <c r="I120" s="544">
        <v>64</v>
      </c>
      <c r="J120" s="544">
        <v>0</v>
      </c>
      <c r="K120" s="544">
        <v>0</v>
      </c>
      <c r="L120" s="544">
        <v>0</v>
      </c>
      <c r="M120" s="544">
        <v>0</v>
      </c>
      <c r="N120" s="544">
        <v>187</v>
      </c>
      <c r="O120" s="544">
        <v>34</v>
      </c>
      <c r="P120" s="544">
        <v>153</v>
      </c>
      <c r="Q120" s="544">
        <v>43</v>
      </c>
      <c r="R120" s="544">
        <v>29</v>
      </c>
      <c r="S120" s="544">
        <v>14</v>
      </c>
      <c r="T120" s="544">
        <v>5</v>
      </c>
      <c r="U120" s="544">
        <v>0</v>
      </c>
      <c r="V120" s="544">
        <v>0</v>
      </c>
      <c r="W120" s="544">
        <v>0</v>
      </c>
      <c r="X120" s="544">
        <v>0</v>
      </c>
      <c r="Y120" s="544">
        <v>43</v>
      </c>
      <c r="Z120" s="544">
        <v>29</v>
      </c>
      <c r="AA120" s="544">
        <v>14</v>
      </c>
      <c r="AB120" s="544">
        <v>5</v>
      </c>
      <c r="AC120" s="544">
        <v>303</v>
      </c>
      <c r="AD120" s="544">
        <v>152</v>
      </c>
      <c r="AE120" s="544">
        <v>112</v>
      </c>
      <c r="AF120" s="544">
        <v>180</v>
      </c>
      <c r="AG120" s="544">
        <v>140</v>
      </c>
      <c r="AH120" s="544">
        <v>61</v>
      </c>
      <c r="AI120" s="544">
        <v>42</v>
      </c>
      <c r="AJ120" s="544">
        <v>85</v>
      </c>
      <c r="AK120" s="544">
        <v>163</v>
      </c>
      <c r="AL120" s="544">
        <v>91</v>
      </c>
      <c r="AM120" s="544">
        <v>70</v>
      </c>
      <c r="AN120" s="544">
        <v>95</v>
      </c>
      <c r="AO120" s="544">
        <v>0</v>
      </c>
      <c r="AP120" s="544">
        <v>0</v>
      </c>
      <c r="AQ120" s="544">
        <v>0</v>
      </c>
      <c r="AR120" s="544">
        <v>0</v>
      </c>
      <c r="AS120" s="544">
        <v>0</v>
      </c>
      <c r="AT120" s="544">
        <v>0</v>
      </c>
      <c r="AU120" s="544">
        <v>0</v>
      </c>
      <c r="AV120" s="544">
        <v>0</v>
      </c>
      <c r="AW120" s="544">
        <v>0</v>
      </c>
      <c r="AX120" s="544">
        <v>0</v>
      </c>
      <c r="AY120" s="544">
        <v>0</v>
      </c>
      <c r="AZ120" s="544">
        <v>0</v>
      </c>
      <c r="BA120" s="544">
        <v>587</v>
      </c>
      <c r="BB120" s="544">
        <v>221</v>
      </c>
      <c r="BC120" s="544">
        <v>219</v>
      </c>
      <c r="BD120" s="544">
        <v>222</v>
      </c>
      <c r="BE120" s="544">
        <v>473</v>
      </c>
      <c r="BF120" s="544">
        <v>203</v>
      </c>
      <c r="BG120" s="544">
        <v>173</v>
      </c>
      <c r="BH120" s="544">
        <v>137</v>
      </c>
      <c r="BI120" s="544">
        <v>114</v>
      </c>
      <c r="BJ120" s="544">
        <v>18</v>
      </c>
      <c r="BK120" s="544">
        <v>46</v>
      </c>
      <c r="BL120" s="544">
        <v>85</v>
      </c>
      <c r="BM120" s="544">
        <v>19</v>
      </c>
      <c r="BN120" s="544">
        <v>0</v>
      </c>
      <c r="BO120" s="544">
        <v>5</v>
      </c>
      <c r="BP120" s="544">
        <v>16</v>
      </c>
      <c r="BQ120" s="544">
        <v>0</v>
      </c>
      <c r="BR120" s="544">
        <v>0</v>
      </c>
      <c r="BS120" s="544">
        <v>0</v>
      </c>
      <c r="BT120" s="544">
        <v>0</v>
      </c>
      <c r="BU120" s="544">
        <v>19</v>
      </c>
      <c r="BV120" s="544">
        <v>0</v>
      </c>
      <c r="BW120" s="544">
        <v>5</v>
      </c>
      <c r="BX120" s="544">
        <v>16</v>
      </c>
      <c r="BY120" s="544">
        <v>27</v>
      </c>
      <c r="BZ120" s="544">
        <v>79</v>
      </c>
      <c r="CA120" s="544">
        <v>0</v>
      </c>
    </row>
    <row r="121" spans="1:79">
      <c r="A121" t="s">
        <v>69</v>
      </c>
      <c r="B121" t="s">
        <v>1875</v>
      </c>
      <c r="C121">
        <v>2024</v>
      </c>
      <c r="D121" t="s">
        <v>1937</v>
      </c>
      <c r="E121" s="450">
        <f>E119</f>
        <v>495</v>
      </c>
      <c r="F121" s="450">
        <f t="shared" ref="F121:BQ121" si="22">F119</f>
        <v>302</v>
      </c>
      <c r="G121" s="450">
        <f t="shared" si="22"/>
        <v>166</v>
      </c>
      <c r="H121" s="450">
        <f t="shared" si="22"/>
        <v>96</v>
      </c>
      <c r="I121" s="450">
        <f t="shared" si="22"/>
        <v>61</v>
      </c>
      <c r="J121" s="450">
        <f t="shared" si="22"/>
        <v>0</v>
      </c>
      <c r="K121" s="450">
        <f t="shared" si="22"/>
        <v>0</v>
      </c>
      <c r="L121" s="450">
        <f t="shared" si="22"/>
        <v>0</v>
      </c>
      <c r="M121" s="450">
        <f t="shared" si="22"/>
        <v>0</v>
      </c>
      <c r="N121" s="450">
        <f t="shared" si="22"/>
        <v>210</v>
      </c>
      <c r="O121" s="450">
        <f t="shared" si="22"/>
        <v>113</v>
      </c>
      <c r="P121" s="450">
        <f t="shared" si="22"/>
        <v>97</v>
      </c>
      <c r="Q121" s="450">
        <f t="shared" si="22"/>
        <v>9</v>
      </c>
      <c r="R121" s="450">
        <f t="shared" si="22"/>
        <v>3</v>
      </c>
      <c r="S121" s="450">
        <f t="shared" si="22"/>
        <v>6</v>
      </c>
      <c r="T121" s="450">
        <f t="shared" si="22"/>
        <v>2</v>
      </c>
      <c r="U121" s="450">
        <f t="shared" si="22"/>
        <v>0</v>
      </c>
      <c r="V121" s="450">
        <f t="shared" si="22"/>
        <v>0</v>
      </c>
      <c r="W121" s="450">
        <f t="shared" si="22"/>
        <v>0</v>
      </c>
      <c r="X121" s="450">
        <f t="shared" si="22"/>
        <v>0</v>
      </c>
      <c r="Y121" s="450">
        <f t="shared" si="22"/>
        <v>9</v>
      </c>
      <c r="Z121" s="450">
        <f t="shared" si="22"/>
        <v>3</v>
      </c>
      <c r="AA121" s="450">
        <f t="shared" si="22"/>
        <v>6</v>
      </c>
      <c r="AB121" s="450">
        <f t="shared" si="22"/>
        <v>2</v>
      </c>
      <c r="AC121" s="450">
        <f t="shared" si="22"/>
        <v>328</v>
      </c>
      <c r="AD121" s="450">
        <f t="shared" si="22"/>
        <v>196</v>
      </c>
      <c r="AE121" s="450">
        <f t="shared" si="22"/>
        <v>147</v>
      </c>
      <c r="AF121" s="450">
        <f t="shared" si="22"/>
        <v>145</v>
      </c>
      <c r="AG121" s="450">
        <f t="shared" si="22"/>
        <v>80</v>
      </c>
      <c r="AH121" s="450">
        <f t="shared" si="22"/>
        <v>39</v>
      </c>
      <c r="AI121" s="450">
        <f t="shared" si="22"/>
        <v>32</v>
      </c>
      <c r="AJ121" s="450">
        <f t="shared" si="22"/>
        <v>36</v>
      </c>
      <c r="AK121" s="450">
        <f t="shared" si="22"/>
        <v>248</v>
      </c>
      <c r="AL121" s="450">
        <f t="shared" si="22"/>
        <v>157</v>
      </c>
      <c r="AM121" s="450">
        <f t="shared" si="22"/>
        <v>115</v>
      </c>
      <c r="AN121" s="450">
        <f t="shared" si="22"/>
        <v>109</v>
      </c>
      <c r="AO121" s="450">
        <f t="shared" si="22"/>
        <v>0</v>
      </c>
      <c r="AP121" s="450">
        <f t="shared" si="22"/>
        <v>0</v>
      </c>
      <c r="AQ121" s="450">
        <f t="shared" si="22"/>
        <v>0</v>
      </c>
      <c r="AR121" s="450">
        <f t="shared" si="22"/>
        <v>0</v>
      </c>
      <c r="AS121" s="450">
        <f t="shared" si="22"/>
        <v>0</v>
      </c>
      <c r="AT121" s="450">
        <f t="shared" si="22"/>
        <v>0</v>
      </c>
      <c r="AU121" s="450">
        <f t="shared" si="22"/>
        <v>0</v>
      </c>
      <c r="AV121" s="450">
        <f t="shared" si="22"/>
        <v>0</v>
      </c>
      <c r="AW121" s="450">
        <f t="shared" si="22"/>
        <v>0</v>
      </c>
      <c r="AX121" s="450">
        <f t="shared" si="22"/>
        <v>0</v>
      </c>
      <c r="AY121" s="450">
        <f t="shared" si="22"/>
        <v>0</v>
      </c>
      <c r="AZ121" s="450">
        <f t="shared" si="22"/>
        <v>0</v>
      </c>
      <c r="BA121" s="450">
        <f t="shared" si="22"/>
        <v>608</v>
      </c>
      <c r="BB121" s="450">
        <f t="shared" si="22"/>
        <v>269</v>
      </c>
      <c r="BC121" s="450">
        <f t="shared" si="22"/>
        <v>240</v>
      </c>
      <c r="BD121" s="450">
        <f t="shared" si="22"/>
        <v>187</v>
      </c>
      <c r="BE121" s="450">
        <f t="shared" si="22"/>
        <v>458</v>
      </c>
      <c r="BF121" s="450">
        <f t="shared" si="22"/>
        <v>227</v>
      </c>
      <c r="BG121" s="450">
        <f t="shared" si="22"/>
        <v>171</v>
      </c>
      <c r="BH121" s="450">
        <f t="shared" si="22"/>
        <v>96</v>
      </c>
      <c r="BI121" s="450">
        <f t="shared" si="22"/>
        <v>150</v>
      </c>
      <c r="BJ121" s="450">
        <f t="shared" si="22"/>
        <v>42</v>
      </c>
      <c r="BK121" s="450">
        <f t="shared" si="22"/>
        <v>69</v>
      </c>
      <c r="BL121" s="450">
        <f t="shared" si="22"/>
        <v>91</v>
      </c>
      <c r="BM121" s="450">
        <f t="shared" si="22"/>
        <v>19</v>
      </c>
      <c r="BN121" s="450">
        <f t="shared" si="22"/>
        <v>0</v>
      </c>
      <c r="BO121" s="450">
        <f t="shared" si="22"/>
        <v>8</v>
      </c>
      <c r="BP121" s="450">
        <f t="shared" si="22"/>
        <v>14</v>
      </c>
      <c r="BQ121" s="450">
        <f t="shared" si="22"/>
        <v>0</v>
      </c>
      <c r="BR121" s="450">
        <f t="shared" ref="BR121:CA121" si="23">BR119</f>
        <v>0</v>
      </c>
      <c r="BS121" s="450">
        <f t="shared" si="23"/>
        <v>0</v>
      </c>
      <c r="BT121" s="450">
        <f t="shared" si="23"/>
        <v>0</v>
      </c>
      <c r="BU121" s="450">
        <f t="shared" si="23"/>
        <v>19</v>
      </c>
      <c r="BV121" s="450">
        <f t="shared" si="23"/>
        <v>0</v>
      </c>
      <c r="BW121" s="450">
        <f t="shared" si="23"/>
        <v>8</v>
      </c>
      <c r="BX121" s="450">
        <f t="shared" si="23"/>
        <v>14</v>
      </c>
      <c r="BY121" s="450">
        <f t="shared" si="23"/>
        <v>15</v>
      </c>
      <c r="BZ121" s="450">
        <f t="shared" si="23"/>
        <v>88</v>
      </c>
      <c r="CA121" s="450">
        <f t="shared" si="23"/>
        <v>0</v>
      </c>
    </row>
    <row r="122" spans="1:79">
      <c r="A122" s="543" t="s">
        <v>69</v>
      </c>
      <c r="B122" s="543" t="s">
        <v>1875</v>
      </c>
      <c r="C122" s="543">
        <v>2025</v>
      </c>
      <c r="D122" s="543" t="s">
        <v>1937</v>
      </c>
      <c r="E122" s="544">
        <f>IF(OR(E119=0, E119=""), E120, IF(E120&gt;(E119*(1+Dash!$B$6)), E119*(1+Dash!$B$6), IF(E120&lt;(E119*(1-Dash!$B$7)), E119*(1-Dash!$B$7), E120)))</f>
        <v>484</v>
      </c>
      <c r="F122" s="544">
        <f>IF(OR(F119=0, F119=""), F120, IF(F120&gt;(F119*(1+Dash!$B$6)), F119*(1+Dash!$B$6), IF(F120&lt;(F119*(1-Dash!$B$7)), F119*(1-Dash!$B$7), F120)))</f>
        <v>303</v>
      </c>
      <c r="G122" s="544">
        <f>IF(OR(G119=0, G119=""), G120, IF(G120&gt;(G119*(1+Dash!$B$6)), G119*(1+Dash!$B$6), IF(G120&lt;(G119*(1-Dash!$B$7)), G119*(1-Dash!$B$7), G120)))</f>
        <v>157.69999999999999</v>
      </c>
      <c r="H122" s="544">
        <f>IF(OR(H119=0, H119=""), H120, IF(H120&gt;(H119*(1+Dash!$B$6)), H119*(1+Dash!$B$6), IF(H120&lt;(H119*(1-Dash!$B$7)), H119*(1-Dash!$B$7), H120)))</f>
        <v>93</v>
      </c>
      <c r="I122" s="544">
        <f>IF(OR(I119=0, I119=""), I120, IF(I120&gt;(I119*(1+Dash!$B$6)), I119*(1+Dash!$B$6), IF(I120&lt;(I119*(1-Dash!$B$7)), I119*(1-Dash!$B$7), I120)))</f>
        <v>64</v>
      </c>
      <c r="J122" s="544">
        <f>IF(OR(J119=0, J119=""), J120, IF(J120&gt;(J119*(1+Dash!$B$6)), J119*(1+Dash!$B$6), IF(J120&lt;(J119*(1-Dash!$B$7)), J119*(1-Dash!$B$7), J120)))</f>
        <v>0</v>
      </c>
      <c r="K122" s="544">
        <f>IF(OR(K119=0, K119=""), K120, IF(K120&gt;(K119*(1+Dash!$B$6)), K119*(1+Dash!$B$6), IF(K120&lt;(K119*(1-Dash!$B$7)), K119*(1-Dash!$B$7), K120)))</f>
        <v>0</v>
      </c>
      <c r="L122" s="544">
        <f>IF(OR(L119=0, L119=""), L120, IF(L120&gt;(L119*(1+Dash!$B$6)), L119*(1+Dash!$B$6), IF(L120&lt;(L119*(1-Dash!$B$7)), L119*(1-Dash!$B$7), L120)))</f>
        <v>0</v>
      </c>
      <c r="M122" s="544">
        <f>IF(OR(M119=0, M119=""), M120, IF(M120&gt;(M119*(1+Dash!$B$6)), M119*(1+Dash!$B$6), IF(M120&lt;(M119*(1-Dash!$B$7)), M119*(1-Dash!$B$7), M120)))</f>
        <v>0</v>
      </c>
      <c r="N122" s="544">
        <f>IF(OR(N119=0, N119=""), N120, IF(N120&gt;(N119*(1+Dash!$B$6)), N119*(1+Dash!$B$6), IF(N120&lt;(N119*(1-Dash!$B$7)), N119*(1-Dash!$B$7), N120)))</f>
        <v>199.5</v>
      </c>
      <c r="O122" s="544">
        <f>IF(OR(O119=0, O119=""), O120, IF(O120&gt;(O119*(1+Dash!$B$6)), O119*(1+Dash!$B$6), IF(O120&lt;(O119*(1-Dash!$B$7)), O119*(1-Dash!$B$7), O120)))</f>
        <v>107.35</v>
      </c>
      <c r="P122" s="544">
        <f>IF(OR(P119=0, P119=""), P120, IF(P120&gt;(P119*(1+Dash!$B$6)), P119*(1+Dash!$B$6), IF(P120&lt;(P119*(1-Dash!$B$7)), P119*(1-Dash!$B$7), P120)))</f>
        <v>106.7</v>
      </c>
      <c r="Q122" s="544">
        <f>IF(OR(Q119=0, Q119=""), Q120, IF(Q120&gt;(Q119*(1+Dash!$B$6)), Q119*(1+Dash!$B$6), IF(Q120&lt;(Q119*(1-Dash!$B$7)), Q119*(1-Dash!$B$7), Q120)))</f>
        <v>9.9</v>
      </c>
      <c r="R122" s="544">
        <f>IF(OR(R119=0, R119=""), R120, IF(R120&gt;(R119*(1+Dash!$B$6)), R119*(1+Dash!$B$6), IF(R120&lt;(R119*(1-Dash!$B$7)), R119*(1-Dash!$B$7), R120)))</f>
        <v>3.3000000000000003</v>
      </c>
      <c r="S122" s="544">
        <f>IF(OR(S119=0, S119=""), S120, IF(S120&gt;(S119*(1+Dash!$B$6)), S119*(1+Dash!$B$6), IF(S120&lt;(S119*(1-Dash!$B$7)), S119*(1-Dash!$B$7), S120)))</f>
        <v>6.6000000000000005</v>
      </c>
      <c r="T122" s="544">
        <f>IF(OR(T119=0, T119=""), T120, IF(T120&gt;(T119*(1+Dash!$B$6)), T119*(1+Dash!$B$6), IF(T120&lt;(T119*(1-Dash!$B$7)), T119*(1-Dash!$B$7), T120)))</f>
        <v>2.2000000000000002</v>
      </c>
      <c r="U122" s="544">
        <f>IF(OR(U119=0, U119=""), U120, IF(U120&gt;(U119*(1+Dash!$B$6)), U119*(1+Dash!$B$6), IF(U120&lt;(U119*(1-Dash!$B$7)), U119*(1-Dash!$B$7), U120)))</f>
        <v>0</v>
      </c>
      <c r="V122" s="544">
        <f>IF(OR(V119=0, V119=""), V120, IF(V120&gt;(V119*(1+Dash!$B$6)), V119*(1+Dash!$B$6), IF(V120&lt;(V119*(1-Dash!$B$7)), V119*(1-Dash!$B$7), V120)))</f>
        <v>0</v>
      </c>
      <c r="W122" s="544">
        <f>IF(OR(W119=0, W119=""), W120, IF(W120&gt;(W119*(1+Dash!$B$6)), W119*(1+Dash!$B$6), IF(W120&lt;(W119*(1-Dash!$B$7)), W119*(1-Dash!$B$7), W120)))</f>
        <v>0</v>
      </c>
      <c r="X122" s="544">
        <f>IF(OR(X119=0, X119=""), X120, IF(X120&gt;(X119*(1+Dash!$B$6)), X119*(1+Dash!$B$6), IF(X120&lt;(X119*(1-Dash!$B$7)), X119*(1-Dash!$B$7), X120)))</f>
        <v>0</v>
      </c>
      <c r="Y122" s="544">
        <f>IF(OR(Y119=0, Y119=""), Y120, IF(Y120&gt;(Y119*(1+Dash!$B$6)), Y119*(1+Dash!$B$6), IF(Y120&lt;(Y119*(1-Dash!$B$7)), Y119*(1-Dash!$B$7), Y120)))</f>
        <v>9.9</v>
      </c>
      <c r="Z122" s="544">
        <f>IF(OR(Z119=0, Z119=""), Z120, IF(Z120&gt;(Z119*(1+Dash!$B$6)), Z119*(1+Dash!$B$6), IF(Z120&lt;(Z119*(1-Dash!$B$7)), Z119*(1-Dash!$B$7), Z120)))</f>
        <v>3.3000000000000003</v>
      </c>
      <c r="AA122" s="544">
        <f>IF(OR(AA119=0, AA119=""), AA120, IF(AA120&gt;(AA119*(1+Dash!$B$6)), AA119*(1+Dash!$B$6), IF(AA120&lt;(AA119*(1-Dash!$B$7)), AA119*(1-Dash!$B$7), AA120)))</f>
        <v>6.6000000000000005</v>
      </c>
      <c r="AB122" s="544">
        <f>IF(OR(AB119=0, AB119=""), AB120, IF(AB120&gt;(AB119*(1+Dash!$B$6)), AB119*(1+Dash!$B$6), IF(AB120&lt;(AB119*(1-Dash!$B$7)), AB119*(1-Dash!$B$7), AB120)))</f>
        <v>2.2000000000000002</v>
      </c>
      <c r="AC122" s="544">
        <f>IF(OR(AC119=0, AC119=""), AC120, IF(AC120&gt;(AC119*(1+Dash!$B$6)), AC119*(1+Dash!$B$6), IF(AC120&lt;(AC119*(1-Dash!$B$7)), AC119*(1-Dash!$B$7), AC120)))</f>
        <v>311.59999999999997</v>
      </c>
      <c r="AD122" s="544">
        <f>IF(OR(AD119=0, AD119=""), AD120, IF(AD120&gt;(AD119*(1+Dash!$B$6)), AD119*(1+Dash!$B$6), IF(AD120&lt;(AD119*(1-Dash!$B$7)), AD119*(1-Dash!$B$7), AD120)))</f>
        <v>186.2</v>
      </c>
      <c r="AE122" s="544">
        <f>IF(OR(AE119=0, AE119=""), AE120, IF(AE120&gt;(AE119*(1+Dash!$B$6)), AE119*(1+Dash!$B$6), IF(AE120&lt;(AE119*(1-Dash!$B$7)), AE119*(1-Dash!$B$7), AE120)))</f>
        <v>139.65</v>
      </c>
      <c r="AF122" s="544">
        <f>IF(OR(AF119=0, AF119=""), AF120, IF(AF120&gt;(AF119*(1+Dash!$B$6)), AF119*(1+Dash!$B$6), IF(AF120&lt;(AF119*(1-Dash!$B$7)), AF119*(1-Dash!$B$7), AF120)))</f>
        <v>159.5</v>
      </c>
      <c r="AG122" s="544">
        <f>IF(OR(AG119=0, AG119=""), AG120, IF(AG120&gt;(AG119*(1+Dash!$B$6)), AG119*(1+Dash!$B$6), IF(AG120&lt;(AG119*(1-Dash!$B$7)), AG119*(1-Dash!$B$7), AG120)))</f>
        <v>88</v>
      </c>
      <c r="AH122" s="544">
        <f>IF(OR(AH119=0, AH119=""), AH120, IF(AH120&gt;(AH119*(1+Dash!$B$6)), AH119*(1+Dash!$B$6), IF(AH120&lt;(AH119*(1-Dash!$B$7)), AH119*(1-Dash!$B$7), AH120)))</f>
        <v>42.900000000000006</v>
      </c>
      <c r="AI122" s="544">
        <f>IF(OR(AI119=0, AI119=""), AI120, IF(AI120&gt;(AI119*(1+Dash!$B$6)), AI119*(1+Dash!$B$6), IF(AI120&lt;(AI119*(1-Dash!$B$7)), AI119*(1-Dash!$B$7), AI120)))</f>
        <v>35.200000000000003</v>
      </c>
      <c r="AJ122" s="544">
        <f>IF(OR(AJ119=0, AJ119=""), AJ120, IF(AJ120&gt;(AJ119*(1+Dash!$B$6)), AJ119*(1+Dash!$B$6), IF(AJ120&lt;(AJ119*(1-Dash!$B$7)), AJ119*(1-Dash!$B$7), AJ120)))</f>
        <v>39.6</v>
      </c>
      <c r="AK122" s="544">
        <f>IF(OR(AK119=0, AK119=""), AK120, IF(AK120&gt;(AK119*(1+Dash!$B$6)), AK119*(1+Dash!$B$6), IF(AK120&lt;(AK119*(1-Dash!$B$7)), AK119*(1-Dash!$B$7), AK120)))</f>
        <v>235.6</v>
      </c>
      <c r="AL122" s="544">
        <f>IF(OR(AL119=0, AL119=""), AL120, IF(AL120&gt;(AL119*(1+Dash!$B$6)), AL119*(1+Dash!$B$6), IF(AL120&lt;(AL119*(1-Dash!$B$7)), AL119*(1-Dash!$B$7), AL120)))</f>
        <v>149.15</v>
      </c>
      <c r="AM122" s="544">
        <f>IF(OR(AM119=0, AM119=""), AM120, IF(AM120&gt;(AM119*(1+Dash!$B$6)), AM119*(1+Dash!$B$6), IF(AM120&lt;(AM119*(1-Dash!$B$7)), AM119*(1-Dash!$B$7), AM120)))</f>
        <v>109.25</v>
      </c>
      <c r="AN122" s="544">
        <f>IF(OR(AN119=0, AN119=""), AN120, IF(AN120&gt;(AN119*(1+Dash!$B$6)), AN119*(1+Dash!$B$6), IF(AN120&lt;(AN119*(1-Dash!$B$7)), AN119*(1-Dash!$B$7), AN120)))</f>
        <v>103.55</v>
      </c>
      <c r="AO122" s="544">
        <f>IF(OR(AO119=0, AO119=""), AO120, IF(AO120&gt;(AO119*(1+Dash!$B$6)), AO119*(1+Dash!$B$6), IF(AO120&lt;(AO119*(1-Dash!$B$7)), AO119*(1-Dash!$B$7), AO120)))</f>
        <v>0</v>
      </c>
      <c r="AP122" s="544">
        <f>IF(OR(AP119=0, AP119=""), AP120, IF(AP120&gt;(AP119*(1+Dash!$B$6)), AP119*(1+Dash!$B$6), IF(AP120&lt;(AP119*(1-Dash!$B$7)), AP119*(1-Dash!$B$7), AP120)))</f>
        <v>0</v>
      </c>
      <c r="AQ122" s="544">
        <f>IF(OR(AQ119=0, AQ119=""), AQ120, IF(AQ120&gt;(AQ119*(1+Dash!$B$6)), AQ119*(1+Dash!$B$6), IF(AQ120&lt;(AQ119*(1-Dash!$B$7)), AQ119*(1-Dash!$B$7), AQ120)))</f>
        <v>0</v>
      </c>
      <c r="AR122" s="544">
        <f>IF(OR(AR119=0, AR119=""), AR120, IF(AR120&gt;(AR119*(1+Dash!$B$6)), AR119*(1+Dash!$B$6), IF(AR120&lt;(AR119*(1-Dash!$B$7)), AR119*(1-Dash!$B$7), AR120)))</f>
        <v>0</v>
      </c>
      <c r="AS122" s="544">
        <f>IF(OR(AS119=0, AS119=""), AS120, IF(AS120&gt;(AS119*(1+Dash!$B$6)), AS119*(1+Dash!$B$6), IF(AS120&lt;(AS119*(1-Dash!$B$7)), AS119*(1-Dash!$B$7), AS120)))</f>
        <v>0</v>
      </c>
      <c r="AT122" s="544">
        <f>IF(OR(AT119=0, AT119=""), AT120, IF(AT120&gt;(AT119*(1+Dash!$B$6)), AT119*(1+Dash!$B$6), IF(AT120&lt;(AT119*(1-Dash!$B$7)), AT119*(1-Dash!$B$7), AT120)))</f>
        <v>0</v>
      </c>
      <c r="AU122" s="544">
        <f>IF(OR(AU119=0, AU119=""), AU120, IF(AU120&gt;(AU119*(1+Dash!$B$6)), AU119*(1+Dash!$B$6), IF(AU120&lt;(AU119*(1-Dash!$B$7)), AU119*(1-Dash!$B$7), AU120)))</f>
        <v>0</v>
      </c>
      <c r="AV122" s="544">
        <f>IF(OR(AV119=0, AV119=""), AV120, IF(AV120&gt;(AV119*(1+Dash!$B$6)), AV119*(1+Dash!$B$6), IF(AV120&lt;(AV119*(1-Dash!$B$7)), AV119*(1-Dash!$B$7), AV120)))</f>
        <v>0</v>
      </c>
      <c r="AW122" s="544">
        <f>IF(OR(AW119=0, AW119=""), AW120, IF(AW120&gt;(AW119*(1+Dash!$B$6)), AW119*(1+Dash!$B$6), IF(AW120&lt;(AW119*(1-Dash!$B$7)), AW119*(1-Dash!$B$7), AW120)))</f>
        <v>0</v>
      </c>
      <c r="AX122" s="544">
        <f>IF(OR(AX119=0, AX119=""), AX120, IF(AX120&gt;(AX119*(1+Dash!$B$6)), AX119*(1+Dash!$B$6), IF(AX120&lt;(AX119*(1-Dash!$B$7)), AX119*(1-Dash!$B$7), AX120)))</f>
        <v>0</v>
      </c>
      <c r="AY122" s="544">
        <f>IF(OR(AY119=0, AY119=""), AY120, IF(AY120&gt;(AY119*(1+Dash!$B$6)), AY119*(1+Dash!$B$6), IF(AY120&lt;(AY119*(1-Dash!$B$7)), AY119*(1-Dash!$B$7), AY120)))</f>
        <v>0</v>
      </c>
      <c r="AZ122" s="544">
        <f>IF(OR(AZ119=0, AZ119=""), AZ120, IF(AZ120&gt;(AZ119*(1+Dash!$B$6)), AZ119*(1+Dash!$B$6), IF(AZ120&lt;(AZ119*(1-Dash!$B$7)), AZ119*(1-Dash!$B$7), AZ120)))</f>
        <v>0</v>
      </c>
      <c r="BA122" s="544">
        <f>IF(OR(BA119=0, BA119=""), BA120, IF(BA120&gt;(BA119*(1+Dash!$B$6)), BA119*(1+Dash!$B$6), IF(BA120&lt;(BA119*(1-Dash!$B$7)), BA119*(1-Dash!$B$7), BA120)))</f>
        <v>587</v>
      </c>
      <c r="BB122" s="544">
        <f>IF(OR(BB119=0, BB119=""), BB120, IF(BB120&gt;(BB119*(1+Dash!$B$6)), BB119*(1+Dash!$B$6), IF(BB120&lt;(BB119*(1-Dash!$B$7)), BB119*(1-Dash!$B$7), BB120)))</f>
        <v>255.54999999999998</v>
      </c>
      <c r="BC122" s="544">
        <f>IF(OR(BC119=0, BC119=""), BC120, IF(BC120&gt;(BC119*(1+Dash!$B$6)), BC119*(1+Dash!$B$6), IF(BC120&lt;(BC119*(1-Dash!$B$7)), BC119*(1-Dash!$B$7), BC120)))</f>
        <v>228</v>
      </c>
      <c r="BD122" s="544">
        <f>IF(OR(BD119=0, BD119=""), BD120, IF(BD120&gt;(BD119*(1+Dash!$B$6)), BD119*(1+Dash!$B$6), IF(BD120&lt;(BD119*(1-Dash!$B$7)), BD119*(1-Dash!$B$7), BD120)))</f>
        <v>205.70000000000002</v>
      </c>
      <c r="BE122" s="544">
        <f>IF(OR(BE119=0, BE119=""), BE120, IF(BE120&gt;(BE119*(1+Dash!$B$6)), BE119*(1+Dash!$B$6), IF(BE120&lt;(BE119*(1-Dash!$B$7)), BE119*(1-Dash!$B$7), BE120)))</f>
        <v>473</v>
      </c>
      <c r="BF122" s="544">
        <f>IF(OR(BF119=0, BF119=""), BF120, IF(BF120&gt;(BF119*(1+Dash!$B$6)), BF119*(1+Dash!$B$6), IF(BF120&lt;(BF119*(1-Dash!$B$7)), BF119*(1-Dash!$B$7), BF120)))</f>
        <v>215.64999999999998</v>
      </c>
      <c r="BG122" s="544">
        <f>IF(OR(BG119=0, BG119=""), BG120, IF(BG120&gt;(BG119*(1+Dash!$B$6)), BG119*(1+Dash!$B$6), IF(BG120&lt;(BG119*(1-Dash!$B$7)), BG119*(1-Dash!$B$7), BG120)))</f>
        <v>173</v>
      </c>
      <c r="BH122" s="544">
        <f>IF(OR(BH119=0, BH119=""), BH120, IF(BH120&gt;(BH119*(1+Dash!$B$6)), BH119*(1+Dash!$B$6), IF(BH120&lt;(BH119*(1-Dash!$B$7)), BH119*(1-Dash!$B$7), BH120)))</f>
        <v>105.60000000000001</v>
      </c>
      <c r="BI122" s="544">
        <f>IF(OR(BI119=0, BI119=""), BI120, IF(BI120&gt;(BI119*(1+Dash!$B$6)), BI119*(1+Dash!$B$6), IF(BI120&lt;(BI119*(1-Dash!$B$7)), BI119*(1-Dash!$B$7), BI120)))</f>
        <v>142.5</v>
      </c>
      <c r="BJ122" s="544">
        <f>IF(OR(BJ119=0, BJ119=""), BJ120, IF(BJ120&gt;(BJ119*(1+Dash!$B$6)), BJ119*(1+Dash!$B$6), IF(BJ120&lt;(BJ119*(1-Dash!$B$7)), BJ119*(1-Dash!$B$7), BJ120)))</f>
        <v>39.9</v>
      </c>
      <c r="BK122" s="544">
        <f>IF(OR(BK119=0, BK119=""), BK120, IF(BK120&gt;(BK119*(1+Dash!$B$6)), BK119*(1+Dash!$B$6), IF(BK120&lt;(BK119*(1-Dash!$B$7)), BK119*(1-Dash!$B$7), BK120)))</f>
        <v>65.55</v>
      </c>
      <c r="BL122" s="544">
        <f>IF(OR(BL119=0, BL119=""), BL120, IF(BL120&gt;(BL119*(1+Dash!$B$6)), BL119*(1+Dash!$B$6), IF(BL120&lt;(BL119*(1-Dash!$B$7)), BL119*(1-Dash!$B$7), BL120)))</f>
        <v>86.45</v>
      </c>
      <c r="BM122" s="544">
        <f>IF(OR(BM119=0, BM119=""), BM120, IF(BM120&gt;(BM119*(1+Dash!$B$6)), BM119*(1+Dash!$B$6), IF(BM120&lt;(BM119*(1-Dash!$B$7)), BM119*(1-Dash!$B$7), BM120)))</f>
        <v>19</v>
      </c>
      <c r="BN122" s="544">
        <f>IF(OR(BN119=0, BN119=""), BN120, IF(BN120&gt;(BN119*(1+Dash!$B$6)), BN119*(1+Dash!$B$6), IF(BN120&lt;(BN119*(1-Dash!$B$7)), BN119*(1-Dash!$B$7), BN120)))</f>
        <v>0</v>
      </c>
      <c r="BO122" s="544">
        <f>IF(OR(BO119=0, BO119=""), BO120, IF(BO120&gt;(BO119*(1+Dash!$B$6)), BO119*(1+Dash!$B$6), IF(BO120&lt;(BO119*(1-Dash!$B$7)), BO119*(1-Dash!$B$7), BO120)))</f>
        <v>7.6</v>
      </c>
      <c r="BP122" s="544">
        <f>IF(OR(BP119=0, BP119=""), BP120, IF(BP120&gt;(BP119*(1+Dash!$B$6)), BP119*(1+Dash!$B$6), IF(BP120&lt;(BP119*(1-Dash!$B$7)), BP119*(1-Dash!$B$7), BP120)))</f>
        <v>15.400000000000002</v>
      </c>
      <c r="BQ122" s="544">
        <f>IF(OR(BQ119=0, BQ119=""), BQ120, IF(BQ120&gt;(BQ119*(1+Dash!$B$6)), BQ119*(1+Dash!$B$6), IF(BQ120&lt;(BQ119*(1-Dash!$B$7)), BQ119*(1-Dash!$B$7), BQ120)))</f>
        <v>0</v>
      </c>
      <c r="BR122" s="544">
        <f>IF(OR(BR119=0, BR119=""), BR120, IF(BR120&gt;(BR119*(1+Dash!$B$6)), BR119*(1+Dash!$B$6), IF(BR120&lt;(BR119*(1-Dash!$B$7)), BR119*(1-Dash!$B$7), BR120)))</f>
        <v>0</v>
      </c>
      <c r="BS122" s="544">
        <f>IF(OR(BS119=0, BS119=""), BS120, IF(BS120&gt;(BS119*(1+Dash!$B$6)), BS119*(1+Dash!$B$6), IF(BS120&lt;(BS119*(1-Dash!$B$7)), BS119*(1-Dash!$B$7), BS120)))</f>
        <v>0</v>
      </c>
      <c r="BT122" s="544">
        <f>IF(OR(BT119=0, BT119=""), BT120, IF(BT120&gt;(BT119*(1+Dash!$B$6)), BT119*(1+Dash!$B$6), IF(BT120&lt;(BT119*(1-Dash!$B$7)), BT119*(1-Dash!$B$7), BT120)))</f>
        <v>0</v>
      </c>
      <c r="BU122" s="544">
        <f>IF(OR(BU119=0, BU119=""), BU120, IF(BU120&gt;(BU119*(1+Dash!$B$6)), BU119*(1+Dash!$B$6), IF(BU120&lt;(BU119*(1-Dash!$B$7)), BU119*(1-Dash!$B$7), BU120)))</f>
        <v>19</v>
      </c>
      <c r="BV122" s="544">
        <f>IF(OR(BV119=0, BV119=""), BV120, IF(BV120&gt;(BV119*(1+Dash!$B$6)), BV119*(1+Dash!$B$6), IF(BV120&lt;(BV119*(1-Dash!$B$7)), BV119*(1-Dash!$B$7), BV120)))</f>
        <v>0</v>
      </c>
      <c r="BW122" s="544">
        <f>IF(OR(BW119=0, BW119=""), BW120, IF(BW120&gt;(BW119*(1+Dash!$B$6)), BW119*(1+Dash!$B$6), IF(BW120&lt;(BW119*(1-Dash!$B$7)), BW119*(1-Dash!$B$7), BW120)))</f>
        <v>7.6</v>
      </c>
      <c r="BX122" s="544">
        <f>IF(OR(BX119=0, BX119=""), BX120, IF(BX120&gt;(BX119*(1+Dash!$B$6)), BX119*(1+Dash!$B$6), IF(BX120&lt;(BX119*(1-Dash!$B$7)), BX119*(1-Dash!$B$7), BX120)))</f>
        <v>15.400000000000002</v>
      </c>
      <c r="BY122" s="544">
        <f>IF(OR(BY119=0, BY119=""), BY120, IF(BY120&gt;(BY119*(1+Dash!$B$6)), BY119*(1+Dash!$B$6), IF(BY120&lt;(BY119*(1-Dash!$B$7)), BY119*(1-Dash!$B$7), BY120)))</f>
        <v>16.5</v>
      </c>
      <c r="BZ122" s="544">
        <f>IF(OR(BZ119=0, BZ119=""), BZ120, IF(BZ120&gt;(BZ119*(1+Dash!$B$6)), BZ119*(1+Dash!$B$6), IF(BZ120&lt;(BZ119*(1-Dash!$B$7)), BZ119*(1-Dash!$B$7), BZ120)))</f>
        <v>83.6</v>
      </c>
      <c r="CA122" s="544">
        <f>IF(OR(CA119=0, CA119=""), CA120, IF(CA120&gt;(CA119*(1+Dash!$B$6)), CA119*(1+Dash!$B$6), IF(CA120&lt;(CA119*(1-Dash!$B$7)), CA119*(1-Dash!$B$7), CA120)))</f>
        <v>0</v>
      </c>
    </row>
    <row r="123" spans="1:79">
      <c r="A123" t="s">
        <v>71</v>
      </c>
      <c r="B123" t="s">
        <v>1876</v>
      </c>
      <c r="C123">
        <v>2018</v>
      </c>
      <c r="D123" t="s">
        <v>1934</v>
      </c>
      <c r="E123" s="450">
        <v>1191</v>
      </c>
      <c r="F123" s="450">
        <v>2963</v>
      </c>
      <c r="G123" s="450">
        <v>818</v>
      </c>
      <c r="H123" s="450">
        <v>855</v>
      </c>
      <c r="I123" s="450">
        <v>451</v>
      </c>
      <c r="J123" s="450">
        <v>0</v>
      </c>
      <c r="K123" s="450">
        <v>0</v>
      </c>
      <c r="L123" s="450">
        <v>0</v>
      </c>
      <c r="M123" s="450">
        <v>0</v>
      </c>
      <c r="N123" s="450">
        <v>0</v>
      </c>
      <c r="O123" s="450">
        <v>0</v>
      </c>
      <c r="P123" s="450">
        <v>0</v>
      </c>
      <c r="Q123" s="450">
        <v>0</v>
      </c>
      <c r="R123" s="450">
        <v>0</v>
      </c>
      <c r="S123" s="450">
        <v>0</v>
      </c>
      <c r="T123" s="450">
        <v>0</v>
      </c>
      <c r="U123" s="450">
        <v>0</v>
      </c>
      <c r="V123" s="450">
        <v>0</v>
      </c>
      <c r="W123" s="450">
        <v>0</v>
      </c>
      <c r="X123" s="450">
        <v>0</v>
      </c>
      <c r="Y123" s="450">
        <v>0</v>
      </c>
      <c r="Z123" s="450">
        <v>0</v>
      </c>
      <c r="AA123" s="450">
        <v>0</v>
      </c>
      <c r="AB123" s="450">
        <v>0</v>
      </c>
      <c r="AC123" s="450">
        <v>839</v>
      </c>
      <c r="AD123" s="450">
        <v>298</v>
      </c>
      <c r="AE123" s="450">
        <v>198</v>
      </c>
      <c r="AF123" s="450">
        <v>451</v>
      </c>
      <c r="AG123" s="450">
        <v>608</v>
      </c>
      <c r="AH123" s="450">
        <v>223</v>
      </c>
      <c r="AI123" s="450">
        <v>133</v>
      </c>
      <c r="AJ123" s="450">
        <v>300</v>
      </c>
      <c r="AK123" s="450">
        <v>231</v>
      </c>
      <c r="AL123" s="450">
        <v>75</v>
      </c>
      <c r="AM123" s="450">
        <v>65</v>
      </c>
      <c r="AN123" s="450">
        <v>151</v>
      </c>
      <c r="AO123" s="450">
        <v>0</v>
      </c>
      <c r="AP123" s="450">
        <v>0</v>
      </c>
      <c r="AQ123" s="450">
        <v>0</v>
      </c>
      <c r="AR123" s="450">
        <v>0</v>
      </c>
      <c r="AS123" s="450">
        <v>0</v>
      </c>
      <c r="AT123" s="450">
        <v>0</v>
      </c>
      <c r="AU123" s="450">
        <v>0</v>
      </c>
      <c r="AV123" s="450">
        <v>0</v>
      </c>
      <c r="AW123" s="450">
        <v>0</v>
      </c>
      <c r="AX123" s="450">
        <v>0</v>
      </c>
      <c r="AY123" s="450">
        <v>0</v>
      </c>
      <c r="AZ123" s="450">
        <v>0</v>
      </c>
      <c r="BA123" s="450">
        <v>2649</v>
      </c>
      <c r="BB123" s="450">
        <v>605</v>
      </c>
      <c r="BC123" s="450">
        <v>794</v>
      </c>
      <c r="BD123" s="450">
        <v>886</v>
      </c>
      <c r="BE123" s="450">
        <v>2224</v>
      </c>
      <c r="BF123" s="450">
        <v>537</v>
      </c>
      <c r="BG123" s="450">
        <v>655</v>
      </c>
      <c r="BH123" s="450">
        <v>631</v>
      </c>
      <c r="BI123" s="450">
        <v>425</v>
      </c>
      <c r="BJ123" s="450">
        <v>68</v>
      </c>
      <c r="BK123" s="450">
        <v>139</v>
      </c>
      <c r="BL123" s="450">
        <v>255</v>
      </c>
      <c r="BM123" s="450">
        <v>0</v>
      </c>
      <c r="BN123" s="450">
        <v>0</v>
      </c>
      <c r="BO123" s="450">
        <v>0</v>
      </c>
      <c r="BP123" s="450">
        <v>0</v>
      </c>
      <c r="BQ123" s="450">
        <v>0</v>
      </c>
      <c r="BR123" s="450">
        <v>0</v>
      </c>
      <c r="BS123" s="450">
        <v>0</v>
      </c>
      <c r="BT123" s="450">
        <v>0</v>
      </c>
      <c r="BU123" s="450">
        <v>0</v>
      </c>
      <c r="BV123" s="450">
        <v>0</v>
      </c>
      <c r="BW123" s="450">
        <v>0</v>
      </c>
      <c r="BX123" s="450">
        <v>0</v>
      </c>
      <c r="BY123" s="450">
        <v>28</v>
      </c>
      <c r="BZ123" s="450">
        <v>147</v>
      </c>
      <c r="CA123" s="450">
        <v>0</v>
      </c>
    </row>
    <row r="124" spans="1:79">
      <c r="A124" s="543" t="s">
        <v>71</v>
      </c>
      <c r="B124" s="543" t="s">
        <v>1876</v>
      </c>
      <c r="C124" s="543">
        <v>2019</v>
      </c>
      <c r="D124" s="543" t="s">
        <v>1934</v>
      </c>
      <c r="E124" s="544">
        <v>1690</v>
      </c>
      <c r="F124" s="544">
        <v>3171</v>
      </c>
      <c r="G124" s="544">
        <v>932</v>
      </c>
      <c r="H124" s="544">
        <v>827</v>
      </c>
      <c r="I124" s="544">
        <v>434</v>
      </c>
      <c r="J124" s="544">
        <v>0</v>
      </c>
      <c r="K124" s="544">
        <v>0</v>
      </c>
      <c r="L124" s="544">
        <v>0</v>
      </c>
      <c r="M124" s="544">
        <v>0</v>
      </c>
      <c r="N124" s="544">
        <v>0</v>
      </c>
      <c r="O124" s="544">
        <v>0</v>
      </c>
      <c r="P124" s="544">
        <v>0</v>
      </c>
      <c r="Q124" s="544">
        <v>0</v>
      </c>
      <c r="R124" s="544">
        <v>0</v>
      </c>
      <c r="S124" s="544">
        <v>0</v>
      </c>
      <c r="T124" s="544">
        <v>0</v>
      </c>
      <c r="U124" s="544">
        <v>0</v>
      </c>
      <c r="V124" s="544">
        <v>0</v>
      </c>
      <c r="W124" s="544">
        <v>0</v>
      </c>
      <c r="X124" s="544">
        <v>0</v>
      </c>
      <c r="Y124" s="544">
        <v>0</v>
      </c>
      <c r="Z124" s="544">
        <v>0</v>
      </c>
      <c r="AA124" s="544">
        <v>0</v>
      </c>
      <c r="AB124" s="544">
        <v>0</v>
      </c>
      <c r="AC124" s="544">
        <v>732</v>
      </c>
      <c r="AD124" s="544">
        <v>224</v>
      </c>
      <c r="AE124" s="544">
        <v>167</v>
      </c>
      <c r="AF124" s="544">
        <v>413</v>
      </c>
      <c r="AG124" s="544">
        <v>446</v>
      </c>
      <c r="AH124" s="544">
        <v>128</v>
      </c>
      <c r="AI124" s="544">
        <v>99</v>
      </c>
      <c r="AJ124" s="544">
        <v>249</v>
      </c>
      <c r="AK124" s="544">
        <v>286</v>
      </c>
      <c r="AL124" s="544">
        <v>96</v>
      </c>
      <c r="AM124" s="544">
        <v>68</v>
      </c>
      <c r="AN124" s="544">
        <v>164</v>
      </c>
      <c r="AO124" s="544">
        <v>0</v>
      </c>
      <c r="AP124" s="544">
        <v>0</v>
      </c>
      <c r="AQ124" s="544">
        <v>0</v>
      </c>
      <c r="AR124" s="544">
        <v>0</v>
      </c>
      <c r="AS124" s="544">
        <v>0</v>
      </c>
      <c r="AT124" s="544">
        <v>0</v>
      </c>
      <c r="AU124" s="544">
        <v>0</v>
      </c>
      <c r="AV124" s="544">
        <v>0</v>
      </c>
      <c r="AW124" s="544">
        <v>0</v>
      </c>
      <c r="AX124" s="544">
        <v>0</v>
      </c>
      <c r="AY124" s="544">
        <v>0</v>
      </c>
      <c r="AZ124" s="544">
        <v>0</v>
      </c>
      <c r="BA124" s="544">
        <v>3356</v>
      </c>
      <c r="BB124" s="544">
        <v>868</v>
      </c>
      <c r="BC124" s="544">
        <v>969</v>
      </c>
      <c r="BD124" s="544">
        <v>1067</v>
      </c>
      <c r="BE124" s="544">
        <v>2842</v>
      </c>
      <c r="BF124" s="544">
        <v>779</v>
      </c>
      <c r="BG124" s="544">
        <v>824</v>
      </c>
      <c r="BH124" s="544">
        <v>773</v>
      </c>
      <c r="BI124" s="544">
        <v>514</v>
      </c>
      <c r="BJ124" s="544">
        <v>89</v>
      </c>
      <c r="BK124" s="544">
        <v>145</v>
      </c>
      <c r="BL124" s="544">
        <v>294</v>
      </c>
      <c r="BM124" s="544">
        <v>0</v>
      </c>
      <c r="BN124" s="544">
        <v>0</v>
      </c>
      <c r="BO124" s="544">
        <v>0</v>
      </c>
      <c r="BP124" s="544">
        <v>0</v>
      </c>
      <c r="BQ124" s="544">
        <v>0</v>
      </c>
      <c r="BR124" s="544">
        <v>0</v>
      </c>
      <c r="BS124" s="544">
        <v>0</v>
      </c>
      <c r="BT124" s="544">
        <v>0</v>
      </c>
      <c r="BU124" s="544">
        <v>0</v>
      </c>
      <c r="BV124" s="544">
        <v>0</v>
      </c>
      <c r="BW124" s="544">
        <v>0</v>
      </c>
      <c r="BX124" s="544">
        <v>0</v>
      </c>
      <c r="BY124" s="544">
        <v>19</v>
      </c>
      <c r="BZ124" s="544">
        <v>172</v>
      </c>
      <c r="CA124" s="544">
        <v>0</v>
      </c>
    </row>
    <row r="125" spans="1:79">
      <c r="A125" t="s">
        <v>71</v>
      </c>
      <c r="B125" t="s">
        <v>1876</v>
      </c>
      <c r="C125">
        <v>2020</v>
      </c>
      <c r="D125" t="s">
        <v>1934</v>
      </c>
      <c r="E125" s="450">
        <v>2168</v>
      </c>
      <c r="F125" s="450">
        <v>3514</v>
      </c>
      <c r="G125" s="450">
        <v>1106</v>
      </c>
      <c r="H125" s="450">
        <v>897</v>
      </c>
      <c r="I125" s="450">
        <v>460</v>
      </c>
      <c r="J125" s="450">
        <v>0</v>
      </c>
      <c r="K125" s="450">
        <v>0</v>
      </c>
      <c r="L125" s="450">
        <v>0</v>
      </c>
      <c r="M125" s="450">
        <v>0</v>
      </c>
      <c r="N125" s="450">
        <v>0</v>
      </c>
      <c r="O125" s="450">
        <v>0</v>
      </c>
      <c r="P125" s="450">
        <v>0</v>
      </c>
      <c r="Q125" s="450">
        <v>415</v>
      </c>
      <c r="R125" s="450">
        <v>0</v>
      </c>
      <c r="S125" s="450">
        <v>0</v>
      </c>
      <c r="T125" s="450">
        <v>0</v>
      </c>
      <c r="U125" s="450">
        <v>130</v>
      </c>
      <c r="V125" s="450">
        <v>0</v>
      </c>
      <c r="W125" s="450">
        <v>0</v>
      </c>
      <c r="X125" s="450">
        <v>0</v>
      </c>
      <c r="Y125" s="450">
        <v>285</v>
      </c>
      <c r="Z125" s="450">
        <v>0</v>
      </c>
      <c r="AA125" s="450">
        <v>0</v>
      </c>
      <c r="AB125" s="450">
        <v>0</v>
      </c>
      <c r="AC125" s="450">
        <v>798</v>
      </c>
      <c r="AD125" s="450">
        <v>317</v>
      </c>
      <c r="AE125" s="450">
        <v>190</v>
      </c>
      <c r="AF125" s="450">
        <v>416</v>
      </c>
      <c r="AG125" s="450">
        <v>536</v>
      </c>
      <c r="AH125" s="450">
        <v>224</v>
      </c>
      <c r="AI125" s="450">
        <v>133</v>
      </c>
      <c r="AJ125" s="450">
        <v>260</v>
      </c>
      <c r="AK125" s="450">
        <v>262</v>
      </c>
      <c r="AL125" s="450">
        <v>93</v>
      </c>
      <c r="AM125" s="450">
        <v>57</v>
      </c>
      <c r="AN125" s="450">
        <v>156</v>
      </c>
      <c r="AO125" s="450">
        <v>5</v>
      </c>
      <c r="AP125" s="450">
        <v>0</v>
      </c>
      <c r="AQ125" s="450">
        <v>0</v>
      </c>
      <c r="AR125" s="450">
        <v>5</v>
      </c>
      <c r="AS125" s="450">
        <v>0</v>
      </c>
      <c r="AT125" s="450">
        <v>0</v>
      </c>
      <c r="AU125" s="450">
        <v>0</v>
      </c>
      <c r="AV125" s="450">
        <v>0</v>
      </c>
      <c r="AW125" s="450">
        <v>5</v>
      </c>
      <c r="AX125" s="450">
        <v>0</v>
      </c>
      <c r="AY125" s="450">
        <v>0</v>
      </c>
      <c r="AZ125" s="450">
        <v>5</v>
      </c>
      <c r="BA125" s="450">
        <v>4351</v>
      </c>
      <c r="BB125" s="450">
        <v>1180</v>
      </c>
      <c r="BC125" s="450">
        <v>1285</v>
      </c>
      <c r="BD125" s="450">
        <v>1071</v>
      </c>
      <c r="BE125" s="450">
        <v>3824</v>
      </c>
      <c r="BF125" s="450">
        <v>1085</v>
      </c>
      <c r="BG125" s="450">
        <v>1142</v>
      </c>
      <c r="BH125" s="450">
        <v>831</v>
      </c>
      <c r="BI125" s="450">
        <v>527</v>
      </c>
      <c r="BJ125" s="450">
        <v>95</v>
      </c>
      <c r="BK125" s="450">
        <v>143</v>
      </c>
      <c r="BL125" s="450">
        <v>240</v>
      </c>
      <c r="BM125" s="450">
        <v>0</v>
      </c>
      <c r="BN125" s="450">
        <v>0</v>
      </c>
      <c r="BO125" s="450">
        <v>0</v>
      </c>
      <c r="BP125" s="450">
        <v>0</v>
      </c>
      <c r="BQ125" s="450">
        <v>0</v>
      </c>
      <c r="BR125" s="450">
        <v>0</v>
      </c>
      <c r="BS125" s="450">
        <v>0</v>
      </c>
      <c r="BT125" s="450">
        <v>0</v>
      </c>
      <c r="BU125" s="450">
        <v>0</v>
      </c>
      <c r="BV125" s="450">
        <v>0</v>
      </c>
      <c r="BW125" s="450">
        <v>0</v>
      </c>
      <c r="BX125" s="450">
        <v>0</v>
      </c>
      <c r="BY125" s="450">
        <v>29</v>
      </c>
      <c r="BZ125" s="450">
        <v>205</v>
      </c>
      <c r="CA125" s="450">
        <v>0</v>
      </c>
    </row>
    <row r="126" spans="1:79">
      <c r="A126" s="543" t="s">
        <v>71</v>
      </c>
      <c r="B126" s="543" t="s">
        <v>1876</v>
      </c>
      <c r="C126" s="543">
        <v>2021</v>
      </c>
      <c r="D126" s="543" t="s">
        <v>1934</v>
      </c>
      <c r="E126" s="544">
        <v>2648</v>
      </c>
      <c r="F126" s="544">
        <v>3366</v>
      </c>
      <c r="G126" s="544">
        <v>1144</v>
      </c>
      <c r="H126" s="544">
        <v>942</v>
      </c>
      <c r="I126" s="544">
        <v>447</v>
      </c>
      <c r="J126" s="544">
        <v>0</v>
      </c>
      <c r="K126" s="544">
        <v>0</v>
      </c>
      <c r="L126" s="544">
        <v>0</v>
      </c>
      <c r="M126" s="544">
        <v>0</v>
      </c>
      <c r="N126" s="544">
        <v>0</v>
      </c>
      <c r="O126" s="544">
        <v>0</v>
      </c>
      <c r="P126" s="544">
        <v>0</v>
      </c>
      <c r="Q126" s="544">
        <v>653</v>
      </c>
      <c r="R126" s="544">
        <v>0</v>
      </c>
      <c r="S126" s="544">
        <v>0</v>
      </c>
      <c r="T126" s="544">
        <v>0</v>
      </c>
      <c r="U126" s="544">
        <v>89</v>
      </c>
      <c r="V126" s="544">
        <v>0</v>
      </c>
      <c r="W126" s="544">
        <v>0</v>
      </c>
      <c r="X126" s="544">
        <v>0</v>
      </c>
      <c r="Y126" s="544">
        <v>564</v>
      </c>
      <c r="Z126" s="544">
        <v>0</v>
      </c>
      <c r="AA126" s="544">
        <v>0</v>
      </c>
      <c r="AB126" s="544">
        <v>0</v>
      </c>
      <c r="AC126" s="544">
        <v>1148</v>
      </c>
      <c r="AD126" s="544">
        <v>420</v>
      </c>
      <c r="AE126" s="544">
        <v>262</v>
      </c>
      <c r="AF126" s="544">
        <v>611</v>
      </c>
      <c r="AG126" s="544">
        <v>706</v>
      </c>
      <c r="AH126" s="544">
        <v>253</v>
      </c>
      <c r="AI126" s="544">
        <v>159</v>
      </c>
      <c r="AJ126" s="544">
        <v>346</v>
      </c>
      <c r="AK126" s="544">
        <v>442</v>
      </c>
      <c r="AL126" s="544">
        <v>167</v>
      </c>
      <c r="AM126" s="544">
        <v>103</v>
      </c>
      <c r="AN126" s="544">
        <v>265</v>
      </c>
      <c r="AO126" s="544">
        <v>5</v>
      </c>
      <c r="AP126" s="544">
        <v>0</v>
      </c>
      <c r="AQ126" s="544">
        <v>1</v>
      </c>
      <c r="AR126" s="544">
        <v>5</v>
      </c>
      <c r="AS126" s="544">
        <v>0</v>
      </c>
      <c r="AT126" s="544">
        <v>0</v>
      </c>
      <c r="AU126" s="544">
        <v>0</v>
      </c>
      <c r="AV126" s="544">
        <v>0</v>
      </c>
      <c r="AW126" s="544">
        <v>5</v>
      </c>
      <c r="AX126" s="544">
        <v>0</v>
      </c>
      <c r="AY126" s="544">
        <v>1</v>
      </c>
      <c r="AZ126" s="544">
        <v>5</v>
      </c>
      <c r="BA126" s="544">
        <v>4129</v>
      </c>
      <c r="BB126" s="544">
        <v>1290</v>
      </c>
      <c r="BC126" s="544">
        <v>1176</v>
      </c>
      <c r="BD126" s="544">
        <v>1019</v>
      </c>
      <c r="BE126" s="544">
        <v>3623</v>
      </c>
      <c r="BF126" s="544">
        <v>1161</v>
      </c>
      <c r="BG126" s="544">
        <v>1031</v>
      </c>
      <c r="BH126" s="544">
        <v>765</v>
      </c>
      <c r="BI126" s="544">
        <v>506</v>
      </c>
      <c r="BJ126" s="544">
        <v>129</v>
      </c>
      <c r="BK126" s="544">
        <v>145</v>
      </c>
      <c r="BL126" s="544">
        <v>254</v>
      </c>
      <c r="BM126" s="544">
        <v>28</v>
      </c>
      <c r="BN126" s="544">
        <v>0</v>
      </c>
      <c r="BO126" s="544">
        <v>5</v>
      </c>
      <c r="BP126" s="544">
        <v>23</v>
      </c>
      <c r="BQ126" s="544">
        <v>0</v>
      </c>
      <c r="BR126" s="544">
        <v>0</v>
      </c>
      <c r="BS126" s="544">
        <v>0</v>
      </c>
      <c r="BT126" s="544">
        <v>0</v>
      </c>
      <c r="BU126" s="544">
        <v>28</v>
      </c>
      <c r="BV126" s="544">
        <v>0</v>
      </c>
      <c r="BW126" s="544">
        <v>5</v>
      </c>
      <c r="BX126" s="544">
        <v>23</v>
      </c>
      <c r="BY126" s="544">
        <v>27</v>
      </c>
      <c r="BZ126" s="544">
        <v>251</v>
      </c>
      <c r="CA126" s="544">
        <v>0</v>
      </c>
    </row>
    <row r="127" spans="1:79">
      <c r="A127" t="s">
        <v>71</v>
      </c>
      <c r="B127" t="s">
        <v>1876</v>
      </c>
      <c r="C127">
        <v>2022</v>
      </c>
      <c r="D127" t="s">
        <v>1934</v>
      </c>
      <c r="E127" s="450">
        <v>2648</v>
      </c>
      <c r="F127" s="450">
        <v>3511</v>
      </c>
      <c r="G127" s="450">
        <v>1372</v>
      </c>
      <c r="H127" s="450">
        <v>907</v>
      </c>
      <c r="I127" s="450">
        <v>377</v>
      </c>
      <c r="J127" s="450">
        <v>8</v>
      </c>
      <c r="K127" s="450">
        <v>1</v>
      </c>
      <c r="L127" s="450">
        <v>3</v>
      </c>
      <c r="M127" s="450">
        <v>0</v>
      </c>
      <c r="N127" s="450">
        <v>0</v>
      </c>
      <c r="O127" s="450">
        <v>0</v>
      </c>
      <c r="P127" s="450">
        <v>0</v>
      </c>
      <c r="Q127" s="450">
        <v>1004</v>
      </c>
      <c r="R127" s="450">
        <v>0</v>
      </c>
      <c r="S127" s="450">
        <v>0</v>
      </c>
      <c r="T127" s="450">
        <v>0</v>
      </c>
      <c r="U127" s="450">
        <v>250</v>
      </c>
      <c r="V127" s="450">
        <v>0</v>
      </c>
      <c r="W127" s="450">
        <v>0</v>
      </c>
      <c r="X127" s="450">
        <v>0</v>
      </c>
      <c r="Y127" s="450">
        <v>754</v>
      </c>
      <c r="Z127" s="450">
        <v>0</v>
      </c>
      <c r="AA127" s="450">
        <v>0</v>
      </c>
      <c r="AB127" s="450">
        <v>0</v>
      </c>
      <c r="AC127" s="450">
        <v>1769</v>
      </c>
      <c r="AD127" s="450">
        <v>687</v>
      </c>
      <c r="AE127" s="450">
        <v>474</v>
      </c>
      <c r="AF127" s="450">
        <v>843</v>
      </c>
      <c r="AG127" s="450">
        <v>904</v>
      </c>
      <c r="AH127" s="450">
        <v>379</v>
      </c>
      <c r="AI127" s="450">
        <v>232</v>
      </c>
      <c r="AJ127" s="450">
        <v>405</v>
      </c>
      <c r="AK127" s="450">
        <v>865</v>
      </c>
      <c r="AL127" s="450">
        <v>308</v>
      </c>
      <c r="AM127" s="450">
        <v>242</v>
      </c>
      <c r="AN127" s="450">
        <v>438</v>
      </c>
      <c r="AO127" s="450">
        <v>9</v>
      </c>
      <c r="AP127" s="450">
        <v>1</v>
      </c>
      <c r="AQ127" s="450">
        <v>2</v>
      </c>
      <c r="AR127" s="450">
        <v>8</v>
      </c>
      <c r="AS127" s="450">
        <v>0</v>
      </c>
      <c r="AT127" s="450">
        <v>0</v>
      </c>
      <c r="AU127" s="450">
        <v>0</v>
      </c>
      <c r="AV127" s="450">
        <v>0</v>
      </c>
      <c r="AW127" s="450">
        <v>9</v>
      </c>
      <c r="AX127" s="450">
        <v>1</v>
      </c>
      <c r="AY127" s="450">
        <v>2</v>
      </c>
      <c r="AZ127" s="450">
        <v>8</v>
      </c>
      <c r="BA127" s="450">
        <v>4248</v>
      </c>
      <c r="BB127" s="450">
        <v>1438</v>
      </c>
      <c r="BC127" s="450">
        <v>1286</v>
      </c>
      <c r="BD127" s="450">
        <v>1121</v>
      </c>
      <c r="BE127" s="450">
        <v>3525</v>
      </c>
      <c r="BF127" s="450">
        <v>1253</v>
      </c>
      <c r="BG127" s="450">
        <v>1060</v>
      </c>
      <c r="BH127" s="450">
        <v>774</v>
      </c>
      <c r="BI127" s="450">
        <v>723</v>
      </c>
      <c r="BJ127" s="450">
        <v>185</v>
      </c>
      <c r="BK127" s="450">
        <v>226</v>
      </c>
      <c r="BL127" s="450">
        <v>347</v>
      </c>
      <c r="BM127" s="450">
        <v>34</v>
      </c>
      <c r="BN127" s="450">
        <v>1</v>
      </c>
      <c r="BO127" s="450">
        <v>8</v>
      </c>
      <c r="BP127" s="450">
        <v>21</v>
      </c>
      <c r="BQ127" s="450">
        <v>0</v>
      </c>
      <c r="BR127" s="450">
        <v>0</v>
      </c>
      <c r="BS127" s="450">
        <v>0</v>
      </c>
      <c r="BT127" s="450">
        <v>0</v>
      </c>
      <c r="BU127" s="450">
        <v>34</v>
      </c>
      <c r="BV127" s="450">
        <v>1</v>
      </c>
      <c r="BW127" s="450">
        <v>8</v>
      </c>
      <c r="BX127" s="450">
        <v>21</v>
      </c>
      <c r="BY127" s="450">
        <v>57</v>
      </c>
      <c r="BZ127" s="450">
        <v>355</v>
      </c>
      <c r="CA127" s="450">
        <v>0</v>
      </c>
    </row>
    <row r="128" spans="1:79">
      <c r="A128" s="543" t="s">
        <v>71</v>
      </c>
      <c r="B128" s="543" t="s">
        <v>1876</v>
      </c>
      <c r="C128" s="543">
        <v>2023</v>
      </c>
      <c r="D128" s="543" t="s">
        <v>1934</v>
      </c>
      <c r="E128" s="544">
        <v>2637</v>
      </c>
      <c r="F128" s="544">
        <v>3394</v>
      </c>
      <c r="G128" s="544">
        <v>1521</v>
      </c>
      <c r="H128" s="544">
        <v>863</v>
      </c>
      <c r="I128" s="544">
        <v>321</v>
      </c>
      <c r="J128" s="544">
        <v>0</v>
      </c>
      <c r="K128" s="544">
        <v>0</v>
      </c>
      <c r="L128" s="544">
        <v>0</v>
      </c>
      <c r="M128" s="544">
        <v>0</v>
      </c>
      <c r="N128" s="544">
        <v>0</v>
      </c>
      <c r="O128" s="544">
        <v>0</v>
      </c>
      <c r="P128" s="544">
        <v>0</v>
      </c>
      <c r="Q128" s="544">
        <v>1052</v>
      </c>
      <c r="R128" s="544">
        <v>488</v>
      </c>
      <c r="S128" s="544">
        <v>212</v>
      </c>
      <c r="T128" s="544">
        <v>294</v>
      </c>
      <c r="U128" s="544">
        <v>387</v>
      </c>
      <c r="V128" s="544">
        <v>197</v>
      </c>
      <c r="W128" s="544">
        <v>68</v>
      </c>
      <c r="X128" s="544">
        <v>112</v>
      </c>
      <c r="Y128" s="544">
        <v>665</v>
      </c>
      <c r="Z128" s="544">
        <v>291</v>
      </c>
      <c r="AA128" s="544">
        <v>144</v>
      </c>
      <c r="AB128" s="544">
        <v>182</v>
      </c>
      <c r="AC128" s="544">
        <v>2188</v>
      </c>
      <c r="AD128" s="544">
        <v>964</v>
      </c>
      <c r="AE128" s="544">
        <v>537</v>
      </c>
      <c r="AF128" s="544">
        <v>881</v>
      </c>
      <c r="AG128" s="544">
        <v>1162</v>
      </c>
      <c r="AH128" s="544">
        <v>527</v>
      </c>
      <c r="AI128" s="544">
        <v>272</v>
      </c>
      <c r="AJ128" s="544">
        <v>456</v>
      </c>
      <c r="AK128" s="544">
        <v>1026</v>
      </c>
      <c r="AL128" s="544">
        <v>437</v>
      </c>
      <c r="AM128" s="544">
        <v>265</v>
      </c>
      <c r="AN128" s="544">
        <v>425</v>
      </c>
      <c r="AO128" s="544">
        <v>8</v>
      </c>
      <c r="AP128" s="544">
        <v>0</v>
      </c>
      <c r="AQ128" s="544">
        <v>2</v>
      </c>
      <c r="AR128" s="544">
        <v>8</v>
      </c>
      <c r="AS128" s="544">
        <v>0</v>
      </c>
      <c r="AT128" s="544">
        <v>0</v>
      </c>
      <c r="AU128" s="544">
        <v>0</v>
      </c>
      <c r="AV128" s="544">
        <v>0</v>
      </c>
      <c r="AW128" s="544">
        <v>8</v>
      </c>
      <c r="AX128" s="544">
        <v>0</v>
      </c>
      <c r="AY128" s="544">
        <v>2</v>
      </c>
      <c r="AZ128" s="544">
        <v>8</v>
      </c>
      <c r="BA128" s="544">
        <v>4423</v>
      </c>
      <c r="BB128" s="544">
        <v>1634</v>
      </c>
      <c r="BC128" s="544">
        <v>1329</v>
      </c>
      <c r="BD128" s="544">
        <v>1030</v>
      </c>
      <c r="BE128" s="544">
        <v>3607</v>
      </c>
      <c r="BF128" s="544">
        <v>1420</v>
      </c>
      <c r="BG128" s="544">
        <v>1083</v>
      </c>
      <c r="BH128" s="544">
        <v>691</v>
      </c>
      <c r="BI128" s="544">
        <v>816</v>
      </c>
      <c r="BJ128" s="544">
        <v>214</v>
      </c>
      <c r="BK128" s="544">
        <v>246</v>
      </c>
      <c r="BL128" s="544">
        <v>339</v>
      </c>
      <c r="BM128" s="544">
        <v>110</v>
      </c>
      <c r="BN128" s="544">
        <v>16</v>
      </c>
      <c r="BO128" s="544">
        <v>32</v>
      </c>
      <c r="BP128" s="544">
        <v>55</v>
      </c>
      <c r="BQ128" s="544">
        <v>0</v>
      </c>
      <c r="BR128" s="544">
        <v>0</v>
      </c>
      <c r="BS128" s="544">
        <v>0</v>
      </c>
      <c r="BT128" s="544">
        <v>0</v>
      </c>
      <c r="BU128" s="544">
        <v>110</v>
      </c>
      <c r="BV128" s="544">
        <v>16</v>
      </c>
      <c r="BW128" s="544">
        <v>32</v>
      </c>
      <c r="BX128" s="544">
        <v>55</v>
      </c>
      <c r="BY128" s="544">
        <v>77</v>
      </c>
      <c r="BZ128" s="544">
        <v>411</v>
      </c>
      <c r="CA128" s="544">
        <v>0</v>
      </c>
    </row>
    <row r="129" spans="1:79">
      <c r="A129" t="s">
        <v>71</v>
      </c>
      <c r="B129" t="s">
        <v>1876</v>
      </c>
      <c r="C129">
        <v>2024</v>
      </c>
      <c r="D129" t="s">
        <v>1934</v>
      </c>
      <c r="E129" s="450">
        <v>3074</v>
      </c>
      <c r="F129" s="450">
        <v>3305</v>
      </c>
      <c r="G129" s="450">
        <v>1490</v>
      </c>
      <c r="H129" s="450">
        <v>889</v>
      </c>
      <c r="I129" s="450">
        <v>328</v>
      </c>
      <c r="J129" s="450">
        <v>0</v>
      </c>
      <c r="K129" s="450">
        <v>0</v>
      </c>
      <c r="L129" s="450">
        <v>0</v>
      </c>
      <c r="M129" s="450">
        <v>0</v>
      </c>
      <c r="N129" s="450">
        <v>25</v>
      </c>
      <c r="O129" s="450">
        <v>0</v>
      </c>
      <c r="P129" s="450">
        <v>25</v>
      </c>
      <c r="Q129" s="450">
        <v>1299</v>
      </c>
      <c r="R129" s="450">
        <v>579</v>
      </c>
      <c r="S129" s="450">
        <v>254</v>
      </c>
      <c r="T129" s="450">
        <v>375</v>
      </c>
      <c r="U129" s="450">
        <v>554</v>
      </c>
      <c r="V129" s="450">
        <v>265</v>
      </c>
      <c r="W129" s="450">
        <v>95</v>
      </c>
      <c r="X129" s="450">
        <v>152</v>
      </c>
      <c r="Y129" s="450">
        <v>745</v>
      </c>
      <c r="Z129" s="450">
        <v>314</v>
      </c>
      <c r="AA129" s="450">
        <v>159</v>
      </c>
      <c r="AB129" s="450">
        <v>223</v>
      </c>
      <c r="AC129" s="450">
        <v>3173</v>
      </c>
      <c r="AD129" s="450">
        <v>1425</v>
      </c>
      <c r="AE129" s="450">
        <v>767</v>
      </c>
      <c r="AF129" s="450">
        <v>1215</v>
      </c>
      <c r="AG129" s="450">
        <v>1532</v>
      </c>
      <c r="AH129" s="450">
        <v>748</v>
      </c>
      <c r="AI129" s="450">
        <v>349</v>
      </c>
      <c r="AJ129" s="450">
        <v>488</v>
      </c>
      <c r="AK129" s="450">
        <v>1641</v>
      </c>
      <c r="AL129" s="450">
        <v>677</v>
      </c>
      <c r="AM129" s="450">
        <v>418</v>
      </c>
      <c r="AN129" s="450">
        <v>727</v>
      </c>
      <c r="AO129" s="450">
        <v>12</v>
      </c>
      <c r="AP129" s="450">
        <v>1</v>
      </c>
      <c r="AQ129" s="450">
        <v>1</v>
      </c>
      <c r="AR129" s="450">
        <v>12</v>
      </c>
      <c r="AS129" s="450">
        <v>0</v>
      </c>
      <c r="AT129" s="450">
        <v>0</v>
      </c>
      <c r="AU129" s="450">
        <v>0</v>
      </c>
      <c r="AV129" s="450">
        <v>0</v>
      </c>
      <c r="AW129" s="450">
        <v>12</v>
      </c>
      <c r="AX129" s="450">
        <v>1</v>
      </c>
      <c r="AY129" s="450">
        <v>1</v>
      </c>
      <c r="AZ129" s="450">
        <v>12</v>
      </c>
      <c r="BA129" s="450">
        <v>4202</v>
      </c>
      <c r="BB129" s="450">
        <v>1687</v>
      </c>
      <c r="BC129" s="450">
        <v>1238</v>
      </c>
      <c r="BD129" s="450">
        <v>954</v>
      </c>
      <c r="BE129" s="450">
        <v>3371</v>
      </c>
      <c r="BF129" s="450">
        <v>1419</v>
      </c>
      <c r="BG129" s="450">
        <v>972</v>
      </c>
      <c r="BH129" s="450">
        <v>618</v>
      </c>
      <c r="BI129" s="450">
        <v>831</v>
      </c>
      <c r="BJ129" s="450">
        <v>268</v>
      </c>
      <c r="BK129" s="450">
        <v>266</v>
      </c>
      <c r="BL129" s="450">
        <v>336</v>
      </c>
      <c r="BM129" s="450">
        <v>207</v>
      </c>
      <c r="BN129" s="450">
        <v>31</v>
      </c>
      <c r="BO129" s="450">
        <v>52</v>
      </c>
      <c r="BP129" s="450">
        <v>86</v>
      </c>
      <c r="BQ129" s="450">
        <v>10</v>
      </c>
      <c r="BR129" s="450">
        <v>2</v>
      </c>
      <c r="BS129" s="450">
        <v>4</v>
      </c>
      <c r="BT129" s="450">
        <v>4</v>
      </c>
      <c r="BU129" s="450">
        <v>197</v>
      </c>
      <c r="BV129" s="450">
        <v>29</v>
      </c>
      <c r="BW129" s="450">
        <v>48</v>
      </c>
      <c r="BX129" s="450">
        <v>82</v>
      </c>
      <c r="BY129" s="450">
        <v>83</v>
      </c>
      <c r="BZ129" s="450">
        <v>423</v>
      </c>
      <c r="CA129" s="450">
        <v>0</v>
      </c>
    </row>
    <row r="130" spans="1:79">
      <c r="A130" s="543" t="s">
        <v>71</v>
      </c>
      <c r="B130" s="543" t="s">
        <v>1876</v>
      </c>
      <c r="C130" s="543">
        <v>2025</v>
      </c>
      <c r="D130" s="543" t="s">
        <v>1935</v>
      </c>
      <c r="E130" s="544">
        <v>3074</v>
      </c>
      <c r="F130" s="544">
        <v>3312</v>
      </c>
      <c r="G130" s="544">
        <v>1190</v>
      </c>
      <c r="H130" s="544">
        <v>883</v>
      </c>
      <c r="I130" s="544">
        <v>404</v>
      </c>
      <c r="J130" s="544">
        <v>1</v>
      </c>
      <c r="K130" s="544">
        <v>0</v>
      </c>
      <c r="L130" s="544">
        <v>0</v>
      </c>
      <c r="M130" s="544">
        <v>0</v>
      </c>
      <c r="N130" s="544">
        <v>5</v>
      </c>
      <c r="O130" s="544">
        <v>0</v>
      </c>
      <c r="P130" s="544">
        <v>5</v>
      </c>
      <c r="Q130" s="544">
        <v>1299</v>
      </c>
      <c r="R130" s="544">
        <v>591</v>
      </c>
      <c r="S130" s="544">
        <v>258</v>
      </c>
      <c r="T130" s="544">
        <v>369</v>
      </c>
      <c r="U130" s="544">
        <v>388</v>
      </c>
      <c r="V130" s="544">
        <v>255</v>
      </c>
      <c r="W130" s="544">
        <v>90</v>
      </c>
      <c r="X130" s="544">
        <v>145</v>
      </c>
      <c r="Y130" s="544">
        <v>911</v>
      </c>
      <c r="Z130" s="544">
        <v>336</v>
      </c>
      <c r="AA130" s="544">
        <v>168</v>
      </c>
      <c r="AB130" s="544">
        <v>224</v>
      </c>
      <c r="AC130" s="544">
        <v>3341</v>
      </c>
      <c r="AD130" s="544">
        <v>1290</v>
      </c>
      <c r="AE130" s="544">
        <v>804</v>
      </c>
      <c r="AF130" s="544">
        <v>1631</v>
      </c>
      <c r="AG130" s="544">
        <v>1979</v>
      </c>
      <c r="AH130" s="544">
        <v>784</v>
      </c>
      <c r="AI130" s="544">
        <v>462</v>
      </c>
      <c r="AJ130" s="544">
        <v>899</v>
      </c>
      <c r="AK130" s="544">
        <v>1362</v>
      </c>
      <c r="AL130" s="544">
        <v>506</v>
      </c>
      <c r="AM130" s="544">
        <v>342</v>
      </c>
      <c r="AN130" s="544">
        <v>732</v>
      </c>
      <c r="AO130" s="544">
        <v>12</v>
      </c>
      <c r="AP130" s="544">
        <v>0</v>
      </c>
      <c r="AQ130" s="544">
        <v>2</v>
      </c>
      <c r="AR130" s="544">
        <v>12</v>
      </c>
      <c r="AS130" s="544">
        <v>0</v>
      </c>
      <c r="AT130" s="544">
        <v>0</v>
      </c>
      <c r="AU130" s="544">
        <v>0</v>
      </c>
      <c r="AV130" s="544">
        <v>0</v>
      </c>
      <c r="AW130" s="544">
        <v>12</v>
      </c>
      <c r="AX130" s="544">
        <v>0</v>
      </c>
      <c r="AY130" s="544">
        <v>2</v>
      </c>
      <c r="AZ130" s="544">
        <v>12</v>
      </c>
      <c r="BA130" s="544">
        <v>4257</v>
      </c>
      <c r="BB130" s="544">
        <v>1326</v>
      </c>
      <c r="BC130" s="544">
        <v>1257</v>
      </c>
      <c r="BD130" s="544">
        <v>1137</v>
      </c>
      <c r="BE130" s="544">
        <v>3582</v>
      </c>
      <c r="BF130" s="544">
        <v>1172</v>
      </c>
      <c r="BG130" s="544">
        <v>1053</v>
      </c>
      <c r="BH130" s="544">
        <v>808</v>
      </c>
      <c r="BI130" s="544">
        <v>675</v>
      </c>
      <c r="BJ130" s="544">
        <v>154</v>
      </c>
      <c r="BK130" s="544">
        <v>204</v>
      </c>
      <c r="BL130" s="544">
        <v>329</v>
      </c>
      <c r="BM130" s="544">
        <v>207</v>
      </c>
      <c r="BN130" s="544">
        <v>17</v>
      </c>
      <c r="BO130" s="544">
        <v>49</v>
      </c>
      <c r="BP130" s="544">
        <v>122</v>
      </c>
      <c r="BQ130" s="544">
        <v>2</v>
      </c>
      <c r="BR130" s="544">
        <v>0</v>
      </c>
      <c r="BS130" s="544">
        <v>1</v>
      </c>
      <c r="BT130" s="544">
        <v>1</v>
      </c>
      <c r="BU130" s="544">
        <v>204</v>
      </c>
      <c r="BV130" s="544">
        <v>17</v>
      </c>
      <c r="BW130" s="544">
        <v>48</v>
      </c>
      <c r="BX130" s="544">
        <v>121</v>
      </c>
      <c r="BY130" s="544">
        <v>83</v>
      </c>
      <c r="BZ130" s="544">
        <v>433</v>
      </c>
      <c r="CA130" s="544">
        <v>0</v>
      </c>
    </row>
    <row r="131" spans="1:79">
      <c r="A131" t="s">
        <v>71</v>
      </c>
      <c r="B131" t="s">
        <v>1876</v>
      </c>
      <c r="C131">
        <v>2024</v>
      </c>
      <c r="D131" t="s">
        <v>1937</v>
      </c>
      <c r="E131" s="450">
        <f>E129</f>
        <v>3074</v>
      </c>
      <c r="F131" s="450">
        <f t="shared" ref="F131:BQ131" si="24">F129</f>
        <v>3305</v>
      </c>
      <c r="G131" s="450">
        <f t="shared" si="24"/>
        <v>1490</v>
      </c>
      <c r="H131" s="450">
        <f t="shared" si="24"/>
        <v>889</v>
      </c>
      <c r="I131" s="450">
        <f t="shared" si="24"/>
        <v>328</v>
      </c>
      <c r="J131" s="450">
        <f t="shared" si="24"/>
        <v>0</v>
      </c>
      <c r="K131" s="450">
        <f t="shared" si="24"/>
        <v>0</v>
      </c>
      <c r="L131" s="450">
        <f t="shared" si="24"/>
        <v>0</v>
      </c>
      <c r="M131" s="450">
        <f t="shared" si="24"/>
        <v>0</v>
      </c>
      <c r="N131" s="450">
        <f t="shared" si="24"/>
        <v>25</v>
      </c>
      <c r="O131" s="450">
        <f t="shared" si="24"/>
        <v>0</v>
      </c>
      <c r="P131" s="450">
        <f t="shared" si="24"/>
        <v>25</v>
      </c>
      <c r="Q131" s="450">
        <f t="shared" si="24"/>
        <v>1299</v>
      </c>
      <c r="R131" s="450">
        <f t="shared" si="24"/>
        <v>579</v>
      </c>
      <c r="S131" s="450">
        <f t="shared" si="24"/>
        <v>254</v>
      </c>
      <c r="T131" s="450">
        <f t="shared" si="24"/>
        <v>375</v>
      </c>
      <c r="U131" s="450">
        <f t="shared" si="24"/>
        <v>554</v>
      </c>
      <c r="V131" s="450">
        <f t="shared" si="24"/>
        <v>265</v>
      </c>
      <c r="W131" s="450">
        <f t="shared" si="24"/>
        <v>95</v>
      </c>
      <c r="X131" s="450">
        <f t="shared" si="24"/>
        <v>152</v>
      </c>
      <c r="Y131" s="450">
        <f t="shared" si="24"/>
        <v>745</v>
      </c>
      <c r="Z131" s="450">
        <f t="shared" si="24"/>
        <v>314</v>
      </c>
      <c r="AA131" s="450">
        <f t="shared" si="24"/>
        <v>159</v>
      </c>
      <c r="AB131" s="450">
        <f t="shared" si="24"/>
        <v>223</v>
      </c>
      <c r="AC131" s="450">
        <f t="shared" si="24"/>
        <v>3173</v>
      </c>
      <c r="AD131" s="450">
        <f t="shared" si="24"/>
        <v>1425</v>
      </c>
      <c r="AE131" s="450">
        <f t="shared" si="24"/>
        <v>767</v>
      </c>
      <c r="AF131" s="450">
        <f t="shared" si="24"/>
        <v>1215</v>
      </c>
      <c r="AG131" s="450">
        <f t="shared" si="24"/>
        <v>1532</v>
      </c>
      <c r="AH131" s="450">
        <f t="shared" si="24"/>
        <v>748</v>
      </c>
      <c r="AI131" s="450">
        <f t="shared" si="24"/>
        <v>349</v>
      </c>
      <c r="AJ131" s="450">
        <f t="shared" si="24"/>
        <v>488</v>
      </c>
      <c r="AK131" s="450">
        <f t="shared" si="24"/>
        <v>1641</v>
      </c>
      <c r="AL131" s="450">
        <f t="shared" si="24"/>
        <v>677</v>
      </c>
      <c r="AM131" s="450">
        <f t="shared" si="24"/>
        <v>418</v>
      </c>
      <c r="AN131" s="450">
        <f t="shared" si="24"/>
        <v>727</v>
      </c>
      <c r="AO131" s="450">
        <f t="shared" si="24"/>
        <v>12</v>
      </c>
      <c r="AP131" s="450">
        <f t="shared" si="24"/>
        <v>1</v>
      </c>
      <c r="AQ131" s="450">
        <f t="shared" si="24"/>
        <v>1</v>
      </c>
      <c r="AR131" s="450">
        <f t="shared" si="24"/>
        <v>12</v>
      </c>
      <c r="AS131" s="450">
        <f t="shared" si="24"/>
        <v>0</v>
      </c>
      <c r="AT131" s="450">
        <f t="shared" si="24"/>
        <v>0</v>
      </c>
      <c r="AU131" s="450">
        <f t="shared" si="24"/>
        <v>0</v>
      </c>
      <c r="AV131" s="450">
        <f t="shared" si="24"/>
        <v>0</v>
      </c>
      <c r="AW131" s="450">
        <f t="shared" si="24"/>
        <v>12</v>
      </c>
      <c r="AX131" s="450">
        <f t="shared" si="24"/>
        <v>1</v>
      </c>
      <c r="AY131" s="450">
        <f t="shared" si="24"/>
        <v>1</v>
      </c>
      <c r="AZ131" s="450">
        <f t="shared" si="24"/>
        <v>12</v>
      </c>
      <c r="BA131" s="450">
        <f t="shared" si="24"/>
        <v>4202</v>
      </c>
      <c r="BB131" s="450">
        <f t="shared" si="24"/>
        <v>1687</v>
      </c>
      <c r="BC131" s="450">
        <f t="shared" si="24"/>
        <v>1238</v>
      </c>
      <c r="BD131" s="450">
        <f t="shared" si="24"/>
        <v>954</v>
      </c>
      <c r="BE131" s="450">
        <f t="shared" si="24"/>
        <v>3371</v>
      </c>
      <c r="BF131" s="450">
        <f t="shared" si="24"/>
        <v>1419</v>
      </c>
      <c r="BG131" s="450">
        <f t="shared" si="24"/>
        <v>972</v>
      </c>
      <c r="BH131" s="450">
        <f t="shared" si="24"/>
        <v>618</v>
      </c>
      <c r="BI131" s="450">
        <f t="shared" si="24"/>
        <v>831</v>
      </c>
      <c r="BJ131" s="450">
        <f t="shared" si="24"/>
        <v>268</v>
      </c>
      <c r="BK131" s="450">
        <f t="shared" si="24"/>
        <v>266</v>
      </c>
      <c r="BL131" s="450">
        <f t="shared" si="24"/>
        <v>336</v>
      </c>
      <c r="BM131" s="450">
        <f t="shared" si="24"/>
        <v>207</v>
      </c>
      <c r="BN131" s="450">
        <f t="shared" si="24"/>
        <v>31</v>
      </c>
      <c r="BO131" s="450">
        <f t="shared" si="24"/>
        <v>52</v>
      </c>
      <c r="BP131" s="450">
        <f t="shared" si="24"/>
        <v>86</v>
      </c>
      <c r="BQ131" s="450">
        <f t="shared" si="24"/>
        <v>10</v>
      </c>
      <c r="BR131" s="450">
        <f t="shared" ref="BR131:CA131" si="25">BR129</f>
        <v>2</v>
      </c>
      <c r="BS131" s="450">
        <f t="shared" si="25"/>
        <v>4</v>
      </c>
      <c r="BT131" s="450">
        <f t="shared" si="25"/>
        <v>4</v>
      </c>
      <c r="BU131" s="450">
        <f t="shared" si="25"/>
        <v>197</v>
      </c>
      <c r="BV131" s="450">
        <f t="shared" si="25"/>
        <v>29</v>
      </c>
      <c r="BW131" s="450">
        <f t="shared" si="25"/>
        <v>48</v>
      </c>
      <c r="BX131" s="450">
        <f t="shared" si="25"/>
        <v>82</v>
      </c>
      <c r="BY131" s="450">
        <f t="shared" si="25"/>
        <v>83</v>
      </c>
      <c r="BZ131" s="450">
        <f t="shared" si="25"/>
        <v>423</v>
      </c>
      <c r="CA131" s="450">
        <f t="shared" si="25"/>
        <v>0</v>
      </c>
    </row>
    <row r="132" spans="1:79">
      <c r="A132" s="543" t="s">
        <v>71</v>
      </c>
      <c r="B132" s="543" t="s">
        <v>1876</v>
      </c>
      <c r="C132" s="543">
        <v>2025</v>
      </c>
      <c r="D132" s="543" t="s">
        <v>1937</v>
      </c>
      <c r="E132" s="544">
        <f>IF(OR(E129=0, E129=""), E130, IF(E130&gt;(E129*(1+Dash!$B$6)), E129*(1+Dash!$B$6), IF(E130&lt;(E129*(1-Dash!$B$7)), E129*(1-Dash!$B$7), E130)))</f>
        <v>3074</v>
      </c>
      <c r="F132" s="544">
        <f>IF(OR(F129=0, F129=""), F130, IF(F130&gt;(F129*(1+Dash!$B$6)), F129*(1+Dash!$B$6), IF(F130&lt;(F129*(1-Dash!$B$7)), F129*(1-Dash!$B$7), F130)))</f>
        <v>3312</v>
      </c>
      <c r="G132" s="544">
        <f>IF(OR(G129=0, G129=""), G130, IF(G130&gt;(G129*(1+Dash!$B$6)), G129*(1+Dash!$B$6), IF(G130&lt;(G129*(1-Dash!$B$7)), G129*(1-Dash!$B$7), G130)))</f>
        <v>1415.5</v>
      </c>
      <c r="H132" s="544">
        <f>IF(OR(H129=0, H129=""), H130, IF(H130&gt;(H129*(1+Dash!$B$6)), H129*(1+Dash!$B$6), IF(H130&lt;(H129*(1-Dash!$B$7)), H129*(1-Dash!$B$7), H130)))</f>
        <v>883</v>
      </c>
      <c r="I132" s="544">
        <f>IF(OR(I129=0, I129=""), I130, IF(I130&gt;(I129*(1+Dash!$B$6)), I129*(1+Dash!$B$6), IF(I130&lt;(I129*(1-Dash!$B$7)), I129*(1-Dash!$B$7), I130)))</f>
        <v>360.8</v>
      </c>
      <c r="J132" s="544">
        <f>IF(OR(J129=0, J129=""), J130, IF(J130&gt;(J129*(1+Dash!$B$6)), J129*(1+Dash!$B$6), IF(J130&lt;(J129*(1-Dash!$B$7)), J129*(1-Dash!$B$7), J130)))</f>
        <v>1</v>
      </c>
      <c r="K132" s="544">
        <f>IF(OR(K129=0, K129=""), K130, IF(K130&gt;(K129*(1+Dash!$B$6)), K129*(1+Dash!$B$6), IF(K130&lt;(K129*(1-Dash!$B$7)), K129*(1-Dash!$B$7), K130)))</f>
        <v>0</v>
      </c>
      <c r="L132" s="544">
        <f>IF(OR(L129=0, L129=""), L130, IF(L130&gt;(L129*(1+Dash!$B$6)), L129*(1+Dash!$B$6), IF(L130&lt;(L129*(1-Dash!$B$7)), L129*(1-Dash!$B$7), L130)))</f>
        <v>0</v>
      </c>
      <c r="M132" s="544">
        <f>IF(OR(M129=0, M129=""), M130, IF(M130&gt;(M129*(1+Dash!$B$6)), M129*(1+Dash!$B$6), IF(M130&lt;(M129*(1-Dash!$B$7)), M129*(1-Dash!$B$7), M130)))</f>
        <v>0</v>
      </c>
      <c r="N132" s="544">
        <f>IF(OR(N129=0, N129=""), N130, IF(N130&gt;(N129*(1+Dash!$B$6)), N129*(1+Dash!$B$6), IF(N130&lt;(N129*(1-Dash!$B$7)), N129*(1-Dash!$B$7), N130)))</f>
        <v>23.75</v>
      </c>
      <c r="O132" s="544">
        <f>IF(OR(O129=0, O129=""), O130, IF(O130&gt;(O129*(1+Dash!$B$6)), O129*(1+Dash!$B$6), IF(O130&lt;(O129*(1-Dash!$B$7)), O129*(1-Dash!$B$7), O130)))</f>
        <v>0</v>
      </c>
      <c r="P132" s="544">
        <f>IF(OR(P129=0, P129=""), P130, IF(P130&gt;(P129*(1+Dash!$B$6)), P129*(1+Dash!$B$6), IF(P130&lt;(P129*(1-Dash!$B$7)), P129*(1-Dash!$B$7), P130)))</f>
        <v>23.75</v>
      </c>
      <c r="Q132" s="544">
        <f>IF(OR(Q129=0, Q129=""), Q130, IF(Q130&gt;(Q129*(1+Dash!$B$6)), Q129*(1+Dash!$B$6), IF(Q130&lt;(Q129*(1-Dash!$B$7)), Q129*(1-Dash!$B$7), Q130)))</f>
        <v>1299</v>
      </c>
      <c r="R132" s="544">
        <f>IF(OR(R129=0, R129=""), R130, IF(R130&gt;(R129*(1+Dash!$B$6)), R129*(1+Dash!$B$6), IF(R130&lt;(R129*(1-Dash!$B$7)), R129*(1-Dash!$B$7), R130)))</f>
        <v>591</v>
      </c>
      <c r="S132" s="544">
        <f>IF(OR(S129=0, S129=""), S130, IF(S130&gt;(S129*(1+Dash!$B$6)), S129*(1+Dash!$B$6), IF(S130&lt;(S129*(1-Dash!$B$7)), S129*(1-Dash!$B$7), S130)))</f>
        <v>258</v>
      </c>
      <c r="T132" s="544">
        <f>IF(OR(T129=0, T129=""), T130, IF(T130&gt;(T129*(1+Dash!$B$6)), T129*(1+Dash!$B$6), IF(T130&lt;(T129*(1-Dash!$B$7)), T129*(1-Dash!$B$7), T130)))</f>
        <v>369</v>
      </c>
      <c r="U132" s="544">
        <f>IF(OR(U129=0, U129=""), U130, IF(U130&gt;(U129*(1+Dash!$B$6)), U129*(1+Dash!$B$6), IF(U130&lt;(U129*(1-Dash!$B$7)), U129*(1-Dash!$B$7), U130)))</f>
        <v>526.29999999999995</v>
      </c>
      <c r="V132" s="544">
        <f>IF(OR(V129=0, V129=""), V130, IF(V130&gt;(V129*(1+Dash!$B$6)), V129*(1+Dash!$B$6), IF(V130&lt;(V129*(1-Dash!$B$7)), V129*(1-Dash!$B$7), V130)))</f>
        <v>255</v>
      </c>
      <c r="W132" s="544">
        <f>IF(OR(W129=0, W129=""), W130, IF(W130&gt;(W129*(1+Dash!$B$6)), W129*(1+Dash!$B$6), IF(W130&lt;(W129*(1-Dash!$B$7)), W129*(1-Dash!$B$7), W130)))</f>
        <v>90.25</v>
      </c>
      <c r="X132" s="544">
        <f>IF(OR(X129=0, X129=""), X130, IF(X130&gt;(X129*(1+Dash!$B$6)), X129*(1+Dash!$B$6), IF(X130&lt;(X129*(1-Dash!$B$7)), X129*(1-Dash!$B$7), X130)))</f>
        <v>145</v>
      </c>
      <c r="Y132" s="544">
        <f>IF(OR(Y129=0, Y129=""), Y130, IF(Y130&gt;(Y129*(1+Dash!$B$6)), Y129*(1+Dash!$B$6), IF(Y130&lt;(Y129*(1-Dash!$B$7)), Y129*(1-Dash!$B$7), Y130)))</f>
        <v>819.50000000000011</v>
      </c>
      <c r="Z132" s="544">
        <f>IF(OR(Z129=0, Z129=""), Z130, IF(Z130&gt;(Z129*(1+Dash!$B$6)), Z129*(1+Dash!$B$6), IF(Z130&lt;(Z129*(1-Dash!$B$7)), Z129*(1-Dash!$B$7), Z130)))</f>
        <v>336</v>
      </c>
      <c r="AA132" s="544">
        <f>IF(OR(AA129=0, AA129=""), AA130, IF(AA130&gt;(AA129*(1+Dash!$B$6)), AA129*(1+Dash!$B$6), IF(AA130&lt;(AA129*(1-Dash!$B$7)), AA129*(1-Dash!$B$7), AA130)))</f>
        <v>168</v>
      </c>
      <c r="AB132" s="544">
        <f>IF(OR(AB129=0, AB129=""), AB130, IF(AB130&gt;(AB129*(1+Dash!$B$6)), AB129*(1+Dash!$B$6), IF(AB130&lt;(AB129*(1-Dash!$B$7)), AB129*(1-Dash!$B$7), AB130)))</f>
        <v>224</v>
      </c>
      <c r="AC132" s="544">
        <f>IF(OR(AC129=0, AC129=""), AC130, IF(AC130&gt;(AC129*(1+Dash!$B$6)), AC129*(1+Dash!$B$6), IF(AC130&lt;(AC129*(1-Dash!$B$7)), AC129*(1-Dash!$B$7), AC130)))</f>
        <v>3341</v>
      </c>
      <c r="AD132" s="544">
        <f>IF(OR(AD129=0, AD129=""), AD130, IF(AD130&gt;(AD129*(1+Dash!$B$6)), AD129*(1+Dash!$B$6), IF(AD130&lt;(AD129*(1-Dash!$B$7)), AD129*(1-Dash!$B$7), AD130)))</f>
        <v>1353.75</v>
      </c>
      <c r="AE132" s="544">
        <f>IF(OR(AE129=0, AE129=""), AE130, IF(AE130&gt;(AE129*(1+Dash!$B$6)), AE129*(1+Dash!$B$6), IF(AE130&lt;(AE129*(1-Dash!$B$7)), AE129*(1-Dash!$B$7), AE130)))</f>
        <v>804</v>
      </c>
      <c r="AF132" s="544">
        <f>IF(OR(AF129=0, AF129=""), AF130, IF(AF130&gt;(AF129*(1+Dash!$B$6)), AF129*(1+Dash!$B$6), IF(AF130&lt;(AF129*(1-Dash!$B$7)), AF129*(1-Dash!$B$7), AF130)))</f>
        <v>1336.5</v>
      </c>
      <c r="AG132" s="544">
        <f>IF(OR(AG129=0, AG129=""), AG130, IF(AG130&gt;(AG129*(1+Dash!$B$6)), AG129*(1+Dash!$B$6), IF(AG130&lt;(AG129*(1-Dash!$B$7)), AG129*(1-Dash!$B$7), AG130)))</f>
        <v>1685.2</v>
      </c>
      <c r="AH132" s="544">
        <f>IF(OR(AH129=0, AH129=""), AH130, IF(AH130&gt;(AH129*(1+Dash!$B$6)), AH129*(1+Dash!$B$6), IF(AH130&lt;(AH129*(1-Dash!$B$7)), AH129*(1-Dash!$B$7), AH130)))</f>
        <v>784</v>
      </c>
      <c r="AI132" s="544">
        <f>IF(OR(AI129=0, AI129=""), AI130, IF(AI130&gt;(AI129*(1+Dash!$B$6)), AI129*(1+Dash!$B$6), IF(AI130&lt;(AI129*(1-Dash!$B$7)), AI129*(1-Dash!$B$7), AI130)))</f>
        <v>383.90000000000003</v>
      </c>
      <c r="AJ132" s="544">
        <f>IF(OR(AJ129=0, AJ129=""), AJ130, IF(AJ130&gt;(AJ129*(1+Dash!$B$6)), AJ129*(1+Dash!$B$6), IF(AJ130&lt;(AJ129*(1-Dash!$B$7)), AJ129*(1-Dash!$B$7), AJ130)))</f>
        <v>536.80000000000007</v>
      </c>
      <c r="AK132" s="544">
        <f>IF(OR(AK129=0, AK129=""), AK130, IF(AK130&gt;(AK129*(1+Dash!$B$6)), AK129*(1+Dash!$B$6), IF(AK130&lt;(AK129*(1-Dash!$B$7)), AK129*(1-Dash!$B$7), AK130)))</f>
        <v>1558.9499999999998</v>
      </c>
      <c r="AL132" s="544">
        <f>IF(OR(AL129=0, AL129=""), AL130, IF(AL130&gt;(AL129*(1+Dash!$B$6)), AL129*(1+Dash!$B$6), IF(AL130&lt;(AL129*(1-Dash!$B$7)), AL129*(1-Dash!$B$7), AL130)))</f>
        <v>643.15</v>
      </c>
      <c r="AM132" s="544">
        <f>IF(OR(AM129=0, AM129=""), AM130, IF(AM130&gt;(AM129*(1+Dash!$B$6)), AM129*(1+Dash!$B$6), IF(AM130&lt;(AM129*(1-Dash!$B$7)), AM129*(1-Dash!$B$7), AM130)))</f>
        <v>397.09999999999997</v>
      </c>
      <c r="AN132" s="544">
        <f>IF(OR(AN129=0, AN129=""), AN130, IF(AN130&gt;(AN129*(1+Dash!$B$6)), AN129*(1+Dash!$B$6), IF(AN130&lt;(AN129*(1-Dash!$B$7)), AN129*(1-Dash!$B$7), AN130)))</f>
        <v>732</v>
      </c>
      <c r="AO132" s="544">
        <f>IF(OR(AO129=0, AO129=""), AO130, IF(AO130&gt;(AO129*(1+Dash!$B$6)), AO129*(1+Dash!$B$6), IF(AO130&lt;(AO129*(1-Dash!$B$7)), AO129*(1-Dash!$B$7), AO130)))</f>
        <v>12</v>
      </c>
      <c r="AP132" s="544">
        <f>IF(OR(AP129=0, AP129=""), AP130, IF(AP130&gt;(AP129*(1+Dash!$B$6)), AP129*(1+Dash!$B$6), IF(AP130&lt;(AP129*(1-Dash!$B$7)), AP129*(1-Dash!$B$7), AP130)))</f>
        <v>0.95</v>
      </c>
      <c r="AQ132" s="544">
        <f>IF(OR(AQ129=0, AQ129=""), AQ130, IF(AQ130&gt;(AQ129*(1+Dash!$B$6)), AQ129*(1+Dash!$B$6), IF(AQ130&lt;(AQ129*(1-Dash!$B$7)), AQ129*(1-Dash!$B$7), AQ130)))</f>
        <v>1.1000000000000001</v>
      </c>
      <c r="AR132" s="544">
        <f>IF(OR(AR129=0, AR129=""), AR130, IF(AR130&gt;(AR129*(1+Dash!$B$6)), AR129*(1+Dash!$B$6), IF(AR130&lt;(AR129*(1-Dash!$B$7)), AR129*(1-Dash!$B$7), AR130)))</f>
        <v>12</v>
      </c>
      <c r="AS132" s="544">
        <f>IF(OR(AS129=0, AS129=""), AS130, IF(AS130&gt;(AS129*(1+Dash!$B$6)), AS129*(1+Dash!$B$6), IF(AS130&lt;(AS129*(1-Dash!$B$7)), AS129*(1-Dash!$B$7), AS130)))</f>
        <v>0</v>
      </c>
      <c r="AT132" s="544">
        <f>IF(OR(AT129=0, AT129=""), AT130, IF(AT130&gt;(AT129*(1+Dash!$B$6)), AT129*(1+Dash!$B$6), IF(AT130&lt;(AT129*(1-Dash!$B$7)), AT129*(1-Dash!$B$7), AT130)))</f>
        <v>0</v>
      </c>
      <c r="AU132" s="544">
        <f>IF(OR(AU129=0, AU129=""), AU130, IF(AU130&gt;(AU129*(1+Dash!$B$6)), AU129*(1+Dash!$B$6), IF(AU130&lt;(AU129*(1-Dash!$B$7)), AU129*(1-Dash!$B$7), AU130)))</f>
        <v>0</v>
      </c>
      <c r="AV132" s="544">
        <f>IF(OR(AV129=0, AV129=""), AV130, IF(AV130&gt;(AV129*(1+Dash!$B$6)), AV129*(1+Dash!$B$6), IF(AV130&lt;(AV129*(1-Dash!$B$7)), AV129*(1-Dash!$B$7), AV130)))</f>
        <v>0</v>
      </c>
      <c r="AW132" s="544">
        <f>IF(OR(AW129=0, AW129=""), AW130, IF(AW130&gt;(AW129*(1+Dash!$B$6)), AW129*(1+Dash!$B$6), IF(AW130&lt;(AW129*(1-Dash!$B$7)), AW129*(1-Dash!$B$7), AW130)))</f>
        <v>12</v>
      </c>
      <c r="AX132" s="544">
        <f>IF(OR(AX129=0, AX129=""), AX130, IF(AX130&gt;(AX129*(1+Dash!$B$6)), AX129*(1+Dash!$B$6), IF(AX130&lt;(AX129*(1-Dash!$B$7)), AX129*(1-Dash!$B$7), AX130)))</f>
        <v>0.95</v>
      </c>
      <c r="AY132" s="544">
        <f>IF(OR(AY129=0, AY129=""), AY130, IF(AY130&gt;(AY129*(1+Dash!$B$6)), AY129*(1+Dash!$B$6), IF(AY130&lt;(AY129*(1-Dash!$B$7)), AY129*(1-Dash!$B$7), AY130)))</f>
        <v>1.1000000000000001</v>
      </c>
      <c r="AZ132" s="544">
        <f>IF(OR(AZ129=0, AZ129=""), AZ130, IF(AZ130&gt;(AZ129*(1+Dash!$B$6)), AZ129*(1+Dash!$B$6), IF(AZ130&lt;(AZ129*(1-Dash!$B$7)), AZ129*(1-Dash!$B$7), AZ130)))</f>
        <v>12</v>
      </c>
      <c r="BA132" s="544">
        <f>IF(OR(BA129=0, BA129=""), BA130, IF(BA130&gt;(BA129*(1+Dash!$B$6)), BA129*(1+Dash!$B$6), IF(BA130&lt;(BA129*(1-Dash!$B$7)), BA129*(1-Dash!$B$7), BA130)))</f>
        <v>4257</v>
      </c>
      <c r="BB132" s="544">
        <f>IF(OR(BB129=0, BB129=""), BB130, IF(BB130&gt;(BB129*(1+Dash!$B$6)), BB129*(1+Dash!$B$6), IF(BB130&lt;(BB129*(1-Dash!$B$7)), BB129*(1-Dash!$B$7), BB130)))</f>
        <v>1602.6499999999999</v>
      </c>
      <c r="BC132" s="544">
        <f>IF(OR(BC129=0, BC129=""), BC130, IF(BC130&gt;(BC129*(1+Dash!$B$6)), BC129*(1+Dash!$B$6), IF(BC130&lt;(BC129*(1-Dash!$B$7)), BC129*(1-Dash!$B$7), BC130)))</f>
        <v>1257</v>
      </c>
      <c r="BD132" s="544">
        <f>IF(OR(BD129=0, BD129=""), BD130, IF(BD130&gt;(BD129*(1+Dash!$B$6)), BD129*(1+Dash!$B$6), IF(BD130&lt;(BD129*(1-Dash!$B$7)), BD129*(1-Dash!$B$7), BD130)))</f>
        <v>1049.4000000000001</v>
      </c>
      <c r="BE132" s="544">
        <f>IF(OR(BE129=0, BE129=""), BE130, IF(BE130&gt;(BE129*(1+Dash!$B$6)), BE129*(1+Dash!$B$6), IF(BE130&lt;(BE129*(1-Dash!$B$7)), BE129*(1-Dash!$B$7), BE130)))</f>
        <v>3582</v>
      </c>
      <c r="BF132" s="544">
        <f>IF(OR(BF129=0, BF129=""), BF130, IF(BF130&gt;(BF129*(1+Dash!$B$6)), BF129*(1+Dash!$B$6), IF(BF130&lt;(BF129*(1-Dash!$B$7)), BF129*(1-Dash!$B$7), BF130)))</f>
        <v>1348.05</v>
      </c>
      <c r="BG132" s="544">
        <f>IF(OR(BG129=0, BG129=""), BG130, IF(BG130&gt;(BG129*(1+Dash!$B$6)), BG129*(1+Dash!$B$6), IF(BG130&lt;(BG129*(1-Dash!$B$7)), BG129*(1-Dash!$B$7), BG130)))</f>
        <v>1053</v>
      </c>
      <c r="BH132" s="544">
        <f>IF(OR(BH129=0, BH129=""), BH130, IF(BH130&gt;(BH129*(1+Dash!$B$6)), BH129*(1+Dash!$B$6), IF(BH130&lt;(BH129*(1-Dash!$B$7)), BH129*(1-Dash!$B$7), BH130)))</f>
        <v>679.80000000000007</v>
      </c>
      <c r="BI132" s="544">
        <f>IF(OR(BI129=0, BI129=""), BI130, IF(BI130&gt;(BI129*(1+Dash!$B$6)), BI129*(1+Dash!$B$6), IF(BI130&lt;(BI129*(1-Dash!$B$7)), BI129*(1-Dash!$B$7), BI130)))</f>
        <v>789.44999999999993</v>
      </c>
      <c r="BJ132" s="544">
        <f>IF(OR(BJ129=0, BJ129=""), BJ130, IF(BJ130&gt;(BJ129*(1+Dash!$B$6)), BJ129*(1+Dash!$B$6), IF(BJ130&lt;(BJ129*(1-Dash!$B$7)), BJ129*(1-Dash!$B$7), BJ130)))</f>
        <v>254.6</v>
      </c>
      <c r="BK132" s="544">
        <f>IF(OR(BK129=0, BK129=""), BK130, IF(BK130&gt;(BK129*(1+Dash!$B$6)), BK129*(1+Dash!$B$6), IF(BK130&lt;(BK129*(1-Dash!$B$7)), BK129*(1-Dash!$B$7), BK130)))</f>
        <v>252.7</v>
      </c>
      <c r="BL132" s="544">
        <f>IF(OR(BL129=0, BL129=""), BL130, IF(BL130&gt;(BL129*(1+Dash!$B$6)), BL129*(1+Dash!$B$6), IF(BL130&lt;(BL129*(1-Dash!$B$7)), BL129*(1-Dash!$B$7), BL130)))</f>
        <v>329</v>
      </c>
      <c r="BM132" s="544">
        <f>IF(OR(BM129=0, BM129=""), BM130, IF(BM130&gt;(BM129*(1+Dash!$B$6)), BM129*(1+Dash!$B$6), IF(BM130&lt;(BM129*(1-Dash!$B$7)), BM129*(1-Dash!$B$7), BM130)))</f>
        <v>207</v>
      </c>
      <c r="BN132" s="544">
        <f>IF(OR(BN129=0, BN129=""), BN130, IF(BN130&gt;(BN129*(1+Dash!$B$6)), BN129*(1+Dash!$B$6), IF(BN130&lt;(BN129*(1-Dash!$B$7)), BN129*(1-Dash!$B$7), BN130)))</f>
        <v>29.45</v>
      </c>
      <c r="BO132" s="544">
        <f>IF(OR(BO129=0, BO129=""), BO130, IF(BO130&gt;(BO129*(1+Dash!$B$6)), BO129*(1+Dash!$B$6), IF(BO130&lt;(BO129*(1-Dash!$B$7)), BO129*(1-Dash!$B$7), BO130)))</f>
        <v>49.4</v>
      </c>
      <c r="BP132" s="544">
        <f>IF(OR(BP129=0, BP129=""), BP130, IF(BP130&gt;(BP129*(1+Dash!$B$6)), BP129*(1+Dash!$B$6), IF(BP130&lt;(BP129*(1-Dash!$B$7)), BP129*(1-Dash!$B$7), BP130)))</f>
        <v>94.600000000000009</v>
      </c>
      <c r="BQ132" s="544">
        <f>IF(OR(BQ129=0, BQ129=""), BQ130, IF(BQ130&gt;(BQ129*(1+Dash!$B$6)), BQ129*(1+Dash!$B$6), IF(BQ130&lt;(BQ129*(1-Dash!$B$7)), BQ129*(1-Dash!$B$7), BQ130)))</f>
        <v>9.5</v>
      </c>
      <c r="BR132" s="544">
        <f>IF(OR(BR129=0, BR129=""), BR130, IF(BR130&gt;(BR129*(1+Dash!$B$6)), BR129*(1+Dash!$B$6), IF(BR130&lt;(BR129*(1-Dash!$B$7)), BR129*(1-Dash!$B$7), BR130)))</f>
        <v>1.9</v>
      </c>
      <c r="BS132" s="544">
        <f>IF(OR(BS129=0, BS129=""), BS130, IF(BS130&gt;(BS129*(1+Dash!$B$6)), BS129*(1+Dash!$B$6), IF(BS130&lt;(BS129*(1-Dash!$B$7)), BS129*(1-Dash!$B$7), BS130)))</f>
        <v>3.8</v>
      </c>
      <c r="BT132" s="544">
        <f>IF(OR(BT129=0, BT129=""), BT130, IF(BT130&gt;(BT129*(1+Dash!$B$6)), BT129*(1+Dash!$B$6), IF(BT130&lt;(BT129*(1-Dash!$B$7)), BT129*(1-Dash!$B$7), BT130)))</f>
        <v>3.8</v>
      </c>
      <c r="BU132" s="544">
        <f>IF(OR(BU129=0, BU129=""), BU130, IF(BU130&gt;(BU129*(1+Dash!$B$6)), BU129*(1+Dash!$B$6), IF(BU130&lt;(BU129*(1-Dash!$B$7)), BU129*(1-Dash!$B$7), BU130)))</f>
        <v>204</v>
      </c>
      <c r="BV132" s="544">
        <f>IF(OR(BV129=0, BV129=""), BV130, IF(BV130&gt;(BV129*(1+Dash!$B$6)), BV129*(1+Dash!$B$6), IF(BV130&lt;(BV129*(1-Dash!$B$7)), BV129*(1-Dash!$B$7), BV130)))</f>
        <v>27.549999999999997</v>
      </c>
      <c r="BW132" s="544">
        <f>IF(OR(BW129=0, BW129=""), BW130, IF(BW130&gt;(BW129*(1+Dash!$B$6)), BW129*(1+Dash!$B$6), IF(BW130&lt;(BW129*(1-Dash!$B$7)), BW129*(1-Dash!$B$7), BW130)))</f>
        <v>48</v>
      </c>
      <c r="BX132" s="544">
        <f>IF(OR(BX129=0, BX129=""), BX130, IF(BX130&gt;(BX129*(1+Dash!$B$6)), BX129*(1+Dash!$B$6), IF(BX130&lt;(BX129*(1-Dash!$B$7)), BX129*(1-Dash!$B$7), BX130)))</f>
        <v>90.2</v>
      </c>
      <c r="BY132" s="544">
        <f>IF(OR(BY129=0, BY129=""), BY130, IF(BY130&gt;(BY129*(1+Dash!$B$6)), BY129*(1+Dash!$B$6), IF(BY130&lt;(BY129*(1-Dash!$B$7)), BY129*(1-Dash!$B$7), BY130)))</f>
        <v>83</v>
      </c>
      <c r="BZ132" s="544">
        <f>IF(OR(BZ129=0, BZ129=""), BZ130, IF(BZ130&gt;(BZ129*(1+Dash!$B$6)), BZ129*(1+Dash!$B$6), IF(BZ130&lt;(BZ129*(1-Dash!$B$7)), BZ129*(1-Dash!$B$7), BZ130)))</f>
        <v>433</v>
      </c>
      <c r="CA132" s="544">
        <f>IF(OR(CA129=0, CA129=""), CA130, IF(CA130&gt;(CA129*(1+Dash!$B$6)), CA129*(1+Dash!$B$6), IF(CA130&lt;(CA129*(1-Dash!$B$7)), CA129*(1-Dash!$B$7), CA130)))</f>
        <v>0</v>
      </c>
    </row>
    <row r="133" spans="1:79">
      <c r="A133" t="s">
        <v>73</v>
      </c>
      <c r="B133" t="s">
        <v>1912</v>
      </c>
      <c r="C133">
        <v>2018</v>
      </c>
      <c r="D133" t="s">
        <v>1934</v>
      </c>
      <c r="E133" s="450">
        <v>1172</v>
      </c>
      <c r="F133" s="450">
        <v>5638</v>
      </c>
      <c r="G133" s="450">
        <v>2535</v>
      </c>
      <c r="H133" s="450">
        <v>2223</v>
      </c>
      <c r="I133" s="450">
        <v>1201</v>
      </c>
      <c r="J133" s="450">
        <v>0</v>
      </c>
      <c r="K133" s="450">
        <v>0</v>
      </c>
      <c r="L133" s="450">
        <v>0</v>
      </c>
      <c r="M133" s="450">
        <v>0</v>
      </c>
      <c r="N133" s="450">
        <v>0</v>
      </c>
      <c r="O133" s="450">
        <v>0</v>
      </c>
      <c r="P133" s="450">
        <v>0</v>
      </c>
      <c r="Q133" s="450">
        <v>0</v>
      </c>
      <c r="R133" s="450">
        <v>0</v>
      </c>
      <c r="S133" s="450">
        <v>0</v>
      </c>
      <c r="T133" s="450">
        <v>0</v>
      </c>
      <c r="U133" s="450">
        <v>0</v>
      </c>
      <c r="V133" s="450">
        <v>0</v>
      </c>
      <c r="W133" s="450">
        <v>0</v>
      </c>
      <c r="X133" s="450">
        <v>0</v>
      </c>
      <c r="Y133" s="450">
        <v>0</v>
      </c>
      <c r="Z133" s="450">
        <v>0</v>
      </c>
      <c r="AA133" s="450">
        <v>0</v>
      </c>
      <c r="AB133" s="450">
        <v>0</v>
      </c>
      <c r="AC133" s="450">
        <v>4522</v>
      </c>
      <c r="AD133" s="450">
        <v>2296</v>
      </c>
      <c r="AE133" s="450">
        <v>1657</v>
      </c>
      <c r="AF133" s="450">
        <v>2677</v>
      </c>
      <c r="AG133" s="450">
        <v>2060</v>
      </c>
      <c r="AH133" s="450">
        <v>1020</v>
      </c>
      <c r="AI133" s="450">
        <v>758</v>
      </c>
      <c r="AJ133" s="450">
        <v>1244</v>
      </c>
      <c r="AK133" s="450">
        <v>2462</v>
      </c>
      <c r="AL133" s="450">
        <v>1276</v>
      </c>
      <c r="AM133" s="450">
        <v>899</v>
      </c>
      <c r="AN133" s="450">
        <v>1433</v>
      </c>
      <c r="AO133" s="450">
        <v>76</v>
      </c>
      <c r="AP133" s="450">
        <v>8</v>
      </c>
      <c r="AQ133" s="450">
        <v>9</v>
      </c>
      <c r="AR133" s="450">
        <v>71</v>
      </c>
      <c r="AS133" s="450">
        <v>1</v>
      </c>
      <c r="AT133" s="450">
        <v>0</v>
      </c>
      <c r="AU133" s="450">
        <v>0</v>
      </c>
      <c r="AV133" s="450">
        <v>1</v>
      </c>
      <c r="AW133" s="450">
        <v>75</v>
      </c>
      <c r="AX133" s="450">
        <v>8</v>
      </c>
      <c r="AY133" s="450">
        <v>9</v>
      </c>
      <c r="AZ133" s="450">
        <v>70</v>
      </c>
      <c r="BA133" s="450">
        <v>8555</v>
      </c>
      <c r="BB133" s="450">
        <v>3154</v>
      </c>
      <c r="BC133" s="450">
        <v>3263</v>
      </c>
      <c r="BD133" s="450">
        <v>2879</v>
      </c>
      <c r="BE133" s="450">
        <v>7399</v>
      </c>
      <c r="BF133" s="450">
        <v>2786</v>
      </c>
      <c r="BG133" s="450">
        <v>2763</v>
      </c>
      <c r="BH133" s="450">
        <v>2180</v>
      </c>
      <c r="BI133" s="450">
        <v>1156</v>
      </c>
      <c r="BJ133" s="450">
        <v>368</v>
      </c>
      <c r="BK133" s="450">
        <v>500</v>
      </c>
      <c r="BL133" s="450">
        <v>699</v>
      </c>
      <c r="BM133" s="450">
        <v>0</v>
      </c>
      <c r="BN133" s="450">
        <v>0</v>
      </c>
      <c r="BO133" s="450">
        <v>0</v>
      </c>
      <c r="BP133" s="450">
        <v>0</v>
      </c>
      <c r="BQ133" s="450">
        <v>0</v>
      </c>
      <c r="BR133" s="450">
        <v>0</v>
      </c>
      <c r="BS133" s="450">
        <v>0</v>
      </c>
      <c r="BT133" s="450">
        <v>0</v>
      </c>
      <c r="BU133" s="450">
        <v>0</v>
      </c>
      <c r="BV133" s="450">
        <v>0</v>
      </c>
      <c r="BW133" s="450">
        <v>0</v>
      </c>
      <c r="BX133" s="450">
        <v>0</v>
      </c>
      <c r="BY133" s="450">
        <v>198</v>
      </c>
      <c r="BZ133" s="450">
        <v>537</v>
      </c>
      <c r="CA133" s="450">
        <v>0</v>
      </c>
    </row>
    <row r="134" spans="1:79">
      <c r="A134" s="543" t="s">
        <v>73</v>
      </c>
      <c r="B134" s="543" t="s">
        <v>1912</v>
      </c>
      <c r="C134" s="543">
        <v>2019</v>
      </c>
      <c r="D134" s="543" t="s">
        <v>1934</v>
      </c>
      <c r="E134" s="544">
        <v>4390</v>
      </c>
      <c r="F134" s="544">
        <v>5681</v>
      </c>
      <c r="G134" s="544">
        <v>2797</v>
      </c>
      <c r="H134" s="544">
        <v>2161</v>
      </c>
      <c r="I134" s="544">
        <v>1120</v>
      </c>
      <c r="J134" s="544">
        <v>0</v>
      </c>
      <c r="K134" s="544">
        <v>0</v>
      </c>
      <c r="L134" s="544">
        <v>0</v>
      </c>
      <c r="M134" s="544">
        <v>0</v>
      </c>
      <c r="N134" s="544">
        <v>0</v>
      </c>
      <c r="O134" s="544">
        <v>0</v>
      </c>
      <c r="P134" s="544">
        <v>0</v>
      </c>
      <c r="Q134" s="544">
        <v>0</v>
      </c>
      <c r="R134" s="544">
        <v>0</v>
      </c>
      <c r="S134" s="544">
        <v>0</v>
      </c>
      <c r="T134" s="544">
        <v>0</v>
      </c>
      <c r="U134" s="544">
        <v>0</v>
      </c>
      <c r="V134" s="544">
        <v>0</v>
      </c>
      <c r="W134" s="544">
        <v>0</v>
      </c>
      <c r="X134" s="544">
        <v>0</v>
      </c>
      <c r="Y134" s="544">
        <v>0</v>
      </c>
      <c r="Z134" s="544">
        <v>0</v>
      </c>
      <c r="AA134" s="544">
        <v>0</v>
      </c>
      <c r="AB134" s="544">
        <v>0</v>
      </c>
      <c r="AC134" s="544">
        <v>4998</v>
      </c>
      <c r="AD134" s="544">
        <v>2715</v>
      </c>
      <c r="AE134" s="544">
        <v>1589</v>
      </c>
      <c r="AF134" s="544">
        <v>2634</v>
      </c>
      <c r="AG134" s="544">
        <v>2408</v>
      </c>
      <c r="AH134" s="544">
        <v>1249</v>
      </c>
      <c r="AI134" s="544">
        <v>742</v>
      </c>
      <c r="AJ134" s="544">
        <v>1324</v>
      </c>
      <c r="AK134" s="544">
        <v>2590</v>
      </c>
      <c r="AL134" s="544">
        <v>1466</v>
      </c>
      <c r="AM134" s="544">
        <v>847</v>
      </c>
      <c r="AN134" s="544">
        <v>1310</v>
      </c>
      <c r="AO134" s="544">
        <v>48</v>
      </c>
      <c r="AP134" s="544">
        <v>2</v>
      </c>
      <c r="AQ134" s="544">
        <v>15</v>
      </c>
      <c r="AR134" s="544">
        <v>45</v>
      </c>
      <c r="AS134" s="544">
        <v>0</v>
      </c>
      <c r="AT134" s="544">
        <v>0</v>
      </c>
      <c r="AU134" s="544">
        <v>0</v>
      </c>
      <c r="AV134" s="544">
        <v>0</v>
      </c>
      <c r="AW134" s="544">
        <v>48</v>
      </c>
      <c r="AX134" s="544">
        <v>2</v>
      </c>
      <c r="AY134" s="544">
        <v>15</v>
      </c>
      <c r="AZ134" s="544">
        <v>45</v>
      </c>
      <c r="BA134" s="544">
        <v>8430</v>
      </c>
      <c r="BB134" s="544">
        <v>3418</v>
      </c>
      <c r="BC134" s="544">
        <v>3004</v>
      </c>
      <c r="BD134" s="544">
        <v>2604</v>
      </c>
      <c r="BE134" s="544">
        <v>7289</v>
      </c>
      <c r="BF134" s="544">
        <v>3023</v>
      </c>
      <c r="BG134" s="544">
        <v>2517</v>
      </c>
      <c r="BH134" s="544">
        <v>1969</v>
      </c>
      <c r="BI134" s="544">
        <v>1141</v>
      </c>
      <c r="BJ134" s="544">
        <v>395</v>
      </c>
      <c r="BK134" s="544">
        <v>487</v>
      </c>
      <c r="BL134" s="544">
        <v>635</v>
      </c>
      <c r="BM134" s="544">
        <v>0</v>
      </c>
      <c r="BN134" s="544">
        <v>0</v>
      </c>
      <c r="BO134" s="544">
        <v>0</v>
      </c>
      <c r="BP134" s="544">
        <v>0</v>
      </c>
      <c r="BQ134" s="544">
        <v>0</v>
      </c>
      <c r="BR134" s="544">
        <v>0</v>
      </c>
      <c r="BS134" s="544">
        <v>0</v>
      </c>
      <c r="BT134" s="544">
        <v>0</v>
      </c>
      <c r="BU134" s="544">
        <v>0</v>
      </c>
      <c r="BV134" s="544">
        <v>0</v>
      </c>
      <c r="BW134" s="544">
        <v>0</v>
      </c>
      <c r="BX134" s="544">
        <v>0</v>
      </c>
      <c r="BY134" s="544">
        <v>190</v>
      </c>
      <c r="BZ134" s="544">
        <v>477</v>
      </c>
      <c r="CA134" s="544">
        <v>0</v>
      </c>
    </row>
    <row r="135" spans="1:79">
      <c r="A135" t="s">
        <v>73</v>
      </c>
      <c r="B135" t="s">
        <v>1912</v>
      </c>
      <c r="C135">
        <v>2020</v>
      </c>
      <c r="D135" t="s">
        <v>1934</v>
      </c>
      <c r="E135" s="450">
        <v>4499</v>
      </c>
      <c r="F135" s="450">
        <v>5790</v>
      </c>
      <c r="G135" s="450">
        <v>2937</v>
      </c>
      <c r="H135" s="450">
        <v>2142</v>
      </c>
      <c r="I135" s="450">
        <v>1138</v>
      </c>
      <c r="J135" s="450">
        <v>0</v>
      </c>
      <c r="K135" s="450">
        <v>0</v>
      </c>
      <c r="L135" s="450">
        <v>0</v>
      </c>
      <c r="M135" s="450">
        <v>0</v>
      </c>
      <c r="N135" s="450">
        <v>1122</v>
      </c>
      <c r="O135" s="450">
        <v>615</v>
      </c>
      <c r="P135" s="450">
        <v>507</v>
      </c>
      <c r="Q135" s="450">
        <v>113</v>
      </c>
      <c r="R135" s="450">
        <v>0</v>
      </c>
      <c r="S135" s="450">
        <v>0</v>
      </c>
      <c r="T135" s="450">
        <v>0</v>
      </c>
      <c r="U135" s="450">
        <v>15</v>
      </c>
      <c r="V135" s="450">
        <v>0</v>
      </c>
      <c r="W135" s="450">
        <v>0</v>
      </c>
      <c r="X135" s="450">
        <v>0</v>
      </c>
      <c r="Y135" s="450">
        <v>98</v>
      </c>
      <c r="Z135" s="450">
        <v>0</v>
      </c>
      <c r="AA135" s="450">
        <v>0</v>
      </c>
      <c r="AB135" s="450">
        <v>0</v>
      </c>
      <c r="AC135" s="450">
        <v>4615</v>
      </c>
      <c r="AD135" s="450">
        <v>2759</v>
      </c>
      <c r="AE135" s="450">
        <v>1256</v>
      </c>
      <c r="AF135" s="450">
        <v>2044</v>
      </c>
      <c r="AG135" s="450">
        <v>2516</v>
      </c>
      <c r="AH135" s="450">
        <v>1454</v>
      </c>
      <c r="AI135" s="450">
        <v>661</v>
      </c>
      <c r="AJ135" s="450">
        <v>1201</v>
      </c>
      <c r="AK135" s="450">
        <v>2099</v>
      </c>
      <c r="AL135" s="450">
        <v>1305</v>
      </c>
      <c r="AM135" s="450">
        <v>595</v>
      </c>
      <c r="AN135" s="450">
        <v>843</v>
      </c>
      <c r="AO135" s="450">
        <v>60</v>
      </c>
      <c r="AP135" s="450">
        <v>12</v>
      </c>
      <c r="AQ135" s="450">
        <v>5</v>
      </c>
      <c r="AR135" s="450">
        <v>58</v>
      </c>
      <c r="AS135" s="450">
        <v>0</v>
      </c>
      <c r="AT135" s="450">
        <v>0</v>
      </c>
      <c r="AU135" s="450">
        <v>0</v>
      </c>
      <c r="AV135" s="450">
        <v>0</v>
      </c>
      <c r="AW135" s="450">
        <v>60</v>
      </c>
      <c r="AX135" s="450">
        <v>12</v>
      </c>
      <c r="AY135" s="450">
        <v>5</v>
      </c>
      <c r="AZ135" s="450">
        <v>58</v>
      </c>
      <c r="BA135" s="450">
        <v>8481</v>
      </c>
      <c r="BB135" s="450">
        <v>4225</v>
      </c>
      <c r="BC135" s="450">
        <v>3031</v>
      </c>
      <c r="BD135" s="450">
        <v>2574</v>
      </c>
      <c r="BE135" s="450">
        <v>7379</v>
      </c>
      <c r="BF135" s="450">
        <v>3749</v>
      </c>
      <c r="BG135" s="450">
        <v>2609</v>
      </c>
      <c r="BH135" s="450">
        <v>2021</v>
      </c>
      <c r="BI135" s="450">
        <v>1102</v>
      </c>
      <c r="BJ135" s="450">
        <v>476</v>
      </c>
      <c r="BK135" s="450">
        <v>422</v>
      </c>
      <c r="BL135" s="450">
        <v>553</v>
      </c>
      <c r="BM135" s="450">
        <v>0</v>
      </c>
      <c r="BN135" s="450">
        <v>0</v>
      </c>
      <c r="BO135" s="450">
        <v>0</v>
      </c>
      <c r="BP135" s="450">
        <v>0</v>
      </c>
      <c r="BQ135" s="450">
        <v>0</v>
      </c>
      <c r="BR135" s="450">
        <v>0</v>
      </c>
      <c r="BS135" s="450">
        <v>0</v>
      </c>
      <c r="BT135" s="450">
        <v>0</v>
      </c>
      <c r="BU135" s="450">
        <v>0</v>
      </c>
      <c r="BV135" s="450">
        <v>0</v>
      </c>
      <c r="BW135" s="450">
        <v>0</v>
      </c>
      <c r="BX135" s="450">
        <v>0</v>
      </c>
      <c r="BY135" s="450">
        <v>150</v>
      </c>
      <c r="BZ135" s="450">
        <v>531</v>
      </c>
      <c r="CA135" s="450">
        <v>0</v>
      </c>
    </row>
    <row r="136" spans="1:79">
      <c r="A136" s="543" t="s">
        <v>73</v>
      </c>
      <c r="B136" s="543" t="s">
        <v>1912</v>
      </c>
      <c r="C136" s="543">
        <v>2021</v>
      </c>
      <c r="D136" s="543" t="s">
        <v>1934</v>
      </c>
      <c r="E136" s="544">
        <v>4597</v>
      </c>
      <c r="F136" s="544">
        <v>5963</v>
      </c>
      <c r="G136" s="544">
        <v>3189</v>
      </c>
      <c r="H136" s="544">
        <v>2161</v>
      </c>
      <c r="I136" s="544">
        <v>1162</v>
      </c>
      <c r="J136" s="544">
        <v>0</v>
      </c>
      <c r="K136" s="544">
        <v>0</v>
      </c>
      <c r="L136" s="544">
        <v>0</v>
      </c>
      <c r="M136" s="544">
        <v>0</v>
      </c>
      <c r="N136" s="544">
        <v>199</v>
      </c>
      <c r="O136" s="544">
        <v>6</v>
      </c>
      <c r="P136" s="544">
        <v>193</v>
      </c>
      <c r="Q136" s="544">
        <v>40</v>
      </c>
      <c r="R136" s="544">
        <v>0</v>
      </c>
      <c r="S136" s="544">
        <v>0</v>
      </c>
      <c r="T136" s="544">
        <v>0</v>
      </c>
      <c r="U136" s="544">
        <v>12</v>
      </c>
      <c r="V136" s="544">
        <v>0</v>
      </c>
      <c r="W136" s="544">
        <v>0</v>
      </c>
      <c r="X136" s="544">
        <v>0</v>
      </c>
      <c r="Y136" s="544">
        <v>28</v>
      </c>
      <c r="Z136" s="544">
        <v>0</v>
      </c>
      <c r="AA136" s="544">
        <v>0</v>
      </c>
      <c r="AB136" s="544">
        <v>0</v>
      </c>
      <c r="AC136" s="544">
        <v>3048</v>
      </c>
      <c r="AD136" s="544">
        <v>1833</v>
      </c>
      <c r="AE136" s="544">
        <v>855</v>
      </c>
      <c r="AF136" s="544">
        <v>1440</v>
      </c>
      <c r="AG136" s="544">
        <v>1620</v>
      </c>
      <c r="AH136" s="544">
        <v>945</v>
      </c>
      <c r="AI136" s="544">
        <v>473</v>
      </c>
      <c r="AJ136" s="544">
        <v>840</v>
      </c>
      <c r="AK136" s="544">
        <v>1428</v>
      </c>
      <c r="AL136" s="544">
        <v>888</v>
      </c>
      <c r="AM136" s="544">
        <v>382</v>
      </c>
      <c r="AN136" s="544">
        <v>600</v>
      </c>
      <c r="AO136" s="544">
        <v>53</v>
      </c>
      <c r="AP136" s="544">
        <v>11</v>
      </c>
      <c r="AQ136" s="544">
        <v>16</v>
      </c>
      <c r="AR136" s="544">
        <v>42</v>
      </c>
      <c r="AS136" s="544">
        <v>1</v>
      </c>
      <c r="AT136" s="544">
        <v>0</v>
      </c>
      <c r="AU136" s="544">
        <v>0</v>
      </c>
      <c r="AV136" s="544">
        <v>0</v>
      </c>
      <c r="AW136" s="544">
        <v>52</v>
      </c>
      <c r="AX136" s="544">
        <v>11</v>
      </c>
      <c r="AY136" s="544">
        <v>16</v>
      </c>
      <c r="AZ136" s="544">
        <v>42</v>
      </c>
      <c r="BA136" s="544">
        <v>9226</v>
      </c>
      <c r="BB136" s="544">
        <v>4780</v>
      </c>
      <c r="BC136" s="544">
        <v>3207</v>
      </c>
      <c r="BD136" s="544">
        <v>2646</v>
      </c>
      <c r="BE136" s="544">
        <v>7977</v>
      </c>
      <c r="BF136" s="544">
        <v>4168</v>
      </c>
      <c r="BG136" s="544">
        <v>2717</v>
      </c>
      <c r="BH136" s="544">
        <v>2059</v>
      </c>
      <c r="BI136" s="544">
        <v>1249</v>
      </c>
      <c r="BJ136" s="544">
        <v>612</v>
      </c>
      <c r="BK136" s="544">
        <v>490</v>
      </c>
      <c r="BL136" s="544">
        <v>587</v>
      </c>
      <c r="BM136" s="544">
        <v>0</v>
      </c>
      <c r="BN136" s="544">
        <v>0</v>
      </c>
      <c r="BO136" s="544">
        <v>0</v>
      </c>
      <c r="BP136" s="544">
        <v>0</v>
      </c>
      <c r="BQ136" s="544">
        <v>0</v>
      </c>
      <c r="BR136" s="544">
        <v>0</v>
      </c>
      <c r="BS136" s="544">
        <v>0</v>
      </c>
      <c r="BT136" s="544">
        <v>0</v>
      </c>
      <c r="BU136" s="544">
        <v>0</v>
      </c>
      <c r="BV136" s="544">
        <v>0</v>
      </c>
      <c r="BW136" s="544">
        <v>0</v>
      </c>
      <c r="BX136" s="544">
        <v>0</v>
      </c>
      <c r="BY136" s="544">
        <v>153</v>
      </c>
      <c r="BZ136" s="544">
        <v>645</v>
      </c>
      <c r="CA136" s="544">
        <v>0</v>
      </c>
    </row>
    <row r="137" spans="1:79">
      <c r="A137" t="s">
        <v>73</v>
      </c>
      <c r="B137" t="s">
        <v>1912</v>
      </c>
      <c r="C137">
        <v>2022</v>
      </c>
      <c r="D137" t="s">
        <v>1934</v>
      </c>
      <c r="E137" s="450">
        <v>4521</v>
      </c>
      <c r="F137" s="450">
        <v>5680</v>
      </c>
      <c r="G137" s="450">
        <v>3423</v>
      </c>
      <c r="H137" s="450">
        <v>2072</v>
      </c>
      <c r="I137" s="450">
        <v>907</v>
      </c>
      <c r="J137" s="450">
        <v>9</v>
      </c>
      <c r="K137" s="450">
        <v>3</v>
      </c>
      <c r="L137" s="450">
        <v>4</v>
      </c>
      <c r="M137" s="450">
        <v>0</v>
      </c>
      <c r="N137" s="450">
        <v>193</v>
      </c>
      <c r="O137" s="450">
        <v>6</v>
      </c>
      <c r="P137" s="450">
        <v>187</v>
      </c>
      <c r="Q137" s="450">
        <v>171</v>
      </c>
      <c r="R137" s="450">
        <v>0</v>
      </c>
      <c r="S137" s="450">
        <v>0</v>
      </c>
      <c r="T137" s="450">
        <v>0</v>
      </c>
      <c r="U137" s="450">
        <v>85</v>
      </c>
      <c r="V137" s="450">
        <v>0</v>
      </c>
      <c r="W137" s="450">
        <v>0</v>
      </c>
      <c r="X137" s="450">
        <v>0</v>
      </c>
      <c r="Y137" s="450">
        <v>86</v>
      </c>
      <c r="Z137" s="450">
        <v>0</v>
      </c>
      <c r="AA137" s="450">
        <v>0</v>
      </c>
      <c r="AB137" s="450">
        <v>0</v>
      </c>
      <c r="AC137" s="450">
        <v>4083</v>
      </c>
      <c r="AD137" s="450">
        <v>2626</v>
      </c>
      <c r="AE137" s="450">
        <v>1399</v>
      </c>
      <c r="AF137" s="450">
        <v>1788</v>
      </c>
      <c r="AG137" s="450">
        <v>1915</v>
      </c>
      <c r="AH137" s="450">
        <v>1257</v>
      </c>
      <c r="AI137" s="450">
        <v>713</v>
      </c>
      <c r="AJ137" s="450">
        <v>887</v>
      </c>
      <c r="AK137" s="450">
        <v>2168</v>
      </c>
      <c r="AL137" s="450">
        <v>1369</v>
      </c>
      <c r="AM137" s="450">
        <v>686</v>
      </c>
      <c r="AN137" s="450">
        <v>901</v>
      </c>
      <c r="AO137" s="450">
        <v>48</v>
      </c>
      <c r="AP137" s="450">
        <v>14</v>
      </c>
      <c r="AQ137" s="450">
        <v>7</v>
      </c>
      <c r="AR137" s="450">
        <v>44</v>
      </c>
      <c r="AS137" s="450">
        <v>4</v>
      </c>
      <c r="AT137" s="450">
        <v>2</v>
      </c>
      <c r="AU137" s="450">
        <v>1</v>
      </c>
      <c r="AV137" s="450">
        <v>3</v>
      </c>
      <c r="AW137" s="450">
        <v>44</v>
      </c>
      <c r="AX137" s="450">
        <v>12</v>
      </c>
      <c r="AY137" s="450">
        <v>6</v>
      </c>
      <c r="AZ137" s="450">
        <v>41</v>
      </c>
      <c r="BA137" s="450">
        <v>7602</v>
      </c>
      <c r="BB137" s="450">
        <v>4462</v>
      </c>
      <c r="BC137" s="450">
        <v>3024</v>
      </c>
      <c r="BD137" s="450">
        <v>2166</v>
      </c>
      <c r="BE137" s="450">
        <v>6403</v>
      </c>
      <c r="BF137" s="450">
        <v>3894</v>
      </c>
      <c r="BG137" s="450">
        <v>2530</v>
      </c>
      <c r="BH137" s="450">
        <v>1549</v>
      </c>
      <c r="BI137" s="450">
        <v>1199</v>
      </c>
      <c r="BJ137" s="450">
        <v>568</v>
      </c>
      <c r="BK137" s="450">
        <v>494</v>
      </c>
      <c r="BL137" s="450">
        <v>617</v>
      </c>
      <c r="BM137" s="450">
        <v>0</v>
      </c>
      <c r="BN137" s="450">
        <v>0</v>
      </c>
      <c r="BO137" s="450">
        <v>0</v>
      </c>
      <c r="BP137" s="450">
        <v>0</v>
      </c>
      <c r="BQ137" s="450">
        <v>0</v>
      </c>
      <c r="BR137" s="450">
        <v>0</v>
      </c>
      <c r="BS137" s="450">
        <v>0</v>
      </c>
      <c r="BT137" s="450">
        <v>0</v>
      </c>
      <c r="BU137" s="450">
        <v>0</v>
      </c>
      <c r="BV137" s="450">
        <v>0</v>
      </c>
      <c r="BW137" s="450">
        <v>0</v>
      </c>
      <c r="BX137" s="450">
        <v>0</v>
      </c>
      <c r="BY137" s="450">
        <v>208</v>
      </c>
      <c r="BZ137" s="450">
        <v>738</v>
      </c>
      <c r="CA137" s="450">
        <v>0</v>
      </c>
    </row>
    <row r="138" spans="1:79">
      <c r="A138" s="543" t="s">
        <v>73</v>
      </c>
      <c r="B138" s="543" t="s">
        <v>1912</v>
      </c>
      <c r="C138" s="543">
        <v>2023</v>
      </c>
      <c r="D138" s="543" t="s">
        <v>1934</v>
      </c>
      <c r="E138" s="544">
        <v>3364</v>
      </c>
      <c r="F138" s="544">
        <v>5136</v>
      </c>
      <c r="G138" s="544">
        <v>3318</v>
      </c>
      <c r="H138" s="544">
        <v>1784</v>
      </c>
      <c r="I138" s="544">
        <v>721</v>
      </c>
      <c r="J138" s="544">
        <v>1</v>
      </c>
      <c r="K138" s="544">
        <v>1</v>
      </c>
      <c r="L138" s="544">
        <v>1</v>
      </c>
      <c r="M138" s="544">
        <v>0</v>
      </c>
      <c r="N138" s="544">
        <v>711</v>
      </c>
      <c r="O138" s="544">
        <v>145</v>
      </c>
      <c r="P138" s="544">
        <v>566</v>
      </c>
      <c r="Q138" s="544">
        <v>85</v>
      </c>
      <c r="R138" s="544">
        <v>71</v>
      </c>
      <c r="S138" s="544">
        <v>22</v>
      </c>
      <c r="T138" s="544">
        <v>21</v>
      </c>
      <c r="U138" s="544">
        <v>9</v>
      </c>
      <c r="V138" s="544">
        <v>6</v>
      </c>
      <c r="W138" s="544">
        <v>4</v>
      </c>
      <c r="X138" s="544">
        <v>6</v>
      </c>
      <c r="Y138" s="544">
        <v>76</v>
      </c>
      <c r="Z138" s="544">
        <v>65</v>
      </c>
      <c r="AA138" s="544">
        <v>18</v>
      </c>
      <c r="AB138" s="544">
        <v>15</v>
      </c>
      <c r="AC138" s="544">
        <v>4207</v>
      </c>
      <c r="AD138" s="544">
        <v>2695</v>
      </c>
      <c r="AE138" s="544">
        <v>1448</v>
      </c>
      <c r="AF138" s="544">
        <v>1617</v>
      </c>
      <c r="AG138" s="544">
        <v>1553</v>
      </c>
      <c r="AH138" s="544">
        <v>963</v>
      </c>
      <c r="AI138" s="544">
        <v>632</v>
      </c>
      <c r="AJ138" s="544">
        <v>660</v>
      </c>
      <c r="AK138" s="544">
        <v>2654</v>
      </c>
      <c r="AL138" s="544">
        <v>1732</v>
      </c>
      <c r="AM138" s="544">
        <v>816</v>
      </c>
      <c r="AN138" s="544">
        <v>957</v>
      </c>
      <c r="AO138" s="544">
        <v>23</v>
      </c>
      <c r="AP138" s="544">
        <v>9</v>
      </c>
      <c r="AQ138" s="544">
        <v>2</v>
      </c>
      <c r="AR138" s="544">
        <v>22</v>
      </c>
      <c r="AS138" s="544">
        <v>1</v>
      </c>
      <c r="AT138" s="544">
        <v>0</v>
      </c>
      <c r="AU138" s="544">
        <v>0</v>
      </c>
      <c r="AV138" s="544">
        <v>1</v>
      </c>
      <c r="AW138" s="544">
        <v>22</v>
      </c>
      <c r="AX138" s="544">
        <v>9</v>
      </c>
      <c r="AY138" s="544">
        <v>2</v>
      </c>
      <c r="AZ138" s="544">
        <v>21</v>
      </c>
      <c r="BA138" s="544">
        <v>7519</v>
      </c>
      <c r="BB138" s="544">
        <v>4646</v>
      </c>
      <c r="BC138" s="544">
        <v>2817</v>
      </c>
      <c r="BD138" s="544">
        <v>1974</v>
      </c>
      <c r="BE138" s="544">
        <v>6168</v>
      </c>
      <c r="BF138" s="544">
        <v>3981</v>
      </c>
      <c r="BG138" s="544">
        <v>2283</v>
      </c>
      <c r="BH138" s="544">
        <v>1320</v>
      </c>
      <c r="BI138" s="544">
        <v>1351</v>
      </c>
      <c r="BJ138" s="544">
        <v>665</v>
      </c>
      <c r="BK138" s="544">
        <v>534</v>
      </c>
      <c r="BL138" s="544">
        <v>654</v>
      </c>
      <c r="BM138" s="544">
        <v>88</v>
      </c>
      <c r="BN138" s="544">
        <v>35</v>
      </c>
      <c r="BO138" s="544">
        <v>52</v>
      </c>
      <c r="BP138" s="544">
        <v>41</v>
      </c>
      <c r="BQ138" s="544">
        <v>0</v>
      </c>
      <c r="BR138" s="544">
        <v>0</v>
      </c>
      <c r="BS138" s="544">
        <v>0</v>
      </c>
      <c r="BT138" s="544">
        <v>0</v>
      </c>
      <c r="BU138" s="544">
        <v>88</v>
      </c>
      <c r="BV138" s="544">
        <v>35</v>
      </c>
      <c r="BW138" s="544">
        <v>52</v>
      </c>
      <c r="BX138" s="544">
        <v>41</v>
      </c>
      <c r="BY138" s="544">
        <v>149</v>
      </c>
      <c r="BZ138" s="544">
        <v>753</v>
      </c>
      <c r="CA138" s="544">
        <v>0</v>
      </c>
    </row>
    <row r="139" spans="1:79">
      <c r="A139" t="s">
        <v>73</v>
      </c>
      <c r="B139" t="s">
        <v>1912</v>
      </c>
      <c r="C139">
        <v>2024</v>
      </c>
      <c r="D139" t="s">
        <v>1934</v>
      </c>
      <c r="E139" s="450">
        <v>4874</v>
      </c>
      <c r="F139" s="450">
        <v>5119</v>
      </c>
      <c r="G139" s="450">
        <v>3458</v>
      </c>
      <c r="H139" s="450">
        <v>1664</v>
      </c>
      <c r="I139" s="450">
        <v>669</v>
      </c>
      <c r="J139" s="450">
        <v>1</v>
      </c>
      <c r="K139" s="450">
        <v>1</v>
      </c>
      <c r="L139" s="450">
        <v>0</v>
      </c>
      <c r="M139" s="450">
        <v>0</v>
      </c>
      <c r="N139" s="450">
        <v>1408</v>
      </c>
      <c r="O139" s="450">
        <v>388</v>
      </c>
      <c r="P139" s="450">
        <v>1020</v>
      </c>
      <c r="Q139" s="450">
        <v>1020</v>
      </c>
      <c r="R139" s="450">
        <v>680</v>
      </c>
      <c r="S139" s="450">
        <v>311</v>
      </c>
      <c r="T139" s="450">
        <v>389</v>
      </c>
      <c r="U139" s="450">
        <v>181</v>
      </c>
      <c r="V139" s="450">
        <v>133</v>
      </c>
      <c r="W139" s="450">
        <v>32</v>
      </c>
      <c r="X139" s="450">
        <v>55</v>
      </c>
      <c r="Y139" s="450">
        <v>839</v>
      </c>
      <c r="Z139" s="450">
        <v>547</v>
      </c>
      <c r="AA139" s="450">
        <v>279</v>
      </c>
      <c r="AB139" s="450">
        <v>334</v>
      </c>
      <c r="AC139" s="450">
        <v>5109</v>
      </c>
      <c r="AD139" s="450">
        <v>3193</v>
      </c>
      <c r="AE139" s="450">
        <v>1763</v>
      </c>
      <c r="AF139" s="450">
        <v>1959</v>
      </c>
      <c r="AG139" s="450">
        <v>2303</v>
      </c>
      <c r="AH139" s="450">
        <v>1610</v>
      </c>
      <c r="AI139" s="450">
        <v>940</v>
      </c>
      <c r="AJ139" s="450">
        <v>613</v>
      </c>
      <c r="AK139" s="450">
        <v>2806</v>
      </c>
      <c r="AL139" s="450">
        <v>1583</v>
      </c>
      <c r="AM139" s="450">
        <v>823</v>
      </c>
      <c r="AN139" s="450">
        <v>1346</v>
      </c>
      <c r="AO139" s="450">
        <v>47</v>
      </c>
      <c r="AP139" s="450">
        <v>8</v>
      </c>
      <c r="AQ139" s="450">
        <v>5</v>
      </c>
      <c r="AR139" s="450">
        <v>43</v>
      </c>
      <c r="AS139" s="450">
        <v>0</v>
      </c>
      <c r="AT139" s="450">
        <v>0</v>
      </c>
      <c r="AU139" s="450">
        <v>0</v>
      </c>
      <c r="AV139" s="450">
        <v>0</v>
      </c>
      <c r="AW139" s="450">
        <v>47</v>
      </c>
      <c r="AX139" s="450">
        <v>8</v>
      </c>
      <c r="AY139" s="450">
        <v>5</v>
      </c>
      <c r="AZ139" s="450">
        <v>43</v>
      </c>
      <c r="BA139" s="450">
        <v>8088</v>
      </c>
      <c r="BB139" s="450">
        <v>5152</v>
      </c>
      <c r="BC139" s="450">
        <v>2965</v>
      </c>
      <c r="BD139" s="450">
        <v>1810</v>
      </c>
      <c r="BE139" s="450">
        <v>6557</v>
      </c>
      <c r="BF139" s="450">
        <v>4334</v>
      </c>
      <c r="BG139" s="450">
        <v>2320</v>
      </c>
      <c r="BH139" s="450">
        <v>1167</v>
      </c>
      <c r="BI139" s="450">
        <v>1531</v>
      </c>
      <c r="BJ139" s="450">
        <v>818</v>
      </c>
      <c r="BK139" s="450">
        <v>645</v>
      </c>
      <c r="BL139" s="450">
        <v>643</v>
      </c>
      <c r="BM139" s="450">
        <v>153</v>
      </c>
      <c r="BN139" s="450">
        <v>47</v>
      </c>
      <c r="BO139" s="450">
        <v>96</v>
      </c>
      <c r="BP139" s="450">
        <v>66</v>
      </c>
      <c r="BQ139" s="450">
        <v>0</v>
      </c>
      <c r="BR139" s="450">
        <v>0</v>
      </c>
      <c r="BS139" s="450">
        <v>0</v>
      </c>
      <c r="BT139" s="450">
        <v>0</v>
      </c>
      <c r="BU139" s="450">
        <v>153</v>
      </c>
      <c r="BV139" s="450">
        <v>47</v>
      </c>
      <c r="BW139" s="450">
        <v>96</v>
      </c>
      <c r="BX139" s="450">
        <v>66</v>
      </c>
      <c r="BY139" s="450">
        <v>270</v>
      </c>
      <c r="BZ139" s="450">
        <v>941</v>
      </c>
      <c r="CA139" s="450">
        <v>0</v>
      </c>
    </row>
    <row r="140" spans="1:79">
      <c r="A140" s="543" t="s">
        <v>73</v>
      </c>
      <c r="B140" s="543" t="s">
        <v>1912</v>
      </c>
      <c r="C140" s="543">
        <v>2025</v>
      </c>
      <c r="D140" s="543" t="s">
        <v>1935</v>
      </c>
      <c r="E140" s="544">
        <v>4164</v>
      </c>
      <c r="F140" s="544">
        <v>5126</v>
      </c>
      <c r="G140" s="544">
        <v>2862</v>
      </c>
      <c r="H140" s="544">
        <v>1863</v>
      </c>
      <c r="I140" s="544">
        <v>902</v>
      </c>
      <c r="J140" s="544">
        <v>2</v>
      </c>
      <c r="K140" s="544">
        <v>2</v>
      </c>
      <c r="L140" s="544">
        <v>1</v>
      </c>
      <c r="M140" s="544">
        <v>0</v>
      </c>
      <c r="N140" s="544">
        <v>852</v>
      </c>
      <c r="O140" s="544">
        <v>186</v>
      </c>
      <c r="P140" s="544">
        <v>666</v>
      </c>
      <c r="Q140" s="544">
        <v>286</v>
      </c>
      <c r="R140" s="544">
        <v>215</v>
      </c>
      <c r="S140" s="544">
        <v>81</v>
      </c>
      <c r="T140" s="544">
        <v>90</v>
      </c>
      <c r="U140" s="544">
        <v>69</v>
      </c>
      <c r="V140" s="544">
        <v>30</v>
      </c>
      <c r="W140" s="544">
        <v>12</v>
      </c>
      <c r="X140" s="544">
        <v>19</v>
      </c>
      <c r="Y140" s="544">
        <v>217</v>
      </c>
      <c r="Z140" s="544">
        <v>185</v>
      </c>
      <c r="AA140" s="544">
        <v>69</v>
      </c>
      <c r="AB140" s="544">
        <v>71</v>
      </c>
      <c r="AC140" s="544">
        <v>4394</v>
      </c>
      <c r="AD140" s="544">
        <v>2611</v>
      </c>
      <c r="AE140" s="544">
        <v>1424</v>
      </c>
      <c r="AF140" s="544">
        <v>2034</v>
      </c>
      <c r="AG140" s="544">
        <v>2073</v>
      </c>
      <c r="AH140" s="544">
        <v>1226</v>
      </c>
      <c r="AI140" s="544">
        <v>709</v>
      </c>
      <c r="AJ140" s="544">
        <v>975</v>
      </c>
      <c r="AK140" s="544">
        <v>2321</v>
      </c>
      <c r="AL140" s="544">
        <v>1385</v>
      </c>
      <c r="AM140" s="544">
        <v>715</v>
      </c>
      <c r="AN140" s="544">
        <v>1059</v>
      </c>
      <c r="AO140" s="544">
        <v>51</v>
      </c>
      <c r="AP140" s="544">
        <v>10</v>
      </c>
      <c r="AQ140" s="544">
        <v>8</v>
      </c>
      <c r="AR140" s="544">
        <v>47</v>
      </c>
      <c r="AS140" s="544">
        <v>1</v>
      </c>
      <c r="AT140" s="544">
        <v>0</v>
      </c>
      <c r="AU140" s="544">
        <v>0</v>
      </c>
      <c r="AV140" s="544">
        <v>1</v>
      </c>
      <c r="AW140" s="544">
        <v>50</v>
      </c>
      <c r="AX140" s="544">
        <v>10</v>
      </c>
      <c r="AY140" s="544">
        <v>8</v>
      </c>
      <c r="AZ140" s="544">
        <v>46</v>
      </c>
      <c r="BA140" s="544">
        <v>8279</v>
      </c>
      <c r="BB140" s="544">
        <v>4296</v>
      </c>
      <c r="BC140" s="544">
        <v>3054</v>
      </c>
      <c r="BD140" s="544">
        <v>2374</v>
      </c>
      <c r="BE140" s="544">
        <v>7022</v>
      </c>
      <c r="BF140" s="544">
        <v>3742</v>
      </c>
      <c r="BG140" s="544">
        <v>2540</v>
      </c>
      <c r="BH140" s="544">
        <v>1731</v>
      </c>
      <c r="BI140" s="544">
        <v>1257</v>
      </c>
      <c r="BJ140" s="544">
        <v>554</v>
      </c>
      <c r="BK140" s="544">
        <v>514</v>
      </c>
      <c r="BL140" s="544">
        <v>643</v>
      </c>
      <c r="BM140" s="544">
        <v>153</v>
      </c>
      <c r="BN140" s="544">
        <v>54</v>
      </c>
      <c r="BO140" s="544">
        <v>93</v>
      </c>
      <c r="BP140" s="544">
        <v>69</v>
      </c>
      <c r="BQ140" s="544">
        <v>0</v>
      </c>
      <c r="BR140" s="544">
        <v>0</v>
      </c>
      <c r="BS140" s="544">
        <v>0</v>
      </c>
      <c r="BT140" s="544">
        <v>0</v>
      </c>
      <c r="BU140" s="544">
        <v>153</v>
      </c>
      <c r="BV140" s="544">
        <v>54</v>
      </c>
      <c r="BW140" s="544">
        <v>93</v>
      </c>
      <c r="BX140" s="544">
        <v>69</v>
      </c>
      <c r="BY140" s="544">
        <v>188</v>
      </c>
      <c r="BZ140" s="544">
        <v>953</v>
      </c>
      <c r="CA140" s="544">
        <v>0</v>
      </c>
    </row>
    <row r="141" spans="1:79">
      <c r="A141" t="s">
        <v>73</v>
      </c>
      <c r="B141" t="s">
        <v>1912</v>
      </c>
      <c r="C141">
        <v>2024</v>
      </c>
      <c r="D141" t="s">
        <v>1937</v>
      </c>
      <c r="E141" s="450">
        <f>E139</f>
        <v>4874</v>
      </c>
      <c r="F141" s="450">
        <f t="shared" ref="F141:BQ141" si="26">F139</f>
        <v>5119</v>
      </c>
      <c r="G141" s="450">
        <f t="shared" si="26"/>
        <v>3458</v>
      </c>
      <c r="H141" s="450">
        <f t="shared" si="26"/>
        <v>1664</v>
      </c>
      <c r="I141" s="450">
        <f t="shared" si="26"/>
        <v>669</v>
      </c>
      <c r="J141" s="450">
        <f t="shared" si="26"/>
        <v>1</v>
      </c>
      <c r="K141" s="450">
        <f t="shared" si="26"/>
        <v>1</v>
      </c>
      <c r="L141" s="450">
        <f t="shared" si="26"/>
        <v>0</v>
      </c>
      <c r="M141" s="450">
        <f t="shared" si="26"/>
        <v>0</v>
      </c>
      <c r="N141" s="450">
        <f t="shared" si="26"/>
        <v>1408</v>
      </c>
      <c r="O141" s="450">
        <f t="shared" si="26"/>
        <v>388</v>
      </c>
      <c r="P141" s="450">
        <f t="shared" si="26"/>
        <v>1020</v>
      </c>
      <c r="Q141" s="450">
        <f t="shared" si="26"/>
        <v>1020</v>
      </c>
      <c r="R141" s="450">
        <f t="shared" si="26"/>
        <v>680</v>
      </c>
      <c r="S141" s="450">
        <f t="shared" si="26"/>
        <v>311</v>
      </c>
      <c r="T141" s="450">
        <f t="shared" si="26"/>
        <v>389</v>
      </c>
      <c r="U141" s="450">
        <f t="shared" si="26"/>
        <v>181</v>
      </c>
      <c r="V141" s="450">
        <f t="shared" si="26"/>
        <v>133</v>
      </c>
      <c r="W141" s="450">
        <f t="shared" si="26"/>
        <v>32</v>
      </c>
      <c r="X141" s="450">
        <f t="shared" si="26"/>
        <v>55</v>
      </c>
      <c r="Y141" s="450">
        <f t="shared" si="26"/>
        <v>839</v>
      </c>
      <c r="Z141" s="450">
        <f t="shared" si="26"/>
        <v>547</v>
      </c>
      <c r="AA141" s="450">
        <f t="shared" si="26"/>
        <v>279</v>
      </c>
      <c r="AB141" s="450">
        <f t="shared" si="26"/>
        <v>334</v>
      </c>
      <c r="AC141" s="450">
        <f t="shared" si="26"/>
        <v>5109</v>
      </c>
      <c r="AD141" s="450">
        <f t="shared" si="26"/>
        <v>3193</v>
      </c>
      <c r="AE141" s="450">
        <f t="shared" si="26"/>
        <v>1763</v>
      </c>
      <c r="AF141" s="450">
        <f t="shared" si="26"/>
        <v>1959</v>
      </c>
      <c r="AG141" s="450">
        <f t="shared" si="26"/>
        <v>2303</v>
      </c>
      <c r="AH141" s="450">
        <f t="shared" si="26"/>
        <v>1610</v>
      </c>
      <c r="AI141" s="450">
        <f t="shared" si="26"/>
        <v>940</v>
      </c>
      <c r="AJ141" s="450">
        <f t="shared" si="26"/>
        <v>613</v>
      </c>
      <c r="AK141" s="450">
        <f t="shared" si="26"/>
        <v>2806</v>
      </c>
      <c r="AL141" s="450">
        <f t="shared" si="26"/>
        <v>1583</v>
      </c>
      <c r="AM141" s="450">
        <f t="shared" si="26"/>
        <v>823</v>
      </c>
      <c r="AN141" s="450">
        <f t="shared" si="26"/>
        <v>1346</v>
      </c>
      <c r="AO141" s="450">
        <f t="shared" si="26"/>
        <v>47</v>
      </c>
      <c r="AP141" s="450">
        <f t="shared" si="26"/>
        <v>8</v>
      </c>
      <c r="AQ141" s="450">
        <f t="shared" si="26"/>
        <v>5</v>
      </c>
      <c r="AR141" s="450">
        <f t="shared" si="26"/>
        <v>43</v>
      </c>
      <c r="AS141" s="450">
        <f t="shared" si="26"/>
        <v>0</v>
      </c>
      <c r="AT141" s="450">
        <f t="shared" si="26"/>
        <v>0</v>
      </c>
      <c r="AU141" s="450">
        <f t="shared" si="26"/>
        <v>0</v>
      </c>
      <c r="AV141" s="450">
        <f t="shared" si="26"/>
        <v>0</v>
      </c>
      <c r="AW141" s="450">
        <f t="shared" si="26"/>
        <v>47</v>
      </c>
      <c r="AX141" s="450">
        <f t="shared" si="26"/>
        <v>8</v>
      </c>
      <c r="AY141" s="450">
        <f t="shared" si="26"/>
        <v>5</v>
      </c>
      <c r="AZ141" s="450">
        <f t="shared" si="26"/>
        <v>43</v>
      </c>
      <c r="BA141" s="450">
        <f t="shared" si="26"/>
        <v>8088</v>
      </c>
      <c r="BB141" s="450">
        <f t="shared" si="26"/>
        <v>5152</v>
      </c>
      <c r="BC141" s="450">
        <f t="shared" si="26"/>
        <v>2965</v>
      </c>
      <c r="BD141" s="450">
        <f t="shared" si="26"/>
        <v>1810</v>
      </c>
      <c r="BE141" s="450">
        <f t="shared" si="26"/>
        <v>6557</v>
      </c>
      <c r="BF141" s="450">
        <f t="shared" si="26"/>
        <v>4334</v>
      </c>
      <c r="BG141" s="450">
        <f t="shared" si="26"/>
        <v>2320</v>
      </c>
      <c r="BH141" s="450">
        <f t="shared" si="26"/>
        <v>1167</v>
      </c>
      <c r="BI141" s="450">
        <f t="shared" si="26"/>
        <v>1531</v>
      </c>
      <c r="BJ141" s="450">
        <f t="shared" si="26"/>
        <v>818</v>
      </c>
      <c r="BK141" s="450">
        <f t="shared" si="26"/>
        <v>645</v>
      </c>
      <c r="BL141" s="450">
        <f t="shared" si="26"/>
        <v>643</v>
      </c>
      <c r="BM141" s="450">
        <f t="shared" si="26"/>
        <v>153</v>
      </c>
      <c r="BN141" s="450">
        <f t="shared" si="26"/>
        <v>47</v>
      </c>
      <c r="BO141" s="450">
        <f t="shared" si="26"/>
        <v>96</v>
      </c>
      <c r="BP141" s="450">
        <f t="shared" si="26"/>
        <v>66</v>
      </c>
      <c r="BQ141" s="450">
        <f t="shared" si="26"/>
        <v>0</v>
      </c>
      <c r="BR141" s="450">
        <f t="shared" ref="BR141:CA141" si="27">BR139</f>
        <v>0</v>
      </c>
      <c r="BS141" s="450">
        <f t="shared" si="27"/>
        <v>0</v>
      </c>
      <c r="BT141" s="450">
        <f t="shared" si="27"/>
        <v>0</v>
      </c>
      <c r="BU141" s="450">
        <f t="shared" si="27"/>
        <v>153</v>
      </c>
      <c r="BV141" s="450">
        <f t="shared" si="27"/>
        <v>47</v>
      </c>
      <c r="BW141" s="450">
        <f t="shared" si="27"/>
        <v>96</v>
      </c>
      <c r="BX141" s="450">
        <f t="shared" si="27"/>
        <v>66</v>
      </c>
      <c r="BY141" s="450">
        <f t="shared" si="27"/>
        <v>270</v>
      </c>
      <c r="BZ141" s="450">
        <f t="shared" si="27"/>
        <v>941</v>
      </c>
      <c r="CA141" s="450">
        <f t="shared" si="27"/>
        <v>0</v>
      </c>
    </row>
    <row r="142" spans="1:79">
      <c r="A142" s="543" t="s">
        <v>73</v>
      </c>
      <c r="B142" s="543" t="s">
        <v>1912</v>
      </c>
      <c r="C142" s="543">
        <v>2025</v>
      </c>
      <c r="D142" s="543" t="s">
        <v>1937</v>
      </c>
      <c r="E142" s="544">
        <f>IF(OR(E139=0, E139=""), E140, IF(E140&gt;(E139*(1+Dash!$B$6)), E139*(1+Dash!$B$6), IF(E140&lt;(E139*(1-Dash!$B$7)), E139*(1-Dash!$B$7), E140)))</f>
        <v>4630.3</v>
      </c>
      <c r="F142" s="544">
        <f>IF(OR(F139=0, F139=""), F140, IF(F140&gt;(F139*(1+Dash!$B$6)), F139*(1+Dash!$B$6), IF(F140&lt;(F139*(1-Dash!$B$7)), F139*(1-Dash!$B$7), F140)))</f>
        <v>5126</v>
      </c>
      <c r="G142" s="544">
        <f>IF(OR(G139=0, G139=""), G140, IF(G140&gt;(G139*(1+Dash!$B$6)), G139*(1+Dash!$B$6), IF(G140&lt;(G139*(1-Dash!$B$7)), G139*(1-Dash!$B$7), G140)))</f>
        <v>3285.1</v>
      </c>
      <c r="H142" s="544">
        <f>IF(OR(H139=0, H139=""), H140, IF(H140&gt;(H139*(1+Dash!$B$6)), H139*(1+Dash!$B$6), IF(H140&lt;(H139*(1-Dash!$B$7)), H139*(1-Dash!$B$7), H140)))</f>
        <v>1830.4</v>
      </c>
      <c r="I142" s="544">
        <f>IF(OR(I139=0, I139=""), I140, IF(I140&gt;(I139*(1+Dash!$B$6)), I139*(1+Dash!$B$6), IF(I140&lt;(I139*(1-Dash!$B$7)), I139*(1-Dash!$B$7), I140)))</f>
        <v>735.90000000000009</v>
      </c>
      <c r="J142" s="544">
        <f>IF(OR(J139=0, J139=""), J140, IF(J140&gt;(J139*(1+Dash!$B$6)), J139*(1+Dash!$B$6), IF(J140&lt;(J139*(1-Dash!$B$7)), J139*(1-Dash!$B$7), J140)))</f>
        <v>1.1000000000000001</v>
      </c>
      <c r="K142" s="544">
        <f>IF(OR(K139=0, K139=""), K140, IF(K140&gt;(K139*(1+Dash!$B$6)), K139*(1+Dash!$B$6), IF(K140&lt;(K139*(1-Dash!$B$7)), K139*(1-Dash!$B$7), K140)))</f>
        <v>1.1000000000000001</v>
      </c>
      <c r="L142" s="544">
        <f>IF(OR(L139=0, L139=""), L140, IF(L140&gt;(L139*(1+Dash!$B$6)), L139*(1+Dash!$B$6), IF(L140&lt;(L139*(1-Dash!$B$7)), L139*(1-Dash!$B$7), L140)))</f>
        <v>1</v>
      </c>
      <c r="M142" s="544">
        <f>IF(OR(M139=0, M139=""), M140, IF(M140&gt;(M139*(1+Dash!$B$6)), M139*(1+Dash!$B$6), IF(M140&lt;(M139*(1-Dash!$B$7)), M139*(1-Dash!$B$7), M140)))</f>
        <v>0</v>
      </c>
      <c r="N142" s="544">
        <f>IF(OR(N139=0, N139=""), N140, IF(N140&gt;(N139*(1+Dash!$B$6)), N139*(1+Dash!$B$6), IF(N140&lt;(N139*(1-Dash!$B$7)), N139*(1-Dash!$B$7), N140)))</f>
        <v>1337.6</v>
      </c>
      <c r="O142" s="544">
        <f>IF(OR(O139=0, O139=""), O140, IF(O140&gt;(O139*(1+Dash!$B$6)), O139*(1+Dash!$B$6), IF(O140&lt;(O139*(1-Dash!$B$7)), O139*(1-Dash!$B$7), O140)))</f>
        <v>368.59999999999997</v>
      </c>
      <c r="P142" s="544">
        <f>IF(OR(P139=0, P139=""), P140, IF(P140&gt;(P139*(1+Dash!$B$6)), P139*(1+Dash!$B$6), IF(P140&lt;(P139*(1-Dash!$B$7)), P139*(1-Dash!$B$7), P140)))</f>
        <v>969</v>
      </c>
      <c r="Q142" s="544">
        <f>IF(OR(Q139=0, Q139=""), Q140, IF(Q140&gt;(Q139*(1+Dash!$B$6)), Q139*(1+Dash!$B$6), IF(Q140&lt;(Q139*(1-Dash!$B$7)), Q139*(1-Dash!$B$7), Q140)))</f>
        <v>969</v>
      </c>
      <c r="R142" s="544">
        <f>IF(OR(R139=0, R139=""), R140, IF(R140&gt;(R139*(1+Dash!$B$6)), R139*(1+Dash!$B$6), IF(R140&lt;(R139*(1-Dash!$B$7)), R139*(1-Dash!$B$7), R140)))</f>
        <v>646</v>
      </c>
      <c r="S142" s="544">
        <f>IF(OR(S139=0, S139=""), S140, IF(S140&gt;(S139*(1+Dash!$B$6)), S139*(1+Dash!$B$6), IF(S140&lt;(S139*(1-Dash!$B$7)), S139*(1-Dash!$B$7), S140)))</f>
        <v>295.45</v>
      </c>
      <c r="T142" s="544">
        <f>IF(OR(T139=0, T139=""), T140, IF(T140&gt;(T139*(1+Dash!$B$6)), T139*(1+Dash!$B$6), IF(T140&lt;(T139*(1-Dash!$B$7)), T139*(1-Dash!$B$7), T140)))</f>
        <v>369.54999999999995</v>
      </c>
      <c r="U142" s="544">
        <f>IF(OR(U139=0, U139=""), U140, IF(U140&gt;(U139*(1+Dash!$B$6)), U139*(1+Dash!$B$6), IF(U140&lt;(U139*(1-Dash!$B$7)), U139*(1-Dash!$B$7), U140)))</f>
        <v>171.95</v>
      </c>
      <c r="V142" s="544">
        <f>IF(OR(V139=0, V139=""), V140, IF(V140&gt;(V139*(1+Dash!$B$6)), V139*(1+Dash!$B$6), IF(V140&lt;(V139*(1-Dash!$B$7)), V139*(1-Dash!$B$7), V140)))</f>
        <v>126.35</v>
      </c>
      <c r="W142" s="544">
        <f>IF(OR(W139=0, W139=""), W140, IF(W140&gt;(W139*(1+Dash!$B$6)), W139*(1+Dash!$B$6), IF(W140&lt;(W139*(1-Dash!$B$7)), W139*(1-Dash!$B$7), W140)))</f>
        <v>30.4</v>
      </c>
      <c r="X142" s="544">
        <f>IF(OR(X139=0, X139=""), X140, IF(X140&gt;(X139*(1+Dash!$B$6)), X139*(1+Dash!$B$6), IF(X140&lt;(X139*(1-Dash!$B$7)), X139*(1-Dash!$B$7), X140)))</f>
        <v>52.25</v>
      </c>
      <c r="Y142" s="544">
        <f>IF(OR(Y139=0, Y139=""), Y140, IF(Y140&gt;(Y139*(1+Dash!$B$6)), Y139*(1+Dash!$B$6), IF(Y140&lt;(Y139*(1-Dash!$B$7)), Y139*(1-Dash!$B$7), Y140)))</f>
        <v>797.05</v>
      </c>
      <c r="Z142" s="544">
        <f>IF(OR(Z139=0, Z139=""), Z140, IF(Z140&gt;(Z139*(1+Dash!$B$6)), Z139*(1+Dash!$B$6), IF(Z140&lt;(Z139*(1-Dash!$B$7)), Z139*(1-Dash!$B$7), Z140)))</f>
        <v>519.65</v>
      </c>
      <c r="AA142" s="544">
        <f>IF(OR(AA139=0, AA139=""), AA140, IF(AA140&gt;(AA139*(1+Dash!$B$6)), AA139*(1+Dash!$B$6), IF(AA140&lt;(AA139*(1-Dash!$B$7)), AA139*(1-Dash!$B$7), AA140)))</f>
        <v>265.05</v>
      </c>
      <c r="AB142" s="544">
        <f>IF(OR(AB139=0, AB139=""), AB140, IF(AB140&gt;(AB139*(1+Dash!$B$6)), AB139*(1+Dash!$B$6), IF(AB140&lt;(AB139*(1-Dash!$B$7)), AB139*(1-Dash!$B$7), AB140)))</f>
        <v>317.3</v>
      </c>
      <c r="AC142" s="544">
        <f>IF(OR(AC139=0, AC139=""), AC140, IF(AC140&gt;(AC139*(1+Dash!$B$6)), AC139*(1+Dash!$B$6), IF(AC140&lt;(AC139*(1-Dash!$B$7)), AC139*(1-Dash!$B$7), AC140)))</f>
        <v>4853.55</v>
      </c>
      <c r="AD142" s="544">
        <f>IF(OR(AD139=0, AD139=""), AD140, IF(AD140&gt;(AD139*(1+Dash!$B$6)), AD139*(1+Dash!$B$6), IF(AD140&lt;(AD139*(1-Dash!$B$7)), AD139*(1-Dash!$B$7), AD140)))</f>
        <v>3033.35</v>
      </c>
      <c r="AE142" s="544">
        <f>IF(OR(AE139=0, AE139=""), AE140, IF(AE140&gt;(AE139*(1+Dash!$B$6)), AE139*(1+Dash!$B$6), IF(AE140&lt;(AE139*(1-Dash!$B$7)), AE139*(1-Dash!$B$7), AE140)))</f>
        <v>1674.85</v>
      </c>
      <c r="AF142" s="544">
        <f>IF(OR(AF139=0, AF139=""), AF140, IF(AF140&gt;(AF139*(1+Dash!$B$6)), AF139*(1+Dash!$B$6), IF(AF140&lt;(AF139*(1-Dash!$B$7)), AF139*(1-Dash!$B$7), AF140)))</f>
        <v>2034</v>
      </c>
      <c r="AG142" s="544">
        <f>IF(OR(AG139=0, AG139=""), AG140, IF(AG140&gt;(AG139*(1+Dash!$B$6)), AG139*(1+Dash!$B$6), IF(AG140&lt;(AG139*(1-Dash!$B$7)), AG139*(1-Dash!$B$7), AG140)))</f>
        <v>2187.85</v>
      </c>
      <c r="AH142" s="544">
        <f>IF(OR(AH139=0, AH139=""), AH140, IF(AH140&gt;(AH139*(1+Dash!$B$6)), AH139*(1+Dash!$B$6), IF(AH140&lt;(AH139*(1-Dash!$B$7)), AH139*(1-Dash!$B$7), AH140)))</f>
        <v>1529.5</v>
      </c>
      <c r="AI142" s="544">
        <f>IF(OR(AI139=0, AI139=""), AI140, IF(AI140&gt;(AI139*(1+Dash!$B$6)), AI139*(1+Dash!$B$6), IF(AI140&lt;(AI139*(1-Dash!$B$7)), AI139*(1-Dash!$B$7), AI140)))</f>
        <v>893</v>
      </c>
      <c r="AJ142" s="544">
        <f>IF(OR(AJ139=0, AJ139=""), AJ140, IF(AJ140&gt;(AJ139*(1+Dash!$B$6)), AJ139*(1+Dash!$B$6), IF(AJ140&lt;(AJ139*(1-Dash!$B$7)), AJ139*(1-Dash!$B$7), AJ140)))</f>
        <v>674.30000000000007</v>
      </c>
      <c r="AK142" s="544">
        <f>IF(OR(AK139=0, AK139=""), AK140, IF(AK140&gt;(AK139*(1+Dash!$B$6)), AK139*(1+Dash!$B$6), IF(AK140&lt;(AK139*(1-Dash!$B$7)), AK139*(1-Dash!$B$7), AK140)))</f>
        <v>2665.7</v>
      </c>
      <c r="AL142" s="544">
        <f>IF(OR(AL139=0, AL139=""), AL140, IF(AL140&gt;(AL139*(1+Dash!$B$6)), AL139*(1+Dash!$B$6), IF(AL140&lt;(AL139*(1-Dash!$B$7)), AL139*(1-Dash!$B$7), AL140)))</f>
        <v>1503.85</v>
      </c>
      <c r="AM142" s="544">
        <f>IF(OR(AM139=0, AM139=""), AM140, IF(AM140&gt;(AM139*(1+Dash!$B$6)), AM139*(1+Dash!$B$6), IF(AM140&lt;(AM139*(1-Dash!$B$7)), AM139*(1-Dash!$B$7), AM140)))</f>
        <v>781.84999999999991</v>
      </c>
      <c r="AN142" s="544">
        <f>IF(OR(AN139=0, AN139=""), AN140, IF(AN140&gt;(AN139*(1+Dash!$B$6)), AN139*(1+Dash!$B$6), IF(AN140&lt;(AN139*(1-Dash!$B$7)), AN139*(1-Dash!$B$7), AN140)))</f>
        <v>1278.7</v>
      </c>
      <c r="AO142" s="544">
        <f>IF(OR(AO139=0, AO139=""), AO140, IF(AO140&gt;(AO139*(1+Dash!$B$6)), AO139*(1+Dash!$B$6), IF(AO140&lt;(AO139*(1-Dash!$B$7)), AO139*(1-Dash!$B$7), AO140)))</f>
        <v>51</v>
      </c>
      <c r="AP142" s="544">
        <f>IF(OR(AP139=0, AP139=""), AP140, IF(AP140&gt;(AP139*(1+Dash!$B$6)), AP139*(1+Dash!$B$6), IF(AP140&lt;(AP139*(1-Dash!$B$7)), AP139*(1-Dash!$B$7), AP140)))</f>
        <v>8.8000000000000007</v>
      </c>
      <c r="AQ142" s="544">
        <f>IF(OR(AQ139=0, AQ139=""), AQ140, IF(AQ140&gt;(AQ139*(1+Dash!$B$6)), AQ139*(1+Dash!$B$6), IF(AQ140&lt;(AQ139*(1-Dash!$B$7)), AQ139*(1-Dash!$B$7), AQ140)))</f>
        <v>5.5</v>
      </c>
      <c r="AR142" s="544">
        <f>IF(OR(AR139=0, AR139=""), AR140, IF(AR140&gt;(AR139*(1+Dash!$B$6)), AR139*(1+Dash!$B$6), IF(AR140&lt;(AR139*(1-Dash!$B$7)), AR139*(1-Dash!$B$7), AR140)))</f>
        <v>47</v>
      </c>
      <c r="AS142" s="544">
        <f>IF(OR(AS139=0, AS139=""), AS140, IF(AS140&gt;(AS139*(1+Dash!$B$6)), AS139*(1+Dash!$B$6), IF(AS140&lt;(AS139*(1-Dash!$B$7)), AS139*(1-Dash!$B$7), AS140)))</f>
        <v>1</v>
      </c>
      <c r="AT142" s="544">
        <f>IF(OR(AT139=0, AT139=""), AT140, IF(AT140&gt;(AT139*(1+Dash!$B$6)), AT139*(1+Dash!$B$6), IF(AT140&lt;(AT139*(1-Dash!$B$7)), AT139*(1-Dash!$B$7), AT140)))</f>
        <v>0</v>
      </c>
      <c r="AU142" s="544">
        <f>IF(OR(AU139=0, AU139=""), AU140, IF(AU140&gt;(AU139*(1+Dash!$B$6)), AU139*(1+Dash!$B$6), IF(AU140&lt;(AU139*(1-Dash!$B$7)), AU139*(1-Dash!$B$7), AU140)))</f>
        <v>0</v>
      </c>
      <c r="AV142" s="544">
        <f>IF(OR(AV139=0, AV139=""), AV140, IF(AV140&gt;(AV139*(1+Dash!$B$6)), AV139*(1+Dash!$B$6), IF(AV140&lt;(AV139*(1-Dash!$B$7)), AV139*(1-Dash!$B$7), AV140)))</f>
        <v>1</v>
      </c>
      <c r="AW142" s="544">
        <f>IF(OR(AW139=0, AW139=""), AW140, IF(AW140&gt;(AW139*(1+Dash!$B$6)), AW139*(1+Dash!$B$6), IF(AW140&lt;(AW139*(1-Dash!$B$7)), AW139*(1-Dash!$B$7), AW140)))</f>
        <v>50</v>
      </c>
      <c r="AX142" s="544">
        <f>IF(OR(AX139=0, AX139=""), AX140, IF(AX140&gt;(AX139*(1+Dash!$B$6)), AX139*(1+Dash!$B$6), IF(AX140&lt;(AX139*(1-Dash!$B$7)), AX139*(1-Dash!$B$7), AX140)))</f>
        <v>8.8000000000000007</v>
      </c>
      <c r="AY142" s="544">
        <f>IF(OR(AY139=0, AY139=""), AY140, IF(AY140&gt;(AY139*(1+Dash!$B$6)), AY139*(1+Dash!$B$6), IF(AY140&lt;(AY139*(1-Dash!$B$7)), AY139*(1-Dash!$B$7), AY140)))</f>
        <v>5.5</v>
      </c>
      <c r="AZ142" s="544">
        <f>IF(OR(AZ139=0, AZ139=""), AZ140, IF(AZ140&gt;(AZ139*(1+Dash!$B$6)), AZ139*(1+Dash!$B$6), IF(AZ140&lt;(AZ139*(1-Dash!$B$7)), AZ139*(1-Dash!$B$7), AZ140)))</f>
        <v>46</v>
      </c>
      <c r="BA142" s="544">
        <f>IF(OR(BA139=0, BA139=""), BA140, IF(BA140&gt;(BA139*(1+Dash!$B$6)), BA139*(1+Dash!$B$6), IF(BA140&lt;(BA139*(1-Dash!$B$7)), BA139*(1-Dash!$B$7), BA140)))</f>
        <v>8279</v>
      </c>
      <c r="BB142" s="544">
        <f>IF(OR(BB139=0, BB139=""), BB140, IF(BB140&gt;(BB139*(1+Dash!$B$6)), BB139*(1+Dash!$B$6), IF(BB140&lt;(BB139*(1-Dash!$B$7)), BB139*(1-Dash!$B$7), BB140)))</f>
        <v>4894.3999999999996</v>
      </c>
      <c r="BC142" s="544">
        <f>IF(OR(BC139=0, BC139=""), BC140, IF(BC140&gt;(BC139*(1+Dash!$B$6)), BC139*(1+Dash!$B$6), IF(BC140&lt;(BC139*(1-Dash!$B$7)), BC139*(1-Dash!$B$7), BC140)))</f>
        <v>3054</v>
      </c>
      <c r="BD142" s="544">
        <f>IF(OR(BD139=0, BD139=""), BD140, IF(BD140&gt;(BD139*(1+Dash!$B$6)), BD139*(1+Dash!$B$6), IF(BD140&lt;(BD139*(1-Dash!$B$7)), BD139*(1-Dash!$B$7), BD140)))</f>
        <v>1991.0000000000002</v>
      </c>
      <c r="BE142" s="544">
        <f>IF(OR(BE139=0, BE139=""), BE140, IF(BE140&gt;(BE139*(1+Dash!$B$6)), BE139*(1+Dash!$B$6), IF(BE140&lt;(BE139*(1-Dash!$B$7)), BE139*(1-Dash!$B$7), BE140)))</f>
        <v>7022</v>
      </c>
      <c r="BF142" s="544">
        <f>IF(OR(BF139=0, BF139=""), BF140, IF(BF140&gt;(BF139*(1+Dash!$B$6)), BF139*(1+Dash!$B$6), IF(BF140&lt;(BF139*(1-Dash!$B$7)), BF139*(1-Dash!$B$7), BF140)))</f>
        <v>4117.3</v>
      </c>
      <c r="BG142" s="544">
        <f>IF(OR(BG139=0, BG139=""), BG140, IF(BG140&gt;(BG139*(1+Dash!$B$6)), BG139*(1+Dash!$B$6), IF(BG140&lt;(BG139*(1-Dash!$B$7)), BG139*(1-Dash!$B$7), BG140)))</f>
        <v>2540</v>
      </c>
      <c r="BH142" s="544">
        <f>IF(OR(BH139=0, BH139=""), BH140, IF(BH140&gt;(BH139*(1+Dash!$B$6)), BH139*(1+Dash!$B$6), IF(BH140&lt;(BH139*(1-Dash!$B$7)), BH139*(1-Dash!$B$7), BH140)))</f>
        <v>1283.7</v>
      </c>
      <c r="BI142" s="544">
        <f>IF(OR(BI139=0, BI139=""), BI140, IF(BI140&gt;(BI139*(1+Dash!$B$6)), BI139*(1+Dash!$B$6), IF(BI140&lt;(BI139*(1-Dash!$B$7)), BI139*(1-Dash!$B$7), BI140)))</f>
        <v>1454.45</v>
      </c>
      <c r="BJ142" s="544">
        <f>IF(OR(BJ139=0, BJ139=""), BJ140, IF(BJ140&gt;(BJ139*(1+Dash!$B$6)), BJ139*(1+Dash!$B$6), IF(BJ140&lt;(BJ139*(1-Dash!$B$7)), BJ139*(1-Dash!$B$7), BJ140)))</f>
        <v>777.09999999999991</v>
      </c>
      <c r="BK142" s="544">
        <f>IF(OR(BK139=0, BK139=""), BK140, IF(BK140&gt;(BK139*(1+Dash!$B$6)), BK139*(1+Dash!$B$6), IF(BK140&lt;(BK139*(1-Dash!$B$7)), BK139*(1-Dash!$B$7), BK140)))</f>
        <v>612.75</v>
      </c>
      <c r="BL142" s="544">
        <f>IF(OR(BL139=0, BL139=""), BL140, IF(BL140&gt;(BL139*(1+Dash!$B$6)), BL139*(1+Dash!$B$6), IF(BL140&lt;(BL139*(1-Dash!$B$7)), BL139*(1-Dash!$B$7), BL140)))</f>
        <v>643</v>
      </c>
      <c r="BM142" s="544">
        <f>IF(OR(BM139=0, BM139=""), BM140, IF(BM140&gt;(BM139*(1+Dash!$B$6)), BM139*(1+Dash!$B$6), IF(BM140&lt;(BM139*(1-Dash!$B$7)), BM139*(1-Dash!$B$7), BM140)))</f>
        <v>153</v>
      </c>
      <c r="BN142" s="544">
        <f>IF(OR(BN139=0, BN139=""), BN140, IF(BN140&gt;(BN139*(1+Dash!$B$6)), BN139*(1+Dash!$B$6), IF(BN140&lt;(BN139*(1-Dash!$B$7)), BN139*(1-Dash!$B$7), BN140)))</f>
        <v>51.7</v>
      </c>
      <c r="BO142" s="544">
        <f>IF(OR(BO139=0, BO139=""), BO140, IF(BO140&gt;(BO139*(1+Dash!$B$6)), BO139*(1+Dash!$B$6), IF(BO140&lt;(BO139*(1-Dash!$B$7)), BO139*(1-Dash!$B$7), BO140)))</f>
        <v>93</v>
      </c>
      <c r="BP142" s="544">
        <f>IF(OR(BP139=0, BP139=""), BP140, IF(BP140&gt;(BP139*(1+Dash!$B$6)), BP139*(1+Dash!$B$6), IF(BP140&lt;(BP139*(1-Dash!$B$7)), BP139*(1-Dash!$B$7), BP140)))</f>
        <v>69</v>
      </c>
      <c r="BQ142" s="544">
        <f>IF(OR(BQ139=0, BQ139=""), BQ140, IF(BQ140&gt;(BQ139*(1+Dash!$B$6)), BQ139*(1+Dash!$B$6), IF(BQ140&lt;(BQ139*(1-Dash!$B$7)), BQ139*(1-Dash!$B$7), BQ140)))</f>
        <v>0</v>
      </c>
      <c r="BR142" s="544">
        <f>IF(OR(BR139=0, BR139=""), BR140, IF(BR140&gt;(BR139*(1+Dash!$B$6)), BR139*(1+Dash!$B$6), IF(BR140&lt;(BR139*(1-Dash!$B$7)), BR139*(1-Dash!$B$7), BR140)))</f>
        <v>0</v>
      </c>
      <c r="BS142" s="544">
        <f>IF(OR(BS139=0, BS139=""), BS140, IF(BS140&gt;(BS139*(1+Dash!$B$6)), BS139*(1+Dash!$B$6), IF(BS140&lt;(BS139*(1-Dash!$B$7)), BS139*(1-Dash!$B$7), BS140)))</f>
        <v>0</v>
      </c>
      <c r="BT142" s="544">
        <f>IF(OR(BT139=0, BT139=""), BT140, IF(BT140&gt;(BT139*(1+Dash!$B$6)), BT139*(1+Dash!$B$6), IF(BT140&lt;(BT139*(1-Dash!$B$7)), BT139*(1-Dash!$B$7), BT140)))</f>
        <v>0</v>
      </c>
      <c r="BU142" s="544">
        <f>IF(OR(BU139=0, BU139=""), BU140, IF(BU140&gt;(BU139*(1+Dash!$B$6)), BU139*(1+Dash!$B$6), IF(BU140&lt;(BU139*(1-Dash!$B$7)), BU139*(1-Dash!$B$7), BU140)))</f>
        <v>153</v>
      </c>
      <c r="BV142" s="544">
        <f>IF(OR(BV139=0, BV139=""), BV140, IF(BV140&gt;(BV139*(1+Dash!$B$6)), BV139*(1+Dash!$B$6), IF(BV140&lt;(BV139*(1-Dash!$B$7)), BV139*(1-Dash!$B$7), BV140)))</f>
        <v>51.7</v>
      </c>
      <c r="BW142" s="544">
        <f>IF(OR(BW139=0, BW139=""), BW140, IF(BW140&gt;(BW139*(1+Dash!$B$6)), BW139*(1+Dash!$B$6), IF(BW140&lt;(BW139*(1-Dash!$B$7)), BW139*(1-Dash!$B$7), BW140)))</f>
        <v>93</v>
      </c>
      <c r="BX142" s="544">
        <f>IF(OR(BX139=0, BX139=""), BX140, IF(BX140&gt;(BX139*(1+Dash!$B$6)), BX139*(1+Dash!$B$6), IF(BX140&lt;(BX139*(1-Dash!$B$7)), BX139*(1-Dash!$B$7), BX140)))</f>
        <v>69</v>
      </c>
      <c r="BY142" s="544">
        <f>IF(OR(BY139=0, BY139=""), BY140, IF(BY140&gt;(BY139*(1+Dash!$B$6)), BY139*(1+Dash!$B$6), IF(BY140&lt;(BY139*(1-Dash!$B$7)), BY139*(1-Dash!$B$7), BY140)))</f>
        <v>256.5</v>
      </c>
      <c r="BZ142" s="544">
        <f>IF(OR(BZ139=0, BZ139=""), BZ140, IF(BZ140&gt;(BZ139*(1+Dash!$B$6)), BZ139*(1+Dash!$B$6), IF(BZ140&lt;(BZ139*(1-Dash!$B$7)), BZ139*(1-Dash!$B$7), BZ140)))</f>
        <v>953</v>
      </c>
      <c r="CA142" s="544">
        <f>IF(OR(CA139=0, CA139=""), CA140, IF(CA140&gt;(CA139*(1+Dash!$B$6)), CA139*(1+Dash!$B$6), IF(CA140&lt;(CA139*(1-Dash!$B$7)), CA139*(1-Dash!$B$7), CA140)))</f>
        <v>0</v>
      </c>
    </row>
    <row r="143" spans="1:79">
      <c r="A143" t="s">
        <v>75</v>
      </c>
      <c r="B143" t="s">
        <v>1877</v>
      </c>
      <c r="C143">
        <v>2018</v>
      </c>
      <c r="D143" t="s">
        <v>1934</v>
      </c>
      <c r="E143" s="450">
        <v>766</v>
      </c>
      <c r="F143" s="450">
        <v>702</v>
      </c>
      <c r="G143" s="450">
        <v>293</v>
      </c>
      <c r="H143" s="450">
        <v>286</v>
      </c>
      <c r="I143" s="450">
        <v>187</v>
      </c>
      <c r="J143" s="450">
        <v>3</v>
      </c>
      <c r="K143" s="450">
        <v>3</v>
      </c>
      <c r="L143" s="450">
        <v>0</v>
      </c>
      <c r="M143" s="450">
        <v>0</v>
      </c>
      <c r="N143" s="450">
        <v>0</v>
      </c>
      <c r="O143" s="450">
        <v>0</v>
      </c>
      <c r="P143" s="450">
        <v>0</v>
      </c>
      <c r="Q143" s="450">
        <v>0</v>
      </c>
      <c r="R143" s="450">
        <v>0</v>
      </c>
      <c r="S143" s="450">
        <v>0</v>
      </c>
      <c r="T143" s="450">
        <v>0</v>
      </c>
      <c r="U143" s="450">
        <v>0</v>
      </c>
      <c r="V143" s="450">
        <v>0</v>
      </c>
      <c r="W143" s="450">
        <v>0</v>
      </c>
      <c r="X143" s="450">
        <v>0</v>
      </c>
      <c r="Y143" s="450">
        <v>0</v>
      </c>
      <c r="Z143" s="450">
        <v>0</v>
      </c>
      <c r="AA143" s="450">
        <v>0</v>
      </c>
      <c r="AB143" s="450">
        <v>0</v>
      </c>
      <c r="AC143" s="450">
        <v>600</v>
      </c>
      <c r="AD143" s="450">
        <v>374</v>
      </c>
      <c r="AE143" s="450">
        <v>260</v>
      </c>
      <c r="AF143" s="450">
        <v>321</v>
      </c>
      <c r="AG143" s="450">
        <v>294</v>
      </c>
      <c r="AH143" s="450">
        <v>183</v>
      </c>
      <c r="AI143" s="450">
        <v>96</v>
      </c>
      <c r="AJ143" s="450">
        <v>151</v>
      </c>
      <c r="AK143" s="450">
        <v>306</v>
      </c>
      <c r="AL143" s="450">
        <v>191</v>
      </c>
      <c r="AM143" s="450">
        <v>164</v>
      </c>
      <c r="AN143" s="450">
        <v>170</v>
      </c>
      <c r="AO143" s="450">
        <v>3</v>
      </c>
      <c r="AP143" s="450">
        <v>0</v>
      </c>
      <c r="AQ143" s="450">
        <v>0</v>
      </c>
      <c r="AR143" s="450">
        <v>2</v>
      </c>
      <c r="AS143" s="450">
        <v>0</v>
      </c>
      <c r="AT143" s="450">
        <v>0</v>
      </c>
      <c r="AU143" s="450">
        <v>0</v>
      </c>
      <c r="AV143" s="450">
        <v>0</v>
      </c>
      <c r="AW143" s="450">
        <v>3</v>
      </c>
      <c r="AX143" s="450">
        <v>0</v>
      </c>
      <c r="AY143" s="450">
        <v>0</v>
      </c>
      <c r="AZ143" s="450">
        <v>2</v>
      </c>
      <c r="BA143" s="450">
        <v>1422</v>
      </c>
      <c r="BB143" s="450">
        <v>562</v>
      </c>
      <c r="BC143" s="450">
        <v>705</v>
      </c>
      <c r="BD143" s="450">
        <v>671</v>
      </c>
      <c r="BE143" s="450">
        <v>817</v>
      </c>
      <c r="BF143" s="450">
        <v>361</v>
      </c>
      <c r="BG143" s="450">
        <v>385</v>
      </c>
      <c r="BH143" s="450">
        <v>331</v>
      </c>
      <c r="BI143" s="450">
        <v>605</v>
      </c>
      <c r="BJ143" s="450">
        <v>201</v>
      </c>
      <c r="BK143" s="450">
        <v>320</v>
      </c>
      <c r="BL143" s="450">
        <v>340</v>
      </c>
      <c r="BM143" s="450">
        <v>0</v>
      </c>
      <c r="BN143" s="450">
        <v>0</v>
      </c>
      <c r="BO143" s="450">
        <v>0</v>
      </c>
      <c r="BP143" s="450">
        <v>0</v>
      </c>
      <c r="BQ143" s="450">
        <v>0</v>
      </c>
      <c r="BR143" s="450">
        <v>0</v>
      </c>
      <c r="BS143" s="450">
        <v>0</v>
      </c>
      <c r="BT143" s="450">
        <v>0</v>
      </c>
      <c r="BU143" s="450">
        <v>0</v>
      </c>
      <c r="BV143" s="450">
        <v>0</v>
      </c>
      <c r="BW143" s="450">
        <v>0</v>
      </c>
      <c r="BX143" s="450">
        <v>0</v>
      </c>
      <c r="BY143" s="450">
        <v>24</v>
      </c>
      <c r="BZ143" s="450">
        <v>62</v>
      </c>
      <c r="CA143" s="450">
        <v>0</v>
      </c>
    </row>
    <row r="144" spans="1:79">
      <c r="A144" s="543" t="s">
        <v>75</v>
      </c>
      <c r="B144" s="543" t="s">
        <v>1877</v>
      </c>
      <c r="C144" s="543">
        <v>2019</v>
      </c>
      <c r="D144" s="543" t="s">
        <v>1934</v>
      </c>
      <c r="E144" s="544">
        <v>787</v>
      </c>
      <c r="F144" s="544">
        <v>737</v>
      </c>
      <c r="G144" s="544">
        <v>306</v>
      </c>
      <c r="H144" s="544">
        <v>281</v>
      </c>
      <c r="I144" s="544">
        <v>176</v>
      </c>
      <c r="J144" s="544">
        <v>1</v>
      </c>
      <c r="K144" s="544">
        <v>1</v>
      </c>
      <c r="L144" s="544">
        <v>1</v>
      </c>
      <c r="M144" s="544">
        <v>0</v>
      </c>
      <c r="N144" s="544">
        <v>0</v>
      </c>
      <c r="O144" s="544">
        <v>0</v>
      </c>
      <c r="P144" s="544">
        <v>0</v>
      </c>
      <c r="Q144" s="544">
        <v>0</v>
      </c>
      <c r="R144" s="544">
        <v>0</v>
      </c>
      <c r="S144" s="544">
        <v>0</v>
      </c>
      <c r="T144" s="544">
        <v>0</v>
      </c>
      <c r="U144" s="544">
        <v>0</v>
      </c>
      <c r="V144" s="544">
        <v>0</v>
      </c>
      <c r="W144" s="544">
        <v>0</v>
      </c>
      <c r="X144" s="544">
        <v>0</v>
      </c>
      <c r="Y144" s="544">
        <v>0</v>
      </c>
      <c r="Z144" s="544">
        <v>0</v>
      </c>
      <c r="AA144" s="544">
        <v>0</v>
      </c>
      <c r="AB144" s="544">
        <v>0</v>
      </c>
      <c r="AC144" s="544">
        <v>490</v>
      </c>
      <c r="AD144" s="544">
        <v>312</v>
      </c>
      <c r="AE144" s="544">
        <v>201</v>
      </c>
      <c r="AF144" s="544">
        <v>230</v>
      </c>
      <c r="AG144" s="544">
        <v>246</v>
      </c>
      <c r="AH144" s="544">
        <v>153</v>
      </c>
      <c r="AI144" s="544">
        <v>93</v>
      </c>
      <c r="AJ144" s="544">
        <v>116</v>
      </c>
      <c r="AK144" s="544">
        <v>244</v>
      </c>
      <c r="AL144" s="544">
        <v>159</v>
      </c>
      <c r="AM144" s="544">
        <v>108</v>
      </c>
      <c r="AN144" s="544">
        <v>114</v>
      </c>
      <c r="AO144" s="544">
        <v>2</v>
      </c>
      <c r="AP144" s="544">
        <v>1</v>
      </c>
      <c r="AQ144" s="544">
        <v>0</v>
      </c>
      <c r="AR144" s="544">
        <v>2</v>
      </c>
      <c r="AS144" s="544">
        <v>0</v>
      </c>
      <c r="AT144" s="544">
        <v>0</v>
      </c>
      <c r="AU144" s="544">
        <v>0</v>
      </c>
      <c r="AV144" s="544">
        <v>0</v>
      </c>
      <c r="AW144" s="544">
        <v>2</v>
      </c>
      <c r="AX144" s="544">
        <v>1</v>
      </c>
      <c r="AY144" s="544">
        <v>0</v>
      </c>
      <c r="AZ144" s="544">
        <v>2</v>
      </c>
      <c r="BA144" s="544">
        <v>1354</v>
      </c>
      <c r="BB144" s="544">
        <v>472</v>
      </c>
      <c r="BC144" s="544">
        <v>653</v>
      </c>
      <c r="BD144" s="544">
        <v>634</v>
      </c>
      <c r="BE144" s="544">
        <v>706</v>
      </c>
      <c r="BF144" s="544">
        <v>280</v>
      </c>
      <c r="BG144" s="544">
        <v>312</v>
      </c>
      <c r="BH144" s="544">
        <v>280</v>
      </c>
      <c r="BI144" s="544">
        <v>648</v>
      </c>
      <c r="BJ144" s="544">
        <v>192</v>
      </c>
      <c r="BK144" s="544">
        <v>341</v>
      </c>
      <c r="BL144" s="544">
        <v>354</v>
      </c>
      <c r="BM144" s="544">
        <v>0</v>
      </c>
      <c r="BN144" s="544">
        <v>0</v>
      </c>
      <c r="BO144" s="544">
        <v>0</v>
      </c>
      <c r="BP144" s="544">
        <v>0</v>
      </c>
      <c r="BQ144" s="544">
        <v>0</v>
      </c>
      <c r="BR144" s="544">
        <v>0</v>
      </c>
      <c r="BS144" s="544">
        <v>0</v>
      </c>
      <c r="BT144" s="544">
        <v>0</v>
      </c>
      <c r="BU144" s="544">
        <v>0</v>
      </c>
      <c r="BV144" s="544">
        <v>0</v>
      </c>
      <c r="BW144" s="544">
        <v>0</v>
      </c>
      <c r="BX144" s="544">
        <v>0</v>
      </c>
      <c r="BY144" s="544">
        <v>7</v>
      </c>
      <c r="BZ144" s="544">
        <v>55</v>
      </c>
      <c r="CA144" s="544">
        <v>0</v>
      </c>
    </row>
    <row r="145" spans="1:79">
      <c r="A145" t="s">
        <v>75</v>
      </c>
      <c r="B145" t="s">
        <v>1877</v>
      </c>
      <c r="C145">
        <v>2020</v>
      </c>
      <c r="D145" t="s">
        <v>1934</v>
      </c>
      <c r="E145" s="450">
        <v>750</v>
      </c>
      <c r="F145" s="450">
        <v>757</v>
      </c>
      <c r="G145" s="450">
        <v>339</v>
      </c>
      <c r="H145" s="450">
        <v>298</v>
      </c>
      <c r="I145" s="450">
        <v>195</v>
      </c>
      <c r="J145" s="450">
        <v>0</v>
      </c>
      <c r="K145" s="450">
        <v>0</v>
      </c>
      <c r="L145" s="450">
        <v>0</v>
      </c>
      <c r="M145" s="450">
        <v>0</v>
      </c>
      <c r="N145" s="450">
        <v>704</v>
      </c>
      <c r="O145" s="450">
        <v>0</v>
      </c>
      <c r="P145" s="450">
        <v>704</v>
      </c>
      <c r="Q145" s="450">
        <v>34</v>
      </c>
      <c r="R145" s="450">
        <v>0</v>
      </c>
      <c r="S145" s="450">
        <v>0</v>
      </c>
      <c r="T145" s="450">
        <v>0</v>
      </c>
      <c r="U145" s="450">
        <v>19</v>
      </c>
      <c r="V145" s="450">
        <v>0</v>
      </c>
      <c r="W145" s="450">
        <v>0</v>
      </c>
      <c r="X145" s="450">
        <v>0</v>
      </c>
      <c r="Y145" s="450">
        <v>15</v>
      </c>
      <c r="Z145" s="450">
        <v>0</v>
      </c>
      <c r="AA145" s="450">
        <v>0</v>
      </c>
      <c r="AB145" s="450">
        <v>0</v>
      </c>
      <c r="AC145" s="450">
        <v>552</v>
      </c>
      <c r="AD145" s="450">
        <v>355</v>
      </c>
      <c r="AE145" s="450">
        <v>224</v>
      </c>
      <c r="AF145" s="450">
        <v>263</v>
      </c>
      <c r="AG145" s="450">
        <v>264</v>
      </c>
      <c r="AH145" s="450">
        <v>146</v>
      </c>
      <c r="AI145" s="450">
        <v>77</v>
      </c>
      <c r="AJ145" s="450">
        <v>117</v>
      </c>
      <c r="AK145" s="450">
        <v>288</v>
      </c>
      <c r="AL145" s="450">
        <v>209</v>
      </c>
      <c r="AM145" s="450">
        <v>147</v>
      </c>
      <c r="AN145" s="450">
        <v>146</v>
      </c>
      <c r="AO145" s="450">
        <v>3</v>
      </c>
      <c r="AP145" s="450">
        <v>0</v>
      </c>
      <c r="AQ145" s="450">
        <v>0</v>
      </c>
      <c r="AR145" s="450">
        <v>3</v>
      </c>
      <c r="AS145" s="450">
        <v>0</v>
      </c>
      <c r="AT145" s="450">
        <v>0</v>
      </c>
      <c r="AU145" s="450">
        <v>0</v>
      </c>
      <c r="AV145" s="450">
        <v>0</v>
      </c>
      <c r="AW145" s="450">
        <v>3</v>
      </c>
      <c r="AX145" s="450">
        <v>0</v>
      </c>
      <c r="AY145" s="450">
        <v>0</v>
      </c>
      <c r="AZ145" s="450">
        <v>3</v>
      </c>
      <c r="BA145" s="450">
        <v>1197</v>
      </c>
      <c r="BB145" s="450">
        <v>442</v>
      </c>
      <c r="BC145" s="450">
        <v>575</v>
      </c>
      <c r="BD145" s="450">
        <v>591</v>
      </c>
      <c r="BE145" s="450">
        <v>628</v>
      </c>
      <c r="BF145" s="450">
        <v>290</v>
      </c>
      <c r="BG145" s="450">
        <v>282</v>
      </c>
      <c r="BH145" s="450">
        <v>266</v>
      </c>
      <c r="BI145" s="450">
        <v>569</v>
      </c>
      <c r="BJ145" s="450">
        <v>152</v>
      </c>
      <c r="BK145" s="450">
        <v>293</v>
      </c>
      <c r="BL145" s="450">
        <v>325</v>
      </c>
      <c r="BM145" s="450">
        <v>0</v>
      </c>
      <c r="BN145" s="450">
        <v>0</v>
      </c>
      <c r="BO145" s="450">
        <v>0</v>
      </c>
      <c r="BP145" s="450">
        <v>0</v>
      </c>
      <c r="BQ145" s="450">
        <v>0</v>
      </c>
      <c r="BR145" s="450">
        <v>0</v>
      </c>
      <c r="BS145" s="450">
        <v>0</v>
      </c>
      <c r="BT145" s="450">
        <v>0</v>
      </c>
      <c r="BU145" s="450">
        <v>0</v>
      </c>
      <c r="BV145" s="450">
        <v>0</v>
      </c>
      <c r="BW145" s="450">
        <v>0</v>
      </c>
      <c r="BX145" s="450">
        <v>0</v>
      </c>
      <c r="BY145" s="450">
        <v>14</v>
      </c>
      <c r="BZ145" s="450">
        <v>42</v>
      </c>
      <c r="CA145" s="450">
        <v>0</v>
      </c>
    </row>
    <row r="146" spans="1:79">
      <c r="A146" s="543" t="s">
        <v>75</v>
      </c>
      <c r="B146" s="543" t="s">
        <v>1877</v>
      </c>
      <c r="C146" s="543">
        <v>2021</v>
      </c>
      <c r="D146" s="543" t="s">
        <v>1934</v>
      </c>
      <c r="E146" s="544">
        <v>797</v>
      </c>
      <c r="F146" s="544">
        <v>753</v>
      </c>
      <c r="G146" s="544">
        <v>370</v>
      </c>
      <c r="H146" s="544">
        <v>303</v>
      </c>
      <c r="I146" s="544">
        <v>204</v>
      </c>
      <c r="J146" s="544">
        <v>0</v>
      </c>
      <c r="K146" s="544">
        <v>0</v>
      </c>
      <c r="L146" s="544">
        <v>0</v>
      </c>
      <c r="M146" s="544">
        <v>0</v>
      </c>
      <c r="N146" s="544">
        <v>1771</v>
      </c>
      <c r="O146" s="544">
        <v>102</v>
      </c>
      <c r="P146" s="544">
        <v>1669</v>
      </c>
      <c r="Q146" s="544">
        <v>22</v>
      </c>
      <c r="R146" s="544">
        <v>0</v>
      </c>
      <c r="S146" s="544">
        <v>0</v>
      </c>
      <c r="T146" s="544">
        <v>0</v>
      </c>
      <c r="U146" s="544">
        <v>17</v>
      </c>
      <c r="V146" s="544">
        <v>0</v>
      </c>
      <c r="W146" s="544">
        <v>0</v>
      </c>
      <c r="X146" s="544">
        <v>0</v>
      </c>
      <c r="Y146" s="544">
        <v>5</v>
      </c>
      <c r="Z146" s="544">
        <v>0</v>
      </c>
      <c r="AA146" s="544">
        <v>0</v>
      </c>
      <c r="AB146" s="544">
        <v>0</v>
      </c>
      <c r="AC146" s="544">
        <v>494</v>
      </c>
      <c r="AD146" s="544">
        <v>298</v>
      </c>
      <c r="AE146" s="544">
        <v>227</v>
      </c>
      <c r="AF146" s="544">
        <v>232</v>
      </c>
      <c r="AG146" s="544">
        <v>189</v>
      </c>
      <c r="AH146" s="544">
        <v>109</v>
      </c>
      <c r="AI146" s="544">
        <v>64</v>
      </c>
      <c r="AJ146" s="544">
        <v>80</v>
      </c>
      <c r="AK146" s="544">
        <v>305</v>
      </c>
      <c r="AL146" s="544">
        <v>189</v>
      </c>
      <c r="AM146" s="544">
        <v>163</v>
      </c>
      <c r="AN146" s="544">
        <v>152</v>
      </c>
      <c r="AO146" s="544">
        <v>3</v>
      </c>
      <c r="AP146" s="544">
        <v>0</v>
      </c>
      <c r="AQ146" s="544">
        <v>0</v>
      </c>
      <c r="AR146" s="544">
        <v>3</v>
      </c>
      <c r="AS146" s="544">
        <v>0</v>
      </c>
      <c r="AT146" s="544">
        <v>0</v>
      </c>
      <c r="AU146" s="544">
        <v>0</v>
      </c>
      <c r="AV146" s="544">
        <v>0</v>
      </c>
      <c r="AW146" s="544">
        <v>3</v>
      </c>
      <c r="AX146" s="544">
        <v>0</v>
      </c>
      <c r="AY146" s="544">
        <v>0</v>
      </c>
      <c r="AZ146" s="544">
        <v>3</v>
      </c>
      <c r="BA146" s="544">
        <v>1340</v>
      </c>
      <c r="BB146" s="544">
        <v>533</v>
      </c>
      <c r="BC146" s="544">
        <v>710</v>
      </c>
      <c r="BD146" s="544">
        <v>638</v>
      </c>
      <c r="BE146" s="544">
        <v>717</v>
      </c>
      <c r="BF146" s="544">
        <v>326</v>
      </c>
      <c r="BG146" s="544">
        <v>326</v>
      </c>
      <c r="BH146" s="544">
        <v>289</v>
      </c>
      <c r="BI146" s="544">
        <v>623</v>
      </c>
      <c r="BJ146" s="544">
        <v>207</v>
      </c>
      <c r="BK146" s="544">
        <v>384</v>
      </c>
      <c r="BL146" s="544">
        <v>349</v>
      </c>
      <c r="BM146" s="544">
        <v>0</v>
      </c>
      <c r="BN146" s="544">
        <v>0</v>
      </c>
      <c r="BO146" s="544">
        <v>0</v>
      </c>
      <c r="BP146" s="544">
        <v>0</v>
      </c>
      <c r="BQ146" s="544">
        <v>0</v>
      </c>
      <c r="BR146" s="544">
        <v>0</v>
      </c>
      <c r="BS146" s="544">
        <v>0</v>
      </c>
      <c r="BT146" s="544">
        <v>0</v>
      </c>
      <c r="BU146" s="544">
        <v>0</v>
      </c>
      <c r="BV146" s="544">
        <v>0</v>
      </c>
      <c r="BW146" s="544">
        <v>0</v>
      </c>
      <c r="BX146" s="544">
        <v>0</v>
      </c>
      <c r="BY146" s="544">
        <v>19</v>
      </c>
      <c r="BZ146" s="544">
        <v>55</v>
      </c>
      <c r="CA146" s="544">
        <v>0</v>
      </c>
    </row>
    <row r="147" spans="1:79">
      <c r="A147" t="s">
        <v>75</v>
      </c>
      <c r="B147" t="s">
        <v>1877</v>
      </c>
      <c r="C147">
        <v>2022</v>
      </c>
      <c r="D147" t="s">
        <v>1934</v>
      </c>
      <c r="E147" s="450">
        <v>875</v>
      </c>
      <c r="F147" s="450">
        <v>680</v>
      </c>
      <c r="G147" s="450">
        <v>303</v>
      </c>
      <c r="H147" s="450">
        <v>265</v>
      </c>
      <c r="I147" s="450">
        <v>137</v>
      </c>
      <c r="J147" s="450">
        <v>5</v>
      </c>
      <c r="K147" s="450">
        <v>2</v>
      </c>
      <c r="L147" s="450">
        <v>3</v>
      </c>
      <c r="M147" s="450">
        <v>0</v>
      </c>
      <c r="N147" s="450">
        <v>2266</v>
      </c>
      <c r="O147" s="450">
        <v>1</v>
      </c>
      <c r="P147" s="450">
        <v>2265</v>
      </c>
      <c r="Q147" s="450">
        <v>36</v>
      </c>
      <c r="R147" s="450">
        <v>0</v>
      </c>
      <c r="S147" s="450">
        <v>0</v>
      </c>
      <c r="T147" s="450">
        <v>0</v>
      </c>
      <c r="U147" s="450">
        <v>3</v>
      </c>
      <c r="V147" s="450">
        <v>0</v>
      </c>
      <c r="W147" s="450">
        <v>0</v>
      </c>
      <c r="X147" s="450">
        <v>0</v>
      </c>
      <c r="Y147" s="450">
        <v>33</v>
      </c>
      <c r="Z147" s="450">
        <v>0</v>
      </c>
      <c r="AA147" s="450">
        <v>0</v>
      </c>
      <c r="AB147" s="450">
        <v>0</v>
      </c>
      <c r="AC147" s="450">
        <v>549</v>
      </c>
      <c r="AD147" s="450">
        <v>346</v>
      </c>
      <c r="AE147" s="450">
        <v>232</v>
      </c>
      <c r="AF147" s="450">
        <v>224</v>
      </c>
      <c r="AG147" s="450">
        <v>244</v>
      </c>
      <c r="AH147" s="450">
        <v>167</v>
      </c>
      <c r="AI147" s="450">
        <v>76</v>
      </c>
      <c r="AJ147" s="450">
        <v>80</v>
      </c>
      <c r="AK147" s="450">
        <v>305</v>
      </c>
      <c r="AL147" s="450">
        <v>179</v>
      </c>
      <c r="AM147" s="450">
        <v>156</v>
      </c>
      <c r="AN147" s="450">
        <v>144</v>
      </c>
      <c r="AO147" s="450">
        <v>2</v>
      </c>
      <c r="AP147" s="450">
        <v>0</v>
      </c>
      <c r="AQ147" s="450">
        <v>0</v>
      </c>
      <c r="AR147" s="450">
        <v>2</v>
      </c>
      <c r="AS147" s="450">
        <v>0</v>
      </c>
      <c r="AT147" s="450">
        <v>0</v>
      </c>
      <c r="AU147" s="450">
        <v>0</v>
      </c>
      <c r="AV147" s="450">
        <v>0</v>
      </c>
      <c r="AW147" s="450">
        <v>2</v>
      </c>
      <c r="AX147" s="450">
        <v>0</v>
      </c>
      <c r="AY147" s="450">
        <v>0</v>
      </c>
      <c r="AZ147" s="450">
        <v>2</v>
      </c>
      <c r="BA147" s="450">
        <v>1320</v>
      </c>
      <c r="BB147" s="450">
        <v>527</v>
      </c>
      <c r="BC147" s="450">
        <v>691</v>
      </c>
      <c r="BD147" s="450">
        <v>581</v>
      </c>
      <c r="BE147" s="450">
        <v>655</v>
      </c>
      <c r="BF147" s="450">
        <v>295</v>
      </c>
      <c r="BG147" s="450">
        <v>308</v>
      </c>
      <c r="BH147" s="450">
        <v>232</v>
      </c>
      <c r="BI147" s="450">
        <v>665</v>
      </c>
      <c r="BJ147" s="450">
        <v>232</v>
      </c>
      <c r="BK147" s="450">
        <v>383</v>
      </c>
      <c r="BL147" s="450">
        <v>349</v>
      </c>
      <c r="BM147" s="450">
        <v>14</v>
      </c>
      <c r="BN147" s="450">
        <v>1</v>
      </c>
      <c r="BO147" s="450">
        <v>8</v>
      </c>
      <c r="BP147" s="450">
        <v>12</v>
      </c>
      <c r="BQ147" s="450">
        <v>0</v>
      </c>
      <c r="BR147" s="450">
        <v>0</v>
      </c>
      <c r="BS147" s="450">
        <v>0</v>
      </c>
      <c r="BT147" s="450">
        <v>0</v>
      </c>
      <c r="BU147" s="450">
        <v>14</v>
      </c>
      <c r="BV147" s="450">
        <v>1</v>
      </c>
      <c r="BW147" s="450">
        <v>8</v>
      </c>
      <c r="BX147" s="450">
        <v>12</v>
      </c>
      <c r="BY147" s="450">
        <v>24</v>
      </c>
      <c r="BZ147" s="450">
        <v>60</v>
      </c>
      <c r="CA147" s="450">
        <v>0</v>
      </c>
    </row>
    <row r="148" spans="1:79">
      <c r="A148" s="543" t="s">
        <v>75</v>
      </c>
      <c r="B148" s="543" t="s">
        <v>1877</v>
      </c>
      <c r="C148" s="543">
        <v>2023</v>
      </c>
      <c r="D148" s="543" t="s">
        <v>1934</v>
      </c>
      <c r="E148" s="544">
        <v>841</v>
      </c>
      <c r="F148" s="544">
        <v>670</v>
      </c>
      <c r="G148" s="544">
        <v>282</v>
      </c>
      <c r="H148" s="544">
        <v>288</v>
      </c>
      <c r="I148" s="544">
        <v>154</v>
      </c>
      <c r="J148" s="544">
        <v>1</v>
      </c>
      <c r="K148" s="544">
        <v>1</v>
      </c>
      <c r="L148" s="544">
        <v>0</v>
      </c>
      <c r="M148" s="544">
        <v>0</v>
      </c>
      <c r="N148" s="544">
        <v>2498</v>
      </c>
      <c r="O148" s="544">
        <v>179</v>
      </c>
      <c r="P148" s="544">
        <v>2319</v>
      </c>
      <c r="Q148" s="544">
        <v>133</v>
      </c>
      <c r="R148" s="544">
        <v>34</v>
      </c>
      <c r="S148" s="544">
        <v>26</v>
      </c>
      <c r="T148" s="544">
        <v>103</v>
      </c>
      <c r="U148" s="544">
        <v>49</v>
      </c>
      <c r="V148" s="544">
        <v>15</v>
      </c>
      <c r="W148" s="544">
        <v>10</v>
      </c>
      <c r="X148" s="544">
        <v>34</v>
      </c>
      <c r="Y148" s="544">
        <v>84</v>
      </c>
      <c r="Z148" s="544">
        <v>19</v>
      </c>
      <c r="AA148" s="544">
        <v>16</v>
      </c>
      <c r="AB148" s="544">
        <v>69</v>
      </c>
      <c r="AC148" s="544">
        <v>546</v>
      </c>
      <c r="AD148" s="544">
        <v>369</v>
      </c>
      <c r="AE148" s="544">
        <v>236</v>
      </c>
      <c r="AF148" s="544">
        <v>197</v>
      </c>
      <c r="AG148" s="544">
        <v>277</v>
      </c>
      <c r="AH148" s="544">
        <v>226</v>
      </c>
      <c r="AI148" s="544">
        <v>87</v>
      </c>
      <c r="AJ148" s="544">
        <v>77</v>
      </c>
      <c r="AK148" s="544">
        <v>269</v>
      </c>
      <c r="AL148" s="544">
        <v>143</v>
      </c>
      <c r="AM148" s="544">
        <v>149</v>
      </c>
      <c r="AN148" s="544">
        <v>120</v>
      </c>
      <c r="AO148" s="544">
        <v>0</v>
      </c>
      <c r="AP148" s="544">
        <v>0</v>
      </c>
      <c r="AQ148" s="544">
        <v>0</v>
      </c>
      <c r="AR148" s="544">
        <v>0</v>
      </c>
      <c r="AS148" s="544">
        <v>0</v>
      </c>
      <c r="AT148" s="544">
        <v>0</v>
      </c>
      <c r="AU148" s="544">
        <v>0</v>
      </c>
      <c r="AV148" s="544">
        <v>0</v>
      </c>
      <c r="AW148" s="544">
        <v>0</v>
      </c>
      <c r="AX148" s="544">
        <v>0</v>
      </c>
      <c r="AY148" s="544">
        <v>0</v>
      </c>
      <c r="AZ148" s="544">
        <v>0</v>
      </c>
      <c r="BA148" s="544">
        <v>1075</v>
      </c>
      <c r="BB148" s="544">
        <v>392</v>
      </c>
      <c r="BC148" s="544">
        <v>578</v>
      </c>
      <c r="BD148" s="544">
        <v>502</v>
      </c>
      <c r="BE148" s="544">
        <v>442</v>
      </c>
      <c r="BF148" s="544">
        <v>193</v>
      </c>
      <c r="BG148" s="544">
        <v>216</v>
      </c>
      <c r="BH148" s="544">
        <v>148</v>
      </c>
      <c r="BI148" s="544">
        <v>633</v>
      </c>
      <c r="BJ148" s="544">
        <v>199</v>
      </c>
      <c r="BK148" s="544">
        <v>362</v>
      </c>
      <c r="BL148" s="544">
        <v>354</v>
      </c>
      <c r="BM148" s="544">
        <v>12</v>
      </c>
      <c r="BN148" s="544">
        <v>1</v>
      </c>
      <c r="BO148" s="544">
        <v>6</v>
      </c>
      <c r="BP148" s="544">
        <v>9</v>
      </c>
      <c r="BQ148" s="544">
        <v>0</v>
      </c>
      <c r="BR148" s="544">
        <v>0</v>
      </c>
      <c r="BS148" s="544">
        <v>0</v>
      </c>
      <c r="BT148" s="544">
        <v>0</v>
      </c>
      <c r="BU148" s="544">
        <v>12</v>
      </c>
      <c r="BV148" s="544">
        <v>1</v>
      </c>
      <c r="BW148" s="544">
        <v>6</v>
      </c>
      <c r="BX148" s="544">
        <v>9</v>
      </c>
      <c r="BY148" s="544">
        <v>15</v>
      </c>
      <c r="BZ148" s="544">
        <v>53</v>
      </c>
      <c r="CA148" s="544">
        <v>0</v>
      </c>
    </row>
    <row r="149" spans="1:79">
      <c r="A149" t="s">
        <v>75</v>
      </c>
      <c r="B149" t="s">
        <v>1877</v>
      </c>
      <c r="C149">
        <v>2024</v>
      </c>
      <c r="D149" t="s">
        <v>1934</v>
      </c>
      <c r="E149" s="450">
        <v>838</v>
      </c>
      <c r="F149" s="450">
        <v>612</v>
      </c>
      <c r="G149" s="450">
        <v>252</v>
      </c>
      <c r="H149" s="450">
        <v>231</v>
      </c>
      <c r="I149" s="450">
        <v>137</v>
      </c>
      <c r="J149" s="450">
        <v>0</v>
      </c>
      <c r="K149" s="450">
        <v>0</v>
      </c>
      <c r="L149" s="450">
        <v>0</v>
      </c>
      <c r="M149" s="450">
        <v>0</v>
      </c>
      <c r="N149" s="450">
        <v>3142</v>
      </c>
      <c r="O149" s="450">
        <v>459</v>
      </c>
      <c r="P149" s="450">
        <v>2683</v>
      </c>
      <c r="Q149" s="450">
        <v>88</v>
      </c>
      <c r="R149" s="450">
        <v>41</v>
      </c>
      <c r="S149" s="450">
        <v>34</v>
      </c>
      <c r="T149" s="450">
        <v>54</v>
      </c>
      <c r="U149" s="450">
        <v>16</v>
      </c>
      <c r="V149" s="450">
        <v>9</v>
      </c>
      <c r="W149" s="450">
        <v>5</v>
      </c>
      <c r="X149" s="450">
        <v>9</v>
      </c>
      <c r="Y149" s="450">
        <v>72</v>
      </c>
      <c r="Z149" s="450">
        <v>32</v>
      </c>
      <c r="AA149" s="450">
        <v>29</v>
      </c>
      <c r="AB149" s="450">
        <v>45</v>
      </c>
      <c r="AC149" s="450">
        <v>701</v>
      </c>
      <c r="AD149" s="450">
        <v>473</v>
      </c>
      <c r="AE149" s="450">
        <v>312</v>
      </c>
      <c r="AF149" s="450">
        <v>243</v>
      </c>
      <c r="AG149" s="450">
        <v>378</v>
      </c>
      <c r="AH149" s="450">
        <v>283</v>
      </c>
      <c r="AI149" s="450">
        <v>149</v>
      </c>
      <c r="AJ149" s="450">
        <v>90</v>
      </c>
      <c r="AK149" s="450">
        <v>323</v>
      </c>
      <c r="AL149" s="450">
        <v>190</v>
      </c>
      <c r="AM149" s="450">
        <v>163</v>
      </c>
      <c r="AN149" s="450">
        <v>153</v>
      </c>
      <c r="AO149" s="450">
        <v>2</v>
      </c>
      <c r="AP149" s="450">
        <v>0</v>
      </c>
      <c r="AQ149" s="450">
        <v>0</v>
      </c>
      <c r="AR149" s="450">
        <v>2</v>
      </c>
      <c r="AS149" s="450">
        <v>1</v>
      </c>
      <c r="AT149" s="450">
        <v>0</v>
      </c>
      <c r="AU149" s="450">
        <v>0</v>
      </c>
      <c r="AV149" s="450">
        <v>1</v>
      </c>
      <c r="AW149" s="450">
        <v>1</v>
      </c>
      <c r="AX149" s="450">
        <v>0</v>
      </c>
      <c r="AY149" s="450">
        <v>0</v>
      </c>
      <c r="AZ149" s="450">
        <v>1</v>
      </c>
      <c r="BA149" s="450">
        <v>1152</v>
      </c>
      <c r="BB149" s="450">
        <v>407</v>
      </c>
      <c r="BC149" s="450">
        <v>620</v>
      </c>
      <c r="BD149" s="450">
        <v>529</v>
      </c>
      <c r="BE149" s="450">
        <v>480</v>
      </c>
      <c r="BF149" s="450">
        <v>222</v>
      </c>
      <c r="BG149" s="450">
        <v>239</v>
      </c>
      <c r="BH149" s="450">
        <v>169</v>
      </c>
      <c r="BI149" s="450">
        <v>672</v>
      </c>
      <c r="BJ149" s="450">
        <v>185</v>
      </c>
      <c r="BK149" s="450">
        <v>381</v>
      </c>
      <c r="BL149" s="450">
        <v>360</v>
      </c>
      <c r="BM149" s="450">
        <v>17</v>
      </c>
      <c r="BN149" s="450">
        <v>2</v>
      </c>
      <c r="BO149" s="450">
        <v>7</v>
      </c>
      <c r="BP149" s="450">
        <v>12</v>
      </c>
      <c r="BQ149" s="450">
        <v>0</v>
      </c>
      <c r="BR149" s="450">
        <v>0</v>
      </c>
      <c r="BS149" s="450">
        <v>0</v>
      </c>
      <c r="BT149" s="450">
        <v>0</v>
      </c>
      <c r="BU149" s="450">
        <v>17</v>
      </c>
      <c r="BV149" s="450">
        <v>2</v>
      </c>
      <c r="BW149" s="450">
        <v>7</v>
      </c>
      <c r="BX149" s="450">
        <v>12</v>
      </c>
      <c r="BY149" s="450">
        <v>25</v>
      </c>
      <c r="BZ149" s="450">
        <v>48</v>
      </c>
      <c r="CA149" s="450">
        <v>0</v>
      </c>
    </row>
    <row r="150" spans="1:79">
      <c r="A150" s="543" t="s">
        <v>75</v>
      </c>
      <c r="B150" s="543" t="s">
        <v>1877</v>
      </c>
      <c r="C150" s="543">
        <v>2025</v>
      </c>
      <c r="D150" s="543" t="s">
        <v>1935</v>
      </c>
      <c r="E150" s="544">
        <v>840</v>
      </c>
      <c r="F150" s="544">
        <v>613</v>
      </c>
      <c r="G150" s="544">
        <v>267</v>
      </c>
      <c r="H150" s="544">
        <v>244</v>
      </c>
      <c r="I150" s="544">
        <v>148</v>
      </c>
      <c r="J150" s="544">
        <v>1</v>
      </c>
      <c r="K150" s="544">
        <v>1</v>
      </c>
      <c r="L150" s="544">
        <v>0</v>
      </c>
      <c r="M150" s="544">
        <v>0</v>
      </c>
      <c r="N150" s="544">
        <v>3142</v>
      </c>
      <c r="O150" s="544">
        <v>173</v>
      </c>
      <c r="P150" s="544">
        <v>2969</v>
      </c>
      <c r="Q150" s="544">
        <v>63</v>
      </c>
      <c r="R150" s="544">
        <v>23</v>
      </c>
      <c r="S150" s="544">
        <v>18</v>
      </c>
      <c r="T150" s="544">
        <v>44</v>
      </c>
      <c r="U150" s="544">
        <v>25</v>
      </c>
      <c r="V150" s="544">
        <v>8</v>
      </c>
      <c r="W150" s="544">
        <v>5</v>
      </c>
      <c r="X150" s="544">
        <v>11</v>
      </c>
      <c r="Y150" s="544">
        <v>38</v>
      </c>
      <c r="Z150" s="544">
        <v>15</v>
      </c>
      <c r="AA150" s="544">
        <v>13</v>
      </c>
      <c r="AB150" s="544">
        <v>33</v>
      </c>
      <c r="AC150" s="544">
        <v>562</v>
      </c>
      <c r="AD150" s="544">
        <v>360</v>
      </c>
      <c r="AE150" s="544">
        <v>242</v>
      </c>
      <c r="AF150" s="544">
        <v>246</v>
      </c>
      <c r="AG150" s="544">
        <v>268</v>
      </c>
      <c r="AH150" s="544">
        <v>177</v>
      </c>
      <c r="AI150" s="544">
        <v>91</v>
      </c>
      <c r="AJ150" s="544">
        <v>101</v>
      </c>
      <c r="AK150" s="544">
        <v>294</v>
      </c>
      <c r="AL150" s="544">
        <v>183</v>
      </c>
      <c r="AM150" s="544">
        <v>151</v>
      </c>
      <c r="AN150" s="544">
        <v>145</v>
      </c>
      <c r="AO150" s="544">
        <v>2</v>
      </c>
      <c r="AP150" s="544">
        <v>0</v>
      </c>
      <c r="AQ150" s="544">
        <v>0</v>
      </c>
      <c r="AR150" s="544">
        <v>2</v>
      </c>
      <c r="AS150" s="544">
        <v>0</v>
      </c>
      <c r="AT150" s="544">
        <v>0</v>
      </c>
      <c r="AU150" s="544">
        <v>0</v>
      </c>
      <c r="AV150" s="544">
        <v>0</v>
      </c>
      <c r="AW150" s="544">
        <v>2</v>
      </c>
      <c r="AX150" s="544">
        <v>0</v>
      </c>
      <c r="AY150" s="544">
        <v>0</v>
      </c>
      <c r="AZ150" s="544">
        <v>2</v>
      </c>
      <c r="BA150" s="544">
        <v>1178</v>
      </c>
      <c r="BB150" s="544">
        <v>442</v>
      </c>
      <c r="BC150" s="544">
        <v>604</v>
      </c>
      <c r="BD150" s="544">
        <v>551</v>
      </c>
      <c r="BE150" s="544">
        <v>586</v>
      </c>
      <c r="BF150" s="544">
        <v>259</v>
      </c>
      <c r="BG150" s="544">
        <v>274</v>
      </c>
      <c r="BH150" s="544">
        <v>224</v>
      </c>
      <c r="BI150" s="544">
        <v>592</v>
      </c>
      <c r="BJ150" s="544">
        <v>183</v>
      </c>
      <c r="BK150" s="544">
        <v>330</v>
      </c>
      <c r="BL150" s="544">
        <v>327</v>
      </c>
      <c r="BM150" s="544">
        <v>16</v>
      </c>
      <c r="BN150" s="544">
        <v>1</v>
      </c>
      <c r="BO150" s="544">
        <v>8</v>
      </c>
      <c r="BP150" s="544">
        <v>12</v>
      </c>
      <c r="BQ150" s="544">
        <v>0</v>
      </c>
      <c r="BR150" s="544">
        <v>0</v>
      </c>
      <c r="BS150" s="544">
        <v>0</v>
      </c>
      <c r="BT150" s="544">
        <v>0</v>
      </c>
      <c r="BU150" s="544">
        <v>16</v>
      </c>
      <c r="BV150" s="544">
        <v>1</v>
      </c>
      <c r="BW150" s="544">
        <v>8</v>
      </c>
      <c r="BX150" s="544">
        <v>12</v>
      </c>
      <c r="BY150" s="544">
        <v>19</v>
      </c>
      <c r="BZ150" s="544">
        <v>54</v>
      </c>
      <c r="CA150" s="544">
        <v>0</v>
      </c>
    </row>
    <row r="151" spans="1:79">
      <c r="A151" t="s">
        <v>75</v>
      </c>
      <c r="B151" t="s">
        <v>1877</v>
      </c>
      <c r="C151">
        <v>2024</v>
      </c>
      <c r="D151" t="s">
        <v>1937</v>
      </c>
      <c r="E151" s="450">
        <f>E149</f>
        <v>838</v>
      </c>
      <c r="F151" s="450">
        <f t="shared" ref="F151:BQ151" si="28">F149</f>
        <v>612</v>
      </c>
      <c r="G151" s="450">
        <f t="shared" si="28"/>
        <v>252</v>
      </c>
      <c r="H151" s="450">
        <f t="shared" si="28"/>
        <v>231</v>
      </c>
      <c r="I151" s="450">
        <f t="shared" si="28"/>
        <v>137</v>
      </c>
      <c r="J151" s="450">
        <f t="shared" si="28"/>
        <v>0</v>
      </c>
      <c r="K151" s="450">
        <f t="shared" si="28"/>
        <v>0</v>
      </c>
      <c r="L151" s="450">
        <f t="shared" si="28"/>
        <v>0</v>
      </c>
      <c r="M151" s="450">
        <f t="shared" si="28"/>
        <v>0</v>
      </c>
      <c r="N151" s="450">
        <f t="shared" si="28"/>
        <v>3142</v>
      </c>
      <c r="O151" s="450">
        <f t="shared" si="28"/>
        <v>459</v>
      </c>
      <c r="P151" s="450">
        <f t="shared" si="28"/>
        <v>2683</v>
      </c>
      <c r="Q151" s="450">
        <f t="shared" si="28"/>
        <v>88</v>
      </c>
      <c r="R151" s="450">
        <f t="shared" si="28"/>
        <v>41</v>
      </c>
      <c r="S151" s="450">
        <f t="shared" si="28"/>
        <v>34</v>
      </c>
      <c r="T151" s="450">
        <f t="shared" si="28"/>
        <v>54</v>
      </c>
      <c r="U151" s="450">
        <f t="shared" si="28"/>
        <v>16</v>
      </c>
      <c r="V151" s="450">
        <f t="shared" si="28"/>
        <v>9</v>
      </c>
      <c r="W151" s="450">
        <f t="shared" si="28"/>
        <v>5</v>
      </c>
      <c r="X151" s="450">
        <f t="shared" si="28"/>
        <v>9</v>
      </c>
      <c r="Y151" s="450">
        <f t="shared" si="28"/>
        <v>72</v>
      </c>
      <c r="Z151" s="450">
        <f t="shared" si="28"/>
        <v>32</v>
      </c>
      <c r="AA151" s="450">
        <f t="shared" si="28"/>
        <v>29</v>
      </c>
      <c r="AB151" s="450">
        <f t="shared" si="28"/>
        <v>45</v>
      </c>
      <c r="AC151" s="450">
        <f t="shared" si="28"/>
        <v>701</v>
      </c>
      <c r="AD151" s="450">
        <f t="shared" si="28"/>
        <v>473</v>
      </c>
      <c r="AE151" s="450">
        <f t="shared" si="28"/>
        <v>312</v>
      </c>
      <c r="AF151" s="450">
        <f t="shared" si="28"/>
        <v>243</v>
      </c>
      <c r="AG151" s="450">
        <f t="shared" si="28"/>
        <v>378</v>
      </c>
      <c r="AH151" s="450">
        <f t="shared" si="28"/>
        <v>283</v>
      </c>
      <c r="AI151" s="450">
        <f t="shared" si="28"/>
        <v>149</v>
      </c>
      <c r="AJ151" s="450">
        <f t="shared" si="28"/>
        <v>90</v>
      </c>
      <c r="AK151" s="450">
        <f t="shared" si="28"/>
        <v>323</v>
      </c>
      <c r="AL151" s="450">
        <f t="shared" si="28"/>
        <v>190</v>
      </c>
      <c r="AM151" s="450">
        <f t="shared" si="28"/>
        <v>163</v>
      </c>
      <c r="AN151" s="450">
        <f t="shared" si="28"/>
        <v>153</v>
      </c>
      <c r="AO151" s="450">
        <f t="shared" si="28"/>
        <v>2</v>
      </c>
      <c r="AP151" s="450">
        <f t="shared" si="28"/>
        <v>0</v>
      </c>
      <c r="AQ151" s="450">
        <f t="shared" si="28"/>
        <v>0</v>
      </c>
      <c r="AR151" s="450">
        <f t="shared" si="28"/>
        <v>2</v>
      </c>
      <c r="AS151" s="450">
        <f t="shared" si="28"/>
        <v>1</v>
      </c>
      <c r="AT151" s="450">
        <f t="shared" si="28"/>
        <v>0</v>
      </c>
      <c r="AU151" s="450">
        <f t="shared" si="28"/>
        <v>0</v>
      </c>
      <c r="AV151" s="450">
        <f t="shared" si="28"/>
        <v>1</v>
      </c>
      <c r="AW151" s="450">
        <f t="shared" si="28"/>
        <v>1</v>
      </c>
      <c r="AX151" s="450">
        <f t="shared" si="28"/>
        <v>0</v>
      </c>
      <c r="AY151" s="450">
        <f t="shared" si="28"/>
        <v>0</v>
      </c>
      <c r="AZ151" s="450">
        <f t="shared" si="28"/>
        <v>1</v>
      </c>
      <c r="BA151" s="450">
        <f t="shared" si="28"/>
        <v>1152</v>
      </c>
      <c r="BB151" s="450">
        <f t="shared" si="28"/>
        <v>407</v>
      </c>
      <c r="BC151" s="450">
        <f t="shared" si="28"/>
        <v>620</v>
      </c>
      <c r="BD151" s="450">
        <f t="shared" si="28"/>
        <v>529</v>
      </c>
      <c r="BE151" s="450">
        <f t="shared" si="28"/>
        <v>480</v>
      </c>
      <c r="BF151" s="450">
        <f t="shared" si="28"/>
        <v>222</v>
      </c>
      <c r="BG151" s="450">
        <f t="shared" si="28"/>
        <v>239</v>
      </c>
      <c r="BH151" s="450">
        <f t="shared" si="28"/>
        <v>169</v>
      </c>
      <c r="BI151" s="450">
        <f t="shared" si="28"/>
        <v>672</v>
      </c>
      <c r="BJ151" s="450">
        <f t="shared" si="28"/>
        <v>185</v>
      </c>
      <c r="BK151" s="450">
        <f t="shared" si="28"/>
        <v>381</v>
      </c>
      <c r="BL151" s="450">
        <f t="shared" si="28"/>
        <v>360</v>
      </c>
      <c r="BM151" s="450">
        <f t="shared" si="28"/>
        <v>17</v>
      </c>
      <c r="BN151" s="450">
        <f t="shared" si="28"/>
        <v>2</v>
      </c>
      <c r="BO151" s="450">
        <f t="shared" si="28"/>
        <v>7</v>
      </c>
      <c r="BP151" s="450">
        <f t="shared" si="28"/>
        <v>12</v>
      </c>
      <c r="BQ151" s="450">
        <f t="shared" si="28"/>
        <v>0</v>
      </c>
      <c r="BR151" s="450">
        <f t="shared" ref="BR151:CA151" si="29">BR149</f>
        <v>0</v>
      </c>
      <c r="BS151" s="450">
        <f t="shared" si="29"/>
        <v>0</v>
      </c>
      <c r="BT151" s="450">
        <f t="shared" si="29"/>
        <v>0</v>
      </c>
      <c r="BU151" s="450">
        <f t="shared" si="29"/>
        <v>17</v>
      </c>
      <c r="BV151" s="450">
        <f t="shared" si="29"/>
        <v>2</v>
      </c>
      <c r="BW151" s="450">
        <f t="shared" si="29"/>
        <v>7</v>
      </c>
      <c r="BX151" s="450">
        <f t="shared" si="29"/>
        <v>12</v>
      </c>
      <c r="BY151" s="450">
        <f t="shared" si="29"/>
        <v>25</v>
      </c>
      <c r="BZ151" s="450">
        <f t="shared" si="29"/>
        <v>48</v>
      </c>
      <c r="CA151" s="450">
        <f t="shared" si="29"/>
        <v>0</v>
      </c>
    </row>
    <row r="152" spans="1:79">
      <c r="A152" s="543" t="s">
        <v>75</v>
      </c>
      <c r="B152" s="543" t="s">
        <v>1877</v>
      </c>
      <c r="C152" s="543">
        <v>2025</v>
      </c>
      <c r="D152" s="543" t="s">
        <v>1937</v>
      </c>
      <c r="E152" s="544">
        <f>IF(OR(E149=0, E149=""), E150, IF(E150&gt;(E149*(1+Dash!$B$6)), E149*(1+Dash!$B$6), IF(E150&lt;(E149*(1-Dash!$B$7)), E149*(1-Dash!$B$7), E150)))</f>
        <v>840</v>
      </c>
      <c r="F152" s="544">
        <f>IF(OR(F149=0, F149=""), F150, IF(F150&gt;(F149*(1+Dash!$B$6)), F149*(1+Dash!$B$6), IF(F150&lt;(F149*(1-Dash!$B$7)), F149*(1-Dash!$B$7), F150)))</f>
        <v>613</v>
      </c>
      <c r="G152" s="544">
        <f>IF(OR(G149=0, G149=""), G150, IF(G150&gt;(G149*(1+Dash!$B$6)), G149*(1+Dash!$B$6), IF(G150&lt;(G149*(1-Dash!$B$7)), G149*(1-Dash!$B$7), G150)))</f>
        <v>267</v>
      </c>
      <c r="H152" s="544">
        <f>IF(OR(H149=0, H149=""), H150, IF(H150&gt;(H149*(1+Dash!$B$6)), H149*(1+Dash!$B$6), IF(H150&lt;(H149*(1-Dash!$B$7)), H149*(1-Dash!$B$7), H150)))</f>
        <v>244</v>
      </c>
      <c r="I152" s="544">
        <f>IF(OR(I149=0, I149=""), I150, IF(I150&gt;(I149*(1+Dash!$B$6)), I149*(1+Dash!$B$6), IF(I150&lt;(I149*(1-Dash!$B$7)), I149*(1-Dash!$B$7), I150)))</f>
        <v>148</v>
      </c>
      <c r="J152" s="544">
        <f>IF(OR(J149=0, J149=""), J150, IF(J150&gt;(J149*(1+Dash!$B$6)), J149*(1+Dash!$B$6), IF(J150&lt;(J149*(1-Dash!$B$7)), J149*(1-Dash!$B$7), J150)))</f>
        <v>1</v>
      </c>
      <c r="K152" s="544">
        <f>IF(OR(K149=0, K149=""), K150, IF(K150&gt;(K149*(1+Dash!$B$6)), K149*(1+Dash!$B$6), IF(K150&lt;(K149*(1-Dash!$B$7)), K149*(1-Dash!$B$7), K150)))</f>
        <v>1</v>
      </c>
      <c r="L152" s="544">
        <f>IF(OR(L149=0, L149=""), L150, IF(L150&gt;(L149*(1+Dash!$B$6)), L149*(1+Dash!$B$6), IF(L150&lt;(L149*(1-Dash!$B$7)), L149*(1-Dash!$B$7), L150)))</f>
        <v>0</v>
      </c>
      <c r="M152" s="544">
        <f>IF(OR(M149=0, M149=""), M150, IF(M150&gt;(M149*(1+Dash!$B$6)), M149*(1+Dash!$B$6), IF(M150&lt;(M149*(1-Dash!$B$7)), M149*(1-Dash!$B$7), M150)))</f>
        <v>0</v>
      </c>
      <c r="N152" s="544">
        <f>IF(OR(N149=0, N149=""), N150, IF(N150&gt;(N149*(1+Dash!$B$6)), N149*(1+Dash!$B$6), IF(N150&lt;(N149*(1-Dash!$B$7)), N149*(1-Dash!$B$7), N150)))</f>
        <v>3142</v>
      </c>
      <c r="O152" s="544">
        <f>IF(OR(O149=0, O149=""), O150, IF(O150&gt;(O149*(1+Dash!$B$6)), O149*(1+Dash!$B$6), IF(O150&lt;(O149*(1-Dash!$B$7)), O149*(1-Dash!$B$7), O150)))</f>
        <v>436.04999999999995</v>
      </c>
      <c r="P152" s="544">
        <f>IF(OR(P149=0, P149=""), P150, IF(P150&gt;(P149*(1+Dash!$B$6)), P149*(1+Dash!$B$6), IF(P150&lt;(P149*(1-Dash!$B$7)), P149*(1-Dash!$B$7), P150)))</f>
        <v>2951.3</v>
      </c>
      <c r="Q152" s="544">
        <f>IF(OR(Q149=0, Q149=""), Q150, IF(Q150&gt;(Q149*(1+Dash!$B$6)), Q149*(1+Dash!$B$6), IF(Q150&lt;(Q149*(1-Dash!$B$7)), Q149*(1-Dash!$B$7), Q150)))</f>
        <v>83.6</v>
      </c>
      <c r="R152" s="544">
        <f>IF(OR(R149=0, R149=""), R150, IF(R150&gt;(R149*(1+Dash!$B$6)), R149*(1+Dash!$B$6), IF(R150&lt;(R149*(1-Dash!$B$7)), R149*(1-Dash!$B$7), R150)))</f>
        <v>38.949999999999996</v>
      </c>
      <c r="S152" s="544">
        <f>IF(OR(S149=0, S149=""), S150, IF(S150&gt;(S149*(1+Dash!$B$6)), S149*(1+Dash!$B$6), IF(S150&lt;(S149*(1-Dash!$B$7)), S149*(1-Dash!$B$7), S150)))</f>
        <v>32.299999999999997</v>
      </c>
      <c r="T152" s="544">
        <f>IF(OR(T149=0, T149=""), T150, IF(T150&gt;(T149*(1+Dash!$B$6)), T149*(1+Dash!$B$6), IF(T150&lt;(T149*(1-Dash!$B$7)), T149*(1-Dash!$B$7), T150)))</f>
        <v>51.3</v>
      </c>
      <c r="U152" s="544">
        <f>IF(OR(U149=0, U149=""), U150, IF(U150&gt;(U149*(1+Dash!$B$6)), U149*(1+Dash!$B$6), IF(U150&lt;(U149*(1-Dash!$B$7)), U149*(1-Dash!$B$7), U150)))</f>
        <v>17.600000000000001</v>
      </c>
      <c r="V152" s="544">
        <f>IF(OR(V149=0, V149=""), V150, IF(V150&gt;(V149*(1+Dash!$B$6)), V149*(1+Dash!$B$6), IF(V150&lt;(V149*(1-Dash!$B$7)), V149*(1-Dash!$B$7), V150)))</f>
        <v>8.5499999999999989</v>
      </c>
      <c r="W152" s="544">
        <f>IF(OR(W149=0, W149=""), W150, IF(W150&gt;(W149*(1+Dash!$B$6)), W149*(1+Dash!$B$6), IF(W150&lt;(W149*(1-Dash!$B$7)), W149*(1-Dash!$B$7), W150)))</f>
        <v>5</v>
      </c>
      <c r="X152" s="544">
        <f>IF(OR(X149=0, X149=""), X150, IF(X150&gt;(X149*(1+Dash!$B$6)), X149*(1+Dash!$B$6), IF(X150&lt;(X149*(1-Dash!$B$7)), X149*(1-Dash!$B$7), X150)))</f>
        <v>9.9</v>
      </c>
      <c r="Y152" s="544">
        <f>IF(OR(Y149=0, Y149=""), Y150, IF(Y150&gt;(Y149*(1+Dash!$B$6)), Y149*(1+Dash!$B$6), IF(Y150&lt;(Y149*(1-Dash!$B$7)), Y149*(1-Dash!$B$7), Y150)))</f>
        <v>68.399999999999991</v>
      </c>
      <c r="Z152" s="544">
        <f>IF(OR(Z149=0, Z149=""), Z150, IF(Z150&gt;(Z149*(1+Dash!$B$6)), Z149*(1+Dash!$B$6), IF(Z150&lt;(Z149*(1-Dash!$B$7)), Z149*(1-Dash!$B$7), Z150)))</f>
        <v>30.4</v>
      </c>
      <c r="AA152" s="544">
        <f>IF(OR(AA149=0, AA149=""), AA150, IF(AA150&gt;(AA149*(1+Dash!$B$6)), AA149*(1+Dash!$B$6), IF(AA150&lt;(AA149*(1-Dash!$B$7)), AA149*(1-Dash!$B$7), AA150)))</f>
        <v>27.549999999999997</v>
      </c>
      <c r="AB152" s="544">
        <f>IF(OR(AB149=0, AB149=""), AB150, IF(AB150&gt;(AB149*(1+Dash!$B$6)), AB149*(1+Dash!$B$6), IF(AB150&lt;(AB149*(1-Dash!$B$7)), AB149*(1-Dash!$B$7), AB150)))</f>
        <v>42.75</v>
      </c>
      <c r="AC152" s="544">
        <f>IF(OR(AC149=0, AC149=""), AC150, IF(AC150&gt;(AC149*(1+Dash!$B$6)), AC149*(1+Dash!$B$6), IF(AC150&lt;(AC149*(1-Dash!$B$7)), AC149*(1-Dash!$B$7), AC150)))</f>
        <v>665.94999999999993</v>
      </c>
      <c r="AD152" s="544">
        <f>IF(OR(AD149=0, AD149=""), AD150, IF(AD150&gt;(AD149*(1+Dash!$B$6)), AD149*(1+Dash!$B$6), IF(AD150&lt;(AD149*(1-Dash!$B$7)), AD149*(1-Dash!$B$7), AD150)))</f>
        <v>449.34999999999997</v>
      </c>
      <c r="AE152" s="544">
        <f>IF(OR(AE149=0, AE149=""), AE150, IF(AE150&gt;(AE149*(1+Dash!$B$6)), AE149*(1+Dash!$B$6), IF(AE150&lt;(AE149*(1-Dash!$B$7)), AE149*(1-Dash!$B$7), AE150)))</f>
        <v>296.39999999999998</v>
      </c>
      <c r="AF152" s="544">
        <f>IF(OR(AF149=0, AF149=""), AF150, IF(AF150&gt;(AF149*(1+Dash!$B$6)), AF149*(1+Dash!$B$6), IF(AF150&lt;(AF149*(1-Dash!$B$7)), AF149*(1-Dash!$B$7), AF150)))</f>
        <v>246</v>
      </c>
      <c r="AG152" s="544">
        <f>IF(OR(AG149=0, AG149=""), AG150, IF(AG150&gt;(AG149*(1+Dash!$B$6)), AG149*(1+Dash!$B$6), IF(AG150&lt;(AG149*(1-Dash!$B$7)), AG149*(1-Dash!$B$7), AG150)))</f>
        <v>359.09999999999997</v>
      </c>
      <c r="AH152" s="544">
        <f>IF(OR(AH149=0, AH149=""), AH150, IF(AH150&gt;(AH149*(1+Dash!$B$6)), AH149*(1+Dash!$B$6), IF(AH150&lt;(AH149*(1-Dash!$B$7)), AH149*(1-Dash!$B$7), AH150)))</f>
        <v>268.84999999999997</v>
      </c>
      <c r="AI152" s="544">
        <f>IF(OR(AI149=0, AI149=""), AI150, IF(AI150&gt;(AI149*(1+Dash!$B$6)), AI149*(1+Dash!$B$6), IF(AI150&lt;(AI149*(1-Dash!$B$7)), AI149*(1-Dash!$B$7), AI150)))</f>
        <v>141.54999999999998</v>
      </c>
      <c r="AJ152" s="544">
        <f>IF(OR(AJ149=0, AJ149=""), AJ150, IF(AJ150&gt;(AJ149*(1+Dash!$B$6)), AJ149*(1+Dash!$B$6), IF(AJ150&lt;(AJ149*(1-Dash!$B$7)), AJ149*(1-Dash!$B$7), AJ150)))</f>
        <v>99.000000000000014</v>
      </c>
      <c r="AK152" s="544">
        <f>IF(OR(AK149=0, AK149=""), AK150, IF(AK150&gt;(AK149*(1+Dash!$B$6)), AK149*(1+Dash!$B$6), IF(AK150&lt;(AK149*(1-Dash!$B$7)), AK149*(1-Dash!$B$7), AK150)))</f>
        <v>306.84999999999997</v>
      </c>
      <c r="AL152" s="544">
        <f>IF(OR(AL149=0, AL149=""), AL150, IF(AL150&gt;(AL149*(1+Dash!$B$6)), AL149*(1+Dash!$B$6), IF(AL150&lt;(AL149*(1-Dash!$B$7)), AL149*(1-Dash!$B$7), AL150)))</f>
        <v>183</v>
      </c>
      <c r="AM152" s="544">
        <f>IF(OR(AM149=0, AM149=""), AM150, IF(AM150&gt;(AM149*(1+Dash!$B$6)), AM149*(1+Dash!$B$6), IF(AM150&lt;(AM149*(1-Dash!$B$7)), AM149*(1-Dash!$B$7), AM150)))</f>
        <v>154.85</v>
      </c>
      <c r="AN152" s="544">
        <f>IF(OR(AN149=0, AN149=""), AN150, IF(AN150&gt;(AN149*(1+Dash!$B$6)), AN149*(1+Dash!$B$6), IF(AN150&lt;(AN149*(1-Dash!$B$7)), AN149*(1-Dash!$B$7), AN150)))</f>
        <v>145.35</v>
      </c>
      <c r="AO152" s="544">
        <f>IF(OR(AO149=0, AO149=""), AO150, IF(AO150&gt;(AO149*(1+Dash!$B$6)), AO149*(1+Dash!$B$6), IF(AO150&lt;(AO149*(1-Dash!$B$7)), AO149*(1-Dash!$B$7), AO150)))</f>
        <v>2</v>
      </c>
      <c r="AP152" s="544">
        <f>IF(OR(AP149=0, AP149=""), AP150, IF(AP150&gt;(AP149*(1+Dash!$B$6)), AP149*(1+Dash!$B$6), IF(AP150&lt;(AP149*(1-Dash!$B$7)), AP149*(1-Dash!$B$7), AP150)))</f>
        <v>0</v>
      </c>
      <c r="AQ152" s="544">
        <f>IF(OR(AQ149=0, AQ149=""), AQ150, IF(AQ150&gt;(AQ149*(1+Dash!$B$6)), AQ149*(1+Dash!$B$6), IF(AQ150&lt;(AQ149*(1-Dash!$B$7)), AQ149*(1-Dash!$B$7), AQ150)))</f>
        <v>0</v>
      </c>
      <c r="AR152" s="544">
        <f>IF(OR(AR149=0, AR149=""), AR150, IF(AR150&gt;(AR149*(1+Dash!$B$6)), AR149*(1+Dash!$B$6), IF(AR150&lt;(AR149*(1-Dash!$B$7)), AR149*(1-Dash!$B$7), AR150)))</f>
        <v>2</v>
      </c>
      <c r="AS152" s="544">
        <f>IF(OR(AS149=0, AS149=""), AS150, IF(AS150&gt;(AS149*(1+Dash!$B$6)), AS149*(1+Dash!$B$6), IF(AS150&lt;(AS149*(1-Dash!$B$7)), AS149*(1-Dash!$B$7), AS150)))</f>
        <v>0.95</v>
      </c>
      <c r="AT152" s="544">
        <f>IF(OR(AT149=0, AT149=""), AT150, IF(AT150&gt;(AT149*(1+Dash!$B$6)), AT149*(1+Dash!$B$6), IF(AT150&lt;(AT149*(1-Dash!$B$7)), AT149*(1-Dash!$B$7), AT150)))</f>
        <v>0</v>
      </c>
      <c r="AU152" s="544">
        <f>IF(OR(AU149=0, AU149=""), AU150, IF(AU150&gt;(AU149*(1+Dash!$B$6)), AU149*(1+Dash!$B$6), IF(AU150&lt;(AU149*(1-Dash!$B$7)), AU149*(1-Dash!$B$7), AU150)))</f>
        <v>0</v>
      </c>
      <c r="AV152" s="544">
        <f>IF(OR(AV149=0, AV149=""), AV150, IF(AV150&gt;(AV149*(1+Dash!$B$6)), AV149*(1+Dash!$B$6), IF(AV150&lt;(AV149*(1-Dash!$B$7)), AV149*(1-Dash!$B$7), AV150)))</f>
        <v>0.95</v>
      </c>
      <c r="AW152" s="544">
        <f>IF(OR(AW149=0, AW149=""), AW150, IF(AW150&gt;(AW149*(1+Dash!$B$6)), AW149*(1+Dash!$B$6), IF(AW150&lt;(AW149*(1-Dash!$B$7)), AW149*(1-Dash!$B$7), AW150)))</f>
        <v>1.1000000000000001</v>
      </c>
      <c r="AX152" s="544">
        <f>IF(OR(AX149=0, AX149=""), AX150, IF(AX150&gt;(AX149*(1+Dash!$B$6)), AX149*(1+Dash!$B$6), IF(AX150&lt;(AX149*(1-Dash!$B$7)), AX149*(1-Dash!$B$7), AX150)))</f>
        <v>0</v>
      </c>
      <c r="AY152" s="544">
        <f>IF(OR(AY149=0, AY149=""), AY150, IF(AY150&gt;(AY149*(1+Dash!$B$6)), AY149*(1+Dash!$B$6), IF(AY150&lt;(AY149*(1-Dash!$B$7)), AY149*(1-Dash!$B$7), AY150)))</f>
        <v>0</v>
      </c>
      <c r="AZ152" s="544">
        <f>IF(OR(AZ149=0, AZ149=""), AZ150, IF(AZ150&gt;(AZ149*(1+Dash!$B$6)), AZ149*(1+Dash!$B$6), IF(AZ150&lt;(AZ149*(1-Dash!$B$7)), AZ149*(1-Dash!$B$7), AZ150)))</f>
        <v>1.1000000000000001</v>
      </c>
      <c r="BA152" s="544">
        <f>IF(OR(BA149=0, BA149=""), BA150, IF(BA150&gt;(BA149*(1+Dash!$B$6)), BA149*(1+Dash!$B$6), IF(BA150&lt;(BA149*(1-Dash!$B$7)), BA149*(1-Dash!$B$7), BA150)))</f>
        <v>1178</v>
      </c>
      <c r="BB152" s="544">
        <f>IF(OR(BB149=0, BB149=""), BB150, IF(BB150&gt;(BB149*(1+Dash!$B$6)), BB149*(1+Dash!$B$6), IF(BB150&lt;(BB149*(1-Dash!$B$7)), BB149*(1-Dash!$B$7), BB150)))</f>
        <v>442</v>
      </c>
      <c r="BC152" s="544">
        <f>IF(OR(BC149=0, BC149=""), BC150, IF(BC150&gt;(BC149*(1+Dash!$B$6)), BC149*(1+Dash!$B$6), IF(BC150&lt;(BC149*(1-Dash!$B$7)), BC149*(1-Dash!$B$7), BC150)))</f>
        <v>604</v>
      </c>
      <c r="BD152" s="544">
        <f>IF(OR(BD149=0, BD149=""), BD150, IF(BD150&gt;(BD149*(1+Dash!$B$6)), BD149*(1+Dash!$B$6), IF(BD150&lt;(BD149*(1-Dash!$B$7)), BD149*(1-Dash!$B$7), BD150)))</f>
        <v>551</v>
      </c>
      <c r="BE152" s="544">
        <f>IF(OR(BE149=0, BE149=""), BE150, IF(BE150&gt;(BE149*(1+Dash!$B$6)), BE149*(1+Dash!$B$6), IF(BE150&lt;(BE149*(1-Dash!$B$7)), BE149*(1-Dash!$B$7), BE150)))</f>
        <v>528</v>
      </c>
      <c r="BF152" s="544">
        <f>IF(OR(BF149=0, BF149=""), BF150, IF(BF150&gt;(BF149*(1+Dash!$B$6)), BF149*(1+Dash!$B$6), IF(BF150&lt;(BF149*(1-Dash!$B$7)), BF149*(1-Dash!$B$7), BF150)))</f>
        <v>244.20000000000002</v>
      </c>
      <c r="BG152" s="544">
        <f>IF(OR(BG149=0, BG149=""), BG150, IF(BG150&gt;(BG149*(1+Dash!$B$6)), BG149*(1+Dash!$B$6), IF(BG150&lt;(BG149*(1-Dash!$B$7)), BG149*(1-Dash!$B$7), BG150)))</f>
        <v>262.90000000000003</v>
      </c>
      <c r="BH152" s="544">
        <f>IF(OR(BH149=0, BH149=""), BH150, IF(BH150&gt;(BH149*(1+Dash!$B$6)), BH149*(1+Dash!$B$6), IF(BH150&lt;(BH149*(1-Dash!$B$7)), BH149*(1-Dash!$B$7), BH150)))</f>
        <v>185.9</v>
      </c>
      <c r="BI152" s="544">
        <f>IF(OR(BI149=0, BI149=""), BI150, IF(BI150&gt;(BI149*(1+Dash!$B$6)), BI149*(1+Dash!$B$6), IF(BI150&lt;(BI149*(1-Dash!$B$7)), BI149*(1-Dash!$B$7), BI150)))</f>
        <v>638.4</v>
      </c>
      <c r="BJ152" s="544">
        <f>IF(OR(BJ149=0, BJ149=""), BJ150, IF(BJ150&gt;(BJ149*(1+Dash!$B$6)), BJ149*(1+Dash!$B$6), IF(BJ150&lt;(BJ149*(1-Dash!$B$7)), BJ149*(1-Dash!$B$7), BJ150)))</f>
        <v>183</v>
      </c>
      <c r="BK152" s="544">
        <f>IF(OR(BK149=0, BK149=""), BK150, IF(BK150&gt;(BK149*(1+Dash!$B$6)), BK149*(1+Dash!$B$6), IF(BK150&lt;(BK149*(1-Dash!$B$7)), BK149*(1-Dash!$B$7), BK150)))</f>
        <v>361.95</v>
      </c>
      <c r="BL152" s="544">
        <f>IF(OR(BL149=0, BL149=""), BL150, IF(BL150&gt;(BL149*(1+Dash!$B$6)), BL149*(1+Dash!$B$6), IF(BL150&lt;(BL149*(1-Dash!$B$7)), BL149*(1-Dash!$B$7), BL150)))</f>
        <v>342</v>
      </c>
      <c r="BM152" s="544">
        <f>IF(OR(BM149=0, BM149=""), BM150, IF(BM150&gt;(BM149*(1+Dash!$B$6)), BM149*(1+Dash!$B$6), IF(BM150&lt;(BM149*(1-Dash!$B$7)), BM149*(1-Dash!$B$7), BM150)))</f>
        <v>16.149999999999999</v>
      </c>
      <c r="BN152" s="544">
        <f>IF(OR(BN149=0, BN149=""), BN150, IF(BN150&gt;(BN149*(1+Dash!$B$6)), BN149*(1+Dash!$B$6), IF(BN150&lt;(BN149*(1-Dash!$B$7)), BN149*(1-Dash!$B$7), BN150)))</f>
        <v>1.9</v>
      </c>
      <c r="BO152" s="544">
        <f>IF(OR(BO149=0, BO149=""), BO150, IF(BO150&gt;(BO149*(1+Dash!$B$6)), BO149*(1+Dash!$B$6), IF(BO150&lt;(BO149*(1-Dash!$B$7)), BO149*(1-Dash!$B$7), BO150)))</f>
        <v>7.7000000000000011</v>
      </c>
      <c r="BP152" s="544">
        <f>IF(OR(BP149=0, BP149=""), BP150, IF(BP150&gt;(BP149*(1+Dash!$B$6)), BP149*(1+Dash!$B$6), IF(BP150&lt;(BP149*(1-Dash!$B$7)), BP149*(1-Dash!$B$7), BP150)))</f>
        <v>12</v>
      </c>
      <c r="BQ152" s="544">
        <f>IF(OR(BQ149=0, BQ149=""), BQ150, IF(BQ150&gt;(BQ149*(1+Dash!$B$6)), BQ149*(1+Dash!$B$6), IF(BQ150&lt;(BQ149*(1-Dash!$B$7)), BQ149*(1-Dash!$B$7), BQ150)))</f>
        <v>0</v>
      </c>
      <c r="BR152" s="544">
        <f>IF(OR(BR149=0, BR149=""), BR150, IF(BR150&gt;(BR149*(1+Dash!$B$6)), BR149*(1+Dash!$B$6), IF(BR150&lt;(BR149*(1-Dash!$B$7)), BR149*(1-Dash!$B$7), BR150)))</f>
        <v>0</v>
      </c>
      <c r="BS152" s="544">
        <f>IF(OR(BS149=0, BS149=""), BS150, IF(BS150&gt;(BS149*(1+Dash!$B$6)), BS149*(1+Dash!$B$6), IF(BS150&lt;(BS149*(1-Dash!$B$7)), BS149*(1-Dash!$B$7), BS150)))</f>
        <v>0</v>
      </c>
      <c r="BT152" s="544">
        <f>IF(OR(BT149=0, BT149=""), BT150, IF(BT150&gt;(BT149*(1+Dash!$B$6)), BT149*(1+Dash!$B$6), IF(BT150&lt;(BT149*(1-Dash!$B$7)), BT149*(1-Dash!$B$7), BT150)))</f>
        <v>0</v>
      </c>
      <c r="BU152" s="544">
        <f>IF(OR(BU149=0, BU149=""), BU150, IF(BU150&gt;(BU149*(1+Dash!$B$6)), BU149*(1+Dash!$B$6), IF(BU150&lt;(BU149*(1-Dash!$B$7)), BU149*(1-Dash!$B$7), BU150)))</f>
        <v>16.149999999999999</v>
      </c>
      <c r="BV152" s="544">
        <f>IF(OR(BV149=0, BV149=""), BV150, IF(BV150&gt;(BV149*(1+Dash!$B$6)), BV149*(1+Dash!$B$6), IF(BV150&lt;(BV149*(1-Dash!$B$7)), BV149*(1-Dash!$B$7), BV150)))</f>
        <v>1.9</v>
      </c>
      <c r="BW152" s="544">
        <f>IF(OR(BW149=0, BW149=""), BW150, IF(BW150&gt;(BW149*(1+Dash!$B$6)), BW149*(1+Dash!$B$6), IF(BW150&lt;(BW149*(1-Dash!$B$7)), BW149*(1-Dash!$B$7), BW150)))</f>
        <v>7.7000000000000011</v>
      </c>
      <c r="BX152" s="544">
        <f>IF(OR(BX149=0, BX149=""), BX150, IF(BX150&gt;(BX149*(1+Dash!$B$6)), BX149*(1+Dash!$B$6), IF(BX150&lt;(BX149*(1-Dash!$B$7)), BX149*(1-Dash!$B$7), BX150)))</f>
        <v>12</v>
      </c>
      <c r="BY152" s="544">
        <f>IF(OR(BY149=0, BY149=""), BY150, IF(BY150&gt;(BY149*(1+Dash!$B$6)), BY149*(1+Dash!$B$6), IF(BY150&lt;(BY149*(1-Dash!$B$7)), BY149*(1-Dash!$B$7), BY150)))</f>
        <v>23.75</v>
      </c>
      <c r="BZ152" s="544">
        <f>IF(OR(BZ149=0, BZ149=""), BZ150, IF(BZ150&gt;(BZ149*(1+Dash!$B$6)), BZ149*(1+Dash!$B$6), IF(BZ150&lt;(BZ149*(1-Dash!$B$7)), BZ149*(1-Dash!$B$7), BZ150)))</f>
        <v>52.800000000000004</v>
      </c>
      <c r="CA152" s="544">
        <f>IF(OR(CA149=0, CA149=""), CA150, IF(CA150&gt;(CA149*(1+Dash!$B$6)), CA149*(1+Dash!$B$6), IF(CA150&lt;(CA149*(1-Dash!$B$7)), CA149*(1-Dash!$B$7), CA150)))</f>
        <v>0</v>
      </c>
    </row>
    <row r="153" spans="1:79">
      <c r="A153" t="s">
        <v>77</v>
      </c>
      <c r="B153" t="s">
        <v>1913</v>
      </c>
      <c r="C153">
        <v>2018</v>
      </c>
      <c r="D153" t="s">
        <v>1934</v>
      </c>
      <c r="E153" s="450">
        <v>2185</v>
      </c>
      <c r="F153" s="450">
        <v>2557</v>
      </c>
      <c r="G153" s="450">
        <v>1444</v>
      </c>
      <c r="H153" s="450">
        <v>1434</v>
      </c>
      <c r="I153" s="450">
        <v>449</v>
      </c>
      <c r="J153" s="450">
        <v>22</v>
      </c>
      <c r="K153" s="450">
        <v>17</v>
      </c>
      <c r="L153" s="450">
        <v>11</v>
      </c>
      <c r="M153" s="450">
        <v>0</v>
      </c>
      <c r="N153" s="450">
        <v>0</v>
      </c>
      <c r="O153" s="450">
        <v>0</v>
      </c>
      <c r="P153" s="450">
        <v>0</v>
      </c>
      <c r="Q153" s="450">
        <v>0</v>
      </c>
      <c r="R153" s="450">
        <v>0</v>
      </c>
      <c r="S153" s="450">
        <v>0</v>
      </c>
      <c r="T153" s="450">
        <v>0</v>
      </c>
      <c r="U153" s="450">
        <v>0</v>
      </c>
      <c r="V153" s="450">
        <v>0</v>
      </c>
      <c r="W153" s="450">
        <v>0</v>
      </c>
      <c r="X153" s="450">
        <v>0</v>
      </c>
      <c r="Y153" s="450">
        <v>0</v>
      </c>
      <c r="Z153" s="450">
        <v>0</v>
      </c>
      <c r="AA153" s="450">
        <v>0</v>
      </c>
      <c r="AB153" s="450">
        <v>0</v>
      </c>
      <c r="AC153" s="450">
        <v>847</v>
      </c>
      <c r="AD153" s="450">
        <v>321</v>
      </c>
      <c r="AE153" s="450">
        <v>495</v>
      </c>
      <c r="AF153" s="450">
        <v>486</v>
      </c>
      <c r="AG153" s="450">
        <v>284</v>
      </c>
      <c r="AH153" s="450">
        <v>112</v>
      </c>
      <c r="AI153" s="450">
        <v>155</v>
      </c>
      <c r="AJ153" s="450">
        <v>138</v>
      </c>
      <c r="AK153" s="450">
        <v>563</v>
      </c>
      <c r="AL153" s="450">
        <v>209</v>
      </c>
      <c r="AM153" s="450">
        <v>340</v>
      </c>
      <c r="AN153" s="450">
        <v>348</v>
      </c>
      <c r="AO153" s="450">
        <v>0</v>
      </c>
      <c r="AP153" s="450">
        <v>0</v>
      </c>
      <c r="AQ153" s="450">
        <v>0</v>
      </c>
      <c r="AR153" s="450">
        <v>0</v>
      </c>
      <c r="AS153" s="450">
        <v>0</v>
      </c>
      <c r="AT153" s="450">
        <v>0</v>
      </c>
      <c r="AU153" s="450">
        <v>0</v>
      </c>
      <c r="AV153" s="450">
        <v>0</v>
      </c>
      <c r="AW153" s="450">
        <v>0</v>
      </c>
      <c r="AX153" s="450">
        <v>0</v>
      </c>
      <c r="AY153" s="450">
        <v>0</v>
      </c>
      <c r="AZ153" s="450">
        <v>0</v>
      </c>
      <c r="BA153" s="450">
        <v>3581</v>
      </c>
      <c r="BB153" s="450">
        <v>1869</v>
      </c>
      <c r="BC153" s="450">
        <v>1995</v>
      </c>
      <c r="BD153" s="450">
        <v>1051</v>
      </c>
      <c r="BE153" s="450">
        <v>2884</v>
      </c>
      <c r="BF153" s="450">
        <v>1569</v>
      </c>
      <c r="BG153" s="450">
        <v>1517</v>
      </c>
      <c r="BH153" s="450">
        <v>717</v>
      </c>
      <c r="BI153" s="450">
        <v>697</v>
      </c>
      <c r="BJ153" s="450">
        <v>300</v>
      </c>
      <c r="BK153" s="450">
        <v>478</v>
      </c>
      <c r="BL153" s="450">
        <v>334</v>
      </c>
      <c r="BM153" s="450">
        <v>0</v>
      </c>
      <c r="BN153" s="450">
        <v>0</v>
      </c>
      <c r="BO153" s="450">
        <v>0</v>
      </c>
      <c r="BP153" s="450">
        <v>0</v>
      </c>
      <c r="BQ153" s="450">
        <v>0</v>
      </c>
      <c r="BR153" s="450">
        <v>0</v>
      </c>
      <c r="BS153" s="450">
        <v>0</v>
      </c>
      <c r="BT153" s="450">
        <v>0</v>
      </c>
      <c r="BU153" s="450">
        <v>0</v>
      </c>
      <c r="BV153" s="450">
        <v>0</v>
      </c>
      <c r="BW153" s="450">
        <v>0</v>
      </c>
      <c r="BX153" s="450">
        <v>0</v>
      </c>
      <c r="BY153" s="450">
        <v>12</v>
      </c>
      <c r="BZ153" s="450">
        <v>34</v>
      </c>
      <c r="CA153" s="450">
        <v>0</v>
      </c>
    </row>
    <row r="154" spans="1:79">
      <c r="A154" s="543" t="s">
        <v>77</v>
      </c>
      <c r="B154" s="543" t="s">
        <v>1913</v>
      </c>
      <c r="C154" s="543">
        <v>2019</v>
      </c>
      <c r="D154" s="543" t="s">
        <v>1934</v>
      </c>
      <c r="E154" s="544">
        <v>2328</v>
      </c>
      <c r="F154" s="544">
        <v>2530</v>
      </c>
      <c r="G154" s="544">
        <v>1453</v>
      </c>
      <c r="H154" s="544">
        <v>1513</v>
      </c>
      <c r="I154" s="544">
        <v>413</v>
      </c>
      <c r="J154" s="544">
        <v>28</v>
      </c>
      <c r="K154" s="544">
        <v>12</v>
      </c>
      <c r="L154" s="544">
        <v>17</v>
      </c>
      <c r="M154" s="544">
        <v>0</v>
      </c>
      <c r="N154" s="544">
        <v>0</v>
      </c>
      <c r="O154" s="544">
        <v>0</v>
      </c>
      <c r="P154" s="544">
        <v>0</v>
      </c>
      <c r="Q154" s="544">
        <v>0</v>
      </c>
      <c r="R154" s="544">
        <v>0</v>
      </c>
      <c r="S154" s="544">
        <v>0</v>
      </c>
      <c r="T154" s="544">
        <v>0</v>
      </c>
      <c r="U154" s="544">
        <v>0</v>
      </c>
      <c r="V154" s="544">
        <v>0</v>
      </c>
      <c r="W154" s="544">
        <v>0</v>
      </c>
      <c r="X154" s="544">
        <v>0</v>
      </c>
      <c r="Y154" s="544">
        <v>0</v>
      </c>
      <c r="Z154" s="544">
        <v>0</v>
      </c>
      <c r="AA154" s="544">
        <v>0</v>
      </c>
      <c r="AB154" s="544">
        <v>0</v>
      </c>
      <c r="AC154" s="544">
        <v>802</v>
      </c>
      <c r="AD154" s="544">
        <v>303</v>
      </c>
      <c r="AE154" s="544">
        <v>479</v>
      </c>
      <c r="AF154" s="544">
        <v>440</v>
      </c>
      <c r="AG154" s="544">
        <v>251</v>
      </c>
      <c r="AH154" s="544">
        <v>106</v>
      </c>
      <c r="AI154" s="544">
        <v>155</v>
      </c>
      <c r="AJ154" s="544">
        <v>126</v>
      </c>
      <c r="AK154" s="544">
        <v>551</v>
      </c>
      <c r="AL154" s="544">
        <v>197</v>
      </c>
      <c r="AM154" s="544">
        <v>324</v>
      </c>
      <c r="AN154" s="544">
        <v>314</v>
      </c>
      <c r="AO154" s="544">
        <v>0</v>
      </c>
      <c r="AP154" s="544">
        <v>0</v>
      </c>
      <c r="AQ154" s="544">
        <v>0</v>
      </c>
      <c r="AR154" s="544">
        <v>0</v>
      </c>
      <c r="AS154" s="544">
        <v>0</v>
      </c>
      <c r="AT154" s="544">
        <v>0</v>
      </c>
      <c r="AU154" s="544">
        <v>0</v>
      </c>
      <c r="AV154" s="544">
        <v>0</v>
      </c>
      <c r="AW154" s="544">
        <v>0</v>
      </c>
      <c r="AX154" s="544">
        <v>0</v>
      </c>
      <c r="AY154" s="544">
        <v>0</v>
      </c>
      <c r="AZ154" s="544">
        <v>0</v>
      </c>
      <c r="BA154" s="544">
        <v>3527</v>
      </c>
      <c r="BB154" s="544">
        <v>1934</v>
      </c>
      <c r="BC154" s="544">
        <v>1953</v>
      </c>
      <c r="BD154" s="544">
        <v>987</v>
      </c>
      <c r="BE154" s="544">
        <v>2805</v>
      </c>
      <c r="BF154" s="544">
        <v>1622</v>
      </c>
      <c r="BG154" s="544">
        <v>1444</v>
      </c>
      <c r="BH154" s="544">
        <v>662</v>
      </c>
      <c r="BI154" s="544">
        <v>722</v>
      </c>
      <c r="BJ154" s="544">
        <v>312</v>
      </c>
      <c r="BK154" s="544">
        <v>509</v>
      </c>
      <c r="BL154" s="544">
        <v>325</v>
      </c>
      <c r="BM154" s="544">
        <v>0</v>
      </c>
      <c r="BN154" s="544">
        <v>0</v>
      </c>
      <c r="BO154" s="544">
        <v>0</v>
      </c>
      <c r="BP154" s="544">
        <v>0</v>
      </c>
      <c r="BQ154" s="544">
        <v>0</v>
      </c>
      <c r="BR154" s="544">
        <v>0</v>
      </c>
      <c r="BS154" s="544">
        <v>0</v>
      </c>
      <c r="BT154" s="544">
        <v>0</v>
      </c>
      <c r="BU154" s="544">
        <v>0</v>
      </c>
      <c r="BV154" s="544">
        <v>0</v>
      </c>
      <c r="BW154" s="544">
        <v>0</v>
      </c>
      <c r="BX154" s="544">
        <v>0</v>
      </c>
      <c r="BY154" s="544">
        <v>5</v>
      </c>
      <c r="BZ154" s="544">
        <v>49</v>
      </c>
      <c r="CA154" s="544">
        <v>0</v>
      </c>
    </row>
    <row r="155" spans="1:79">
      <c r="A155" t="s">
        <v>77</v>
      </c>
      <c r="B155" t="s">
        <v>1913</v>
      </c>
      <c r="C155">
        <v>2020</v>
      </c>
      <c r="D155" t="s">
        <v>1934</v>
      </c>
      <c r="E155" s="450">
        <v>2469</v>
      </c>
      <c r="F155" s="450">
        <v>2346</v>
      </c>
      <c r="G155" s="450">
        <v>1404</v>
      </c>
      <c r="H155" s="450">
        <v>1438</v>
      </c>
      <c r="I155" s="450">
        <v>419</v>
      </c>
      <c r="J155" s="450">
        <v>21</v>
      </c>
      <c r="K155" s="450">
        <v>7</v>
      </c>
      <c r="L155" s="450">
        <v>12</v>
      </c>
      <c r="M155" s="450">
        <v>0</v>
      </c>
      <c r="N155" s="450">
        <v>1900</v>
      </c>
      <c r="O155" s="450">
        <v>972</v>
      </c>
      <c r="P155" s="450">
        <v>928</v>
      </c>
      <c r="Q155" s="450">
        <v>0</v>
      </c>
      <c r="R155" s="450">
        <v>0</v>
      </c>
      <c r="S155" s="450">
        <v>0</v>
      </c>
      <c r="T155" s="450">
        <v>0</v>
      </c>
      <c r="U155" s="450">
        <v>0</v>
      </c>
      <c r="V155" s="450">
        <v>0</v>
      </c>
      <c r="W155" s="450">
        <v>0</v>
      </c>
      <c r="X155" s="450">
        <v>0</v>
      </c>
      <c r="Y155" s="450">
        <v>0</v>
      </c>
      <c r="Z155" s="450">
        <v>0</v>
      </c>
      <c r="AA155" s="450">
        <v>0</v>
      </c>
      <c r="AB155" s="450">
        <v>0</v>
      </c>
      <c r="AC155" s="450">
        <v>916</v>
      </c>
      <c r="AD155" s="450">
        <v>340</v>
      </c>
      <c r="AE155" s="450">
        <v>499</v>
      </c>
      <c r="AF155" s="450">
        <v>526</v>
      </c>
      <c r="AG155" s="450">
        <v>298</v>
      </c>
      <c r="AH155" s="450">
        <v>112</v>
      </c>
      <c r="AI155" s="450">
        <v>145</v>
      </c>
      <c r="AJ155" s="450">
        <v>167</v>
      </c>
      <c r="AK155" s="450">
        <v>618</v>
      </c>
      <c r="AL155" s="450">
        <v>228</v>
      </c>
      <c r="AM155" s="450">
        <v>354</v>
      </c>
      <c r="AN155" s="450">
        <v>359</v>
      </c>
      <c r="AO155" s="450">
        <v>0</v>
      </c>
      <c r="AP155" s="450">
        <v>0</v>
      </c>
      <c r="AQ155" s="450">
        <v>0</v>
      </c>
      <c r="AR155" s="450">
        <v>0</v>
      </c>
      <c r="AS155" s="450">
        <v>0</v>
      </c>
      <c r="AT155" s="450">
        <v>0</v>
      </c>
      <c r="AU155" s="450">
        <v>0</v>
      </c>
      <c r="AV155" s="450">
        <v>0</v>
      </c>
      <c r="AW155" s="450">
        <v>0</v>
      </c>
      <c r="AX155" s="450">
        <v>0</v>
      </c>
      <c r="AY155" s="450">
        <v>0</v>
      </c>
      <c r="AZ155" s="450">
        <v>0</v>
      </c>
      <c r="BA155" s="450">
        <v>3439</v>
      </c>
      <c r="BB155" s="450">
        <v>1895</v>
      </c>
      <c r="BC155" s="450">
        <v>1867</v>
      </c>
      <c r="BD155" s="450">
        <v>953</v>
      </c>
      <c r="BE155" s="450">
        <v>2753</v>
      </c>
      <c r="BF155" s="450">
        <v>1603</v>
      </c>
      <c r="BG155" s="450">
        <v>1429</v>
      </c>
      <c r="BH155" s="450">
        <v>612</v>
      </c>
      <c r="BI155" s="450">
        <v>686</v>
      </c>
      <c r="BJ155" s="450">
        <v>292</v>
      </c>
      <c r="BK155" s="450">
        <v>438</v>
      </c>
      <c r="BL155" s="450">
        <v>341</v>
      </c>
      <c r="BM155" s="450">
        <v>0</v>
      </c>
      <c r="BN155" s="450">
        <v>0</v>
      </c>
      <c r="BO155" s="450">
        <v>0</v>
      </c>
      <c r="BP155" s="450">
        <v>0</v>
      </c>
      <c r="BQ155" s="450">
        <v>0</v>
      </c>
      <c r="BR155" s="450">
        <v>0</v>
      </c>
      <c r="BS155" s="450">
        <v>0</v>
      </c>
      <c r="BT155" s="450">
        <v>0</v>
      </c>
      <c r="BU155" s="450">
        <v>0</v>
      </c>
      <c r="BV155" s="450">
        <v>0</v>
      </c>
      <c r="BW155" s="450">
        <v>0</v>
      </c>
      <c r="BX155" s="450">
        <v>0</v>
      </c>
      <c r="BY155" s="450">
        <v>4</v>
      </c>
      <c r="BZ155" s="450">
        <v>43</v>
      </c>
      <c r="CA155" s="450">
        <v>0</v>
      </c>
    </row>
    <row r="156" spans="1:79">
      <c r="A156" s="543" t="s">
        <v>77</v>
      </c>
      <c r="B156" s="543" t="s">
        <v>1913</v>
      </c>
      <c r="C156" s="543">
        <v>2021</v>
      </c>
      <c r="D156" s="543" t="s">
        <v>1934</v>
      </c>
      <c r="E156" s="544">
        <v>2442</v>
      </c>
      <c r="F156" s="544">
        <v>1909</v>
      </c>
      <c r="G156" s="544">
        <v>1093</v>
      </c>
      <c r="H156" s="544">
        <v>1247</v>
      </c>
      <c r="I156" s="544">
        <v>363</v>
      </c>
      <c r="J156" s="544">
        <v>0</v>
      </c>
      <c r="K156" s="544">
        <v>0</v>
      </c>
      <c r="L156" s="544">
        <v>0</v>
      </c>
      <c r="M156" s="544">
        <v>0</v>
      </c>
      <c r="N156" s="544">
        <v>1856</v>
      </c>
      <c r="O156" s="544">
        <v>956</v>
      </c>
      <c r="P156" s="544">
        <v>900</v>
      </c>
      <c r="Q156" s="544">
        <v>0</v>
      </c>
      <c r="R156" s="544">
        <v>0</v>
      </c>
      <c r="S156" s="544">
        <v>0</v>
      </c>
      <c r="T156" s="544">
        <v>0</v>
      </c>
      <c r="U156" s="544">
        <v>0</v>
      </c>
      <c r="V156" s="544">
        <v>0</v>
      </c>
      <c r="W156" s="544">
        <v>0</v>
      </c>
      <c r="X156" s="544">
        <v>0</v>
      </c>
      <c r="Y156" s="544">
        <v>0</v>
      </c>
      <c r="Z156" s="544">
        <v>0</v>
      </c>
      <c r="AA156" s="544">
        <v>0</v>
      </c>
      <c r="AB156" s="544">
        <v>0</v>
      </c>
      <c r="AC156" s="544">
        <v>769</v>
      </c>
      <c r="AD156" s="544">
        <v>268</v>
      </c>
      <c r="AE156" s="544">
        <v>417</v>
      </c>
      <c r="AF156" s="544">
        <v>451</v>
      </c>
      <c r="AG156" s="544">
        <v>262</v>
      </c>
      <c r="AH156" s="544">
        <v>102</v>
      </c>
      <c r="AI156" s="544">
        <v>138</v>
      </c>
      <c r="AJ156" s="544">
        <v>140</v>
      </c>
      <c r="AK156" s="544">
        <v>507</v>
      </c>
      <c r="AL156" s="544">
        <v>166</v>
      </c>
      <c r="AM156" s="544">
        <v>279</v>
      </c>
      <c r="AN156" s="544">
        <v>311</v>
      </c>
      <c r="AO156" s="544">
        <v>3</v>
      </c>
      <c r="AP156" s="544">
        <v>1</v>
      </c>
      <c r="AQ156" s="544">
        <v>2</v>
      </c>
      <c r="AR156" s="544">
        <v>3</v>
      </c>
      <c r="AS156" s="544">
        <v>3</v>
      </c>
      <c r="AT156" s="544">
        <v>1</v>
      </c>
      <c r="AU156" s="544">
        <v>2</v>
      </c>
      <c r="AV156" s="544">
        <v>3</v>
      </c>
      <c r="AW156" s="544">
        <v>0</v>
      </c>
      <c r="AX156" s="544">
        <v>0</v>
      </c>
      <c r="AY156" s="544">
        <v>0</v>
      </c>
      <c r="AZ156" s="544">
        <v>0</v>
      </c>
      <c r="BA156" s="544">
        <v>3614</v>
      </c>
      <c r="BB156" s="544">
        <v>2019</v>
      </c>
      <c r="BC156" s="544">
        <v>1893</v>
      </c>
      <c r="BD156" s="544">
        <v>940</v>
      </c>
      <c r="BE156" s="544">
        <v>2912</v>
      </c>
      <c r="BF156" s="544">
        <v>1718</v>
      </c>
      <c r="BG156" s="544">
        <v>1422</v>
      </c>
      <c r="BH156" s="544">
        <v>604</v>
      </c>
      <c r="BI156" s="544">
        <v>702</v>
      </c>
      <c r="BJ156" s="544">
        <v>301</v>
      </c>
      <c r="BK156" s="544">
        <v>471</v>
      </c>
      <c r="BL156" s="544">
        <v>336</v>
      </c>
      <c r="BM156" s="544">
        <v>0</v>
      </c>
      <c r="BN156" s="544">
        <v>0</v>
      </c>
      <c r="BO156" s="544">
        <v>0</v>
      </c>
      <c r="BP156" s="544">
        <v>0</v>
      </c>
      <c r="BQ156" s="544">
        <v>0</v>
      </c>
      <c r="BR156" s="544">
        <v>0</v>
      </c>
      <c r="BS156" s="544">
        <v>0</v>
      </c>
      <c r="BT156" s="544">
        <v>0</v>
      </c>
      <c r="BU156" s="544">
        <v>0</v>
      </c>
      <c r="BV156" s="544">
        <v>0</v>
      </c>
      <c r="BW156" s="544">
        <v>0</v>
      </c>
      <c r="BX156" s="544">
        <v>0</v>
      </c>
      <c r="BY156" s="544">
        <v>9</v>
      </c>
      <c r="BZ156" s="544">
        <v>72</v>
      </c>
      <c r="CA156" s="544">
        <v>0</v>
      </c>
    </row>
    <row r="157" spans="1:79">
      <c r="A157" t="s">
        <v>77</v>
      </c>
      <c r="B157" t="s">
        <v>1913</v>
      </c>
      <c r="C157">
        <v>2022</v>
      </c>
      <c r="D157" t="s">
        <v>1934</v>
      </c>
      <c r="E157" s="450">
        <v>2418</v>
      </c>
      <c r="F157" s="450">
        <v>1906</v>
      </c>
      <c r="G157" s="450">
        <v>1077</v>
      </c>
      <c r="H157" s="450">
        <v>1248</v>
      </c>
      <c r="I157" s="450">
        <v>326</v>
      </c>
      <c r="J157" s="450">
        <v>0</v>
      </c>
      <c r="K157" s="450">
        <v>0</v>
      </c>
      <c r="L157" s="450">
        <v>0</v>
      </c>
      <c r="M157" s="450">
        <v>0</v>
      </c>
      <c r="N157" s="450">
        <v>1447</v>
      </c>
      <c r="O157" s="450">
        <v>752</v>
      </c>
      <c r="P157" s="450">
        <v>695</v>
      </c>
      <c r="Q157" s="450">
        <v>0</v>
      </c>
      <c r="R157" s="450">
        <v>0</v>
      </c>
      <c r="S157" s="450">
        <v>0</v>
      </c>
      <c r="T157" s="450">
        <v>0</v>
      </c>
      <c r="U157" s="450">
        <v>0</v>
      </c>
      <c r="V157" s="450">
        <v>0</v>
      </c>
      <c r="W157" s="450">
        <v>0</v>
      </c>
      <c r="X157" s="450">
        <v>0</v>
      </c>
      <c r="Y157" s="450">
        <v>0</v>
      </c>
      <c r="Z157" s="450">
        <v>0</v>
      </c>
      <c r="AA157" s="450">
        <v>0</v>
      </c>
      <c r="AB157" s="450">
        <v>0</v>
      </c>
      <c r="AC157" s="450">
        <v>660</v>
      </c>
      <c r="AD157" s="450">
        <v>260</v>
      </c>
      <c r="AE157" s="450">
        <v>396</v>
      </c>
      <c r="AF157" s="450">
        <v>351</v>
      </c>
      <c r="AG157" s="450">
        <v>178</v>
      </c>
      <c r="AH157" s="450">
        <v>92</v>
      </c>
      <c r="AI157" s="450">
        <v>111</v>
      </c>
      <c r="AJ157" s="450">
        <v>88</v>
      </c>
      <c r="AK157" s="450">
        <v>482</v>
      </c>
      <c r="AL157" s="450">
        <v>168</v>
      </c>
      <c r="AM157" s="450">
        <v>285</v>
      </c>
      <c r="AN157" s="450">
        <v>263</v>
      </c>
      <c r="AO157" s="450">
        <v>22</v>
      </c>
      <c r="AP157" s="450">
        <v>8</v>
      </c>
      <c r="AQ157" s="450">
        <v>14</v>
      </c>
      <c r="AR157" s="450">
        <v>16</v>
      </c>
      <c r="AS157" s="450">
        <v>11</v>
      </c>
      <c r="AT157" s="450">
        <v>5</v>
      </c>
      <c r="AU157" s="450">
        <v>8</v>
      </c>
      <c r="AV157" s="450">
        <v>10</v>
      </c>
      <c r="AW157" s="450">
        <v>11</v>
      </c>
      <c r="AX157" s="450">
        <v>3</v>
      </c>
      <c r="AY157" s="450">
        <v>6</v>
      </c>
      <c r="AZ157" s="450">
        <v>6</v>
      </c>
      <c r="BA157" s="450">
        <v>3254</v>
      </c>
      <c r="BB157" s="450">
        <v>1783</v>
      </c>
      <c r="BC157" s="450">
        <v>1639</v>
      </c>
      <c r="BD157" s="450">
        <v>875</v>
      </c>
      <c r="BE157" s="450">
        <v>2630</v>
      </c>
      <c r="BF157" s="450">
        <v>1531</v>
      </c>
      <c r="BG157" s="450">
        <v>1239</v>
      </c>
      <c r="BH157" s="450">
        <v>580</v>
      </c>
      <c r="BI157" s="450">
        <v>624</v>
      </c>
      <c r="BJ157" s="450">
        <v>252</v>
      </c>
      <c r="BK157" s="450">
        <v>400</v>
      </c>
      <c r="BL157" s="450">
        <v>295</v>
      </c>
      <c r="BM157" s="450">
        <v>0</v>
      </c>
      <c r="BN157" s="450">
        <v>0</v>
      </c>
      <c r="BO157" s="450">
        <v>0</v>
      </c>
      <c r="BP157" s="450">
        <v>0</v>
      </c>
      <c r="BQ157" s="450">
        <v>0</v>
      </c>
      <c r="BR157" s="450">
        <v>0</v>
      </c>
      <c r="BS157" s="450">
        <v>0</v>
      </c>
      <c r="BT157" s="450">
        <v>0</v>
      </c>
      <c r="BU157" s="450">
        <v>0</v>
      </c>
      <c r="BV157" s="450">
        <v>0</v>
      </c>
      <c r="BW157" s="450">
        <v>0</v>
      </c>
      <c r="BX157" s="450">
        <v>0</v>
      </c>
      <c r="BY157" s="450">
        <v>7</v>
      </c>
      <c r="BZ157" s="450">
        <v>83</v>
      </c>
      <c r="CA157" s="450">
        <v>0</v>
      </c>
    </row>
    <row r="158" spans="1:79">
      <c r="A158" s="543" t="s">
        <v>77</v>
      </c>
      <c r="B158" s="543" t="s">
        <v>1913</v>
      </c>
      <c r="C158" s="543">
        <v>2023</v>
      </c>
      <c r="D158" s="543" t="s">
        <v>1934</v>
      </c>
      <c r="E158" s="544">
        <v>2534</v>
      </c>
      <c r="F158" s="544">
        <v>1896</v>
      </c>
      <c r="G158" s="544">
        <v>1071</v>
      </c>
      <c r="H158" s="544">
        <v>1129</v>
      </c>
      <c r="I158" s="544">
        <v>287</v>
      </c>
      <c r="J158" s="544">
        <v>0</v>
      </c>
      <c r="K158" s="544">
        <v>0</v>
      </c>
      <c r="L158" s="544">
        <v>0</v>
      </c>
      <c r="M158" s="544">
        <v>0</v>
      </c>
      <c r="N158" s="544">
        <v>509</v>
      </c>
      <c r="O158" s="544">
        <v>509</v>
      </c>
      <c r="P158" s="544">
        <v>0</v>
      </c>
      <c r="Q158" s="544">
        <v>0</v>
      </c>
      <c r="R158" s="544">
        <v>0</v>
      </c>
      <c r="S158" s="544">
        <v>0</v>
      </c>
      <c r="T158" s="544">
        <v>0</v>
      </c>
      <c r="U158" s="544">
        <v>0</v>
      </c>
      <c r="V158" s="544">
        <v>0</v>
      </c>
      <c r="W158" s="544">
        <v>0</v>
      </c>
      <c r="X158" s="544">
        <v>0</v>
      </c>
      <c r="Y158" s="544">
        <v>0</v>
      </c>
      <c r="Z158" s="544">
        <v>0</v>
      </c>
      <c r="AA158" s="544">
        <v>0</v>
      </c>
      <c r="AB158" s="544">
        <v>0</v>
      </c>
      <c r="AC158" s="544">
        <v>853</v>
      </c>
      <c r="AD158" s="544">
        <v>304</v>
      </c>
      <c r="AE158" s="544">
        <v>497</v>
      </c>
      <c r="AF158" s="544">
        <v>423</v>
      </c>
      <c r="AG158" s="544">
        <v>255</v>
      </c>
      <c r="AH158" s="544">
        <v>102</v>
      </c>
      <c r="AI158" s="544">
        <v>141</v>
      </c>
      <c r="AJ158" s="544">
        <v>106</v>
      </c>
      <c r="AK158" s="544">
        <v>598</v>
      </c>
      <c r="AL158" s="544">
        <v>202</v>
      </c>
      <c r="AM158" s="544">
        <v>356</v>
      </c>
      <c r="AN158" s="544">
        <v>317</v>
      </c>
      <c r="AO158" s="544">
        <v>4</v>
      </c>
      <c r="AP158" s="544">
        <v>3</v>
      </c>
      <c r="AQ158" s="544">
        <v>2</v>
      </c>
      <c r="AR158" s="544">
        <v>4</v>
      </c>
      <c r="AS158" s="544">
        <v>4</v>
      </c>
      <c r="AT158" s="544">
        <v>3</v>
      </c>
      <c r="AU158" s="544">
        <v>2</v>
      </c>
      <c r="AV158" s="544">
        <v>4</v>
      </c>
      <c r="AW158" s="544">
        <v>0</v>
      </c>
      <c r="AX158" s="544">
        <v>0</v>
      </c>
      <c r="AY158" s="544">
        <v>0</v>
      </c>
      <c r="AZ158" s="544">
        <v>0</v>
      </c>
      <c r="BA158" s="544">
        <v>3257</v>
      </c>
      <c r="BB158" s="544">
        <v>1863</v>
      </c>
      <c r="BC158" s="544">
        <v>1527</v>
      </c>
      <c r="BD158" s="544">
        <v>789</v>
      </c>
      <c r="BE158" s="544">
        <v>2672</v>
      </c>
      <c r="BF158" s="544">
        <v>1630</v>
      </c>
      <c r="BG158" s="544">
        <v>1163</v>
      </c>
      <c r="BH158" s="544">
        <v>501</v>
      </c>
      <c r="BI158" s="544">
        <v>585</v>
      </c>
      <c r="BJ158" s="544">
        <v>233</v>
      </c>
      <c r="BK158" s="544">
        <v>364</v>
      </c>
      <c r="BL158" s="544">
        <v>288</v>
      </c>
      <c r="BM158" s="544">
        <v>0</v>
      </c>
      <c r="BN158" s="544">
        <v>0</v>
      </c>
      <c r="BO158" s="544">
        <v>0</v>
      </c>
      <c r="BP158" s="544">
        <v>0</v>
      </c>
      <c r="BQ158" s="544">
        <v>0</v>
      </c>
      <c r="BR158" s="544">
        <v>0</v>
      </c>
      <c r="BS158" s="544">
        <v>0</v>
      </c>
      <c r="BT158" s="544">
        <v>0</v>
      </c>
      <c r="BU158" s="544">
        <v>0</v>
      </c>
      <c r="BV158" s="544">
        <v>0</v>
      </c>
      <c r="BW158" s="544">
        <v>0</v>
      </c>
      <c r="BX158" s="544">
        <v>0</v>
      </c>
      <c r="BY158" s="544">
        <v>10</v>
      </c>
      <c r="BZ158" s="544">
        <v>50</v>
      </c>
      <c r="CA158" s="544">
        <v>0</v>
      </c>
    </row>
    <row r="159" spans="1:79">
      <c r="A159" t="s">
        <v>77</v>
      </c>
      <c r="B159" t="s">
        <v>1913</v>
      </c>
      <c r="C159">
        <v>2024</v>
      </c>
      <c r="D159" t="s">
        <v>1934</v>
      </c>
      <c r="E159" s="450">
        <v>2673</v>
      </c>
      <c r="F159" s="450">
        <v>2350</v>
      </c>
      <c r="G159" s="450">
        <v>1551</v>
      </c>
      <c r="H159" s="450">
        <v>1128</v>
      </c>
      <c r="I159" s="450">
        <v>278</v>
      </c>
      <c r="J159" s="450">
        <v>0</v>
      </c>
      <c r="K159" s="450">
        <v>0</v>
      </c>
      <c r="L159" s="450">
        <v>0</v>
      </c>
      <c r="M159" s="450">
        <v>0</v>
      </c>
      <c r="N159" s="450">
        <v>697</v>
      </c>
      <c r="O159" s="450">
        <v>197</v>
      </c>
      <c r="P159" s="450">
        <v>500</v>
      </c>
      <c r="Q159" s="450">
        <v>0</v>
      </c>
      <c r="R159" s="450">
        <v>0</v>
      </c>
      <c r="S159" s="450">
        <v>0</v>
      </c>
      <c r="T159" s="450">
        <v>0</v>
      </c>
      <c r="U159" s="450">
        <v>0</v>
      </c>
      <c r="V159" s="450">
        <v>0</v>
      </c>
      <c r="W159" s="450">
        <v>0</v>
      </c>
      <c r="X159" s="450">
        <v>0</v>
      </c>
      <c r="Y159" s="450">
        <v>0</v>
      </c>
      <c r="Z159" s="450">
        <v>0</v>
      </c>
      <c r="AA159" s="450">
        <v>0</v>
      </c>
      <c r="AB159" s="450">
        <v>0</v>
      </c>
      <c r="AC159" s="450">
        <v>1015</v>
      </c>
      <c r="AD159" s="450">
        <v>380</v>
      </c>
      <c r="AE159" s="450">
        <v>566</v>
      </c>
      <c r="AF159" s="450">
        <v>452</v>
      </c>
      <c r="AG159" s="450">
        <v>398</v>
      </c>
      <c r="AH159" s="450">
        <v>206</v>
      </c>
      <c r="AI159" s="450">
        <v>226</v>
      </c>
      <c r="AJ159" s="450">
        <v>101</v>
      </c>
      <c r="AK159" s="450">
        <v>617</v>
      </c>
      <c r="AL159" s="450">
        <v>174</v>
      </c>
      <c r="AM159" s="450">
        <v>340</v>
      </c>
      <c r="AN159" s="450">
        <v>351</v>
      </c>
      <c r="AO159" s="450">
        <v>2</v>
      </c>
      <c r="AP159" s="450">
        <v>1</v>
      </c>
      <c r="AQ159" s="450">
        <v>0</v>
      </c>
      <c r="AR159" s="450">
        <v>2</v>
      </c>
      <c r="AS159" s="450">
        <v>2</v>
      </c>
      <c r="AT159" s="450">
        <v>1</v>
      </c>
      <c r="AU159" s="450">
        <v>0</v>
      </c>
      <c r="AV159" s="450">
        <v>2</v>
      </c>
      <c r="AW159" s="450">
        <v>0</v>
      </c>
      <c r="AX159" s="450">
        <v>0</v>
      </c>
      <c r="AY159" s="450">
        <v>0</v>
      </c>
      <c r="AZ159" s="450">
        <v>0</v>
      </c>
      <c r="BA159" s="450">
        <v>3412</v>
      </c>
      <c r="BB159" s="450">
        <v>2112</v>
      </c>
      <c r="BC159" s="450">
        <v>1548</v>
      </c>
      <c r="BD159" s="450">
        <v>774</v>
      </c>
      <c r="BE159" s="450">
        <v>2452</v>
      </c>
      <c r="BF159" s="450">
        <v>1645</v>
      </c>
      <c r="BG159" s="450">
        <v>894</v>
      </c>
      <c r="BH159" s="450">
        <v>388</v>
      </c>
      <c r="BI159" s="450">
        <v>960</v>
      </c>
      <c r="BJ159" s="450">
        <v>467</v>
      </c>
      <c r="BK159" s="450">
        <v>654</v>
      </c>
      <c r="BL159" s="450">
        <v>386</v>
      </c>
      <c r="BM159" s="450">
        <v>0</v>
      </c>
      <c r="BN159" s="450">
        <v>0</v>
      </c>
      <c r="BO159" s="450">
        <v>0</v>
      </c>
      <c r="BP159" s="450">
        <v>0</v>
      </c>
      <c r="BQ159" s="450">
        <v>0</v>
      </c>
      <c r="BR159" s="450">
        <v>0</v>
      </c>
      <c r="BS159" s="450">
        <v>0</v>
      </c>
      <c r="BT159" s="450">
        <v>0</v>
      </c>
      <c r="BU159" s="450">
        <v>0</v>
      </c>
      <c r="BV159" s="450">
        <v>0</v>
      </c>
      <c r="BW159" s="450">
        <v>0</v>
      </c>
      <c r="BX159" s="450">
        <v>0</v>
      </c>
      <c r="BY159" s="450">
        <v>14</v>
      </c>
      <c r="BZ159" s="450">
        <v>40</v>
      </c>
      <c r="CA159" s="450">
        <v>0</v>
      </c>
    </row>
    <row r="160" spans="1:79">
      <c r="A160" s="543" t="s">
        <v>77</v>
      </c>
      <c r="B160" s="543" t="s">
        <v>1913</v>
      </c>
      <c r="C160" s="543">
        <v>2025</v>
      </c>
      <c r="D160" s="543" t="s">
        <v>1935</v>
      </c>
      <c r="E160" s="544">
        <v>2673</v>
      </c>
      <c r="F160" s="544">
        <v>2350</v>
      </c>
      <c r="G160" s="544">
        <v>1376</v>
      </c>
      <c r="H160" s="544">
        <v>1395</v>
      </c>
      <c r="I160" s="544">
        <v>386</v>
      </c>
      <c r="J160" s="544">
        <v>0</v>
      </c>
      <c r="K160" s="544">
        <v>0</v>
      </c>
      <c r="L160" s="544">
        <v>0</v>
      </c>
      <c r="M160" s="544">
        <v>0</v>
      </c>
      <c r="N160" s="544">
        <v>830</v>
      </c>
      <c r="O160" s="544">
        <v>470</v>
      </c>
      <c r="P160" s="544">
        <v>360</v>
      </c>
      <c r="Q160" s="544">
        <v>0</v>
      </c>
      <c r="R160" s="544">
        <v>0</v>
      </c>
      <c r="S160" s="544">
        <v>0</v>
      </c>
      <c r="T160" s="544">
        <v>0</v>
      </c>
      <c r="U160" s="544">
        <v>0</v>
      </c>
      <c r="V160" s="544">
        <v>0</v>
      </c>
      <c r="W160" s="544">
        <v>0</v>
      </c>
      <c r="X160" s="544">
        <v>0</v>
      </c>
      <c r="Y160" s="544">
        <v>0</v>
      </c>
      <c r="Z160" s="544">
        <v>0</v>
      </c>
      <c r="AA160" s="544">
        <v>0</v>
      </c>
      <c r="AB160" s="544">
        <v>0</v>
      </c>
      <c r="AC160" s="544">
        <v>837</v>
      </c>
      <c r="AD160" s="544">
        <v>311</v>
      </c>
      <c r="AE160" s="544">
        <v>479</v>
      </c>
      <c r="AF160" s="544">
        <v>449</v>
      </c>
      <c r="AG160" s="544">
        <v>272</v>
      </c>
      <c r="AH160" s="544">
        <v>117</v>
      </c>
      <c r="AI160" s="544">
        <v>152</v>
      </c>
      <c r="AJ160" s="544">
        <v>123</v>
      </c>
      <c r="AK160" s="544">
        <v>565</v>
      </c>
      <c r="AL160" s="544">
        <v>194</v>
      </c>
      <c r="AM160" s="544">
        <v>327</v>
      </c>
      <c r="AN160" s="544">
        <v>326</v>
      </c>
      <c r="AO160" s="544">
        <v>4</v>
      </c>
      <c r="AP160" s="544">
        <v>2</v>
      </c>
      <c r="AQ160" s="544">
        <v>2</v>
      </c>
      <c r="AR160" s="544">
        <v>4</v>
      </c>
      <c r="AS160" s="544">
        <v>4</v>
      </c>
      <c r="AT160" s="544">
        <v>2</v>
      </c>
      <c r="AU160" s="544">
        <v>2</v>
      </c>
      <c r="AV160" s="544">
        <v>4</v>
      </c>
      <c r="AW160" s="544">
        <v>0</v>
      </c>
      <c r="AX160" s="544">
        <v>0</v>
      </c>
      <c r="AY160" s="544">
        <v>0</v>
      </c>
      <c r="AZ160" s="544">
        <v>0</v>
      </c>
      <c r="BA160" s="544">
        <v>3442</v>
      </c>
      <c r="BB160" s="544">
        <v>1927</v>
      </c>
      <c r="BC160" s="544">
        <v>1772</v>
      </c>
      <c r="BD160" s="544">
        <v>909</v>
      </c>
      <c r="BE160" s="544">
        <v>2731</v>
      </c>
      <c r="BF160" s="544">
        <v>1621</v>
      </c>
      <c r="BG160" s="544">
        <v>1294</v>
      </c>
      <c r="BH160" s="544">
        <v>576</v>
      </c>
      <c r="BI160" s="544">
        <v>711</v>
      </c>
      <c r="BJ160" s="544">
        <v>306</v>
      </c>
      <c r="BK160" s="544">
        <v>478</v>
      </c>
      <c r="BL160" s="544">
        <v>333</v>
      </c>
      <c r="BM160" s="544">
        <v>0</v>
      </c>
      <c r="BN160" s="544">
        <v>0</v>
      </c>
      <c r="BO160" s="544">
        <v>0</v>
      </c>
      <c r="BP160" s="544">
        <v>0</v>
      </c>
      <c r="BQ160" s="544">
        <v>0</v>
      </c>
      <c r="BR160" s="544">
        <v>0</v>
      </c>
      <c r="BS160" s="544">
        <v>0</v>
      </c>
      <c r="BT160" s="544">
        <v>0</v>
      </c>
      <c r="BU160" s="544">
        <v>0</v>
      </c>
      <c r="BV160" s="544">
        <v>0</v>
      </c>
      <c r="BW160" s="544">
        <v>0</v>
      </c>
      <c r="BX160" s="544">
        <v>0</v>
      </c>
      <c r="BY160" s="544">
        <v>9</v>
      </c>
      <c r="BZ160" s="544">
        <v>53</v>
      </c>
      <c r="CA160" s="544">
        <v>0</v>
      </c>
    </row>
    <row r="161" spans="1:79">
      <c r="A161" t="s">
        <v>77</v>
      </c>
      <c r="B161" t="s">
        <v>1913</v>
      </c>
      <c r="C161">
        <v>2024</v>
      </c>
      <c r="D161" t="s">
        <v>1937</v>
      </c>
      <c r="E161" s="450">
        <f>E159</f>
        <v>2673</v>
      </c>
      <c r="F161" s="450">
        <f t="shared" ref="F161:BQ161" si="30">F159</f>
        <v>2350</v>
      </c>
      <c r="G161" s="450">
        <f t="shared" si="30"/>
        <v>1551</v>
      </c>
      <c r="H161" s="450">
        <f t="shared" si="30"/>
        <v>1128</v>
      </c>
      <c r="I161" s="450">
        <f t="shared" si="30"/>
        <v>278</v>
      </c>
      <c r="J161" s="450">
        <f t="shared" si="30"/>
        <v>0</v>
      </c>
      <c r="K161" s="450">
        <f t="shared" si="30"/>
        <v>0</v>
      </c>
      <c r="L161" s="450">
        <f t="shared" si="30"/>
        <v>0</v>
      </c>
      <c r="M161" s="450">
        <f t="shared" si="30"/>
        <v>0</v>
      </c>
      <c r="N161" s="450">
        <f t="shared" si="30"/>
        <v>697</v>
      </c>
      <c r="O161" s="450">
        <f t="shared" si="30"/>
        <v>197</v>
      </c>
      <c r="P161" s="450">
        <f t="shared" si="30"/>
        <v>500</v>
      </c>
      <c r="Q161" s="450">
        <f t="shared" si="30"/>
        <v>0</v>
      </c>
      <c r="R161" s="450">
        <f t="shared" si="30"/>
        <v>0</v>
      </c>
      <c r="S161" s="450">
        <f t="shared" si="30"/>
        <v>0</v>
      </c>
      <c r="T161" s="450">
        <f t="shared" si="30"/>
        <v>0</v>
      </c>
      <c r="U161" s="450">
        <f t="shared" si="30"/>
        <v>0</v>
      </c>
      <c r="V161" s="450">
        <f t="shared" si="30"/>
        <v>0</v>
      </c>
      <c r="W161" s="450">
        <f t="shared" si="30"/>
        <v>0</v>
      </c>
      <c r="X161" s="450">
        <f t="shared" si="30"/>
        <v>0</v>
      </c>
      <c r="Y161" s="450">
        <f t="shared" si="30"/>
        <v>0</v>
      </c>
      <c r="Z161" s="450">
        <f t="shared" si="30"/>
        <v>0</v>
      </c>
      <c r="AA161" s="450">
        <f t="shared" si="30"/>
        <v>0</v>
      </c>
      <c r="AB161" s="450">
        <f t="shared" si="30"/>
        <v>0</v>
      </c>
      <c r="AC161" s="450">
        <f t="shared" si="30"/>
        <v>1015</v>
      </c>
      <c r="AD161" s="450">
        <f t="shared" si="30"/>
        <v>380</v>
      </c>
      <c r="AE161" s="450">
        <f t="shared" si="30"/>
        <v>566</v>
      </c>
      <c r="AF161" s="450">
        <f t="shared" si="30"/>
        <v>452</v>
      </c>
      <c r="AG161" s="450">
        <f t="shared" si="30"/>
        <v>398</v>
      </c>
      <c r="AH161" s="450">
        <f t="shared" si="30"/>
        <v>206</v>
      </c>
      <c r="AI161" s="450">
        <f t="shared" si="30"/>
        <v>226</v>
      </c>
      <c r="AJ161" s="450">
        <f t="shared" si="30"/>
        <v>101</v>
      </c>
      <c r="AK161" s="450">
        <f t="shared" si="30"/>
        <v>617</v>
      </c>
      <c r="AL161" s="450">
        <f t="shared" si="30"/>
        <v>174</v>
      </c>
      <c r="AM161" s="450">
        <f t="shared" si="30"/>
        <v>340</v>
      </c>
      <c r="AN161" s="450">
        <f t="shared" si="30"/>
        <v>351</v>
      </c>
      <c r="AO161" s="450">
        <f t="shared" si="30"/>
        <v>2</v>
      </c>
      <c r="AP161" s="450">
        <f t="shared" si="30"/>
        <v>1</v>
      </c>
      <c r="AQ161" s="450">
        <f t="shared" si="30"/>
        <v>0</v>
      </c>
      <c r="AR161" s="450">
        <f t="shared" si="30"/>
        <v>2</v>
      </c>
      <c r="AS161" s="450">
        <f t="shared" si="30"/>
        <v>2</v>
      </c>
      <c r="AT161" s="450">
        <f t="shared" si="30"/>
        <v>1</v>
      </c>
      <c r="AU161" s="450">
        <f t="shared" si="30"/>
        <v>0</v>
      </c>
      <c r="AV161" s="450">
        <f t="shared" si="30"/>
        <v>2</v>
      </c>
      <c r="AW161" s="450">
        <f t="shared" si="30"/>
        <v>0</v>
      </c>
      <c r="AX161" s="450">
        <f t="shared" si="30"/>
        <v>0</v>
      </c>
      <c r="AY161" s="450">
        <f t="shared" si="30"/>
        <v>0</v>
      </c>
      <c r="AZ161" s="450">
        <f t="shared" si="30"/>
        <v>0</v>
      </c>
      <c r="BA161" s="450">
        <f t="shared" si="30"/>
        <v>3412</v>
      </c>
      <c r="BB161" s="450">
        <f t="shared" si="30"/>
        <v>2112</v>
      </c>
      <c r="BC161" s="450">
        <f t="shared" si="30"/>
        <v>1548</v>
      </c>
      <c r="BD161" s="450">
        <f t="shared" si="30"/>
        <v>774</v>
      </c>
      <c r="BE161" s="450">
        <f t="shared" si="30"/>
        <v>2452</v>
      </c>
      <c r="BF161" s="450">
        <f t="shared" si="30"/>
        <v>1645</v>
      </c>
      <c r="BG161" s="450">
        <f t="shared" si="30"/>
        <v>894</v>
      </c>
      <c r="BH161" s="450">
        <f t="shared" si="30"/>
        <v>388</v>
      </c>
      <c r="BI161" s="450">
        <f t="shared" si="30"/>
        <v>960</v>
      </c>
      <c r="BJ161" s="450">
        <f t="shared" si="30"/>
        <v>467</v>
      </c>
      <c r="BK161" s="450">
        <f t="shared" si="30"/>
        <v>654</v>
      </c>
      <c r="BL161" s="450">
        <f t="shared" si="30"/>
        <v>386</v>
      </c>
      <c r="BM161" s="450">
        <f t="shared" si="30"/>
        <v>0</v>
      </c>
      <c r="BN161" s="450">
        <f t="shared" si="30"/>
        <v>0</v>
      </c>
      <c r="BO161" s="450">
        <f t="shared" si="30"/>
        <v>0</v>
      </c>
      <c r="BP161" s="450">
        <f t="shared" si="30"/>
        <v>0</v>
      </c>
      <c r="BQ161" s="450">
        <f t="shared" si="30"/>
        <v>0</v>
      </c>
      <c r="BR161" s="450">
        <f t="shared" ref="BR161:CA161" si="31">BR159</f>
        <v>0</v>
      </c>
      <c r="BS161" s="450">
        <f t="shared" si="31"/>
        <v>0</v>
      </c>
      <c r="BT161" s="450">
        <f t="shared" si="31"/>
        <v>0</v>
      </c>
      <c r="BU161" s="450">
        <f t="shared" si="31"/>
        <v>0</v>
      </c>
      <c r="BV161" s="450">
        <f t="shared" si="31"/>
        <v>0</v>
      </c>
      <c r="BW161" s="450">
        <f t="shared" si="31"/>
        <v>0</v>
      </c>
      <c r="BX161" s="450">
        <f t="shared" si="31"/>
        <v>0</v>
      </c>
      <c r="BY161" s="450">
        <f t="shared" si="31"/>
        <v>14</v>
      </c>
      <c r="BZ161" s="450">
        <f t="shared" si="31"/>
        <v>40</v>
      </c>
      <c r="CA161" s="450">
        <f t="shared" si="31"/>
        <v>0</v>
      </c>
    </row>
    <row r="162" spans="1:79">
      <c r="A162" s="543" t="s">
        <v>77</v>
      </c>
      <c r="B162" s="543" t="s">
        <v>1913</v>
      </c>
      <c r="C162" s="543">
        <v>2025</v>
      </c>
      <c r="D162" s="543" t="s">
        <v>1937</v>
      </c>
      <c r="E162" s="544">
        <f>IF(OR(E159=0, E159=""), E160, IF(E160&gt;(E159*(1+Dash!$B$6)), E159*(1+Dash!$B$6), IF(E160&lt;(E159*(1-Dash!$B$7)), E159*(1-Dash!$B$7), E160)))</f>
        <v>2673</v>
      </c>
      <c r="F162" s="544">
        <f>IF(OR(F159=0, F159=""), F160, IF(F160&gt;(F159*(1+Dash!$B$6)), F159*(1+Dash!$B$6), IF(F160&lt;(F159*(1-Dash!$B$7)), F159*(1-Dash!$B$7), F160)))</f>
        <v>2350</v>
      </c>
      <c r="G162" s="544">
        <f>IF(OR(G159=0, G159=""), G160, IF(G160&gt;(G159*(1+Dash!$B$6)), G159*(1+Dash!$B$6), IF(G160&lt;(G159*(1-Dash!$B$7)), G159*(1-Dash!$B$7), G160)))</f>
        <v>1473.4499999999998</v>
      </c>
      <c r="H162" s="544">
        <f>IF(OR(H159=0, H159=""), H160, IF(H160&gt;(H159*(1+Dash!$B$6)), H159*(1+Dash!$B$6), IF(H160&lt;(H159*(1-Dash!$B$7)), H159*(1-Dash!$B$7), H160)))</f>
        <v>1240.8000000000002</v>
      </c>
      <c r="I162" s="544">
        <f>IF(OR(I159=0, I159=""), I160, IF(I160&gt;(I159*(1+Dash!$B$6)), I159*(1+Dash!$B$6), IF(I160&lt;(I159*(1-Dash!$B$7)), I159*(1-Dash!$B$7), I160)))</f>
        <v>305.8</v>
      </c>
      <c r="J162" s="544">
        <f>IF(OR(J159=0, J159=""), J160, IF(J160&gt;(J159*(1+Dash!$B$6)), J159*(1+Dash!$B$6), IF(J160&lt;(J159*(1-Dash!$B$7)), J159*(1-Dash!$B$7), J160)))</f>
        <v>0</v>
      </c>
      <c r="K162" s="544">
        <f>IF(OR(K159=0, K159=""), K160, IF(K160&gt;(K159*(1+Dash!$B$6)), K159*(1+Dash!$B$6), IF(K160&lt;(K159*(1-Dash!$B$7)), K159*(1-Dash!$B$7), K160)))</f>
        <v>0</v>
      </c>
      <c r="L162" s="544">
        <f>IF(OR(L159=0, L159=""), L160, IF(L160&gt;(L159*(1+Dash!$B$6)), L159*(1+Dash!$B$6), IF(L160&lt;(L159*(1-Dash!$B$7)), L159*(1-Dash!$B$7), L160)))</f>
        <v>0</v>
      </c>
      <c r="M162" s="544">
        <f>IF(OR(M159=0, M159=""), M160, IF(M160&gt;(M159*(1+Dash!$B$6)), M159*(1+Dash!$B$6), IF(M160&lt;(M159*(1-Dash!$B$7)), M159*(1-Dash!$B$7), M160)))</f>
        <v>0</v>
      </c>
      <c r="N162" s="544">
        <f>IF(OR(N159=0, N159=""), N160, IF(N160&gt;(N159*(1+Dash!$B$6)), N159*(1+Dash!$B$6), IF(N160&lt;(N159*(1-Dash!$B$7)), N159*(1-Dash!$B$7), N160)))</f>
        <v>766.7</v>
      </c>
      <c r="O162" s="544">
        <f>IF(OR(O159=0, O159=""), O160, IF(O160&gt;(O159*(1+Dash!$B$6)), O159*(1+Dash!$B$6), IF(O160&lt;(O159*(1-Dash!$B$7)), O159*(1-Dash!$B$7), O160)))</f>
        <v>216.70000000000002</v>
      </c>
      <c r="P162" s="544">
        <f>IF(OR(P159=0, P159=""), P160, IF(P160&gt;(P159*(1+Dash!$B$6)), P159*(1+Dash!$B$6), IF(P160&lt;(P159*(1-Dash!$B$7)), P159*(1-Dash!$B$7), P160)))</f>
        <v>475</v>
      </c>
      <c r="Q162" s="544">
        <f>IF(OR(Q159=0, Q159=""), Q160, IF(Q160&gt;(Q159*(1+Dash!$B$6)), Q159*(1+Dash!$B$6), IF(Q160&lt;(Q159*(1-Dash!$B$7)), Q159*(1-Dash!$B$7), Q160)))</f>
        <v>0</v>
      </c>
      <c r="R162" s="544">
        <f>IF(OR(R159=0, R159=""), R160, IF(R160&gt;(R159*(1+Dash!$B$6)), R159*(1+Dash!$B$6), IF(R160&lt;(R159*(1-Dash!$B$7)), R159*(1-Dash!$B$7), R160)))</f>
        <v>0</v>
      </c>
      <c r="S162" s="544">
        <f>IF(OR(S159=0, S159=""), S160, IF(S160&gt;(S159*(1+Dash!$B$6)), S159*(1+Dash!$B$6), IF(S160&lt;(S159*(1-Dash!$B$7)), S159*(1-Dash!$B$7), S160)))</f>
        <v>0</v>
      </c>
      <c r="T162" s="544">
        <f>IF(OR(T159=0, T159=""), T160, IF(T160&gt;(T159*(1+Dash!$B$6)), T159*(1+Dash!$B$6), IF(T160&lt;(T159*(1-Dash!$B$7)), T159*(1-Dash!$B$7), T160)))</f>
        <v>0</v>
      </c>
      <c r="U162" s="544">
        <f>IF(OR(U159=0, U159=""), U160, IF(U160&gt;(U159*(1+Dash!$B$6)), U159*(1+Dash!$B$6), IF(U160&lt;(U159*(1-Dash!$B$7)), U159*(1-Dash!$B$7), U160)))</f>
        <v>0</v>
      </c>
      <c r="V162" s="544">
        <f>IF(OR(V159=0, V159=""), V160, IF(V160&gt;(V159*(1+Dash!$B$6)), V159*(1+Dash!$B$6), IF(V160&lt;(V159*(1-Dash!$B$7)), V159*(1-Dash!$B$7), V160)))</f>
        <v>0</v>
      </c>
      <c r="W162" s="544">
        <f>IF(OR(W159=0, W159=""), W160, IF(W160&gt;(W159*(1+Dash!$B$6)), W159*(1+Dash!$B$6), IF(W160&lt;(W159*(1-Dash!$B$7)), W159*(1-Dash!$B$7), W160)))</f>
        <v>0</v>
      </c>
      <c r="X162" s="544">
        <f>IF(OR(X159=0, X159=""), X160, IF(X160&gt;(X159*(1+Dash!$B$6)), X159*(1+Dash!$B$6), IF(X160&lt;(X159*(1-Dash!$B$7)), X159*(1-Dash!$B$7), X160)))</f>
        <v>0</v>
      </c>
      <c r="Y162" s="544">
        <f>IF(OR(Y159=0, Y159=""), Y160, IF(Y160&gt;(Y159*(1+Dash!$B$6)), Y159*(1+Dash!$B$6), IF(Y160&lt;(Y159*(1-Dash!$B$7)), Y159*(1-Dash!$B$7), Y160)))</f>
        <v>0</v>
      </c>
      <c r="Z162" s="544">
        <f>IF(OR(Z159=0, Z159=""), Z160, IF(Z160&gt;(Z159*(1+Dash!$B$6)), Z159*(1+Dash!$B$6), IF(Z160&lt;(Z159*(1-Dash!$B$7)), Z159*(1-Dash!$B$7), Z160)))</f>
        <v>0</v>
      </c>
      <c r="AA162" s="544">
        <f>IF(OR(AA159=0, AA159=""), AA160, IF(AA160&gt;(AA159*(1+Dash!$B$6)), AA159*(1+Dash!$B$6), IF(AA160&lt;(AA159*(1-Dash!$B$7)), AA159*(1-Dash!$B$7), AA160)))</f>
        <v>0</v>
      </c>
      <c r="AB162" s="544">
        <f>IF(OR(AB159=0, AB159=""), AB160, IF(AB160&gt;(AB159*(1+Dash!$B$6)), AB159*(1+Dash!$B$6), IF(AB160&lt;(AB159*(1-Dash!$B$7)), AB159*(1-Dash!$B$7), AB160)))</f>
        <v>0</v>
      </c>
      <c r="AC162" s="544">
        <f>IF(OR(AC159=0, AC159=""), AC160, IF(AC160&gt;(AC159*(1+Dash!$B$6)), AC159*(1+Dash!$B$6), IF(AC160&lt;(AC159*(1-Dash!$B$7)), AC159*(1-Dash!$B$7), AC160)))</f>
        <v>964.25</v>
      </c>
      <c r="AD162" s="544">
        <f>IF(OR(AD159=0, AD159=""), AD160, IF(AD160&gt;(AD159*(1+Dash!$B$6)), AD159*(1+Dash!$B$6), IF(AD160&lt;(AD159*(1-Dash!$B$7)), AD159*(1-Dash!$B$7), AD160)))</f>
        <v>361</v>
      </c>
      <c r="AE162" s="544">
        <f>IF(OR(AE159=0, AE159=""), AE160, IF(AE160&gt;(AE159*(1+Dash!$B$6)), AE159*(1+Dash!$B$6), IF(AE160&lt;(AE159*(1-Dash!$B$7)), AE159*(1-Dash!$B$7), AE160)))</f>
        <v>537.69999999999993</v>
      </c>
      <c r="AF162" s="544">
        <f>IF(OR(AF159=0, AF159=""), AF160, IF(AF160&gt;(AF159*(1+Dash!$B$6)), AF159*(1+Dash!$B$6), IF(AF160&lt;(AF159*(1-Dash!$B$7)), AF159*(1-Dash!$B$7), AF160)))</f>
        <v>449</v>
      </c>
      <c r="AG162" s="544">
        <f>IF(OR(AG159=0, AG159=""), AG160, IF(AG160&gt;(AG159*(1+Dash!$B$6)), AG159*(1+Dash!$B$6), IF(AG160&lt;(AG159*(1-Dash!$B$7)), AG159*(1-Dash!$B$7), AG160)))</f>
        <v>378.09999999999997</v>
      </c>
      <c r="AH162" s="544">
        <f>IF(OR(AH159=0, AH159=""), AH160, IF(AH160&gt;(AH159*(1+Dash!$B$6)), AH159*(1+Dash!$B$6), IF(AH160&lt;(AH159*(1-Dash!$B$7)), AH159*(1-Dash!$B$7), AH160)))</f>
        <v>195.7</v>
      </c>
      <c r="AI162" s="544">
        <f>IF(OR(AI159=0, AI159=""), AI160, IF(AI160&gt;(AI159*(1+Dash!$B$6)), AI159*(1+Dash!$B$6), IF(AI160&lt;(AI159*(1-Dash!$B$7)), AI159*(1-Dash!$B$7), AI160)))</f>
        <v>214.7</v>
      </c>
      <c r="AJ162" s="544">
        <f>IF(OR(AJ159=0, AJ159=""), AJ160, IF(AJ160&gt;(AJ159*(1+Dash!$B$6)), AJ159*(1+Dash!$B$6), IF(AJ160&lt;(AJ159*(1-Dash!$B$7)), AJ159*(1-Dash!$B$7), AJ160)))</f>
        <v>111.10000000000001</v>
      </c>
      <c r="AK162" s="544">
        <f>IF(OR(AK159=0, AK159=""), AK160, IF(AK160&gt;(AK159*(1+Dash!$B$6)), AK159*(1+Dash!$B$6), IF(AK160&lt;(AK159*(1-Dash!$B$7)), AK159*(1-Dash!$B$7), AK160)))</f>
        <v>586.15</v>
      </c>
      <c r="AL162" s="544">
        <f>IF(OR(AL159=0, AL159=""), AL160, IF(AL160&gt;(AL159*(1+Dash!$B$6)), AL159*(1+Dash!$B$6), IF(AL160&lt;(AL159*(1-Dash!$B$7)), AL159*(1-Dash!$B$7), AL160)))</f>
        <v>191.4</v>
      </c>
      <c r="AM162" s="544">
        <f>IF(OR(AM159=0, AM159=""), AM160, IF(AM160&gt;(AM159*(1+Dash!$B$6)), AM159*(1+Dash!$B$6), IF(AM160&lt;(AM159*(1-Dash!$B$7)), AM159*(1-Dash!$B$7), AM160)))</f>
        <v>327</v>
      </c>
      <c r="AN162" s="544">
        <f>IF(OR(AN159=0, AN159=""), AN160, IF(AN160&gt;(AN159*(1+Dash!$B$6)), AN159*(1+Dash!$B$6), IF(AN160&lt;(AN159*(1-Dash!$B$7)), AN159*(1-Dash!$B$7), AN160)))</f>
        <v>333.45</v>
      </c>
      <c r="AO162" s="544">
        <f>IF(OR(AO159=0, AO159=""), AO160, IF(AO160&gt;(AO159*(1+Dash!$B$6)), AO159*(1+Dash!$B$6), IF(AO160&lt;(AO159*(1-Dash!$B$7)), AO159*(1-Dash!$B$7), AO160)))</f>
        <v>2.2000000000000002</v>
      </c>
      <c r="AP162" s="544">
        <f>IF(OR(AP159=0, AP159=""), AP160, IF(AP160&gt;(AP159*(1+Dash!$B$6)), AP159*(1+Dash!$B$6), IF(AP160&lt;(AP159*(1-Dash!$B$7)), AP159*(1-Dash!$B$7), AP160)))</f>
        <v>1.1000000000000001</v>
      </c>
      <c r="AQ162" s="544">
        <f>IF(OR(AQ159=0, AQ159=""), AQ160, IF(AQ160&gt;(AQ159*(1+Dash!$B$6)), AQ159*(1+Dash!$B$6), IF(AQ160&lt;(AQ159*(1-Dash!$B$7)), AQ159*(1-Dash!$B$7), AQ160)))</f>
        <v>2</v>
      </c>
      <c r="AR162" s="544">
        <f>IF(OR(AR159=0, AR159=""), AR160, IF(AR160&gt;(AR159*(1+Dash!$B$6)), AR159*(1+Dash!$B$6), IF(AR160&lt;(AR159*(1-Dash!$B$7)), AR159*(1-Dash!$B$7), AR160)))</f>
        <v>2.2000000000000002</v>
      </c>
      <c r="AS162" s="544">
        <f>IF(OR(AS159=0, AS159=""), AS160, IF(AS160&gt;(AS159*(1+Dash!$B$6)), AS159*(1+Dash!$B$6), IF(AS160&lt;(AS159*(1-Dash!$B$7)), AS159*(1-Dash!$B$7), AS160)))</f>
        <v>2.2000000000000002</v>
      </c>
      <c r="AT162" s="544">
        <f>IF(OR(AT159=0, AT159=""), AT160, IF(AT160&gt;(AT159*(1+Dash!$B$6)), AT159*(1+Dash!$B$6), IF(AT160&lt;(AT159*(1-Dash!$B$7)), AT159*(1-Dash!$B$7), AT160)))</f>
        <v>1.1000000000000001</v>
      </c>
      <c r="AU162" s="544">
        <f>IF(OR(AU159=0, AU159=""), AU160, IF(AU160&gt;(AU159*(1+Dash!$B$6)), AU159*(1+Dash!$B$6), IF(AU160&lt;(AU159*(1-Dash!$B$7)), AU159*(1-Dash!$B$7), AU160)))</f>
        <v>2</v>
      </c>
      <c r="AV162" s="544">
        <f>IF(OR(AV159=0, AV159=""), AV160, IF(AV160&gt;(AV159*(1+Dash!$B$6)), AV159*(1+Dash!$B$6), IF(AV160&lt;(AV159*(1-Dash!$B$7)), AV159*(1-Dash!$B$7), AV160)))</f>
        <v>2.2000000000000002</v>
      </c>
      <c r="AW162" s="544">
        <f>IF(OR(AW159=0, AW159=""), AW160, IF(AW160&gt;(AW159*(1+Dash!$B$6)), AW159*(1+Dash!$B$6), IF(AW160&lt;(AW159*(1-Dash!$B$7)), AW159*(1-Dash!$B$7), AW160)))</f>
        <v>0</v>
      </c>
      <c r="AX162" s="544">
        <f>IF(OR(AX159=0, AX159=""), AX160, IF(AX160&gt;(AX159*(1+Dash!$B$6)), AX159*(1+Dash!$B$6), IF(AX160&lt;(AX159*(1-Dash!$B$7)), AX159*(1-Dash!$B$7), AX160)))</f>
        <v>0</v>
      </c>
      <c r="AY162" s="544">
        <f>IF(OR(AY159=0, AY159=""), AY160, IF(AY160&gt;(AY159*(1+Dash!$B$6)), AY159*(1+Dash!$B$6), IF(AY160&lt;(AY159*(1-Dash!$B$7)), AY159*(1-Dash!$B$7), AY160)))</f>
        <v>0</v>
      </c>
      <c r="AZ162" s="544">
        <f>IF(OR(AZ159=0, AZ159=""), AZ160, IF(AZ160&gt;(AZ159*(1+Dash!$B$6)), AZ159*(1+Dash!$B$6), IF(AZ160&lt;(AZ159*(1-Dash!$B$7)), AZ159*(1-Dash!$B$7), AZ160)))</f>
        <v>0</v>
      </c>
      <c r="BA162" s="544">
        <f>IF(OR(BA159=0, BA159=""), BA160, IF(BA160&gt;(BA159*(1+Dash!$B$6)), BA159*(1+Dash!$B$6), IF(BA160&lt;(BA159*(1-Dash!$B$7)), BA159*(1-Dash!$B$7), BA160)))</f>
        <v>3442</v>
      </c>
      <c r="BB162" s="544">
        <f>IF(OR(BB159=0, BB159=""), BB160, IF(BB160&gt;(BB159*(1+Dash!$B$6)), BB159*(1+Dash!$B$6), IF(BB160&lt;(BB159*(1-Dash!$B$7)), BB159*(1-Dash!$B$7), BB160)))</f>
        <v>2006.3999999999999</v>
      </c>
      <c r="BC162" s="544">
        <f>IF(OR(BC159=0, BC159=""), BC160, IF(BC160&gt;(BC159*(1+Dash!$B$6)), BC159*(1+Dash!$B$6), IF(BC160&lt;(BC159*(1-Dash!$B$7)), BC159*(1-Dash!$B$7), BC160)))</f>
        <v>1702.8000000000002</v>
      </c>
      <c r="BD162" s="544">
        <f>IF(OR(BD159=0, BD159=""), BD160, IF(BD160&gt;(BD159*(1+Dash!$B$6)), BD159*(1+Dash!$B$6), IF(BD160&lt;(BD159*(1-Dash!$B$7)), BD159*(1-Dash!$B$7), BD160)))</f>
        <v>851.40000000000009</v>
      </c>
      <c r="BE162" s="544">
        <f>IF(OR(BE159=0, BE159=""), BE160, IF(BE160&gt;(BE159*(1+Dash!$B$6)), BE159*(1+Dash!$B$6), IF(BE160&lt;(BE159*(1-Dash!$B$7)), BE159*(1-Dash!$B$7), BE160)))</f>
        <v>2697.2000000000003</v>
      </c>
      <c r="BF162" s="544">
        <f>IF(OR(BF159=0, BF159=""), BF160, IF(BF160&gt;(BF159*(1+Dash!$B$6)), BF159*(1+Dash!$B$6), IF(BF160&lt;(BF159*(1-Dash!$B$7)), BF159*(1-Dash!$B$7), BF160)))</f>
        <v>1621</v>
      </c>
      <c r="BG162" s="544">
        <f>IF(OR(BG159=0, BG159=""), BG160, IF(BG160&gt;(BG159*(1+Dash!$B$6)), BG159*(1+Dash!$B$6), IF(BG160&lt;(BG159*(1-Dash!$B$7)), BG159*(1-Dash!$B$7), BG160)))</f>
        <v>983.40000000000009</v>
      </c>
      <c r="BH162" s="544">
        <f>IF(OR(BH159=0, BH159=""), BH160, IF(BH160&gt;(BH159*(1+Dash!$B$6)), BH159*(1+Dash!$B$6), IF(BH160&lt;(BH159*(1-Dash!$B$7)), BH159*(1-Dash!$B$7), BH160)))</f>
        <v>426.8</v>
      </c>
      <c r="BI162" s="544">
        <f>IF(OR(BI159=0, BI159=""), BI160, IF(BI160&gt;(BI159*(1+Dash!$B$6)), BI159*(1+Dash!$B$6), IF(BI160&lt;(BI159*(1-Dash!$B$7)), BI159*(1-Dash!$B$7), BI160)))</f>
        <v>912</v>
      </c>
      <c r="BJ162" s="544">
        <f>IF(OR(BJ159=0, BJ159=""), BJ160, IF(BJ160&gt;(BJ159*(1+Dash!$B$6)), BJ159*(1+Dash!$B$6), IF(BJ160&lt;(BJ159*(1-Dash!$B$7)), BJ159*(1-Dash!$B$7), BJ160)))</f>
        <v>443.65</v>
      </c>
      <c r="BK162" s="544">
        <f>IF(OR(BK159=0, BK159=""), BK160, IF(BK160&gt;(BK159*(1+Dash!$B$6)), BK159*(1+Dash!$B$6), IF(BK160&lt;(BK159*(1-Dash!$B$7)), BK159*(1-Dash!$B$7), BK160)))</f>
        <v>621.29999999999995</v>
      </c>
      <c r="BL162" s="544">
        <f>IF(OR(BL159=0, BL159=""), BL160, IF(BL160&gt;(BL159*(1+Dash!$B$6)), BL159*(1+Dash!$B$6), IF(BL160&lt;(BL159*(1-Dash!$B$7)), BL159*(1-Dash!$B$7), BL160)))</f>
        <v>366.7</v>
      </c>
      <c r="BM162" s="544">
        <f>IF(OR(BM159=0, BM159=""), BM160, IF(BM160&gt;(BM159*(1+Dash!$B$6)), BM159*(1+Dash!$B$6), IF(BM160&lt;(BM159*(1-Dash!$B$7)), BM159*(1-Dash!$B$7), BM160)))</f>
        <v>0</v>
      </c>
      <c r="BN162" s="544">
        <f>IF(OR(BN159=0, BN159=""), BN160, IF(BN160&gt;(BN159*(1+Dash!$B$6)), BN159*(1+Dash!$B$6), IF(BN160&lt;(BN159*(1-Dash!$B$7)), BN159*(1-Dash!$B$7), BN160)))</f>
        <v>0</v>
      </c>
      <c r="BO162" s="544">
        <f>IF(OR(BO159=0, BO159=""), BO160, IF(BO160&gt;(BO159*(1+Dash!$B$6)), BO159*(1+Dash!$B$6), IF(BO160&lt;(BO159*(1-Dash!$B$7)), BO159*(1-Dash!$B$7), BO160)))</f>
        <v>0</v>
      </c>
      <c r="BP162" s="544">
        <f>IF(OR(BP159=0, BP159=""), BP160, IF(BP160&gt;(BP159*(1+Dash!$B$6)), BP159*(1+Dash!$B$6), IF(BP160&lt;(BP159*(1-Dash!$B$7)), BP159*(1-Dash!$B$7), BP160)))</f>
        <v>0</v>
      </c>
      <c r="BQ162" s="544">
        <f>IF(OR(BQ159=0, BQ159=""), BQ160, IF(BQ160&gt;(BQ159*(1+Dash!$B$6)), BQ159*(1+Dash!$B$6), IF(BQ160&lt;(BQ159*(1-Dash!$B$7)), BQ159*(1-Dash!$B$7), BQ160)))</f>
        <v>0</v>
      </c>
      <c r="BR162" s="544">
        <f>IF(OR(BR159=0, BR159=""), BR160, IF(BR160&gt;(BR159*(1+Dash!$B$6)), BR159*(1+Dash!$B$6), IF(BR160&lt;(BR159*(1-Dash!$B$7)), BR159*(1-Dash!$B$7), BR160)))</f>
        <v>0</v>
      </c>
      <c r="BS162" s="544">
        <f>IF(OR(BS159=0, BS159=""), BS160, IF(BS160&gt;(BS159*(1+Dash!$B$6)), BS159*(1+Dash!$B$6), IF(BS160&lt;(BS159*(1-Dash!$B$7)), BS159*(1-Dash!$B$7), BS160)))</f>
        <v>0</v>
      </c>
      <c r="BT162" s="544">
        <f>IF(OR(BT159=0, BT159=""), BT160, IF(BT160&gt;(BT159*(1+Dash!$B$6)), BT159*(1+Dash!$B$6), IF(BT160&lt;(BT159*(1-Dash!$B$7)), BT159*(1-Dash!$B$7), BT160)))</f>
        <v>0</v>
      </c>
      <c r="BU162" s="544">
        <f>IF(OR(BU159=0, BU159=""), BU160, IF(BU160&gt;(BU159*(1+Dash!$B$6)), BU159*(1+Dash!$B$6), IF(BU160&lt;(BU159*(1-Dash!$B$7)), BU159*(1-Dash!$B$7), BU160)))</f>
        <v>0</v>
      </c>
      <c r="BV162" s="544">
        <f>IF(OR(BV159=0, BV159=""), BV160, IF(BV160&gt;(BV159*(1+Dash!$B$6)), BV159*(1+Dash!$B$6), IF(BV160&lt;(BV159*(1-Dash!$B$7)), BV159*(1-Dash!$B$7), BV160)))</f>
        <v>0</v>
      </c>
      <c r="BW162" s="544">
        <f>IF(OR(BW159=0, BW159=""), BW160, IF(BW160&gt;(BW159*(1+Dash!$B$6)), BW159*(1+Dash!$B$6), IF(BW160&lt;(BW159*(1-Dash!$B$7)), BW159*(1-Dash!$B$7), BW160)))</f>
        <v>0</v>
      </c>
      <c r="BX162" s="544">
        <f>IF(OR(BX159=0, BX159=""), BX160, IF(BX160&gt;(BX159*(1+Dash!$B$6)), BX159*(1+Dash!$B$6), IF(BX160&lt;(BX159*(1-Dash!$B$7)), BX159*(1-Dash!$B$7), BX160)))</f>
        <v>0</v>
      </c>
      <c r="BY162" s="544">
        <f>IF(OR(BY159=0, BY159=""), BY160, IF(BY160&gt;(BY159*(1+Dash!$B$6)), BY159*(1+Dash!$B$6), IF(BY160&lt;(BY159*(1-Dash!$B$7)), BY159*(1-Dash!$B$7), BY160)))</f>
        <v>13.299999999999999</v>
      </c>
      <c r="BZ162" s="544">
        <f>IF(OR(BZ159=0, BZ159=""), BZ160, IF(BZ160&gt;(BZ159*(1+Dash!$B$6)), BZ159*(1+Dash!$B$6), IF(BZ160&lt;(BZ159*(1-Dash!$B$7)), BZ159*(1-Dash!$B$7), BZ160)))</f>
        <v>44</v>
      </c>
      <c r="CA162" s="544">
        <f>IF(OR(CA159=0, CA159=""), CA160, IF(CA160&gt;(CA159*(1+Dash!$B$6)), CA159*(1+Dash!$B$6), IF(CA160&lt;(CA159*(1-Dash!$B$7)), CA159*(1-Dash!$B$7), CA160)))</f>
        <v>0</v>
      </c>
    </row>
    <row r="163" spans="1:79">
      <c r="A163" t="s">
        <v>79</v>
      </c>
      <c r="B163" t="s">
        <v>1878</v>
      </c>
      <c r="C163">
        <v>2018</v>
      </c>
      <c r="D163" t="s">
        <v>1934</v>
      </c>
      <c r="E163" s="450">
        <v>300</v>
      </c>
      <c r="F163" s="450">
        <v>106</v>
      </c>
      <c r="G163" s="450">
        <v>91</v>
      </c>
      <c r="H163" s="450">
        <v>33</v>
      </c>
      <c r="I163" s="450">
        <v>11</v>
      </c>
      <c r="J163" s="450">
        <v>0</v>
      </c>
      <c r="K163" s="450">
        <v>0</v>
      </c>
      <c r="L163" s="450">
        <v>0</v>
      </c>
      <c r="M163" s="450">
        <v>0</v>
      </c>
      <c r="N163" s="450">
        <v>0</v>
      </c>
      <c r="O163" s="450">
        <v>0</v>
      </c>
      <c r="P163" s="450">
        <v>0</v>
      </c>
      <c r="Q163" s="450">
        <v>0</v>
      </c>
      <c r="R163" s="450">
        <v>0</v>
      </c>
      <c r="S163" s="450">
        <v>0</v>
      </c>
      <c r="T163" s="450">
        <v>0</v>
      </c>
      <c r="U163" s="450">
        <v>0</v>
      </c>
      <c r="V163" s="450">
        <v>0</v>
      </c>
      <c r="W163" s="450">
        <v>0</v>
      </c>
      <c r="X163" s="450">
        <v>0</v>
      </c>
      <c r="Y163" s="450">
        <v>0</v>
      </c>
      <c r="Z163" s="450">
        <v>0</v>
      </c>
      <c r="AA163" s="450">
        <v>0</v>
      </c>
      <c r="AB163" s="450">
        <v>0</v>
      </c>
      <c r="AC163" s="450">
        <v>101</v>
      </c>
      <c r="AD163" s="450">
        <v>94</v>
      </c>
      <c r="AE163" s="450">
        <v>60</v>
      </c>
      <c r="AF163" s="450">
        <v>54</v>
      </c>
      <c r="AG163" s="450">
        <v>15</v>
      </c>
      <c r="AH163" s="450">
        <v>15</v>
      </c>
      <c r="AI163" s="450">
        <v>11</v>
      </c>
      <c r="AJ163" s="450">
        <v>7</v>
      </c>
      <c r="AK163" s="450">
        <v>86</v>
      </c>
      <c r="AL163" s="450">
        <v>79</v>
      </c>
      <c r="AM163" s="450">
        <v>49</v>
      </c>
      <c r="AN163" s="450">
        <v>47</v>
      </c>
      <c r="AO163" s="450">
        <v>0</v>
      </c>
      <c r="AP163" s="450">
        <v>0</v>
      </c>
      <c r="AQ163" s="450">
        <v>0</v>
      </c>
      <c r="AR163" s="450">
        <v>0</v>
      </c>
      <c r="AS163" s="450">
        <v>0</v>
      </c>
      <c r="AT163" s="450">
        <v>0</v>
      </c>
      <c r="AU163" s="450">
        <v>0</v>
      </c>
      <c r="AV163" s="450">
        <v>0</v>
      </c>
      <c r="AW163" s="450">
        <v>0</v>
      </c>
      <c r="AX163" s="450">
        <v>0</v>
      </c>
      <c r="AY163" s="450">
        <v>0</v>
      </c>
      <c r="AZ163" s="450">
        <v>0</v>
      </c>
      <c r="BA163" s="450">
        <v>79</v>
      </c>
      <c r="BB163" s="450">
        <v>71</v>
      </c>
      <c r="BC163" s="450">
        <v>36</v>
      </c>
      <c r="BD163" s="450">
        <v>16</v>
      </c>
      <c r="BE163" s="450">
        <v>70</v>
      </c>
      <c r="BF163" s="450">
        <v>63</v>
      </c>
      <c r="BG163" s="450">
        <v>28</v>
      </c>
      <c r="BH163" s="450">
        <v>13</v>
      </c>
      <c r="BI163" s="450">
        <v>9</v>
      </c>
      <c r="BJ163" s="450">
        <v>8</v>
      </c>
      <c r="BK163" s="450">
        <v>8</v>
      </c>
      <c r="BL163" s="450">
        <v>3</v>
      </c>
      <c r="BM163" s="450">
        <v>0</v>
      </c>
      <c r="BN163" s="450">
        <v>0</v>
      </c>
      <c r="BO163" s="450">
        <v>0</v>
      </c>
      <c r="BP163" s="450">
        <v>0</v>
      </c>
      <c r="BQ163" s="450">
        <v>0</v>
      </c>
      <c r="BR163" s="450">
        <v>0</v>
      </c>
      <c r="BS163" s="450">
        <v>0</v>
      </c>
      <c r="BT163" s="450">
        <v>0</v>
      </c>
      <c r="BU163" s="450">
        <v>0</v>
      </c>
      <c r="BV163" s="450">
        <v>0</v>
      </c>
      <c r="BW163" s="450">
        <v>0</v>
      </c>
      <c r="BX163" s="450">
        <v>0</v>
      </c>
      <c r="BY163" s="450">
        <v>12</v>
      </c>
      <c r="BZ163" s="450">
        <v>2</v>
      </c>
      <c r="CA163" s="450">
        <v>0</v>
      </c>
    </row>
    <row r="164" spans="1:79">
      <c r="A164" s="543" t="s">
        <v>79</v>
      </c>
      <c r="B164" s="543" t="s">
        <v>1878</v>
      </c>
      <c r="C164" s="543">
        <v>2019</v>
      </c>
      <c r="D164" s="543" t="s">
        <v>1934</v>
      </c>
      <c r="E164" s="544">
        <v>267</v>
      </c>
      <c r="F164" s="544">
        <v>118</v>
      </c>
      <c r="G164" s="544">
        <v>111</v>
      </c>
      <c r="H164" s="544">
        <v>24</v>
      </c>
      <c r="I164" s="544">
        <v>13</v>
      </c>
      <c r="J164" s="544">
        <v>0</v>
      </c>
      <c r="K164" s="544">
        <v>0</v>
      </c>
      <c r="L164" s="544">
        <v>0</v>
      </c>
      <c r="M164" s="544">
        <v>0</v>
      </c>
      <c r="N164" s="544">
        <v>0</v>
      </c>
      <c r="O164" s="544">
        <v>0</v>
      </c>
      <c r="P164" s="544">
        <v>0</v>
      </c>
      <c r="Q164" s="544">
        <v>0</v>
      </c>
      <c r="R164" s="544">
        <v>0</v>
      </c>
      <c r="S164" s="544">
        <v>0</v>
      </c>
      <c r="T164" s="544">
        <v>0</v>
      </c>
      <c r="U164" s="544">
        <v>0</v>
      </c>
      <c r="V164" s="544">
        <v>0</v>
      </c>
      <c r="W164" s="544">
        <v>0</v>
      </c>
      <c r="X164" s="544">
        <v>0</v>
      </c>
      <c r="Y164" s="544">
        <v>0</v>
      </c>
      <c r="Z164" s="544">
        <v>0</v>
      </c>
      <c r="AA164" s="544">
        <v>0</v>
      </c>
      <c r="AB164" s="544">
        <v>0</v>
      </c>
      <c r="AC164" s="544">
        <v>109</v>
      </c>
      <c r="AD164" s="544">
        <v>103</v>
      </c>
      <c r="AE164" s="544">
        <v>57</v>
      </c>
      <c r="AF164" s="544">
        <v>49</v>
      </c>
      <c r="AG164" s="544">
        <v>9</v>
      </c>
      <c r="AH164" s="544">
        <v>9</v>
      </c>
      <c r="AI164" s="544">
        <v>5</v>
      </c>
      <c r="AJ164" s="544">
        <v>1</v>
      </c>
      <c r="AK164" s="544">
        <v>100</v>
      </c>
      <c r="AL164" s="544">
        <v>94</v>
      </c>
      <c r="AM164" s="544">
        <v>52</v>
      </c>
      <c r="AN164" s="544">
        <v>48</v>
      </c>
      <c r="AO164" s="544">
        <v>0</v>
      </c>
      <c r="AP164" s="544">
        <v>0</v>
      </c>
      <c r="AQ164" s="544">
        <v>0</v>
      </c>
      <c r="AR164" s="544">
        <v>0</v>
      </c>
      <c r="AS164" s="544">
        <v>0</v>
      </c>
      <c r="AT164" s="544">
        <v>0</v>
      </c>
      <c r="AU164" s="544">
        <v>0</v>
      </c>
      <c r="AV164" s="544">
        <v>0</v>
      </c>
      <c r="AW164" s="544">
        <v>0</v>
      </c>
      <c r="AX164" s="544">
        <v>0</v>
      </c>
      <c r="AY164" s="544">
        <v>0</v>
      </c>
      <c r="AZ164" s="544">
        <v>0</v>
      </c>
      <c r="BA164" s="544">
        <v>112</v>
      </c>
      <c r="BB164" s="544">
        <v>105</v>
      </c>
      <c r="BC164" s="544">
        <v>51</v>
      </c>
      <c r="BD164" s="544">
        <v>18</v>
      </c>
      <c r="BE164" s="544">
        <v>93</v>
      </c>
      <c r="BF164" s="544">
        <v>87</v>
      </c>
      <c r="BG164" s="544">
        <v>43</v>
      </c>
      <c r="BH164" s="544">
        <v>13</v>
      </c>
      <c r="BI164" s="544">
        <v>19</v>
      </c>
      <c r="BJ164" s="544">
        <v>18</v>
      </c>
      <c r="BK164" s="544">
        <v>8</v>
      </c>
      <c r="BL164" s="544">
        <v>5</v>
      </c>
      <c r="BM164" s="544">
        <v>0</v>
      </c>
      <c r="BN164" s="544">
        <v>0</v>
      </c>
      <c r="BO164" s="544">
        <v>0</v>
      </c>
      <c r="BP164" s="544">
        <v>0</v>
      </c>
      <c r="BQ164" s="544">
        <v>0</v>
      </c>
      <c r="BR164" s="544">
        <v>0</v>
      </c>
      <c r="BS164" s="544">
        <v>0</v>
      </c>
      <c r="BT164" s="544">
        <v>0</v>
      </c>
      <c r="BU164" s="544">
        <v>0</v>
      </c>
      <c r="BV164" s="544">
        <v>0</v>
      </c>
      <c r="BW164" s="544">
        <v>0</v>
      </c>
      <c r="BX164" s="544">
        <v>0</v>
      </c>
      <c r="BY164" s="544">
        <v>11</v>
      </c>
      <c r="BZ164" s="544">
        <v>5</v>
      </c>
      <c r="CA164" s="544">
        <v>0</v>
      </c>
    </row>
    <row r="165" spans="1:79">
      <c r="A165" t="s">
        <v>79</v>
      </c>
      <c r="B165" t="s">
        <v>1878</v>
      </c>
      <c r="C165">
        <v>2020</v>
      </c>
      <c r="D165" t="s">
        <v>1934</v>
      </c>
      <c r="E165" s="450">
        <v>295</v>
      </c>
      <c r="F165" s="450">
        <v>108</v>
      </c>
      <c r="G165" s="450">
        <v>104</v>
      </c>
      <c r="H165" s="450">
        <v>45</v>
      </c>
      <c r="I165" s="450">
        <v>9</v>
      </c>
      <c r="J165" s="450">
        <v>0</v>
      </c>
      <c r="K165" s="450">
        <v>0</v>
      </c>
      <c r="L165" s="450">
        <v>0</v>
      </c>
      <c r="M165" s="450">
        <v>0</v>
      </c>
      <c r="N165" s="450">
        <v>140</v>
      </c>
      <c r="O165" s="450">
        <v>34</v>
      </c>
      <c r="P165" s="450">
        <v>106</v>
      </c>
      <c r="Q165" s="450">
        <v>59</v>
      </c>
      <c r="R165" s="450">
        <v>0</v>
      </c>
      <c r="S165" s="450">
        <v>0</v>
      </c>
      <c r="T165" s="450">
        <v>0</v>
      </c>
      <c r="U165" s="450">
        <v>31</v>
      </c>
      <c r="V165" s="450">
        <v>0</v>
      </c>
      <c r="W165" s="450">
        <v>0</v>
      </c>
      <c r="X165" s="450">
        <v>0</v>
      </c>
      <c r="Y165" s="450">
        <v>28</v>
      </c>
      <c r="Z165" s="450">
        <v>0</v>
      </c>
      <c r="AA165" s="450">
        <v>0</v>
      </c>
      <c r="AB165" s="450">
        <v>0</v>
      </c>
      <c r="AC165" s="450">
        <v>117</v>
      </c>
      <c r="AD165" s="450">
        <v>103</v>
      </c>
      <c r="AE165" s="450">
        <v>51</v>
      </c>
      <c r="AF165" s="450">
        <v>38</v>
      </c>
      <c r="AG165" s="450">
        <v>4</v>
      </c>
      <c r="AH165" s="450">
        <v>4</v>
      </c>
      <c r="AI165" s="450">
        <v>1</v>
      </c>
      <c r="AJ165" s="450">
        <v>1</v>
      </c>
      <c r="AK165" s="450">
        <v>113</v>
      </c>
      <c r="AL165" s="450">
        <v>99</v>
      </c>
      <c r="AM165" s="450">
        <v>50</v>
      </c>
      <c r="AN165" s="450">
        <v>37</v>
      </c>
      <c r="AO165" s="450">
        <v>0</v>
      </c>
      <c r="AP165" s="450">
        <v>0</v>
      </c>
      <c r="AQ165" s="450">
        <v>0</v>
      </c>
      <c r="AR165" s="450">
        <v>0</v>
      </c>
      <c r="AS165" s="450">
        <v>0</v>
      </c>
      <c r="AT165" s="450">
        <v>0</v>
      </c>
      <c r="AU165" s="450">
        <v>0</v>
      </c>
      <c r="AV165" s="450">
        <v>0</v>
      </c>
      <c r="AW165" s="450">
        <v>0</v>
      </c>
      <c r="AX165" s="450">
        <v>0</v>
      </c>
      <c r="AY165" s="450">
        <v>0</v>
      </c>
      <c r="AZ165" s="450">
        <v>0</v>
      </c>
      <c r="BA165" s="450">
        <v>125</v>
      </c>
      <c r="BB165" s="450">
        <v>113</v>
      </c>
      <c r="BC165" s="450">
        <v>53</v>
      </c>
      <c r="BD165" s="450">
        <v>22</v>
      </c>
      <c r="BE165" s="450">
        <v>115</v>
      </c>
      <c r="BF165" s="450">
        <v>104</v>
      </c>
      <c r="BG165" s="450">
        <v>48</v>
      </c>
      <c r="BH165" s="450">
        <v>19</v>
      </c>
      <c r="BI165" s="450">
        <v>10</v>
      </c>
      <c r="BJ165" s="450">
        <v>9</v>
      </c>
      <c r="BK165" s="450">
        <v>5</v>
      </c>
      <c r="BL165" s="450">
        <v>3</v>
      </c>
      <c r="BM165" s="450">
        <v>0</v>
      </c>
      <c r="BN165" s="450">
        <v>0</v>
      </c>
      <c r="BO165" s="450">
        <v>0</v>
      </c>
      <c r="BP165" s="450">
        <v>0</v>
      </c>
      <c r="BQ165" s="450">
        <v>0</v>
      </c>
      <c r="BR165" s="450">
        <v>0</v>
      </c>
      <c r="BS165" s="450">
        <v>0</v>
      </c>
      <c r="BT165" s="450">
        <v>0</v>
      </c>
      <c r="BU165" s="450">
        <v>0</v>
      </c>
      <c r="BV165" s="450">
        <v>0</v>
      </c>
      <c r="BW165" s="450">
        <v>0</v>
      </c>
      <c r="BX165" s="450">
        <v>0</v>
      </c>
      <c r="BY165" s="450">
        <v>15</v>
      </c>
      <c r="BZ165" s="450">
        <v>9</v>
      </c>
      <c r="CA165" s="450">
        <v>0</v>
      </c>
    </row>
    <row r="166" spans="1:79">
      <c r="A166" s="543" t="s">
        <v>79</v>
      </c>
      <c r="B166" s="543" t="s">
        <v>1878</v>
      </c>
      <c r="C166" s="543">
        <v>2021</v>
      </c>
      <c r="D166" s="543" t="s">
        <v>1934</v>
      </c>
      <c r="E166" s="544">
        <v>272</v>
      </c>
      <c r="F166" s="544">
        <v>83</v>
      </c>
      <c r="G166" s="544">
        <v>80</v>
      </c>
      <c r="H166" s="544">
        <v>24</v>
      </c>
      <c r="I166" s="544">
        <v>6</v>
      </c>
      <c r="J166" s="544">
        <v>0</v>
      </c>
      <c r="K166" s="544">
        <v>0</v>
      </c>
      <c r="L166" s="544">
        <v>0</v>
      </c>
      <c r="M166" s="544">
        <v>0</v>
      </c>
      <c r="N166" s="544">
        <v>92</v>
      </c>
      <c r="O166" s="544">
        <v>20</v>
      </c>
      <c r="P166" s="544">
        <v>72</v>
      </c>
      <c r="Q166" s="544">
        <v>61</v>
      </c>
      <c r="R166" s="544">
        <v>0</v>
      </c>
      <c r="S166" s="544">
        <v>0</v>
      </c>
      <c r="T166" s="544">
        <v>0</v>
      </c>
      <c r="U166" s="544">
        <v>32</v>
      </c>
      <c r="V166" s="544">
        <v>0</v>
      </c>
      <c r="W166" s="544">
        <v>0</v>
      </c>
      <c r="X166" s="544">
        <v>0</v>
      </c>
      <c r="Y166" s="544">
        <v>29</v>
      </c>
      <c r="Z166" s="544">
        <v>0</v>
      </c>
      <c r="AA166" s="544">
        <v>0</v>
      </c>
      <c r="AB166" s="544">
        <v>0</v>
      </c>
      <c r="AC166" s="544">
        <v>147</v>
      </c>
      <c r="AD166" s="544">
        <v>131</v>
      </c>
      <c r="AE166" s="544">
        <v>85</v>
      </c>
      <c r="AF166" s="544">
        <v>54</v>
      </c>
      <c r="AG166" s="544">
        <v>16</v>
      </c>
      <c r="AH166" s="544">
        <v>16</v>
      </c>
      <c r="AI166" s="544">
        <v>9</v>
      </c>
      <c r="AJ166" s="544">
        <v>4</v>
      </c>
      <c r="AK166" s="544">
        <v>131</v>
      </c>
      <c r="AL166" s="544">
        <v>115</v>
      </c>
      <c r="AM166" s="544">
        <v>76</v>
      </c>
      <c r="AN166" s="544">
        <v>50</v>
      </c>
      <c r="AO166" s="544">
        <v>0</v>
      </c>
      <c r="AP166" s="544">
        <v>0</v>
      </c>
      <c r="AQ166" s="544">
        <v>0</v>
      </c>
      <c r="AR166" s="544">
        <v>0</v>
      </c>
      <c r="AS166" s="544">
        <v>0</v>
      </c>
      <c r="AT166" s="544">
        <v>0</v>
      </c>
      <c r="AU166" s="544">
        <v>0</v>
      </c>
      <c r="AV166" s="544">
        <v>0</v>
      </c>
      <c r="AW166" s="544">
        <v>0</v>
      </c>
      <c r="AX166" s="544">
        <v>0</v>
      </c>
      <c r="AY166" s="544">
        <v>0</v>
      </c>
      <c r="AZ166" s="544">
        <v>0</v>
      </c>
      <c r="BA166" s="544">
        <v>138</v>
      </c>
      <c r="BB166" s="544">
        <v>121</v>
      </c>
      <c r="BC166" s="544">
        <v>44</v>
      </c>
      <c r="BD166" s="544">
        <v>22</v>
      </c>
      <c r="BE166" s="544">
        <v>128</v>
      </c>
      <c r="BF166" s="544">
        <v>114</v>
      </c>
      <c r="BG166" s="544">
        <v>39</v>
      </c>
      <c r="BH166" s="544">
        <v>18</v>
      </c>
      <c r="BI166" s="544">
        <v>10</v>
      </c>
      <c r="BJ166" s="544">
        <v>7</v>
      </c>
      <c r="BK166" s="544">
        <v>5</v>
      </c>
      <c r="BL166" s="544">
        <v>4</v>
      </c>
      <c r="BM166" s="544">
        <v>0</v>
      </c>
      <c r="BN166" s="544">
        <v>0</v>
      </c>
      <c r="BO166" s="544">
        <v>0</v>
      </c>
      <c r="BP166" s="544">
        <v>0</v>
      </c>
      <c r="BQ166" s="544">
        <v>0</v>
      </c>
      <c r="BR166" s="544">
        <v>0</v>
      </c>
      <c r="BS166" s="544">
        <v>0</v>
      </c>
      <c r="BT166" s="544">
        <v>0</v>
      </c>
      <c r="BU166" s="544">
        <v>0</v>
      </c>
      <c r="BV166" s="544">
        <v>0</v>
      </c>
      <c r="BW166" s="544">
        <v>0</v>
      </c>
      <c r="BX166" s="544">
        <v>0</v>
      </c>
      <c r="BY166" s="544">
        <v>26</v>
      </c>
      <c r="BZ166" s="544">
        <v>9</v>
      </c>
      <c r="CA166" s="544">
        <v>0</v>
      </c>
    </row>
    <row r="167" spans="1:79">
      <c r="A167" t="s">
        <v>79</v>
      </c>
      <c r="B167" t="s">
        <v>1878</v>
      </c>
      <c r="C167">
        <v>2022</v>
      </c>
      <c r="D167" t="s">
        <v>1934</v>
      </c>
      <c r="E167" s="450">
        <v>291</v>
      </c>
      <c r="F167" s="450">
        <v>112</v>
      </c>
      <c r="G167" s="450">
        <v>104</v>
      </c>
      <c r="H167" s="450">
        <v>28</v>
      </c>
      <c r="I167" s="450">
        <v>10</v>
      </c>
      <c r="J167" s="450">
        <v>0</v>
      </c>
      <c r="K167" s="450">
        <v>0</v>
      </c>
      <c r="L167" s="450">
        <v>0</v>
      </c>
      <c r="M167" s="450">
        <v>0</v>
      </c>
      <c r="N167" s="450">
        <v>119</v>
      </c>
      <c r="O167" s="450">
        <v>27</v>
      </c>
      <c r="P167" s="450">
        <v>92</v>
      </c>
      <c r="Q167" s="450">
        <v>51</v>
      </c>
      <c r="R167" s="450">
        <v>0</v>
      </c>
      <c r="S167" s="450">
        <v>0</v>
      </c>
      <c r="T167" s="450">
        <v>0</v>
      </c>
      <c r="U167" s="450">
        <v>22</v>
      </c>
      <c r="V167" s="450">
        <v>0</v>
      </c>
      <c r="W167" s="450">
        <v>0</v>
      </c>
      <c r="X167" s="450">
        <v>0</v>
      </c>
      <c r="Y167" s="450">
        <v>29</v>
      </c>
      <c r="Z167" s="450">
        <v>0</v>
      </c>
      <c r="AA167" s="450">
        <v>0</v>
      </c>
      <c r="AB167" s="450">
        <v>0</v>
      </c>
      <c r="AC167" s="450">
        <v>136</v>
      </c>
      <c r="AD167" s="450">
        <v>134</v>
      </c>
      <c r="AE167" s="450">
        <v>67</v>
      </c>
      <c r="AF167" s="450">
        <v>53</v>
      </c>
      <c r="AG167" s="450">
        <v>24</v>
      </c>
      <c r="AH167" s="450">
        <v>24</v>
      </c>
      <c r="AI167" s="450">
        <v>11</v>
      </c>
      <c r="AJ167" s="450">
        <v>3</v>
      </c>
      <c r="AK167" s="450">
        <v>112</v>
      </c>
      <c r="AL167" s="450">
        <v>110</v>
      </c>
      <c r="AM167" s="450">
        <v>56</v>
      </c>
      <c r="AN167" s="450">
        <v>50</v>
      </c>
      <c r="AO167" s="450">
        <v>0</v>
      </c>
      <c r="AP167" s="450">
        <v>0</v>
      </c>
      <c r="AQ167" s="450">
        <v>0</v>
      </c>
      <c r="AR167" s="450">
        <v>0</v>
      </c>
      <c r="AS167" s="450">
        <v>0</v>
      </c>
      <c r="AT167" s="450">
        <v>0</v>
      </c>
      <c r="AU167" s="450">
        <v>0</v>
      </c>
      <c r="AV167" s="450">
        <v>0</v>
      </c>
      <c r="AW167" s="450">
        <v>0</v>
      </c>
      <c r="AX167" s="450">
        <v>0</v>
      </c>
      <c r="AY167" s="450">
        <v>0</v>
      </c>
      <c r="AZ167" s="450">
        <v>0</v>
      </c>
      <c r="BA167" s="450">
        <v>136</v>
      </c>
      <c r="BB167" s="450">
        <v>133</v>
      </c>
      <c r="BC167" s="450">
        <v>52</v>
      </c>
      <c r="BD167" s="450">
        <v>23</v>
      </c>
      <c r="BE167" s="450">
        <v>119</v>
      </c>
      <c r="BF167" s="450">
        <v>117</v>
      </c>
      <c r="BG167" s="450">
        <v>46</v>
      </c>
      <c r="BH167" s="450">
        <v>16</v>
      </c>
      <c r="BI167" s="450">
        <v>17</v>
      </c>
      <c r="BJ167" s="450">
        <v>16</v>
      </c>
      <c r="BK167" s="450">
        <v>6</v>
      </c>
      <c r="BL167" s="450">
        <v>7</v>
      </c>
      <c r="BM167" s="450">
        <v>0</v>
      </c>
      <c r="BN167" s="450">
        <v>0</v>
      </c>
      <c r="BO167" s="450">
        <v>0</v>
      </c>
      <c r="BP167" s="450">
        <v>0</v>
      </c>
      <c r="BQ167" s="450">
        <v>0</v>
      </c>
      <c r="BR167" s="450">
        <v>0</v>
      </c>
      <c r="BS167" s="450">
        <v>0</v>
      </c>
      <c r="BT167" s="450">
        <v>0</v>
      </c>
      <c r="BU167" s="450">
        <v>0</v>
      </c>
      <c r="BV167" s="450">
        <v>0</v>
      </c>
      <c r="BW167" s="450">
        <v>0</v>
      </c>
      <c r="BX167" s="450">
        <v>0</v>
      </c>
      <c r="BY167" s="450">
        <v>23</v>
      </c>
      <c r="BZ167" s="450">
        <v>12</v>
      </c>
      <c r="CA167" s="450">
        <v>0</v>
      </c>
    </row>
    <row r="168" spans="1:79">
      <c r="A168" s="543" t="s">
        <v>79</v>
      </c>
      <c r="B168" s="543" t="s">
        <v>1878</v>
      </c>
      <c r="C168" s="543">
        <v>2023</v>
      </c>
      <c r="D168" s="543" t="s">
        <v>1934</v>
      </c>
      <c r="E168" s="544">
        <v>358</v>
      </c>
      <c r="F168" s="544">
        <v>110</v>
      </c>
      <c r="G168" s="544">
        <v>106</v>
      </c>
      <c r="H168" s="544">
        <v>27</v>
      </c>
      <c r="I168" s="544">
        <v>11</v>
      </c>
      <c r="J168" s="544">
        <v>0</v>
      </c>
      <c r="K168" s="544">
        <v>0</v>
      </c>
      <c r="L168" s="544">
        <v>0</v>
      </c>
      <c r="M168" s="544">
        <v>0</v>
      </c>
      <c r="N168" s="544">
        <v>14</v>
      </c>
      <c r="O168" s="544">
        <v>0</v>
      </c>
      <c r="P168" s="544">
        <v>14</v>
      </c>
      <c r="Q168" s="544">
        <v>156</v>
      </c>
      <c r="R168" s="544">
        <v>140</v>
      </c>
      <c r="S168" s="544">
        <v>13</v>
      </c>
      <c r="T168" s="544">
        <v>5</v>
      </c>
      <c r="U168" s="544">
        <v>117</v>
      </c>
      <c r="V168" s="544">
        <v>105</v>
      </c>
      <c r="W168" s="544">
        <v>8</v>
      </c>
      <c r="X168" s="544">
        <v>2</v>
      </c>
      <c r="Y168" s="544">
        <v>39</v>
      </c>
      <c r="Z168" s="544">
        <v>35</v>
      </c>
      <c r="AA168" s="544">
        <v>5</v>
      </c>
      <c r="AB168" s="544">
        <v>3</v>
      </c>
      <c r="AC168" s="544">
        <v>137</v>
      </c>
      <c r="AD168" s="544">
        <v>112</v>
      </c>
      <c r="AE168" s="544">
        <v>56</v>
      </c>
      <c r="AF168" s="544">
        <v>39</v>
      </c>
      <c r="AG168" s="544">
        <v>41</v>
      </c>
      <c r="AH168" s="544">
        <v>32</v>
      </c>
      <c r="AI168" s="544">
        <v>11</v>
      </c>
      <c r="AJ168" s="544">
        <v>4</v>
      </c>
      <c r="AK168" s="544">
        <v>96</v>
      </c>
      <c r="AL168" s="544">
        <v>80</v>
      </c>
      <c r="AM168" s="544">
        <v>45</v>
      </c>
      <c r="AN168" s="544">
        <v>35</v>
      </c>
      <c r="AO168" s="544">
        <v>0</v>
      </c>
      <c r="AP168" s="544">
        <v>0</v>
      </c>
      <c r="AQ168" s="544">
        <v>0</v>
      </c>
      <c r="AR168" s="544">
        <v>0</v>
      </c>
      <c r="AS168" s="544">
        <v>0</v>
      </c>
      <c r="AT168" s="544">
        <v>0</v>
      </c>
      <c r="AU168" s="544">
        <v>0</v>
      </c>
      <c r="AV168" s="544">
        <v>0</v>
      </c>
      <c r="AW168" s="544">
        <v>0</v>
      </c>
      <c r="AX168" s="544">
        <v>0</v>
      </c>
      <c r="AY168" s="544">
        <v>0</v>
      </c>
      <c r="AZ168" s="544">
        <v>0</v>
      </c>
      <c r="BA168" s="544">
        <v>149</v>
      </c>
      <c r="BB168" s="544">
        <v>141</v>
      </c>
      <c r="BC168" s="544">
        <v>59</v>
      </c>
      <c r="BD168" s="544">
        <v>6</v>
      </c>
      <c r="BE168" s="544">
        <v>137</v>
      </c>
      <c r="BF168" s="544">
        <v>132</v>
      </c>
      <c r="BG168" s="544">
        <v>53</v>
      </c>
      <c r="BH168" s="544">
        <v>6</v>
      </c>
      <c r="BI168" s="544">
        <v>12</v>
      </c>
      <c r="BJ168" s="544">
        <v>9</v>
      </c>
      <c r="BK168" s="544">
        <v>6</v>
      </c>
      <c r="BL168" s="544">
        <v>0</v>
      </c>
      <c r="BM168" s="544">
        <v>0</v>
      </c>
      <c r="BN168" s="544">
        <v>0</v>
      </c>
      <c r="BO168" s="544">
        <v>0</v>
      </c>
      <c r="BP168" s="544">
        <v>0</v>
      </c>
      <c r="BQ168" s="544">
        <v>0</v>
      </c>
      <c r="BR168" s="544">
        <v>0</v>
      </c>
      <c r="BS168" s="544">
        <v>0</v>
      </c>
      <c r="BT168" s="544">
        <v>0</v>
      </c>
      <c r="BU168" s="544">
        <v>0</v>
      </c>
      <c r="BV168" s="544">
        <v>0</v>
      </c>
      <c r="BW168" s="544">
        <v>0</v>
      </c>
      <c r="BX168" s="544">
        <v>0</v>
      </c>
      <c r="BY168" s="544">
        <v>15</v>
      </c>
      <c r="BZ168" s="544">
        <v>4</v>
      </c>
      <c r="CA168" s="544">
        <v>0</v>
      </c>
    </row>
    <row r="169" spans="1:79">
      <c r="A169" t="s">
        <v>79</v>
      </c>
      <c r="B169" t="s">
        <v>1878</v>
      </c>
      <c r="C169">
        <v>2024</v>
      </c>
      <c r="D169" t="s">
        <v>1934</v>
      </c>
      <c r="E169" s="450">
        <v>423</v>
      </c>
      <c r="F169" s="450">
        <v>125</v>
      </c>
      <c r="G169" s="450">
        <v>121</v>
      </c>
      <c r="H169" s="450">
        <v>41</v>
      </c>
      <c r="I169" s="450">
        <v>6</v>
      </c>
      <c r="J169" s="450">
        <v>0</v>
      </c>
      <c r="K169" s="450">
        <v>0</v>
      </c>
      <c r="L169" s="450">
        <v>0</v>
      </c>
      <c r="M169" s="450">
        <v>0</v>
      </c>
      <c r="N169" s="450">
        <v>208</v>
      </c>
      <c r="O169" s="450">
        <v>0</v>
      </c>
      <c r="P169" s="450">
        <v>208</v>
      </c>
      <c r="Q169" s="450">
        <v>97</v>
      </c>
      <c r="R169" s="450">
        <v>74</v>
      </c>
      <c r="S169" s="450">
        <v>20</v>
      </c>
      <c r="T169" s="450">
        <v>7</v>
      </c>
      <c r="U169" s="450">
        <v>54</v>
      </c>
      <c r="V169" s="450">
        <v>40</v>
      </c>
      <c r="W169" s="450">
        <v>7</v>
      </c>
      <c r="X169" s="450">
        <v>1</v>
      </c>
      <c r="Y169" s="450">
        <v>43</v>
      </c>
      <c r="Z169" s="450">
        <v>34</v>
      </c>
      <c r="AA169" s="450">
        <v>13</v>
      </c>
      <c r="AB169" s="450">
        <v>6</v>
      </c>
      <c r="AC169" s="450">
        <v>182</v>
      </c>
      <c r="AD169" s="450">
        <v>105</v>
      </c>
      <c r="AE169" s="450">
        <v>93</v>
      </c>
      <c r="AF169" s="450">
        <v>31</v>
      </c>
      <c r="AG169" s="450">
        <v>67</v>
      </c>
      <c r="AH169" s="450">
        <v>42</v>
      </c>
      <c r="AI169" s="450">
        <v>24</v>
      </c>
      <c r="AJ169" s="450">
        <v>5</v>
      </c>
      <c r="AK169" s="450">
        <v>115</v>
      </c>
      <c r="AL169" s="450">
        <v>63</v>
      </c>
      <c r="AM169" s="450">
        <v>69</v>
      </c>
      <c r="AN169" s="450">
        <v>26</v>
      </c>
      <c r="AO169" s="450">
        <v>0</v>
      </c>
      <c r="AP169" s="450">
        <v>0</v>
      </c>
      <c r="AQ169" s="450">
        <v>0</v>
      </c>
      <c r="AR169" s="450">
        <v>0</v>
      </c>
      <c r="AS169" s="450">
        <v>0</v>
      </c>
      <c r="AT169" s="450">
        <v>0</v>
      </c>
      <c r="AU169" s="450">
        <v>0</v>
      </c>
      <c r="AV169" s="450">
        <v>0</v>
      </c>
      <c r="AW169" s="450">
        <v>0</v>
      </c>
      <c r="AX169" s="450">
        <v>0</v>
      </c>
      <c r="AY169" s="450">
        <v>0</v>
      </c>
      <c r="AZ169" s="450">
        <v>0</v>
      </c>
      <c r="BA169" s="450">
        <v>142</v>
      </c>
      <c r="BB169" s="450">
        <v>123</v>
      </c>
      <c r="BC169" s="450">
        <v>51</v>
      </c>
      <c r="BD169" s="450">
        <v>17</v>
      </c>
      <c r="BE169" s="450">
        <v>128</v>
      </c>
      <c r="BF169" s="450">
        <v>112</v>
      </c>
      <c r="BG169" s="450">
        <v>46</v>
      </c>
      <c r="BH169" s="450">
        <v>12</v>
      </c>
      <c r="BI169" s="450">
        <v>14</v>
      </c>
      <c r="BJ169" s="450">
        <v>11</v>
      </c>
      <c r="BK169" s="450">
        <v>5</v>
      </c>
      <c r="BL169" s="450">
        <v>5</v>
      </c>
      <c r="BM169" s="450">
        <v>0</v>
      </c>
      <c r="BN169" s="450">
        <v>0</v>
      </c>
      <c r="BO169" s="450">
        <v>0</v>
      </c>
      <c r="BP169" s="450">
        <v>0</v>
      </c>
      <c r="BQ169" s="450">
        <v>0</v>
      </c>
      <c r="BR169" s="450">
        <v>0</v>
      </c>
      <c r="BS169" s="450">
        <v>0</v>
      </c>
      <c r="BT169" s="450">
        <v>0</v>
      </c>
      <c r="BU169" s="450">
        <v>0</v>
      </c>
      <c r="BV169" s="450">
        <v>0</v>
      </c>
      <c r="BW169" s="450">
        <v>0</v>
      </c>
      <c r="BX169" s="450">
        <v>0</v>
      </c>
      <c r="BY169" s="450">
        <v>3</v>
      </c>
      <c r="BZ169" s="450">
        <v>2</v>
      </c>
      <c r="CA169" s="450">
        <v>0</v>
      </c>
    </row>
    <row r="170" spans="1:79">
      <c r="A170" s="543" t="s">
        <v>79</v>
      </c>
      <c r="B170" s="543" t="s">
        <v>1878</v>
      </c>
      <c r="C170" s="543">
        <v>2025</v>
      </c>
      <c r="D170" s="543" t="s">
        <v>1935</v>
      </c>
      <c r="E170" s="544">
        <v>427</v>
      </c>
      <c r="F170" s="544">
        <v>109</v>
      </c>
      <c r="G170" s="544">
        <v>103</v>
      </c>
      <c r="H170" s="544">
        <v>32</v>
      </c>
      <c r="I170" s="544">
        <v>9</v>
      </c>
      <c r="J170" s="544">
        <v>0</v>
      </c>
      <c r="K170" s="544">
        <v>0</v>
      </c>
      <c r="L170" s="544">
        <v>0</v>
      </c>
      <c r="M170" s="544">
        <v>0</v>
      </c>
      <c r="N170" s="544">
        <v>115</v>
      </c>
      <c r="O170" s="544">
        <v>16</v>
      </c>
      <c r="P170" s="544">
        <v>99</v>
      </c>
      <c r="Q170" s="544">
        <v>88</v>
      </c>
      <c r="R170" s="544">
        <v>73</v>
      </c>
      <c r="S170" s="544">
        <v>13</v>
      </c>
      <c r="T170" s="544">
        <v>5</v>
      </c>
      <c r="U170" s="544">
        <v>49</v>
      </c>
      <c r="V170" s="544">
        <v>47</v>
      </c>
      <c r="W170" s="544">
        <v>6</v>
      </c>
      <c r="X170" s="544">
        <v>1</v>
      </c>
      <c r="Y170" s="544">
        <v>39</v>
      </c>
      <c r="Z170" s="544">
        <v>26</v>
      </c>
      <c r="AA170" s="544">
        <v>7</v>
      </c>
      <c r="AB170" s="544">
        <v>4</v>
      </c>
      <c r="AC170" s="544">
        <v>185</v>
      </c>
      <c r="AD170" s="544">
        <v>159</v>
      </c>
      <c r="AE170" s="544">
        <v>94</v>
      </c>
      <c r="AF170" s="544">
        <v>67</v>
      </c>
      <c r="AG170" s="544">
        <v>32</v>
      </c>
      <c r="AH170" s="544">
        <v>29</v>
      </c>
      <c r="AI170" s="544">
        <v>14</v>
      </c>
      <c r="AJ170" s="544">
        <v>5</v>
      </c>
      <c r="AK170" s="544">
        <v>153</v>
      </c>
      <c r="AL170" s="544">
        <v>130</v>
      </c>
      <c r="AM170" s="544">
        <v>80</v>
      </c>
      <c r="AN170" s="544">
        <v>62</v>
      </c>
      <c r="AO170" s="544">
        <v>0</v>
      </c>
      <c r="AP170" s="544">
        <v>0</v>
      </c>
      <c r="AQ170" s="544">
        <v>0</v>
      </c>
      <c r="AR170" s="544">
        <v>0</v>
      </c>
      <c r="AS170" s="544">
        <v>0</v>
      </c>
      <c r="AT170" s="544">
        <v>0</v>
      </c>
      <c r="AU170" s="544">
        <v>0</v>
      </c>
      <c r="AV170" s="544">
        <v>0</v>
      </c>
      <c r="AW170" s="544">
        <v>0</v>
      </c>
      <c r="AX170" s="544">
        <v>0</v>
      </c>
      <c r="AY170" s="544">
        <v>0</v>
      </c>
      <c r="AZ170" s="544">
        <v>0</v>
      </c>
      <c r="BA170" s="544">
        <v>142</v>
      </c>
      <c r="BB170" s="544">
        <v>130</v>
      </c>
      <c r="BC170" s="544">
        <v>57</v>
      </c>
      <c r="BD170" s="544">
        <v>21</v>
      </c>
      <c r="BE170" s="544">
        <v>127</v>
      </c>
      <c r="BF170" s="544">
        <v>117</v>
      </c>
      <c r="BG170" s="544">
        <v>50</v>
      </c>
      <c r="BH170" s="544">
        <v>17</v>
      </c>
      <c r="BI170" s="544">
        <v>15</v>
      </c>
      <c r="BJ170" s="544">
        <v>13</v>
      </c>
      <c r="BK170" s="544">
        <v>7</v>
      </c>
      <c r="BL170" s="544">
        <v>4</v>
      </c>
      <c r="BM170" s="544">
        <v>0</v>
      </c>
      <c r="BN170" s="544">
        <v>0</v>
      </c>
      <c r="BO170" s="544">
        <v>0</v>
      </c>
      <c r="BP170" s="544">
        <v>0</v>
      </c>
      <c r="BQ170" s="544">
        <v>0</v>
      </c>
      <c r="BR170" s="544">
        <v>0</v>
      </c>
      <c r="BS170" s="544">
        <v>0</v>
      </c>
      <c r="BT170" s="544">
        <v>0</v>
      </c>
      <c r="BU170" s="544">
        <v>0</v>
      </c>
      <c r="BV170" s="544">
        <v>0</v>
      </c>
      <c r="BW170" s="544">
        <v>0</v>
      </c>
      <c r="BX170" s="544">
        <v>0</v>
      </c>
      <c r="BY170" s="544">
        <v>17</v>
      </c>
      <c r="BZ170" s="544">
        <v>7</v>
      </c>
      <c r="CA170" s="544">
        <v>0</v>
      </c>
    </row>
    <row r="171" spans="1:79">
      <c r="A171" t="s">
        <v>79</v>
      </c>
      <c r="B171" t="s">
        <v>1878</v>
      </c>
      <c r="C171">
        <v>2024</v>
      </c>
      <c r="D171" t="s">
        <v>1937</v>
      </c>
      <c r="E171" s="450">
        <f>E169</f>
        <v>423</v>
      </c>
      <c r="F171" s="450">
        <f t="shared" ref="F171:BQ171" si="32">F169</f>
        <v>125</v>
      </c>
      <c r="G171" s="450">
        <f t="shared" si="32"/>
        <v>121</v>
      </c>
      <c r="H171" s="450">
        <f t="shared" si="32"/>
        <v>41</v>
      </c>
      <c r="I171" s="450">
        <f t="shared" si="32"/>
        <v>6</v>
      </c>
      <c r="J171" s="450">
        <f t="shared" si="32"/>
        <v>0</v>
      </c>
      <c r="K171" s="450">
        <f t="shared" si="32"/>
        <v>0</v>
      </c>
      <c r="L171" s="450">
        <f t="shared" si="32"/>
        <v>0</v>
      </c>
      <c r="M171" s="450">
        <f t="shared" si="32"/>
        <v>0</v>
      </c>
      <c r="N171" s="450">
        <f t="shared" si="32"/>
        <v>208</v>
      </c>
      <c r="O171" s="450">
        <f t="shared" si="32"/>
        <v>0</v>
      </c>
      <c r="P171" s="450">
        <f t="shared" si="32"/>
        <v>208</v>
      </c>
      <c r="Q171" s="450">
        <f t="shared" si="32"/>
        <v>97</v>
      </c>
      <c r="R171" s="450">
        <f t="shared" si="32"/>
        <v>74</v>
      </c>
      <c r="S171" s="450">
        <f t="shared" si="32"/>
        <v>20</v>
      </c>
      <c r="T171" s="450">
        <f t="shared" si="32"/>
        <v>7</v>
      </c>
      <c r="U171" s="450">
        <f t="shared" si="32"/>
        <v>54</v>
      </c>
      <c r="V171" s="450">
        <f t="shared" si="32"/>
        <v>40</v>
      </c>
      <c r="W171" s="450">
        <f t="shared" si="32"/>
        <v>7</v>
      </c>
      <c r="X171" s="450">
        <f t="shared" si="32"/>
        <v>1</v>
      </c>
      <c r="Y171" s="450">
        <f t="shared" si="32"/>
        <v>43</v>
      </c>
      <c r="Z171" s="450">
        <f t="shared" si="32"/>
        <v>34</v>
      </c>
      <c r="AA171" s="450">
        <f t="shared" si="32"/>
        <v>13</v>
      </c>
      <c r="AB171" s="450">
        <f t="shared" si="32"/>
        <v>6</v>
      </c>
      <c r="AC171" s="450">
        <f t="shared" si="32"/>
        <v>182</v>
      </c>
      <c r="AD171" s="450">
        <f t="shared" si="32"/>
        <v>105</v>
      </c>
      <c r="AE171" s="450">
        <f t="shared" si="32"/>
        <v>93</v>
      </c>
      <c r="AF171" s="450">
        <f t="shared" si="32"/>
        <v>31</v>
      </c>
      <c r="AG171" s="450">
        <f t="shared" si="32"/>
        <v>67</v>
      </c>
      <c r="AH171" s="450">
        <f t="shared" si="32"/>
        <v>42</v>
      </c>
      <c r="AI171" s="450">
        <f t="shared" si="32"/>
        <v>24</v>
      </c>
      <c r="AJ171" s="450">
        <f t="shared" si="32"/>
        <v>5</v>
      </c>
      <c r="AK171" s="450">
        <f t="shared" si="32"/>
        <v>115</v>
      </c>
      <c r="AL171" s="450">
        <f t="shared" si="32"/>
        <v>63</v>
      </c>
      <c r="AM171" s="450">
        <f t="shared" si="32"/>
        <v>69</v>
      </c>
      <c r="AN171" s="450">
        <f t="shared" si="32"/>
        <v>26</v>
      </c>
      <c r="AO171" s="450">
        <f t="shared" si="32"/>
        <v>0</v>
      </c>
      <c r="AP171" s="450">
        <f t="shared" si="32"/>
        <v>0</v>
      </c>
      <c r="AQ171" s="450">
        <f t="shared" si="32"/>
        <v>0</v>
      </c>
      <c r="AR171" s="450">
        <f t="shared" si="32"/>
        <v>0</v>
      </c>
      <c r="AS171" s="450">
        <f t="shared" si="32"/>
        <v>0</v>
      </c>
      <c r="AT171" s="450">
        <f t="shared" si="32"/>
        <v>0</v>
      </c>
      <c r="AU171" s="450">
        <f t="shared" si="32"/>
        <v>0</v>
      </c>
      <c r="AV171" s="450">
        <f t="shared" si="32"/>
        <v>0</v>
      </c>
      <c r="AW171" s="450">
        <f t="shared" si="32"/>
        <v>0</v>
      </c>
      <c r="AX171" s="450">
        <f t="shared" si="32"/>
        <v>0</v>
      </c>
      <c r="AY171" s="450">
        <f t="shared" si="32"/>
        <v>0</v>
      </c>
      <c r="AZ171" s="450">
        <f t="shared" si="32"/>
        <v>0</v>
      </c>
      <c r="BA171" s="450">
        <f t="shared" si="32"/>
        <v>142</v>
      </c>
      <c r="BB171" s="450">
        <f t="shared" si="32"/>
        <v>123</v>
      </c>
      <c r="BC171" s="450">
        <f t="shared" si="32"/>
        <v>51</v>
      </c>
      <c r="BD171" s="450">
        <f t="shared" si="32"/>
        <v>17</v>
      </c>
      <c r="BE171" s="450">
        <f t="shared" si="32"/>
        <v>128</v>
      </c>
      <c r="BF171" s="450">
        <f t="shared" si="32"/>
        <v>112</v>
      </c>
      <c r="BG171" s="450">
        <f t="shared" si="32"/>
        <v>46</v>
      </c>
      <c r="BH171" s="450">
        <f t="shared" si="32"/>
        <v>12</v>
      </c>
      <c r="BI171" s="450">
        <f t="shared" si="32"/>
        <v>14</v>
      </c>
      <c r="BJ171" s="450">
        <f t="shared" si="32"/>
        <v>11</v>
      </c>
      <c r="BK171" s="450">
        <f t="shared" si="32"/>
        <v>5</v>
      </c>
      <c r="BL171" s="450">
        <f t="shared" si="32"/>
        <v>5</v>
      </c>
      <c r="BM171" s="450">
        <f t="shared" si="32"/>
        <v>0</v>
      </c>
      <c r="BN171" s="450">
        <f t="shared" si="32"/>
        <v>0</v>
      </c>
      <c r="BO171" s="450">
        <f t="shared" si="32"/>
        <v>0</v>
      </c>
      <c r="BP171" s="450">
        <f t="shared" si="32"/>
        <v>0</v>
      </c>
      <c r="BQ171" s="450">
        <f t="shared" si="32"/>
        <v>0</v>
      </c>
      <c r="BR171" s="450">
        <f t="shared" ref="BR171:CA171" si="33">BR169</f>
        <v>0</v>
      </c>
      <c r="BS171" s="450">
        <f t="shared" si="33"/>
        <v>0</v>
      </c>
      <c r="BT171" s="450">
        <f t="shared" si="33"/>
        <v>0</v>
      </c>
      <c r="BU171" s="450">
        <f t="shared" si="33"/>
        <v>0</v>
      </c>
      <c r="BV171" s="450">
        <f t="shared" si="33"/>
        <v>0</v>
      </c>
      <c r="BW171" s="450">
        <f t="shared" si="33"/>
        <v>0</v>
      </c>
      <c r="BX171" s="450">
        <f t="shared" si="33"/>
        <v>0</v>
      </c>
      <c r="BY171" s="450">
        <f t="shared" si="33"/>
        <v>3</v>
      </c>
      <c r="BZ171" s="450">
        <f t="shared" si="33"/>
        <v>2</v>
      </c>
      <c r="CA171" s="450">
        <f t="shared" si="33"/>
        <v>0</v>
      </c>
    </row>
    <row r="172" spans="1:79">
      <c r="A172" s="543" t="s">
        <v>79</v>
      </c>
      <c r="B172" s="543" t="s">
        <v>1878</v>
      </c>
      <c r="C172" s="543">
        <v>2025</v>
      </c>
      <c r="D172" s="543" t="s">
        <v>1937</v>
      </c>
      <c r="E172" s="544">
        <f>IF(OR(E169=0, E169=""), E170, IF(E170&gt;(E169*(1+Dash!$B$6)), E169*(1+Dash!$B$6), IF(E170&lt;(E169*(1-Dash!$B$7)), E169*(1-Dash!$B$7), E170)))</f>
        <v>427</v>
      </c>
      <c r="F172" s="544">
        <f>IF(OR(F169=0, F169=""), F170, IF(F170&gt;(F169*(1+Dash!$B$6)), F169*(1+Dash!$B$6), IF(F170&lt;(F169*(1-Dash!$B$7)), F169*(1-Dash!$B$7), F170)))</f>
        <v>118.75</v>
      </c>
      <c r="G172" s="544">
        <f>IF(OR(G169=0, G169=""), G170, IF(G170&gt;(G169*(1+Dash!$B$6)), G169*(1+Dash!$B$6), IF(G170&lt;(G169*(1-Dash!$B$7)), G169*(1-Dash!$B$7), G170)))</f>
        <v>114.94999999999999</v>
      </c>
      <c r="H172" s="544">
        <f>IF(OR(H169=0, H169=""), H170, IF(H170&gt;(H169*(1+Dash!$B$6)), H169*(1+Dash!$B$6), IF(H170&lt;(H169*(1-Dash!$B$7)), H169*(1-Dash!$B$7), H170)))</f>
        <v>38.949999999999996</v>
      </c>
      <c r="I172" s="544">
        <f>IF(OR(I169=0, I169=""), I170, IF(I170&gt;(I169*(1+Dash!$B$6)), I169*(1+Dash!$B$6), IF(I170&lt;(I169*(1-Dash!$B$7)), I169*(1-Dash!$B$7), I170)))</f>
        <v>6.6000000000000005</v>
      </c>
      <c r="J172" s="544">
        <f>IF(OR(J169=0, J169=""), J170, IF(J170&gt;(J169*(1+Dash!$B$6)), J169*(1+Dash!$B$6), IF(J170&lt;(J169*(1-Dash!$B$7)), J169*(1-Dash!$B$7), J170)))</f>
        <v>0</v>
      </c>
      <c r="K172" s="544">
        <f>IF(OR(K169=0, K169=""), K170, IF(K170&gt;(K169*(1+Dash!$B$6)), K169*(1+Dash!$B$6), IF(K170&lt;(K169*(1-Dash!$B$7)), K169*(1-Dash!$B$7), K170)))</f>
        <v>0</v>
      </c>
      <c r="L172" s="544">
        <f>IF(OR(L169=0, L169=""), L170, IF(L170&gt;(L169*(1+Dash!$B$6)), L169*(1+Dash!$B$6), IF(L170&lt;(L169*(1-Dash!$B$7)), L169*(1-Dash!$B$7), L170)))</f>
        <v>0</v>
      </c>
      <c r="M172" s="544">
        <f>IF(OR(M169=0, M169=""), M170, IF(M170&gt;(M169*(1+Dash!$B$6)), M169*(1+Dash!$B$6), IF(M170&lt;(M169*(1-Dash!$B$7)), M169*(1-Dash!$B$7), M170)))</f>
        <v>0</v>
      </c>
      <c r="N172" s="544">
        <f>IF(OR(N169=0, N169=""), N170, IF(N170&gt;(N169*(1+Dash!$B$6)), N169*(1+Dash!$B$6), IF(N170&lt;(N169*(1-Dash!$B$7)), N169*(1-Dash!$B$7), N170)))</f>
        <v>197.6</v>
      </c>
      <c r="O172" s="544">
        <f>IF(OR(O169=0, O169=""), O170, IF(O170&gt;(O169*(1+Dash!$B$6)), O169*(1+Dash!$B$6), IF(O170&lt;(O169*(1-Dash!$B$7)), O169*(1-Dash!$B$7), O170)))</f>
        <v>16</v>
      </c>
      <c r="P172" s="544">
        <f>IF(OR(P169=0, P169=""), P170, IF(P170&gt;(P169*(1+Dash!$B$6)), P169*(1+Dash!$B$6), IF(P170&lt;(P169*(1-Dash!$B$7)), P169*(1-Dash!$B$7), P170)))</f>
        <v>197.6</v>
      </c>
      <c r="Q172" s="544">
        <f>IF(OR(Q169=0, Q169=""), Q170, IF(Q170&gt;(Q169*(1+Dash!$B$6)), Q169*(1+Dash!$B$6), IF(Q170&lt;(Q169*(1-Dash!$B$7)), Q169*(1-Dash!$B$7), Q170)))</f>
        <v>92.149999999999991</v>
      </c>
      <c r="R172" s="544">
        <f>IF(OR(R169=0, R169=""), R170, IF(R170&gt;(R169*(1+Dash!$B$6)), R169*(1+Dash!$B$6), IF(R170&lt;(R169*(1-Dash!$B$7)), R169*(1-Dash!$B$7), R170)))</f>
        <v>73</v>
      </c>
      <c r="S172" s="544">
        <f>IF(OR(S169=0, S169=""), S170, IF(S170&gt;(S169*(1+Dash!$B$6)), S169*(1+Dash!$B$6), IF(S170&lt;(S169*(1-Dash!$B$7)), S169*(1-Dash!$B$7), S170)))</f>
        <v>19</v>
      </c>
      <c r="T172" s="544">
        <f>IF(OR(T169=0, T169=""), T170, IF(T170&gt;(T169*(1+Dash!$B$6)), T169*(1+Dash!$B$6), IF(T170&lt;(T169*(1-Dash!$B$7)), T169*(1-Dash!$B$7), T170)))</f>
        <v>6.6499999999999995</v>
      </c>
      <c r="U172" s="544">
        <f>IF(OR(U169=0, U169=""), U170, IF(U170&gt;(U169*(1+Dash!$B$6)), U169*(1+Dash!$B$6), IF(U170&lt;(U169*(1-Dash!$B$7)), U169*(1-Dash!$B$7), U170)))</f>
        <v>51.3</v>
      </c>
      <c r="V172" s="544">
        <f>IF(OR(V169=0, V169=""), V170, IF(V170&gt;(V169*(1+Dash!$B$6)), V169*(1+Dash!$B$6), IF(V170&lt;(V169*(1-Dash!$B$7)), V169*(1-Dash!$B$7), V170)))</f>
        <v>44</v>
      </c>
      <c r="W172" s="544">
        <f>IF(OR(W169=0, W169=""), W170, IF(W170&gt;(W169*(1+Dash!$B$6)), W169*(1+Dash!$B$6), IF(W170&lt;(W169*(1-Dash!$B$7)), W169*(1-Dash!$B$7), W170)))</f>
        <v>6.6499999999999995</v>
      </c>
      <c r="X172" s="544">
        <f>IF(OR(X169=0, X169=""), X170, IF(X170&gt;(X169*(1+Dash!$B$6)), X169*(1+Dash!$B$6), IF(X170&lt;(X169*(1-Dash!$B$7)), X169*(1-Dash!$B$7), X170)))</f>
        <v>1</v>
      </c>
      <c r="Y172" s="544">
        <f>IF(OR(Y169=0, Y169=""), Y170, IF(Y170&gt;(Y169*(1+Dash!$B$6)), Y169*(1+Dash!$B$6), IF(Y170&lt;(Y169*(1-Dash!$B$7)), Y169*(1-Dash!$B$7), Y170)))</f>
        <v>40.85</v>
      </c>
      <c r="Z172" s="544">
        <f>IF(OR(Z169=0, Z169=""), Z170, IF(Z170&gt;(Z169*(1+Dash!$B$6)), Z169*(1+Dash!$B$6), IF(Z170&lt;(Z169*(1-Dash!$B$7)), Z169*(1-Dash!$B$7), Z170)))</f>
        <v>32.299999999999997</v>
      </c>
      <c r="AA172" s="544">
        <f>IF(OR(AA169=0, AA169=""), AA170, IF(AA170&gt;(AA169*(1+Dash!$B$6)), AA169*(1+Dash!$B$6), IF(AA170&lt;(AA169*(1-Dash!$B$7)), AA169*(1-Dash!$B$7), AA170)))</f>
        <v>12.35</v>
      </c>
      <c r="AB172" s="544">
        <f>IF(OR(AB169=0, AB169=""), AB170, IF(AB170&gt;(AB169*(1+Dash!$B$6)), AB169*(1+Dash!$B$6), IF(AB170&lt;(AB169*(1-Dash!$B$7)), AB169*(1-Dash!$B$7), AB170)))</f>
        <v>5.6999999999999993</v>
      </c>
      <c r="AC172" s="544">
        <f>IF(OR(AC169=0, AC169=""), AC170, IF(AC170&gt;(AC169*(1+Dash!$B$6)), AC169*(1+Dash!$B$6), IF(AC170&lt;(AC169*(1-Dash!$B$7)), AC169*(1-Dash!$B$7), AC170)))</f>
        <v>185</v>
      </c>
      <c r="AD172" s="544">
        <f>IF(OR(AD169=0, AD169=""), AD170, IF(AD170&gt;(AD169*(1+Dash!$B$6)), AD169*(1+Dash!$B$6), IF(AD170&lt;(AD169*(1-Dash!$B$7)), AD169*(1-Dash!$B$7), AD170)))</f>
        <v>115.50000000000001</v>
      </c>
      <c r="AE172" s="544">
        <f>IF(OR(AE169=0, AE169=""), AE170, IF(AE170&gt;(AE169*(1+Dash!$B$6)), AE169*(1+Dash!$B$6), IF(AE170&lt;(AE169*(1-Dash!$B$7)), AE169*(1-Dash!$B$7), AE170)))</f>
        <v>94</v>
      </c>
      <c r="AF172" s="544">
        <f>IF(OR(AF169=0, AF169=""), AF170, IF(AF170&gt;(AF169*(1+Dash!$B$6)), AF169*(1+Dash!$B$6), IF(AF170&lt;(AF169*(1-Dash!$B$7)), AF169*(1-Dash!$B$7), AF170)))</f>
        <v>34.1</v>
      </c>
      <c r="AG172" s="544">
        <f>IF(OR(AG169=0, AG169=""), AG170, IF(AG170&gt;(AG169*(1+Dash!$B$6)), AG169*(1+Dash!$B$6), IF(AG170&lt;(AG169*(1-Dash!$B$7)), AG169*(1-Dash!$B$7), AG170)))</f>
        <v>63.65</v>
      </c>
      <c r="AH172" s="544">
        <f>IF(OR(AH169=0, AH169=""), AH170, IF(AH170&gt;(AH169*(1+Dash!$B$6)), AH169*(1+Dash!$B$6), IF(AH170&lt;(AH169*(1-Dash!$B$7)), AH169*(1-Dash!$B$7), AH170)))</f>
        <v>39.9</v>
      </c>
      <c r="AI172" s="544">
        <f>IF(OR(AI169=0, AI169=""), AI170, IF(AI170&gt;(AI169*(1+Dash!$B$6)), AI169*(1+Dash!$B$6), IF(AI170&lt;(AI169*(1-Dash!$B$7)), AI169*(1-Dash!$B$7), AI170)))</f>
        <v>22.799999999999997</v>
      </c>
      <c r="AJ172" s="544">
        <f>IF(OR(AJ169=0, AJ169=""), AJ170, IF(AJ170&gt;(AJ169*(1+Dash!$B$6)), AJ169*(1+Dash!$B$6), IF(AJ170&lt;(AJ169*(1-Dash!$B$7)), AJ169*(1-Dash!$B$7), AJ170)))</f>
        <v>5</v>
      </c>
      <c r="AK172" s="544">
        <f>IF(OR(AK169=0, AK169=""), AK170, IF(AK170&gt;(AK169*(1+Dash!$B$6)), AK169*(1+Dash!$B$6), IF(AK170&lt;(AK169*(1-Dash!$B$7)), AK169*(1-Dash!$B$7), AK170)))</f>
        <v>126.50000000000001</v>
      </c>
      <c r="AL172" s="544">
        <f>IF(OR(AL169=0, AL169=""), AL170, IF(AL170&gt;(AL169*(1+Dash!$B$6)), AL169*(1+Dash!$B$6), IF(AL170&lt;(AL169*(1-Dash!$B$7)), AL169*(1-Dash!$B$7), AL170)))</f>
        <v>69.300000000000011</v>
      </c>
      <c r="AM172" s="544">
        <f>IF(OR(AM169=0, AM169=""), AM170, IF(AM170&gt;(AM169*(1+Dash!$B$6)), AM169*(1+Dash!$B$6), IF(AM170&lt;(AM169*(1-Dash!$B$7)), AM169*(1-Dash!$B$7), AM170)))</f>
        <v>75.900000000000006</v>
      </c>
      <c r="AN172" s="544">
        <f>IF(OR(AN169=0, AN169=""), AN170, IF(AN170&gt;(AN169*(1+Dash!$B$6)), AN169*(1+Dash!$B$6), IF(AN170&lt;(AN169*(1-Dash!$B$7)), AN169*(1-Dash!$B$7), AN170)))</f>
        <v>28.6</v>
      </c>
      <c r="AO172" s="544">
        <f>IF(OR(AO169=0, AO169=""), AO170, IF(AO170&gt;(AO169*(1+Dash!$B$6)), AO169*(1+Dash!$B$6), IF(AO170&lt;(AO169*(1-Dash!$B$7)), AO169*(1-Dash!$B$7), AO170)))</f>
        <v>0</v>
      </c>
      <c r="AP172" s="544">
        <f>IF(OR(AP169=0, AP169=""), AP170, IF(AP170&gt;(AP169*(1+Dash!$B$6)), AP169*(1+Dash!$B$6), IF(AP170&lt;(AP169*(1-Dash!$B$7)), AP169*(1-Dash!$B$7), AP170)))</f>
        <v>0</v>
      </c>
      <c r="AQ172" s="544">
        <f>IF(OR(AQ169=0, AQ169=""), AQ170, IF(AQ170&gt;(AQ169*(1+Dash!$B$6)), AQ169*(1+Dash!$B$6), IF(AQ170&lt;(AQ169*(1-Dash!$B$7)), AQ169*(1-Dash!$B$7), AQ170)))</f>
        <v>0</v>
      </c>
      <c r="AR172" s="544">
        <f>IF(OR(AR169=0, AR169=""), AR170, IF(AR170&gt;(AR169*(1+Dash!$B$6)), AR169*(1+Dash!$B$6), IF(AR170&lt;(AR169*(1-Dash!$B$7)), AR169*(1-Dash!$B$7), AR170)))</f>
        <v>0</v>
      </c>
      <c r="AS172" s="544">
        <f>IF(OR(AS169=0, AS169=""), AS170, IF(AS170&gt;(AS169*(1+Dash!$B$6)), AS169*(1+Dash!$B$6), IF(AS170&lt;(AS169*(1-Dash!$B$7)), AS169*(1-Dash!$B$7), AS170)))</f>
        <v>0</v>
      </c>
      <c r="AT172" s="544">
        <f>IF(OR(AT169=0, AT169=""), AT170, IF(AT170&gt;(AT169*(1+Dash!$B$6)), AT169*(1+Dash!$B$6), IF(AT170&lt;(AT169*(1-Dash!$B$7)), AT169*(1-Dash!$B$7), AT170)))</f>
        <v>0</v>
      </c>
      <c r="AU172" s="544">
        <f>IF(OR(AU169=0, AU169=""), AU170, IF(AU170&gt;(AU169*(1+Dash!$B$6)), AU169*(1+Dash!$B$6), IF(AU170&lt;(AU169*(1-Dash!$B$7)), AU169*(1-Dash!$B$7), AU170)))</f>
        <v>0</v>
      </c>
      <c r="AV172" s="544">
        <f>IF(OR(AV169=0, AV169=""), AV170, IF(AV170&gt;(AV169*(1+Dash!$B$6)), AV169*(1+Dash!$B$6), IF(AV170&lt;(AV169*(1-Dash!$B$7)), AV169*(1-Dash!$B$7), AV170)))</f>
        <v>0</v>
      </c>
      <c r="AW172" s="544">
        <f>IF(OR(AW169=0, AW169=""), AW170, IF(AW170&gt;(AW169*(1+Dash!$B$6)), AW169*(1+Dash!$B$6), IF(AW170&lt;(AW169*(1-Dash!$B$7)), AW169*(1-Dash!$B$7), AW170)))</f>
        <v>0</v>
      </c>
      <c r="AX172" s="544">
        <f>IF(OR(AX169=0, AX169=""), AX170, IF(AX170&gt;(AX169*(1+Dash!$B$6)), AX169*(1+Dash!$B$6), IF(AX170&lt;(AX169*(1-Dash!$B$7)), AX169*(1-Dash!$B$7), AX170)))</f>
        <v>0</v>
      </c>
      <c r="AY172" s="544">
        <f>IF(OR(AY169=0, AY169=""), AY170, IF(AY170&gt;(AY169*(1+Dash!$B$6)), AY169*(1+Dash!$B$6), IF(AY170&lt;(AY169*(1-Dash!$B$7)), AY169*(1-Dash!$B$7), AY170)))</f>
        <v>0</v>
      </c>
      <c r="AZ172" s="544">
        <f>IF(OR(AZ169=0, AZ169=""), AZ170, IF(AZ170&gt;(AZ169*(1+Dash!$B$6)), AZ169*(1+Dash!$B$6), IF(AZ170&lt;(AZ169*(1-Dash!$B$7)), AZ169*(1-Dash!$B$7), AZ170)))</f>
        <v>0</v>
      </c>
      <c r="BA172" s="544">
        <f>IF(OR(BA169=0, BA169=""), BA170, IF(BA170&gt;(BA169*(1+Dash!$B$6)), BA169*(1+Dash!$B$6), IF(BA170&lt;(BA169*(1-Dash!$B$7)), BA169*(1-Dash!$B$7), BA170)))</f>
        <v>142</v>
      </c>
      <c r="BB172" s="544">
        <f>IF(OR(BB169=0, BB169=""), BB170, IF(BB170&gt;(BB169*(1+Dash!$B$6)), BB169*(1+Dash!$B$6), IF(BB170&lt;(BB169*(1-Dash!$B$7)), BB169*(1-Dash!$B$7), BB170)))</f>
        <v>130</v>
      </c>
      <c r="BC172" s="544">
        <f>IF(OR(BC169=0, BC169=""), BC170, IF(BC170&gt;(BC169*(1+Dash!$B$6)), BC169*(1+Dash!$B$6), IF(BC170&lt;(BC169*(1-Dash!$B$7)), BC169*(1-Dash!$B$7), BC170)))</f>
        <v>56.1</v>
      </c>
      <c r="BD172" s="544">
        <f>IF(OR(BD169=0, BD169=""), BD170, IF(BD170&gt;(BD169*(1+Dash!$B$6)), BD169*(1+Dash!$B$6), IF(BD170&lt;(BD169*(1-Dash!$B$7)), BD169*(1-Dash!$B$7), BD170)))</f>
        <v>18.700000000000003</v>
      </c>
      <c r="BE172" s="544">
        <f>IF(OR(BE169=0, BE169=""), BE170, IF(BE170&gt;(BE169*(1+Dash!$B$6)), BE169*(1+Dash!$B$6), IF(BE170&lt;(BE169*(1-Dash!$B$7)), BE169*(1-Dash!$B$7), BE170)))</f>
        <v>127</v>
      </c>
      <c r="BF172" s="544">
        <f>IF(OR(BF169=0, BF169=""), BF170, IF(BF170&gt;(BF169*(1+Dash!$B$6)), BF169*(1+Dash!$B$6), IF(BF170&lt;(BF169*(1-Dash!$B$7)), BF169*(1-Dash!$B$7), BF170)))</f>
        <v>117</v>
      </c>
      <c r="BG172" s="544">
        <f>IF(OR(BG169=0, BG169=""), BG170, IF(BG170&gt;(BG169*(1+Dash!$B$6)), BG169*(1+Dash!$B$6), IF(BG170&lt;(BG169*(1-Dash!$B$7)), BG169*(1-Dash!$B$7), BG170)))</f>
        <v>50</v>
      </c>
      <c r="BH172" s="544">
        <f>IF(OR(BH169=0, BH169=""), BH170, IF(BH170&gt;(BH169*(1+Dash!$B$6)), BH169*(1+Dash!$B$6), IF(BH170&lt;(BH169*(1-Dash!$B$7)), BH169*(1-Dash!$B$7), BH170)))</f>
        <v>13.200000000000001</v>
      </c>
      <c r="BI172" s="544">
        <f>IF(OR(BI169=0, BI169=""), BI170, IF(BI170&gt;(BI169*(1+Dash!$B$6)), BI169*(1+Dash!$B$6), IF(BI170&lt;(BI169*(1-Dash!$B$7)), BI169*(1-Dash!$B$7), BI170)))</f>
        <v>15</v>
      </c>
      <c r="BJ172" s="544">
        <f>IF(OR(BJ169=0, BJ169=""), BJ170, IF(BJ170&gt;(BJ169*(1+Dash!$B$6)), BJ169*(1+Dash!$B$6), IF(BJ170&lt;(BJ169*(1-Dash!$B$7)), BJ169*(1-Dash!$B$7), BJ170)))</f>
        <v>12.100000000000001</v>
      </c>
      <c r="BK172" s="544">
        <f>IF(OR(BK169=0, BK169=""), BK170, IF(BK170&gt;(BK169*(1+Dash!$B$6)), BK169*(1+Dash!$B$6), IF(BK170&lt;(BK169*(1-Dash!$B$7)), BK169*(1-Dash!$B$7), BK170)))</f>
        <v>5.5</v>
      </c>
      <c r="BL172" s="544">
        <f>IF(OR(BL169=0, BL169=""), BL170, IF(BL170&gt;(BL169*(1+Dash!$B$6)), BL169*(1+Dash!$B$6), IF(BL170&lt;(BL169*(1-Dash!$B$7)), BL169*(1-Dash!$B$7), BL170)))</f>
        <v>4.75</v>
      </c>
      <c r="BM172" s="544">
        <f>IF(OR(BM169=0, BM169=""), BM170, IF(BM170&gt;(BM169*(1+Dash!$B$6)), BM169*(1+Dash!$B$6), IF(BM170&lt;(BM169*(1-Dash!$B$7)), BM169*(1-Dash!$B$7), BM170)))</f>
        <v>0</v>
      </c>
      <c r="BN172" s="544">
        <f>IF(OR(BN169=0, BN169=""), BN170, IF(BN170&gt;(BN169*(1+Dash!$B$6)), BN169*(1+Dash!$B$6), IF(BN170&lt;(BN169*(1-Dash!$B$7)), BN169*(1-Dash!$B$7), BN170)))</f>
        <v>0</v>
      </c>
      <c r="BO172" s="544">
        <f>IF(OR(BO169=0, BO169=""), BO170, IF(BO170&gt;(BO169*(1+Dash!$B$6)), BO169*(1+Dash!$B$6), IF(BO170&lt;(BO169*(1-Dash!$B$7)), BO169*(1-Dash!$B$7), BO170)))</f>
        <v>0</v>
      </c>
      <c r="BP172" s="544">
        <f>IF(OR(BP169=0, BP169=""), BP170, IF(BP170&gt;(BP169*(1+Dash!$B$6)), BP169*(1+Dash!$B$6), IF(BP170&lt;(BP169*(1-Dash!$B$7)), BP169*(1-Dash!$B$7), BP170)))</f>
        <v>0</v>
      </c>
      <c r="BQ172" s="544">
        <f>IF(OR(BQ169=0, BQ169=""), BQ170, IF(BQ170&gt;(BQ169*(1+Dash!$B$6)), BQ169*(1+Dash!$B$6), IF(BQ170&lt;(BQ169*(1-Dash!$B$7)), BQ169*(1-Dash!$B$7), BQ170)))</f>
        <v>0</v>
      </c>
      <c r="BR172" s="544">
        <f>IF(OR(BR169=0, BR169=""), BR170, IF(BR170&gt;(BR169*(1+Dash!$B$6)), BR169*(1+Dash!$B$6), IF(BR170&lt;(BR169*(1-Dash!$B$7)), BR169*(1-Dash!$B$7), BR170)))</f>
        <v>0</v>
      </c>
      <c r="BS172" s="544">
        <f>IF(OR(BS169=0, BS169=""), BS170, IF(BS170&gt;(BS169*(1+Dash!$B$6)), BS169*(1+Dash!$B$6), IF(BS170&lt;(BS169*(1-Dash!$B$7)), BS169*(1-Dash!$B$7), BS170)))</f>
        <v>0</v>
      </c>
      <c r="BT172" s="544">
        <f>IF(OR(BT169=0, BT169=""), BT170, IF(BT170&gt;(BT169*(1+Dash!$B$6)), BT169*(1+Dash!$B$6), IF(BT170&lt;(BT169*(1-Dash!$B$7)), BT169*(1-Dash!$B$7), BT170)))</f>
        <v>0</v>
      </c>
      <c r="BU172" s="544">
        <f>IF(OR(BU169=0, BU169=""), BU170, IF(BU170&gt;(BU169*(1+Dash!$B$6)), BU169*(1+Dash!$B$6), IF(BU170&lt;(BU169*(1-Dash!$B$7)), BU169*(1-Dash!$B$7), BU170)))</f>
        <v>0</v>
      </c>
      <c r="BV172" s="544">
        <f>IF(OR(BV169=0, BV169=""), BV170, IF(BV170&gt;(BV169*(1+Dash!$B$6)), BV169*(1+Dash!$B$6), IF(BV170&lt;(BV169*(1-Dash!$B$7)), BV169*(1-Dash!$B$7), BV170)))</f>
        <v>0</v>
      </c>
      <c r="BW172" s="544">
        <f>IF(OR(BW169=0, BW169=""), BW170, IF(BW170&gt;(BW169*(1+Dash!$B$6)), BW169*(1+Dash!$B$6), IF(BW170&lt;(BW169*(1-Dash!$B$7)), BW169*(1-Dash!$B$7), BW170)))</f>
        <v>0</v>
      </c>
      <c r="BX172" s="544">
        <f>IF(OR(BX169=0, BX169=""), BX170, IF(BX170&gt;(BX169*(1+Dash!$B$6)), BX169*(1+Dash!$B$6), IF(BX170&lt;(BX169*(1-Dash!$B$7)), BX169*(1-Dash!$B$7), BX170)))</f>
        <v>0</v>
      </c>
      <c r="BY172" s="544">
        <f>IF(OR(BY169=0, BY169=""), BY170, IF(BY170&gt;(BY169*(1+Dash!$B$6)), BY169*(1+Dash!$B$6), IF(BY170&lt;(BY169*(1-Dash!$B$7)), BY169*(1-Dash!$B$7), BY170)))</f>
        <v>3.3000000000000003</v>
      </c>
      <c r="BZ172" s="544">
        <f>IF(OR(BZ169=0, BZ169=""), BZ170, IF(BZ170&gt;(BZ169*(1+Dash!$B$6)), BZ169*(1+Dash!$B$6), IF(BZ170&lt;(BZ169*(1-Dash!$B$7)), BZ169*(1-Dash!$B$7), BZ170)))</f>
        <v>2.2000000000000002</v>
      </c>
      <c r="CA172" s="544">
        <f>IF(OR(CA169=0, CA169=""), CA170, IF(CA170&gt;(CA169*(1+Dash!$B$6)), CA169*(1+Dash!$B$6), IF(CA170&lt;(CA169*(1-Dash!$B$7)), CA169*(1-Dash!$B$7), CA170)))</f>
        <v>0</v>
      </c>
    </row>
    <row r="173" spans="1:79">
      <c r="A173" t="s">
        <v>81</v>
      </c>
      <c r="B173" t="s">
        <v>1879</v>
      </c>
      <c r="C173">
        <v>2018</v>
      </c>
      <c r="D173" t="s">
        <v>1934</v>
      </c>
      <c r="E173" s="450">
        <v>112</v>
      </c>
      <c r="F173" s="450">
        <v>223</v>
      </c>
      <c r="G173" s="450">
        <v>119</v>
      </c>
      <c r="H173" s="450">
        <v>81</v>
      </c>
      <c r="I173" s="450">
        <v>49</v>
      </c>
      <c r="J173" s="450">
        <v>0</v>
      </c>
      <c r="K173" s="450">
        <v>0</v>
      </c>
      <c r="L173" s="450">
        <v>0</v>
      </c>
      <c r="M173" s="450">
        <v>0</v>
      </c>
      <c r="N173" s="450">
        <v>0</v>
      </c>
      <c r="O173" s="450">
        <v>0</v>
      </c>
      <c r="P173" s="450">
        <v>0</v>
      </c>
      <c r="Q173" s="450">
        <v>0</v>
      </c>
      <c r="R173" s="450">
        <v>0</v>
      </c>
      <c r="S173" s="450">
        <v>0</v>
      </c>
      <c r="T173" s="450">
        <v>0</v>
      </c>
      <c r="U173" s="450">
        <v>0</v>
      </c>
      <c r="V173" s="450">
        <v>0</v>
      </c>
      <c r="W173" s="450">
        <v>0</v>
      </c>
      <c r="X173" s="450">
        <v>0</v>
      </c>
      <c r="Y173" s="450">
        <v>0</v>
      </c>
      <c r="Z173" s="450">
        <v>0</v>
      </c>
      <c r="AA173" s="450">
        <v>0</v>
      </c>
      <c r="AB173" s="450">
        <v>0</v>
      </c>
      <c r="AC173" s="450">
        <v>253</v>
      </c>
      <c r="AD173" s="450">
        <v>162</v>
      </c>
      <c r="AE173" s="450">
        <v>117</v>
      </c>
      <c r="AF173" s="450">
        <v>122</v>
      </c>
      <c r="AG173" s="450">
        <v>85</v>
      </c>
      <c r="AH173" s="450">
        <v>61</v>
      </c>
      <c r="AI173" s="450">
        <v>38</v>
      </c>
      <c r="AJ173" s="450">
        <v>27</v>
      </c>
      <c r="AK173" s="450">
        <v>168</v>
      </c>
      <c r="AL173" s="450">
        <v>101</v>
      </c>
      <c r="AM173" s="450">
        <v>79</v>
      </c>
      <c r="AN173" s="450">
        <v>95</v>
      </c>
      <c r="AO173" s="450">
        <v>89</v>
      </c>
      <c r="AP173" s="450">
        <v>5</v>
      </c>
      <c r="AQ173" s="450">
        <v>13</v>
      </c>
      <c r="AR173" s="450">
        <v>73</v>
      </c>
      <c r="AS173" s="450">
        <v>0</v>
      </c>
      <c r="AT173" s="450">
        <v>0</v>
      </c>
      <c r="AU173" s="450">
        <v>0</v>
      </c>
      <c r="AV173" s="450">
        <v>0</v>
      </c>
      <c r="AW173" s="450">
        <v>89</v>
      </c>
      <c r="AX173" s="450">
        <v>5</v>
      </c>
      <c r="AY173" s="450">
        <v>13</v>
      </c>
      <c r="AZ173" s="450">
        <v>73</v>
      </c>
      <c r="BA173" s="450">
        <v>293</v>
      </c>
      <c r="BB173" s="450">
        <v>100</v>
      </c>
      <c r="BC173" s="450">
        <v>134</v>
      </c>
      <c r="BD173" s="450">
        <v>142</v>
      </c>
      <c r="BE173" s="450">
        <v>177</v>
      </c>
      <c r="BF173" s="450">
        <v>66</v>
      </c>
      <c r="BG173" s="450">
        <v>85</v>
      </c>
      <c r="BH173" s="450">
        <v>66</v>
      </c>
      <c r="BI173" s="450">
        <v>116</v>
      </c>
      <c r="BJ173" s="450">
        <v>34</v>
      </c>
      <c r="BK173" s="450">
        <v>49</v>
      </c>
      <c r="BL173" s="450">
        <v>76</v>
      </c>
      <c r="BM173" s="450">
        <v>0</v>
      </c>
      <c r="BN173" s="450">
        <v>0</v>
      </c>
      <c r="BO173" s="450">
        <v>0</v>
      </c>
      <c r="BP173" s="450">
        <v>0</v>
      </c>
      <c r="BQ173" s="450">
        <v>0</v>
      </c>
      <c r="BR173" s="450">
        <v>0</v>
      </c>
      <c r="BS173" s="450">
        <v>0</v>
      </c>
      <c r="BT173" s="450">
        <v>0</v>
      </c>
      <c r="BU173" s="450">
        <v>0</v>
      </c>
      <c r="BV173" s="450">
        <v>0</v>
      </c>
      <c r="BW173" s="450">
        <v>0</v>
      </c>
      <c r="BX173" s="450">
        <v>0</v>
      </c>
      <c r="BY173" s="450">
        <v>5</v>
      </c>
      <c r="BZ173" s="450">
        <v>10</v>
      </c>
      <c r="CA173" s="450">
        <v>0</v>
      </c>
    </row>
    <row r="174" spans="1:79">
      <c r="A174" s="543" t="s">
        <v>81</v>
      </c>
      <c r="B174" s="543" t="s">
        <v>1879</v>
      </c>
      <c r="C174" s="543">
        <v>2019</v>
      </c>
      <c r="D174" s="543" t="s">
        <v>1934</v>
      </c>
      <c r="E174" s="544">
        <v>237</v>
      </c>
      <c r="F174" s="544">
        <v>182</v>
      </c>
      <c r="G174" s="544">
        <v>68</v>
      </c>
      <c r="H174" s="544">
        <v>63</v>
      </c>
      <c r="I174" s="544">
        <v>39</v>
      </c>
      <c r="J174" s="544">
        <v>0</v>
      </c>
      <c r="K174" s="544">
        <v>0</v>
      </c>
      <c r="L174" s="544">
        <v>0</v>
      </c>
      <c r="M174" s="544">
        <v>0</v>
      </c>
      <c r="N174" s="544">
        <v>0</v>
      </c>
      <c r="O174" s="544">
        <v>0</v>
      </c>
      <c r="P174" s="544">
        <v>0</v>
      </c>
      <c r="Q174" s="544">
        <v>0</v>
      </c>
      <c r="R174" s="544">
        <v>0</v>
      </c>
      <c r="S174" s="544">
        <v>0</v>
      </c>
      <c r="T174" s="544">
        <v>0</v>
      </c>
      <c r="U174" s="544">
        <v>0</v>
      </c>
      <c r="V174" s="544">
        <v>0</v>
      </c>
      <c r="W174" s="544">
        <v>0</v>
      </c>
      <c r="X174" s="544">
        <v>0</v>
      </c>
      <c r="Y174" s="544">
        <v>0</v>
      </c>
      <c r="Z174" s="544">
        <v>0</v>
      </c>
      <c r="AA174" s="544">
        <v>0</v>
      </c>
      <c r="AB174" s="544">
        <v>0</v>
      </c>
      <c r="AC174" s="544">
        <v>322</v>
      </c>
      <c r="AD174" s="544">
        <v>195</v>
      </c>
      <c r="AE174" s="544">
        <v>123</v>
      </c>
      <c r="AF174" s="544">
        <v>139</v>
      </c>
      <c r="AG174" s="544">
        <v>163</v>
      </c>
      <c r="AH174" s="544">
        <v>119</v>
      </c>
      <c r="AI174" s="544">
        <v>38</v>
      </c>
      <c r="AJ174" s="544">
        <v>44</v>
      </c>
      <c r="AK174" s="544">
        <v>159</v>
      </c>
      <c r="AL174" s="544">
        <v>76</v>
      </c>
      <c r="AM174" s="544">
        <v>85</v>
      </c>
      <c r="AN174" s="544">
        <v>95</v>
      </c>
      <c r="AO174" s="544">
        <v>100</v>
      </c>
      <c r="AP174" s="544">
        <v>2</v>
      </c>
      <c r="AQ174" s="544">
        <v>12</v>
      </c>
      <c r="AR174" s="544">
        <v>80</v>
      </c>
      <c r="AS174" s="544">
        <v>0</v>
      </c>
      <c r="AT174" s="544">
        <v>0</v>
      </c>
      <c r="AU174" s="544">
        <v>0</v>
      </c>
      <c r="AV174" s="544">
        <v>0</v>
      </c>
      <c r="AW174" s="544">
        <v>100</v>
      </c>
      <c r="AX174" s="544">
        <v>2</v>
      </c>
      <c r="AY174" s="544">
        <v>12</v>
      </c>
      <c r="AZ174" s="544">
        <v>80</v>
      </c>
      <c r="BA174" s="544">
        <v>268</v>
      </c>
      <c r="BB174" s="544">
        <v>90</v>
      </c>
      <c r="BC174" s="544">
        <v>149</v>
      </c>
      <c r="BD174" s="544">
        <v>110</v>
      </c>
      <c r="BE174" s="544">
        <v>142</v>
      </c>
      <c r="BF174" s="544">
        <v>58</v>
      </c>
      <c r="BG174" s="544">
        <v>82</v>
      </c>
      <c r="BH174" s="544">
        <v>35</v>
      </c>
      <c r="BI174" s="544">
        <v>126</v>
      </c>
      <c r="BJ174" s="544">
        <v>32</v>
      </c>
      <c r="BK174" s="544">
        <v>67</v>
      </c>
      <c r="BL174" s="544">
        <v>75</v>
      </c>
      <c r="BM174" s="544">
        <v>0</v>
      </c>
      <c r="BN174" s="544">
        <v>0</v>
      </c>
      <c r="BO174" s="544">
        <v>0</v>
      </c>
      <c r="BP174" s="544">
        <v>0</v>
      </c>
      <c r="BQ174" s="544">
        <v>0</v>
      </c>
      <c r="BR174" s="544">
        <v>0</v>
      </c>
      <c r="BS174" s="544">
        <v>0</v>
      </c>
      <c r="BT174" s="544">
        <v>0</v>
      </c>
      <c r="BU174" s="544">
        <v>0</v>
      </c>
      <c r="BV174" s="544">
        <v>0</v>
      </c>
      <c r="BW174" s="544">
        <v>0</v>
      </c>
      <c r="BX174" s="544">
        <v>0</v>
      </c>
      <c r="BY174" s="544">
        <v>19</v>
      </c>
      <c r="BZ174" s="544">
        <v>11</v>
      </c>
      <c r="CA174" s="544">
        <v>0</v>
      </c>
    </row>
    <row r="175" spans="1:79">
      <c r="A175" t="s">
        <v>81</v>
      </c>
      <c r="B175" t="s">
        <v>1879</v>
      </c>
      <c r="C175">
        <v>2020</v>
      </c>
      <c r="D175" t="s">
        <v>1934</v>
      </c>
      <c r="E175" s="450">
        <v>165</v>
      </c>
      <c r="F175" s="450">
        <v>144</v>
      </c>
      <c r="G175" s="450">
        <v>55</v>
      </c>
      <c r="H175" s="450">
        <v>67</v>
      </c>
      <c r="I175" s="450">
        <v>33</v>
      </c>
      <c r="J175" s="450">
        <v>0</v>
      </c>
      <c r="K175" s="450">
        <v>0</v>
      </c>
      <c r="L175" s="450">
        <v>0</v>
      </c>
      <c r="M175" s="450">
        <v>0</v>
      </c>
      <c r="N175" s="450">
        <v>5</v>
      </c>
      <c r="O175" s="450">
        <v>0</v>
      </c>
      <c r="P175" s="450">
        <v>5</v>
      </c>
      <c r="Q175" s="450">
        <v>38</v>
      </c>
      <c r="R175" s="450">
        <v>0</v>
      </c>
      <c r="S175" s="450">
        <v>0</v>
      </c>
      <c r="T175" s="450">
        <v>0</v>
      </c>
      <c r="U175" s="450">
        <v>12</v>
      </c>
      <c r="V175" s="450">
        <v>0</v>
      </c>
      <c r="W175" s="450">
        <v>0</v>
      </c>
      <c r="X175" s="450">
        <v>0</v>
      </c>
      <c r="Y175" s="450">
        <v>26</v>
      </c>
      <c r="Z175" s="450">
        <v>0</v>
      </c>
      <c r="AA175" s="450">
        <v>0</v>
      </c>
      <c r="AB175" s="450">
        <v>0</v>
      </c>
      <c r="AC175" s="450">
        <v>251</v>
      </c>
      <c r="AD175" s="450">
        <v>157</v>
      </c>
      <c r="AE175" s="450">
        <v>116</v>
      </c>
      <c r="AF175" s="450">
        <v>120</v>
      </c>
      <c r="AG175" s="450">
        <v>101</v>
      </c>
      <c r="AH175" s="450">
        <v>69</v>
      </c>
      <c r="AI175" s="450">
        <v>34</v>
      </c>
      <c r="AJ175" s="450">
        <v>31</v>
      </c>
      <c r="AK175" s="450">
        <v>150</v>
      </c>
      <c r="AL175" s="450">
        <v>88</v>
      </c>
      <c r="AM175" s="450">
        <v>82</v>
      </c>
      <c r="AN175" s="450">
        <v>89</v>
      </c>
      <c r="AO175" s="450">
        <v>71</v>
      </c>
      <c r="AP175" s="450">
        <v>2</v>
      </c>
      <c r="AQ175" s="450">
        <v>13</v>
      </c>
      <c r="AR175" s="450">
        <v>53</v>
      </c>
      <c r="AS175" s="450">
        <v>0</v>
      </c>
      <c r="AT175" s="450">
        <v>0</v>
      </c>
      <c r="AU175" s="450">
        <v>0</v>
      </c>
      <c r="AV175" s="450">
        <v>0</v>
      </c>
      <c r="AW175" s="450">
        <v>71</v>
      </c>
      <c r="AX175" s="450">
        <v>2</v>
      </c>
      <c r="AY175" s="450">
        <v>13</v>
      </c>
      <c r="AZ175" s="450">
        <v>53</v>
      </c>
      <c r="BA175" s="450">
        <v>266</v>
      </c>
      <c r="BB175" s="450">
        <v>102</v>
      </c>
      <c r="BC175" s="450">
        <v>157</v>
      </c>
      <c r="BD175" s="450">
        <v>123</v>
      </c>
      <c r="BE175" s="450">
        <v>137</v>
      </c>
      <c r="BF175" s="450">
        <v>57</v>
      </c>
      <c r="BG175" s="450">
        <v>80</v>
      </c>
      <c r="BH175" s="450">
        <v>50</v>
      </c>
      <c r="BI175" s="450">
        <v>129</v>
      </c>
      <c r="BJ175" s="450">
        <v>45</v>
      </c>
      <c r="BK175" s="450">
        <v>77</v>
      </c>
      <c r="BL175" s="450">
        <v>73</v>
      </c>
      <c r="BM175" s="450">
        <v>0</v>
      </c>
      <c r="BN175" s="450">
        <v>0</v>
      </c>
      <c r="BO175" s="450">
        <v>0</v>
      </c>
      <c r="BP175" s="450">
        <v>0</v>
      </c>
      <c r="BQ175" s="450">
        <v>0</v>
      </c>
      <c r="BR175" s="450">
        <v>0</v>
      </c>
      <c r="BS175" s="450">
        <v>0</v>
      </c>
      <c r="BT175" s="450">
        <v>0</v>
      </c>
      <c r="BU175" s="450">
        <v>0</v>
      </c>
      <c r="BV175" s="450">
        <v>0</v>
      </c>
      <c r="BW175" s="450">
        <v>0</v>
      </c>
      <c r="BX175" s="450">
        <v>0</v>
      </c>
      <c r="BY175" s="450">
        <v>20</v>
      </c>
      <c r="BZ175" s="450">
        <v>7</v>
      </c>
      <c r="CA175" s="450">
        <v>0</v>
      </c>
    </row>
    <row r="176" spans="1:79">
      <c r="A176" s="543" t="s">
        <v>81</v>
      </c>
      <c r="B176" s="543" t="s">
        <v>1879</v>
      </c>
      <c r="C176" s="543">
        <v>2021</v>
      </c>
      <c r="D176" s="543" t="s">
        <v>1934</v>
      </c>
      <c r="E176" s="544">
        <v>147</v>
      </c>
      <c r="F176" s="544">
        <v>170</v>
      </c>
      <c r="G176" s="544">
        <v>73</v>
      </c>
      <c r="H176" s="544">
        <v>70</v>
      </c>
      <c r="I176" s="544">
        <v>45</v>
      </c>
      <c r="J176" s="544">
        <v>0</v>
      </c>
      <c r="K176" s="544">
        <v>0</v>
      </c>
      <c r="L176" s="544">
        <v>0</v>
      </c>
      <c r="M176" s="544">
        <v>0</v>
      </c>
      <c r="N176" s="544">
        <v>0</v>
      </c>
      <c r="O176" s="544">
        <v>0</v>
      </c>
      <c r="P176" s="544">
        <v>0</v>
      </c>
      <c r="Q176" s="544">
        <v>75</v>
      </c>
      <c r="R176" s="544">
        <v>0</v>
      </c>
      <c r="S176" s="544">
        <v>0</v>
      </c>
      <c r="T176" s="544">
        <v>0</v>
      </c>
      <c r="U176" s="544">
        <v>22</v>
      </c>
      <c r="V176" s="544">
        <v>0</v>
      </c>
      <c r="W176" s="544">
        <v>0</v>
      </c>
      <c r="X176" s="544">
        <v>0</v>
      </c>
      <c r="Y176" s="544">
        <v>53</v>
      </c>
      <c r="Z176" s="544">
        <v>0</v>
      </c>
      <c r="AA176" s="544">
        <v>0</v>
      </c>
      <c r="AB176" s="544">
        <v>0</v>
      </c>
      <c r="AC176" s="544">
        <v>291</v>
      </c>
      <c r="AD176" s="544">
        <v>156</v>
      </c>
      <c r="AE176" s="544">
        <v>123</v>
      </c>
      <c r="AF176" s="544">
        <v>151</v>
      </c>
      <c r="AG176" s="544">
        <v>93</v>
      </c>
      <c r="AH176" s="544">
        <v>62</v>
      </c>
      <c r="AI176" s="544">
        <v>24</v>
      </c>
      <c r="AJ176" s="544">
        <v>31</v>
      </c>
      <c r="AK176" s="544">
        <v>198</v>
      </c>
      <c r="AL176" s="544">
        <v>94</v>
      </c>
      <c r="AM176" s="544">
        <v>99</v>
      </c>
      <c r="AN176" s="544">
        <v>120</v>
      </c>
      <c r="AO176" s="544">
        <v>55</v>
      </c>
      <c r="AP176" s="544">
        <v>1</v>
      </c>
      <c r="AQ176" s="544">
        <v>7</v>
      </c>
      <c r="AR176" s="544">
        <v>44</v>
      </c>
      <c r="AS176" s="544">
        <v>0</v>
      </c>
      <c r="AT176" s="544">
        <v>0</v>
      </c>
      <c r="AU176" s="544">
        <v>0</v>
      </c>
      <c r="AV176" s="544">
        <v>0</v>
      </c>
      <c r="AW176" s="544">
        <v>55</v>
      </c>
      <c r="AX176" s="544">
        <v>1</v>
      </c>
      <c r="AY176" s="544">
        <v>7</v>
      </c>
      <c r="AZ176" s="544">
        <v>44</v>
      </c>
      <c r="BA176" s="544">
        <v>304</v>
      </c>
      <c r="BB176" s="544">
        <v>93</v>
      </c>
      <c r="BC176" s="544">
        <v>148</v>
      </c>
      <c r="BD176" s="544">
        <v>123</v>
      </c>
      <c r="BE176" s="544">
        <v>156</v>
      </c>
      <c r="BF176" s="544">
        <v>63</v>
      </c>
      <c r="BG176" s="544">
        <v>71</v>
      </c>
      <c r="BH176" s="544">
        <v>45</v>
      </c>
      <c r="BI176" s="544">
        <v>148</v>
      </c>
      <c r="BJ176" s="544">
        <v>30</v>
      </c>
      <c r="BK176" s="544">
        <v>77</v>
      </c>
      <c r="BL176" s="544">
        <v>78</v>
      </c>
      <c r="BM176" s="544">
        <v>16</v>
      </c>
      <c r="BN176" s="544">
        <v>1</v>
      </c>
      <c r="BO176" s="544">
        <v>11</v>
      </c>
      <c r="BP176" s="544">
        <v>15</v>
      </c>
      <c r="BQ176" s="544">
        <v>0</v>
      </c>
      <c r="BR176" s="544">
        <v>0</v>
      </c>
      <c r="BS176" s="544">
        <v>0</v>
      </c>
      <c r="BT176" s="544">
        <v>0</v>
      </c>
      <c r="BU176" s="544">
        <v>16</v>
      </c>
      <c r="BV176" s="544">
        <v>1</v>
      </c>
      <c r="BW176" s="544">
        <v>11</v>
      </c>
      <c r="BX176" s="544">
        <v>15</v>
      </c>
      <c r="BY176" s="544">
        <v>19</v>
      </c>
      <c r="BZ176" s="544">
        <v>13</v>
      </c>
      <c r="CA176" s="544">
        <v>0</v>
      </c>
    </row>
    <row r="177" spans="1:79">
      <c r="A177" t="s">
        <v>81</v>
      </c>
      <c r="B177" t="s">
        <v>1879</v>
      </c>
      <c r="C177">
        <v>2022</v>
      </c>
      <c r="D177" t="s">
        <v>1934</v>
      </c>
      <c r="E177" s="450">
        <v>130</v>
      </c>
      <c r="F177" s="450">
        <v>149</v>
      </c>
      <c r="G177" s="450">
        <v>64</v>
      </c>
      <c r="H177" s="450">
        <v>44</v>
      </c>
      <c r="I177" s="450">
        <v>20</v>
      </c>
      <c r="J177" s="450">
        <v>0</v>
      </c>
      <c r="K177" s="450">
        <v>0</v>
      </c>
      <c r="L177" s="450">
        <v>0</v>
      </c>
      <c r="M177" s="450">
        <v>0</v>
      </c>
      <c r="N177" s="450">
        <v>0</v>
      </c>
      <c r="O177" s="450">
        <v>0</v>
      </c>
      <c r="P177" s="450">
        <v>0</v>
      </c>
      <c r="Q177" s="450">
        <v>154</v>
      </c>
      <c r="R177" s="450">
        <v>0</v>
      </c>
      <c r="S177" s="450">
        <v>0</v>
      </c>
      <c r="T177" s="450">
        <v>0</v>
      </c>
      <c r="U177" s="450">
        <v>25</v>
      </c>
      <c r="V177" s="450">
        <v>0</v>
      </c>
      <c r="W177" s="450">
        <v>0</v>
      </c>
      <c r="X177" s="450">
        <v>0</v>
      </c>
      <c r="Y177" s="450">
        <v>129</v>
      </c>
      <c r="Z177" s="450">
        <v>0</v>
      </c>
      <c r="AA177" s="450">
        <v>0</v>
      </c>
      <c r="AB177" s="450">
        <v>0</v>
      </c>
      <c r="AC177" s="450">
        <v>326</v>
      </c>
      <c r="AD177" s="450">
        <v>200</v>
      </c>
      <c r="AE177" s="450">
        <v>149</v>
      </c>
      <c r="AF177" s="450">
        <v>143</v>
      </c>
      <c r="AG177" s="450">
        <v>95</v>
      </c>
      <c r="AH177" s="450">
        <v>69</v>
      </c>
      <c r="AI177" s="450">
        <v>35</v>
      </c>
      <c r="AJ177" s="450">
        <v>21</v>
      </c>
      <c r="AK177" s="450">
        <v>231</v>
      </c>
      <c r="AL177" s="450">
        <v>131</v>
      </c>
      <c r="AM177" s="450">
        <v>114</v>
      </c>
      <c r="AN177" s="450">
        <v>122</v>
      </c>
      <c r="AO177" s="450">
        <v>67</v>
      </c>
      <c r="AP177" s="450">
        <v>3</v>
      </c>
      <c r="AQ177" s="450">
        <v>15</v>
      </c>
      <c r="AR177" s="450">
        <v>47</v>
      </c>
      <c r="AS177" s="450">
        <v>0</v>
      </c>
      <c r="AT177" s="450">
        <v>0</v>
      </c>
      <c r="AU177" s="450">
        <v>0</v>
      </c>
      <c r="AV177" s="450">
        <v>0</v>
      </c>
      <c r="AW177" s="450">
        <v>67</v>
      </c>
      <c r="AX177" s="450">
        <v>3</v>
      </c>
      <c r="AY177" s="450">
        <v>15</v>
      </c>
      <c r="AZ177" s="450">
        <v>47</v>
      </c>
      <c r="BA177" s="450">
        <v>339</v>
      </c>
      <c r="BB177" s="450">
        <v>131</v>
      </c>
      <c r="BC177" s="450">
        <v>160</v>
      </c>
      <c r="BD177" s="450">
        <v>125</v>
      </c>
      <c r="BE177" s="450">
        <v>201</v>
      </c>
      <c r="BF177" s="450">
        <v>89</v>
      </c>
      <c r="BG177" s="450">
        <v>93</v>
      </c>
      <c r="BH177" s="450">
        <v>46</v>
      </c>
      <c r="BI177" s="450">
        <v>138</v>
      </c>
      <c r="BJ177" s="450">
        <v>42</v>
      </c>
      <c r="BK177" s="450">
        <v>67</v>
      </c>
      <c r="BL177" s="450">
        <v>79</v>
      </c>
      <c r="BM177" s="450">
        <v>7</v>
      </c>
      <c r="BN177" s="450">
        <v>0</v>
      </c>
      <c r="BO177" s="450">
        <v>2</v>
      </c>
      <c r="BP177" s="450">
        <v>5</v>
      </c>
      <c r="BQ177" s="450">
        <v>0</v>
      </c>
      <c r="BR177" s="450">
        <v>0</v>
      </c>
      <c r="BS177" s="450">
        <v>0</v>
      </c>
      <c r="BT177" s="450">
        <v>0</v>
      </c>
      <c r="BU177" s="450">
        <v>7</v>
      </c>
      <c r="BV177" s="450">
        <v>0</v>
      </c>
      <c r="BW177" s="450">
        <v>2</v>
      </c>
      <c r="BX177" s="450">
        <v>5</v>
      </c>
      <c r="BY177" s="450">
        <v>17</v>
      </c>
      <c r="BZ177" s="450">
        <v>16</v>
      </c>
      <c r="CA177" s="450">
        <v>0</v>
      </c>
    </row>
    <row r="178" spans="1:79">
      <c r="A178" s="543" t="s">
        <v>81</v>
      </c>
      <c r="B178" s="543" t="s">
        <v>1879</v>
      </c>
      <c r="C178" s="543">
        <v>2023</v>
      </c>
      <c r="D178" s="543" t="s">
        <v>1934</v>
      </c>
      <c r="E178" s="544">
        <v>145</v>
      </c>
      <c r="F178" s="544">
        <v>133</v>
      </c>
      <c r="G178" s="544">
        <v>61</v>
      </c>
      <c r="H178" s="544">
        <v>44</v>
      </c>
      <c r="I178" s="544">
        <v>23</v>
      </c>
      <c r="J178" s="544">
        <v>0</v>
      </c>
      <c r="K178" s="544">
        <v>0</v>
      </c>
      <c r="L178" s="544">
        <v>0</v>
      </c>
      <c r="M178" s="544">
        <v>0</v>
      </c>
      <c r="N178" s="544">
        <v>0</v>
      </c>
      <c r="O178" s="544">
        <v>0</v>
      </c>
      <c r="P178" s="544">
        <v>0</v>
      </c>
      <c r="Q178" s="544">
        <v>156</v>
      </c>
      <c r="R178" s="544">
        <v>86</v>
      </c>
      <c r="S178" s="544">
        <v>10</v>
      </c>
      <c r="T178" s="544">
        <v>13</v>
      </c>
      <c r="U178" s="544">
        <v>0</v>
      </c>
      <c r="V178" s="544">
        <v>0</v>
      </c>
      <c r="W178" s="544">
        <v>0</v>
      </c>
      <c r="X178" s="544">
        <v>0</v>
      </c>
      <c r="Y178" s="544">
        <v>156</v>
      </c>
      <c r="Z178" s="544">
        <v>86</v>
      </c>
      <c r="AA178" s="544">
        <v>10</v>
      </c>
      <c r="AB178" s="544">
        <v>13</v>
      </c>
      <c r="AC178" s="544">
        <v>269</v>
      </c>
      <c r="AD178" s="544">
        <v>171</v>
      </c>
      <c r="AE178" s="544">
        <v>150</v>
      </c>
      <c r="AF178" s="544">
        <v>133</v>
      </c>
      <c r="AG178" s="544">
        <v>79</v>
      </c>
      <c r="AH178" s="544">
        <v>69</v>
      </c>
      <c r="AI178" s="544">
        <v>38</v>
      </c>
      <c r="AJ178" s="544">
        <v>21</v>
      </c>
      <c r="AK178" s="544">
        <v>190</v>
      </c>
      <c r="AL178" s="544">
        <v>102</v>
      </c>
      <c r="AM178" s="544">
        <v>112</v>
      </c>
      <c r="AN178" s="544">
        <v>112</v>
      </c>
      <c r="AO178" s="544">
        <v>57</v>
      </c>
      <c r="AP178" s="544">
        <v>2</v>
      </c>
      <c r="AQ178" s="544">
        <v>20</v>
      </c>
      <c r="AR178" s="544">
        <v>40</v>
      </c>
      <c r="AS178" s="544">
        <v>0</v>
      </c>
      <c r="AT178" s="544">
        <v>0</v>
      </c>
      <c r="AU178" s="544">
        <v>0</v>
      </c>
      <c r="AV178" s="544">
        <v>0</v>
      </c>
      <c r="AW178" s="544">
        <v>57</v>
      </c>
      <c r="AX178" s="544">
        <v>2</v>
      </c>
      <c r="AY178" s="544">
        <v>20</v>
      </c>
      <c r="AZ178" s="544">
        <v>40</v>
      </c>
      <c r="BA178" s="544">
        <v>329</v>
      </c>
      <c r="BB178" s="544">
        <v>113</v>
      </c>
      <c r="BC178" s="544">
        <v>174</v>
      </c>
      <c r="BD178" s="544">
        <v>133</v>
      </c>
      <c r="BE178" s="544">
        <v>188</v>
      </c>
      <c r="BF178" s="544">
        <v>84</v>
      </c>
      <c r="BG178" s="544">
        <v>97</v>
      </c>
      <c r="BH178" s="544">
        <v>47</v>
      </c>
      <c r="BI178" s="544">
        <v>141</v>
      </c>
      <c r="BJ178" s="544">
        <v>29</v>
      </c>
      <c r="BK178" s="544">
        <v>77</v>
      </c>
      <c r="BL178" s="544">
        <v>86</v>
      </c>
      <c r="BM178" s="544">
        <v>23</v>
      </c>
      <c r="BN178" s="544">
        <v>3</v>
      </c>
      <c r="BO178" s="544">
        <v>11</v>
      </c>
      <c r="BP178" s="544">
        <v>20</v>
      </c>
      <c r="BQ178" s="544">
        <v>0</v>
      </c>
      <c r="BR178" s="544">
        <v>0</v>
      </c>
      <c r="BS178" s="544">
        <v>0</v>
      </c>
      <c r="BT178" s="544">
        <v>0</v>
      </c>
      <c r="BU178" s="544">
        <v>23</v>
      </c>
      <c r="BV178" s="544">
        <v>3</v>
      </c>
      <c r="BW178" s="544">
        <v>11</v>
      </c>
      <c r="BX178" s="544">
        <v>20</v>
      </c>
      <c r="BY178" s="544">
        <v>11</v>
      </c>
      <c r="BZ178" s="544">
        <v>21</v>
      </c>
      <c r="CA178" s="544">
        <v>0</v>
      </c>
    </row>
    <row r="179" spans="1:79">
      <c r="A179" t="s">
        <v>81</v>
      </c>
      <c r="B179" t="s">
        <v>1879</v>
      </c>
      <c r="C179">
        <v>2024</v>
      </c>
      <c r="D179" t="s">
        <v>1934</v>
      </c>
      <c r="E179" s="450">
        <v>178</v>
      </c>
      <c r="F179" s="450">
        <v>155</v>
      </c>
      <c r="G179" s="450">
        <v>81</v>
      </c>
      <c r="H179" s="450">
        <v>63</v>
      </c>
      <c r="I179" s="450">
        <v>23</v>
      </c>
      <c r="J179" s="450">
        <v>0</v>
      </c>
      <c r="K179" s="450">
        <v>0</v>
      </c>
      <c r="L179" s="450">
        <v>0</v>
      </c>
      <c r="M179" s="450">
        <v>0</v>
      </c>
      <c r="N179" s="450">
        <v>0</v>
      </c>
      <c r="O179" s="450">
        <v>0</v>
      </c>
      <c r="P179" s="450">
        <v>0</v>
      </c>
      <c r="Q179" s="450">
        <v>101</v>
      </c>
      <c r="R179" s="450">
        <v>58</v>
      </c>
      <c r="S179" s="450">
        <v>5</v>
      </c>
      <c r="T179" s="450">
        <v>13</v>
      </c>
      <c r="U179" s="450">
        <v>0</v>
      </c>
      <c r="V179" s="450">
        <v>0</v>
      </c>
      <c r="W179" s="450">
        <v>0</v>
      </c>
      <c r="X179" s="450">
        <v>0</v>
      </c>
      <c r="Y179" s="450">
        <v>101</v>
      </c>
      <c r="Z179" s="450">
        <v>58</v>
      </c>
      <c r="AA179" s="450">
        <v>5</v>
      </c>
      <c r="AB179" s="450">
        <v>13</v>
      </c>
      <c r="AC179" s="450">
        <v>269</v>
      </c>
      <c r="AD179" s="450">
        <v>184</v>
      </c>
      <c r="AE179" s="450">
        <v>145</v>
      </c>
      <c r="AF179" s="450">
        <v>110</v>
      </c>
      <c r="AG179" s="450">
        <v>16</v>
      </c>
      <c r="AH179" s="450">
        <v>7</v>
      </c>
      <c r="AI179" s="450">
        <v>7</v>
      </c>
      <c r="AJ179" s="450">
        <v>11</v>
      </c>
      <c r="AK179" s="450">
        <v>253</v>
      </c>
      <c r="AL179" s="450">
        <v>177</v>
      </c>
      <c r="AM179" s="450">
        <v>138</v>
      </c>
      <c r="AN179" s="450">
        <v>99</v>
      </c>
      <c r="AO179" s="450">
        <v>63</v>
      </c>
      <c r="AP179" s="450">
        <v>5</v>
      </c>
      <c r="AQ179" s="450">
        <v>23</v>
      </c>
      <c r="AR179" s="450">
        <v>37</v>
      </c>
      <c r="AS179" s="450">
        <v>0</v>
      </c>
      <c r="AT179" s="450">
        <v>0</v>
      </c>
      <c r="AU179" s="450">
        <v>0</v>
      </c>
      <c r="AV179" s="450">
        <v>0</v>
      </c>
      <c r="AW179" s="450">
        <v>63</v>
      </c>
      <c r="AX179" s="450">
        <v>5</v>
      </c>
      <c r="AY179" s="450">
        <v>23</v>
      </c>
      <c r="AZ179" s="450">
        <v>37</v>
      </c>
      <c r="BA179" s="450">
        <v>306</v>
      </c>
      <c r="BB179" s="450">
        <v>143</v>
      </c>
      <c r="BC179" s="450">
        <v>175</v>
      </c>
      <c r="BD179" s="450">
        <v>107</v>
      </c>
      <c r="BE179" s="450">
        <v>156</v>
      </c>
      <c r="BF179" s="450">
        <v>89</v>
      </c>
      <c r="BG179" s="450">
        <v>74</v>
      </c>
      <c r="BH179" s="450">
        <v>46</v>
      </c>
      <c r="BI179" s="450">
        <v>150</v>
      </c>
      <c r="BJ179" s="450">
        <v>54</v>
      </c>
      <c r="BK179" s="450">
        <v>101</v>
      </c>
      <c r="BL179" s="450">
        <v>61</v>
      </c>
      <c r="BM179" s="450">
        <v>37</v>
      </c>
      <c r="BN179" s="450">
        <v>6</v>
      </c>
      <c r="BO179" s="450">
        <v>22</v>
      </c>
      <c r="BP179" s="450">
        <v>33</v>
      </c>
      <c r="BQ179" s="450">
        <v>0</v>
      </c>
      <c r="BR179" s="450">
        <v>0</v>
      </c>
      <c r="BS179" s="450">
        <v>0</v>
      </c>
      <c r="BT179" s="450">
        <v>0</v>
      </c>
      <c r="BU179" s="450">
        <v>37</v>
      </c>
      <c r="BV179" s="450">
        <v>6</v>
      </c>
      <c r="BW179" s="450">
        <v>22</v>
      </c>
      <c r="BX179" s="450">
        <v>33</v>
      </c>
      <c r="BY179" s="450">
        <v>11</v>
      </c>
      <c r="BZ179" s="450">
        <v>13</v>
      </c>
      <c r="CA179" s="450">
        <v>0</v>
      </c>
    </row>
    <row r="180" spans="1:79">
      <c r="A180" s="543" t="s">
        <v>81</v>
      </c>
      <c r="B180" s="543" t="s">
        <v>1879</v>
      </c>
      <c r="C180" s="543">
        <v>2025</v>
      </c>
      <c r="D180" s="543" t="s">
        <v>1935</v>
      </c>
      <c r="E180" s="544">
        <v>159</v>
      </c>
      <c r="F180" s="544">
        <v>153</v>
      </c>
      <c r="G180" s="544">
        <v>68</v>
      </c>
      <c r="H180" s="544">
        <v>57</v>
      </c>
      <c r="I180" s="544">
        <v>30</v>
      </c>
      <c r="J180" s="544">
        <v>0</v>
      </c>
      <c r="K180" s="544">
        <v>0</v>
      </c>
      <c r="L180" s="544">
        <v>0</v>
      </c>
      <c r="M180" s="544">
        <v>0</v>
      </c>
      <c r="N180" s="544">
        <v>1</v>
      </c>
      <c r="O180" s="544">
        <v>0</v>
      </c>
      <c r="P180" s="544">
        <v>1</v>
      </c>
      <c r="Q180" s="544">
        <v>121</v>
      </c>
      <c r="R180" s="544">
        <v>68</v>
      </c>
      <c r="S180" s="544">
        <v>7</v>
      </c>
      <c r="T180" s="544">
        <v>13</v>
      </c>
      <c r="U180" s="544">
        <v>19</v>
      </c>
      <c r="V180" s="544">
        <v>0</v>
      </c>
      <c r="W180" s="544">
        <v>0</v>
      </c>
      <c r="X180" s="544">
        <v>0</v>
      </c>
      <c r="Y180" s="544">
        <v>102</v>
      </c>
      <c r="Z180" s="544">
        <v>68</v>
      </c>
      <c r="AA180" s="544">
        <v>7</v>
      </c>
      <c r="AB180" s="544">
        <v>13</v>
      </c>
      <c r="AC180" s="544">
        <v>284</v>
      </c>
      <c r="AD180" s="544">
        <v>176</v>
      </c>
      <c r="AE180" s="544">
        <v>133</v>
      </c>
      <c r="AF180" s="544">
        <v>132</v>
      </c>
      <c r="AG180" s="544">
        <v>90</v>
      </c>
      <c r="AH180" s="544">
        <v>66</v>
      </c>
      <c r="AI180" s="544">
        <v>32</v>
      </c>
      <c r="AJ180" s="544">
        <v>27</v>
      </c>
      <c r="AK180" s="544">
        <v>194</v>
      </c>
      <c r="AL180" s="544">
        <v>110</v>
      </c>
      <c r="AM180" s="544">
        <v>101</v>
      </c>
      <c r="AN180" s="544">
        <v>105</v>
      </c>
      <c r="AO180" s="544">
        <v>64</v>
      </c>
      <c r="AP180" s="544">
        <v>3</v>
      </c>
      <c r="AQ180" s="544">
        <v>14</v>
      </c>
      <c r="AR180" s="544">
        <v>47</v>
      </c>
      <c r="AS180" s="544">
        <v>0</v>
      </c>
      <c r="AT180" s="544">
        <v>0</v>
      </c>
      <c r="AU180" s="544">
        <v>0</v>
      </c>
      <c r="AV180" s="544">
        <v>0</v>
      </c>
      <c r="AW180" s="544">
        <v>64</v>
      </c>
      <c r="AX180" s="544">
        <v>3</v>
      </c>
      <c r="AY180" s="544">
        <v>14</v>
      </c>
      <c r="AZ180" s="544">
        <v>47</v>
      </c>
      <c r="BA180" s="544">
        <v>306</v>
      </c>
      <c r="BB180" s="544">
        <v>112</v>
      </c>
      <c r="BC180" s="544">
        <v>160</v>
      </c>
      <c r="BD180" s="544">
        <v>126</v>
      </c>
      <c r="BE180" s="544">
        <v>168</v>
      </c>
      <c r="BF180" s="544">
        <v>73</v>
      </c>
      <c r="BG180" s="544">
        <v>85</v>
      </c>
      <c r="BH180" s="544">
        <v>49</v>
      </c>
      <c r="BI180" s="544">
        <v>138</v>
      </c>
      <c r="BJ180" s="544">
        <v>39</v>
      </c>
      <c r="BK180" s="544">
        <v>75</v>
      </c>
      <c r="BL180" s="544">
        <v>77</v>
      </c>
      <c r="BM180" s="544">
        <v>36</v>
      </c>
      <c r="BN180" s="544">
        <v>3</v>
      </c>
      <c r="BO180" s="544">
        <v>18</v>
      </c>
      <c r="BP180" s="544">
        <v>31</v>
      </c>
      <c r="BQ180" s="544">
        <v>0</v>
      </c>
      <c r="BR180" s="544">
        <v>0</v>
      </c>
      <c r="BS180" s="544">
        <v>0</v>
      </c>
      <c r="BT180" s="544">
        <v>0</v>
      </c>
      <c r="BU180" s="544">
        <v>36</v>
      </c>
      <c r="BV180" s="544">
        <v>3</v>
      </c>
      <c r="BW180" s="544">
        <v>18</v>
      </c>
      <c r="BX180" s="544">
        <v>31</v>
      </c>
      <c r="BY180" s="544">
        <v>15</v>
      </c>
      <c r="BZ180" s="544">
        <v>16</v>
      </c>
      <c r="CA180" s="544">
        <v>0</v>
      </c>
    </row>
    <row r="181" spans="1:79">
      <c r="A181" t="s">
        <v>81</v>
      </c>
      <c r="B181" t="s">
        <v>1879</v>
      </c>
      <c r="C181">
        <v>2024</v>
      </c>
      <c r="D181" t="s">
        <v>1937</v>
      </c>
      <c r="E181" s="450">
        <f>E179</f>
        <v>178</v>
      </c>
      <c r="F181" s="450">
        <f t="shared" ref="F181:BQ181" si="34">F179</f>
        <v>155</v>
      </c>
      <c r="G181" s="450">
        <f t="shared" si="34"/>
        <v>81</v>
      </c>
      <c r="H181" s="450">
        <f t="shared" si="34"/>
        <v>63</v>
      </c>
      <c r="I181" s="450">
        <f t="shared" si="34"/>
        <v>23</v>
      </c>
      <c r="J181" s="450">
        <f t="shared" si="34"/>
        <v>0</v>
      </c>
      <c r="K181" s="450">
        <f t="shared" si="34"/>
        <v>0</v>
      </c>
      <c r="L181" s="450">
        <f t="shared" si="34"/>
        <v>0</v>
      </c>
      <c r="M181" s="450">
        <f t="shared" si="34"/>
        <v>0</v>
      </c>
      <c r="N181" s="450">
        <f t="shared" si="34"/>
        <v>0</v>
      </c>
      <c r="O181" s="450">
        <f t="shared" si="34"/>
        <v>0</v>
      </c>
      <c r="P181" s="450">
        <f t="shared" si="34"/>
        <v>0</v>
      </c>
      <c r="Q181" s="450">
        <f t="shared" si="34"/>
        <v>101</v>
      </c>
      <c r="R181" s="450">
        <f t="shared" si="34"/>
        <v>58</v>
      </c>
      <c r="S181" s="450">
        <f t="shared" si="34"/>
        <v>5</v>
      </c>
      <c r="T181" s="450">
        <f t="shared" si="34"/>
        <v>13</v>
      </c>
      <c r="U181" s="450">
        <f t="shared" si="34"/>
        <v>0</v>
      </c>
      <c r="V181" s="450">
        <f t="shared" si="34"/>
        <v>0</v>
      </c>
      <c r="W181" s="450">
        <f t="shared" si="34"/>
        <v>0</v>
      </c>
      <c r="X181" s="450">
        <f t="shared" si="34"/>
        <v>0</v>
      </c>
      <c r="Y181" s="450">
        <f t="shared" si="34"/>
        <v>101</v>
      </c>
      <c r="Z181" s="450">
        <f t="shared" si="34"/>
        <v>58</v>
      </c>
      <c r="AA181" s="450">
        <f t="shared" si="34"/>
        <v>5</v>
      </c>
      <c r="AB181" s="450">
        <f t="shared" si="34"/>
        <v>13</v>
      </c>
      <c r="AC181" s="450">
        <f t="shared" si="34"/>
        <v>269</v>
      </c>
      <c r="AD181" s="450">
        <f t="shared" si="34"/>
        <v>184</v>
      </c>
      <c r="AE181" s="450">
        <f t="shared" si="34"/>
        <v>145</v>
      </c>
      <c r="AF181" s="450">
        <f t="shared" si="34"/>
        <v>110</v>
      </c>
      <c r="AG181" s="450">
        <f t="shared" si="34"/>
        <v>16</v>
      </c>
      <c r="AH181" s="450">
        <f t="shared" si="34"/>
        <v>7</v>
      </c>
      <c r="AI181" s="450">
        <f t="shared" si="34"/>
        <v>7</v>
      </c>
      <c r="AJ181" s="450">
        <f t="shared" si="34"/>
        <v>11</v>
      </c>
      <c r="AK181" s="450">
        <f t="shared" si="34"/>
        <v>253</v>
      </c>
      <c r="AL181" s="450">
        <f t="shared" si="34"/>
        <v>177</v>
      </c>
      <c r="AM181" s="450">
        <f t="shared" si="34"/>
        <v>138</v>
      </c>
      <c r="AN181" s="450">
        <f t="shared" si="34"/>
        <v>99</v>
      </c>
      <c r="AO181" s="450">
        <f t="shared" si="34"/>
        <v>63</v>
      </c>
      <c r="AP181" s="450">
        <f t="shared" si="34"/>
        <v>5</v>
      </c>
      <c r="AQ181" s="450">
        <f t="shared" si="34"/>
        <v>23</v>
      </c>
      <c r="AR181" s="450">
        <f t="shared" si="34"/>
        <v>37</v>
      </c>
      <c r="AS181" s="450">
        <f t="shared" si="34"/>
        <v>0</v>
      </c>
      <c r="AT181" s="450">
        <f t="shared" si="34"/>
        <v>0</v>
      </c>
      <c r="AU181" s="450">
        <f t="shared" si="34"/>
        <v>0</v>
      </c>
      <c r="AV181" s="450">
        <f t="shared" si="34"/>
        <v>0</v>
      </c>
      <c r="AW181" s="450">
        <f t="shared" si="34"/>
        <v>63</v>
      </c>
      <c r="AX181" s="450">
        <f t="shared" si="34"/>
        <v>5</v>
      </c>
      <c r="AY181" s="450">
        <f t="shared" si="34"/>
        <v>23</v>
      </c>
      <c r="AZ181" s="450">
        <f t="shared" si="34"/>
        <v>37</v>
      </c>
      <c r="BA181" s="450">
        <f t="shared" si="34"/>
        <v>306</v>
      </c>
      <c r="BB181" s="450">
        <f t="shared" si="34"/>
        <v>143</v>
      </c>
      <c r="BC181" s="450">
        <f t="shared" si="34"/>
        <v>175</v>
      </c>
      <c r="BD181" s="450">
        <f t="shared" si="34"/>
        <v>107</v>
      </c>
      <c r="BE181" s="450">
        <f t="shared" si="34"/>
        <v>156</v>
      </c>
      <c r="BF181" s="450">
        <f t="shared" si="34"/>
        <v>89</v>
      </c>
      <c r="BG181" s="450">
        <f t="shared" si="34"/>
        <v>74</v>
      </c>
      <c r="BH181" s="450">
        <f t="shared" si="34"/>
        <v>46</v>
      </c>
      <c r="BI181" s="450">
        <f t="shared" si="34"/>
        <v>150</v>
      </c>
      <c r="BJ181" s="450">
        <f t="shared" si="34"/>
        <v>54</v>
      </c>
      <c r="BK181" s="450">
        <f t="shared" si="34"/>
        <v>101</v>
      </c>
      <c r="BL181" s="450">
        <f t="shared" si="34"/>
        <v>61</v>
      </c>
      <c r="BM181" s="450">
        <f t="shared" si="34"/>
        <v>37</v>
      </c>
      <c r="BN181" s="450">
        <f t="shared" si="34"/>
        <v>6</v>
      </c>
      <c r="BO181" s="450">
        <f t="shared" si="34"/>
        <v>22</v>
      </c>
      <c r="BP181" s="450">
        <f t="shared" si="34"/>
        <v>33</v>
      </c>
      <c r="BQ181" s="450">
        <f t="shared" si="34"/>
        <v>0</v>
      </c>
      <c r="BR181" s="450">
        <f t="shared" ref="BR181:CA181" si="35">BR179</f>
        <v>0</v>
      </c>
      <c r="BS181" s="450">
        <f t="shared" si="35"/>
        <v>0</v>
      </c>
      <c r="BT181" s="450">
        <f t="shared" si="35"/>
        <v>0</v>
      </c>
      <c r="BU181" s="450">
        <f t="shared" si="35"/>
        <v>37</v>
      </c>
      <c r="BV181" s="450">
        <f t="shared" si="35"/>
        <v>6</v>
      </c>
      <c r="BW181" s="450">
        <f t="shared" si="35"/>
        <v>22</v>
      </c>
      <c r="BX181" s="450">
        <f t="shared" si="35"/>
        <v>33</v>
      </c>
      <c r="BY181" s="450">
        <f t="shared" si="35"/>
        <v>11</v>
      </c>
      <c r="BZ181" s="450">
        <f t="shared" si="35"/>
        <v>13</v>
      </c>
      <c r="CA181" s="450">
        <f t="shared" si="35"/>
        <v>0</v>
      </c>
    </row>
    <row r="182" spans="1:79">
      <c r="A182" s="543" t="s">
        <v>81</v>
      </c>
      <c r="B182" s="543" t="s">
        <v>1879</v>
      </c>
      <c r="C182" s="543">
        <v>2025</v>
      </c>
      <c r="D182" s="543" t="s">
        <v>1937</v>
      </c>
      <c r="E182" s="544">
        <f>IF(OR(E179=0, E179=""), E180, IF(E180&gt;(E179*(1+Dash!$B$6)), E179*(1+Dash!$B$6), IF(E180&lt;(E179*(1-Dash!$B$7)), E179*(1-Dash!$B$7), E180)))</f>
        <v>169.1</v>
      </c>
      <c r="F182" s="544">
        <f>IF(OR(F179=0, F179=""), F180, IF(F180&gt;(F179*(1+Dash!$B$6)), F179*(1+Dash!$B$6), IF(F180&lt;(F179*(1-Dash!$B$7)), F179*(1-Dash!$B$7), F180)))</f>
        <v>153</v>
      </c>
      <c r="G182" s="544">
        <f>IF(OR(G179=0, G179=""), G180, IF(G180&gt;(G179*(1+Dash!$B$6)), G179*(1+Dash!$B$6), IF(G180&lt;(G179*(1-Dash!$B$7)), G179*(1-Dash!$B$7), G180)))</f>
        <v>76.95</v>
      </c>
      <c r="H182" s="544">
        <f>IF(OR(H179=0, H179=""), H180, IF(H180&gt;(H179*(1+Dash!$B$6)), H179*(1+Dash!$B$6), IF(H180&lt;(H179*(1-Dash!$B$7)), H179*(1-Dash!$B$7), H180)))</f>
        <v>59.849999999999994</v>
      </c>
      <c r="I182" s="544">
        <f>IF(OR(I179=0, I179=""), I180, IF(I180&gt;(I179*(1+Dash!$B$6)), I179*(1+Dash!$B$6), IF(I180&lt;(I179*(1-Dash!$B$7)), I179*(1-Dash!$B$7), I180)))</f>
        <v>25.3</v>
      </c>
      <c r="J182" s="544">
        <f>IF(OR(J179=0, J179=""), J180, IF(J180&gt;(J179*(1+Dash!$B$6)), J179*(1+Dash!$B$6), IF(J180&lt;(J179*(1-Dash!$B$7)), J179*(1-Dash!$B$7), J180)))</f>
        <v>0</v>
      </c>
      <c r="K182" s="544">
        <f>IF(OR(K179=0, K179=""), K180, IF(K180&gt;(K179*(1+Dash!$B$6)), K179*(1+Dash!$B$6), IF(K180&lt;(K179*(1-Dash!$B$7)), K179*(1-Dash!$B$7), K180)))</f>
        <v>0</v>
      </c>
      <c r="L182" s="544">
        <f>IF(OR(L179=0, L179=""), L180, IF(L180&gt;(L179*(1+Dash!$B$6)), L179*(1+Dash!$B$6), IF(L180&lt;(L179*(1-Dash!$B$7)), L179*(1-Dash!$B$7), L180)))</f>
        <v>0</v>
      </c>
      <c r="M182" s="544">
        <f>IF(OR(M179=0, M179=""), M180, IF(M180&gt;(M179*(1+Dash!$B$6)), M179*(1+Dash!$B$6), IF(M180&lt;(M179*(1-Dash!$B$7)), M179*(1-Dash!$B$7), M180)))</f>
        <v>0</v>
      </c>
      <c r="N182" s="544">
        <f>IF(OR(N179=0, N179=""), N180, IF(N180&gt;(N179*(1+Dash!$B$6)), N179*(1+Dash!$B$6), IF(N180&lt;(N179*(1-Dash!$B$7)), N179*(1-Dash!$B$7), N180)))</f>
        <v>1</v>
      </c>
      <c r="O182" s="544">
        <f>IF(OR(O179=0, O179=""), O180, IF(O180&gt;(O179*(1+Dash!$B$6)), O179*(1+Dash!$B$6), IF(O180&lt;(O179*(1-Dash!$B$7)), O179*(1-Dash!$B$7), O180)))</f>
        <v>0</v>
      </c>
      <c r="P182" s="544">
        <f>IF(OR(P179=0, P179=""), P180, IF(P180&gt;(P179*(1+Dash!$B$6)), P179*(1+Dash!$B$6), IF(P180&lt;(P179*(1-Dash!$B$7)), P179*(1-Dash!$B$7), P180)))</f>
        <v>1</v>
      </c>
      <c r="Q182" s="544">
        <f>IF(OR(Q179=0, Q179=""), Q180, IF(Q180&gt;(Q179*(1+Dash!$B$6)), Q179*(1+Dash!$B$6), IF(Q180&lt;(Q179*(1-Dash!$B$7)), Q179*(1-Dash!$B$7), Q180)))</f>
        <v>111.10000000000001</v>
      </c>
      <c r="R182" s="544">
        <f>IF(OR(R179=0, R179=""), R180, IF(R180&gt;(R179*(1+Dash!$B$6)), R179*(1+Dash!$B$6), IF(R180&lt;(R179*(1-Dash!$B$7)), R179*(1-Dash!$B$7), R180)))</f>
        <v>63.800000000000004</v>
      </c>
      <c r="S182" s="544">
        <f>IF(OR(S179=0, S179=""), S180, IF(S180&gt;(S179*(1+Dash!$B$6)), S179*(1+Dash!$B$6), IF(S180&lt;(S179*(1-Dash!$B$7)), S179*(1-Dash!$B$7), S180)))</f>
        <v>5.5</v>
      </c>
      <c r="T182" s="544">
        <f>IF(OR(T179=0, T179=""), T180, IF(T180&gt;(T179*(1+Dash!$B$6)), T179*(1+Dash!$B$6), IF(T180&lt;(T179*(1-Dash!$B$7)), T179*(1-Dash!$B$7), T180)))</f>
        <v>13</v>
      </c>
      <c r="U182" s="544">
        <f>IF(OR(U179=0, U179=""), U180, IF(U180&gt;(U179*(1+Dash!$B$6)), U179*(1+Dash!$B$6), IF(U180&lt;(U179*(1-Dash!$B$7)), U179*(1-Dash!$B$7), U180)))</f>
        <v>19</v>
      </c>
      <c r="V182" s="544">
        <f>IF(OR(V179=0, V179=""), V180, IF(V180&gt;(V179*(1+Dash!$B$6)), V179*(1+Dash!$B$6), IF(V180&lt;(V179*(1-Dash!$B$7)), V179*(1-Dash!$B$7), V180)))</f>
        <v>0</v>
      </c>
      <c r="W182" s="544">
        <f>IF(OR(W179=0, W179=""), W180, IF(W180&gt;(W179*(1+Dash!$B$6)), W179*(1+Dash!$B$6), IF(W180&lt;(W179*(1-Dash!$B$7)), W179*(1-Dash!$B$7), W180)))</f>
        <v>0</v>
      </c>
      <c r="X182" s="544">
        <f>IF(OR(X179=0, X179=""), X180, IF(X180&gt;(X179*(1+Dash!$B$6)), X179*(1+Dash!$B$6), IF(X180&lt;(X179*(1-Dash!$B$7)), X179*(1-Dash!$B$7), X180)))</f>
        <v>0</v>
      </c>
      <c r="Y182" s="544">
        <f>IF(OR(Y179=0, Y179=""), Y180, IF(Y180&gt;(Y179*(1+Dash!$B$6)), Y179*(1+Dash!$B$6), IF(Y180&lt;(Y179*(1-Dash!$B$7)), Y179*(1-Dash!$B$7), Y180)))</f>
        <v>102</v>
      </c>
      <c r="Z182" s="544">
        <f>IF(OR(Z179=0, Z179=""), Z180, IF(Z180&gt;(Z179*(1+Dash!$B$6)), Z179*(1+Dash!$B$6), IF(Z180&lt;(Z179*(1-Dash!$B$7)), Z179*(1-Dash!$B$7), Z180)))</f>
        <v>63.800000000000004</v>
      </c>
      <c r="AA182" s="544">
        <f>IF(OR(AA179=0, AA179=""), AA180, IF(AA180&gt;(AA179*(1+Dash!$B$6)), AA179*(1+Dash!$B$6), IF(AA180&lt;(AA179*(1-Dash!$B$7)), AA179*(1-Dash!$B$7), AA180)))</f>
        <v>5.5</v>
      </c>
      <c r="AB182" s="544">
        <f>IF(OR(AB179=0, AB179=""), AB180, IF(AB180&gt;(AB179*(1+Dash!$B$6)), AB179*(1+Dash!$B$6), IF(AB180&lt;(AB179*(1-Dash!$B$7)), AB179*(1-Dash!$B$7), AB180)))</f>
        <v>13</v>
      </c>
      <c r="AC182" s="544">
        <f>IF(OR(AC179=0, AC179=""), AC180, IF(AC180&gt;(AC179*(1+Dash!$B$6)), AC179*(1+Dash!$B$6), IF(AC180&lt;(AC179*(1-Dash!$B$7)), AC179*(1-Dash!$B$7), AC180)))</f>
        <v>284</v>
      </c>
      <c r="AD182" s="544">
        <f>IF(OR(AD179=0, AD179=""), AD180, IF(AD180&gt;(AD179*(1+Dash!$B$6)), AD179*(1+Dash!$B$6), IF(AD180&lt;(AD179*(1-Dash!$B$7)), AD179*(1-Dash!$B$7), AD180)))</f>
        <v>176</v>
      </c>
      <c r="AE182" s="544">
        <f>IF(OR(AE179=0, AE179=""), AE180, IF(AE180&gt;(AE179*(1+Dash!$B$6)), AE179*(1+Dash!$B$6), IF(AE180&lt;(AE179*(1-Dash!$B$7)), AE179*(1-Dash!$B$7), AE180)))</f>
        <v>137.75</v>
      </c>
      <c r="AF182" s="544">
        <f>IF(OR(AF179=0, AF179=""), AF180, IF(AF180&gt;(AF179*(1+Dash!$B$6)), AF179*(1+Dash!$B$6), IF(AF180&lt;(AF179*(1-Dash!$B$7)), AF179*(1-Dash!$B$7), AF180)))</f>
        <v>121.00000000000001</v>
      </c>
      <c r="AG182" s="544">
        <f>IF(OR(AG179=0, AG179=""), AG180, IF(AG180&gt;(AG179*(1+Dash!$B$6)), AG179*(1+Dash!$B$6), IF(AG180&lt;(AG179*(1-Dash!$B$7)), AG179*(1-Dash!$B$7), AG180)))</f>
        <v>17.600000000000001</v>
      </c>
      <c r="AH182" s="544">
        <f>IF(OR(AH179=0, AH179=""), AH180, IF(AH180&gt;(AH179*(1+Dash!$B$6)), AH179*(1+Dash!$B$6), IF(AH180&lt;(AH179*(1-Dash!$B$7)), AH179*(1-Dash!$B$7), AH180)))</f>
        <v>7.7000000000000011</v>
      </c>
      <c r="AI182" s="544">
        <f>IF(OR(AI179=0, AI179=""), AI180, IF(AI180&gt;(AI179*(1+Dash!$B$6)), AI179*(1+Dash!$B$6), IF(AI180&lt;(AI179*(1-Dash!$B$7)), AI179*(1-Dash!$B$7), AI180)))</f>
        <v>7.7000000000000011</v>
      </c>
      <c r="AJ182" s="544">
        <f>IF(OR(AJ179=0, AJ179=""), AJ180, IF(AJ180&gt;(AJ179*(1+Dash!$B$6)), AJ179*(1+Dash!$B$6), IF(AJ180&lt;(AJ179*(1-Dash!$B$7)), AJ179*(1-Dash!$B$7), AJ180)))</f>
        <v>12.100000000000001</v>
      </c>
      <c r="AK182" s="544">
        <f>IF(OR(AK179=0, AK179=""), AK180, IF(AK180&gt;(AK179*(1+Dash!$B$6)), AK179*(1+Dash!$B$6), IF(AK180&lt;(AK179*(1-Dash!$B$7)), AK179*(1-Dash!$B$7), AK180)))</f>
        <v>240.35</v>
      </c>
      <c r="AL182" s="544">
        <f>IF(OR(AL179=0, AL179=""), AL180, IF(AL180&gt;(AL179*(1+Dash!$B$6)), AL179*(1+Dash!$B$6), IF(AL180&lt;(AL179*(1-Dash!$B$7)), AL179*(1-Dash!$B$7), AL180)))</f>
        <v>168.15</v>
      </c>
      <c r="AM182" s="544">
        <f>IF(OR(AM179=0, AM179=""), AM180, IF(AM180&gt;(AM179*(1+Dash!$B$6)), AM179*(1+Dash!$B$6), IF(AM180&lt;(AM179*(1-Dash!$B$7)), AM179*(1-Dash!$B$7), AM180)))</f>
        <v>131.1</v>
      </c>
      <c r="AN182" s="544">
        <f>IF(OR(AN179=0, AN179=""), AN180, IF(AN180&gt;(AN179*(1+Dash!$B$6)), AN179*(1+Dash!$B$6), IF(AN180&lt;(AN179*(1-Dash!$B$7)), AN179*(1-Dash!$B$7), AN180)))</f>
        <v>105</v>
      </c>
      <c r="AO182" s="544">
        <f>IF(OR(AO179=0, AO179=""), AO180, IF(AO180&gt;(AO179*(1+Dash!$B$6)), AO179*(1+Dash!$B$6), IF(AO180&lt;(AO179*(1-Dash!$B$7)), AO179*(1-Dash!$B$7), AO180)))</f>
        <v>64</v>
      </c>
      <c r="AP182" s="544">
        <f>IF(OR(AP179=0, AP179=""), AP180, IF(AP180&gt;(AP179*(1+Dash!$B$6)), AP179*(1+Dash!$B$6), IF(AP180&lt;(AP179*(1-Dash!$B$7)), AP179*(1-Dash!$B$7), AP180)))</f>
        <v>4.75</v>
      </c>
      <c r="AQ182" s="544">
        <f>IF(OR(AQ179=0, AQ179=""), AQ180, IF(AQ180&gt;(AQ179*(1+Dash!$B$6)), AQ179*(1+Dash!$B$6), IF(AQ180&lt;(AQ179*(1-Dash!$B$7)), AQ179*(1-Dash!$B$7), AQ180)))</f>
        <v>21.849999999999998</v>
      </c>
      <c r="AR182" s="544">
        <f>IF(OR(AR179=0, AR179=""), AR180, IF(AR180&gt;(AR179*(1+Dash!$B$6)), AR179*(1+Dash!$B$6), IF(AR180&lt;(AR179*(1-Dash!$B$7)), AR179*(1-Dash!$B$7), AR180)))</f>
        <v>40.700000000000003</v>
      </c>
      <c r="AS182" s="544">
        <f>IF(OR(AS179=0, AS179=""), AS180, IF(AS180&gt;(AS179*(1+Dash!$B$6)), AS179*(1+Dash!$B$6), IF(AS180&lt;(AS179*(1-Dash!$B$7)), AS179*(1-Dash!$B$7), AS180)))</f>
        <v>0</v>
      </c>
      <c r="AT182" s="544">
        <f>IF(OR(AT179=0, AT179=""), AT180, IF(AT180&gt;(AT179*(1+Dash!$B$6)), AT179*(1+Dash!$B$6), IF(AT180&lt;(AT179*(1-Dash!$B$7)), AT179*(1-Dash!$B$7), AT180)))</f>
        <v>0</v>
      </c>
      <c r="AU182" s="544">
        <f>IF(OR(AU179=0, AU179=""), AU180, IF(AU180&gt;(AU179*(1+Dash!$B$6)), AU179*(1+Dash!$B$6), IF(AU180&lt;(AU179*(1-Dash!$B$7)), AU179*(1-Dash!$B$7), AU180)))</f>
        <v>0</v>
      </c>
      <c r="AV182" s="544">
        <f>IF(OR(AV179=0, AV179=""), AV180, IF(AV180&gt;(AV179*(1+Dash!$B$6)), AV179*(1+Dash!$B$6), IF(AV180&lt;(AV179*(1-Dash!$B$7)), AV179*(1-Dash!$B$7), AV180)))</f>
        <v>0</v>
      </c>
      <c r="AW182" s="544">
        <f>IF(OR(AW179=0, AW179=""), AW180, IF(AW180&gt;(AW179*(1+Dash!$B$6)), AW179*(1+Dash!$B$6), IF(AW180&lt;(AW179*(1-Dash!$B$7)), AW179*(1-Dash!$B$7), AW180)))</f>
        <v>64</v>
      </c>
      <c r="AX182" s="544">
        <f>IF(OR(AX179=0, AX179=""), AX180, IF(AX180&gt;(AX179*(1+Dash!$B$6)), AX179*(1+Dash!$B$6), IF(AX180&lt;(AX179*(1-Dash!$B$7)), AX179*(1-Dash!$B$7), AX180)))</f>
        <v>4.75</v>
      </c>
      <c r="AY182" s="544">
        <f>IF(OR(AY179=0, AY179=""), AY180, IF(AY180&gt;(AY179*(1+Dash!$B$6)), AY179*(1+Dash!$B$6), IF(AY180&lt;(AY179*(1-Dash!$B$7)), AY179*(1-Dash!$B$7), AY180)))</f>
        <v>21.849999999999998</v>
      </c>
      <c r="AZ182" s="544">
        <f>IF(OR(AZ179=0, AZ179=""), AZ180, IF(AZ180&gt;(AZ179*(1+Dash!$B$6)), AZ179*(1+Dash!$B$6), IF(AZ180&lt;(AZ179*(1-Dash!$B$7)), AZ179*(1-Dash!$B$7), AZ180)))</f>
        <v>40.700000000000003</v>
      </c>
      <c r="BA182" s="544">
        <f>IF(OR(BA179=0, BA179=""), BA180, IF(BA180&gt;(BA179*(1+Dash!$B$6)), BA179*(1+Dash!$B$6), IF(BA180&lt;(BA179*(1-Dash!$B$7)), BA179*(1-Dash!$B$7), BA180)))</f>
        <v>306</v>
      </c>
      <c r="BB182" s="544">
        <f>IF(OR(BB179=0, BB179=""), BB180, IF(BB180&gt;(BB179*(1+Dash!$B$6)), BB179*(1+Dash!$B$6), IF(BB180&lt;(BB179*(1-Dash!$B$7)), BB179*(1-Dash!$B$7), BB180)))</f>
        <v>135.85</v>
      </c>
      <c r="BC182" s="544">
        <f>IF(OR(BC179=0, BC179=""), BC180, IF(BC180&gt;(BC179*(1+Dash!$B$6)), BC179*(1+Dash!$B$6), IF(BC180&lt;(BC179*(1-Dash!$B$7)), BC179*(1-Dash!$B$7), BC180)))</f>
        <v>166.25</v>
      </c>
      <c r="BD182" s="544">
        <f>IF(OR(BD179=0, BD179=""), BD180, IF(BD180&gt;(BD179*(1+Dash!$B$6)), BD179*(1+Dash!$B$6), IF(BD180&lt;(BD179*(1-Dash!$B$7)), BD179*(1-Dash!$B$7), BD180)))</f>
        <v>117.7</v>
      </c>
      <c r="BE182" s="544">
        <f>IF(OR(BE179=0, BE179=""), BE180, IF(BE180&gt;(BE179*(1+Dash!$B$6)), BE179*(1+Dash!$B$6), IF(BE180&lt;(BE179*(1-Dash!$B$7)), BE179*(1-Dash!$B$7), BE180)))</f>
        <v>168</v>
      </c>
      <c r="BF182" s="544">
        <f>IF(OR(BF179=0, BF179=""), BF180, IF(BF180&gt;(BF179*(1+Dash!$B$6)), BF179*(1+Dash!$B$6), IF(BF180&lt;(BF179*(1-Dash!$B$7)), BF179*(1-Dash!$B$7), BF180)))</f>
        <v>84.55</v>
      </c>
      <c r="BG182" s="544">
        <f>IF(OR(BG179=0, BG179=""), BG180, IF(BG180&gt;(BG179*(1+Dash!$B$6)), BG179*(1+Dash!$B$6), IF(BG180&lt;(BG179*(1-Dash!$B$7)), BG179*(1-Dash!$B$7), BG180)))</f>
        <v>81.400000000000006</v>
      </c>
      <c r="BH182" s="544">
        <f>IF(OR(BH179=0, BH179=""), BH180, IF(BH180&gt;(BH179*(1+Dash!$B$6)), BH179*(1+Dash!$B$6), IF(BH180&lt;(BH179*(1-Dash!$B$7)), BH179*(1-Dash!$B$7), BH180)))</f>
        <v>49</v>
      </c>
      <c r="BI182" s="544">
        <f>IF(OR(BI179=0, BI179=""), BI180, IF(BI180&gt;(BI179*(1+Dash!$B$6)), BI179*(1+Dash!$B$6), IF(BI180&lt;(BI179*(1-Dash!$B$7)), BI179*(1-Dash!$B$7), BI180)))</f>
        <v>142.5</v>
      </c>
      <c r="BJ182" s="544">
        <f>IF(OR(BJ179=0, BJ179=""), BJ180, IF(BJ180&gt;(BJ179*(1+Dash!$B$6)), BJ179*(1+Dash!$B$6), IF(BJ180&lt;(BJ179*(1-Dash!$B$7)), BJ179*(1-Dash!$B$7), BJ180)))</f>
        <v>51.3</v>
      </c>
      <c r="BK182" s="544">
        <f>IF(OR(BK179=0, BK179=""), BK180, IF(BK180&gt;(BK179*(1+Dash!$B$6)), BK179*(1+Dash!$B$6), IF(BK180&lt;(BK179*(1-Dash!$B$7)), BK179*(1-Dash!$B$7), BK180)))</f>
        <v>95.949999999999989</v>
      </c>
      <c r="BL182" s="544">
        <f>IF(OR(BL179=0, BL179=""), BL180, IF(BL180&gt;(BL179*(1+Dash!$B$6)), BL179*(1+Dash!$B$6), IF(BL180&lt;(BL179*(1-Dash!$B$7)), BL179*(1-Dash!$B$7), BL180)))</f>
        <v>67.100000000000009</v>
      </c>
      <c r="BM182" s="544">
        <f>IF(OR(BM179=0, BM179=""), BM180, IF(BM180&gt;(BM179*(1+Dash!$B$6)), BM179*(1+Dash!$B$6), IF(BM180&lt;(BM179*(1-Dash!$B$7)), BM179*(1-Dash!$B$7), BM180)))</f>
        <v>36</v>
      </c>
      <c r="BN182" s="544">
        <f>IF(OR(BN179=0, BN179=""), BN180, IF(BN180&gt;(BN179*(1+Dash!$B$6)), BN179*(1+Dash!$B$6), IF(BN180&lt;(BN179*(1-Dash!$B$7)), BN179*(1-Dash!$B$7), BN180)))</f>
        <v>5.6999999999999993</v>
      </c>
      <c r="BO182" s="544">
        <f>IF(OR(BO179=0, BO179=""), BO180, IF(BO180&gt;(BO179*(1+Dash!$B$6)), BO179*(1+Dash!$B$6), IF(BO180&lt;(BO179*(1-Dash!$B$7)), BO179*(1-Dash!$B$7), BO180)))</f>
        <v>20.9</v>
      </c>
      <c r="BP182" s="544">
        <f>IF(OR(BP179=0, BP179=""), BP180, IF(BP180&gt;(BP179*(1+Dash!$B$6)), BP179*(1+Dash!$B$6), IF(BP180&lt;(BP179*(1-Dash!$B$7)), BP179*(1-Dash!$B$7), BP180)))</f>
        <v>31.349999999999998</v>
      </c>
      <c r="BQ182" s="544">
        <f>IF(OR(BQ179=0, BQ179=""), BQ180, IF(BQ180&gt;(BQ179*(1+Dash!$B$6)), BQ179*(1+Dash!$B$6), IF(BQ180&lt;(BQ179*(1-Dash!$B$7)), BQ179*(1-Dash!$B$7), BQ180)))</f>
        <v>0</v>
      </c>
      <c r="BR182" s="544">
        <f>IF(OR(BR179=0, BR179=""), BR180, IF(BR180&gt;(BR179*(1+Dash!$B$6)), BR179*(1+Dash!$B$6), IF(BR180&lt;(BR179*(1-Dash!$B$7)), BR179*(1-Dash!$B$7), BR180)))</f>
        <v>0</v>
      </c>
      <c r="BS182" s="544">
        <f>IF(OR(BS179=0, BS179=""), BS180, IF(BS180&gt;(BS179*(1+Dash!$B$6)), BS179*(1+Dash!$B$6), IF(BS180&lt;(BS179*(1-Dash!$B$7)), BS179*(1-Dash!$B$7), BS180)))</f>
        <v>0</v>
      </c>
      <c r="BT182" s="544">
        <f>IF(OR(BT179=0, BT179=""), BT180, IF(BT180&gt;(BT179*(1+Dash!$B$6)), BT179*(1+Dash!$B$6), IF(BT180&lt;(BT179*(1-Dash!$B$7)), BT179*(1-Dash!$B$7), BT180)))</f>
        <v>0</v>
      </c>
      <c r="BU182" s="544">
        <f>IF(OR(BU179=0, BU179=""), BU180, IF(BU180&gt;(BU179*(1+Dash!$B$6)), BU179*(1+Dash!$B$6), IF(BU180&lt;(BU179*(1-Dash!$B$7)), BU179*(1-Dash!$B$7), BU180)))</f>
        <v>36</v>
      </c>
      <c r="BV182" s="544">
        <f>IF(OR(BV179=0, BV179=""), BV180, IF(BV180&gt;(BV179*(1+Dash!$B$6)), BV179*(1+Dash!$B$6), IF(BV180&lt;(BV179*(1-Dash!$B$7)), BV179*(1-Dash!$B$7), BV180)))</f>
        <v>5.6999999999999993</v>
      </c>
      <c r="BW182" s="544">
        <f>IF(OR(BW179=0, BW179=""), BW180, IF(BW180&gt;(BW179*(1+Dash!$B$6)), BW179*(1+Dash!$B$6), IF(BW180&lt;(BW179*(1-Dash!$B$7)), BW179*(1-Dash!$B$7), BW180)))</f>
        <v>20.9</v>
      </c>
      <c r="BX182" s="544">
        <f>IF(OR(BX179=0, BX179=""), BX180, IF(BX180&gt;(BX179*(1+Dash!$B$6)), BX179*(1+Dash!$B$6), IF(BX180&lt;(BX179*(1-Dash!$B$7)), BX179*(1-Dash!$B$7), BX180)))</f>
        <v>31.349999999999998</v>
      </c>
      <c r="BY182" s="544">
        <f>IF(OR(BY179=0, BY179=""), BY180, IF(BY180&gt;(BY179*(1+Dash!$B$6)), BY179*(1+Dash!$B$6), IF(BY180&lt;(BY179*(1-Dash!$B$7)), BY179*(1-Dash!$B$7), BY180)))</f>
        <v>12.100000000000001</v>
      </c>
      <c r="BZ182" s="544">
        <f>IF(OR(BZ179=0, BZ179=""), BZ180, IF(BZ180&gt;(BZ179*(1+Dash!$B$6)), BZ179*(1+Dash!$B$6), IF(BZ180&lt;(BZ179*(1-Dash!$B$7)), BZ179*(1-Dash!$B$7), BZ180)))</f>
        <v>14.3</v>
      </c>
      <c r="CA182" s="544">
        <f>IF(OR(CA179=0, CA179=""), CA180, IF(CA180&gt;(CA179*(1+Dash!$B$6)), CA179*(1+Dash!$B$6), IF(CA180&lt;(CA179*(1-Dash!$B$7)), CA179*(1-Dash!$B$7), CA180)))</f>
        <v>0</v>
      </c>
    </row>
    <row r="183" spans="1:79">
      <c r="A183" t="s">
        <v>83</v>
      </c>
      <c r="B183" t="s">
        <v>1914</v>
      </c>
      <c r="C183">
        <v>2018</v>
      </c>
      <c r="D183" t="s">
        <v>1934</v>
      </c>
      <c r="E183" s="450">
        <v>339</v>
      </c>
      <c r="F183" s="450">
        <v>349</v>
      </c>
      <c r="G183" s="450">
        <v>294</v>
      </c>
      <c r="H183" s="450">
        <v>116</v>
      </c>
      <c r="I183" s="450">
        <v>73</v>
      </c>
      <c r="J183" s="450">
        <v>0</v>
      </c>
      <c r="K183" s="450">
        <v>0</v>
      </c>
      <c r="L183" s="450">
        <v>0</v>
      </c>
      <c r="M183" s="450">
        <v>0</v>
      </c>
      <c r="N183" s="450">
        <v>0</v>
      </c>
      <c r="O183" s="450">
        <v>0</v>
      </c>
      <c r="P183" s="450">
        <v>0</v>
      </c>
      <c r="Q183" s="450">
        <v>0</v>
      </c>
      <c r="R183" s="450">
        <v>0</v>
      </c>
      <c r="S183" s="450">
        <v>0</v>
      </c>
      <c r="T183" s="450">
        <v>0</v>
      </c>
      <c r="U183" s="450">
        <v>0</v>
      </c>
      <c r="V183" s="450">
        <v>0</v>
      </c>
      <c r="W183" s="450">
        <v>0</v>
      </c>
      <c r="X183" s="450">
        <v>0</v>
      </c>
      <c r="Y183" s="450">
        <v>0</v>
      </c>
      <c r="Z183" s="450">
        <v>0</v>
      </c>
      <c r="AA183" s="450">
        <v>0</v>
      </c>
      <c r="AB183" s="450">
        <v>0</v>
      </c>
      <c r="AC183" s="450">
        <v>335</v>
      </c>
      <c r="AD183" s="450">
        <v>304</v>
      </c>
      <c r="AE183" s="450">
        <v>207</v>
      </c>
      <c r="AF183" s="450">
        <v>168</v>
      </c>
      <c r="AG183" s="450">
        <v>174</v>
      </c>
      <c r="AH183" s="450">
        <v>154</v>
      </c>
      <c r="AI183" s="450">
        <v>110</v>
      </c>
      <c r="AJ183" s="450">
        <v>88</v>
      </c>
      <c r="AK183" s="450">
        <v>161</v>
      </c>
      <c r="AL183" s="450">
        <v>150</v>
      </c>
      <c r="AM183" s="450">
        <v>97</v>
      </c>
      <c r="AN183" s="450">
        <v>80</v>
      </c>
      <c r="AO183" s="450">
        <v>0</v>
      </c>
      <c r="AP183" s="450">
        <v>0</v>
      </c>
      <c r="AQ183" s="450">
        <v>0</v>
      </c>
      <c r="AR183" s="450">
        <v>0</v>
      </c>
      <c r="AS183" s="450">
        <v>0</v>
      </c>
      <c r="AT183" s="450">
        <v>0</v>
      </c>
      <c r="AU183" s="450">
        <v>0</v>
      </c>
      <c r="AV183" s="450">
        <v>0</v>
      </c>
      <c r="AW183" s="450">
        <v>0</v>
      </c>
      <c r="AX183" s="450">
        <v>0</v>
      </c>
      <c r="AY183" s="450">
        <v>0</v>
      </c>
      <c r="AZ183" s="450">
        <v>0</v>
      </c>
      <c r="BA183" s="450">
        <v>566</v>
      </c>
      <c r="BB183" s="450">
        <v>448</v>
      </c>
      <c r="BC183" s="450">
        <v>306</v>
      </c>
      <c r="BD183" s="450">
        <v>242</v>
      </c>
      <c r="BE183" s="450">
        <v>357</v>
      </c>
      <c r="BF183" s="450">
        <v>286</v>
      </c>
      <c r="BG183" s="450">
        <v>188</v>
      </c>
      <c r="BH183" s="450">
        <v>126</v>
      </c>
      <c r="BI183" s="450">
        <v>209</v>
      </c>
      <c r="BJ183" s="450">
        <v>162</v>
      </c>
      <c r="BK183" s="450">
        <v>118</v>
      </c>
      <c r="BL183" s="450">
        <v>116</v>
      </c>
      <c r="BM183" s="450">
        <v>0</v>
      </c>
      <c r="BN183" s="450">
        <v>0</v>
      </c>
      <c r="BO183" s="450">
        <v>0</v>
      </c>
      <c r="BP183" s="450">
        <v>0</v>
      </c>
      <c r="BQ183" s="450">
        <v>0</v>
      </c>
      <c r="BR183" s="450">
        <v>0</v>
      </c>
      <c r="BS183" s="450">
        <v>0</v>
      </c>
      <c r="BT183" s="450">
        <v>0</v>
      </c>
      <c r="BU183" s="450">
        <v>0</v>
      </c>
      <c r="BV183" s="450">
        <v>0</v>
      </c>
      <c r="BW183" s="450">
        <v>0</v>
      </c>
      <c r="BX183" s="450">
        <v>0</v>
      </c>
      <c r="BY183" s="450">
        <v>5</v>
      </c>
      <c r="BZ183" s="450">
        <v>45</v>
      </c>
      <c r="CA183" s="450">
        <v>0</v>
      </c>
    </row>
    <row r="184" spans="1:79">
      <c r="A184" s="543" t="s">
        <v>83</v>
      </c>
      <c r="B184" s="543" t="s">
        <v>1914</v>
      </c>
      <c r="C184" s="543">
        <v>2019</v>
      </c>
      <c r="D184" s="543" t="s">
        <v>1934</v>
      </c>
      <c r="E184" s="544">
        <v>382</v>
      </c>
      <c r="F184" s="544">
        <v>264</v>
      </c>
      <c r="G184" s="544">
        <v>218</v>
      </c>
      <c r="H184" s="544">
        <v>88</v>
      </c>
      <c r="I184" s="544">
        <v>54</v>
      </c>
      <c r="J184" s="544">
        <v>0</v>
      </c>
      <c r="K184" s="544">
        <v>0</v>
      </c>
      <c r="L184" s="544">
        <v>0</v>
      </c>
      <c r="M184" s="544">
        <v>0</v>
      </c>
      <c r="N184" s="544">
        <v>0</v>
      </c>
      <c r="O184" s="544">
        <v>0</v>
      </c>
      <c r="P184" s="544">
        <v>0</v>
      </c>
      <c r="Q184" s="544">
        <v>0</v>
      </c>
      <c r="R184" s="544">
        <v>0</v>
      </c>
      <c r="S184" s="544">
        <v>0</v>
      </c>
      <c r="T184" s="544">
        <v>0</v>
      </c>
      <c r="U184" s="544">
        <v>0</v>
      </c>
      <c r="V184" s="544">
        <v>0</v>
      </c>
      <c r="W184" s="544">
        <v>0</v>
      </c>
      <c r="X184" s="544">
        <v>0</v>
      </c>
      <c r="Y184" s="544">
        <v>0</v>
      </c>
      <c r="Z184" s="544">
        <v>0</v>
      </c>
      <c r="AA184" s="544">
        <v>0</v>
      </c>
      <c r="AB184" s="544">
        <v>0</v>
      </c>
      <c r="AC184" s="544">
        <v>484</v>
      </c>
      <c r="AD184" s="544">
        <v>376</v>
      </c>
      <c r="AE184" s="544">
        <v>202</v>
      </c>
      <c r="AF184" s="544">
        <v>264</v>
      </c>
      <c r="AG184" s="544">
        <v>227</v>
      </c>
      <c r="AH184" s="544">
        <v>193</v>
      </c>
      <c r="AI184" s="544">
        <v>88</v>
      </c>
      <c r="AJ184" s="544">
        <v>117</v>
      </c>
      <c r="AK184" s="544">
        <v>257</v>
      </c>
      <c r="AL184" s="544">
        <v>183</v>
      </c>
      <c r="AM184" s="544">
        <v>114</v>
      </c>
      <c r="AN184" s="544">
        <v>147</v>
      </c>
      <c r="AO184" s="544">
        <v>0</v>
      </c>
      <c r="AP184" s="544">
        <v>0</v>
      </c>
      <c r="AQ184" s="544">
        <v>0</v>
      </c>
      <c r="AR184" s="544">
        <v>0</v>
      </c>
      <c r="AS184" s="544">
        <v>0</v>
      </c>
      <c r="AT184" s="544">
        <v>0</v>
      </c>
      <c r="AU184" s="544">
        <v>0</v>
      </c>
      <c r="AV184" s="544">
        <v>0</v>
      </c>
      <c r="AW184" s="544">
        <v>0</v>
      </c>
      <c r="AX184" s="544">
        <v>0</v>
      </c>
      <c r="AY184" s="544">
        <v>0</v>
      </c>
      <c r="AZ184" s="544">
        <v>0</v>
      </c>
      <c r="BA184" s="544">
        <v>660</v>
      </c>
      <c r="BB184" s="544">
        <v>498</v>
      </c>
      <c r="BC184" s="544">
        <v>325</v>
      </c>
      <c r="BD184" s="544">
        <v>278</v>
      </c>
      <c r="BE184" s="544">
        <v>436</v>
      </c>
      <c r="BF184" s="544">
        <v>328</v>
      </c>
      <c r="BG184" s="544">
        <v>212</v>
      </c>
      <c r="BH184" s="544">
        <v>153</v>
      </c>
      <c r="BI184" s="544">
        <v>224</v>
      </c>
      <c r="BJ184" s="544">
        <v>170</v>
      </c>
      <c r="BK184" s="544">
        <v>113</v>
      </c>
      <c r="BL184" s="544">
        <v>125</v>
      </c>
      <c r="BM184" s="544">
        <v>0</v>
      </c>
      <c r="BN184" s="544">
        <v>0</v>
      </c>
      <c r="BO184" s="544">
        <v>0</v>
      </c>
      <c r="BP184" s="544">
        <v>0</v>
      </c>
      <c r="BQ184" s="544">
        <v>0</v>
      </c>
      <c r="BR184" s="544">
        <v>0</v>
      </c>
      <c r="BS184" s="544">
        <v>0</v>
      </c>
      <c r="BT184" s="544">
        <v>0</v>
      </c>
      <c r="BU184" s="544">
        <v>0</v>
      </c>
      <c r="BV184" s="544">
        <v>0</v>
      </c>
      <c r="BW184" s="544">
        <v>0</v>
      </c>
      <c r="BX184" s="544">
        <v>0</v>
      </c>
      <c r="BY184" s="544">
        <v>10</v>
      </c>
      <c r="BZ184" s="544">
        <v>39</v>
      </c>
      <c r="CA184" s="544">
        <v>0</v>
      </c>
    </row>
    <row r="185" spans="1:79">
      <c r="A185" t="s">
        <v>83</v>
      </c>
      <c r="B185" t="s">
        <v>1914</v>
      </c>
      <c r="C185">
        <v>2020</v>
      </c>
      <c r="D185" t="s">
        <v>1934</v>
      </c>
      <c r="E185" s="450">
        <v>314</v>
      </c>
      <c r="F185" s="450">
        <v>241</v>
      </c>
      <c r="G185" s="450">
        <v>192</v>
      </c>
      <c r="H185" s="450">
        <v>101</v>
      </c>
      <c r="I185" s="450">
        <v>56</v>
      </c>
      <c r="J185" s="450">
        <v>0</v>
      </c>
      <c r="K185" s="450">
        <v>0</v>
      </c>
      <c r="L185" s="450">
        <v>0</v>
      </c>
      <c r="M185" s="450">
        <v>0</v>
      </c>
      <c r="N185" s="450">
        <v>54</v>
      </c>
      <c r="O185" s="450">
        <v>0</v>
      </c>
      <c r="P185" s="450">
        <v>54</v>
      </c>
      <c r="Q185" s="450">
        <v>0</v>
      </c>
      <c r="R185" s="450">
        <v>0</v>
      </c>
      <c r="S185" s="450">
        <v>0</v>
      </c>
      <c r="T185" s="450">
        <v>0</v>
      </c>
      <c r="U185" s="450">
        <v>0</v>
      </c>
      <c r="V185" s="450">
        <v>0</v>
      </c>
      <c r="W185" s="450">
        <v>0</v>
      </c>
      <c r="X185" s="450">
        <v>0</v>
      </c>
      <c r="Y185" s="450">
        <v>0</v>
      </c>
      <c r="Z185" s="450">
        <v>0</v>
      </c>
      <c r="AA185" s="450">
        <v>0</v>
      </c>
      <c r="AB185" s="450">
        <v>0</v>
      </c>
      <c r="AC185" s="450">
        <v>285</v>
      </c>
      <c r="AD185" s="450">
        <v>201</v>
      </c>
      <c r="AE185" s="450">
        <v>131</v>
      </c>
      <c r="AF185" s="450">
        <v>141</v>
      </c>
      <c r="AG185" s="450">
        <v>89</v>
      </c>
      <c r="AH185" s="450">
        <v>60</v>
      </c>
      <c r="AI185" s="450">
        <v>39</v>
      </c>
      <c r="AJ185" s="450">
        <v>46</v>
      </c>
      <c r="AK185" s="450">
        <v>196</v>
      </c>
      <c r="AL185" s="450">
        <v>141</v>
      </c>
      <c r="AM185" s="450">
        <v>92</v>
      </c>
      <c r="AN185" s="450">
        <v>95</v>
      </c>
      <c r="AO185" s="450">
        <v>0</v>
      </c>
      <c r="AP185" s="450">
        <v>0</v>
      </c>
      <c r="AQ185" s="450">
        <v>0</v>
      </c>
      <c r="AR185" s="450">
        <v>0</v>
      </c>
      <c r="AS185" s="450">
        <v>0</v>
      </c>
      <c r="AT185" s="450">
        <v>0</v>
      </c>
      <c r="AU185" s="450">
        <v>0</v>
      </c>
      <c r="AV185" s="450">
        <v>0</v>
      </c>
      <c r="AW185" s="450">
        <v>0</v>
      </c>
      <c r="AX185" s="450">
        <v>0</v>
      </c>
      <c r="AY185" s="450">
        <v>0</v>
      </c>
      <c r="AZ185" s="450">
        <v>0</v>
      </c>
      <c r="BA185" s="450">
        <v>691</v>
      </c>
      <c r="BB185" s="450">
        <v>529</v>
      </c>
      <c r="BC185" s="450">
        <v>351</v>
      </c>
      <c r="BD185" s="450">
        <v>280</v>
      </c>
      <c r="BE185" s="450">
        <v>389</v>
      </c>
      <c r="BF185" s="450">
        <v>299</v>
      </c>
      <c r="BG185" s="450">
        <v>192</v>
      </c>
      <c r="BH185" s="450">
        <v>113</v>
      </c>
      <c r="BI185" s="450">
        <v>302</v>
      </c>
      <c r="BJ185" s="450">
        <v>230</v>
      </c>
      <c r="BK185" s="450">
        <v>159</v>
      </c>
      <c r="BL185" s="450">
        <v>167</v>
      </c>
      <c r="BM185" s="450">
        <v>49</v>
      </c>
      <c r="BN185" s="450">
        <v>21</v>
      </c>
      <c r="BO185" s="450">
        <v>16</v>
      </c>
      <c r="BP185" s="450">
        <v>36</v>
      </c>
      <c r="BQ185" s="450">
        <v>0</v>
      </c>
      <c r="BR185" s="450">
        <v>0</v>
      </c>
      <c r="BS185" s="450">
        <v>0</v>
      </c>
      <c r="BT185" s="450">
        <v>0</v>
      </c>
      <c r="BU185" s="450">
        <v>49</v>
      </c>
      <c r="BV185" s="450">
        <v>21</v>
      </c>
      <c r="BW185" s="450">
        <v>16</v>
      </c>
      <c r="BX185" s="450">
        <v>36</v>
      </c>
      <c r="BY185" s="450">
        <v>12</v>
      </c>
      <c r="BZ185" s="450">
        <v>51</v>
      </c>
      <c r="CA185" s="450">
        <v>0</v>
      </c>
    </row>
    <row r="186" spans="1:79">
      <c r="A186" s="543" t="s">
        <v>83</v>
      </c>
      <c r="B186" s="543" t="s">
        <v>1914</v>
      </c>
      <c r="C186" s="543">
        <v>2021</v>
      </c>
      <c r="D186" s="543" t="s">
        <v>1934</v>
      </c>
      <c r="E186" s="544">
        <v>396</v>
      </c>
      <c r="F186" s="544">
        <v>203</v>
      </c>
      <c r="G186" s="544">
        <v>140</v>
      </c>
      <c r="H186" s="544">
        <v>87</v>
      </c>
      <c r="I186" s="544">
        <v>45</v>
      </c>
      <c r="J186" s="544">
        <v>0</v>
      </c>
      <c r="K186" s="544">
        <v>0</v>
      </c>
      <c r="L186" s="544">
        <v>0</v>
      </c>
      <c r="M186" s="544">
        <v>0</v>
      </c>
      <c r="N186" s="544">
        <v>103</v>
      </c>
      <c r="O186" s="544">
        <v>0</v>
      </c>
      <c r="P186" s="544">
        <v>103</v>
      </c>
      <c r="Q186" s="544">
        <v>0</v>
      </c>
      <c r="R186" s="544">
        <v>0</v>
      </c>
      <c r="S186" s="544">
        <v>0</v>
      </c>
      <c r="T186" s="544">
        <v>0</v>
      </c>
      <c r="U186" s="544">
        <v>0</v>
      </c>
      <c r="V186" s="544">
        <v>0</v>
      </c>
      <c r="W186" s="544">
        <v>0</v>
      </c>
      <c r="X186" s="544">
        <v>0</v>
      </c>
      <c r="Y186" s="544">
        <v>0</v>
      </c>
      <c r="Z186" s="544">
        <v>0</v>
      </c>
      <c r="AA186" s="544">
        <v>0</v>
      </c>
      <c r="AB186" s="544">
        <v>0</v>
      </c>
      <c r="AC186" s="544">
        <v>223</v>
      </c>
      <c r="AD186" s="544">
        <v>148</v>
      </c>
      <c r="AE186" s="544">
        <v>117</v>
      </c>
      <c r="AF186" s="544">
        <v>107</v>
      </c>
      <c r="AG186" s="544">
        <v>78</v>
      </c>
      <c r="AH186" s="544">
        <v>52</v>
      </c>
      <c r="AI186" s="544">
        <v>33</v>
      </c>
      <c r="AJ186" s="544">
        <v>32</v>
      </c>
      <c r="AK186" s="544">
        <v>145</v>
      </c>
      <c r="AL186" s="544">
        <v>96</v>
      </c>
      <c r="AM186" s="544">
        <v>84</v>
      </c>
      <c r="AN186" s="544">
        <v>75</v>
      </c>
      <c r="AO186" s="544">
        <v>0</v>
      </c>
      <c r="AP186" s="544">
        <v>0</v>
      </c>
      <c r="AQ186" s="544">
        <v>0</v>
      </c>
      <c r="AR186" s="544">
        <v>0</v>
      </c>
      <c r="AS186" s="544">
        <v>0</v>
      </c>
      <c r="AT186" s="544">
        <v>0</v>
      </c>
      <c r="AU186" s="544">
        <v>0</v>
      </c>
      <c r="AV186" s="544">
        <v>0</v>
      </c>
      <c r="AW186" s="544">
        <v>0</v>
      </c>
      <c r="AX186" s="544">
        <v>0</v>
      </c>
      <c r="AY186" s="544">
        <v>0</v>
      </c>
      <c r="AZ186" s="544">
        <v>0</v>
      </c>
      <c r="BA186" s="544">
        <v>481</v>
      </c>
      <c r="BB186" s="544">
        <v>311</v>
      </c>
      <c r="BC186" s="544">
        <v>253</v>
      </c>
      <c r="BD186" s="544">
        <v>203</v>
      </c>
      <c r="BE186" s="544">
        <v>234</v>
      </c>
      <c r="BF186" s="544">
        <v>157</v>
      </c>
      <c r="BG186" s="544">
        <v>109</v>
      </c>
      <c r="BH186" s="544">
        <v>66</v>
      </c>
      <c r="BI186" s="544">
        <v>247</v>
      </c>
      <c r="BJ186" s="544">
        <v>154</v>
      </c>
      <c r="BK186" s="544">
        <v>144</v>
      </c>
      <c r="BL186" s="544">
        <v>137</v>
      </c>
      <c r="BM186" s="544">
        <v>61</v>
      </c>
      <c r="BN186" s="544">
        <v>27</v>
      </c>
      <c r="BO186" s="544">
        <v>23</v>
      </c>
      <c r="BP186" s="544">
        <v>40</v>
      </c>
      <c r="BQ186" s="544">
        <v>0</v>
      </c>
      <c r="BR186" s="544">
        <v>0</v>
      </c>
      <c r="BS186" s="544">
        <v>0</v>
      </c>
      <c r="BT186" s="544">
        <v>0</v>
      </c>
      <c r="BU186" s="544">
        <v>61</v>
      </c>
      <c r="BV186" s="544">
        <v>27</v>
      </c>
      <c r="BW186" s="544">
        <v>23</v>
      </c>
      <c r="BX186" s="544">
        <v>40</v>
      </c>
      <c r="BY186" s="544">
        <v>13</v>
      </c>
      <c r="BZ186" s="544">
        <v>23</v>
      </c>
      <c r="CA186" s="544">
        <v>0</v>
      </c>
    </row>
    <row r="187" spans="1:79">
      <c r="A187" t="s">
        <v>83</v>
      </c>
      <c r="B187" t="s">
        <v>1914</v>
      </c>
      <c r="C187">
        <v>2022</v>
      </c>
      <c r="D187" t="s">
        <v>1934</v>
      </c>
      <c r="E187" s="450">
        <v>382</v>
      </c>
      <c r="F187" s="450">
        <v>180</v>
      </c>
      <c r="G187" s="450">
        <v>120</v>
      </c>
      <c r="H187" s="450">
        <v>78</v>
      </c>
      <c r="I187" s="450">
        <v>40</v>
      </c>
      <c r="J187" s="450">
        <v>0</v>
      </c>
      <c r="K187" s="450">
        <v>0</v>
      </c>
      <c r="L187" s="450">
        <v>0</v>
      </c>
      <c r="M187" s="450">
        <v>0</v>
      </c>
      <c r="N187" s="450">
        <v>95</v>
      </c>
      <c r="O187" s="450">
        <v>0</v>
      </c>
      <c r="P187" s="450">
        <v>95</v>
      </c>
      <c r="Q187" s="450">
        <v>0</v>
      </c>
      <c r="R187" s="450">
        <v>0</v>
      </c>
      <c r="S187" s="450">
        <v>0</v>
      </c>
      <c r="T187" s="450">
        <v>0</v>
      </c>
      <c r="U187" s="450">
        <v>0</v>
      </c>
      <c r="V187" s="450">
        <v>0</v>
      </c>
      <c r="W187" s="450">
        <v>0</v>
      </c>
      <c r="X187" s="450">
        <v>0</v>
      </c>
      <c r="Y187" s="450">
        <v>0</v>
      </c>
      <c r="Z187" s="450">
        <v>0</v>
      </c>
      <c r="AA187" s="450">
        <v>0</v>
      </c>
      <c r="AB187" s="450">
        <v>0</v>
      </c>
      <c r="AC187" s="450">
        <v>442</v>
      </c>
      <c r="AD187" s="450">
        <v>201</v>
      </c>
      <c r="AE187" s="450">
        <v>228</v>
      </c>
      <c r="AF187" s="450">
        <v>214</v>
      </c>
      <c r="AG187" s="450">
        <v>201</v>
      </c>
      <c r="AH187" s="450">
        <v>101</v>
      </c>
      <c r="AI187" s="450">
        <v>91</v>
      </c>
      <c r="AJ187" s="450">
        <v>96</v>
      </c>
      <c r="AK187" s="450">
        <v>241</v>
      </c>
      <c r="AL187" s="450">
        <v>100</v>
      </c>
      <c r="AM187" s="450">
        <v>137</v>
      </c>
      <c r="AN187" s="450">
        <v>118</v>
      </c>
      <c r="AO187" s="450">
        <v>0</v>
      </c>
      <c r="AP187" s="450">
        <v>0</v>
      </c>
      <c r="AQ187" s="450">
        <v>0</v>
      </c>
      <c r="AR187" s="450">
        <v>0</v>
      </c>
      <c r="AS187" s="450">
        <v>0</v>
      </c>
      <c r="AT187" s="450">
        <v>0</v>
      </c>
      <c r="AU187" s="450">
        <v>0</v>
      </c>
      <c r="AV187" s="450">
        <v>0</v>
      </c>
      <c r="AW187" s="450">
        <v>0</v>
      </c>
      <c r="AX187" s="450">
        <v>0</v>
      </c>
      <c r="AY187" s="450">
        <v>0</v>
      </c>
      <c r="AZ187" s="450">
        <v>0</v>
      </c>
      <c r="BA187" s="450">
        <v>624</v>
      </c>
      <c r="BB187" s="450">
        <v>316</v>
      </c>
      <c r="BC187" s="450">
        <v>303</v>
      </c>
      <c r="BD187" s="450">
        <v>236</v>
      </c>
      <c r="BE187" s="450">
        <v>391</v>
      </c>
      <c r="BF187" s="450">
        <v>209</v>
      </c>
      <c r="BG187" s="450">
        <v>174</v>
      </c>
      <c r="BH187" s="450">
        <v>124</v>
      </c>
      <c r="BI187" s="450">
        <v>233</v>
      </c>
      <c r="BJ187" s="450">
        <v>107</v>
      </c>
      <c r="BK187" s="450">
        <v>129</v>
      </c>
      <c r="BL187" s="450">
        <v>112</v>
      </c>
      <c r="BM187" s="450">
        <v>45</v>
      </c>
      <c r="BN187" s="450">
        <v>19</v>
      </c>
      <c r="BO187" s="450">
        <v>24</v>
      </c>
      <c r="BP187" s="450">
        <v>29</v>
      </c>
      <c r="BQ187" s="450">
        <v>0</v>
      </c>
      <c r="BR187" s="450">
        <v>0</v>
      </c>
      <c r="BS187" s="450">
        <v>0</v>
      </c>
      <c r="BT187" s="450">
        <v>0</v>
      </c>
      <c r="BU187" s="450">
        <v>45</v>
      </c>
      <c r="BV187" s="450">
        <v>19</v>
      </c>
      <c r="BW187" s="450">
        <v>24</v>
      </c>
      <c r="BX187" s="450">
        <v>29</v>
      </c>
      <c r="BY187" s="450">
        <v>10</v>
      </c>
      <c r="BZ187" s="450">
        <v>41</v>
      </c>
      <c r="CA187" s="450">
        <v>0</v>
      </c>
    </row>
    <row r="188" spans="1:79">
      <c r="A188" s="543" t="s">
        <v>83</v>
      </c>
      <c r="B188" s="543" t="s">
        <v>1914</v>
      </c>
      <c r="C188" s="543">
        <v>2023</v>
      </c>
      <c r="D188" s="543" t="s">
        <v>1934</v>
      </c>
      <c r="E188" s="544">
        <v>351</v>
      </c>
      <c r="F188" s="544">
        <v>189</v>
      </c>
      <c r="G188" s="544">
        <v>116</v>
      </c>
      <c r="H188" s="544">
        <v>76</v>
      </c>
      <c r="I188" s="544">
        <v>27</v>
      </c>
      <c r="J188" s="544">
        <v>0</v>
      </c>
      <c r="K188" s="544">
        <v>0</v>
      </c>
      <c r="L188" s="544">
        <v>0</v>
      </c>
      <c r="M188" s="544">
        <v>0</v>
      </c>
      <c r="N188" s="544">
        <v>182</v>
      </c>
      <c r="O188" s="544">
        <v>0</v>
      </c>
      <c r="P188" s="544">
        <v>182</v>
      </c>
      <c r="Q188" s="544">
        <v>140</v>
      </c>
      <c r="R188" s="544">
        <v>31</v>
      </c>
      <c r="S188" s="544">
        <v>29</v>
      </c>
      <c r="T188" s="544">
        <v>73</v>
      </c>
      <c r="U188" s="544">
        <v>5</v>
      </c>
      <c r="V188" s="544">
        <v>2</v>
      </c>
      <c r="W188" s="544">
        <v>4</v>
      </c>
      <c r="X188" s="544">
        <v>4</v>
      </c>
      <c r="Y188" s="544">
        <v>135</v>
      </c>
      <c r="Z188" s="544">
        <v>29</v>
      </c>
      <c r="AA188" s="544">
        <v>25</v>
      </c>
      <c r="AB188" s="544">
        <v>69</v>
      </c>
      <c r="AC188" s="544">
        <v>376</v>
      </c>
      <c r="AD188" s="544">
        <v>127</v>
      </c>
      <c r="AE188" s="544">
        <v>187</v>
      </c>
      <c r="AF188" s="544">
        <v>169</v>
      </c>
      <c r="AG188" s="544">
        <v>174</v>
      </c>
      <c r="AH188" s="544">
        <v>61</v>
      </c>
      <c r="AI188" s="544">
        <v>76</v>
      </c>
      <c r="AJ188" s="544">
        <v>74</v>
      </c>
      <c r="AK188" s="544">
        <v>202</v>
      </c>
      <c r="AL188" s="544">
        <v>66</v>
      </c>
      <c r="AM188" s="544">
        <v>111</v>
      </c>
      <c r="AN188" s="544">
        <v>95</v>
      </c>
      <c r="AO188" s="544">
        <v>0</v>
      </c>
      <c r="AP188" s="544">
        <v>0</v>
      </c>
      <c r="AQ188" s="544">
        <v>0</v>
      </c>
      <c r="AR188" s="544">
        <v>0</v>
      </c>
      <c r="AS188" s="544">
        <v>0</v>
      </c>
      <c r="AT188" s="544">
        <v>0</v>
      </c>
      <c r="AU188" s="544">
        <v>0</v>
      </c>
      <c r="AV188" s="544">
        <v>0</v>
      </c>
      <c r="AW188" s="544">
        <v>0</v>
      </c>
      <c r="AX188" s="544">
        <v>0</v>
      </c>
      <c r="AY188" s="544">
        <v>0</v>
      </c>
      <c r="AZ188" s="544">
        <v>0</v>
      </c>
      <c r="BA188" s="544">
        <v>579</v>
      </c>
      <c r="BB188" s="544">
        <v>248</v>
      </c>
      <c r="BC188" s="544">
        <v>283</v>
      </c>
      <c r="BD188" s="544">
        <v>203</v>
      </c>
      <c r="BE188" s="544">
        <v>322</v>
      </c>
      <c r="BF188" s="544">
        <v>146</v>
      </c>
      <c r="BG188" s="544">
        <v>140</v>
      </c>
      <c r="BH188" s="544">
        <v>71</v>
      </c>
      <c r="BI188" s="544">
        <v>257</v>
      </c>
      <c r="BJ188" s="544">
        <v>102</v>
      </c>
      <c r="BK188" s="544">
        <v>143</v>
      </c>
      <c r="BL188" s="544">
        <v>132</v>
      </c>
      <c r="BM188" s="544">
        <v>50</v>
      </c>
      <c r="BN188" s="544">
        <v>9</v>
      </c>
      <c r="BO188" s="544">
        <v>16</v>
      </c>
      <c r="BP188" s="544">
        <v>25</v>
      </c>
      <c r="BQ188" s="544">
        <v>0</v>
      </c>
      <c r="BR188" s="544">
        <v>0</v>
      </c>
      <c r="BS188" s="544">
        <v>0</v>
      </c>
      <c r="BT188" s="544">
        <v>0</v>
      </c>
      <c r="BU188" s="544">
        <v>50</v>
      </c>
      <c r="BV188" s="544">
        <v>9</v>
      </c>
      <c r="BW188" s="544">
        <v>16</v>
      </c>
      <c r="BX188" s="544">
        <v>25</v>
      </c>
      <c r="BY188" s="544">
        <v>21</v>
      </c>
      <c r="BZ188" s="544">
        <v>40</v>
      </c>
      <c r="CA188" s="544">
        <v>0</v>
      </c>
    </row>
    <row r="189" spans="1:79">
      <c r="A189" t="s">
        <v>83</v>
      </c>
      <c r="B189" t="s">
        <v>1914</v>
      </c>
      <c r="C189">
        <v>2024</v>
      </c>
      <c r="D189" t="s">
        <v>1934</v>
      </c>
      <c r="E189" s="450">
        <v>469</v>
      </c>
      <c r="F189" s="450">
        <v>208</v>
      </c>
      <c r="G189" s="450">
        <v>88</v>
      </c>
      <c r="H189" s="450">
        <v>66</v>
      </c>
      <c r="I189" s="450">
        <v>33</v>
      </c>
      <c r="J189" s="450">
        <v>0</v>
      </c>
      <c r="K189" s="450">
        <v>0</v>
      </c>
      <c r="L189" s="450">
        <v>0</v>
      </c>
      <c r="M189" s="450">
        <v>0</v>
      </c>
      <c r="N189" s="450">
        <v>59</v>
      </c>
      <c r="O189" s="450">
        <v>0</v>
      </c>
      <c r="P189" s="450">
        <v>59</v>
      </c>
      <c r="Q189" s="450">
        <v>219</v>
      </c>
      <c r="R189" s="450">
        <v>28</v>
      </c>
      <c r="S189" s="450">
        <v>38</v>
      </c>
      <c r="T189" s="450">
        <v>114</v>
      </c>
      <c r="U189" s="450">
        <v>38</v>
      </c>
      <c r="V189" s="450">
        <v>11</v>
      </c>
      <c r="W189" s="450">
        <v>13</v>
      </c>
      <c r="X189" s="450">
        <v>15</v>
      </c>
      <c r="Y189" s="450">
        <v>181</v>
      </c>
      <c r="Z189" s="450">
        <v>17</v>
      </c>
      <c r="AA189" s="450">
        <v>25</v>
      </c>
      <c r="AB189" s="450">
        <v>99</v>
      </c>
      <c r="AC189" s="450">
        <v>573</v>
      </c>
      <c r="AD189" s="450">
        <v>201</v>
      </c>
      <c r="AE189" s="450">
        <v>250</v>
      </c>
      <c r="AF189" s="450">
        <v>238</v>
      </c>
      <c r="AG189" s="450">
        <v>208</v>
      </c>
      <c r="AH189" s="450">
        <v>70</v>
      </c>
      <c r="AI189" s="450">
        <v>96</v>
      </c>
      <c r="AJ189" s="450">
        <v>66</v>
      </c>
      <c r="AK189" s="450">
        <v>365</v>
      </c>
      <c r="AL189" s="450">
        <v>131</v>
      </c>
      <c r="AM189" s="450">
        <v>154</v>
      </c>
      <c r="AN189" s="450">
        <v>172</v>
      </c>
      <c r="AO189" s="450">
        <v>0</v>
      </c>
      <c r="AP189" s="450">
        <v>0</v>
      </c>
      <c r="AQ189" s="450">
        <v>0</v>
      </c>
      <c r="AR189" s="450">
        <v>0</v>
      </c>
      <c r="AS189" s="450">
        <v>0</v>
      </c>
      <c r="AT189" s="450">
        <v>0</v>
      </c>
      <c r="AU189" s="450">
        <v>0</v>
      </c>
      <c r="AV189" s="450">
        <v>0</v>
      </c>
      <c r="AW189" s="450">
        <v>0</v>
      </c>
      <c r="AX189" s="450">
        <v>0</v>
      </c>
      <c r="AY189" s="450">
        <v>0</v>
      </c>
      <c r="AZ189" s="450">
        <v>0</v>
      </c>
      <c r="BA189" s="450">
        <v>702</v>
      </c>
      <c r="BB189" s="450">
        <v>320</v>
      </c>
      <c r="BC189" s="450">
        <v>288</v>
      </c>
      <c r="BD189" s="450">
        <v>199</v>
      </c>
      <c r="BE189" s="450">
        <v>369</v>
      </c>
      <c r="BF189" s="450">
        <v>138</v>
      </c>
      <c r="BG189" s="450">
        <v>113</v>
      </c>
      <c r="BH189" s="450">
        <v>60</v>
      </c>
      <c r="BI189" s="450">
        <v>333</v>
      </c>
      <c r="BJ189" s="450">
        <v>182</v>
      </c>
      <c r="BK189" s="450">
        <v>175</v>
      </c>
      <c r="BL189" s="450">
        <v>139</v>
      </c>
      <c r="BM189" s="450">
        <v>60</v>
      </c>
      <c r="BN189" s="450">
        <v>38</v>
      </c>
      <c r="BO189" s="450">
        <v>27</v>
      </c>
      <c r="BP189" s="450">
        <v>42</v>
      </c>
      <c r="BQ189" s="450">
        <v>0</v>
      </c>
      <c r="BR189" s="450">
        <v>0</v>
      </c>
      <c r="BS189" s="450">
        <v>0</v>
      </c>
      <c r="BT189" s="450">
        <v>0</v>
      </c>
      <c r="BU189" s="450">
        <v>60</v>
      </c>
      <c r="BV189" s="450">
        <v>38</v>
      </c>
      <c r="BW189" s="450">
        <v>27</v>
      </c>
      <c r="BX189" s="450">
        <v>42</v>
      </c>
      <c r="BY189" s="450">
        <v>39</v>
      </c>
      <c r="BZ189" s="450">
        <v>39</v>
      </c>
      <c r="CA189" s="450">
        <v>0</v>
      </c>
    </row>
    <row r="190" spans="1:79">
      <c r="A190" s="543" t="s">
        <v>83</v>
      </c>
      <c r="B190" s="543" t="s">
        <v>1914</v>
      </c>
      <c r="C190" s="543">
        <v>2025</v>
      </c>
      <c r="D190" s="543" t="s">
        <v>1935</v>
      </c>
      <c r="E190" s="544">
        <v>376</v>
      </c>
      <c r="F190" s="544">
        <v>211</v>
      </c>
      <c r="G190" s="544">
        <v>146</v>
      </c>
      <c r="H190" s="544">
        <v>80</v>
      </c>
      <c r="I190" s="544">
        <v>42</v>
      </c>
      <c r="J190" s="544">
        <v>0</v>
      </c>
      <c r="K190" s="544">
        <v>0</v>
      </c>
      <c r="L190" s="544">
        <v>0</v>
      </c>
      <c r="M190" s="544">
        <v>0</v>
      </c>
      <c r="N190" s="544">
        <v>99</v>
      </c>
      <c r="O190" s="544">
        <v>0</v>
      </c>
      <c r="P190" s="544">
        <v>99</v>
      </c>
      <c r="Q190" s="544">
        <v>219</v>
      </c>
      <c r="R190" s="544">
        <v>38</v>
      </c>
      <c r="S190" s="544">
        <v>42</v>
      </c>
      <c r="T190" s="544">
        <v>114</v>
      </c>
      <c r="U190" s="544">
        <v>23</v>
      </c>
      <c r="V190" s="544">
        <v>9</v>
      </c>
      <c r="W190" s="544">
        <v>10</v>
      </c>
      <c r="X190" s="544">
        <v>11</v>
      </c>
      <c r="Y190" s="544">
        <v>196</v>
      </c>
      <c r="Z190" s="544">
        <v>29</v>
      </c>
      <c r="AA190" s="544">
        <v>32</v>
      </c>
      <c r="AB190" s="544">
        <v>103</v>
      </c>
      <c r="AC190" s="544">
        <v>388</v>
      </c>
      <c r="AD190" s="544">
        <v>233</v>
      </c>
      <c r="AE190" s="544">
        <v>192</v>
      </c>
      <c r="AF190" s="544">
        <v>187</v>
      </c>
      <c r="AG190" s="544">
        <v>162</v>
      </c>
      <c r="AH190" s="544">
        <v>100</v>
      </c>
      <c r="AI190" s="544">
        <v>75</v>
      </c>
      <c r="AJ190" s="544">
        <v>74</v>
      </c>
      <c r="AK190" s="544">
        <v>226</v>
      </c>
      <c r="AL190" s="544">
        <v>133</v>
      </c>
      <c r="AM190" s="544">
        <v>117</v>
      </c>
      <c r="AN190" s="544">
        <v>113</v>
      </c>
      <c r="AO190" s="544">
        <v>0</v>
      </c>
      <c r="AP190" s="544">
        <v>0</v>
      </c>
      <c r="AQ190" s="544">
        <v>0</v>
      </c>
      <c r="AR190" s="544">
        <v>0</v>
      </c>
      <c r="AS190" s="544">
        <v>0</v>
      </c>
      <c r="AT190" s="544">
        <v>0</v>
      </c>
      <c r="AU190" s="544">
        <v>0</v>
      </c>
      <c r="AV190" s="544">
        <v>0</v>
      </c>
      <c r="AW190" s="544">
        <v>0</v>
      </c>
      <c r="AX190" s="544">
        <v>0</v>
      </c>
      <c r="AY190" s="544">
        <v>0</v>
      </c>
      <c r="AZ190" s="544">
        <v>0</v>
      </c>
      <c r="BA190" s="544">
        <v>617</v>
      </c>
      <c r="BB190" s="544">
        <v>383</v>
      </c>
      <c r="BC190" s="544">
        <v>304</v>
      </c>
      <c r="BD190" s="544">
        <v>237</v>
      </c>
      <c r="BE190" s="544">
        <v>357</v>
      </c>
      <c r="BF190" s="544">
        <v>222</v>
      </c>
      <c r="BG190" s="544">
        <v>161</v>
      </c>
      <c r="BH190" s="544">
        <v>101</v>
      </c>
      <c r="BI190" s="544">
        <v>260</v>
      </c>
      <c r="BJ190" s="544">
        <v>161</v>
      </c>
      <c r="BK190" s="544">
        <v>143</v>
      </c>
      <c r="BL190" s="544">
        <v>136</v>
      </c>
      <c r="BM190" s="544">
        <v>60</v>
      </c>
      <c r="BN190" s="544">
        <v>25</v>
      </c>
      <c r="BO190" s="544">
        <v>24</v>
      </c>
      <c r="BP190" s="544">
        <v>39</v>
      </c>
      <c r="BQ190" s="544">
        <v>0</v>
      </c>
      <c r="BR190" s="544">
        <v>0</v>
      </c>
      <c r="BS190" s="544">
        <v>0</v>
      </c>
      <c r="BT190" s="544">
        <v>0</v>
      </c>
      <c r="BU190" s="544">
        <v>60</v>
      </c>
      <c r="BV190" s="544">
        <v>25</v>
      </c>
      <c r="BW190" s="544">
        <v>24</v>
      </c>
      <c r="BX190" s="544">
        <v>39</v>
      </c>
      <c r="BY190" s="544">
        <v>45</v>
      </c>
      <c r="BZ190" s="544">
        <v>40</v>
      </c>
      <c r="CA190" s="544">
        <v>0</v>
      </c>
    </row>
    <row r="191" spans="1:79">
      <c r="A191" t="s">
        <v>83</v>
      </c>
      <c r="B191" t="s">
        <v>1914</v>
      </c>
      <c r="C191">
        <v>2024</v>
      </c>
      <c r="D191" t="s">
        <v>1937</v>
      </c>
      <c r="E191" s="450">
        <f>E189</f>
        <v>469</v>
      </c>
      <c r="F191" s="450">
        <f t="shared" ref="F191:BQ191" si="36">F189</f>
        <v>208</v>
      </c>
      <c r="G191" s="450">
        <f t="shared" si="36"/>
        <v>88</v>
      </c>
      <c r="H191" s="450">
        <f t="shared" si="36"/>
        <v>66</v>
      </c>
      <c r="I191" s="450">
        <f t="shared" si="36"/>
        <v>33</v>
      </c>
      <c r="J191" s="450">
        <f t="shared" si="36"/>
        <v>0</v>
      </c>
      <c r="K191" s="450">
        <f t="shared" si="36"/>
        <v>0</v>
      </c>
      <c r="L191" s="450">
        <f t="shared" si="36"/>
        <v>0</v>
      </c>
      <c r="M191" s="450">
        <f t="shared" si="36"/>
        <v>0</v>
      </c>
      <c r="N191" s="450">
        <f t="shared" si="36"/>
        <v>59</v>
      </c>
      <c r="O191" s="450">
        <f t="shared" si="36"/>
        <v>0</v>
      </c>
      <c r="P191" s="450">
        <f t="shared" si="36"/>
        <v>59</v>
      </c>
      <c r="Q191" s="450">
        <f t="shared" si="36"/>
        <v>219</v>
      </c>
      <c r="R191" s="450">
        <f t="shared" si="36"/>
        <v>28</v>
      </c>
      <c r="S191" s="450">
        <f t="shared" si="36"/>
        <v>38</v>
      </c>
      <c r="T191" s="450">
        <f t="shared" si="36"/>
        <v>114</v>
      </c>
      <c r="U191" s="450">
        <f t="shared" si="36"/>
        <v>38</v>
      </c>
      <c r="V191" s="450">
        <f t="shared" si="36"/>
        <v>11</v>
      </c>
      <c r="W191" s="450">
        <f t="shared" si="36"/>
        <v>13</v>
      </c>
      <c r="X191" s="450">
        <f t="shared" si="36"/>
        <v>15</v>
      </c>
      <c r="Y191" s="450">
        <f t="shared" si="36"/>
        <v>181</v>
      </c>
      <c r="Z191" s="450">
        <f t="shared" si="36"/>
        <v>17</v>
      </c>
      <c r="AA191" s="450">
        <f t="shared" si="36"/>
        <v>25</v>
      </c>
      <c r="AB191" s="450">
        <f t="shared" si="36"/>
        <v>99</v>
      </c>
      <c r="AC191" s="450">
        <f t="shared" si="36"/>
        <v>573</v>
      </c>
      <c r="AD191" s="450">
        <f t="shared" si="36"/>
        <v>201</v>
      </c>
      <c r="AE191" s="450">
        <f t="shared" si="36"/>
        <v>250</v>
      </c>
      <c r="AF191" s="450">
        <f t="shared" si="36"/>
        <v>238</v>
      </c>
      <c r="AG191" s="450">
        <f t="shared" si="36"/>
        <v>208</v>
      </c>
      <c r="AH191" s="450">
        <f t="shared" si="36"/>
        <v>70</v>
      </c>
      <c r="AI191" s="450">
        <f t="shared" si="36"/>
        <v>96</v>
      </c>
      <c r="AJ191" s="450">
        <f t="shared" si="36"/>
        <v>66</v>
      </c>
      <c r="AK191" s="450">
        <f t="shared" si="36"/>
        <v>365</v>
      </c>
      <c r="AL191" s="450">
        <f t="shared" si="36"/>
        <v>131</v>
      </c>
      <c r="AM191" s="450">
        <f t="shared" si="36"/>
        <v>154</v>
      </c>
      <c r="AN191" s="450">
        <f t="shared" si="36"/>
        <v>172</v>
      </c>
      <c r="AO191" s="450">
        <f t="shared" si="36"/>
        <v>0</v>
      </c>
      <c r="AP191" s="450">
        <f t="shared" si="36"/>
        <v>0</v>
      </c>
      <c r="AQ191" s="450">
        <f t="shared" si="36"/>
        <v>0</v>
      </c>
      <c r="AR191" s="450">
        <f t="shared" si="36"/>
        <v>0</v>
      </c>
      <c r="AS191" s="450">
        <f t="shared" si="36"/>
        <v>0</v>
      </c>
      <c r="AT191" s="450">
        <f t="shared" si="36"/>
        <v>0</v>
      </c>
      <c r="AU191" s="450">
        <f t="shared" si="36"/>
        <v>0</v>
      </c>
      <c r="AV191" s="450">
        <f t="shared" si="36"/>
        <v>0</v>
      </c>
      <c r="AW191" s="450">
        <f t="shared" si="36"/>
        <v>0</v>
      </c>
      <c r="AX191" s="450">
        <f t="shared" si="36"/>
        <v>0</v>
      </c>
      <c r="AY191" s="450">
        <f t="shared" si="36"/>
        <v>0</v>
      </c>
      <c r="AZ191" s="450">
        <f t="shared" si="36"/>
        <v>0</v>
      </c>
      <c r="BA191" s="450">
        <f t="shared" si="36"/>
        <v>702</v>
      </c>
      <c r="BB191" s="450">
        <f t="shared" si="36"/>
        <v>320</v>
      </c>
      <c r="BC191" s="450">
        <f t="shared" si="36"/>
        <v>288</v>
      </c>
      <c r="BD191" s="450">
        <f t="shared" si="36"/>
        <v>199</v>
      </c>
      <c r="BE191" s="450">
        <f t="shared" si="36"/>
        <v>369</v>
      </c>
      <c r="BF191" s="450">
        <f t="shared" si="36"/>
        <v>138</v>
      </c>
      <c r="BG191" s="450">
        <f t="shared" si="36"/>
        <v>113</v>
      </c>
      <c r="BH191" s="450">
        <f t="shared" si="36"/>
        <v>60</v>
      </c>
      <c r="BI191" s="450">
        <f t="shared" si="36"/>
        <v>333</v>
      </c>
      <c r="BJ191" s="450">
        <f t="shared" si="36"/>
        <v>182</v>
      </c>
      <c r="BK191" s="450">
        <f t="shared" si="36"/>
        <v>175</v>
      </c>
      <c r="BL191" s="450">
        <f t="shared" si="36"/>
        <v>139</v>
      </c>
      <c r="BM191" s="450">
        <f t="shared" si="36"/>
        <v>60</v>
      </c>
      <c r="BN191" s="450">
        <f t="shared" si="36"/>
        <v>38</v>
      </c>
      <c r="BO191" s="450">
        <f t="shared" si="36"/>
        <v>27</v>
      </c>
      <c r="BP191" s="450">
        <f t="shared" si="36"/>
        <v>42</v>
      </c>
      <c r="BQ191" s="450">
        <f t="shared" si="36"/>
        <v>0</v>
      </c>
      <c r="BR191" s="450">
        <f t="shared" ref="BR191:CA191" si="37">BR189</f>
        <v>0</v>
      </c>
      <c r="BS191" s="450">
        <f t="shared" si="37"/>
        <v>0</v>
      </c>
      <c r="BT191" s="450">
        <f t="shared" si="37"/>
        <v>0</v>
      </c>
      <c r="BU191" s="450">
        <f t="shared" si="37"/>
        <v>60</v>
      </c>
      <c r="BV191" s="450">
        <f t="shared" si="37"/>
        <v>38</v>
      </c>
      <c r="BW191" s="450">
        <f t="shared" si="37"/>
        <v>27</v>
      </c>
      <c r="BX191" s="450">
        <f t="shared" si="37"/>
        <v>42</v>
      </c>
      <c r="BY191" s="450">
        <f t="shared" si="37"/>
        <v>39</v>
      </c>
      <c r="BZ191" s="450">
        <f t="shared" si="37"/>
        <v>39</v>
      </c>
      <c r="CA191" s="450">
        <f t="shared" si="37"/>
        <v>0</v>
      </c>
    </row>
    <row r="192" spans="1:79">
      <c r="A192" s="543" t="s">
        <v>83</v>
      </c>
      <c r="B192" s="543" t="s">
        <v>1914</v>
      </c>
      <c r="C192" s="543">
        <v>2025</v>
      </c>
      <c r="D192" s="543" t="s">
        <v>1937</v>
      </c>
      <c r="E192" s="544">
        <f>IF(OR(E189=0, E189=""), E190, IF(E190&gt;(E189*(1+Dash!$B$6)), E189*(1+Dash!$B$6), IF(E190&lt;(E189*(1-Dash!$B$7)), E189*(1-Dash!$B$7), E190)))</f>
        <v>445.54999999999995</v>
      </c>
      <c r="F192" s="544">
        <f>IF(OR(F189=0, F189=""), F190, IF(F190&gt;(F189*(1+Dash!$B$6)), F189*(1+Dash!$B$6), IF(F190&lt;(F189*(1-Dash!$B$7)), F189*(1-Dash!$B$7), F190)))</f>
        <v>211</v>
      </c>
      <c r="G192" s="544">
        <f>IF(OR(G189=0, G189=""), G190, IF(G190&gt;(G189*(1+Dash!$B$6)), G189*(1+Dash!$B$6), IF(G190&lt;(G189*(1-Dash!$B$7)), G189*(1-Dash!$B$7), G190)))</f>
        <v>96.800000000000011</v>
      </c>
      <c r="H192" s="544">
        <f>IF(OR(H189=0, H189=""), H190, IF(H190&gt;(H189*(1+Dash!$B$6)), H189*(1+Dash!$B$6), IF(H190&lt;(H189*(1-Dash!$B$7)), H189*(1-Dash!$B$7), H190)))</f>
        <v>72.600000000000009</v>
      </c>
      <c r="I192" s="544">
        <f>IF(OR(I189=0, I189=""), I190, IF(I190&gt;(I189*(1+Dash!$B$6)), I189*(1+Dash!$B$6), IF(I190&lt;(I189*(1-Dash!$B$7)), I189*(1-Dash!$B$7), I190)))</f>
        <v>36.300000000000004</v>
      </c>
      <c r="J192" s="544">
        <f>IF(OR(J189=0, J189=""), J190, IF(J190&gt;(J189*(1+Dash!$B$6)), J189*(1+Dash!$B$6), IF(J190&lt;(J189*(1-Dash!$B$7)), J189*(1-Dash!$B$7), J190)))</f>
        <v>0</v>
      </c>
      <c r="K192" s="544">
        <f>IF(OR(K189=0, K189=""), K190, IF(K190&gt;(K189*(1+Dash!$B$6)), K189*(1+Dash!$B$6), IF(K190&lt;(K189*(1-Dash!$B$7)), K189*(1-Dash!$B$7), K190)))</f>
        <v>0</v>
      </c>
      <c r="L192" s="544">
        <f>IF(OR(L189=0, L189=""), L190, IF(L190&gt;(L189*(1+Dash!$B$6)), L189*(1+Dash!$B$6), IF(L190&lt;(L189*(1-Dash!$B$7)), L189*(1-Dash!$B$7), L190)))</f>
        <v>0</v>
      </c>
      <c r="M192" s="544">
        <f>IF(OR(M189=0, M189=""), M190, IF(M190&gt;(M189*(1+Dash!$B$6)), M189*(1+Dash!$B$6), IF(M190&lt;(M189*(1-Dash!$B$7)), M189*(1-Dash!$B$7), M190)))</f>
        <v>0</v>
      </c>
      <c r="N192" s="544">
        <f>IF(OR(N189=0, N189=""), N190, IF(N190&gt;(N189*(1+Dash!$B$6)), N189*(1+Dash!$B$6), IF(N190&lt;(N189*(1-Dash!$B$7)), N189*(1-Dash!$B$7), N190)))</f>
        <v>64.900000000000006</v>
      </c>
      <c r="O192" s="544">
        <f>IF(OR(O189=0, O189=""), O190, IF(O190&gt;(O189*(1+Dash!$B$6)), O189*(1+Dash!$B$6), IF(O190&lt;(O189*(1-Dash!$B$7)), O189*(1-Dash!$B$7), O190)))</f>
        <v>0</v>
      </c>
      <c r="P192" s="544">
        <f>IF(OR(P189=0, P189=""), P190, IF(P190&gt;(P189*(1+Dash!$B$6)), P189*(1+Dash!$B$6), IF(P190&lt;(P189*(1-Dash!$B$7)), P189*(1-Dash!$B$7), P190)))</f>
        <v>64.900000000000006</v>
      </c>
      <c r="Q192" s="544">
        <f>IF(OR(Q189=0, Q189=""), Q190, IF(Q190&gt;(Q189*(1+Dash!$B$6)), Q189*(1+Dash!$B$6), IF(Q190&lt;(Q189*(1-Dash!$B$7)), Q189*(1-Dash!$B$7), Q190)))</f>
        <v>219</v>
      </c>
      <c r="R192" s="544">
        <f>IF(OR(R189=0, R189=""), R190, IF(R190&gt;(R189*(1+Dash!$B$6)), R189*(1+Dash!$B$6), IF(R190&lt;(R189*(1-Dash!$B$7)), R189*(1-Dash!$B$7), R190)))</f>
        <v>30.800000000000004</v>
      </c>
      <c r="S192" s="544">
        <f>IF(OR(S189=0, S189=""), S190, IF(S190&gt;(S189*(1+Dash!$B$6)), S189*(1+Dash!$B$6), IF(S190&lt;(S189*(1-Dash!$B$7)), S189*(1-Dash!$B$7), S190)))</f>
        <v>41.800000000000004</v>
      </c>
      <c r="T192" s="544">
        <f>IF(OR(T189=0, T189=""), T190, IF(T190&gt;(T189*(1+Dash!$B$6)), T189*(1+Dash!$B$6), IF(T190&lt;(T189*(1-Dash!$B$7)), T189*(1-Dash!$B$7), T190)))</f>
        <v>114</v>
      </c>
      <c r="U192" s="544">
        <f>IF(OR(U189=0, U189=""), U190, IF(U190&gt;(U189*(1+Dash!$B$6)), U189*(1+Dash!$B$6), IF(U190&lt;(U189*(1-Dash!$B$7)), U189*(1-Dash!$B$7), U190)))</f>
        <v>36.1</v>
      </c>
      <c r="V192" s="544">
        <f>IF(OR(V189=0, V189=""), V190, IF(V190&gt;(V189*(1+Dash!$B$6)), V189*(1+Dash!$B$6), IF(V190&lt;(V189*(1-Dash!$B$7)), V189*(1-Dash!$B$7), V190)))</f>
        <v>10.45</v>
      </c>
      <c r="W192" s="544">
        <f>IF(OR(W189=0, W189=""), W190, IF(W190&gt;(W189*(1+Dash!$B$6)), W189*(1+Dash!$B$6), IF(W190&lt;(W189*(1-Dash!$B$7)), W189*(1-Dash!$B$7), W190)))</f>
        <v>12.35</v>
      </c>
      <c r="X192" s="544">
        <f>IF(OR(X189=0, X189=""), X190, IF(X190&gt;(X189*(1+Dash!$B$6)), X189*(1+Dash!$B$6), IF(X190&lt;(X189*(1-Dash!$B$7)), X189*(1-Dash!$B$7), X190)))</f>
        <v>14.25</v>
      </c>
      <c r="Y192" s="544">
        <f>IF(OR(Y189=0, Y189=""), Y190, IF(Y190&gt;(Y189*(1+Dash!$B$6)), Y189*(1+Dash!$B$6), IF(Y190&lt;(Y189*(1-Dash!$B$7)), Y189*(1-Dash!$B$7), Y190)))</f>
        <v>196</v>
      </c>
      <c r="Z192" s="544">
        <f>IF(OR(Z189=0, Z189=""), Z190, IF(Z190&gt;(Z189*(1+Dash!$B$6)), Z189*(1+Dash!$B$6), IF(Z190&lt;(Z189*(1-Dash!$B$7)), Z189*(1-Dash!$B$7), Z190)))</f>
        <v>18.700000000000003</v>
      </c>
      <c r="AA192" s="544">
        <f>IF(OR(AA189=0, AA189=""), AA190, IF(AA190&gt;(AA189*(1+Dash!$B$6)), AA189*(1+Dash!$B$6), IF(AA190&lt;(AA189*(1-Dash!$B$7)), AA189*(1-Dash!$B$7), AA190)))</f>
        <v>27.500000000000004</v>
      </c>
      <c r="AB192" s="544">
        <f>IF(OR(AB189=0, AB189=""), AB190, IF(AB190&gt;(AB189*(1+Dash!$B$6)), AB189*(1+Dash!$B$6), IF(AB190&lt;(AB189*(1-Dash!$B$7)), AB189*(1-Dash!$B$7), AB190)))</f>
        <v>103</v>
      </c>
      <c r="AC192" s="544">
        <f>IF(OR(AC189=0, AC189=""), AC190, IF(AC190&gt;(AC189*(1+Dash!$B$6)), AC189*(1+Dash!$B$6), IF(AC190&lt;(AC189*(1-Dash!$B$7)), AC189*(1-Dash!$B$7), AC190)))</f>
        <v>544.35</v>
      </c>
      <c r="AD192" s="544">
        <f>IF(OR(AD189=0, AD189=""), AD190, IF(AD190&gt;(AD189*(1+Dash!$B$6)), AD189*(1+Dash!$B$6), IF(AD190&lt;(AD189*(1-Dash!$B$7)), AD189*(1-Dash!$B$7), AD190)))</f>
        <v>221.10000000000002</v>
      </c>
      <c r="AE192" s="544">
        <f>IF(OR(AE189=0, AE189=""), AE190, IF(AE190&gt;(AE189*(1+Dash!$B$6)), AE189*(1+Dash!$B$6), IF(AE190&lt;(AE189*(1-Dash!$B$7)), AE189*(1-Dash!$B$7), AE190)))</f>
        <v>237.5</v>
      </c>
      <c r="AF192" s="544">
        <f>IF(OR(AF189=0, AF189=""), AF190, IF(AF190&gt;(AF189*(1+Dash!$B$6)), AF189*(1+Dash!$B$6), IF(AF190&lt;(AF189*(1-Dash!$B$7)), AF189*(1-Dash!$B$7), AF190)))</f>
        <v>226.1</v>
      </c>
      <c r="AG192" s="544">
        <f>IF(OR(AG189=0, AG189=""), AG190, IF(AG190&gt;(AG189*(1+Dash!$B$6)), AG189*(1+Dash!$B$6), IF(AG190&lt;(AG189*(1-Dash!$B$7)), AG189*(1-Dash!$B$7), AG190)))</f>
        <v>197.6</v>
      </c>
      <c r="AH192" s="544">
        <f>IF(OR(AH189=0, AH189=""), AH190, IF(AH190&gt;(AH189*(1+Dash!$B$6)), AH189*(1+Dash!$B$6), IF(AH190&lt;(AH189*(1-Dash!$B$7)), AH189*(1-Dash!$B$7), AH190)))</f>
        <v>77</v>
      </c>
      <c r="AI192" s="544">
        <f>IF(OR(AI189=0, AI189=""), AI190, IF(AI190&gt;(AI189*(1+Dash!$B$6)), AI189*(1+Dash!$B$6), IF(AI190&lt;(AI189*(1-Dash!$B$7)), AI189*(1-Dash!$B$7), AI190)))</f>
        <v>91.199999999999989</v>
      </c>
      <c r="AJ192" s="544">
        <f>IF(OR(AJ189=0, AJ189=""), AJ190, IF(AJ190&gt;(AJ189*(1+Dash!$B$6)), AJ189*(1+Dash!$B$6), IF(AJ190&lt;(AJ189*(1-Dash!$B$7)), AJ189*(1-Dash!$B$7), AJ190)))</f>
        <v>72.600000000000009</v>
      </c>
      <c r="AK192" s="544">
        <f>IF(OR(AK189=0, AK189=""), AK190, IF(AK190&gt;(AK189*(1+Dash!$B$6)), AK189*(1+Dash!$B$6), IF(AK190&lt;(AK189*(1-Dash!$B$7)), AK189*(1-Dash!$B$7), AK190)))</f>
        <v>346.75</v>
      </c>
      <c r="AL192" s="544">
        <f>IF(OR(AL189=0, AL189=""), AL190, IF(AL190&gt;(AL189*(1+Dash!$B$6)), AL189*(1+Dash!$B$6), IF(AL190&lt;(AL189*(1-Dash!$B$7)), AL189*(1-Dash!$B$7), AL190)))</f>
        <v>133</v>
      </c>
      <c r="AM192" s="544">
        <f>IF(OR(AM189=0, AM189=""), AM190, IF(AM190&gt;(AM189*(1+Dash!$B$6)), AM189*(1+Dash!$B$6), IF(AM190&lt;(AM189*(1-Dash!$B$7)), AM189*(1-Dash!$B$7), AM190)))</f>
        <v>146.29999999999998</v>
      </c>
      <c r="AN192" s="544">
        <f>IF(OR(AN189=0, AN189=""), AN190, IF(AN190&gt;(AN189*(1+Dash!$B$6)), AN189*(1+Dash!$B$6), IF(AN190&lt;(AN189*(1-Dash!$B$7)), AN189*(1-Dash!$B$7), AN190)))</f>
        <v>163.4</v>
      </c>
      <c r="AO192" s="544">
        <f>IF(OR(AO189=0, AO189=""), AO190, IF(AO190&gt;(AO189*(1+Dash!$B$6)), AO189*(1+Dash!$B$6), IF(AO190&lt;(AO189*(1-Dash!$B$7)), AO189*(1-Dash!$B$7), AO190)))</f>
        <v>0</v>
      </c>
      <c r="AP192" s="544">
        <f>IF(OR(AP189=0, AP189=""), AP190, IF(AP190&gt;(AP189*(1+Dash!$B$6)), AP189*(1+Dash!$B$6), IF(AP190&lt;(AP189*(1-Dash!$B$7)), AP189*(1-Dash!$B$7), AP190)))</f>
        <v>0</v>
      </c>
      <c r="AQ192" s="544">
        <f>IF(OR(AQ189=0, AQ189=""), AQ190, IF(AQ190&gt;(AQ189*(1+Dash!$B$6)), AQ189*(1+Dash!$B$6), IF(AQ190&lt;(AQ189*(1-Dash!$B$7)), AQ189*(1-Dash!$B$7), AQ190)))</f>
        <v>0</v>
      </c>
      <c r="AR192" s="544">
        <f>IF(OR(AR189=0, AR189=""), AR190, IF(AR190&gt;(AR189*(1+Dash!$B$6)), AR189*(1+Dash!$B$6), IF(AR190&lt;(AR189*(1-Dash!$B$7)), AR189*(1-Dash!$B$7), AR190)))</f>
        <v>0</v>
      </c>
      <c r="AS192" s="544">
        <f>IF(OR(AS189=0, AS189=""), AS190, IF(AS190&gt;(AS189*(1+Dash!$B$6)), AS189*(1+Dash!$B$6), IF(AS190&lt;(AS189*(1-Dash!$B$7)), AS189*(1-Dash!$B$7), AS190)))</f>
        <v>0</v>
      </c>
      <c r="AT192" s="544">
        <f>IF(OR(AT189=0, AT189=""), AT190, IF(AT190&gt;(AT189*(1+Dash!$B$6)), AT189*(1+Dash!$B$6), IF(AT190&lt;(AT189*(1-Dash!$B$7)), AT189*(1-Dash!$B$7), AT190)))</f>
        <v>0</v>
      </c>
      <c r="AU192" s="544">
        <f>IF(OR(AU189=0, AU189=""), AU190, IF(AU190&gt;(AU189*(1+Dash!$B$6)), AU189*(1+Dash!$B$6), IF(AU190&lt;(AU189*(1-Dash!$B$7)), AU189*(1-Dash!$B$7), AU190)))</f>
        <v>0</v>
      </c>
      <c r="AV192" s="544">
        <f>IF(OR(AV189=0, AV189=""), AV190, IF(AV190&gt;(AV189*(1+Dash!$B$6)), AV189*(1+Dash!$B$6), IF(AV190&lt;(AV189*(1-Dash!$B$7)), AV189*(1-Dash!$B$7), AV190)))</f>
        <v>0</v>
      </c>
      <c r="AW192" s="544">
        <f>IF(OR(AW189=0, AW189=""), AW190, IF(AW190&gt;(AW189*(1+Dash!$B$6)), AW189*(1+Dash!$B$6), IF(AW190&lt;(AW189*(1-Dash!$B$7)), AW189*(1-Dash!$B$7), AW190)))</f>
        <v>0</v>
      </c>
      <c r="AX192" s="544">
        <f>IF(OR(AX189=0, AX189=""), AX190, IF(AX190&gt;(AX189*(1+Dash!$B$6)), AX189*(1+Dash!$B$6), IF(AX190&lt;(AX189*(1-Dash!$B$7)), AX189*(1-Dash!$B$7), AX190)))</f>
        <v>0</v>
      </c>
      <c r="AY192" s="544">
        <f>IF(OR(AY189=0, AY189=""), AY190, IF(AY190&gt;(AY189*(1+Dash!$B$6)), AY189*(1+Dash!$B$6), IF(AY190&lt;(AY189*(1-Dash!$B$7)), AY189*(1-Dash!$B$7), AY190)))</f>
        <v>0</v>
      </c>
      <c r="AZ192" s="544">
        <f>IF(OR(AZ189=0, AZ189=""), AZ190, IF(AZ190&gt;(AZ189*(1+Dash!$B$6)), AZ189*(1+Dash!$B$6), IF(AZ190&lt;(AZ189*(1-Dash!$B$7)), AZ189*(1-Dash!$B$7), AZ190)))</f>
        <v>0</v>
      </c>
      <c r="BA192" s="544">
        <f>IF(OR(BA189=0, BA189=""), BA190, IF(BA190&gt;(BA189*(1+Dash!$B$6)), BA189*(1+Dash!$B$6), IF(BA190&lt;(BA189*(1-Dash!$B$7)), BA189*(1-Dash!$B$7), BA190)))</f>
        <v>666.9</v>
      </c>
      <c r="BB192" s="544">
        <f>IF(OR(BB189=0, BB189=""), BB190, IF(BB190&gt;(BB189*(1+Dash!$B$6)), BB189*(1+Dash!$B$6), IF(BB190&lt;(BB189*(1-Dash!$B$7)), BB189*(1-Dash!$B$7), BB190)))</f>
        <v>352</v>
      </c>
      <c r="BC192" s="544">
        <f>IF(OR(BC189=0, BC189=""), BC190, IF(BC190&gt;(BC189*(1+Dash!$B$6)), BC189*(1+Dash!$B$6), IF(BC190&lt;(BC189*(1-Dash!$B$7)), BC189*(1-Dash!$B$7), BC190)))</f>
        <v>304</v>
      </c>
      <c r="BD192" s="544">
        <f>IF(OR(BD189=0, BD189=""), BD190, IF(BD190&gt;(BD189*(1+Dash!$B$6)), BD189*(1+Dash!$B$6), IF(BD190&lt;(BD189*(1-Dash!$B$7)), BD189*(1-Dash!$B$7), BD190)))</f>
        <v>218.9</v>
      </c>
      <c r="BE192" s="544">
        <f>IF(OR(BE189=0, BE189=""), BE190, IF(BE190&gt;(BE189*(1+Dash!$B$6)), BE189*(1+Dash!$B$6), IF(BE190&lt;(BE189*(1-Dash!$B$7)), BE189*(1-Dash!$B$7), BE190)))</f>
        <v>357</v>
      </c>
      <c r="BF192" s="544">
        <f>IF(OR(BF189=0, BF189=""), BF190, IF(BF190&gt;(BF189*(1+Dash!$B$6)), BF189*(1+Dash!$B$6), IF(BF190&lt;(BF189*(1-Dash!$B$7)), BF189*(1-Dash!$B$7), BF190)))</f>
        <v>151.80000000000001</v>
      </c>
      <c r="BG192" s="544">
        <f>IF(OR(BG189=0, BG189=""), BG190, IF(BG190&gt;(BG189*(1+Dash!$B$6)), BG189*(1+Dash!$B$6), IF(BG190&lt;(BG189*(1-Dash!$B$7)), BG189*(1-Dash!$B$7), BG190)))</f>
        <v>124.30000000000001</v>
      </c>
      <c r="BH192" s="544">
        <f>IF(OR(BH189=0, BH189=""), BH190, IF(BH190&gt;(BH189*(1+Dash!$B$6)), BH189*(1+Dash!$B$6), IF(BH190&lt;(BH189*(1-Dash!$B$7)), BH189*(1-Dash!$B$7), BH190)))</f>
        <v>66</v>
      </c>
      <c r="BI192" s="544">
        <f>IF(OR(BI189=0, BI189=""), BI190, IF(BI190&gt;(BI189*(1+Dash!$B$6)), BI189*(1+Dash!$B$6), IF(BI190&lt;(BI189*(1-Dash!$B$7)), BI189*(1-Dash!$B$7), BI190)))</f>
        <v>316.34999999999997</v>
      </c>
      <c r="BJ192" s="544">
        <f>IF(OR(BJ189=0, BJ189=""), BJ190, IF(BJ190&gt;(BJ189*(1+Dash!$B$6)), BJ189*(1+Dash!$B$6), IF(BJ190&lt;(BJ189*(1-Dash!$B$7)), BJ189*(1-Dash!$B$7), BJ190)))</f>
        <v>172.9</v>
      </c>
      <c r="BK192" s="544">
        <f>IF(OR(BK189=0, BK189=""), BK190, IF(BK190&gt;(BK189*(1+Dash!$B$6)), BK189*(1+Dash!$B$6), IF(BK190&lt;(BK189*(1-Dash!$B$7)), BK189*(1-Dash!$B$7), BK190)))</f>
        <v>166.25</v>
      </c>
      <c r="BL192" s="544">
        <f>IF(OR(BL189=0, BL189=""), BL190, IF(BL190&gt;(BL189*(1+Dash!$B$6)), BL189*(1+Dash!$B$6), IF(BL190&lt;(BL189*(1-Dash!$B$7)), BL189*(1-Dash!$B$7), BL190)))</f>
        <v>136</v>
      </c>
      <c r="BM192" s="544">
        <f>IF(OR(BM189=0, BM189=""), BM190, IF(BM190&gt;(BM189*(1+Dash!$B$6)), BM189*(1+Dash!$B$6), IF(BM190&lt;(BM189*(1-Dash!$B$7)), BM189*(1-Dash!$B$7), BM190)))</f>
        <v>60</v>
      </c>
      <c r="BN192" s="544">
        <f>IF(OR(BN189=0, BN189=""), BN190, IF(BN190&gt;(BN189*(1+Dash!$B$6)), BN189*(1+Dash!$B$6), IF(BN190&lt;(BN189*(1-Dash!$B$7)), BN189*(1-Dash!$B$7), BN190)))</f>
        <v>36.1</v>
      </c>
      <c r="BO192" s="544">
        <f>IF(OR(BO189=0, BO189=""), BO190, IF(BO190&gt;(BO189*(1+Dash!$B$6)), BO189*(1+Dash!$B$6), IF(BO190&lt;(BO189*(1-Dash!$B$7)), BO189*(1-Dash!$B$7), BO190)))</f>
        <v>25.65</v>
      </c>
      <c r="BP192" s="544">
        <f>IF(OR(BP189=0, BP189=""), BP190, IF(BP190&gt;(BP189*(1+Dash!$B$6)), BP189*(1+Dash!$B$6), IF(BP190&lt;(BP189*(1-Dash!$B$7)), BP189*(1-Dash!$B$7), BP190)))</f>
        <v>39.9</v>
      </c>
      <c r="BQ192" s="544">
        <f>IF(OR(BQ189=0, BQ189=""), BQ190, IF(BQ190&gt;(BQ189*(1+Dash!$B$6)), BQ189*(1+Dash!$B$6), IF(BQ190&lt;(BQ189*(1-Dash!$B$7)), BQ189*(1-Dash!$B$7), BQ190)))</f>
        <v>0</v>
      </c>
      <c r="BR192" s="544">
        <f>IF(OR(BR189=0, BR189=""), BR190, IF(BR190&gt;(BR189*(1+Dash!$B$6)), BR189*(1+Dash!$B$6), IF(BR190&lt;(BR189*(1-Dash!$B$7)), BR189*(1-Dash!$B$7), BR190)))</f>
        <v>0</v>
      </c>
      <c r="BS192" s="544">
        <f>IF(OR(BS189=0, BS189=""), BS190, IF(BS190&gt;(BS189*(1+Dash!$B$6)), BS189*(1+Dash!$B$6), IF(BS190&lt;(BS189*(1-Dash!$B$7)), BS189*(1-Dash!$B$7), BS190)))</f>
        <v>0</v>
      </c>
      <c r="BT192" s="544">
        <f>IF(OR(BT189=0, BT189=""), BT190, IF(BT190&gt;(BT189*(1+Dash!$B$6)), BT189*(1+Dash!$B$6), IF(BT190&lt;(BT189*(1-Dash!$B$7)), BT189*(1-Dash!$B$7), BT190)))</f>
        <v>0</v>
      </c>
      <c r="BU192" s="544">
        <f>IF(OR(BU189=0, BU189=""), BU190, IF(BU190&gt;(BU189*(1+Dash!$B$6)), BU189*(1+Dash!$B$6), IF(BU190&lt;(BU189*(1-Dash!$B$7)), BU189*(1-Dash!$B$7), BU190)))</f>
        <v>60</v>
      </c>
      <c r="BV192" s="544">
        <f>IF(OR(BV189=0, BV189=""), BV190, IF(BV190&gt;(BV189*(1+Dash!$B$6)), BV189*(1+Dash!$B$6), IF(BV190&lt;(BV189*(1-Dash!$B$7)), BV189*(1-Dash!$B$7), BV190)))</f>
        <v>36.1</v>
      </c>
      <c r="BW192" s="544">
        <f>IF(OR(BW189=0, BW189=""), BW190, IF(BW190&gt;(BW189*(1+Dash!$B$6)), BW189*(1+Dash!$B$6), IF(BW190&lt;(BW189*(1-Dash!$B$7)), BW189*(1-Dash!$B$7), BW190)))</f>
        <v>25.65</v>
      </c>
      <c r="BX192" s="544">
        <f>IF(OR(BX189=0, BX189=""), BX190, IF(BX190&gt;(BX189*(1+Dash!$B$6)), BX189*(1+Dash!$B$6), IF(BX190&lt;(BX189*(1-Dash!$B$7)), BX189*(1-Dash!$B$7), BX190)))</f>
        <v>39.9</v>
      </c>
      <c r="BY192" s="544">
        <f>IF(OR(BY189=0, BY189=""), BY190, IF(BY190&gt;(BY189*(1+Dash!$B$6)), BY189*(1+Dash!$B$6), IF(BY190&lt;(BY189*(1-Dash!$B$7)), BY189*(1-Dash!$B$7), BY190)))</f>
        <v>42.900000000000006</v>
      </c>
      <c r="BZ192" s="544">
        <f>IF(OR(BZ189=0, BZ189=""), BZ190, IF(BZ190&gt;(BZ189*(1+Dash!$B$6)), BZ189*(1+Dash!$B$6), IF(BZ190&lt;(BZ189*(1-Dash!$B$7)), BZ189*(1-Dash!$B$7), BZ190)))</f>
        <v>40</v>
      </c>
      <c r="CA192" s="544">
        <f>IF(OR(CA189=0, CA189=""), CA190, IF(CA190&gt;(CA189*(1+Dash!$B$6)), CA189*(1+Dash!$B$6), IF(CA190&lt;(CA189*(1-Dash!$B$7)), CA189*(1-Dash!$B$7), CA190)))</f>
        <v>0</v>
      </c>
    </row>
    <row r="193" spans="1:79">
      <c r="A193" t="s">
        <v>85</v>
      </c>
      <c r="B193" t="s">
        <v>1756</v>
      </c>
      <c r="C193">
        <v>2018</v>
      </c>
      <c r="D193" t="s">
        <v>1934</v>
      </c>
      <c r="E193" s="450">
        <v>544</v>
      </c>
      <c r="F193" s="450">
        <v>359</v>
      </c>
      <c r="G193" s="450">
        <v>128</v>
      </c>
      <c r="H193" s="450">
        <v>113</v>
      </c>
      <c r="I193" s="450">
        <v>64</v>
      </c>
      <c r="J193" s="450">
        <v>0</v>
      </c>
      <c r="K193" s="450">
        <v>0</v>
      </c>
      <c r="L193" s="450">
        <v>0</v>
      </c>
      <c r="M193" s="450">
        <v>0</v>
      </c>
      <c r="N193" s="450">
        <v>0</v>
      </c>
      <c r="O193" s="450">
        <v>0</v>
      </c>
      <c r="P193" s="450">
        <v>0</v>
      </c>
      <c r="Q193" s="450">
        <v>0</v>
      </c>
      <c r="R193" s="450">
        <v>0</v>
      </c>
      <c r="S193" s="450">
        <v>0</v>
      </c>
      <c r="T193" s="450">
        <v>0</v>
      </c>
      <c r="U193" s="450">
        <v>0</v>
      </c>
      <c r="V193" s="450">
        <v>0</v>
      </c>
      <c r="W193" s="450">
        <v>0</v>
      </c>
      <c r="X193" s="450">
        <v>0</v>
      </c>
      <c r="Y193" s="450">
        <v>0</v>
      </c>
      <c r="Z193" s="450">
        <v>0</v>
      </c>
      <c r="AA193" s="450">
        <v>0</v>
      </c>
      <c r="AB193" s="450">
        <v>0</v>
      </c>
      <c r="AC193" s="450">
        <v>287</v>
      </c>
      <c r="AD193" s="450">
        <v>109</v>
      </c>
      <c r="AE193" s="450">
        <v>153</v>
      </c>
      <c r="AF193" s="450">
        <v>138</v>
      </c>
      <c r="AG193" s="450">
        <v>161</v>
      </c>
      <c r="AH193" s="450">
        <v>62</v>
      </c>
      <c r="AI193" s="450">
        <v>84</v>
      </c>
      <c r="AJ193" s="450">
        <v>73</v>
      </c>
      <c r="AK193" s="450">
        <v>126</v>
      </c>
      <c r="AL193" s="450">
        <v>47</v>
      </c>
      <c r="AM193" s="450">
        <v>69</v>
      </c>
      <c r="AN193" s="450">
        <v>65</v>
      </c>
      <c r="AO193" s="450">
        <v>0</v>
      </c>
      <c r="AP193" s="450">
        <v>0</v>
      </c>
      <c r="AQ193" s="450">
        <v>0</v>
      </c>
      <c r="AR193" s="450">
        <v>0</v>
      </c>
      <c r="AS193" s="450">
        <v>0</v>
      </c>
      <c r="AT193" s="450">
        <v>0</v>
      </c>
      <c r="AU193" s="450">
        <v>0</v>
      </c>
      <c r="AV193" s="450">
        <v>0</v>
      </c>
      <c r="AW193" s="450">
        <v>0</v>
      </c>
      <c r="AX193" s="450">
        <v>0</v>
      </c>
      <c r="AY193" s="450">
        <v>0</v>
      </c>
      <c r="AZ193" s="450">
        <v>0</v>
      </c>
      <c r="BA193" s="450">
        <v>414</v>
      </c>
      <c r="BB193" s="450">
        <v>172</v>
      </c>
      <c r="BC193" s="450">
        <v>210</v>
      </c>
      <c r="BD193" s="450">
        <v>140</v>
      </c>
      <c r="BE193" s="450">
        <v>360</v>
      </c>
      <c r="BF193" s="450">
        <v>152</v>
      </c>
      <c r="BG193" s="450">
        <v>179</v>
      </c>
      <c r="BH193" s="450">
        <v>111</v>
      </c>
      <c r="BI193" s="450">
        <v>54</v>
      </c>
      <c r="BJ193" s="450">
        <v>20</v>
      </c>
      <c r="BK193" s="450">
        <v>31</v>
      </c>
      <c r="BL193" s="450">
        <v>29</v>
      </c>
      <c r="BM193" s="450">
        <v>0</v>
      </c>
      <c r="BN193" s="450">
        <v>0</v>
      </c>
      <c r="BO193" s="450">
        <v>0</v>
      </c>
      <c r="BP193" s="450">
        <v>0</v>
      </c>
      <c r="BQ193" s="450">
        <v>0</v>
      </c>
      <c r="BR193" s="450">
        <v>0</v>
      </c>
      <c r="BS193" s="450">
        <v>0</v>
      </c>
      <c r="BT193" s="450">
        <v>0</v>
      </c>
      <c r="BU193" s="450">
        <v>0</v>
      </c>
      <c r="BV193" s="450">
        <v>0</v>
      </c>
      <c r="BW193" s="450">
        <v>0</v>
      </c>
      <c r="BX193" s="450">
        <v>0</v>
      </c>
      <c r="BY193" s="450">
        <v>2</v>
      </c>
      <c r="BZ193" s="450">
        <v>14</v>
      </c>
      <c r="CA193" s="450">
        <v>0</v>
      </c>
    </row>
    <row r="194" spans="1:79">
      <c r="A194" s="543" t="s">
        <v>85</v>
      </c>
      <c r="B194" s="543" t="s">
        <v>1756</v>
      </c>
      <c r="C194" s="543">
        <v>2019</v>
      </c>
      <c r="D194" s="543" t="s">
        <v>1934</v>
      </c>
      <c r="E194" s="544">
        <v>662</v>
      </c>
      <c r="F194" s="544">
        <v>361</v>
      </c>
      <c r="G194" s="544">
        <v>152</v>
      </c>
      <c r="H194" s="544">
        <v>120</v>
      </c>
      <c r="I194" s="544">
        <v>61</v>
      </c>
      <c r="J194" s="544">
        <v>0</v>
      </c>
      <c r="K194" s="544">
        <v>0</v>
      </c>
      <c r="L194" s="544">
        <v>0</v>
      </c>
      <c r="M194" s="544">
        <v>0</v>
      </c>
      <c r="N194" s="544">
        <v>0</v>
      </c>
      <c r="O194" s="544">
        <v>0</v>
      </c>
      <c r="P194" s="544">
        <v>0</v>
      </c>
      <c r="Q194" s="544">
        <v>0</v>
      </c>
      <c r="R194" s="544">
        <v>0</v>
      </c>
      <c r="S194" s="544">
        <v>0</v>
      </c>
      <c r="T194" s="544">
        <v>0</v>
      </c>
      <c r="U194" s="544">
        <v>0</v>
      </c>
      <c r="V194" s="544">
        <v>0</v>
      </c>
      <c r="W194" s="544">
        <v>0</v>
      </c>
      <c r="X194" s="544">
        <v>0</v>
      </c>
      <c r="Y194" s="544">
        <v>0</v>
      </c>
      <c r="Z194" s="544">
        <v>0</v>
      </c>
      <c r="AA194" s="544">
        <v>0</v>
      </c>
      <c r="AB194" s="544">
        <v>0</v>
      </c>
      <c r="AC194" s="544">
        <v>325</v>
      </c>
      <c r="AD194" s="544">
        <v>116</v>
      </c>
      <c r="AE194" s="544">
        <v>176</v>
      </c>
      <c r="AF194" s="544">
        <v>129</v>
      </c>
      <c r="AG194" s="544">
        <v>171</v>
      </c>
      <c r="AH194" s="544">
        <v>68</v>
      </c>
      <c r="AI194" s="544">
        <v>98</v>
      </c>
      <c r="AJ194" s="544">
        <v>64</v>
      </c>
      <c r="AK194" s="544">
        <v>154</v>
      </c>
      <c r="AL194" s="544">
        <v>48</v>
      </c>
      <c r="AM194" s="544">
        <v>78</v>
      </c>
      <c r="AN194" s="544">
        <v>65</v>
      </c>
      <c r="AO194" s="544">
        <v>0</v>
      </c>
      <c r="AP194" s="544">
        <v>0</v>
      </c>
      <c r="AQ194" s="544">
        <v>0</v>
      </c>
      <c r="AR194" s="544">
        <v>0</v>
      </c>
      <c r="AS194" s="544">
        <v>0</v>
      </c>
      <c r="AT194" s="544">
        <v>0</v>
      </c>
      <c r="AU194" s="544">
        <v>0</v>
      </c>
      <c r="AV194" s="544">
        <v>0</v>
      </c>
      <c r="AW194" s="544">
        <v>0</v>
      </c>
      <c r="AX194" s="544">
        <v>0</v>
      </c>
      <c r="AY194" s="544">
        <v>0</v>
      </c>
      <c r="AZ194" s="544">
        <v>0</v>
      </c>
      <c r="BA194" s="544">
        <v>463</v>
      </c>
      <c r="BB194" s="544">
        <v>207</v>
      </c>
      <c r="BC194" s="544">
        <v>263</v>
      </c>
      <c r="BD194" s="544">
        <v>143</v>
      </c>
      <c r="BE194" s="544">
        <v>368</v>
      </c>
      <c r="BF194" s="544">
        <v>180</v>
      </c>
      <c r="BG194" s="544">
        <v>214</v>
      </c>
      <c r="BH194" s="544">
        <v>97</v>
      </c>
      <c r="BI194" s="544">
        <v>95</v>
      </c>
      <c r="BJ194" s="544">
        <v>27</v>
      </c>
      <c r="BK194" s="544">
        <v>49</v>
      </c>
      <c r="BL194" s="544">
        <v>46</v>
      </c>
      <c r="BM194" s="544">
        <v>0</v>
      </c>
      <c r="BN194" s="544">
        <v>0</v>
      </c>
      <c r="BO194" s="544">
        <v>0</v>
      </c>
      <c r="BP194" s="544">
        <v>0</v>
      </c>
      <c r="BQ194" s="544">
        <v>0</v>
      </c>
      <c r="BR194" s="544">
        <v>0</v>
      </c>
      <c r="BS194" s="544">
        <v>0</v>
      </c>
      <c r="BT194" s="544">
        <v>0</v>
      </c>
      <c r="BU194" s="544">
        <v>0</v>
      </c>
      <c r="BV194" s="544">
        <v>0</v>
      </c>
      <c r="BW194" s="544">
        <v>0</v>
      </c>
      <c r="BX194" s="544">
        <v>0</v>
      </c>
      <c r="BY194" s="544">
        <v>10</v>
      </c>
      <c r="BZ194" s="544">
        <v>16</v>
      </c>
      <c r="CA194" s="544">
        <v>0</v>
      </c>
    </row>
    <row r="195" spans="1:79">
      <c r="A195" t="s">
        <v>85</v>
      </c>
      <c r="B195" t="s">
        <v>1756</v>
      </c>
      <c r="C195">
        <v>2020</v>
      </c>
      <c r="D195" t="s">
        <v>1934</v>
      </c>
      <c r="E195" s="450">
        <v>644</v>
      </c>
      <c r="F195" s="450">
        <v>376</v>
      </c>
      <c r="G195" s="450">
        <v>180</v>
      </c>
      <c r="H195" s="450">
        <v>118</v>
      </c>
      <c r="I195" s="450">
        <v>54</v>
      </c>
      <c r="J195" s="450">
        <v>0</v>
      </c>
      <c r="K195" s="450">
        <v>0</v>
      </c>
      <c r="L195" s="450">
        <v>0</v>
      </c>
      <c r="M195" s="450">
        <v>0</v>
      </c>
      <c r="N195" s="450">
        <v>96</v>
      </c>
      <c r="O195" s="450">
        <v>0</v>
      </c>
      <c r="P195" s="450">
        <v>96</v>
      </c>
      <c r="Q195" s="450">
        <v>62</v>
      </c>
      <c r="R195" s="450">
        <v>0</v>
      </c>
      <c r="S195" s="450">
        <v>0</v>
      </c>
      <c r="T195" s="450">
        <v>0</v>
      </c>
      <c r="U195" s="450">
        <v>62</v>
      </c>
      <c r="V195" s="450">
        <v>0</v>
      </c>
      <c r="W195" s="450">
        <v>0</v>
      </c>
      <c r="X195" s="450">
        <v>0</v>
      </c>
      <c r="Y195" s="450">
        <v>0</v>
      </c>
      <c r="Z195" s="450">
        <v>0</v>
      </c>
      <c r="AA195" s="450">
        <v>0</v>
      </c>
      <c r="AB195" s="450">
        <v>0</v>
      </c>
      <c r="AC195" s="450">
        <v>270</v>
      </c>
      <c r="AD195" s="450">
        <v>92</v>
      </c>
      <c r="AE195" s="450">
        <v>136</v>
      </c>
      <c r="AF195" s="450">
        <v>109</v>
      </c>
      <c r="AG195" s="450">
        <v>147</v>
      </c>
      <c r="AH195" s="450">
        <v>52</v>
      </c>
      <c r="AI195" s="450">
        <v>76</v>
      </c>
      <c r="AJ195" s="450">
        <v>57</v>
      </c>
      <c r="AK195" s="450">
        <v>123</v>
      </c>
      <c r="AL195" s="450">
        <v>40</v>
      </c>
      <c r="AM195" s="450">
        <v>60</v>
      </c>
      <c r="AN195" s="450">
        <v>52</v>
      </c>
      <c r="AO195" s="450">
        <v>0</v>
      </c>
      <c r="AP195" s="450">
        <v>0</v>
      </c>
      <c r="AQ195" s="450">
        <v>0</v>
      </c>
      <c r="AR195" s="450">
        <v>0</v>
      </c>
      <c r="AS195" s="450">
        <v>0</v>
      </c>
      <c r="AT195" s="450">
        <v>0</v>
      </c>
      <c r="AU195" s="450">
        <v>0</v>
      </c>
      <c r="AV195" s="450">
        <v>0</v>
      </c>
      <c r="AW195" s="450">
        <v>0</v>
      </c>
      <c r="AX195" s="450">
        <v>0</v>
      </c>
      <c r="AY195" s="450">
        <v>0</v>
      </c>
      <c r="AZ195" s="450">
        <v>0</v>
      </c>
      <c r="BA195" s="450">
        <v>481</v>
      </c>
      <c r="BB195" s="450">
        <v>238</v>
      </c>
      <c r="BC195" s="450">
        <v>227</v>
      </c>
      <c r="BD195" s="450">
        <v>136</v>
      </c>
      <c r="BE195" s="450">
        <v>392</v>
      </c>
      <c r="BF195" s="450">
        <v>199</v>
      </c>
      <c r="BG195" s="450">
        <v>183</v>
      </c>
      <c r="BH195" s="450">
        <v>106</v>
      </c>
      <c r="BI195" s="450">
        <v>89</v>
      </c>
      <c r="BJ195" s="450">
        <v>39</v>
      </c>
      <c r="BK195" s="450">
        <v>44</v>
      </c>
      <c r="BL195" s="450">
        <v>30</v>
      </c>
      <c r="BM195" s="450">
        <v>0</v>
      </c>
      <c r="BN195" s="450">
        <v>0</v>
      </c>
      <c r="BO195" s="450">
        <v>0</v>
      </c>
      <c r="BP195" s="450">
        <v>0</v>
      </c>
      <c r="BQ195" s="450">
        <v>0</v>
      </c>
      <c r="BR195" s="450">
        <v>0</v>
      </c>
      <c r="BS195" s="450">
        <v>0</v>
      </c>
      <c r="BT195" s="450">
        <v>0</v>
      </c>
      <c r="BU195" s="450">
        <v>0</v>
      </c>
      <c r="BV195" s="450">
        <v>0</v>
      </c>
      <c r="BW195" s="450">
        <v>0</v>
      </c>
      <c r="BX195" s="450">
        <v>0</v>
      </c>
      <c r="BY195" s="450">
        <v>2</v>
      </c>
      <c r="BZ195" s="450">
        <v>26</v>
      </c>
      <c r="CA195" s="450">
        <v>0</v>
      </c>
    </row>
    <row r="196" spans="1:79">
      <c r="A196" s="543" t="s">
        <v>85</v>
      </c>
      <c r="B196" s="543" t="s">
        <v>1756</v>
      </c>
      <c r="C196" s="543">
        <v>2021</v>
      </c>
      <c r="D196" s="543" t="s">
        <v>1934</v>
      </c>
      <c r="E196" s="544">
        <v>595</v>
      </c>
      <c r="F196" s="544">
        <v>373</v>
      </c>
      <c r="G196" s="544">
        <v>161</v>
      </c>
      <c r="H196" s="544">
        <v>119</v>
      </c>
      <c r="I196" s="544">
        <v>48</v>
      </c>
      <c r="J196" s="544">
        <v>0</v>
      </c>
      <c r="K196" s="544">
        <v>0</v>
      </c>
      <c r="L196" s="544">
        <v>0</v>
      </c>
      <c r="M196" s="544">
        <v>0</v>
      </c>
      <c r="N196" s="544">
        <v>149</v>
      </c>
      <c r="O196" s="544">
        <v>0</v>
      </c>
      <c r="P196" s="544">
        <v>149</v>
      </c>
      <c r="Q196" s="544">
        <v>86</v>
      </c>
      <c r="R196" s="544">
        <v>0</v>
      </c>
      <c r="S196" s="544">
        <v>0</v>
      </c>
      <c r="T196" s="544">
        <v>0</v>
      </c>
      <c r="U196" s="544">
        <v>86</v>
      </c>
      <c r="V196" s="544">
        <v>0</v>
      </c>
      <c r="W196" s="544">
        <v>0</v>
      </c>
      <c r="X196" s="544">
        <v>0</v>
      </c>
      <c r="Y196" s="544">
        <v>0</v>
      </c>
      <c r="Z196" s="544">
        <v>0</v>
      </c>
      <c r="AA196" s="544">
        <v>0</v>
      </c>
      <c r="AB196" s="544">
        <v>0</v>
      </c>
      <c r="AC196" s="544">
        <v>368</v>
      </c>
      <c r="AD196" s="544">
        <v>113</v>
      </c>
      <c r="AE196" s="544">
        <v>172</v>
      </c>
      <c r="AF196" s="544">
        <v>149</v>
      </c>
      <c r="AG196" s="544">
        <v>189</v>
      </c>
      <c r="AH196" s="544">
        <v>53</v>
      </c>
      <c r="AI196" s="544">
        <v>94</v>
      </c>
      <c r="AJ196" s="544">
        <v>79</v>
      </c>
      <c r="AK196" s="544">
        <v>179</v>
      </c>
      <c r="AL196" s="544">
        <v>60</v>
      </c>
      <c r="AM196" s="544">
        <v>78</v>
      </c>
      <c r="AN196" s="544">
        <v>70</v>
      </c>
      <c r="AO196" s="544">
        <v>0</v>
      </c>
      <c r="AP196" s="544">
        <v>0</v>
      </c>
      <c r="AQ196" s="544">
        <v>0</v>
      </c>
      <c r="AR196" s="544">
        <v>0</v>
      </c>
      <c r="AS196" s="544">
        <v>0</v>
      </c>
      <c r="AT196" s="544">
        <v>0</v>
      </c>
      <c r="AU196" s="544">
        <v>0</v>
      </c>
      <c r="AV196" s="544">
        <v>0</v>
      </c>
      <c r="AW196" s="544">
        <v>0</v>
      </c>
      <c r="AX196" s="544">
        <v>0</v>
      </c>
      <c r="AY196" s="544">
        <v>0</v>
      </c>
      <c r="AZ196" s="544">
        <v>0</v>
      </c>
      <c r="BA196" s="544">
        <v>447</v>
      </c>
      <c r="BB196" s="544">
        <v>209</v>
      </c>
      <c r="BC196" s="544">
        <v>200</v>
      </c>
      <c r="BD196" s="544">
        <v>107</v>
      </c>
      <c r="BE196" s="544">
        <v>350</v>
      </c>
      <c r="BF196" s="544">
        <v>175</v>
      </c>
      <c r="BG196" s="544">
        <v>147</v>
      </c>
      <c r="BH196" s="544">
        <v>74</v>
      </c>
      <c r="BI196" s="544">
        <v>97</v>
      </c>
      <c r="BJ196" s="544">
        <v>34</v>
      </c>
      <c r="BK196" s="544">
        <v>53</v>
      </c>
      <c r="BL196" s="544">
        <v>33</v>
      </c>
      <c r="BM196" s="544">
        <v>0</v>
      </c>
      <c r="BN196" s="544">
        <v>0</v>
      </c>
      <c r="BO196" s="544">
        <v>0</v>
      </c>
      <c r="BP196" s="544">
        <v>0</v>
      </c>
      <c r="BQ196" s="544">
        <v>0</v>
      </c>
      <c r="BR196" s="544">
        <v>0</v>
      </c>
      <c r="BS196" s="544">
        <v>0</v>
      </c>
      <c r="BT196" s="544">
        <v>0</v>
      </c>
      <c r="BU196" s="544">
        <v>0</v>
      </c>
      <c r="BV196" s="544">
        <v>0</v>
      </c>
      <c r="BW196" s="544">
        <v>0</v>
      </c>
      <c r="BX196" s="544">
        <v>0</v>
      </c>
      <c r="BY196" s="544">
        <v>12</v>
      </c>
      <c r="BZ196" s="544">
        <v>26</v>
      </c>
      <c r="CA196" s="544">
        <v>0</v>
      </c>
    </row>
    <row r="197" spans="1:79">
      <c r="A197" t="s">
        <v>85</v>
      </c>
      <c r="B197" t="s">
        <v>1756</v>
      </c>
      <c r="C197">
        <v>2022</v>
      </c>
      <c r="D197" t="s">
        <v>1934</v>
      </c>
      <c r="E197" s="450">
        <v>575</v>
      </c>
      <c r="F197" s="450">
        <v>386</v>
      </c>
      <c r="G197" s="450">
        <v>209</v>
      </c>
      <c r="H197" s="450">
        <v>93</v>
      </c>
      <c r="I197" s="450">
        <v>34</v>
      </c>
      <c r="J197" s="450">
        <v>0</v>
      </c>
      <c r="K197" s="450">
        <v>0</v>
      </c>
      <c r="L197" s="450">
        <v>0</v>
      </c>
      <c r="M197" s="450">
        <v>0</v>
      </c>
      <c r="N197" s="450">
        <v>115</v>
      </c>
      <c r="O197" s="450">
        <v>0</v>
      </c>
      <c r="P197" s="450">
        <v>115</v>
      </c>
      <c r="Q197" s="450">
        <v>60</v>
      </c>
      <c r="R197" s="450">
        <v>0</v>
      </c>
      <c r="S197" s="450">
        <v>0</v>
      </c>
      <c r="T197" s="450">
        <v>0</v>
      </c>
      <c r="U197" s="450">
        <v>60</v>
      </c>
      <c r="V197" s="450">
        <v>0</v>
      </c>
      <c r="W197" s="450">
        <v>0</v>
      </c>
      <c r="X197" s="450">
        <v>0</v>
      </c>
      <c r="Y197" s="450">
        <v>0</v>
      </c>
      <c r="Z197" s="450">
        <v>0</v>
      </c>
      <c r="AA197" s="450">
        <v>0</v>
      </c>
      <c r="AB197" s="450">
        <v>0</v>
      </c>
      <c r="AC197" s="450">
        <v>251</v>
      </c>
      <c r="AD197" s="450">
        <v>211</v>
      </c>
      <c r="AE197" s="450">
        <v>112</v>
      </c>
      <c r="AF197" s="450">
        <v>95</v>
      </c>
      <c r="AG197" s="450">
        <v>115</v>
      </c>
      <c r="AH197" s="450">
        <v>92</v>
      </c>
      <c r="AI197" s="450">
        <v>43</v>
      </c>
      <c r="AJ197" s="450">
        <v>42</v>
      </c>
      <c r="AK197" s="450">
        <v>136</v>
      </c>
      <c r="AL197" s="450">
        <v>119</v>
      </c>
      <c r="AM197" s="450">
        <v>69</v>
      </c>
      <c r="AN197" s="450">
        <v>53</v>
      </c>
      <c r="AO197" s="450">
        <v>0</v>
      </c>
      <c r="AP197" s="450">
        <v>0</v>
      </c>
      <c r="AQ197" s="450">
        <v>0</v>
      </c>
      <c r="AR197" s="450">
        <v>0</v>
      </c>
      <c r="AS197" s="450">
        <v>0</v>
      </c>
      <c r="AT197" s="450">
        <v>0</v>
      </c>
      <c r="AU197" s="450">
        <v>0</v>
      </c>
      <c r="AV197" s="450">
        <v>0</v>
      </c>
      <c r="AW197" s="450">
        <v>0</v>
      </c>
      <c r="AX197" s="450">
        <v>0</v>
      </c>
      <c r="AY197" s="450">
        <v>0</v>
      </c>
      <c r="AZ197" s="450">
        <v>0</v>
      </c>
      <c r="BA197" s="450">
        <v>380</v>
      </c>
      <c r="BB197" s="450">
        <v>336</v>
      </c>
      <c r="BC197" s="450">
        <v>146</v>
      </c>
      <c r="BD197" s="450">
        <v>85</v>
      </c>
      <c r="BE197" s="450">
        <v>289</v>
      </c>
      <c r="BF197" s="450">
        <v>257</v>
      </c>
      <c r="BG197" s="450">
        <v>103</v>
      </c>
      <c r="BH197" s="450">
        <v>56</v>
      </c>
      <c r="BI197" s="450">
        <v>91</v>
      </c>
      <c r="BJ197" s="450">
        <v>79</v>
      </c>
      <c r="BK197" s="450">
        <v>43</v>
      </c>
      <c r="BL197" s="450">
        <v>29</v>
      </c>
      <c r="BM197" s="450">
        <v>0</v>
      </c>
      <c r="BN197" s="450">
        <v>0</v>
      </c>
      <c r="BO197" s="450">
        <v>0</v>
      </c>
      <c r="BP197" s="450">
        <v>0</v>
      </c>
      <c r="BQ197" s="450">
        <v>0</v>
      </c>
      <c r="BR197" s="450">
        <v>0</v>
      </c>
      <c r="BS197" s="450">
        <v>0</v>
      </c>
      <c r="BT197" s="450">
        <v>0</v>
      </c>
      <c r="BU197" s="450">
        <v>0</v>
      </c>
      <c r="BV197" s="450">
        <v>0</v>
      </c>
      <c r="BW197" s="450">
        <v>0</v>
      </c>
      <c r="BX197" s="450">
        <v>0</v>
      </c>
      <c r="BY197" s="450">
        <v>11</v>
      </c>
      <c r="BZ197" s="450">
        <v>23</v>
      </c>
      <c r="CA197" s="450">
        <v>0</v>
      </c>
    </row>
    <row r="198" spans="1:79">
      <c r="A198" s="543" t="s">
        <v>85</v>
      </c>
      <c r="B198" s="543" t="s">
        <v>1756</v>
      </c>
      <c r="C198" s="543">
        <v>2023</v>
      </c>
      <c r="D198" s="543" t="s">
        <v>1934</v>
      </c>
      <c r="E198" s="544">
        <v>418</v>
      </c>
      <c r="F198" s="544">
        <v>340</v>
      </c>
      <c r="G198" s="544">
        <v>287</v>
      </c>
      <c r="H198" s="544">
        <v>80</v>
      </c>
      <c r="I198" s="544">
        <v>33</v>
      </c>
      <c r="J198" s="544">
        <v>0</v>
      </c>
      <c r="K198" s="544">
        <v>0</v>
      </c>
      <c r="L198" s="544">
        <v>0</v>
      </c>
      <c r="M198" s="544">
        <v>0</v>
      </c>
      <c r="N198" s="544">
        <v>33</v>
      </c>
      <c r="O198" s="544">
        <v>0</v>
      </c>
      <c r="P198" s="544">
        <v>33</v>
      </c>
      <c r="Q198" s="544">
        <v>89</v>
      </c>
      <c r="R198" s="544">
        <v>57</v>
      </c>
      <c r="S198" s="544">
        <v>22</v>
      </c>
      <c r="T198" s="544">
        <v>9</v>
      </c>
      <c r="U198" s="544">
        <v>89</v>
      </c>
      <c r="V198" s="544">
        <v>57</v>
      </c>
      <c r="W198" s="544">
        <v>22</v>
      </c>
      <c r="X198" s="544">
        <v>9</v>
      </c>
      <c r="Y198" s="544">
        <v>0</v>
      </c>
      <c r="Z198" s="544">
        <v>0</v>
      </c>
      <c r="AA198" s="544">
        <v>0</v>
      </c>
      <c r="AB198" s="544">
        <v>0</v>
      </c>
      <c r="AC198" s="544">
        <v>199</v>
      </c>
      <c r="AD198" s="544">
        <v>133</v>
      </c>
      <c r="AE198" s="544">
        <v>76</v>
      </c>
      <c r="AF198" s="544">
        <v>61</v>
      </c>
      <c r="AG198" s="544">
        <v>111</v>
      </c>
      <c r="AH198" s="544">
        <v>73</v>
      </c>
      <c r="AI198" s="544">
        <v>38</v>
      </c>
      <c r="AJ198" s="544">
        <v>31</v>
      </c>
      <c r="AK198" s="544">
        <v>88</v>
      </c>
      <c r="AL198" s="544">
        <v>60</v>
      </c>
      <c r="AM198" s="544">
        <v>38</v>
      </c>
      <c r="AN198" s="544">
        <v>30</v>
      </c>
      <c r="AO198" s="544">
        <v>0</v>
      </c>
      <c r="AP198" s="544">
        <v>0</v>
      </c>
      <c r="AQ198" s="544">
        <v>0</v>
      </c>
      <c r="AR198" s="544">
        <v>0</v>
      </c>
      <c r="AS198" s="544">
        <v>0</v>
      </c>
      <c r="AT198" s="544">
        <v>0</v>
      </c>
      <c r="AU198" s="544">
        <v>0</v>
      </c>
      <c r="AV198" s="544">
        <v>0</v>
      </c>
      <c r="AW198" s="544">
        <v>0</v>
      </c>
      <c r="AX198" s="544">
        <v>0</v>
      </c>
      <c r="AY198" s="544">
        <v>0</v>
      </c>
      <c r="AZ198" s="544">
        <v>0</v>
      </c>
      <c r="BA198" s="544">
        <v>403</v>
      </c>
      <c r="BB198" s="544">
        <v>337</v>
      </c>
      <c r="BC198" s="544">
        <v>151</v>
      </c>
      <c r="BD198" s="544">
        <v>101</v>
      </c>
      <c r="BE198" s="544">
        <v>314</v>
      </c>
      <c r="BF198" s="544">
        <v>261</v>
      </c>
      <c r="BG198" s="544">
        <v>100</v>
      </c>
      <c r="BH198" s="544">
        <v>59</v>
      </c>
      <c r="BI198" s="544">
        <v>89</v>
      </c>
      <c r="BJ198" s="544">
        <v>76</v>
      </c>
      <c r="BK198" s="544">
        <v>51</v>
      </c>
      <c r="BL198" s="544">
        <v>42</v>
      </c>
      <c r="BM198" s="544">
        <v>0</v>
      </c>
      <c r="BN198" s="544">
        <v>0</v>
      </c>
      <c r="BO198" s="544">
        <v>0</v>
      </c>
      <c r="BP198" s="544">
        <v>0</v>
      </c>
      <c r="BQ198" s="544">
        <v>0</v>
      </c>
      <c r="BR198" s="544">
        <v>0</v>
      </c>
      <c r="BS198" s="544">
        <v>0</v>
      </c>
      <c r="BT198" s="544">
        <v>0</v>
      </c>
      <c r="BU198" s="544">
        <v>0</v>
      </c>
      <c r="BV198" s="544">
        <v>0</v>
      </c>
      <c r="BW198" s="544">
        <v>0</v>
      </c>
      <c r="BX198" s="544">
        <v>0</v>
      </c>
      <c r="BY198" s="544">
        <v>4</v>
      </c>
      <c r="BZ198" s="544">
        <v>24</v>
      </c>
      <c r="CA198" s="544">
        <v>0</v>
      </c>
    </row>
    <row r="199" spans="1:79">
      <c r="A199" t="s">
        <v>85</v>
      </c>
      <c r="B199" t="s">
        <v>1756</v>
      </c>
      <c r="C199">
        <v>2024</v>
      </c>
      <c r="D199" t="s">
        <v>1934</v>
      </c>
      <c r="E199" s="450">
        <v>599</v>
      </c>
      <c r="F199" s="450">
        <v>359</v>
      </c>
      <c r="G199" s="450">
        <v>299</v>
      </c>
      <c r="H199" s="450">
        <v>97</v>
      </c>
      <c r="I199" s="450">
        <v>41</v>
      </c>
      <c r="J199" s="450">
        <v>0</v>
      </c>
      <c r="K199" s="450">
        <v>0</v>
      </c>
      <c r="L199" s="450">
        <v>0</v>
      </c>
      <c r="M199" s="450">
        <v>0</v>
      </c>
      <c r="N199" s="450">
        <v>96</v>
      </c>
      <c r="O199" s="450">
        <v>0</v>
      </c>
      <c r="P199" s="450">
        <v>96</v>
      </c>
      <c r="Q199" s="450">
        <v>114</v>
      </c>
      <c r="R199" s="450">
        <v>48</v>
      </c>
      <c r="S199" s="450">
        <v>27</v>
      </c>
      <c r="T199" s="450">
        <v>13</v>
      </c>
      <c r="U199" s="450">
        <v>3</v>
      </c>
      <c r="V199" s="450">
        <v>2</v>
      </c>
      <c r="W199" s="450">
        <v>1</v>
      </c>
      <c r="X199" s="450">
        <v>1</v>
      </c>
      <c r="Y199" s="450">
        <v>111</v>
      </c>
      <c r="Z199" s="450">
        <v>46</v>
      </c>
      <c r="AA199" s="450">
        <v>26</v>
      </c>
      <c r="AB199" s="450">
        <v>12</v>
      </c>
      <c r="AC199" s="450">
        <v>347</v>
      </c>
      <c r="AD199" s="450">
        <v>161</v>
      </c>
      <c r="AE199" s="450">
        <v>151</v>
      </c>
      <c r="AF199" s="450">
        <v>100</v>
      </c>
      <c r="AG199" s="450">
        <v>35</v>
      </c>
      <c r="AH199" s="450">
        <v>16</v>
      </c>
      <c r="AI199" s="450">
        <v>18</v>
      </c>
      <c r="AJ199" s="450">
        <v>8</v>
      </c>
      <c r="AK199" s="450">
        <v>312</v>
      </c>
      <c r="AL199" s="450">
        <v>145</v>
      </c>
      <c r="AM199" s="450">
        <v>133</v>
      </c>
      <c r="AN199" s="450">
        <v>92</v>
      </c>
      <c r="AO199" s="450">
        <v>0</v>
      </c>
      <c r="AP199" s="450">
        <v>0</v>
      </c>
      <c r="AQ199" s="450">
        <v>0</v>
      </c>
      <c r="AR199" s="450">
        <v>0</v>
      </c>
      <c r="AS199" s="450">
        <v>0</v>
      </c>
      <c r="AT199" s="450">
        <v>0</v>
      </c>
      <c r="AU199" s="450">
        <v>0</v>
      </c>
      <c r="AV199" s="450">
        <v>0</v>
      </c>
      <c r="AW199" s="450">
        <v>0</v>
      </c>
      <c r="AX199" s="450">
        <v>0</v>
      </c>
      <c r="AY199" s="450">
        <v>0</v>
      </c>
      <c r="AZ199" s="450">
        <v>0</v>
      </c>
      <c r="BA199" s="450">
        <v>413</v>
      </c>
      <c r="BB199" s="450">
        <v>339</v>
      </c>
      <c r="BC199" s="450">
        <v>165</v>
      </c>
      <c r="BD199" s="450">
        <v>100</v>
      </c>
      <c r="BE199" s="450">
        <v>261</v>
      </c>
      <c r="BF199" s="450">
        <v>220</v>
      </c>
      <c r="BG199" s="450">
        <v>87</v>
      </c>
      <c r="BH199" s="450">
        <v>36</v>
      </c>
      <c r="BI199" s="450">
        <v>152</v>
      </c>
      <c r="BJ199" s="450">
        <v>119</v>
      </c>
      <c r="BK199" s="450">
        <v>78</v>
      </c>
      <c r="BL199" s="450">
        <v>64</v>
      </c>
      <c r="BM199" s="450">
        <v>0</v>
      </c>
      <c r="BN199" s="450">
        <v>0</v>
      </c>
      <c r="BO199" s="450">
        <v>0</v>
      </c>
      <c r="BP199" s="450">
        <v>0</v>
      </c>
      <c r="BQ199" s="450">
        <v>0</v>
      </c>
      <c r="BR199" s="450">
        <v>0</v>
      </c>
      <c r="BS199" s="450">
        <v>0</v>
      </c>
      <c r="BT199" s="450">
        <v>0</v>
      </c>
      <c r="BU199" s="450">
        <v>0</v>
      </c>
      <c r="BV199" s="450">
        <v>0</v>
      </c>
      <c r="BW199" s="450">
        <v>0</v>
      </c>
      <c r="BX199" s="450">
        <v>0</v>
      </c>
      <c r="BY199" s="450">
        <v>12</v>
      </c>
      <c r="BZ199" s="450">
        <v>29</v>
      </c>
      <c r="CA199" s="450">
        <v>0</v>
      </c>
    </row>
    <row r="200" spans="1:79">
      <c r="A200" s="543" t="s">
        <v>85</v>
      </c>
      <c r="B200" s="543" t="s">
        <v>1756</v>
      </c>
      <c r="C200" s="543">
        <v>2025</v>
      </c>
      <c r="D200" s="543" t="s">
        <v>1935</v>
      </c>
      <c r="E200" s="544">
        <v>579</v>
      </c>
      <c r="F200" s="544">
        <v>365</v>
      </c>
      <c r="G200" s="544">
        <v>204</v>
      </c>
      <c r="H200" s="544">
        <v>106</v>
      </c>
      <c r="I200" s="544">
        <v>48</v>
      </c>
      <c r="J200" s="544">
        <v>0</v>
      </c>
      <c r="K200" s="544">
        <v>0</v>
      </c>
      <c r="L200" s="544">
        <v>0</v>
      </c>
      <c r="M200" s="544">
        <v>0</v>
      </c>
      <c r="N200" s="544">
        <v>107</v>
      </c>
      <c r="O200" s="544">
        <v>0</v>
      </c>
      <c r="P200" s="544">
        <v>107</v>
      </c>
      <c r="Q200" s="544">
        <v>81</v>
      </c>
      <c r="R200" s="544">
        <v>43</v>
      </c>
      <c r="S200" s="544">
        <v>20</v>
      </c>
      <c r="T200" s="544">
        <v>9</v>
      </c>
      <c r="U200" s="544">
        <v>65</v>
      </c>
      <c r="V200" s="544">
        <v>22</v>
      </c>
      <c r="W200" s="544">
        <v>10</v>
      </c>
      <c r="X200" s="544">
        <v>5</v>
      </c>
      <c r="Y200" s="544">
        <v>16</v>
      </c>
      <c r="Z200" s="544">
        <v>21</v>
      </c>
      <c r="AA200" s="544">
        <v>10</v>
      </c>
      <c r="AB200" s="544">
        <v>4</v>
      </c>
      <c r="AC200" s="544">
        <v>295</v>
      </c>
      <c r="AD200" s="544">
        <v>141</v>
      </c>
      <c r="AE200" s="544">
        <v>139</v>
      </c>
      <c r="AF200" s="544">
        <v>112</v>
      </c>
      <c r="AG200" s="544">
        <v>137</v>
      </c>
      <c r="AH200" s="544">
        <v>66</v>
      </c>
      <c r="AI200" s="544">
        <v>64</v>
      </c>
      <c r="AJ200" s="544">
        <v>50</v>
      </c>
      <c r="AK200" s="544">
        <v>158</v>
      </c>
      <c r="AL200" s="544">
        <v>75</v>
      </c>
      <c r="AM200" s="544">
        <v>75</v>
      </c>
      <c r="AN200" s="544">
        <v>62</v>
      </c>
      <c r="AO200" s="544">
        <v>0</v>
      </c>
      <c r="AP200" s="544">
        <v>0</v>
      </c>
      <c r="AQ200" s="544">
        <v>0</v>
      </c>
      <c r="AR200" s="544">
        <v>0</v>
      </c>
      <c r="AS200" s="544">
        <v>0</v>
      </c>
      <c r="AT200" s="544">
        <v>0</v>
      </c>
      <c r="AU200" s="544">
        <v>0</v>
      </c>
      <c r="AV200" s="544">
        <v>0</v>
      </c>
      <c r="AW200" s="544">
        <v>0</v>
      </c>
      <c r="AX200" s="544">
        <v>0</v>
      </c>
      <c r="AY200" s="544">
        <v>0</v>
      </c>
      <c r="AZ200" s="544">
        <v>0</v>
      </c>
      <c r="BA200" s="544">
        <v>429</v>
      </c>
      <c r="BB200" s="544">
        <v>268</v>
      </c>
      <c r="BC200" s="544">
        <v>193</v>
      </c>
      <c r="BD200" s="544">
        <v>116</v>
      </c>
      <c r="BE200" s="544">
        <v>333</v>
      </c>
      <c r="BF200" s="544">
        <v>215</v>
      </c>
      <c r="BG200" s="544">
        <v>141</v>
      </c>
      <c r="BH200" s="544">
        <v>75</v>
      </c>
      <c r="BI200" s="544">
        <v>96</v>
      </c>
      <c r="BJ200" s="544">
        <v>53</v>
      </c>
      <c r="BK200" s="544">
        <v>52</v>
      </c>
      <c r="BL200" s="544">
        <v>41</v>
      </c>
      <c r="BM200" s="544">
        <v>0</v>
      </c>
      <c r="BN200" s="544">
        <v>0</v>
      </c>
      <c r="BO200" s="544">
        <v>0</v>
      </c>
      <c r="BP200" s="544">
        <v>0</v>
      </c>
      <c r="BQ200" s="544">
        <v>0</v>
      </c>
      <c r="BR200" s="544">
        <v>0</v>
      </c>
      <c r="BS200" s="544">
        <v>0</v>
      </c>
      <c r="BT200" s="544">
        <v>0</v>
      </c>
      <c r="BU200" s="544">
        <v>0</v>
      </c>
      <c r="BV200" s="544">
        <v>0</v>
      </c>
      <c r="BW200" s="544">
        <v>0</v>
      </c>
      <c r="BX200" s="544">
        <v>0</v>
      </c>
      <c r="BY200" s="544">
        <v>8</v>
      </c>
      <c r="BZ200" s="544">
        <v>29</v>
      </c>
      <c r="CA200" s="544">
        <v>0</v>
      </c>
    </row>
    <row r="201" spans="1:79">
      <c r="A201" t="s">
        <v>85</v>
      </c>
      <c r="B201" t="s">
        <v>1756</v>
      </c>
      <c r="C201">
        <v>2024</v>
      </c>
      <c r="D201" t="s">
        <v>1937</v>
      </c>
      <c r="E201" s="450">
        <f>E199</f>
        <v>599</v>
      </c>
      <c r="F201" s="450">
        <f t="shared" ref="F201:BQ201" si="38">F199</f>
        <v>359</v>
      </c>
      <c r="G201" s="450">
        <f t="shared" si="38"/>
        <v>299</v>
      </c>
      <c r="H201" s="450">
        <f t="shared" si="38"/>
        <v>97</v>
      </c>
      <c r="I201" s="450">
        <f t="shared" si="38"/>
        <v>41</v>
      </c>
      <c r="J201" s="450">
        <f t="shared" si="38"/>
        <v>0</v>
      </c>
      <c r="K201" s="450">
        <f t="shared" si="38"/>
        <v>0</v>
      </c>
      <c r="L201" s="450">
        <f t="shared" si="38"/>
        <v>0</v>
      </c>
      <c r="M201" s="450">
        <f t="shared" si="38"/>
        <v>0</v>
      </c>
      <c r="N201" s="450">
        <f t="shared" si="38"/>
        <v>96</v>
      </c>
      <c r="O201" s="450">
        <f t="shared" si="38"/>
        <v>0</v>
      </c>
      <c r="P201" s="450">
        <f t="shared" si="38"/>
        <v>96</v>
      </c>
      <c r="Q201" s="450">
        <f t="shared" si="38"/>
        <v>114</v>
      </c>
      <c r="R201" s="450">
        <f t="shared" si="38"/>
        <v>48</v>
      </c>
      <c r="S201" s="450">
        <f t="shared" si="38"/>
        <v>27</v>
      </c>
      <c r="T201" s="450">
        <f t="shared" si="38"/>
        <v>13</v>
      </c>
      <c r="U201" s="450">
        <f t="shared" si="38"/>
        <v>3</v>
      </c>
      <c r="V201" s="450">
        <f t="shared" si="38"/>
        <v>2</v>
      </c>
      <c r="W201" s="450">
        <f t="shared" si="38"/>
        <v>1</v>
      </c>
      <c r="X201" s="450">
        <f t="shared" si="38"/>
        <v>1</v>
      </c>
      <c r="Y201" s="450">
        <f t="shared" si="38"/>
        <v>111</v>
      </c>
      <c r="Z201" s="450">
        <f t="shared" si="38"/>
        <v>46</v>
      </c>
      <c r="AA201" s="450">
        <f t="shared" si="38"/>
        <v>26</v>
      </c>
      <c r="AB201" s="450">
        <f t="shared" si="38"/>
        <v>12</v>
      </c>
      <c r="AC201" s="450">
        <f t="shared" si="38"/>
        <v>347</v>
      </c>
      <c r="AD201" s="450">
        <f t="shared" si="38"/>
        <v>161</v>
      </c>
      <c r="AE201" s="450">
        <f t="shared" si="38"/>
        <v>151</v>
      </c>
      <c r="AF201" s="450">
        <f t="shared" si="38"/>
        <v>100</v>
      </c>
      <c r="AG201" s="450">
        <f t="shared" si="38"/>
        <v>35</v>
      </c>
      <c r="AH201" s="450">
        <f t="shared" si="38"/>
        <v>16</v>
      </c>
      <c r="AI201" s="450">
        <f t="shared" si="38"/>
        <v>18</v>
      </c>
      <c r="AJ201" s="450">
        <f t="shared" si="38"/>
        <v>8</v>
      </c>
      <c r="AK201" s="450">
        <f t="shared" si="38"/>
        <v>312</v>
      </c>
      <c r="AL201" s="450">
        <f t="shared" si="38"/>
        <v>145</v>
      </c>
      <c r="AM201" s="450">
        <f t="shared" si="38"/>
        <v>133</v>
      </c>
      <c r="AN201" s="450">
        <f t="shared" si="38"/>
        <v>92</v>
      </c>
      <c r="AO201" s="450">
        <f t="shared" si="38"/>
        <v>0</v>
      </c>
      <c r="AP201" s="450">
        <f t="shared" si="38"/>
        <v>0</v>
      </c>
      <c r="AQ201" s="450">
        <f t="shared" si="38"/>
        <v>0</v>
      </c>
      <c r="AR201" s="450">
        <f t="shared" si="38"/>
        <v>0</v>
      </c>
      <c r="AS201" s="450">
        <f t="shared" si="38"/>
        <v>0</v>
      </c>
      <c r="AT201" s="450">
        <f t="shared" si="38"/>
        <v>0</v>
      </c>
      <c r="AU201" s="450">
        <f t="shared" si="38"/>
        <v>0</v>
      </c>
      <c r="AV201" s="450">
        <f t="shared" si="38"/>
        <v>0</v>
      </c>
      <c r="AW201" s="450">
        <f t="shared" si="38"/>
        <v>0</v>
      </c>
      <c r="AX201" s="450">
        <f t="shared" si="38"/>
        <v>0</v>
      </c>
      <c r="AY201" s="450">
        <f t="shared" si="38"/>
        <v>0</v>
      </c>
      <c r="AZ201" s="450">
        <f t="shared" si="38"/>
        <v>0</v>
      </c>
      <c r="BA201" s="450">
        <f t="shared" si="38"/>
        <v>413</v>
      </c>
      <c r="BB201" s="450">
        <f t="shared" si="38"/>
        <v>339</v>
      </c>
      <c r="BC201" s="450">
        <f t="shared" si="38"/>
        <v>165</v>
      </c>
      <c r="BD201" s="450">
        <f t="shared" si="38"/>
        <v>100</v>
      </c>
      <c r="BE201" s="450">
        <f t="shared" si="38"/>
        <v>261</v>
      </c>
      <c r="BF201" s="450">
        <f t="shared" si="38"/>
        <v>220</v>
      </c>
      <c r="BG201" s="450">
        <f t="shared" si="38"/>
        <v>87</v>
      </c>
      <c r="BH201" s="450">
        <f t="shared" si="38"/>
        <v>36</v>
      </c>
      <c r="BI201" s="450">
        <f t="shared" si="38"/>
        <v>152</v>
      </c>
      <c r="BJ201" s="450">
        <f t="shared" si="38"/>
        <v>119</v>
      </c>
      <c r="BK201" s="450">
        <f t="shared" si="38"/>
        <v>78</v>
      </c>
      <c r="BL201" s="450">
        <f t="shared" si="38"/>
        <v>64</v>
      </c>
      <c r="BM201" s="450">
        <f t="shared" si="38"/>
        <v>0</v>
      </c>
      <c r="BN201" s="450">
        <f t="shared" si="38"/>
        <v>0</v>
      </c>
      <c r="BO201" s="450">
        <f t="shared" si="38"/>
        <v>0</v>
      </c>
      <c r="BP201" s="450">
        <f t="shared" si="38"/>
        <v>0</v>
      </c>
      <c r="BQ201" s="450">
        <f t="shared" si="38"/>
        <v>0</v>
      </c>
      <c r="BR201" s="450">
        <f t="shared" ref="BR201:CA201" si="39">BR199</f>
        <v>0</v>
      </c>
      <c r="BS201" s="450">
        <f t="shared" si="39"/>
        <v>0</v>
      </c>
      <c r="BT201" s="450">
        <f t="shared" si="39"/>
        <v>0</v>
      </c>
      <c r="BU201" s="450">
        <f t="shared" si="39"/>
        <v>0</v>
      </c>
      <c r="BV201" s="450">
        <f t="shared" si="39"/>
        <v>0</v>
      </c>
      <c r="BW201" s="450">
        <f t="shared" si="39"/>
        <v>0</v>
      </c>
      <c r="BX201" s="450">
        <f t="shared" si="39"/>
        <v>0</v>
      </c>
      <c r="BY201" s="450">
        <f t="shared" si="39"/>
        <v>12</v>
      </c>
      <c r="BZ201" s="450">
        <f t="shared" si="39"/>
        <v>29</v>
      </c>
      <c r="CA201" s="450">
        <f t="shared" si="39"/>
        <v>0</v>
      </c>
    </row>
    <row r="202" spans="1:79">
      <c r="A202" s="543" t="s">
        <v>85</v>
      </c>
      <c r="B202" s="543" t="s">
        <v>1756</v>
      </c>
      <c r="C202" s="543">
        <v>2025</v>
      </c>
      <c r="D202" s="543" t="s">
        <v>1937</v>
      </c>
      <c r="E202" s="544">
        <f>IF(OR(E199=0, E199=""), E200, IF(E200&gt;(E199*(1+Dash!$B$6)), E199*(1+Dash!$B$6), IF(E200&lt;(E199*(1-Dash!$B$7)), E199*(1-Dash!$B$7), E200)))</f>
        <v>579</v>
      </c>
      <c r="F202" s="544">
        <f>IF(OR(F199=0, F199=""), F200, IF(F200&gt;(F199*(1+Dash!$B$6)), F199*(1+Dash!$B$6), IF(F200&lt;(F199*(1-Dash!$B$7)), F199*(1-Dash!$B$7), F200)))</f>
        <v>365</v>
      </c>
      <c r="G202" s="544">
        <f>IF(OR(G199=0, G199=""), G200, IF(G200&gt;(G199*(1+Dash!$B$6)), G199*(1+Dash!$B$6), IF(G200&lt;(G199*(1-Dash!$B$7)), G199*(1-Dash!$B$7), G200)))</f>
        <v>284.05</v>
      </c>
      <c r="H202" s="544">
        <f>IF(OR(H199=0, H199=""), H200, IF(H200&gt;(H199*(1+Dash!$B$6)), H199*(1+Dash!$B$6), IF(H200&lt;(H199*(1-Dash!$B$7)), H199*(1-Dash!$B$7), H200)))</f>
        <v>106</v>
      </c>
      <c r="I202" s="544">
        <f>IF(OR(I199=0, I199=""), I200, IF(I200&gt;(I199*(1+Dash!$B$6)), I199*(1+Dash!$B$6), IF(I200&lt;(I199*(1-Dash!$B$7)), I199*(1-Dash!$B$7), I200)))</f>
        <v>45.1</v>
      </c>
      <c r="J202" s="544">
        <f>IF(OR(J199=0, J199=""), J200, IF(J200&gt;(J199*(1+Dash!$B$6)), J199*(1+Dash!$B$6), IF(J200&lt;(J199*(1-Dash!$B$7)), J199*(1-Dash!$B$7), J200)))</f>
        <v>0</v>
      </c>
      <c r="K202" s="544">
        <f>IF(OR(K199=0, K199=""), K200, IF(K200&gt;(K199*(1+Dash!$B$6)), K199*(1+Dash!$B$6), IF(K200&lt;(K199*(1-Dash!$B$7)), K199*(1-Dash!$B$7), K200)))</f>
        <v>0</v>
      </c>
      <c r="L202" s="544">
        <f>IF(OR(L199=0, L199=""), L200, IF(L200&gt;(L199*(1+Dash!$B$6)), L199*(1+Dash!$B$6), IF(L200&lt;(L199*(1-Dash!$B$7)), L199*(1-Dash!$B$7), L200)))</f>
        <v>0</v>
      </c>
      <c r="M202" s="544">
        <f>IF(OR(M199=0, M199=""), M200, IF(M200&gt;(M199*(1+Dash!$B$6)), M199*(1+Dash!$B$6), IF(M200&lt;(M199*(1-Dash!$B$7)), M199*(1-Dash!$B$7), M200)))</f>
        <v>0</v>
      </c>
      <c r="N202" s="544">
        <f>IF(OR(N199=0, N199=""), N200, IF(N200&gt;(N199*(1+Dash!$B$6)), N199*(1+Dash!$B$6), IF(N200&lt;(N199*(1-Dash!$B$7)), N199*(1-Dash!$B$7), N200)))</f>
        <v>105.60000000000001</v>
      </c>
      <c r="O202" s="544">
        <f>IF(OR(O199=0, O199=""), O200, IF(O200&gt;(O199*(1+Dash!$B$6)), O199*(1+Dash!$B$6), IF(O200&lt;(O199*(1-Dash!$B$7)), O199*(1-Dash!$B$7), O200)))</f>
        <v>0</v>
      </c>
      <c r="P202" s="544">
        <f>IF(OR(P199=0, P199=""), P200, IF(P200&gt;(P199*(1+Dash!$B$6)), P199*(1+Dash!$B$6), IF(P200&lt;(P199*(1-Dash!$B$7)), P199*(1-Dash!$B$7), P200)))</f>
        <v>105.60000000000001</v>
      </c>
      <c r="Q202" s="544">
        <f>IF(OR(Q199=0, Q199=""), Q200, IF(Q200&gt;(Q199*(1+Dash!$B$6)), Q199*(1+Dash!$B$6), IF(Q200&lt;(Q199*(1-Dash!$B$7)), Q199*(1-Dash!$B$7), Q200)))</f>
        <v>108.3</v>
      </c>
      <c r="R202" s="544">
        <f>IF(OR(R199=0, R199=""), R200, IF(R200&gt;(R199*(1+Dash!$B$6)), R199*(1+Dash!$B$6), IF(R200&lt;(R199*(1-Dash!$B$7)), R199*(1-Dash!$B$7), R200)))</f>
        <v>45.599999999999994</v>
      </c>
      <c r="S202" s="544">
        <f>IF(OR(S199=0, S199=""), S200, IF(S200&gt;(S199*(1+Dash!$B$6)), S199*(1+Dash!$B$6), IF(S200&lt;(S199*(1-Dash!$B$7)), S199*(1-Dash!$B$7), S200)))</f>
        <v>25.65</v>
      </c>
      <c r="T202" s="544">
        <f>IF(OR(T199=0, T199=""), T200, IF(T200&gt;(T199*(1+Dash!$B$6)), T199*(1+Dash!$B$6), IF(T200&lt;(T199*(1-Dash!$B$7)), T199*(1-Dash!$B$7), T200)))</f>
        <v>12.35</v>
      </c>
      <c r="U202" s="544">
        <f>IF(OR(U199=0, U199=""), U200, IF(U200&gt;(U199*(1+Dash!$B$6)), U199*(1+Dash!$B$6), IF(U200&lt;(U199*(1-Dash!$B$7)), U199*(1-Dash!$B$7), U200)))</f>
        <v>3.3000000000000003</v>
      </c>
      <c r="V202" s="544">
        <f>IF(OR(V199=0, V199=""), V200, IF(V200&gt;(V199*(1+Dash!$B$6)), V199*(1+Dash!$B$6), IF(V200&lt;(V199*(1-Dash!$B$7)), V199*(1-Dash!$B$7), V200)))</f>
        <v>2.2000000000000002</v>
      </c>
      <c r="W202" s="544">
        <f>IF(OR(W199=0, W199=""), W200, IF(W200&gt;(W199*(1+Dash!$B$6)), W199*(1+Dash!$B$6), IF(W200&lt;(W199*(1-Dash!$B$7)), W199*(1-Dash!$B$7), W200)))</f>
        <v>1.1000000000000001</v>
      </c>
      <c r="X202" s="544">
        <f>IF(OR(X199=0, X199=""), X200, IF(X200&gt;(X199*(1+Dash!$B$6)), X199*(1+Dash!$B$6), IF(X200&lt;(X199*(1-Dash!$B$7)), X199*(1-Dash!$B$7), X200)))</f>
        <v>1.1000000000000001</v>
      </c>
      <c r="Y202" s="544">
        <f>IF(OR(Y199=0, Y199=""), Y200, IF(Y200&gt;(Y199*(1+Dash!$B$6)), Y199*(1+Dash!$B$6), IF(Y200&lt;(Y199*(1-Dash!$B$7)), Y199*(1-Dash!$B$7), Y200)))</f>
        <v>105.44999999999999</v>
      </c>
      <c r="Z202" s="544">
        <f>IF(OR(Z199=0, Z199=""), Z200, IF(Z200&gt;(Z199*(1+Dash!$B$6)), Z199*(1+Dash!$B$6), IF(Z200&lt;(Z199*(1-Dash!$B$7)), Z199*(1-Dash!$B$7), Z200)))</f>
        <v>43.699999999999996</v>
      </c>
      <c r="AA202" s="544">
        <f>IF(OR(AA199=0, AA199=""), AA200, IF(AA200&gt;(AA199*(1+Dash!$B$6)), AA199*(1+Dash!$B$6), IF(AA200&lt;(AA199*(1-Dash!$B$7)), AA199*(1-Dash!$B$7), AA200)))</f>
        <v>24.7</v>
      </c>
      <c r="AB202" s="544">
        <f>IF(OR(AB199=0, AB199=""), AB200, IF(AB200&gt;(AB199*(1+Dash!$B$6)), AB199*(1+Dash!$B$6), IF(AB200&lt;(AB199*(1-Dash!$B$7)), AB199*(1-Dash!$B$7), AB200)))</f>
        <v>11.399999999999999</v>
      </c>
      <c r="AC202" s="544">
        <f>IF(OR(AC199=0, AC199=""), AC200, IF(AC200&gt;(AC199*(1+Dash!$B$6)), AC199*(1+Dash!$B$6), IF(AC200&lt;(AC199*(1-Dash!$B$7)), AC199*(1-Dash!$B$7), AC200)))</f>
        <v>329.65</v>
      </c>
      <c r="AD202" s="544">
        <f>IF(OR(AD199=0, AD199=""), AD200, IF(AD200&gt;(AD199*(1+Dash!$B$6)), AD199*(1+Dash!$B$6), IF(AD200&lt;(AD199*(1-Dash!$B$7)), AD199*(1-Dash!$B$7), AD200)))</f>
        <v>152.94999999999999</v>
      </c>
      <c r="AE202" s="544">
        <f>IF(OR(AE199=0, AE199=""), AE200, IF(AE200&gt;(AE199*(1+Dash!$B$6)), AE199*(1+Dash!$B$6), IF(AE200&lt;(AE199*(1-Dash!$B$7)), AE199*(1-Dash!$B$7), AE200)))</f>
        <v>143.44999999999999</v>
      </c>
      <c r="AF202" s="544">
        <f>IF(OR(AF199=0, AF199=""), AF200, IF(AF200&gt;(AF199*(1+Dash!$B$6)), AF199*(1+Dash!$B$6), IF(AF200&lt;(AF199*(1-Dash!$B$7)), AF199*(1-Dash!$B$7), AF200)))</f>
        <v>110.00000000000001</v>
      </c>
      <c r="AG202" s="544">
        <f>IF(OR(AG199=0, AG199=""), AG200, IF(AG200&gt;(AG199*(1+Dash!$B$6)), AG199*(1+Dash!$B$6), IF(AG200&lt;(AG199*(1-Dash!$B$7)), AG199*(1-Dash!$B$7), AG200)))</f>
        <v>38.5</v>
      </c>
      <c r="AH202" s="544">
        <f>IF(OR(AH199=0, AH199=""), AH200, IF(AH200&gt;(AH199*(1+Dash!$B$6)), AH199*(1+Dash!$B$6), IF(AH200&lt;(AH199*(1-Dash!$B$7)), AH199*(1-Dash!$B$7), AH200)))</f>
        <v>17.600000000000001</v>
      </c>
      <c r="AI202" s="544">
        <f>IF(OR(AI199=0, AI199=""), AI200, IF(AI200&gt;(AI199*(1+Dash!$B$6)), AI199*(1+Dash!$B$6), IF(AI200&lt;(AI199*(1-Dash!$B$7)), AI199*(1-Dash!$B$7), AI200)))</f>
        <v>19.8</v>
      </c>
      <c r="AJ202" s="544">
        <f>IF(OR(AJ199=0, AJ199=""), AJ200, IF(AJ200&gt;(AJ199*(1+Dash!$B$6)), AJ199*(1+Dash!$B$6), IF(AJ200&lt;(AJ199*(1-Dash!$B$7)), AJ199*(1-Dash!$B$7), AJ200)))</f>
        <v>8.8000000000000007</v>
      </c>
      <c r="AK202" s="544">
        <f>IF(OR(AK199=0, AK199=""), AK200, IF(AK200&gt;(AK199*(1+Dash!$B$6)), AK199*(1+Dash!$B$6), IF(AK200&lt;(AK199*(1-Dash!$B$7)), AK199*(1-Dash!$B$7), AK200)))</f>
        <v>296.39999999999998</v>
      </c>
      <c r="AL202" s="544">
        <f>IF(OR(AL199=0, AL199=""), AL200, IF(AL200&gt;(AL199*(1+Dash!$B$6)), AL199*(1+Dash!$B$6), IF(AL200&lt;(AL199*(1-Dash!$B$7)), AL199*(1-Dash!$B$7), AL200)))</f>
        <v>137.75</v>
      </c>
      <c r="AM202" s="544">
        <f>IF(OR(AM199=0, AM199=""), AM200, IF(AM200&gt;(AM199*(1+Dash!$B$6)), AM199*(1+Dash!$B$6), IF(AM200&lt;(AM199*(1-Dash!$B$7)), AM199*(1-Dash!$B$7), AM200)))</f>
        <v>126.35</v>
      </c>
      <c r="AN202" s="544">
        <f>IF(OR(AN199=0, AN199=""), AN200, IF(AN200&gt;(AN199*(1+Dash!$B$6)), AN199*(1+Dash!$B$6), IF(AN200&lt;(AN199*(1-Dash!$B$7)), AN199*(1-Dash!$B$7), AN200)))</f>
        <v>87.399999999999991</v>
      </c>
      <c r="AO202" s="544">
        <f>IF(OR(AO199=0, AO199=""), AO200, IF(AO200&gt;(AO199*(1+Dash!$B$6)), AO199*(1+Dash!$B$6), IF(AO200&lt;(AO199*(1-Dash!$B$7)), AO199*(1-Dash!$B$7), AO200)))</f>
        <v>0</v>
      </c>
      <c r="AP202" s="544">
        <f>IF(OR(AP199=0, AP199=""), AP200, IF(AP200&gt;(AP199*(1+Dash!$B$6)), AP199*(1+Dash!$B$6), IF(AP200&lt;(AP199*(1-Dash!$B$7)), AP199*(1-Dash!$B$7), AP200)))</f>
        <v>0</v>
      </c>
      <c r="AQ202" s="544">
        <f>IF(OR(AQ199=0, AQ199=""), AQ200, IF(AQ200&gt;(AQ199*(1+Dash!$B$6)), AQ199*(1+Dash!$B$6), IF(AQ200&lt;(AQ199*(1-Dash!$B$7)), AQ199*(1-Dash!$B$7), AQ200)))</f>
        <v>0</v>
      </c>
      <c r="AR202" s="544">
        <f>IF(OR(AR199=0, AR199=""), AR200, IF(AR200&gt;(AR199*(1+Dash!$B$6)), AR199*(1+Dash!$B$6), IF(AR200&lt;(AR199*(1-Dash!$B$7)), AR199*(1-Dash!$B$7), AR200)))</f>
        <v>0</v>
      </c>
      <c r="AS202" s="544">
        <f>IF(OR(AS199=0, AS199=""), AS200, IF(AS200&gt;(AS199*(1+Dash!$B$6)), AS199*(1+Dash!$B$6), IF(AS200&lt;(AS199*(1-Dash!$B$7)), AS199*(1-Dash!$B$7), AS200)))</f>
        <v>0</v>
      </c>
      <c r="AT202" s="544">
        <f>IF(OR(AT199=0, AT199=""), AT200, IF(AT200&gt;(AT199*(1+Dash!$B$6)), AT199*(1+Dash!$B$6), IF(AT200&lt;(AT199*(1-Dash!$B$7)), AT199*(1-Dash!$B$7), AT200)))</f>
        <v>0</v>
      </c>
      <c r="AU202" s="544">
        <f>IF(OR(AU199=0, AU199=""), AU200, IF(AU200&gt;(AU199*(1+Dash!$B$6)), AU199*(1+Dash!$B$6), IF(AU200&lt;(AU199*(1-Dash!$B$7)), AU199*(1-Dash!$B$7), AU200)))</f>
        <v>0</v>
      </c>
      <c r="AV202" s="544">
        <f>IF(OR(AV199=0, AV199=""), AV200, IF(AV200&gt;(AV199*(1+Dash!$B$6)), AV199*(1+Dash!$B$6), IF(AV200&lt;(AV199*(1-Dash!$B$7)), AV199*(1-Dash!$B$7), AV200)))</f>
        <v>0</v>
      </c>
      <c r="AW202" s="544">
        <f>IF(OR(AW199=0, AW199=""), AW200, IF(AW200&gt;(AW199*(1+Dash!$B$6)), AW199*(1+Dash!$B$6), IF(AW200&lt;(AW199*(1-Dash!$B$7)), AW199*(1-Dash!$B$7), AW200)))</f>
        <v>0</v>
      </c>
      <c r="AX202" s="544">
        <f>IF(OR(AX199=0, AX199=""), AX200, IF(AX200&gt;(AX199*(1+Dash!$B$6)), AX199*(1+Dash!$B$6), IF(AX200&lt;(AX199*(1-Dash!$B$7)), AX199*(1-Dash!$B$7), AX200)))</f>
        <v>0</v>
      </c>
      <c r="AY202" s="544">
        <f>IF(OR(AY199=0, AY199=""), AY200, IF(AY200&gt;(AY199*(1+Dash!$B$6)), AY199*(1+Dash!$B$6), IF(AY200&lt;(AY199*(1-Dash!$B$7)), AY199*(1-Dash!$B$7), AY200)))</f>
        <v>0</v>
      </c>
      <c r="AZ202" s="544">
        <f>IF(OR(AZ199=0, AZ199=""), AZ200, IF(AZ200&gt;(AZ199*(1+Dash!$B$6)), AZ199*(1+Dash!$B$6), IF(AZ200&lt;(AZ199*(1-Dash!$B$7)), AZ199*(1-Dash!$B$7), AZ200)))</f>
        <v>0</v>
      </c>
      <c r="BA202" s="544">
        <f>IF(OR(BA199=0, BA199=""), BA200, IF(BA200&gt;(BA199*(1+Dash!$B$6)), BA199*(1+Dash!$B$6), IF(BA200&lt;(BA199*(1-Dash!$B$7)), BA199*(1-Dash!$B$7), BA200)))</f>
        <v>429</v>
      </c>
      <c r="BB202" s="544">
        <f>IF(OR(BB199=0, BB199=""), BB200, IF(BB200&gt;(BB199*(1+Dash!$B$6)), BB199*(1+Dash!$B$6), IF(BB200&lt;(BB199*(1-Dash!$B$7)), BB199*(1-Dash!$B$7), BB200)))</f>
        <v>322.05</v>
      </c>
      <c r="BC202" s="544">
        <f>IF(OR(BC199=0, BC199=""), BC200, IF(BC200&gt;(BC199*(1+Dash!$B$6)), BC199*(1+Dash!$B$6), IF(BC200&lt;(BC199*(1-Dash!$B$7)), BC199*(1-Dash!$B$7), BC200)))</f>
        <v>181.50000000000003</v>
      </c>
      <c r="BD202" s="544">
        <f>IF(OR(BD199=0, BD199=""), BD200, IF(BD200&gt;(BD199*(1+Dash!$B$6)), BD199*(1+Dash!$B$6), IF(BD200&lt;(BD199*(1-Dash!$B$7)), BD199*(1-Dash!$B$7), BD200)))</f>
        <v>110.00000000000001</v>
      </c>
      <c r="BE202" s="544">
        <f>IF(OR(BE199=0, BE199=""), BE200, IF(BE200&gt;(BE199*(1+Dash!$B$6)), BE199*(1+Dash!$B$6), IF(BE200&lt;(BE199*(1-Dash!$B$7)), BE199*(1-Dash!$B$7), BE200)))</f>
        <v>287.10000000000002</v>
      </c>
      <c r="BF202" s="544">
        <f>IF(OR(BF199=0, BF199=""), BF200, IF(BF200&gt;(BF199*(1+Dash!$B$6)), BF199*(1+Dash!$B$6), IF(BF200&lt;(BF199*(1-Dash!$B$7)), BF199*(1-Dash!$B$7), BF200)))</f>
        <v>215</v>
      </c>
      <c r="BG202" s="544">
        <f>IF(OR(BG199=0, BG199=""), BG200, IF(BG200&gt;(BG199*(1+Dash!$B$6)), BG199*(1+Dash!$B$6), IF(BG200&lt;(BG199*(1-Dash!$B$7)), BG199*(1-Dash!$B$7), BG200)))</f>
        <v>95.7</v>
      </c>
      <c r="BH202" s="544">
        <f>IF(OR(BH199=0, BH199=""), BH200, IF(BH200&gt;(BH199*(1+Dash!$B$6)), BH199*(1+Dash!$B$6), IF(BH200&lt;(BH199*(1-Dash!$B$7)), BH199*(1-Dash!$B$7), BH200)))</f>
        <v>39.6</v>
      </c>
      <c r="BI202" s="544">
        <f>IF(OR(BI199=0, BI199=""), BI200, IF(BI200&gt;(BI199*(1+Dash!$B$6)), BI199*(1+Dash!$B$6), IF(BI200&lt;(BI199*(1-Dash!$B$7)), BI199*(1-Dash!$B$7), BI200)))</f>
        <v>144.4</v>
      </c>
      <c r="BJ202" s="544">
        <f>IF(OR(BJ199=0, BJ199=""), BJ200, IF(BJ200&gt;(BJ199*(1+Dash!$B$6)), BJ199*(1+Dash!$B$6), IF(BJ200&lt;(BJ199*(1-Dash!$B$7)), BJ199*(1-Dash!$B$7), BJ200)))</f>
        <v>113.05</v>
      </c>
      <c r="BK202" s="544">
        <f>IF(OR(BK199=0, BK199=""), BK200, IF(BK200&gt;(BK199*(1+Dash!$B$6)), BK199*(1+Dash!$B$6), IF(BK200&lt;(BK199*(1-Dash!$B$7)), BK199*(1-Dash!$B$7), BK200)))</f>
        <v>74.099999999999994</v>
      </c>
      <c r="BL202" s="544">
        <f>IF(OR(BL199=0, BL199=""), BL200, IF(BL200&gt;(BL199*(1+Dash!$B$6)), BL199*(1+Dash!$B$6), IF(BL200&lt;(BL199*(1-Dash!$B$7)), BL199*(1-Dash!$B$7), BL200)))</f>
        <v>60.8</v>
      </c>
      <c r="BM202" s="544">
        <f>IF(OR(BM199=0, BM199=""), BM200, IF(BM200&gt;(BM199*(1+Dash!$B$6)), BM199*(1+Dash!$B$6), IF(BM200&lt;(BM199*(1-Dash!$B$7)), BM199*(1-Dash!$B$7), BM200)))</f>
        <v>0</v>
      </c>
      <c r="BN202" s="544">
        <f>IF(OR(BN199=0, BN199=""), BN200, IF(BN200&gt;(BN199*(1+Dash!$B$6)), BN199*(1+Dash!$B$6), IF(BN200&lt;(BN199*(1-Dash!$B$7)), BN199*(1-Dash!$B$7), BN200)))</f>
        <v>0</v>
      </c>
      <c r="BO202" s="544">
        <f>IF(OR(BO199=0, BO199=""), BO200, IF(BO200&gt;(BO199*(1+Dash!$B$6)), BO199*(1+Dash!$B$6), IF(BO200&lt;(BO199*(1-Dash!$B$7)), BO199*(1-Dash!$B$7), BO200)))</f>
        <v>0</v>
      </c>
      <c r="BP202" s="544">
        <f>IF(OR(BP199=0, BP199=""), BP200, IF(BP200&gt;(BP199*(1+Dash!$B$6)), BP199*(1+Dash!$B$6), IF(BP200&lt;(BP199*(1-Dash!$B$7)), BP199*(1-Dash!$B$7), BP200)))</f>
        <v>0</v>
      </c>
      <c r="BQ202" s="544">
        <f>IF(OR(BQ199=0, BQ199=""), BQ200, IF(BQ200&gt;(BQ199*(1+Dash!$B$6)), BQ199*(1+Dash!$B$6), IF(BQ200&lt;(BQ199*(1-Dash!$B$7)), BQ199*(1-Dash!$B$7), BQ200)))</f>
        <v>0</v>
      </c>
      <c r="BR202" s="544">
        <f>IF(OR(BR199=0, BR199=""), BR200, IF(BR200&gt;(BR199*(1+Dash!$B$6)), BR199*(1+Dash!$B$6), IF(BR200&lt;(BR199*(1-Dash!$B$7)), BR199*(1-Dash!$B$7), BR200)))</f>
        <v>0</v>
      </c>
      <c r="BS202" s="544">
        <f>IF(OR(BS199=0, BS199=""), BS200, IF(BS200&gt;(BS199*(1+Dash!$B$6)), BS199*(1+Dash!$B$6), IF(BS200&lt;(BS199*(1-Dash!$B$7)), BS199*(1-Dash!$B$7), BS200)))</f>
        <v>0</v>
      </c>
      <c r="BT202" s="544">
        <f>IF(OR(BT199=0, BT199=""), BT200, IF(BT200&gt;(BT199*(1+Dash!$B$6)), BT199*(1+Dash!$B$6), IF(BT200&lt;(BT199*(1-Dash!$B$7)), BT199*(1-Dash!$B$7), BT200)))</f>
        <v>0</v>
      </c>
      <c r="BU202" s="544">
        <f>IF(OR(BU199=0, BU199=""), BU200, IF(BU200&gt;(BU199*(1+Dash!$B$6)), BU199*(1+Dash!$B$6), IF(BU200&lt;(BU199*(1-Dash!$B$7)), BU199*(1-Dash!$B$7), BU200)))</f>
        <v>0</v>
      </c>
      <c r="BV202" s="544">
        <f>IF(OR(BV199=0, BV199=""), BV200, IF(BV200&gt;(BV199*(1+Dash!$B$6)), BV199*(1+Dash!$B$6), IF(BV200&lt;(BV199*(1-Dash!$B$7)), BV199*(1-Dash!$B$7), BV200)))</f>
        <v>0</v>
      </c>
      <c r="BW202" s="544">
        <f>IF(OR(BW199=0, BW199=""), BW200, IF(BW200&gt;(BW199*(1+Dash!$B$6)), BW199*(1+Dash!$B$6), IF(BW200&lt;(BW199*(1-Dash!$B$7)), BW199*(1-Dash!$B$7), BW200)))</f>
        <v>0</v>
      </c>
      <c r="BX202" s="544">
        <f>IF(OR(BX199=0, BX199=""), BX200, IF(BX200&gt;(BX199*(1+Dash!$B$6)), BX199*(1+Dash!$B$6), IF(BX200&lt;(BX199*(1-Dash!$B$7)), BX199*(1-Dash!$B$7), BX200)))</f>
        <v>0</v>
      </c>
      <c r="BY202" s="544">
        <f>IF(OR(BY199=0, BY199=""), BY200, IF(BY200&gt;(BY199*(1+Dash!$B$6)), BY199*(1+Dash!$B$6), IF(BY200&lt;(BY199*(1-Dash!$B$7)), BY199*(1-Dash!$B$7), BY200)))</f>
        <v>11.399999999999999</v>
      </c>
      <c r="BZ202" s="544">
        <f>IF(OR(BZ199=0, BZ199=""), BZ200, IF(BZ200&gt;(BZ199*(1+Dash!$B$6)), BZ199*(1+Dash!$B$6), IF(BZ200&lt;(BZ199*(1-Dash!$B$7)), BZ199*(1-Dash!$B$7), BZ200)))</f>
        <v>29</v>
      </c>
      <c r="CA202" s="544">
        <f>IF(OR(CA199=0, CA199=""), CA200, IF(CA200&gt;(CA199*(1+Dash!$B$6)), CA199*(1+Dash!$B$6), IF(CA200&lt;(CA199*(1-Dash!$B$7)), CA199*(1-Dash!$B$7), CA200)))</f>
        <v>0</v>
      </c>
    </row>
    <row r="203" spans="1:79">
      <c r="A203" t="s">
        <v>87</v>
      </c>
      <c r="B203" t="s">
        <v>1757</v>
      </c>
      <c r="C203">
        <v>2018</v>
      </c>
      <c r="D203" t="s">
        <v>1934</v>
      </c>
      <c r="E203" s="450">
        <v>1603</v>
      </c>
      <c r="F203" s="450">
        <v>4040</v>
      </c>
      <c r="G203" s="450">
        <v>2699</v>
      </c>
      <c r="H203" s="450">
        <v>2179</v>
      </c>
      <c r="I203" s="450">
        <v>1184</v>
      </c>
      <c r="J203" s="450">
        <v>0</v>
      </c>
      <c r="K203" s="450">
        <v>0</v>
      </c>
      <c r="L203" s="450">
        <v>0</v>
      </c>
      <c r="M203" s="450">
        <v>0</v>
      </c>
      <c r="N203" s="450">
        <v>0</v>
      </c>
      <c r="O203" s="450">
        <v>0</v>
      </c>
      <c r="P203" s="450">
        <v>0</v>
      </c>
      <c r="Q203" s="450">
        <v>0</v>
      </c>
      <c r="R203" s="450">
        <v>0</v>
      </c>
      <c r="S203" s="450">
        <v>0</v>
      </c>
      <c r="T203" s="450">
        <v>0</v>
      </c>
      <c r="U203" s="450">
        <v>0</v>
      </c>
      <c r="V203" s="450">
        <v>0</v>
      </c>
      <c r="W203" s="450">
        <v>0</v>
      </c>
      <c r="X203" s="450">
        <v>0</v>
      </c>
      <c r="Y203" s="450">
        <v>0</v>
      </c>
      <c r="Z203" s="450">
        <v>0</v>
      </c>
      <c r="AA203" s="450">
        <v>0</v>
      </c>
      <c r="AB203" s="450">
        <v>0</v>
      </c>
      <c r="AC203" s="450">
        <v>1351</v>
      </c>
      <c r="AD203" s="450">
        <v>528</v>
      </c>
      <c r="AE203" s="450">
        <v>661</v>
      </c>
      <c r="AF203" s="450">
        <v>848</v>
      </c>
      <c r="AG203" s="450">
        <v>670</v>
      </c>
      <c r="AH203" s="450">
        <v>247</v>
      </c>
      <c r="AI203" s="450">
        <v>318</v>
      </c>
      <c r="AJ203" s="450">
        <v>433</v>
      </c>
      <c r="AK203" s="450">
        <v>681</v>
      </c>
      <c r="AL203" s="450">
        <v>281</v>
      </c>
      <c r="AM203" s="450">
        <v>343</v>
      </c>
      <c r="AN203" s="450">
        <v>415</v>
      </c>
      <c r="AO203" s="450">
        <v>21</v>
      </c>
      <c r="AP203" s="450">
        <v>0</v>
      </c>
      <c r="AQ203" s="450">
        <v>0</v>
      </c>
      <c r="AR203" s="450">
        <v>18</v>
      </c>
      <c r="AS203" s="450">
        <v>0</v>
      </c>
      <c r="AT203" s="450">
        <v>0</v>
      </c>
      <c r="AU203" s="450">
        <v>0</v>
      </c>
      <c r="AV203" s="450">
        <v>0</v>
      </c>
      <c r="AW203" s="450">
        <v>21</v>
      </c>
      <c r="AX203" s="450">
        <v>0</v>
      </c>
      <c r="AY203" s="450">
        <v>0</v>
      </c>
      <c r="AZ203" s="450">
        <v>18</v>
      </c>
      <c r="BA203" s="450">
        <v>5814</v>
      </c>
      <c r="BB203" s="450">
        <v>3581</v>
      </c>
      <c r="BC203" s="450">
        <v>2668</v>
      </c>
      <c r="BD203" s="450">
        <v>2579</v>
      </c>
      <c r="BE203" s="450">
        <v>5178</v>
      </c>
      <c r="BF203" s="450">
        <v>3306</v>
      </c>
      <c r="BG203" s="450">
        <v>2391</v>
      </c>
      <c r="BH203" s="450">
        <v>2160</v>
      </c>
      <c r="BI203" s="450">
        <v>636</v>
      </c>
      <c r="BJ203" s="450">
        <v>275</v>
      </c>
      <c r="BK203" s="450">
        <v>277</v>
      </c>
      <c r="BL203" s="450">
        <v>419</v>
      </c>
      <c r="BM203" s="450">
        <v>0</v>
      </c>
      <c r="BN203" s="450">
        <v>0</v>
      </c>
      <c r="BO203" s="450">
        <v>0</v>
      </c>
      <c r="BP203" s="450">
        <v>0</v>
      </c>
      <c r="BQ203" s="450">
        <v>0</v>
      </c>
      <c r="BR203" s="450">
        <v>0</v>
      </c>
      <c r="BS203" s="450">
        <v>0</v>
      </c>
      <c r="BT203" s="450">
        <v>0</v>
      </c>
      <c r="BU203" s="450">
        <v>0</v>
      </c>
      <c r="BV203" s="450">
        <v>0</v>
      </c>
      <c r="BW203" s="450">
        <v>0</v>
      </c>
      <c r="BX203" s="450">
        <v>0</v>
      </c>
      <c r="BY203" s="450">
        <v>77</v>
      </c>
      <c r="BZ203" s="450">
        <v>373</v>
      </c>
      <c r="CA203" s="450">
        <v>0</v>
      </c>
    </row>
    <row r="204" spans="1:79">
      <c r="A204" s="543" t="s">
        <v>87</v>
      </c>
      <c r="B204" s="543" t="s">
        <v>1757</v>
      </c>
      <c r="C204" s="543">
        <v>2019</v>
      </c>
      <c r="D204" s="543" t="s">
        <v>1934</v>
      </c>
      <c r="E204" s="544">
        <v>1703</v>
      </c>
      <c r="F204" s="544">
        <v>3899</v>
      </c>
      <c r="G204" s="544">
        <v>2874</v>
      </c>
      <c r="H204" s="544">
        <v>1957</v>
      </c>
      <c r="I204" s="544">
        <v>1114</v>
      </c>
      <c r="J204" s="544">
        <v>0</v>
      </c>
      <c r="K204" s="544">
        <v>0</v>
      </c>
      <c r="L204" s="544">
        <v>0</v>
      </c>
      <c r="M204" s="544">
        <v>0</v>
      </c>
      <c r="N204" s="544">
        <v>0</v>
      </c>
      <c r="O204" s="544">
        <v>0</v>
      </c>
      <c r="P204" s="544">
        <v>0</v>
      </c>
      <c r="Q204" s="544">
        <v>0</v>
      </c>
      <c r="R204" s="544">
        <v>0</v>
      </c>
      <c r="S204" s="544">
        <v>0</v>
      </c>
      <c r="T204" s="544">
        <v>0</v>
      </c>
      <c r="U204" s="544">
        <v>0</v>
      </c>
      <c r="V204" s="544">
        <v>0</v>
      </c>
      <c r="W204" s="544">
        <v>0</v>
      </c>
      <c r="X204" s="544">
        <v>0</v>
      </c>
      <c r="Y204" s="544">
        <v>0</v>
      </c>
      <c r="Z204" s="544">
        <v>0</v>
      </c>
      <c r="AA204" s="544">
        <v>0</v>
      </c>
      <c r="AB204" s="544">
        <v>0</v>
      </c>
      <c r="AC204" s="544">
        <v>1414</v>
      </c>
      <c r="AD204" s="544">
        <v>545</v>
      </c>
      <c r="AE204" s="544">
        <v>624</v>
      </c>
      <c r="AF204" s="544">
        <v>801</v>
      </c>
      <c r="AG204" s="544">
        <v>680</v>
      </c>
      <c r="AH204" s="544">
        <v>217</v>
      </c>
      <c r="AI204" s="544">
        <v>295</v>
      </c>
      <c r="AJ204" s="544">
        <v>397</v>
      </c>
      <c r="AK204" s="544">
        <v>734</v>
      </c>
      <c r="AL204" s="544">
        <v>328</v>
      </c>
      <c r="AM204" s="544">
        <v>329</v>
      </c>
      <c r="AN204" s="544">
        <v>404</v>
      </c>
      <c r="AO204" s="544">
        <v>26</v>
      </c>
      <c r="AP204" s="544">
        <v>4</v>
      </c>
      <c r="AQ204" s="544">
        <v>0</v>
      </c>
      <c r="AR204" s="544">
        <v>22</v>
      </c>
      <c r="AS204" s="544">
        <v>0</v>
      </c>
      <c r="AT204" s="544">
        <v>0</v>
      </c>
      <c r="AU204" s="544">
        <v>0</v>
      </c>
      <c r="AV204" s="544">
        <v>0</v>
      </c>
      <c r="AW204" s="544">
        <v>26</v>
      </c>
      <c r="AX204" s="544">
        <v>4</v>
      </c>
      <c r="AY204" s="544">
        <v>0</v>
      </c>
      <c r="AZ204" s="544">
        <v>22</v>
      </c>
      <c r="BA204" s="544">
        <v>5711</v>
      </c>
      <c r="BB204" s="544">
        <v>4118</v>
      </c>
      <c r="BC204" s="544">
        <v>2568</v>
      </c>
      <c r="BD204" s="544">
        <v>2533</v>
      </c>
      <c r="BE204" s="544">
        <v>5017</v>
      </c>
      <c r="BF204" s="544">
        <v>3723</v>
      </c>
      <c r="BG204" s="544">
        <v>2256</v>
      </c>
      <c r="BH204" s="544">
        <v>2103</v>
      </c>
      <c r="BI204" s="544">
        <v>694</v>
      </c>
      <c r="BJ204" s="544">
        <v>395</v>
      </c>
      <c r="BK204" s="544">
        <v>312</v>
      </c>
      <c r="BL204" s="544">
        <v>430</v>
      </c>
      <c r="BM204" s="544">
        <v>0</v>
      </c>
      <c r="BN204" s="544">
        <v>0</v>
      </c>
      <c r="BO204" s="544">
        <v>0</v>
      </c>
      <c r="BP204" s="544">
        <v>0</v>
      </c>
      <c r="BQ204" s="544">
        <v>0</v>
      </c>
      <c r="BR204" s="544">
        <v>0</v>
      </c>
      <c r="BS204" s="544">
        <v>0</v>
      </c>
      <c r="BT204" s="544">
        <v>0</v>
      </c>
      <c r="BU204" s="544">
        <v>0</v>
      </c>
      <c r="BV204" s="544">
        <v>0</v>
      </c>
      <c r="BW204" s="544">
        <v>0</v>
      </c>
      <c r="BX204" s="544">
        <v>0</v>
      </c>
      <c r="BY204" s="544">
        <v>84</v>
      </c>
      <c r="BZ204" s="544">
        <v>375</v>
      </c>
      <c r="CA204" s="544">
        <v>0</v>
      </c>
    </row>
    <row r="205" spans="1:79">
      <c r="A205" t="s">
        <v>87</v>
      </c>
      <c r="B205" t="s">
        <v>1757</v>
      </c>
      <c r="C205">
        <v>2020</v>
      </c>
      <c r="D205" t="s">
        <v>1934</v>
      </c>
      <c r="E205" s="450">
        <v>1923</v>
      </c>
      <c r="F205" s="450">
        <v>3826</v>
      </c>
      <c r="G205" s="450">
        <v>2733</v>
      </c>
      <c r="H205" s="450">
        <v>1927</v>
      </c>
      <c r="I205" s="450">
        <v>1087</v>
      </c>
      <c r="J205" s="450">
        <v>0</v>
      </c>
      <c r="K205" s="450">
        <v>0</v>
      </c>
      <c r="L205" s="450">
        <v>0</v>
      </c>
      <c r="M205" s="450">
        <v>0</v>
      </c>
      <c r="N205" s="450">
        <v>662</v>
      </c>
      <c r="O205" s="450">
        <v>348</v>
      </c>
      <c r="P205" s="450">
        <v>314</v>
      </c>
      <c r="Q205" s="450">
        <v>1009</v>
      </c>
      <c r="R205" s="450">
        <v>0</v>
      </c>
      <c r="S205" s="450">
        <v>0</v>
      </c>
      <c r="T205" s="450">
        <v>0</v>
      </c>
      <c r="U205" s="450">
        <v>184</v>
      </c>
      <c r="V205" s="450">
        <v>0</v>
      </c>
      <c r="W205" s="450">
        <v>0</v>
      </c>
      <c r="X205" s="450">
        <v>0</v>
      </c>
      <c r="Y205" s="450">
        <v>825</v>
      </c>
      <c r="Z205" s="450">
        <v>0</v>
      </c>
      <c r="AA205" s="450">
        <v>0</v>
      </c>
      <c r="AB205" s="450">
        <v>0</v>
      </c>
      <c r="AC205" s="450">
        <v>1255</v>
      </c>
      <c r="AD205" s="450">
        <v>430</v>
      </c>
      <c r="AE205" s="450">
        <v>535</v>
      </c>
      <c r="AF205" s="450">
        <v>706</v>
      </c>
      <c r="AG205" s="450">
        <v>608</v>
      </c>
      <c r="AH205" s="450">
        <v>184</v>
      </c>
      <c r="AI205" s="450">
        <v>261</v>
      </c>
      <c r="AJ205" s="450">
        <v>347</v>
      </c>
      <c r="AK205" s="450">
        <v>647</v>
      </c>
      <c r="AL205" s="450">
        <v>246</v>
      </c>
      <c r="AM205" s="450">
        <v>274</v>
      </c>
      <c r="AN205" s="450">
        <v>359</v>
      </c>
      <c r="AO205" s="450">
        <v>25</v>
      </c>
      <c r="AP205" s="450">
        <v>6</v>
      </c>
      <c r="AQ205" s="450">
        <v>3</v>
      </c>
      <c r="AR205" s="450">
        <v>25</v>
      </c>
      <c r="AS205" s="450">
        <v>0</v>
      </c>
      <c r="AT205" s="450">
        <v>0</v>
      </c>
      <c r="AU205" s="450">
        <v>0</v>
      </c>
      <c r="AV205" s="450">
        <v>0</v>
      </c>
      <c r="AW205" s="450">
        <v>25</v>
      </c>
      <c r="AX205" s="450">
        <v>6</v>
      </c>
      <c r="AY205" s="450">
        <v>3</v>
      </c>
      <c r="AZ205" s="450">
        <v>25</v>
      </c>
      <c r="BA205" s="450">
        <v>5690</v>
      </c>
      <c r="BB205" s="450">
        <v>3912</v>
      </c>
      <c r="BC205" s="450">
        <v>2597</v>
      </c>
      <c r="BD205" s="450">
        <v>2546</v>
      </c>
      <c r="BE205" s="450">
        <v>4848</v>
      </c>
      <c r="BF205" s="450">
        <v>3442</v>
      </c>
      <c r="BG205" s="450">
        <v>2265</v>
      </c>
      <c r="BH205" s="450">
        <v>1998</v>
      </c>
      <c r="BI205" s="450">
        <v>842</v>
      </c>
      <c r="BJ205" s="450">
        <v>470</v>
      </c>
      <c r="BK205" s="450">
        <v>332</v>
      </c>
      <c r="BL205" s="450">
        <v>548</v>
      </c>
      <c r="BM205" s="450">
        <v>0</v>
      </c>
      <c r="BN205" s="450">
        <v>0</v>
      </c>
      <c r="BO205" s="450">
        <v>0</v>
      </c>
      <c r="BP205" s="450">
        <v>0</v>
      </c>
      <c r="BQ205" s="450">
        <v>0</v>
      </c>
      <c r="BR205" s="450">
        <v>0</v>
      </c>
      <c r="BS205" s="450">
        <v>0</v>
      </c>
      <c r="BT205" s="450">
        <v>0</v>
      </c>
      <c r="BU205" s="450">
        <v>0</v>
      </c>
      <c r="BV205" s="450">
        <v>0</v>
      </c>
      <c r="BW205" s="450">
        <v>0</v>
      </c>
      <c r="BX205" s="450">
        <v>0</v>
      </c>
      <c r="BY205" s="450">
        <v>55</v>
      </c>
      <c r="BZ205" s="450">
        <v>308</v>
      </c>
      <c r="CA205" s="450">
        <v>0</v>
      </c>
    </row>
    <row r="206" spans="1:79">
      <c r="A206" s="543" t="s">
        <v>87</v>
      </c>
      <c r="B206" s="543" t="s">
        <v>1757</v>
      </c>
      <c r="C206" s="543">
        <v>2021</v>
      </c>
      <c r="D206" s="543" t="s">
        <v>1934</v>
      </c>
      <c r="E206" s="544">
        <v>1798</v>
      </c>
      <c r="F206" s="544">
        <v>3889</v>
      </c>
      <c r="G206" s="544">
        <v>2469</v>
      </c>
      <c r="H206" s="544">
        <v>2007</v>
      </c>
      <c r="I206" s="544">
        <v>1187</v>
      </c>
      <c r="J206" s="544">
        <v>0</v>
      </c>
      <c r="K206" s="544">
        <v>0</v>
      </c>
      <c r="L206" s="544">
        <v>0</v>
      </c>
      <c r="M206" s="544">
        <v>0</v>
      </c>
      <c r="N206" s="544">
        <v>857</v>
      </c>
      <c r="O206" s="544">
        <v>242</v>
      </c>
      <c r="P206" s="544">
        <v>615</v>
      </c>
      <c r="Q206" s="544">
        <v>1106</v>
      </c>
      <c r="R206" s="544">
        <v>0</v>
      </c>
      <c r="S206" s="544">
        <v>0</v>
      </c>
      <c r="T206" s="544">
        <v>0</v>
      </c>
      <c r="U206" s="544">
        <v>264</v>
      </c>
      <c r="V206" s="544">
        <v>0</v>
      </c>
      <c r="W206" s="544">
        <v>0</v>
      </c>
      <c r="X206" s="544">
        <v>0</v>
      </c>
      <c r="Y206" s="544">
        <v>842</v>
      </c>
      <c r="Z206" s="544">
        <v>0</v>
      </c>
      <c r="AA206" s="544">
        <v>0</v>
      </c>
      <c r="AB206" s="544">
        <v>0</v>
      </c>
      <c r="AC206" s="544">
        <v>1347</v>
      </c>
      <c r="AD206" s="544">
        <v>436</v>
      </c>
      <c r="AE206" s="544">
        <v>560</v>
      </c>
      <c r="AF206" s="544">
        <v>745</v>
      </c>
      <c r="AG206" s="544">
        <v>540</v>
      </c>
      <c r="AH206" s="544">
        <v>111</v>
      </c>
      <c r="AI206" s="544">
        <v>211</v>
      </c>
      <c r="AJ206" s="544">
        <v>291</v>
      </c>
      <c r="AK206" s="544">
        <v>807</v>
      </c>
      <c r="AL206" s="544">
        <v>325</v>
      </c>
      <c r="AM206" s="544">
        <v>349</v>
      </c>
      <c r="AN206" s="544">
        <v>454</v>
      </c>
      <c r="AO206" s="544">
        <v>20</v>
      </c>
      <c r="AP206" s="544">
        <v>3</v>
      </c>
      <c r="AQ206" s="544">
        <v>2</v>
      </c>
      <c r="AR206" s="544">
        <v>17</v>
      </c>
      <c r="AS206" s="544">
        <v>0</v>
      </c>
      <c r="AT206" s="544">
        <v>0</v>
      </c>
      <c r="AU206" s="544">
        <v>0</v>
      </c>
      <c r="AV206" s="544">
        <v>0</v>
      </c>
      <c r="AW206" s="544">
        <v>20</v>
      </c>
      <c r="AX206" s="544">
        <v>3</v>
      </c>
      <c r="AY206" s="544">
        <v>2</v>
      </c>
      <c r="AZ206" s="544">
        <v>17</v>
      </c>
      <c r="BA206" s="544">
        <v>5565</v>
      </c>
      <c r="BB206" s="544">
        <v>3173</v>
      </c>
      <c r="BC206" s="544">
        <v>2570</v>
      </c>
      <c r="BD206" s="544">
        <v>2453</v>
      </c>
      <c r="BE206" s="544">
        <v>4645</v>
      </c>
      <c r="BF206" s="544">
        <v>2721</v>
      </c>
      <c r="BG206" s="544">
        <v>2173</v>
      </c>
      <c r="BH206" s="544">
        <v>1874</v>
      </c>
      <c r="BI206" s="544">
        <v>920</v>
      </c>
      <c r="BJ206" s="544">
        <v>452</v>
      </c>
      <c r="BK206" s="544">
        <v>397</v>
      </c>
      <c r="BL206" s="544">
        <v>579</v>
      </c>
      <c r="BM206" s="544">
        <v>0</v>
      </c>
      <c r="BN206" s="544">
        <v>0</v>
      </c>
      <c r="BO206" s="544">
        <v>0</v>
      </c>
      <c r="BP206" s="544">
        <v>0</v>
      </c>
      <c r="BQ206" s="544">
        <v>0</v>
      </c>
      <c r="BR206" s="544">
        <v>0</v>
      </c>
      <c r="BS206" s="544">
        <v>0</v>
      </c>
      <c r="BT206" s="544">
        <v>0</v>
      </c>
      <c r="BU206" s="544">
        <v>0</v>
      </c>
      <c r="BV206" s="544">
        <v>0</v>
      </c>
      <c r="BW206" s="544">
        <v>0</v>
      </c>
      <c r="BX206" s="544">
        <v>0</v>
      </c>
      <c r="BY206" s="544">
        <v>66</v>
      </c>
      <c r="BZ206" s="544">
        <v>318</v>
      </c>
      <c r="CA206" s="544">
        <v>0</v>
      </c>
    </row>
    <row r="207" spans="1:79">
      <c r="A207" t="s">
        <v>87</v>
      </c>
      <c r="B207" t="s">
        <v>1757</v>
      </c>
      <c r="C207">
        <v>2022</v>
      </c>
      <c r="D207" t="s">
        <v>1934</v>
      </c>
      <c r="E207" s="450">
        <v>1988</v>
      </c>
      <c r="F207" s="450">
        <v>3652</v>
      </c>
      <c r="G207" s="450">
        <v>2027</v>
      </c>
      <c r="H207" s="450">
        <v>1953</v>
      </c>
      <c r="I207" s="450">
        <v>996</v>
      </c>
      <c r="J207" s="450">
        <v>0</v>
      </c>
      <c r="K207" s="450">
        <v>0</v>
      </c>
      <c r="L207" s="450">
        <v>0</v>
      </c>
      <c r="M207" s="450">
        <v>0</v>
      </c>
      <c r="N207" s="450">
        <v>1057</v>
      </c>
      <c r="O207" s="450">
        <v>462</v>
      </c>
      <c r="P207" s="450">
        <v>595</v>
      </c>
      <c r="Q207" s="450">
        <v>1288</v>
      </c>
      <c r="R207" s="450">
        <v>0</v>
      </c>
      <c r="S207" s="450">
        <v>0</v>
      </c>
      <c r="T207" s="450">
        <v>0</v>
      </c>
      <c r="U207" s="450">
        <v>254</v>
      </c>
      <c r="V207" s="450">
        <v>0</v>
      </c>
      <c r="W207" s="450">
        <v>0</v>
      </c>
      <c r="X207" s="450">
        <v>0</v>
      </c>
      <c r="Y207" s="450">
        <v>1034</v>
      </c>
      <c r="Z207" s="450">
        <v>0</v>
      </c>
      <c r="AA207" s="450">
        <v>0</v>
      </c>
      <c r="AB207" s="450">
        <v>0</v>
      </c>
      <c r="AC207" s="450">
        <v>1259</v>
      </c>
      <c r="AD207" s="450">
        <v>393</v>
      </c>
      <c r="AE207" s="450">
        <v>585</v>
      </c>
      <c r="AF207" s="450">
        <v>669</v>
      </c>
      <c r="AG207" s="450">
        <v>512</v>
      </c>
      <c r="AH207" s="450">
        <v>110</v>
      </c>
      <c r="AI207" s="450">
        <v>210</v>
      </c>
      <c r="AJ207" s="450">
        <v>248</v>
      </c>
      <c r="AK207" s="450">
        <v>747</v>
      </c>
      <c r="AL207" s="450">
        <v>283</v>
      </c>
      <c r="AM207" s="450">
        <v>375</v>
      </c>
      <c r="AN207" s="450">
        <v>421</v>
      </c>
      <c r="AO207" s="450">
        <v>19</v>
      </c>
      <c r="AP207" s="450">
        <v>3</v>
      </c>
      <c r="AQ207" s="450">
        <v>0</v>
      </c>
      <c r="AR207" s="450">
        <v>16</v>
      </c>
      <c r="AS207" s="450">
        <v>0</v>
      </c>
      <c r="AT207" s="450">
        <v>0</v>
      </c>
      <c r="AU207" s="450">
        <v>0</v>
      </c>
      <c r="AV207" s="450">
        <v>0</v>
      </c>
      <c r="AW207" s="450">
        <v>19</v>
      </c>
      <c r="AX207" s="450">
        <v>3</v>
      </c>
      <c r="AY207" s="450">
        <v>0</v>
      </c>
      <c r="AZ207" s="450">
        <v>16</v>
      </c>
      <c r="BA207" s="450">
        <v>5181</v>
      </c>
      <c r="BB207" s="450">
        <v>2645</v>
      </c>
      <c r="BC207" s="450">
        <v>2576</v>
      </c>
      <c r="BD207" s="450">
        <v>2284</v>
      </c>
      <c r="BE207" s="450">
        <v>4285</v>
      </c>
      <c r="BF207" s="450">
        <v>2250</v>
      </c>
      <c r="BG207" s="450">
        <v>2152</v>
      </c>
      <c r="BH207" s="450">
        <v>1729</v>
      </c>
      <c r="BI207" s="450">
        <v>896</v>
      </c>
      <c r="BJ207" s="450">
        <v>395</v>
      </c>
      <c r="BK207" s="450">
        <v>424</v>
      </c>
      <c r="BL207" s="450">
        <v>555</v>
      </c>
      <c r="BM207" s="450">
        <v>0</v>
      </c>
      <c r="BN207" s="450">
        <v>0</v>
      </c>
      <c r="BO207" s="450">
        <v>0</v>
      </c>
      <c r="BP207" s="450">
        <v>0</v>
      </c>
      <c r="BQ207" s="450">
        <v>0</v>
      </c>
      <c r="BR207" s="450">
        <v>0</v>
      </c>
      <c r="BS207" s="450">
        <v>0</v>
      </c>
      <c r="BT207" s="450">
        <v>0</v>
      </c>
      <c r="BU207" s="450">
        <v>0</v>
      </c>
      <c r="BV207" s="450">
        <v>0</v>
      </c>
      <c r="BW207" s="450">
        <v>0</v>
      </c>
      <c r="BX207" s="450">
        <v>0</v>
      </c>
      <c r="BY207" s="450">
        <v>96</v>
      </c>
      <c r="BZ207" s="450">
        <v>294</v>
      </c>
      <c r="CA207" s="450">
        <v>0</v>
      </c>
    </row>
    <row r="208" spans="1:79">
      <c r="A208" s="543" t="s">
        <v>87</v>
      </c>
      <c r="B208" s="543" t="s">
        <v>1757</v>
      </c>
      <c r="C208" s="543">
        <v>2023</v>
      </c>
      <c r="D208" s="543" t="s">
        <v>1934</v>
      </c>
      <c r="E208" s="544">
        <v>2357</v>
      </c>
      <c r="F208" s="544">
        <v>3524</v>
      </c>
      <c r="G208" s="544">
        <v>1761</v>
      </c>
      <c r="H208" s="544">
        <v>1836</v>
      </c>
      <c r="I208" s="544">
        <v>885</v>
      </c>
      <c r="J208" s="544">
        <v>63</v>
      </c>
      <c r="K208" s="544">
        <v>19</v>
      </c>
      <c r="L208" s="544">
        <v>15</v>
      </c>
      <c r="M208" s="544">
        <v>0</v>
      </c>
      <c r="N208" s="544">
        <v>969</v>
      </c>
      <c r="O208" s="544">
        <v>299</v>
      </c>
      <c r="P208" s="544">
        <v>670</v>
      </c>
      <c r="Q208" s="544">
        <v>969</v>
      </c>
      <c r="R208" s="544">
        <v>147</v>
      </c>
      <c r="S208" s="544">
        <v>136</v>
      </c>
      <c r="T208" s="544">
        <v>649</v>
      </c>
      <c r="U208" s="544">
        <v>61</v>
      </c>
      <c r="V208" s="544">
        <v>5</v>
      </c>
      <c r="W208" s="544">
        <v>3</v>
      </c>
      <c r="X208" s="544">
        <v>33</v>
      </c>
      <c r="Y208" s="544">
        <v>908</v>
      </c>
      <c r="Z208" s="544">
        <v>142</v>
      </c>
      <c r="AA208" s="544">
        <v>133</v>
      </c>
      <c r="AB208" s="544">
        <v>616</v>
      </c>
      <c r="AC208" s="544">
        <v>1546</v>
      </c>
      <c r="AD208" s="544">
        <v>490</v>
      </c>
      <c r="AE208" s="544">
        <v>643</v>
      </c>
      <c r="AF208" s="544">
        <v>777</v>
      </c>
      <c r="AG208" s="544">
        <v>817</v>
      </c>
      <c r="AH208" s="544">
        <v>191</v>
      </c>
      <c r="AI208" s="544">
        <v>291</v>
      </c>
      <c r="AJ208" s="544">
        <v>400</v>
      </c>
      <c r="AK208" s="544">
        <v>729</v>
      </c>
      <c r="AL208" s="544">
        <v>299</v>
      </c>
      <c r="AM208" s="544">
        <v>352</v>
      </c>
      <c r="AN208" s="544">
        <v>377</v>
      </c>
      <c r="AO208" s="544">
        <v>30</v>
      </c>
      <c r="AP208" s="544">
        <v>3</v>
      </c>
      <c r="AQ208" s="544">
        <v>6</v>
      </c>
      <c r="AR208" s="544">
        <v>25</v>
      </c>
      <c r="AS208" s="544">
        <v>4</v>
      </c>
      <c r="AT208" s="544">
        <v>0</v>
      </c>
      <c r="AU208" s="544">
        <v>0</v>
      </c>
      <c r="AV208" s="544">
        <v>4</v>
      </c>
      <c r="AW208" s="544">
        <v>26</v>
      </c>
      <c r="AX208" s="544">
        <v>3</v>
      </c>
      <c r="AY208" s="544">
        <v>6</v>
      </c>
      <c r="AZ208" s="544">
        <v>21</v>
      </c>
      <c r="BA208" s="544">
        <v>5213</v>
      </c>
      <c r="BB208" s="544">
        <v>2433</v>
      </c>
      <c r="BC208" s="544">
        <v>2606</v>
      </c>
      <c r="BD208" s="544">
        <v>2122</v>
      </c>
      <c r="BE208" s="544">
        <v>4323</v>
      </c>
      <c r="BF208" s="544">
        <v>2108</v>
      </c>
      <c r="BG208" s="544">
        <v>2182</v>
      </c>
      <c r="BH208" s="544">
        <v>1618</v>
      </c>
      <c r="BI208" s="544">
        <v>890</v>
      </c>
      <c r="BJ208" s="544">
        <v>325</v>
      </c>
      <c r="BK208" s="544">
        <v>424</v>
      </c>
      <c r="BL208" s="544">
        <v>504</v>
      </c>
      <c r="BM208" s="544">
        <v>0</v>
      </c>
      <c r="BN208" s="544">
        <v>0</v>
      </c>
      <c r="BO208" s="544">
        <v>0</v>
      </c>
      <c r="BP208" s="544">
        <v>0</v>
      </c>
      <c r="BQ208" s="544">
        <v>0</v>
      </c>
      <c r="BR208" s="544">
        <v>0</v>
      </c>
      <c r="BS208" s="544">
        <v>0</v>
      </c>
      <c r="BT208" s="544">
        <v>0</v>
      </c>
      <c r="BU208" s="544">
        <v>0</v>
      </c>
      <c r="BV208" s="544">
        <v>0</v>
      </c>
      <c r="BW208" s="544">
        <v>0</v>
      </c>
      <c r="BX208" s="544">
        <v>0</v>
      </c>
      <c r="BY208" s="544">
        <v>95</v>
      </c>
      <c r="BZ208" s="544">
        <v>314</v>
      </c>
      <c r="CA208" s="544">
        <v>0</v>
      </c>
    </row>
    <row r="209" spans="1:79">
      <c r="A209" t="s">
        <v>87</v>
      </c>
      <c r="B209" t="s">
        <v>1757</v>
      </c>
      <c r="C209">
        <v>2024</v>
      </c>
      <c r="D209" t="s">
        <v>1934</v>
      </c>
      <c r="E209" s="450">
        <v>2788</v>
      </c>
      <c r="F209" s="450">
        <v>3671</v>
      </c>
      <c r="G209" s="450">
        <v>1882</v>
      </c>
      <c r="H209" s="450">
        <v>1875</v>
      </c>
      <c r="I209" s="450">
        <v>877</v>
      </c>
      <c r="J209" s="450">
        <v>61</v>
      </c>
      <c r="K209" s="450">
        <v>17</v>
      </c>
      <c r="L209" s="450">
        <v>21</v>
      </c>
      <c r="M209" s="450">
        <v>0</v>
      </c>
      <c r="N209" s="450">
        <v>1035</v>
      </c>
      <c r="O209" s="450">
        <v>196</v>
      </c>
      <c r="P209" s="450">
        <v>839</v>
      </c>
      <c r="Q209" s="450">
        <v>1038</v>
      </c>
      <c r="R209" s="450">
        <v>208</v>
      </c>
      <c r="S209" s="450">
        <v>163</v>
      </c>
      <c r="T209" s="450">
        <v>638</v>
      </c>
      <c r="U209" s="450">
        <v>25</v>
      </c>
      <c r="V209" s="450">
        <v>12</v>
      </c>
      <c r="W209" s="450">
        <v>13</v>
      </c>
      <c r="X209" s="450">
        <v>12</v>
      </c>
      <c r="Y209" s="450">
        <v>1013</v>
      </c>
      <c r="Z209" s="450">
        <v>196</v>
      </c>
      <c r="AA209" s="450">
        <v>150</v>
      </c>
      <c r="AB209" s="450">
        <v>626</v>
      </c>
      <c r="AC209" s="450">
        <v>2221</v>
      </c>
      <c r="AD209" s="450">
        <v>944</v>
      </c>
      <c r="AE209" s="450">
        <v>833</v>
      </c>
      <c r="AF209" s="450">
        <v>1028</v>
      </c>
      <c r="AG209" s="450">
        <v>603</v>
      </c>
      <c r="AH209" s="450">
        <v>258</v>
      </c>
      <c r="AI209" s="450">
        <v>295</v>
      </c>
      <c r="AJ209" s="450">
        <v>298</v>
      </c>
      <c r="AK209" s="450">
        <v>1618</v>
      </c>
      <c r="AL209" s="450">
        <v>686</v>
      </c>
      <c r="AM209" s="450">
        <v>538</v>
      </c>
      <c r="AN209" s="450">
        <v>730</v>
      </c>
      <c r="AO209" s="450">
        <v>15</v>
      </c>
      <c r="AP209" s="450">
        <v>2</v>
      </c>
      <c r="AQ209" s="450">
        <v>0</v>
      </c>
      <c r="AR209" s="450">
        <v>12</v>
      </c>
      <c r="AS209" s="450">
        <v>4</v>
      </c>
      <c r="AT209" s="450">
        <v>1</v>
      </c>
      <c r="AU209" s="450">
        <v>0</v>
      </c>
      <c r="AV209" s="450">
        <v>4</v>
      </c>
      <c r="AW209" s="450">
        <v>11</v>
      </c>
      <c r="AX209" s="450">
        <v>1</v>
      </c>
      <c r="AY209" s="450">
        <v>0</v>
      </c>
      <c r="AZ209" s="450">
        <v>8</v>
      </c>
      <c r="BA209" s="450">
        <v>5223</v>
      </c>
      <c r="BB209" s="450">
        <v>2582</v>
      </c>
      <c r="BC209" s="450">
        <v>2727</v>
      </c>
      <c r="BD209" s="450">
        <v>1971</v>
      </c>
      <c r="BE209" s="450">
        <v>4226</v>
      </c>
      <c r="BF209" s="450">
        <v>2160</v>
      </c>
      <c r="BG209" s="450">
        <v>2170</v>
      </c>
      <c r="BH209" s="450">
        <v>1450</v>
      </c>
      <c r="BI209" s="450">
        <v>997</v>
      </c>
      <c r="BJ209" s="450">
        <v>422</v>
      </c>
      <c r="BK209" s="450">
        <v>557</v>
      </c>
      <c r="BL209" s="450">
        <v>521</v>
      </c>
      <c r="BM209" s="450">
        <v>0</v>
      </c>
      <c r="BN209" s="450">
        <v>0</v>
      </c>
      <c r="BO209" s="450">
        <v>0</v>
      </c>
      <c r="BP209" s="450">
        <v>0</v>
      </c>
      <c r="BQ209" s="450">
        <v>0</v>
      </c>
      <c r="BR209" s="450">
        <v>0</v>
      </c>
      <c r="BS209" s="450">
        <v>0</v>
      </c>
      <c r="BT209" s="450">
        <v>0</v>
      </c>
      <c r="BU209" s="450">
        <v>0</v>
      </c>
      <c r="BV209" s="450">
        <v>0</v>
      </c>
      <c r="BW209" s="450">
        <v>0</v>
      </c>
      <c r="BX209" s="450">
        <v>0</v>
      </c>
      <c r="BY209" s="450">
        <v>107</v>
      </c>
      <c r="BZ209" s="450">
        <v>366</v>
      </c>
      <c r="CA209" s="450">
        <v>0</v>
      </c>
    </row>
    <row r="210" spans="1:79">
      <c r="A210" s="543" t="s">
        <v>87</v>
      </c>
      <c r="B210" s="543" t="s">
        <v>1757</v>
      </c>
      <c r="C210" s="543">
        <v>2025</v>
      </c>
      <c r="D210" s="543" t="s">
        <v>1935</v>
      </c>
      <c r="E210" s="544">
        <v>2813</v>
      </c>
      <c r="F210" s="544">
        <v>3671</v>
      </c>
      <c r="G210" s="544">
        <v>2266</v>
      </c>
      <c r="H210" s="544">
        <v>1902</v>
      </c>
      <c r="I210" s="544">
        <v>1013</v>
      </c>
      <c r="J210" s="544">
        <v>61</v>
      </c>
      <c r="K210" s="544">
        <v>18</v>
      </c>
      <c r="L210" s="544">
        <v>18</v>
      </c>
      <c r="M210" s="544">
        <v>0</v>
      </c>
      <c r="N210" s="544">
        <v>1056</v>
      </c>
      <c r="O210" s="544">
        <v>368</v>
      </c>
      <c r="P210" s="544">
        <v>688</v>
      </c>
      <c r="Q210" s="544">
        <v>1085</v>
      </c>
      <c r="R210" s="544">
        <v>191</v>
      </c>
      <c r="S210" s="544">
        <v>161</v>
      </c>
      <c r="T210" s="544">
        <v>697</v>
      </c>
      <c r="U210" s="544">
        <v>153</v>
      </c>
      <c r="V210" s="544">
        <v>9</v>
      </c>
      <c r="W210" s="544">
        <v>8</v>
      </c>
      <c r="X210" s="544">
        <v>24</v>
      </c>
      <c r="Y210" s="544">
        <v>932</v>
      </c>
      <c r="Z210" s="544">
        <v>182</v>
      </c>
      <c r="AA210" s="544">
        <v>153</v>
      </c>
      <c r="AB210" s="544">
        <v>673</v>
      </c>
      <c r="AC210" s="544">
        <v>2265</v>
      </c>
      <c r="AD210" s="544">
        <v>808</v>
      </c>
      <c r="AE210" s="544">
        <v>980</v>
      </c>
      <c r="AF210" s="544">
        <v>1232</v>
      </c>
      <c r="AG210" s="544">
        <v>993</v>
      </c>
      <c r="AH210" s="544">
        <v>288</v>
      </c>
      <c r="AI210" s="544">
        <v>418</v>
      </c>
      <c r="AJ210" s="544">
        <v>539</v>
      </c>
      <c r="AK210" s="544">
        <v>1272</v>
      </c>
      <c r="AL210" s="544">
        <v>520</v>
      </c>
      <c r="AM210" s="544">
        <v>562</v>
      </c>
      <c r="AN210" s="544">
        <v>693</v>
      </c>
      <c r="AO210" s="544">
        <v>22</v>
      </c>
      <c r="AP210" s="544">
        <v>3</v>
      </c>
      <c r="AQ210" s="544">
        <v>1</v>
      </c>
      <c r="AR210" s="544">
        <v>19</v>
      </c>
      <c r="AS210" s="544">
        <v>1</v>
      </c>
      <c r="AT210" s="544">
        <v>0</v>
      </c>
      <c r="AU210" s="544">
        <v>0</v>
      </c>
      <c r="AV210" s="544">
        <v>1</v>
      </c>
      <c r="AW210" s="544">
        <v>21</v>
      </c>
      <c r="AX210" s="544">
        <v>3</v>
      </c>
      <c r="AY210" s="544">
        <v>1</v>
      </c>
      <c r="AZ210" s="544">
        <v>18</v>
      </c>
      <c r="BA210" s="544">
        <v>5226</v>
      </c>
      <c r="BB210" s="544">
        <v>3036</v>
      </c>
      <c r="BC210" s="544">
        <v>2498</v>
      </c>
      <c r="BD210" s="544">
        <v>2240</v>
      </c>
      <c r="BE210" s="544">
        <v>4421</v>
      </c>
      <c r="BF210" s="544">
        <v>2654</v>
      </c>
      <c r="BG210" s="544">
        <v>2127</v>
      </c>
      <c r="BH210" s="544">
        <v>1751</v>
      </c>
      <c r="BI210" s="544">
        <v>805</v>
      </c>
      <c r="BJ210" s="544">
        <v>382</v>
      </c>
      <c r="BK210" s="544">
        <v>371</v>
      </c>
      <c r="BL210" s="544">
        <v>489</v>
      </c>
      <c r="BM210" s="544">
        <v>0</v>
      </c>
      <c r="BN210" s="544">
        <v>0</v>
      </c>
      <c r="BO210" s="544">
        <v>0</v>
      </c>
      <c r="BP210" s="544">
        <v>0</v>
      </c>
      <c r="BQ210" s="544">
        <v>0</v>
      </c>
      <c r="BR210" s="544">
        <v>0</v>
      </c>
      <c r="BS210" s="544">
        <v>0</v>
      </c>
      <c r="BT210" s="544">
        <v>0</v>
      </c>
      <c r="BU210" s="544">
        <v>0</v>
      </c>
      <c r="BV210" s="544">
        <v>0</v>
      </c>
      <c r="BW210" s="544">
        <v>0</v>
      </c>
      <c r="BX210" s="544">
        <v>0</v>
      </c>
      <c r="BY210" s="544">
        <v>104</v>
      </c>
      <c r="BZ210" s="544">
        <v>335</v>
      </c>
      <c r="CA210" s="544">
        <v>0</v>
      </c>
    </row>
    <row r="211" spans="1:79">
      <c r="A211" t="s">
        <v>87</v>
      </c>
      <c r="B211" t="s">
        <v>1757</v>
      </c>
      <c r="C211">
        <v>2024</v>
      </c>
      <c r="D211" t="s">
        <v>1937</v>
      </c>
      <c r="E211" s="450">
        <f>E209</f>
        <v>2788</v>
      </c>
      <c r="F211" s="450">
        <f t="shared" ref="F211:BQ211" si="40">F209</f>
        <v>3671</v>
      </c>
      <c r="G211" s="450">
        <f t="shared" si="40"/>
        <v>1882</v>
      </c>
      <c r="H211" s="450">
        <f t="shared" si="40"/>
        <v>1875</v>
      </c>
      <c r="I211" s="450">
        <f t="shared" si="40"/>
        <v>877</v>
      </c>
      <c r="J211" s="450">
        <f t="shared" si="40"/>
        <v>61</v>
      </c>
      <c r="K211" s="450">
        <f t="shared" si="40"/>
        <v>17</v>
      </c>
      <c r="L211" s="450">
        <f t="shared" si="40"/>
        <v>21</v>
      </c>
      <c r="M211" s="450">
        <f t="shared" si="40"/>
        <v>0</v>
      </c>
      <c r="N211" s="450">
        <f t="shared" si="40"/>
        <v>1035</v>
      </c>
      <c r="O211" s="450">
        <f t="shared" si="40"/>
        <v>196</v>
      </c>
      <c r="P211" s="450">
        <f t="shared" si="40"/>
        <v>839</v>
      </c>
      <c r="Q211" s="450">
        <f t="shared" si="40"/>
        <v>1038</v>
      </c>
      <c r="R211" s="450">
        <f t="shared" si="40"/>
        <v>208</v>
      </c>
      <c r="S211" s="450">
        <f t="shared" si="40"/>
        <v>163</v>
      </c>
      <c r="T211" s="450">
        <f t="shared" si="40"/>
        <v>638</v>
      </c>
      <c r="U211" s="450">
        <f t="shared" si="40"/>
        <v>25</v>
      </c>
      <c r="V211" s="450">
        <f t="shared" si="40"/>
        <v>12</v>
      </c>
      <c r="W211" s="450">
        <f t="shared" si="40"/>
        <v>13</v>
      </c>
      <c r="X211" s="450">
        <f t="shared" si="40"/>
        <v>12</v>
      </c>
      <c r="Y211" s="450">
        <f t="shared" si="40"/>
        <v>1013</v>
      </c>
      <c r="Z211" s="450">
        <f t="shared" si="40"/>
        <v>196</v>
      </c>
      <c r="AA211" s="450">
        <f t="shared" si="40"/>
        <v>150</v>
      </c>
      <c r="AB211" s="450">
        <f t="shared" si="40"/>
        <v>626</v>
      </c>
      <c r="AC211" s="450">
        <f t="shared" si="40"/>
        <v>2221</v>
      </c>
      <c r="AD211" s="450">
        <f t="shared" si="40"/>
        <v>944</v>
      </c>
      <c r="AE211" s="450">
        <f t="shared" si="40"/>
        <v>833</v>
      </c>
      <c r="AF211" s="450">
        <f t="shared" si="40"/>
        <v>1028</v>
      </c>
      <c r="AG211" s="450">
        <f t="shared" si="40"/>
        <v>603</v>
      </c>
      <c r="AH211" s="450">
        <f t="shared" si="40"/>
        <v>258</v>
      </c>
      <c r="AI211" s="450">
        <f t="shared" si="40"/>
        <v>295</v>
      </c>
      <c r="AJ211" s="450">
        <f t="shared" si="40"/>
        <v>298</v>
      </c>
      <c r="AK211" s="450">
        <f t="shared" si="40"/>
        <v>1618</v>
      </c>
      <c r="AL211" s="450">
        <f t="shared" si="40"/>
        <v>686</v>
      </c>
      <c r="AM211" s="450">
        <f t="shared" si="40"/>
        <v>538</v>
      </c>
      <c r="AN211" s="450">
        <f t="shared" si="40"/>
        <v>730</v>
      </c>
      <c r="AO211" s="450">
        <f t="shared" si="40"/>
        <v>15</v>
      </c>
      <c r="AP211" s="450">
        <f t="shared" si="40"/>
        <v>2</v>
      </c>
      <c r="AQ211" s="450">
        <f t="shared" si="40"/>
        <v>0</v>
      </c>
      <c r="AR211" s="450">
        <f t="shared" si="40"/>
        <v>12</v>
      </c>
      <c r="AS211" s="450">
        <f t="shared" si="40"/>
        <v>4</v>
      </c>
      <c r="AT211" s="450">
        <f t="shared" si="40"/>
        <v>1</v>
      </c>
      <c r="AU211" s="450">
        <f t="shared" si="40"/>
        <v>0</v>
      </c>
      <c r="AV211" s="450">
        <f t="shared" si="40"/>
        <v>4</v>
      </c>
      <c r="AW211" s="450">
        <f t="shared" si="40"/>
        <v>11</v>
      </c>
      <c r="AX211" s="450">
        <f t="shared" si="40"/>
        <v>1</v>
      </c>
      <c r="AY211" s="450">
        <f t="shared" si="40"/>
        <v>0</v>
      </c>
      <c r="AZ211" s="450">
        <f t="shared" si="40"/>
        <v>8</v>
      </c>
      <c r="BA211" s="450">
        <f t="shared" si="40"/>
        <v>5223</v>
      </c>
      <c r="BB211" s="450">
        <f t="shared" si="40"/>
        <v>2582</v>
      </c>
      <c r="BC211" s="450">
        <f t="shared" si="40"/>
        <v>2727</v>
      </c>
      <c r="BD211" s="450">
        <f t="shared" si="40"/>
        <v>1971</v>
      </c>
      <c r="BE211" s="450">
        <f t="shared" si="40"/>
        <v>4226</v>
      </c>
      <c r="BF211" s="450">
        <f t="shared" si="40"/>
        <v>2160</v>
      </c>
      <c r="BG211" s="450">
        <f t="shared" si="40"/>
        <v>2170</v>
      </c>
      <c r="BH211" s="450">
        <f t="shared" si="40"/>
        <v>1450</v>
      </c>
      <c r="BI211" s="450">
        <f t="shared" si="40"/>
        <v>997</v>
      </c>
      <c r="BJ211" s="450">
        <f t="shared" si="40"/>
        <v>422</v>
      </c>
      <c r="BK211" s="450">
        <f t="shared" si="40"/>
        <v>557</v>
      </c>
      <c r="BL211" s="450">
        <f t="shared" si="40"/>
        <v>521</v>
      </c>
      <c r="BM211" s="450">
        <f t="shared" si="40"/>
        <v>0</v>
      </c>
      <c r="BN211" s="450">
        <f t="shared" si="40"/>
        <v>0</v>
      </c>
      <c r="BO211" s="450">
        <f t="shared" si="40"/>
        <v>0</v>
      </c>
      <c r="BP211" s="450">
        <f t="shared" si="40"/>
        <v>0</v>
      </c>
      <c r="BQ211" s="450">
        <f t="shared" si="40"/>
        <v>0</v>
      </c>
      <c r="BR211" s="450">
        <f t="shared" ref="BR211:CA211" si="41">BR209</f>
        <v>0</v>
      </c>
      <c r="BS211" s="450">
        <f t="shared" si="41"/>
        <v>0</v>
      </c>
      <c r="BT211" s="450">
        <f t="shared" si="41"/>
        <v>0</v>
      </c>
      <c r="BU211" s="450">
        <f t="shared" si="41"/>
        <v>0</v>
      </c>
      <c r="BV211" s="450">
        <f t="shared" si="41"/>
        <v>0</v>
      </c>
      <c r="BW211" s="450">
        <f t="shared" si="41"/>
        <v>0</v>
      </c>
      <c r="BX211" s="450">
        <f t="shared" si="41"/>
        <v>0</v>
      </c>
      <c r="BY211" s="450">
        <f t="shared" si="41"/>
        <v>107</v>
      </c>
      <c r="BZ211" s="450">
        <f t="shared" si="41"/>
        <v>366</v>
      </c>
      <c r="CA211" s="450">
        <f t="shared" si="41"/>
        <v>0</v>
      </c>
    </row>
    <row r="212" spans="1:79">
      <c r="A212" s="543" t="s">
        <v>87</v>
      </c>
      <c r="B212" s="543" t="s">
        <v>1757</v>
      </c>
      <c r="C212" s="543">
        <v>2025</v>
      </c>
      <c r="D212" s="543" t="s">
        <v>1937</v>
      </c>
      <c r="E212" s="544">
        <f>IF(OR(E209=0, E209=""), E210, IF(E210&gt;(E209*(1+Dash!$B$6)), E209*(1+Dash!$B$6), IF(E210&lt;(E209*(1-Dash!$B$7)), E209*(1-Dash!$B$7), E210)))</f>
        <v>2813</v>
      </c>
      <c r="F212" s="544">
        <f>IF(OR(F209=0, F209=""), F210, IF(F210&gt;(F209*(1+Dash!$B$6)), F209*(1+Dash!$B$6), IF(F210&lt;(F209*(1-Dash!$B$7)), F209*(1-Dash!$B$7), F210)))</f>
        <v>3671</v>
      </c>
      <c r="G212" s="544">
        <f>IF(OR(G209=0, G209=""), G210, IF(G210&gt;(G209*(1+Dash!$B$6)), G209*(1+Dash!$B$6), IF(G210&lt;(G209*(1-Dash!$B$7)), G209*(1-Dash!$B$7), G210)))</f>
        <v>2070.2000000000003</v>
      </c>
      <c r="H212" s="544">
        <f>IF(OR(H209=0, H209=""), H210, IF(H210&gt;(H209*(1+Dash!$B$6)), H209*(1+Dash!$B$6), IF(H210&lt;(H209*(1-Dash!$B$7)), H209*(1-Dash!$B$7), H210)))</f>
        <v>1902</v>
      </c>
      <c r="I212" s="544">
        <f>IF(OR(I209=0, I209=""), I210, IF(I210&gt;(I209*(1+Dash!$B$6)), I209*(1+Dash!$B$6), IF(I210&lt;(I209*(1-Dash!$B$7)), I209*(1-Dash!$B$7), I210)))</f>
        <v>964.7</v>
      </c>
      <c r="J212" s="544">
        <f>IF(OR(J209=0, J209=""), J210, IF(J210&gt;(J209*(1+Dash!$B$6)), J209*(1+Dash!$B$6), IF(J210&lt;(J209*(1-Dash!$B$7)), J209*(1-Dash!$B$7), J210)))</f>
        <v>61</v>
      </c>
      <c r="K212" s="544">
        <f>IF(OR(K209=0, K209=""), K210, IF(K210&gt;(K209*(1+Dash!$B$6)), K209*(1+Dash!$B$6), IF(K210&lt;(K209*(1-Dash!$B$7)), K209*(1-Dash!$B$7), K210)))</f>
        <v>18</v>
      </c>
      <c r="L212" s="544">
        <f>IF(OR(L209=0, L209=""), L210, IF(L210&gt;(L209*(1+Dash!$B$6)), L209*(1+Dash!$B$6), IF(L210&lt;(L209*(1-Dash!$B$7)), L209*(1-Dash!$B$7), L210)))</f>
        <v>19.95</v>
      </c>
      <c r="M212" s="544">
        <f>IF(OR(M209=0, M209=""), M210, IF(M210&gt;(M209*(1+Dash!$B$6)), M209*(1+Dash!$B$6), IF(M210&lt;(M209*(1-Dash!$B$7)), M209*(1-Dash!$B$7), M210)))</f>
        <v>0</v>
      </c>
      <c r="N212" s="544">
        <f>IF(OR(N209=0, N209=""), N210, IF(N210&gt;(N209*(1+Dash!$B$6)), N209*(1+Dash!$B$6), IF(N210&lt;(N209*(1-Dash!$B$7)), N209*(1-Dash!$B$7), N210)))</f>
        <v>1056</v>
      </c>
      <c r="O212" s="544">
        <f>IF(OR(O209=0, O209=""), O210, IF(O210&gt;(O209*(1+Dash!$B$6)), O209*(1+Dash!$B$6), IF(O210&lt;(O209*(1-Dash!$B$7)), O209*(1-Dash!$B$7), O210)))</f>
        <v>215.60000000000002</v>
      </c>
      <c r="P212" s="544">
        <f>IF(OR(P209=0, P209=""), P210, IF(P210&gt;(P209*(1+Dash!$B$6)), P209*(1+Dash!$B$6), IF(P210&lt;(P209*(1-Dash!$B$7)), P209*(1-Dash!$B$7), P210)))</f>
        <v>797.05</v>
      </c>
      <c r="Q212" s="544">
        <f>IF(OR(Q209=0, Q209=""), Q210, IF(Q210&gt;(Q209*(1+Dash!$B$6)), Q209*(1+Dash!$B$6), IF(Q210&lt;(Q209*(1-Dash!$B$7)), Q209*(1-Dash!$B$7), Q210)))</f>
        <v>1085</v>
      </c>
      <c r="R212" s="544">
        <f>IF(OR(R209=0, R209=""), R210, IF(R210&gt;(R209*(1+Dash!$B$6)), R209*(1+Dash!$B$6), IF(R210&lt;(R209*(1-Dash!$B$7)), R209*(1-Dash!$B$7), R210)))</f>
        <v>197.6</v>
      </c>
      <c r="S212" s="544">
        <f>IF(OR(S209=0, S209=""), S210, IF(S210&gt;(S209*(1+Dash!$B$6)), S209*(1+Dash!$B$6), IF(S210&lt;(S209*(1-Dash!$B$7)), S209*(1-Dash!$B$7), S210)))</f>
        <v>161</v>
      </c>
      <c r="T212" s="544">
        <f>IF(OR(T209=0, T209=""), T210, IF(T210&gt;(T209*(1+Dash!$B$6)), T209*(1+Dash!$B$6), IF(T210&lt;(T209*(1-Dash!$B$7)), T209*(1-Dash!$B$7), T210)))</f>
        <v>697</v>
      </c>
      <c r="U212" s="544">
        <f>IF(OR(U209=0, U209=""), U210, IF(U210&gt;(U209*(1+Dash!$B$6)), U209*(1+Dash!$B$6), IF(U210&lt;(U209*(1-Dash!$B$7)), U209*(1-Dash!$B$7), U210)))</f>
        <v>27.500000000000004</v>
      </c>
      <c r="V212" s="544">
        <f>IF(OR(V209=0, V209=""), V210, IF(V210&gt;(V209*(1+Dash!$B$6)), V209*(1+Dash!$B$6), IF(V210&lt;(V209*(1-Dash!$B$7)), V209*(1-Dash!$B$7), V210)))</f>
        <v>11.399999999999999</v>
      </c>
      <c r="W212" s="544">
        <f>IF(OR(W209=0, W209=""), W210, IF(W210&gt;(W209*(1+Dash!$B$6)), W209*(1+Dash!$B$6), IF(W210&lt;(W209*(1-Dash!$B$7)), W209*(1-Dash!$B$7), W210)))</f>
        <v>12.35</v>
      </c>
      <c r="X212" s="544">
        <f>IF(OR(X209=0, X209=""), X210, IF(X210&gt;(X209*(1+Dash!$B$6)), X209*(1+Dash!$B$6), IF(X210&lt;(X209*(1-Dash!$B$7)), X209*(1-Dash!$B$7), X210)))</f>
        <v>13.200000000000001</v>
      </c>
      <c r="Y212" s="544">
        <f>IF(OR(Y209=0, Y209=""), Y210, IF(Y210&gt;(Y209*(1+Dash!$B$6)), Y209*(1+Dash!$B$6), IF(Y210&lt;(Y209*(1-Dash!$B$7)), Y209*(1-Dash!$B$7), Y210)))</f>
        <v>962.34999999999991</v>
      </c>
      <c r="Z212" s="544">
        <f>IF(OR(Z209=0, Z209=""), Z210, IF(Z210&gt;(Z209*(1+Dash!$B$6)), Z209*(1+Dash!$B$6), IF(Z210&lt;(Z209*(1-Dash!$B$7)), Z209*(1-Dash!$B$7), Z210)))</f>
        <v>186.2</v>
      </c>
      <c r="AA212" s="544">
        <f>IF(OR(AA209=0, AA209=""), AA210, IF(AA210&gt;(AA209*(1+Dash!$B$6)), AA209*(1+Dash!$B$6), IF(AA210&lt;(AA209*(1-Dash!$B$7)), AA209*(1-Dash!$B$7), AA210)))</f>
        <v>153</v>
      </c>
      <c r="AB212" s="544">
        <f>IF(OR(AB209=0, AB209=""), AB210, IF(AB210&gt;(AB209*(1+Dash!$B$6)), AB209*(1+Dash!$B$6), IF(AB210&lt;(AB209*(1-Dash!$B$7)), AB209*(1-Dash!$B$7), AB210)))</f>
        <v>673</v>
      </c>
      <c r="AC212" s="544">
        <f>IF(OR(AC209=0, AC209=""), AC210, IF(AC210&gt;(AC209*(1+Dash!$B$6)), AC209*(1+Dash!$B$6), IF(AC210&lt;(AC209*(1-Dash!$B$7)), AC209*(1-Dash!$B$7), AC210)))</f>
        <v>2265</v>
      </c>
      <c r="AD212" s="544">
        <f>IF(OR(AD209=0, AD209=""), AD210, IF(AD210&gt;(AD209*(1+Dash!$B$6)), AD209*(1+Dash!$B$6), IF(AD210&lt;(AD209*(1-Dash!$B$7)), AD209*(1-Dash!$B$7), AD210)))</f>
        <v>896.8</v>
      </c>
      <c r="AE212" s="544">
        <f>IF(OR(AE209=0, AE209=""), AE210, IF(AE210&gt;(AE209*(1+Dash!$B$6)), AE209*(1+Dash!$B$6), IF(AE210&lt;(AE209*(1-Dash!$B$7)), AE209*(1-Dash!$B$7), AE210)))</f>
        <v>916.30000000000007</v>
      </c>
      <c r="AF212" s="544">
        <f>IF(OR(AF209=0, AF209=""), AF210, IF(AF210&gt;(AF209*(1+Dash!$B$6)), AF209*(1+Dash!$B$6), IF(AF210&lt;(AF209*(1-Dash!$B$7)), AF209*(1-Dash!$B$7), AF210)))</f>
        <v>1130.8000000000002</v>
      </c>
      <c r="AG212" s="544">
        <f>IF(OR(AG209=0, AG209=""), AG210, IF(AG210&gt;(AG209*(1+Dash!$B$6)), AG209*(1+Dash!$B$6), IF(AG210&lt;(AG209*(1-Dash!$B$7)), AG209*(1-Dash!$B$7), AG210)))</f>
        <v>663.30000000000007</v>
      </c>
      <c r="AH212" s="544">
        <f>IF(OR(AH209=0, AH209=""), AH210, IF(AH210&gt;(AH209*(1+Dash!$B$6)), AH209*(1+Dash!$B$6), IF(AH210&lt;(AH209*(1-Dash!$B$7)), AH209*(1-Dash!$B$7), AH210)))</f>
        <v>283.8</v>
      </c>
      <c r="AI212" s="544">
        <f>IF(OR(AI209=0, AI209=""), AI210, IF(AI210&gt;(AI209*(1+Dash!$B$6)), AI209*(1+Dash!$B$6), IF(AI210&lt;(AI209*(1-Dash!$B$7)), AI209*(1-Dash!$B$7), AI210)))</f>
        <v>324.5</v>
      </c>
      <c r="AJ212" s="544">
        <f>IF(OR(AJ209=0, AJ209=""), AJ210, IF(AJ210&gt;(AJ209*(1+Dash!$B$6)), AJ209*(1+Dash!$B$6), IF(AJ210&lt;(AJ209*(1-Dash!$B$7)), AJ209*(1-Dash!$B$7), AJ210)))</f>
        <v>327.8</v>
      </c>
      <c r="AK212" s="544">
        <f>IF(OR(AK209=0, AK209=""), AK210, IF(AK210&gt;(AK209*(1+Dash!$B$6)), AK209*(1+Dash!$B$6), IF(AK210&lt;(AK209*(1-Dash!$B$7)), AK209*(1-Dash!$B$7), AK210)))</f>
        <v>1537.1</v>
      </c>
      <c r="AL212" s="544">
        <f>IF(OR(AL209=0, AL209=""), AL210, IF(AL210&gt;(AL209*(1+Dash!$B$6)), AL209*(1+Dash!$B$6), IF(AL210&lt;(AL209*(1-Dash!$B$7)), AL209*(1-Dash!$B$7), AL210)))</f>
        <v>651.69999999999993</v>
      </c>
      <c r="AM212" s="544">
        <f>IF(OR(AM209=0, AM209=""), AM210, IF(AM210&gt;(AM209*(1+Dash!$B$6)), AM209*(1+Dash!$B$6), IF(AM210&lt;(AM209*(1-Dash!$B$7)), AM209*(1-Dash!$B$7), AM210)))</f>
        <v>562</v>
      </c>
      <c r="AN212" s="544">
        <f>IF(OR(AN209=0, AN209=""), AN210, IF(AN210&gt;(AN209*(1+Dash!$B$6)), AN209*(1+Dash!$B$6), IF(AN210&lt;(AN209*(1-Dash!$B$7)), AN209*(1-Dash!$B$7), AN210)))</f>
        <v>693.5</v>
      </c>
      <c r="AO212" s="544">
        <f>IF(OR(AO209=0, AO209=""), AO210, IF(AO210&gt;(AO209*(1+Dash!$B$6)), AO209*(1+Dash!$B$6), IF(AO210&lt;(AO209*(1-Dash!$B$7)), AO209*(1-Dash!$B$7), AO210)))</f>
        <v>16.5</v>
      </c>
      <c r="AP212" s="544">
        <f>IF(OR(AP209=0, AP209=""), AP210, IF(AP210&gt;(AP209*(1+Dash!$B$6)), AP209*(1+Dash!$B$6), IF(AP210&lt;(AP209*(1-Dash!$B$7)), AP209*(1-Dash!$B$7), AP210)))</f>
        <v>2.2000000000000002</v>
      </c>
      <c r="AQ212" s="544">
        <f>IF(OR(AQ209=0, AQ209=""), AQ210, IF(AQ210&gt;(AQ209*(1+Dash!$B$6)), AQ209*(1+Dash!$B$6), IF(AQ210&lt;(AQ209*(1-Dash!$B$7)), AQ209*(1-Dash!$B$7), AQ210)))</f>
        <v>1</v>
      </c>
      <c r="AR212" s="544">
        <f>IF(OR(AR209=0, AR209=""), AR210, IF(AR210&gt;(AR209*(1+Dash!$B$6)), AR209*(1+Dash!$B$6), IF(AR210&lt;(AR209*(1-Dash!$B$7)), AR209*(1-Dash!$B$7), AR210)))</f>
        <v>13.200000000000001</v>
      </c>
      <c r="AS212" s="544">
        <f>IF(OR(AS209=0, AS209=""), AS210, IF(AS210&gt;(AS209*(1+Dash!$B$6)), AS209*(1+Dash!$B$6), IF(AS210&lt;(AS209*(1-Dash!$B$7)), AS209*(1-Dash!$B$7), AS210)))</f>
        <v>3.8</v>
      </c>
      <c r="AT212" s="544">
        <f>IF(OR(AT209=0, AT209=""), AT210, IF(AT210&gt;(AT209*(1+Dash!$B$6)), AT209*(1+Dash!$B$6), IF(AT210&lt;(AT209*(1-Dash!$B$7)), AT209*(1-Dash!$B$7), AT210)))</f>
        <v>0.95</v>
      </c>
      <c r="AU212" s="544">
        <f>IF(OR(AU209=0, AU209=""), AU210, IF(AU210&gt;(AU209*(1+Dash!$B$6)), AU209*(1+Dash!$B$6), IF(AU210&lt;(AU209*(1-Dash!$B$7)), AU209*(1-Dash!$B$7), AU210)))</f>
        <v>0</v>
      </c>
      <c r="AV212" s="544">
        <f>IF(OR(AV209=0, AV209=""), AV210, IF(AV210&gt;(AV209*(1+Dash!$B$6)), AV209*(1+Dash!$B$6), IF(AV210&lt;(AV209*(1-Dash!$B$7)), AV209*(1-Dash!$B$7), AV210)))</f>
        <v>3.8</v>
      </c>
      <c r="AW212" s="544">
        <f>IF(OR(AW209=0, AW209=""), AW210, IF(AW210&gt;(AW209*(1+Dash!$B$6)), AW209*(1+Dash!$B$6), IF(AW210&lt;(AW209*(1-Dash!$B$7)), AW209*(1-Dash!$B$7), AW210)))</f>
        <v>12.100000000000001</v>
      </c>
      <c r="AX212" s="544">
        <f>IF(OR(AX209=0, AX209=""), AX210, IF(AX210&gt;(AX209*(1+Dash!$B$6)), AX209*(1+Dash!$B$6), IF(AX210&lt;(AX209*(1-Dash!$B$7)), AX209*(1-Dash!$B$7), AX210)))</f>
        <v>1.1000000000000001</v>
      </c>
      <c r="AY212" s="544">
        <f>IF(OR(AY209=0, AY209=""), AY210, IF(AY210&gt;(AY209*(1+Dash!$B$6)), AY209*(1+Dash!$B$6), IF(AY210&lt;(AY209*(1-Dash!$B$7)), AY209*(1-Dash!$B$7), AY210)))</f>
        <v>1</v>
      </c>
      <c r="AZ212" s="544">
        <f>IF(OR(AZ209=0, AZ209=""), AZ210, IF(AZ210&gt;(AZ209*(1+Dash!$B$6)), AZ209*(1+Dash!$B$6), IF(AZ210&lt;(AZ209*(1-Dash!$B$7)), AZ209*(1-Dash!$B$7), AZ210)))</f>
        <v>8.8000000000000007</v>
      </c>
      <c r="BA212" s="544">
        <f>IF(OR(BA209=0, BA209=""), BA210, IF(BA210&gt;(BA209*(1+Dash!$B$6)), BA209*(1+Dash!$B$6), IF(BA210&lt;(BA209*(1-Dash!$B$7)), BA209*(1-Dash!$B$7), BA210)))</f>
        <v>5226</v>
      </c>
      <c r="BB212" s="544">
        <f>IF(OR(BB209=0, BB209=""), BB210, IF(BB210&gt;(BB209*(1+Dash!$B$6)), BB209*(1+Dash!$B$6), IF(BB210&lt;(BB209*(1-Dash!$B$7)), BB209*(1-Dash!$B$7), BB210)))</f>
        <v>2840.2000000000003</v>
      </c>
      <c r="BC212" s="544">
        <f>IF(OR(BC209=0, BC209=""), BC210, IF(BC210&gt;(BC209*(1+Dash!$B$6)), BC209*(1+Dash!$B$6), IF(BC210&lt;(BC209*(1-Dash!$B$7)), BC209*(1-Dash!$B$7), BC210)))</f>
        <v>2590.65</v>
      </c>
      <c r="BD212" s="544">
        <f>IF(OR(BD209=0, BD209=""), BD210, IF(BD210&gt;(BD209*(1+Dash!$B$6)), BD209*(1+Dash!$B$6), IF(BD210&lt;(BD209*(1-Dash!$B$7)), BD209*(1-Dash!$B$7), BD210)))</f>
        <v>2168.1000000000004</v>
      </c>
      <c r="BE212" s="544">
        <f>IF(OR(BE209=0, BE209=""), BE210, IF(BE210&gt;(BE209*(1+Dash!$B$6)), BE209*(1+Dash!$B$6), IF(BE210&lt;(BE209*(1-Dash!$B$7)), BE209*(1-Dash!$B$7), BE210)))</f>
        <v>4421</v>
      </c>
      <c r="BF212" s="544">
        <f>IF(OR(BF209=0, BF209=""), BF210, IF(BF210&gt;(BF209*(1+Dash!$B$6)), BF209*(1+Dash!$B$6), IF(BF210&lt;(BF209*(1-Dash!$B$7)), BF209*(1-Dash!$B$7), BF210)))</f>
        <v>2376</v>
      </c>
      <c r="BG212" s="544">
        <f>IF(OR(BG209=0, BG209=""), BG210, IF(BG210&gt;(BG209*(1+Dash!$B$6)), BG209*(1+Dash!$B$6), IF(BG210&lt;(BG209*(1-Dash!$B$7)), BG209*(1-Dash!$B$7), BG210)))</f>
        <v>2127</v>
      </c>
      <c r="BH212" s="544">
        <f>IF(OR(BH209=0, BH209=""), BH210, IF(BH210&gt;(BH209*(1+Dash!$B$6)), BH209*(1+Dash!$B$6), IF(BH210&lt;(BH209*(1-Dash!$B$7)), BH209*(1-Dash!$B$7), BH210)))</f>
        <v>1595.0000000000002</v>
      </c>
      <c r="BI212" s="544">
        <f>IF(OR(BI209=0, BI209=""), BI210, IF(BI210&gt;(BI209*(1+Dash!$B$6)), BI209*(1+Dash!$B$6), IF(BI210&lt;(BI209*(1-Dash!$B$7)), BI209*(1-Dash!$B$7), BI210)))</f>
        <v>947.15</v>
      </c>
      <c r="BJ212" s="544">
        <f>IF(OR(BJ209=0, BJ209=""), BJ210, IF(BJ210&gt;(BJ209*(1+Dash!$B$6)), BJ209*(1+Dash!$B$6), IF(BJ210&lt;(BJ209*(1-Dash!$B$7)), BJ209*(1-Dash!$B$7), BJ210)))</f>
        <v>400.9</v>
      </c>
      <c r="BK212" s="544">
        <f>IF(OR(BK209=0, BK209=""), BK210, IF(BK210&gt;(BK209*(1+Dash!$B$6)), BK209*(1+Dash!$B$6), IF(BK210&lt;(BK209*(1-Dash!$B$7)), BK209*(1-Dash!$B$7), BK210)))</f>
        <v>529.15</v>
      </c>
      <c r="BL212" s="544">
        <f>IF(OR(BL209=0, BL209=""), BL210, IF(BL210&gt;(BL209*(1+Dash!$B$6)), BL209*(1+Dash!$B$6), IF(BL210&lt;(BL209*(1-Dash!$B$7)), BL209*(1-Dash!$B$7), BL210)))</f>
        <v>494.95</v>
      </c>
      <c r="BM212" s="544">
        <f>IF(OR(BM209=0, BM209=""), BM210, IF(BM210&gt;(BM209*(1+Dash!$B$6)), BM209*(1+Dash!$B$6), IF(BM210&lt;(BM209*(1-Dash!$B$7)), BM209*(1-Dash!$B$7), BM210)))</f>
        <v>0</v>
      </c>
      <c r="BN212" s="544">
        <f>IF(OR(BN209=0, BN209=""), BN210, IF(BN210&gt;(BN209*(1+Dash!$B$6)), BN209*(1+Dash!$B$6), IF(BN210&lt;(BN209*(1-Dash!$B$7)), BN209*(1-Dash!$B$7), BN210)))</f>
        <v>0</v>
      </c>
      <c r="BO212" s="544">
        <f>IF(OR(BO209=0, BO209=""), BO210, IF(BO210&gt;(BO209*(1+Dash!$B$6)), BO209*(1+Dash!$B$6), IF(BO210&lt;(BO209*(1-Dash!$B$7)), BO209*(1-Dash!$B$7), BO210)))</f>
        <v>0</v>
      </c>
      <c r="BP212" s="544">
        <f>IF(OR(BP209=0, BP209=""), BP210, IF(BP210&gt;(BP209*(1+Dash!$B$6)), BP209*(1+Dash!$B$6), IF(BP210&lt;(BP209*(1-Dash!$B$7)), BP209*(1-Dash!$B$7), BP210)))</f>
        <v>0</v>
      </c>
      <c r="BQ212" s="544">
        <f>IF(OR(BQ209=0, BQ209=""), BQ210, IF(BQ210&gt;(BQ209*(1+Dash!$B$6)), BQ209*(1+Dash!$B$6), IF(BQ210&lt;(BQ209*(1-Dash!$B$7)), BQ209*(1-Dash!$B$7), BQ210)))</f>
        <v>0</v>
      </c>
      <c r="BR212" s="544">
        <f>IF(OR(BR209=0, BR209=""), BR210, IF(BR210&gt;(BR209*(1+Dash!$B$6)), BR209*(1+Dash!$B$6), IF(BR210&lt;(BR209*(1-Dash!$B$7)), BR209*(1-Dash!$B$7), BR210)))</f>
        <v>0</v>
      </c>
      <c r="BS212" s="544">
        <f>IF(OR(BS209=0, BS209=""), BS210, IF(BS210&gt;(BS209*(1+Dash!$B$6)), BS209*(1+Dash!$B$6), IF(BS210&lt;(BS209*(1-Dash!$B$7)), BS209*(1-Dash!$B$7), BS210)))</f>
        <v>0</v>
      </c>
      <c r="BT212" s="544">
        <f>IF(OR(BT209=0, BT209=""), BT210, IF(BT210&gt;(BT209*(1+Dash!$B$6)), BT209*(1+Dash!$B$6), IF(BT210&lt;(BT209*(1-Dash!$B$7)), BT209*(1-Dash!$B$7), BT210)))</f>
        <v>0</v>
      </c>
      <c r="BU212" s="544">
        <f>IF(OR(BU209=0, BU209=""), BU210, IF(BU210&gt;(BU209*(1+Dash!$B$6)), BU209*(1+Dash!$B$6), IF(BU210&lt;(BU209*(1-Dash!$B$7)), BU209*(1-Dash!$B$7), BU210)))</f>
        <v>0</v>
      </c>
      <c r="BV212" s="544">
        <f>IF(OR(BV209=0, BV209=""), BV210, IF(BV210&gt;(BV209*(1+Dash!$B$6)), BV209*(1+Dash!$B$6), IF(BV210&lt;(BV209*(1-Dash!$B$7)), BV209*(1-Dash!$B$7), BV210)))</f>
        <v>0</v>
      </c>
      <c r="BW212" s="544">
        <f>IF(OR(BW209=0, BW209=""), BW210, IF(BW210&gt;(BW209*(1+Dash!$B$6)), BW209*(1+Dash!$B$6), IF(BW210&lt;(BW209*(1-Dash!$B$7)), BW209*(1-Dash!$B$7), BW210)))</f>
        <v>0</v>
      </c>
      <c r="BX212" s="544">
        <f>IF(OR(BX209=0, BX209=""), BX210, IF(BX210&gt;(BX209*(1+Dash!$B$6)), BX209*(1+Dash!$B$6), IF(BX210&lt;(BX209*(1-Dash!$B$7)), BX209*(1-Dash!$B$7), BX210)))</f>
        <v>0</v>
      </c>
      <c r="BY212" s="544">
        <f>IF(OR(BY209=0, BY209=""), BY210, IF(BY210&gt;(BY209*(1+Dash!$B$6)), BY209*(1+Dash!$B$6), IF(BY210&lt;(BY209*(1-Dash!$B$7)), BY209*(1-Dash!$B$7), BY210)))</f>
        <v>104</v>
      </c>
      <c r="BZ212" s="544">
        <f>IF(OR(BZ209=0, BZ209=""), BZ210, IF(BZ210&gt;(BZ209*(1+Dash!$B$6)), BZ209*(1+Dash!$B$6), IF(BZ210&lt;(BZ209*(1-Dash!$B$7)), BZ209*(1-Dash!$B$7), BZ210)))</f>
        <v>347.7</v>
      </c>
      <c r="CA212" s="544">
        <f>IF(OR(CA209=0, CA209=""), CA210, IF(CA210&gt;(CA209*(1+Dash!$B$6)), CA209*(1+Dash!$B$6), IF(CA210&lt;(CA209*(1-Dash!$B$7)), CA209*(1-Dash!$B$7), CA210)))</f>
        <v>0</v>
      </c>
    </row>
    <row r="213" spans="1:79">
      <c r="A213" t="s">
        <v>89</v>
      </c>
      <c r="B213" t="s">
        <v>1759</v>
      </c>
      <c r="C213">
        <v>2018</v>
      </c>
      <c r="D213" t="s">
        <v>1934</v>
      </c>
      <c r="E213" s="450">
        <v>393</v>
      </c>
      <c r="F213" s="450">
        <v>276</v>
      </c>
      <c r="G213" s="450">
        <v>137</v>
      </c>
      <c r="H213" s="450">
        <v>111</v>
      </c>
      <c r="I213" s="450">
        <v>69</v>
      </c>
      <c r="J213" s="450">
        <v>0</v>
      </c>
      <c r="K213" s="450">
        <v>0</v>
      </c>
      <c r="L213" s="450">
        <v>0</v>
      </c>
      <c r="M213" s="450">
        <v>0</v>
      </c>
      <c r="N213" s="450">
        <v>0</v>
      </c>
      <c r="O213" s="450">
        <v>0</v>
      </c>
      <c r="P213" s="450">
        <v>0</v>
      </c>
      <c r="Q213" s="450">
        <v>0</v>
      </c>
      <c r="R213" s="450">
        <v>0</v>
      </c>
      <c r="S213" s="450">
        <v>0</v>
      </c>
      <c r="T213" s="450">
        <v>0</v>
      </c>
      <c r="U213" s="450">
        <v>0</v>
      </c>
      <c r="V213" s="450">
        <v>0</v>
      </c>
      <c r="W213" s="450">
        <v>0</v>
      </c>
      <c r="X213" s="450">
        <v>0</v>
      </c>
      <c r="Y213" s="450">
        <v>0</v>
      </c>
      <c r="Z213" s="450">
        <v>0</v>
      </c>
      <c r="AA213" s="450">
        <v>0</v>
      </c>
      <c r="AB213" s="450">
        <v>0</v>
      </c>
      <c r="AC213" s="450">
        <v>166</v>
      </c>
      <c r="AD213" s="450">
        <v>55</v>
      </c>
      <c r="AE213" s="450">
        <v>88</v>
      </c>
      <c r="AF213" s="450">
        <v>76</v>
      </c>
      <c r="AG213" s="450">
        <v>12</v>
      </c>
      <c r="AH213" s="450">
        <v>8</v>
      </c>
      <c r="AI213" s="450">
        <v>10</v>
      </c>
      <c r="AJ213" s="450">
        <v>10</v>
      </c>
      <c r="AK213" s="450">
        <v>154</v>
      </c>
      <c r="AL213" s="450">
        <v>47</v>
      </c>
      <c r="AM213" s="450">
        <v>78</v>
      </c>
      <c r="AN213" s="450">
        <v>66</v>
      </c>
      <c r="AO213" s="450">
        <v>0</v>
      </c>
      <c r="AP213" s="450">
        <v>0</v>
      </c>
      <c r="AQ213" s="450">
        <v>0</v>
      </c>
      <c r="AR213" s="450">
        <v>0</v>
      </c>
      <c r="AS213" s="450">
        <v>0</v>
      </c>
      <c r="AT213" s="450">
        <v>0</v>
      </c>
      <c r="AU213" s="450">
        <v>0</v>
      </c>
      <c r="AV213" s="450">
        <v>0</v>
      </c>
      <c r="AW213" s="450">
        <v>0</v>
      </c>
      <c r="AX213" s="450">
        <v>0</v>
      </c>
      <c r="AY213" s="450">
        <v>0</v>
      </c>
      <c r="AZ213" s="450">
        <v>0</v>
      </c>
      <c r="BA213" s="450">
        <v>489</v>
      </c>
      <c r="BB213" s="450">
        <v>162</v>
      </c>
      <c r="BC213" s="450">
        <v>233</v>
      </c>
      <c r="BD213" s="450">
        <v>165</v>
      </c>
      <c r="BE213" s="450">
        <v>352</v>
      </c>
      <c r="BF213" s="450">
        <v>139</v>
      </c>
      <c r="BG213" s="450">
        <v>160</v>
      </c>
      <c r="BH213" s="450">
        <v>82</v>
      </c>
      <c r="BI213" s="450">
        <v>137</v>
      </c>
      <c r="BJ213" s="450">
        <v>23</v>
      </c>
      <c r="BK213" s="450">
        <v>73</v>
      </c>
      <c r="BL213" s="450">
        <v>83</v>
      </c>
      <c r="BM213" s="450">
        <v>0</v>
      </c>
      <c r="BN213" s="450">
        <v>0</v>
      </c>
      <c r="BO213" s="450">
        <v>0</v>
      </c>
      <c r="BP213" s="450">
        <v>0</v>
      </c>
      <c r="BQ213" s="450">
        <v>0</v>
      </c>
      <c r="BR213" s="450">
        <v>0</v>
      </c>
      <c r="BS213" s="450">
        <v>0</v>
      </c>
      <c r="BT213" s="450">
        <v>0</v>
      </c>
      <c r="BU213" s="450">
        <v>0</v>
      </c>
      <c r="BV213" s="450">
        <v>0</v>
      </c>
      <c r="BW213" s="450">
        <v>0</v>
      </c>
      <c r="BX213" s="450">
        <v>0</v>
      </c>
      <c r="BY213" s="450">
        <v>4</v>
      </c>
      <c r="BZ213" s="450">
        <v>31</v>
      </c>
      <c r="CA213" s="450">
        <v>0</v>
      </c>
    </row>
    <row r="214" spans="1:79">
      <c r="A214" s="543" t="s">
        <v>89</v>
      </c>
      <c r="B214" s="543" t="s">
        <v>1759</v>
      </c>
      <c r="C214" s="543">
        <v>2019</v>
      </c>
      <c r="D214" s="543" t="s">
        <v>1934</v>
      </c>
      <c r="E214" s="544">
        <v>434</v>
      </c>
      <c r="F214" s="544">
        <v>263</v>
      </c>
      <c r="G214" s="544">
        <v>134</v>
      </c>
      <c r="H214" s="544">
        <v>128</v>
      </c>
      <c r="I214" s="544">
        <v>78</v>
      </c>
      <c r="J214" s="544">
        <v>0</v>
      </c>
      <c r="K214" s="544">
        <v>0</v>
      </c>
      <c r="L214" s="544">
        <v>0</v>
      </c>
      <c r="M214" s="544">
        <v>0</v>
      </c>
      <c r="N214" s="544">
        <v>0</v>
      </c>
      <c r="O214" s="544">
        <v>0</v>
      </c>
      <c r="P214" s="544">
        <v>0</v>
      </c>
      <c r="Q214" s="544">
        <v>0</v>
      </c>
      <c r="R214" s="544">
        <v>0</v>
      </c>
      <c r="S214" s="544">
        <v>0</v>
      </c>
      <c r="T214" s="544">
        <v>0</v>
      </c>
      <c r="U214" s="544">
        <v>0</v>
      </c>
      <c r="V214" s="544">
        <v>0</v>
      </c>
      <c r="W214" s="544">
        <v>0</v>
      </c>
      <c r="X214" s="544">
        <v>0</v>
      </c>
      <c r="Y214" s="544">
        <v>0</v>
      </c>
      <c r="Z214" s="544">
        <v>0</v>
      </c>
      <c r="AA214" s="544">
        <v>0</v>
      </c>
      <c r="AB214" s="544">
        <v>0</v>
      </c>
      <c r="AC214" s="544">
        <v>228</v>
      </c>
      <c r="AD214" s="544">
        <v>76</v>
      </c>
      <c r="AE214" s="544">
        <v>105</v>
      </c>
      <c r="AF214" s="544">
        <v>104</v>
      </c>
      <c r="AG214" s="544">
        <v>43</v>
      </c>
      <c r="AH214" s="544">
        <v>16</v>
      </c>
      <c r="AI214" s="544">
        <v>24</v>
      </c>
      <c r="AJ214" s="544">
        <v>23</v>
      </c>
      <c r="AK214" s="544">
        <v>185</v>
      </c>
      <c r="AL214" s="544">
        <v>60</v>
      </c>
      <c r="AM214" s="544">
        <v>81</v>
      </c>
      <c r="AN214" s="544">
        <v>81</v>
      </c>
      <c r="AO214" s="544">
        <v>0</v>
      </c>
      <c r="AP214" s="544">
        <v>0</v>
      </c>
      <c r="AQ214" s="544">
        <v>0</v>
      </c>
      <c r="AR214" s="544">
        <v>0</v>
      </c>
      <c r="AS214" s="544">
        <v>0</v>
      </c>
      <c r="AT214" s="544">
        <v>0</v>
      </c>
      <c r="AU214" s="544">
        <v>0</v>
      </c>
      <c r="AV214" s="544">
        <v>0</v>
      </c>
      <c r="AW214" s="544">
        <v>0</v>
      </c>
      <c r="AX214" s="544">
        <v>0</v>
      </c>
      <c r="AY214" s="544">
        <v>0</v>
      </c>
      <c r="AZ214" s="544">
        <v>0</v>
      </c>
      <c r="BA214" s="544">
        <v>495</v>
      </c>
      <c r="BB214" s="544">
        <v>180</v>
      </c>
      <c r="BC214" s="544">
        <v>251</v>
      </c>
      <c r="BD214" s="544">
        <v>178</v>
      </c>
      <c r="BE214" s="544">
        <v>363</v>
      </c>
      <c r="BF214" s="544">
        <v>152</v>
      </c>
      <c r="BG214" s="544">
        <v>182</v>
      </c>
      <c r="BH214" s="544">
        <v>104</v>
      </c>
      <c r="BI214" s="544">
        <v>132</v>
      </c>
      <c r="BJ214" s="544">
        <v>28</v>
      </c>
      <c r="BK214" s="544">
        <v>69</v>
      </c>
      <c r="BL214" s="544">
        <v>74</v>
      </c>
      <c r="BM214" s="544">
        <v>0</v>
      </c>
      <c r="BN214" s="544">
        <v>0</v>
      </c>
      <c r="BO214" s="544">
        <v>0</v>
      </c>
      <c r="BP214" s="544">
        <v>0</v>
      </c>
      <c r="BQ214" s="544">
        <v>0</v>
      </c>
      <c r="BR214" s="544">
        <v>0</v>
      </c>
      <c r="BS214" s="544">
        <v>0</v>
      </c>
      <c r="BT214" s="544">
        <v>0</v>
      </c>
      <c r="BU214" s="544">
        <v>0</v>
      </c>
      <c r="BV214" s="544">
        <v>0</v>
      </c>
      <c r="BW214" s="544">
        <v>0</v>
      </c>
      <c r="BX214" s="544">
        <v>0</v>
      </c>
      <c r="BY214" s="544">
        <v>9</v>
      </c>
      <c r="BZ214" s="544">
        <v>32</v>
      </c>
      <c r="CA214" s="544">
        <v>0</v>
      </c>
    </row>
    <row r="215" spans="1:79">
      <c r="A215" t="s">
        <v>89</v>
      </c>
      <c r="B215" t="s">
        <v>1759</v>
      </c>
      <c r="C215">
        <v>2020</v>
      </c>
      <c r="D215" t="s">
        <v>1934</v>
      </c>
      <c r="E215" s="450">
        <v>418</v>
      </c>
      <c r="F215" s="450">
        <v>247</v>
      </c>
      <c r="G215" s="450">
        <v>133</v>
      </c>
      <c r="H215" s="450">
        <v>117</v>
      </c>
      <c r="I215" s="450">
        <v>74</v>
      </c>
      <c r="J215" s="450">
        <v>0</v>
      </c>
      <c r="K215" s="450">
        <v>0</v>
      </c>
      <c r="L215" s="450">
        <v>0</v>
      </c>
      <c r="M215" s="450">
        <v>0</v>
      </c>
      <c r="N215" s="450">
        <v>295</v>
      </c>
      <c r="O215" s="450">
        <v>31</v>
      </c>
      <c r="P215" s="450">
        <v>264</v>
      </c>
      <c r="Q215" s="450">
        <v>0</v>
      </c>
      <c r="R215" s="450">
        <v>0</v>
      </c>
      <c r="S215" s="450">
        <v>0</v>
      </c>
      <c r="T215" s="450">
        <v>0</v>
      </c>
      <c r="U215" s="450">
        <v>0</v>
      </c>
      <c r="V215" s="450">
        <v>0</v>
      </c>
      <c r="W215" s="450">
        <v>0</v>
      </c>
      <c r="X215" s="450">
        <v>0</v>
      </c>
      <c r="Y215" s="450">
        <v>0</v>
      </c>
      <c r="Z215" s="450">
        <v>0</v>
      </c>
      <c r="AA215" s="450">
        <v>0</v>
      </c>
      <c r="AB215" s="450">
        <v>0</v>
      </c>
      <c r="AC215" s="450">
        <v>180</v>
      </c>
      <c r="AD215" s="450">
        <v>52</v>
      </c>
      <c r="AE215" s="450">
        <v>98</v>
      </c>
      <c r="AF215" s="450">
        <v>78</v>
      </c>
      <c r="AG215" s="450">
        <v>25</v>
      </c>
      <c r="AH215" s="450">
        <v>7</v>
      </c>
      <c r="AI215" s="450">
        <v>16</v>
      </c>
      <c r="AJ215" s="450">
        <v>10</v>
      </c>
      <c r="AK215" s="450">
        <v>155</v>
      </c>
      <c r="AL215" s="450">
        <v>45</v>
      </c>
      <c r="AM215" s="450">
        <v>82</v>
      </c>
      <c r="AN215" s="450">
        <v>68</v>
      </c>
      <c r="AO215" s="450">
        <v>0</v>
      </c>
      <c r="AP215" s="450">
        <v>0</v>
      </c>
      <c r="AQ215" s="450">
        <v>0</v>
      </c>
      <c r="AR215" s="450">
        <v>0</v>
      </c>
      <c r="AS215" s="450">
        <v>0</v>
      </c>
      <c r="AT215" s="450">
        <v>0</v>
      </c>
      <c r="AU215" s="450">
        <v>0</v>
      </c>
      <c r="AV215" s="450">
        <v>0</v>
      </c>
      <c r="AW215" s="450">
        <v>0</v>
      </c>
      <c r="AX215" s="450">
        <v>0</v>
      </c>
      <c r="AY215" s="450">
        <v>0</v>
      </c>
      <c r="AZ215" s="450">
        <v>0</v>
      </c>
      <c r="BA215" s="450">
        <v>407</v>
      </c>
      <c r="BB215" s="450">
        <v>152</v>
      </c>
      <c r="BC215" s="450">
        <v>212</v>
      </c>
      <c r="BD215" s="450">
        <v>182</v>
      </c>
      <c r="BE215" s="450">
        <v>267</v>
      </c>
      <c r="BF215" s="450">
        <v>117</v>
      </c>
      <c r="BG215" s="450">
        <v>139</v>
      </c>
      <c r="BH215" s="450">
        <v>95</v>
      </c>
      <c r="BI215" s="450">
        <v>140</v>
      </c>
      <c r="BJ215" s="450">
        <v>35</v>
      </c>
      <c r="BK215" s="450">
        <v>73</v>
      </c>
      <c r="BL215" s="450">
        <v>87</v>
      </c>
      <c r="BM215" s="450">
        <v>0</v>
      </c>
      <c r="BN215" s="450">
        <v>0</v>
      </c>
      <c r="BO215" s="450">
        <v>0</v>
      </c>
      <c r="BP215" s="450">
        <v>0</v>
      </c>
      <c r="BQ215" s="450">
        <v>0</v>
      </c>
      <c r="BR215" s="450">
        <v>0</v>
      </c>
      <c r="BS215" s="450">
        <v>0</v>
      </c>
      <c r="BT215" s="450">
        <v>0</v>
      </c>
      <c r="BU215" s="450">
        <v>0</v>
      </c>
      <c r="BV215" s="450">
        <v>0</v>
      </c>
      <c r="BW215" s="450">
        <v>0</v>
      </c>
      <c r="BX215" s="450">
        <v>0</v>
      </c>
      <c r="BY215" s="450">
        <v>4</v>
      </c>
      <c r="BZ215" s="450">
        <v>26</v>
      </c>
      <c r="CA215" s="450">
        <v>0</v>
      </c>
    </row>
    <row r="216" spans="1:79">
      <c r="A216" s="543" t="s">
        <v>89</v>
      </c>
      <c r="B216" s="543" t="s">
        <v>1759</v>
      </c>
      <c r="C216" s="543">
        <v>2021</v>
      </c>
      <c r="D216" s="543" t="s">
        <v>1934</v>
      </c>
      <c r="E216" s="544">
        <v>314</v>
      </c>
      <c r="F216" s="544">
        <v>260</v>
      </c>
      <c r="G216" s="544">
        <v>105</v>
      </c>
      <c r="H216" s="544">
        <v>127</v>
      </c>
      <c r="I216" s="544">
        <v>81</v>
      </c>
      <c r="J216" s="544">
        <v>0</v>
      </c>
      <c r="K216" s="544">
        <v>0</v>
      </c>
      <c r="L216" s="544">
        <v>0</v>
      </c>
      <c r="M216" s="544">
        <v>0</v>
      </c>
      <c r="N216" s="544">
        <v>351</v>
      </c>
      <c r="O216" s="544">
        <v>30</v>
      </c>
      <c r="P216" s="544">
        <v>321</v>
      </c>
      <c r="Q216" s="544">
        <v>0</v>
      </c>
      <c r="R216" s="544">
        <v>0</v>
      </c>
      <c r="S216" s="544">
        <v>0</v>
      </c>
      <c r="T216" s="544">
        <v>0</v>
      </c>
      <c r="U216" s="544">
        <v>0</v>
      </c>
      <c r="V216" s="544">
        <v>0</v>
      </c>
      <c r="W216" s="544">
        <v>0</v>
      </c>
      <c r="X216" s="544">
        <v>0</v>
      </c>
      <c r="Y216" s="544">
        <v>0</v>
      </c>
      <c r="Z216" s="544">
        <v>0</v>
      </c>
      <c r="AA216" s="544">
        <v>0</v>
      </c>
      <c r="AB216" s="544">
        <v>0</v>
      </c>
      <c r="AC216" s="544">
        <v>197</v>
      </c>
      <c r="AD216" s="544">
        <v>65</v>
      </c>
      <c r="AE216" s="544">
        <v>90</v>
      </c>
      <c r="AF216" s="544">
        <v>77</v>
      </c>
      <c r="AG216" s="544">
        <v>15</v>
      </c>
      <c r="AH216" s="544">
        <v>7</v>
      </c>
      <c r="AI216" s="544">
        <v>9</v>
      </c>
      <c r="AJ216" s="544">
        <v>7</v>
      </c>
      <c r="AK216" s="544">
        <v>182</v>
      </c>
      <c r="AL216" s="544">
        <v>58</v>
      </c>
      <c r="AM216" s="544">
        <v>81</v>
      </c>
      <c r="AN216" s="544">
        <v>70</v>
      </c>
      <c r="AO216" s="544">
        <v>5</v>
      </c>
      <c r="AP216" s="544">
        <v>0</v>
      </c>
      <c r="AQ216" s="544">
        <v>1</v>
      </c>
      <c r="AR216" s="544">
        <v>5</v>
      </c>
      <c r="AS216" s="544">
        <v>0</v>
      </c>
      <c r="AT216" s="544">
        <v>0</v>
      </c>
      <c r="AU216" s="544">
        <v>0</v>
      </c>
      <c r="AV216" s="544">
        <v>0</v>
      </c>
      <c r="AW216" s="544">
        <v>5</v>
      </c>
      <c r="AX216" s="544">
        <v>0</v>
      </c>
      <c r="AY216" s="544">
        <v>1</v>
      </c>
      <c r="AZ216" s="544">
        <v>5</v>
      </c>
      <c r="BA216" s="544">
        <v>499</v>
      </c>
      <c r="BB216" s="544">
        <v>195</v>
      </c>
      <c r="BC216" s="544">
        <v>244</v>
      </c>
      <c r="BD216" s="544">
        <v>191</v>
      </c>
      <c r="BE216" s="544">
        <v>359</v>
      </c>
      <c r="BF216" s="544">
        <v>164</v>
      </c>
      <c r="BG216" s="544">
        <v>168</v>
      </c>
      <c r="BH216" s="544">
        <v>110</v>
      </c>
      <c r="BI216" s="544">
        <v>140</v>
      </c>
      <c r="BJ216" s="544">
        <v>31</v>
      </c>
      <c r="BK216" s="544">
        <v>76</v>
      </c>
      <c r="BL216" s="544">
        <v>81</v>
      </c>
      <c r="BM216" s="544">
        <v>0</v>
      </c>
      <c r="BN216" s="544">
        <v>0</v>
      </c>
      <c r="BO216" s="544">
        <v>0</v>
      </c>
      <c r="BP216" s="544">
        <v>0</v>
      </c>
      <c r="BQ216" s="544">
        <v>0</v>
      </c>
      <c r="BR216" s="544">
        <v>0</v>
      </c>
      <c r="BS216" s="544">
        <v>0</v>
      </c>
      <c r="BT216" s="544">
        <v>0</v>
      </c>
      <c r="BU216" s="544">
        <v>0</v>
      </c>
      <c r="BV216" s="544">
        <v>0</v>
      </c>
      <c r="BW216" s="544">
        <v>0</v>
      </c>
      <c r="BX216" s="544">
        <v>0</v>
      </c>
      <c r="BY216" s="544">
        <v>7</v>
      </c>
      <c r="BZ216" s="544">
        <v>34</v>
      </c>
      <c r="CA216" s="544">
        <v>0</v>
      </c>
    </row>
    <row r="217" spans="1:79">
      <c r="A217" t="s">
        <v>89</v>
      </c>
      <c r="B217" t="s">
        <v>1759</v>
      </c>
      <c r="C217">
        <v>2022</v>
      </c>
      <c r="D217" t="s">
        <v>1934</v>
      </c>
      <c r="E217" s="450">
        <v>365</v>
      </c>
      <c r="F217" s="450">
        <v>244</v>
      </c>
      <c r="G217" s="450">
        <v>89</v>
      </c>
      <c r="H217" s="450">
        <v>93</v>
      </c>
      <c r="I217" s="450">
        <v>61</v>
      </c>
      <c r="J217" s="450">
        <v>0</v>
      </c>
      <c r="K217" s="450">
        <v>0</v>
      </c>
      <c r="L217" s="450">
        <v>0</v>
      </c>
      <c r="M217" s="450">
        <v>0</v>
      </c>
      <c r="N217" s="450">
        <v>325</v>
      </c>
      <c r="O217" s="450">
        <v>13</v>
      </c>
      <c r="P217" s="450">
        <v>312</v>
      </c>
      <c r="Q217" s="450">
        <v>0</v>
      </c>
      <c r="R217" s="450">
        <v>0</v>
      </c>
      <c r="S217" s="450">
        <v>0</v>
      </c>
      <c r="T217" s="450">
        <v>0</v>
      </c>
      <c r="U217" s="450">
        <v>0</v>
      </c>
      <c r="V217" s="450">
        <v>0</v>
      </c>
      <c r="W217" s="450">
        <v>0</v>
      </c>
      <c r="X217" s="450">
        <v>0</v>
      </c>
      <c r="Y217" s="450">
        <v>0</v>
      </c>
      <c r="Z217" s="450">
        <v>0</v>
      </c>
      <c r="AA217" s="450">
        <v>0</v>
      </c>
      <c r="AB217" s="450">
        <v>0</v>
      </c>
      <c r="AC217" s="450">
        <v>198</v>
      </c>
      <c r="AD217" s="450">
        <v>62</v>
      </c>
      <c r="AE217" s="450">
        <v>126</v>
      </c>
      <c r="AF217" s="450">
        <v>62</v>
      </c>
      <c r="AG217" s="450">
        <v>8</v>
      </c>
      <c r="AH217" s="450">
        <v>3</v>
      </c>
      <c r="AI217" s="450">
        <v>8</v>
      </c>
      <c r="AJ217" s="450">
        <v>4</v>
      </c>
      <c r="AK217" s="450">
        <v>190</v>
      </c>
      <c r="AL217" s="450">
        <v>59</v>
      </c>
      <c r="AM217" s="450">
        <v>118</v>
      </c>
      <c r="AN217" s="450">
        <v>58</v>
      </c>
      <c r="AO217" s="450">
        <v>3</v>
      </c>
      <c r="AP217" s="450">
        <v>0</v>
      </c>
      <c r="AQ217" s="450">
        <v>2</v>
      </c>
      <c r="AR217" s="450">
        <v>2</v>
      </c>
      <c r="AS217" s="450">
        <v>0</v>
      </c>
      <c r="AT217" s="450">
        <v>0</v>
      </c>
      <c r="AU217" s="450">
        <v>0</v>
      </c>
      <c r="AV217" s="450">
        <v>0</v>
      </c>
      <c r="AW217" s="450">
        <v>3</v>
      </c>
      <c r="AX217" s="450">
        <v>0</v>
      </c>
      <c r="AY217" s="450">
        <v>2</v>
      </c>
      <c r="AZ217" s="450">
        <v>2</v>
      </c>
      <c r="BA217" s="450">
        <v>424</v>
      </c>
      <c r="BB217" s="450">
        <v>143</v>
      </c>
      <c r="BC217" s="450">
        <v>221</v>
      </c>
      <c r="BD217" s="450">
        <v>164</v>
      </c>
      <c r="BE217" s="450">
        <v>290</v>
      </c>
      <c r="BF217" s="450">
        <v>112</v>
      </c>
      <c r="BG217" s="450">
        <v>144</v>
      </c>
      <c r="BH217" s="450">
        <v>82</v>
      </c>
      <c r="BI217" s="450">
        <v>134</v>
      </c>
      <c r="BJ217" s="450">
        <v>31</v>
      </c>
      <c r="BK217" s="450">
        <v>77</v>
      </c>
      <c r="BL217" s="450">
        <v>82</v>
      </c>
      <c r="BM217" s="450">
        <v>0</v>
      </c>
      <c r="BN217" s="450">
        <v>0</v>
      </c>
      <c r="BO217" s="450">
        <v>0</v>
      </c>
      <c r="BP217" s="450">
        <v>0</v>
      </c>
      <c r="BQ217" s="450">
        <v>0</v>
      </c>
      <c r="BR217" s="450">
        <v>0</v>
      </c>
      <c r="BS217" s="450">
        <v>0</v>
      </c>
      <c r="BT217" s="450">
        <v>0</v>
      </c>
      <c r="BU217" s="450">
        <v>0</v>
      </c>
      <c r="BV217" s="450">
        <v>0</v>
      </c>
      <c r="BW217" s="450">
        <v>0</v>
      </c>
      <c r="BX217" s="450">
        <v>0</v>
      </c>
      <c r="BY217" s="450">
        <v>17</v>
      </c>
      <c r="BZ217" s="450">
        <v>44</v>
      </c>
      <c r="CA217" s="450">
        <v>0</v>
      </c>
    </row>
    <row r="218" spans="1:79">
      <c r="A218" s="543" t="s">
        <v>89</v>
      </c>
      <c r="B218" s="543" t="s">
        <v>1759</v>
      </c>
      <c r="C218" s="543">
        <v>2023</v>
      </c>
      <c r="D218" s="543" t="s">
        <v>1934</v>
      </c>
      <c r="E218" s="544">
        <v>484</v>
      </c>
      <c r="F218" s="544">
        <v>237</v>
      </c>
      <c r="G218" s="544">
        <v>89</v>
      </c>
      <c r="H218" s="544">
        <v>101</v>
      </c>
      <c r="I218" s="544">
        <v>51</v>
      </c>
      <c r="J218" s="544">
        <v>0</v>
      </c>
      <c r="K218" s="544">
        <v>0</v>
      </c>
      <c r="L218" s="544">
        <v>0</v>
      </c>
      <c r="M218" s="544">
        <v>0</v>
      </c>
      <c r="N218" s="544">
        <v>611</v>
      </c>
      <c r="O218" s="544">
        <v>0</v>
      </c>
      <c r="P218" s="544">
        <v>611</v>
      </c>
      <c r="Q218" s="544">
        <v>0</v>
      </c>
      <c r="R218" s="544">
        <v>0</v>
      </c>
      <c r="S218" s="544">
        <v>0</v>
      </c>
      <c r="T218" s="544">
        <v>0</v>
      </c>
      <c r="U218" s="544">
        <v>0</v>
      </c>
      <c r="V218" s="544">
        <v>0</v>
      </c>
      <c r="W218" s="544">
        <v>0</v>
      </c>
      <c r="X218" s="544">
        <v>0</v>
      </c>
      <c r="Y218" s="544">
        <v>0</v>
      </c>
      <c r="Z218" s="544">
        <v>0</v>
      </c>
      <c r="AA218" s="544">
        <v>0</v>
      </c>
      <c r="AB218" s="544">
        <v>0</v>
      </c>
      <c r="AC218" s="544">
        <v>186</v>
      </c>
      <c r="AD218" s="544">
        <v>40</v>
      </c>
      <c r="AE218" s="544">
        <v>96</v>
      </c>
      <c r="AF218" s="544">
        <v>81</v>
      </c>
      <c r="AG218" s="544">
        <v>19</v>
      </c>
      <c r="AH218" s="544">
        <v>2</v>
      </c>
      <c r="AI218" s="544">
        <v>16</v>
      </c>
      <c r="AJ218" s="544">
        <v>12</v>
      </c>
      <c r="AK218" s="544">
        <v>167</v>
      </c>
      <c r="AL218" s="544">
        <v>38</v>
      </c>
      <c r="AM218" s="544">
        <v>80</v>
      </c>
      <c r="AN218" s="544">
        <v>69</v>
      </c>
      <c r="AO218" s="544">
        <v>2</v>
      </c>
      <c r="AP218" s="544">
        <v>0</v>
      </c>
      <c r="AQ218" s="544">
        <v>1</v>
      </c>
      <c r="AR218" s="544">
        <v>2</v>
      </c>
      <c r="AS218" s="544">
        <v>0</v>
      </c>
      <c r="AT218" s="544">
        <v>0</v>
      </c>
      <c r="AU218" s="544">
        <v>0</v>
      </c>
      <c r="AV218" s="544">
        <v>0</v>
      </c>
      <c r="AW218" s="544">
        <v>2</v>
      </c>
      <c r="AX218" s="544">
        <v>0</v>
      </c>
      <c r="AY218" s="544">
        <v>1</v>
      </c>
      <c r="AZ218" s="544">
        <v>2</v>
      </c>
      <c r="BA218" s="544">
        <v>418</v>
      </c>
      <c r="BB218" s="544">
        <v>146</v>
      </c>
      <c r="BC218" s="544">
        <v>214</v>
      </c>
      <c r="BD218" s="544">
        <v>163</v>
      </c>
      <c r="BE218" s="544">
        <v>276</v>
      </c>
      <c r="BF218" s="544">
        <v>108</v>
      </c>
      <c r="BG218" s="544">
        <v>134</v>
      </c>
      <c r="BH218" s="544">
        <v>85</v>
      </c>
      <c r="BI218" s="544">
        <v>142</v>
      </c>
      <c r="BJ218" s="544">
        <v>38</v>
      </c>
      <c r="BK218" s="544">
        <v>80</v>
      </c>
      <c r="BL218" s="544">
        <v>78</v>
      </c>
      <c r="BM218" s="544">
        <v>0</v>
      </c>
      <c r="BN218" s="544">
        <v>0</v>
      </c>
      <c r="BO218" s="544">
        <v>0</v>
      </c>
      <c r="BP218" s="544">
        <v>0</v>
      </c>
      <c r="BQ218" s="544">
        <v>0</v>
      </c>
      <c r="BR218" s="544">
        <v>0</v>
      </c>
      <c r="BS218" s="544">
        <v>0</v>
      </c>
      <c r="BT218" s="544">
        <v>0</v>
      </c>
      <c r="BU218" s="544">
        <v>0</v>
      </c>
      <c r="BV218" s="544">
        <v>0</v>
      </c>
      <c r="BW218" s="544">
        <v>0</v>
      </c>
      <c r="BX218" s="544">
        <v>0</v>
      </c>
      <c r="BY218" s="544">
        <v>5</v>
      </c>
      <c r="BZ218" s="544">
        <v>37</v>
      </c>
      <c r="CA218" s="544">
        <v>0</v>
      </c>
    </row>
    <row r="219" spans="1:79">
      <c r="A219" t="s">
        <v>89</v>
      </c>
      <c r="B219" t="s">
        <v>1759</v>
      </c>
      <c r="C219">
        <v>2024</v>
      </c>
      <c r="D219" t="s">
        <v>1934</v>
      </c>
      <c r="E219" s="450">
        <v>518</v>
      </c>
      <c r="F219" s="450">
        <v>242</v>
      </c>
      <c r="G219" s="450">
        <v>81</v>
      </c>
      <c r="H219" s="450">
        <v>99</v>
      </c>
      <c r="I219" s="450">
        <v>63</v>
      </c>
      <c r="J219" s="450">
        <v>0</v>
      </c>
      <c r="K219" s="450">
        <v>0</v>
      </c>
      <c r="L219" s="450">
        <v>0</v>
      </c>
      <c r="M219" s="450">
        <v>0</v>
      </c>
      <c r="N219" s="450">
        <v>838</v>
      </c>
      <c r="O219" s="450">
        <v>84</v>
      </c>
      <c r="P219" s="450">
        <v>754</v>
      </c>
      <c r="Q219" s="450">
        <v>1</v>
      </c>
      <c r="R219" s="450">
        <v>1</v>
      </c>
      <c r="S219" s="450">
        <v>0</v>
      </c>
      <c r="T219" s="450">
        <v>0</v>
      </c>
      <c r="U219" s="450">
        <v>1</v>
      </c>
      <c r="V219" s="450">
        <v>1</v>
      </c>
      <c r="W219" s="450">
        <v>0</v>
      </c>
      <c r="X219" s="450">
        <v>0</v>
      </c>
      <c r="Y219" s="450">
        <v>0</v>
      </c>
      <c r="Z219" s="450">
        <v>0</v>
      </c>
      <c r="AA219" s="450">
        <v>0</v>
      </c>
      <c r="AB219" s="450">
        <v>0</v>
      </c>
      <c r="AC219" s="450">
        <v>184</v>
      </c>
      <c r="AD219" s="450">
        <v>138</v>
      </c>
      <c r="AE219" s="450">
        <v>107</v>
      </c>
      <c r="AF219" s="450">
        <v>70</v>
      </c>
      <c r="AG219" s="450">
        <v>23</v>
      </c>
      <c r="AH219" s="450">
        <v>17</v>
      </c>
      <c r="AI219" s="450">
        <v>12</v>
      </c>
      <c r="AJ219" s="450">
        <v>11</v>
      </c>
      <c r="AK219" s="450">
        <v>161</v>
      </c>
      <c r="AL219" s="450">
        <v>121</v>
      </c>
      <c r="AM219" s="450">
        <v>95</v>
      </c>
      <c r="AN219" s="450">
        <v>59</v>
      </c>
      <c r="AO219" s="450">
        <v>0</v>
      </c>
      <c r="AP219" s="450">
        <v>0</v>
      </c>
      <c r="AQ219" s="450">
        <v>0</v>
      </c>
      <c r="AR219" s="450">
        <v>0</v>
      </c>
      <c r="AS219" s="450">
        <v>0</v>
      </c>
      <c r="AT219" s="450">
        <v>0</v>
      </c>
      <c r="AU219" s="450">
        <v>0</v>
      </c>
      <c r="AV219" s="450">
        <v>0</v>
      </c>
      <c r="AW219" s="450">
        <v>0</v>
      </c>
      <c r="AX219" s="450">
        <v>0</v>
      </c>
      <c r="AY219" s="450">
        <v>0</v>
      </c>
      <c r="AZ219" s="450">
        <v>0</v>
      </c>
      <c r="BA219" s="450">
        <v>475</v>
      </c>
      <c r="BB219" s="450">
        <v>195</v>
      </c>
      <c r="BC219" s="450">
        <v>249</v>
      </c>
      <c r="BD219" s="450">
        <v>174</v>
      </c>
      <c r="BE219" s="450">
        <v>280</v>
      </c>
      <c r="BF219" s="450">
        <v>138</v>
      </c>
      <c r="BG219" s="450">
        <v>134</v>
      </c>
      <c r="BH219" s="450">
        <v>61</v>
      </c>
      <c r="BI219" s="450">
        <v>195</v>
      </c>
      <c r="BJ219" s="450">
        <v>57</v>
      </c>
      <c r="BK219" s="450">
        <v>115</v>
      </c>
      <c r="BL219" s="450">
        <v>113</v>
      </c>
      <c r="BM219" s="450">
        <v>0</v>
      </c>
      <c r="BN219" s="450">
        <v>0</v>
      </c>
      <c r="BO219" s="450">
        <v>0</v>
      </c>
      <c r="BP219" s="450">
        <v>0</v>
      </c>
      <c r="BQ219" s="450">
        <v>0</v>
      </c>
      <c r="BR219" s="450">
        <v>0</v>
      </c>
      <c r="BS219" s="450">
        <v>0</v>
      </c>
      <c r="BT219" s="450">
        <v>0</v>
      </c>
      <c r="BU219" s="450">
        <v>0</v>
      </c>
      <c r="BV219" s="450">
        <v>0</v>
      </c>
      <c r="BW219" s="450">
        <v>0</v>
      </c>
      <c r="BX219" s="450">
        <v>0</v>
      </c>
      <c r="BY219" s="450">
        <v>11</v>
      </c>
      <c r="BZ219" s="450">
        <v>42</v>
      </c>
      <c r="CA219" s="450">
        <v>0</v>
      </c>
    </row>
    <row r="220" spans="1:79">
      <c r="A220" s="543" t="s">
        <v>89</v>
      </c>
      <c r="B220" s="543" t="s">
        <v>1759</v>
      </c>
      <c r="C220" s="543">
        <v>2025</v>
      </c>
      <c r="D220" s="543" t="s">
        <v>1935</v>
      </c>
      <c r="E220" s="544">
        <v>420</v>
      </c>
      <c r="F220" s="544">
        <v>242</v>
      </c>
      <c r="G220" s="544">
        <v>105</v>
      </c>
      <c r="H220" s="544">
        <v>106</v>
      </c>
      <c r="I220" s="544">
        <v>65</v>
      </c>
      <c r="J220" s="544">
        <v>0</v>
      </c>
      <c r="K220" s="544">
        <v>0</v>
      </c>
      <c r="L220" s="544">
        <v>0</v>
      </c>
      <c r="M220" s="544">
        <v>0</v>
      </c>
      <c r="N220" s="544">
        <v>913</v>
      </c>
      <c r="O220" s="544">
        <v>60</v>
      </c>
      <c r="P220" s="544">
        <v>853</v>
      </c>
      <c r="Q220" s="544">
        <v>0</v>
      </c>
      <c r="R220" s="544">
        <v>0</v>
      </c>
      <c r="S220" s="544">
        <v>0</v>
      </c>
      <c r="T220" s="544">
        <v>0</v>
      </c>
      <c r="U220" s="544">
        <v>0</v>
      </c>
      <c r="V220" s="544">
        <v>0</v>
      </c>
      <c r="W220" s="544">
        <v>0</v>
      </c>
      <c r="X220" s="544">
        <v>0</v>
      </c>
      <c r="Y220" s="544">
        <v>0</v>
      </c>
      <c r="Z220" s="544">
        <v>0</v>
      </c>
      <c r="AA220" s="544">
        <v>0</v>
      </c>
      <c r="AB220" s="544">
        <v>0</v>
      </c>
      <c r="AC220" s="544">
        <v>191</v>
      </c>
      <c r="AD220" s="544">
        <v>70</v>
      </c>
      <c r="AE220" s="544">
        <v>102</v>
      </c>
      <c r="AF220" s="544">
        <v>78</v>
      </c>
      <c r="AG220" s="544">
        <v>20</v>
      </c>
      <c r="AH220" s="544">
        <v>8</v>
      </c>
      <c r="AI220" s="544">
        <v>14</v>
      </c>
      <c r="AJ220" s="544">
        <v>10</v>
      </c>
      <c r="AK220" s="544">
        <v>171</v>
      </c>
      <c r="AL220" s="544">
        <v>62</v>
      </c>
      <c r="AM220" s="544">
        <v>88</v>
      </c>
      <c r="AN220" s="544">
        <v>68</v>
      </c>
      <c r="AO220" s="544">
        <v>1</v>
      </c>
      <c r="AP220" s="544">
        <v>0</v>
      </c>
      <c r="AQ220" s="544">
        <v>0</v>
      </c>
      <c r="AR220" s="544">
        <v>1</v>
      </c>
      <c r="AS220" s="544">
        <v>0</v>
      </c>
      <c r="AT220" s="544">
        <v>0</v>
      </c>
      <c r="AU220" s="544">
        <v>0</v>
      </c>
      <c r="AV220" s="544">
        <v>0</v>
      </c>
      <c r="AW220" s="544">
        <v>1</v>
      </c>
      <c r="AX220" s="544">
        <v>0</v>
      </c>
      <c r="AY220" s="544">
        <v>0</v>
      </c>
      <c r="AZ220" s="544">
        <v>1</v>
      </c>
      <c r="BA220" s="544">
        <v>458</v>
      </c>
      <c r="BB220" s="544">
        <v>167</v>
      </c>
      <c r="BC220" s="544">
        <v>232</v>
      </c>
      <c r="BD220" s="544">
        <v>175</v>
      </c>
      <c r="BE220" s="544">
        <v>312</v>
      </c>
      <c r="BF220" s="544">
        <v>132</v>
      </c>
      <c r="BG220" s="544">
        <v>152</v>
      </c>
      <c r="BH220" s="544">
        <v>89</v>
      </c>
      <c r="BI220" s="544">
        <v>146</v>
      </c>
      <c r="BJ220" s="544">
        <v>35</v>
      </c>
      <c r="BK220" s="544">
        <v>80</v>
      </c>
      <c r="BL220" s="544">
        <v>86</v>
      </c>
      <c r="BM220" s="544">
        <v>0</v>
      </c>
      <c r="BN220" s="544">
        <v>0</v>
      </c>
      <c r="BO220" s="544">
        <v>0</v>
      </c>
      <c r="BP220" s="544">
        <v>0</v>
      </c>
      <c r="BQ220" s="544">
        <v>0</v>
      </c>
      <c r="BR220" s="544">
        <v>0</v>
      </c>
      <c r="BS220" s="544">
        <v>0</v>
      </c>
      <c r="BT220" s="544">
        <v>0</v>
      </c>
      <c r="BU220" s="544">
        <v>0</v>
      </c>
      <c r="BV220" s="544">
        <v>0</v>
      </c>
      <c r="BW220" s="544">
        <v>0</v>
      </c>
      <c r="BX220" s="544">
        <v>0</v>
      </c>
      <c r="BY220" s="544">
        <v>8</v>
      </c>
      <c r="BZ220" s="544">
        <v>40</v>
      </c>
      <c r="CA220" s="544">
        <v>0</v>
      </c>
    </row>
    <row r="221" spans="1:79">
      <c r="A221" t="s">
        <v>89</v>
      </c>
      <c r="B221" t="s">
        <v>1759</v>
      </c>
      <c r="C221">
        <v>2024</v>
      </c>
      <c r="D221" t="s">
        <v>1937</v>
      </c>
      <c r="E221" s="450">
        <f>E219</f>
        <v>518</v>
      </c>
      <c r="F221" s="450">
        <f t="shared" ref="F221:BQ221" si="42">F219</f>
        <v>242</v>
      </c>
      <c r="G221" s="450">
        <f t="shared" si="42"/>
        <v>81</v>
      </c>
      <c r="H221" s="450">
        <f t="shared" si="42"/>
        <v>99</v>
      </c>
      <c r="I221" s="450">
        <f t="shared" si="42"/>
        <v>63</v>
      </c>
      <c r="J221" s="450">
        <f t="shared" si="42"/>
        <v>0</v>
      </c>
      <c r="K221" s="450">
        <f t="shared" si="42"/>
        <v>0</v>
      </c>
      <c r="L221" s="450">
        <f t="shared" si="42"/>
        <v>0</v>
      </c>
      <c r="M221" s="450">
        <f t="shared" si="42"/>
        <v>0</v>
      </c>
      <c r="N221" s="450">
        <f t="shared" si="42"/>
        <v>838</v>
      </c>
      <c r="O221" s="450">
        <f t="shared" si="42"/>
        <v>84</v>
      </c>
      <c r="P221" s="450">
        <f t="shared" si="42"/>
        <v>754</v>
      </c>
      <c r="Q221" s="450">
        <f t="shared" si="42"/>
        <v>1</v>
      </c>
      <c r="R221" s="450">
        <f t="shared" si="42"/>
        <v>1</v>
      </c>
      <c r="S221" s="450">
        <f t="shared" si="42"/>
        <v>0</v>
      </c>
      <c r="T221" s="450">
        <f t="shared" si="42"/>
        <v>0</v>
      </c>
      <c r="U221" s="450">
        <f t="shared" si="42"/>
        <v>1</v>
      </c>
      <c r="V221" s="450">
        <f t="shared" si="42"/>
        <v>1</v>
      </c>
      <c r="W221" s="450">
        <f t="shared" si="42"/>
        <v>0</v>
      </c>
      <c r="X221" s="450">
        <f t="shared" si="42"/>
        <v>0</v>
      </c>
      <c r="Y221" s="450">
        <f t="shared" si="42"/>
        <v>0</v>
      </c>
      <c r="Z221" s="450">
        <f t="shared" si="42"/>
        <v>0</v>
      </c>
      <c r="AA221" s="450">
        <f t="shared" si="42"/>
        <v>0</v>
      </c>
      <c r="AB221" s="450">
        <f t="shared" si="42"/>
        <v>0</v>
      </c>
      <c r="AC221" s="450">
        <f t="shared" si="42"/>
        <v>184</v>
      </c>
      <c r="AD221" s="450">
        <f t="shared" si="42"/>
        <v>138</v>
      </c>
      <c r="AE221" s="450">
        <f t="shared" si="42"/>
        <v>107</v>
      </c>
      <c r="AF221" s="450">
        <f t="shared" si="42"/>
        <v>70</v>
      </c>
      <c r="AG221" s="450">
        <f t="shared" si="42"/>
        <v>23</v>
      </c>
      <c r="AH221" s="450">
        <f t="shared" si="42"/>
        <v>17</v>
      </c>
      <c r="AI221" s="450">
        <f t="shared" si="42"/>
        <v>12</v>
      </c>
      <c r="AJ221" s="450">
        <f t="shared" si="42"/>
        <v>11</v>
      </c>
      <c r="AK221" s="450">
        <f t="shared" si="42"/>
        <v>161</v>
      </c>
      <c r="AL221" s="450">
        <f t="shared" si="42"/>
        <v>121</v>
      </c>
      <c r="AM221" s="450">
        <f t="shared" si="42"/>
        <v>95</v>
      </c>
      <c r="AN221" s="450">
        <f t="shared" si="42"/>
        <v>59</v>
      </c>
      <c r="AO221" s="450">
        <f t="shared" si="42"/>
        <v>0</v>
      </c>
      <c r="AP221" s="450">
        <f t="shared" si="42"/>
        <v>0</v>
      </c>
      <c r="AQ221" s="450">
        <f t="shared" si="42"/>
        <v>0</v>
      </c>
      <c r="AR221" s="450">
        <f t="shared" si="42"/>
        <v>0</v>
      </c>
      <c r="AS221" s="450">
        <f t="shared" si="42"/>
        <v>0</v>
      </c>
      <c r="AT221" s="450">
        <f t="shared" si="42"/>
        <v>0</v>
      </c>
      <c r="AU221" s="450">
        <f t="shared" si="42"/>
        <v>0</v>
      </c>
      <c r="AV221" s="450">
        <f t="shared" si="42"/>
        <v>0</v>
      </c>
      <c r="AW221" s="450">
        <f t="shared" si="42"/>
        <v>0</v>
      </c>
      <c r="AX221" s="450">
        <f t="shared" si="42"/>
        <v>0</v>
      </c>
      <c r="AY221" s="450">
        <f t="shared" si="42"/>
        <v>0</v>
      </c>
      <c r="AZ221" s="450">
        <f t="shared" si="42"/>
        <v>0</v>
      </c>
      <c r="BA221" s="450">
        <f t="shared" si="42"/>
        <v>475</v>
      </c>
      <c r="BB221" s="450">
        <f t="shared" si="42"/>
        <v>195</v>
      </c>
      <c r="BC221" s="450">
        <f t="shared" si="42"/>
        <v>249</v>
      </c>
      <c r="BD221" s="450">
        <f t="shared" si="42"/>
        <v>174</v>
      </c>
      <c r="BE221" s="450">
        <f t="shared" si="42"/>
        <v>280</v>
      </c>
      <c r="BF221" s="450">
        <f t="shared" si="42"/>
        <v>138</v>
      </c>
      <c r="BG221" s="450">
        <f t="shared" si="42"/>
        <v>134</v>
      </c>
      <c r="BH221" s="450">
        <f t="shared" si="42"/>
        <v>61</v>
      </c>
      <c r="BI221" s="450">
        <f t="shared" si="42"/>
        <v>195</v>
      </c>
      <c r="BJ221" s="450">
        <f t="shared" si="42"/>
        <v>57</v>
      </c>
      <c r="BK221" s="450">
        <f t="shared" si="42"/>
        <v>115</v>
      </c>
      <c r="BL221" s="450">
        <f t="shared" si="42"/>
        <v>113</v>
      </c>
      <c r="BM221" s="450">
        <f t="shared" si="42"/>
        <v>0</v>
      </c>
      <c r="BN221" s="450">
        <f t="shared" si="42"/>
        <v>0</v>
      </c>
      <c r="BO221" s="450">
        <f t="shared" si="42"/>
        <v>0</v>
      </c>
      <c r="BP221" s="450">
        <f t="shared" si="42"/>
        <v>0</v>
      </c>
      <c r="BQ221" s="450">
        <f t="shared" si="42"/>
        <v>0</v>
      </c>
      <c r="BR221" s="450">
        <f t="shared" ref="BR221:CA221" si="43">BR219</f>
        <v>0</v>
      </c>
      <c r="BS221" s="450">
        <f t="shared" si="43"/>
        <v>0</v>
      </c>
      <c r="BT221" s="450">
        <f t="shared" si="43"/>
        <v>0</v>
      </c>
      <c r="BU221" s="450">
        <f t="shared" si="43"/>
        <v>0</v>
      </c>
      <c r="BV221" s="450">
        <f t="shared" si="43"/>
        <v>0</v>
      </c>
      <c r="BW221" s="450">
        <f t="shared" si="43"/>
        <v>0</v>
      </c>
      <c r="BX221" s="450">
        <f t="shared" si="43"/>
        <v>0</v>
      </c>
      <c r="BY221" s="450">
        <f t="shared" si="43"/>
        <v>11</v>
      </c>
      <c r="BZ221" s="450">
        <f t="shared" si="43"/>
        <v>42</v>
      </c>
      <c r="CA221" s="450">
        <f t="shared" si="43"/>
        <v>0</v>
      </c>
    </row>
    <row r="222" spans="1:79">
      <c r="A222" s="543" t="s">
        <v>89</v>
      </c>
      <c r="B222" s="543" t="s">
        <v>1759</v>
      </c>
      <c r="C222" s="543">
        <v>2025</v>
      </c>
      <c r="D222" s="543" t="s">
        <v>1937</v>
      </c>
      <c r="E222" s="544">
        <f>IF(OR(E219=0, E219=""), E220, IF(E220&gt;(E219*(1+Dash!$B$6)), E219*(1+Dash!$B$6), IF(E220&lt;(E219*(1-Dash!$B$7)), E219*(1-Dash!$B$7), E220)))</f>
        <v>492.09999999999997</v>
      </c>
      <c r="F222" s="544">
        <f>IF(OR(F219=0, F219=""), F220, IF(F220&gt;(F219*(1+Dash!$B$6)), F219*(1+Dash!$B$6), IF(F220&lt;(F219*(1-Dash!$B$7)), F219*(1-Dash!$B$7), F220)))</f>
        <v>242</v>
      </c>
      <c r="G222" s="544">
        <f>IF(OR(G219=0, G219=""), G220, IF(G220&gt;(G219*(1+Dash!$B$6)), G219*(1+Dash!$B$6), IF(G220&lt;(G219*(1-Dash!$B$7)), G219*(1-Dash!$B$7), G220)))</f>
        <v>89.100000000000009</v>
      </c>
      <c r="H222" s="544">
        <f>IF(OR(H219=0, H219=""), H220, IF(H220&gt;(H219*(1+Dash!$B$6)), H219*(1+Dash!$B$6), IF(H220&lt;(H219*(1-Dash!$B$7)), H219*(1-Dash!$B$7), H220)))</f>
        <v>106</v>
      </c>
      <c r="I222" s="544">
        <f>IF(OR(I219=0, I219=""), I220, IF(I220&gt;(I219*(1+Dash!$B$6)), I219*(1+Dash!$B$6), IF(I220&lt;(I219*(1-Dash!$B$7)), I219*(1-Dash!$B$7), I220)))</f>
        <v>65</v>
      </c>
      <c r="J222" s="544">
        <f>IF(OR(J219=0, J219=""), J220, IF(J220&gt;(J219*(1+Dash!$B$6)), J219*(1+Dash!$B$6), IF(J220&lt;(J219*(1-Dash!$B$7)), J219*(1-Dash!$B$7), J220)))</f>
        <v>0</v>
      </c>
      <c r="K222" s="544">
        <f>IF(OR(K219=0, K219=""), K220, IF(K220&gt;(K219*(1+Dash!$B$6)), K219*(1+Dash!$B$6), IF(K220&lt;(K219*(1-Dash!$B$7)), K219*(1-Dash!$B$7), K220)))</f>
        <v>0</v>
      </c>
      <c r="L222" s="544">
        <f>IF(OR(L219=0, L219=""), L220, IF(L220&gt;(L219*(1+Dash!$B$6)), L219*(1+Dash!$B$6), IF(L220&lt;(L219*(1-Dash!$B$7)), L219*(1-Dash!$B$7), L220)))</f>
        <v>0</v>
      </c>
      <c r="M222" s="544">
        <f>IF(OR(M219=0, M219=""), M220, IF(M220&gt;(M219*(1+Dash!$B$6)), M219*(1+Dash!$B$6), IF(M220&lt;(M219*(1-Dash!$B$7)), M219*(1-Dash!$B$7), M220)))</f>
        <v>0</v>
      </c>
      <c r="N222" s="544">
        <f>IF(OR(N219=0, N219=""), N220, IF(N220&gt;(N219*(1+Dash!$B$6)), N219*(1+Dash!$B$6), IF(N220&lt;(N219*(1-Dash!$B$7)), N219*(1-Dash!$B$7), N220)))</f>
        <v>913</v>
      </c>
      <c r="O222" s="544">
        <f>IF(OR(O219=0, O219=""), O220, IF(O220&gt;(O219*(1+Dash!$B$6)), O219*(1+Dash!$B$6), IF(O220&lt;(O219*(1-Dash!$B$7)), O219*(1-Dash!$B$7), O220)))</f>
        <v>79.8</v>
      </c>
      <c r="P222" s="544">
        <f>IF(OR(P219=0, P219=""), P220, IF(P220&gt;(P219*(1+Dash!$B$6)), P219*(1+Dash!$B$6), IF(P220&lt;(P219*(1-Dash!$B$7)), P219*(1-Dash!$B$7), P220)))</f>
        <v>829.40000000000009</v>
      </c>
      <c r="Q222" s="544">
        <f>IF(OR(Q219=0, Q219=""), Q220, IF(Q220&gt;(Q219*(1+Dash!$B$6)), Q219*(1+Dash!$B$6), IF(Q220&lt;(Q219*(1-Dash!$B$7)), Q219*(1-Dash!$B$7), Q220)))</f>
        <v>0.95</v>
      </c>
      <c r="R222" s="544">
        <f>IF(OR(R219=0, R219=""), R220, IF(R220&gt;(R219*(1+Dash!$B$6)), R219*(1+Dash!$B$6), IF(R220&lt;(R219*(1-Dash!$B$7)), R219*(1-Dash!$B$7), R220)))</f>
        <v>0.95</v>
      </c>
      <c r="S222" s="544">
        <f>IF(OR(S219=0, S219=""), S220, IF(S220&gt;(S219*(1+Dash!$B$6)), S219*(1+Dash!$B$6), IF(S220&lt;(S219*(1-Dash!$B$7)), S219*(1-Dash!$B$7), S220)))</f>
        <v>0</v>
      </c>
      <c r="T222" s="544">
        <f>IF(OR(T219=0, T219=""), T220, IF(T220&gt;(T219*(1+Dash!$B$6)), T219*(1+Dash!$B$6), IF(T220&lt;(T219*(1-Dash!$B$7)), T219*(1-Dash!$B$7), T220)))</f>
        <v>0</v>
      </c>
      <c r="U222" s="544">
        <f>IF(OR(U219=0, U219=""), U220, IF(U220&gt;(U219*(1+Dash!$B$6)), U219*(1+Dash!$B$6), IF(U220&lt;(U219*(1-Dash!$B$7)), U219*(1-Dash!$B$7), U220)))</f>
        <v>0.95</v>
      </c>
      <c r="V222" s="544">
        <f>IF(OR(V219=0, V219=""), V220, IF(V220&gt;(V219*(1+Dash!$B$6)), V219*(1+Dash!$B$6), IF(V220&lt;(V219*(1-Dash!$B$7)), V219*(1-Dash!$B$7), V220)))</f>
        <v>0.95</v>
      </c>
      <c r="W222" s="544">
        <f>IF(OR(W219=0, W219=""), W220, IF(W220&gt;(W219*(1+Dash!$B$6)), W219*(1+Dash!$B$6), IF(W220&lt;(W219*(1-Dash!$B$7)), W219*(1-Dash!$B$7), W220)))</f>
        <v>0</v>
      </c>
      <c r="X222" s="544">
        <f>IF(OR(X219=0, X219=""), X220, IF(X220&gt;(X219*(1+Dash!$B$6)), X219*(1+Dash!$B$6), IF(X220&lt;(X219*(1-Dash!$B$7)), X219*(1-Dash!$B$7), X220)))</f>
        <v>0</v>
      </c>
      <c r="Y222" s="544">
        <f>IF(OR(Y219=0, Y219=""), Y220, IF(Y220&gt;(Y219*(1+Dash!$B$6)), Y219*(1+Dash!$B$6), IF(Y220&lt;(Y219*(1-Dash!$B$7)), Y219*(1-Dash!$B$7), Y220)))</f>
        <v>0</v>
      </c>
      <c r="Z222" s="544">
        <f>IF(OR(Z219=0, Z219=""), Z220, IF(Z220&gt;(Z219*(1+Dash!$B$6)), Z219*(1+Dash!$B$6), IF(Z220&lt;(Z219*(1-Dash!$B$7)), Z219*(1-Dash!$B$7), Z220)))</f>
        <v>0</v>
      </c>
      <c r="AA222" s="544">
        <f>IF(OR(AA219=0, AA219=""), AA220, IF(AA220&gt;(AA219*(1+Dash!$B$6)), AA219*(1+Dash!$B$6), IF(AA220&lt;(AA219*(1-Dash!$B$7)), AA219*(1-Dash!$B$7), AA220)))</f>
        <v>0</v>
      </c>
      <c r="AB222" s="544">
        <f>IF(OR(AB219=0, AB219=""), AB220, IF(AB220&gt;(AB219*(1+Dash!$B$6)), AB219*(1+Dash!$B$6), IF(AB220&lt;(AB219*(1-Dash!$B$7)), AB219*(1-Dash!$B$7), AB220)))</f>
        <v>0</v>
      </c>
      <c r="AC222" s="544">
        <f>IF(OR(AC219=0, AC219=""), AC220, IF(AC220&gt;(AC219*(1+Dash!$B$6)), AC219*(1+Dash!$B$6), IF(AC220&lt;(AC219*(1-Dash!$B$7)), AC219*(1-Dash!$B$7), AC220)))</f>
        <v>191</v>
      </c>
      <c r="AD222" s="544">
        <f>IF(OR(AD219=0, AD219=""), AD220, IF(AD220&gt;(AD219*(1+Dash!$B$6)), AD219*(1+Dash!$B$6), IF(AD220&lt;(AD219*(1-Dash!$B$7)), AD219*(1-Dash!$B$7), AD220)))</f>
        <v>131.1</v>
      </c>
      <c r="AE222" s="544">
        <f>IF(OR(AE219=0, AE219=""), AE220, IF(AE220&gt;(AE219*(1+Dash!$B$6)), AE219*(1+Dash!$B$6), IF(AE220&lt;(AE219*(1-Dash!$B$7)), AE219*(1-Dash!$B$7), AE220)))</f>
        <v>102</v>
      </c>
      <c r="AF222" s="544">
        <f>IF(OR(AF219=0, AF219=""), AF220, IF(AF220&gt;(AF219*(1+Dash!$B$6)), AF219*(1+Dash!$B$6), IF(AF220&lt;(AF219*(1-Dash!$B$7)), AF219*(1-Dash!$B$7), AF220)))</f>
        <v>77</v>
      </c>
      <c r="AG222" s="544">
        <f>IF(OR(AG219=0, AG219=""), AG220, IF(AG220&gt;(AG219*(1+Dash!$B$6)), AG219*(1+Dash!$B$6), IF(AG220&lt;(AG219*(1-Dash!$B$7)), AG219*(1-Dash!$B$7), AG220)))</f>
        <v>21.849999999999998</v>
      </c>
      <c r="AH222" s="544">
        <f>IF(OR(AH219=0, AH219=""), AH220, IF(AH220&gt;(AH219*(1+Dash!$B$6)), AH219*(1+Dash!$B$6), IF(AH220&lt;(AH219*(1-Dash!$B$7)), AH219*(1-Dash!$B$7), AH220)))</f>
        <v>16.149999999999999</v>
      </c>
      <c r="AI222" s="544">
        <f>IF(OR(AI219=0, AI219=""), AI220, IF(AI220&gt;(AI219*(1+Dash!$B$6)), AI219*(1+Dash!$B$6), IF(AI220&lt;(AI219*(1-Dash!$B$7)), AI219*(1-Dash!$B$7), AI220)))</f>
        <v>13.200000000000001</v>
      </c>
      <c r="AJ222" s="544">
        <f>IF(OR(AJ219=0, AJ219=""), AJ220, IF(AJ220&gt;(AJ219*(1+Dash!$B$6)), AJ219*(1+Dash!$B$6), IF(AJ220&lt;(AJ219*(1-Dash!$B$7)), AJ219*(1-Dash!$B$7), AJ220)))</f>
        <v>10.45</v>
      </c>
      <c r="AK222" s="544">
        <f>IF(OR(AK219=0, AK219=""), AK220, IF(AK220&gt;(AK219*(1+Dash!$B$6)), AK219*(1+Dash!$B$6), IF(AK220&lt;(AK219*(1-Dash!$B$7)), AK219*(1-Dash!$B$7), AK220)))</f>
        <v>171</v>
      </c>
      <c r="AL222" s="544">
        <f>IF(OR(AL219=0, AL219=""), AL220, IF(AL220&gt;(AL219*(1+Dash!$B$6)), AL219*(1+Dash!$B$6), IF(AL220&lt;(AL219*(1-Dash!$B$7)), AL219*(1-Dash!$B$7), AL220)))</f>
        <v>114.94999999999999</v>
      </c>
      <c r="AM222" s="544">
        <f>IF(OR(AM219=0, AM219=""), AM220, IF(AM220&gt;(AM219*(1+Dash!$B$6)), AM219*(1+Dash!$B$6), IF(AM220&lt;(AM219*(1-Dash!$B$7)), AM219*(1-Dash!$B$7), AM220)))</f>
        <v>90.25</v>
      </c>
      <c r="AN222" s="544">
        <f>IF(OR(AN219=0, AN219=""), AN220, IF(AN220&gt;(AN219*(1+Dash!$B$6)), AN219*(1+Dash!$B$6), IF(AN220&lt;(AN219*(1-Dash!$B$7)), AN219*(1-Dash!$B$7), AN220)))</f>
        <v>64.900000000000006</v>
      </c>
      <c r="AO222" s="544">
        <f>IF(OR(AO219=0, AO219=""), AO220, IF(AO220&gt;(AO219*(1+Dash!$B$6)), AO219*(1+Dash!$B$6), IF(AO220&lt;(AO219*(1-Dash!$B$7)), AO219*(1-Dash!$B$7), AO220)))</f>
        <v>1</v>
      </c>
      <c r="AP222" s="544">
        <f>IF(OR(AP219=0, AP219=""), AP220, IF(AP220&gt;(AP219*(1+Dash!$B$6)), AP219*(1+Dash!$B$6), IF(AP220&lt;(AP219*(1-Dash!$B$7)), AP219*(1-Dash!$B$7), AP220)))</f>
        <v>0</v>
      </c>
      <c r="AQ222" s="544">
        <f>IF(OR(AQ219=0, AQ219=""), AQ220, IF(AQ220&gt;(AQ219*(1+Dash!$B$6)), AQ219*(1+Dash!$B$6), IF(AQ220&lt;(AQ219*(1-Dash!$B$7)), AQ219*(1-Dash!$B$7), AQ220)))</f>
        <v>0</v>
      </c>
      <c r="AR222" s="544">
        <f>IF(OR(AR219=0, AR219=""), AR220, IF(AR220&gt;(AR219*(1+Dash!$B$6)), AR219*(1+Dash!$B$6), IF(AR220&lt;(AR219*(1-Dash!$B$7)), AR219*(1-Dash!$B$7), AR220)))</f>
        <v>1</v>
      </c>
      <c r="AS222" s="544">
        <f>IF(OR(AS219=0, AS219=""), AS220, IF(AS220&gt;(AS219*(1+Dash!$B$6)), AS219*(1+Dash!$B$6), IF(AS220&lt;(AS219*(1-Dash!$B$7)), AS219*(1-Dash!$B$7), AS220)))</f>
        <v>0</v>
      </c>
      <c r="AT222" s="544">
        <f>IF(OR(AT219=0, AT219=""), AT220, IF(AT220&gt;(AT219*(1+Dash!$B$6)), AT219*(1+Dash!$B$6), IF(AT220&lt;(AT219*(1-Dash!$B$7)), AT219*(1-Dash!$B$7), AT220)))</f>
        <v>0</v>
      </c>
      <c r="AU222" s="544">
        <f>IF(OR(AU219=0, AU219=""), AU220, IF(AU220&gt;(AU219*(1+Dash!$B$6)), AU219*(1+Dash!$B$6), IF(AU220&lt;(AU219*(1-Dash!$B$7)), AU219*(1-Dash!$B$7), AU220)))</f>
        <v>0</v>
      </c>
      <c r="AV222" s="544">
        <f>IF(OR(AV219=0, AV219=""), AV220, IF(AV220&gt;(AV219*(1+Dash!$B$6)), AV219*(1+Dash!$B$6), IF(AV220&lt;(AV219*(1-Dash!$B$7)), AV219*(1-Dash!$B$7), AV220)))</f>
        <v>0</v>
      </c>
      <c r="AW222" s="544">
        <f>IF(OR(AW219=0, AW219=""), AW220, IF(AW220&gt;(AW219*(1+Dash!$B$6)), AW219*(1+Dash!$B$6), IF(AW220&lt;(AW219*(1-Dash!$B$7)), AW219*(1-Dash!$B$7), AW220)))</f>
        <v>1</v>
      </c>
      <c r="AX222" s="544">
        <f>IF(OR(AX219=0, AX219=""), AX220, IF(AX220&gt;(AX219*(1+Dash!$B$6)), AX219*(1+Dash!$B$6), IF(AX220&lt;(AX219*(1-Dash!$B$7)), AX219*(1-Dash!$B$7), AX220)))</f>
        <v>0</v>
      </c>
      <c r="AY222" s="544">
        <f>IF(OR(AY219=0, AY219=""), AY220, IF(AY220&gt;(AY219*(1+Dash!$B$6)), AY219*(1+Dash!$B$6), IF(AY220&lt;(AY219*(1-Dash!$B$7)), AY219*(1-Dash!$B$7), AY220)))</f>
        <v>0</v>
      </c>
      <c r="AZ222" s="544">
        <f>IF(OR(AZ219=0, AZ219=""), AZ220, IF(AZ220&gt;(AZ219*(1+Dash!$B$6)), AZ219*(1+Dash!$B$6), IF(AZ220&lt;(AZ219*(1-Dash!$B$7)), AZ219*(1-Dash!$B$7), AZ220)))</f>
        <v>1</v>
      </c>
      <c r="BA222" s="544">
        <f>IF(OR(BA219=0, BA219=""), BA220, IF(BA220&gt;(BA219*(1+Dash!$B$6)), BA219*(1+Dash!$B$6), IF(BA220&lt;(BA219*(1-Dash!$B$7)), BA219*(1-Dash!$B$7), BA220)))</f>
        <v>458</v>
      </c>
      <c r="BB222" s="544">
        <f>IF(OR(BB219=0, BB219=""), BB220, IF(BB220&gt;(BB219*(1+Dash!$B$6)), BB219*(1+Dash!$B$6), IF(BB220&lt;(BB219*(1-Dash!$B$7)), BB219*(1-Dash!$B$7), BB220)))</f>
        <v>185.25</v>
      </c>
      <c r="BC222" s="544">
        <f>IF(OR(BC219=0, BC219=""), BC220, IF(BC220&gt;(BC219*(1+Dash!$B$6)), BC219*(1+Dash!$B$6), IF(BC220&lt;(BC219*(1-Dash!$B$7)), BC219*(1-Dash!$B$7), BC220)))</f>
        <v>236.54999999999998</v>
      </c>
      <c r="BD222" s="544">
        <f>IF(OR(BD219=0, BD219=""), BD220, IF(BD220&gt;(BD219*(1+Dash!$B$6)), BD219*(1+Dash!$B$6), IF(BD220&lt;(BD219*(1-Dash!$B$7)), BD219*(1-Dash!$B$7), BD220)))</f>
        <v>175</v>
      </c>
      <c r="BE222" s="544">
        <f>IF(OR(BE219=0, BE219=""), BE220, IF(BE220&gt;(BE219*(1+Dash!$B$6)), BE219*(1+Dash!$B$6), IF(BE220&lt;(BE219*(1-Dash!$B$7)), BE219*(1-Dash!$B$7), BE220)))</f>
        <v>308</v>
      </c>
      <c r="BF222" s="544">
        <f>IF(OR(BF219=0, BF219=""), BF220, IF(BF220&gt;(BF219*(1+Dash!$B$6)), BF219*(1+Dash!$B$6), IF(BF220&lt;(BF219*(1-Dash!$B$7)), BF219*(1-Dash!$B$7), BF220)))</f>
        <v>132</v>
      </c>
      <c r="BG222" s="544">
        <f>IF(OR(BG219=0, BG219=""), BG220, IF(BG220&gt;(BG219*(1+Dash!$B$6)), BG219*(1+Dash!$B$6), IF(BG220&lt;(BG219*(1-Dash!$B$7)), BG219*(1-Dash!$B$7), BG220)))</f>
        <v>147.4</v>
      </c>
      <c r="BH222" s="544">
        <f>IF(OR(BH219=0, BH219=""), BH220, IF(BH220&gt;(BH219*(1+Dash!$B$6)), BH219*(1+Dash!$B$6), IF(BH220&lt;(BH219*(1-Dash!$B$7)), BH219*(1-Dash!$B$7), BH220)))</f>
        <v>67.100000000000009</v>
      </c>
      <c r="BI222" s="544">
        <f>IF(OR(BI219=0, BI219=""), BI220, IF(BI220&gt;(BI219*(1+Dash!$B$6)), BI219*(1+Dash!$B$6), IF(BI220&lt;(BI219*(1-Dash!$B$7)), BI219*(1-Dash!$B$7), BI220)))</f>
        <v>185.25</v>
      </c>
      <c r="BJ222" s="544">
        <f>IF(OR(BJ219=0, BJ219=""), BJ220, IF(BJ220&gt;(BJ219*(1+Dash!$B$6)), BJ219*(1+Dash!$B$6), IF(BJ220&lt;(BJ219*(1-Dash!$B$7)), BJ219*(1-Dash!$B$7), BJ220)))</f>
        <v>54.15</v>
      </c>
      <c r="BK222" s="544">
        <f>IF(OR(BK219=0, BK219=""), BK220, IF(BK220&gt;(BK219*(1+Dash!$B$6)), BK219*(1+Dash!$B$6), IF(BK220&lt;(BK219*(1-Dash!$B$7)), BK219*(1-Dash!$B$7), BK220)))</f>
        <v>109.25</v>
      </c>
      <c r="BL222" s="544">
        <f>IF(OR(BL219=0, BL219=""), BL220, IF(BL220&gt;(BL219*(1+Dash!$B$6)), BL219*(1+Dash!$B$6), IF(BL220&lt;(BL219*(1-Dash!$B$7)), BL219*(1-Dash!$B$7), BL220)))</f>
        <v>107.35</v>
      </c>
      <c r="BM222" s="544">
        <f>IF(OR(BM219=0, BM219=""), BM220, IF(BM220&gt;(BM219*(1+Dash!$B$6)), BM219*(1+Dash!$B$6), IF(BM220&lt;(BM219*(1-Dash!$B$7)), BM219*(1-Dash!$B$7), BM220)))</f>
        <v>0</v>
      </c>
      <c r="BN222" s="544">
        <f>IF(OR(BN219=0, BN219=""), BN220, IF(BN220&gt;(BN219*(1+Dash!$B$6)), BN219*(1+Dash!$B$6), IF(BN220&lt;(BN219*(1-Dash!$B$7)), BN219*(1-Dash!$B$7), BN220)))</f>
        <v>0</v>
      </c>
      <c r="BO222" s="544">
        <f>IF(OR(BO219=0, BO219=""), BO220, IF(BO220&gt;(BO219*(1+Dash!$B$6)), BO219*(1+Dash!$B$6), IF(BO220&lt;(BO219*(1-Dash!$B$7)), BO219*(1-Dash!$B$7), BO220)))</f>
        <v>0</v>
      </c>
      <c r="BP222" s="544">
        <f>IF(OR(BP219=0, BP219=""), BP220, IF(BP220&gt;(BP219*(1+Dash!$B$6)), BP219*(1+Dash!$B$6), IF(BP220&lt;(BP219*(1-Dash!$B$7)), BP219*(1-Dash!$B$7), BP220)))</f>
        <v>0</v>
      </c>
      <c r="BQ222" s="544">
        <f>IF(OR(BQ219=0, BQ219=""), BQ220, IF(BQ220&gt;(BQ219*(1+Dash!$B$6)), BQ219*(1+Dash!$B$6), IF(BQ220&lt;(BQ219*(1-Dash!$B$7)), BQ219*(1-Dash!$B$7), BQ220)))</f>
        <v>0</v>
      </c>
      <c r="BR222" s="544">
        <f>IF(OR(BR219=0, BR219=""), BR220, IF(BR220&gt;(BR219*(1+Dash!$B$6)), BR219*(1+Dash!$B$6), IF(BR220&lt;(BR219*(1-Dash!$B$7)), BR219*(1-Dash!$B$7), BR220)))</f>
        <v>0</v>
      </c>
      <c r="BS222" s="544">
        <f>IF(OR(BS219=0, BS219=""), BS220, IF(BS220&gt;(BS219*(1+Dash!$B$6)), BS219*(1+Dash!$B$6), IF(BS220&lt;(BS219*(1-Dash!$B$7)), BS219*(1-Dash!$B$7), BS220)))</f>
        <v>0</v>
      </c>
      <c r="BT222" s="544">
        <f>IF(OR(BT219=0, BT219=""), BT220, IF(BT220&gt;(BT219*(1+Dash!$B$6)), BT219*(1+Dash!$B$6), IF(BT220&lt;(BT219*(1-Dash!$B$7)), BT219*(1-Dash!$B$7), BT220)))</f>
        <v>0</v>
      </c>
      <c r="BU222" s="544">
        <f>IF(OR(BU219=0, BU219=""), BU220, IF(BU220&gt;(BU219*(1+Dash!$B$6)), BU219*(1+Dash!$B$6), IF(BU220&lt;(BU219*(1-Dash!$B$7)), BU219*(1-Dash!$B$7), BU220)))</f>
        <v>0</v>
      </c>
      <c r="BV222" s="544">
        <f>IF(OR(BV219=0, BV219=""), BV220, IF(BV220&gt;(BV219*(1+Dash!$B$6)), BV219*(1+Dash!$B$6), IF(BV220&lt;(BV219*(1-Dash!$B$7)), BV219*(1-Dash!$B$7), BV220)))</f>
        <v>0</v>
      </c>
      <c r="BW222" s="544">
        <f>IF(OR(BW219=0, BW219=""), BW220, IF(BW220&gt;(BW219*(1+Dash!$B$6)), BW219*(1+Dash!$B$6), IF(BW220&lt;(BW219*(1-Dash!$B$7)), BW219*(1-Dash!$B$7), BW220)))</f>
        <v>0</v>
      </c>
      <c r="BX222" s="544">
        <f>IF(OR(BX219=0, BX219=""), BX220, IF(BX220&gt;(BX219*(1+Dash!$B$6)), BX219*(1+Dash!$B$6), IF(BX220&lt;(BX219*(1-Dash!$B$7)), BX219*(1-Dash!$B$7), BX220)))</f>
        <v>0</v>
      </c>
      <c r="BY222" s="544">
        <f>IF(OR(BY219=0, BY219=""), BY220, IF(BY220&gt;(BY219*(1+Dash!$B$6)), BY219*(1+Dash!$B$6), IF(BY220&lt;(BY219*(1-Dash!$B$7)), BY219*(1-Dash!$B$7), BY220)))</f>
        <v>10.45</v>
      </c>
      <c r="BZ222" s="544">
        <f>IF(OR(BZ219=0, BZ219=""), BZ220, IF(BZ220&gt;(BZ219*(1+Dash!$B$6)), BZ219*(1+Dash!$B$6), IF(BZ220&lt;(BZ219*(1-Dash!$B$7)), BZ219*(1-Dash!$B$7), BZ220)))</f>
        <v>40</v>
      </c>
      <c r="CA222" s="544">
        <f>IF(OR(CA219=0, CA219=""), CA220, IF(CA220&gt;(CA219*(1+Dash!$B$6)), CA219*(1+Dash!$B$6), IF(CA220&lt;(CA219*(1-Dash!$B$7)), CA219*(1-Dash!$B$7), CA220)))</f>
        <v>0</v>
      </c>
    </row>
    <row r="223" spans="1:79">
      <c r="A223" t="s">
        <v>91</v>
      </c>
      <c r="B223" t="s">
        <v>1880</v>
      </c>
      <c r="C223">
        <v>2018</v>
      </c>
      <c r="D223" t="s">
        <v>1934</v>
      </c>
      <c r="E223" s="450">
        <v>422</v>
      </c>
      <c r="F223" s="450">
        <v>392</v>
      </c>
      <c r="G223" s="450">
        <v>172</v>
      </c>
      <c r="H223" s="450">
        <v>205</v>
      </c>
      <c r="I223" s="450">
        <v>93</v>
      </c>
      <c r="J223" s="450">
        <v>0</v>
      </c>
      <c r="K223" s="450">
        <v>0</v>
      </c>
      <c r="L223" s="450">
        <v>0</v>
      </c>
      <c r="M223" s="450">
        <v>0</v>
      </c>
      <c r="N223" s="450">
        <v>0</v>
      </c>
      <c r="O223" s="450">
        <v>0</v>
      </c>
      <c r="P223" s="450">
        <v>0</v>
      </c>
      <c r="Q223" s="450">
        <v>0</v>
      </c>
      <c r="R223" s="450">
        <v>0</v>
      </c>
      <c r="S223" s="450">
        <v>0</v>
      </c>
      <c r="T223" s="450">
        <v>0</v>
      </c>
      <c r="U223" s="450">
        <v>0</v>
      </c>
      <c r="V223" s="450">
        <v>0</v>
      </c>
      <c r="W223" s="450">
        <v>0</v>
      </c>
      <c r="X223" s="450">
        <v>0</v>
      </c>
      <c r="Y223" s="450">
        <v>0</v>
      </c>
      <c r="Z223" s="450">
        <v>0</v>
      </c>
      <c r="AA223" s="450">
        <v>0</v>
      </c>
      <c r="AB223" s="450">
        <v>0</v>
      </c>
      <c r="AC223" s="450">
        <v>336</v>
      </c>
      <c r="AD223" s="450">
        <v>102</v>
      </c>
      <c r="AE223" s="450">
        <v>199</v>
      </c>
      <c r="AF223" s="450">
        <v>170</v>
      </c>
      <c r="AG223" s="450">
        <v>197</v>
      </c>
      <c r="AH223" s="450">
        <v>62</v>
      </c>
      <c r="AI223" s="450">
        <v>91</v>
      </c>
      <c r="AJ223" s="450">
        <v>87</v>
      </c>
      <c r="AK223" s="450">
        <v>139</v>
      </c>
      <c r="AL223" s="450">
        <v>40</v>
      </c>
      <c r="AM223" s="450">
        <v>108</v>
      </c>
      <c r="AN223" s="450">
        <v>83</v>
      </c>
      <c r="AO223" s="450">
        <v>0</v>
      </c>
      <c r="AP223" s="450">
        <v>0</v>
      </c>
      <c r="AQ223" s="450">
        <v>0</v>
      </c>
      <c r="AR223" s="450">
        <v>0</v>
      </c>
      <c r="AS223" s="450">
        <v>0</v>
      </c>
      <c r="AT223" s="450">
        <v>0</v>
      </c>
      <c r="AU223" s="450">
        <v>0</v>
      </c>
      <c r="AV223" s="450">
        <v>0</v>
      </c>
      <c r="AW223" s="450">
        <v>0</v>
      </c>
      <c r="AX223" s="450">
        <v>0</v>
      </c>
      <c r="AY223" s="450">
        <v>0</v>
      </c>
      <c r="AZ223" s="450">
        <v>0</v>
      </c>
      <c r="BA223" s="450">
        <v>672</v>
      </c>
      <c r="BB223" s="450">
        <v>277</v>
      </c>
      <c r="BC223" s="450">
        <v>388</v>
      </c>
      <c r="BD223" s="450">
        <v>240</v>
      </c>
      <c r="BE223" s="450">
        <v>538</v>
      </c>
      <c r="BF223" s="450">
        <v>244</v>
      </c>
      <c r="BG223" s="450">
        <v>306</v>
      </c>
      <c r="BH223" s="450">
        <v>169</v>
      </c>
      <c r="BI223" s="450">
        <v>134</v>
      </c>
      <c r="BJ223" s="450">
        <v>33</v>
      </c>
      <c r="BK223" s="450">
        <v>82</v>
      </c>
      <c r="BL223" s="450">
        <v>71</v>
      </c>
      <c r="BM223" s="450">
        <v>0</v>
      </c>
      <c r="BN223" s="450">
        <v>0</v>
      </c>
      <c r="BO223" s="450">
        <v>0</v>
      </c>
      <c r="BP223" s="450">
        <v>0</v>
      </c>
      <c r="BQ223" s="450">
        <v>0</v>
      </c>
      <c r="BR223" s="450">
        <v>0</v>
      </c>
      <c r="BS223" s="450">
        <v>0</v>
      </c>
      <c r="BT223" s="450">
        <v>0</v>
      </c>
      <c r="BU223" s="450">
        <v>0</v>
      </c>
      <c r="BV223" s="450">
        <v>0</v>
      </c>
      <c r="BW223" s="450">
        <v>0</v>
      </c>
      <c r="BX223" s="450">
        <v>0</v>
      </c>
      <c r="BY223" s="450">
        <v>11</v>
      </c>
      <c r="BZ223" s="450">
        <v>38</v>
      </c>
      <c r="CA223" s="450">
        <v>0</v>
      </c>
    </row>
    <row r="224" spans="1:79">
      <c r="A224" s="543" t="s">
        <v>91</v>
      </c>
      <c r="B224" s="543" t="s">
        <v>1880</v>
      </c>
      <c r="C224" s="543">
        <v>2019</v>
      </c>
      <c r="D224" s="543" t="s">
        <v>1934</v>
      </c>
      <c r="E224" s="544">
        <v>381</v>
      </c>
      <c r="F224" s="544">
        <v>403</v>
      </c>
      <c r="G224" s="544">
        <v>205</v>
      </c>
      <c r="H224" s="544">
        <v>213</v>
      </c>
      <c r="I224" s="544">
        <v>92</v>
      </c>
      <c r="J224" s="544">
        <v>0</v>
      </c>
      <c r="K224" s="544">
        <v>0</v>
      </c>
      <c r="L224" s="544">
        <v>0</v>
      </c>
      <c r="M224" s="544">
        <v>0</v>
      </c>
      <c r="N224" s="544">
        <v>0</v>
      </c>
      <c r="O224" s="544">
        <v>0</v>
      </c>
      <c r="P224" s="544">
        <v>0</v>
      </c>
      <c r="Q224" s="544">
        <v>0</v>
      </c>
      <c r="R224" s="544">
        <v>0</v>
      </c>
      <c r="S224" s="544">
        <v>0</v>
      </c>
      <c r="T224" s="544">
        <v>0</v>
      </c>
      <c r="U224" s="544">
        <v>0</v>
      </c>
      <c r="V224" s="544">
        <v>0</v>
      </c>
      <c r="W224" s="544">
        <v>0</v>
      </c>
      <c r="X224" s="544">
        <v>0</v>
      </c>
      <c r="Y224" s="544">
        <v>0</v>
      </c>
      <c r="Z224" s="544">
        <v>0</v>
      </c>
      <c r="AA224" s="544">
        <v>0</v>
      </c>
      <c r="AB224" s="544">
        <v>0</v>
      </c>
      <c r="AC224" s="544">
        <v>540</v>
      </c>
      <c r="AD224" s="544">
        <v>94</v>
      </c>
      <c r="AE224" s="544">
        <v>142</v>
      </c>
      <c r="AF224" s="544">
        <v>287</v>
      </c>
      <c r="AG224" s="544">
        <v>395</v>
      </c>
      <c r="AH224" s="544">
        <v>49</v>
      </c>
      <c r="AI224" s="544">
        <v>46</v>
      </c>
      <c r="AJ224" s="544">
        <v>213</v>
      </c>
      <c r="AK224" s="544">
        <v>145</v>
      </c>
      <c r="AL224" s="544">
        <v>45</v>
      </c>
      <c r="AM224" s="544">
        <v>96</v>
      </c>
      <c r="AN224" s="544">
        <v>74</v>
      </c>
      <c r="AO224" s="544">
        <v>0</v>
      </c>
      <c r="AP224" s="544">
        <v>0</v>
      </c>
      <c r="AQ224" s="544">
        <v>0</v>
      </c>
      <c r="AR224" s="544">
        <v>0</v>
      </c>
      <c r="AS224" s="544">
        <v>0</v>
      </c>
      <c r="AT224" s="544">
        <v>0</v>
      </c>
      <c r="AU224" s="544">
        <v>0</v>
      </c>
      <c r="AV224" s="544">
        <v>0</v>
      </c>
      <c r="AW224" s="544">
        <v>0</v>
      </c>
      <c r="AX224" s="544">
        <v>0</v>
      </c>
      <c r="AY224" s="544">
        <v>0</v>
      </c>
      <c r="AZ224" s="544">
        <v>0</v>
      </c>
      <c r="BA224" s="544">
        <v>734</v>
      </c>
      <c r="BB224" s="544">
        <v>380</v>
      </c>
      <c r="BC224" s="544">
        <v>414</v>
      </c>
      <c r="BD224" s="544">
        <v>250</v>
      </c>
      <c r="BE224" s="544">
        <v>576</v>
      </c>
      <c r="BF224" s="544">
        <v>324</v>
      </c>
      <c r="BG224" s="544">
        <v>318</v>
      </c>
      <c r="BH224" s="544">
        <v>170</v>
      </c>
      <c r="BI224" s="544">
        <v>158</v>
      </c>
      <c r="BJ224" s="544">
        <v>56</v>
      </c>
      <c r="BK224" s="544">
        <v>96</v>
      </c>
      <c r="BL224" s="544">
        <v>80</v>
      </c>
      <c r="BM224" s="544">
        <v>0</v>
      </c>
      <c r="BN224" s="544">
        <v>0</v>
      </c>
      <c r="BO224" s="544">
        <v>0</v>
      </c>
      <c r="BP224" s="544">
        <v>0</v>
      </c>
      <c r="BQ224" s="544">
        <v>0</v>
      </c>
      <c r="BR224" s="544">
        <v>0</v>
      </c>
      <c r="BS224" s="544">
        <v>0</v>
      </c>
      <c r="BT224" s="544">
        <v>0</v>
      </c>
      <c r="BU224" s="544">
        <v>0</v>
      </c>
      <c r="BV224" s="544">
        <v>0</v>
      </c>
      <c r="BW224" s="544">
        <v>0</v>
      </c>
      <c r="BX224" s="544">
        <v>0</v>
      </c>
      <c r="BY224" s="544">
        <v>31</v>
      </c>
      <c r="BZ224" s="544">
        <v>38</v>
      </c>
      <c r="CA224" s="544">
        <v>0</v>
      </c>
    </row>
    <row r="225" spans="1:79">
      <c r="A225" t="s">
        <v>91</v>
      </c>
      <c r="B225" t="s">
        <v>1880</v>
      </c>
      <c r="C225">
        <v>2020</v>
      </c>
      <c r="D225" t="s">
        <v>1934</v>
      </c>
      <c r="E225" s="450">
        <v>391</v>
      </c>
      <c r="F225" s="450">
        <v>419</v>
      </c>
      <c r="G225" s="450">
        <v>244</v>
      </c>
      <c r="H225" s="450">
        <v>201</v>
      </c>
      <c r="I225" s="450">
        <v>98</v>
      </c>
      <c r="J225" s="450">
        <v>0</v>
      </c>
      <c r="K225" s="450">
        <v>0</v>
      </c>
      <c r="L225" s="450">
        <v>0</v>
      </c>
      <c r="M225" s="450">
        <v>0</v>
      </c>
      <c r="N225" s="450">
        <v>125</v>
      </c>
      <c r="O225" s="450">
        <v>15</v>
      </c>
      <c r="P225" s="450">
        <v>110</v>
      </c>
      <c r="Q225" s="450">
        <v>43</v>
      </c>
      <c r="R225" s="450">
        <v>0</v>
      </c>
      <c r="S225" s="450">
        <v>0</v>
      </c>
      <c r="T225" s="450">
        <v>0</v>
      </c>
      <c r="U225" s="450">
        <v>1</v>
      </c>
      <c r="V225" s="450">
        <v>0</v>
      </c>
      <c r="W225" s="450">
        <v>0</v>
      </c>
      <c r="X225" s="450">
        <v>0</v>
      </c>
      <c r="Y225" s="450">
        <v>42</v>
      </c>
      <c r="Z225" s="450">
        <v>0</v>
      </c>
      <c r="AA225" s="450">
        <v>0</v>
      </c>
      <c r="AB225" s="450">
        <v>0</v>
      </c>
      <c r="AC225" s="450">
        <v>458</v>
      </c>
      <c r="AD225" s="450">
        <v>104</v>
      </c>
      <c r="AE225" s="450">
        <v>152</v>
      </c>
      <c r="AF225" s="450">
        <v>219</v>
      </c>
      <c r="AG225" s="450">
        <v>323</v>
      </c>
      <c r="AH225" s="450">
        <v>50</v>
      </c>
      <c r="AI225" s="450">
        <v>52</v>
      </c>
      <c r="AJ225" s="450">
        <v>155</v>
      </c>
      <c r="AK225" s="450">
        <v>135</v>
      </c>
      <c r="AL225" s="450">
        <v>54</v>
      </c>
      <c r="AM225" s="450">
        <v>100</v>
      </c>
      <c r="AN225" s="450">
        <v>64</v>
      </c>
      <c r="AO225" s="450">
        <v>0</v>
      </c>
      <c r="AP225" s="450">
        <v>0</v>
      </c>
      <c r="AQ225" s="450">
        <v>0</v>
      </c>
      <c r="AR225" s="450">
        <v>0</v>
      </c>
      <c r="AS225" s="450">
        <v>0</v>
      </c>
      <c r="AT225" s="450">
        <v>0</v>
      </c>
      <c r="AU225" s="450">
        <v>0</v>
      </c>
      <c r="AV225" s="450">
        <v>0</v>
      </c>
      <c r="AW225" s="450">
        <v>0</v>
      </c>
      <c r="AX225" s="450">
        <v>0</v>
      </c>
      <c r="AY225" s="450">
        <v>0</v>
      </c>
      <c r="AZ225" s="450">
        <v>0</v>
      </c>
      <c r="BA225" s="450">
        <v>843</v>
      </c>
      <c r="BB225" s="450">
        <v>470</v>
      </c>
      <c r="BC225" s="450">
        <v>463</v>
      </c>
      <c r="BD225" s="450">
        <v>281</v>
      </c>
      <c r="BE225" s="450">
        <v>676</v>
      </c>
      <c r="BF225" s="450">
        <v>398</v>
      </c>
      <c r="BG225" s="450">
        <v>344</v>
      </c>
      <c r="BH225" s="450">
        <v>182</v>
      </c>
      <c r="BI225" s="450">
        <v>167</v>
      </c>
      <c r="BJ225" s="450">
        <v>72</v>
      </c>
      <c r="BK225" s="450">
        <v>119</v>
      </c>
      <c r="BL225" s="450">
        <v>99</v>
      </c>
      <c r="BM225" s="450">
        <v>0</v>
      </c>
      <c r="BN225" s="450">
        <v>0</v>
      </c>
      <c r="BO225" s="450">
        <v>0</v>
      </c>
      <c r="BP225" s="450">
        <v>0</v>
      </c>
      <c r="BQ225" s="450">
        <v>0</v>
      </c>
      <c r="BR225" s="450">
        <v>0</v>
      </c>
      <c r="BS225" s="450">
        <v>0</v>
      </c>
      <c r="BT225" s="450">
        <v>0</v>
      </c>
      <c r="BU225" s="450">
        <v>0</v>
      </c>
      <c r="BV225" s="450">
        <v>0</v>
      </c>
      <c r="BW225" s="450">
        <v>0</v>
      </c>
      <c r="BX225" s="450">
        <v>0</v>
      </c>
      <c r="BY225" s="450">
        <v>17</v>
      </c>
      <c r="BZ225" s="450">
        <v>59</v>
      </c>
      <c r="CA225" s="450">
        <v>0</v>
      </c>
    </row>
    <row r="226" spans="1:79">
      <c r="A226" s="543" t="s">
        <v>91</v>
      </c>
      <c r="B226" s="543" t="s">
        <v>1880</v>
      </c>
      <c r="C226" s="543">
        <v>2021</v>
      </c>
      <c r="D226" s="543" t="s">
        <v>1934</v>
      </c>
      <c r="E226" s="544">
        <v>445</v>
      </c>
      <c r="F226" s="544">
        <v>424</v>
      </c>
      <c r="G226" s="544">
        <v>256</v>
      </c>
      <c r="H226" s="544">
        <v>204</v>
      </c>
      <c r="I226" s="544">
        <v>78</v>
      </c>
      <c r="J226" s="544">
        <v>0</v>
      </c>
      <c r="K226" s="544">
        <v>0</v>
      </c>
      <c r="L226" s="544">
        <v>0</v>
      </c>
      <c r="M226" s="544">
        <v>0</v>
      </c>
      <c r="N226" s="544">
        <v>221</v>
      </c>
      <c r="O226" s="544">
        <v>44</v>
      </c>
      <c r="P226" s="544">
        <v>177</v>
      </c>
      <c r="Q226" s="544">
        <v>63</v>
      </c>
      <c r="R226" s="544">
        <v>0</v>
      </c>
      <c r="S226" s="544">
        <v>0</v>
      </c>
      <c r="T226" s="544">
        <v>0</v>
      </c>
      <c r="U226" s="544">
        <v>0</v>
      </c>
      <c r="V226" s="544">
        <v>0</v>
      </c>
      <c r="W226" s="544">
        <v>0</v>
      </c>
      <c r="X226" s="544">
        <v>0</v>
      </c>
      <c r="Y226" s="544">
        <v>63</v>
      </c>
      <c r="Z226" s="544">
        <v>0</v>
      </c>
      <c r="AA226" s="544">
        <v>0</v>
      </c>
      <c r="AB226" s="544">
        <v>0</v>
      </c>
      <c r="AC226" s="544">
        <v>602</v>
      </c>
      <c r="AD226" s="544">
        <v>124</v>
      </c>
      <c r="AE226" s="544">
        <v>167</v>
      </c>
      <c r="AF226" s="544">
        <v>284</v>
      </c>
      <c r="AG226" s="544">
        <v>429</v>
      </c>
      <c r="AH226" s="544">
        <v>59</v>
      </c>
      <c r="AI226" s="544">
        <v>55</v>
      </c>
      <c r="AJ226" s="544">
        <v>204</v>
      </c>
      <c r="AK226" s="544">
        <v>173</v>
      </c>
      <c r="AL226" s="544">
        <v>65</v>
      </c>
      <c r="AM226" s="544">
        <v>112</v>
      </c>
      <c r="AN226" s="544">
        <v>80</v>
      </c>
      <c r="AO226" s="544">
        <v>0</v>
      </c>
      <c r="AP226" s="544">
        <v>0</v>
      </c>
      <c r="AQ226" s="544">
        <v>0</v>
      </c>
      <c r="AR226" s="544">
        <v>0</v>
      </c>
      <c r="AS226" s="544">
        <v>0</v>
      </c>
      <c r="AT226" s="544">
        <v>0</v>
      </c>
      <c r="AU226" s="544">
        <v>0</v>
      </c>
      <c r="AV226" s="544">
        <v>0</v>
      </c>
      <c r="AW226" s="544">
        <v>0</v>
      </c>
      <c r="AX226" s="544">
        <v>0</v>
      </c>
      <c r="AY226" s="544">
        <v>0</v>
      </c>
      <c r="AZ226" s="544">
        <v>0</v>
      </c>
      <c r="BA226" s="544">
        <v>702</v>
      </c>
      <c r="BB226" s="544">
        <v>393</v>
      </c>
      <c r="BC226" s="544">
        <v>413</v>
      </c>
      <c r="BD226" s="544">
        <v>257</v>
      </c>
      <c r="BE226" s="544">
        <v>515</v>
      </c>
      <c r="BF226" s="544">
        <v>306</v>
      </c>
      <c r="BG226" s="544">
        <v>298</v>
      </c>
      <c r="BH226" s="544">
        <v>150</v>
      </c>
      <c r="BI226" s="544">
        <v>187</v>
      </c>
      <c r="BJ226" s="544">
        <v>87</v>
      </c>
      <c r="BK226" s="544">
        <v>115</v>
      </c>
      <c r="BL226" s="544">
        <v>107</v>
      </c>
      <c r="BM226" s="544">
        <v>0</v>
      </c>
      <c r="BN226" s="544">
        <v>0</v>
      </c>
      <c r="BO226" s="544">
        <v>0</v>
      </c>
      <c r="BP226" s="544">
        <v>0</v>
      </c>
      <c r="BQ226" s="544">
        <v>0</v>
      </c>
      <c r="BR226" s="544">
        <v>0</v>
      </c>
      <c r="BS226" s="544">
        <v>0</v>
      </c>
      <c r="BT226" s="544">
        <v>0</v>
      </c>
      <c r="BU226" s="544">
        <v>0</v>
      </c>
      <c r="BV226" s="544">
        <v>0</v>
      </c>
      <c r="BW226" s="544">
        <v>0</v>
      </c>
      <c r="BX226" s="544">
        <v>0</v>
      </c>
      <c r="BY226" s="544">
        <v>28</v>
      </c>
      <c r="BZ226" s="544">
        <v>43</v>
      </c>
      <c r="CA226" s="544">
        <v>0</v>
      </c>
    </row>
    <row r="227" spans="1:79">
      <c r="A227" t="s">
        <v>91</v>
      </c>
      <c r="B227" t="s">
        <v>1880</v>
      </c>
      <c r="C227">
        <v>2022</v>
      </c>
      <c r="D227" t="s">
        <v>1934</v>
      </c>
      <c r="E227" s="450">
        <v>510</v>
      </c>
      <c r="F227" s="450">
        <v>395</v>
      </c>
      <c r="G227" s="450">
        <v>227</v>
      </c>
      <c r="H227" s="450">
        <v>196</v>
      </c>
      <c r="I227" s="450">
        <v>83</v>
      </c>
      <c r="J227" s="450">
        <v>0</v>
      </c>
      <c r="K227" s="450">
        <v>0</v>
      </c>
      <c r="L227" s="450">
        <v>0</v>
      </c>
      <c r="M227" s="450">
        <v>0</v>
      </c>
      <c r="N227" s="450">
        <v>193</v>
      </c>
      <c r="O227" s="450">
        <v>36</v>
      </c>
      <c r="P227" s="450">
        <v>157</v>
      </c>
      <c r="Q227" s="450">
        <v>59</v>
      </c>
      <c r="R227" s="450">
        <v>0</v>
      </c>
      <c r="S227" s="450">
        <v>0</v>
      </c>
      <c r="T227" s="450">
        <v>0</v>
      </c>
      <c r="U227" s="450">
        <v>0</v>
      </c>
      <c r="V227" s="450">
        <v>0</v>
      </c>
      <c r="W227" s="450">
        <v>0</v>
      </c>
      <c r="X227" s="450">
        <v>0</v>
      </c>
      <c r="Y227" s="450">
        <v>59</v>
      </c>
      <c r="Z227" s="450">
        <v>0</v>
      </c>
      <c r="AA227" s="450">
        <v>0</v>
      </c>
      <c r="AB227" s="450">
        <v>0</v>
      </c>
      <c r="AC227" s="450">
        <v>619</v>
      </c>
      <c r="AD227" s="450">
        <v>108</v>
      </c>
      <c r="AE227" s="450">
        <v>145</v>
      </c>
      <c r="AF227" s="450">
        <v>239</v>
      </c>
      <c r="AG227" s="450">
        <v>480</v>
      </c>
      <c r="AH227" s="450">
        <v>61</v>
      </c>
      <c r="AI227" s="450">
        <v>57</v>
      </c>
      <c r="AJ227" s="450">
        <v>179</v>
      </c>
      <c r="AK227" s="450">
        <v>139</v>
      </c>
      <c r="AL227" s="450">
        <v>47</v>
      </c>
      <c r="AM227" s="450">
        <v>88</v>
      </c>
      <c r="AN227" s="450">
        <v>60</v>
      </c>
      <c r="AO227" s="450">
        <v>0</v>
      </c>
      <c r="AP227" s="450">
        <v>0</v>
      </c>
      <c r="AQ227" s="450">
        <v>0</v>
      </c>
      <c r="AR227" s="450">
        <v>0</v>
      </c>
      <c r="AS227" s="450">
        <v>0</v>
      </c>
      <c r="AT227" s="450">
        <v>0</v>
      </c>
      <c r="AU227" s="450">
        <v>0</v>
      </c>
      <c r="AV227" s="450">
        <v>0</v>
      </c>
      <c r="AW227" s="450">
        <v>0</v>
      </c>
      <c r="AX227" s="450">
        <v>0</v>
      </c>
      <c r="AY227" s="450">
        <v>0</v>
      </c>
      <c r="AZ227" s="450">
        <v>0</v>
      </c>
      <c r="BA227" s="450">
        <v>679</v>
      </c>
      <c r="BB227" s="450">
        <v>372</v>
      </c>
      <c r="BC227" s="450">
        <v>384</v>
      </c>
      <c r="BD227" s="450">
        <v>231</v>
      </c>
      <c r="BE227" s="450">
        <v>514</v>
      </c>
      <c r="BF227" s="450">
        <v>295</v>
      </c>
      <c r="BG227" s="450">
        <v>277</v>
      </c>
      <c r="BH227" s="450">
        <v>137</v>
      </c>
      <c r="BI227" s="450">
        <v>165</v>
      </c>
      <c r="BJ227" s="450">
        <v>77</v>
      </c>
      <c r="BK227" s="450">
        <v>107</v>
      </c>
      <c r="BL227" s="450">
        <v>94</v>
      </c>
      <c r="BM227" s="450">
        <v>0</v>
      </c>
      <c r="BN227" s="450">
        <v>0</v>
      </c>
      <c r="BO227" s="450">
        <v>0</v>
      </c>
      <c r="BP227" s="450">
        <v>0</v>
      </c>
      <c r="BQ227" s="450">
        <v>0</v>
      </c>
      <c r="BR227" s="450">
        <v>0</v>
      </c>
      <c r="BS227" s="450">
        <v>0</v>
      </c>
      <c r="BT227" s="450">
        <v>0</v>
      </c>
      <c r="BU227" s="450">
        <v>0</v>
      </c>
      <c r="BV227" s="450">
        <v>0</v>
      </c>
      <c r="BW227" s="450">
        <v>0</v>
      </c>
      <c r="BX227" s="450">
        <v>0</v>
      </c>
      <c r="BY227" s="450">
        <v>41</v>
      </c>
      <c r="BZ227" s="450">
        <v>68</v>
      </c>
      <c r="CA227" s="450">
        <v>0</v>
      </c>
    </row>
    <row r="228" spans="1:79">
      <c r="A228" s="543" t="s">
        <v>91</v>
      </c>
      <c r="B228" s="543" t="s">
        <v>1880</v>
      </c>
      <c r="C228" s="543">
        <v>2023</v>
      </c>
      <c r="D228" s="543" t="s">
        <v>1934</v>
      </c>
      <c r="E228" s="544">
        <v>549</v>
      </c>
      <c r="F228" s="544">
        <v>370</v>
      </c>
      <c r="G228" s="544">
        <v>225</v>
      </c>
      <c r="H228" s="544">
        <v>165</v>
      </c>
      <c r="I228" s="544">
        <v>84</v>
      </c>
      <c r="J228" s="544">
        <v>0</v>
      </c>
      <c r="K228" s="544">
        <v>0</v>
      </c>
      <c r="L228" s="544">
        <v>0</v>
      </c>
      <c r="M228" s="544">
        <v>0</v>
      </c>
      <c r="N228" s="544">
        <v>296</v>
      </c>
      <c r="O228" s="544">
        <v>22</v>
      </c>
      <c r="P228" s="544">
        <v>274</v>
      </c>
      <c r="Q228" s="544">
        <v>71</v>
      </c>
      <c r="R228" s="544">
        <v>3</v>
      </c>
      <c r="S228" s="544">
        <v>3</v>
      </c>
      <c r="T228" s="544">
        <v>14</v>
      </c>
      <c r="U228" s="544">
        <v>0</v>
      </c>
      <c r="V228" s="544">
        <v>0</v>
      </c>
      <c r="W228" s="544">
        <v>0</v>
      </c>
      <c r="X228" s="544">
        <v>0</v>
      </c>
      <c r="Y228" s="544">
        <v>71</v>
      </c>
      <c r="Z228" s="544">
        <v>3</v>
      </c>
      <c r="AA228" s="544">
        <v>3</v>
      </c>
      <c r="AB228" s="544">
        <v>14</v>
      </c>
      <c r="AC228" s="544">
        <v>544</v>
      </c>
      <c r="AD228" s="544">
        <v>90</v>
      </c>
      <c r="AE228" s="544">
        <v>159</v>
      </c>
      <c r="AF228" s="544">
        <v>224</v>
      </c>
      <c r="AG228" s="544">
        <v>396</v>
      </c>
      <c r="AH228" s="544">
        <v>62</v>
      </c>
      <c r="AI228" s="544">
        <v>62</v>
      </c>
      <c r="AJ228" s="544">
        <v>173</v>
      </c>
      <c r="AK228" s="544">
        <v>148</v>
      </c>
      <c r="AL228" s="544">
        <v>28</v>
      </c>
      <c r="AM228" s="544">
        <v>97</v>
      </c>
      <c r="AN228" s="544">
        <v>51</v>
      </c>
      <c r="AO228" s="544">
        <v>0</v>
      </c>
      <c r="AP228" s="544">
        <v>0</v>
      </c>
      <c r="AQ228" s="544">
        <v>0</v>
      </c>
      <c r="AR228" s="544">
        <v>0</v>
      </c>
      <c r="AS228" s="544">
        <v>0</v>
      </c>
      <c r="AT228" s="544">
        <v>0</v>
      </c>
      <c r="AU228" s="544">
        <v>0</v>
      </c>
      <c r="AV228" s="544">
        <v>0</v>
      </c>
      <c r="AW228" s="544">
        <v>0</v>
      </c>
      <c r="AX228" s="544">
        <v>0</v>
      </c>
      <c r="AY228" s="544">
        <v>0</v>
      </c>
      <c r="AZ228" s="544">
        <v>0</v>
      </c>
      <c r="BA228" s="544">
        <v>657</v>
      </c>
      <c r="BB228" s="544">
        <v>376</v>
      </c>
      <c r="BC228" s="544">
        <v>404</v>
      </c>
      <c r="BD228" s="544">
        <v>193</v>
      </c>
      <c r="BE228" s="544">
        <v>529</v>
      </c>
      <c r="BF228" s="544">
        <v>309</v>
      </c>
      <c r="BG228" s="544">
        <v>311</v>
      </c>
      <c r="BH228" s="544">
        <v>126</v>
      </c>
      <c r="BI228" s="544">
        <v>128</v>
      </c>
      <c r="BJ228" s="544">
        <v>67</v>
      </c>
      <c r="BK228" s="544">
        <v>93</v>
      </c>
      <c r="BL228" s="544">
        <v>67</v>
      </c>
      <c r="BM228" s="544">
        <v>0</v>
      </c>
      <c r="BN228" s="544">
        <v>0</v>
      </c>
      <c r="BO228" s="544">
        <v>0</v>
      </c>
      <c r="BP228" s="544">
        <v>0</v>
      </c>
      <c r="BQ228" s="544">
        <v>0</v>
      </c>
      <c r="BR228" s="544">
        <v>0</v>
      </c>
      <c r="BS228" s="544">
        <v>0</v>
      </c>
      <c r="BT228" s="544">
        <v>0</v>
      </c>
      <c r="BU228" s="544">
        <v>0</v>
      </c>
      <c r="BV228" s="544">
        <v>0</v>
      </c>
      <c r="BW228" s="544">
        <v>0</v>
      </c>
      <c r="BX228" s="544">
        <v>0</v>
      </c>
      <c r="BY228" s="544">
        <v>23</v>
      </c>
      <c r="BZ228" s="544">
        <v>58</v>
      </c>
      <c r="CA228" s="544">
        <v>0</v>
      </c>
    </row>
    <row r="229" spans="1:79">
      <c r="A229" t="s">
        <v>91</v>
      </c>
      <c r="B229" t="s">
        <v>1880</v>
      </c>
      <c r="C229">
        <v>2024</v>
      </c>
      <c r="D229" t="s">
        <v>1934</v>
      </c>
      <c r="E229" s="450">
        <v>794</v>
      </c>
      <c r="F229" s="450">
        <v>408</v>
      </c>
      <c r="G229" s="450">
        <v>249</v>
      </c>
      <c r="H229" s="450">
        <v>181</v>
      </c>
      <c r="I229" s="450">
        <v>66</v>
      </c>
      <c r="J229" s="450">
        <v>0</v>
      </c>
      <c r="K229" s="450">
        <v>0</v>
      </c>
      <c r="L229" s="450">
        <v>0</v>
      </c>
      <c r="M229" s="450">
        <v>0</v>
      </c>
      <c r="N229" s="450">
        <v>585</v>
      </c>
      <c r="O229" s="450">
        <v>49</v>
      </c>
      <c r="P229" s="450">
        <v>536</v>
      </c>
      <c r="Q229" s="450">
        <v>48</v>
      </c>
      <c r="R229" s="450">
        <v>1</v>
      </c>
      <c r="S229" s="450">
        <v>1</v>
      </c>
      <c r="T229" s="450">
        <v>11</v>
      </c>
      <c r="U229" s="450">
        <v>0</v>
      </c>
      <c r="V229" s="450">
        <v>0</v>
      </c>
      <c r="W229" s="450">
        <v>0</v>
      </c>
      <c r="X229" s="450">
        <v>0</v>
      </c>
      <c r="Y229" s="450">
        <v>48</v>
      </c>
      <c r="Z229" s="450">
        <v>1</v>
      </c>
      <c r="AA229" s="450">
        <v>1</v>
      </c>
      <c r="AB229" s="450">
        <v>11</v>
      </c>
      <c r="AC229" s="450">
        <v>495</v>
      </c>
      <c r="AD229" s="450">
        <v>80</v>
      </c>
      <c r="AE229" s="450">
        <v>128</v>
      </c>
      <c r="AF229" s="450">
        <v>225</v>
      </c>
      <c r="AG229" s="450">
        <v>253</v>
      </c>
      <c r="AH229" s="450">
        <v>25</v>
      </c>
      <c r="AI229" s="450">
        <v>28</v>
      </c>
      <c r="AJ229" s="450">
        <v>143</v>
      </c>
      <c r="AK229" s="450">
        <v>242</v>
      </c>
      <c r="AL229" s="450">
        <v>55</v>
      </c>
      <c r="AM229" s="450">
        <v>100</v>
      </c>
      <c r="AN229" s="450">
        <v>82</v>
      </c>
      <c r="AO229" s="450">
        <v>0</v>
      </c>
      <c r="AP229" s="450">
        <v>0</v>
      </c>
      <c r="AQ229" s="450">
        <v>0</v>
      </c>
      <c r="AR229" s="450">
        <v>0</v>
      </c>
      <c r="AS229" s="450">
        <v>0</v>
      </c>
      <c r="AT229" s="450">
        <v>0</v>
      </c>
      <c r="AU229" s="450">
        <v>0</v>
      </c>
      <c r="AV229" s="450">
        <v>0</v>
      </c>
      <c r="AW229" s="450">
        <v>0</v>
      </c>
      <c r="AX229" s="450">
        <v>0</v>
      </c>
      <c r="AY229" s="450">
        <v>0</v>
      </c>
      <c r="AZ229" s="450">
        <v>0</v>
      </c>
      <c r="BA229" s="450">
        <v>708</v>
      </c>
      <c r="BB229" s="450">
        <v>417</v>
      </c>
      <c r="BC229" s="450">
        <v>404</v>
      </c>
      <c r="BD229" s="450">
        <v>205</v>
      </c>
      <c r="BE229" s="450">
        <v>540</v>
      </c>
      <c r="BF229" s="450">
        <v>317</v>
      </c>
      <c r="BG229" s="450">
        <v>303</v>
      </c>
      <c r="BH229" s="450">
        <v>136</v>
      </c>
      <c r="BI229" s="450">
        <v>168</v>
      </c>
      <c r="BJ229" s="450">
        <v>100</v>
      </c>
      <c r="BK229" s="450">
        <v>101</v>
      </c>
      <c r="BL229" s="450">
        <v>69</v>
      </c>
      <c r="BM229" s="450">
        <v>0</v>
      </c>
      <c r="BN229" s="450">
        <v>0</v>
      </c>
      <c r="BO229" s="450">
        <v>0</v>
      </c>
      <c r="BP229" s="450">
        <v>0</v>
      </c>
      <c r="BQ229" s="450">
        <v>0</v>
      </c>
      <c r="BR229" s="450">
        <v>0</v>
      </c>
      <c r="BS229" s="450">
        <v>0</v>
      </c>
      <c r="BT229" s="450">
        <v>0</v>
      </c>
      <c r="BU229" s="450">
        <v>0</v>
      </c>
      <c r="BV229" s="450">
        <v>0</v>
      </c>
      <c r="BW229" s="450">
        <v>0</v>
      </c>
      <c r="BX229" s="450">
        <v>0</v>
      </c>
      <c r="BY229" s="450">
        <v>27</v>
      </c>
      <c r="BZ229" s="450">
        <v>57</v>
      </c>
      <c r="CA229" s="450">
        <v>0</v>
      </c>
    </row>
    <row r="230" spans="1:79">
      <c r="A230" s="543" t="s">
        <v>91</v>
      </c>
      <c r="B230" s="543" t="s">
        <v>1880</v>
      </c>
      <c r="C230" s="543">
        <v>2025</v>
      </c>
      <c r="D230" s="543" t="s">
        <v>1935</v>
      </c>
      <c r="E230" s="544">
        <v>809</v>
      </c>
      <c r="F230" s="544">
        <v>402</v>
      </c>
      <c r="G230" s="544">
        <v>226</v>
      </c>
      <c r="H230" s="544">
        <v>195</v>
      </c>
      <c r="I230" s="544">
        <v>85</v>
      </c>
      <c r="J230" s="544">
        <v>0</v>
      </c>
      <c r="K230" s="544">
        <v>0</v>
      </c>
      <c r="L230" s="544">
        <v>0</v>
      </c>
      <c r="M230" s="544">
        <v>0</v>
      </c>
      <c r="N230" s="544">
        <v>681</v>
      </c>
      <c r="O230" s="544">
        <v>90</v>
      </c>
      <c r="P230" s="544">
        <v>591</v>
      </c>
      <c r="Q230" s="544">
        <v>57</v>
      </c>
      <c r="R230" s="544">
        <v>2</v>
      </c>
      <c r="S230" s="544">
        <v>2</v>
      </c>
      <c r="T230" s="544">
        <v>12</v>
      </c>
      <c r="U230" s="544">
        <v>0</v>
      </c>
      <c r="V230" s="544">
        <v>0</v>
      </c>
      <c r="W230" s="544">
        <v>0</v>
      </c>
      <c r="X230" s="544">
        <v>0</v>
      </c>
      <c r="Y230" s="544">
        <v>57</v>
      </c>
      <c r="Z230" s="544">
        <v>2</v>
      </c>
      <c r="AA230" s="544">
        <v>2</v>
      </c>
      <c r="AB230" s="544">
        <v>12</v>
      </c>
      <c r="AC230" s="544">
        <v>514</v>
      </c>
      <c r="AD230" s="544">
        <v>104</v>
      </c>
      <c r="AE230" s="544">
        <v>165</v>
      </c>
      <c r="AF230" s="544">
        <v>238</v>
      </c>
      <c r="AG230" s="544">
        <v>349</v>
      </c>
      <c r="AH230" s="544">
        <v>54</v>
      </c>
      <c r="AI230" s="544">
        <v>58</v>
      </c>
      <c r="AJ230" s="544">
        <v>164</v>
      </c>
      <c r="AK230" s="544">
        <v>165</v>
      </c>
      <c r="AL230" s="544">
        <v>50</v>
      </c>
      <c r="AM230" s="544">
        <v>107</v>
      </c>
      <c r="AN230" s="544">
        <v>74</v>
      </c>
      <c r="AO230" s="544">
        <v>0</v>
      </c>
      <c r="AP230" s="544">
        <v>0</v>
      </c>
      <c r="AQ230" s="544">
        <v>0</v>
      </c>
      <c r="AR230" s="544">
        <v>0</v>
      </c>
      <c r="AS230" s="544">
        <v>0</v>
      </c>
      <c r="AT230" s="544">
        <v>0</v>
      </c>
      <c r="AU230" s="544">
        <v>0</v>
      </c>
      <c r="AV230" s="544">
        <v>0</v>
      </c>
      <c r="AW230" s="544">
        <v>0</v>
      </c>
      <c r="AX230" s="544">
        <v>0</v>
      </c>
      <c r="AY230" s="544">
        <v>0</v>
      </c>
      <c r="AZ230" s="544">
        <v>0</v>
      </c>
      <c r="BA230" s="544">
        <v>714</v>
      </c>
      <c r="BB230" s="544">
        <v>383</v>
      </c>
      <c r="BC230" s="544">
        <v>411</v>
      </c>
      <c r="BD230" s="544">
        <v>237</v>
      </c>
      <c r="BE230" s="544">
        <v>555</v>
      </c>
      <c r="BF230" s="544">
        <v>314</v>
      </c>
      <c r="BG230" s="544">
        <v>309</v>
      </c>
      <c r="BH230" s="544">
        <v>153</v>
      </c>
      <c r="BI230" s="544">
        <v>159</v>
      </c>
      <c r="BJ230" s="544">
        <v>69</v>
      </c>
      <c r="BK230" s="544">
        <v>102</v>
      </c>
      <c r="BL230" s="544">
        <v>84</v>
      </c>
      <c r="BM230" s="544">
        <v>0</v>
      </c>
      <c r="BN230" s="544">
        <v>0</v>
      </c>
      <c r="BO230" s="544">
        <v>0</v>
      </c>
      <c r="BP230" s="544">
        <v>0</v>
      </c>
      <c r="BQ230" s="544">
        <v>0</v>
      </c>
      <c r="BR230" s="544">
        <v>0</v>
      </c>
      <c r="BS230" s="544">
        <v>0</v>
      </c>
      <c r="BT230" s="544">
        <v>0</v>
      </c>
      <c r="BU230" s="544">
        <v>0</v>
      </c>
      <c r="BV230" s="544">
        <v>0</v>
      </c>
      <c r="BW230" s="544">
        <v>0</v>
      </c>
      <c r="BX230" s="544">
        <v>0</v>
      </c>
      <c r="BY230" s="544">
        <v>27</v>
      </c>
      <c r="BZ230" s="544">
        <v>52</v>
      </c>
      <c r="CA230" s="544">
        <v>0</v>
      </c>
    </row>
    <row r="231" spans="1:79">
      <c r="A231" t="s">
        <v>91</v>
      </c>
      <c r="B231" t="s">
        <v>1880</v>
      </c>
      <c r="C231">
        <v>2024</v>
      </c>
      <c r="D231" t="s">
        <v>1937</v>
      </c>
      <c r="E231" s="450">
        <f>E229</f>
        <v>794</v>
      </c>
      <c r="F231" s="450">
        <f t="shared" ref="F231:BQ231" si="44">F229</f>
        <v>408</v>
      </c>
      <c r="G231" s="450">
        <f t="shared" si="44"/>
        <v>249</v>
      </c>
      <c r="H231" s="450">
        <f t="shared" si="44"/>
        <v>181</v>
      </c>
      <c r="I231" s="450">
        <f t="shared" si="44"/>
        <v>66</v>
      </c>
      <c r="J231" s="450">
        <f t="shared" si="44"/>
        <v>0</v>
      </c>
      <c r="K231" s="450">
        <f t="shared" si="44"/>
        <v>0</v>
      </c>
      <c r="L231" s="450">
        <f t="shared" si="44"/>
        <v>0</v>
      </c>
      <c r="M231" s="450">
        <f t="shared" si="44"/>
        <v>0</v>
      </c>
      <c r="N231" s="450">
        <f t="shared" si="44"/>
        <v>585</v>
      </c>
      <c r="O231" s="450">
        <f t="shared" si="44"/>
        <v>49</v>
      </c>
      <c r="P231" s="450">
        <f t="shared" si="44"/>
        <v>536</v>
      </c>
      <c r="Q231" s="450">
        <f t="shared" si="44"/>
        <v>48</v>
      </c>
      <c r="R231" s="450">
        <f t="shared" si="44"/>
        <v>1</v>
      </c>
      <c r="S231" s="450">
        <f t="shared" si="44"/>
        <v>1</v>
      </c>
      <c r="T231" s="450">
        <f t="shared" si="44"/>
        <v>11</v>
      </c>
      <c r="U231" s="450">
        <f t="shared" si="44"/>
        <v>0</v>
      </c>
      <c r="V231" s="450">
        <f t="shared" si="44"/>
        <v>0</v>
      </c>
      <c r="W231" s="450">
        <f t="shared" si="44"/>
        <v>0</v>
      </c>
      <c r="X231" s="450">
        <f t="shared" si="44"/>
        <v>0</v>
      </c>
      <c r="Y231" s="450">
        <f t="shared" si="44"/>
        <v>48</v>
      </c>
      <c r="Z231" s="450">
        <f t="shared" si="44"/>
        <v>1</v>
      </c>
      <c r="AA231" s="450">
        <f t="shared" si="44"/>
        <v>1</v>
      </c>
      <c r="AB231" s="450">
        <f t="shared" si="44"/>
        <v>11</v>
      </c>
      <c r="AC231" s="450">
        <f t="shared" si="44"/>
        <v>495</v>
      </c>
      <c r="AD231" s="450">
        <f t="shared" si="44"/>
        <v>80</v>
      </c>
      <c r="AE231" s="450">
        <f t="shared" si="44"/>
        <v>128</v>
      </c>
      <c r="AF231" s="450">
        <f t="shared" si="44"/>
        <v>225</v>
      </c>
      <c r="AG231" s="450">
        <f t="shared" si="44"/>
        <v>253</v>
      </c>
      <c r="AH231" s="450">
        <f t="shared" si="44"/>
        <v>25</v>
      </c>
      <c r="AI231" s="450">
        <f t="shared" si="44"/>
        <v>28</v>
      </c>
      <c r="AJ231" s="450">
        <f t="shared" si="44"/>
        <v>143</v>
      </c>
      <c r="AK231" s="450">
        <f t="shared" si="44"/>
        <v>242</v>
      </c>
      <c r="AL231" s="450">
        <f t="shared" si="44"/>
        <v>55</v>
      </c>
      <c r="AM231" s="450">
        <f t="shared" si="44"/>
        <v>100</v>
      </c>
      <c r="AN231" s="450">
        <f t="shared" si="44"/>
        <v>82</v>
      </c>
      <c r="AO231" s="450">
        <f t="shared" si="44"/>
        <v>0</v>
      </c>
      <c r="AP231" s="450">
        <f t="shared" si="44"/>
        <v>0</v>
      </c>
      <c r="AQ231" s="450">
        <f t="shared" si="44"/>
        <v>0</v>
      </c>
      <c r="AR231" s="450">
        <f t="shared" si="44"/>
        <v>0</v>
      </c>
      <c r="AS231" s="450">
        <f t="shared" si="44"/>
        <v>0</v>
      </c>
      <c r="AT231" s="450">
        <f t="shared" si="44"/>
        <v>0</v>
      </c>
      <c r="AU231" s="450">
        <f t="shared" si="44"/>
        <v>0</v>
      </c>
      <c r="AV231" s="450">
        <f t="shared" si="44"/>
        <v>0</v>
      </c>
      <c r="AW231" s="450">
        <f t="shared" si="44"/>
        <v>0</v>
      </c>
      <c r="AX231" s="450">
        <f t="shared" si="44"/>
        <v>0</v>
      </c>
      <c r="AY231" s="450">
        <f t="shared" si="44"/>
        <v>0</v>
      </c>
      <c r="AZ231" s="450">
        <f t="shared" si="44"/>
        <v>0</v>
      </c>
      <c r="BA231" s="450">
        <f t="shared" si="44"/>
        <v>708</v>
      </c>
      <c r="BB231" s="450">
        <f t="shared" si="44"/>
        <v>417</v>
      </c>
      <c r="BC231" s="450">
        <f t="shared" si="44"/>
        <v>404</v>
      </c>
      <c r="BD231" s="450">
        <f t="shared" si="44"/>
        <v>205</v>
      </c>
      <c r="BE231" s="450">
        <f t="shared" si="44"/>
        <v>540</v>
      </c>
      <c r="BF231" s="450">
        <f t="shared" si="44"/>
        <v>317</v>
      </c>
      <c r="BG231" s="450">
        <f t="shared" si="44"/>
        <v>303</v>
      </c>
      <c r="BH231" s="450">
        <f t="shared" si="44"/>
        <v>136</v>
      </c>
      <c r="BI231" s="450">
        <f t="shared" si="44"/>
        <v>168</v>
      </c>
      <c r="BJ231" s="450">
        <f t="shared" si="44"/>
        <v>100</v>
      </c>
      <c r="BK231" s="450">
        <f t="shared" si="44"/>
        <v>101</v>
      </c>
      <c r="BL231" s="450">
        <f t="shared" si="44"/>
        <v>69</v>
      </c>
      <c r="BM231" s="450">
        <f t="shared" si="44"/>
        <v>0</v>
      </c>
      <c r="BN231" s="450">
        <f t="shared" si="44"/>
        <v>0</v>
      </c>
      <c r="BO231" s="450">
        <f t="shared" si="44"/>
        <v>0</v>
      </c>
      <c r="BP231" s="450">
        <f t="shared" si="44"/>
        <v>0</v>
      </c>
      <c r="BQ231" s="450">
        <f t="shared" si="44"/>
        <v>0</v>
      </c>
      <c r="BR231" s="450">
        <f t="shared" ref="BR231:CA231" si="45">BR229</f>
        <v>0</v>
      </c>
      <c r="BS231" s="450">
        <f t="shared" si="45"/>
        <v>0</v>
      </c>
      <c r="BT231" s="450">
        <f t="shared" si="45"/>
        <v>0</v>
      </c>
      <c r="BU231" s="450">
        <f t="shared" si="45"/>
        <v>0</v>
      </c>
      <c r="BV231" s="450">
        <f t="shared" si="45"/>
        <v>0</v>
      </c>
      <c r="BW231" s="450">
        <f t="shared" si="45"/>
        <v>0</v>
      </c>
      <c r="BX231" s="450">
        <f t="shared" si="45"/>
        <v>0</v>
      </c>
      <c r="BY231" s="450">
        <f t="shared" si="45"/>
        <v>27</v>
      </c>
      <c r="BZ231" s="450">
        <f t="shared" si="45"/>
        <v>57</v>
      </c>
      <c r="CA231" s="450">
        <f t="shared" si="45"/>
        <v>0</v>
      </c>
    </row>
    <row r="232" spans="1:79">
      <c r="A232" s="543" t="s">
        <v>91</v>
      </c>
      <c r="B232" s="543" t="s">
        <v>1880</v>
      </c>
      <c r="C232" s="543">
        <v>2025</v>
      </c>
      <c r="D232" s="543" t="s">
        <v>1937</v>
      </c>
      <c r="E232" s="544">
        <f>IF(OR(E229=0, E229=""), E230, IF(E230&gt;(E229*(1+Dash!$B$6)), E229*(1+Dash!$B$6), IF(E230&lt;(E229*(1-Dash!$B$7)), E229*(1-Dash!$B$7), E230)))</f>
        <v>809</v>
      </c>
      <c r="F232" s="544">
        <f>IF(OR(F229=0, F229=""), F230, IF(F230&gt;(F229*(1+Dash!$B$6)), F229*(1+Dash!$B$6), IF(F230&lt;(F229*(1-Dash!$B$7)), F229*(1-Dash!$B$7), F230)))</f>
        <v>402</v>
      </c>
      <c r="G232" s="544">
        <f>IF(OR(G229=0, G229=""), G230, IF(G230&gt;(G229*(1+Dash!$B$6)), G229*(1+Dash!$B$6), IF(G230&lt;(G229*(1-Dash!$B$7)), G229*(1-Dash!$B$7), G230)))</f>
        <v>236.54999999999998</v>
      </c>
      <c r="H232" s="544">
        <f>IF(OR(H229=0, H229=""), H230, IF(H230&gt;(H229*(1+Dash!$B$6)), H229*(1+Dash!$B$6), IF(H230&lt;(H229*(1-Dash!$B$7)), H229*(1-Dash!$B$7), H230)))</f>
        <v>195</v>
      </c>
      <c r="I232" s="544">
        <f>IF(OR(I229=0, I229=""), I230, IF(I230&gt;(I229*(1+Dash!$B$6)), I229*(1+Dash!$B$6), IF(I230&lt;(I229*(1-Dash!$B$7)), I229*(1-Dash!$B$7), I230)))</f>
        <v>72.600000000000009</v>
      </c>
      <c r="J232" s="544">
        <f>IF(OR(J229=0, J229=""), J230, IF(J230&gt;(J229*(1+Dash!$B$6)), J229*(1+Dash!$B$6), IF(J230&lt;(J229*(1-Dash!$B$7)), J229*(1-Dash!$B$7), J230)))</f>
        <v>0</v>
      </c>
      <c r="K232" s="544">
        <f>IF(OR(K229=0, K229=""), K230, IF(K230&gt;(K229*(1+Dash!$B$6)), K229*(1+Dash!$B$6), IF(K230&lt;(K229*(1-Dash!$B$7)), K229*(1-Dash!$B$7), K230)))</f>
        <v>0</v>
      </c>
      <c r="L232" s="544">
        <f>IF(OR(L229=0, L229=""), L230, IF(L230&gt;(L229*(1+Dash!$B$6)), L229*(1+Dash!$B$6), IF(L230&lt;(L229*(1-Dash!$B$7)), L229*(1-Dash!$B$7), L230)))</f>
        <v>0</v>
      </c>
      <c r="M232" s="544">
        <f>IF(OR(M229=0, M229=""), M230, IF(M230&gt;(M229*(1+Dash!$B$6)), M229*(1+Dash!$B$6), IF(M230&lt;(M229*(1-Dash!$B$7)), M229*(1-Dash!$B$7), M230)))</f>
        <v>0</v>
      </c>
      <c r="N232" s="544">
        <f>IF(OR(N229=0, N229=""), N230, IF(N230&gt;(N229*(1+Dash!$B$6)), N229*(1+Dash!$B$6), IF(N230&lt;(N229*(1-Dash!$B$7)), N229*(1-Dash!$B$7), N230)))</f>
        <v>643.5</v>
      </c>
      <c r="O232" s="544">
        <f>IF(OR(O229=0, O229=""), O230, IF(O230&gt;(O229*(1+Dash!$B$6)), O229*(1+Dash!$B$6), IF(O230&lt;(O229*(1-Dash!$B$7)), O229*(1-Dash!$B$7), O230)))</f>
        <v>53.900000000000006</v>
      </c>
      <c r="P232" s="544">
        <f>IF(OR(P229=0, P229=""), P230, IF(P230&gt;(P229*(1+Dash!$B$6)), P229*(1+Dash!$B$6), IF(P230&lt;(P229*(1-Dash!$B$7)), P229*(1-Dash!$B$7), P230)))</f>
        <v>589.6</v>
      </c>
      <c r="Q232" s="544">
        <f>IF(OR(Q229=0, Q229=""), Q230, IF(Q230&gt;(Q229*(1+Dash!$B$6)), Q229*(1+Dash!$B$6), IF(Q230&lt;(Q229*(1-Dash!$B$7)), Q229*(1-Dash!$B$7), Q230)))</f>
        <v>52.800000000000004</v>
      </c>
      <c r="R232" s="544">
        <f>IF(OR(R229=0, R229=""), R230, IF(R230&gt;(R229*(1+Dash!$B$6)), R229*(1+Dash!$B$6), IF(R230&lt;(R229*(1-Dash!$B$7)), R229*(1-Dash!$B$7), R230)))</f>
        <v>1.1000000000000001</v>
      </c>
      <c r="S232" s="544">
        <f>IF(OR(S229=0, S229=""), S230, IF(S230&gt;(S229*(1+Dash!$B$6)), S229*(1+Dash!$B$6), IF(S230&lt;(S229*(1-Dash!$B$7)), S229*(1-Dash!$B$7), S230)))</f>
        <v>1.1000000000000001</v>
      </c>
      <c r="T232" s="544">
        <f>IF(OR(T229=0, T229=""), T230, IF(T230&gt;(T229*(1+Dash!$B$6)), T229*(1+Dash!$B$6), IF(T230&lt;(T229*(1-Dash!$B$7)), T229*(1-Dash!$B$7), T230)))</f>
        <v>12</v>
      </c>
      <c r="U232" s="544">
        <f>IF(OR(U229=0, U229=""), U230, IF(U230&gt;(U229*(1+Dash!$B$6)), U229*(1+Dash!$B$6), IF(U230&lt;(U229*(1-Dash!$B$7)), U229*(1-Dash!$B$7), U230)))</f>
        <v>0</v>
      </c>
      <c r="V232" s="544">
        <f>IF(OR(V229=0, V229=""), V230, IF(V230&gt;(V229*(1+Dash!$B$6)), V229*(1+Dash!$B$6), IF(V230&lt;(V229*(1-Dash!$B$7)), V229*(1-Dash!$B$7), V230)))</f>
        <v>0</v>
      </c>
      <c r="W232" s="544">
        <f>IF(OR(W229=0, W229=""), W230, IF(W230&gt;(W229*(1+Dash!$B$6)), W229*(1+Dash!$B$6), IF(W230&lt;(W229*(1-Dash!$B$7)), W229*(1-Dash!$B$7), W230)))</f>
        <v>0</v>
      </c>
      <c r="X232" s="544">
        <f>IF(OR(X229=0, X229=""), X230, IF(X230&gt;(X229*(1+Dash!$B$6)), X229*(1+Dash!$B$6), IF(X230&lt;(X229*(1-Dash!$B$7)), X229*(1-Dash!$B$7), X230)))</f>
        <v>0</v>
      </c>
      <c r="Y232" s="544">
        <f>IF(OR(Y229=0, Y229=""), Y230, IF(Y230&gt;(Y229*(1+Dash!$B$6)), Y229*(1+Dash!$B$6), IF(Y230&lt;(Y229*(1-Dash!$B$7)), Y229*(1-Dash!$B$7), Y230)))</f>
        <v>52.800000000000004</v>
      </c>
      <c r="Z232" s="544">
        <f>IF(OR(Z229=0, Z229=""), Z230, IF(Z230&gt;(Z229*(1+Dash!$B$6)), Z229*(1+Dash!$B$6), IF(Z230&lt;(Z229*(1-Dash!$B$7)), Z229*(1-Dash!$B$7), Z230)))</f>
        <v>1.1000000000000001</v>
      </c>
      <c r="AA232" s="544">
        <f>IF(OR(AA229=0, AA229=""), AA230, IF(AA230&gt;(AA229*(1+Dash!$B$6)), AA229*(1+Dash!$B$6), IF(AA230&lt;(AA229*(1-Dash!$B$7)), AA229*(1-Dash!$B$7), AA230)))</f>
        <v>1.1000000000000001</v>
      </c>
      <c r="AB232" s="544">
        <f>IF(OR(AB229=0, AB229=""), AB230, IF(AB230&gt;(AB229*(1+Dash!$B$6)), AB229*(1+Dash!$B$6), IF(AB230&lt;(AB229*(1-Dash!$B$7)), AB229*(1-Dash!$B$7), AB230)))</f>
        <v>12</v>
      </c>
      <c r="AC232" s="544">
        <f>IF(OR(AC229=0, AC229=""), AC230, IF(AC230&gt;(AC229*(1+Dash!$B$6)), AC229*(1+Dash!$B$6), IF(AC230&lt;(AC229*(1-Dash!$B$7)), AC229*(1-Dash!$B$7), AC230)))</f>
        <v>514</v>
      </c>
      <c r="AD232" s="544">
        <f>IF(OR(AD229=0, AD229=""), AD230, IF(AD230&gt;(AD229*(1+Dash!$B$6)), AD229*(1+Dash!$B$6), IF(AD230&lt;(AD229*(1-Dash!$B$7)), AD229*(1-Dash!$B$7), AD230)))</f>
        <v>88</v>
      </c>
      <c r="AE232" s="544">
        <f>IF(OR(AE229=0, AE229=""), AE230, IF(AE230&gt;(AE229*(1+Dash!$B$6)), AE229*(1+Dash!$B$6), IF(AE230&lt;(AE229*(1-Dash!$B$7)), AE229*(1-Dash!$B$7), AE230)))</f>
        <v>140.80000000000001</v>
      </c>
      <c r="AF232" s="544">
        <f>IF(OR(AF229=0, AF229=""), AF230, IF(AF230&gt;(AF229*(1+Dash!$B$6)), AF229*(1+Dash!$B$6), IF(AF230&lt;(AF229*(1-Dash!$B$7)), AF229*(1-Dash!$B$7), AF230)))</f>
        <v>238</v>
      </c>
      <c r="AG232" s="544">
        <f>IF(OR(AG229=0, AG229=""), AG230, IF(AG230&gt;(AG229*(1+Dash!$B$6)), AG229*(1+Dash!$B$6), IF(AG230&lt;(AG229*(1-Dash!$B$7)), AG229*(1-Dash!$B$7), AG230)))</f>
        <v>278.3</v>
      </c>
      <c r="AH232" s="544">
        <f>IF(OR(AH229=0, AH229=""), AH230, IF(AH230&gt;(AH229*(1+Dash!$B$6)), AH229*(1+Dash!$B$6), IF(AH230&lt;(AH229*(1-Dash!$B$7)), AH229*(1-Dash!$B$7), AH230)))</f>
        <v>27.500000000000004</v>
      </c>
      <c r="AI232" s="544">
        <f>IF(OR(AI229=0, AI229=""), AI230, IF(AI230&gt;(AI229*(1+Dash!$B$6)), AI229*(1+Dash!$B$6), IF(AI230&lt;(AI229*(1-Dash!$B$7)), AI229*(1-Dash!$B$7), AI230)))</f>
        <v>30.800000000000004</v>
      </c>
      <c r="AJ232" s="544">
        <f>IF(OR(AJ229=0, AJ229=""), AJ230, IF(AJ230&gt;(AJ229*(1+Dash!$B$6)), AJ229*(1+Dash!$B$6), IF(AJ230&lt;(AJ229*(1-Dash!$B$7)), AJ229*(1-Dash!$B$7), AJ230)))</f>
        <v>157.30000000000001</v>
      </c>
      <c r="AK232" s="544">
        <f>IF(OR(AK229=0, AK229=""), AK230, IF(AK230&gt;(AK229*(1+Dash!$B$6)), AK229*(1+Dash!$B$6), IF(AK230&lt;(AK229*(1-Dash!$B$7)), AK229*(1-Dash!$B$7), AK230)))</f>
        <v>229.89999999999998</v>
      </c>
      <c r="AL232" s="544">
        <f>IF(OR(AL229=0, AL229=""), AL230, IF(AL230&gt;(AL229*(1+Dash!$B$6)), AL229*(1+Dash!$B$6), IF(AL230&lt;(AL229*(1-Dash!$B$7)), AL229*(1-Dash!$B$7), AL230)))</f>
        <v>52.25</v>
      </c>
      <c r="AM232" s="544">
        <f>IF(OR(AM229=0, AM229=""), AM230, IF(AM230&gt;(AM229*(1+Dash!$B$6)), AM229*(1+Dash!$B$6), IF(AM230&lt;(AM229*(1-Dash!$B$7)), AM229*(1-Dash!$B$7), AM230)))</f>
        <v>107</v>
      </c>
      <c r="AN232" s="544">
        <f>IF(OR(AN229=0, AN229=""), AN230, IF(AN230&gt;(AN229*(1+Dash!$B$6)), AN229*(1+Dash!$B$6), IF(AN230&lt;(AN229*(1-Dash!$B$7)), AN229*(1-Dash!$B$7), AN230)))</f>
        <v>77.899999999999991</v>
      </c>
      <c r="AO232" s="544">
        <f>IF(OR(AO229=0, AO229=""), AO230, IF(AO230&gt;(AO229*(1+Dash!$B$6)), AO229*(1+Dash!$B$6), IF(AO230&lt;(AO229*(1-Dash!$B$7)), AO229*(1-Dash!$B$7), AO230)))</f>
        <v>0</v>
      </c>
      <c r="AP232" s="544">
        <f>IF(OR(AP229=0, AP229=""), AP230, IF(AP230&gt;(AP229*(1+Dash!$B$6)), AP229*(1+Dash!$B$6), IF(AP230&lt;(AP229*(1-Dash!$B$7)), AP229*(1-Dash!$B$7), AP230)))</f>
        <v>0</v>
      </c>
      <c r="AQ232" s="544">
        <f>IF(OR(AQ229=0, AQ229=""), AQ230, IF(AQ230&gt;(AQ229*(1+Dash!$B$6)), AQ229*(1+Dash!$B$6), IF(AQ230&lt;(AQ229*(1-Dash!$B$7)), AQ229*(1-Dash!$B$7), AQ230)))</f>
        <v>0</v>
      </c>
      <c r="AR232" s="544">
        <f>IF(OR(AR229=0, AR229=""), AR230, IF(AR230&gt;(AR229*(1+Dash!$B$6)), AR229*(1+Dash!$B$6), IF(AR230&lt;(AR229*(1-Dash!$B$7)), AR229*(1-Dash!$B$7), AR230)))</f>
        <v>0</v>
      </c>
      <c r="AS232" s="544">
        <f>IF(OR(AS229=0, AS229=""), AS230, IF(AS230&gt;(AS229*(1+Dash!$B$6)), AS229*(1+Dash!$B$6), IF(AS230&lt;(AS229*(1-Dash!$B$7)), AS229*(1-Dash!$B$7), AS230)))</f>
        <v>0</v>
      </c>
      <c r="AT232" s="544">
        <f>IF(OR(AT229=0, AT229=""), AT230, IF(AT230&gt;(AT229*(1+Dash!$B$6)), AT229*(1+Dash!$B$6), IF(AT230&lt;(AT229*(1-Dash!$B$7)), AT229*(1-Dash!$B$7), AT230)))</f>
        <v>0</v>
      </c>
      <c r="AU232" s="544">
        <f>IF(OR(AU229=0, AU229=""), AU230, IF(AU230&gt;(AU229*(1+Dash!$B$6)), AU229*(1+Dash!$B$6), IF(AU230&lt;(AU229*(1-Dash!$B$7)), AU229*(1-Dash!$B$7), AU230)))</f>
        <v>0</v>
      </c>
      <c r="AV232" s="544">
        <f>IF(OR(AV229=0, AV229=""), AV230, IF(AV230&gt;(AV229*(1+Dash!$B$6)), AV229*(1+Dash!$B$6), IF(AV230&lt;(AV229*(1-Dash!$B$7)), AV229*(1-Dash!$B$7), AV230)))</f>
        <v>0</v>
      </c>
      <c r="AW232" s="544">
        <f>IF(OR(AW229=0, AW229=""), AW230, IF(AW230&gt;(AW229*(1+Dash!$B$6)), AW229*(1+Dash!$B$6), IF(AW230&lt;(AW229*(1-Dash!$B$7)), AW229*(1-Dash!$B$7), AW230)))</f>
        <v>0</v>
      </c>
      <c r="AX232" s="544">
        <f>IF(OR(AX229=0, AX229=""), AX230, IF(AX230&gt;(AX229*(1+Dash!$B$6)), AX229*(1+Dash!$B$6), IF(AX230&lt;(AX229*(1-Dash!$B$7)), AX229*(1-Dash!$B$7), AX230)))</f>
        <v>0</v>
      </c>
      <c r="AY232" s="544">
        <f>IF(OR(AY229=0, AY229=""), AY230, IF(AY230&gt;(AY229*(1+Dash!$B$6)), AY229*(1+Dash!$B$6), IF(AY230&lt;(AY229*(1-Dash!$B$7)), AY229*(1-Dash!$B$7), AY230)))</f>
        <v>0</v>
      </c>
      <c r="AZ232" s="544">
        <f>IF(OR(AZ229=0, AZ229=""), AZ230, IF(AZ230&gt;(AZ229*(1+Dash!$B$6)), AZ229*(1+Dash!$B$6), IF(AZ230&lt;(AZ229*(1-Dash!$B$7)), AZ229*(1-Dash!$B$7), AZ230)))</f>
        <v>0</v>
      </c>
      <c r="BA232" s="544">
        <f>IF(OR(BA229=0, BA229=""), BA230, IF(BA230&gt;(BA229*(1+Dash!$B$6)), BA229*(1+Dash!$B$6), IF(BA230&lt;(BA229*(1-Dash!$B$7)), BA229*(1-Dash!$B$7), BA230)))</f>
        <v>714</v>
      </c>
      <c r="BB232" s="544">
        <f>IF(OR(BB229=0, BB229=""), BB230, IF(BB230&gt;(BB229*(1+Dash!$B$6)), BB229*(1+Dash!$B$6), IF(BB230&lt;(BB229*(1-Dash!$B$7)), BB229*(1-Dash!$B$7), BB230)))</f>
        <v>396.15</v>
      </c>
      <c r="BC232" s="544">
        <f>IF(OR(BC229=0, BC229=""), BC230, IF(BC230&gt;(BC229*(1+Dash!$B$6)), BC229*(1+Dash!$B$6), IF(BC230&lt;(BC229*(1-Dash!$B$7)), BC229*(1-Dash!$B$7), BC230)))</f>
        <v>411</v>
      </c>
      <c r="BD232" s="544">
        <f>IF(OR(BD229=0, BD229=""), BD230, IF(BD230&gt;(BD229*(1+Dash!$B$6)), BD229*(1+Dash!$B$6), IF(BD230&lt;(BD229*(1-Dash!$B$7)), BD229*(1-Dash!$B$7), BD230)))</f>
        <v>225.50000000000003</v>
      </c>
      <c r="BE232" s="544">
        <f>IF(OR(BE229=0, BE229=""), BE230, IF(BE230&gt;(BE229*(1+Dash!$B$6)), BE229*(1+Dash!$B$6), IF(BE230&lt;(BE229*(1-Dash!$B$7)), BE229*(1-Dash!$B$7), BE230)))</f>
        <v>555</v>
      </c>
      <c r="BF232" s="544">
        <f>IF(OR(BF229=0, BF229=""), BF230, IF(BF230&gt;(BF229*(1+Dash!$B$6)), BF229*(1+Dash!$B$6), IF(BF230&lt;(BF229*(1-Dash!$B$7)), BF229*(1-Dash!$B$7), BF230)))</f>
        <v>314</v>
      </c>
      <c r="BG232" s="544">
        <f>IF(OR(BG229=0, BG229=""), BG230, IF(BG230&gt;(BG229*(1+Dash!$B$6)), BG229*(1+Dash!$B$6), IF(BG230&lt;(BG229*(1-Dash!$B$7)), BG229*(1-Dash!$B$7), BG230)))</f>
        <v>309</v>
      </c>
      <c r="BH232" s="544">
        <f>IF(OR(BH229=0, BH229=""), BH230, IF(BH230&gt;(BH229*(1+Dash!$B$6)), BH229*(1+Dash!$B$6), IF(BH230&lt;(BH229*(1-Dash!$B$7)), BH229*(1-Dash!$B$7), BH230)))</f>
        <v>149.60000000000002</v>
      </c>
      <c r="BI232" s="544">
        <f>IF(OR(BI229=0, BI229=""), BI230, IF(BI230&gt;(BI229*(1+Dash!$B$6)), BI229*(1+Dash!$B$6), IF(BI230&lt;(BI229*(1-Dash!$B$7)), BI229*(1-Dash!$B$7), BI230)))</f>
        <v>159.6</v>
      </c>
      <c r="BJ232" s="544">
        <f>IF(OR(BJ229=0, BJ229=""), BJ230, IF(BJ230&gt;(BJ229*(1+Dash!$B$6)), BJ229*(1+Dash!$B$6), IF(BJ230&lt;(BJ229*(1-Dash!$B$7)), BJ229*(1-Dash!$B$7), BJ230)))</f>
        <v>95</v>
      </c>
      <c r="BK232" s="544">
        <f>IF(OR(BK229=0, BK229=""), BK230, IF(BK230&gt;(BK229*(1+Dash!$B$6)), BK229*(1+Dash!$B$6), IF(BK230&lt;(BK229*(1-Dash!$B$7)), BK229*(1-Dash!$B$7), BK230)))</f>
        <v>102</v>
      </c>
      <c r="BL232" s="544">
        <f>IF(OR(BL229=0, BL229=""), BL230, IF(BL230&gt;(BL229*(1+Dash!$B$6)), BL229*(1+Dash!$B$6), IF(BL230&lt;(BL229*(1-Dash!$B$7)), BL229*(1-Dash!$B$7), BL230)))</f>
        <v>75.900000000000006</v>
      </c>
      <c r="BM232" s="544">
        <f>IF(OR(BM229=0, BM229=""), BM230, IF(BM230&gt;(BM229*(1+Dash!$B$6)), BM229*(1+Dash!$B$6), IF(BM230&lt;(BM229*(1-Dash!$B$7)), BM229*(1-Dash!$B$7), BM230)))</f>
        <v>0</v>
      </c>
      <c r="BN232" s="544">
        <f>IF(OR(BN229=0, BN229=""), BN230, IF(BN230&gt;(BN229*(1+Dash!$B$6)), BN229*(1+Dash!$B$6), IF(BN230&lt;(BN229*(1-Dash!$B$7)), BN229*(1-Dash!$B$7), BN230)))</f>
        <v>0</v>
      </c>
      <c r="BO232" s="544">
        <f>IF(OR(BO229=0, BO229=""), BO230, IF(BO230&gt;(BO229*(1+Dash!$B$6)), BO229*(1+Dash!$B$6), IF(BO230&lt;(BO229*(1-Dash!$B$7)), BO229*(1-Dash!$B$7), BO230)))</f>
        <v>0</v>
      </c>
      <c r="BP232" s="544">
        <f>IF(OR(BP229=0, BP229=""), BP230, IF(BP230&gt;(BP229*(1+Dash!$B$6)), BP229*(1+Dash!$B$6), IF(BP230&lt;(BP229*(1-Dash!$B$7)), BP229*(1-Dash!$B$7), BP230)))</f>
        <v>0</v>
      </c>
      <c r="BQ232" s="544">
        <f>IF(OR(BQ229=0, BQ229=""), BQ230, IF(BQ230&gt;(BQ229*(1+Dash!$B$6)), BQ229*(1+Dash!$B$6), IF(BQ230&lt;(BQ229*(1-Dash!$B$7)), BQ229*(1-Dash!$B$7), BQ230)))</f>
        <v>0</v>
      </c>
      <c r="BR232" s="544">
        <f>IF(OR(BR229=0, BR229=""), BR230, IF(BR230&gt;(BR229*(1+Dash!$B$6)), BR229*(1+Dash!$B$6), IF(BR230&lt;(BR229*(1-Dash!$B$7)), BR229*(1-Dash!$B$7), BR230)))</f>
        <v>0</v>
      </c>
      <c r="BS232" s="544">
        <f>IF(OR(BS229=0, BS229=""), BS230, IF(BS230&gt;(BS229*(1+Dash!$B$6)), BS229*(1+Dash!$B$6), IF(BS230&lt;(BS229*(1-Dash!$B$7)), BS229*(1-Dash!$B$7), BS230)))</f>
        <v>0</v>
      </c>
      <c r="BT232" s="544">
        <f>IF(OR(BT229=0, BT229=""), BT230, IF(BT230&gt;(BT229*(1+Dash!$B$6)), BT229*(1+Dash!$B$6), IF(BT230&lt;(BT229*(1-Dash!$B$7)), BT229*(1-Dash!$B$7), BT230)))</f>
        <v>0</v>
      </c>
      <c r="BU232" s="544">
        <f>IF(OR(BU229=0, BU229=""), BU230, IF(BU230&gt;(BU229*(1+Dash!$B$6)), BU229*(1+Dash!$B$6), IF(BU230&lt;(BU229*(1-Dash!$B$7)), BU229*(1-Dash!$B$7), BU230)))</f>
        <v>0</v>
      </c>
      <c r="BV232" s="544">
        <f>IF(OR(BV229=0, BV229=""), BV230, IF(BV230&gt;(BV229*(1+Dash!$B$6)), BV229*(1+Dash!$B$6), IF(BV230&lt;(BV229*(1-Dash!$B$7)), BV229*(1-Dash!$B$7), BV230)))</f>
        <v>0</v>
      </c>
      <c r="BW232" s="544">
        <f>IF(OR(BW229=0, BW229=""), BW230, IF(BW230&gt;(BW229*(1+Dash!$B$6)), BW229*(1+Dash!$B$6), IF(BW230&lt;(BW229*(1-Dash!$B$7)), BW229*(1-Dash!$B$7), BW230)))</f>
        <v>0</v>
      </c>
      <c r="BX232" s="544">
        <f>IF(OR(BX229=0, BX229=""), BX230, IF(BX230&gt;(BX229*(1+Dash!$B$6)), BX229*(1+Dash!$B$6), IF(BX230&lt;(BX229*(1-Dash!$B$7)), BX229*(1-Dash!$B$7), BX230)))</f>
        <v>0</v>
      </c>
      <c r="BY232" s="544">
        <f>IF(OR(BY229=0, BY229=""), BY230, IF(BY230&gt;(BY229*(1+Dash!$B$6)), BY229*(1+Dash!$B$6), IF(BY230&lt;(BY229*(1-Dash!$B$7)), BY229*(1-Dash!$B$7), BY230)))</f>
        <v>27</v>
      </c>
      <c r="BZ232" s="544">
        <f>IF(OR(BZ229=0, BZ229=""), BZ230, IF(BZ230&gt;(BZ229*(1+Dash!$B$6)), BZ229*(1+Dash!$B$6), IF(BZ230&lt;(BZ229*(1-Dash!$B$7)), BZ229*(1-Dash!$B$7), BZ230)))</f>
        <v>54.15</v>
      </c>
      <c r="CA232" s="544">
        <f>IF(OR(CA229=0, CA229=""), CA230, IF(CA230&gt;(CA229*(1+Dash!$B$6)), CA229*(1+Dash!$B$6), IF(CA230&lt;(CA229*(1-Dash!$B$7)), CA229*(1-Dash!$B$7), CA230)))</f>
        <v>0</v>
      </c>
    </row>
    <row r="233" spans="1:79">
      <c r="A233" t="s">
        <v>93</v>
      </c>
      <c r="B233" t="s">
        <v>1915</v>
      </c>
      <c r="C233">
        <v>2018</v>
      </c>
      <c r="D233" t="s">
        <v>1934</v>
      </c>
      <c r="E233" s="450">
        <v>561</v>
      </c>
      <c r="F233" s="450">
        <v>772</v>
      </c>
      <c r="G233" s="450">
        <v>345</v>
      </c>
      <c r="H233" s="450">
        <v>570</v>
      </c>
      <c r="I233" s="450">
        <v>113</v>
      </c>
      <c r="J233" s="450">
        <v>0</v>
      </c>
      <c r="K233" s="450">
        <v>0</v>
      </c>
      <c r="L233" s="450">
        <v>0</v>
      </c>
      <c r="M233" s="450">
        <v>0</v>
      </c>
      <c r="N233" s="450">
        <v>0</v>
      </c>
      <c r="O233" s="450">
        <v>0</v>
      </c>
      <c r="P233" s="450">
        <v>0</v>
      </c>
      <c r="Q233" s="450">
        <v>0</v>
      </c>
      <c r="R233" s="450">
        <v>0</v>
      </c>
      <c r="S233" s="450">
        <v>0</v>
      </c>
      <c r="T233" s="450">
        <v>0</v>
      </c>
      <c r="U233" s="450">
        <v>0</v>
      </c>
      <c r="V233" s="450">
        <v>0</v>
      </c>
      <c r="W233" s="450">
        <v>0</v>
      </c>
      <c r="X233" s="450">
        <v>0</v>
      </c>
      <c r="Y233" s="450">
        <v>0</v>
      </c>
      <c r="Z233" s="450">
        <v>0</v>
      </c>
      <c r="AA233" s="450">
        <v>0</v>
      </c>
      <c r="AB233" s="450">
        <v>0</v>
      </c>
      <c r="AC233" s="450">
        <v>974</v>
      </c>
      <c r="AD233" s="450">
        <v>676</v>
      </c>
      <c r="AE233" s="450">
        <v>498</v>
      </c>
      <c r="AF233" s="450">
        <v>241</v>
      </c>
      <c r="AG233" s="450">
        <v>414</v>
      </c>
      <c r="AH233" s="450">
        <v>300</v>
      </c>
      <c r="AI233" s="450">
        <v>164</v>
      </c>
      <c r="AJ233" s="450">
        <v>86</v>
      </c>
      <c r="AK233" s="450">
        <v>560</v>
      </c>
      <c r="AL233" s="450">
        <v>376</v>
      </c>
      <c r="AM233" s="450">
        <v>334</v>
      </c>
      <c r="AN233" s="450">
        <v>155</v>
      </c>
      <c r="AO233" s="450">
        <v>0</v>
      </c>
      <c r="AP233" s="450">
        <v>0</v>
      </c>
      <c r="AQ233" s="450">
        <v>0</v>
      </c>
      <c r="AR233" s="450">
        <v>0</v>
      </c>
      <c r="AS233" s="450">
        <v>0</v>
      </c>
      <c r="AT233" s="450">
        <v>0</v>
      </c>
      <c r="AU233" s="450">
        <v>0</v>
      </c>
      <c r="AV233" s="450">
        <v>0</v>
      </c>
      <c r="AW233" s="450">
        <v>0</v>
      </c>
      <c r="AX233" s="450">
        <v>0</v>
      </c>
      <c r="AY233" s="450">
        <v>0</v>
      </c>
      <c r="AZ233" s="450">
        <v>0</v>
      </c>
      <c r="BA233" s="450">
        <v>1066</v>
      </c>
      <c r="BB233" s="450">
        <v>400</v>
      </c>
      <c r="BC233" s="450">
        <v>719</v>
      </c>
      <c r="BD233" s="450">
        <v>220</v>
      </c>
      <c r="BE233" s="450">
        <v>918</v>
      </c>
      <c r="BF233" s="450">
        <v>362</v>
      </c>
      <c r="BG233" s="450">
        <v>618</v>
      </c>
      <c r="BH233" s="450">
        <v>165</v>
      </c>
      <c r="BI233" s="450">
        <v>148</v>
      </c>
      <c r="BJ233" s="450">
        <v>38</v>
      </c>
      <c r="BK233" s="450">
        <v>101</v>
      </c>
      <c r="BL233" s="450">
        <v>55</v>
      </c>
      <c r="BM233" s="450">
        <v>0</v>
      </c>
      <c r="BN233" s="450">
        <v>0</v>
      </c>
      <c r="BO233" s="450">
        <v>0</v>
      </c>
      <c r="BP233" s="450">
        <v>0</v>
      </c>
      <c r="BQ233" s="450">
        <v>0</v>
      </c>
      <c r="BR233" s="450">
        <v>0</v>
      </c>
      <c r="BS233" s="450">
        <v>0</v>
      </c>
      <c r="BT233" s="450">
        <v>0</v>
      </c>
      <c r="BU233" s="450">
        <v>0</v>
      </c>
      <c r="BV233" s="450">
        <v>0</v>
      </c>
      <c r="BW233" s="450">
        <v>0</v>
      </c>
      <c r="BX233" s="450">
        <v>0</v>
      </c>
      <c r="BY233" s="450">
        <v>11</v>
      </c>
      <c r="BZ233" s="450">
        <v>21</v>
      </c>
      <c r="CA233" s="450">
        <v>0</v>
      </c>
    </row>
    <row r="234" spans="1:79">
      <c r="A234" s="543" t="s">
        <v>93</v>
      </c>
      <c r="B234" s="543" t="s">
        <v>1915</v>
      </c>
      <c r="C234" s="543">
        <v>2019</v>
      </c>
      <c r="D234" s="543" t="s">
        <v>1934</v>
      </c>
      <c r="E234" s="544">
        <v>1093</v>
      </c>
      <c r="F234" s="544">
        <v>810</v>
      </c>
      <c r="G234" s="544">
        <v>431</v>
      </c>
      <c r="H234" s="544">
        <v>563</v>
      </c>
      <c r="I234" s="544">
        <v>110</v>
      </c>
      <c r="J234" s="544">
        <v>0</v>
      </c>
      <c r="K234" s="544">
        <v>0</v>
      </c>
      <c r="L234" s="544">
        <v>0</v>
      </c>
      <c r="M234" s="544">
        <v>0</v>
      </c>
      <c r="N234" s="544">
        <v>0</v>
      </c>
      <c r="O234" s="544">
        <v>0</v>
      </c>
      <c r="P234" s="544">
        <v>0</v>
      </c>
      <c r="Q234" s="544">
        <v>0</v>
      </c>
      <c r="R234" s="544">
        <v>0</v>
      </c>
      <c r="S234" s="544">
        <v>0</v>
      </c>
      <c r="T234" s="544">
        <v>0</v>
      </c>
      <c r="U234" s="544">
        <v>0</v>
      </c>
      <c r="V234" s="544">
        <v>0</v>
      </c>
      <c r="W234" s="544">
        <v>0</v>
      </c>
      <c r="X234" s="544">
        <v>0</v>
      </c>
      <c r="Y234" s="544">
        <v>0</v>
      </c>
      <c r="Z234" s="544">
        <v>0</v>
      </c>
      <c r="AA234" s="544">
        <v>0</v>
      </c>
      <c r="AB234" s="544">
        <v>0</v>
      </c>
      <c r="AC234" s="544">
        <v>884</v>
      </c>
      <c r="AD234" s="544">
        <v>634</v>
      </c>
      <c r="AE234" s="544">
        <v>422</v>
      </c>
      <c r="AF234" s="544">
        <v>180</v>
      </c>
      <c r="AG234" s="544">
        <v>346</v>
      </c>
      <c r="AH234" s="544">
        <v>257</v>
      </c>
      <c r="AI234" s="544">
        <v>145</v>
      </c>
      <c r="AJ234" s="544">
        <v>53</v>
      </c>
      <c r="AK234" s="544">
        <v>538</v>
      </c>
      <c r="AL234" s="544">
        <v>377</v>
      </c>
      <c r="AM234" s="544">
        <v>277</v>
      </c>
      <c r="AN234" s="544">
        <v>127</v>
      </c>
      <c r="AO234" s="544">
        <v>0</v>
      </c>
      <c r="AP234" s="544">
        <v>0</v>
      </c>
      <c r="AQ234" s="544">
        <v>0</v>
      </c>
      <c r="AR234" s="544">
        <v>0</v>
      </c>
      <c r="AS234" s="544">
        <v>0</v>
      </c>
      <c r="AT234" s="544">
        <v>0</v>
      </c>
      <c r="AU234" s="544">
        <v>0</v>
      </c>
      <c r="AV234" s="544">
        <v>0</v>
      </c>
      <c r="AW234" s="544">
        <v>0</v>
      </c>
      <c r="AX234" s="544">
        <v>0</v>
      </c>
      <c r="AY234" s="544">
        <v>0</v>
      </c>
      <c r="AZ234" s="544">
        <v>0</v>
      </c>
      <c r="BA234" s="544">
        <v>977</v>
      </c>
      <c r="BB234" s="544">
        <v>496</v>
      </c>
      <c r="BC234" s="544">
        <v>656</v>
      </c>
      <c r="BD234" s="544">
        <v>191</v>
      </c>
      <c r="BE234" s="544">
        <v>859</v>
      </c>
      <c r="BF234" s="544">
        <v>467</v>
      </c>
      <c r="BG234" s="544">
        <v>577</v>
      </c>
      <c r="BH234" s="544">
        <v>143</v>
      </c>
      <c r="BI234" s="544">
        <v>118</v>
      </c>
      <c r="BJ234" s="544">
        <v>29</v>
      </c>
      <c r="BK234" s="544">
        <v>79</v>
      </c>
      <c r="BL234" s="544">
        <v>48</v>
      </c>
      <c r="BM234" s="544">
        <v>0</v>
      </c>
      <c r="BN234" s="544">
        <v>0</v>
      </c>
      <c r="BO234" s="544">
        <v>0</v>
      </c>
      <c r="BP234" s="544">
        <v>0</v>
      </c>
      <c r="BQ234" s="544">
        <v>0</v>
      </c>
      <c r="BR234" s="544">
        <v>0</v>
      </c>
      <c r="BS234" s="544">
        <v>0</v>
      </c>
      <c r="BT234" s="544">
        <v>0</v>
      </c>
      <c r="BU234" s="544">
        <v>0</v>
      </c>
      <c r="BV234" s="544">
        <v>0</v>
      </c>
      <c r="BW234" s="544">
        <v>0</v>
      </c>
      <c r="BX234" s="544">
        <v>0</v>
      </c>
      <c r="BY234" s="544">
        <v>8</v>
      </c>
      <c r="BZ234" s="544">
        <v>20</v>
      </c>
      <c r="CA234" s="544">
        <v>0</v>
      </c>
    </row>
    <row r="235" spans="1:79">
      <c r="A235" t="s">
        <v>93</v>
      </c>
      <c r="B235" t="s">
        <v>1915</v>
      </c>
      <c r="C235">
        <v>2020</v>
      </c>
      <c r="D235" t="s">
        <v>1934</v>
      </c>
      <c r="E235" s="450">
        <v>1626</v>
      </c>
      <c r="F235" s="450">
        <v>844</v>
      </c>
      <c r="G235" s="450">
        <v>525</v>
      </c>
      <c r="H235" s="450">
        <v>538</v>
      </c>
      <c r="I235" s="450">
        <v>94</v>
      </c>
      <c r="J235" s="450">
        <v>0</v>
      </c>
      <c r="K235" s="450">
        <v>0</v>
      </c>
      <c r="L235" s="450">
        <v>0</v>
      </c>
      <c r="M235" s="450">
        <v>0</v>
      </c>
      <c r="N235" s="450">
        <v>115</v>
      </c>
      <c r="O235" s="450">
        <v>0</v>
      </c>
      <c r="P235" s="450">
        <v>115</v>
      </c>
      <c r="Q235" s="450">
        <v>304</v>
      </c>
      <c r="R235" s="450">
        <v>0</v>
      </c>
      <c r="S235" s="450">
        <v>0</v>
      </c>
      <c r="T235" s="450">
        <v>0</v>
      </c>
      <c r="U235" s="450">
        <v>0</v>
      </c>
      <c r="V235" s="450">
        <v>0</v>
      </c>
      <c r="W235" s="450">
        <v>0</v>
      </c>
      <c r="X235" s="450">
        <v>0</v>
      </c>
      <c r="Y235" s="450">
        <v>304</v>
      </c>
      <c r="Z235" s="450">
        <v>0</v>
      </c>
      <c r="AA235" s="450">
        <v>0</v>
      </c>
      <c r="AB235" s="450">
        <v>0</v>
      </c>
      <c r="AC235" s="450">
        <v>823</v>
      </c>
      <c r="AD235" s="450">
        <v>600</v>
      </c>
      <c r="AE235" s="450">
        <v>345</v>
      </c>
      <c r="AF235" s="450">
        <v>155</v>
      </c>
      <c r="AG235" s="450">
        <v>312</v>
      </c>
      <c r="AH235" s="450">
        <v>215</v>
      </c>
      <c r="AI235" s="450">
        <v>84</v>
      </c>
      <c r="AJ235" s="450">
        <v>40</v>
      </c>
      <c r="AK235" s="450">
        <v>511</v>
      </c>
      <c r="AL235" s="450">
        <v>385</v>
      </c>
      <c r="AM235" s="450">
        <v>261</v>
      </c>
      <c r="AN235" s="450">
        <v>115</v>
      </c>
      <c r="AO235" s="450">
        <v>0</v>
      </c>
      <c r="AP235" s="450">
        <v>0</v>
      </c>
      <c r="AQ235" s="450">
        <v>0</v>
      </c>
      <c r="AR235" s="450">
        <v>0</v>
      </c>
      <c r="AS235" s="450">
        <v>0</v>
      </c>
      <c r="AT235" s="450">
        <v>0</v>
      </c>
      <c r="AU235" s="450">
        <v>0</v>
      </c>
      <c r="AV235" s="450">
        <v>0</v>
      </c>
      <c r="AW235" s="450">
        <v>0</v>
      </c>
      <c r="AX235" s="450">
        <v>0</v>
      </c>
      <c r="AY235" s="450">
        <v>0</v>
      </c>
      <c r="AZ235" s="450">
        <v>0</v>
      </c>
      <c r="BA235" s="450">
        <v>939</v>
      </c>
      <c r="BB235" s="450">
        <v>544</v>
      </c>
      <c r="BC235" s="450">
        <v>609</v>
      </c>
      <c r="BD235" s="450">
        <v>173</v>
      </c>
      <c r="BE235" s="450">
        <v>813</v>
      </c>
      <c r="BF235" s="450">
        <v>503</v>
      </c>
      <c r="BG235" s="450">
        <v>536</v>
      </c>
      <c r="BH235" s="450">
        <v>128</v>
      </c>
      <c r="BI235" s="450">
        <v>126</v>
      </c>
      <c r="BJ235" s="450">
        <v>41</v>
      </c>
      <c r="BK235" s="450">
        <v>73</v>
      </c>
      <c r="BL235" s="450">
        <v>45</v>
      </c>
      <c r="BM235" s="450">
        <v>21</v>
      </c>
      <c r="BN235" s="450">
        <v>1</v>
      </c>
      <c r="BO235" s="450">
        <v>1</v>
      </c>
      <c r="BP235" s="450">
        <v>17</v>
      </c>
      <c r="BQ235" s="450">
        <v>0</v>
      </c>
      <c r="BR235" s="450">
        <v>0</v>
      </c>
      <c r="BS235" s="450">
        <v>0</v>
      </c>
      <c r="BT235" s="450">
        <v>0</v>
      </c>
      <c r="BU235" s="450">
        <v>21</v>
      </c>
      <c r="BV235" s="450">
        <v>1</v>
      </c>
      <c r="BW235" s="450">
        <v>1</v>
      </c>
      <c r="BX235" s="450">
        <v>17</v>
      </c>
      <c r="BY235" s="450">
        <v>11</v>
      </c>
      <c r="BZ235" s="450">
        <v>16</v>
      </c>
      <c r="CA235" s="450">
        <v>0</v>
      </c>
    </row>
    <row r="236" spans="1:79">
      <c r="A236" s="543" t="s">
        <v>93</v>
      </c>
      <c r="B236" s="543" t="s">
        <v>1915</v>
      </c>
      <c r="C236" s="543">
        <v>2021</v>
      </c>
      <c r="D236" s="543" t="s">
        <v>1934</v>
      </c>
      <c r="E236" s="544">
        <v>1286</v>
      </c>
      <c r="F236" s="544">
        <v>897</v>
      </c>
      <c r="G236" s="544">
        <v>597</v>
      </c>
      <c r="H236" s="544">
        <v>504</v>
      </c>
      <c r="I236" s="544">
        <v>101</v>
      </c>
      <c r="J236" s="544">
        <v>0</v>
      </c>
      <c r="K236" s="544">
        <v>0</v>
      </c>
      <c r="L236" s="544">
        <v>0</v>
      </c>
      <c r="M236" s="544">
        <v>0</v>
      </c>
      <c r="N236" s="544">
        <v>170</v>
      </c>
      <c r="O236" s="544">
        <v>0</v>
      </c>
      <c r="P236" s="544">
        <v>170</v>
      </c>
      <c r="Q236" s="544">
        <v>279</v>
      </c>
      <c r="R236" s="544">
        <v>0</v>
      </c>
      <c r="S236" s="544">
        <v>0</v>
      </c>
      <c r="T236" s="544">
        <v>0</v>
      </c>
      <c r="U236" s="544">
        <v>0</v>
      </c>
      <c r="V236" s="544">
        <v>0</v>
      </c>
      <c r="W236" s="544">
        <v>0</v>
      </c>
      <c r="X236" s="544">
        <v>0</v>
      </c>
      <c r="Y236" s="544">
        <v>279</v>
      </c>
      <c r="Z236" s="544">
        <v>0</v>
      </c>
      <c r="AA236" s="544">
        <v>0</v>
      </c>
      <c r="AB236" s="544">
        <v>0</v>
      </c>
      <c r="AC236" s="544">
        <v>467</v>
      </c>
      <c r="AD236" s="544">
        <v>311</v>
      </c>
      <c r="AE236" s="544">
        <v>279</v>
      </c>
      <c r="AF236" s="544">
        <v>148</v>
      </c>
      <c r="AG236" s="544">
        <v>241</v>
      </c>
      <c r="AH236" s="544">
        <v>178</v>
      </c>
      <c r="AI236" s="544">
        <v>134</v>
      </c>
      <c r="AJ236" s="544">
        <v>50</v>
      </c>
      <c r="AK236" s="544">
        <v>226</v>
      </c>
      <c r="AL236" s="544">
        <v>133</v>
      </c>
      <c r="AM236" s="544">
        <v>145</v>
      </c>
      <c r="AN236" s="544">
        <v>98</v>
      </c>
      <c r="AO236" s="544">
        <v>0</v>
      </c>
      <c r="AP236" s="544">
        <v>0</v>
      </c>
      <c r="AQ236" s="544">
        <v>0</v>
      </c>
      <c r="AR236" s="544">
        <v>0</v>
      </c>
      <c r="AS236" s="544">
        <v>0</v>
      </c>
      <c r="AT236" s="544">
        <v>0</v>
      </c>
      <c r="AU236" s="544">
        <v>0</v>
      </c>
      <c r="AV236" s="544">
        <v>0</v>
      </c>
      <c r="AW236" s="544">
        <v>0</v>
      </c>
      <c r="AX236" s="544">
        <v>0</v>
      </c>
      <c r="AY236" s="544">
        <v>0</v>
      </c>
      <c r="AZ236" s="544">
        <v>0</v>
      </c>
      <c r="BA236" s="544">
        <v>1127</v>
      </c>
      <c r="BB236" s="544">
        <v>739</v>
      </c>
      <c r="BC236" s="544">
        <v>677</v>
      </c>
      <c r="BD236" s="544">
        <v>202</v>
      </c>
      <c r="BE236" s="544">
        <v>1000</v>
      </c>
      <c r="BF236" s="544">
        <v>705</v>
      </c>
      <c r="BG236" s="544">
        <v>593</v>
      </c>
      <c r="BH236" s="544">
        <v>137</v>
      </c>
      <c r="BI236" s="544">
        <v>127</v>
      </c>
      <c r="BJ236" s="544">
        <v>34</v>
      </c>
      <c r="BK236" s="544">
        <v>84</v>
      </c>
      <c r="BL236" s="544">
        <v>65</v>
      </c>
      <c r="BM236" s="544">
        <v>9</v>
      </c>
      <c r="BN236" s="544">
        <v>0</v>
      </c>
      <c r="BO236" s="544">
        <v>2</v>
      </c>
      <c r="BP236" s="544">
        <v>9</v>
      </c>
      <c r="BQ236" s="544">
        <v>0</v>
      </c>
      <c r="BR236" s="544">
        <v>0</v>
      </c>
      <c r="BS236" s="544">
        <v>0</v>
      </c>
      <c r="BT236" s="544">
        <v>0</v>
      </c>
      <c r="BU236" s="544">
        <v>9</v>
      </c>
      <c r="BV236" s="544">
        <v>0</v>
      </c>
      <c r="BW236" s="544">
        <v>2</v>
      </c>
      <c r="BX236" s="544">
        <v>9</v>
      </c>
      <c r="BY236" s="544">
        <v>12</v>
      </c>
      <c r="BZ236" s="544">
        <v>25</v>
      </c>
      <c r="CA236" s="544">
        <v>0</v>
      </c>
    </row>
    <row r="237" spans="1:79">
      <c r="A237" t="s">
        <v>93</v>
      </c>
      <c r="B237" t="s">
        <v>1915</v>
      </c>
      <c r="C237">
        <v>2022</v>
      </c>
      <c r="D237" t="s">
        <v>1934</v>
      </c>
      <c r="E237" s="450">
        <v>1431</v>
      </c>
      <c r="F237" s="450">
        <v>1083</v>
      </c>
      <c r="G237" s="450">
        <v>804</v>
      </c>
      <c r="H237" s="450">
        <v>486</v>
      </c>
      <c r="I237" s="450">
        <v>70</v>
      </c>
      <c r="J237" s="450">
        <v>0</v>
      </c>
      <c r="K237" s="450">
        <v>0</v>
      </c>
      <c r="L237" s="450">
        <v>0</v>
      </c>
      <c r="M237" s="450">
        <v>0</v>
      </c>
      <c r="N237" s="450">
        <v>343</v>
      </c>
      <c r="O237" s="450">
        <v>0</v>
      </c>
      <c r="P237" s="450">
        <v>343</v>
      </c>
      <c r="Q237" s="450">
        <v>344</v>
      </c>
      <c r="R237" s="450">
        <v>0</v>
      </c>
      <c r="S237" s="450">
        <v>0</v>
      </c>
      <c r="T237" s="450">
        <v>0</v>
      </c>
      <c r="U237" s="450">
        <v>0</v>
      </c>
      <c r="V237" s="450">
        <v>0</v>
      </c>
      <c r="W237" s="450">
        <v>0</v>
      </c>
      <c r="X237" s="450">
        <v>0</v>
      </c>
      <c r="Y237" s="450">
        <v>344</v>
      </c>
      <c r="Z237" s="450">
        <v>0</v>
      </c>
      <c r="AA237" s="450">
        <v>0</v>
      </c>
      <c r="AB237" s="450">
        <v>0</v>
      </c>
      <c r="AC237" s="450">
        <v>801</v>
      </c>
      <c r="AD237" s="450">
        <v>566</v>
      </c>
      <c r="AE237" s="450">
        <v>417</v>
      </c>
      <c r="AF237" s="450">
        <v>194</v>
      </c>
      <c r="AG237" s="450">
        <v>390</v>
      </c>
      <c r="AH237" s="450">
        <v>280</v>
      </c>
      <c r="AI237" s="450">
        <v>182</v>
      </c>
      <c r="AJ237" s="450">
        <v>84</v>
      </c>
      <c r="AK237" s="450">
        <v>411</v>
      </c>
      <c r="AL237" s="450">
        <v>286</v>
      </c>
      <c r="AM237" s="450">
        <v>235</v>
      </c>
      <c r="AN237" s="450">
        <v>110</v>
      </c>
      <c r="AO237" s="450">
        <v>0</v>
      </c>
      <c r="AP237" s="450">
        <v>0</v>
      </c>
      <c r="AQ237" s="450">
        <v>0</v>
      </c>
      <c r="AR237" s="450">
        <v>0</v>
      </c>
      <c r="AS237" s="450">
        <v>0</v>
      </c>
      <c r="AT237" s="450">
        <v>0</v>
      </c>
      <c r="AU237" s="450">
        <v>0</v>
      </c>
      <c r="AV237" s="450">
        <v>0</v>
      </c>
      <c r="AW237" s="450">
        <v>0</v>
      </c>
      <c r="AX237" s="450">
        <v>0</v>
      </c>
      <c r="AY237" s="450">
        <v>0</v>
      </c>
      <c r="AZ237" s="450">
        <v>0</v>
      </c>
      <c r="BA237" s="450">
        <v>1238</v>
      </c>
      <c r="BB237" s="450">
        <v>836</v>
      </c>
      <c r="BC237" s="450">
        <v>726</v>
      </c>
      <c r="BD237" s="450">
        <v>213</v>
      </c>
      <c r="BE237" s="450">
        <v>1121</v>
      </c>
      <c r="BF237" s="450">
        <v>786</v>
      </c>
      <c r="BG237" s="450">
        <v>660</v>
      </c>
      <c r="BH237" s="450">
        <v>172</v>
      </c>
      <c r="BI237" s="450">
        <v>117</v>
      </c>
      <c r="BJ237" s="450">
        <v>50</v>
      </c>
      <c r="BK237" s="450">
        <v>66</v>
      </c>
      <c r="BL237" s="450">
        <v>41</v>
      </c>
      <c r="BM237" s="450">
        <v>12</v>
      </c>
      <c r="BN237" s="450">
        <v>0</v>
      </c>
      <c r="BO237" s="450">
        <v>4</v>
      </c>
      <c r="BP237" s="450">
        <v>10</v>
      </c>
      <c r="BQ237" s="450">
        <v>0</v>
      </c>
      <c r="BR237" s="450">
        <v>0</v>
      </c>
      <c r="BS237" s="450">
        <v>0</v>
      </c>
      <c r="BT237" s="450">
        <v>0</v>
      </c>
      <c r="BU237" s="450">
        <v>12</v>
      </c>
      <c r="BV237" s="450">
        <v>0</v>
      </c>
      <c r="BW237" s="450">
        <v>4</v>
      </c>
      <c r="BX237" s="450">
        <v>10</v>
      </c>
      <c r="BY237" s="450">
        <v>22</v>
      </c>
      <c r="BZ237" s="450">
        <v>47</v>
      </c>
      <c r="CA237" s="450">
        <v>0</v>
      </c>
    </row>
    <row r="238" spans="1:79">
      <c r="A238" s="543" t="s">
        <v>93</v>
      </c>
      <c r="B238" s="543" t="s">
        <v>1915</v>
      </c>
      <c r="C238" s="543">
        <v>2023</v>
      </c>
      <c r="D238" s="543" t="s">
        <v>1934</v>
      </c>
      <c r="E238" s="544">
        <v>1392</v>
      </c>
      <c r="F238" s="544">
        <v>1074</v>
      </c>
      <c r="G238" s="544">
        <v>820</v>
      </c>
      <c r="H238" s="544">
        <v>464</v>
      </c>
      <c r="I238" s="544">
        <v>80</v>
      </c>
      <c r="J238" s="544">
        <v>0</v>
      </c>
      <c r="K238" s="544">
        <v>0</v>
      </c>
      <c r="L238" s="544">
        <v>0</v>
      </c>
      <c r="M238" s="544">
        <v>0</v>
      </c>
      <c r="N238" s="544">
        <v>399</v>
      </c>
      <c r="O238" s="544">
        <v>0</v>
      </c>
      <c r="P238" s="544">
        <v>399</v>
      </c>
      <c r="Q238" s="544">
        <v>245</v>
      </c>
      <c r="R238" s="544">
        <v>160</v>
      </c>
      <c r="S238" s="544">
        <v>78</v>
      </c>
      <c r="T238" s="544">
        <v>41</v>
      </c>
      <c r="U238" s="544">
        <v>70</v>
      </c>
      <c r="V238" s="544">
        <v>60</v>
      </c>
      <c r="W238" s="544">
        <v>2</v>
      </c>
      <c r="X238" s="544">
        <v>0</v>
      </c>
      <c r="Y238" s="544">
        <v>175</v>
      </c>
      <c r="Z238" s="544">
        <v>100</v>
      </c>
      <c r="AA238" s="544">
        <v>76</v>
      </c>
      <c r="AB238" s="544">
        <v>41</v>
      </c>
      <c r="AC238" s="544">
        <v>732</v>
      </c>
      <c r="AD238" s="544">
        <v>504</v>
      </c>
      <c r="AE238" s="544">
        <v>408</v>
      </c>
      <c r="AF238" s="544">
        <v>184</v>
      </c>
      <c r="AG238" s="544">
        <v>310</v>
      </c>
      <c r="AH238" s="544">
        <v>212</v>
      </c>
      <c r="AI238" s="544">
        <v>138</v>
      </c>
      <c r="AJ238" s="544">
        <v>76</v>
      </c>
      <c r="AK238" s="544">
        <v>422</v>
      </c>
      <c r="AL238" s="544">
        <v>292</v>
      </c>
      <c r="AM238" s="544">
        <v>270</v>
      </c>
      <c r="AN238" s="544">
        <v>108</v>
      </c>
      <c r="AO238" s="544">
        <v>0</v>
      </c>
      <c r="AP238" s="544">
        <v>0</v>
      </c>
      <c r="AQ238" s="544">
        <v>0</v>
      </c>
      <c r="AR238" s="544">
        <v>0</v>
      </c>
      <c r="AS238" s="544">
        <v>0</v>
      </c>
      <c r="AT238" s="544">
        <v>0</v>
      </c>
      <c r="AU238" s="544">
        <v>0</v>
      </c>
      <c r="AV238" s="544">
        <v>0</v>
      </c>
      <c r="AW238" s="544">
        <v>0</v>
      </c>
      <c r="AX238" s="544">
        <v>0</v>
      </c>
      <c r="AY238" s="544">
        <v>0</v>
      </c>
      <c r="AZ238" s="544">
        <v>0</v>
      </c>
      <c r="BA238" s="544">
        <v>1118</v>
      </c>
      <c r="BB238" s="544">
        <v>712</v>
      </c>
      <c r="BC238" s="544">
        <v>632</v>
      </c>
      <c r="BD238" s="544">
        <v>186</v>
      </c>
      <c r="BE238" s="544">
        <v>966</v>
      </c>
      <c r="BF238" s="544">
        <v>675</v>
      </c>
      <c r="BG238" s="544">
        <v>536</v>
      </c>
      <c r="BH238" s="544">
        <v>122</v>
      </c>
      <c r="BI238" s="544">
        <v>152</v>
      </c>
      <c r="BJ238" s="544">
        <v>37</v>
      </c>
      <c r="BK238" s="544">
        <v>96</v>
      </c>
      <c r="BL238" s="544">
        <v>64</v>
      </c>
      <c r="BM238" s="544">
        <v>63</v>
      </c>
      <c r="BN238" s="544">
        <v>5</v>
      </c>
      <c r="BO238" s="544">
        <v>21</v>
      </c>
      <c r="BP238" s="544">
        <v>55</v>
      </c>
      <c r="BQ238" s="544">
        <v>46</v>
      </c>
      <c r="BR238" s="544">
        <v>5</v>
      </c>
      <c r="BS238" s="544">
        <v>16</v>
      </c>
      <c r="BT238" s="544">
        <v>40</v>
      </c>
      <c r="BU238" s="544">
        <v>17</v>
      </c>
      <c r="BV238" s="544">
        <v>0</v>
      </c>
      <c r="BW238" s="544">
        <v>5</v>
      </c>
      <c r="BX238" s="544">
        <v>15</v>
      </c>
      <c r="BY238" s="544">
        <v>11</v>
      </c>
      <c r="BZ238" s="544">
        <v>29</v>
      </c>
      <c r="CA238" s="544">
        <v>0</v>
      </c>
    </row>
    <row r="239" spans="1:79">
      <c r="A239" t="s">
        <v>93</v>
      </c>
      <c r="B239" t="s">
        <v>1915</v>
      </c>
      <c r="C239">
        <v>2024</v>
      </c>
      <c r="D239" t="s">
        <v>1934</v>
      </c>
      <c r="E239" s="450">
        <v>1672</v>
      </c>
      <c r="F239" s="450">
        <v>1086</v>
      </c>
      <c r="G239" s="450">
        <v>791</v>
      </c>
      <c r="H239" s="450">
        <v>518</v>
      </c>
      <c r="I239" s="450">
        <v>86</v>
      </c>
      <c r="J239" s="450">
        <v>0</v>
      </c>
      <c r="K239" s="450">
        <v>0</v>
      </c>
      <c r="L239" s="450">
        <v>0</v>
      </c>
      <c r="M239" s="450">
        <v>0</v>
      </c>
      <c r="N239" s="450">
        <v>416</v>
      </c>
      <c r="O239" s="450">
        <v>40</v>
      </c>
      <c r="P239" s="450">
        <v>376</v>
      </c>
      <c r="Q239" s="450">
        <v>155</v>
      </c>
      <c r="R239" s="450">
        <v>120</v>
      </c>
      <c r="S239" s="450">
        <v>65</v>
      </c>
      <c r="T239" s="450">
        <v>13</v>
      </c>
      <c r="U239" s="450">
        <v>61</v>
      </c>
      <c r="V239" s="450">
        <v>42</v>
      </c>
      <c r="W239" s="450">
        <v>9</v>
      </c>
      <c r="X239" s="450">
        <v>6</v>
      </c>
      <c r="Y239" s="450">
        <v>94</v>
      </c>
      <c r="Z239" s="450">
        <v>78</v>
      </c>
      <c r="AA239" s="450">
        <v>56</v>
      </c>
      <c r="AB239" s="450">
        <v>7</v>
      </c>
      <c r="AC239" s="450">
        <v>1020</v>
      </c>
      <c r="AD239" s="450">
        <v>766</v>
      </c>
      <c r="AE239" s="450">
        <v>635</v>
      </c>
      <c r="AF239" s="450">
        <v>223</v>
      </c>
      <c r="AG239" s="450">
        <v>433</v>
      </c>
      <c r="AH239" s="450">
        <v>351</v>
      </c>
      <c r="AI239" s="450">
        <v>277</v>
      </c>
      <c r="AJ239" s="450">
        <v>56</v>
      </c>
      <c r="AK239" s="450">
        <v>587</v>
      </c>
      <c r="AL239" s="450">
        <v>415</v>
      </c>
      <c r="AM239" s="450">
        <v>358</v>
      </c>
      <c r="AN239" s="450">
        <v>167</v>
      </c>
      <c r="AO239" s="450">
        <v>0</v>
      </c>
      <c r="AP239" s="450">
        <v>0</v>
      </c>
      <c r="AQ239" s="450">
        <v>0</v>
      </c>
      <c r="AR239" s="450">
        <v>0</v>
      </c>
      <c r="AS239" s="450">
        <v>0</v>
      </c>
      <c r="AT239" s="450">
        <v>0</v>
      </c>
      <c r="AU239" s="450">
        <v>0</v>
      </c>
      <c r="AV239" s="450">
        <v>0</v>
      </c>
      <c r="AW239" s="450">
        <v>0</v>
      </c>
      <c r="AX239" s="450">
        <v>0</v>
      </c>
      <c r="AY239" s="450">
        <v>0</v>
      </c>
      <c r="AZ239" s="450">
        <v>0</v>
      </c>
      <c r="BA239" s="450">
        <v>1298</v>
      </c>
      <c r="BB239" s="450">
        <v>860</v>
      </c>
      <c r="BC239" s="450">
        <v>808</v>
      </c>
      <c r="BD239" s="450">
        <v>208</v>
      </c>
      <c r="BE239" s="450">
        <v>1139</v>
      </c>
      <c r="BF239" s="450">
        <v>810</v>
      </c>
      <c r="BG239" s="450">
        <v>700</v>
      </c>
      <c r="BH239" s="450">
        <v>160</v>
      </c>
      <c r="BI239" s="450">
        <v>159</v>
      </c>
      <c r="BJ239" s="450">
        <v>50</v>
      </c>
      <c r="BK239" s="450">
        <v>108</v>
      </c>
      <c r="BL239" s="450">
        <v>48</v>
      </c>
      <c r="BM239" s="450">
        <v>71</v>
      </c>
      <c r="BN239" s="450">
        <v>10</v>
      </c>
      <c r="BO239" s="450">
        <v>36</v>
      </c>
      <c r="BP239" s="450">
        <v>50</v>
      </c>
      <c r="BQ239" s="450">
        <v>0</v>
      </c>
      <c r="BR239" s="450">
        <v>0</v>
      </c>
      <c r="BS239" s="450">
        <v>0</v>
      </c>
      <c r="BT239" s="450">
        <v>0</v>
      </c>
      <c r="BU239" s="450">
        <v>71</v>
      </c>
      <c r="BV239" s="450">
        <v>10</v>
      </c>
      <c r="BW239" s="450">
        <v>36</v>
      </c>
      <c r="BX239" s="450">
        <v>50</v>
      </c>
      <c r="BY239" s="450">
        <v>28</v>
      </c>
      <c r="BZ239" s="450">
        <v>30</v>
      </c>
      <c r="CA239" s="450">
        <v>0</v>
      </c>
    </row>
    <row r="240" spans="1:79">
      <c r="A240" s="543" t="s">
        <v>93</v>
      </c>
      <c r="B240" s="543" t="s">
        <v>1915</v>
      </c>
      <c r="C240" s="543">
        <v>2025</v>
      </c>
      <c r="D240" s="543" t="s">
        <v>1935</v>
      </c>
      <c r="E240" s="544">
        <v>1790</v>
      </c>
      <c r="F240" s="544">
        <v>1091</v>
      </c>
      <c r="G240" s="544">
        <v>701</v>
      </c>
      <c r="H240" s="544">
        <v>622</v>
      </c>
      <c r="I240" s="544">
        <v>113</v>
      </c>
      <c r="J240" s="544">
        <v>0</v>
      </c>
      <c r="K240" s="544">
        <v>0</v>
      </c>
      <c r="L240" s="544">
        <v>0</v>
      </c>
      <c r="M240" s="544">
        <v>0</v>
      </c>
      <c r="N240" s="544">
        <v>416</v>
      </c>
      <c r="O240" s="544">
        <v>8</v>
      </c>
      <c r="P240" s="544">
        <v>408</v>
      </c>
      <c r="Q240" s="544">
        <v>165</v>
      </c>
      <c r="R240" s="544">
        <v>118</v>
      </c>
      <c r="S240" s="544">
        <v>61</v>
      </c>
      <c r="T240" s="544">
        <v>21</v>
      </c>
      <c r="U240" s="544">
        <v>22</v>
      </c>
      <c r="V240" s="544">
        <v>43</v>
      </c>
      <c r="W240" s="544">
        <v>5</v>
      </c>
      <c r="X240" s="544">
        <v>5</v>
      </c>
      <c r="Y240" s="544">
        <v>143</v>
      </c>
      <c r="Z240" s="544">
        <v>75</v>
      </c>
      <c r="AA240" s="544">
        <v>56</v>
      </c>
      <c r="AB240" s="544">
        <v>16</v>
      </c>
      <c r="AC240" s="544">
        <v>825</v>
      </c>
      <c r="AD240" s="544">
        <v>584</v>
      </c>
      <c r="AE240" s="544">
        <v>437</v>
      </c>
      <c r="AF240" s="544">
        <v>197</v>
      </c>
      <c r="AG240" s="544">
        <v>359</v>
      </c>
      <c r="AH240" s="544">
        <v>263</v>
      </c>
      <c r="AI240" s="544">
        <v>163</v>
      </c>
      <c r="AJ240" s="544">
        <v>66</v>
      </c>
      <c r="AK240" s="544">
        <v>466</v>
      </c>
      <c r="AL240" s="544">
        <v>321</v>
      </c>
      <c r="AM240" s="544">
        <v>274</v>
      </c>
      <c r="AN240" s="544">
        <v>131</v>
      </c>
      <c r="AO240" s="544">
        <v>0</v>
      </c>
      <c r="AP240" s="544">
        <v>0</v>
      </c>
      <c r="AQ240" s="544">
        <v>0</v>
      </c>
      <c r="AR240" s="544">
        <v>0</v>
      </c>
      <c r="AS240" s="544">
        <v>0</v>
      </c>
      <c r="AT240" s="544">
        <v>0</v>
      </c>
      <c r="AU240" s="544">
        <v>0</v>
      </c>
      <c r="AV240" s="544">
        <v>0</v>
      </c>
      <c r="AW240" s="544">
        <v>0</v>
      </c>
      <c r="AX240" s="544">
        <v>0</v>
      </c>
      <c r="AY240" s="544">
        <v>0</v>
      </c>
      <c r="AZ240" s="544">
        <v>0</v>
      </c>
      <c r="BA240" s="544">
        <v>1241</v>
      </c>
      <c r="BB240" s="544">
        <v>726</v>
      </c>
      <c r="BC240" s="544">
        <v>775</v>
      </c>
      <c r="BD240" s="544">
        <v>224</v>
      </c>
      <c r="BE240" s="544">
        <v>1089</v>
      </c>
      <c r="BF240" s="544">
        <v>680</v>
      </c>
      <c r="BG240" s="544">
        <v>677</v>
      </c>
      <c r="BH240" s="544">
        <v>165</v>
      </c>
      <c r="BI240" s="544">
        <v>152</v>
      </c>
      <c r="BJ240" s="544">
        <v>46</v>
      </c>
      <c r="BK240" s="544">
        <v>98</v>
      </c>
      <c r="BL240" s="544">
        <v>59</v>
      </c>
      <c r="BM240" s="544">
        <v>71</v>
      </c>
      <c r="BN240" s="544">
        <v>4</v>
      </c>
      <c r="BO240" s="544">
        <v>20</v>
      </c>
      <c r="BP240" s="544">
        <v>60</v>
      </c>
      <c r="BQ240" s="544">
        <v>10</v>
      </c>
      <c r="BR240" s="544">
        <v>1</v>
      </c>
      <c r="BS240" s="544">
        <v>3</v>
      </c>
      <c r="BT240" s="544">
        <v>9</v>
      </c>
      <c r="BU240" s="544">
        <v>61</v>
      </c>
      <c r="BV240" s="544">
        <v>3</v>
      </c>
      <c r="BW240" s="544">
        <v>17</v>
      </c>
      <c r="BX240" s="544">
        <v>51</v>
      </c>
      <c r="BY240" s="544">
        <v>15</v>
      </c>
      <c r="BZ240" s="544">
        <v>27</v>
      </c>
      <c r="CA240" s="544">
        <v>0</v>
      </c>
    </row>
    <row r="241" spans="1:79">
      <c r="A241" t="s">
        <v>93</v>
      </c>
      <c r="B241" t="s">
        <v>1915</v>
      </c>
      <c r="C241">
        <v>2024</v>
      </c>
      <c r="D241" t="s">
        <v>1937</v>
      </c>
      <c r="E241" s="450">
        <f>E239</f>
        <v>1672</v>
      </c>
      <c r="F241" s="450">
        <f t="shared" ref="F241:BQ241" si="46">F239</f>
        <v>1086</v>
      </c>
      <c r="G241" s="450">
        <f t="shared" si="46"/>
        <v>791</v>
      </c>
      <c r="H241" s="450">
        <f t="shared" si="46"/>
        <v>518</v>
      </c>
      <c r="I241" s="450">
        <f t="shared" si="46"/>
        <v>86</v>
      </c>
      <c r="J241" s="450">
        <f t="shared" si="46"/>
        <v>0</v>
      </c>
      <c r="K241" s="450">
        <f t="shared" si="46"/>
        <v>0</v>
      </c>
      <c r="L241" s="450">
        <f t="shared" si="46"/>
        <v>0</v>
      </c>
      <c r="M241" s="450">
        <f t="shared" si="46"/>
        <v>0</v>
      </c>
      <c r="N241" s="450">
        <f t="shared" si="46"/>
        <v>416</v>
      </c>
      <c r="O241" s="450">
        <f t="shared" si="46"/>
        <v>40</v>
      </c>
      <c r="P241" s="450">
        <f t="shared" si="46"/>
        <v>376</v>
      </c>
      <c r="Q241" s="450">
        <f t="shared" si="46"/>
        <v>155</v>
      </c>
      <c r="R241" s="450">
        <f t="shared" si="46"/>
        <v>120</v>
      </c>
      <c r="S241" s="450">
        <f t="shared" si="46"/>
        <v>65</v>
      </c>
      <c r="T241" s="450">
        <f t="shared" si="46"/>
        <v>13</v>
      </c>
      <c r="U241" s="450">
        <f t="shared" si="46"/>
        <v>61</v>
      </c>
      <c r="V241" s="450">
        <f t="shared" si="46"/>
        <v>42</v>
      </c>
      <c r="W241" s="450">
        <f t="shared" si="46"/>
        <v>9</v>
      </c>
      <c r="X241" s="450">
        <f t="shared" si="46"/>
        <v>6</v>
      </c>
      <c r="Y241" s="450">
        <f t="shared" si="46"/>
        <v>94</v>
      </c>
      <c r="Z241" s="450">
        <f t="shared" si="46"/>
        <v>78</v>
      </c>
      <c r="AA241" s="450">
        <f t="shared" si="46"/>
        <v>56</v>
      </c>
      <c r="AB241" s="450">
        <f t="shared" si="46"/>
        <v>7</v>
      </c>
      <c r="AC241" s="450">
        <f t="shared" si="46"/>
        <v>1020</v>
      </c>
      <c r="AD241" s="450">
        <f t="shared" si="46"/>
        <v>766</v>
      </c>
      <c r="AE241" s="450">
        <f t="shared" si="46"/>
        <v>635</v>
      </c>
      <c r="AF241" s="450">
        <f t="shared" si="46"/>
        <v>223</v>
      </c>
      <c r="AG241" s="450">
        <f t="shared" si="46"/>
        <v>433</v>
      </c>
      <c r="AH241" s="450">
        <f t="shared" si="46"/>
        <v>351</v>
      </c>
      <c r="AI241" s="450">
        <f t="shared" si="46"/>
        <v>277</v>
      </c>
      <c r="AJ241" s="450">
        <f t="shared" si="46"/>
        <v>56</v>
      </c>
      <c r="AK241" s="450">
        <f t="shared" si="46"/>
        <v>587</v>
      </c>
      <c r="AL241" s="450">
        <f t="shared" si="46"/>
        <v>415</v>
      </c>
      <c r="AM241" s="450">
        <f t="shared" si="46"/>
        <v>358</v>
      </c>
      <c r="AN241" s="450">
        <f t="shared" si="46"/>
        <v>167</v>
      </c>
      <c r="AO241" s="450">
        <f t="shared" si="46"/>
        <v>0</v>
      </c>
      <c r="AP241" s="450">
        <f t="shared" si="46"/>
        <v>0</v>
      </c>
      <c r="AQ241" s="450">
        <f t="shared" si="46"/>
        <v>0</v>
      </c>
      <c r="AR241" s="450">
        <f t="shared" si="46"/>
        <v>0</v>
      </c>
      <c r="AS241" s="450">
        <f t="shared" si="46"/>
        <v>0</v>
      </c>
      <c r="AT241" s="450">
        <f t="shared" si="46"/>
        <v>0</v>
      </c>
      <c r="AU241" s="450">
        <f t="shared" si="46"/>
        <v>0</v>
      </c>
      <c r="AV241" s="450">
        <f t="shared" si="46"/>
        <v>0</v>
      </c>
      <c r="AW241" s="450">
        <f t="shared" si="46"/>
        <v>0</v>
      </c>
      <c r="AX241" s="450">
        <f t="shared" si="46"/>
        <v>0</v>
      </c>
      <c r="AY241" s="450">
        <f t="shared" si="46"/>
        <v>0</v>
      </c>
      <c r="AZ241" s="450">
        <f t="shared" si="46"/>
        <v>0</v>
      </c>
      <c r="BA241" s="450">
        <f t="shared" si="46"/>
        <v>1298</v>
      </c>
      <c r="BB241" s="450">
        <f t="shared" si="46"/>
        <v>860</v>
      </c>
      <c r="BC241" s="450">
        <f t="shared" si="46"/>
        <v>808</v>
      </c>
      <c r="BD241" s="450">
        <f t="shared" si="46"/>
        <v>208</v>
      </c>
      <c r="BE241" s="450">
        <f t="shared" si="46"/>
        <v>1139</v>
      </c>
      <c r="BF241" s="450">
        <f t="shared" si="46"/>
        <v>810</v>
      </c>
      <c r="BG241" s="450">
        <f t="shared" si="46"/>
        <v>700</v>
      </c>
      <c r="BH241" s="450">
        <f t="shared" si="46"/>
        <v>160</v>
      </c>
      <c r="BI241" s="450">
        <f t="shared" si="46"/>
        <v>159</v>
      </c>
      <c r="BJ241" s="450">
        <f t="shared" si="46"/>
        <v>50</v>
      </c>
      <c r="BK241" s="450">
        <f t="shared" si="46"/>
        <v>108</v>
      </c>
      <c r="BL241" s="450">
        <f t="shared" si="46"/>
        <v>48</v>
      </c>
      <c r="BM241" s="450">
        <f t="shared" si="46"/>
        <v>71</v>
      </c>
      <c r="BN241" s="450">
        <f t="shared" si="46"/>
        <v>10</v>
      </c>
      <c r="BO241" s="450">
        <f t="shared" si="46"/>
        <v>36</v>
      </c>
      <c r="BP241" s="450">
        <f t="shared" si="46"/>
        <v>50</v>
      </c>
      <c r="BQ241" s="450">
        <f t="shared" si="46"/>
        <v>0</v>
      </c>
      <c r="BR241" s="450">
        <f t="shared" ref="BR241:CA241" si="47">BR239</f>
        <v>0</v>
      </c>
      <c r="BS241" s="450">
        <f t="shared" si="47"/>
        <v>0</v>
      </c>
      <c r="BT241" s="450">
        <f t="shared" si="47"/>
        <v>0</v>
      </c>
      <c r="BU241" s="450">
        <f t="shared" si="47"/>
        <v>71</v>
      </c>
      <c r="BV241" s="450">
        <f t="shared" si="47"/>
        <v>10</v>
      </c>
      <c r="BW241" s="450">
        <f t="shared" si="47"/>
        <v>36</v>
      </c>
      <c r="BX241" s="450">
        <f t="shared" si="47"/>
        <v>50</v>
      </c>
      <c r="BY241" s="450">
        <f t="shared" si="47"/>
        <v>28</v>
      </c>
      <c r="BZ241" s="450">
        <f t="shared" si="47"/>
        <v>30</v>
      </c>
      <c r="CA241" s="450">
        <f t="shared" si="47"/>
        <v>0</v>
      </c>
    </row>
    <row r="242" spans="1:79">
      <c r="A242" s="543" t="s">
        <v>93</v>
      </c>
      <c r="B242" s="543" t="s">
        <v>1915</v>
      </c>
      <c r="C242" s="543">
        <v>2025</v>
      </c>
      <c r="D242" s="543" t="s">
        <v>1937</v>
      </c>
      <c r="E242" s="544">
        <f>IF(OR(E239=0, E239=""), E240, IF(E240&gt;(E239*(1+Dash!$B$6)), E239*(1+Dash!$B$6), IF(E240&lt;(E239*(1-Dash!$B$7)), E239*(1-Dash!$B$7), E240)))</f>
        <v>1790</v>
      </c>
      <c r="F242" s="544">
        <f>IF(OR(F239=0, F239=""), F240, IF(F240&gt;(F239*(1+Dash!$B$6)), F239*(1+Dash!$B$6), IF(F240&lt;(F239*(1-Dash!$B$7)), F239*(1-Dash!$B$7), F240)))</f>
        <v>1091</v>
      </c>
      <c r="G242" s="544">
        <f>IF(OR(G239=0, G239=""), G240, IF(G240&gt;(G239*(1+Dash!$B$6)), G239*(1+Dash!$B$6), IF(G240&lt;(G239*(1-Dash!$B$7)), G239*(1-Dash!$B$7), G240)))</f>
        <v>751.44999999999993</v>
      </c>
      <c r="H242" s="544">
        <f>IF(OR(H239=0, H239=""), H240, IF(H240&gt;(H239*(1+Dash!$B$6)), H239*(1+Dash!$B$6), IF(H240&lt;(H239*(1-Dash!$B$7)), H239*(1-Dash!$B$7), H240)))</f>
        <v>569.80000000000007</v>
      </c>
      <c r="I242" s="544">
        <f>IF(OR(I239=0, I239=""), I240, IF(I240&gt;(I239*(1+Dash!$B$6)), I239*(1+Dash!$B$6), IF(I240&lt;(I239*(1-Dash!$B$7)), I239*(1-Dash!$B$7), I240)))</f>
        <v>94.600000000000009</v>
      </c>
      <c r="J242" s="544">
        <f>IF(OR(J239=0, J239=""), J240, IF(J240&gt;(J239*(1+Dash!$B$6)), J239*(1+Dash!$B$6), IF(J240&lt;(J239*(1-Dash!$B$7)), J239*(1-Dash!$B$7), J240)))</f>
        <v>0</v>
      </c>
      <c r="K242" s="544">
        <f>IF(OR(K239=0, K239=""), K240, IF(K240&gt;(K239*(1+Dash!$B$6)), K239*(1+Dash!$B$6), IF(K240&lt;(K239*(1-Dash!$B$7)), K239*(1-Dash!$B$7), K240)))</f>
        <v>0</v>
      </c>
      <c r="L242" s="544">
        <f>IF(OR(L239=0, L239=""), L240, IF(L240&gt;(L239*(1+Dash!$B$6)), L239*(1+Dash!$B$6), IF(L240&lt;(L239*(1-Dash!$B$7)), L239*(1-Dash!$B$7), L240)))</f>
        <v>0</v>
      </c>
      <c r="M242" s="544">
        <f>IF(OR(M239=0, M239=""), M240, IF(M240&gt;(M239*(1+Dash!$B$6)), M239*(1+Dash!$B$6), IF(M240&lt;(M239*(1-Dash!$B$7)), M239*(1-Dash!$B$7), M240)))</f>
        <v>0</v>
      </c>
      <c r="N242" s="544">
        <f>IF(OR(N239=0, N239=""), N240, IF(N240&gt;(N239*(1+Dash!$B$6)), N239*(1+Dash!$B$6), IF(N240&lt;(N239*(1-Dash!$B$7)), N239*(1-Dash!$B$7), N240)))</f>
        <v>416</v>
      </c>
      <c r="O242" s="544">
        <f>IF(OR(O239=0, O239=""), O240, IF(O240&gt;(O239*(1+Dash!$B$6)), O239*(1+Dash!$B$6), IF(O240&lt;(O239*(1-Dash!$B$7)), O239*(1-Dash!$B$7), O240)))</f>
        <v>38</v>
      </c>
      <c r="P242" s="544">
        <f>IF(OR(P239=0, P239=""), P240, IF(P240&gt;(P239*(1+Dash!$B$6)), P239*(1+Dash!$B$6), IF(P240&lt;(P239*(1-Dash!$B$7)), P239*(1-Dash!$B$7), P240)))</f>
        <v>408</v>
      </c>
      <c r="Q242" s="544">
        <f>IF(OR(Q239=0, Q239=""), Q240, IF(Q240&gt;(Q239*(1+Dash!$B$6)), Q239*(1+Dash!$B$6), IF(Q240&lt;(Q239*(1-Dash!$B$7)), Q239*(1-Dash!$B$7), Q240)))</f>
        <v>165</v>
      </c>
      <c r="R242" s="544">
        <f>IF(OR(R239=0, R239=""), R240, IF(R240&gt;(R239*(1+Dash!$B$6)), R239*(1+Dash!$B$6), IF(R240&lt;(R239*(1-Dash!$B$7)), R239*(1-Dash!$B$7), R240)))</f>
        <v>118</v>
      </c>
      <c r="S242" s="544">
        <f>IF(OR(S239=0, S239=""), S240, IF(S240&gt;(S239*(1+Dash!$B$6)), S239*(1+Dash!$B$6), IF(S240&lt;(S239*(1-Dash!$B$7)), S239*(1-Dash!$B$7), S240)))</f>
        <v>61.75</v>
      </c>
      <c r="T242" s="544">
        <f>IF(OR(T239=0, T239=""), T240, IF(T240&gt;(T239*(1+Dash!$B$6)), T239*(1+Dash!$B$6), IF(T240&lt;(T239*(1-Dash!$B$7)), T239*(1-Dash!$B$7), T240)))</f>
        <v>14.3</v>
      </c>
      <c r="U242" s="544">
        <f>IF(OR(U239=0, U239=""), U240, IF(U240&gt;(U239*(1+Dash!$B$6)), U239*(1+Dash!$B$6), IF(U240&lt;(U239*(1-Dash!$B$7)), U239*(1-Dash!$B$7), U240)))</f>
        <v>57.949999999999996</v>
      </c>
      <c r="V242" s="544">
        <f>IF(OR(V239=0, V239=""), V240, IF(V240&gt;(V239*(1+Dash!$B$6)), V239*(1+Dash!$B$6), IF(V240&lt;(V239*(1-Dash!$B$7)), V239*(1-Dash!$B$7), V240)))</f>
        <v>43</v>
      </c>
      <c r="W242" s="544">
        <f>IF(OR(W239=0, W239=""), W240, IF(W240&gt;(W239*(1+Dash!$B$6)), W239*(1+Dash!$B$6), IF(W240&lt;(W239*(1-Dash!$B$7)), W239*(1-Dash!$B$7), W240)))</f>
        <v>8.5499999999999989</v>
      </c>
      <c r="X242" s="544">
        <f>IF(OR(X239=0, X239=""), X240, IF(X240&gt;(X239*(1+Dash!$B$6)), X239*(1+Dash!$B$6), IF(X240&lt;(X239*(1-Dash!$B$7)), X239*(1-Dash!$B$7), X240)))</f>
        <v>5.6999999999999993</v>
      </c>
      <c r="Y242" s="544">
        <f>IF(OR(Y239=0, Y239=""), Y240, IF(Y240&gt;(Y239*(1+Dash!$B$6)), Y239*(1+Dash!$B$6), IF(Y240&lt;(Y239*(1-Dash!$B$7)), Y239*(1-Dash!$B$7), Y240)))</f>
        <v>103.4</v>
      </c>
      <c r="Z242" s="544">
        <f>IF(OR(Z239=0, Z239=""), Z240, IF(Z240&gt;(Z239*(1+Dash!$B$6)), Z239*(1+Dash!$B$6), IF(Z240&lt;(Z239*(1-Dash!$B$7)), Z239*(1-Dash!$B$7), Z240)))</f>
        <v>75</v>
      </c>
      <c r="AA242" s="544">
        <f>IF(OR(AA239=0, AA239=""), AA240, IF(AA240&gt;(AA239*(1+Dash!$B$6)), AA239*(1+Dash!$B$6), IF(AA240&lt;(AA239*(1-Dash!$B$7)), AA239*(1-Dash!$B$7), AA240)))</f>
        <v>56</v>
      </c>
      <c r="AB242" s="544">
        <f>IF(OR(AB239=0, AB239=""), AB240, IF(AB240&gt;(AB239*(1+Dash!$B$6)), AB239*(1+Dash!$B$6), IF(AB240&lt;(AB239*(1-Dash!$B$7)), AB239*(1-Dash!$B$7), AB240)))</f>
        <v>7.7000000000000011</v>
      </c>
      <c r="AC242" s="544">
        <f>IF(OR(AC239=0, AC239=""), AC240, IF(AC240&gt;(AC239*(1+Dash!$B$6)), AC239*(1+Dash!$B$6), IF(AC240&lt;(AC239*(1-Dash!$B$7)), AC239*(1-Dash!$B$7), AC240)))</f>
        <v>969</v>
      </c>
      <c r="AD242" s="544">
        <f>IF(OR(AD239=0, AD239=""), AD240, IF(AD240&gt;(AD239*(1+Dash!$B$6)), AD239*(1+Dash!$B$6), IF(AD240&lt;(AD239*(1-Dash!$B$7)), AD239*(1-Dash!$B$7), AD240)))</f>
        <v>727.69999999999993</v>
      </c>
      <c r="AE242" s="544">
        <f>IF(OR(AE239=0, AE239=""), AE240, IF(AE240&gt;(AE239*(1+Dash!$B$6)), AE239*(1+Dash!$B$6), IF(AE240&lt;(AE239*(1-Dash!$B$7)), AE239*(1-Dash!$B$7), AE240)))</f>
        <v>603.25</v>
      </c>
      <c r="AF242" s="544">
        <f>IF(OR(AF239=0, AF239=""), AF240, IF(AF240&gt;(AF239*(1+Dash!$B$6)), AF239*(1+Dash!$B$6), IF(AF240&lt;(AF239*(1-Dash!$B$7)), AF239*(1-Dash!$B$7), AF240)))</f>
        <v>211.85</v>
      </c>
      <c r="AG242" s="544">
        <f>IF(OR(AG239=0, AG239=""), AG240, IF(AG240&gt;(AG239*(1+Dash!$B$6)), AG239*(1+Dash!$B$6), IF(AG240&lt;(AG239*(1-Dash!$B$7)), AG239*(1-Dash!$B$7), AG240)))</f>
        <v>411.34999999999997</v>
      </c>
      <c r="AH242" s="544">
        <f>IF(OR(AH239=0, AH239=""), AH240, IF(AH240&gt;(AH239*(1+Dash!$B$6)), AH239*(1+Dash!$B$6), IF(AH240&lt;(AH239*(1-Dash!$B$7)), AH239*(1-Dash!$B$7), AH240)))</f>
        <v>333.45</v>
      </c>
      <c r="AI242" s="544">
        <f>IF(OR(AI239=0, AI239=""), AI240, IF(AI240&gt;(AI239*(1+Dash!$B$6)), AI239*(1+Dash!$B$6), IF(AI240&lt;(AI239*(1-Dash!$B$7)), AI239*(1-Dash!$B$7), AI240)))</f>
        <v>263.14999999999998</v>
      </c>
      <c r="AJ242" s="544">
        <f>IF(OR(AJ239=0, AJ239=""), AJ240, IF(AJ240&gt;(AJ239*(1+Dash!$B$6)), AJ239*(1+Dash!$B$6), IF(AJ240&lt;(AJ239*(1-Dash!$B$7)), AJ239*(1-Dash!$B$7), AJ240)))</f>
        <v>61.600000000000009</v>
      </c>
      <c r="AK242" s="544">
        <f>IF(OR(AK239=0, AK239=""), AK240, IF(AK240&gt;(AK239*(1+Dash!$B$6)), AK239*(1+Dash!$B$6), IF(AK240&lt;(AK239*(1-Dash!$B$7)), AK239*(1-Dash!$B$7), AK240)))</f>
        <v>557.65</v>
      </c>
      <c r="AL242" s="544">
        <f>IF(OR(AL239=0, AL239=""), AL240, IF(AL240&gt;(AL239*(1+Dash!$B$6)), AL239*(1+Dash!$B$6), IF(AL240&lt;(AL239*(1-Dash!$B$7)), AL239*(1-Dash!$B$7), AL240)))</f>
        <v>394.25</v>
      </c>
      <c r="AM242" s="544">
        <f>IF(OR(AM239=0, AM239=""), AM240, IF(AM240&gt;(AM239*(1+Dash!$B$6)), AM239*(1+Dash!$B$6), IF(AM240&lt;(AM239*(1-Dash!$B$7)), AM239*(1-Dash!$B$7), AM240)))</f>
        <v>340.09999999999997</v>
      </c>
      <c r="AN242" s="544">
        <f>IF(OR(AN239=0, AN239=""), AN240, IF(AN240&gt;(AN239*(1+Dash!$B$6)), AN239*(1+Dash!$B$6), IF(AN240&lt;(AN239*(1-Dash!$B$7)), AN239*(1-Dash!$B$7), AN240)))</f>
        <v>158.65</v>
      </c>
      <c r="AO242" s="544">
        <f>IF(OR(AO239=0, AO239=""), AO240, IF(AO240&gt;(AO239*(1+Dash!$B$6)), AO239*(1+Dash!$B$6), IF(AO240&lt;(AO239*(1-Dash!$B$7)), AO239*(1-Dash!$B$7), AO240)))</f>
        <v>0</v>
      </c>
      <c r="AP242" s="544">
        <f>IF(OR(AP239=0, AP239=""), AP240, IF(AP240&gt;(AP239*(1+Dash!$B$6)), AP239*(1+Dash!$B$6), IF(AP240&lt;(AP239*(1-Dash!$B$7)), AP239*(1-Dash!$B$7), AP240)))</f>
        <v>0</v>
      </c>
      <c r="AQ242" s="544">
        <f>IF(OR(AQ239=0, AQ239=""), AQ240, IF(AQ240&gt;(AQ239*(1+Dash!$B$6)), AQ239*(1+Dash!$B$6), IF(AQ240&lt;(AQ239*(1-Dash!$B$7)), AQ239*(1-Dash!$B$7), AQ240)))</f>
        <v>0</v>
      </c>
      <c r="AR242" s="544">
        <f>IF(OR(AR239=0, AR239=""), AR240, IF(AR240&gt;(AR239*(1+Dash!$B$6)), AR239*(1+Dash!$B$6), IF(AR240&lt;(AR239*(1-Dash!$B$7)), AR239*(1-Dash!$B$7), AR240)))</f>
        <v>0</v>
      </c>
      <c r="AS242" s="544">
        <f>IF(OR(AS239=0, AS239=""), AS240, IF(AS240&gt;(AS239*(1+Dash!$B$6)), AS239*(1+Dash!$B$6), IF(AS240&lt;(AS239*(1-Dash!$B$7)), AS239*(1-Dash!$B$7), AS240)))</f>
        <v>0</v>
      </c>
      <c r="AT242" s="544">
        <f>IF(OR(AT239=0, AT239=""), AT240, IF(AT240&gt;(AT239*(1+Dash!$B$6)), AT239*(1+Dash!$B$6), IF(AT240&lt;(AT239*(1-Dash!$B$7)), AT239*(1-Dash!$B$7), AT240)))</f>
        <v>0</v>
      </c>
      <c r="AU242" s="544">
        <f>IF(OR(AU239=0, AU239=""), AU240, IF(AU240&gt;(AU239*(1+Dash!$B$6)), AU239*(1+Dash!$B$6), IF(AU240&lt;(AU239*(1-Dash!$B$7)), AU239*(1-Dash!$B$7), AU240)))</f>
        <v>0</v>
      </c>
      <c r="AV242" s="544">
        <f>IF(OR(AV239=0, AV239=""), AV240, IF(AV240&gt;(AV239*(1+Dash!$B$6)), AV239*(1+Dash!$B$6), IF(AV240&lt;(AV239*(1-Dash!$B$7)), AV239*(1-Dash!$B$7), AV240)))</f>
        <v>0</v>
      </c>
      <c r="AW242" s="544">
        <f>IF(OR(AW239=0, AW239=""), AW240, IF(AW240&gt;(AW239*(1+Dash!$B$6)), AW239*(1+Dash!$B$6), IF(AW240&lt;(AW239*(1-Dash!$B$7)), AW239*(1-Dash!$B$7), AW240)))</f>
        <v>0</v>
      </c>
      <c r="AX242" s="544">
        <f>IF(OR(AX239=0, AX239=""), AX240, IF(AX240&gt;(AX239*(1+Dash!$B$6)), AX239*(1+Dash!$B$6), IF(AX240&lt;(AX239*(1-Dash!$B$7)), AX239*(1-Dash!$B$7), AX240)))</f>
        <v>0</v>
      </c>
      <c r="AY242" s="544">
        <f>IF(OR(AY239=0, AY239=""), AY240, IF(AY240&gt;(AY239*(1+Dash!$B$6)), AY239*(1+Dash!$B$6), IF(AY240&lt;(AY239*(1-Dash!$B$7)), AY239*(1-Dash!$B$7), AY240)))</f>
        <v>0</v>
      </c>
      <c r="AZ242" s="544">
        <f>IF(OR(AZ239=0, AZ239=""), AZ240, IF(AZ240&gt;(AZ239*(1+Dash!$B$6)), AZ239*(1+Dash!$B$6), IF(AZ240&lt;(AZ239*(1-Dash!$B$7)), AZ239*(1-Dash!$B$7), AZ240)))</f>
        <v>0</v>
      </c>
      <c r="BA242" s="544">
        <f>IF(OR(BA239=0, BA239=""), BA240, IF(BA240&gt;(BA239*(1+Dash!$B$6)), BA239*(1+Dash!$B$6), IF(BA240&lt;(BA239*(1-Dash!$B$7)), BA239*(1-Dash!$B$7), BA240)))</f>
        <v>1241</v>
      </c>
      <c r="BB242" s="544">
        <f>IF(OR(BB239=0, BB239=""), BB240, IF(BB240&gt;(BB239*(1+Dash!$B$6)), BB239*(1+Dash!$B$6), IF(BB240&lt;(BB239*(1-Dash!$B$7)), BB239*(1-Dash!$B$7), BB240)))</f>
        <v>817</v>
      </c>
      <c r="BC242" s="544">
        <f>IF(OR(BC239=0, BC239=""), BC240, IF(BC240&gt;(BC239*(1+Dash!$B$6)), BC239*(1+Dash!$B$6), IF(BC240&lt;(BC239*(1-Dash!$B$7)), BC239*(1-Dash!$B$7), BC240)))</f>
        <v>775</v>
      </c>
      <c r="BD242" s="544">
        <f>IF(OR(BD239=0, BD239=""), BD240, IF(BD240&gt;(BD239*(1+Dash!$B$6)), BD239*(1+Dash!$B$6), IF(BD240&lt;(BD239*(1-Dash!$B$7)), BD239*(1-Dash!$B$7), BD240)))</f>
        <v>224</v>
      </c>
      <c r="BE242" s="544">
        <f>IF(OR(BE239=0, BE239=""), BE240, IF(BE240&gt;(BE239*(1+Dash!$B$6)), BE239*(1+Dash!$B$6), IF(BE240&lt;(BE239*(1-Dash!$B$7)), BE239*(1-Dash!$B$7), BE240)))</f>
        <v>1089</v>
      </c>
      <c r="BF242" s="544">
        <f>IF(OR(BF239=0, BF239=""), BF240, IF(BF240&gt;(BF239*(1+Dash!$B$6)), BF239*(1+Dash!$B$6), IF(BF240&lt;(BF239*(1-Dash!$B$7)), BF239*(1-Dash!$B$7), BF240)))</f>
        <v>769.5</v>
      </c>
      <c r="BG242" s="544">
        <f>IF(OR(BG239=0, BG239=""), BG240, IF(BG240&gt;(BG239*(1+Dash!$B$6)), BG239*(1+Dash!$B$6), IF(BG240&lt;(BG239*(1-Dash!$B$7)), BG239*(1-Dash!$B$7), BG240)))</f>
        <v>677</v>
      </c>
      <c r="BH242" s="544">
        <f>IF(OR(BH239=0, BH239=""), BH240, IF(BH240&gt;(BH239*(1+Dash!$B$6)), BH239*(1+Dash!$B$6), IF(BH240&lt;(BH239*(1-Dash!$B$7)), BH239*(1-Dash!$B$7), BH240)))</f>
        <v>165</v>
      </c>
      <c r="BI242" s="544">
        <f>IF(OR(BI239=0, BI239=""), BI240, IF(BI240&gt;(BI239*(1+Dash!$B$6)), BI239*(1+Dash!$B$6), IF(BI240&lt;(BI239*(1-Dash!$B$7)), BI239*(1-Dash!$B$7), BI240)))</f>
        <v>152</v>
      </c>
      <c r="BJ242" s="544">
        <f>IF(OR(BJ239=0, BJ239=""), BJ240, IF(BJ240&gt;(BJ239*(1+Dash!$B$6)), BJ239*(1+Dash!$B$6), IF(BJ240&lt;(BJ239*(1-Dash!$B$7)), BJ239*(1-Dash!$B$7), BJ240)))</f>
        <v>47.5</v>
      </c>
      <c r="BK242" s="544">
        <f>IF(OR(BK239=0, BK239=""), BK240, IF(BK240&gt;(BK239*(1+Dash!$B$6)), BK239*(1+Dash!$B$6), IF(BK240&lt;(BK239*(1-Dash!$B$7)), BK239*(1-Dash!$B$7), BK240)))</f>
        <v>102.6</v>
      </c>
      <c r="BL242" s="544">
        <f>IF(OR(BL239=0, BL239=""), BL240, IF(BL240&gt;(BL239*(1+Dash!$B$6)), BL239*(1+Dash!$B$6), IF(BL240&lt;(BL239*(1-Dash!$B$7)), BL239*(1-Dash!$B$7), BL240)))</f>
        <v>52.800000000000004</v>
      </c>
      <c r="BM242" s="544">
        <f>IF(OR(BM239=0, BM239=""), BM240, IF(BM240&gt;(BM239*(1+Dash!$B$6)), BM239*(1+Dash!$B$6), IF(BM240&lt;(BM239*(1-Dash!$B$7)), BM239*(1-Dash!$B$7), BM240)))</f>
        <v>71</v>
      </c>
      <c r="BN242" s="544">
        <f>IF(OR(BN239=0, BN239=""), BN240, IF(BN240&gt;(BN239*(1+Dash!$B$6)), BN239*(1+Dash!$B$6), IF(BN240&lt;(BN239*(1-Dash!$B$7)), BN239*(1-Dash!$B$7), BN240)))</f>
        <v>9.5</v>
      </c>
      <c r="BO242" s="544">
        <f>IF(OR(BO239=0, BO239=""), BO240, IF(BO240&gt;(BO239*(1+Dash!$B$6)), BO239*(1+Dash!$B$6), IF(BO240&lt;(BO239*(1-Dash!$B$7)), BO239*(1-Dash!$B$7), BO240)))</f>
        <v>34.199999999999996</v>
      </c>
      <c r="BP242" s="544">
        <f>IF(OR(BP239=0, BP239=""), BP240, IF(BP240&gt;(BP239*(1+Dash!$B$6)), BP239*(1+Dash!$B$6), IF(BP240&lt;(BP239*(1-Dash!$B$7)), BP239*(1-Dash!$B$7), BP240)))</f>
        <v>55.000000000000007</v>
      </c>
      <c r="BQ242" s="544">
        <f>IF(OR(BQ239=0, BQ239=""), BQ240, IF(BQ240&gt;(BQ239*(1+Dash!$B$6)), BQ239*(1+Dash!$B$6), IF(BQ240&lt;(BQ239*(1-Dash!$B$7)), BQ239*(1-Dash!$B$7), BQ240)))</f>
        <v>10</v>
      </c>
      <c r="BR242" s="544">
        <f>IF(OR(BR239=0, BR239=""), BR240, IF(BR240&gt;(BR239*(1+Dash!$B$6)), BR239*(1+Dash!$B$6), IF(BR240&lt;(BR239*(1-Dash!$B$7)), BR239*(1-Dash!$B$7), BR240)))</f>
        <v>1</v>
      </c>
      <c r="BS242" s="544">
        <f>IF(OR(BS239=0, BS239=""), BS240, IF(BS240&gt;(BS239*(1+Dash!$B$6)), BS239*(1+Dash!$B$6), IF(BS240&lt;(BS239*(1-Dash!$B$7)), BS239*(1-Dash!$B$7), BS240)))</f>
        <v>3</v>
      </c>
      <c r="BT242" s="544">
        <f>IF(OR(BT239=0, BT239=""), BT240, IF(BT240&gt;(BT239*(1+Dash!$B$6)), BT239*(1+Dash!$B$6), IF(BT240&lt;(BT239*(1-Dash!$B$7)), BT239*(1-Dash!$B$7), BT240)))</f>
        <v>9</v>
      </c>
      <c r="BU242" s="544">
        <f>IF(OR(BU239=0, BU239=""), BU240, IF(BU240&gt;(BU239*(1+Dash!$B$6)), BU239*(1+Dash!$B$6), IF(BU240&lt;(BU239*(1-Dash!$B$7)), BU239*(1-Dash!$B$7), BU240)))</f>
        <v>67.45</v>
      </c>
      <c r="BV242" s="544">
        <f>IF(OR(BV239=0, BV239=""), BV240, IF(BV240&gt;(BV239*(1+Dash!$B$6)), BV239*(1+Dash!$B$6), IF(BV240&lt;(BV239*(1-Dash!$B$7)), BV239*(1-Dash!$B$7), BV240)))</f>
        <v>9.5</v>
      </c>
      <c r="BW242" s="544">
        <f>IF(OR(BW239=0, BW239=""), BW240, IF(BW240&gt;(BW239*(1+Dash!$B$6)), BW239*(1+Dash!$B$6), IF(BW240&lt;(BW239*(1-Dash!$B$7)), BW239*(1-Dash!$B$7), BW240)))</f>
        <v>34.199999999999996</v>
      </c>
      <c r="BX242" s="544">
        <f>IF(OR(BX239=0, BX239=""), BX240, IF(BX240&gt;(BX239*(1+Dash!$B$6)), BX239*(1+Dash!$B$6), IF(BX240&lt;(BX239*(1-Dash!$B$7)), BX239*(1-Dash!$B$7), BX240)))</f>
        <v>51</v>
      </c>
      <c r="BY242" s="544">
        <f>IF(OR(BY239=0, BY239=""), BY240, IF(BY240&gt;(BY239*(1+Dash!$B$6)), BY239*(1+Dash!$B$6), IF(BY240&lt;(BY239*(1-Dash!$B$7)), BY239*(1-Dash!$B$7), BY240)))</f>
        <v>26.599999999999998</v>
      </c>
      <c r="BZ242" s="544">
        <f>IF(OR(BZ239=0, BZ239=""), BZ240, IF(BZ240&gt;(BZ239*(1+Dash!$B$6)), BZ239*(1+Dash!$B$6), IF(BZ240&lt;(BZ239*(1-Dash!$B$7)), BZ239*(1-Dash!$B$7), BZ240)))</f>
        <v>28.5</v>
      </c>
      <c r="CA242" s="544">
        <f>IF(OR(CA239=0, CA239=""), CA240, IF(CA240&gt;(CA239*(1+Dash!$B$6)), CA239*(1+Dash!$B$6), IF(CA240&lt;(CA239*(1-Dash!$B$7)), CA239*(1-Dash!$B$7), CA240)))</f>
        <v>0</v>
      </c>
    </row>
    <row r="243" spans="1:79">
      <c r="A243" t="s">
        <v>95</v>
      </c>
      <c r="B243" t="s">
        <v>1881</v>
      </c>
      <c r="C243">
        <v>2018</v>
      </c>
      <c r="D243" t="s">
        <v>1934</v>
      </c>
      <c r="E243" s="450">
        <v>466</v>
      </c>
      <c r="F243" s="450">
        <v>363</v>
      </c>
      <c r="G243" s="450">
        <v>170</v>
      </c>
      <c r="H243" s="450">
        <v>119</v>
      </c>
      <c r="I243" s="450">
        <v>75</v>
      </c>
      <c r="J243" s="450">
        <v>0</v>
      </c>
      <c r="K243" s="450">
        <v>0</v>
      </c>
      <c r="L243" s="450">
        <v>0</v>
      </c>
      <c r="M243" s="450">
        <v>0</v>
      </c>
      <c r="N243" s="450">
        <v>0</v>
      </c>
      <c r="O243" s="450">
        <v>0</v>
      </c>
      <c r="P243" s="450">
        <v>0</v>
      </c>
      <c r="Q243" s="450">
        <v>0</v>
      </c>
      <c r="R243" s="450">
        <v>0</v>
      </c>
      <c r="S243" s="450">
        <v>0</v>
      </c>
      <c r="T243" s="450">
        <v>0</v>
      </c>
      <c r="U243" s="450">
        <v>0</v>
      </c>
      <c r="V243" s="450">
        <v>0</v>
      </c>
      <c r="W243" s="450">
        <v>0</v>
      </c>
      <c r="X243" s="450">
        <v>0</v>
      </c>
      <c r="Y243" s="450">
        <v>0</v>
      </c>
      <c r="Z243" s="450">
        <v>0</v>
      </c>
      <c r="AA243" s="450">
        <v>0</v>
      </c>
      <c r="AB243" s="450">
        <v>0</v>
      </c>
      <c r="AC243" s="450">
        <v>2114</v>
      </c>
      <c r="AD243" s="450">
        <v>1355</v>
      </c>
      <c r="AE243" s="450">
        <v>957</v>
      </c>
      <c r="AF243" s="450">
        <v>1681</v>
      </c>
      <c r="AG243" s="450">
        <v>1490</v>
      </c>
      <c r="AH243" s="450">
        <v>1008</v>
      </c>
      <c r="AI243" s="450">
        <v>732</v>
      </c>
      <c r="AJ243" s="450">
        <v>1338</v>
      </c>
      <c r="AK243" s="450">
        <v>624</v>
      </c>
      <c r="AL243" s="450">
        <v>347</v>
      </c>
      <c r="AM243" s="450">
        <v>225</v>
      </c>
      <c r="AN243" s="450">
        <v>343</v>
      </c>
      <c r="AO243" s="450">
        <v>0</v>
      </c>
      <c r="AP243" s="450">
        <v>0</v>
      </c>
      <c r="AQ243" s="450">
        <v>0</v>
      </c>
      <c r="AR243" s="450">
        <v>0</v>
      </c>
      <c r="AS243" s="450">
        <v>0</v>
      </c>
      <c r="AT243" s="450">
        <v>0</v>
      </c>
      <c r="AU243" s="450">
        <v>0</v>
      </c>
      <c r="AV243" s="450">
        <v>0</v>
      </c>
      <c r="AW243" s="450">
        <v>0</v>
      </c>
      <c r="AX243" s="450">
        <v>0</v>
      </c>
      <c r="AY243" s="450">
        <v>0</v>
      </c>
      <c r="AZ243" s="450">
        <v>0</v>
      </c>
      <c r="BA243" s="450">
        <v>1145</v>
      </c>
      <c r="BB243" s="450">
        <v>547</v>
      </c>
      <c r="BC243" s="450">
        <v>463</v>
      </c>
      <c r="BD243" s="450">
        <v>540</v>
      </c>
      <c r="BE243" s="450">
        <v>818</v>
      </c>
      <c r="BF243" s="450">
        <v>419</v>
      </c>
      <c r="BG243" s="450">
        <v>338</v>
      </c>
      <c r="BH243" s="450">
        <v>360</v>
      </c>
      <c r="BI243" s="450">
        <v>327</v>
      </c>
      <c r="BJ243" s="450">
        <v>128</v>
      </c>
      <c r="BK243" s="450">
        <v>125</v>
      </c>
      <c r="BL243" s="450">
        <v>180</v>
      </c>
      <c r="BM243" s="450">
        <v>0</v>
      </c>
      <c r="BN243" s="450">
        <v>0</v>
      </c>
      <c r="BO243" s="450">
        <v>0</v>
      </c>
      <c r="BP243" s="450">
        <v>0</v>
      </c>
      <c r="BQ243" s="450">
        <v>0</v>
      </c>
      <c r="BR243" s="450">
        <v>0</v>
      </c>
      <c r="BS243" s="450">
        <v>0</v>
      </c>
      <c r="BT243" s="450">
        <v>0</v>
      </c>
      <c r="BU243" s="450">
        <v>0</v>
      </c>
      <c r="BV243" s="450">
        <v>0</v>
      </c>
      <c r="BW243" s="450">
        <v>0</v>
      </c>
      <c r="BX243" s="450">
        <v>0</v>
      </c>
      <c r="BY243" s="450">
        <v>43</v>
      </c>
      <c r="BZ243" s="450">
        <v>110</v>
      </c>
      <c r="CA243" s="450">
        <v>0</v>
      </c>
    </row>
    <row r="244" spans="1:79">
      <c r="A244" s="543" t="s">
        <v>95</v>
      </c>
      <c r="B244" s="543" t="s">
        <v>1881</v>
      </c>
      <c r="C244" s="543">
        <v>2019</v>
      </c>
      <c r="D244" s="543" t="s">
        <v>1934</v>
      </c>
      <c r="E244" s="544">
        <v>575</v>
      </c>
      <c r="F244" s="544">
        <v>409</v>
      </c>
      <c r="G244" s="544">
        <v>227</v>
      </c>
      <c r="H244" s="544">
        <v>118</v>
      </c>
      <c r="I244" s="544">
        <v>76</v>
      </c>
      <c r="J244" s="544">
        <v>0</v>
      </c>
      <c r="K244" s="544">
        <v>0</v>
      </c>
      <c r="L244" s="544">
        <v>0</v>
      </c>
      <c r="M244" s="544">
        <v>0</v>
      </c>
      <c r="N244" s="544">
        <v>0</v>
      </c>
      <c r="O244" s="544">
        <v>0</v>
      </c>
      <c r="P244" s="544">
        <v>0</v>
      </c>
      <c r="Q244" s="544">
        <v>0</v>
      </c>
      <c r="R244" s="544">
        <v>0</v>
      </c>
      <c r="S244" s="544">
        <v>0</v>
      </c>
      <c r="T244" s="544">
        <v>0</v>
      </c>
      <c r="U244" s="544">
        <v>0</v>
      </c>
      <c r="V244" s="544">
        <v>0</v>
      </c>
      <c r="W244" s="544">
        <v>0</v>
      </c>
      <c r="X244" s="544">
        <v>0</v>
      </c>
      <c r="Y244" s="544">
        <v>0</v>
      </c>
      <c r="Z244" s="544">
        <v>0</v>
      </c>
      <c r="AA244" s="544">
        <v>0</v>
      </c>
      <c r="AB244" s="544">
        <v>0</v>
      </c>
      <c r="AC244" s="544">
        <v>1993</v>
      </c>
      <c r="AD244" s="544">
        <v>1406</v>
      </c>
      <c r="AE244" s="544">
        <v>1274</v>
      </c>
      <c r="AF244" s="544">
        <v>1669</v>
      </c>
      <c r="AG244" s="544">
        <v>1530</v>
      </c>
      <c r="AH244" s="544">
        <v>1169</v>
      </c>
      <c r="AI244" s="544">
        <v>1070</v>
      </c>
      <c r="AJ244" s="544">
        <v>1409</v>
      </c>
      <c r="AK244" s="544">
        <v>463</v>
      </c>
      <c r="AL244" s="544">
        <v>237</v>
      </c>
      <c r="AM244" s="544">
        <v>204</v>
      </c>
      <c r="AN244" s="544">
        <v>260</v>
      </c>
      <c r="AO244" s="544">
        <v>0</v>
      </c>
      <c r="AP244" s="544">
        <v>0</v>
      </c>
      <c r="AQ244" s="544">
        <v>0</v>
      </c>
      <c r="AR244" s="544">
        <v>0</v>
      </c>
      <c r="AS244" s="544">
        <v>0</v>
      </c>
      <c r="AT244" s="544">
        <v>0</v>
      </c>
      <c r="AU244" s="544">
        <v>0</v>
      </c>
      <c r="AV244" s="544">
        <v>0</v>
      </c>
      <c r="AW244" s="544">
        <v>0</v>
      </c>
      <c r="AX244" s="544">
        <v>0</v>
      </c>
      <c r="AY244" s="544">
        <v>0</v>
      </c>
      <c r="AZ244" s="544">
        <v>0</v>
      </c>
      <c r="BA244" s="544">
        <v>1218</v>
      </c>
      <c r="BB244" s="544">
        <v>626</v>
      </c>
      <c r="BC244" s="544">
        <v>557</v>
      </c>
      <c r="BD244" s="544">
        <v>552</v>
      </c>
      <c r="BE244" s="544">
        <v>849</v>
      </c>
      <c r="BF244" s="544">
        <v>486</v>
      </c>
      <c r="BG244" s="544">
        <v>391</v>
      </c>
      <c r="BH244" s="544">
        <v>370</v>
      </c>
      <c r="BI244" s="544">
        <v>369</v>
      </c>
      <c r="BJ244" s="544">
        <v>140</v>
      </c>
      <c r="BK244" s="544">
        <v>166</v>
      </c>
      <c r="BL244" s="544">
        <v>182</v>
      </c>
      <c r="BM244" s="544">
        <v>0</v>
      </c>
      <c r="BN244" s="544">
        <v>0</v>
      </c>
      <c r="BO244" s="544">
        <v>0</v>
      </c>
      <c r="BP244" s="544">
        <v>0</v>
      </c>
      <c r="BQ244" s="544">
        <v>0</v>
      </c>
      <c r="BR244" s="544">
        <v>0</v>
      </c>
      <c r="BS244" s="544">
        <v>0</v>
      </c>
      <c r="BT244" s="544">
        <v>0</v>
      </c>
      <c r="BU244" s="544">
        <v>0</v>
      </c>
      <c r="BV244" s="544">
        <v>0</v>
      </c>
      <c r="BW244" s="544">
        <v>0</v>
      </c>
      <c r="BX244" s="544">
        <v>0</v>
      </c>
      <c r="BY244" s="544">
        <v>21</v>
      </c>
      <c r="BZ244" s="544">
        <v>139</v>
      </c>
      <c r="CA244" s="544">
        <v>0</v>
      </c>
    </row>
    <row r="245" spans="1:79">
      <c r="A245" t="s">
        <v>95</v>
      </c>
      <c r="B245" t="s">
        <v>1881</v>
      </c>
      <c r="C245">
        <v>2020</v>
      </c>
      <c r="D245" t="s">
        <v>1934</v>
      </c>
      <c r="E245" s="450">
        <v>659</v>
      </c>
      <c r="F245" s="450">
        <v>395</v>
      </c>
      <c r="G245" s="450">
        <v>230</v>
      </c>
      <c r="H245" s="450">
        <v>124</v>
      </c>
      <c r="I245" s="450">
        <v>72</v>
      </c>
      <c r="J245" s="450">
        <v>0</v>
      </c>
      <c r="K245" s="450">
        <v>0</v>
      </c>
      <c r="L245" s="450">
        <v>0</v>
      </c>
      <c r="M245" s="450">
        <v>0</v>
      </c>
      <c r="N245" s="450">
        <v>140</v>
      </c>
      <c r="O245" s="450">
        <v>27</v>
      </c>
      <c r="P245" s="450">
        <v>113</v>
      </c>
      <c r="Q245" s="450">
        <v>7</v>
      </c>
      <c r="R245" s="450">
        <v>0</v>
      </c>
      <c r="S245" s="450">
        <v>0</v>
      </c>
      <c r="T245" s="450">
        <v>0</v>
      </c>
      <c r="U245" s="450">
        <v>1</v>
      </c>
      <c r="V245" s="450">
        <v>0</v>
      </c>
      <c r="W245" s="450">
        <v>0</v>
      </c>
      <c r="X245" s="450">
        <v>0</v>
      </c>
      <c r="Y245" s="450">
        <v>6</v>
      </c>
      <c r="Z245" s="450">
        <v>0</v>
      </c>
      <c r="AA245" s="450">
        <v>0</v>
      </c>
      <c r="AB245" s="450">
        <v>0</v>
      </c>
      <c r="AC245" s="450">
        <v>2235</v>
      </c>
      <c r="AD245" s="450">
        <v>1683</v>
      </c>
      <c r="AE245" s="450">
        <v>1376</v>
      </c>
      <c r="AF245" s="450">
        <v>1757</v>
      </c>
      <c r="AG245" s="450">
        <v>1765</v>
      </c>
      <c r="AH245" s="450">
        <v>1389</v>
      </c>
      <c r="AI245" s="450">
        <v>1191</v>
      </c>
      <c r="AJ245" s="450">
        <v>1499</v>
      </c>
      <c r="AK245" s="450">
        <v>470</v>
      </c>
      <c r="AL245" s="450">
        <v>294</v>
      </c>
      <c r="AM245" s="450">
        <v>185</v>
      </c>
      <c r="AN245" s="450">
        <v>258</v>
      </c>
      <c r="AO245" s="450">
        <v>0</v>
      </c>
      <c r="AP245" s="450">
        <v>0</v>
      </c>
      <c r="AQ245" s="450">
        <v>0</v>
      </c>
      <c r="AR245" s="450">
        <v>0</v>
      </c>
      <c r="AS245" s="450">
        <v>0</v>
      </c>
      <c r="AT245" s="450">
        <v>0</v>
      </c>
      <c r="AU245" s="450">
        <v>0</v>
      </c>
      <c r="AV245" s="450">
        <v>0</v>
      </c>
      <c r="AW245" s="450">
        <v>0</v>
      </c>
      <c r="AX245" s="450">
        <v>0</v>
      </c>
      <c r="AY245" s="450">
        <v>0</v>
      </c>
      <c r="AZ245" s="450">
        <v>0</v>
      </c>
      <c r="BA245" s="450">
        <v>1174</v>
      </c>
      <c r="BB245" s="450">
        <v>676</v>
      </c>
      <c r="BC245" s="450">
        <v>609</v>
      </c>
      <c r="BD245" s="450">
        <v>571</v>
      </c>
      <c r="BE245" s="450">
        <v>897</v>
      </c>
      <c r="BF245" s="450">
        <v>551</v>
      </c>
      <c r="BG245" s="450">
        <v>462</v>
      </c>
      <c r="BH245" s="450">
        <v>419</v>
      </c>
      <c r="BI245" s="450">
        <v>277</v>
      </c>
      <c r="BJ245" s="450">
        <v>125</v>
      </c>
      <c r="BK245" s="450">
        <v>147</v>
      </c>
      <c r="BL245" s="450">
        <v>152</v>
      </c>
      <c r="BM245" s="450">
        <v>0</v>
      </c>
      <c r="BN245" s="450">
        <v>0</v>
      </c>
      <c r="BO245" s="450">
        <v>0</v>
      </c>
      <c r="BP245" s="450">
        <v>0</v>
      </c>
      <c r="BQ245" s="450">
        <v>0</v>
      </c>
      <c r="BR245" s="450">
        <v>0</v>
      </c>
      <c r="BS245" s="450">
        <v>0</v>
      </c>
      <c r="BT245" s="450">
        <v>0</v>
      </c>
      <c r="BU245" s="450">
        <v>0</v>
      </c>
      <c r="BV245" s="450">
        <v>0</v>
      </c>
      <c r="BW245" s="450">
        <v>0</v>
      </c>
      <c r="BX245" s="450">
        <v>0</v>
      </c>
      <c r="BY245" s="450">
        <v>28</v>
      </c>
      <c r="BZ245" s="450">
        <v>110</v>
      </c>
      <c r="CA245" s="450">
        <v>0</v>
      </c>
    </row>
    <row r="246" spans="1:79">
      <c r="A246" s="543" t="s">
        <v>95</v>
      </c>
      <c r="B246" s="543" t="s">
        <v>1881</v>
      </c>
      <c r="C246" s="543">
        <v>2021</v>
      </c>
      <c r="D246" s="543" t="s">
        <v>1934</v>
      </c>
      <c r="E246" s="544">
        <v>592</v>
      </c>
      <c r="F246" s="544">
        <v>514</v>
      </c>
      <c r="G246" s="544">
        <v>297</v>
      </c>
      <c r="H246" s="544">
        <v>188</v>
      </c>
      <c r="I246" s="544">
        <v>101</v>
      </c>
      <c r="J246" s="544">
        <v>0</v>
      </c>
      <c r="K246" s="544">
        <v>0</v>
      </c>
      <c r="L246" s="544">
        <v>0</v>
      </c>
      <c r="M246" s="544">
        <v>0</v>
      </c>
      <c r="N246" s="544">
        <v>281</v>
      </c>
      <c r="O246" s="544">
        <v>107</v>
      </c>
      <c r="P246" s="544">
        <v>174</v>
      </c>
      <c r="Q246" s="544">
        <v>19</v>
      </c>
      <c r="R246" s="544">
        <v>0</v>
      </c>
      <c r="S246" s="544">
        <v>0</v>
      </c>
      <c r="T246" s="544">
        <v>0</v>
      </c>
      <c r="U246" s="544">
        <v>9</v>
      </c>
      <c r="V246" s="544">
        <v>0</v>
      </c>
      <c r="W246" s="544">
        <v>0</v>
      </c>
      <c r="X246" s="544">
        <v>0</v>
      </c>
      <c r="Y246" s="544">
        <v>10</v>
      </c>
      <c r="Z246" s="544">
        <v>0</v>
      </c>
      <c r="AA246" s="544">
        <v>0</v>
      </c>
      <c r="AB246" s="544">
        <v>0</v>
      </c>
      <c r="AC246" s="544">
        <v>2521</v>
      </c>
      <c r="AD246" s="544">
        <v>1957</v>
      </c>
      <c r="AE246" s="544">
        <v>1569</v>
      </c>
      <c r="AF246" s="544">
        <v>2043</v>
      </c>
      <c r="AG246" s="544">
        <v>1983</v>
      </c>
      <c r="AH246" s="544">
        <v>1626</v>
      </c>
      <c r="AI246" s="544">
        <v>1336</v>
      </c>
      <c r="AJ246" s="544">
        <v>1745</v>
      </c>
      <c r="AK246" s="544">
        <v>538</v>
      </c>
      <c r="AL246" s="544">
        <v>331</v>
      </c>
      <c r="AM246" s="544">
        <v>233</v>
      </c>
      <c r="AN246" s="544">
        <v>298</v>
      </c>
      <c r="AO246" s="544">
        <v>0</v>
      </c>
      <c r="AP246" s="544">
        <v>0</v>
      </c>
      <c r="AQ246" s="544">
        <v>0</v>
      </c>
      <c r="AR246" s="544">
        <v>0</v>
      </c>
      <c r="AS246" s="544">
        <v>0</v>
      </c>
      <c r="AT246" s="544">
        <v>0</v>
      </c>
      <c r="AU246" s="544">
        <v>0</v>
      </c>
      <c r="AV246" s="544">
        <v>0</v>
      </c>
      <c r="AW246" s="544">
        <v>0</v>
      </c>
      <c r="AX246" s="544">
        <v>0</v>
      </c>
      <c r="AY246" s="544">
        <v>0</v>
      </c>
      <c r="AZ246" s="544">
        <v>0</v>
      </c>
      <c r="BA246" s="544">
        <v>1236</v>
      </c>
      <c r="BB246" s="544">
        <v>715</v>
      </c>
      <c r="BC246" s="544">
        <v>620</v>
      </c>
      <c r="BD246" s="544">
        <v>568</v>
      </c>
      <c r="BE246" s="544">
        <v>957</v>
      </c>
      <c r="BF246" s="544">
        <v>593</v>
      </c>
      <c r="BG246" s="544">
        <v>488</v>
      </c>
      <c r="BH246" s="544">
        <v>421</v>
      </c>
      <c r="BI246" s="544">
        <v>279</v>
      </c>
      <c r="BJ246" s="544">
        <v>122</v>
      </c>
      <c r="BK246" s="544">
        <v>132</v>
      </c>
      <c r="BL246" s="544">
        <v>147</v>
      </c>
      <c r="BM246" s="544">
        <v>0</v>
      </c>
      <c r="BN246" s="544">
        <v>0</v>
      </c>
      <c r="BO246" s="544">
        <v>0</v>
      </c>
      <c r="BP246" s="544">
        <v>0</v>
      </c>
      <c r="BQ246" s="544">
        <v>0</v>
      </c>
      <c r="BR246" s="544">
        <v>0</v>
      </c>
      <c r="BS246" s="544">
        <v>0</v>
      </c>
      <c r="BT246" s="544">
        <v>0</v>
      </c>
      <c r="BU246" s="544">
        <v>0</v>
      </c>
      <c r="BV246" s="544">
        <v>0</v>
      </c>
      <c r="BW246" s="544">
        <v>0</v>
      </c>
      <c r="BX246" s="544">
        <v>0</v>
      </c>
      <c r="BY246" s="544">
        <v>27</v>
      </c>
      <c r="BZ246" s="544">
        <v>144</v>
      </c>
      <c r="CA246" s="544">
        <v>0</v>
      </c>
    </row>
    <row r="247" spans="1:79">
      <c r="A247" t="s">
        <v>95</v>
      </c>
      <c r="B247" t="s">
        <v>1881</v>
      </c>
      <c r="C247">
        <v>2022</v>
      </c>
      <c r="D247" t="s">
        <v>1934</v>
      </c>
      <c r="E247" s="450">
        <v>702</v>
      </c>
      <c r="F247" s="450">
        <v>455</v>
      </c>
      <c r="G247" s="450">
        <v>286</v>
      </c>
      <c r="H247" s="450">
        <v>157</v>
      </c>
      <c r="I247" s="450">
        <v>63</v>
      </c>
      <c r="J247" s="450">
        <v>0</v>
      </c>
      <c r="K247" s="450">
        <v>0</v>
      </c>
      <c r="L247" s="450">
        <v>0</v>
      </c>
      <c r="M247" s="450">
        <v>0</v>
      </c>
      <c r="N247" s="450">
        <v>216</v>
      </c>
      <c r="O247" s="450">
        <v>70</v>
      </c>
      <c r="P247" s="450">
        <v>146</v>
      </c>
      <c r="Q247" s="450">
        <v>8</v>
      </c>
      <c r="R247" s="450">
        <v>0</v>
      </c>
      <c r="S247" s="450">
        <v>0</v>
      </c>
      <c r="T247" s="450">
        <v>0</v>
      </c>
      <c r="U247" s="450">
        <v>4</v>
      </c>
      <c r="V247" s="450">
        <v>0</v>
      </c>
      <c r="W247" s="450">
        <v>0</v>
      </c>
      <c r="X247" s="450">
        <v>0</v>
      </c>
      <c r="Y247" s="450">
        <v>4</v>
      </c>
      <c r="Z247" s="450">
        <v>0</v>
      </c>
      <c r="AA247" s="450">
        <v>0</v>
      </c>
      <c r="AB247" s="450">
        <v>0</v>
      </c>
      <c r="AC247" s="450">
        <v>2275</v>
      </c>
      <c r="AD247" s="450">
        <v>1737</v>
      </c>
      <c r="AE247" s="450">
        <v>1533</v>
      </c>
      <c r="AF247" s="450">
        <v>1747</v>
      </c>
      <c r="AG247" s="450">
        <v>1756</v>
      </c>
      <c r="AH247" s="450">
        <v>1407</v>
      </c>
      <c r="AI247" s="450">
        <v>1280</v>
      </c>
      <c r="AJ247" s="450">
        <v>1460</v>
      </c>
      <c r="AK247" s="450">
        <v>519</v>
      </c>
      <c r="AL247" s="450">
        <v>330</v>
      </c>
      <c r="AM247" s="450">
        <v>253</v>
      </c>
      <c r="AN247" s="450">
        <v>287</v>
      </c>
      <c r="AO247" s="450">
        <v>0</v>
      </c>
      <c r="AP247" s="450">
        <v>0</v>
      </c>
      <c r="AQ247" s="450">
        <v>0</v>
      </c>
      <c r="AR247" s="450">
        <v>0</v>
      </c>
      <c r="AS247" s="450">
        <v>0</v>
      </c>
      <c r="AT247" s="450">
        <v>0</v>
      </c>
      <c r="AU247" s="450">
        <v>0</v>
      </c>
      <c r="AV247" s="450">
        <v>0</v>
      </c>
      <c r="AW247" s="450">
        <v>0</v>
      </c>
      <c r="AX247" s="450">
        <v>0</v>
      </c>
      <c r="AY247" s="450">
        <v>0</v>
      </c>
      <c r="AZ247" s="450">
        <v>0</v>
      </c>
      <c r="BA247" s="450">
        <v>1216</v>
      </c>
      <c r="BB247" s="450">
        <v>784</v>
      </c>
      <c r="BC247" s="450">
        <v>629</v>
      </c>
      <c r="BD247" s="450">
        <v>554</v>
      </c>
      <c r="BE247" s="450">
        <v>984</v>
      </c>
      <c r="BF247" s="450">
        <v>667</v>
      </c>
      <c r="BG247" s="450">
        <v>515</v>
      </c>
      <c r="BH247" s="450">
        <v>439</v>
      </c>
      <c r="BI247" s="450">
        <v>232</v>
      </c>
      <c r="BJ247" s="450">
        <v>117</v>
      </c>
      <c r="BK247" s="450">
        <v>114</v>
      </c>
      <c r="BL247" s="450">
        <v>115</v>
      </c>
      <c r="BM247" s="450">
        <v>0</v>
      </c>
      <c r="BN247" s="450">
        <v>0</v>
      </c>
      <c r="BO247" s="450">
        <v>0</v>
      </c>
      <c r="BP247" s="450">
        <v>0</v>
      </c>
      <c r="BQ247" s="450">
        <v>0</v>
      </c>
      <c r="BR247" s="450">
        <v>0</v>
      </c>
      <c r="BS247" s="450">
        <v>0</v>
      </c>
      <c r="BT247" s="450">
        <v>0</v>
      </c>
      <c r="BU247" s="450">
        <v>0</v>
      </c>
      <c r="BV247" s="450">
        <v>0</v>
      </c>
      <c r="BW247" s="450">
        <v>0</v>
      </c>
      <c r="BX247" s="450">
        <v>0</v>
      </c>
      <c r="BY247" s="450">
        <v>37</v>
      </c>
      <c r="BZ247" s="450">
        <v>138</v>
      </c>
      <c r="CA247" s="450">
        <v>0</v>
      </c>
    </row>
    <row r="248" spans="1:79">
      <c r="A248" s="543" t="s">
        <v>95</v>
      </c>
      <c r="B248" s="543" t="s">
        <v>1881</v>
      </c>
      <c r="C248" s="543">
        <v>2023</v>
      </c>
      <c r="D248" s="543" t="s">
        <v>1934</v>
      </c>
      <c r="E248" s="544">
        <v>809</v>
      </c>
      <c r="F248" s="544">
        <v>419</v>
      </c>
      <c r="G248" s="544">
        <v>277</v>
      </c>
      <c r="H248" s="544">
        <v>129</v>
      </c>
      <c r="I248" s="544">
        <v>63</v>
      </c>
      <c r="J248" s="544">
        <v>0</v>
      </c>
      <c r="K248" s="544">
        <v>0</v>
      </c>
      <c r="L248" s="544">
        <v>0</v>
      </c>
      <c r="M248" s="544">
        <v>0</v>
      </c>
      <c r="N248" s="544">
        <v>292</v>
      </c>
      <c r="O248" s="544">
        <v>102</v>
      </c>
      <c r="P248" s="544">
        <v>190</v>
      </c>
      <c r="Q248" s="544">
        <v>7</v>
      </c>
      <c r="R248" s="544">
        <v>5</v>
      </c>
      <c r="S248" s="544">
        <v>6</v>
      </c>
      <c r="T248" s="544">
        <v>2</v>
      </c>
      <c r="U248" s="544">
        <v>6</v>
      </c>
      <c r="V248" s="544">
        <v>5</v>
      </c>
      <c r="W248" s="544">
        <v>5</v>
      </c>
      <c r="X248" s="544">
        <v>2</v>
      </c>
      <c r="Y248" s="544">
        <v>1</v>
      </c>
      <c r="Z248" s="544">
        <v>0</v>
      </c>
      <c r="AA248" s="544">
        <v>1</v>
      </c>
      <c r="AB248" s="544">
        <v>0</v>
      </c>
      <c r="AC248" s="544">
        <v>2386</v>
      </c>
      <c r="AD248" s="544">
        <v>1968</v>
      </c>
      <c r="AE248" s="544">
        <v>1680</v>
      </c>
      <c r="AF248" s="544">
        <v>1809</v>
      </c>
      <c r="AG248" s="544">
        <v>1832</v>
      </c>
      <c r="AH248" s="544">
        <v>1563</v>
      </c>
      <c r="AI248" s="544">
        <v>1394</v>
      </c>
      <c r="AJ248" s="544">
        <v>1502</v>
      </c>
      <c r="AK248" s="544">
        <v>554</v>
      </c>
      <c r="AL248" s="544">
        <v>405</v>
      </c>
      <c r="AM248" s="544">
        <v>286</v>
      </c>
      <c r="AN248" s="544">
        <v>307</v>
      </c>
      <c r="AO248" s="544">
        <v>0</v>
      </c>
      <c r="AP248" s="544">
        <v>0</v>
      </c>
      <c r="AQ248" s="544">
        <v>0</v>
      </c>
      <c r="AR248" s="544">
        <v>0</v>
      </c>
      <c r="AS248" s="544">
        <v>0</v>
      </c>
      <c r="AT248" s="544">
        <v>0</v>
      </c>
      <c r="AU248" s="544">
        <v>0</v>
      </c>
      <c r="AV248" s="544">
        <v>0</v>
      </c>
      <c r="AW248" s="544">
        <v>0</v>
      </c>
      <c r="AX248" s="544">
        <v>0</v>
      </c>
      <c r="AY248" s="544">
        <v>0</v>
      </c>
      <c r="AZ248" s="544">
        <v>0</v>
      </c>
      <c r="BA248" s="544">
        <v>1100</v>
      </c>
      <c r="BB248" s="544">
        <v>723</v>
      </c>
      <c r="BC248" s="544">
        <v>544</v>
      </c>
      <c r="BD248" s="544">
        <v>446</v>
      </c>
      <c r="BE248" s="544">
        <v>881</v>
      </c>
      <c r="BF248" s="544">
        <v>594</v>
      </c>
      <c r="BG248" s="544">
        <v>431</v>
      </c>
      <c r="BH248" s="544">
        <v>341</v>
      </c>
      <c r="BI248" s="544">
        <v>219</v>
      </c>
      <c r="BJ248" s="544">
        <v>129</v>
      </c>
      <c r="BK248" s="544">
        <v>113</v>
      </c>
      <c r="BL248" s="544">
        <v>105</v>
      </c>
      <c r="BM248" s="544">
        <v>0</v>
      </c>
      <c r="BN248" s="544">
        <v>0</v>
      </c>
      <c r="BO248" s="544">
        <v>0</v>
      </c>
      <c r="BP248" s="544">
        <v>0</v>
      </c>
      <c r="BQ248" s="544">
        <v>0</v>
      </c>
      <c r="BR248" s="544">
        <v>0</v>
      </c>
      <c r="BS248" s="544">
        <v>0</v>
      </c>
      <c r="BT248" s="544">
        <v>0</v>
      </c>
      <c r="BU248" s="544">
        <v>0</v>
      </c>
      <c r="BV248" s="544">
        <v>0</v>
      </c>
      <c r="BW248" s="544">
        <v>0</v>
      </c>
      <c r="BX248" s="544">
        <v>0</v>
      </c>
      <c r="BY248" s="544">
        <v>28</v>
      </c>
      <c r="BZ248" s="544">
        <v>117</v>
      </c>
      <c r="CA248" s="544">
        <v>0</v>
      </c>
    </row>
    <row r="249" spans="1:79">
      <c r="A249" t="s">
        <v>95</v>
      </c>
      <c r="B249" t="s">
        <v>1881</v>
      </c>
      <c r="C249">
        <v>2024</v>
      </c>
      <c r="D249" t="s">
        <v>1934</v>
      </c>
      <c r="E249" s="450">
        <v>873</v>
      </c>
      <c r="F249" s="450">
        <v>440</v>
      </c>
      <c r="G249" s="450">
        <v>307</v>
      </c>
      <c r="H249" s="450">
        <v>130</v>
      </c>
      <c r="I249" s="450">
        <v>63</v>
      </c>
      <c r="J249" s="450">
        <v>0</v>
      </c>
      <c r="K249" s="450">
        <v>0</v>
      </c>
      <c r="L249" s="450">
        <v>0</v>
      </c>
      <c r="M249" s="450">
        <v>0</v>
      </c>
      <c r="N249" s="450">
        <v>454</v>
      </c>
      <c r="O249" s="450">
        <v>0</v>
      </c>
      <c r="P249" s="450">
        <v>454</v>
      </c>
      <c r="Q249" s="450">
        <v>4</v>
      </c>
      <c r="R249" s="450">
        <v>2</v>
      </c>
      <c r="S249" s="450">
        <v>1</v>
      </c>
      <c r="T249" s="450">
        <v>4</v>
      </c>
      <c r="U249" s="450">
        <v>0</v>
      </c>
      <c r="V249" s="450">
        <v>0</v>
      </c>
      <c r="W249" s="450">
        <v>0</v>
      </c>
      <c r="X249" s="450">
        <v>0</v>
      </c>
      <c r="Y249" s="450">
        <v>4</v>
      </c>
      <c r="Z249" s="450">
        <v>2</v>
      </c>
      <c r="AA249" s="450">
        <v>1</v>
      </c>
      <c r="AB249" s="450">
        <v>4</v>
      </c>
      <c r="AC249" s="450">
        <v>2444</v>
      </c>
      <c r="AD249" s="450">
        <v>1992</v>
      </c>
      <c r="AE249" s="450">
        <v>1691</v>
      </c>
      <c r="AF249" s="450">
        <v>1809</v>
      </c>
      <c r="AG249" s="450">
        <v>1834</v>
      </c>
      <c r="AH249" s="450">
        <v>1575</v>
      </c>
      <c r="AI249" s="450">
        <v>1467</v>
      </c>
      <c r="AJ249" s="450">
        <v>1563</v>
      </c>
      <c r="AK249" s="450">
        <v>610</v>
      </c>
      <c r="AL249" s="450">
        <v>417</v>
      </c>
      <c r="AM249" s="450">
        <v>224</v>
      </c>
      <c r="AN249" s="450">
        <v>246</v>
      </c>
      <c r="AO249" s="450">
        <v>0</v>
      </c>
      <c r="AP249" s="450">
        <v>0</v>
      </c>
      <c r="AQ249" s="450">
        <v>0</v>
      </c>
      <c r="AR249" s="450">
        <v>0</v>
      </c>
      <c r="AS249" s="450">
        <v>0</v>
      </c>
      <c r="AT249" s="450">
        <v>0</v>
      </c>
      <c r="AU249" s="450">
        <v>0</v>
      </c>
      <c r="AV249" s="450">
        <v>0</v>
      </c>
      <c r="AW249" s="450">
        <v>0</v>
      </c>
      <c r="AX249" s="450">
        <v>0</v>
      </c>
      <c r="AY249" s="450">
        <v>0</v>
      </c>
      <c r="AZ249" s="450">
        <v>0</v>
      </c>
      <c r="BA249" s="450">
        <v>1143</v>
      </c>
      <c r="BB249" s="450">
        <v>761</v>
      </c>
      <c r="BC249" s="450">
        <v>605</v>
      </c>
      <c r="BD249" s="450">
        <v>509</v>
      </c>
      <c r="BE249" s="450">
        <v>825</v>
      </c>
      <c r="BF249" s="450">
        <v>579</v>
      </c>
      <c r="BG249" s="450">
        <v>440</v>
      </c>
      <c r="BH249" s="450">
        <v>361</v>
      </c>
      <c r="BI249" s="450">
        <v>318</v>
      </c>
      <c r="BJ249" s="450">
        <v>182</v>
      </c>
      <c r="BK249" s="450">
        <v>165</v>
      </c>
      <c r="BL249" s="450">
        <v>148</v>
      </c>
      <c r="BM249" s="450">
        <v>0</v>
      </c>
      <c r="BN249" s="450">
        <v>0</v>
      </c>
      <c r="BO249" s="450">
        <v>0</v>
      </c>
      <c r="BP249" s="450">
        <v>0</v>
      </c>
      <c r="BQ249" s="450">
        <v>0</v>
      </c>
      <c r="BR249" s="450">
        <v>0</v>
      </c>
      <c r="BS249" s="450">
        <v>0</v>
      </c>
      <c r="BT249" s="450">
        <v>0</v>
      </c>
      <c r="BU249" s="450">
        <v>0</v>
      </c>
      <c r="BV249" s="450">
        <v>0</v>
      </c>
      <c r="BW249" s="450">
        <v>0</v>
      </c>
      <c r="BX249" s="450">
        <v>0</v>
      </c>
      <c r="BY249" s="450">
        <v>47</v>
      </c>
      <c r="BZ249" s="450">
        <v>118</v>
      </c>
      <c r="CA249" s="450">
        <v>0</v>
      </c>
    </row>
    <row r="250" spans="1:79">
      <c r="A250" s="543" t="s">
        <v>95</v>
      </c>
      <c r="B250" s="543" t="s">
        <v>1881</v>
      </c>
      <c r="C250" s="543">
        <v>2025</v>
      </c>
      <c r="D250" s="543" t="s">
        <v>1935</v>
      </c>
      <c r="E250" s="544">
        <v>873</v>
      </c>
      <c r="F250" s="544">
        <v>428</v>
      </c>
      <c r="G250" s="544">
        <v>255</v>
      </c>
      <c r="H250" s="544">
        <v>137</v>
      </c>
      <c r="I250" s="544">
        <v>74</v>
      </c>
      <c r="J250" s="544">
        <v>0</v>
      </c>
      <c r="K250" s="544">
        <v>0</v>
      </c>
      <c r="L250" s="544">
        <v>0</v>
      </c>
      <c r="M250" s="544">
        <v>0</v>
      </c>
      <c r="N250" s="544">
        <v>277</v>
      </c>
      <c r="O250" s="544">
        <v>69</v>
      </c>
      <c r="P250" s="544">
        <v>208</v>
      </c>
      <c r="Q250" s="544">
        <v>9</v>
      </c>
      <c r="R250" s="544">
        <v>5</v>
      </c>
      <c r="S250" s="544">
        <v>5</v>
      </c>
      <c r="T250" s="544">
        <v>6</v>
      </c>
      <c r="U250" s="544">
        <v>4</v>
      </c>
      <c r="V250" s="544">
        <v>2</v>
      </c>
      <c r="W250" s="544">
        <v>2</v>
      </c>
      <c r="X250" s="544">
        <v>3</v>
      </c>
      <c r="Y250" s="544">
        <v>5</v>
      </c>
      <c r="Z250" s="544">
        <v>2</v>
      </c>
      <c r="AA250" s="544">
        <v>3</v>
      </c>
      <c r="AB250" s="544">
        <v>3</v>
      </c>
      <c r="AC250" s="544">
        <v>2420</v>
      </c>
      <c r="AD250" s="544">
        <v>1825</v>
      </c>
      <c r="AE250" s="544">
        <v>1521</v>
      </c>
      <c r="AF250" s="544">
        <v>1900</v>
      </c>
      <c r="AG250" s="544">
        <v>1846</v>
      </c>
      <c r="AH250" s="544">
        <v>1467</v>
      </c>
      <c r="AI250" s="544">
        <v>1272</v>
      </c>
      <c r="AJ250" s="544">
        <v>1595</v>
      </c>
      <c r="AK250" s="544">
        <v>574</v>
      </c>
      <c r="AL250" s="544">
        <v>358</v>
      </c>
      <c r="AM250" s="544">
        <v>249</v>
      </c>
      <c r="AN250" s="544">
        <v>305</v>
      </c>
      <c r="AO250" s="544">
        <v>0</v>
      </c>
      <c r="AP250" s="544">
        <v>0</v>
      </c>
      <c r="AQ250" s="544">
        <v>0</v>
      </c>
      <c r="AR250" s="544">
        <v>0</v>
      </c>
      <c r="AS250" s="544">
        <v>0</v>
      </c>
      <c r="AT250" s="544">
        <v>0</v>
      </c>
      <c r="AU250" s="544">
        <v>0</v>
      </c>
      <c r="AV250" s="544">
        <v>0</v>
      </c>
      <c r="AW250" s="544">
        <v>0</v>
      </c>
      <c r="AX250" s="544">
        <v>0</v>
      </c>
      <c r="AY250" s="544">
        <v>0</v>
      </c>
      <c r="AZ250" s="544">
        <v>0</v>
      </c>
      <c r="BA250" s="544">
        <v>1176</v>
      </c>
      <c r="BB250" s="544">
        <v>691</v>
      </c>
      <c r="BC250" s="544">
        <v>575</v>
      </c>
      <c r="BD250" s="544">
        <v>534</v>
      </c>
      <c r="BE250" s="544">
        <v>887</v>
      </c>
      <c r="BF250" s="544">
        <v>555</v>
      </c>
      <c r="BG250" s="544">
        <v>437</v>
      </c>
      <c r="BH250" s="544">
        <v>387</v>
      </c>
      <c r="BI250" s="544">
        <v>289</v>
      </c>
      <c r="BJ250" s="544">
        <v>136</v>
      </c>
      <c r="BK250" s="544">
        <v>138</v>
      </c>
      <c r="BL250" s="544">
        <v>147</v>
      </c>
      <c r="BM250" s="544">
        <v>0</v>
      </c>
      <c r="BN250" s="544">
        <v>0</v>
      </c>
      <c r="BO250" s="544">
        <v>0</v>
      </c>
      <c r="BP250" s="544">
        <v>0</v>
      </c>
      <c r="BQ250" s="544">
        <v>0</v>
      </c>
      <c r="BR250" s="544">
        <v>0</v>
      </c>
      <c r="BS250" s="544">
        <v>0</v>
      </c>
      <c r="BT250" s="544">
        <v>0</v>
      </c>
      <c r="BU250" s="544">
        <v>0</v>
      </c>
      <c r="BV250" s="544">
        <v>0</v>
      </c>
      <c r="BW250" s="544">
        <v>0</v>
      </c>
      <c r="BX250" s="544">
        <v>0</v>
      </c>
      <c r="BY250" s="544">
        <v>33</v>
      </c>
      <c r="BZ250" s="544">
        <v>125</v>
      </c>
      <c r="CA250" s="544">
        <v>0</v>
      </c>
    </row>
    <row r="251" spans="1:79">
      <c r="A251" t="s">
        <v>95</v>
      </c>
      <c r="B251" t="s">
        <v>1881</v>
      </c>
      <c r="C251">
        <v>2024</v>
      </c>
      <c r="D251" t="s">
        <v>1937</v>
      </c>
      <c r="E251" s="450">
        <f>E249</f>
        <v>873</v>
      </c>
      <c r="F251" s="450">
        <f t="shared" ref="F251:BQ251" si="48">F249</f>
        <v>440</v>
      </c>
      <c r="G251" s="450">
        <f t="shared" si="48"/>
        <v>307</v>
      </c>
      <c r="H251" s="450">
        <f t="shared" si="48"/>
        <v>130</v>
      </c>
      <c r="I251" s="450">
        <f t="shared" si="48"/>
        <v>63</v>
      </c>
      <c r="J251" s="450">
        <f t="shared" si="48"/>
        <v>0</v>
      </c>
      <c r="K251" s="450">
        <f t="shared" si="48"/>
        <v>0</v>
      </c>
      <c r="L251" s="450">
        <f t="shared" si="48"/>
        <v>0</v>
      </c>
      <c r="M251" s="450">
        <f t="shared" si="48"/>
        <v>0</v>
      </c>
      <c r="N251" s="450">
        <f t="shared" si="48"/>
        <v>454</v>
      </c>
      <c r="O251" s="450">
        <f t="shared" si="48"/>
        <v>0</v>
      </c>
      <c r="P251" s="450">
        <f t="shared" si="48"/>
        <v>454</v>
      </c>
      <c r="Q251" s="450">
        <f t="shared" si="48"/>
        <v>4</v>
      </c>
      <c r="R251" s="450">
        <f t="shared" si="48"/>
        <v>2</v>
      </c>
      <c r="S251" s="450">
        <f t="shared" si="48"/>
        <v>1</v>
      </c>
      <c r="T251" s="450">
        <f t="shared" si="48"/>
        <v>4</v>
      </c>
      <c r="U251" s="450">
        <f t="shared" si="48"/>
        <v>0</v>
      </c>
      <c r="V251" s="450">
        <f t="shared" si="48"/>
        <v>0</v>
      </c>
      <c r="W251" s="450">
        <f t="shared" si="48"/>
        <v>0</v>
      </c>
      <c r="X251" s="450">
        <f t="shared" si="48"/>
        <v>0</v>
      </c>
      <c r="Y251" s="450">
        <f t="shared" si="48"/>
        <v>4</v>
      </c>
      <c r="Z251" s="450">
        <f t="shared" si="48"/>
        <v>2</v>
      </c>
      <c r="AA251" s="450">
        <f t="shared" si="48"/>
        <v>1</v>
      </c>
      <c r="AB251" s="450">
        <f t="shared" si="48"/>
        <v>4</v>
      </c>
      <c r="AC251" s="450">
        <f t="shared" si="48"/>
        <v>2444</v>
      </c>
      <c r="AD251" s="450">
        <f t="shared" si="48"/>
        <v>1992</v>
      </c>
      <c r="AE251" s="450">
        <f t="shared" si="48"/>
        <v>1691</v>
      </c>
      <c r="AF251" s="450">
        <f t="shared" si="48"/>
        <v>1809</v>
      </c>
      <c r="AG251" s="450">
        <f t="shared" si="48"/>
        <v>1834</v>
      </c>
      <c r="AH251" s="450">
        <f t="shared" si="48"/>
        <v>1575</v>
      </c>
      <c r="AI251" s="450">
        <f t="shared" si="48"/>
        <v>1467</v>
      </c>
      <c r="AJ251" s="450">
        <f t="shared" si="48"/>
        <v>1563</v>
      </c>
      <c r="AK251" s="450">
        <f t="shared" si="48"/>
        <v>610</v>
      </c>
      <c r="AL251" s="450">
        <f t="shared" si="48"/>
        <v>417</v>
      </c>
      <c r="AM251" s="450">
        <f t="shared" si="48"/>
        <v>224</v>
      </c>
      <c r="AN251" s="450">
        <f t="shared" si="48"/>
        <v>246</v>
      </c>
      <c r="AO251" s="450">
        <f t="shared" si="48"/>
        <v>0</v>
      </c>
      <c r="AP251" s="450">
        <f t="shared" si="48"/>
        <v>0</v>
      </c>
      <c r="AQ251" s="450">
        <f t="shared" si="48"/>
        <v>0</v>
      </c>
      <c r="AR251" s="450">
        <f t="shared" si="48"/>
        <v>0</v>
      </c>
      <c r="AS251" s="450">
        <f t="shared" si="48"/>
        <v>0</v>
      </c>
      <c r="AT251" s="450">
        <f t="shared" si="48"/>
        <v>0</v>
      </c>
      <c r="AU251" s="450">
        <f t="shared" si="48"/>
        <v>0</v>
      </c>
      <c r="AV251" s="450">
        <f t="shared" si="48"/>
        <v>0</v>
      </c>
      <c r="AW251" s="450">
        <f t="shared" si="48"/>
        <v>0</v>
      </c>
      <c r="AX251" s="450">
        <f t="shared" si="48"/>
        <v>0</v>
      </c>
      <c r="AY251" s="450">
        <f t="shared" si="48"/>
        <v>0</v>
      </c>
      <c r="AZ251" s="450">
        <f t="shared" si="48"/>
        <v>0</v>
      </c>
      <c r="BA251" s="450">
        <f t="shared" si="48"/>
        <v>1143</v>
      </c>
      <c r="BB251" s="450">
        <f t="shared" si="48"/>
        <v>761</v>
      </c>
      <c r="BC251" s="450">
        <f t="shared" si="48"/>
        <v>605</v>
      </c>
      <c r="BD251" s="450">
        <f t="shared" si="48"/>
        <v>509</v>
      </c>
      <c r="BE251" s="450">
        <f t="shared" si="48"/>
        <v>825</v>
      </c>
      <c r="BF251" s="450">
        <f t="shared" si="48"/>
        <v>579</v>
      </c>
      <c r="BG251" s="450">
        <f t="shared" si="48"/>
        <v>440</v>
      </c>
      <c r="BH251" s="450">
        <f t="shared" si="48"/>
        <v>361</v>
      </c>
      <c r="BI251" s="450">
        <f t="shared" si="48"/>
        <v>318</v>
      </c>
      <c r="BJ251" s="450">
        <f t="shared" si="48"/>
        <v>182</v>
      </c>
      <c r="BK251" s="450">
        <f t="shared" si="48"/>
        <v>165</v>
      </c>
      <c r="BL251" s="450">
        <f t="shared" si="48"/>
        <v>148</v>
      </c>
      <c r="BM251" s="450">
        <f t="shared" si="48"/>
        <v>0</v>
      </c>
      <c r="BN251" s="450">
        <f t="shared" si="48"/>
        <v>0</v>
      </c>
      <c r="BO251" s="450">
        <f t="shared" si="48"/>
        <v>0</v>
      </c>
      <c r="BP251" s="450">
        <f t="shared" si="48"/>
        <v>0</v>
      </c>
      <c r="BQ251" s="450">
        <f t="shared" si="48"/>
        <v>0</v>
      </c>
      <c r="BR251" s="450">
        <f t="shared" ref="BR251:CA251" si="49">BR249</f>
        <v>0</v>
      </c>
      <c r="BS251" s="450">
        <f t="shared" si="49"/>
        <v>0</v>
      </c>
      <c r="BT251" s="450">
        <f t="shared" si="49"/>
        <v>0</v>
      </c>
      <c r="BU251" s="450">
        <f t="shared" si="49"/>
        <v>0</v>
      </c>
      <c r="BV251" s="450">
        <f t="shared" si="49"/>
        <v>0</v>
      </c>
      <c r="BW251" s="450">
        <f t="shared" si="49"/>
        <v>0</v>
      </c>
      <c r="BX251" s="450">
        <f t="shared" si="49"/>
        <v>0</v>
      </c>
      <c r="BY251" s="450">
        <f t="shared" si="49"/>
        <v>47</v>
      </c>
      <c r="BZ251" s="450">
        <f t="shared" si="49"/>
        <v>118</v>
      </c>
      <c r="CA251" s="450">
        <f t="shared" si="49"/>
        <v>0</v>
      </c>
    </row>
    <row r="252" spans="1:79">
      <c r="A252" s="543" t="s">
        <v>95</v>
      </c>
      <c r="B252" s="543" t="s">
        <v>1881</v>
      </c>
      <c r="C252" s="543">
        <v>2025</v>
      </c>
      <c r="D252" s="543" t="s">
        <v>1937</v>
      </c>
      <c r="E252" s="544">
        <f>IF(OR(E249=0, E249=""), E250, IF(E250&gt;(E249*(1+Dash!$B$6)), E249*(1+Dash!$B$6), IF(E250&lt;(E249*(1-Dash!$B$7)), E249*(1-Dash!$B$7), E250)))</f>
        <v>873</v>
      </c>
      <c r="F252" s="544">
        <f>IF(OR(F249=0, F249=""), F250, IF(F250&gt;(F249*(1+Dash!$B$6)), F249*(1+Dash!$B$6), IF(F250&lt;(F249*(1-Dash!$B$7)), F249*(1-Dash!$B$7), F250)))</f>
        <v>428</v>
      </c>
      <c r="G252" s="544">
        <f>IF(OR(G249=0, G249=""), G250, IF(G250&gt;(G249*(1+Dash!$B$6)), G249*(1+Dash!$B$6), IF(G250&lt;(G249*(1-Dash!$B$7)), G249*(1-Dash!$B$7), G250)))</f>
        <v>291.64999999999998</v>
      </c>
      <c r="H252" s="544">
        <f>IF(OR(H249=0, H249=""), H250, IF(H250&gt;(H249*(1+Dash!$B$6)), H249*(1+Dash!$B$6), IF(H250&lt;(H249*(1-Dash!$B$7)), H249*(1-Dash!$B$7), H250)))</f>
        <v>137</v>
      </c>
      <c r="I252" s="544">
        <f>IF(OR(I249=0, I249=""), I250, IF(I250&gt;(I249*(1+Dash!$B$6)), I249*(1+Dash!$B$6), IF(I250&lt;(I249*(1-Dash!$B$7)), I249*(1-Dash!$B$7), I250)))</f>
        <v>69.300000000000011</v>
      </c>
      <c r="J252" s="544">
        <f>IF(OR(J249=0, J249=""), J250, IF(J250&gt;(J249*(1+Dash!$B$6)), J249*(1+Dash!$B$6), IF(J250&lt;(J249*(1-Dash!$B$7)), J249*(1-Dash!$B$7), J250)))</f>
        <v>0</v>
      </c>
      <c r="K252" s="544">
        <f>IF(OR(K249=0, K249=""), K250, IF(K250&gt;(K249*(1+Dash!$B$6)), K249*(1+Dash!$B$6), IF(K250&lt;(K249*(1-Dash!$B$7)), K249*(1-Dash!$B$7), K250)))</f>
        <v>0</v>
      </c>
      <c r="L252" s="544">
        <f>IF(OR(L249=0, L249=""), L250, IF(L250&gt;(L249*(1+Dash!$B$6)), L249*(1+Dash!$B$6), IF(L250&lt;(L249*(1-Dash!$B$7)), L249*(1-Dash!$B$7), L250)))</f>
        <v>0</v>
      </c>
      <c r="M252" s="544">
        <f>IF(OR(M249=0, M249=""), M250, IF(M250&gt;(M249*(1+Dash!$B$6)), M249*(1+Dash!$B$6), IF(M250&lt;(M249*(1-Dash!$B$7)), M249*(1-Dash!$B$7), M250)))</f>
        <v>0</v>
      </c>
      <c r="N252" s="544">
        <f>IF(OR(N249=0, N249=""), N250, IF(N250&gt;(N249*(1+Dash!$B$6)), N249*(1+Dash!$B$6), IF(N250&lt;(N249*(1-Dash!$B$7)), N249*(1-Dash!$B$7), N250)))</f>
        <v>431.29999999999995</v>
      </c>
      <c r="O252" s="544">
        <f>IF(OR(O249=0, O249=""), O250, IF(O250&gt;(O249*(1+Dash!$B$6)), O249*(1+Dash!$B$6), IF(O250&lt;(O249*(1-Dash!$B$7)), O249*(1-Dash!$B$7), O250)))</f>
        <v>69</v>
      </c>
      <c r="P252" s="544">
        <f>IF(OR(P249=0, P249=""), P250, IF(P250&gt;(P249*(1+Dash!$B$6)), P249*(1+Dash!$B$6), IF(P250&lt;(P249*(1-Dash!$B$7)), P249*(1-Dash!$B$7), P250)))</f>
        <v>431.29999999999995</v>
      </c>
      <c r="Q252" s="544">
        <f>IF(OR(Q249=0, Q249=""), Q250, IF(Q250&gt;(Q249*(1+Dash!$B$6)), Q249*(1+Dash!$B$6), IF(Q250&lt;(Q249*(1-Dash!$B$7)), Q249*(1-Dash!$B$7), Q250)))</f>
        <v>4.4000000000000004</v>
      </c>
      <c r="R252" s="544">
        <f>IF(OR(R249=0, R249=""), R250, IF(R250&gt;(R249*(1+Dash!$B$6)), R249*(1+Dash!$B$6), IF(R250&lt;(R249*(1-Dash!$B$7)), R249*(1-Dash!$B$7), R250)))</f>
        <v>2.2000000000000002</v>
      </c>
      <c r="S252" s="544">
        <f>IF(OR(S249=0, S249=""), S250, IF(S250&gt;(S249*(1+Dash!$B$6)), S249*(1+Dash!$B$6), IF(S250&lt;(S249*(1-Dash!$B$7)), S249*(1-Dash!$B$7), S250)))</f>
        <v>1.1000000000000001</v>
      </c>
      <c r="T252" s="544">
        <f>IF(OR(T249=0, T249=""), T250, IF(T250&gt;(T249*(1+Dash!$B$6)), T249*(1+Dash!$B$6), IF(T250&lt;(T249*(1-Dash!$B$7)), T249*(1-Dash!$B$7), T250)))</f>
        <v>4.4000000000000004</v>
      </c>
      <c r="U252" s="544">
        <f>IF(OR(U249=0, U249=""), U250, IF(U250&gt;(U249*(1+Dash!$B$6)), U249*(1+Dash!$B$6), IF(U250&lt;(U249*(1-Dash!$B$7)), U249*(1-Dash!$B$7), U250)))</f>
        <v>4</v>
      </c>
      <c r="V252" s="544">
        <f>IF(OR(V249=0, V249=""), V250, IF(V250&gt;(V249*(1+Dash!$B$6)), V249*(1+Dash!$B$6), IF(V250&lt;(V249*(1-Dash!$B$7)), V249*(1-Dash!$B$7), V250)))</f>
        <v>2</v>
      </c>
      <c r="W252" s="544">
        <f>IF(OR(W249=0, W249=""), W250, IF(W250&gt;(W249*(1+Dash!$B$6)), W249*(1+Dash!$B$6), IF(W250&lt;(W249*(1-Dash!$B$7)), W249*(1-Dash!$B$7), W250)))</f>
        <v>2</v>
      </c>
      <c r="X252" s="544">
        <f>IF(OR(X249=0, X249=""), X250, IF(X250&gt;(X249*(1+Dash!$B$6)), X249*(1+Dash!$B$6), IF(X250&lt;(X249*(1-Dash!$B$7)), X249*(1-Dash!$B$7), X250)))</f>
        <v>3</v>
      </c>
      <c r="Y252" s="544">
        <f>IF(OR(Y249=0, Y249=""), Y250, IF(Y250&gt;(Y249*(1+Dash!$B$6)), Y249*(1+Dash!$B$6), IF(Y250&lt;(Y249*(1-Dash!$B$7)), Y249*(1-Dash!$B$7), Y250)))</f>
        <v>4.4000000000000004</v>
      </c>
      <c r="Z252" s="544">
        <f>IF(OR(Z249=0, Z249=""), Z250, IF(Z250&gt;(Z249*(1+Dash!$B$6)), Z249*(1+Dash!$B$6), IF(Z250&lt;(Z249*(1-Dash!$B$7)), Z249*(1-Dash!$B$7), Z250)))</f>
        <v>2</v>
      </c>
      <c r="AA252" s="544">
        <f>IF(OR(AA249=0, AA249=""), AA250, IF(AA250&gt;(AA249*(1+Dash!$B$6)), AA249*(1+Dash!$B$6), IF(AA250&lt;(AA249*(1-Dash!$B$7)), AA249*(1-Dash!$B$7), AA250)))</f>
        <v>1.1000000000000001</v>
      </c>
      <c r="AB252" s="544">
        <f>IF(OR(AB249=0, AB249=""), AB250, IF(AB250&gt;(AB249*(1+Dash!$B$6)), AB249*(1+Dash!$B$6), IF(AB250&lt;(AB249*(1-Dash!$B$7)), AB249*(1-Dash!$B$7), AB250)))</f>
        <v>3.8</v>
      </c>
      <c r="AC252" s="544">
        <f>IF(OR(AC249=0, AC249=""), AC250, IF(AC250&gt;(AC249*(1+Dash!$B$6)), AC249*(1+Dash!$B$6), IF(AC250&lt;(AC249*(1-Dash!$B$7)), AC249*(1-Dash!$B$7), AC250)))</f>
        <v>2420</v>
      </c>
      <c r="AD252" s="544">
        <f>IF(OR(AD249=0, AD249=""), AD250, IF(AD250&gt;(AD249*(1+Dash!$B$6)), AD249*(1+Dash!$B$6), IF(AD250&lt;(AD249*(1-Dash!$B$7)), AD249*(1-Dash!$B$7), AD250)))</f>
        <v>1892.3999999999999</v>
      </c>
      <c r="AE252" s="544">
        <f>IF(OR(AE249=0, AE249=""), AE250, IF(AE250&gt;(AE249*(1+Dash!$B$6)), AE249*(1+Dash!$B$6), IF(AE250&lt;(AE249*(1-Dash!$B$7)), AE249*(1-Dash!$B$7), AE250)))</f>
        <v>1606.4499999999998</v>
      </c>
      <c r="AF252" s="544">
        <f>IF(OR(AF249=0, AF249=""), AF250, IF(AF250&gt;(AF249*(1+Dash!$B$6)), AF249*(1+Dash!$B$6), IF(AF250&lt;(AF249*(1-Dash!$B$7)), AF249*(1-Dash!$B$7), AF250)))</f>
        <v>1900</v>
      </c>
      <c r="AG252" s="544">
        <f>IF(OR(AG249=0, AG249=""), AG250, IF(AG250&gt;(AG249*(1+Dash!$B$6)), AG249*(1+Dash!$B$6), IF(AG250&lt;(AG249*(1-Dash!$B$7)), AG249*(1-Dash!$B$7), AG250)))</f>
        <v>1846</v>
      </c>
      <c r="AH252" s="544">
        <f>IF(OR(AH249=0, AH249=""), AH250, IF(AH250&gt;(AH249*(1+Dash!$B$6)), AH249*(1+Dash!$B$6), IF(AH250&lt;(AH249*(1-Dash!$B$7)), AH249*(1-Dash!$B$7), AH250)))</f>
        <v>1496.25</v>
      </c>
      <c r="AI252" s="544">
        <f>IF(OR(AI249=0, AI249=""), AI250, IF(AI250&gt;(AI249*(1+Dash!$B$6)), AI249*(1+Dash!$B$6), IF(AI250&lt;(AI249*(1-Dash!$B$7)), AI249*(1-Dash!$B$7), AI250)))</f>
        <v>1393.6499999999999</v>
      </c>
      <c r="AJ252" s="544">
        <f>IF(OR(AJ249=0, AJ249=""), AJ250, IF(AJ250&gt;(AJ249*(1+Dash!$B$6)), AJ249*(1+Dash!$B$6), IF(AJ250&lt;(AJ249*(1-Dash!$B$7)), AJ249*(1-Dash!$B$7), AJ250)))</f>
        <v>1595</v>
      </c>
      <c r="AK252" s="544">
        <f>IF(OR(AK249=0, AK249=""), AK250, IF(AK250&gt;(AK249*(1+Dash!$B$6)), AK249*(1+Dash!$B$6), IF(AK250&lt;(AK249*(1-Dash!$B$7)), AK249*(1-Dash!$B$7), AK250)))</f>
        <v>579.5</v>
      </c>
      <c r="AL252" s="544">
        <f>IF(OR(AL249=0, AL249=""), AL250, IF(AL250&gt;(AL249*(1+Dash!$B$6)), AL249*(1+Dash!$B$6), IF(AL250&lt;(AL249*(1-Dash!$B$7)), AL249*(1-Dash!$B$7), AL250)))</f>
        <v>396.15</v>
      </c>
      <c r="AM252" s="544">
        <f>IF(OR(AM249=0, AM249=""), AM250, IF(AM250&gt;(AM249*(1+Dash!$B$6)), AM249*(1+Dash!$B$6), IF(AM250&lt;(AM249*(1-Dash!$B$7)), AM249*(1-Dash!$B$7), AM250)))</f>
        <v>246.40000000000003</v>
      </c>
      <c r="AN252" s="544">
        <f>IF(OR(AN249=0, AN249=""), AN250, IF(AN250&gt;(AN249*(1+Dash!$B$6)), AN249*(1+Dash!$B$6), IF(AN250&lt;(AN249*(1-Dash!$B$7)), AN249*(1-Dash!$B$7), AN250)))</f>
        <v>270.60000000000002</v>
      </c>
      <c r="AO252" s="544">
        <f>IF(OR(AO249=0, AO249=""), AO250, IF(AO250&gt;(AO249*(1+Dash!$B$6)), AO249*(1+Dash!$B$6), IF(AO250&lt;(AO249*(1-Dash!$B$7)), AO249*(1-Dash!$B$7), AO250)))</f>
        <v>0</v>
      </c>
      <c r="AP252" s="544">
        <f>IF(OR(AP249=0, AP249=""), AP250, IF(AP250&gt;(AP249*(1+Dash!$B$6)), AP249*(1+Dash!$B$6), IF(AP250&lt;(AP249*(1-Dash!$B$7)), AP249*(1-Dash!$B$7), AP250)))</f>
        <v>0</v>
      </c>
      <c r="AQ252" s="544">
        <f>IF(OR(AQ249=0, AQ249=""), AQ250, IF(AQ250&gt;(AQ249*(1+Dash!$B$6)), AQ249*(1+Dash!$B$6), IF(AQ250&lt;(AQ249*(1-Dash!$B$7)), AQ249*(1-Dash!$B$7), AQ250)))</f>
        <v>0</v>
      </c>
      <c r="AR252" s="544">
        <f>IF(OR(AR249=0, AR249=""), AR250, IF(AR250&gt;(AR249*(1+Dash!$B$6)), AR249*(1+Dash!$B$6), IF(AR250&lt;(AR249*(1-Dash!$B$7)), AR249*(1-Dash!$B$7), AR250)))</f>
        <v>0</v>
      </c>
      <c r="AS252" s="544">
        <f>IF(OR(AS249=0, AS249=""), AS250, IF(AS250&gt;(AS249*(1+Dash!$B$6)), AS249*(1+Dash!$B$6), IF(AS250&lt;(AS249*(1-Dash!$B$7)), AS249*(1-Dash!$B$7), AS250)))</f>
        <v>0</v>
      </c>
      <c r="AT252" s="544">
        <f>IF(OR(AT249=0, AT249=""), AT250, IF(AT250&gt;(AT249*(1+Dash!$B$6)), AT249*(1+Dash!$B$6), IF(AT250&lt;(AT249*(1-Dash!$B$7)), AT249*(1-Dash!$B$7), AT250)))</f>
        <v>0</v>
      </c>
      <c r="AU252" s="544">
        <f>IF(OR(AU249=0, AU249=""), AU250, IF(AU250&gt;(AU249*(1+Dash!$B$6)), AU249*(1+Dash!$B$6), IF(AU250&lt;(AU249*(1-Dash!$B$7)), AU249*(1-Dash!$B$7), AU250)))</f>
        <v>0</v>
      </c>
      <c r="AV252" s="544">
        <f>IF(OR(AV249=0, AV249=""), AV250, IF(AV250&gt;(AV249*(1+Dash!$B$6)), AV249*(1+Dash!$B$6), IF(AV250&lt;(AV249*(1-Dash!$B$7)), AV249*(1-Dash!$B$7), AV250)))</f>
        <v>0</v>
      </c>
      <c r="AW252" s="544">
        <f>IF(OR(AW249=0, AW249=""), AW250, IF(AW250&gt;(AW249*(1+Dash!$B$6)), AW249*(1+Dash!$B$6), IF(AW250&lt;(AW249*(1-Dash!$B$7)), AW249*(1-Dash!$B$7), AW250)))</f>
        <v>0</v>
      </c>
      <c r="AX252" s="544">
        <f>IF(OR(AX249=0, AX249=""), AX250, IF(AX250&gt;(AX249*(1+Dash!$B$6)), AX249*(1+Dash!$B$6), IF(AX250&lt;(AX249*(1-Dash!$B$7)), AX249*(1-Dash!$B$7), AX250)))</f>
        <v>0</v>
      </c>
      <c r="AY252" s="544">
        <f>IF(OR(AY249=0, AY249=""), AY250, IF(AY250&gt;(AY249*(1+Dash!$B$6)), AY249*(1+Dash!$B$6), IF(AY250&lt;(AY249*(1-Dash!$B$7)), AY249*(1-Dash!$B$7), AY250)))</f>
        <v>0</v>
      </c>
      <c r="AZ252" s="544">
        <f>IF(OR(AZ249=0, AZ249=""), AZ250, IF(AZ250&gt;(AZ249*(1+Dash!$B$6)), AZ249*(1+Dash!$B$6), IF(AZ250&lt;(AZ249*(1-Dash!$B$7)), AZ249*(1-Dash!$B$7), AZ250)))</f>
        <v>0</v>
      </c>
      <c r="BA252" s="544">
        <f>IF(OR(BA249=0, BA249=""), BA250, IF(BA250&gt;(BA249*(1+Dash!$B$6)), BA249*(1+Dash!$B$6), IF(BA250&lt;(BA249*(1-Dash!$B$7)), BA249*(1-Dash!$B$7), BA250)))</f>
        <v>1176</v>
      </c>
      <c r="BB252" s="544">
        <f>IF(OR(BB249=0, BB249=""), BB250, IF(BB250&gt;(BB249*(1+Dash!$B$6)), BB249*(1+Dash!$B$6), IF(BB250&lt;(BB249*(1-Dash!$B$7)), BB249*(1-Dash!$B$7), BB250)))</f>
        <v>722.94999999999993</v>
      </c>
      <c r="BC252" s="544">
        <f>IF(OR(BC249=0, BC249=""), BC250, IF(BC250&gt;(BC249*(1+Dash!$B$6)), BC249*(1+Dash!$B$6), IF(BC250&lt;(BC249*(1-Dash!$B$7)), BC249*(1-Dash!$B$7), BC250)))</f>
        <v>575</v>
      </c>
      <c r="BD252" s="544">
        <f>IF(OR(BD249=0, BD249=""), BD250, IF(BD250&gt;(BD249*(1+Dash!$B$6)), BD249*(1+Dash!$B$6), IF(BD250&lt;(BD249*(1-Dash!$B$7)), BD249*(1-Dash!$B$7), BD250)))</f>
        <v>534</v>
      </c>
      <c r="BE252" s="544">
        <f>IF(OR(BE249=0, BE249=""), BE250, IF(BE250&gt;(BE249*(1+Dash!$B$6)), BE249*(1+Dash!$B$6), IF(BE250&lt;(BE249*(1-Dash!$B$7)), BE249*(1-Dash!$B$7), BE250)))</f>
        <v>887</v>
      </c>
      <c r="BF252" s="544">
        <f>IF(OR(BF249=0, BF249=""), BF250, IF(BF250&gt;(BF249*(1+Dash!$B$6)), BF249*(1+Dash!$B$6), IF(BF250&lt;(BF249*(1-Dash!$B$7)), BF249*(1-Dash!$B$7), BF250)))</f>
        <v>555</v>
      </c>
      <c r="BG252" s="544">
        <f>IF(OR(BG249=0, BG249=""), BG250, IF(BG250&gt;(BG249*(1+Dash!$B$6)), BG249*(1+Dash!$B$6), IF(BG250&lt;(BG249*(1-Dash!$B$7)), BG249*(1-Dash!$B$7), BG250)))</f>
        <v>437</v>
      </c>
      <c r="BH252" s="544">
        <f>IF(OR(BH249=0, BH249=""), BH250, IF(BH250&gt;(BH249*(1+Dash!$B$6)), BH249*(1+Dash!$B$6), IF(BH250&lt;(BH249*(1-Dash!$B$7)), BH249*(1-Dash!$B$7), BH250)))</f>
        <v>387</v>
      </c>
      <c r="BI252" s="544">
        <f>IF(OR(BI249=0, BI249=""), BI250, IF(BI250&gt;(BI249*(1+Dash!$B$6)), BI249*(1+Dash!$B$6), IF(BI250&lt;(BI249*(1-Dash!$B$7)), BI249*(1-Dash!$B$7), BI250)))</f>
        <v>302.09999999999997</v>
      </c>
      <c r="BJ252" s="544">
        <f>IF(OR(BJ249=0, BJ249=""), BJ250, IF(BJ250&gt;(BJ249*(1+Dash!$B$6)), BJ249*(1+Dash!$B$6), IF(BJ250&lt;(BJ249*(1-Dash!$B$7)), BJ249*(1-Dash!$B$7), BJ250)))</f>
        <v>172.9</v>
      </c>
      <c r="BK252" s="544">
        <f>IF(OR(BK249=0, BK249=""), BK250, IF(BK250&gt;(BK249*(1+Dash!$B$6)), BK249*(1+Dash!$B$6), IF(BK250&lt;(BK249*(1-Dash!$B$7)), BK249*(1-Dash!$B$7), BK250)))</f>
        <v>156.75</v>
      </c>
      <c r="BL252" s="544">
        <f>IF(OR(BL249=0, BL249=""), BL250, IF(BL250&gt;(BL249*(1+Dash!$B$6)), BL249*(1+Dash!$B$6), IF(BL250&lt;(BL249*(1-Dash!$B$7)), BL249*(1-Dash!$B$7), BL250)))</f>
        <v>147</v>
      </c>
      <c r="BM252" s="544">
        <f>IF(OR(BM249=0, BM249=""), BM250, IF(BM250&gt;(BM249*(1+Dash!$B$6)), BM249*(1+Dash!$B$6), IF(BM250&lt;(BM249*(1-Dash!$B$7)), BM249*(1-Dash!$B$7), BM250)))</f>
        <v>0</v>
      </c>
      <c r="BN252" s="544">
        <f>IF(OR(BN249=0, BN249=""), BN250, IF(BN250&gt;(BN249*(1+Dash!$B$6)), BN249*(1+Dash!$B$6), IF(BN250&lt;(BN249*(1-Dash!$B$7)), BN249*(1-Dash!$B$7), BN250)))</f>
        <v>0</v>
      </c>
      <c r="BO252" s="544">
        <f>IF(OR(BO249=0, BO249=""), BO250, IF(BO250&gt;(BO249*(1+Dash!$B$6)), BO249*(1+Dash!$B$6), IF(BO250&lt;(BO249*(1-Dash!$B$7)), BO249*(1-Dash!$B$7), BO250)))</f>
        <v>0</v>
      </c>
      <c r="BP252" s="544">
        <f>IF(OR(BP249=0, BP249=""), BP250, IF(BP250&gt;(BP249*(1+Dash!$B$6)), BP249*(1+Dash!$B$6), IF(BP250&lt;(BP249*(1-Dash!$B$7)), BP249*(1-Dash!$B$7), BP250)))</f>
        <v>0</v>
      </c>
      <c r="BQ252" s="544">
        <f>IF(OR(BQ249=0, BQ249=""), BQ250, IF(BQ250&gt;(BQ249*(1+Dash!$B$6)), BQ249*(1+Dash!$B$6), IF(BQ250&lt;(BQ249*(1-Dash!$B$7)), BQ249*(1-Dash!$B$7), BQ250)))</f>
        <v>0</v>
      </c>
      <c r="BR252" s="544">
        <f>IF(OR(BR249=0, BR249=""), BR250, IF(BR250&gt;(BR249*(1+Dash!$B$6)), BR249*(1+Dash!$B$6), IF(BR250&lt;(BR249*(1-Dash!$B$7)), BR249*(1-Dash!$B$7), BR250)))</f>
        <v>0</v>
      </c>
      <c r="BS252" s="544">
        <f>IF(OR(BS249=0, BS249=""), BS250, IF(BS250&gt;(BS249*(1+Dash!$B$6)), BS249*(1+Dash!$B$6), IF(BS250&lt;(BS249*(1-Dash!$B$7)), BS249*(1-Dash!$B$7), BS250)))</f>
        <v>0</v>
      </c>
      <c r="BT252" s="544">
        <f>IF(OR(BT249=0, BT249=""), BT250, IF(BT250&gt;(BT249*(1+Dash!$B$6)), BT249*(1+Dash!$B$6), IF(BT250&lt;(BT249*(1-Dash!$B$7)), BT249*(1-Dash!$B$7), BT250)))</f>
        <v>0</v>
      </c>
      <c r="BU252" s="544">
        <f>IF(OR(BU249=0, BU249=""), BU250, IF(BU250&gt;(BU249*(1+Dash!$B$6)), BU249*(1+Dash!$B$6), IF(BU250&lt;(BU249*(1-Dash!$B$7)), BU249*(1-Dash!$B$7), BU250)))</f>
        <v>0</v>
      </c>
      <c r="BV252" s="544">
        <f>IF(OR(BV249=0, BV249=""), BV250, IF(BV250&gt;(BV249*(1+Dash!$B$6)), BV249*(1+Dash!$B$6), IF(BV250&lt;(BV249*(1-Dash!$B$7)), BV249*(1-Dash!$B$7), BV250)))</f>
        <v>0</v>
      </c>
      <c r="BW252" s="544">
        <f>IF(OR(BW249=0, BW249=""), BW250, IF(BW250&gt;(BW249*(1+Dash!$B$6)), BW249*(1+Dash!$B$6), IF(BW250&lt;(BW249*(1-Dash!$B$7)), BW249*(1-Dash!$B$7), BW250)))</f>
        <v>0</v>
      </c>
      <c r="BX252" s="544">
        <f>IF(OR(BX249=0, BX249=""), BX250, IF(BX250&gt;(BX249*(1+Dash!$B$6)), BX249*(1+Dash!$B$6), IF(BX250&lt;(BX249*(1-Dash!$B$7)), BX249*(1-Dash!$B$7), BX250)))</f>
        <v>0</v>
      </c>
      <c r="BY252" s="544">
        <f>IF(OR(BY249=0, BY249=""), BY250, IF(BY250&gt;(BY249*(1+Dash!$B$6)), BY249*(1+Dash!$B$6), IF(BY250&lt;(BY249*(1-Dash!$B$7)), BY249*(1-Dash!$B$7), BY250)))</f>
        <v>44.65</v>
      </c>
      <c r="BZ252" s="544">
        <f>IF(OR(BZ249=0, BZ249=""), BZ250, IF(BZ250&gt;(BZ249*(1+Dash!$B$6)), BZ249*(1+Dash!$B$6), IF(BZ250&lt;(BZ249*(1-Dash!$B$7)), BZ249*(1-Dash!$B$7), BZ250)))</f>
        <v>125</v>
      </c>
      <c r="CA252" s="544">
        <f>IF(OR(CA249=0, CA249=""), CA250, IF(CA250&gt;(CA249*(1+Dash!$B$6)), CA249*(1+Dash!$B$6), IF(CA250&lt;(CA249*(1-Dash!$B$7)), CA249*(1-Dash!$B$7), CA250)))</f>
        <v>0</v>
      </c>
    </row>
    <row r="253" spans="1:79">
      <c r="A253" t="s">
        <v>97</v>
      </c>
      <c r="B253" t="s">
        <v>1882</v>
      </c>
      <c r="C253">
        <v>2018</v>
      </c>
      <c r="D253" t="s">
        <v>1934</v>
      </c>
      <c r="E253" s="450">
        <v>4408</v>
      </c>
      <c r="F253" s="450">
        <v>5757</v>
      </c>
      <c r="G253" s="450">
        <v>2407</v>
      </c>
      <c r="H253" s="450">
        <v>2428</v>
      </c>
      <c r="I253" s="450">
        <v>1168</v>
      </c>
      <c r="J253" s="450">
        <v>0</v>
      </c>
      <c r="K253" s="450">
        <v>0</v>
      </c>
      <c r="L253" s="450">
        <v>0</v>
      </c>
      <c r="M253" s="450">
        <v>0</v>
      </c>
      <c r="N253" s="450">
        <v>0</v>
      </c>
      <c r="O253" s="450">
        <v>0</v>
      </c>
      <c r="P253" s="450">
        <v>0</v>
      </c>
      <c r="Q253" s="450">
        <v>0</v>
      </c>
      <c r="R253" s="450">
        <v>0</v>
      </c>
      <c r="S253" s="450">
        <v>0</v>
      </c>
      <c r="T253" s="450">
        <v>0</v>
      </c>
      <c r="U253" s="450">
        <v>0</v>
      </c>
      <c r="V253" s="450">
        <v>0</v>
      </c>
      <c r="W253" s="450">
        <v>0</v>
      </c>
      <c r="X253" s="450">
        <v>0</v>
      </c>
      <c r="Y253" s="450">
        <v>0</v>
      </c>
      <c r="Z253" s="450">
        <v>0</v>
      </c>
      <c r="AA253" s="450">
        <v>0</v>
      </c>
      <c r="AB253" s="450">
        <v>0</v>
      </c>
      <c r="AC253" s="450">
        <v>1221</v>
      </c>
      <c r="AD253" s="450">
        <v>591</v>
      </c>
      <c r="AE253" s="450">
        <v>516</v>
      </c>
      <c r="AF253" s="450">
        <v>687</v>
      </c>
      <c r="AG253" s="450">
        <v>324</v>
      </c>
      <c r="AH253" s="450">
        <v>181</v>
      </c>
      <c r="AI253" s="450">
        <v>137</v>
      </c>
      <c r="AJ253" s="450">
        <v>172</v>
      </c>
      <c r="AK253" s="450">
        <v>897</v>
      </c>
      <c r="AL253" s="450">
        <v>410</v>
      </c>
      <c r="AM253" s="450">
        <v>379</v>
      </c>
      <c r="AN253" s="450">
        <v>515</v>
      </c>
      <c r="AO253" s="450">
        <v>95</v>
      </c>
      <c r="AP253" s="450">
        <v>16</v>
      </c>
      <c r="AQ253" s="450">
        <v>14</v>
      </c>
      <c r="AR253" s="450">
        <v>81</v>
      </c>
      <c r="AS253" s="450">
        <v>11</v>
      </c>
      <c r="AT253" s="450">
        <v>3</v>
      </c>
      <c r="AU253" s="450">
        <v>2</v>
      </c>
      <c r="AV253" s="450">
        <v>8</v>
      </c>
      <c r="AW253" s="450">
        <v>84</v>
      </c>
      <c r="AX253" s="450">
        <v>13</v>
      </c>
      <c r="AY253" s="450">
        <v>12</v>
      </c>
      <c r="AZ253" s="450">
        <v>73</v>
      </c>
      <c r="BA253" s="450">
        <v>7292</v>
      </c>
      <c r="BB253" s="450">
        <v>2731</v>
      </c>
      <c r="BC253" s="450">
        <v>2954</v>
      </c>
      <c r="BD253" s="450">
        <v>2287</v>
      </c>
      <c r="BE253" s="450">
        <v>6279</v>
      </c>
      <c r="BF253" s="450">
        <v>2489</v>
      </c>
      <c r="BG253" s="450">
        <v>2541</v>
      </c>
      <c r="BH253" s="450">
        <v>1635</v>
      </c>
      <c r="BI253" s="450">
        <v>1013</v>
      </c>
      <c r="BJ253" s="450">
        <v>242</v>
      </c>
      <c r="BK253" s="450">
        <v>413</v>
      </c>
      <c r="BL253" s="450">
        <v>652</v>
      </c>
      <c r="BM253" s="450">
        <v>0</v>
      </c>
      <c r="BN253" s="450">
        <v>0</v>
      </c>
      <c r="BO253" s="450">
        <v>0</v>
      </c>
      <c r="BP253" s="450">
        <v>0</v>
      </c>
      <c r="BQ253" s="450">
        <v>0</v>
      </c>
      <c r="BR253" s="450">
        <v>0</v>
      </c>
      <c r="BS253" s="450">
        <v>0</v>
      </c>
      <c r="BT253" s="450">
        <v>0</v>
      </c>
      <c r="BU253" s="450">
        <v>0</v>
      </c>
      <c r="BV253" s="450">
        <v>0</v>
      </c>
      <c r="BW253" s="450">
        <v>0</v>
      </c>
      <c r="BX253" s="450">
        <v>0</v>
      </c>
      <c r="BY253" s="450">
        <v>57</v>
      </c>
      <c r="BZ253" s="450">
        <v>432</v>
      </c>
      <c r="CA253" s="450">
        <v>0</v>
      </c>
    </row>
    <row r="254" spans="1:79">
      <c r="A254" s="543" t="s">
        <v>97</v>
      </c>
      <c r="B254" s="543" t="s">
        <v>1882</v>
      </c>
      <c r="C254" s="543">
        <v>2019</v>
      </c>
      <c r="D254" s="543" t="s">
        <v>1934</v>
      </c>
      <c r="E254" s="544">
        <v>4657</v>
      </c>
      <c r="F254" s="544">
        <v>5683</v>
      </c>
      <c r="G254" s="544">
        <v>2415</v>
      </c>
      <c r="H254" s="544">
        <v>2445</v>
      </c>
      <c r="I254" s="544">
        <v>1218</v>
      </c>
      <c r="J254" s="544">
        <v>0</v>
      </c>
      <c r="K254" s="544">
        <v>0</v>
      </c>
      <c r="L254" s="544">
        <v>0</v>
      </c>
      <c r="M254" s="544">
        <v>0</v>
      </c>
      <c r="N254" s="544">
        <v>0</v>
      </c>
      <c r="O254" s="544">
        <v>0</v>
      </c>
      <c r="P254" s="544">
        <v>0</v>
      </c>
      <c r="Q254" s="544">
        <v>0</v>
      </c>
      <c r="R254" s="544">
        <v>0</v>
      </c>
      <c r="S254" s="544">
        <v>0</v>
      </c>
      <c r="T254" s="544">
        <v>0</v>
      </c>
      <c r="U254" s="544">
        <v>0</v>
      </c>
      <c r="V254" s="544">
        <v>0</v>
      </c>
      <c r="W254" s="544">
        <v>0</v>
      </c>
      <c r="X254" s="544">
        <v>0</v>
      </c>
      <c r="Y254" s="544">
        <v>0</v>
      </c>
      <c r="Z254" s="544">
        <v>0</v>
      </c>
      <c r="AA254" s="544">
        <v>0</v>
      </c>
      <c r="AB254" s="544">
        <v>0</v>
      </c>
      <c r="AC254" s="544">
        <v>2278</v>
      </c>
      <c r="AD254" s="544">
        <v>1169</v>
      </c>
      <c r="AE254" s="544">
        <v>885</v>
      </c>
      <c r="AF254" s="544">
        <v>1343</v>
      </c>
      <c r="AG254" s="544">
        <v>843</v>
      </c>
      <c r="AH254" s="544">
        <v>521</v>
      </c>
      <c r="AI254" s="544">
        <v>337</v>
      </c>
      <c r="AJ254" s="544">
        <v>428</v>
      </c>
      <c r="AK254" s="544">
        <v>1435</v>
      </c>
      <c r="AL254" s="544">
        <v>648</v>
      </c>
      <c r="AM254" s="544">
        <v>548</v>
      </c>
      <c r="AN254" s="544">
        <v>915</v>
      </c>
      <c r="AO254" s="544">
        <v>118</v>
      </c>
      <c r="AP254" s="544">
        <v>31</v>
      </c>
      <c r="AQ254" s="544">
        <v>27</v>
      </c>
      <c r="AR254" s="544">
        <v>100</v>
      </c>
      <c r="AS254" s="544">
        <v>8</v>
      </c>
      <c r="AT254" s="544">
        <v>0</v>
      </c>
      <c r="AU254" s="544">
        <v>3</v>
      </c>
      <c r="AV254" s="544">
        <v>4</v>
      </c>
      <c r="AW254" s="544">
        <v>110</v>
      </c>
      <c r="AX254" s="544">
        <v>31</v>
      </c>
      <c r="AY254" s="544">
        <v>24</v>
      </c>
      <c r="AZ254" s="544">
        <v>96</v>
      </c>
      <c r="BA254" s="544">
        <v>7659</v>
      </c>
      <c r="BB254" s="544">
        <v>3080</v>
      </c>
      <c r="BC254" s="544">
        <v>2965</v>
      </c>
      <c r="BD254" s="544">
        <v>2338</v>
      </c>
      <c r="BE254" s="544">
        <v>6679</v>
      </c>
      <c r="BF254" s="544">
        <v>2804</v>
      </c>
      <c r="BG254" s="544">
        <v>2587</v>
      </c>
      <c r="BH254" s="544">
        <v>1658</v>
      </c>
      <c r="BI254" s="544">
        <v>980</v>
      </c>
      <c r="BJ254" s="544">
        <v>276</v>
      </c>
      <c r="BK254" s="544">
        <v>378</v>
      </c>
      <c r="BL254" s="544">
        <v>680</v>
      </c>
      <c r="BM254" s="544">
        <v>0</v>
      </c>
      <c r="BN254" s="544">
        <v>0</v>
      </c>
      <c r="BO254" s="544">
        <v>0</v>
      </c>
      <c r="BP254" s="544">
        <v>0</v>
      </c>
      <c r="BQ254" s="544">
        <v>0</v>
      </c>
      <c r="BR254" s="544">
        <v>0</v>
      </c>
      <c r="BS254" s="544">
        <v>0</v>
      </c>
      <c r="BT254" s="544">
        <v>0</v>
      </c>
      <c r="BU254" s="544">
        <v>0</v>
      </c>
      <c r="BV254" s="544">
        <v>0</v>
      </c>
      <c r="BW254" s="544">
        <v>0</v>
      </c>
      <c r="BX254" s="544">
        <v>0</v>
      </c>
      <c r="BY254" s="544">
        <v>63</v>
      </c>
      <c r="BZ254" s="544">
        <v>403</v>
      </c>
      <c r="CA254" s="544">
        <v>0</v>
      </c>
    </row>
    <row r="255" spans="1:79">
      <c r="A255" t="s">
        <v>97</v>
      </c>
      <c r="B255" t="s">
        <v>1882</v>
      </c>
      <c r="C255">
        <v>2020</v>
      </c>
      <c r="D255" t="s">
        <v>1934</v>
      </c>
      <c r="E255" s="450">
        <v>4510</v>
      </c>
      <c r="F255" s="450">
        <v>5785</v>
      </c>
      <c r="G255" s="450">
        <v>2688</v>
      </c>
      <c r="H255" s="450">
        <v>2268</v>
      </c>
      <c r="I255" s="450">
        <v>1063</v>
      </c>
      <c r="J255" s="450">
        <v>0</v>
      </c>
      <c r="K255" s="450">
        <v>0</v>
      </c>
      <c r="L255" s="450">
        <v>0</v>
      </c>
      <c r="M255" s="450">
        <v>0</v>
      </c>
      <c r="N255" s="450">
        <v>0</v>
      </c>
      <c r="O255" s="450">
        <v>0</v>
      </c>
      <c r="P255" s="450">
        <v>0</v>
      </c>
      <c r="Q255" s="450">
        <v>335</v>
      </c>
      <c r="R255" s="450">
        <v>0</v>
      </c>
      <c r="S255" s="450">
        <v>0</v>
      </c>
      <c r="T255" s="450">
        <v>0</v>
      </c>
      <c r="U255" s="450">
        <v>31</v>
      </c>
      <c r="V255" s="450">
        <v>0</v>
      </c>
      <c r="W255" s="450">
        <v>0</v>
      </c>
      <c r="X255" s="450">
        <v>0</v>
      </c>
      <c r="Y255" s="450">
        <v>304</v>
      </c>
      <c r="Z255" s="450">
        <v>0</v>
      </c>
      <c r="AA255" s="450">
        <v>0</v>
      </c>
      <c r="AB255" s="450">
        <v>0</v>
      </c>
      <c r="AC255" s="450">
        <v>2293</v>
      </c>
      <c r="AD255" s="450">
        <v>1289</v>
      </c>
      <c r="AE255" s="450">
        <v>911</v>
      </c>
      <c r="AF255" s="450">
        <v>1293</v>
      </c>
      <c r="AG255" s="450">
        <v>933</v>
      </c>
      <c r="AH255" s="450">
        <v>587</v>
      </c>
      <c r="AI255" s="450">
        <v>393</v>
      </c>
      <c r="AJ255" s="450">
        <v>483</v>
      </c>
      <c r="AK255" s="450">
        <v>1360</v>
      </c>
      <c r="AL255" s="450">
        <v>702</v>
      </c>
      <c r="AM255" s="450">
        <v>518</v>
      </c>
      <c r="AN255" s="450">
        <v>810</v>
      </c>
      <c r="AO255" s="450">
        <v>132</v>
      </c>
      <c r="AP255" s="450">
        <v>31</v>
      </c>
      <c r="AQ255" s="450">
        <v>25</v>
      </c>
      <c r="AR255" s="450">
        <v>104</v>
      </c>
      <c r="AS255" s="450">
        <v>4</v>
      </c>
      <c r="AT255" s="450">
        <v>1</v>
      </c>
      <c r="AU255" s="450">
        <v>1</v>
      </c>
      <c r="AV255" s="450">
        <v>3</v>
      </c>
      <c r="AW255" s="450">
        <v>128</v>
      </c>
      <c r="AX255" s="450">
        <v>30</v>
      </c>
      <c r="AY255" s="450">
        <v>24</v>
      </c>
      <c r="AZ255" s="450">
        <v>101</v>
      </c>
      <c r="BA255" s="450">
        <v>7947</v>
      </c>
      <c r="BB255" s="450">
        <v>3650</v>
      </c>
      <c r="BC255" s="450">
        <v>3130</v>
      </c>
      <c r="BD255" s="450">
        <v>2232</v>
      </c>
      <c r="BE255" s="450">
        <v>6966</v>
      </c>
      <c r="BF255" s="450">
        <v>3364</v>
      </c>
      <c r="BG255" s="450">
        <v>2771</v>
      </c>
      <c r="BH255" s="450">
        <v>1619</v>
      </c>
      <c r="BI255" s="450">
        <v>981</v>
      </c>
      <c r="BJ255" s="450">
        <v>286</v>
      </c>
      <c r="BK255" s="450">
        <v>359</v>
      </c>
      <c r="BL255" s="450">
        <v>613</v>
      </c>
      <c r="BM255" s="450">
        <v>0</v>
      </c>
      <c r="BN255" s="450">
        <v>0</v>
      </c>
      <c r="BO255" s="450">
        <v>0</v>
      </c>
      <c r="BP255" s="450">
        <v>0</v>
      </c>
      <c r="BQ255" s="450">
        <v>0</v>
      </c>
      <c r="BR255" s="450">
        <v>0</v>
      </c>
      <c r="BS255" s="450">
        <v>0</v>
      </c>
      <c r="BT255" s="450">
        <v>0</v>
      </c>
      <c r="BU255" s="450">
        <v>0</v>
      </c>
      <c r="BV255" s="450">
        <v>0</v>
      </c>
      <c r="BW255" s="450">
        <v>0</v>
      </c>
      <c r="BX255" s="450">
        <v>0</v>
      </c>
      <c r="BY255" s="450">
        <v>85</v>
      </c>
      <c r="BZ255" s="450">
        <v>397</v>
      </c>
      <c r="CA255" s="450">
        <v>0</v>
      </c>
    </row>
    <row r="256" spans="1:79">
      <c r="A256" s="543" t="s">
        <v>97</v>
      </c>
      <c r="B256" s="543" t="s">
        <v>1882</v>
      </c>
      <c r="C256" s="543">
        <v>2021</v>
      </c>
      <c r="D256" s="543" t="s">
        <v>1934</v>
      </c>
      <c r="E256" s="544">
        <v>6331</v>
      </c>
      <c r="F256" s="544">
        <v>6089</v>
      </c>
      <c r="G256" s="544">
        <v>3141</v>
      </c>
      <c r="H256" s="544">
        <v>2377</v>
      </c>
      <c r="I256" s="544">
        <v>1138</v>
      </c>
      <c r="J256" s="544">
        <v>0</v>
      </c>
      <c r="K256" s="544">
        <v>0</v>
      </c>
      <c r="L256" s="544">
        <v>0</v>
      </c>
      <c r="M256" s="544">
        <v>0</v>
      </c>
      <c r="N256" s="544">
        <v>0</v>
      </c>
      <c r="O256" s="544">
        <v>0</v>
      </c>
      <c r="P256" s="544">
        <v>0</v>
      </c>
      <c r="Q256" s="544">
        <v>569</v>
      </c>
      <c r="R256" s="544">
        <v>0</v>
      </c>
      <c r="S256" s="544">
        <v>0</v>
      </c>
      <c r="T256" s="544">
        <v>0</v>
      </c>
      <c r="U256" s="544">
        <v>7</v>
      </c>
      <c r="V256" s="544">
        <v>0</v>
      </c>
      <c r="W256" s="544">
        <v>0</v>
      </c>
      <c r="X256" s="544">
        <v>0</v>
      </c>
      <c r="Y256" s="544">
        <v>562</v>
      </c>
      <c r="Z256" s="544">
        <v>0</v>
      </c>
      <c r="AA256" s="544">
        <v>0</v>
      </c>
      <c r="AB256" s="544">
        <v>0</v>
      </c>
      <c r="AC256" s="544">
        <v>2921</v>
      </c>
      <c r="AD256" s="544">
        <v>1654</v>
      </c>
      <c r="AE256" s="544">
        <v>1159</v>
      </c>
      <c r="AF256" s="544">
        <v>1678</v>
      </c>
      <c r="AG256" s="544">
        <v>1095</v>
      </c>
      <c r="AH256" s="544">
        <v>728</v>
      </c>
      <c r="AI256" s="544">
        <v>435</v>
      </c>
      <c r="AJ256" s="544">
        <v>603</v>
      </c>
      <c r="AK256" s="544">
        <v>1826</v>
      </c>
      <c r="AL256" s="544">
        <v>926</v>
      </c>
      <c r="AM256" s="544">
        <v>724</v>
      </c>
      <c r="AN256" s="544">
        <v>1075</v>
      </c>
      <c r="AO256" s="544">
        <v>135</v>
      </c>
      <c r="AP256" s="544">
        <v>42</v>
      </c>
      <c r="AQ256" s="544">
        <v>27</v>
      </c>
      <c r="AR256" s="544">
        <v>111</v>
      </c>
      <c r="AS256" s="544">
        <v>11</v>
      </c>
      <c r="AT256" s="544">
        <v>2</v>
      </c>
      <c r="AU256" s="544">
        <v>4</v>
      </c>
      <c r="AV256" s="544">
        <v>9</v>
      </c>
      <c r="AW256" s="544">
        <v>124</v>
      </c>
      <c r="AX256" s="544">
        <v>40</v>
      </c>
      <c r="AY256" s="544">
        <v>23</v>
      </c>
      <c r="AZ256" s="544">
        <v>102</v>
      </c>
      <c r="BA256" s="544">
        <v>8051</v>
      </c>
      <c r="BB256" s="544">
        <v>3900</v>
      </c>
      <c r="BC256" s="544">
        <v>3104</v>
      </c>
      <c r="BD256" s="544">
        <v>2407</v>
      </c>
      <c r="BE256" s="544">
        <v>6930</v>
      </c>
      <c r="BF256" s="544">
        <v>3518</v>
      </c>
      <c r="BG256" s="544">
        <v>2680</v>
      </c>
      <c r="BH256" s="544">
        <v>1676</v>
      </c>
      <c r="BI256" s="544">
        <v>1121</v>
      </c>
      <c r="BJ256" s="544">
        <v>382</v>
      </c>
      <c r="BK256" s="544">
        <v>424</v>
      </c>
      <c r="BL256" s="544">
        <v>731</v>
      </c>
      <c r="BM256" s="544">
        <v>24</v>
      </c>
      <c r="BN256" s="544">
        <v>0</v>
      </c>
      <c r="BO256" s="544">
        <v>6</v>
      </c>
      <c r="BP256" s="544">
        <v>23</v>
      </c>
      <c r="BQ256" s="544">
        <v>0</v>
      </c>
      <c r="BR256" s="544">
        <v>0</v>
      </c>
      <c r="BS256" s="544">
        <v>0</v>
      </c>
      <c r="BT256" s="544">
        <v>0</v>
      </c>
      <c r="BU256" s="544">
        <v>24</v>
      </c>
      <c r="BV256" s="544">
        <v>0</v>
      </c>
      <c r="BW256" s="544">
        <v>6</v>
      </c>
      <c r="BX256" s="544">
        <v>23</v>
      </c>
      <c r="BY256" s="544">
        <v>111</v>
      </c>
      <c r="BZ256" s="544">
        <v>472</v>
      </c>
      <c r="CA256" s="544">
        <v>0</v>
      </c>
    </row>
    <row r="257" spans="1:79">
      <c r="A257" t="s">
        <v>97</v>
      </c>
      <c r="B257" t="s">
        <v>1882</v>
      </c>
      <c r="C257">
        <v>2022</v>
      </c>
      <c r="D257" t="s">
        <v>1934</v>
      </c>
      <c r="E257" s="450">
        <v>6165</v>
      </c>
      <c r="F257" s="450">
        <v>6279</v>
      </c>
      <c r="G257" s="450">
        <v>3361</v>
      </c>
      <c r="H257" s="450">
        <v>2302</v>
      </c>
      <c r="I257" s="450">
        <v>1043</v>
      </c>
      <c r="J257" s="450">
        <v>1</v>
      </c>
      <c r="K257" s="450">
        <v>1</v>
      </c>
      <c r="L257" s="450">
        <v>1</v>
      </c>
      <c r="M257" s="450">
        <v>0</v>
      </c>
      <c r="N257" s="450">
        <v>0</v>
      </c>
      <c r="O257" s="450">
        <v>0</v>
      </c>
      <c r="P257" s="450">
        <v>0</v>
      </c>
      <c r="Q257" s="450">
        <v>1113</v>
      </c>
      <c r="R257" s="450">
        <v>0</v>
      </c>
      <c r="S257" s="450">
        <v>0</v>
      </c>
      <c r="T257" s="450">
        <v>0</v>
      </c>
      <c r="U257" s="450">
        <v>0</v>
      </c>
      <c r="V257" s="450">
        <v>0</v>
      </c>
      <c r="W257" s="450">
        <v>0</v>
      </c>
      <c r="X257" s="450">
        <v>0</v>
      </c>
      <c r="Y257" s="450">
        <v>1113</v>
      </c>
      <c r="Z257" s="450">
        <v>0</v>
      </c>
      <c r="AA257" s="450">
        <v>0</v>
      </c>
      <c r="AB257" s="450">
        <v>0</v>
      </c>
      <c r="AC257" s="450">
        <v>1775</v>
      </c>
      <c r="AD257" s="450">
        <v>1021</v>
      </c>
      <c r="AE257" s="450">
        <v>731</v>
      </c>
      <c r="AF257" s="450">
        <v>905</v>
      </c>
      <c r="AG257" s="450">
        <v>665</v>
      </c>
      <c r="AH257" s="450">
        <v>450</v>
      </c>
      <c r="AI257" s="450">
        <v>285</v>
      </c>
      <c r="AJ257" s="450">
        <v>303</v>
      </c>
      <c r="AK257" s="450">
        <v>1110</v>
      </c>
      <c r="AL257" s="450">
        <v>571</v>
      </c>
      <c r="AM257" s="450">
        <v>446</v>
      </c>
      <c r="AN257" s="450">
        <v>602</v>
      </c>
      <c r="AO257" s="450">
        <v>101</v>
      </c>
      <c r="AP257" s="450">
        <v>24</v>
      </c>
      <c r="AQ257" s="450">
        <v>10</v>
      </c>
      <c r="AR257" s="450">
        <v>86</v>
      </c>
      <c r="AS257" s="450">
        <v>7</v>
      </c>
      <c r="AT257" s="450">
        <v>3</v>
      </c>
      <c r="AU257" s="450">
        <v>0</v>
      </c>
      <c r="AV257" s="450">
        <v>5</v>
      </c>
      <c r="AW257" s="450">
        <v>94</v>
      </c>
      <c r="AX257" s="450">
        <v>21</v>
      </c>
      <c r="AY257" s="450">
        <v>10</v>
      </c>
      <c r="AZ257" s="450">
        <v>81</v>
      </c>
      <c r="BA257" s="450">
        <v>8231</v>
      </c>
      <c r="BB257" s="450">
        <v>4060</v>
      </c>
      <c r="BC257" s="450">
        <v>3112</v>
      </c>
      <c r="BD257" s="450">
        <v>2181</v>
      </c>
      <c r="BE257" s="450">
        <v>7116</v>
      </c>
      <c r="BF257" s="450">
        <v>3691</v>
      </c>
      <c r="BG257" s="450">
        <v>2681</v>
      </c>
      <c r="BH257" s="450">
        <v>1559</v>
      </c>
      <c r="BI257" s="450">
        <v>1115</v>
      </c>
      <c r="BJ257" s="450">
        <v>369</v>
      </c>
      <c r="BK257" s="450">
        <v>431</v>
      </c>
      <c r="BL257" s="450">
        <v>622</v>
      </c>
      <c r="BM257" s="450">
        <v>99</v>
      </c>
      <c r="BN257" s="450">
        <v>8</v>
      </c>
      <c r="BO257" s="450">
        <v>31</v>
      </c>
      <c r="BP257" s="450">
        <v>81</v>
      </c>
      <c r="BQ257" s="450">
        <v>33</v>
      </c>
      <c r="BR257" s="450">
        <v>6</v>
      </c>
      <c r="BS257" s="450">
        <v>10</v>
      </c>
      <c r="BT257" s="450">
        <v>25</v>
      </c>
      <c r="BU257" s="450">
        <v>66</v>
      </c>
      <c r="BV257" s="450">
        <v>2</v>
      </c>
      <c r="BW257" s="450">
        <v>21</v>
      </c>
      <c r="BX257" s="450">
        <v>56</v>
      </c>
      <c r="BY257" s="450">
        <v>63</v>
      </c>
      <c r="BZ257" s="450">
        <v>599</v>
      </c>
      <c r="CA257" s="450">
        <v>0</v>
      </c>
    </row>
    <row r="258" spans="1:79">
      <c r="A258" s="543" t="s">
        <v>97</v>
      </c>
      <c r="B258" s="543" t="s">
        <v>1882</v>
      </c>
      <c r="C258" s="543">
        <v>2023</v>
      </c>
      <c r="D258" s="543" t="s">
        <v>1934</v>
      </c>
      <c r="E258" s="544">
        <v>6918</v>
      </c>
      <c r="F258" s="544">
        <v>6077</v>
      </c>
      <c r="G258" s="544">
        <v>3673</v>
      </c>
      <c r="H258" s="544">
        <v>2155</v>
      </c>
      <c r="I258" s="544">
        <v>894</v>
      </c>
      <c r="J258" s="544">
        <v>1</v>
      </c>
      <c r="K258" s="544">
        <v>1</v>
      </c>
      <c r="L258" s="544">
        <v>0</v>
      </c>
      <c r="M258" s="544">
        <v>0</v>
      </c>
      <c r="N258" s="544">
        <v>592</v>
      </c>
      <c r="O258" s="544">
        <v>0</v>
      </c>
      <c r="P258" s="544">
        <v>592</v>
      </c>
      <c r="Q258" s="544">
        <v>386</v>
      </c>
      <c r="R258" s="544">
        <v>62</v>
      </c>
      <c r="S258" s="544">
        <v>29</v>
      </c>
      <c r="T258" s="544">
        <v>269</v>
      </c>
      <c r="U258" s="544">
        <v>64</v>
      </c>
      <c r="V258" s="544">
        <v>5</v>
      </c>
      <c r="W258" s="544">
        <v>0</v>
      </c>
      <c r="X258" s="544">
        <v>45</v>
      </c>
      <c r="Y258" s="544">
        <v>322</v>
      </c>
      <c r="Z258" s="544">
        <v>57</v>
      </c>
      <c r="AA258" s="544">
        <v>29</v>
      </c>
      <c r="AB258" s="544">
        <v>224</v>
      </c>
      <c r="AC258" s="544">
        <v>1813</v>
      </c>
      <c r="AD258" s="544">
        <v>1049</v>
      </c>
      <c r="AE258" s="544">
        <v>732</v>
      </c>
      <c r="AF258" s="544">
        <v>907</v>
      </c>
      <c r="AG258" s="544">
        <v>654</v>
      </c>
      <c r="AH258" s="544">
        <v>426</v>
      </c>
      <c r="AI258" s="544">
        <v>269</v>
      </c>
      <c r="AJ258" s="544">
        <v>307</v>
      </c>
      <c r="AK258" s="544">
        <v>1159</v>
      </c>
      <c r="AL258" s="544">
        <v>623</v>
      </c>
      <c r="AM258" s="544">
        <v>463</v>
      </c>
      <c r="AN258" s="544">
        <v>600</v>
      </c>
      <c r="AO258" s="544">
        <v>118</v>
      </c>
      <c r="AP258" s="544">
        <v>39</v>
      </c>
      <c r="AQ258" s="544">
        <v>24</v>
      </c>
      <c r="AR258" s="544">
        <v>84</v>
      </c>
      <c r="AS258" s="544">
        <v>4</v>
      </c>
      <c r="AT258" s="544">
        <v>0</v>
      </c>
      <c r="AU258" s="544">
        <v>0</v>
      </c>
      <c r="AV258" s="544">
        <v>1</v>
      </c>
      <c r="AW258" s="544">
        <v>114</v>
      </c>
      <c r="AX258" s="544">
        <v>39</v>
      </c>
      <c r="AY258" s="544">
        <v>24</v>
      </c>
      <c r="AZ258" s="544">
        <v>83</v>
      </c>
      <c r="BA258" s="544">
        <v>8261</v>
      </c>
      <c r="BB258" s="544">
        <v>4444</v>
      </c>
      <c r="BC258" s="544">
        <v>2932</v>
      </c>
      <c r="BD258" s="544">
        <v>1935</v>
      </c>
      <c r="BE258" s="544">
        <v>7073</v>
      </c>
      <c r="BF258" s="544">
        <v>4000</v>
      </c>
      <c r="BG258" s="544">
        <v>2477</v>
      </c>
      <c r="BH258" s="544">
        <v>1280</v>
      </c>
      <c r="BI258" s="544">
        <v>1188</v>
      </c>
      <c r="BJ258" s="544">
        <v>444</v>
      </c>
      <c r="BK258" s="544">
        <v>455</v>
      </c>
      <c r="BL258" s="544">
        <v>655</v>
      </c>
      <c r="BM258" s="544">
        <v>221</v>
      </c>
      <c r="BN258" s="544">
        <v>52</v>
      </c>
      <c r="BO258" s="544">
        <v>86</v>
      </c>
      <c r="BP258" s="544">
        <v>177</v>
      </c>
      <c r="BQ258" s="544">
        <v>85</v>
      </c>
      <c r="BR258" s="544">
        <v>28</v>
      </c>
      <c r="BS258" s="544">
        <v>33</v>
      </c>
      <c r="BT258" s="544">
        <v>73</v>
      </c>
      <c r="BU258" s="544">
        <v>136</v>
      </c>
      <c r="BV258" s="544">
        <v>24</v>
      </c>
      <c r="BW258" s="544">
        <v>53</v>
      </c>
      <c r="BX258" s="544">
        <v>104</v>
      </c>
      <c r="BY258" s="544">
        <v>79</v>
      </c>
      <c r="BZ258" s="544">
        <v>573</v>
      </c>
      <c r="CA258" s="544">
        <v>0</v>
      </c>
    </row>
    <row r="259" spans="1:79">
      <c r="A259" t="s">
        <v>97</v>
      </c>
      <c r="B259" t="s">
        <v>1882</v>
      </c>
      <c r="C259">
        <v>2024</v>
      </c>
      <c r="D259" t="s">
        <v>1934</v>
      </c>
      <c r="E259" s="450">
        <v>8177</v>
      </c>
      <c r="F259" s="450">
        <v>6254</v>
      </c>
      <c r="G259" s="450">
        <v>3734</v>
      </c>
      <c r="H259" s="450">
        <v>2190</v>
      </c>
      <c r="I259" s="450">
        <v>846</v>
      </c>
      <c r="J259" s="450">
        <v>0</v>
      </c>
      <c r="K259" s="450">
        <v>0</v>
      </c>
      <c r="L259" s="450">
        <v>0</v>
      </c>
      <c r="M259" s="450">
        <v>0</v>
      </c>
      <c r="N259" s="450">
        <v>579</v>
      </c>
      <c r="O259" s="450">
        <v>0</v>
      </c>
      <c r="P259" s="450">
        <v>579</v>
      </c>
      <c r="Q259" s="450">
        <v>212</v>
      </c>
      <c r="R259" s="450">
        <v>58</v>
      </c>
      <c r="S259" s="450">
        <v>22</v>
      </c>
      <c r="T259" s="450">
        <v>93</v>
      </c>
      <c r="U259" s="450">
        <v>13</v>
      </c>
      <c r="V259" s="450">
        <v>2</v>
      </c>
      <c r="W259" s="450">
        <v>0</v>
      </c>
      <c r="X259" s="450">
        <v>2</v>
      </c>
      <c r="Y259" s="450">
        <v>199</v>
      </c>
      <c r="Z259" s="450">
        <v>56</v>
      </c>
      <c r="AA259" s="450">
        <v>22</v>
      </c>
      <c r="AB259" s="450">
        <v>91</v>
      </c>
      <c r="AC259" s="450">
        <v>2106</v>
      </c>
      <c r="AD259" s="450">
        <v>1262</v>
      </c>
      <c r="AE259" s="450">
        <v>824</v>
      </c>
      <c r="AF259" s="450">
        <v>927</v>
      </c>
      <c r="AG259" s="450">
        <v>969</v>
      </c>
      <c r="AH259" s="450">
        <v>558</v>
      </c>
      <c r="AI259" s="450">
        <v>387</v>
      </c>
      <c r="AJ259" s="450">
        <v>501</v>
      </c>
      <c r="AK259" s="450">
        <v>1137</v>
      </c>
      <c r="AL259" s="450">
        <v>704</v>
      </c>
      <c r="AM259" s="450">
        <v>437</v>
      </c>
      <c r="AN259" s="450">
        <v>426</v>
      </c>
      <c r="AO259" s="450">
        <v>98</v>
      </c>
      <c r="AP259" s="450">
        <v>24</v>
      </c>
      <c r="AQ259" s="450">
        <v>16</v>
      </c>
      <c r="AR259" s="450">
        <v>75</v>
      </c>
      <c r="AS259" s="450">
        <v>56</v>
      </c>
      <c r="AT259" s="450">
        <v>16</v>
      </c>
      <c r="AU259" s="450">
        <v>8</v>
      </c>
      <c r="AV259" s="450">
        <v>40</v>
      </c>
      <c r="AW259" s="450">
        <v>42</v>
      </c>
      <c r="AX259" s="450">
        <v>8</v>
      </c>
      <c r="AY259" s="450">
        <v>8</v>
      </c>
      <c r="AZ259" s="450">
        <v>35</v>
      </c>
      <c r="BA259" s="450">
        <v>8526</v>
      </c>
      <c r="BB259" s="450">
        <v>4554</v>
      </c>
      <c r="BC259" s="450">
        <v>3016</v>
      </c>
      <c r="BD259" s="450">
        <v>1966</v>
      </c>
      <c r="BE259" s="450">
        <v>7257</v>
      </c>
      <c r="BF259" s="450">
        <v>4027</v>
      </c>
      <c r="BG259" s="450">
        <v>2445</v>
      </c>
      <c r="BH259" s="450">
        <v>1346</v>
      </c>
      <c r="BI259" s="450">
        <v>1269</v>
      </c>
      <c r="BJ259" s="450">
        <v>527</v>
      </c>
      <c r="BK259" s="450">
        <v>571</v>
      </c>
      <c r="BL259" s="450">
        <v>620</v>
      </c>
      <c r="BM259" s="450">
        <v>258</v>
      </c>
      <c r="BN259" s="450">
        <v>47</v>
      </c>
      <c r="BO259" s="450">
        <v>102</v>
      </c>
      <c r="BP259" s="450">
        <v>188</v>
      </c>
      <c r="BQ259" s="450">
        <v>91</v>
      </c>
      <c r="BR259" s="450">
        <v>31</v>
      </c>
      <c r="BS259" s="450">
        <v>38</v>
      </c>
      <c r="BT259" s="450">
        <v>75</v>
      </c>
      <c r="BU259" s="450">
        <v>167</v>
      </c>
      <c r="BV259" s="450">
        <v>16</v>
      </c>
      <c r="BW259" s="450">
        <v>64</v>
      </c>
      <c r="BX259" s="450">
        <v>113</v>
      </c>
      <c r="BY259" s="450">
        <v>74</v>
      </c>
      <c r="BZ259" s="450">
        <v>596</v>
      </c>
      <c r="CA259" s="450">
        <v>0</v>
      </c>
    </row>
    <row r="260" spans="1:79">
      <c r="A260" s="543" t="s">
        <v>97</v>
      </c>
      <c r="B260" s="543" t="s">
        <v>1882</v>
      </c>
      <c r="C260" s="543">
        <v>2025</v>
      </c>
      <c r="D260" s="543" t="s">
        <v>1935</v>
      </c>
      <c r="E260" s="544">
        <v>8177</v>
      </c>
      <c r="F260" s="544">
        <v>6258</v>
      </c>
      <c r="G260" s="544">
        <v>3183</v>
      </c>
      <c r="H260" s="544">
        <v>2419</v>
      </c>
      <c r="I260" s="544">
        <v>1105</v>
      </c>
      <c r="J260" s="544">
        <v>0</v>
      </c>
      <c r="K260" s="544">
        <v>0</v>
      </c>
      <c r="L260" s="544">
        <v>0</v>
      </c>
      <c r="M260" s="544">
        <v>0</v>
      </c>
      <c r="N260" s="544">
        <v>579</v>
      </c>
      <c r="O260" s="544">
        <v>0</v>
      </c>
      <c r="P260" s="544">
        <v>579</v>
      </c>
      <c r="Q260" s="544">
        <v>523</v>
      </c>
      <c r="R260" s="544">
        <v>114</v>
      </c>
      <c r="S260" s="544">
        <v>47</v>
      </c>
      <c r="T260" s="544">
        <v>297</v>
      </c>
      <c r="U260" s="544">
        <v>35</v>
      </c>
      <c r="V260" s="544">
        <v>7</v>
      </c>
      <c r="W260" s="544">
        <v>0</v>
      </c>
      <c r="X260" s="544">
        <v>28</v>
      </c>
      <c r="Y260" s="544">
        <v>488</v>
      </c>
      <c r="Z260" s="544">
        <v>107</v>
      </c>
      <c r="AA260" s="544">
        <v>47</v>
      </c>
      <c r="AB260" s="544">
        <v>269</v>
      </c>
      <c r="AC260" s="544">
        <v>2058</v>
      </c>
      <c r="AD260" s="544">
        <v>1140</v>
      </c>
      <c r="AE260" s="544">
        <v>827</v>
      </c>
      <c r="AF260" s="544">
        <v>1100</v>
      </c>
      <c r="AG260" s="544">
        <v>768</v>
      </c>
      <c r="AH260" s="544">
        <v>478</v>
      </c>
      <c r="AI260" s="544">
        <v>317</v>
      </c>
      <c r="AJ260" s="544">
        <v>395</v>
      </c>
      <c r="AK260" s="544">
        <v>1290</v>
      </c>
      <c r="AL260" s="544">
        <v>662</v>
      </c>
      <c r="AM260" s="544">
        <v>510</v>
      </c>
      <c r="AN260" s="544">
        <v>705</v>
      </c>
      <c r="AO260" s="544">
        <v>114</v>
      </c>
      <c r="AP260" s="544">
        <v>29</v>
      </c>
      <c r="AQ260" s="544">
        <v>20</v>
      </c>
      <c r="AR260" s="544">
        <v>92</v>
      </c>
      <c r="AS260" s="544">
        <v>16</v>
      </c>
      <c r="AT260" s="544">
        <v>4</v>
      </c>
      <c r="AU260" s="544">
        <v>3</v>
      </c>
      <c r="AV260" s="544">
        <v>11</v>
      </c>
      <c r="AW260" s="544">
        <v>98</v>
      </c>
      <c r="AX260" s="544">
        <v>25</v>
      </c>
      <c r="AY260" s="544">
        <v>17</v>
      </c>
      <c r="AZ260" s="544">
        <v>81</v>
      </c>
      <c r="BA260" s="544">
        <v>8526</v>
      </c>
      <c r="BB260" s="544">
        <v>4002</v>
      </c>
      <c r="BC260" s="544">
        <v>3238</v>
      </c>
      <c r="BD260" s="544">
        <v>2349</v>
      </c>
      <c r="BE260" s="544">
        <v>7360</v>
      </c>
      <c r="BF260" s="544">
        <v>3624</v>
      </c>
      <c r="BG260" s="544">
        <v>2775</v>
      </c>
      <c r="BH260" s="544">
        <v>1647</v>
      </c>
      <c r="BI260" s="544">
        <v>1166</v>
      </c>
      <c r="BJ260" s="544">
        <v>378</v>
      </c>
      <c r="BK260" s="544">
        <v>463</v>
      </c>
      <c r="BL260" s="544">
        <v>702</v>
      </c>
      <c r="BM260" s="544">
        <v>258</v>
      </c>
      <c r="BN260" s="544">
        <v>32</v>
      </c>
      <c r="BO260" s="544">
        <v>87</v>
      </c>
      <c r="BP260" s="544">
        <v>213</v>
      </c>
      <c r="BQ260" s="544">
        <v>69</v>
      </c>
      <c r="BR260" s="544">
        <v>21</v>
      </c>
      <c r="BS260" s="544">
        <v>23</v>
      </c>
      <c r="BT260" s="544">
        <v>60</v>
      </c>
      <c r="BU260" s="544">
        <v>189</v>
      </c>
      <c r="BV260" s="544">
        <v>11</v>
      </c>
      <c r="BW260" s="544">
        <v>64</v>
      </c>
      <c r="BX260" s="544">
        <v>153</v>
      </c>
      <c r="BY260" s="544">
        <v>76</v>
      </c>
      <c r="BZ260" s="544">
        <v>596</v>
      </c>
      <c r="CA260" s="544">
        <v>0</v>
      </c>
    </row>
    <row r="261" spans="1:79">
      <c r="A261" t="s">
        <v>97</v>
      </c>
      <c r="B261" t="s">
        <v>1882</v>
      </c>
      <c r="C261">
        <v>2024</v>
      </c>
      <c r="D261" t="s">
        <v>1937</v>
      </c>
      <c r="E261" s="450">
        <f>E259</f>
        <v>8177</v>
      </c>
      <c r="F261" s="450">
        <f t="shared" ref="F261:BQ261" si="50">F259</f>
        <v>6254</v>
      </c>
      <c r="G261" s="450">
        <f t="shared" si="50"/>
        <v>3734</v>
      </c>
      <c r="H261" s="450">
        <f t="shared" si="50"/>
        <v>2190</v>
      </c>
      <c r="I261" s="450">
        <f t="shared" si="50"/>
        <v>846</v>
      </c>
      <c r="J261" s="450">
        <f t="shared" si="50"/>
        <v>0</v>
      </c>
      <c r="K261" s="450">
        <f t="shared" si="50"/>
        <v>0</v>
      </c>
      <c r="L261" s="450">
        <f t="shared" si="50"/>
        <v>0</v>
      </c>
      <c r="M261" s="450">
        <f t="shared" si="50"/>
        <v>0</v>
      </c>
      <c r="N261" s="450">
        <f t="shared" si="50"/>
        <v>579</v>
      </c>
      <c r="O261" s="450">
        <f t="shared" si="50"/>
        <v>0</v>
      </c>
      <c r="P261" s="450">
        <f t="shared" si="50"/>
        <v>579</v>
      </c>
      <c r="Q261" s="450">
        <f t="shared" si="50"/>
        <v>212</v>
      </c>
      <c r="R261" s="450">
        <f t="shared" si="50"/>
        <v>58</v>
      </c>
      <c r="S261" s="450">
        <f t="shared" si="50"/>
        <v>22</v>
      </c>
      <c r="T261" s="450">
        <f t="shared" si="50"/>
        <v>93</v>
      </c>
      <c r="U261" s="450">
        <f t="shared" si="50"/>
        <v>13</v>
      </c>
      <c r="V261" s="450">
        <f t="shared" si="50"/>
        <v>2</v>
      </c>
      <c r="W261" s="450">
        <f t="shared" si="50"/>
        <v>0</v>
      </c>
      <c r="X261" s="450">
        <f t="shared" si="50"/>
        <v>2</v>
      </c>
      <c r="Y261" s="450">
        <f t="shared" si="50"/>
        <v>199</v>
      </c>
      <c r="Z261" s="450">
        <f t="shared" si="50"/>
        <v>56</v>
      </c>
      <c r="AA261" s="450">
        <f t="shared" si="50"/>
        <v>22</v>
      </c>
      <c r="AB261" s="450">
        <f t="shared" si="50"/>
        <v>91</v>
      </c>
      <c r="AC261" s="450">
        <f t="shared" si="50"/>
        <v>2106</v>
      </c>
      <c r="AD261" s="450">
        <f t="shared" si="50"/>
        <v>1262</v>
      </c>
      <c r="AE261" s="450">
        <f t="shared" si="50"/>
        <v>824</v>
      </c>
      <c r="AF261" s="450">
        <f t="shared" si="50"/>
        <v>927</v>
      </c>
      <c r="AG261" s="450">
        <f t="shared" si="50"/>
        <v>969</v>
      </c>
      <c r="AH261" s="450">
        <f t="shared" si="50"/>
        <v>558</v>
      </c>
      <c r="AI261" s="450">
        <f t="shared" si="50"/>
        <v>387</v>
      </c>
      <c r="AJ261" s="450">
        <f t="shared" si="50"/>
        <v>501</v>
      </c>
      <c r="AK261" s="450">
        <f t="shared" si="50"/>
        <v>1137</v>
      </c>
      <c r="AL261" s="450">
        <f t="shared" si="50"/>
        <v>704</v>
      </c>
      <c r="AM261" s="450">
        <f t="shared" si="50"/>
        <v>437</v>
      </c>
      <c r="AN261" s="450">
        <f t="shared" si="50"/>
        <v>426</v>
      </c>
      <c r="AO261" s="450">
        <f t="shared" si="50"/>
        <v>98</v>
      </c>
      <c r="AP261" s="450">
        <f t="shared" si="50"/>
        <v>24</v>
      </c>
      <c r="AQ261" s="450">
        <f t="shared" si="50"/>
        <v>16</v>
      </c>
      <c r="AR261" s="450">
        <f t="shared" si="50"/>
        <v>75</v>
      </c>
      <c r="AS261" s="450">
        <f t="shared" si="50"/>
        <v>56</v>
      </c>
      <c r="AT261" s="450">
        <f t="shared" si="50"/>
        <v>16</v>
      </c>
      <c r="AU261" s="450">
        <f t="shared" si="50"/>
        <v>8</v>
      </c>
      <c r="AV261" s="450">
        <f t="shared" si="50"/>
        <v>40</v>
      </c>
      <c r="AW261" s="450">
        <f t="shared" si="50"/>
        <v>42</v>
      </c>
      <c r="AX261" s="450">
        <f t="shared" si="50"/>
        <v>8</v>
      </c>
      <c r="AY261" s="450">
        <f t="shared" si="50"/>
        <v>8</v>
      </c>
      <c r="AZ261" s="450">
        <f t="shared" si="50"/>
        <v>35</v>
      </c>
      <c r="BA261" s="450">
        <f t="shared" si="50"/>
        <v>8526</v>
      </c>
      <c r="BB261" s="450">
        <f t="shared" si="50"/>
        <v>4554</v>
      </c>
      <c r="BC261" s="450">
        <f t="shared" si="50"/>
        <v>3016</v>
      </c>
      <c r="BD261" s="450">
        <f t="shared" si="50"/>
        <v>1966</v>
      </c>
      <c r="BE261" s="450">
        <f t="shared" si="50"/>
        <v>7257</v>
      </c>
      <c r="BF261" s="450">
        <f t="shared" si="50"/>
        <v>4027</v>
      </c>
      <c r="BG261" s="450">
        <f t="shared" si="50"/>
        <v>2445</v>
      </c>
      <c r="BH261" s="450">
        <f t="shared" si="50"/>
        <v>1346</v>
      </c>
      <c r="BI261" s="450">
        <f t="shared" si="50"/>
        <v>1269</v>
      </c>
      <c r="BJ261" s="450">
        <f t="shared" si="50"/>
        <v>527</v>
      </c>
      <c r="BK261" s="450">
        <f t="shared" si="50"/>
        <v>571</v>
      </c>
      <c r="BL261" s="450">
        <f t="shared" si="50"/>
        <v>620</v>
      </c>
      <c r="BM261" s="450">
        <f t="shared" si="50"/>
        <v>258</v>
      </c>
      <c r="BN261" s="450">
        <f t="shared" si="50"/>
        <v>47</v>
      </c>
      <c r="BO261" s="450">
        <f t="shared" si="50"/>
        <v>102</v>
      </c>
      <c r="BP261" s="450">
        <f t="shared" si="50"/>
        <v>188</v>
      </c>
      <c r="BQ261" s="450">
        <f t="shared" si="50"/>
        <v>91</v>
      </c>
      <c r="BR261" s="450">
        <f t="shared" ref="BR261:CA261" si="51">BR259</f>
        <v>31</v>
      </c>
      <c r="BS261" s="450">
        <f t="shared" si="51"/>
        <v>38</v>
      </c>
      <c r="BT261" s="450">
        <f t="shared" si="51"/>
        <v>75</v>
      </c>
      <c r="BU261" s="450">
        <f t="shared" si="51"/>
        <v>167</v>
      </c>
      <c r="BV261" s="450">
        <f t="shared" si="51"/>
        <v>16</v>
      </c>
      <c r="BW261" s="450">
        <f t="shared" si="51"/>
        <v>64</v>
      </c>
      <c r="BX261" s="450">
        <f t="shared" si="51"/>
        <v>113</v>
      </c>
      <c r="BY261" s="450">
        <f t="shared" si="51"/>
        <v>74</v>
      </c>
      <c r="BZ261" s="450">
        <f t="shared" si="51"/>
        <v>596</v>
      </c>
      <c r="CA261" s="450">
        <f t="shared" si="51"/>
        <v>0</v>
      </c>
    </row>
    <row r="262" spans="1:79">
      <c r="A262" s="543" t="s">
        <v>97</v>
      </c>
      <c r="B262" s="543" t="s">
        <v>1882</v>
      </c>
      <c r="C262" s="543">
        <v>2025</v>
      </c>
      <c r="D262" s="543" t="s">
        <v>1937</v>
      </c>
      <c r="E262" s="544">
        <f>IF(OR(E259=0, E259=""), E260, IF(E260&gt;(E259*(1+Dash!$B$6)), E259*(1+Dash!$B$6), IF(E260&lt;(E259*(1-Dash!$B$7)), E259*(1-Dash!$B$7), E260)))</f>
        <v>8177</v>
      </c>
      <c r="F262" s="544">
        <f>IF(OR(F259=0, F259=""), F260, IF(F260&gt;(F259*(1+Dash!$B$6)), F259*(1+Dash!$B$6), IF(F260&lt;(F259*(1-Dash!$B$7)), F259*(1-Dash!$B$7), F260)))</f>
        <v>6258</v>
      </c>
      <c r="G262" s="544">
        <f>IF(OR(G259=0, G259=""), G260, IF(G260&gt;(G259*(1+Dash!$B$6)), G259*(1+Dash!$B$6), IF(G260&lt;(G259*(1-Dash!$B$7)), G259*(1-Dash!$B$7), G260)))</f>
        <v>3547.2999999999997</v>
      </c>
      <c r="H262" s="544">
        <f>IF(OR(H259=0, H259=""), H260, IF(H260&gt;(H259*(1+Dash!$B$6)), H259*(1+Dash!$B$6), IF(H260&lt;(H259*(1-Dash!$B$7)), H259*(1-Dash!$B$7), H260)))</f>
        <v>2409</v>
      </c>
      <c r="I262" s="544">
        <f>IF(OR(I259=0, I259=""), I260, IF(I260&gt;(I259*(1+Dash!$B$6)), I259*(1+Dash!$B$6), IF(I260&lt;(I259*(1-Dash!$B$7)), I259*(1-Dash!$B$7), I260)))</f>
        <v>930.6</v>
      </c>
      <c r="J262" s="544">
        <f>IF(OR(J259=0, J259=""), J260, IF(J260&gt;(J259*(1+Dash!$B$6)), J259*(1+Dash!$B$6), IF(J260&lt;(J259*(1-Dash!$B$7)), J259*(1-Dash!$B$7), J260)))</f>
        <v>0</v>
      </c>
      <c r="K262" s="544">
        <f>IF(OR(K259=0, K259=""), K260, IF(K260&gt;(K259*(1+Dash!$B$6)), K259*(1+Dash!$B$6), IF(K260&lt;(K259*(1-Dash!$B$7)), K259*(1-Dash!$B$7), K260)))</f>
        <v>0</v>
      </c>
      <c r="L262" s="544">
        <f>IF(OR(L259=0, L259=""), L260, IF(L260&gt;(L259*(1+Dash!$B$6)), L259*(1+Dash!$B$6), IF(L260&lt;(L259*(1-Dash!$B$7)), L259*(1-Dash!$B$7), L260)))</f>
        <v>0</v>
      </c>
      <c r="M262" s="544">
        <f>IF(OR(M259=0, M259=""), M260, IF(M260&gt;(M259*(1+Dash!$B$6)), M259*(1+Dash!$B$6), IF(M260&lt;(M259*(1-Dash!$B$7)), M259*(1-Dash!$B$7), M260)))</f>
        <v>0</v>
      </c>
      <c r="N262" s="544">
        <f>IF(OR(N259=0, N259=""), N260, IF(N260&gt;(N259*(1+Dash!$B$6)), N259*(1+Dash!$B$6), IF(N260&lt;(N259*(1-Dash!$B$7)), N259*(1-Dash!$B$7), N260)))</f>
        <v>579</v>
      </c>
      <c r="O262" s="544">
        <f>IF(OR(O259=0, O259=""), O260, IF(O260&gt;(O259*(1+Dash!$B$6)), O259*(1+Dash!$B$6), IF(O260&lt;(O259*(1-Dash!$B$7)), O259*(1-Dash!$B$7), O260)))</f>
        <v>0</v>
      </c>
      <c r="P262" s="544">
        <f>IF(OR(P259=0, P259=""), P260, IF(P260&gt;(P259*(1+Dash!$B$6)), P259*(1+Dash!$B$6), IF(P260&lt;(P259*(1-Dash!$B$7)), P259*(1-Dash!$B$7), P260)))</f>
        <v>579</v>
      </c>
      <c r="Q262" s="544">
        <f>IF(OR(Q259=0, Q259=""), Q260, IF(Q260&gt;(Q259*(1+Dash!$B$6)), Q259*(1+Dash!$B$6), IF(Q260&lt;(Q259*(1-Dash!$B$7)), Q259*(1-Dash!$B$7), Q260)))</f>
        <v>233.20000000000002</v>
      </c>
      <c r="R262" s="544">
        <f>IF(OR(R259=0, R259=""), R260, IF(R260&gt;(R259*(1+Dash!$B$6)), R259*(1+Dash!$B$6), IF(R260&lt;(R259*(1-Dash!$B$7)), R259*(1-Dash!$B$7), R260)))</f>
        <v>63.800000000000004</v>
      </c>
      <c r="S262" s="544">
        <f>IF(OR(S259=0, S259=""), S260, IF(S260&gt;(S259*(1+Dash!$B$6)), S259*(1+Dash!$B$6), IF(S260&lt;(S259*(1-Dash!$B$7)), S259*(1-Dash!$B$7), S260)))</f>
        <v>24.200000000000003</v>
      </c>
      <c r="T262" s="544">
        <f>IF(OR(T259=0, T259=""), T260, IF(T260&gt;(T259*(1+Dash!$B$6)), T259*(1+Dash!$B$6), IF(T260&lt;(T259*(1-Dash!$B$7)), T259*(1-Dash!$B$7), T260)))</f>
        <v>102.30000000000001</v>
      </c>
      <c r="U262" s="544">
        <f>IF(OR(U259=0, U259=""), U260, IF(U260&gt;(U259*(1+Dash!$B$6)), U259*(1+Dash!$B$6), IF(U260&lt;(U259*(1-Dash!$B$7)), U259*(1-Dash!$B$7), U260)))</f>
        <v>14.3</v>
      </c>
      <c r="V262" s="544">
        <f>IF(OR(V259=0, V259=""), V260, IF(V260&gt;(V259*(1+Dash!$B$6)), V259*(1+Dash!$B$6), IF(V260&lt;(V259*(1-Dash!$B$7)), V259*(1-Dash!$B$7), V260)))</f>
        <v>2.2000000000000002</v>
      </c>
      <c r="W262" s="544">
        <f>IF(OR(W259=0, W259=""), W260, IF(W260&gt;(W259*(1+Dash!$B$6)), W259*(1+Dash!$B$6), IF(W260&lt;(W259*(1-Dash!$B$7)), W259*(1-Dash!$B$7), W260)))</f>
        <v>0</v>
      </c>
      <c r="X262" s="544">
        <f>IF(OR(X259=0, X259=""), X260, IF(X260&gt;(X259*(1+Dash!$B$6)), X259*(1+Dash!$B$6), IF(X260&lt;(X259*(1-Dash!$B$7)), X259*(1-Dash!$B$7), X260)))</f>
        <v>2.2000000000000002</v>
      </c>
      <c r="Y262" s="544">
        <f>IF(OR(Y259=0, Y259=""), Y260, IF(Y260&gt;(Y259*(1+Dash!$B$6)), Y259*(1+Dash!$B$6), IF(Y260&lt;(Y259*(1-Dash!$B$7)), Y259*(1-Dash!$B$7), Y260)))</f>
        <v>218.9</v>
      </c>
      <c r="Z262" s="544">
        <f>IF(OR(Z259=0, Z259=""), Z260, IF(Z260&gt;(Z259*(1+Dash!$B$6)), Z259*(1+Dash!$B$6), IF(Z260&lt;(Z259*(1-Dash!$B$7)), Z259*(1-Dash!$B$7), Z260)))</f>
        <v>61.600000000000009</v>
      </c>
      <c r="AA262" s="544">
        <f>IF(OR(AA259=0, AA259=""), AA260, IF(AA260&gt;(AA259*(1+Dash!$B$6)), AA259*(1+Dash!$B$6), IF(AA260&lt;(AA259*(1-Dash!$B$7)), AA259*(1-Dash!$B$7), AA260)))</f>
        <v>24.200000000000003</v>
      </c>
      <c r="AB262" s="544">
        <f>IF(OR(AB259=0, AB259=""), AB260, IF(AB260&gt;(AB259*(1+Dash!$B$6)), AB259*(1+Dash!$B$6), IF(AB260&lt;(AB259*(1-Dash!$B$7)), AB259*(1-Dash!$B$7), AB260)))</f>
        <v>100.10000000000001</v>
      </c>
      <c r="AC262" s="544">
        <f>IF(OR(AC259=0, AC259=""), AC260, IF(AC260&gt;(AC259*(1+Dash!$B$6)), AC259*(1+Dash!$B$6), IF(AC260&lt;(AC259*(1-Dash!$B$7)), AC259*(1-Dash!$B$7), AC260)))</f>
        <v>2058</v>
      </c>
      <c r="AD262" s="544">
        <f>IF(OR(AD259=0, AD259=""), AD260, IF(AD260&gt;(AD259*(1+Dash!$B$6)), AD259*(1+Dash!$B$6), IF(AD260&lt;(AD259*(1-Dash!$B$7)), AD259*(1-Dash!$B$7), AD260)))</f>
        <v>1198.8999999999999</v>
      </c>
      <c r="AE262" s="544">
        <f>IF(OR(AE259=0, AE259=""), AE260, IF(AE260&gt;(AE259*(1+Dash!$B$6)), AE259*(1+Dash!$B$6), IF(AE260&lt;(AE259*(1-Dash!$B$7)), AE259*(1-Dash!$B$7), AE260)))</f>
        <v>827</v>
      </c>
      <c r="AF262" s="544">
        <f>IF(OR(AF259=0, AF259=""), AF260, IF(AF260&gt;(AF259*(1+Dash!$B$6)), AF259*(1+Dash!$B$6), IF(AF260&lt;(AF259*(1-Dash!$B$7)), AF259*(1-Dash!$B$7), AF260)))</f>
        <v>1019.7</v>
      </c>
      <c r="AG262" s="544">
        <f>IF(OR(AG259=0, AG259=""), AG260, IF(AG260&gt;(AG259*(1+Dash!$B$6)), AG259*(1+Dash!$B$6), IF(AG260&lt;(AG259*(1-Dash!$B$7)), AG259*(1-Dash!$B$7), AG260)))</f>
        <v>920.55</v>
      </c>
      <c r="AH262" s="544">
        <f>IF(OR(AH259=0, AH259=""), AH260, IF(AH260&gt;(AH259*(1+Dash!$B$6)), AH259*(1+Dash!$B$6), IF(AH260&lt;(AH259*(1-Dash!$B$7)), AH259*(1-Dash!$B$7), AH260)))</f>
        <v>530.1</v>
      </c>
      <c r="AI262" s="544">
        <f>IF(OR(AI259=0, AI259=""), AI260, IF(AI260&gt;(AI259*(1+Dash!$B$6)), AI259*(1+Dash!$B$6), IF(AI260&lt;(AI259*(1-Dash!$B$7)), AI259*(1-Dash!$B$7), AI260)))</f>
        <v>367.65</v>
      </c>
      <c r="AJ262" s="544">
        <f>IF(OR(AJ259=0, AJ259=""), AJ260, IF(AJ260&gt;(AJ259*(1+Dash!$B$6)), AJ259*(1+Dash!$B$6), IF(AJ260&lt;(AJ259*(1-Dash!$B$7)), AJ259*(1-Dash!$B$7), AJ260)))</f>
        <v>475.95</v>
      </c>
      <c r="AK262" s="544">
        <f>IF(OR(AK259=0, AK259=""), AK260, IF(AK260&gt;(AK259*(1+Dash!$B$6)), AK259*(1+Dash!$B$6), IF(AK260&lt;(AK259*(1-Dash!$B$7)), AK259*(1-Dash!$B$7), AK260)))</f>
        <v>1250.7</v>
      </c>
      <c r="AL262" s="544">
        <f>IF(OR(AL259=0, AL259=""), AL260, IF(AL260&gt;(AL259*(1+Dash!$B$6)), AL259*(1+Dash!$B$6), IF(AL260&lt;(AL259*(1-Dash!$B$7)), AL259*(1-Dash!$B$7), AL260)))</f>
        <v>668.8</v>
      </c>
      <c r="AM262" s="544">
        <f>IF(OR(AM259=0, AM259=""), AM260, IF(AM260&gt;(AM259*(1+Dash!$B$6)), AM259*(1+Dash!$B$6), IF(AM260&lt;(AM259*(1-Dash!$B$7)), AM259*(1-Dash!$B$7), AM260)))</f>
        <v>480.70000000000005</v>
      </c>
      <c r="AN262" s="544">
        <f>IF(OR(AN259=0, AN259=""), AN260, IF(AN260&gt;(AN259*(1+Dash!$B$6)), AN259*(1+Dash!$B$6), IF(AN260&lt;(AN259*(1-Dash!$B$7)), AN259*(1-Dash!$B$7), AN260)))</f>
        <v>468.6</v>
      </c>
      <c r="AO262" s="544">
        <f>IF(OR(AO259=0, AO259=""), AO260, IF(AO260&gt;(AO259*(1+Dash!$B$6)), AO259*(1+Dash!$B$6), IF(AO260&lt;(AO259*(1-Dash!$B$7)), AO259*(1-Dash!$B$7), AO260)))</f>
        <v>107.80000000000001</v>
      </c>
      <c r="AP262" s="544">
        <f>IF(OR(AP259=0, AP259=""), AP260, IF(AP260&gt;(AP259*(1+Dash!$B$6)), AP259*(1+Dash!$B$6), IF(AP260&lt;(AP259*(1-Dash!$B$7)), AP259*(1-Dash!$B$7), AP260)))</f>
        <v>26.400000000000002</v>
      </c>
      <c r="AQ262" s="544">
        <f>IF(OR(AQ259=0, AQ259=""), AQ260, IF(AQ260&gt;(AQ259*(1+Dash!$B$6)), AQ259*(1+Dash!$B$6), IF(AQ260&lt;(AQ259*(1-Dash!$B$7)), AQ259*(1-Dash!$B$7), AQ260)))</f>
        <v>17.600000000000001</v>
      </c>
      <c r="AR262" s="544">
        <f>IF(OR(AR259=0, AR259=""), AR260, IF(AR260&gt;(AR259*(1+Dash!$B$6)), AR259*(1+Dash!$B$6), IF(AR260&lt;(AR259*(1-Dash!$B$7)), AR259*(1-Dash!$B$7), AR260)))</f>
        <v>82.5</v>
      </c>
      <c r="AS262" s="544">
        <f>IF(OR(AS259=0, AS259=""), AS260, IF(AS260&gt;(AS259*(1+Dash!$B$6)), AS259*(1+Dash!$B$6), IF(AS260&lt;(AS259*(1-Dash!$B$7)), AS259*(1-Dash!$B$7), AS260)))</f>
        <v>53.199999999999996</v>
      </c>
      <c r="AT262" s="544">
        <f>IF(OR(AT259=0, AT259=""), AT260, IF(AT260&gt;(AT259*(1+Dash!$B$6)), AT259*(1+Dash!$B$6), IF(AT260&lt;(AT259*(1-Dash!$B$7)), AT259*(1-Dash!$B$7), AT260)))</f>
        <v>15.2</v>
      </c>
      <c r="AU262" s="544">
        <f>IF(OR(AU259=0, AU259=""), AU260, IF(AU260&gt;(AU259*(1+Dash!$B$6)), AU259*(1+Dash!$B$6), IF(AU260&lt;(AU259*(1-Dash!$B$7)), AU259*(1-Dash!$B$7), AU260)))</f>
        <v>7.6</v>
      </c>
      <c r="AV262" s="544">
        <f>IF(OR(AV259=0, AV259=""), AV260, IF(AV260&gt;(AV259*(1+Dash!$B$6)), AV259*(1+Dash!$B$6), IF(AV260&lt;(AV259*(1-Dash!$B$7)), AV259*(1-Dash!$B$7), AV260)))</f>
        <v>38</v>
      </c>
      <c r="AW262" s="544">
        <f>IF(OR(AW259=0, AW259=""), AW260, IF(AW260&gt;(AW259*(1+Dash!$B$6)), AW259*(1+Dash!$B$6), IF(AW260&lt;(AW259*(1-Dash!$B$7)), AW259*(1-Dash!$B$7), AW260)))</f>
        <v>46.2</v>
      </c>
      <c r="AX262" s="544">
        <f>IF(OR(AX259=0, AX259=""), AX260, IF(AX260&gt;(AX259*(1+Dash!$B$6)), AX259*(1+Dash!$B$6), IF(AX260&lt;(AX259*(1-Dash!$B$7)), AX259*(1-Dash!$B$7), AX260)))</f>
        <v>8.8000000000000007</v>
      </c>
      <c r="AY262" s="544">
        <f>IF(OR(AY259=0, AY259=""), AY260, IF(AY260&gt;(AY259*(1+Dash!$B$6)), AY259*(1+Dash!$B$6), IF(AY260&lt;(AY259*(1-Dash!$B$7)), AY259*(1-Dash!$B$7), AY260)))</f>
        <v>8.8000000000000007</v>
      </c>
      <c r="AZ262" s="544">
        <f>IF(OR(AZ259=0, AZ259=""), AZ260, IF(AZ260&gt;(AZ259*(1+Dash!$B$6)), AZ259*(1+Dash!$B$6), IF(AZ260&lt;(AZ259*(1-Dash!$B$7)), AZ259*(1-Dash!$B$7), AZ260)))</f>
        <v>38.5</v>
      </c>
      <c r="BA262" s="544">
        <f>IF(OR(BA259=0, BA259=""), BA260, IF(BA260&gt;(BA259*(1+Dash!$B$6)), BA259*(1+Dash!$B$6), IF(BA260&lt;(BA259*(1-Dash!$B$7)), BA259*(1-Dash!$B$7), BA260)))</f>
        <v>8526</v>
      </c>
      <c r="BB262" s="544">
        <f>IF(OR(BB259=0, BB259=""), BB260, IF(BB260&gt;(BB259*(1+Dash!$B$6)), BB259*(1+Dash!$B$6), IF(BB260&lt;(BB259*(1-Dash!$B$7)), BB259*(1-Dash!$B$7), BB260)))</f>
        <v>4326.3</v>
      </c>
      <c r="BC262" s="544">
        <f>IF(OR(BC259=0, BC259=""), BC260, IF(BC260&gt;(BC259*(1+Dash!$B$6)), BC259*(1+Dash!$B$6), IF(BC260&lt;(BC259*(1-Dash!$B$7)), BC259*(1-Dash!$B$7), BC260)))</f>
        <v>3238</v>
      </c>
      <c r="BD262" s="544">
        <f>IF(OR(BD259=0, BD259=""), BD260, IF(BD260&gt;(BD259*(1+Dash!$B$6)), BD259*(1+Dash!$B$6), IF(BD260&lt;(BD259*(1-Dash!$B$7)), BD259*(1-Dash!$B$7), BD260)))</f>
        <v>2162.6000000000004</v>
      </c>
      <c r="BE262" s="544">
        <f>IF(OR(BE259=0, BE259=""), BE260, IF(BE260&gt;(BE259*(1+Dash!$B$6)), BE259*(1+Dash!$B$6), IF(BE260&lt;(BE259*(1-Dash!$B$7)), BE259*(1-Dash!$B$7), BE260)))</f>
        <v>7360</v>
      </c>
      <c r="BF262" s="544">
        <f>IF(OR(BF259=0, BF259=""), BF260, IF(BF260&gt;(BF259*(1+Dash!$B$6)), BF259*(1+Dash!$B$6), IF(BF260&lt;(BF259*(1-Dash!$B$7)), BF259*(1-Dash!$B$7), BF260)))</f>
        <v>3825.6499999999996</v>
      </c>
      <c r="BG262" s="544">
        <f>IF(OR(BG259=0, BG259=""), BG260, IF(BG260&gt;(BG259*(1+Dash!$B$6)), BG259*(1+Dash!$B$6), IF(BG260&lt;(BG259*(1-Dash!$B$7)), BG259*(1-Dash!$B$7), BG260)))</f>
        <v>2689.5</v>
      </c>
      <c r="BH262" s="544">
        <f>IF(OR(BH259=0, BH259=""), BH260, IF(BH260&gt;(BH259*(1+Dash!$B$6)), BH259*(1+Dash!$B$6), IF(BH260&lt;(BH259*(1-Dash!$B$7)), BH259*(1-Dash!$B$7), BH260)))</f>
        <v>1480.6000000000001</v>
      </c>
      <c r="BI262" s="544">
        <f>IF(OR(BI259=0, BI259=""), BI260, IF(BI260&gt;(BI259*(1+Dash!$B$6)), BI259*(1+Dash!$B$6), IF(BI260&lt;(BI259*(1-Dash!$B$7)), BI259*(1-Dash!$B$7), BI260)))</f>
        <v>1205.55</v>
      </c>
      <c r="BJ262" s="544">
        <f>IF(OR(BJ259=0, BJ259=""), BJ260, IF(BJ260&gt;(BJ259*(1+Dash!$B$6)), BJ259*(1+Dash!$B$6), IF(BJ260&lt;(BJ259*(1-Dash!$B$7)), BJ259*(1-Dash!$B$7), BJ260)))</f>
        <v>500.65</v>
      </c>
      <c r="BK262" s="544">
        <f>IF(OR(BK259=0, BK259=""), BK260, IF(BK260&gt;(BK259*(1+Dash!$B$6)), BK259*(1+Dash!$B$6), IF(BK260&lt;(BK259*(1-Dash!$B$7)), BK259*(1-Dash!$B$7), BK260)))</f>
        <v>542.44999999999993</v>
      </c>
      <c r="BL262" s="544">
        <f>IF(OR(BL259=0, BL259=""), BL260, IF(BL260&gt;(BL259*(1+Dash!$B$6)), BL259*(1+Dash!$B$6), IF(BL260&lt;(BL259*(1-Dash!$B$7)), BL259*(1-Dash!$B$7), BL260)))</f>
        <v>682</v>
      </c>
      <c r="BM262" s="544">
        <f>IF(OR(BM259=0, BM259=""), BM260, IF(BM260&gt;(BM259*(1+Dash!$B$6)), BM259*(1+Dash!$B$6), IF(BM260&lt;(BM259*(1-Dash!$B$7)), BM259*(1-Dash!$B$7), BM260)))</f>
        <v>258</v>
      </c>
      <c r="BN262" s="544">
        <f>IF(OR(BN259=0, BN259=""), BN260, IF(BN260&gt;(BN259*(1+Dash!$B$6)), BN259*(1+Dash!$B$6), IF(BN260&lt;(BN259*(1-Dash!$B$7)), BN259*(1-Dash!$B$7), BN260)))</f>
        <v>44.65</v>
      </c>
      <c r="BO262" s="544">
        <f>IF(OR(BO259=0, BO259=""), BO260, IF(BO260&gt;(BO259*(1+Dash!$B$6)), BO259*(1+Dash!$B$6), IF(BO260&lt;(BO259*(1-Dash!$B$7)), BO259*(1-Dash!$B$7), BO260)))</f>
        <v>96.899999999999991</v>
      </c>
      <c r="BP262" s="544">
        <f>IF(OR(BP259=0, BP259=""), BP260, IF(BP260&gt;(BP259*(1+Dash!$B$6)), BP259*(1+Dash!$B$6), IF(BP260&lt;(BP259*(1-Dash!$B$7)), BP259*(1-Dash!$B$7), BP260)))</f>
        <v>206.8</v>
      </c>
      <c r="BQ262" s="544">
        <f>IF(OR(BQ259=0, BQ259=""), BQ260, IF(BQ260&gt;(BQ259*(1+Dash!$B$6)), BQ259*(1+Dash!$B$6), IF(BQ260&lt;(BQ259*(1-Dash!$B$7)), BQ259*(1-Dash!$B$7), BQ260)))</f>
        <v>86.45</v>
      </c>
      <c r="BR262" s="544">
        <f>IF(OR(BR259=0, BR259=""), BR260, IF(BR260&gt;(BR259*(1+Dash!$B$6)), BR259*(1+Dash!$B$6), IF(BR260&lt;(BR259*(1-Dash!$B$7)), BR259*(1-Dash!$B$7), BR260)))</f>
        <v>29.45</v>
      </c>
      <c r="BS262" s="544">
        <f>IF(OR(BS259=0, BS259=""), BS260, IF(BS260&gt;(BS259*(1+Dash!$B$6)), BS259*(1+Dash!$B$6), IF(BS260&lt;(BS259*(1-Dash!$B$7)), BS259*(1-Dash!$B$7), BS260)))</f>
        <v>36.1</v>
      </c>
      <c r="BT262" s="544">
        <f>IF(OR(BT259=0, BT259=""), BT260, IF(BT260&gt;(BT259*(1+Dash!$B$6)), BT259*(1+Dash!$B$6), IF(BT260&lt;(BT259*(1-Dash!$B$7)), BT259*(1-Dash!$B$7), BT260)))</f>
        <v>71.25</v>
      </c>
      <c r="BU262" s="544">
        <f>IF(OR(BU259=0, BU259=""), BU260, IF(BU260&gt;(BU259*(1+Dash!$B$6)), BU259*(1+Dash!$B$6), IF(BU260&lt;(BU259*(1-Dash!$B$7)), BU259*(1-Dash!$B$7), BU260)))</f>
        <v>183.70000000000002</v>
      </c>
      <c r="BV262" s="544">
        <f>IF(OR(BV259=0, BV259=""), BV260, IF(BV260&gt;(BV259*(1+Dash!$B$6)), BV259*(1+Dash!$B$6), IF(BV260&lt;(BV259*(1-Dash!$B$7)), BV259*(1-Dash!$B$7), BV260)))</f>
        <v>15.2</v>
      </c>
      <c r="BW262" s="544">
        <f>IF(OR(BW259=0, BW259=""), BW260, IF(BW260&gt;(BW259*(1+Dash!$B$6)), BW259*(1+Dash!$B$6), IF(BW260&lt;(BW259*(1-Dash!$B$7)), BW259*(1-Dash!$B$7), BW260)))</f>
        <v>64</v>
      </c>
      <c r="BX262" s="544">
        <f>IF(OR(BX259=0, BX259=""), BX260, IF(BX260&gt;(BX259*(1+Dash!$B$6)), BX259*(1+Dash!$B$6), IF(BX260&lt;(BX259*(1-Dash!$B$7)), BX259*(1-Dash!$B$7), BX260)))</f>
        <v>124.30000000000001</v>
      </c>
      <c r="BY262" s="544">
        <f>IF(OR(BY259=0, BY259=""), BY260, IF(BY260&gt;(BY259*(1+Dash!$B$6)), BY259*(1+Dash!$B$6), IF(BY260&lt;(BY259*(1-Dash!$B$7)), BY259*(1-Dash!$B$7), BY260)))</f>
        <v>76</v>
      </c>
      <c r="BZ262" s="544">
        <f>IF(OR(BZ259=0, BZ259=""), BZ260, IF(BZ260&gt;(BZ259*(1+Dash!$B$6)), BZ259*(1+Dash!$B$6), IF(BZ260&lt;(BZ259*(1-Dash!$B$7)), BZ259*(1-Dash!$B$7), BZ260)))</f>
        <v>596</v>
      </c>
      <c r="CA262" s="544">
        <f>IF(OR(CA259=0, CA259=""), CA260, IF(CA260&gt;(CA259*(1+Dash!$B$6)), CA259*(1+Dash!$B$6), IF(CA260&lt;(CA259*(1-Dash!$B$7)), CA259*(1-Dash!$B$7), CA260)))</f>
        <v>0</v>
      </c>
    </row>
    <row r="263" spans="1:79">
      <c r="A263" t="s">
        <v>99</v>
      </c>
      <c r="B263" t="s">
        <v>1883</v>
      </c>
      <c r="C263">
        <v>2018</v>
      </c>
      <c r="D263" t="s">
        <v>1934</v>
      </c>
      <c r="E263" s="450">
        <v>297</v>
      </c>
      <c r="F263" s="450">
        <v>800</v>
      </c>
      <c r="G263" s="450">
        <v>277</v>
      </c>
      <c r="H263" s="450">
        <v>363</v>
      </c>
      <c r="I263" s="450">
        <v>185</v>
      </c>
      <c r="J263" s="450">
        <v>0</v>
      </c>
      <c r="K263" s="450">
        <v>0</v>
      </c>
      <c r="L263" s="450">
        <v>0</v>
      </c>
      <c r="M263" s="450">
        <v>0</v>
      </c>
      <c r="N263" s="450">
        <v>0</v>
      </c>
      <c r="O263" s="450">
        <v>0</v>
      </c>
      <c r="P263" s="450">
        <v>0</v>
      </c>
      <c r="Q263" s="450">
        <v>0</v>
      </c>
      <c r="R263" s="450">
        <v>0</v>
      </c>
      <c r="S263" s="450">
        <v>0</v>
      </c>
      <c r="T263" s="450">
        <v>0</v>
      </c>
      <c r="U263" s="450">
        <v>0</v>
      </c>
      <c r="V263" s="450">
        <v>0</v>
      </c>
      <c r="W263" s="450">
        <v>0</v>
      </c>
      <c r="X263" s="450">
        <v>0</v>
      </c>
      <c r="Y263" s="450">
        <v>0</v>
      </c>
      <c r="Z263" s="450">
        <v>0</v>
      </c>
      <c r="AA263" s="450">
        <v>0</v>
      </c>
      <c r="AB263" s="450">
        <v>0</v>
      </c>
      <c r="AC263" s="450">
        <v>348</v>
      </c>
      <c r="AD263" s="450">
        <v>129</v>
      </c>
      <c r="AE263" s="450">
        <v>202</v>
      </c>
      <c r="AF263" s="450">
        <v>187</v>
      </c>
      <c r="AG263" s="450">
        <v>161</v>
      </c>
      <c r="AH263" s="450">
        <v>46</v>
      </c>
      <c r="AI263" s="450">
        <v>69</v>
      </c>
      <c r="AJ263" s="450">
        <v>92</v>
      </c>
      <c r="AK263" s="450">
        <v>187</v>
      </c>
      <c r="AL263" s="450">
        <v>83</v>
      </c>
      <c r="AM263" s="450">
        <v>133</v>
      </c>
      <c r="AN263" s="450">
        <v>95</v>
      </c>
      <c r="AO263" s="450">
        <v>10</v>
      </c>
      <c r="AP263" s="450">
        <v>2</v>
      </c>
      <c r="AQ263" s="450">
        <v>0</v>
      </c>
      <c r="AR263" s="450">
        <v>9</v>
      </c>
      <c r="AS263" s="450">
        <v>0</v>
      </c>
      <c r="AT263" s="450">
        <v>0</v>
      </c>
      <c r="AU263" s="450">
        <v>0</v>
      </c>
      <c r="AV263" s="450">
        <v>0</v>
      </c>
      <c r="AW263" s="450">
        <v>10</v>
      </c>
      <c r="AX263" s="450">
        <v>2</v>
      </c>
      <c r="AY263" s="450">
        <v>0</v>
      </c>
      <c r="AZ263" s="450">
        <v>9</v>
      </c>
      <c r="BA263" s="450">
        <v>1270</v>
      </c>
      <c r="BB263" s="450">
        <v>365</v>
      </c>
      <c r="BC263" s="450">
        <v>759</v>
      </c>
      <c r="BD263" s="450">
        <v>471</v>
      </c>
      <c r="BE263" s="450">
        <v>949</v>
      </c>
      <c r="BF263" s="450">
        <v>277</v>
      </c>
      <c r="BG263" s="450">
        <v>547</v>
      </c>
      <c r="BH263" s="450">
        <v>325</v>
      </c>
      <c r="BI263" s="450">
        <v>321</v>
      </c>
      <c r="BJ263" s="450">
        <v>88</v>
      </c>
      <c r="BK263" s="450">
        <v>212</v>
      </c>
      <c r="BL263" s="450">
        <v>146</v>
      </c>
      <c r="BM263" s="450">
        <v>0</v>
      </c>
      <c r="BN263" s="450">
        <v>0</v>
      </c>
      <c r="BO263" s="450">
        <v>0</v>
      </c>
      <c r="BP263" s="450">
        <v>0</v>
      </c>
      <c r="BQ263" s="450">
        <v>0</v>
      </c>
      <c r="BR263" s="450">
        <v>0</v>
      </c>
      <c r="BS263" s="450">
        <v>0</v>
      </c>
      <c r="BT263" s="450">
        <v>0</v>
      </c>
      <c r="BU263" s="450">
        <v>0</v>
      </c>
      <c r="BV263" s="450">
        <v>0</v>
      </c>
      <c r="BW263" s="450">
        <v>0</v>
      </c>
      <c r="BX263" s="450">
        <v>0</v>
      </c>
      <c r="BY263" s="450">
        <v>6</v>
      </c>
      <c r="BZ263" s="450">
        <v>45</v>
      </c>
      <c r="CA263" s="450">
        <v>0</v>
      </c>
    </row>
    <row r="264" spans="1:79">
      <c r="A264" s="543" t="s">
        <v>99</v>
      </c>
      <c r="B264" s="543" t="s">
        <v>1883</v>
      </c>
      <c r="C264" s="543">
        <v>2019</v>
      </c>
      <c r="D264" s="543" t="s">
        <v>1934</v>
      </c>
      <c r="E264" s="544">
        <v>606</v>
      </c>
      <c r="F264" s="544">
        <v>881</v>
      </c>
      <c r="G264" s="544">
        <v>359</v>
      </c>
      <c r="H264" s="544">
        <v>406</v>
      </c>
      <c r="I264" s="544">
        <v>198</v>
      </c>
      <c r="J264" s="544">
        <v>0</v>
      </c>
      <c r="K264" s="544">
        <v>0</v>
      </c>
      <c r="L264" s="544">
        <v>0</v>
      </c>
      <c r="M264" s="544">
        <v>0</v>
      </c>
      <c r="N264" s="544">
        <v>0</v>
      </c>
      <c r="O264" s="544">
        <v>0</v>
      </c>
      <c r="P264" s="544">
        <v>0</v>
      </c>
      <c r="Q264" s="544">
        <v>0</v>
      </c>
      <c r="R264" s="544">
        <v>0</v>
      </c>
      <c r="S264" s="544">
        <v>0</v>
      </c>
      <c r="T264" s="544">
        <v>0</v>
      </c>
      <c r="U264" s="544">
        <v>0</v>
      </c>
      <c r="V264" s="544">
        <v>0</v>
      </c>
      <c r="W264" s="544">
        <v>0</v>
      </c>
      <c r="X264" s="544">
        <v>0</v>
      </c>
      <c r="Y264" s="544">
        <v>0</v>
      </c>
      <c r="Z264" s="544">
        <v>0</v>
      </c>
      <c r="AA264" s="544">
        <v>0</v>
      </c>
      <c r="AB264" s="544">
        <v>0</v>
      </c>
      <c r="AC264" s="544">
        <v>376</v>
      </c>
      <c r="AD264" s="544">
        <v>149</v>
      </c>
      <c r="AE264" s="544">
        <v>225</v>
      </c>
      <c r="AF264" s="544">
        <v>216</v>
      </c>
      <c r="AG264" s="544">
        <v>157</v>
      </c>
      <c r="AH264" s="544">
        <v>60</v>
      </c>
      <c r="AI264" s="544">
        <v>82</v>
      </c>
      <c r="AJ264" s="544">
        <v>84</v>
      </c>
      <c r="AK264" s="544">
        <v>219</v>
      </c>
      <c r="AL264" s="544">
        <v>89</v>
      </c>
      <c r="AM264" s="544">
        <v>143</v>
      </c>
      <c r="AN264" s="544">
        <v>132</v>
      </c>
      <c r="AO264" s="544">
        <v>14</v>
      </c>
      <c r="AP264" s="544">
        <v>0</v>
      </c>
      <c r="AQ264" s="544">
        <v>0</v>
      </c>
      <c r="AR264" s="544">
        <v>12</v>
      </c>
      <c r="AS264" s="544">
        <v>0</v>
      </c>
      <c r="AT264" s="544">
        <v>0</v>
      </c>
      <c r="AU264" s="544">
        <v>0</v>
      </c>
      <c r="AV264" s="544">
        <v>0</v>
      </c>
      <c r="AW264" s="544">
        <v>14</v>
      </c>
      <c r="AX264" s="544">
        <v>0</v>
      </c>
      <c r="AY264" s="544">
        <v>0</v>
      </c>
      <c r="AZ264" s="544">
        <v>12</v>
      </c>
      <c r="BA264" s="544">
        <v>1353</v>
      </c>
      <c r="BB264" s="544">
        <v>465</v>
      </c>
      <c r="BC264" s="544">
        <v>771</v>
      </c>
      <c r="BD264" s="544">
        <v>483</v>
      </c>
      <c r="BE264" s="544">
        <v>1077</v>
      </c>
      <c r="BF264" s="544">
        <v>393</v>
      </c>
      <c r="BG264" s="544">
        <v>606</v>
      </c>
      <c r="BH264" s="544">
        <v>353</v>
      </c>
      <c r="BI264" s="544">
        <v>276</v>
      </c>
      <c r="BJ264" s="544">
        <v>72</v>
      </c>
      <c r="BK264" s="544">
        <v>165</v>
      </c>
      <c r="BL264" s="544">
        <v>130</v>
      </c>
      <c r="BM264" s="544">
        <v>0</v>
      </c>
      <c r="BN264" s="544">
        <v>0</v>
      </c>
      <c r="BO264" s="544">
        <v>0</v>
      </c>
      <c r="BP264" s="544">
        <v>0</v>
      </c>
      <c r="BQ264" s="544">
        <v>0</v>
      </c>
      <c r="BR264" s="544">
        <v>0</v>
      </c>
      <c r="BS264" s="544">
        <v>0</v>
      </c>
      <c r="BT264" s="544">
        <v>0</v>
      </c>
      <c r="BU264" s="544">
        <v>0</v>
      </c>
      <c r="BV264" s="544">
        <v>0</v>
      </c>
      <c r="BW264" s="544">
        <v>0</v>
      </c>
      <c r="BX264" s="544">
        <v>0</v>
      </c>
      <c r="BY264" s="544">
        <v>5</v>
      </c>
      <c r="BZ264" s="544">
        <v>34</v>
      </c>
      <c r="CA264" s="544">
        <v>0</v>
      </c>
    </row>
    <row r="265" spans="1:79">
      <c r="A265" t="s">
        <v>99</v>
      </c>
      <c r="B265" t="s">
        <v>1883</v>
      </c>
      <c r="C265">
        <v>2020</v>
      </c>
      <c r="D265" t="s">
        <v>1934</v>
      </c>
      <c r="E265" s="450">
        <v>512</v>
      </c>
      <c r="F265" s="450">
        <v>835</v>
      </c>
      <c r="G265" s="450">
        <v>340</v>
      </c>
      <c r="H265" s="450">
        <v>441</v>
      </c>
      <c r="I265" s="450">
        <v>209</v>
      </c>
      <c r="J265" s="450">
        <v>0</v>
      </c>
      <c r="K265" s="450">
        <v>0</v>
      </c>
      <c r="L265" s="450">
        <v>0</v>
      </c>
      <c r="M265" s="450">
        <v>0</v>
      </c>
      <c r="N265" s="450">
        <v>575</v>
      </c>
      <c r="O265" s="450">
        <v>0</v>
      </c>
      <c r="P265" s="450">
        <v>575</v>
      </c>
      <c r="Q265" s="450">
        <v>114</v>
      </c>
      <c r="R265" s="450">
        <v>0</v>
      </c>
      <c r="S265" s="450">
        <v>0</v>
      </c>
      <c r="T265" s="450">
        <v>0</v>
      </c>
      <c r="U265" s="450">
        <v>2</v>
      </c>
      <c r="V265" s="450">
        <v>0</v>
      </c>
      <c r="W265" s="450">
        <v>0</v>
      </c>
      <c r="X265" s="450">
        <v>0</v>
      </c>
      <c r="Y265" s="450">
        <v>112</v>
      </c>
      <c r="Z265" s="450">
        <v>0</v>
      </c>
      <c r="AA265" s="450">
        <v>0</v>
      </c>
      <c r="AB265" s="450">
        <v>0</v>
      </c>
      <c r="AC265" s="450">
        <v>391</v>
      </c>
      <c r="AD265" s="450">
        <v>170</v>
      </c>
      <c r="AE265" s="450">
        <v>260</v>
      </c>
      <c r="AF265" s="450">
        <v>221</v>
      </c>
      <c r="AG265" s="450">
        <v>176</v>
      </c>
      <c r="AH265" s="450">
        <v>71</v>
      </c>
      <c r="AI265" s="450">
        <v>105</v>
      </c>
      <c r="AJ265" s="450">
        <v>97</v>
      </c>
      <c r="AK265" s="450">
        <v>215</v>
      </c>
      <c r="AL265" s="450">
        <v>99</v>
      </c>
      <c r="AM265" s="450">
        <v>155</v>
      </c>
      <c r="AN265" s="450">
        <v>124</v>
      </c>
      <c r="AO265" s="450">
        <v>11</v>
      </c>
      <c r="AP265" s="450">
        <v>0</v>
      </c>
      <c r="AQ265" s="450">
        <v>1</v>
      </c>
      <c r="AR265" s="450">
        <v>11</v>
      </c>
      <c r="AS265" s="450">
        <v>0</v>
      </c>
      <c r="AT265" s="450">
        <v>0</v>
      </c>
      <c r="AU265" s="450">
        <v>0</v>
      </c>
      <c r="AV265" s="450">
        <v>0</v>
      </c>
      <c r="AW265" s="450">
        <v>11</v>
      </c>
      <c r="AX265" s="450">
        <v>0</v>
      </c>
      <c r="AY265" s="450">
        <v>1</v>
      </c>
      <c r="AZ265" s="450">
        <v>11</v>
      </c>
      <c r="BA265" s="450">
        <v>1284</v>
      </c>
      <c r="BB265" s="450">
        <v>497</v>
      </c>
      <c r="BC265" s="450">
        <v>738</v>
      </c>
      <c r="BD265" s="450">
        <v>431</v>
      </c>
      <c r="BE265" s="450">
        <v>1030</v>
      </c>
      <c r="BF265" s="450">
        <v>425</v>
      </c>
      <c r="BG265" s="450">
        <v>580</v>
      </c>
      <c r="BH265" s="450">
        <v>311</v>
      </c>
      <c r="BI265" s="450">
        <v>254</v>
      </c>
      <c r="BJ265" s="450">
        <v>72</v>
      </c>
      <c r="BK265" s="450">
        <v>158</v>
      </c>
      <c r="BL265" s="450">
        <v>120</v>
      </c>
      <c r="BM265" s="450">
        <v>0</v>
      </c>
      <c r="BN265" s="450">
        <v>0</v>
      </c>
      <c r="BO265" s="450">
        <v>0</v>
      </c>
      <c r="BP265" s="450">
        <v>0</v>
      </c>
      <c r="BQ265" s="450">
        <v>0</v>
      </c>
      <c r="BR265" s="450">
        <v>0</v>
      </c>
      <c r="BS265" s="450">
        <v>0</v>
      </c>
      <c r="BT265" s="450">
        <v>0</v>
      </c>
      <c r="BU265" s="450">
        <v>0</v>
      </c>
      <c r="BV265" s="450">
        <v>0</v>
      </c>
      <c r="BW265" s="450">
        <v>0</v>
      </c>
      <c r="BX265" s="450">
        <v>0</v>
      </c>
      <c r="BY265" s="450">
        <v>4</v>
      </c>
      <c r="BZ265" s="450">
        <v>39</v>
      </c>
      <c r="CA265" s="450">
        <v>0</v>
      </c>
    </row>
    <row r="266" spans="1:79">
      <c r="A266" s="543" t="s">
        <v>99</v>
      </c>
      <c r="B266" s="543" t="s">
        <v>1883</v>
      </c>
      <c r="C266" s="543">
        <v>2021</v>
      </c>
      <c r="D266" s="543" t="s">
        <v>1934</v>
      </c>
      <c r="E266" s="544">
        <v>469</v>
      </c>
      <c r="F266" s="544">
        <v>736</v>
      </c>
      <c r="G266" s="544">
        <v>284</v>
      </c>
      <c r="H266" s="544">
        <v>366</v>
      </c>
      <c r="I266" s="544">
        <v>187</v>
      </c>
      <c r="J266" s="544">
        <v>0</v>
      </c>
      <c r="K266" s="544">
        <v>0</v>
      </c>
      <c r="L266" s="544">
        <v>0</v>
      </c>
      <c r="M266" s="544">
        <v>0</v>
      </c>
      <c r="N266" s="544">
        <v>103</v>
      </c>
      <c r="O266" s="544">
        <v>0</v>
      </c>
      <c r="P266" s="544">
        <v>103</v>
      </c>
      <c r="Q266" s="544">
        <v>261</v>
      </c>
      <c r="R266" s="544">
        <v>0</v>
      </c>
      <c r="S266" s="544">
        <v>0</v>
      </c>
      <c r="T266" s="544">
        <v>0</v>
      </c>
      <c r="U266" s="544">
        <v>20</v>
      </c>
      <c r="V266" s="544">
        <v>0</v>
      </c>
      <c r="W266" s="544">
        <v>0</v>
      </c>
      <c r="X266" s="544">
        <v>0</v>
      </c>
      <c r="Y266" s="544">
        <v>241</v>
      </c>
      <c r="Z266" s="544">
        <v>0</v>
      </c>
      <c r="AA266" s="544">
        <v>0</v>
      </c>
      <c r="AB266" s="544">
        <v>0</v>
      </c>
      <c r="AC266" s="544">
        <v>382</v>
      </c>
      <c r="AD266" s="544">
        <v>150</v>
      </c>
      <c r="AE266" s="544">
        <v>218</v>
      </c>
      <c r="AF266" s="544">
        <v>217</v>
      </c>
      <c r="AG266" s="544">
        <v>162</v>
      </c>
      <c r="AH266" s="544">
        <v>62</v>
      </c>
      <c r="AI266" s="544">
        <v>94</v>
      </c>
      <c r="AJ266" s="544">
        <v>95</v>
      </c>
      <c r="AK266" s="544">
        <v>220</v>
      </c>
      <c r="AL266" s="544">
        <v>88</v>
      </c>
      <c r="AM266" s="544">
        <v>124</v>
      </c>
      <c r="AN266" s="544">
        <v>122</v>
      </c>
      <c r="AO266" s="544">
        <v>11</v>
      </c>
      <c r="AP266" s="544">
        <v>1</v>
      </c>
      <c r="AQ266" s="544">
        <v>1</v>
      </c>
      <c r="AR266" s="544">
        <v>9</v>
      </c>
      <c r="AS266" s="544">
        <v>0</v>
      </c>
      <c r="AT266" s="544">
        <v>0</v>
      </c>
      <c r="AU266" s="544">
        <v>0</v>
      </c>
      <c r="AV266" s="544">
        <v>0</v>
      </c>
      <c r="AW266" s="544">
        <v>11</v>
      </c>
      <c r="AX266" s="544">
        <v>1</v>
      </c>
      <c r="AY266" s="544">
        <v>1</v>
      </c>
      <c r="AZ266" s="544">
        <v>9</v>
      </c>
      <c r="BA266" s="544">
        <v>1295</v>
      </c>
      <c r="BB266" s="544">
        <v>480</v>
      </c>
      <c r="BC266" s="544">
        <v>726</v>
      </c>
      <c r="BD266" s="544">
        <v>453</v>
      </c>
      <c r="BE266" s="544">
        <v>992</v>
      </c>
      <c r="BF266" s="544">
        <v>404</v>
      </c>
      <c r="BG266" s="544">
        <v>533</v>
      </c>
      <c r="BH266" s="544">
        <v>298</v>
      </c>
      <c r="BI266" s="544">
        <v>303</v>
      </c>
      <c r="BJ266" s="544">
        <v>76</v>
      </c>
      <c r="BK266" s="544">
        <v>193</v>
      </c>
      <c r="BL266" s="544">
        <v>155</v>
      </c>
      <c r="BM266" s="544">
        <v>0</v>
      </c>
      <c r="BN266" s="544">
        <v>0</v>
      </c>
      <c r="BO266" s="544">
        <v>0</v>
      </c>
      <c r="BP266" s="544">
        <v>0</v>
      </c>
      <c r="BQ266" s="544">
        <v>0</v>
      </c>
      <c r="BR266" s="544">
        <v>0</v>
      </c>
      <c r="BS266" s="544">
        <v>0</v>
      </c>
      <c r="BT266" s="544">
        <v>0</v>
      </c>
      <c r="BU266" s="544">
        <v>0</v>
      </c>
      <c r="BV266" s="544">
        <v>0</v>
      </c>
      <c r="BW266" s="544">
        <v>0</v>
      </c>
      <c r="BX266" s="544">
        <v>0</v>
      </c>
      <c r="BY266" s="544">
        <v>3</v>
      </c>
      <c r="BZ266" s="544">
        <v>49</v>
      </c>
      <c r="CA266" s="544">
        <v>0</v>
      </c>
    </row>
    <row r="267" spans="1:79">
      <c r="A267" t="s">
        <v>99</v>
      </c>
      <c r="B267" t="s">
        <v>1883</v>
      </c>
      <c r="C267">
        <v>2022</v>
      </c>
      <c r="D267" t="s">
        <v>1934</v>
      </c>
      <c r="E267" s="450">
        <v>382</v>
      </c>
      <c r="F267" s="450">
        <v>655</v>
      </c>
      <c r="G267" s="450">
        <v>288</v>
      </c>
      <c r="H267" s="450">
        <v>303</v>
      </c>
      <c r="I267" s="450">
        <v>158</v>
      </c>
      <c r="J267" s="450">
        <v>0</v>
      </c>
      <c r="K267" s="450">
        <v>0</v>
      </c>
      <c r="L267" s="450">
        <v>0</v>
      </c>
      <c r="M267" s="450">
        <v>0</v>
      </c>
      <c r="N267" s="450">
        <v>80</v>
      </c>
      <c r="O267" s="450">
        <v>0</v>
      </c>
      <c r="P267" s="450">
        <v>80</v>
      </c>
      <c r="Q267" s="450">
        <v>318</v>
      </c>
      <c r="R267" s="450">
        <v>0</v>
      </c>
      <c r="S267" s="450">
        <v>0</v>
      </c>
      <c r="T267" s="450">
        <v>0</v>
      </c>
      <c r="U267" s="450">
        <v>23</v>
      </c>
      <c r="V267" s="450">
        <v>0</v>
      </c>
      <c r="W267" s="450">
        <v>0</v>
      </c>
      <c r="X267" s="450">
        <v>0</v>
      </c>
      <c r="Y267" s="450">
        <v>295</v>
      </c>
      <c r="Z267" s="450">
        <v>0</v>
      </c>
      <c r="AA267" s="450">
        <v>0</v>
      </c>
      <c r="AB267" s="450">
        <v>0</v>
      </c>
      <c r="AC267" s="450">
        <v>386</v>
      </c>
      <c r="AD267" s="450">
        <v>166</v>
      </c>
      <c r="AE267" s="450">
        <v>217</v>
      </c>
      <c r="AF267" s="450">
        <v>205</v>
      </c>
      <c r="AG267" s="450">
        <v>162</v>
      </c>
      <c r="AH267" s="450">
        <v>70</v>
      </c>
      <c r="AI267" s="450">
        <v>88</v>
      </c>
      <c r="AJ267" s="450">
        <v>78</v>
      </c>
      <c r="AK267" s="450">
        <v>224</v>
      </c>
      <c r="AL267" s="450">
        <v>96</v>
      </c>
      <c r="AM267" s="450">
        <v>129</v>
      </c>
      <c r="AN267" s="450">
        <v>127</v>
      </c>
      <c r="AO267" s="450">
        <v>21</v>
      </c>
      <c r="AP267" s="450">
        <v>1</v>
      </c>
      <c r="AQ267" s="450">
        <v>1</v>
      </c>
      <c r="AR267" s="450">
        <v>19</v>
      </c>
      <c r="AS267" s="450">
        <v>0</v>
      </c>
      <c r="AT267" s="450">
        <v>0</v>
      </c>
      <c r="AU267" s="450">
        <v>0</v>
      </c>
      <c r="AV267" s="450">
        <v>0</v>
      </c>
      <c r="AW267" s="450">
        <v>21</v>
      </c>
      <c r="AX267" s="450">
        <v>1</v>
      </c>
      <c r="AY267" s="450">
        <v>1</v>
      </c>
      <c r="AZ267" s="450">
        <v>19</v>
      </c>
      <c r="BA267" s="450">
        <v>1172</v>
      </c>
      <c r="BB267" s="450">
        <v>491</v>
      </c>
      <c r="BC267" s="450">
        <v>658</v>
      </c>
      <c r="BD267" s="450">
        <v>353</v>
      </c>
      <c r="BE267" s="450">
        <v>902</v>
      </c>
      <c r="BF267" s="450">
        <v>386</v>
      </c>
      <c r="BG267" s="450">
        <v>487</v>
      </c>
      <c r="BH267" s="450">
        <v>237</v>
      </c>
      <c r="BI267" s="450">
        <v>270</v>
      </c>
      <c r="BJ267" s="450">
        <v>105</v>
      </c>
      <c r="BK267" s="450">
        <v>171</v>
      </c>
      <c r="BL267" s="450">
        <v>116</v>
      </c>
      <c r="BM267" s="450">
        <v>0</v>
      </c>
      <c r="BN267" s="450">
        <v>0</v>
      </c>
      <c r="BO267" s="450">
        <v>0</v>
      </c>
      <c r="BP267" s="450">
        <v>0</v>
      </c>
      <c r="BQ267" s="450">
        <v>0</v>
      </c>
      <c r="BR267" s="450">
        <v>0</v>
      </c>
      <c r="BS267" s="450">
        <v>0</v>
      </c>
      <c r="BT267" s="450">
        <v>0</v>
      </c>
      <c r="BU267" s="450">
        <v>0</v>
      </c>
      <c r="BV267" s="450">
        <v>0</v>
      </c>
      <c r="BW267" s="450">
        <v>0</v>
      </c>
      <c r="BX267" s="450">
        <v>0</v>
      </c>
      <c r="BY267" s="450">
        <v>17</v>
      </c>
      <c r="BZ267" s="450">
        <v>58</v>
      </c>
      <c r="CA267" s="450">
        <v>0</v>
      </c>
    </row>
    <row r="268" spans="1:79">
      <c r="A268" s="543" t="s">
        <v>99</v>
      </c>
      <c r="B268" s="543" t="s">
        <v>1883</v>
      </c>
      <c r="C268" s="543">
        <v>2023</v>
      </c>
      <c r="D268" s="543" t="s">
        <v>1934</v>
      </c>
      <c r="E268" s="544">
        <v>392</v>
      </c>
      <c r="F268" s="544">
        <v>616</v>
      </c>
      <c r="G268" s="544">
        <v>286</v>
      </c>
      <c r="H268" s="544">
        <v>279</v>
      </c>
      <c r="I268" s="544">
        <v>158</v>
      </c>
      <c r="J268" s="544">
        <v>0</v>
      </c>
      <c r="K268" s="544">
        <v>0</v>
      </c>
      <c r="L268" s="544">
        <v>0</v>
      </c>
      <c r="M268" s="544">
        <v>0</v>
      </c>
      <c r="N268" s="544">
        <v>55</v>
      </c>
      <c r="O268" s="544">
        <v>0</v>
      </c>
      <c r="P268" s="544">
        <v>55</v>
      </c>
      <c r="Q268" s="544">
        <v>359</v>
      </c>
      <c r="R268" s="544">
        <v>40</v>
      </c>
      <c r="S268" s="544">
        <v>52</v>
      </c>
      <c r="T268" s="544">
        <v>229</v>
      </c>
      <c r="U268" s="544">
        <v>16</v>
      </c>
      <c r="V268" s="544">
        <v>10</v>
      </c>
      <c r="W268" s="544">
        <v>7</v>
      </c>
      <c r="X268" s="544">
        <v>9</v>
      </c>
      <c r="Y268" s="544">
        <v>343</v>
      </c>
      <c r="Z268" s="544">
        <v>30</v>
      </c>
      <c r="AA268" s="544">
        <v>45</v>
      </c>
      <c r="AB268" s="544">
        <v>220</v>
      </c>
      <c r="AC268" s="544">
        <v>356</v>
      </c>
      <c r="AD268" s="544">
        <v>141</v>
      </c>
      <c r="AE268" s="544">
        <v>199</v>
      </c>
      <c r="AF268" s="544">
        <v>185</v>
      </c>
      <c r="AG268" s="544">
        <v>180</v>
      </c>
      <c r="AH268" s="544">
        <v>65</v>
      </c>
      <c r="AI268" s="544">
        <v>91</v>
      </c>
      <c r="AJ268" s="544">
        <v>86</v>
      </c>
      <c r="AK268" s="544">
        <v>176</v>
      </c>
      <c r="AL268" s="544">
        <v>76</v>
      </c>
      <c r="AM268" s="544">
        <v>108</v>
      </c>
      <c r="AN268" s="544">
        <v>99</v>
      </c>
      <c r="AO268" s="544">
        <v>17</v>
      </c>
      <c r="AP268" s="544">
        <v>1</v>
      </c>
      <c r="AQ268" s="544">
        <v>0</v>
      </c>
      <c r="AR268" s="544">
        <v>15</v>
      </c>
      <c r="AS268" s="544">
        <v>0</v>
      </c>
      <c r="AT268" s="544">
        <v>0</v>
      </c>
      <c r="AU268" s="544">
        <v>0</v>
      </c>
      <c r="AV268" s="544">
        <v>0</v>
      </c>
      <c r="AW268" s="544">
        <v>17</v>
      </c>
      <c r="AX268" s="544">
        <v>1</v>
      </c>
      <c r="AY268" s="544">
        <v>0</v>
      </c>
      <c r="AZ268" s="544">
        <v>15</v>
      </c>
      <c r="BA268" s="544">
        <v>1108</v>
      </c>
      <c r="BB268" s="544">
        <v>466</v>
      </c>
      <c r="BC268" s="544">
        <v>599</v>
      </c>
      <c r="BD268" s="544">
        <v>382</v>
      </c>
      <c r="BE268" s="544">
        <v>804</v>
      </c>
      <c r="BF268" s="544">
        <v>368</v>
      </c>
      <c r="BG268" s="544">
        <v>407</v>
      </c>
      <c r="BH268" s="544">
        <v>227</v>
      </c>
      <c r="BI268" s="544">
        <v>304</v>
      </c>
      <c r="BJ268" s="544">
        <v>98</v>
      </c>
      <c r="BK268" s="544">
        <v>192</v>
      </c>
      <c r="BL268" s="544">
        <v>155</v>
      </c>
      <c r="BM268" s="544">
        <v>0</v>
      </c>
      <c r="BN268" s="544">
        <v>0</v>
      </c>
      <c r="BO268" s="544">
        <v>0</v>
      </c>
      <c r="BP268" s="544">
        <v>0</v>
      </c>
      <c r="BQ268" s="544">
        <v>0</v>
      </c>
      <c r="BR268" s="544">
        <v>0</v>
      </c>
      <c r="BS268" s="544">
        <v>0</v>
      </c>
      <c r="BT268" s="544">
        <v>0</v>
      </c>
      <c r="BU268" s="544">
        <v>0</v>
      </c>
      <c r="BV268" s="544">
        <v>0</v>
      </c>
      <c r="BW268" s="544">
        <v>0</v>
      </c>
      <c r="BX268" s="544">
        <v>0</v>
      </c>
      <c r="BY268" s="544">
        <v>16</v>
      </c>
      <c r="BZ268" s="544">
        <v>56</v>
      </c>
      <c r="CA268" s="544">
        <v>0</v>
      </c>
    </row>
    <row r="269" spans="1:79">
      <c r="A269" t="s">
        <v>99</v>
      </c>
      <c r="B269" t="s">
        <v>1883</v>
      </c>
      <c r="C269">
        <v>2024</v>
      </c>
      <c r="D269" t="s">
        <v>1934</v>
      </c>
      <c r="E269" s="450">
        <v>433</v>
      </c>
      <c r="F269" s="450">
        <v>579</v>
      </c>
      <c r="G269" s="450">
        <v>299</v>
      </c>
      <c r="H269" s="450">
        <v>283</v>
      </c>
      <c r="I269" s="450">
        <v>134</v>
      </c>
      <c r="J269" s="450">
        <v>0</v>
      </c>
      <c r="K269" s="450">
        <v>0</v>
      </c>
      <c r="L269" s="450">
        <v>0</v>
      </c>
      <c r="M269" s="450">
        <v>0</v>
      </c>
      <c r="N269" s="450">
        <v>261</v>
      </c>
      <c r="O269" s="450">
        <v>28</v>
      </c>
      <c r="P269" s="450">
        <v>233</v>
      </c>
      <c r="Q269" s="450">
        <v>327</v>
      </c>
      <c r="R269" s="450">
        <v>60</v>
      </c>
      <c r="S269" s="450">
        <v>79</v>
      </c>
      <c r="T269" s="450">
        <v>217</v>
      </c>
      <c r="U269" s="450">
        <v>29</v>
      </c>
      <c r="V269" s="450">
        <v>11</v>
      </c>
      <c r="W269" s="450">
        <v>15</v>
      </c>
      <c r="X269" s="450">
        <v>19</v>
      </c>
      <c r="Y269" s="450">
        <v>298</v>
      </c>
      <c r="Z269" s="450">
        <v>49</v>
      </c>
      <c r="AA269" s="450">
        <v>64</v>
      </c>
      <c r="AB269" s="450">
        <v>198</v>
      </c>
      <c r="AC269" s="450">
        <v>410</v>
      </c>
      <c r="AD269" s="450">
        <v>178</v>
      </c>
      <c r="AE269" s="450">
        <v>238</v>
      </c>
      <c r="AF269" s="450">
        <v>212</v>
      </c>
      <c r="AG269" s="450">
        <v>118</v>
      </c>
      <c r="AH269" s="450">
        <v>59</v>
      </c>
      <c r="AI269" s="450">
        <v>74</v>
      </c>
      <c r="AJ269" s="450">
        <v>42</v>
      </c>
      <c r="AK269" s="450">
        <v>292</v>
      </c>
      <c r="AL269" s="450">
        <v>119</v>
      </c>
      <c r="AM269" s="450">
        <v>164</v>
      </c>
      <c r="AN269" s="450">
        <v>170</v>
      </c>
      <c r="AO269" s="450">
        <v>9</v>
      </c>
      <c r="AP269" s="450">
        <v>0</v>
      </c>
      <c r="AQ269" s="450">
        <v>1</v>
      </c>
      <c r="AR269" s="450">
        <v>8</v>
      </c>
      <c r="AS269" s="450">
        <v>0</v>
      </c>
      <c r="AT269" s="450">
        <v>0</v>
      </c>
      <c r="AU269" s="450">
        <v>0</v>
      </c>
      <c r="AV269" s="450">
        <v>0</v>
      </c>
      <c r="AW269" s="450">
        <v>9</v>
      </c>
      <c r="AX269" s="450">
        <v>0</v>
      </c>
      <c r="AY269" s="450">
        <v>1</v>
      </c>
      <c r="AZ269" s="450">
        <v>8</v>
      </c>
      <c r="BA269" s="450">
        <v>1177</v>
      </c>
      <c r="BB269" s="450">
        <v>511</v>
      </c>
      <c r="BC269" s="450">
        <v>666</v>
      </c>
      <c r="BD269" s="450">
        <v>364</v>
      </c>
      <c r="BE269" s="450">
        <v>768</v>
      </c>
      <c r="BF269" s="450">
        <v>352</v>
      </c>
      <c r="BG269" s="450">
        <v>402</v>
      </c>
      <c r="BH269" s="450">
        <v>189</v>
      </c>
      <c r="BI269" s="450">
        <v>409</v>
      </c>
      <c r="BJ269" s="450">
        <v>159</v>
      </c>
      <c r="BK269" s="450">
        <v>264</v>
      </c>
      <c r="BL269" s="450">
        <v>175</v>
      </c>
      <c r="BM269" s="450">
        <v>0</v>
      </c>
      <c r="BN269" s="450">
        <v>0</v>
      </c>
      <c r="BO269" s="450">
        <v>0</v>
      </c>
      <c r="BP269" s="450">
        <v>0</v>
      </c>
      <c r="BQ269" s="450">
        <v>0</v>
      </c>
      <c r="BR269" s="450">
        <v>0</v>
      </c>
      <c r="BS269" s="450">
        <v>0</v>
      </c>
      <c r="BT269" s="450">
        <v>0</v>
      </c>
      <c r="BU269" s="450">
        <v>0</v>
      </c>
      <c r="BV269" s="450">
        <v>0</v>
      </c>
      <c r="BW269" s="450">
        <v>0</v>
      </c>
      <c r="BX269" s="450">
        <v>0</v>
      </c>
      <c r="BY269" s="450">
        <v>16</v>
      </c>
      <c r="BZ269" s="450">
        <v>49</v>
      </c>
      <c r="CA269" s="450">
        <v>0</v>
      </c>
    </row>
    <row r="270" spans="1:79">
      <c r="A270" s="543" t="s">
        <v>99</v>
      </c>
      <c r="B270" s="543" t="s">
        <v>1883</v>
      </c>
      <c r="C270" s="543">
        <v>2025</v>
      </c>
      <c r="D270" s="543" t="s">
        <v>1935</v>
      </c>
      <c r="E270" s="544">
        <v>442</v>
      </c>
      <c r="F270" s="544">
        <v>582</v>
      </c>
      <c r="G270" s="544">
        <v>247</v>
      </c>
      <c r="H270" s="544">
        <v>278</v>
      </c>
      <c r="I270" s="544">
        <v>140</v>
      </c>
      <c r="J270" s="544">
        <v>0</v>
      </c>
      <c r="K270" s="544">
        <v>0</v>
      </c>
      <c r="L270" s="544">
        <v>0</v>
      </c>
      <c r="M270" s="544">
        <v>0</v>
      </c>
      <c r="N270" s="544">
        <v>234</v>
      </c>
      <c r="O270" s="544">
        <v>5</v>
      </c>
      <c r="P270" s="544">
        <v>229</v>
      </c>
      <c r="Q270" s="544">
        <v>368</v>
      </c>
      <c r="R270" s="544">
        <v>54</v>
      </c>
      <c r="S270" s="544">
        <v>71</v>
      </c>
      <c r="T270" s="544">
        <v>239</v>
      </c>
      <c r="U270" s="544">
        <v>22</v>
      </c>
      <c r="V270" s="544">
        <v>12</v>
      </c>
      <c r="W270" s="544">
        <v>12</v>
      </c>
      <c r="X270" s="544">
        <v>15</v>
      </c>
      <c r="Y270" s="544">
        <v>346</v>
      </c>
      <c r="Z270" s="544">
        <v>42</v>
      </c>
      <c r="AA270" s="544">
        <v>59</v>
      </c>
      <c r="AB270" s="544">
        <v>224</v>
      </c>
      <c r="AC270" s="544">
        <v>375</v>
      </c>
      <c r="AD270" s="544">
        <v>153</v>
      </c>
      <c r="AE270" s="544">
        <v>221</v>
      </c>
      <c r="AF270" s="544">
        <v>204</v>
      </c>
      <c r="AG270" s="544">
        <v>159</v>
      </c>
      <c r="AH270" s="544">
        <v>61</v>
      </c>
      <c r="AI270" s="544">
        <v>86</v>
      </c>
      <c r="AJ270" s="544">
        <v>82</v>
      </c>
      <c r="AK270" s="544">
        <v>216</v>
      </c>
      <c r="AL270" s="544">
        <v>92</v>
      </c>
      <c r="AM270" s="544">
        <v>135</v>
      </c>
      <c r="AN270" s="544">
        <v>122</v>
      </c>
      <c r="AO270" s="544">
        <v>13</v>
      </c>
      <c r="AP270" s="544">
        <v>1</v>
      </c>
      <c r="AQ270" s="544">
        <v>1</v>
      </c>
      <c r="AR270" s="544">
        <v>12</v>
      </c>
      <c r="AS270" s="544">
        <v>0</v>
      </c>
      <c r="AT270" s="544">
        <v>0</v>
      </c>
      <c r="AU270" s="544">
        <v>0</v>
      </c>
      <c r="AV270" s="544">
        <v>0</v>
      </c>
      <c r="AW270" s="544">
        <v>13</v>
      </c>
      <c r="AX270" s="544">
        <v>1</v>
      </c>
      <c r="AY270" s="544">
        <v>1</v>
      </c>
      <c r="AZ270" s="544">
        <v>12</v>
      </c>
      <c r="BA270" s="544">
        <v>1168</v>
      </c>
      <c r="BB270" s="544">
        <v>444</v>
      </c>
      <c r="BC270" s="544">
        <v>663</v>
      </c>
      <c r="BD270" s="544">
        <v>395</v>
      </c>
      <c r="BE270" s="544">
        <v>878</v>
      </c>
      <c r="BF270" s="544">
        <v>353</v>
      </c>
      <c r="BG270" s="544">
        <v>478</v>
      </c>
      <c r="BH270" s="544">
        <v>259</v>
      </c>
      <c r="BI270" s="544">
        <v>290</v>
      </c>
      <c r="BJ270" s="544">
        <v>91</v>
      </c>
      <c r="BK270" s="544">
        <v>185</v>
      </c>
      <c r="BL270" s="544">
        <v>136</v>
      </c>
      <c r="BM270" s="544">
        <v>0</v>
      </c>
      <c r="BN270" s="544">
        <v>0</v>
      </c>
      <c r="BO270" s="544">
        <v>0</v>
      </c>
      <c r="BP270" s="544">
        <v>0</v>
      </c>
      <c r="BQ270" s="544">
        <v>0</v>
      </c>
      <c r="BR270" s="544">
        <v>0</v>
      </c>
      <c r="BS270" s="544">
        <v>0</v>
      </c>
      <c r="BT270" s="544">
        <v>0</v>
      </c>
      <c r="BU270" s="544">
        <v>0</v>
      </c>
      <c r="BV270" s="544">
        <v>0</v>
      </c>
      <c r="BW270" s="544">
        <v>0</v>
      </c>
      <c r="BX270" s="544">
        <v>0</v>
      </c>
      <c r="BY270" s="544">
        <v>16</v>
      </c>
      <c r="BZ270" s="544">
        <v>49</v>
      </c>
      <c r="CA270" s="544">
        <v>0</v>
      </c>
    </row>
    <row r="271" spans="1:79">
      <c r="A271" t="s">
        <v>99</v>
      </c>
      <c r="B271" t="s">
        <v>1883</v>
      </c>
      <c r="C271">
        <v>2024</v>
      </c>
      <c r="D271" t="s">
        <v>1937</v>
      </c>
      <c r="E271" s="450">
        <f>E269</f>
        <v>433</v>
      </c>
      <c r="F271" s="450">
        <f t="shared" ref="F271:BQ271" si="52">F269</f>
        <v>579</v>
      </c>
      <c r="G271" s="450">
        <f t="shared" si="52"/>
        <v>299</v>
      </c>
      <c r="H271" s="450">
        <f t="shared" si="52"/>
        <v>283</v>
      </c>
      <c r="I271" s="450">
        <f t="shared" si="52"/>
        <v>134</v>
      </c>
      <c r="J271" s="450">
        <f t="shared" si="52"/>
        <v>0</v>
      </c>
      <c r="K271" s="450">
        <f t="shared" si="52"/>
        <v>0</v>
      </c>
      <c r="L271" s="450">
        <f t="shared" si="52"/>
        <v>0</v>
      </c>
      <c r="M271" s="450">
        <f t="shared" si="52"/>
        <v>0</v>
      </c>
      <c r="N271" s="450">
        <f t="shared" si="52"/>
        <v>261</v>
      </c>
      <c r="O271" s="450">
        <f t="shared" si="52"/>
        <v>28</v>
      </c>
      <c r="P271" s="450">
        <f t="shared" si="52"/>
        <v>233</v>
      </c>
      <c r="Q271" s="450">
        <f t="shared" si="52"/>
        <v>327</v>
      </c>
      <c r="R271" s="450">
        <f t="shared" si="52"/>
        <v>60</v>
      </c>
      <c r="S271" s="450">
        <f t="shared" si="52"/>
        <v>79</v>
      </c>
      <c r="T271" s="450">
        <f t="shared" si="52"/>
        <v>217</v>
      </c>
      <c r="U271" s="450">
        <f t="shared" si="52"/>
        <v>29</v>
      </c>
      <c r="V271" s="450">
        <f t="shared" si="52"/>
        <v>11</v>
      </c>
      <c r="W271" s="450">
        <f t="shared" si="52"/>
        <v>15</v>
      </c>
      <c r="X271" s="450">
        <f t="shared" si="52"/>
        <v>19</v>
      </c>
      <c r="Y271" s="450">
        <f t="shared" si="52"/>
        <v>298</v>
      </c>
      <c r="Z271" s="450">
        <f t="shared" si="52"/>
        <v>49</v>
      </c>
      <c r="AA271" s="450">
        <f t="shared" si="52"/>
        <v>64</v>
      </c>
      <c r="AB271" s="450">
        <f t="shared" si="52"/>
        <v>198</v>
      </c>
      <c r="AC271" s="450">
        <f t="shared" si="52"/>
        <v>410</v>
      </c>
      <c r="AD271" s="450">
        <f t="shared" si="52"/>
        <v>178</v>
      </c>
      <c r="AE271" s="450">
        <f t="shared" si="52"/>
        <v>238</v>
      </c>
      <c r="AF271" s="450">
        <f t="shared" si="52"/>
        <v>212</v>
      </c>
      <c r="AG271" s="450">
        <f t="shared" si="52"/>
        <v>118</v>
      </c>
      <c r="AH271" s="450">
        <f t="shared" si="52"/>
        <v>59</v>
      </c>
      <c r="AI271" s="450">
        <f t="shared" si="52"/>
        <v>74</v>
      </c>
      <c r="AJ271" s="450">
        <f t="shared" si="52"/>
        <v>42</v>
      </c>
      <c r="AK271" s="450">
        <f t="shared" si="52"/>
        <v>292</v>
      </c>
      <c r="AL271" s="450">
        <f t="shared" si="52"/>
        <v>119</v>
      </c>
      <c r="AM271" s="450">
        <f t="shared" si="52"/>
        <v>164</v>
      </c>
      <c r="AN271" s="450">
        <f t="shared" si="52"/>
        <v>170</v>
      </c>
      <c r="AO271" s="450">
        <f t="shared" si="52"/>
        <v>9</v>
      </c>
      <c r="AP271" s="450">
        <f t="shared" si="52"/>
        <v>0</v>
      </c>
      <c r="AQ271" s="450">
        <f t="shared" si="52"/>
        <v>1</v>
      </c>
      <c r="AR271" s="450">
        <f t="shared" si="52"/>
        <v>8</v>
      </c>
      <c r="AS271" s="450">
        <f t="shared" si="52"/>
        <v>0</v>
      </c>
      <c r="AT271" s="450">
        <f t="shared" si="52"/>
        <v>0</v>
      </c>
      <c r="AU271" s="450">
        <f t="shared" si="52"/>
        <v>0</v>
      </c>
      <c r="AV271" s="450">
        <f t="shared" si="52"/>
        <v>0</v>
      </c>
      <c r="AW271" s="450">
        <f t="shared" si="52"/>
        <v>9</v>
      </c>
      <c r="AX271" s="450">
        <f t="shared" si="52"/>
        <v>0</v>
      </c>
      <c r="AY271" s="450">
        <f t="shared" si="52"/>
        <v>1</v>
      </c>
      <c r="AZ271" s="450">
        <f t="shared" si="52"/>
        <v>8</v>
      </c>
      <c r="BA271" s="450">
        <f t="shared" si="52"/>
        <v>1177</v>
      </c>
      <c r="BB271" s="450">
        <f t="shared" si="52"/>
        <v>511</v>
      </c>
      <c r="BC271" s="450">
        <f t="shared" si="52"/>
        <v>666</v>
      </c>
      <c r="BD271" s="450">
        <f t="shared" si="52"/>
        <v>364</v>
      </c>
      <c r="BE271" s="450">
        <f t="shared" si="52"/>
        <v>768</v>
      </c>
      <c r="BF271" s="450">
        <f t="shared" si="52"/>
        <v>352</v>
      </c>
      <c r="BG271" s="450">
        <f t="shared" si="52"/>
        <v>402</v>
      </c>
      <c r="BH271" s="450">
        <f t="shared" si="52"/>
        <v>189</v>
      </c>
      <c r="BI271" s="450">
        <f t="shared" si="52"/>
        <v>409</v>
      </c>
      <c r="BJ271" s="450">
        <f t="shared" si="52"/>
        <v>159</v>
      </c>
      <c r="BK271" s="450">
        <f t="shared" si="52"/>
        <v>264</v>
      </c>
      <c r="BL271" s="450">
        <f t="shared" si="52"/>
        <v>175</v>
      </c>
      <c r="BM271" s="450">
        <f t="shared" si="52"/>
        <v>0</v>
      </c>
      <c r="BN271" s="450">
        <f t="shared" si="52"/>
        <v>0</v>
      </c>
      <c r="BO271" s="450">
        <f t="shared" si="52"/>
        <v>0</v>
      </c>
      <c r="BP271" s="450">
        <f t="shared" si="52"/>
        <v>0</v>
      </c>
      <c r="BQ271" s="450">
        <f t="shared" si="52"/>
        <v>0</v>
      </c>
      <c r="BR271" s="450">
        <f t="shared" ref="BR271:CA271" si="53">BR269</f>
        <v>0</v>
      </c>
      <c r="BS271" s="450">
        <f t="shared" si="53"/>
        <v>0</v>
      </c>
      <c r="BT271" s="450">
        <f t="shared" si="53"/>
        <v>0</v>
      </c>
      <c r="BU271" s="450">
        <f t="shared" si="53"/>
        <v>0</v>
      </c>
      <c r="BV271" s="450">
        <f t="shared" si="53"/>
        <v>0</v>
      </c>
      <c r="BW271" s="450">
        <f t="shared" si="53"/>
        <v>0</v>
      </c>
      <c r="BX271" s="450">
        <f t="shared" si="53"/>
        <v>0</v>
      </c>
      <c r="BY271" s="450">
        <f t="shared" si="53"/>
        <v>16</v>
      </c>
      <c r="BZ271" s="450">
        <f t="shared" si="53"/>
        <v>49</v>
      </c>
      <c r="CA271" s="450">
        <f t="shared" si="53"/>
        <v>0</v>
      </c>
    </row>
    <row r="272" spans="1:79">
      <c r="A272" s="543" t="s">
        <v>99</v>
      </c>
      <c r="B272" s="543" t="s">
        <v>1883</v>
      </c>
      <c r="C272" s="543">
        <v>2025</v>
      </c>
      <c r="D272" s="543" t="s">
        <v>1937</v>
      </c>
      <c r="E272" s="544">
        <f>IF(OR(E269=0, E269=""), E270, IF(E270&gt;(E269*(1+Dash!$B$6)), E269*(1+Dash!$B$6), IF(E270&lt;(E269*(1-Dash!$B$7)), E269*(1-Dash!$B$7), E270)))</f>
        <v>442</v>
      </c>
      <c r="F272" s="544">
        <f>IF(OR(F269=0, F269=""), F270, IF(F270&gt;(F269*(1+Dash!$B$6)), F269*(1+Dash!$B$6), IF(F270&lt;(F269*(1-Dash!$B$7)), F269*(1-Dash!$B$7), F270)))</f>
        <v>582</v>
      </c>
      <c r="G272" s="544">
        <f>IF(OR(G269=0, G269=""), G270, IF(G270&gt;(G269*(1+Dash!$B$6)), G269*(1+Dash!$B$6), IF(G270&lt;(G269*(1-Dash!$B$7)), G269*(1-Dash!$B$7), G270)))</f>
        <v>284.05</v>
      </c>
      <c r="H272" s="544">
        <f>IF(OR(H269=0, H269=""), H270, IF(H270&gt;(H269*(1+Dash!$B$6)), H269*(1+Dash!$B$6), IF(H270&lt;(H269*(1-Dash!$B$7)), H269*(1-Dash!$B$7), H270)))</f>
        <v>278</v>
      </c>
      <c r="I272" s="544">
        <f>IF(OR(I269=0, I269=""), I270, IF(I270&gt;(I269*(1+Dash!$B$6)), I269*(1+Dash!$B$6), IF(I270&lt;(I269*(1-Dash!$B$7)), I269*(1-Dash!$B$7), I270)))</f>
        <v>140</v>
      </c>
      <c r="J272" s="544">
        <f>IF(OR(J269=0, J269=""), J270, IF(J270&gt;(J269*(1+Dash!$B$6)), J269*(1+Dash!$B$6), IF(J270&lt;(J269*(1-Dash!$B$7)), J269*(1-Dash!$B$7), J270)))</f>
        <v>0</v>
      </c>
      <c r="K272" s="544">
        <f>IF(OR(K269=0, K269=""), K270, IF(K270&gt;(K269*(1+Dash!$B$6)), K269*(1+Dash!$B$6), IF(K270&lt;(K269*(1-Dash!$B$7)), K269*(1-Dash!$B$7), K270)))</f>
        <v>0</v>
      </c>
      <c r="L272" s="544">
        <f>IF(OR(L269=0, L269=""), L270, IF(L270&gt;(L269*(1+Dash!$B$6)), L269*(1+Dash!$B$6), IF(L270&lt;(L269*(1-Dash!$B$7)), L269*(1-Dash!$B$7), L270)))</f>
        <v>0</v>
      </c>
      <c r="M272" s="544">
        <f>IF(OR(M269=0, M269=""), M270, IF(M270&gt;(M269*(1+Dash!$B$6)), M269*(1+Dash!$B$6), IF(M270&lt;(M269*(1-Dash!$B$7)), M269*(1-Dash!$B$7), M270)))</f>
        <v>0</v>
      </c>
      <c r="N272" s="544">
        <f>IF(OR(N269=0, N269=""), N270, IF(N270&gt;(N269*(1+Dash!$B$6)), N269*(1+Dash!$B$6), IF(N270&lt;(N269*(1-Dash!$B$7)), N269*(1-Dash!$B$7), N270)))</f>
        <v>247.95</v>
      </c>
      <c r="O272" s="544">
        <f>IF(OR(O269=0, O269=""), O270, IF(O270&gt;(O269*(1+Dash!$B$6)), O269*(1+Dash!$B$6), IF(O270&lt;(O269*(1-Dash!$B$7)), O269*(1-Dash!$B$7), O270)))</f>
        <v>26.599999999999998</v>
      </c>
      <c r="P272" s="544">
        <f>IF(OR(P269=0, P269=""), P270, IF(P270&gt;(P269*(1+Dash!$B$6)), P269*(1+Dash!$B$6), IF(P270&lt;(P269*(1-Dash!$B$7)), P269*(1-Dash!$B$7), P270)))</f>
        <v>229</v>
      </c>
      <c r="Q272" s="544">
        <f>IF(OR(Q269=0, Q269=""), Q270, IF(Q270&gt;(Q269*(1+Dash!$B$6)), Q269*(1+Dash!$B$6), IF(Q270&lt;(Q269*(1-Dash!$B$7)), Q269*(1-Dash!$B$7), Q270)))</f>
        <v>359.70000000000005</v>
      </c>
      <c r="R272" s="544">
        <f>IF(OR(R269=0, R269=""), R270, IF(R270&gt;(R269*(1+Dash!$B$6)), R269*(1+Dash!$B$6), IF(R270&lt;(R269*(1-Dash!$B$7)), R269*(1-Dash!$B$7), R270)))</f>
        <v>57</v>
      </c>
      <c r="S272" s="544">
        <f>IF(OR(S269=0, S269=""), S270, IF(S270&gt;(S269*(1+Dash!$B$6)), S269*(1+Dash!$B$6), IF(S270&lt;(S269*(1-Dash!$B$7)), S269*(1-Dash!$B$7), S270)))</f>
        <v>75.05</v>
      </c>
      <c r="T272" s="544">
        <f>IF(OR(T269=0, T269=""), T270, IF(T270&gt;(T269*(1+Dash!$B$6)), T269*(1+Dash!$B$6), IF(T270&lt;(T269*(1-Dash!$B$7)), T269*(1-Dash!$B$7), T270)))</f>
        <v>238.70000000000002</v>
      </c>
      <c r="U272" s="544">
        <f>IF(OR(U269=0, U269=""), U270, IF(U270&gt;(U269*(1+Dash!$B$6)), U269*(1+Dash!$B$6), IF(U270&lt;(U269*(1-Dash!$B$7)), U269*(1-Dash!$B$7), U270)))</f>
        <v>27.549999999999997</v>
      </c>
      <c r="V272" s="544">
        <f>IF(OR(V269=0, V269=""), V270, IF(V270&gt;(V269*(1+Dash!$B$6)), V269*(1+Dash!$B$6), IF(V270&lt;(V269*(1-Dash!$B$7)), V269*(1-Dash!$B$7), V270)))</f>
        <v>12</v>
      </c>
      <c r="W272" s="544">
        <f>IF(OR(W269=0, W269=""), W270, IF(W270&gt;(W269*(1+Dash!$B$6)), W269*(1+Dash!$B$6), IF(W270&lt;(W269*(1-Dash!$B$7)), W269*(1-Dash!$B$7), W270)))</f>
        <v>14.25</v>
      </c>
      <c r="X272" s="544">
        <f>IF(OR(X269=0, X269=""), X270, IF(X270&gt;(X269*(1+Dash!$B$6)), X269*(1+Dash!$B$6), IF(X270&lt;(X269*(1-Dash!$B$7)), X269*(1-Dash!$B$7), X270)))</f>
        <v>18.05</v>
      </c>
      <c r="Y272" s="544">
        <f>IF(OR(Y269=0, Y269=""), Y270, IF(Y270&gt;(Y269*(1+Dash!$B$6)), Y269*(1+Dash!$B$6), IF(Y270&lt;(Y269*(1-Dash!$B$7)), Y269*(1-Dash!$B$7), Y270)))</f>
        <v>327.8</v>
      </c>
      <c r="Z272" s="544">
        <f>IF(OR(Z269=0, Z269=""), Z270, IF(Z270&gt;(Z269*(1+Dash!$B$6)), Z269*(1+Dash!$B$6), IF(Z270&lt;(Z269*(1-Dash!$B$7)), Z269*(1-Dash!$B$7), Z270)))</f>
        <v>46.55</v>
      </c>
      <c r="AA272" s="544">
        <f>IF(OR(AA269=0, AA269=""), AA270, IF(AA270&gt;(AA269*(1+Dash!$B$6)), AA269*(1+Dash!$B$6), IF(AA270&lt;(AA269*(1-Dash!$B$7)), AA269*(1-Dash!$B$7), AA270)))</f>
        <v>60.8</v>
      </c>
      <c r="AB272" s="544">
        <f>IF(OR(AB269=0, AB269=""), AB270, IF(AB270&gt;(AB269*(1+Dash!$B$6)), AB269*(1+Dash!$B$6), IF(AB270&lt;(AB269*(1-Dash!$B$7)), AB269*(1-Dash!$B$7), AB270)))</f>
        <v>217.8</v>
      </c>
      <c r="AC272" s="544">
        <f>IF(OR(AC269=0, AC269=""), AC270, IF(AC270&gt;(AC269*(1+Dash!$B$6)), AC269*(1+Dash!$B$6), IF(AC270&lt;(AC269*(1-Dash!$B$7)), AC269*(1-Dash!$B$7), AC270)))</f>
        <v>389.5</v>
      </c>
      <c r="AD272" s="544">
        <f>IF(OR(AD269=0, AD269=""), AD270, IF(AD270&gt;(AD269*(1+Dash!$B$6)), AD269*(1+Dash!$B$6), IF(AD270&lt;(AD269*(1-Dash!$B$7)), AD269*(1-Dash!$B$7), AD270)))</f>
        <v>169.1</v>
      </c>
      <c r="AE272" s="544">
        <f>IF(OR(AE269=0, AE269=""), AE270, IF(AE270&gt;(AE269*(1+Dash!$B$6)), AE269*(1+Dash!$B$6), IF(AE270&lt;(AE269*(1-Dash!$B$7)), AE269*(1-Dash!$B$7), AE270)))</f>
        <v>226.1</v>
      </c>
      <c r="AF272" s="544">
        <f>IF(OR(AF269=0, AF269=""), AF270, IF(AF270&gt;(AF269*(1+Dash!$B$6)), AF269*(1+Dash!$B$6), IF(AF270&lt;(AF269*(1-Dash!$B$7)), AF269*(1-Dash!$B$7), AF270)))</f>
        <v>204</v>
      </c>
      <c r="AG272" s="544">
        <f>IF(OR(AG269=0, AG269=""), AG270, IF(AG270&gt;(AG269*(1+Dash!$B$6)), AG269*(1+Dash!$B$6), IF(AG270&lt;(AG269*(1-Dash!$B$7)), AG269*(1-Dash!$B$7), AG270)))</f>
        <v>129.80000000000001</v>
      </c>
      <c r="AH272" s="544">
        <f>IF(OR(AH269=0, AH269=""), AH270, IF(AH270&gt;(AH269*(1+Dash!$B$6)), AH269*(1+Dash!$B$6), IF(AH270&lt;(AH269*(1-Dash!$B$7)), AH269*(1-Dash!$B$7), AH270)))</f>
        <v>61</v>
      </c>
      <c r="AI272" s="544">
        <f>IF(OR(AI269=0, AI269=""), AI270, IF(AI270&gt;(AI269*(1+Dash!$B$6)), AI269*(1+Dash!$B$6), IF(AI270&lt;(AI269*(1-Dash!$B$7)), AI269*(1-Dash!$B$7), AI270)))</f>
        <v>81.400000000000006</v>
      </c>
      <c r="AJ272" s="544">
        <f>IF(OR(AJ269=0, AJ269=""), AJ270, IF(AJ270&gt;(AJ269*(1+Dash!$B$6)), AJ269*(1+Dash!$B$6), IF(AJ270&lt;(AJ269*(1-Dash!$B$7)), AJ269*(1-Dash!$B$7), AJ270)))</f>
        <v>46.2</v>
      </c>
      <c r="AK272" s="544">
        <f>IF(OR(AK269=0, AK269=""), AK270, IF(AK270&gt;(AK269*(1+Dash!$B$6)), AK269*(1+Dash!$B$6), IF(AK270&lt;(AK269*(1-Dash!$B$7)), AK269*(1-Dash!$B$7), AK270)))</f>
        <v>277.39999999999998</v>
      </c>
      <c r="AL272" s="544">
        <f>IF(OR(AL269=0, AL269=""), AL270, IF(AL270&gt;(AL269*(1+Dash!$B$6)), AL269*(1+Dash!$B$6), IF(AL270&lt;(AL269*(1-Dash!$B$7)), AL269*(1-Dash!$B$7), AL270)))</f>
        <v>113.05</v>
      </c>
      <c r="AM272" s="544">
        <f>IF(OR(AM269=0, AM269=""), AM270, IF(AM270&gt;(AM269*(1+Dash!$B$6)), AM269*(1+Dash!$B$6), IF(AM270&lt;(AM269*(1-Dash!$B$7)), AM269*(1-Dash!$B$7), AM270)))</f>
        <v>155.79999999999998</v>
      </c>
      <c r="AN272" s="544">
        <f>IF(OR(AN269=0, AN269=""), AN270, IF(AN270&gt;(AN269*(1+Dash!$B$6)), AN269*(1+Dash!$B$6), IF(AN270&lt;(AN269*(1-Dash!$B$7)), AN269*(1-Dash!$B$7), AN270)))</f>
        <v>161.5</v>
      </c>
      <c r="AO272" s="544">
        <f>IF(OR(AO269=0, AO269=""), AO270, IF(AO270&gt;(AO269*(1+Dash!$B$6)), AO269*(1+Dash!$B$6), IF(AO270&lt;(AO269*(1-Dash!$B$7)), AO269*(1-Dash!$B$7), AO270)))</f>
        <v>9.9</v>
      </c>
      <c r="AP272" s="544">
        <f>IF(OR(AP269=0, AP269=""), AP270, IF(AP270&gt;(AP269*(1+Dash!$B$6)), AP269*(1+Dash!$B$6), IF(AP270&lt;(AP269*(1-Dash!$B$7)), AP269*(1-Dash!$B$7), AP270)))</f>
        <v>1</v>
      </c>
      <c r="AQ272" s="544">
        <f>IF(OR(AQ269=0, AQ269=""), AQ270, IF(AQ270&gt;(AQ269*(1+Dash!$B$6)), AQ269*(1+Dash!$B$6), IF(AQ270&lt;(AQ269*(1-Dash!$B$7)), AQ269*(1-Dash!$B$7), AQ270)))</f>
        <v>1</v>
      </c>
      <c r="AR272" s="544">
        <f>IF(OR(AR269=0, AR269=""), AR270, IF(AR270&gt;(AR269*(1+Dash!$B$6)), AR269*(1+Dash!$B$6), IF(AR270&lt;(AR269*(1-Dash!$B$7)), AR269*(1-Dash!$B$7), AR270)))</f>
        <v>8.8000000000000007</v>
      </c>
      <c r="AS272" s="544">
        <f>IF(OR(AS269=0, AS269=""), AS270, IF(AS270&gt;(AS269*(1+Dash!$B$6)), AS269*(1+Dash!$B$6), IF(AS270&lt;(AS269*(1-Dash!$B$7)), AS269*(1-Dash!$B$7), AS270)))</f>
        <v>0</v>
      </c>
      <c r="AT272" s="544">
        <f>IF(OR(AT269=0, AT269=""), AT270, IF(AT270&gt;(AT269*(1+Dash!$B$6)), AT269*(1+Dash!$B$6), IF(AT270&lt;(AT269*(1-Dash!$B$7)), AT269*(1-Dash!$B$7), AT270)))</f>
        <v>0</v>
      </c>
      <c r="AU272" s="544">
        <f>IF(OR(AU269=0, AU269=""), AU270, IF(AU270&gt;(AU269*(1+Dash!$B$6)), AU269*(1+Dash!$B$6), IF(AU270&lt;(AU269*(1-Dash!$B$7)), AU269*(1-Dash!$B$7), AU270)))</f>
        <v>0</v>
      </c>
      <c r="AV272" s="544">
        <f>IF(OR(AV269=0, AV269=""), AV270, IF(AV270&gt;(AV269*(1+Dash!$B$6)), AV269*(1+Dash!$B$6), IF(AV270&lt;(AV269*(1-Dash!$B$7)), AV269*(1-Dash!$B$7), AV270)))</f>
        <v>0</v>
      </c>
      <c r="AW272" s="544">
        <f>IF(OR(AW269=0, AW269=""), AW270, IF(AW270&gt;(AW269*(1+Dash!$B$6)), AW269*(1+Dash!$B$6), IF(AW270&lt;(AW269*(1-Dash!$B$7)), AW269*(1-Dash!$B$7), AW270)))</f>
        <v>9.9</v>
      </c>
      <c r="AX272" s="544">
        <f>IF(OR(AX269=0, AX269=""), AX270, IF(AX270&gt;(AX269*(1+Dash!$B$6)), AX269*(1+Dash!$B$6), IF(AX270&lt;(AX269*(1-Dash!$B$7)), AX269*(1-Dash!$B$7), AX270)))</f>
        <v>1</v>
      </c>
      <c r="AY272" s="544">
        <f>IF(OR(AY269=0, AY269=""), AY270, IF(AY270&gt;(AY269*(1+Dash!$B$6)), AY269*(1+Dash!$B$6), IF(AY270&lt;(AY269*(1-Dash!$B$7)), AY269*(1-Dash!$B$7), AY270)))</f>
        <v>1</v>
      </c>
      <c r="AZ272" s="544">
        <f>IF(OR(AZ269=0, AZ269=""), AZ270, IF(AZ270&gt;(AZ269*(1+Dash!$B$6)), AZ269*(1+Dash!$B$6), IF(AZ270&lt;(AZ269*(1-Dash!$B$7)), AZ269*(1-Dash!$B$7), AZ270)))</f>
        <v>8.8000000000000007</v>
      </c>
      <c r="BA272" s="544">
        <f>IF(OR(BA269=0, BA269=""), BA270, IF(BA270&gt;(BA269*(1+Dash!$B$6)), BA269*(1+Dash!$B$6), IF(BA270&lt;(BA269*(1-Dash!$B$7)), BA269*(1-Dash!$B$7), BA270)))</f>
        <v>1168</v>
      </c>
      <c r="BB272" s="544">
        <f>IF(OR(BB269=0, BB269=""), BB270, IF(BB270&gt;(BB269*(1+Dash!$B$6)), BB269*(1+Dash!$B$6), IF(BB270&lt;(BB269*(1-Dash!$B$7)), BB269*(1-Dash!$B$7), BB270)))</f>
        <v>485.45</v>
      </c>
      <c r="BC272" s="544">
        <f>IF(OR(BC269=0, BC269=""), BC270, IF(BC270&gt;(BC269*(1+Dash!$B$6)), BC269*(1+Dash!$B$6), IF(BC270&lt;(BC269*(1-Dash!$B$7)), BC269*(1-Dash!$B$7), BC270)))</f>
        <v>663</v>
      </c>
      <c r="BD272" s="544">
        <f>IF(OR(BD269=0, BD269=""), BD270, IF(BD270&gt;(BD269*(1+Dash!$B$6)), BD269*(1+Dash!$B$6), IF(BD270&lt;(BD269*(1-Dash!$B$7)), BD269*(1-Dash!$B$7), BD270)))</f>
        <v>395</v>
      </c>
      <c r="BE272" s="544">
        <f>IF(OR(BE269=0, BE269=""), BE270, IF(BE270&gt;(BE269*(1+Dash!$B$6)), BE269*(1+Dash!$B$6), IF(BE270&lt;(BE269*(1-Dash!$B$7)), BE269*(1-Dash!$B$7), BE270)))</f>
        <v>844.80000000000007</v>
      </c>
      <c r="BF272" s="544">
        <f>IF(OR(BF269=0, BF269=""), BF270, IF(BF270&gt;(BF269*(1+Dash!$B$6)), BF269*(1+Dash!$B$6), IF(BF270&lt;(BF269*(1-Dash!$B$7)), BF269*(1-Dash!$B$7), BF270)))</f>
        <v>353</v>
      </c>
      <c r="BG272" s="544">
        <f>IF(OR(BG269=0, BG269=""), BG270, IF(BG270&gt;(BG269*(1+Dash!$B$6)), BG269*(1+Dash!$B$6), IF(BG270&lt;(BG269*(1-Dash!$B$7)), BG269*(1-Dash!$B$7), BG270)))</f>
        <v>442.20000000000005</v>
      </c>
      <c r="BH272" s="544">
        <f>IF(OR(BH269=0, BH269=""), BH270, IF(BH270&gt;(BH269*(1+Dash!$B$6)), BH269*(1+Dash!$B$6), IF(BH270&lt;(BH269*(1-Dash!$B$7)), BH269*(1-Dash!$B$7), BH270)))</f>
        <v>207.9</v>
      </c>
      <c r="BI272" s="544">
        <f>IF(OR(BI269=0, BI269=""), BI270, IF(BI270&gt;(BI269*(1+Dash!$B$6)), BI269*(1+Dash!$B$6), IF(BI270&lt;(BI269*(1-Dash!$B$7)), BI269*(1-Dash!$B$7), BI270)))</f>
        <v>388.54999999999995</v>
      </c>
      <c r="BJ272" s="544">
        <f>IF(OR(BJ269=0, BJ269=""), BJ270, IF(BJ270&gt;(BJ269*(1+Dash!$B$6)), BJ269*(1+Dash!$B$6), IF(BJ270&lt;(BJ269*(1-Dash!$B$7)), BJ269*(1-Dash!$B$7), BJ270)))</f>
        <v>151.04999999999998</v>
      </c>
      <c r="BK272" s="544">
        <f>IF(OR(BK269=0, BK269=""), BK270, IF(BK270&gt;(BK269*(1+Dash!$B$6)), BK269*(1+Dash!$B$6), IF(BK270&lt;(BK269*(1-Dash!$B$7)), BK269*(1-Dash!$B$7), BK270)))</f>
        <v>250.79999999999998</v>
      </c>
      <c r="BL272" s="544">
        <f>IF(OR(BL269=0, BL269=""), BL270, IF(BL270&gt;(BL269*(1+Dash!$B$6)), BL269*(1+Dash!$B$6), IF(BL270&lt;(BL269*(1-Dash!$B$7)), BL269*(1-Dash!$B$7), BL270)))</f>
        <v>166.25</v>
      </c>
      <c r="BM272" s="544">
        <f>IF(OR(BM269=0, BM269=""), BM270, IF(BM270&gt;(BM269*(1+Dash!$B$6)), BM269*(1+Dash!$B$6), IF(BM270&lt;(BM269*(1-Dash!$B$7)), BM269*(1-Dash!$B$7), BM270)))</f>
        <v>0</v>
      </c>
      <c r="BN272" s="544">
        <f>IF(OR(BN269=0, BN269=""), BN270, IF(BN270&gt;(BN269*(1+Dash!$B$6)), BN269*(1+Dash!$B$6), IF(BN270&lt;(BN269*(1-Dash!$B$7)), BN269*(1-Dash!$B$7), BN270)))</f>
        <v>0</v>
      </c>
      <c r="BO272" s="544">
        <f>IF(OR(BO269=0, BO269=""), BO270, IF(BO270&gt;(BO269*(1+Dash!$B$6)), BO269*(1+Dash!$B$6), IF(BO270&lt;(BO269*(1-Dash!$B$7)), BO269*(1-Dash!$B$7), BO270)))</f>
        <v>0</v>
      </c>
      <c r="BP272" s="544">
        <f>IF(OR(BP269=0, BP269=""), BP270, IF(BP270&gt;(BP269*(1+Dash!$B$6)), BP269*(1+Dash!$B$6), IF(BP270&lt;(BP269*(1-Dash!$B$7)), BP269*(1-Dash!$B$7), BP270)))</f>
        <v>0</v>
      </c>
      <c r="BQ272" s="544">
        <f>IF(OR(BQ269=0, BQ269=""), BQ270, IF(BQ270&gt;(BQ269*(1+Dash!$B$6)), BQ269*(1+Dash!$B$6), IF(BQ270&lt;(BQ269*(1-Dash!$B$7)), BQ269*(1-Dash!$B$7), BQ270)))</f>
        <v>0</v>
      </c>
      <c r="BR272" s="544">
        <f>IF(OR(BR269=0, BR269=""), BR270, IF(BR270&gt;(BR269*(1+Dash!$B$6)), BR269*(1+Dash!$B$6), IF(BR270&lt;(BR269*(1-Dash!$B$7)), BR269*(1-Dash!$B$7), BR270)))</f>
        <v>0</v>
      </c>
      <c r="BS272" s="544">
        <f>IF(OR(BS269=0, BS269=""), BS270, IF(BS270&gt;(BS269*(1+Dash!$B$6)), BS269*(1+Dash!$B$6), IF(BS270&lt;(BS269*(1-Dash!$B$7)), BS269*(1-Dash!$B$7), BS270)))</f>
        <v>0</v>
      </c>
      <c r="BT272" s="544">
        <f>IF(OR(BT269=0, BT269=""), BT270, IF(BT270&gt;(BT269*(1+Dash!$B$6)), BT269*(1+Dash!$B$6), IF(BT270&lt;(BT269*(1-Dash!$B$7)), BT269*(1-Dash!$B$7), BT270)))</f>
        <v>0</v>
      </c>
      <c r="BU272" s="544">
        <f>IF(OR(BU269=0, BU269=""), BU270, IF(BU270&gt;(BU269*(1+Dash!$B$6)), BU269*(1+Dash!$B$6), IF(BU270&lt;(BU269*(1-Dash!$B$7)), BU269*(1-Dash!$B$7), BU270)))</f>
        <v>0</v>
      </c>
      <c r="BV272" s="544">
        <f>IF(OR(BV269=0, BV269=""), BV270, IF(BV270&gt;(BV269*(1+Dash!$B$6)), BV269*(1+Dash!$B$6), IF(BV270&lt;(BV269*(1-Dash!$B$7)), BV269*(1-Dash!$B$7), BV270)))</f>
        <v>0</v>
      </c>
      <c r="BW272" s="544">
        <f>IF(OR(BW269=0, BW269=""), BW270, IF(BW270&gt;(BW269*(1+Dash!$B$6)), BW269*(1+Dash!$B$6), IF(BW270&lt;(BW269*(1-Dash!$B$7)), BW269*(1-Dash!$B$7), BW270)))</f>
        <v>0</v>
      </c>
      <c r="BX272" s="544">
        <f>IF(OR(BX269=0, BX269=""), BX270, IF(BX270&gt;(BX269*(1+Dash!$B$6)), BX269*(1+Dash!$B$6), IF(BX270&lt;(BX269*(1-Dash!$B$7)), BX269*(1-Dash!$B$7), BX270)))</f>
        <v>0</v>
      </c>
      <c r="BY272" s="544">
        <f>IF(OR(BY269=0, BY269=""), BY270, IF(BY270&gt;(BY269*(1+Dash!$B$6)), BY269*(1+Dash!$B$6), IF(BY270&lt;(BY269*(1-Dash!$B$7)), BY269*(1-Dash!$B$7), BY270)))</f>
        <v>16</v>
      </c>
      <c r="BZ272" s="544">
        <f>IF(OR(BZ269=0, BZ269=""), BZ270, IF(BZ270&gt;(BZ269*(1+Dash!$B$6)), BZ269*(1+Dash!$B$6), IF(BZ270&lt;(BZ269*(1-Dash!$B$7)), BZ269*(1-Dash!$B$7), BZ270)))</f>
        <v>49</v>
      </c>
      <c r="CA272" s="544">
        <f>IF(OR(CA269=0, CA269=""), CA270, IF(CA270&gt;(CA269*(1+Dash!$B$6)), CA269*(1+Dash!$B$6), IF(CA270&lt;(CA269*(1-Dash!$B$7)), CA269*(1-Dash!$B$7), CA270)))</f>
        <v>0</v>
      </c>
    </row>
    <row r="273" spans="1:79">
      <c r="A273" t="s">
        <v>101</v>
      </c>
      <c r="B273" t="s">
        <v>1763</v>
      </c>
      <c r="C273">
        <v>2018</v>
      </c>
      <c r="D273" t="s">
        <v>1934</v>
      </c>
      <c r="E273" s="450">
        <v>451</v>
      </c>
      <c r="F273" s="450">
        <v>370</v>
      </c>
      <c r="G273" s="450">
        <v>154</v>
      </c>
      <c r="H273" s="450">
        <v>94</v>
      </c>
      <c r="I273" s="450">
        <v>67</v>
      </c>
      <c r="J273" s="450">
        <v>0</v>
      </c>
      <c r="K273" s="450">
        <v>0</v>
      </c>
      <c r="L273" s="450">
        <v>0</v>
      </c>
      <c r="M273" s="450">
        <v>0</v>
      </c>
      <c r="N273" s="450">
        <v>0</v>
      </c>
      <c r="O273" s="450">
        <v>0</v>
      </c>
      <c r="P273" s="450">
        <v>0</v>
      </c>
      <c r="Q273" s="450">
        <v>0</v>
      </c>
      <c r="R273" s="450">
        <v>0</v>
      </c>
      <c r="S273" s="450">
        <v>0</v>
      </c>
      <c r="T273" s="450">
        <v>0</v>
      </c>
      <c r="U273" s="450">
        <v>0</v>
      </c>
      <c r="V273" s="450">
        <v>0</v>
      </c>
      <c r="W273" s="450">
        <v>0</v>
      </c>
      <c r="X273" s="450">
        <v>0</v>
      </c>
      <c r="Y273" s="450">
        <v>0</v>
      </c>
      <c r="Z273" s="450">
        <v>0</v>
      </c>
      <c r="AA273" s="450">
        <v>0</v>
      </c>
      <c r="AB273" s="450">
        <v>0</v>
      </c>
      <c r="AC273" s="450">
        <v>317</v>
      </c>
      <c r="AD273" s="450">
        <v>95</v>
      </c>
      <c r="AE273" s="450">
        <v>100</v>
      </c>
      <c r="AF273" s="450">
        <v>166</v>
      </c>
      <c r="AG273" s="450">
        <v>71</v>
      </c>
      <c r="AH273" s="450">
        <v>36</v>
      </c>
      <c r="AI273" s="450">
        <v>20</v>
      </c>
      <c r="AJ273" s="450">
        <v>29</v>
      </c>
      <c r="AK273" s="450">
        <v>246</v>
      </c>
      <c r="AL273" s="450">
        <v>59</v>
      </c>
      <c r="AM273" s="450">
        <v>80</v>
      </c>
      <c r="AN273" s="450">
        <v>137</v>
      </c>
      <c r="AO273" s="450">
        <v>0</v>
      </c>
      <c r="AP273" s="450">
        <v>0</v>
      </c>
      <c r="AQ273" s="450">
        <v>0</v>
      </c>
      <c r="AR273" s="450">
        <v>0</v>
      </c>
      <c r="AS273" s="450">
        <v>0</v>
      </c>
      <c r="AT273" s="450">
        <v>0</v>
      </c>
      <c r="AU273" s="450">
        <v>0</v>
      </c>
      <c r="AV273" s="450">
        <v>0</v>
      </c>
      <c r="AW273" s="450">
        <v>0</v>
      </c>
      <c r="AX273" s="450">
        <v>0</v>
      </c>
      <c r="AY273" s="450">
        <v>0</v>
      </c>
      <c r="AZ273" s="450">
        <v>0</v>
      </c>
      <c r="BA273" s="450">
        <v>530</v>
      </c>
      <c r="BB273" s="450">
        <v>203</v>
      </c>
      <c r="BC273" s="450">
        <v>197</v>
      </c>
      <c r="BD273" s="450">
        <v>201</v>
      </c>
      <c r="BE273" s="450">
        <v>354</v>
      </c>
      <c r="BF273" s="450">
        <v>159</v>
      </c>
      <c r="BG273" s="450">
        <v>116</v>
      </c>
      <c r="BH273" s="450">
        <v>98</v>
      </c>
      <c r="BI273" s="450">
        <v>176</v>
      </c>
      <c r="BJ273" s="450">
        <v>44</v>
      </c>
      <c r="BK273" s="450">
        <v>81</v>
      </c>
      <c r="BL273" s="450">
        <v>103</v>
      </c>
      <c r="BM273" s="450">
        <v>16</v>
      </c>
      <c r="BN273" s="450">
        <v>2</v>
      </c>
      <c r="BO273" s="450">
        <v>7</v>
      </c>
      <c r="BP273" s="450">
        <v>9</v>
      </c>
      <c r="BQ273" s="450">
        <v>16</v>
      </c>
      <c r="BR273" s="450">
        <v>2</v>
      </c>
      <c r="BS273" s="450">
        <v>7</v>
      </c>
      <c r="BT273" s="450">
        <v>9</v>
      </c>
      <c r="BU273" s="450">
        <v>0</v>
      </c>
      <c r="BV273" s="450">
        <v>0</v>
      </c>
      <c r="BW273" s="450">
        <v>0</v>
      </c>
      <c r="BX273" s="450">
        <v>0</v>
      </c>
      <c r="BY273" s="450">
        <v>18</v>
      </c>
      <c r="BZ273" s="450">
        <v>59</v>
      </c>
      <c r="CA273" s="450">
        <v>2</v>
      </c>
    </row>
    <row r="274" spans="1:79">
      <c r="A274" s="543" t="s">
        <v>101</v>
      </c>
      <c r="B274" s="543" t="s">
        <v>1763</v>
      </c>
      <c r="C274" s="543">
        <v>2019</v>
      </c>
      <c r="D274" s="543" t="s">
        <v>1934</v>
      </c>
      <c r="E274" s="544">
        <v>404</v>
      </c>
      <c r="F274" s="544">
        <v>359</v>
      </c>
      <c r="G274" s="544">
        <v>186</v>
      </c>
      <c r="H274" s="544">
        <v>99</v>
      </c>
      <c r="I274" s="544">
        <v>65</v>
      </c>
      <c r="J274" s="544">
        <v>1</v>
      </c>
      <c r="K274" s="544">
        <v>0</v>
      </c>
      <c r="L274" s="544">
        <v>0</v>
      </c>
      <c r="M274" s="544">
        <v>1</v>
      </c>
      <c r="N274" s="544">
        <v>0</v>
      </c>
      <c r="O274" s="544">
        <v>0</v>
      </c>
      <c r="P274" s="544">
        <v>0</v>
      </c>
      <c r="Q274" s="544">
        <v>0</v>
      </c>
      <c r="R274" s="544">
        <v>0</v>
      </c>
      <c r="S274" s="544">
        <v>0</v>
      </c>
      <c r="T274" s="544">
        <v>0</v>
      </c>
      <c r="U274" s="544">
        <v>0</v>
      </c>
      <c r="V274" s="544">
        <v>0</v>
      </c>
      <c r="W274" s="544">
        <v>0</v>
      </c>
      <c r="X274" s="544">
        <v>0</v>
      </c>
      <c r="Y274" s="544">
        <v>0</v>
      </c>
      <c r="Z274" s="544">
        <v>0</v>
      </c>
      <c r="AA274" s="544">
        <v>0</v>
      </c>
      <c r="AB274" s="544">
        <v>0</v>
      </c>
      <c r="AC274" s="544">
        <v>284</v>
      </c>
      <c r="AD274" s="544">
        <v>121</v>
      </c>
      <c r="AE274" s="544">
        <v>84</v>
      </c>
      <c r="AF274" s="544">
        <v>115</v>
      </c>
      <c r="AG274" s="544">
        <v>85</v>
      </c>
      <c r="AH274" s="544">
        <v>58</v>
      </c>
      <c r="AI274" s="544">
        <v>19</v>
      </c>
      <c r="AJ274" s="544">
        <v>23</v>
      </c>
      <c r="AK274" s="544">
        <v>199</v>
      </c>
      <c r="AL274" s="544">
        <v>63</v>
      </c>
      <c r="AM274" s="544">
        <v>65</v>
      </c>
      <c r="AN274" s="544">
        <v>92</v>
      </c>
      <c r="AO274" s="544">
        <v>0</v>
      </c>
      <c r="AP274" s="544">
        <v>0</v>
      </c>
      <c r="AQ274" s="544">
        <v>0</v>
      </c>
      <c r="AR274" s="544">
        <v>0</v>
      </c>
      <c r="AS274" s="544">
        <v>0</v>
      </c>
      <c r="AT274" s="544">
        <v>0</v>
      </c>
      <c r="AU274" s="544">
        <v>0</v>
      </c>
      <c r="AV274" s="544">
        <v>0</v>
      </c>
      <c r="AW274" s="544">
        <v>0</v>
      </c>
      <c r="AX274" s="544">
        <v>0</v>
      </c>
      <c r="AY274" s="544">
        <v>0</v>
      </c>
      <c r="AZ274" s="544">
        <v>0</v>
      </c>
      <c r="BA274" s="544">
        <v>468</v>
      </c>
      <c r="BB274" s="544">
        <v>249</v>
      </c>
      <c r="BC274" s="544">
        <v>172</v>
      </c>
      <c r="BD274" s="544">
        <v>160</v>
      </c>
      <c r="BE274" s="544">
        <v>315</v>
      </c>
      <c r="BF274" s="544">
        <v>189</v>
      </c>
      <c r="BG274" s="544">
        <v>98</v>
      </c>
      <c r="BH274" s="544">
        <v>68</v>
      </c>
      <c r="BI274" s="544">
        <v>153</v>
      </c>
      <c r="BJ274" s="544">
        <v>60</v>
      </c>
      <c r="BK274" s="544">
        <v>74</v>
      </c>
      <c r="BL274" s="544">
        <v>92</v>
      </c>
      <c r="BM274" s="544">
        <v>25</v>
      </c>
      <c r="BN274" s="544">
        <v>12</v>
      </c>
      <c r="BO274" s="544">
        <v>10</v>
      </c>
      <c r="BP274" s="544">
        <v>18</v>
      </c>
      <c r="BQ274" s="544">
        <v>21</v>
      </c>
      <c r="BR274" s="544">
        <v>10</v>
      </c>
      <c r="BS274" s="544">
        <v>9</v>
      </c>
      <c r="BT274" s="544">
        <v>16</v>
      </c>
      <c r="BU274" s="544">
        <v>4</v>
      </c>
      <c r="BV274" s="544">
        <v>2</v>
      </c>
      <c r="BW274" s="544">
        <v>1</v>
      </c>
      <c r="BX274" s="544">
        <v>2</v>
      </c>
      <c r="BY274" s="544">
        <v>16</v>
      </c>
      <c r="BZ274" s="544">
        <v>55</v>
      </c>
      <c r="CA274" s="544">
        <v>4</v>
      </c>
    </row>
    <row r="275" spans="1:79">
      <c r="A275" t="s">
        <v>101</v>
      </c>
      <c r="B275" t="s">
        <v>1763</v>
      </c>
      <c r="C275">
        <v>2020</v>
      </c>
      <c r="D275" t="s">
        <v>1934</v>
      </c>
      <c r="E275" s="450">
        <v>571</v>
      </c>
      <c r="F275" s="450">
        <v>411</v>
      </c>
      <c r="G275" s="450">
        <v>250</v>
      </c>
      <c r="H275" s="450">
        <v>97</v>
      </c>
      <c r="I275" s="450">
        <v>60</v>
      </c>
      <c r="J275" s="450">
        <v>1</v>
      </c>
      <c r="K275" s="450">
        <v>0</v>
      </c>
      <c r="L275" s="450">
        <v>1</v>
      </c>
      <c r="M275" s="450">
        <v>0</v>
      </c>
      <c r="N275" s="450">
        <v>181</v>
      </c>
      <c r="O275" s="450">
        <v>51</v>
      </c>
      <c r="P275" s="450">
        <v>130</v>
      </c>
      <c r="Q275" s="450">
        <v>42</v>
      </c>
      <c r="R275" s="450">
        <v>0</v>
      </c>
      <c r="S275" s="450">
        <v>0</v>
      </c>
      <c r="T275" s="450">
        <v>0</v>
      </c>
      <c r="U275" s="450">
        <v>0</v>
      </c>
      <c r="V275" s="450">
        <v>0</v>
      </c>
      <c r="W275" s="450">
        <v>0</v>
      </c>
      <c r="X275" s="450">
        <v>0</v>
      </c>
      <c r="Y275" s="450">
        <v>42</v>
      </c>
      <c r="Z275" s="450">
        <v>0</v>
      </c>
      <c r="AA275" s="450">
        <v>0</v>
      </c>
      <c r="AB275" s="450">
        <v>0</v>
      </c>
      <c r="AC275" s="450">
        <v>358</v>
      </c>
      <c r="AD275" s="450">
        <v>125</v>
      </c>
      <c r="AE275" s="450">
        <v>104</v>
      </c>
      <c r="AF275" s="450">
        <v>151</v>
      </c>
      <c r="AG275" s="450">
        <v>130</v>
      </c>
      <c r="AH275" s="450">
        <v>36</v>
      </c>
      <c r="AI275" s="450">
        <v>30</v>
      </c>
      <c r="AJ275" s="450">
        <v>40</v>
      </c>
      <c r="AK275" s="450">
        <v>228</v>
      </c>
      <c r="AL275" s="450">
        <v>89</v>
      </c>
      <c r="AM275" s="450">
        <v>74</v>
      </c>
      <c r="AN275" s="450">
        <v>111</v>
      </c>
      <c r="AO275" s="450">
        <v>0</v>
      </c>
      <c r="AP275" s="450">
        <v>0</v>
      </c>
      <c r="AQ275" s="450">
        <v>0</v>
      </c>
      <c r="AR275" s="450">
        <v>0</v>
      </c>
      <c r="AS275" s="450">
        <v>0</v>
      </c>
      <c r="AT275" s="450">
        <v>0</v>
      </c>
      <c r="AU275" s="450">
        <v>0</v>
      </c>
      <c r="AV275" s="450">
        <v>0</v>
      </c>
      <c r="AW275" s="450">
        <v>0</v>
      </c>
      <c r="AX275" s="450">
        <v>0</v>
      </c>
      <c r="AY275" s="450">
        <v>0</v>
      </c>
      <c r="AZ275" s="450">
        <v>0</v>
      </c>
      <c r="BA275" s="450">
        <v>425</v>
      </c>
      <c r="BB275" s="450">
        <v>206</v>
      </c>
      <c r="BC275" s="450">
        <v>159</v>
      </c>
      <c r="BD275" s="450">
        <v>142</v>
      </c>
      <c r="BE275" s="450">
        <v>301</v>
      </c>
      <c r="BF275" s="450">
        <v>165</v>
      </c>
      <c r="BG275" s="450">
        <v>101</v>
      </c>
      <c r="BH275" s="450">
        <v>74</v>
      </c>
      <c r="BI275" s="450">
        <v>124</v>
      </c>
      <c r="BJ275" s="450">
        <v>41</v>
      </c>
      <c r="BK275" s="450">
        <v>58</v>
      </c>
      <c r="BL275" s="450">
        <v>68</v>
      </c>
      <c r="BM275" s="450">
        <v>23</v>
      </c>
      <c r="BN275" s="450">
        <v>5</v>
      </c>
      <c r="BO275" s="450">
        <v>12</v>
      </c>
      <c r="BP275" s="450">
        <v>20</v>
      </c>
      <c r="BQ275" s="450">
        <v>16</v>
      </c>
      <c r="BR275" s="450">
        <v>4</v>
      </c>
      <c r="BS275" s="450">
        <v>9</v>
      </c>
      <c r="BT275" s="450">
        <v>13</v>
      </c>
      <c r="BU275" s="450">
        <v>7</v>
      </c>
      <c r="BV275" s="450">
        <v>1</v>
      </c>
      <c r="BW275" s="450">
        <v>3</v>
      </c>
      <c r="BX275" s="450">
        <v>7</v>
      </c>
      <c r="BY275" s="450">
        <v>21</v>
      </c>
      <c r="BZ275" s="450">
        <v>45</v>
      </c>
      <c r="CA275" s="450">
        <v>1</v>
      </c>
    </row>
    <row r="276" spans="1:79">
      <c r="A276" s="543" t="s">
        <v>101</v>
      </c>
      <c r="B276" s="543" t="s">
        <v>1763</v>
      </c>
      <c r="C276" s="543">
        <v>2021</v>
      </c>
      <c r="D276" s="543" t="s">
        <v>1934</v>
      </c>
      <c r="E276" s="544">
        <v>551</v>
      </c>
      <c r="F276" s="544">
        <v>355</v>
      </c>
      <c r="G276" s="544">
        <v>159</v>
      </c>
      <c r="H276" s="544">
        <v>91</v>
      </c>
      <c r="I276" s="544">
        <v>59</v>
      </c>
      <c r="J276" s="544">
        <v>0</v>
      </c>
      <c r="K276" s="544">
        <v>0</v>
      </c>
      <c r="L276" s="544">
        <v>0</v>
      </c>
      <c r="M276" s="544">
        <v>0</v>
      </c>
      <c r="N276" s="544">
        <v>224</v>
      </c>
      <c r="O276" s="544">
        <v>31</v>
      </c>
      <c r="P276" s="544">
        <v>193</v>
      </c>
      <c r="Q276" s="544">
        <v>20</v>
      </c>
      <c r="R276" s="544">
        <v>0</v>
      </c>
      <c r="S276" s="544">
        <v>0</v>
      </c>
      <c r="T276" s="544">
        <v>0</v>
      </c>
      <c r="U276" s="544">
        <v>0</v>
      </c>
      <c r="V276" s="544">
        <v>0</v>
      </c>
      <c r="W276" s="544">
        <v>0</v>
      </c>
      <c r="X276" s="544">
        <v>0</v>
      </c>
      <c r="Y276" s="544">
        <v>20</v>
      </c>
      <c r="Z276" s="544">
        <v>0</v>
      </c>
      <c r="AA276" s="544">
        <v>0</v>
      </c>
      <c r="AB276" s="544">
        <v>0</v>
      </c>
      <c r="AC276" s="544">
        <v>430</v>
      </c>
      <c r="AD276" s="544">
        <v>98</v>
      </c>
      <c r="AE276" s="544">
        <v>101</v>
      </c>
      <c r="AF276" s="544">
        <v>155</v>
      </c>
      <c r="AG276" s="544">
        <v>189</v>
      </c>
      <c r="AH276" s="544">
        <v>25</v>
      </c>
      <c r="AI276" s="544">
        <v>29</v>
      </c>
      <c r="AJ276" s="544">
        <v>35</v>
      </c>
      <c r="AK276" s="544">
        <v>241</v>
      </c>
      <c r="AL276" s="544">
        <v>73</v>
      </c>
      <c r="AM276" s="544">
        <v>72</v>
      </c>
      <c r="AN276" s="544">
        <v>120</v>
      </c>
      <c r="AO276" s="544">
        <v>0</v>
      </c>
      <c r="AP276" s="544">
        <v>0</v>
      </c>
      <c r="AQ276" s="544">
        <v>0</v>
      </c>
      <c r="AR276" s="544">
        <v>0</v>
      </c>
      <c r="AS276" s="544">
        <v>0</v>
      </c>
      <c r="AT276" s="544">
        <v>0</v>
      </c>
      <c r="AU276" s="544">
        <v>0</v>
      </c>
      <c r="AV276" s="544">
        <v>0</v>
      </c>
      <c r="AW276" s="544">
        <v>0</v>
      </c>
      <c r="AX276" s="544">
        <v>0</v>
      </c>
      <c r="AY276" s="544">
        <v>0</v>
      </c>
      <c r="AZ276" s="544">
        <v>0</v>
      </c>
      <c r="BA276" s="544">
        <v>470</v>
      </c>
      <c r="BB276" s="544">
        <v>223</v>
      </c>
      <c r="BC276" s="544">
        <v>174</v>
      </c>
      <c r="BD276" s="544">
        <v>153</v>
      </c>
      <c r="BE276" s="544">
        <v>352</v>
      </c>
      <c r="BF276" s="544">
        <v>172</v>
      </c>
      <c r="BG276" s="544">
        <v>114</v>
      </c>
      <c r="BH276" s="544">
        <v>94</v>
      </c>
      <c r="BI276" s="544">
        <v>118</v>
      </c>
      <c r="BJ276" s="544">
        <v>51</v>
      </c>
      <c r="BK276" s="544">
        <v>60</v>
      </c>
      <c r="BL276" s="544">
        <v>59</v>
      </c>
      <c r="BM276" s="544">
        <v>15</v>
      </c>
      <c r="BN276" s="544">
        <v>6</v>
      </c>
      <c r="BO276" s="544">
        <v>3</v>
      </c>
      <c r="BP276" s="544">
        <v>10</v>
      </c>
      <c r="BQ276" s="544">
        <v>13</v>
      </c>
      <c r="BR276" s="544">
        <v>6</v>
      </c>
      <c r="BS276" s="544">
        <v>2</v>
      </c>
      <c r="BT276" s="544">
        <v>8</v>
      </c>
      <c r="BU276" s="544">
        <v>2</v>
      </c>
      <c r="BV276" s="544">
        <v>0</v>
      </c>
      <c r="BW276" s="544">
        <v>1</v>
      </c>
      <c r="BX276" s="544">
        <v>2</v>
      </c>
      <c r="BY276" s="544">
        <v>33</v>
      </c>
      <c r="BZ276" s="544">
        <v>57</v>
      </c>
      <c r="CA276" s="544">
        <v>0</v>
      </c>
    </row>
    <row r="277" spans="1:79">
      <c r="A277" t="s">
        <v>101</v>
      </c>
      <c r="B277" t="s">
        <v>1763</v>
      </c>
      <c r="C277">
        <v>2022</v>
      </c>
      <c r="D277" t="s">
        <v>1934</v>
      </c>
      <c r="E277" s="450">
        <v>562</v>
      </c>
      <c r="F277" s="450">
        <v>405</v>
      </c>
      <c r="G277" s="450">
        <v>158</v>
      </c>
      <c r="H277" s="450">
        <v>108</v>
      </c>
      <c r="I277" s="450">
        <v>66</v>
      </c>
      <c r="J277" s="450">
        <v>6</v>
      </c>
      <c r="K277" s="450">
        <v>0</v>
      </c>
      <c r="L277" s="450">
        <v>3</v>
      </c>
      <c r="M277" s="450">
        <v>0</v>
      </c>
      <c r="N277" s="450">
        <v>305</v>
      </c>
      <c r="O277" s="450">
        <v>62</v>
      </c>
      <c r="P277" s="450">
        <v>243</v>
      </c>
      <c r="Q277" s="450">
        <v>38</v>
      </c>
      <c r="R277" s="450">
        <v>0</v>
      </c>
      <c r="S277" s="450">
        <v>0</v>
      </c>
      <c r="T277" s="450">
        <v>0</v>
      </c>
      <c r="U277" s="450">
        <v>0</v>
      </c>
      <c r="V277" s="450">
        <v>0</v>
      </c>
      <c r="W277" s="450">
        <v>0</v>
      </c>
      <c r="X277" s="450">
        <v>0</v>
      </c>
      <c r="Y277" s="450">
        <v>38</v>
      </c>
      <c r="Z277" s="450">
        <v>0</v>
      </c>
      <c r="AA277" s="450">
        <v>0</v>
      </c>
      <c r="AB277" s="450">
        <v>0</v>
      </c>
      <c r="AC277" s="450">
        <v>597</v>
      </c>
      <c r="AD277" s="450">
        <v>198</v>
      </c>
      <c r="AE277" s="450">
        <v>155</v>
      </c>
      <c r="AF277" s="450">
        <v>212</v>
      </c>
      <c r="AG277" s="450">
        <v>260</v>
      </c>
      <c r="AH277" s="450">
        <v>77</v>
      </c>
      <c r="AI277" s="450">
        <v>39</v>
      </c>
      <c r="AJ277" s="450">
        <v>52</v>
      </c>
      <c r="AK277" s="450">
        <v>337</v>
      </c>
      <c r="AL277" s="450">
        <v>121</v>
      </c>
      <c r="AM277" s="450">
        <v>116</v>
      </c>
      <c r="AN277" s="450">
        <v>160</v>
      </c>
      <c r="AO277" s="450">
        <v>0</v>
      </c>
      <c r="AP277" s="450">
        <v>0</v>
      </c>
      <c r="AQ277" s="450">
        <v>0</v>
      </c>
      <c r="AR277" s="450">
        <v>0</v>
      </c>
      <c r="AS277" s="450">
        <v>0</v>
      </c>
      <c r="AT277" s="450">
        <v>0</v>
      </c>
      <c r="AU277" s="450">
        <v>0</v>
      </c>
      <c r="AV277" s="450">
        <v>0</v>
      </c>
      <c r="AW277" s="450">
        <v>0</v>
      </c>
      <c r="AX277" s="450">
        <v>0</v>
      </c>
      <c r="AY277" s="450">
        <v>0</v>
      </c>
      <c r="AZ277" s="450">
        <v>0</v>
      </c>
      <c r="BA277" s="450">
        <v>479</v>
      </c>
      <c r="BB277" s="450">
        <v>178</v>
      </c>
      <c r="BC277" s="450">
        <v>179</v>
      </c>
      <c r="BD277" s="450">
        <v>155</v>
      </c>
      <c r="BE277" s="450">
        <v>349</v>
      </c>
      <c r="BF277" s="450">
        <v>138</v>
      </c>
      <c r="BG277" s="450">
        <v>108</v>
      </c>
      <c r="BH277" s="450">
        <v>78</v>
      </c>
      <c r="BI277" s="450">
        <v>130</v>
      </c>
      <c r="BJ277" s="450">
        <v>40</v>
      </c>
      <c r="BK277" s="450">
        <v>71</v>
      </c>
      <c r="BL277" s="450">
        <v>77</v>
      </c>
      <c r="BM277" s="450">
        <v>26</v>
      </c>
      <c r="BN277" s="450">
        <v>5</v>
      </c>
      <c r="BO277" s="450">
        <v>10</v>
      </c>
      <c r="BP277" s="450">
        <v>22</v>
      </c>
      <c r="BQ277" s="450">
        <v>22</v>
      </c>
      <c r="BR277" s="450">
        <v>3</v>
      </c>
      <c r="BS277" s="450">
        <v>9</v>
      </c>
      <c r="BT277" s="450">
        <v>18</v>
      </c>
      <c r="BU277" s="450">
        <v>4</v>
      </c>
      <c r="BV277" s="450">
        <v>2</v>
      </c>
      <c r="BW277" s="450">
        <v>1</v>
      </c>
      <c r="BX277" s="450">
        <v>4</v>
      </c>
      <c r="BY277" s="450">
        <v>51</v>
      </c>
      <c r="BZ277" s="450">
        <v>71</v>
      </c>
      <c r="CA277" s="450">
        <v>4</v>
      </c>
    </row>
    <row r="278" spans="1:79">
      <c r="A278" s="543" t="s">
        <v>101</v>
      </c>
      <c r="B278" s="543" t="s">
        <v>1763</v>
      </c>
      <c r="C278" s="543">
        <v>2023</v>
      </c>
      <c r="D278" s="543" t="s">
        <v>1934</v>
      </c>
      <c r="E278" s="544">
        <v>640</v>
      </c>
      <c r="F278" s="544">
        <v>410</v>
      </c>
      <c r="G278" s="544">
        <v>123</v>
      </c>
      <c r="H278" s="544">
        <v>97</v>
      </c>
      <c r="I278" s="544">
        <v>53</v>
      </c>
      <c r="J278" s="544">
        <v>8</v>
      </c>
      <c r="K278" s="544">
        <v>0</v>
      </c>
      <c r="L278" s="544">
        <v>2</v>
      </c>
      <c r="M278" s="544">
        <v>0</v>
      </c>
      <c r="N278" s="544">
        <v>236</v>
      </c>
      <c r="O278" s="544">
        <v>0</v>
      </c>
      <c r="P278" s="544">
        <v>236</v>
      </c>
      <c r="Q278" s="544">
        <v>11</v>
      </c>
      <c r="R278" s="544">
        <v>3</v>
      </c>
      <c r="S278" s="544">
        <v>4</v>
      </c>
      <c r="T278" s="544">
        <v>5</v>
      </c>
      <c r="U278" s="544">
        <v>0</v>
      </c>
      <c r="V278" s="544">
        <v>0</v>
      </c>
      <c r="W278" s="544">
        <v>0</v>
      </c>
      <c r="X278" s="544">
        <v>0</v>
      </c>
      <c r="Y278" s="544">
        <v>11</v>
      </c>
      <c r="Z278" s="544">
        <v>3</v>
      </c>
      <c r="AA278" s="544">
        <v>4</v>
      </c>
      <c r="AB278" s="544">
        <v>5</v>
      </c>
      <c r="AC278" s="544">
        <v>656</v>
      </c>
      <c r="AD278" s="544">
        <v>248</v>
      </c>
      <c r="AE278" s="544">
        <v>161</v>
      </c>
      <c r="AF278" s="544">
        <v>218</v>
      </c>
      <c r="AG278" s="544">
        <v>256</v>
      </c>
      <c r="AH278" s="544">
        <v>99</v>
      </c>
      <c r="AI278" s="544">
        <v>40</v>
      </c>
      <c r="AJ278" s="544">
        <v>46</v>
      </c>
      <c r="AK278" s="544">
        <v>400</v>
      </c>
      <c r="AL278" s="544">
        <v>149</v>
      </c>
      <c r="AM278" s="544">
        <v>121</v>
      </c>
      <c r="AN278" s="544">
        <v>172</v>
      </c>
      <c r="AO278" s="544">
        <v>0</v>
      </c>
      <c r="AP278" s="544">
        <v>0</v>
      </c>
      <c r="AQ278" s="544">
        <v>0</v>
      </c>
      <c r="AR278" s="544">
        <v>0</v>
      </c>
      <c r="AS278" s="544">
        <v>0</v>
      </c>
      <c r="AT278" s="544">
        <v>0</v>
      </c>
      <c r="AU278" s="544">
        <v>0</v>
      </c>
      <c r="AV278" s="544">
        <v>0</v>
      </c>
      <c r="AW278" s="544">
        <v>0</v>
      </c>
      <c r="AX278" s="544">
        <v>0</v>
      </c>
      <c r="AY278" s="544">
        <v>0</v>
      </c>
      <c r="AZ278" s="544">
        <v>0</v>
      </c>
      <c r="BA278" s="544">
        <v>500</v>
      </c>
      <c r="BB278" s="544">
        <v>165</v>
      </c>
      <c r="BC278" s="544">
        <v>168</v>
      </c>
      <c r="BD278" s="544">
        <v>162</v>
      </c>
      <c r="BE278" s="544">
        <v>358</v>
      </c>
      <c r="BF278" s="544">
        <v>128</v>
      </c>
      <c r="BG278" s="544">
        <v>112</v>
      </c>
      <c r="BH278" s="544">
        <v>78</v>
      </c>
      <c r="BI278" s="544">
        <v>142</v>
      </c>
      <c r="BJ278" s="544">
        <v>37</v>
      </c>
      <c r="BK278" s="544">
        <v>56</v>
      </c>
      <c r="BL278" s="544">
        <v>84</v>
      </c>
      <c r="BM278" s="544">
        <v>10</v>
      </c>
      <c r="BN278" s="544">
        <v>2</v>
      </c>
      <c r="BO278" s="544">
        <v>2</v>
      </c>
      <c r="BP278" s="544">
        <v>6</v>
      </c>
      <c r="BQ278" s="544">
        <v>6</v>
      </c>
      <c r="BR278" s="544">
        <v>1</v>
      </c>
      <c r="BS278" s="544">
        <v>2</v>
      </c>
      <c r="BT278" s="544">
        <v>5</v>
      </c>
      <c r="BU278" s="544">
        <v>4</v>
      </c>
      <c r="BV278" s="544">
        <v>1</v>
      </c>
      <c r="BW278" s="544">
        <v>0</v>
      </c>
      <c r="BX278" s="544">
        <v>1</v>
      </c>
      <c r="BY278" s="544">
        <v>30</v>
      </c>
      <c r="BZ278" s="544">
        <v>64</v>
      </c>
      <c r="CA278" s="544">
        <v>0</v>
      </c>
    </row>
    <row r="279" spans="1:79">
      <c r="A279" t="s">
        <v>101</v>
      </c>
      <c r="B279" t="s">
        <v>1763</v>
      </c>
      <c r="C279">
        <v>2024</v>
      </c>
      <c r="D279" t="s">
        <v>1934</v>
      </c>
      <c r="E279" s="450">
        <v>660</v>
      </c>
      <c r="F279" s="450">
        <v>389</v>
      </c>
      <c r="G279" s="450">
        <v>145</v>
      </c>
      <c r="H279" s="450">
        <v>88</v>
      </c>
      <c r="I279" s="450">
        <v>39</v>
      </c>
      <c r="J279" s="450">
        <v>15</v>
      </c>
      <c r="K279" s="450">
        <v>0</v>
      </c>
      <c r="L279" s="450">
        <v>1</v>
      </c>
      <c r="M279" s="450">
        <v>0</v>
      </c>
      <c r="N279" s="450">
        <v>569</v>
      </c>
      <c r="O279" s="450">
        <v>92</v>
      </c>
      <c r="P279" s="450">
        <v>477</v>
      </c>
      <c r="Q279" s="450">
        <v>17</v>
      </c>
      <c r="R279" s="450">
        <v>5</v>
      </c>
      <c r="S279" s="450">
        <v>3</v>
      </c>
      <c r="T279" s="450">
        <v>3</v>
      </c>
      <c r="U279" s="450">
        <v>0</v>
      </c>
      <c r="V279" s="450">
        <v>0</v>
      </c>
      <c r="W279" s="450">
        <v>0</v>
      </c>
      <c r="X279" s="450">
        <v>0</v>
      </c>
      <c r="Y279" s="450">
        <v>17</v>
      </c>
      <c r="Z279" s="450">
        <v>5</v>
      </c>
      <c r="AA279" s="450">
        <v>3</v>
      </c>
      <c r="AB279" s="450">
        <v>3</v>
      </c>
      <c r="AC279" s="450">
        <v>684</v>
      </c>
      <c r="AD279" s="450">
        <v>192</v>
      </c>
      <c r="AE279" s="450">
        <v>160</v>
      </c>
      <c r="AF279" s="450">
        <v>215</v>
      </c>
      <c r="AG279" s="450">
        <v>221</v>
      </c>
      <c r="AH279" s="450">
        <v>66</v>
      </c>
      <c r="AI279" s="450">
        <v>47</v>
      </c>
      <c r="AJ279" s="450">
        <v>49</v>
      </c>
      <c r="AK279" s="450">
        <v>463</v>
      </c>
      <c r="AL279" s="450">
        <v>126</v>
      </c>
      <c r="AM279" s="450">
        <v>113</v>
      </c>
      <c r="AN279" s="450">
        <v>166</v>
      </c>
      <c r="AO279" s="450">
        <v>0</v>
      </c>
      <c r="AP279" s="450">
        <v>0</v>
      </c>
      <c r="AQ279" s="450">
        <v>0</v>
      </c>
      <c r="AR279" s="450">
        <v>0</v>
      </c>
      <c r="AS279" s="450">
        <v>0</v>
      </c>
      <c r="AT279" s="450">
        <v>0</v>
      </c>
      <c r="AU279" s="450">
        <v>0</v>
      </c>
      <c r="AV279" s="450">
        <v>0</v>
      </c>
      <c r="AW279" s="450">
        <v>0</v>
      </c>
      <c r="AX279" s="450">
        <v>0</v>
      </c>
      <c r="AY279" s="450">
        <v>0</v>
      </c>
      <c r="AZ279" s="450">
        <v>0</v>
      </c>
      <c r="BA279" s="450">
        <v>476</v>
      </c>
      <c r="BB279" s="450">
        <v>161</v>
      </c>
      <c r="BC279" s="450">
        <v>175</v>
      </c>
      <c r="BD279" s="450">
        <v>138</v>
      </c>
      <c r="BE279" s="450">
        <v>327</v>
      </c>
      <c r="BF279" s="450">
        <v>112</v>
      </c>
      <c r="BG279" s="450">
        <v>114</v>
      </c>
      <c r="BH279" s="450">
        <v>66</v>
      </c>
      <c r="BI279" s="450">
        <v>149</v>
      </c>
      <c r="BJ279" s="450">
        <v>49</v>
      </c>
      <c r="BK279" s="450">
        <v>61</v>
      </c>
      <c r="BL279" s="450">
        <v>72</v>
      </c>
      <c r="BM279" s="450">
        <v>33</v>
      </c>
      <c r="BN279" s="450">
        <v>8</v>
      </c>
      <c r="BO279" s="450">
        <v>16</v>
      </c>
      <c r="BP279" s="450">
        <v>22</v>
      </c>
      <c r="BQ279" s="450">
        <v>0</v>
      </c>
      <c r="BR279" s="450">
        <v>0</v>
      </c>
      <c r="BS279" s="450">
        <v>0</v>
      </c>
      <c r="BT279" s="450">
        <v>0</v>
      </c>
      <c r="BU279" s="450">
        <v>33</v>
      </c>
      <c r="BV279" s="450">
        <v>8</v>
      </c>
      <c r="BW279" s="450">
        <v>16</v>
      </c>
      <c r="BX279" s="450">
        <v>22</v>
      </c>
      <c r="BY279" s="450">
        <v>31</v>
      </c>
      <c r="BZ279" s="450">
        <v>86</v>
      </c>
      <c r="CA279" s="450">
        <v>0</v>
      </c>
    </row>
    <row r="280" spans="1:79">
      <c r="A280" s="543" t="s">
        <v>101</v>
      </c>
      <c r="B280" s="543" t="s">
        <v>1763</v>
      </c>
      <c r="C280" s="543">
        <v>2025</v>
      </c>
      <c r="D280" s="543" t="s">
        <v>1935</v>
      </c>
      <c r="E280" s="544">
        <v>652</v>
      </c>
      <c r="F280" s="544">
        <v>386</v>
      </c>
      <c r="G280" s="544">
        <v>168</v>
      </c>
      <c r="H280" s="544">
        <v>97</v>
      </c>
      <c r="I280" s="544">
        <v>59</v>
      </c>
      <c r="J280" s="544">
        <v>15</v>
      </c>
      <c r="K280" s="544">
        <v>0</v>
      </c>
      <c r="L280" s="544">
        <v>5</v>
      </c>
      <c r="M280" s="544">
        <v>3</v>
      </c>
      <c r="N280" s="544">
        <v>302</v>
      </c>
      <c r="O280" s="544">
        <v>47</v>
      </c>
      <c r="P280" s="544">
        <v>255</v>
      </c>
      <c r="Q280" s="544">
        <v>26</v>
      </c>
      <c r="R280" s="544">
        <v>7</v>
      </c>
      <c r="S280" s="544">
        <v>7</v>
      </c>
      <c r="T280" s="544">
        <v>8</v>
      </c>
      <c r="U280" s="544">
        <v>0</v>
      </c>
      <c r="V280" s="544">
        <v>0</v>
      </c>
      <c r="W280" s="544">
        <v>0</v>
      </c>
      <c r="X280" s="544">
        <v>0</v>
      </c>
      <c r="Y280" s="544">
        <v>26</v>
      </c>
      <c r="Z280" s="544">
        <v>7</v>
      </c>
      <c r="AA280" s="544">
        <v>7</v>
      </c>
      <c r="AB280" s="544">
        <v>8</v>
      </c>
      <c r="AC280" s="544">
        <v>684</v>
      </c>
      <c r="AD280" s="544">
        <v>224</v>
      </c>
      <c r="AE280" s="544">
        <v>183</v>
      </c>
      <c r="AF280" s="544">
        <v>265</v>
      </c>
      <c r="AG280" s="544">
        <v>242</v>
      </c>
      <c r="AH280" s="544">
        <v>81</v>
      </c>
      <c r="AI280" s="544">
        <v>47</v>
      </c>
      <c r="AJ280" s="544">
        <v>59</v>
      </c>
      <c r="AK280" s="544">
        <v>442</v>
      </c>
      <c r="AL280" s="544">
        <v>143</v>
      </c>
      <c r="AM280" s="544">
        <v>136</v>
      </c>
      <c r="AN280" s="544">
        <v>206</v>
      </c>
      <c r="AO280" s="544">
        <v>0</v>
      </c>
      <c r="AP280" s="544">
        <v>0</v>
      </c>
      <c r="AQ280" s="544">
        <v>0</v>
      </c>
      <c r="AR280" s="544">
        <v>0</v>
      </c>
      <c r="AS280" s="544">
        <v>0</v>
      </c>
      <c r="AT280" s="544">
        <v>0</v>
      </c>
      <c r="AU280" s="544">
        <v>0</v>
      </c>
      <c r="AV280" s="544">
        <v>0</v>
      </c>
      <c r="AW280" s="544">
        <v>0</v>
      </c>
      <c r="AX280" s="544">
        <v>0</v>
      </c>
      <c r="AY280" s="544">
        <v>0</v>
      </c>
      <c r="AZ280" s="544">
        <v>0</v>
      </c>
      <c r="BA280" s="544">
        <v>479</v>
      </c>
      <c r="BB280" s="544">
        <v>199</v>
      </c>
      <c r="BC280" s="544">
        <v>175</v>
      </c>
      <c r="BD280" s="544">
        <v>159</v>
      </c>
      <c r="BE280" s="544">
        <v>337</v>
      </c>
      <c r="BF280" s="544">
        <v>152</v>
      </c>
      <c r="BG280" s="544">
        <v>109</v>
      </c>
      <c r="BH280" s="544">
        <v>80</v>
      </c>
      <c r="BI280" s="544">
        <v>142</v>
      </c>
      <c r="BJ280" s="544">
        <v>47</v>
      </c>
      <c r="BK280" s="544">
        <v>66</v>
      </c>
      <c r="BL280" s="544">
        <v>79</v>
      </c>
      <c r="BM280" s="544">
        <v>22</v>
      </c>
      <c r="BN280" s="544">
        <v>6</v>
      </c>
      <c r="BO280" s="544">
        <v>8</v>
      </c>
      <c r="BP280" s="544">
        <v>15</v>
      </c>
      <c r="BQ280" s="544">
        <v>15</v>
      </c>
      <c r="BR280" s="544">
        <v>4</v>
      </c>
      <c r="BS280" s="544">
        <v>6</v>
      </c>
      <c r="BT280" s="544">
        <v>11</v>
      </c>
      <c r="BU280" s="544">
        <v>7</v>
      </c>
      <c r="BV280" s="544">
        <v>2</v>
      </c>
      <c r="BW280" s="544">
        <v>2</v>
      </c>
      <c r="BX280" s="544">
        <v>4</v>
      </c>
      <c r="BY280" s="544">
        <v>33</v>
      </c>
      <c r="BZ280" s="544">
        <v>82</v>
      </c>
      <c r="CA280" s="544">
        <v>2</v>
      </c>
    </row>
    <row r="281" spans="1:79">
      <c r="A281" t="s">
        <v>101</v>
      </c>
      <c r="B281" t="s">
        <v>1763</v>
      </c>
      <c r="C281">
        <v>2024</v>
      </c>
      <c r="D281" t="s">
        <v>1937</v>
      </c>
      <c r="E281" s="450">
        <f>E279</f>
        <v>660</v>
      </c>
      <c r="F281" s="450">
        <f t="shared" ref="F281:BQ281" si="54">F279</f>
        <v>389</v>
      </c>
      <c r="G281" s="450">
        <f t="shared" si="54"/>
        <v>145</v>
      </c>
      <c r="H281" s="450">
        <f t="shared" si="54"/>
        <v>88</v>
      </c>
      <c r="I281" s="450">
        <f t="shared" si="54"/>
        <v>39</v>
      </c>
      <c r="J281" s="450">
        <f t="shared" si="54"/>
        <v>15</v>
      </c>
      <c r="K281" s="450">
        <f t="shared" si="54"/>
        <v>0</v>
      </c>
      <c r="L281" s="450">
        <f t="shared" si="54"/>
        <v>1</v>
      </c>
      <c r="M281" s="450">
        <f t="shared" si="54"/>
        <v>0</v>
      </c>
      <c r="N281" s="450">
        <f t="shared" si="54"/>
        <v>569</v>
      </c>
      <c r="O281" s="450">
        <f t="shared" si="54"/>
        <v>92</v>
      </c>
      <c r="P281" s="450">
        <f t="shared" si="54"/>
        <v>477</v>
      </c>
      <c r="Q281" s="450">
        <f t="shared" si="54"/>
        <v>17</v>
      </c>
      <c r="R281" s="450">
        <f t="shared" si="54"/>
        <v>5</v>
      </c>
      <c r="S281" s="450">
        <f t="shared" si="54"/>
        <v>3</v>
      </c>
      <c r="T281" s="450">
        <f t="shared" si="54"/>
        <v>3</v>
      </c>
      <c r="U281" s="450">
        <f t="shared" si="54"/>
        <v>0</v>
      </c>
      <c r="V281" s="450">
        <f t="shared" si="54"/>
        <v>0</v>
      </c>
      <c r="W281" s="450">
        <f t="shared" si="54"/>
        <v>0</v>
      </c>
      <c r="X281" s="450">
        <f t="shared" si="54"/>
        <v>0</v>
      </c>
      <c r="Y281" s="450">
        <f t="shared" si="54"/>
        <v>17</v>
      </c>
      <c r="Z281" s="450">
        <f t="shared" si="54"/>
        <v>5</v>
      </c>
      <c r="AA281" s="450">
        <f t="shared" si="54"/>
        <v>3</v>
      </c>
      <c r="AB281" s="450">
        <f t="shared" si="54"/>
        <v>3</v>
      </c>
      <c r="AC281" s="450">
        <f t="shared" si="54"/>
        <v>684</v>
      </c>
      <c r="AD281" s="450">
        <f t="shared" si="54"/>
        <v>192</v>
      </c>
      <c r="AE281" s="450">
        <f t="shared" si="54"/>
        <v>160</v>
      </c>
      <c r="AF281" s="450">
        <f t="shared" si="54"/>
        <v>215</v>
      </c>
      <c r="AG281" s="450">
        <f t="shared" si="54"/>
        <v>221</v>
      </c>
      <c r="AH281" s="450">
        <f t="shared" si="54"/>
        <v>66</v>
      </c>
      <c r="AI281" s="450">
        <f t="shared" si="54"/>
        <v>47</v>
      </c>
      <c r="AJ281" s="450">
        <f t="shared" si="54"/>
        <v>49</v>
      </c>
      <c r="AK281" s="450">
        <f t="shared" si="54"/>
        <v>463</v>
      </c>
      <c r="AL281" s="450">
        <f t="shared" si="54"/>
        <v>126</v>
      </c>
      <c r="AM281" s="450">
        <f t="shared" si="54"/>
        <v>113</v>
      </c>
      <c r="AN281" s="450">
        <f t="shared" si="54"/>
        <v>166</v>
      </c>
      <c r="AO281" s="450">
        <f t="shared" si="54"/>
        <v>0</v>
      </c>
      <c r="AP281" s="450">
        <f t="shared" si="54"/>
        <v>0</v>
      </c>
      <c r="AQ281" s="450">
        <f t="shared" si="54"/>
        <v>0</v>
      </c>
      <c r="AR281" s="450">
        <f t="shared" si="54"/>
        <v>0</v>
      </c>
      <c r="AS281" s="450">
        <f t="shared" si="54"/>
        <v>0</v>
      </c>
      <c r="AT281" s="450">
        <f t="shared" si="54"/>
        <v>0</v>
      </c>
      <c r="AU281" s="450">
        <f t="shared" si="54"/>
        <v>0</v>
      </c>
      <c r="AV281" s="450">
        <f t="shared" si="54"/>
        <v>0</v>
      </c>
      <c r="AW281" s="450">
        <f t="shared" si="54"/>
        <v>0</v>
      </c>
      <c r="AX281" s="450">
        <f t="shared" si="54"/>
        <v>0</v>
      </c>
      <c r="AY281" s="450">
        <f t="shared" si="54"/>
        <v>0</v>
      </c>
      <c r="AZ281" s="450">
        <f t="shared" si="54"/>
        <v>0</v>
      </c>
      <c r="BA281" s="450">
        <f t="shared" si="54"/>
        <v>476</v>
      </c>
      <c r="BB281" s="450">
        <f t="shared" si="54"/>
        <v>161</v>
      </c>
      <c r="BC281" s="450">
        <f t="shared" si="54"/>
        <v>175</v>
      </c>
      <c r="BD281" s="450">
        <f t="shared" si="54"/>
        <v>138</v>
      </c>
      <c r="BE281" s="450">
        <f t="shared" si="54"/>
        <v>327</v>
      </c>
      <c r="BF281" s="450">
        <f t="shared" si="54"/>
        <v>112</v>
      </c>
      <c r="BG281" s="450">
        <f t="shared" si="54"/>
        <v>114</v>
      </c>
      <c r="BH281" s="450">
        <f t="shared" si="54"/>
        <v>66</v>
      </c>
      <c r="BI281" s="450">
        <f t="shared" si="54"/>
        <v>149</v>
      </c>
      <c r="BJ281" s="450">
        <f t="shared" si="54"/>
        <v>49</v>
      </c>
      <c r="BK281" s="450">
        <f t="shared" si="54"/>
        <v>61</v>
      </c>
      <c r="BL281" s="450">
        <f t="shared" si="54"/>
        <v>72</v>
      </c>
      <c r="BM281" s="450">
        <f t="shared" si="54"/>
        <v>33</v>
      </c>
      <c r="BN281" s="450">
        <f t="shared" si="54"/>
        <v>8</v>
      </c>
      <c r="BO281" s="450">
        <f t="shared" si="54"/>
        <v>16</v>
      </c>
      <c r="BP281" s="450">
        <f t="shared" si="54"/>
        <v>22</v>
      </c>
      <c r="BQ281" s="450">
        <f t="shared" si="54"/>
        <v>0</v>
      </c>
      <c r="BR281" s="450">
        <f t="shared" ref="BR281:CA281" si="55">BR279</f>
        <v>0</v>
      </c>
      <c r="BS281" s="450">
        <f t="shared" si="55"/>
        <v>0</v>
      </c>
      <c r="BT281" s="450">
        <f t="shared" si="55"/>
        <v>0</v>
      </c>
      <c r="BU281" s="450">
        <f t="shared" si="55"/>
        <v>33</v>
      </c>
      <c r="BV281" s="450">
        <f t="shared" si="55"/>
        <v>8</v>
      </c>
      <c r="BW281" s="450">
        <f t="shared" si="55"/>
        <v>16</v>
      </c>
      <c r="BX281" s="450">
        <f t="shared" si="55"/>
        <v>22</v>
      </c>
      <c r="BY281" s="450">
        <f t="shared" si="55"/>
        <v>31</v>
      </c>
      <c r="BZ281" s="450">
        <f t="shared" si="55"/>
        <v>86</v>
      </c>
      <c r="CA281" s="450">
        <f t="shared" si="55"/>
        <v>0</v>
      </c>
    </row>
    <row r="282" spans="1:79">
      <c r="A282" s="543" t="s">
        <v>101</v>
      </c>
      <c r="B282" s="543" t="s">
        <v>1763</v>
      </c>
      <c r="C282" s="543">
        <v>2025</v>
      </c>
      <c r="D282" s="543" t="s">
        <v>1937</v>
      </c>
      <c r="E282" s="544">
        <f>IF(OR(E279=0, E279=""), E280, IF(E280&gt;(E279*(1+Dash!$B$6)), E279*(1+Dash!$B$6), IF(E280&lt;(E279*(1-Dash!$B$7)), E279*(1-Dash!$B$7), E280)))</f>
        <v>652</v>
      </c>
      <c r="F282" s="544">
        <f>IF(OR(F279=0, F279=""), F280, IF(F280&gt;(F279*(1+Dash!$B$6)), F279*(1+Dash!$B$6), IF(F280&lt;(F279*(1-Dash!$B$7)), F279*(1-Dash!$B$7), F280)))</f>
        <v>386</v>
      </c>
      <c r="G282" s="544">
        <f>IF(OR(G279=0, G279=""), G280, IF(G280&gt;(G279*(1+Dash!$B$6)), G279*(1+Dash!$B$6), IF(G280&lt;(G279*(1-Dash!$B$7)), G279*(1-Dash!$B$7), G280)))</f>
        <v>159.5</v>
      </c>
      <c r="H282" s="544">
        <f>IF(OR(H279=0, H279=""), H280, IF(H280&gt;(H279*(1+Dash!$B$6)), H279*(1+Dash!$B$6), IF(H280&lt;(H279*(1-Dash!$B$7)), H279*(1-Dash!$B$7), H280)))</f>
        <v>96.800000000000011</v>
      </c>
      <c r="I282" s="544">
        <f>IF(OR(I279=0, I279=""), I280, IF(I280&gt;(I279*(1+Dash!$B$6)), I279*(1+Dash!$B$6), IF(I280&lt;(I279*(1-Dash!$B$7)), I279*(1-Dash!$B$7), I280)))</f>
        <v>42.900000000000006</v>
      </c>
      <c r="J282" s="544">
        <f>IF(OR(J279=0, J279=""), J280, IF(J280&gt;(J279*(1+Dash!$B$6)), J279*(1+Dash!$B$6), IF(J280&lt;(J279*(1-Dash!$B$7)), J279*(1-Dash!$B$7), J280)))</f>
        <v>15</v>
      </c>
      <c r="K282" s="544">
        <f>IF(OR(K279=0, K279=""), K280, IF(K280&gt;(K279*(1+Dash!$B$6)), K279*(1+Dash!$B$6), IF(K280&lt;(K279*(1-Dash!$B$7)), K279*(1-Dash!$B$7), K280)))</f>
        <v>0</v>
      </c>
      <c r="L282" s="544">
        <f>IF(OR(L279=0, L279=""), L280, IF(L280&gt;(L279*(1+Dash!$B$6)), L279*(1+Dash!$B$6), IF(L280&lt;(L279*(1-Dash!$B$7)), L279*(1-Dash!$B$7), L280)))</f>
        <v>1.1000000000000001</v>
      </c>
      <c r="M282" s="544">
        <f>IF(OR(M279=0, M279=""), M280, IF(M280&gt;(M279*(1+Dash!$B$6)), M279*(1+Dash!$B$6), IF(M280&lt;(M279*(1-Dash!$B$7)), M279*(1-Dash!$B$7), M280)))</f>
        <v>3</v>
      </c>
      <c r="N282" s="544">
        <f>IF(OR(N279=0, N279=""), N280, IF(N280&gt;(N279*(1+Dash!$B$6)), N279*(1+Dash!$B$6), IF(N280&lt;(N279*(1-Dash!$B$7)), N279*(1-Dash!$B$7), N280)))</f>
        <v>540.54999999999995</v>
      </c>
      <c r="O282" s="544">
        <f>IF(OR(O279=0, O279=""), O280, IF(O280&gt;(O279*(1+Dash!$B$6)), O279*(1+Dash!$B$6), IF(O280&lt;(O279*(1-Dash!$B$7)), O279*(1-Dash!$B$7), O280)))</f>
        <v>87.399999999999991</v>
      </c>
      <c r="P282" s="544">
        <f>IF(OR(P279=0, P279=""), P280, IF(P280&gt;(P279*(1+Dash!$B$6)), P279*(1+Dash!$B$6), IF(P280&lt;(P279*(1-Dash!$B$7)), P279*(1-Dash!$B$7), P280)))</f>
        <v>453.15</v>
      </c>
      <c r="Q282" s="544">
        <f>IF(OR(Q279=0, Q279=""), Q280, IF(Q280&gt;(Q279*(1+Dash!$B$6)), Q279*(1+Dash!$B$6), IF(Q280&lt;(Q279*(1-Dash!$B$7)), Q279*(1-Dash!$B$7), Q280)))</f>
        <v>18.700000000000003</v>
      </c>
      <c r="R282" s="544">
        <f>IF(OR(R279=0, R279=""), R280, IF(R280&gt;(R279*(1+Dash!$B$6)), R279*(1+Dash!$B$6), IF(R280&lt;(R279*(1-Dash!$B$7)), R279*(1-Dash!$B$7), R280)))</f>
        <v>5.5</v>
      </c>
      <c r="S282" s="544">
        <f>IF(OR(S279=0, S279=""), S280, IF(S280&gt;(S279*(1+Dash!$B$6)), S279*(1+Dash!$B$6), IF(S280&lt;(S279*(1-Dash!$B$7)), S279*(1-Dash!$B$7), S280)))</f>
        <v>3.3000000000000003</v>
      </c>
      <c r="T282" s="544">
        <f>IF(OR(T279=0, T279=""), T280, IF(T280&gt;(T279*(1+Dash!$B$6)), T279*(1+Dash!$B$6), IF(T280&lt;(T279*(1-Dash!$B$7)), T279*(1-Dash!$B$7), T280)))</f>
        <v>3.3000000000000003</v>
      </c>
      <c r="U282" s="544">
        <f>IF(OR(U279=0, U279=""), U280, IF(U280&gt;(U279*(1+Dash!$B$6)), U279*(1+Dash!$B$6), IF(U280&lt;(U279*(1-Dash!$B$7)), U279*(1-Dash!$B$7), U280)))</f>
        <v>0</v>
      </c>
      <c r="V282" s="544">
        <f>IF(OR(V279=0, V279=""), V280, IF(V280&gt;(V279*(1+Dash!$B$6)), V279*(1+Dash!$B$6), IF(V280&lt;(V279*(1-Dash!$B$7)), V279*(1-Dash!$B$7), V280)))</f>
        <v>0</v>
      </c>
      <c r="W282" s="544">
        <f>IF(OR(W279=0, W279=""), W280, IF(W280&gt;(W279*(1+Dash!$B$6)), W279*(1+Dash!$B$6), IF(W280&lt;(W279*(1-Dash!$B$7)), W279*(1-Dash!$B$7), W280)))</f>
        <v>0</v>
      </c>
      <c r="X282" s="544">
        <f>IF(OR(X279=0, X279=""), X280, IF(X280&gt;(X279*(1+Dash!$B$6)), X279*(1+Dash!$B$6), IF(X280&lt;(X279*(1-Dash!$B$7)), X279*(1-Dash!$B$7), X280)))</f>
        <v>0</v>
      </c>
      <c r="Y282" s="544">
        <f>IF(OR(Y279=0, Y279=""), Y280, IF(Y280&gt;(Y279*(1+Dash!$B$6)), Y279*(1+Dash!$B$6), IF(Y280&lt;(Y279*(1-Dash!$B$7)), Y279*(1-Dash!$B$7), Y280)))</f>
        <v>18.700000000000003</v>
      </c>
      <c r="Z282" s="544">
        <f>IF(OR(Z279=0, Z279=""), Z280, IF(Z280&gt;(Z279*(1+Dash!$B$6)), Z279*(1+Dash!$B$6), IF(Z280&lt;(Z279*(1-Dash!$B$7)), Z279*(1-Dash!$B$7), Z280)))</f>
        <v>5.5</v>
      </c>
      <c r="AA282" s="544">
        <f>IF(OR(AA279=0, AA279=""), AA280, IF(AA280&gt;(AA279*(1+Dash!$B$6)), AA279*(1+Dash!$B$6), IF(AA280&lt;(AA279*(1-Dash!$B$7)), AA279*(1-Dash!$B$7), AA280)))</f>
        <v>3.3000000000000003</v>
      </c>
      <c r="AB282" s="544">
        <f>IF(OR(AB279=0, AB279=""), AB280, IF(AB280&gt;(AB279*(1+Dash!$B$6)), AB279*(1+Dash!$B$6), IF(AB280&lt;(AB279*(1-Dash!$B$7)), AB279*(1-Dash!$B$7), AB280)))</f>
        <v>3.3000000000000003</v>
      </c>
      <c r="AC282" s="544">
        <f>IF(OR(AC279=0, AC279=""), AC280, IF(AC280&gt;(AC279*(1+Dash!$B$6)), AC279*(1+Dash!$B$6), IF(AC280&lt;(AC279*(1-Dash!$B$7)), AC279*(1-Dash!$B$7), AC280)))</f>
        <v>684</v>
      </c>
      <c r="AD282" s="544">
        <f>IF(OR(AD279=0, AD279=""), AD280, IF(AD280&gt;(AD279*(1+Dash!$B$6)), AD279*(1+Dash!$B$6), IF(AD280&lt;(AD279*(1-Dash!$B$7)), AD279*(1-Dash!$B$7), AD280)))</f>
        <v>211.20000000000002</v>
      </c>
      <c r="AE282" s="544">
        <f>IF(OR(AE279=0, AE279=""), AE280, IF(AE280&gt;(AE279*(1+Dash!$B$6)), AE279*(1+Dash!$B$6), IF(AE280&lt;(AE279*(1-Dash!$B$7)), AE279*(1-Dash!$B$7), AE280)))</f>
        <v>176</v>
      </c>
      <c r="AF282" s="544">
        <f>IF(OR(AF279=0, AF279=""), AF280, IF(AF280&gt;(AF279*(1+Dash!$B$6)), AF279*(1+Dash!$B$6), IF(AF280&lt;(AF279*(1-Dash!$B$7)), AF279*(1-Dash!$B$7), AF280)))</f>
        <v>236.50000000000003</v>
      </c>
      <c r="AG282" s="544">
        <f>IF(OR(AG279=0, AG279=""), AG280, IF(AG280&gt;(AG279*(1+Dash!$B$6)), AG279*(1+Dash!$B$6), IF(AG280&lt;(AG279*(1-Dash!$B$7)), AG279*(1-Dash!$B$7), AG280)))</f>
        <v>242</v>
      </c>
      <c r="AH282" s="544">
        <f>IF(OR(AH279=0, AH279=""), AH280, IF(AH280&gt;(AH279*(1+Dash!$B$6)), AH279*(1+Dash!$B$6), IF(AH280&lt;(AH279*(1-Dash!$B$7)), AH279*(1-Dash!$B$7), AH280)))</f>
        <v>72.600000000000009</v>
      </c>
      <c r="AI282" s="544">
        <f>IF(OR(AI279=0, AI279=""), AI280, IF(AI280&gt;(AI279*(1+Dash!$B$6)), AI279*(1+Dash!$B$6), IF(AI280&lt;(AI279*(1-Dash!$B$7)), AI279*(1-Dash!$B$7), AI280)))</f>
        <v>47</v>
      </c>
      <c r="AJ282" s="544">
        <f>IF(OR(AJ279=0, AJ279=""), AJ280, IF(AJ280&gt;(AJ279*(1+Dash!$B$6)), AJ279*(1+Dash!$B$6), IF(AJ280&lt;(AJ279*(1-Dash!$B$7)), AJ279*(1-Dash!$B$7), AJ280)))</f>
        <v>53.900000000000006</v>
      </c>
      <c r="AK282" s="544">
        <f>IF(OR(AK279=0, AK279=""), AK280, IF(AK280&gt;(AK279*(1+Dash!$B$6)), AK279*(1+Dash!$B$6), IF(AK280&lt;(AK279*(1-Dash!$B$7)), AK279*(1-Dash!$B$7), AK280)))</f>
        <v>442</v>
      </c>
      <c r="AL282" s="544">
        <f>IF(OR(AL279=0, AL279=""), AL280, IF(AL280&gt;(AL279*(1+Dash!$B$6)), AL279*(1+Dash!$B$6), IF(AL280&lt;(AL279*(1-Dash!$B$7)), AL279*(1-Dash!$B$7), AL280)))</f>
        <v>138.60000000000002</v>
      </c>
      <c r="AM282" s="544">
        <f>IF(OR(AM279=0, AM279=""), AM280, IF(AM280&gt;(AM279*(1+Dash!$B$6)), AM279*(1+Dash!$B$6), IF(AM280&lt;(AM279*(1-Dash!$B$7)), AM279*(1-Dash!$B$7), AM280)))</f>
        <v>124.30000000000001</v>
      </c>
      <c r="AN282" s="544">
        <f>IF(OR(AN279=0, AN279=""), AN280, IF(AN280&gt;(AN279*(1+Dash!$B$6)), AN279*(1+Dash!$B$6), IF(AN280&lt;(AN279*(1-Dash!$B$7)), AN279*(1-Dash!$B$7), AN280)))</f>
        <v>182.60000000000002</v>
      </c>
      <c r="AO282" s="544">
        <f>IF(OR(AO279=0, AO279=""), AO280, IF(AO280&gt;(AO279*(1+Dash!$B$6)), AO279*(1+Dash!$B$6), IF(AO280&lt;(AO279*(1-Dash!$B$7)), AO279*(1-Dash!$B$7), AO280)))</f>
        <v>0</v>
      </c>
      <c r="AP282" s="544">
        <f>IF(OR(AP279=0, AP279=""), AP280, IF(AP280&gt;(AP279*(1+Dash!$B$6)), AP279*(1+Dash!$B$6), IF(AP280&lt;(AP279*(1-Dash!$B$7)), AP279*(1-Dash!$B$7), AP280)))</f>
        <v>0</v>
      </c>
      <c r="AQ282" s="544">
        <f>IF(OR(AQ279=0, AQ279=""), AQ280, IF(AQ280&gt;(AQ279*(1+Dash!$B$6)), AQ279*(1+Dash!$B$6), IF(AQ280&lt;(AQ279*(1-Dash!$B$7)), AQ279*(1-Dash!$B$7), AQ280)))</f>
        <v>0</v>
      </c>
      <c r="AR282" s="544">
        <f>IF(OR(AR279=0, AR279=""), AR280, IF(AR280&gt;(AR279*(1+Dash!$B$6)), AR279*(1+Dash!$B$6), IF(AR280&lt;(AR279*(1-Dash!$B$7)), AR279*(1-Dash!$B$7), AR280)))</f>
        <v>0</v>
      </c>
      <c r="AS282" s="544">
        <f>IF(OR(AS279=0, AS279=""), AS280, IF(AS280&gt;(AS279*(1+Dash!$B$6)), AS279*(1+Dash!$B$6), IF(AS280&lt;(AS279*(1-Dash!$B$7)), AS279*(1-Dash!$B$7), AS280)))</f>
        <v>0</v>
      </c>
      <c r="AT282" s="544">
        <f>IF(OR(AT279=0, AT279=""), AT280, IF(AT280&gt;(AT279*(1+Dash!$B$6)), AT279*(1+Dash!$B$6), IF(AT280&lt;(AT279*(1-Dash!$B$7)), AT279*(1-Dash!$B$7), AT280)))</f>
        <v>0</v>
      </c>
      <c r="AU282" s="544">
        <f>IF(OR(AU279=0, AU279=""), AU280, IF(AU280&gt;(AU279*(1+Dash!$B$6)), AU279*(1+Dash!$B$6), IF(AU280&lt;(AU279*(1-Dash!$B$7)), AU279*(1-Dash!$B$7), AU280)))</f>
        <v>0</v>
      </c>
      <c r="AV282" s="544">
        <f>IF(OR(AV279=0, AV279=""), AV280, IF(AV280&gt;(AV279*(1+Dash!$B$6)), AV279*(1+Dash!$B$6), IF(AV280&lt;(AV279*(1-Dash!$B$7)), AV279*(1-Dash!$B$7), AV280)))</f>
        <v>0</v>
      </c>
      <c r="AW282" s="544">
        <f>IF(OR(AW279=0, AW279=""), AW280, IF(AW280&gt;(AW279*(1+Dash!$B$6)), AW279*(1+Dash!$B$6), IF(AW280&lt;(AW279*(1-Dash!$B$7)), AW279*(1-Dash!$B$7), AW280)))</f>
        <v>0</v>
      </c>
      <c r="AX282" s="544">
        <f>IF(OR(AX279=0, AX279=""), AX280, IF(AX280&gt;(AX279*(1+Dash!$B$6)), AX279*(1+Dash!$B$6), IF(AX280&lt;(AX279*(1-Dash!$B$7)), AX279*(1-Dash!$B$7), AX280)))</f>
        <v>0</v>
      </c>
      <c r="AY282" s="544">
        <f>IF(OR(AY279=0, AY279=""), AY280, IF(AY280&gt;(AY279*(1+Dash!$B$6)), AY279*(1+Dash!$B$6), IF(AY280&lt;(AY279*(1-Dash!$B$7)), AY279*(1-Dash!$B$7), AY280)))</f>
        <v>0</v>
      </c>
      <c r="AZ282" s="544">
        <f>IF(OR(AZ279=0, AZ279=""), AZ280, IF(AZ280&gt;(AZ279*(1+Dash!$B$6)), AZ279*(1+Dash!$B$6), IF(AZ280&lt;(AZ279*(1-Dash!$B$7)), AZ279*(1-Dash!$B$7), AZ280)))</f>
        <v>0</v>
      </c>
      <c r="BA282" s="544">
        <f>IF(OR(BA279=0, BA279=""), BA280, IF(BA280&gt;(BA279*(1+Dash!$B$6)), BA279*(1+Dash!$B$6), IF(BA280&lt;(BA279*(1-Dash!$B$7)), BA279*(1-Dash!$B$7), BA280)))</f>
        <v>479</v>
      </c>
      <c r="BB282" s="544">
        <f>IF(OR(BB279=0, BB279=""), BB280, IF(BB280&gt;(BB279*(1+Dash!$B$6)), BB279*(1+Dash!$B$6), IF(BB280&lt;(BB279*(1-Dash!$B$7)), BB279*(1-Dash!$B$7), BB280)))</f>
        <v>177.10000000000002</v>
      </c>
      <c r="BC282" s="544">
        <f>IF(OR(BC279=0, BC279=""), BC280, IF(BC280&gt;(BC279*(1+Dash!$B$6)), BC279*(1+Dash!$B$6), IF(BC280&lt;(BC279*(1-Dash!$B$7)), BC279*(1-Dash!$B$7), BC280)))</f>
        <v>175</v>
      </c>
      <c r="BD282" s="544">
        <f>IF(OR(BD279=0, BD279=""), BD280, IF(BD280&gt;(BD279*(1+Dash!$B$6)), BD279*(1+Dash!$B$6), IF(BD280&lt;(BD279*(1-Dash!$B$7)), BD279*(1-Dash!$B$7), BD280)))</f>
        <v>151.80000000000001</v>
      </c>
      <c r="BE282" s="544">
        <f>IF(OR(BE279=0, BE279=""), BE280, IF(BE280&gt;(BE279*(1+Dash!$B$6)), BE279*(1+Dash!$B$6), IF(BE280&lt;(BE279*(1-Dash!$B$7)), BE279*(1-Dash!$B$7), BE280)))</f>
        <v>337</v>
      </c>
      <c r="BF282" s="544">
        <f>IF(OR(BF279=0, BF279=""), BF280, IF(BF280&gt;(BF279*(1+Dash!$B$6)), BF279*(1+Dash!$B$6), IF(BF280&lt;(BF279*(1-Dash!$B$7)), BF279*(1-Dash!$B$7), BF280)))</f>
        <v>123.20000000000002</v>
      </c>
      <c r="BG282" s="544">
        <f>IF(OR(BG279=0, BG279=""), BG280, IF(BG280&gt;(BG279*(1+Dash!$B$6)), BG279*(1+Dash!$B$6), IF(BG280&lt;(BG279*(1-Dash!$B$7)), BG279*(1-Dash!$B$7), BG280)))</f>
        <v>109</v>
      </c>
      <c r="BH282" s="544">
        <f>IF(OR(BH279=0, BH279=""), BH280, IF(BH280&gt;(BH279*(1+Dash!$B$6)), BH279*(1+Dash!$B$6), IF(BH280&lt;(BH279*(1-Dash!$B$7)), BH279*(1-Dash!$B$7), BH280)))</f>
        <v>72.600000000000009</v>
      </c>
      <c r="BI282" s="544">
        <f>IF(OR(BI279=0, BI279=""), BI280, IF(BI280&gt;(BI279*(1+Dash!$B$6)), BI279*(1+Dash!$B$6), IF(BI280&lt;(BI279*(1-Dash!$B$7)), BI279*(1-Dash!$B$7), BI280)))</f>
        <v>142</v>
      </c>
      <c r="BJ282" s="544">
        <f>IF(OR(BJ279=0, BJ279=""), BJ280, IF(BJ280&gt;(BJ279*(1+Dash!$B$6)), BJ279*(1+Dash!$B$6), IF(BJ280&lt;(BJ279*(1-Dash!$B$7)), BJ279*(1-Dash!$B$7), BJ280)))</f>
        <v>47</v>
      </c>
      <c r="BK282" s="544">
        <f>IF(OR(BK279=0, BK279=""), BK280, IF(BK280&gt;(BK279*(1+Dash!$B$6)), BK279*(1+Dash!$B$6), IF(BK280&lt;(BK279*(1-Dash!$B$7)), BK279*(1-Dash!$B$7), BK280)))</f>
        <v>66</v>
      </c>
      <c r="BL282" s="544">
        <f>IF(OR(BL279=0, BL279=""), BL280, IF(BL280&gt;(BL279*(1+Dash!$B$6)), BL279*(1+Dash!$B$6), IF(BL280&lt;(BL279*(1-Dash!$B$7)), BL279*(1-Dash!$B$7), BL280)))</f>
        <v>79</v>
      </c>
      <c r="BM282" s="544">
        <f>IF(OR(BM279=0, BM279=""), BM280, IF(BM280&gt;(BM279*(1+Dash!$B$6)), BM279*(1+Dash!$B$6), IF(BM280&lt;(BM279*(1-Dash!$B$7)), BM279*(1-Dash!$B$7), BM280)))</f>
        <v>31.349999999999998</v>
      </c>
      <c r="BN282" s="544">
        <f>IF(OR(BN279=0, BN279=""), BN280, IF(BN280&gt;(BN279*(1+Dash!$B$6)), BN279*(1+Dash!$B$6), IF(BN280&lt;(BN279*(1-Dash!$B$7)), BN279*(1-Dash!$B$7), BN280)))</f>
        <v>7.6</v>
      </c>
      <c r="BO282" s="544">
        <f>IF(OR(BO279=0, BO279=""), BO280, IF(BO280&gt;(BO279*(1+Dash!$B$6)), BO279*(1+Dash!$B$6), IF(BO280&lt;(BO279*(1-Dash!$B$7)), BO279*(1-Dash!$B$7), BO280)))</f>
        <v>15.2</v>
      </c>
      <c r="BP282" s="544">
        <f>IF(OR(BP279=0, BP279=""), BP280, IF(BP280&gt;(BP279*(1+Dash!$B$6)), BP279*(1+Dash!$B$6), IF(BP280&lt;(BP279*(1-Dash!$B$7)), BP279*(1-Dash!$B$7), BP280)))</f>
        <v>20.9</v>
      </c>
      <c r="BQ282" s="544">
        <f>IF(OR(BQ279=0, BQ279=""), BQ280, IF(BQ280&gt;(BQ279*(1+Dash!$B$6)), BQ279*(1+Dash!$B$6), IF(BQ280&lt;(BQ279*(1-Dash!$B$7)), BQ279*(1-Dash!$B$7), BQ280)))</f>
        <v>15</v>
      </c>
      <c r="BR282" s="544">
        <f>IF(OR(BR279=0, BR279=""), BR280, IF(BR280&gt;(BR279*(1+Dash!$B$6)), BR279*(1+Dash!$B$6), IF(BR280&lt;(BR279*(1-Dash!$B$7)), BR279*(1-Dash!$B$7), BR280)))</f>
        <v>4</v>
      </c>
      <c r="BS282" s="544">
        <f>IF(OR(BS279=0, BS279=""), BS280, IF(BS280&gt;(BS279*(1+Dash!$B$6)), BS279*(1+Dash!$B$6), IF(BS280&lt;(BS279*(1-Dash!$B$7)), BS279*(1-Dash!$B$7), BS280)))</f>
        <v>6</v>
      </c>
      <c r="BT282" s="544">
        <f>IF(OR(BT279=0, BT279=""), BT280, IF(BT280&gt;(BT279*(1+Dash!$B$6)), BT279*(1+Dash!$B$6), IF(BT280&lt;(BT279*(1-Dash!$B$7)), BT279*(1-Dash!$B$7), BT280)))</f>
        <v>11</v>
      </c>
      <c r="BU282" s="544">
        <f>IF(OR(BU279=0, BU279=""), BU280, IF(BU280&gt;(BU279*(1+Dash!$B$6)), BU279*(1+Dash!$B$6), IF(BU280&lt;(BU279*(1-Dash!$B$7)), BU279*(1-Dash!$B$7), BU280)))</f>
        <v>31.349999999999998</v>
      </c>
      <c r="BV282" s="544">
        <f>IF(OR(BV279=0, BV279=""), BV280, IF(BV280&gt;(BV279*(1+Dash!$B$6)), BV279*(1+Dash!$B$6), IF(BV280&lt;(BV279*(1-Dash!$B$7)), BV279*(1-Dash!$B$7), BV280)))</f>
        <v>7.6</v>
      </c>
      <c r="BW282" s="544">
        <f>IF(OR(BW279=0, BW279=""), BW280, IF(BW280&gt;(BW279*(1+Dash!$B$6)), BW279*(1+Dash!$B$6), IF(BW280&lt;(BW279*(1-Dash!$B$7)), BW279*(1-Dash!$B$7), BW280)))</f>
        <v>15.2</v>
      </c>
      <c r="BX282" s="544">
        <f>IF(OR(BX279=0, BX279=""), BX280, IF(BX280&gt;(BX279*(1+Dash!$B$6)), BX279*(1+Dash!$B$6), IF(BX280&lt;(BX279*(1-Dash!$B$7)), BX279*(1-Dash!$B$7), BX280)))</f>
        <v>20.9</v>
      </c>
      <c r="BY282" s="544">
        <f>IF(OR(BY279=0, BY279=""), BY280, IF(BY280&gt;(BY279*(1+Dash!$B$6)), BY279*(1+Dash!$B$6), IF(BY280&lt;(BY279*(1-Dash!$B$7)), BY279*(1-Dash!$B$7), BY280)))</f>
        <v>33</v>
      </c>
      <c r="BZ282" s="544">
        <f>IF(OR(BZ279=0, BZ279=""), BZ280, IF(BZ280&gt;(BZ279*(1+Dash!$B$6)), BZ279*(1+Dash!$B$6), IF(BZ280&lt;(BZ279*(1-Dash!$B$7)), BZ279*(1-Dash!$B$7), BZ280)))</f>
        <v>82</v>
      </c>
      <c r="CA282" s="544">
        <f>IF(OR(CA279=0, CA279=""), CA280, IF(CA280&gt;(CA279*(1+Dash!$B$6)), CA279*(1+Dash!$B$6), IF(CA280&lt;(CA279*(1-Dash!$B$7)), CA279*(1-Dash!$B$7), CA280)))</f>
        <v>2</v>
      </c>
    </row>
    <row r="283" spans="1:79">
      <c r="A283" t="s">
        <v>103</v>
      </c>
      <c r="B283" t="s">
        <v>1884</v>
      </c>
      <c r="C283">
        <v>2018</v>
      </c>
      <c r="D283" t="s">
        <v>1934</v>
      </c>
      <c r="E283" s="450">
        <v>1093</v>
      </c>
      <c r="F283" s="450">
        <v>806</v>
      </c>
      <c r="G283" s="450">
        <v>426</v>
      </c>
      <c r="H283" s="450">
        <v>332</v>
      </c>
      <c r="I283" s="450">
        <v>119</v>
      </c>
      <c r="J283" s="450">
        <v>1</v>
      </c>
      <c r="K283" s="450">
        <v>0</v>
      </c>
      <c r="L283" s="450">
        <v>0</v>
      </c>
      <c r="M283" s="450">
        <v>0</v>
      </c>
      <c r="N283" s="450">
        <v>0</v>
      </c>
      <c r="O283" s="450">
        <v>0</v>
      </c>
      <c r="P283" s="450">
        <v>0</v>
      </c>
      <c r="Q283" s="450">
        <v>0</v>
      </c>
      <c r="R283" s="450">
        <v>0</v>
      </c>
      <c r="S283" s="450">
        <v>0</v>
      </c>
      <c r="T283" s="450">
        <v>0</v>
      </c>
      <c r="U283" s="450">
        <v>0</v>
      </c>
      <c r="V283" s="450">
        <v>0</v>
      </c>
      <c r="W283" s="450">
        <v>0</v>
      </c>
      <c r="X283" s="450">
        <v>0</v>
      </c>
      <c r="Y283" s="450">
        <v>0</v>
      </c>
      <c r="Z283" s="450">
        <v>0</v>
      </c>
      <c r="AA283" s="450">
        <v>0</v>
      </c>
      <c r="AB283" s="450">
        <v>0</v>
      </c>
      <c r="AC283" s="450">
        <v>610</v>
      </c>
      <c r="AD283" s="450">
        <v>341</v>
      </c>
      <c r="AE283" s="450">
        <v>185</v>
      </c>
      <c r="AF283" s="450">
        <v>191</v>
      </c>
      <c r="AG283" s="450">
        <v>245</v>
      </c>
      <c r="AH283" s="450">
        <v>144</v>
      </c>
      <c r="AI283" s="450">
        <v>46</v>
      </c>
      <c r="AJ283" s="450">
        <v>73</v>
      </c>
      <c r="AK283" s="450">
        <v>365</v>
      </c>
      <c r="AL283" s="450">
        <v>197</v>
      </c>
      <c r="AM283" s="450">
        <v>139</v>
      </c>
      <c r="AN283" s="450">
        <v>118</v>
      </c>
      <c r="AO283" s="450">
        <v>0</v>
      </c>
      <c r="AP283" s="450">
        <v>0</v>
      </c>
      <c r="AQ283" s="450">
        <v>0</v>
      </c>
      <c r="AR283" s="450">
        <v>0</v>
      </c>
      <c r="AS283" s="450">
        <v>0</v>
      </c>
      <c r="AT283" s="450">
        <v>0</v>
      </c>
      <c r="AU283" s="450">
        <v>0</v>
      </c>
      <c r="AV283" s="450">
        <v>0</v>
      </c>
      <c r="AW283" s="450">
        <v>0</v>
      </c>
      <c r="AX283" s="450">
        <v>0</v>
      </c>
      <c r="AY283" s="450">
        <v>0</v>
      </c>
      <c r="AZ283" s="450">
        <v>0</v>
      </c>
      <c r="BA283" s="450">
        <v>935</v>
      </c>
      <c r="BB283" s="450">
        <v>444</v>
      </c>
      <c r="BC283" s="450">
        <v>440</v>
      </c>
      <c r="BD283" s="450">
        <v>249</v>
      </c>
      <c r="BE283" s="450">
        <v>626</v>
      </c>
      <c r="BF283" s="450">
        <v>350</v>
      </c>
      <c r="BG283" s="450">
        <v>269</v>
      </c>
      <c r="BH283" s="450">
        <v>124</v>
      </c>
      <c r="BI283" s="450">
        <v>309</v>
      </c>
      <c r="BJ283" s="450">
        <v>94</v>
      </c>
      <c r="BK283" s="450">
        <v>171</v>
      </c>
      <c r="BL283" s="450">
        <v>125</v>
      </c>
      <c r="BM283" s="450">
        <v>0</v>
      </c>
      <c r="BN283" s="450">
        <v>0</v>
      </c>
      <c r="BO283" s="450">
        <v>0</v>
      </c>
      <c r="BP283" s="450">
        <v>0</v>
      </c>
      <c r="BQ283" s="450">
        <v>0</v>
      </c>
      <c r="BR283" s="450">
        <v>0</v>
      </c>
      <c r="BS283" s="450">
        <v>0</v>
      </c>
      <c r="BT283" s="450">
        <v>0</v>
      </c>
      <c r="BU283" s="450">
        <v>0</v>
      </c>
      <c r="BV283" s="450">
        <v>0</v>
      </c>
      <c r="BW283" s="450">
        <v>0</v>
      </c>
      <c r="BX283" s="450">
        <v>0</v>
      </c>
      <c r="BY283" s="450">
        <v>28</v>
      </c>
      <c r="BZ283" s="450">
        <v>47</v>
      </c>
      <c r="CA283" s="450">
        <v>0</v>
      </c>
    </row>
    <row r="284" spans="1:79">
      <c r="A284" s="543" t="s">
        <v>103</v>
      </c>
      <c r="B284" s="543" t="s">
        <v>1884</v>
      </c>
      <c r="C284" s="543">
        <v>2019</v>
      </c>
      <c r="D284" s="543" t="s">
        <v>1934</v>
      </c>
      <c r="E284" s="544">
        <v>945</v>
      </c>
      <c r="F284" s="544">
        <v>824</v>
      </c>
      <c r="G284" s="544">
        <v>443</v>
      </c>
      <c r="H284" s="544">
        <v>341</v>
      </c>
      <c r="I284" s="544">
        <v>156</v>
      </c>
      <c r="J284" s="544">
        <v>2</v>
      </c>
      <c r="K284" s="544">
        <v>0</v>
      </c>
      <c r="L284" s="544">
        <v>0</v>
      </c>
      <c r="M284" s="544">
        <v>0</v>
      </c>
      <c r="N284" s="544">
        <v>0</v>
      </c>
      <c r="O284" s="544">
        <v>0</v>
      </c>
      <c r="P284" s="544">
        <v>0</v>
      </c>
      <c r="Q284" s="544">
        <v>0</v>
      </c>
      <c r="R284" s="544">
        <v>0</v>
      </c>
      <c r="S284" s="544">
        <v>0</v>
      </c>
      <c r="T284" s="544">
        <v>0</v>
      </c>
      <c r="U284" s="544">
        <v>0</v>
      </c>
      <c r="V284" s="544">
        <v>0</v>
      </c>
      <c r="W284" s="544">
        <v>0</v>
      </c>
      <c r="X284" s="544">
        <v>0</v>
      </c>
      <c r="Y284" s="544">
        <v>0</v>
      </c>
      <c r="Z284" s="544">
        <v>0</v>
      </c>
      <c r="AA284" s="544">
        <v>0</v>
      </c>
      <c r="AB284" s="544">
        <v>0</v>
      </c>
      <c r="AC284" s="544">
        <v>502</v>
      </c>
      <c r="AD284" s="544">
        <v>248</v>
      </c>
      <c r="AE284" s="544">
        <v>196</v>
      </c>
      <c r="AF284" s="544">
        <v>186</v>
      </c>
      <c r="AG284" s="544">
        <v>168</v>
      </c>
      <c r="AH284" s="544">
        <v>91</v>
      </c>
      <c r="AI284" s="544">
        <v>41</v>
      </c>
      <c r="AJ284" s="544">
        <v>66</v>
      </c>
      <c r="AK284" s="544">
        <v>334</v>
      </c>
      <c r="AL284" s="544">
        <v>157</v>
      </c>
      <c r="AM284" s="544">
        <v>155</v>
      </c>
      <c r="AN284" s="544">
        <v>120</v>
      </c>
      <c r="AO284" s="544">
        <v>0</v>
      </c>
      <c r="AP284" s="544">
        <v>0</v>
      </c>
      <c r="AQ284" s="544">
        <v>0</v>
      </c>
      <c r="AR284" s="544">
        <v>0</v>
      </c>
      <c r="AS284" s="544">
        <v>0</v>
      </c>
      <c r="AT284" s="544">
        <v>0</v>
      </c>
      <c r="AU284" s="544">
        <v>0</v>
      </c>
      <c r="AV284" s="544">
        <v>0</v>
      </c>
      <c r="AW284" s="544">
        <v>0</v>
      </c>
      <c r="AX284" s="544">
        <v>0</v>
      </c>
      <c r="AY284" s="544">
        <v>0</v>
      </c>
      <c r="AZ284" s="544">
        <v>0</v>
      </c>
      <c r="BA284" s="544">
        <v>1055</v>
      </c>
      <c r="BB284" s="544">
        <v>536</v>
      </c>
      <c r="BC284" s="544">
        <v>454</v>
      </c>
      <c r="BD284" s="544">
        <v>256</v>
      </c>
      <c r="BE284" s="544">
        <v>755</v>
      </c>
      <c r="BF284" s="544">
        <v>442</v>
      </c>
      <c r="BG284" s="544">
        <v>294</v>
      </c>
      <c r="BH284" s="544">
        <v>131</v>
      </c>
      <c r="BI284" s="544">
        <v>300</v>
      </c>
      <c r="BJ284" s="544">
        <v>94</v>
      </c>
      <c r="BK284" s="544">
        <v>160</v>
      </c>
      <c r="BL284" s="544">
        <v>125</v>
      </c>
      <c r="BM284" s="544">
        <v>0</v>
      </c>
      <c r="BN284" s="544">
        <v>0</v>
      </c>
      <c r="BO284" s="544">
        <v>0</v>
      </c>
      <c r="BP284" s="544">
        <v>0</v>
      </c>
      <c r="BQ284" s="544">
        <v>0</v>
      </c>
      <c r="BR284" s="544">
        <v>0</v>
      </c>
      <c r="BS284" s="544">
        <v>0</v>
      </c>
      <c r="BT284" s="544">
        <v>0</v>
      </c>
      <c r="BU284" s="544">
        <v>0</v>
      </c>
      <c r="BV284" s="544">
        <v>0</v>
      </c>
      <c r="BW284" s="544">
        <v>0</v>
      </c>
      <c r="BX284" s="544">
        <v>0</v>
      </c>
      <c r="BY284" s="544">
        <v>25</v>
      </c>
      <c r="BZ284" s="544">
        <v>35</v>
      </c>
      <c r="CA284" s="544">
        <v>0</v>
      </c>
    </row>
    <row r="285" spans="1:79">
      <c r="A285" t="s">
        <v>103</v>
      </c>
      <c r="B285" t="s">
        <v>1884</v>
      </c>
      <c r="C285">
        <v>2020</v>
      </c>
      <c r="D285" t="s">
        <v>1934</v>
      </c>
      <c r="E285" s="450">
        <v>1038</v>
      </c>
      <c r="F285" s="450">
        <v>916</v>
      </c>
      <c r="G285" s="450">
        <v>578</v>
      </c>
      <c r="H285" s="450">
        <v>355</v>
      </c>
      <c r="I285" s="450">
        <v>139</v>
      </c>
      <c r="J285" s="450">
        <v>2</v>
      </c>
      <c r="K285" s="450">
        <v>0</v>
      </c>
      <c r="L285" s="450">
        <v>1</v>
      </c>
      <c r="M285" s="450">
        <v>0</v>
      </c>
      <c r="N285" s="450">
        <v>43</v>
      </c>
      <c r="O285" s="450">
        <v>0</v>
      </c>
      <c r="P285" s="450">
        <v>43</v>
      </c>
      <c r="Q285" s="450">
        <v>0</v>
      </c>
      <c r="R285" s="450">
        <v>0</v>
      </c>
      <c r="S285" s="450">
        <v>0</v>
      </c>
      <c r="T285" s="450">
        <v>0</v>
      </c>
      <c r="U285" s="450">
        <v>0</v>
      </c>
      <c r="V285" s="450">
        <v>0</v>
      </c>
      <c r="W285" s="450">
        <v>0</v>
      </c>
      <c r="X285" s="450">
        <v>0</v>
      </c>
      <c r="Y285" s="450">
        <v>0</v>
      </c>
      <c r="Z285" s="450">
        <v>0</v>
      </c>
      <c r="AA285" s="450">
        <v>0</v>
      </c>
      <c r="AB285" s="450">
        <v>0</v>
      </c>
      <c r="AC285" s="450">
        <v>461</v>
      </c>
      <c r="AD285" s="450">
        <v>270</v>
      </c>
      <c r="AE285" s="450">
        <v>170</v>
      </c>
      <c r="AF285" s="450">
        <v>137</v>
      </c>
      <c r="AG285" s="450">
        <v>155</v>
      </c>
      <c r="AH285" s="450">
        <v>102</v>
      </c>
      <c r="AI285" s="450">
        <v>33</v>
      </c>
      <c r="AJ285" s="450">
        <v>37</v>
      </c>
      <c r="AK285" s="450">
        <v>306</v>
      </c>
      <c r="AL285" s="450">
        <v>168</v>
      </c>
      <c r="AM285" s="450">
        <v>137</v>
      </c>
      <c r="AN285" s="450">
        <v>100</v>
      </c>
      <c r="AO285" s="450">
        <v>0</v>
      </c>
      <c r="AP285" s="450">
        <v>0</v>
      </c>
      <c r="AQ285" s="450">
        <v>0</v>
      </c>
      <c r="AR285" s="450">
        <v>0</v>
      </c>
      <c r="AS285" s="450">
        <v>0</v>
      </c>
      <c r="AT285" s="450">
        <v>0</v>
      </c>
      <c r="AU285" s="450">
        <v>0</v>
      </c>
      <c r="AV285" s="450">
        <v>0</v>
      </c>
      <c r="AW285" s="450">
        <v>0</v>
      </c>
      <c r="AX285" s="450">
        <v>0</v>
      </c>
      <c r="AY285" s="450">
        <v>0</v>
      </c>
      <c r="AZ285" s="450">
        <v>0</v>
      </c>
      <c r="BA285" s="450">
        <v>1020</v>
      </c>
      <c r="BB285" s="450">
        <v>538</v>
      </c>
      <c r="BC285" s="450">
        <v>462</v>
      </c>
      <c r="BD285" s="450">
        <v>235</v>
      </c>
      <c r="BE285" s="450">
        <v>691</v>
      </c>
      <c r="BF285" s="450">
        <v>421</v>
      </c>
      <c r="BG285" s="450">
        <v>267</v>
      </c>
      <c r="BH285" s="450">
        <v>96</v>
      </c>
      <c r="BI285" s="450">
        <v>329</v>
      </c>
      <c r="BJ285" s="450">
        <v>117</v>
      </c>
      <c r="BK285" s="450">
        <v>195</v>
      </c>
      <c r="BL285" s="450">
        <v>139</v>
      </c>
      <c r="BM285" s="450">
        <v>0</v>
      </c>
      <c r="BN285" s="450">
        <v>0</v>
      </c>
      <c r="BO285" s="450">
        <v>0</v>
      </c>
      <c r="BP285" s="450">
        <v>0</v>
      </c>
      <c r="BQ285" s="450">
        <v>0</v>
      </c>
      <c r="BR285" s="450">
        <v>0</v>
      </c>
      <c r="BS285" s="450">
        <v>0</v>
      </c>
      <c r="BT285" s="450">
        <v>0</v>
      </c>
      <c r="BU285" s="450">
        <v>0</v>
      </c>
      <c r="BV285" s="450">
        <v>0</v>
      </c>
      <c r="BW285" s="450">
        <v>0</v>
      </c>
      <c r="BX285" s="450">
        <v>0</v>
      </c>
      <c r="BY285" s="450">
        <v>11</v>
      </c>
      <c r="BZ285" s="450">
        <v>42</v>
      </c>
      <c r="CA285" s="450">
        <v>0</v>
      </c>
    </row>
    <row r="286" spans="1:79">
      <c r="A286" s="543" t="s">
        <v>103</v>
      </c>
      <c r="B286" s="543" t="s">
        <v>1884</v>
      </c>
      <c r="C286" s="543">
        <v>2021</v>
      </c>
      <c r="D286" s="543" t="s">
        <v>1934</v>
      </c>
      <c r="E286" s="544">
        <v>817</v>
      </c>
      <c r="F286" s="544">
        <v>765</v>
      </c>
      <c r="G286" s="544">
        <v>471</v>
      </c>
      <c r="H286" s="544">
        <v>279</v>
      </c>
      <c r="I286" s="544">
        <v>103</v>
      </c>
      <c r="J286" s="544">
        <v>0</v>
      </c>
      <c r="K286" s="544">
        <v>0</v>
      </c>
      <c r="L286" s="544">
        <v>0</v>
      </c>
      <c r="M286" s="544">
        <v>0</v>
      </c>
      <c r="N286" s="544">
        <v>84</v>
      </c>
      <c r="O286" s="544">
        <v>0</v>
      </c>
      <c r="P286" s="544">
        <v>84</v>
      </c>
      <c r="Q286" s="544">
        <v>0</v>
      </c>
      <c r="R286" s="544">
        <v>0</v>
      </c>
      <c r="S286" s="544">
        <v>0</v>
      </c>
      <c r="T286" s="544">
        <v>0</v>
      </c>
      <c r="U286" s="544">
        <v>0</v>
      </c>
      <c r="V286" s="544">
        <v>0</v>
      </c>
      <c r="W286" s="544">
        <v>0</v>
      </c>
      <c r="X286" s="544">
        <v>0</v>
      </c>
      <c r="Y286" s="544">
        <v>0</v>
      </c>
      <c r="Z286" s="544">
        <v>0</v>
      </c>
      <c r="AA286" s="544">
        <v>0</v>
      </c>
      <c r="AB286" s="544">
        <v>0</v>
      </c>
      <c r="AC286" s="544">
        <v>366</v>
      </c>
      <c r="AD286" s="544">
        <v>195</v>
      </c>
      <c r="AE286" s="544">
        <v>150</v>
      </c>
      <c r="AF286" s="544">
        <v>109</v>
      </c>
      <c r="AG286" s="544">
        <v>138</v>
      </c>
      <c r="AH286" s="544">
        <v>88</v>
      </c>
      <c r="AI286" s="544">
        <v>36</v>
      </c>
      <c r="AJ286" s="544">
        <v>38</v>
      </c>
      <c r="AK286" s="544">
        <v>228</v>
      </c>
      <c r="AL286" s="544">
        <v>107</v>
      </c>
      <c r="AM286" s="544">
        <v>114</v>
      </c>
      <c r="AN286" s="544">
        <v>71</v>
      </c>
      <c r="AO286" s="544">
        <v>0</v>
      </c>
      <c r="AP286" s="544">
        <v>0</v>
      </c>
      <c r="AQ286" s="544">
        <v>0</v>
      </c>
      <c r="AR286" s="544">
        <v>0</v>
      </c>
      <c r="AS286" s="544">
        <v>0</v>
      </c>
      <c r="AT286" s="544">
        <v>0</v>
      </c>
      <c r="AU286" s="544">
        <v>0</v>
      </c>
      <c r="AV286" s="544">
        <v>0</v>
      </c>
      <c r="AW286" s="544">
        <v>0</v>
      </c>
      <c r="AX286" s="544">
        <v>0</v>
      </c>
      <c r="AY286" s="544">
        <v>0</v>
      </c>
      <c r="AZ286" s="544">
        <v>0</v>
      </c>
      <c r="BA286" s="544">
        <v>958</v>
      </c>
      <c r="BB286" s="544">
        <v>512</v>
      </c>
      <c r="BC286" s="544">
        <v>387</v>
      </c>
      <c r="BD286" s="544">
        <v>209</v>
      </c>
      <c r="BE286" s="544">
        <v>677</v>
      </c>
      <c r="BF286" s="544">
        <v>405</v>
      </c>
      <c r="BG286" s="544">
        <v>224</v>
      </c>
      <c r="BH286" s="544">
        <v>90</v>
      </c>
      <c r="BI286" s="544">
        <v>281</v>
      </c>
      <c r="BJ286" s="544">
        <v>107</v>
      </c>
      <c r="BK286" s="544">
        <v>163</v>
      </c>
      <c r="BL286" s="544">
        <v>119</v>
      </c>
      <c r="BM286" s="544">
        <v>0</v>
      </c>
      <c r="BN286" s="544">
        <v>0</v>
      </c>
      <c r="BO286" s="544">
        <v>0</v>
      </c>
      <c r="BP286" s="544">
        <v>0</v>
      </c>
      <c r="BQ286" s="544">
        <v>0</v>
      </c>
      <c r="BR286" s="544">
        <v>0</v>
      </c>
      <c r="BS286" s="544">
        <v>0</v>
      </c>
      <c r="BT286" s="544">
        <v>0</v>
      </c>
      <c r="BU286" s="544">
        <v>0</v>
      </c>
      <c r="BV286" s="544">
        <v>0</v>
      </c>
      <c r="BW286" s="544">
        <v>0</v>
      </c>
      <c r="BX286" s="544">
        <v>0</v>
      </c>
      <c r="BY286" s="544">
        <v>20</v>
      </c>
      <c r="BZ286" s="544">
        <v>46</v>
      </c>
      <c r="CA286" s="544">
        <v>0</v>
      </c>
    </row>
    <row r="287" spans="1:79">
      <c r="A287" t="s">
        <v>103</v>
      </c>
      <c r="B287" t="s">
        <v>1884</v>
      </c>
      <c r="C287">
        <v>2022</v>
      </c>
      <c r="D287" t="s">
        <v>1934</v>
      </c>
      <c r="E287" s="450">
        <v>754</v>
      </c>
      <c r="F287" s="450">
        <v>677</v>
      </c>
      <c r="G287" s="450">
        <v>422</v>
      </c>
      <c r="H287" s="450">
        <v>258</v>
      </c>
      <c r="I287" s="450">
        <v>87</v>
      </c>
      <c r="J287" s="450">
        <v>0</v>
      </c>
      <c r="K287" s="450">
        <v>0</v>
      </c>
      <c r="L287" s="450">
        <v>0</v>
      </c>
      <c r="M287" s="450">
        <v>0</v>
      </c>
      <c r="N287" s="450">
        <v>158</v>
      </c>
      <c r="O287" s="450">
        <v>0</v>
      </c>
      <c r="P287" s="450">
        <v>158</v>
      </c>
      <c r="Q287" s="450">
        <v>0</v>
      </c>
      <c r="R287" s="450">
        <v>0</v>
      </c>
      <c r="S287" s="450">
        <v>0</v>
      </c>
      <c r="T287" s="450">
        <v>0</v>
      </c>
      <c r="U287" s="450">
        <v>0</v>
      </c>
      <c r="V287" s="450">
        <v>0</v>
      </c>
      <c r="W287" s="450">
        <v>0</v>
      </c>
      <c r="X287" s="450">
        <v>0</v>
      </c>
      <c r="Y287" s="450">
        <v>0</v>
      </c>
      <c r="Z287" s="450">
        <v>0</v>
      </c>
      <c r="AA287" s="450">
        <v>0</v>
      </c>
      <c r="AB287" s="450">
        <v>0</v>
      </c>
      <c r="AC287" s="450">
        <v>385</v>
      </c>
      <c r="AD287" s="450">
        <v>186</v>
      </c>
      <c r="AE287" s="450">
        <v>165</v>
      </c>
      <c r="AF287" s="450">
        <v>135</v>
      </c>
      <c r="AG287" s="450">
        <v>143</v>
      </c>
      <c r="AH287" s="450">
        <v>64</v>
      </c>
      <c r="AI287" s="450">
        <v>37</v>
      </c>
      <c r="AJ287" s="450">
        <v>50</v>
      </c>
      <c r="AK287" s="450">
        <v>242</v>
      </c>
      <c r="AL287" s="450">
        <v>122</v>
      </c>
      <c r="AM287" s="450">
        <v>128</v>
      </c>
      <c r="AN287" s="450">
        <v>85</v>
      </c>
      <c r="AO287" s="450">
        <v>0</v>
      </c>
      <c r="AP287" s="450">
        <v>0</v>
      </c>
      <c r="AQ287" s="450">
        <v>0</v>
      </c>
      <c r="AR287" s="450">
        <v>0</v>
      </c>
      <c r="AS287" s="450">
        <v>0</v>
      </c>
      <c r="AT287" s="450">
        <v>0</v>
      </c>
      <c r="AU287" s="450">
        <v>0</v>
      </c>
      <c r="AV287" s="450">
        <v>0</v>
      </c>
      <c r="AW287" s="450">
        <v>0</v>
      </c>
      <c r="AX287" s="450">
        <v>0</v>
      </c>
      <c r="AY287" s="450">
        <v>0</v>
      </c>
      <c r="AZ287" s="450">
        <v>0</v>
      </c>
      <c r="BA287" s="450">
        <v>910</v>
      </c>
      <c r="BB287" s="450">
        <v>520</v>
      </c>
      <c r="BC287" s="450">
        <v>358</v>
      </c>
      <c r="BD287" s="450">
        <v>188</v>
      </c>
      <c r="BE287" s="450">
        <v>629</v>
      </c>
      <c r="BF287" s="450">
        <v>401</v>
      </c>
      <c r="BG287" s="450">
        <v>208</v>
      </c>
      <c r="BH287" s="450">
        <v>88</v>
      </c>
      <c r="BI287" s="450">
        <v>281</v>
      </c>
      <c r="BJ287" s="450">
        <v>119</v>
      </c>
      <c r="BK287" s="450">
        <v>150</v>
      </c>
      <c r="BL287" s="450">
        <v>100</v>
      </c>
      <c r="BM287" s="450">
        <v>0</v>
      </c>
      <c r="BN287" s="450">
        <v>0</v>
      </c>
      <c r="BO287" s="450">
        <v>0</v>
      </c>
      <c r="BP287" s="450">
        <v>0</v>
      </c>
      <c r="BQ287" s="450">
        <v>0</v>
      </c>
      <c r="BR287" s="450">
        <v>0</v>
      </c>
      <c r="BS287" s="450">
        <v>0</v>
      </c>
      <c r="BT287" s="450">
        <v>0</v>
      </c>
      <c r="BU287" s="450">
        <v>0</v>
      </c>
      <c r="BV287" s="450">
        <v>0</v>
      </c>
      <c r="BW287" s="450">
        <v>0</v>
      </c>
      <c r="BX287" s="450">
        <v>0</v>
      </c>
      <c r="BY287" s="450">
        <v>34</v>
      </c>
      <c r="BZ287" s="450">
        <v>74</v>
      </c>
      <c r="CA287" s="450">
        <v>0</v>
      </c>
    </row>
    <row r="288" spans="1:79">
      <c r="A288" s="543" t="s">
        <v>103</v>
      </c>
      <c r="B288" s="543" t="s">
        <v>1884</v>
      </c>
      <c r="C288" s="543">
        <v>2023</v>
      </c>
      <c r="D288" s="543" t="s">
        <v>1934</v>
      </c>
      <c r="E288" s="544">
        <v>708</v>
      </c>
      <c r="F288" s="544">
        <v>687</v>
      </c>
      <c r="G288" s="544">
        <v>437</v>
      </c>
      <c r="H288" s="544">
        <v>237</v>
      </c>
      <c r="I288" s="544">
        <v>74</v>
      </c>
      <c r="J288" s="544">
        <v>0</v>
      </c>
      <c r="K288" s="544">
        <v>0</v>
      </c>
      <c r="L288" s="544">
        <v>0</v>
      </c>
      <c r="M288" s="544">
        <v>0</v>
      </c>
      <c r="N288" s="544">
        <v>104</v>
      </c>
      <c r="O288" s="544">
        <v>0</v>
      </c>
      <c r="P288" s="544">
        <v>104</v>
      </c>
      <c r="Q288" s="544">
        <v>0</v>
      </c>
      <c r="R288" s="544">
        <v>0</v>
      </c>
      <c r="S288" s="544">
        <v>0</v>
      </c>
      <c r="T288" s="544">
        <v>0</v>
      </c>
      <c r="U288" s="544">
        <v>0</v>
      </c>
      <c r="V288" s="544">
        <v>0</v>
      </c>
      <c r="W288" s="544">
        <v>0</v>
      </c>
      <c r="X288" s="544">
        <v>0</v>
      </c>
      <c r="Y288" s="544">
        <v>0</v>
      </c>
      <c r="Z288" s="544">
        <v>0</v>
      </c>
      <c r="AA288" s="544">
        <v>0</v>
      </c>
      <c r="AB288" s="544">
        <v>0</v>
      </c>
      <c r="AC288" s="544">
        <v>397</v>
      </c>
      <c r="AD288" s="544">
        <v>224</v>
      </c>
      <c r="AE288" s="544">
        <v>162</v>
      </c>
      <c r="AF288" s="544">
        <v>115</v>
      </c>
      <c r="AG288" s="544">
        <v>114</v>
      </c>
      <c r="AH288" s="544">
        <v>54</v>
      </c>
      <c r="AI288" s="544">
        <v>39</v>
      </c>
      <c r="AJ288" s="544">
        <v>42</v>
      </c>
      <c r="AK288" s="544">
        <v>283</v>
      </c>
      <c r="AL288" s="544">
        <v>170</v>
      </c>
      <c r="AM288" s="544">
        <v>123</v>
      </c>
      <c r="AN288" s="544">
        <v>73</v>
      </c>
      <c r="AO288" s="544">
        <v>0</v>
      </c>
      <c r="AP288" s="544">
        <v>0</v>
      </c>
      <c r="AQ288" s="544">
        <v>0</v>
      </c>
      <c r="AR288" s="544">
        <v>0</v>
      </c>
      <c r="AS288" s="544">
        <v>0</v>
      </c>
      <c r="AT288" s="544">
        <v>0</v>
      </c>
      <c r="AU288" s="544">
        <v>0</v>
      </c>
      <c r="AV288" s="544">
        <v>0</v>
      </c>
      <c r="AW288" s="544">
        <v>0</v>
      </c>
      <c r="AX288" s="544">
        <v>0</v>
      </c>
      <c r="AY288" s="544">
        <v>0</v>
      </c>
      <c r="AZ288" s="544">
        <v>0</v>
      </c>
      <c r="BA288" s="544">
        <v>859</v>
      </c>
      <c r="BB288" s="544">
        <v>491</v>
      </c>
      <c r="BC288" s="544">
        <v>358</v>
      </c>
      <c r="BD288" s="544">
        <v>173</v>
      </c>
      <c r="BE288" s="544">
        <v>594</v>
      </c>
      <c r="BF288" s="544">
        <v>397</v>
      </c>
      <c r="BG288" s="544">
        <v>207</v>
      </c>
      <c r="BH288" s="544">
        <v>66</v>
      </c>
      <c r="BI288" s="544">
        <v>265</v>
      </c>
      <c r="BJ288" s="544">
        <v>94</v>
      </c>
      <c r="BK288" s="544">
        <v>151</v>
      </c>
      <c r="BL288" s="544">
        <v>107</v>
      </c>
      <c r="BM288" s="544">
        <v>0</v>
      </c>
      <c r="BN288" s="544">
        <v>0</v>
      </c>
      <c r="BO288" s="544">
        <v>0</v>
      </c>
      <c r="BP288" s="544">
        <v>0</v>
      </c>
      <c r="BQ288" s="544">
        <v>0</v>
      </c>
      <c r="BR288" s="544">
        <v>0</v>
      </c>
      <c r="BS288" s="544">
        <v>0</v>
      </c>
      <c r="BT288" s="544">
        <v>0</v>
      </c>
      <c r="BU288" s="544">
        <v>0</v>
      </c>
      <c r="BV288" s="544">
        <v>0</v>
      </c>
      <c r="BW288" s="544">
        <v>0</v>
      </c>
      <c r="BX288" s="544">
        <v>0</v>
      </c>
      <c r="BY288" s="544">
        <v>14</v>
      </c>
      <c r="BZ288" s="544">
        <v>58</v>
      </c>
      <c r="CA288" s="544">
        <v>0</v>
      </c>
    </row>
    <row r="289" spans="1:79">
      <c r="A289" t="s">
        <v>103</v>
      </c>
      <c r="B289" t="s">
        <v>1884</v>
      </c>
      <c r="C289">
        <v>2024</v>
      </c>
      <c r="D289" t="s">
        <v>1934</v>
      </c>
      <c r="E289" s="450">
        <v>851</v>
      </c>
      <c r="F289" s="450">
        <v>683</v>
      </c>
      <c r="G289" s="450">
        <v>452</v>
      </c>
      <c r="H289" s="450">
        <v>236</v>
      </c>
      <c r="I289" s="450">
        <v>76</v>
      </c>
      <c r="J289" s="450">
        <v>1</v>
      </c>
      <c r="K289" s="450">
        <v>0</v>
      </c>
      <c r="L289" s="450">
        <v>1</v>
      </c>
      <c r="M289" s="450">
        <v>0</v>
      </c>
      <c r="N289" s="450">
        <v>140</v>
      </c>
      <c r="O289" s="450">
        <v>0</v>
      </c>
      <c r="P289" s="450">
        <v>140</v>
      </c>
      <c r="Q289" s="450">
        <v>0</v>
      </c>
      <c r="R289" s="450">
        <v>0</v>
      </c>
      <c r="S289" s="450">
        <v>0</v>
      </c>
      <c r="T289" s="450">
        <v>0</v>
      </c>
      <c r="U289" s="450">
        <v>0</v>
      </c>
      <c r="V289" s="450">
        <v>0</v>
      </c>
      <c r="W289" s="450">
        <v>0</v>
      </c>
      <c r="X289" s="450">
        <v>0</v>
      </c>
      <c r="Y289" s="450">
        <v>0</v>
      </c>
      <c r="Z289" s="450">
        <v>0</v>
      </c>
      <c r="AA289" s="450">
        <v>0</v>
      </c>
      <c r="AB289" s="450">
        <v>0</v>
      </c>
      <c r="AC289" s="450">
        <v>485</v>
      </c>
      <c r="AD289" s="450">
        <v>310</v>
      </c>
      <c r="AE289" s="450">
        <v>173</v>
      </c>
      <c r="AF289" s="450">
        <v>104</v>
      </c>
      <c r="AG289" s="450">
        <v>202</v>
      </c>
      <c r="AH289" s="450">
        <v>146</v>
      </c>
      <c r="AI289" s="450">
        <v>63</v>
      </c>
      <c r="AJ289" s="450">
        <v>9</v>
      </c>
      <c r="AK289" s="450">
        <v>283</v>
      </c>
      <c r="AL289" s="450">
        <v>164</v>
      </c>
      <c r="AM289" s="450">
        <v>110</v>
      </c>
      <c r="AN289" s="450">
        <v>95</v>
      </c>
      <c r="AO289" s="450">
        <v>0</v>
      </c>
      <c r="AP289" s="450">
        <v>0</v>
      </c>
      <c r="AQ289" s="450">
        <v>0</v>
      </c>
      <c r="AR289" s="450">
        <v>0</v>
      </c>
      <c r="AS289" s="450">
        <v>0</v>
      </c>
      <c r="AT289" s="450">
        <v>0</v>
      </c>
      <c r="AU289" s="450">
        <v>0</v>
      </c>
      <c r="AV289" s="450">
        <v>0</v>
      </c>
      <c r="AW289" s="450">
        <v>0</v>
      </c>
      <c r="AX289" s="450">
        <v>0</v>
      </c>
      <c r="AY289" s="450">
        <v>0</v>
      </c>
      <c r="AZ289" s="450">
        <v>0</v>
      </c>
      <c r="BA289" s="450">
        <v>857</v>
      </c>
      <c r="BB289" s="450">
        <v>518</v>
      </c>
      <c r="BC289" s="450">
        <v>367</v>
      </c>
      <c r="BD289" s="450">
        <v>168</v>
      </c>
      <c r="BE289" s="450">
        <v>526</v>
      </c>
      <c r="BF289" s="450">
        <v>368</v>
      </c>
      <c r="BG289" s="450">
        <v>187</v>
      </c>
      <c r="BH289" s="450">
        <v>43</v>
      </c>
      <c r="BI289" s="450">
        <v>331</v>
      </c>
      <c r="BJ289" s="450">
        <v>150</v>
      </c>
      <c r="BK289" s="450">
        <v>180</v>
      </c>
      <c r="BL289" s="450">
        <v>125</v>
      </c>
      <c r="BM289" s="450">
        <v>14</v>
      </c>
      <c r="BN289" s="450">
        <v>0</v>
      </c>
      <c r="BO289" s="450">
        <v>10</v>
      </c>
      <c r="BP289" s="450">
        <v>10</v>
      </c>
      <c r="BQ289" s="450">
        <v>0</v>
      </c>
      <c r="BR289" s="450">
        <v>0</v>
      </c>
      <c r="BS289" s="450">
        <v>0</v>
      </c>
      <c r="BT289" s="450">
        <v>0</v>
      </c>
      <c r="BU289" s="450">
        <v>14</v>
      </c>
      <c r="BV289" s="450">
        <v>0</v>
      </c>
      <c r="BW289" s="450">
        <v>10</v>
      </c>
      <c r="BX289" s="450">
        <v>10</v>
      </c>
      <c r="BY289" s="450">
        <v>20</v>
      </c>
      <c r="BZ289" s="450">
        <v>64</v>
      </c>
      <c r="CA289" s="450">
        <v>0</v>
      </c>
    </row>
    <row r="290" spans="1:79">
      <c r="A290" s="543" t="s">
        <v>103</v>
      </c>
      <c r="B290" s="543" t="s">
        <v>1884</v>
      </c>
      <c r="C290" s="543">
        <v>2025</v>
      </c>
      <c r="D290" s="543" t="s">
        <v>1935</v>
      </c>
      <c r="E290" s="544">
        <v>834</v>
      </c>
      <c r="F290" s="544">
        <v>687</v>
      </c>
      <c r="G290" s="544">
        <v>416</v>
      </c>
      <c r="H290" s="544">
        <v>260</v>
      </c>
      <c r="I290" s="544">
        <v>95</v>
      </c>
      <c r="J290" s="544">
        <v>1</v>
      </c>
      <c r="K290" s="544">
        <v>0</v>
      </c>
      <c r="L290" s="544">
        <v>0</v>
      </c>
      <c r="M290" s="544">
        <v>0</v>
      </c>
      <c r="N290" s="544">
        <v>166</v>
      </c>
      <c r="O290" s="544">
        <v>0</v>
      </c>
      <c r="P290" s="544">
        <v>166</v>
      </c>
      <c r="Q290" s="544">
        <v>0</v>
      </c>
      <c r="R290" s="544">
        <v>0</v>
      </c>
      <c r="S290" s="544">
        <v>0</v>
      </c>
      <c r="T290" s="544">
        <v>0</v>
      </c>
      <c r="U290" s="544">
        <v>0</v>
      </c>
      <c r="V290" s="544">
        <v>0</v>
      </c>
      <c r="W290" s="544">
        <v>0</v>
      </c>
      <c r="X290" s="544">
        <v>0</v>
      </c>
      <c r="Y290" s="544">
        <v>0</v>
      </c>
      <c r="Z290" s="544">
        <v>0</v>
      </c>
      <c r="AA290" s="544">
        <v>0</v>
      </c>
      <c r="AB290" s="544">
        <v>0</v>
      </c>
      <c r="AC290" s="544">
        <v>492</v>
      </c>
      <c r="AD290" s="544">
        <v>271</v>
      </c>
      <c r="AE290" s="544">
        <v>187</v>
      </c>
      <c r="AF290" s="544">
        <v>150</v>
      </c>
      <c r="AG290" s="544">
        <v>177</v>
      </c>
      <c r="AH290" s="544">
        <v>104</v>
      </c>
      <c r="AI290" s="544">
        <v>46</v>
      </c>
      <c r="AJ290" s="544">
        <v>47</v>
      </c>
      <c r="AK290" s="544">
        <v>315</v>
      </c>
      <c r="AL290" s="544">
        <v>167</v>
      </c>
      <c r="AM290" s="544">
        <v>141</v>
      </c>
      <c r="AN290" s="544">
        <v>103</v>
      </c>
      <c r="AO290" s="544">
        <v>0</v>
      </c>
      <c r="AP290" s="544">
        <v>0</v>
      </c>
      <c r="AQ290" s="544">
        <v>0</v>
      </c>
      <c r="AR290" s="544">
        <v>0</v>
      </c>
      <c r="AS290" s="544">
        <v>0</v>
      </c>
      <c r="AT290" s="544">
        <v>0</v>
      </c>
      <c r="AU290" s="544">
        <v>0</v>
      </c>
      <c r="AV290" s="544">
        <v>0</v>
      </c>
      <c r="AW290" s="544">
        <v>0</v>
      </c>
      <c r="AX290" s="544">
        <v>0</v>
      </c>
      <c r="AY290" s="544">
        <v>0</v>
      </c>
      <c r="AZ290" s="544">
        <v>0</v>
      </c>
      <c r="BA290" s="544">
        <v>859</v>
      </c>
      <c r="BB290" s="544">
        <v>465</v>
      </c>
      <c r="BC290" s="544">
        <v>368</v>
      </c>
      <c r="BD290" s="544">
        <v>192</v>
      </c>
      <c r="BE290" s="544">
        <v>585</v>
      </c>
      <c r="BF290" s="544">
        <v>364</v>
      </c>
      <c r="BG290" s="544">
        <v>215</v>
      </c>
      <c r="BH290" s="544">
        <v>81</v>
      </c>
      <c r="BI290" s="544">
        <v>274</v>
      </c>
      <c r="BJ290" s="544">
        <v>101</v>
      </c>
      <c r="BK290" s="544">
        <v>153</v>
      </c>
      <c r="BL290" s="544">
        <v>111</v>
      </c>
      <c r="BM290" s="544">
        <v>2</v>
      </c>
      <c r="BN290" s="544">
        <v>0</v>
      </c>
      <c r="BO290" s="544">
        <v>1</v>
      </c>
      <c r="BP290" s="544">
        <v>1</v>
      </c>
      <c r="BQ290" s="544">
        <v>0</v>
      </c>
      <c r="BR290" s="544">
        <v>0</v>
      </c>
      <c r="BS290" s="544">
        <v>0</v>
      </c>
      <c r="BT290" s="544">
        <v>0</v>
      </c>
      <c r="BU290" s="544">
        <v>2</v>
      </c>
      <c r="BV290" s="544">
        <v>0</v>
      </c>
      <c r="BW290" s="544">
        <v>1</v>
      </c>
      <c r="BX290" s="544">
        <v>1</v>
      </c>
      <c r="BY290" s="544">
        <v>22</v>
      </c>
      <c r="BZ290" s="544">
        <v>62</v>
      </c>
      <c r="CA290" s="544">
        <v>0</v>
      </c>
    </row>
    <row r="291" spans="1:79">
      <c r="A291" t="s">
        <v>103</v>
      </c>
      <c r="B291" t="s">
        <v>1884</v>
      </c>
      <c r="C291">
        <v>2024</v>
      </c>
      <c r="D291" t="s">
        <v>1937</v>
      </c>
      <c r="E291" s="450">
        <f>E289</f>
        <v>851</v>
      </c>
      <c r="F291" s="450">
        <f t="shared" ref="F291:BQ291" si="56">F289</f>
        <v>683</v>
      </c>
      <c r="G291" s="450">
        <f t="shared" si="56"/>
        <v>452</v>
      </c>
      <c r="H291" s="450">
        <f t="shared" si="56"/>
        <v>236</v>
      </c>
      <c r="I291" s="450">
        <f t="shared" si="56"/>
        <v>76</v>
      </c>
      <c r="J291" s="450">
        <f t="shared" si="56"/>
        <v>1</v>
      </c>
      <c r="K291" s="450">
        <f t="shared" si="56"/>
        <v>0</v>
      </c>
      <c r="L291" s="450">
        <f t="shared" si="56"/>
        <v>1</v>
      </c>
      <c r="M291" s="450">
        <f t="shared" si="56"/>
        <v>0</v>
      </c>
      <c r="N291" s="450">
        <f t="shared" si="56"/>
        <v>140</v>
      </c>
      <c r="O291" s="450">
        <f t="shared" si="56"/>
        <v>0</v>
      </c>
      <c r="P291" s="450">
        <f t="shared" si="56"/>
        <v>140</v>
      </c>
      <c r="Q291" s="450">
        <f t="shared" si="56"/>
        <v>0</v>
      </c>
      <c r="R291" s="450">
        <f t="shared" si="56"/>
        <v>0</v>
      </c>
      <c r="S291" s="450">
        <f t="shared" si="56"/>
        <v>0</v>
      </c>
      <c r="T291" s="450">
        <f t="shared" si="56"/>
        <v>0</v>
      </c>
      <c r="U291" s="450">
        <f t="shared" si="56"/>
        <v>0</v>
      </c>
      <c r="V291" s="450">
        <f t="shared" si="56"/>
        <v>0</v>
      </c>
      <c r="W291" s="450">
        <f t="shared" si="56"/>
        <v>0</v>
      </c>
      <c r="X291" s="450">
        <f t="shared" si="56"/>
        <v>0</v>
      </c>
      <c r="Y291" s="450">
        <f t="shared" si="56"/>
        <v>0</v>
      </c>
      <c r="Z291" s="450">
        <f t="shared" si="56"/>
        <v>0</v>
      </c>
      <c r="AA291" s="450">
        <f t="shared" si="56"/>
        <v>0</v>
      </c>
      <c r="AB291" s="450">
        <f t="shared" si="56"/>
        <v>0</v>
      </c>
      <c r="AC291" s="450">
        <f t="shared" si="56"/>
        <v>485</v>
      </c>
      <c r="AD291" s="450">
        <f t="shared" si="56"/>
        <v>310</v>
      </c>
      <c r="AE291" s="450">
        <f t="shared" si="56"/>
        <v>173</v>
      </c>
      <c r="AF291" s="450">
        <f t="shared" si="56"/>
        <v>104</v>
      </c>
      <c r="AG291" s="450">
        <f t="shared" si="56"/>
        <v>202</v>
      </c>
      <c r="AH291" s="450">
        <f t="shared" si="56"/>
        <v>146</v>
      </c>
      <c r="AI291" s="450">
        <f t="shared" si="56"/>
        <v>63</v>
      </c>
      <c r="AJ291" s="450">
        <f t="shared" si="56"/>
        <v>9</v>
      </c>
      <c r="AK291" s="450">
        <f t="shared" si="56"/>
        <v>283</v>
      </c>
      <c r="AL291" s="450">
        <f t="shared" si="56"/>
        <v>164</v>
      </c>
      <c r="AM291" s="450">
        <f t="shared" si="56"/>
        <v>110</v>
      </c>
      <c r="AN291" s="450">
        <f t="shared" si="56"/>
        <v>95</v>
      </c>
      <c r="AO291" s="450">
        <f t="shared" si="56"/>
        <v>0</v>
      </c>
      <c r="AP291" s="450">
        <f t="shared" si="56"/>
        <v>0</v>
      </c>
      <c r="AQ291" s="450">
        <f t="shared" si="56"/>
        <v>0</v>
      </c>
      <c r="AR291" s="450">
        <f t="shared" si="56"/>
        <v>0</v>
      </c>
      <c r="AS291" s="450">
        <f t="shared" si="56"/>
        <v>0</v>
      </c>
      <c r="AT291" s="450">
        <f t="shared" si="56"/>
        <v>0</v>
      </c>
      <c r="AU291" s="450">
        <f t="shared" si="56"/>
        <v>0</v>
      </c>
      <c r="AV291" s="450">
        <f t="shared" si="56"/>
        <v>0</v>
      </c>
      <c r="AW291" s="450">
        <f t="shared" si="56"/>
        <v>0</v>
      </c>
      <c r="AX291" s="450">
        <f t="shared" si="56"/>
        <v>0</v>
      </c>
      <c r="AY291" s="450">
        <f t="shared" si="56"/>
        <v>0</v>
      </c>
      <c r="AZ291" s="450">
        <f t="shared" si="56"/>
        <v>0</v>
      </c>
      <c r="BA291" s="450">
        <f t="shared" si="56"/>
        <v>857</v>
      </c>
      <c r="BB291" s="450">
        <f t="shared" si="56"/>
        <v>518</v>
      </c>
      <c r="BC291" s="450">
        <f t="shared" si="56"/>
        <v>367</v>
      </c>
      <c r="BD291" s="450">
        <f t="shared" si="56"/>
        <v>168</v>
      </c>
      <c r="BE291" s="450">
        <f t="shared" si="56"/>
        <v>526</v>
      </c>
      <c r="BF291" s="450">
        <f t="shared" si="56"/>
        <v>368</v>
      </c>
      <c r="BG291" s="450">
        <f t="shared" si="56"/>
        <v>187</v>
      </c>
      <c r="BH291" s="450">
        <f t="shared" si="56"/>
        <v>43</v>
      </c>
      <c r="BI291" s="450">
        <f t="shared" si="56"/>
        <v>331</v>
      </c>
      <c r="BJ291" s="450">
        <f t="shared" si="56"/>
        <v>150</v>
      </c>
      <c r="BK291" s="450">
        <f t="shared" si="56"/>
        <v>180</v>
      </c>
      <c r="BL291" s="450">
        <f t="shared" si="56"/>
        <v>125</v>
      </c>
      <c r="BM291" s="450">
        <f t="shared" si="56"/>
        <v>14</v>
      </c>
      <c r="BN291" s="450">
        <f t="shared" si="56"/>
        <v>0</v>
      </c>
      <c r="BO291" s="450">
        <f t="shared" si="56"/>
        <v>10</v>
      </c>
      <c r="BP291" s="450">
        <f t="shared" si="56"/>
        <v>10</v>
      </c>
      <c r="BQ291" s="450">
        <f t="shared" si="56"/>
        <v>0</v>
      </c>
      <c r="BR291" s="450">
        <f t="shared" ref="BR291:CA291" si="57">BR289</f>
        <v>0</v>
      </c>
      <c r="BS291" s="450">
        <f t="shared" si="57"/>
        <v>0</v>
      </c>
      <c r="BT291" s="450">
        <f t="shared" si="57"/>
        <v>0</v>
      </c>
      <c r="BU291" s="450">
        <f t="shared" si="57"/>
        <v>14</v>
      </c>
      <c r="BV291" s="450">
        <f t="shared" si="57"/>
        <v>0</v>
      </c>
      <c r="BW291" s="450">
        <f t="shared" si="57"/>
        <v>10</v>
      </c>
      <c r="BX291" s="450">
        <f t="shared" si="57"/>
        <v>10</v>
      </c>
      <c r="BY291" s="450">
        <f t="shared" si="57"/>
        <v>20</v>
      </c>
      <c r="BZ291" s="450">
        <f t="shared" si="57"/>
        <v>64</v>
      </c>
      <c r="CA291" s="450">
        <f t="shared" si="57"/>
        <v>0</v>
      </c>
    </row>
    <row r="292" spans="1:79">
      <c r="A292" s="543" t="s">
        <v>103</v>
      </c>
      <c r="B292" s="543" t="s">
        <v>1884</v>
      </c>
      <c r="C292" s="543">
        <v>2025</v>
      </c>
      <c r="D292" s="543" t="s">
        <v>1937</v>
      </c>
      <c r="E292" s="544">
        <f>IF(OR(E289=0, E289=""), E290, IF(E290&gt;(E289*(1+Dash!$B$6)), E289*(1+Dash!$B$6), IF(E290&lt;(E289*(1-Dash!$B$7)), E289*(1-Dash!$B$7), E290)))</f>
        <v>834</v>
      </c>
      <c r="F292" s="544">
        <f>IF(OR(F289=0, F289=""), F290, IF(F290&gt;(F289*(1+Dash!$B$6)), F289*(1+Dash!$B$6), IF(F290&lt;(F289*(1-Dash!$B$7)), F289*(1-Dash!$B$7), F290)))</f>
        <v>687</v>
      </c>
      <c r="G292" s="544">
        <f>IF(OR(G289=0, G289=""), G290, IF(G290&gt;(G289*(1+Dash!$B$6)), G289*(1+Dash!$B$6), IF(G290&lt;(G289*(1-Dash!$B$7)), G289*(1-Dash!$B$7), G290)))</f>
        <v>429.4</v>
      </c>
      <c r="H292" s="544">
        <f>IF(OR(H289=0, H289=""), H290, IF(H290&gt;(H289*(1+Dash!$B$6)), H289*(1+Dash!$B$6), IF(H290&lt;(H289*(1-Dash!$B$7)), H289*(1-Dash!$B$7), H290)))</f>
        <v>259.60000000000002</v>
      </c>
      <c r="I292" s="544">
        <f>IF(OR(I289=0, I289=""), I290, IF(I290&gt;(I289*(1+Dash!$B$6)), I289*(1+Dash!$B$6), IF(I290&lt;(I289*(1-Dash!$B$7)), I289*(1-Dash!$B$7), I290)))</f>
        <v>83.600000000000009</v>
      </c>
      <c r="J292" s="544">
        <f>IF(OR(J289=0, J289=""), J290, IF(J290&gt;(J289*(1+Dash!$B$6)), J289*(1+Dash!$B$6), IF(J290&lt;(J289*(1-Dash!$B$7)), J289*(1-Dash!$B$7), J290)))</f>
        <v>1</v>
      </c>
      <c r="K292" s="544">
        <f>IF(OR(K289=0, K289=""), K290, IF(K290&gt;(K289*(1+Dash!$B$6)), K289*(1+Dash!$B$6), IF(K290&lt;(K289*(1-Dash!$B$7)), K289*(1-Dash!$B$7), K290)))</f>
        <v>0</v>
      </c>
      <c r="L292" s="544">
        <f>IF(OR(L289=0, L289=""), L290, IF(L290&gt;(L289*(1+Dash!$B$6)), L289*(1+Dash!$B$6), IF(L290&lt;(L289*(1-Dash!$B$7)), L289*(1-Dash!$B$7), L290)))</f>
        <v>0.95</v>
      </c>
      <c r="M292" s="544">
        <f>IF(OR(M289=0, M289=""), M290, IF(M290&gt;(M289*(1+Dash!$B$6)), M289*(1+Dash!$B$6), IF(M290&lt;(M289*(1-Dash!$B$7)), M289*(1-Dash!$B$7), M290)))</f>
        <v>0</v>
      </c>
      <c r="N292" s="544">
        <f>IF(OR(N289=0, N289=""), N290, IF(N290&gt;(N289*(1+Dash!$B$6)), N289*(1+Dash!$B$6), IF(N290&lt;(N289*(1-Dash!$B$7)), N289*(1-Dash!$B$7), N290)))</f>
        <v>154</v>
      </c>
      <c r="O292" s="544">
        <f>IF(OR(O289=0, O289=""), O290, IF(O290&gt;(O289*(1+Dash!$B$6)), O289*(1+Dash!$B$6), IF(O290&lt;(O289*(1-Dash!$B$7)), O289*(1-Dash!$B$7), O290)))</f>
        <v>0</v>
      </c>
      <c r="P292" s="544">
        <f>IF(OR(P289=0, P289=""), P290, IF(P290&gt;(P289*(1+Dash!$B$6)), P289*(1+Dash!$B$6), IF(P290&lt;(P289*(1-Dash!$B$7)), P289*(1-Dash!$B$7), P290)))</f>
        <v>154</v>
      </c>
      <c r="Q292" s="544">
        <f>IF(OR(Q289=0, Q289=""), Q290, IF(Q290&gt;(Q289*(1+Dash!$B$6)), Q289*(1+Dash!$B$6), IF(Q290&lt;(Q289*(1-Dash!$B$7)), Q289*(1-Dash!$B$7), Q290)))</f>
        <v>0</v>
      </c>
      <c r="R292" s="544">
        <f>IF(OR(R289=0, R289=""), R290, IF(R290&gt;(R289*(1+Dash!$B$6)), R289*(1+Dash!$B$6), IF(R290&lt;(R289*(1-Dash!$B$7)), R289*(1-Dash!$B$7), R290)))</f>
        <v>0</v>
      </c>
      <c r="S292" s="544">
        <f>IF(OR(S289=0, S289=""), S290, IF(S290&gt;(S289*(1+Dash!$B$6)), S289*(1+Dash!$B$6), IF(S290&lt;(S289*(1-Dash!$B$7)), S289*(1-Dash!$B$7), S290)))</f>
        <v>0</v>
      </c>
      <c r="T292" s="544">
        <f>IF(OR(T289=0, T289=""), T290, IF(T290&gt;(T289*(1+Dash!$B$6)), T289*(1+Dash!$B$6), IF(T290&lt;(T289*(1-Dash!$B$7)), T289*(1-Dash!$B$7), T290)))</f>
        <v>0</v>
      </c>
      <c r="U292" s="544">
        <f>IF(OR(U289=0, U289=""), U290, IF(U290&gt;(U289*(1+Dash!$B$6)), U289*(1+Dash!$B$6), IF(U290&lt;(U289*(1-Dash!$B$7)), U289*(1-Dash!$B$7), U290)))</f>
        <v>0</v>
      </c>
      <c r="V292" s="544">
        <f>IF(OR(V289=0, V289=""), V290, IF(V290&gt;(V289*(1+Dash!$B$6)), V289*(1+Dash!$B$6), IF(V290&lt;(V289*(1-Dash!$B$7)), V289*(1-Dash!$B$7), V290)))</f>
        <v>0</v>
      </c>
      <c r="W292" s="544">
        <f>IF(OR(W289=0, W289=""), W290, IF(W290&gt;(W289*(1+Dash!$B$6)), W289*(1+Dash!$B$6), IF(W290&lt;(W289*(1-Dash!$B$7)), W289*(1-Dash!$B$7), W290)))</f>
        <v>0</v>
      </c>
      <c r="X292" s="544">
        <f>IF(OR(X289=0, X289=""), X290, IF(X290&gt;(X289*(1+Dash!$B$6)), X289*(1+Dash!$B$6), IF(X290&lt;(X289*(1-Dash!$B$7)), X289*(1-Dash!$B$7), X290)))</f>
        <v>0</v>
      </c>
      <c r="Y292" s="544">
        <f>IF(OR(Y289=0, Y289=""), Y290, IF(Y290&gt;(Y289*(1+Dash!$B$6)), Y289*(1+Dash!$B$6), IF(Y290&lt;(Y289*(1-Dash!$B$7)), Y289*(1-Dash!$B$7), Y290)))</f>
        <v>0</v>
      </c>
      <c r="Z292" s="544">
        <f>IF(OR(Z289=0, Z289=""), Z290, IF(Z290&gt;(Z289*(1+Dash!$B$6)), Z289*(1+Dash!$B$6), IF(Z290&lt;(Z289*(1-Dash!$B$7)), Z289*(1-Dash!$B$7), Z290)))</f>
        <v>0</v>
      </c>
      <c r="AA292" s="544">
        <f>IF(OR(AA289=0, AA289=""), AA290, IF(AA290&gt;(AA289*(1+Dash!$B$6)), AA289*(1+Dash!$B$6), IF(AA290&lt;(AA289*(1-Dash!$B$7)), AA289*(1-Dash!$B$7), AA290)))</f>
        <v>0</v>
      </c>
      <c r="AB292" s="544">
        <f>IF(OR(AB289=0, AB289=""), AB290, IF(AB290&gt;(AB289*(1+Dash!$B$6)), AB289*(1+Dash!$B$6), IF(AB290&lt;(AB289*(1-Dash!$B$7)), AB289*(1-Dash!$B$7), AB290)))</f>
        <v>0</v>
      </c>
      <c r="AC292" s="544">
        <f>IF(OR(AC289=0, AC289=""), AC290, IF(AC290&gt;(AC289*(1+Dash!$B$6)), AC289*(1+Dash!$B$6), IF(AC290&lt;(AC289*(1-Dash!$B$7)), AC289*(1-Dash!$B$7), AC290)))</f>
        <v>492</v>
      </c>
      <c r="AD292" s="544">
        <f>IF(OR(AD289=0, AD289=""), AD290, IF(AD290&gt;(AD289*(1+Dash!$B$6)), AD289*(1+Dash!$B$6), IF(AD290&lt;(AD289*(1-Dash!$B$7)), AD289*(1-Dash!$B$7), AD290)))</f>
        <v>294.5</v>
      </c>
      <c r="AE292" s="544">
        <f>IF(OR(AE289=0, AE289=""), AE290, IF(AE290&gt;(AE289*(1+Dash!$B$6)), AE289*(1+Dash!$B$6), IF(AE290&lt;(AE289*(1-Dash!$B$7)), AE289*(1-Dash!$B$7), AE290)))</f>
        <v>187</v>
      </c>
      <c r="AF292" s="544">
        <f>IF(OR(AF289=0, AF289=""), AF290, IF(AF290&gt;(AF289*(1+Dash!$B$6)), AF289*(1+Dash!$B$6), IF(AF290&lt;(AF289*(1-Dash!$B$7)), AF289*(1-Dash!$B$7), AF290)))</f>
        <v>114.4</v>
      </c>
      <c r="AG292" s="544">
        <f>IF(OR(AG289=0, AG289=""), AG290, IF(AG290&gt;(AG289*(1+Dash!$B$6)), AG289*(1+Dash!$B$6), IF(AG290&lt;(AG289*(1-Dash!$B$7)), AG289*(1-Dash!$B$7), AG290)))</f>
        <v>191.89999999999998</v>
      </c>
      <c r="AH292" s="544">
        <f>IF(OR(AH289=0, AH289=""), AH290, IF(AH290&gt;(AH289*(1+Dash!$B$6)), AH289*(1+Dash!$B$6), IF(AH290&lt;(AH289*(1-Dash!$B$7)), AH289*(1-Dash!$B$7), AH290)))</f>
        <v>138.69999999999999</v>
      </c>
      <c r="AI292" s="544">
        <f>IF(OR(AI289=0, AI289=""), AI290, IF(AI290&gt;(AI289*(1+Dash!$B$6)), AI289*(1+Dash!$B$6), IF(AI290&lt;(AI289*(1-Dash!$B$7)), AI289*(1-Dash!$B$7), AI290)))</f>
        <v>59.849999999999994</v>
      </c>
      <c r="AJ292" s="544">
        <f>IF(OR(AJ289=0, AJ289=""), AJ290, IF(AJ290&gt;(AJ289*(1+Dash!$B$6)), AJ289*(1+Dash!$B$6), IF(AJ290&lt;(AJ289*(1-Dash!$B$7)), AJ289*(1-Dash!$B$7), AJ290)))</f>
        <v>9.9</v>
      </c>
      <c r="AK292" s="544">
        <f>IF(OR(AK289=0, AK289=""), AK290, IF(AK290&gt;(AK289*(1+Dash!$B$6)), AK289*(1+Dash!$B$6), IF(AK290&lt;(AK289*(1-Dash!$B$7)), AK289*(1-Dash!$B$7), AK290)))</f>
        <v>311.3</v>
      </c>
      <c r="AL292" s="544">
        <f>IF(OR(AL289=0, AL289=""), AL290, IF(AL290&gt;(AL289*(1+Dash!$B$6)), AL289*(1+Dash!$B$6), IF(AL290&lt;(AL289*(1-Dash!$B$7)), AL289*(1-Dash!$B$7), AL290)))</f>
        <v>167</v>
      </c>
      <c r="AM292" s="544">
        <f>IF(OR(AM289=0, AM289=""), AM290, IF(AM290&gt;(AM289*(1+Dash!$B$6)), AM289*(1+Dash!$B$6), IF(AM290&lt;(AM289*(1-Dash!$B$7)), AM289*(1-Dash!$B$7), AM290)))</f>
        <v>121.00000000000001</v>
      </c>
      <c r="AN292" s="544">
        <f>IF(OR(AN289=0, AN289=""), AN290, IF(AN290&gt;(AN289*(1+Dash!$B$6)), AN289*(1+Dash!$B$6), IF(AN290&lt;(AN289*(1-Dash!$B$7)), AN289*(1-Dash!$B$7), AN290)))</f>
        <v>103</v>
      </c>
      <c r="AO292" s="544">
        <f>IF(OR(AO289=0, AO289=""), AO290, IF(AO290&gt;(AO289*(1+Dash!$B$6)), AO289*(1+Dash!$B$6), IF(AO290&lt;(AO289*(1-Dash!$B$7)), AO289*(1-Dash!$B$7), AO290)))</f>
        <v>0</v>
      </c>
      <c r="AP292" s="544">
        <f>IF(OR(AP289=0, AP289=""), AP290, IF(AP290&gt;(AP289*(1+Dash!$B$6)), AP289*(1+Dash!$B$6), IF(AP290&lt;(AP289*(1-Dash!$B$7)), AP289*(1-Dash!$B$7), AP290)))</f>
        <v>0</v>
      </c>
      <c r="AQ292" s="544">
        <f>IF(OR(AQ289=0, AQ289=""), AQ290, IF(AQ290&gt;(AQ289*(1+Dash!$B$6)), AQ289*(1+Dash!$B$6), IF(AQ290&lt;(AQ289*(1-Dash!$B$7)), AQ289*(1-Dash!$B$7), AQ290)))</f>
        <v>0</v>
      </c>
      <c r="AR292" s="544">
        <f>IF(OR(AR289=0, AR289=""), AR290, IF(AR290&gt;(AR289*(1+Dash!$B$6)), AR289*(1+Dash!$B$6), IF(AR290&lt;(AR289*(1-Dash!$B$7)), AR289*(1-Dash!$B$7), AR290)))</f>
        <v>0</v>
      </c>
      <c r="AS292" s="544">
        <f>IF(OR(AS289=0, AS289=""), AS290, IF(AS290&gt;(AS289*(1+Dash!$B$6)), AS289*(1+Dash!$B$6), IF(AS290&lt;(AS289*(1-Dash!$B$7)), AS289*(1-Dash!$B$7), AS290)))</f>
        <v>0</v>
      </c>
      <c r="AT292" s="544">
        <f>IF(OR(AT289=0, AT289=""), AT290, IF(AT290&gt;(AT289*(1+Dash!$B$6)), AT289*(1+Dash!$B$6), IF(AT290&lt;(AT289*(1-Dash!$B$7)), AT289*(1-Dash!$B$7), AT290)))</f>
        <v>0</v>
      </c>
      <c r="AU292" s="544">
        <f>IF(OR(AU289=0, AU289=""), AU290, IF(AU290&gt;(AU289*(1+Dash!$B$6)), AU289*(1+Dash!$B$6), IF(AU290&lt;(AU289*(1-Dash!$B$7)), AU289*(1-Dash!$B$7), AU290)))</f>
        <v>0</v>
      </c>
      <c r="AV292" s="544">
        <f>IF(OR(AV289=0, AV289=""), AV290, IF(AV290&gt;(AV289*(1+Dash!$B$6)), AV289*(1+Dash!$B$6), IF(AV290&lt;(AV289*(1-Dash!$B$7)), AV289*(1-Dash!$B$7), AV290)))</f>
        <v>0</v>
      </c>
      <c r="AW292" s="544">
        <f>IF(OR(AW289=0, AW289=""), AW290, IF(AW290&gt;(AW289*(1+Dash!$B$6)), AW289*(1+Dash!$B$6), IF(AW290&lt;(AW289*(1-Dash!$B$7)), AW289*(1-Dash!$B$7), AW290)))</f>
        <v>0</v>
      </c>
      <c r="AX292" s="544">
        <f>IF(OR(AX289=0, AX289=""), AX290, IF(AX290&gt;(AX289*(1+Dash!$B$6)), AX289*(1+Dash!$B$6), IF(AX290&lt;(AX289*(1-Dash!$B$7)), AX289*(1-Dash!$B$7), AX290)))</f>
        <v>0</v>
      </c>
      <c r="AY292" s="544">
        <f>IF(OR(AY289=0, AY289=""), AY290, IF(AY290&gt;(AY289*(1+Dash!$B$6)), AY289*(1+Dash!$B$6), IF(AY290&lt;(AY289*(1-Dash!$B$7)), AY289*(1-Dash!$B$7), AY290)))</f>
        <v>0</v>
      </c>
      <c r="AZ292" s="544">
        <f>IF(OR(AZ289=0, AZ289=""), AZ290, IF(AZ290&gt;(AZ289*(1+Dash!$B$6)), AZ289*(1+Dash!$B$6), IF(AZ290&lt;(AZ289*(1-Dash!$B$7)), AZ289*(1-Dash!$B$7), AZ290)))</f>
        <v>0</v>
      </c>
      <c r="BA292" s="544">
        <f>IF(OR(BA289=0, BA289=""), BA290, IF(BA290&gt;(BA289*(1+Dash!$B$6)), BA289*(1+Dash!$B$6), IF(BA290&lt;(BA289*(1-Dash!$B$7)), BA289*(1-Dash!$B$7), BA290)))</f>
        <v>859</v>
      </c>
      <c r="BB292" s="544">
        <f>IF(OR(BB289=0, BB289=""), BB290, IF(BB290&gt;(BB289*(1+Dash!$B$6)), BB289*(1+Dash!$B$6), IF(BB290&lt;(BB289*(1-Dash!$B$7)), BB289*(1-Dash!$B$7), BB290)))</f>
        <v>492.09999999999997</v>
      </c>
      <c r="BC292" s="544">
        <f>IF(OR(BC289=0, BC289=""), BC290, IF(BC290&gt;(BC289*(1+Dash!$B$6)), BC289*(1+Dash!$B$6), IF(BC290&lt;(BC289*(1-Dash!$B$7)), BC289*(1-Dash!$B$7), BC290)))</f>
        <v>368</v>
      </c>
      <c r="BD292" s="544">
        <f>IF(OR(BD289=0, BD289=""), BD290, IF(BD290&gt;(BD289*(1+Dash!$B$6)), BD289*(1+Dash!$B$6), IF(BD290&lt;(BD289*(1-Dash!$B$7)), BD289*(1-Dash!$B$7), BD290)))</f>
        <v>184.8</v>
      </c>
      <c r="BE292" s="544">
        <f>IF(OR(BE289=0, BE289=""), BE290, IF(BE290&gt;(BE289*(1+Dash!$B$6)), BE289*(1+Dash!$B$6), IF(BE290&lt;(BE289*(1-Dash!$B$7)), BE289*(1-Dash!$B$7), BE290)))</f>
        <v>578.6</v>
      </c>
      <c r="BF292" s="544">
        <f>IF(OR(BF289=0, BF289=""), BF290, IF(BF290&gt;(BF289*(1+Dash!$B$6)), BF289*(1+Dash!$B$6), IF(BF290&lt;(BF289*(1-Dash!$B$7)), BF289*(1-Dash!$B$7), BF290)))</f>
        <v>364</v>
      </c>
      <c r="BG292" s="544">
        <f>IF(OR(BG289=0, BG289=""), BG290, IF(BG290&gt;(BG289*(1+Dash!$B$6)), BG289*(1+Dash!$B$6), IF(BG290&lt;(BG289*(1-Dash!$B$7)), BG289*(1-Dash!$B$7), BG290)))</f>
        <v>205.70000000000002</v>
      </c>
      <c r="BH292" s="544">
        <f>IF(OR(BH289=0, BH289=""), BH290, IF(BH290&gt;(BH289*(1+Dash!$B$6)), BH289*(1+Dash!$B$6), IF(BH290&lt;(BH289*(1-Dash!$B$7)), BH289*(1-Dash!$B$7), BH290)))</f>
        <v>47.300000000000004</v>
      </c>
      <c r="BI292" s="544">
        <f>IF(OR(BI289=0, BI289=""), BI290, IF(BI290&gt;(BI289*(1+Dash!$B$6)), BI289*(1+Dash!$B$6), IF(BI290&lt;(BI289*(1-Dash!$B$7)), BI289*(1-Dash!$B$7), BI290)))</f>
        <v>314.45</v>
      </c>
      <c r="BJ292" s="544">
        <f>IF(OR(BJ289=0, BJ289=""), BJ290, IF(BJ290&gt;(BJ289*(1+Dash!$B$6)), BJ289*(1+Dash!$B$6), IF(BJ290&lt;(BJ289*(1-Dash!$B$7)), BJ289*(1-Dash!$B$7), BJ290)))</f>
        <v>142.5</v>
      </c>
      <c r="BK292" s="544">
        <f>IF(OR(BK289=0, BK289=""), BK290, IF(BK290&gt;(BK289*(1+Dash!$B$6)), BK289*(1+Dash!$B$6), IF(BK290&lt;(BK289*(1-Dash!$B$7)), BK289*(1-Dash!$B$7), BK290)))</f>
        <v>171</v>
      </c>
      <c r="BL292" s="544">
        <f>IF(OR(BL289=0, BL289=""), BL290, IF(BL290&gt;(BL289*(1+Dash!$B$6)), BL289*(1+Dash!$B$6), IF(BL290&lt;(BL289*(1-Dash!$B$7)), BL289*(1-Dash!$B$7), BL290)))</f>
        <v>118.75</v>
      </c>
      <c r="BM292" s="544">
        <f>IF(OR(BM289=0, BM289=""), BM290, IF(BM290&gt;(BM289*(1+Dash!$B$6)), BM289*(1+Dash!$B$6), IF(BM290&lt;(BM289*(1-Dash!$B$7)), BM289*(1-Dash!$B$7), BM290)))</f>
        <v>13.299999999999999</v>
      </c>
      <c r="BN292" s="544">
        <f>IF(OR(BN289=0, BN289=""), BN290, IF(BN290&gt;(BN289*(1+Dash!$B$6)), BN289*(1+Dash!$B$6), IF(BN290&lt;(BN289*(1-Dash!$B$7)), BN289*(1-Dash!$B$7), BN290)))</f>
        <v>0</v>
      </c>
      <c r="BO292" s="544">
        <f>IF(OR(BO289=0, BO289=""), BO290, IF(BO290&gt;(BO289*(1+Dash!$B$6)), BO289*(1+Dash!$B$6), IF(BO290&lt;(BO289*(1-Dash!$B$7)), BO289*(1-Dash!$B$7), BO290)))</f>
        <v>9.5</v>
      </c>
      <c r="BP292" s="544">
        <f>IF(OR(BP289=0, BP289=""), BP290, IF(BP290&gt;(BP289*(1+Dash!$B$6)), BP289*(1+Dash!$B$6), IF(BP290&lt;(BP289*(1-Dash!$B$7)), BP289*(1-Dash!$B$7), BP290)))</f>
        <v>9.5</v>
      </c>
      <c r="BQ292" s="544">
        <f>IF(OR(BQ289=0, BQ289=""), BQ290, IF(BQ290&gt;(BQ289*(1+Dash!$B$6)), BQ289*(1+Dash!$B$6), IF(BQ290&lt;(BQ289*(1-Dash!$B$7)), BQ289*(1-Dash!$B$7), BQ290)))</f>
        <v>0</v>
      </c>
      <c r="BR292" s="544">
        <f>IF(OR(BR289=0, BR289=""), BR290, IF(BR290&gt;(BR289*(1+Dash!$B$6)), BR289*(1+Dash!$B$6), IF(BR290&lt;(BR289*(1-Dash!$B$7)), BR289*(1-Dash!$B$7), BR290)))</f>
        <v>0</v>
      </c>
      <c r="BS292" s="544">
        <f>IF(OR(BS289=0, BS289=""), BS290, IF(BS290&gt;(BS289*(1+Dash!$B$6)), BS289*(1+Dash!$B$6), IF(BS290&lt;(BS289*(1-Dash!$B$7)), BS289*(1-Dash!$B$7), BS290)))</f>
        <v>0</v>
      </c>
      <c r="BT292" s="544">
        <f>IF(OR(BT289=0, BT289=""), BT290, IF(BT290&gt;(BT289*(1+Dash!$B$6)), BT289*(1+Dash!$B$6), IF(BT290&lt;(BT289*(1-Dash!$B$7)), BT289*(1-Dash!$B$7), BT290)))</f>
        <v>0</v>
      </c>
      <c r="BU292" s="544">
        <f>IF(OR(BU289=0, BU289=""), BU290, IF(BU290&gt;(BU289*(1+Dash!$B$6)), BU289*(1+Dash!$B$6), IF(BU290&lt;(BU289*(1-Dash!$B$7)), BU289*(1-Dash!$B$7), BU290)))</f>
        <v>13.299999999999999</v>
      </c>
      <c r="BV292" s="544">
        <f>IF(OR(BV289=0, BV289=""), BV290, IF(BV290&gt;(BV289*(1+Dash!$B$6)), BV289*(1+Dash!$B$6), IF(BV290&lt;(BV289*(1-Dash!$B$7)), BV289*(1-Dash!$B$7), BV290)))</f>
        <v>0</v>
      </c>
      <c r="BW292" s="544">
        <f>IF(OR(BW289=0, BW289=""), BW290, IF(BW290&gt;(BW289*(1+Dash!$B$6)), BW289*(1+Dash!$B$6), IF(BW290&lt;(BW289*(1-Dash!$B$7)), BW289*(1-Dash!$B$7), BW290)))</f>
        <v>9.5</v>
      </c>
      <c r="BX292" s="544">
        <f>IF(OR(BX289=0, BX289=""), BX290, IF(BX290&gt;(BX289*(1+Dash!$B$6)), BX289*(1+Dash!$B$6), IF(BX290&lt;(BX289*(1-Dash!$B$7)), BX289*(1-Dash!$B$7), BX290)))</f>
        <v>9.5</v>
      </c>
      <c r="BY292" s="544">
        <f>IF(OR(BY289=0, BY289=""), BY290, IF(BY290&gt;(BY289*(1+Dash!$B$6)), BY289*(1+Dash!$B$6), IF(BY290&lt;(BY289*(1-Dash!$B$7)), BY289*(1-Dash!$B$7), BY290)))</f>
        <v>22</v>
      </c>
      <c r="BZ292" s="544">
        <f>IF(OR(BZ289=0, BZ289=""), BZ290, IF(BZ290&gt;(BZ289*(1+Dash!$B$6)), BZ289*(1+Dash!$B$6), IF(BZ290&lt;(BZ289*(1-Dash!$B$7)), BZ289*(1-Dash!$B$7), BZ290)))</f>
        <v>62</v>
      </c>
      <c r="CA292" s="544">
        <f>IF(OR(CA289=0, CA289=""), CA290, IF(CA290&gt;(CA289*(1+Dash!$B$6)), CA289*(1+Dash!$B$6), IF(CA290&lt;(CA289*(1-Dash!$B$7)), CA289*(1-Dash!$B$7), CA290)))</f>
        <v>0</v>
      </c>
    </row>
    <row r="293" spans="1:79">
      <c r="A293" t="s">
        <v>105</v>
      </c>
      <c r="B293" t="s">
        <v>1765</v>
      </c>
      <c r="C293">
        <v>2018</v>
      </c>
      <c r="D293" t="s">
        <v>1934</v>
      </c>
      <c r="E293" s="450">
        <v>581</v>
      </c>
      <c r="F293" s="450">
        <v>857</v>
      </c>
      <c r="G293" s="450">
        <v>398</v>
      </c>
      <c r="H293" s="450">
        <v>320</v>
      </c>
      <c r="I293" s="450">
        <v>181</v>
      </c>
      <c r="J293" s="450">
        <v>0</v>
      </c>
      <c r="K293" s="450">
        <v>0</v>
      </c>
      <c r="L293" s="450">
        <v>0</v>
      </c>
      <c r="M293" s="450">
        <v>0</v>
      </c>
      <c r="N293" s="450">
        <v>0</v>
      </c>
      <c r="O293" s="450">
        <v>0</v>
      </c>
      <c r="P293" s="450">
        <v>0</v>
      </c>
      <c r="Q293" s="450">
        <v>0</v>
      </c>
      <c r="R293" s="450">
        <v>0</v>
      </c>
      <c r="S293" s="450">
        <v>0</v>
      </c>
      <c r="T293" s="450">
        <v>0</v>
      </c>
      <c r="U293" s="450">
        <v>0</v>
      </c>
      <c r="V293" s="450">
        <v>0</v>
      </c>
      <c r="W293" s="450">
        <v>0</v>
      </c>
      <c r="X293" s="450">
        <v>0</v>
      </c>
      <c r="Y293" s="450">
        <v>0</v>
      </c>
      <c r="Z293" s="450">
        <v>0</v>
      </c>
      <c r="AA293" s="450">
        <v>0</v>
      </c>
      <c r="AB293" s="450">
        <v>0</v>
      </c>
      <c r="AC293" s="450">
        <v>246</v>
      </c>
      <c r="AD293" s="450">
        <v>124</v>
      </c>
      <c r="AE293" s="450">
        <v>115</v>
      </c>
      <c r="AF293" s="450">
        <v>116</v>
      </c>
      <c r="AG293" s="450">
        <v>90</v>
      </c>
      <c r="AH293" s="450">
        <v>43</v>
      </c>
      <c r="AI293" s="450">
        <v>35</v>
      </c>
      <c r="AJ293" s="450">
        <v>35</v>
      </c>
      <c r="AK293" s="450">
        <v>156</v>
      </c>
      <c r="AL293" s="450">
        <v>81</v>
      </c>
      <c r="AM293" s="450">
        <v>80</v>
      </c>
      <c r="AN293" s="450">
        <v>81</v>
      </c>
      <c r="AO293" s="450">
        <v>0</v>
      </c>
      <c r="AP293" s="450">
        <v>0</v>
      </c>
      <c r="AQ293" s="450">
        <v>0</v>
      </c>
      <c r="AR293" s="450">
        <v>0</v>
      </c>
      <c r="AS293" s="450">
        <v>0</v>
      </c>
      <c r="AT293" s="450">
        <v>0</v>
      </c>
      <c r="AU293" s="450">
        <v>0</v>
      </c>
      <c r="AV293" s="450">
        <v>0</v>
      </c>
      <c r="AW293" s="450">
        <v>0</v>
      </c>
      <c r="AX293" s="450">
        <v>0</v>
      </c>
      <c r="AY293" s="450">
        <v>0</v>
      </c>
      <c r="AZ293" s="450">
        <v>0</v>
      </c>
      <c r="BA293" s="450">
        <v>860</v>
      </c>
      <c r="BB293" s="450">
        <v>443</v>
      </c>
      <c r="BC293" s="450">
        <v>385</v>
      </c>
      <c r="BD293" s="450">
        <v>284</v>
      </c>
      <c r="BE293" s="450">
        <v>668</v>
      </c>
      <c r="BF293" s="450">
        <v>324</v>
      </c>
      <c r="BG293" s="450">
        <v>290</v>
      </c>
      <c r="BH293" s="450">
        <v>180</v>
      </c>
      <c r="BI293" s="450">
        <v>192</v>
      </c>
      <c r="BJ293" s="450">
        <v>119</v>
      </c>
      <c r="BK293" s="450">
        <v>95</v>
      </c>
      <c r="BL293" s="450">
        <v>104</v>
      </c>
      <c r="BM293" s="450">
        <v>0</v>
      </c>
      <c r="BN293" s="450">
        <v>0</v>
      </c>
      <c r="BO293" s="450">
        <v>0</v>
      </c>
      <c r="BP293" s="450">
        <v>0</v>
      </c>
      <c r="BQ293" s="450">
        <v>0</v>
      </c>
      <c r="BR293" s="450">
        <v>0</v>
      </c>
      <c r="BS293" s="450">
        <v>0</v>
      </c>
      <c r="BT293" s="450">
        <v>0</v>
      </c>
      <c r="BU293" s="450">
        <v>0</v>
      </c>
      <c r="BV293" s="450">
        <v>0</v>
      </c>
      <c r="BW293" s="450">
        <v>0</v>
      </c>
      <c r="BX293" s="450">
        <v>0</v>
      </c>
      <c r="BY293" s="450">
        <v>15</v>
      </c>
      <c r="BZ293" s="450">
        <v>59</v>
      </c>
      <c r="CA293" s="450">
        <v>0</v>
      </c>
    </row>
    <row r="294" spans="1:79">
      <c r="A294" s="543" t="s">
        <v>105</v>
      </c>
      <c r="B294" s="543" t="s">
        <v>1765</v>
      </c>
      <c r="C294" s="543">
        <v>2019</v>
      </c>
      <c r="D294" s="543" t="s">
        <v>1934</v>
      </c>
      <c r="E294" s="544">
        <v>659</v>
      </c>
      <c r="F294" s="544">
        <v>888</v>
      </c>
      <c r="G294" s="544">
        <v>427</v>
      </c>
      <c r="H294" s="544">
        <v>293</v>
      </c>
      <c r="I294" s="544">
        <v>160</v>
      </c>
      <c r="J294" s="544">
        <v>0</v>
      </c>
      <c r="K294" s="544">
        <v>0</v>
      </c>
      <c r="L294" s="544">
        <v>0</v>
      </c>
      <c r="M294" s="544">
        <v>0</v>
      </c>
      <c r="N294" s="544">
        <v>0</v>
      </c>
      <c r="O294" s="544">
        <v>0</v>
      </c>
      <c r="P294" s="544">
        <v>0</v>
      </c>
      <c r="Q294" s="544">
        <v>0</v>
      </c>
      <c r="R294" s="544">
        <v>0</v>
      </c>
      <c r="S294" s="544">
        <v>0</v>
      </c>
      <c r="T294" s="544">
        <v>0</v>
      </c>
      <c r="U294" s="544">
        <v>0</v>
      </c>
      <c r="V294" s="544">
        <v>0</v>
      </c>
      <c r="W294" s="544">
        <v>0</v>
      </c>
      <c r="X294" s="544">
        <v>0</v>
      </c>
      <c r="Y294" s="544">
        <v>0</v>
      </c>
      <c r="Z294" s="544">
        <v>0</v>
      </c>
      <c r="AA294" s="544">
        <v>0</v>
      </c>
      <c r="AB294" s="544">
        <v>0</v>
      </c>
      <c r="AC294" s="544">
        <v>253</v>
      </c>
      <c r="AD294" s="544">
        <v>67</v>
      </c>
      <c r="AE294" s="544">
        <v>102</v>
      </c>
      <c r="AF294" s="544">
        <v>133</v>
      </c>
      <c r="AG294" s="544">
        <v>45</v>
      </c>
      <c r="AH294" s="544">
        <v>11</v>
      </c>
      <c r="AI294" s="544">
        <v>12</v>
      </c>
      <c r="AJ294" s="544">
        <v>14</v>
      </c>
      <c r="AK294" s="544">
        <v>208</v>
      </c>
      <c r="AL294" s="544">
        <v>56</v>
      </c>
      <c r="AM294" s="544">
        <v>90</v>
      </c>
      <c r="AN294" s="544">
        <v>119</v>
      </c>
      <c r="AO294" s="544">
        <v>0</v>
      </c>
      <c r="AP294" s="544">
        <v>0</v>
      </c>
      <c r="AQ294" s="544">
        <v>0</v>
      </c>
      <c r="AR294" s="544">
        <v>0</v>
      </c>
      <c r="AS294" s="544">
        <v>0</v>
      </c>
      <c r="AT294" s="544">
        <v>0</v>
      </c>
      <c r="AU294" s="544">
        <v>0</v>
      </c>
      <c r="AV294" s="544">
        <v>0</v>
      </c>
      <c r="AW294" s="544">
        <v>0</v>
      </c>
      <c r="AX294" s="544">
        <v>0</v>
      </c>
      <c r="AY294" s="544">
        <v>0</v>
      </c>
      <c r="AZ294" s="544">
        <v>0</v>
      </c>
      <c r="BA294" s="544">
        <v>925</v>
      </c>
      <c r="BB294" s="544">
        <v>467</v>
      </c>
      <c r="BC294" s="544">
        <v>395</v>
      </c>
      <c r="BD294" s="544">
        <v>334</v>
      </c>
      <c r="BE294" s="544">
        <v>719</v>
      </c>
      <c r="BF294" s="544">
        <v>374</v>
      </c>
      <c r="BG294" s="544">
        <v>303</v>
      </c>
      <c r="BH294" s="544">
        <v>222</v>
      </c>
      <c r="BI294" s="544">
        <v>206</v>
      </c>
      <c r="BJ294" s="544">
        <v>93</v>
      </c>
      <c r="BK294" s="544">
        <v>92</v>
      </c>
      <c r="BL294" s="544">
        <v>112</v>
      </c>
      <c r="BM294" s="544">
        <v>0</v>
      </c>
      <c r="BN294" s="544">
        <v>0</v>
      </c>
      <c r="BO294" s="544">
        <v>0</v>
      </c>
      <c r="BP294" s="544">
        <v>0</v>
      </c>
      <c r="BQ294" s="544">
        <v>0</v>
      </c>
      <c r="BR294" s="544">
        <v>0</v>
      </c>
      <c r="BS294" s="544">
        <v>0</v>
      </c>
      <c r="BT294" s="544">
        <v>0</v>
      </c>
      <c r="BU294" s="544">
        <v>0</v>
      </c>
      <c r="BV294" s="544">
        <v>0</v>
      </c>
      <c r="BW294" s="544">
        <v>0</v>
      </c>
      <c r="BX294" s="544">
        <v>0</v>
      </c>
      <c r="BY294" s="544">
        <v>19</v>
      </c>
      <c r="BZ294" s="544">
        <v>76</v>
      </c>
      <c r="CA294" s="544">
        <v>0</v>
      </c>
    </row>
    <row r="295" spans="1:79">
      <c r="A295" t="s">
        <v>105</v>
      </c>
      <c r="B295" t="s">
        <v>1765</v>
      </c>
      <c r="C295">
        <v>2020</v>
      </c>
      <c r="D295" t="s">
        <v>1934</v>
      </c>
      <c r="E295" s="450">
        <v>667</v>
      </c>
      <c r="F295" s="450">
        <v>931</v>
      </c>
      <c r="G295" s="450">
        <v>450</v>
      </c>
      <c r="H295" s="450">
        <v>328</v>
      </c>
      <c r="I295" s="450">
        <v>160</v>
      </c>
      <c r="J295" s="450">
        <v>0</v>
      </c>
      <c r="K295" s="450">
        <v>0</v>
      </c>
      <c r="L295" s="450">
        <v>0</v>
      </c>
      <c r="M295" s="450">
        <v>0</v>
      </c>
      <c r="N295" s="450">
        <v>164</v>
      </c>
      <c r="O295" s="450">
        <v>0</v>
      </c>
      <c r="P295" s="450">
        <v>164</v>
      </c>
      <c r="Q295" s="450">
        <v>56</v>
      </c>
      <c r="R295" s="450">
        <v>0</v>
      </c>
      <c r="S295" s="450">
        <v>0</v>
      </c>
      <c r="T295" s="450">
        <v>0</v>
      </c>
      <c r="U295" s="450">
        <v>6</v>
      </c>
      <c r="V295" s="450">
        <v>0</v>
      </c>
      <c r="W295" s="450">
        <v>0</v>
      </c>
      <c r="X295" s="450">
        <v>0</v>
      </c>
      <c r="Y295" s="450">
        <v>50</v>
      </c>
      <c r="Z295" s="450">
        <v>0</v>
      </c>
      <c r="AA295" s="450">
        <v>0</v>
      </c>
      <c r="AB295" s="450">
        <v>0</v>
      </c>
      <c r="AC295" s="450">
        <v>139</v>
      </c>
      <c r="AD295" s="450">
        <v>34</v>
      </c>
      <c r="AE295" s="450">
        <v>57</v>
      </c>
      <c r="AF295" s="450">
        <v>86</v>
      </c>
      <c r="AG295" s="450">
        <v>27</v>
      </c>
      <c r="AH295" s="450">
        <v>7</v>
      </c>
      <c r="AI295" s="450">
        <v>6</v>
      </c>
      <c r="AJ295" s="450">
        <v>11</v>
      </c>
      <c r="AK295" s="450">
        <v>112</v>
      </c>
      <c r="AL295" s="450">
        <v>27</v>
      </c>
      <c r="AM295" s="450">
        <v>51</v>
      </c>
      <c r="AN295" s="450">
        <v>75</v>
      </c>
      <c r="AO295" s="450">
        <v>0</v>
      </c>
      <c r="AP295" s="450">
        <v>0</v>
      </c>
      <c r="AQ295" s="450">
        <v>0</v>
      </c>
      <c r="AR295" s="450">
        <v>0</v>
      </c>
      <c r="AS295" s="450">
        <v>0</v>
      </c>
      <c r="AT295" s="450">
        <v>0</v>
      </c>
      <c r="AU295" s="450">
        <v>0</v>
      </c>
      <c r="AV295" s="450">
        <v>0</v>
      </c>
      <c r="AW295" s="450">
        <v>0</v>
      </c>
      <c r="AX295" s="450">
        <v>0</v>
      </c>
      <c r="AY295" s="450">
        <v>0</v>
      </c>
      <c r="AZ295" s="450">
        <v>0</v>
      </c>
      <c r="BA295" s="450">
        <v>995</v>
      </c>
      <c r="BB295" s="450">
        <v>406</v>
      </c>
      <c r="BC295" s="450">
        <v>449</v>
      </c>
      <c r="BD295" s="450">
        <v>301</v>
      </c>
      <c r="BE295" s="450">
        <v>789</v>
      </c>
      <c r="BF295" s="450">
        <v>326</v>
      </c>
      <c r="BG295" s="450">
        <v>332</v>
      </c>
      <c r="BH295" s="450">
        <v>192</v>
      </c>
      <c r="BI295" s="450">
        <v>206</v>
      </c>
      <c r="BJ295" s="450">
        <v>80</v>
      </c>
      <c r="BK295" s="450">
        <v>117</v>
      </c>
      <c r="BL295" s="450">
        <v>109</v>
      </c>
      <c r="BM295" s="450">
        <v>0</v>
      </c>
      <c r="BN295" s="450">
        <v>0</v>
      </c>
      <c r="BO295" s="450">
        <v>0</v>
      </c>
      <c r="BP295" s="450">
        <v>0</v>
      </c>
      <c r="BQ295" s="450">
        <v>0</v>
      </c>
      <c r="BR295" s="450">
        <v>0</v>
      </c>
      <c r="BS295" s="450">
        <v>0</v>
      </c>
      <c r="BT295" s="450">
        <v>0</v>
      </c>
      <c r="BU295" s="450">
        <v>0</v>
      </c>
      <c r="BV295" s="450">
        <v>0</v>
      </c>
      <c r="BW295" s="450">
        <v>0</v>
      </c>
      <c r="BX295" s="450">
        <v>0</v>
      </c>
      <c r="BY295" s="450">
        <v>4</v>
      </c>
      <c r="BZ295" s="450">
        <v>84</v>
      </c>
      <c r="CA295" s="450">
        <v>0</v>
      </c>
    </row>
    <row r="296" spans="1:79">
      <c r="A296" s="543" t="s">
        <v>105</v>
      </c>
      <c r="B296" s="543" t="s">
        <v>1765</v>
      </c>
      <c r="C296" s="543">
        <v>2021</v>
      </c>
      <c r="D296" s="543" t="s">
        <v>1934</v>
      </c>
      <c r="E296" s="544">
        <v>733</v>
      </c>
      <c r="F296" s="544">
        <v>915</v>
      </c>
      <c r="G296" s="544">
        <v>377</v>
      </c>
      <c r="H296" s="544">
        <v>318</v>
      </c>
      <c r="I296" s="544">
        <v>150</v>
      </c>
      <c r="J296" s="544">
        <v>0</v>
      </c>
      <c r="K296" s="544">
        <v>0</v>
      </c>
      <c r="L296" s="544">
        <v>0</v>
      </c>
      <c r="M296" s="544">
        <v>0</v>
      </c>
      <c r="N296" s="544">
        <v>170</v>
      </c>
      <c r="O296" s="544">
        <v>0</v>
      </c>
      <c r="P296" s="544">
        <v>170</v>
      </c>
      <c r="Q296" s="544">
        <v>68</v>
      </c>
      <c r="R296" s="544">
        <v>0</v>
      </c>
      <c r="S296" s="544">
        <v>0</v>
      </c>
      <c r="T296" s="544">
        <v>0</v>
      </c>
      <c r="U296" s="544">
        <v>5</v>
      </c>
      <c r="V296" s="544">
        <v>0</v>
      </c>
      <c r="W296" s="544">
        <v>0</v>
      </c>
      <c r="X296" s="544">
        <v>0</v>
      </c>
      <c r="Y296" s="544">
        <v>63</v>
      </c>
      <c r="Z296" s="544">
        <v>0</v>
      </c>
      <c r="AA296" s="544">
        <v>0</v>
      </c>
      <c r="AB296" s="544">
        <v>0</v>
      </c>
      <c r="AC296" s="544">
        <v>642</v>
      </c>
      <c r="AD296" s="544">
        <v>159</v>
      </c>
      <c r="AE296" s="544">
        <v>225</v>
      </c>
      <c r="AF296" s="544">
        <v>245</v>
      </c>
      <c r="AG296" s="544">
        <v>308</v>
      </c>
      <c r="AH296" s="544">
        <v>57</v>
      </c>
      <c r="AI296" s="544">
        <v>72</v>
      </c>
      <c r="AJ296" s="544">
        <v>80</v>
      </c>
      <c r="AK296" s="544">
        <v>334</v>
      </c>
      <c r="AL296" s="544">
        <v>102</v>
      </c>
      <c r="AM296" s="544">
        <v>153</v>
      </c>
      <c r="AN296" s="544">
        <v>165</v>
      </c>
      <c r="AO296" s="544">
        <v>0</v>
      </c>
      <c r="AP296" s="544">
        <v>0</v>
      </c>
      <c r="AQ296" s="544">
        <v>0</v>
      </c>
      <c r="AR296" s="544">
        <v>0</v>
      </c>
      <c r="AS296" s="544">
        <v>0</v>
      </c>
      <c r="AT296" s="544">
        <v>0</v>
      </c>
      <c r="AU296" s="544">
        <v>0</v>
      </c>
      <c r="AV296" s="544">
        <v>0</v>
      </c>
      <c r="AW296" s="544">
        <v>0</v>
      </c>
      <c r="AX296" s="544">
        <v>0</v>
      </c>
      <c r="AY296" s="544">
        <v>0</v>
      </c>
      <c r="AZ296" s="544">
        <v>0</v>
      </c>
      <c r="BA296" s="544">
        <v>1039</v>
      </c>
      <c r="BB296" s="544">
        <v>423</v>
      </c>
      <c r="BC296" s="544">
        <v>434</v>
      </c>
      <c r="BD296" s="544">
        <v>325</v>
      </c>
      <c r="BE296" s="544">
        <v>839</v>
      </c>
      <c r="BF296" s="544">
        <v>357</v>
      </c>
      <c r="BG296" s="544">
        <v>353</v>
      </c>
      <c r="BH296" s="544">
        <v>218</v>
      </c>
      <c r="BI296" s="544">
        <v>200</v>
      </c>
      <c r="BJ296" s="544">
        <v>66</v>
      </c>
      <c r="BK296" s="544">
        <v>81</v>
      </c>
      <c r="BL296" s="544">
        <v>107</v>
      </c>
      <c r="BM296" s="544">
        <v>0</v>
      </c>
      <c r="BN296" s="544">
        <v>0</v>
      </c>
      <c r="BO296" s="544">
        <v>0</v>
      </c>
      <c r="BP296" s="544">
        <v>0</v>
      </c>
      <c r="BQ296" s="544">
        <v>0</v>
      </c>
      <c r="BR296" s="544">
        <v>0</v>
      </c>
      <c r="BS296" s="544">
        <v>0</v>
      </c>
      <c r="BT296" s="544">
        <v>0</v>
      </c>
      <c r="BU296" s="544">
        <v>0</v>
      </c>
      <c r="BV296" s="544">
        <v>0</v>
      </c>
      <c r="BW296" s="544">
        <v>0</v>
      </c>
      <c r="BX296" s="544">
        <v>0</v>
      </c>
      <c r="BY296" s="544">
        <v>29</v>
      </c>
      <c r="BZ296" s="544">
        <v>106</v>
      </c>
      <c r="CA296" s="544">
        <v>0</v>
      </c>
    </row>
    <row r="297" spans="1:79">
      <c r="A297" t="s">
        <v>105</v>
      </c>
      <c r="B297" t="s">
        <v>1765</v>
      </c>
      <c r="C297">
        <v>2022</v>
      </c>
      <c r="D297" t="s">
        <v>1934</v>
      </c>
      <c r="E297" s="450">
        <v>575</v>
      </c>
      <c r="F297" s="450">
        <v>887</v>
      </c>
      <c r="G297" s="450">
        <v>334</v>
      </c>
      <c r="H297" s="450">
        <v>267</v>
      </c>
      <c r="I297" s="450">
        <v>141</v>
      </c>
      <c r="J297" s="450">
        <v>0</v>
      </c>
      <c r="K297" s="450">
        <v>0</v>
      </c>
      <c r="L297" s="450">
        <v>0</v>
      </c>
      <c r="M297" s="450">
        <v>0</v>
      </c>
      <c r="N297" s="450">
        <v>166</v>
      </c>
      <c r="O297" s="450">
        <v>0</v>
      </c>
      <c r="P297" s="450">
        <v>166</v>
      </c>
      <c r="Q297" s="450">
        <v>35</v>
      </c>
      <c r="R297" s="450">
        <v>0</v>
      </c>
      <c r="S297" s="450">
        <v>0</v>
      </c>
      <c r="T297" s="450">
        <v>0</v>
      </c>
      <c r="U297" s="450">
        <v>5</v>
      </c>
      <c r="V297" s="450">
        <v>0</v>
      </c>
      <c r="W297" s="450">
        <v>0</v>
      </c>
      <c r="X297" s="450">
        <v>0</v>
      </c>
      <c r="Y297" s="450">
        <v>30</v>
      </c>
      <c r="Z297" s="450">
        <v>0</v>
      </c>
      <c r="AA297" s="450">
        <v>0</v>
      </c>
      <c r="AB297" s="450">
        <v>0</v>
      </c>
      <c r="AC297" s="450">
        <v>442</v>
      </c>
      <c r="AD297" s="450">
        <v>104</v>
      </c>
      <c r="AE297" s="450">
        <v>138</v>
      </c>
      <c r="AF297" s="450">
        <v>158</v>
      </c>
      <c r="AG297" s="450">
        <v>192</v>
      </c>
      <c r="AH297" s="450">
        <v>45</v>
      </c>
      <c r="AI297" s="450">
        <v>37</v>
      </c>
      <c r="AJ297" s="450">
        <v>36</v>
      </c>
      <c r="AK297" s="450">
        <v>250</v>
      </c>
      <c r="AL297" s="450">
        <v>59</v>
      </c>
      <c r="AM297" s="450">
        <v>101</v>
      </c>
      <c r="AN297" s="450">
        <v>122</v>
      </c>
      <c r="AO297" s="450">
        <v>0</v>
      </c>
      <c r="AP297" s="450">
        <v>0</v>
      </c>
      <c r="AQ297" s="450">
        <v>0</v>
      </c>
      <c r="AR297" s="450">
        <v>0</v>
      </c>
      <c r="AS297" s="450">
        <v>0</v>
      </c>
      <c r="AT297" s="450">
        <v>0</v>
      </c>
      <c r="AU297" s="450">
        <v>0</v>
      </c>
      <c r="AV297" s="450">
        <v>0</v>
      </c>
      <c r="AW297" s="450">
        <v>0</v>
      </c>
      <c r="AX297" s="450">
        <v>0</v>
      </c>
      <c r="AY297" s="450">
        <v>0</v>
      </c>
      <c r="AZ297" s="450">
        <v>0</v>
      </c>
      <c r="BA297" s="450">
        <v>1055</v>
      </c>
      <c r="BB297" s="450">
        <v>417</v>
      </c>
      <c r="BC297" s="450">
        <v>456</v>
      </c>
      <c r="BD297" s="450">
        <v>318</v>
      </c>
      <c r="BE297" s="450">
        <v>841</v>
      </c>
      <c r="BF297" s="450">
        <v>346</v>
      </c>
      <c r="BG297" s="450">
        <v>362</v>
      </c>
      <c r="BH297" s="450">
        <v>199</v>
      </c>
      <c r="BI297" s="450">
        <v>214</v>
      </c>
      <c r="BJ297" s="450">
        <v>71</v>
      </c>
      <c r="BK297" s="450">
        <v>94</v>
      </c>
      <c r="BL297" s="450">
        <v>119</v>
      </c>
      <c r="BM297" s="450">
        <v>0</v>
      </c>
      <c r="BN297" s="450">
        <v>0</v>
      </c>
      <c r="BO297" s="450">
        <v>0</v>
      </c>
      <c r="BP297" s="450">
        <v>0</v>
      </c>
      <c r="BQ297" s="450">
        <v>0</v>
      </c>
      <c r="BR297" s="450">
        <v>0</v>
      </c>
      <c r="BS297" s="450">
        <v>0</v>
      </c>
      <c r="BT297" s="450">
        <v>0</v>
      </c>
      <c r="BU297" s="450">
        <v>0</v>
      </c>
      <c r="BV297" s="450">
        <v>0</v>
      </c>
      <c r="BW297" s="450">
        <v>0</v>
      </c>
      <c r="BX297" s="450">
        <v>0</v>
      </c>
      <c r="BY297" s="450">
        <v>29</v>
      </c>
      <c r="BZ297" s="450">
        <v>141</v>
      </c>
      <c r="CA297" s="450">
        <v>0</v>
      </c>
    </row>
    <row r="298" spans="1:79">
      <c r="A298" s="543" t="s">
        <v>105</v>
      </c>
      <c r="B298" s="543" t="s">
        <v>1765</v>
      </c>
      <c r="C298" s="543">
        <v>2023</v>
      </c>
      <c r="D298" s="543" t="s">
        <v>1934</v>
      </c>
      <c r="E298" s="544">
        <v>531</v>
      </c>
      <c r="F298" s="544">
        <v>791</v>
      </c>
      <c r="G298" s="544">
        <v>317</v>
      </c>
      <c r="H298" s="544">
        <v>304</v>
      </c>
      <c r="I298" s="544">
        <v>116</v>
      </c>
      <c r="J298" s="544">
        <v>0</v>
      </c>
      <c r="K298" s="544">
        <v>0</v>
      </c>
      <c r="L298" s="544">
        <v>0</v>
      </c>
      <c r="M298" s="544">
        <v>0</v>
      </c>
      <c r="N298" s="544">
        <v>231</v>
      </c>
      <c r="O298" s="544">
        <v>0</v>
      </c>
      <c r="P298" s="544">
        <v>231</v>
      </c>
      <c r="Q298" s="544">
        <v>77</v>
      </c>
      <c r="R298" s="544">
        <v>22</v>
      </c>
      <c r="S298" s="544">
        <v>36</v>
      </c>
      <c r="T298" s="544">
        <v>33</v>
      </c>
      <c r="U298" s="544">
        <v>0</v>
      </c>
      <c r="V298" s="544">
        <v>0</v>
      </c>
      <c r="W298" s="544">
        <v>0</v>
      </c>
      <c r="X298" s="544">
        <v>0</v>
      </c>
      <c r="Y298" s="544">
        <v>77</v>
      </c>
      <c r="Z298" s="544">
        <v>22</v>
      </c>
      <c r="AA298" s="544">
        <v>36</v>
      </c>
      <c r="AB298" s="544">
        <v>33</v>
      </c>
      <c r="AC298" s="544">
        <v>394</v>
      </c>
      <c r="AD298" s="544">
        <v>65</v>
      </c>
      <c r="AE298" s="544">
        <v>133</v>
      </c>
      <c r="AF298" s="544">
        <v>122</v>
      </c>
      <c r="AG298" s="544">
        <v>192</v>
      </c>
      <c r="AH298" s="544">
        <v>27</v>
      </c>
      <c r="AI298" s="544">
        <v>39</v>
      </c>
      <c r="AJ298" s="544">
        <v>36</v>
      </c>
      <c r="AK298" s="544">
        <v>202</v>
      </c>
      <c r="AL298" s="544">
        <v>38</v>
      </c>
      <c r="AM298" s="544">
        <v>94</v>
      </c>
      <c r="AN298" s="544">
        <v>86</v>
      </c>
      <c r="AO298" s="544">
        <v>0</v>
      </c>
      <c r="AP298" s="544">
        <v>0</v>
      </c>
      <c r="AQ298" s="544">
        <v>0</v>
      </c>
      <c r="AR298" s="544">
        <v>0</v>
      </c>
      <c r="AS298" s="544">
        <v>0</v>
      </c>
      <c r="AT298" s="544">
        <v>0</v>
      </c>
      <c r="AU298" s="544">
        <v>0</v>
      </c>
      <c r="AV298" s="544">
        <v>0</v>
      </c>
      <c r="AW298" s="544">
        <v>0</v>
      </c>
      <c r="AX298" s="544">
        <v>0</v>
      </c>
      <c r="AY298" s="544">
        <v>0</v>
      </c>
      <c r="AZ298" s="544">
        <v>0</v>
      </c>
      <c r="BA298" s="544">
        <v>1118</v>
      </c>
      <c r="BB298" s="544">
        <v>420</v>
      </c>
      <c r="BC298" s="544">
        <v>498</v>
      </c>
      <c r="BD298" s="544">
        <v>322</v>
      </c>
      <c r="BE298" s="544">
        <v>902</v>
      </c>
      <c r="BF298" s="544">
        <v>362</v>
      </c>
      <c r="BG298" s="544">
        <v>399</v>
      </c>
      <c r="BH298" s="544">
        <v>226</v>
      </c>
      <c r="BI298" s="544">
        <v>216</v>
      </c>
      <c r="BJ298" s="544">
        <v>58</v>
      </c>
      <c r="BK298" s="544">
        <v>99</v>
      </c>
      <c r="BL298" s="544">
        <v>96</v>
      </c>
      <c r="BM298" s="544">
        <v>0</v>
      </c>
      <c r="BN298" s="544">
        <v>0</v>
      </c>
      <c r="BO298" s="544">
        <v>0</v>
      </c>
      <c r="BP298" s="544">
        <v>0</v>
      </c>
      <c r="BQ298" s="544">
        <v>0</v>
      </c>
      <c r="BR298" s="544">
        <v>0</v>
      </c>
      <c r="BS298" s="544">
        <v>0</v>
      </c>
      <c r="BT298" s="544">
        <v>0</v>
      </c>
      <c r="BU298" s="544">
        <v>0</v>
      </c>
      <c r="BV298" s="544">
        <v>0</v>
      </c>
      <c r="BW298" s="544">
        <v>0</v>
      </c>
      <c r="BX298" s="544">
        <v>0</v>
      </c>
      <c r="BY298" s="544">
        <v>22</v>
      </c>
      <c r="BZ298" s="544">
        <v>135</v>
      </c>
      <c r="CA298" s="544">
        <v>0</v>
      </c>
    </row>
    <row r="299" spans="1:79">
      <c r="A299" t="s">
        <v>105</v>
      </c>
      <c r="B299" t="s">
        <v>1765</v>
      </c>
      <c r="C299">
        <v>2024</v>
      </c>
      <c r="D299" t="s">
        <v>1934</v>
      </c>
      <c r="E299" s="450">
        <v>587</v>
      </c>
      <c r="F299" s="450">
        <v>711</v>
      </c>
      <c r="G299" s="450">
        <v>290</v>
      </c>
      <c r="H299" s="450">
        <v>263</v>
      </c>
      <c r="I299" s="450">
        <v>120</v>
      </c>
      <c r="J299" s="450">
        <v>0</v>
      </c>
      <c r="K299" s="450">
        <v>0</v>
      </c>
      <c r="L299" s="450">
        <v>0</v>
      </c>
      <c r="M299" s="450">
        <v>0</v>
      </c>
      <c r="N299" s="450">
        <v>142</v>
      </c>
      <c r="O299" s="450">
        <v>0</v>
      </c>
      <c r="P299" s="450">
        <v>142</v>
      </c>
      <c r="Q299" s="450">
        <v>141</v>
      </c>
      <c r="R299" s="450">
        <v>43</v>
      </c>
      <c r="S299" s="450">
        <v>55</v>
      </c>
      <c r="T299" s="450">
        <v>79</v>
      </c>
      <c r="U299" s="450">
        <v>50</v>
      </c>
      <c r="V299" s="450">
        <v>14</v>
      </c>
      <c r="W299" s="450">
        <v>17</v>
      </c>
      <c r="X299" s="450">
        <v>28</v>
      </c>
      <c r="Y299" s="450">
        <v>91</v>
      </c>
      <c r="Z299" s="450">
        <v>29</v>
      </c>
      <c r="AA299" s="450">
        <v>38</v>
      </c>
      <c r="AB299" s="450">
        <v>51</v>
      </c>
      <c r="AC299" s="450">
        <v>523</v>
      </c>
      <c r="AD299" s="450">
        <v>115</v>
      </c>
      <c r="AE299" s="450">
        <v>180</v>
      </c>
      <c r="AF299" s="450">
        <v>156</v>
      </c>
      <c r="AG299" s="450">
        <v>259</v>
      </c>
      <c r="AH299" s="450">
        <v>44</v>
      </c>
      <c r="AI299" s="450">
        <v>64</v>
      </c>
      <c r="AJ299" s="450">
        <v>35</v>
      </c>
      <c r="AK299" s="450">
        <v>264</v>
      </c>
      <c r="AL299" s="450">
        <v>71</v>
      </c>
      <c r="AM299" s="450">
        <v>116</v>
      </c>
      <c r="AN299" s="450">
        <v>121</v>
      </c>
      <c r="AO299" s="450">
        <v>0</v>
      </c>
      <c r="AP299" s="450">
        <v>0</v>
      </c>
      <c r="AQ299" s="450">
        <v>0</v>
      </c>
      <c r="AR299" s="450">
        <v>0</v>
      </c>
      <c r="AS299" s="450">
        <v>0</v>
      </c>
      <c r="AT299" s="450">
        <v>0</v>
      </c>
      <c r="AU299" s="450">
        <v>0</v>
      </c>
      <c r="AV299" s="450">
        <v>0</v>
      </c>
      <c r="AW299" s="450">
        <v>0</v>
      </c>
      <c r="AX299" s="450">
        <v>0</v>
      </c>
      <c r="AY299" s="450">
        <v>0</v>
      </c>
      <c r="AZ299" s="450">
        <v>0</v>
      </c>
      <c r="BA299" s="450">
        <v>1025</v>
      </c>
      <c r="BB299" s="450">
        <v>418</v>
      </c>
      <c r="BC299" s="450">
        <v>429</v>
      </c>
      <c r="BD299" s="450">
        <v>277</v>
      </c>
      <c r="BE299" s="450">
        <v>828</v>
      </c>
      <c r="BF299" s="450">
        <v>355</v>
      </c>
      <c r="BG299" s="450">
        <v>333</v>
      </c>
      <c r="BH299" s="450">
        <v>170</v>
      </c>
      <c r="BI299" s="450">
        <v>197</v>
      </c>
      <c r="BJ299" s="450">
        <v>63</v>
      </c>
      <c r="BK299" s="450">
        <v>96</v>
      </c>
      <c r="BL299" s="450">
        <v>107</v>
      </c>
      <c r="BM299" s="450">
        <v>0</v>
      </c>
      <c r="BN299" s="450">
        <v>0</v>
      </c>
      <c r="BO299" s="450">
        <v>0</v>
      </c>
      <c r="BP299" s="450">
        <v>0</v>
      </c>
      <c r="BQ299" s="450">
        <v>0</v>
      </c>
      <c r="BR299" s="450">
        <v>0</v>
      </c>
      <c r="BS299" s="450">
        <v>0</v>
      </c>
      <c r="BT299" s="450">
        <v>0</v>
      </c>
      <c r="BU299" s="450">
        <v>0</v>
      </c>
      <c r="BV299" s="450">
        <v>0</v>
      </c>
      <c r="BW299" s="450">
        <v>0</v>
      </c>
      <c r="BX299" s="450">
        <v>0</v>
      </c>
      <c r="BY299" s="450">
        <v>22</v>
      </c>
      <c r="BZ299" s="450">
        <v>144</v>
      </c>
      <c r="CA299" s="450">
        <v>0</v>
      </c>
    </row>
    <row r="300" spans="1:79">
      <c r="A300" s="543" t="s">
        <v>105</v>
      </c>
      <c r="B300" s="543" t="s">
        <v>1765</v>
      </c>
      <c r="C300" s="543">
        <v>2025</v>
      </c>
      <c r="D300" s="543" t="s">
        <v>1935</v>
      </c>
      <c r="E300" s="544">
        <v>620</v>
      </c>
      <c r="F300" s="544">
        <v>711</v>
      </c>
      <c r="G300" s="544">
        <v>307</v>
      </c>
      <c r="H300" s="544">
        <v>250</v>
      </c>
      <c r="I300" s="544">
        <v>122</v>
      </c>
      <c r="J300" s="544">
        <v>0</v>
      </c>
      <c r="K300" s="544">
        <v>0</v>
      </c>
      <c r="L300" s="544">
        <v>0</v>
      </c>
      <c r="M300" s="544">
        <v>0</v>
      </c>
      <c r="N300" s="544">
        <v>175</v>
      </c>
      <c r="O300" s="544">
        <v>0</v>
      </c>
      <c r="P300" s="544">
        <v>175</v>
      </c>
      <c r="Q300" s="544">
        <v>75</v>
      </c>
      <c r="R300" s="544">
        <v>22</v>
      </c>
      <c r="S300" s="544">
        <v>32</v>
      </c>
      <c r="T300" s="544">
        <v>37</v>
      </c>
      <c r="U300" s="544">
        <v>10</v>
      </c>
      <c r="V300" s="544">
        <v>4</v>
      </c>
      <c r="W300" s="544">
        <v>5</v>
      </c>
      <c r="X300" s="544">
        <v>7</v>
      </c>
      <c r="Y300" s="544">
        <v>65</v>
      </c>
      <c r="Z300" s="544">
        <v>18</v>
      </c>
      <c r="AA300" s="544">
        <v>27</v>
      </c>
      <c r="AB300" s="544">
        <v>30</v>
      </c>
      <c r="AC300" s="544">
        <v>377</v>
      </c>
      <c r="AD300" s="544">
        <v>101</v>
      </c>
      <c r="AE300" s="544">
        <v>141</v>
      </c>
      <c r="AF300" s="544">
        <v>160</v>
      </c>
      <c r="AG300" s="544">
        <v>142</v>
      </c>
      <c r="AH300" s="544">
        <v>33</v>
      </c>
      <c r="AI300" s="544">
        <v>36</v>
      </c>
      <c r="AJ300" s="544">
        <v>37</v>
      </c>
      <c r="AK300" s="544">
        <v>235</v>
      </c>
      <c r="AL300" s="544">
        <v>68</v>
      </c>
      <c r="AM300" s="544">
        <v>105</v>
      </c>
      <c r="AN300" s="544">
        <v>123</v>
      </c>
      <c r="AO300" s="544">
        <v>0</v>
      </c>
      <c r="AP300" s="544">
        <v>0</v>
      </c>
      <c r="AQ300" s="544">
        <v>0</v>
      </c>
      <c r="AR300" s="544">
        <v>0</v>
      </c>
      <c r="AS300" s="544">
        <v>0</v>
      </c>
      <c r="AT300" s="544">
        <v>0</v>
      </c>
      <c r="AU300" s="544">
        <v>0</v>
      </c>
      <c r="AV300" s="544">
        <v>0</v>
      </c>
      <c r="AW300" s="544">
        <v>0</v>
      </c>
      <c r="AX300" s="544">
        <v>0</v>
      </c>
      <c r="AY300" s="544">
        <v>0</v>
      </c>
      <c r="AZ300" s="544">
        <v>0</v>
      </c>
      <c r="BA300" s="544">
        <v>1027</v>
      </c>
      <c r="BB300" s="544">
        <v>442</v>
      </c>
      <c r="BC300" s="544">
        <v>446</v>
      </c>
      <c r="BD300" s="544">
        <v>318</v>
      </c>
      <c r="BE300" s="544">
        <v>817</v>
      </c>
      <c r="BF300" s="544">
        <v>361</v>
      </c>
      <c r="BG300" s="544">
        <v>347</v>
      </c>
      <c r="BH300" s="544">
        <v>207</v>
      </c>
      <c r="BI300" s="544">
        <v>210</v>
      </c>
      <c r="BJ300" s="544">
        <v>81</v>
      </c>
      <c r="BK300" s="544">
        <v>99</v>
      </c>
      <c r="BL300" s="544">
        <v>111</v>
      </c>
      <c r="BM300" s="544">
        <v>0</v>
      </c>
      <c r="BN300" s="544">
        <v>0</v>
      </c>
      <c r="BO300" s="544">
        <v>0</v>
      </c>
      <c r="BP300" s="544">
        <v>0</v>
      </c>
      <c r="BQ300" s="544">
        <v>0</v>
      </c>
      <c r="BR300" s="544">
        <v>0</v>
      </c>
      <c r="BS300" s="544">
        <v>0</v>
      </c>
      <c r="BT300" s="544">
        <v>0</v>
      </c>
      <c r="BU300" s="544">
        <v>0</v>
      </c>
      <c r="BV300" s="544">
        <v>0</v>
      </c>
      <c r="BW300" s="544">
        <v>0</v>
      </c>
      <c r="BX300" s="544">
        <v>0</v>
      </c>
      <c r="BY300" s="544">
        <v>20</v>
      </c>
      <c r="BZ300" s="544">
        <v>144</v>
      </c>
      <c r="CA300" s="544">
        <v>0</v>
      </c>
    </row>
    <row r="301" spans="1:79">
      <c r="A301" t="s">
        <v>105</v>
      </c>
      <c r="B301" t="s">
        <v>1765</v>
      </c>
      <c r="C301">
        <v>2024</v>
      </c>
      <c r="D301" t="s">
        <v>1937</v>
      </c>
      <c r="E301" s="450">
        <f>E299</f>
        <v>587</v>
      </c>
      <c r="F301" s="450">
        <f t="shared" ref="F301:BQ301" si="58">F299</f>
        <v>711</v>
      </c>
      <c r="G301" s="450">
        <f t="shared" si="58"/>
        <v>290</v>
      </c>
      <c r="H301" s="450">
        <f t="shared" si="58"/>
        <v>263</v>
      </c>
      <c r="I301" s="450">
        <f t="shared" si="58"/>
        <v>120</v>
      </c>
      <c r="J301" s="450">
        <f t="shared" si="58"/>
        <v>0</v>
      </c>
      <c r="K301" s="450">
        <f t="shared" si="58"/>
        <v>0</v>
      </c>
      <c r="L301" s="450">
        <f t="shared" si="58"/>
        <v>0</v>
      </c>
      <c r="M301" s="450">
        <f t="shared" si="58"/>
        <v>0</v>
      </c>
      <c r="N301" s="450">
        <f t="shared" si="58"/>
        <v>142</v>
      </c>
      <c r="O301" s="450">
        <f t="shared" si="58"/>
        <v>0</v>
      </c>
      <c r="P301" s="450">
        <f t="shared" si="58"/>
        <v>142</v>
      </c>
      <c r="Q301" s="450">
        <f t="shared" si="58"/>
        <v>141</v>
      </c>
      <c r="R301" s="450">
        <f t="shared" si="58"/>
        <v>43</v>
      </c>
      <c r="S301" s="450">
        <f t="shared" si="58"/>
        <v>55</v>
      </c>
      <c r="T301" s="450">
        <f t="shared" si="58"/>
        <v>79</v>
      </c>
      <c r="U301" s="450">
        <f t="shared" si="58"/>
        <v>50</v>
      </c>
      <c r="V301" s="450">
        <f t="shared" si="58"/>
        <v>14</v>
      </c>
      <c r="W301" s="450">
        <f t="shared" si="58"/>
        <v>17</v>
      </c>
      <c r="X301" s="450">
        <f t="shared" si="58"/>
        <v>28</v>
      </c>
      <c r="Y301" s="450">
        <f t="shared" si="58"/>
        <v>91</v>
      </c>
      <c r="Z301" s="450">
        <f t="shared" si="58"/>
        <v>29</v>
      </c>
      <c r="AA301" s="450">
        <f t="shared" si="58"/>
        <v>38</v>
      </c>
      <c r="AB301" s="450">
        <f t="shared" si="58"/>
        <v>51</v>
      </c>
      <c r="AC301" s="450">
        <f t="shared" si="58"/>
        <v>523</v>
      </c>
      <c r="AD301" s="450">
        <f t="shared" si="58"/>
        <v>115</v>
      </c>
      <c r="AE301" s="450">
        <f t="shared" si="58"/>
        <v>180</v>
      </c>
      <c r="AF301" s="450">
        <f t="shared" si="58"/>
        <v>156</v>
      </c>
      <c r="AG301" s="450">
        <f t="shared" si="58"/>
        <v>259</v>
      </c>
      <c r="AH301" s="450">
        <f t="shared" si="58"/>
        <v>44</v>
      </c>
      <c r="AI301" s="450">
        <f t="shared" si="58"/>
        <v>64</v>
      </c>
      <c r="AJ301" s="450">
        <f t="shared" si="58"/>
        <v>35</v>
      </c>
      <c r="AK301" s="450">
        <f t="shared" si="58"/>
        <v>264</v>
      </c>
      <c r="AL301" s="450">
        <f t="shared" si="58"/>
        <v>71</v>
      </c>
      <c r="AM301" s="450">
        <f t="shared" si="58"/>
        <v>116</v>
      </c>
      <c r="AN301" s="450">
        <f t="shared" si="58"/>
        <v>121</v>
      </c>
      <c r="AO301" s="450">
        <f t="shared" si="58"/>
        <v>0</v>
      </c>
      <c r="AP301" s="450">
        <f t="shared" si="58"/>
        <v>0</v>
      </c>
      <c r="AQ301" s="450">
        <f t="shared" si="58"/>
        <v>0</v>
      </c>
      <c r="AR301" s="450">
        <f t="shared" si="58"/>
        <v>0</v>
      </c>
      <c r="AS301" s="450">
        <f t="shared" si="58"/>
        <v>0</v>
      </c>
      <c r="AT301" s="450">
        <f t="shared" si="58"/>
        <v>0</v>
      </c>
      <c r="AU301" s="450">
        <f t="shared" si="58"/>
        <v>0</v>
      </c>
      <c r="AV301" s="450">
        <f t="shared" si="58"/>
        <v>0</v>
      </c>
      <c r="AW301" s="450">
        <f t="shared" si="58"/>
        <v>0</v>
      </c>
      <c r="AX301" s="450">
        <f t="shared" si="58"/>
        <v>0</v>
      </c>
      <c r="AY301" s="450">
        <f t="shared" si="58"/>
        <v>0</v>
      </c>
      <c r="AZ301" s="450">
        <f t="shared" si="58"/>
        <v>0</v>
      </c>
      <c r="BA301" s="450">
        <f t="shared" si="58"/>
        <v>1025</v>
      </c>
      <c r="BB301" s="450">
        <f t="shared" si="58"/>
        <v>418</v>
      </c>
      <c r="BC301" s="450">
        <f t="shared" si="58"/>
        <v>429</v>
      </c>
      <c r="BD301" s="450">
        <f t="shared" si="58"/>
        <v>277</v>
      </c>
      <c r="BE301" s="450">
        <f t="shared" si="58"/>
        <v>828</v>
      </c>
      <c r="BF301" s="450">
        <f t="shared" si="58"/>
        <v>355</v>
      </c>
      <c r="BG301" s="450">
        <f t="shared" si="58"/>
        <v>333</v>
      </c>
      <c r="BH301" s="450">
        <f t="shared" si="58"/>
        <v>170</v>
      </c>
      <c r="BI301" s="450">
        <f t="shared" si="58"/>
        <v>197</v>
      </c>
      <c r="BJ301" s="450">
        <f t="shared" si="58"/>
        <v>63</v>
      </c>
      <c r="BK301" s="450">
        <f t="shared" si="58"/>
        <v>96</v>
      </c>
      <c r="BL301" s="450">
        <f t="shared" si="58"/>
        <v>107</v>
      </c>
      <c r="BM301" s="450">
        <f t="shared" si="58"/>
        <v>0</v>
      </c>
      <c r="BN301" s="450">
        <f t="shared" si="58"/>
        <v>0</v>
      </c>
      <c r="BO301" s="450">
        <f t="shared" si="58"/>
        <v>0</v>
      </c>
      <c r="BP301" s="450">
        <f t="shared" si="58"/>
        <v>0</v>
      </c>
      <c r="BQ301" s="450">
        <f t="shared" si="58"/>
        <v>0</v>
      </c>
      <c r="BR301" s="450">
        <f t="shared" ref="BR301:CA301" si="59">BR299</f>
        <v>0</v>
      </c>
      <c r="BS301" s="450">
        <f t="shared" si="59"/>
        <v>0</v>
      </c>
      <c r="BT301" s="450">
        <f t="shared" si="59"/>
        <v>0</v>
      </c>
      <c r="BU301" s="450">
        <f t="shared" si="59"/>
        <v>0</v>
      </c>
      <c r="BV301" s="450">
        <f t="shared" si="59"/>
        <v>0</v>
      </c>
      <c r="BW301" s="450">
        <f t="shared" si="59"/>
        <v>0</v>
      </c>
      <c r="BX301" s="450">
        <f t="shared" si="59"/>
        <v>0</v>
      </c>
      <c r="BY301" s="450">
        <f t="shared" si="59"/>
        <v>22</v>
      </c>
      <c r="BZ301" s="450">
        <f t="shared" si="59"/>
        <v>144</v>
      </c>
      <c r="CA301" s="450">
        <f t="shared" si="59"/>
        <v>0</v>
      </c>
    </row>
    <row r="302" spans="1:79">
      <c r="A302" s="543" t="s">
        <v>105</v>
      </c>
      <c r="B302" s="543" t="s">
        <v>1765</v>
      </c>
      <c r="C302" s="543">
        <v>2025</v>
      </c>
      <c r="D302" s="543" t="s">
        <v>1937</v>
      </c>
      <c r="E302" s="544">
        <f>IF(OR(E299=0, E299=""), E300, IF(E300&gt;(E299*(1+Dash!$B$6)), E299*(1+Dash!$B$6), IF(E300&lt;(E299*(1-Dash!$B$7)), E299*(1-Dash!$B$7), E300)))</f>
        <v>620</v>
      </c>
      <c r="F302" s="544">
        <f>IF(OR(F299=0, F299=""), F300, IF(F300&gt;(F299*(1+Dash!$B$6)), F299*(1+Dash!$B$6), IF(F300&lt;(F299*(1-Dash!$B$7)), F299*(1-Dash!$B$7), F300)))</f>
        <v>711</v>
      </c>
      <c r="G302" s="544">
        <f>IF(OR(G299=0, G299=""), G300, IF(G300&gt;(G299*(1+Dash!$B$6)), G299*(1+Dash!$B$6), IF(G300&lt;(G299*(1-Dash!$B$7)), G299*(1-Dash!$B$7), G300)))</f>
        <v>307</v>
      </c>
      <c r="H302" s="544">
        <f>IF(OR(H299=0, H299=""), H300, IF(H300&gt;(H299*(1+Dash!$B$6)), H299*(1+Dash!$B$6), IF(H300&lt;(H299*(1-Dash!$B$7)), H299*(1-Dash!$B$7), H300)))</f>
        <v>250</v>
      </c>
      <c r="I302" s="544">
        <f>IF(OR(I299=0, I299=""), I300, IF(I300&gt;(I299*(1+Dash!$B$6)), I299*(1+Dash!$B$6), IF(I300&lt;(I299*(1-Dash!$B$7)), I299*(1-Dash!$B$7), I300)))</f>
        <v>122</v>
      </c>
      <c r="J302" s="544">
        <f>IF(OR(J299=0, J299=""), J300, IF(J300&gt;(J299*(1+Dash!$B$6)), J299*(1+Dash!$B$6), IF(J300&lt;(J299*(1-Dash!$B$7)), J299*(1-Dash!$B$7), J300)))</f>
        <v>0</v>
      </c>
      <c r="K302" s="544">
        <f>IF(OR(K299=0, K299=""), K300, IF(K300&gt;(K299*(1+Dash!$B$6)), K299*(1+Dash!$B$6), IF(K300&lt;(K299*(1-Dash!$B$7)), K299*(1-Dash!$B$7), K300)))</f>
        <v>0</v>
      </c>
      <c r="L302" s="544">
        <f>IF(OR(L299=0, L299=""), L300, IF(L300&gt;(L299*(1+Dash!$B$6)), L299*(1+Dash!$B$6), IF(L300&lt;(L299*(1-Dash!$B$7)), L299*(1-Dash!$B$7), L300)))</f>
        <v>0</v>
      </c>
      <c r="M302" s="544">
        <f>IF(OR(M299=0, M299=""), M300, IF(M300&gt;(M299*(1+Dash!$B$6)), M299*(1+Dash!$B$6), IF(M300&lt;(M299*(1-Dash!$B$7)), M299*(1-Dash!$B$7), M300)))</f>
        <v>0</v>
      </c>
      <c r="N302" s="544">
        <f>IF(OR(N299=0, N299=""), N300, IF(N300&gt;(N299*(1+Dash!$B$6)), N299*(1+Dash!$B$6), IF(N300&lt;(N299*(1-Dash!$B$7)), N299*(1-Dash!$B$7), N300)))</f>
        <v>156.20000000000002</v>
      </c>
      <c r="O302" s="544">
        <f>IF(OR(O299=0, O299=""), O300, IF(O300&gt;(O299*(1+Dash!$B$6)), O299*(1+Dash!$B$6), IF(O300&lt;(O299*(1-Dash!$B$7)), O299*(1-Dash!$B$7), O300)))</f>
        <v>0</v>
      </c>
      <c r="P302" s="544">
        <f>IF(OR(P299=0, P299=""), P300, IF(P300&gt;(P299*(1+Dash!$B$6)), P299*(1+Dash!$B$6), IF(P300&lt;(P299*(1-Dash!$B$7)), P299*(1-Dash!$B$7), P300)))</f>
        <v>156.20000000000002</v>
      </c>
      <c r="Q302" s="544">
        <f>IF(OR(Q299=0, Q299=""), Q300, IF(Q300&gt;(Q299*(1+Dash!$B$6)), Q299*(1+Dash!$B$6), IF(Q300&lt;(Q299*(1-Dash!$B$7)), Q299*(1-Dash!$B$7), Q300)))</f>
        <v>133.94999999999999</v>
      </c>
      <c r="R302" s="544">
        <f>IF(OR(R299=0, R299=""), R300, IF(R300&gt;(R299*(1+Dash!$B$6)), R299*(1+Dash!$B$6), IF(R300&lt;(R299*(1-Dash!$B$7)), R299*(1-Dash!$B$7), R300)))</f>
        <v>40.85</v>
      </c>
      <c r="S302" s="544">
        <f>IF(OR(S299=0, S299=""), S300, IF(S300&gt;(S299*(1+Dash!$B$6)), S299*(1+Dash!$B$6), IF(S300&lt;(S299*(1-Dash!$B$7)), S299*(1-Dash!$B$7), S300)))</f>
        <v>52.25</v>
      </c>
      <c r="T302" s="544">
        <f>IF(OR(T299=0, T299=""), T300, IF(T300&gt;(T299*(1+Dash!$B$6)), T299*(1+Dash!$B$6), IF(T300&lt;(T299*(1-Dash!$B$7)), T299*(1-Dash!$B$7), T300)))</f>
        <v>75.05</v>
      </c>
      <c r="U302" s="544">
        <f>IF(OR(U299=0, U299=""), U300, IF(U300&gt;(U299*(1+Dash!$B$6)), U299*(1+Dash!$B$6), IF(U300&lt;(U299*(1-Dash!$B$7)), U299*(1-Dash!$B$7), U300)))</f>
        <v>47.5</v>
      </c>
      <c r="V302" s="544">
        <f>IF(OR(V299=0, V299=""), V300, IF(V300&gt;(V299*(1+Dash!$B$6)), V299*(1+Dash!$B$6), IF(V300&lt;(V299*(1-Dash!$B$7)), V299*(1-Dash!$B$7), V300)))</f>
        <v>13.299999999999999</v>
      </c>
      <c r="W302" s="544">
        <f>IF(OR(W299=0, W299=""), W300, IF(W300&gt;(W299*(1+Dash!$B$6)), W299*(1+Dash!$B$6), IF(W300&lt;(W299*(1-Dash!$B$7)), W299*(1-Dash!$B$7), W300)))</f>
        <v>16.149999999999999</v>
      </c>
      <c r="X302" s="544">
        <f>IF(OR(X299=0, X299=""), X300, IF(X300&gt;(X299*(1+Dash!$B$6)), X299*(1+Dash!$B$6), IF(X300&lt;(X299*(1-Dash!$B$7)), X299*(1-Dash!$B$7), X300)))</f>
        <v>26.599999999999998</v>
      </c>
      <c r="Y302" s="544">
        <f>IF(OR(Y299=0, Y299=""), Y300, IF(Y300&gt;(Y299*(1+Dash!$B$6)), Y299*(1+Dash!$B$6), IF(Y300&lt;(Y299*(1-Dash!$B$7)), Y299*(1-Dash!$B$7), Y300)))</f>
        <v>86.45</v>
      </c>
      <c r="Z302" s="544">
        <f>IF(OR(Z299=0, Z299=""), Z300, IF(Z300&gt;(Z299*(1+Dash!$B$6)), Z299*(1+Dash!$B$6), IF(Z300&lt;(Z299*(1-Dash!$B$7)), Z299*(1-Dash!$B$7), Z300)))</f>
        <v>27.549999999999997</v>
      </c>
      <c r="AA302" s="544">
        <f>IF(OR(AA299=0, AA299=""), AA300, IF(AA300&gt;(AA299*(1+Dash!$B$6)), AA299*(1+Dash!$B$6), IF(AA300&lt;(AA299*(1-Dash!$B$7)), AA299*(1-Dash!$B$7), AA300)))</f>
        <v>36.1</v>
      </c>
      <c r="AB302" s="544">
        <f>IF(OR(AB299=0, AB299=""), AB300, IF(AB300&gt;(AB299*(1+Dash!$B$6)), AB299*(1+Dash!$B$6), IF(AB300&lt;(AB299*(1-Dash!$B$7)), AB299*(1-Dash!$B$7), AB300)))</f>
        <v>48.449999999999996</v>
      </c>
      <c r="AC302" s="544">
        <f>IF(OR(AC299=0, AC299=""), AC300, IF(AC300&gt;(AC299*(1+Dash!$B$6)), AC299*(1+Dash!$B$6), IF(AC300&lt;(AC299*(1-Dash!$B$7)), AC299*(1-Dash!$B$7), AC300)))</f>
        <v>496.84999999999997</v>
      </c>
      <c r="AD302" s="544">
        <f>IF(OR(AD299=0, AD299=""), AD300, IF(AD300&gt;(AD299*(1+Dash!$B$6)), AD299*(1+Dash!$B$6), IF(AD300&lt;(AD299*(1-Dash!$B$7)), AD299*(1-Dash!$B$7), AD300)))</f>
        <v>109.25</v>
      </c>
      <c r="AE302" s="544">
        <f>IF(OR(AE299=0, AE299=""), AE300, IF(AE300&gt;(AE299*(1+Dash!$B$6)), AE299*(1+Dash!$B$6), IF(AE300&lt;(AE299*(1-Dash!$B$7)), AE299*(1-Dash!$B$7), AE300)))</f>
        <v>171</v>
      </c>
      <c r="AF302" s="544">
        <f>IF(OR(AF299=0, AF299=""), AF300, IF(AF300&gt;(AF299*(1+Dash!$B$6)), AF299*(1+Dash!$B$6), IF(AF300&lt;(AF299*(1-Dash!$B$7)), AF299*(1-Dash!$B$7), AF300)))</f>
        <v>160</v>
      </c>
      <c r="AG302" s="544">
        <f>IF(OR(AG299=0, AG299=""), AG300, IF(AG300&gt;(AG299*(1+Dash!$B$6)), AG299*(1+Dash!$B$6), IF(AG300&lt;(AG299*(1-Dash!$B$7)), AG299*(1-Dash!$B$7), AG300)))</f>
        <v>246.04999999999998</v>
      </c>
      <c r="AH302" s="544">
        <f>IF(OR(AH299=0, AH299=""), AH300, IF(AH300&gt;(AH299*(1+Dash!$B$6)), AH299*(1+Dash!$B$6), IF(AH300&lt;(AH299*(1-Dash!$B$7)), AH299*(1-Dash!$B$7), AH300)))</f>
        <v>41.8</v>
      </c>
      <c r="AI302" s="544">
        <f>IF(OR(AI299=0, AI299=""), AI300, IF(AI300&gt;(AI299*(1+Dash!$B$6)), AI299*(1+Dash!$B$6), IF(AI300&lt;(AI299*(1-Dash!$B$7)), AI299*(1-Dash!$B$7), AI300)))</f>
        <v>60.8</v>
      </c>
      <c r="AJ302" s="544">
        <f>IF(OR(AJ299=0, AJ299=""), AJ300, IF(AJ300&gt;(AJ299*(1+Dash!$B$6)), AJ299*(1+Dash!$B$6), IF(AJ300&lt;(AJ299*(1-Dash!$B$7)), AJ299*(1-Dash!$B$7), AJ300)))</f>
        <v>37</v>
      </c>
      <c r="AK302" s="544">
        <f>IF(OR(AK299=0, AK299=""), AK300, IF(AK300&gt;(AK299*(1+Dash!$B$6)), AK299*(1+Dash!$B$6), IF(AK300&lt;(AK299*(1-Dash!$B$7)), AK299*(1-Dash!$B$7), AK300)))</f>
        <v>250.79999999999998</v>
      </c>
      <c r="AL302" s="544">
        <f>IF(OR(AL299=0, AL299=""), AL300, IF(AL300&gt;(AL299*(1+Dash!$B$6)), AL299*(1+Dash!$B$6), IF(AL300&lt;(AL299*(1-Dash!$B$7)), AL299*(1-Dash!$B$7), AL300)))</f>
        <v>68</v>
      </c>
      <c r="AM302" s="544">
        <f>IF(OR(AM299=0, AM299=""), AM300, IF(AM300&gt;(AM299*(1+Dash!$B$6)), AM299*(1+Dash!$B$6), IF(AM300&lt;(AM299*(1-Dash!$B$7)), AM299*(1-Dash!$B$7), AM300)))</f>
        <v>110.19999999999999</v>
      </c>
      <c r="AN302" s="544">
        <f>IF(OR(AN299=0, AN299=""), AN300, IF(AN300&gt;(AN299*(1+Dash!$B$6)), AN299*(1+Dash!$B$6), IF(AN300&lt;(AN299*(1-Dash!$B$7)), AN299*(1-Dash!$B$7), AN300)))</f>
        <v>123</v>
      </c>
      <c r="AO302" s="544">
        <f>IF(OR(AO299=0, AO299=""), AO300, IF(AO300&gt;(AO299*(1+Dash!$B$6)), AO299*(1+Dash!$B$6), IF(AO300&lt;(AO299*(1-Dash!$B$7)), AO299*(1-Dash!$B$7), AO300)))</f>
        <v>0</v>
      </c>
      <c r="AP302" s="544">
        <f>IF(OR(AP299=0, AP299=""), AP300, IF(AP300&gt;(AP299*(1+Dash!$B$6)), AP299*(1+Dash!$B$6), IF(AP300&lt;(AP299*(1-Dash!$B$7)), AP299*(1-Dash!$B$7), AP300)))</f>
        <v>0</v>
      </c>
      <c r="AQ302" s="544">
        <f>IF(OR(AQ299=0, AQ299=""), AQ300, IF(AQ300&gt;(AQ299*(1+Dash!$B$6)), AQ299*(1+Dash!$B$6), IF(AQ300&lt;(AQ299*(1-Dash!$B$7)), AQ299*(1-Dash!$B$7), AQ300)))</f>
        <v>0</v>
      </c>
      <c r="AR302" s="544">
        <f>IF(OR(AR299=0, AR299=""), AR300, IF(AR300&gt;(AR299*(1+Dash!$B$6)), AR299*(1+Dash!$B$6), IF(AR300&lt;(AR299*(1-Dash!$B$7)), AR299*(1-Dash!$B$7), AR300)))</f>
        <v>0</v>
      </c>
      <c r="AS302" s="544">
        <f>IF(OR(AS299=0, AS299=""), AS300, IF(AS300&gt;(AS299*(1+Dash!$B$6)), AS299*(1+Dash!$B$6), IF(AS300&lt;(AS299*(1-Dash!$B$7)), AS299*(1-Dash!$B$7), AS300)))</f>
        <v>0</v>
      </c>
      <c r="AT302" s="544">
        <f>IF(OR(AT299=0, AT299=""), AT300, IF(AT300&gt;(AT299*(1+Dash!$B$6)), AT299*(1+Dash!$B$6), IF(AT300&lt;(AT299*(1-Dash!$B$7)), AT299*(1-Dash!$B$7), AT300)))</f>
        <v>0</v>
      </c>
      <c r="AU302" s="544">
        <f>IF(OR(AU299=0, AU299=""), AU300, IF(AU300&gt;(AU299*(1+Dash!$B$6)), AU299*(1+Dash!$B$6), IF(AU300&lt;(AU299*(1-Dash!$B$7)), AU299*(1-Dash!$B$7), AU300)))</f>
        <v>0</v>
      </c>
      <c r="AV302" s="544">
        <f>IF(OR(AV299=0, AV299=""), AV300, IF(AV300&gt;(AV299*(1+Dash!$B$6)), AV299*(1+Dash!$B$6), IF(AV300&lt;(AV299*(1-Dash!$B$7)), AV299*(1-Dash!$B$7), AV300)))</f>
        <v>0</v>
      </c>
      <c r="AW302" s="544">
        <f>IF(OR(AW299=0, AW299=""), AW300, IF(AW300&gt;(AW299*(1+Dash!$B$6)), AW299*(1+Dash!$B$6), IF(AW300&lt;(AW299*(1-Dash!$B$7)), AW299*(1-Dash!$B$7), AW300)))</f>
        <v>0</v>
      </c>
      <c r="AX302" s="544">
        <f>IF(OR(AX299=0, AX299=""), AX300, IF(AX300&gt;(AX299*(1+Dash!$B$6)), AX299*(1+Dash!$B$6), IF(AX300&lt;(AX299*(1-Dash!$B$7)), AX299*(1-Dash!$B$7), AX300)))</f>
        <v>0</v>
      </c>
      <c r="AY302" s="544">
        <f>IF(OR(AY299=0, AY299=""), AY300, IF(AY300&gt;(AY299*(1+Dash!$B$6)), AY299*(1+Dash!$B$6), IF(AY300&lt;(AY299*(1-Dash!$B$7)), AY299*(1-Dash!$B$7), AY300)))</f>
        <v>0</v>
      </c>
      <c r="AZ302" s="544">
        <f>IF(OR(AZ299=0, AZ299=""), AZ300, IF(AZ300&gt;(AZ299*(1+Dash!$B$6)), AZ299*(1+Dash!$B$6), IF(AZ300&lt;(AZ299*(1-Dash!$B$7)), AZ299*(1-Dash!$B$7), AZ300)))</f>
        <v>0</v>
      </c>
      <c r="BA302" s="544">
        <f>IF(OR(BA299=0, BA299=""), BA300, IF(BA300&gt;(BA299*(1+Dash!$B$6)), BA299*(1+Dash!$B$6), IF(BA300&lt;(BA299*(1-Dash!$B$7)), BA299*(1-Dash!$B$7), BA300)))</f>
        <v>1027</v>
      </c>
      <c r="BB302" s="544">
        <f>IF(OR(BB299=0, BB299=""), BB300, IF(BB300&gt;(BB299*(1+Dash!$B$6)), BB299*(1+Dash!$B$6), IF(BB300&lt;(BB299*(1-Dash!$B$7)), BB299*(1-Dash!$B$7), BB300)))</f>
        <v>442</v>
      </c>
      <c r="BC302" s="544">
        <f>IF(OR(BC299=0, BC299=""), BC300, IF(BC300&gt;(BC299*(1+Dash!$B$6)), BC299*(1+Dash!$B$6), IF(BC300&lt;(BC299*(1-Dash!$B$7)), BC299*(1-Dash!$B$7), BC300)))</f>
        <v>446</v>
      </c>
      <c r="BD302" s="544">
        <f>IF(OR(BD299=0, BD299=""), BD300, IF(BD300&gt;(BD299*(1+Dash!$B$6)), BD299*(1+Dash!$B$6), IF(BD300&lt;(BD299*(1-Dash!$B$7)), BD299*(1-Dash!$B$7), BD300)))</f>
        <v>304.70000000000005</v>
      </c>
      <c r="BE302" s="544">
        <f>IF(OR(BE299=0, BE299=""), BE300, IF(BE300&gt;(BE299*(1+Dash!$B$6)), BE299*(1+Dash!$B$6), IF(BE300&lt;(BE299*(1-Dash!$B$7)), BE299*(1-Dash!$B$7), BE300)))</f>
        <v>817</v>
      </c>
      <c r="BF302" s="544">
        <f>IF(OR(BF299=0, BF299=""), BF300, IF(BF300&gt;(BF299*(1+Dash!$B$6)), BF299*(1+Dash!$B$6), IF(BF300&lt;(BF299*(1-Dash!$B$7)), BF299*(1-Dash!$B$7), BF300)))</f>
        <v>361</v>
      </c>
      <c r="BG302" s="544">
        <f>IF(OR(BG299=0, BG299=""), BG300, IF(BG300&gt;(BG299*(1+Dash!$B$6)), BG299*(1+Dash!$B$6), IF(BG300&lt;(BG299*(1-Dash!$B$7)), BG299*(1-Dash!$B$7), BG300)))</f>
        <v>347</v>
      </c>
      <c r="BH302" s="544">
        <f>IF(OR(BH299=0, BH299=""), BH300, IF(BH300&gt;(BH299*(1+Dash!$B$6)), BH299*(1+Dash!$B$6), IF(BH300&lt;(BH299*(1-Dash!$B$7)), BH299*(1-Dash!$B$7), BH300)))</f>
        <v>187.00000000000003</v>
      </c>
      <c r="BI302" s="544">
        <f>IF(OR(BI299=0, BI299=""), BI300, IF(BI300&gt;(BI299*(1+Dash!$B$6)), BI299*(1+Dash!$B$6), IF(BI300&lt;(BI299*(1-Dash!$B$7)), BI299*(1-Dash!$B$7), BI300)))</f>
        <v>210</v>
      </c>
      <c r="BJ302" s="544">
        <f>IF(OR(BJ299=0, BJ299=""), BJ300, IF(BJ300&gt;(BJ299*(1+Dash!$B$6)), BJ299*(1+Dash!$B$6), IF(BJ300&lt;(BJ299*(1-Dash!$B$7)), BJ299*(1-Dash!$B$7), BJ300)))</f>
        <v>69.300000000000011</v>
      </c>
      <c r="BK302" s="544">
        <f>IF(OR(BK299=0, BK299=""), BK300, IF(BK300&gt;(BK299*(1+Dash!$B$6)), BK299*(1+Dash!$B$6), IF(BK300&lt;(BK299*(1-Dash!$B$7)), BK299*(1-Dash!$B$7), BK300)))</f>
        <v>99</v>
      </c>
      <c r="BL302" s="544">
        <f>IF(OR(BL299=0, BL299=""), BL300, IF(BL300&gt;(BL299*(1+Dash!$B$6)), BL299*(1+Dash!$B$6), IF(BL300&lt;(BL299*(1-Dash!$B$7)), BL299*(1-Dash!$B$7), BL300)))</f>
        <v>111</v>
      </c>
      <c r="BM302" s="544">
        <f>IF(OR(BM299=0, BM299=""), BM300, IF(BM300&gt;(BM299*(1+Dash!$B$6)), BM299*(1+Dash!$B$6), IF(BM300&lt;(BM299*(1-Dash!$B$7)), BM299*(1-Dash!$B$7), BM300)))</f>
        <v>0</v>
      </c>
      <c r="BN302" s="544">
        <f>IF(OR(BN299=0, BN299=""), BN300, IF(BN300&gt;(BN299*(1+Dash!$B$6)), BN299*(1+Dash!$B$6), IF(BN300&lt;(BN299*(1-Dash!$B$7)), BN299*(1-Dash!$B$7), BN300)))</f>
        <v>0</v>
      </c>
      <c r="BO302" s="544">
        <f>IF(OR(BO299=0, BO299=""), BO300, IF(BO300&gt;(BO299*(1+Dash!$B$6)), BO299*(1+Dash!$B$6), IF(BO300&lt;(BO299*(1-Dash!$B$7)), BO299*(1-Dash!$B$7), BO300)))</f>
        <v>0</v>
      </c>
      <c r="BP302" s="544">
        <f>IF(OR(BP299=0, BP299=""), BP300, IF(BP300&gt;(BP299*(1+Dash!$B$6)), BP299*(1+Dash!$B$6), IF(BP300&lt;(BP299*(1-Dash!$B$7)), BP299*(1-Dash!$B$7), BP300)))</f>
        <v>0</v>
      </c>
      <c r="BQ302" s="544">
        <f>IF(OR(BQ299=0, BQ299=""), BQ300, IF(BQ300&gt;(BQ299*(1+Dash!$B$6)), BQ299*(1+Dash!$B$6), IF(BQ300&lt;(BQ299*(1-Dash!$B$7)), BQ299*(1-Dash!$B$7), BQ300)))</f>
        <v>0</v>
      </c>
      <c r="BR302" s="544">
        <f>IF(OR(BR299=0, BR299=""), BR300, IF(BR300&gt;(BR299*(1+Dash!$B$6)), BR299*(1+Dash!$B$6), IF(BR300&lt;(BR299*(1-Dash!$B$7)), BR299*(1-Dash!$B$7), BR300)))</f>
        <v>0</v>
      </c>
      <c r="BS302" s="544">
        <f>IF(OR(BS299=0, BS299=""), BS300, IF(BS300&gt;(BS299*(1+Dash!$B$6)), BS299*(1+Dash!$B$6), IF(BS300&lt;(BS299*(1-Dash!$B$7)), BS299*(1-Dash!$B$7), BS300)))</f>
        <v>0</v>
      </c>
      <c r="BT302" s="544">
        <f>IF(OR(BT299=0, BT299=""), BT300, IF(BT300&gt;(BT299*(1+Dash!$B$6)), BT299*(1+Dash!$B$6), IF(BT300&lt;(BT299*(1-Dash!$B$7)), BT299*(1-Dash!$B$7), BT300)))</f>
        <v>0</v>
      </c>
      <c r="BU302" s="544">
        <f>IF(OR(BU299=0, BU299=""), BU300, IF(BU300&gt;(BU299*(1+Dash!$B$6)), BU299*(1+Dash!$B$6), IF(BU300&lt;(BU299*(1-Dash!$B$7)), BU299*(1-Dash!$B$7), BU300)))</f>
        <v>0</v>
      </c>
      <c r="BV302" s="544">
        <f>IF(OR(BV299=0, BV299=""), BV300, IF(BV300&gt;(BV299*(1+Dash!$B$6)), BV299*(1+Dash!$B$6), IF(BV300&lt;(BV299*(1-Dash!$B$7)), BV299*(1-Dash!$B$7), BV300)))</f>
        <v>0</v>
      </c>
      <c r="BW302" s="544">
        <f>IF(OR(BW299=0, BW299=""), BW300, IF(BW300&gt;(BW299*(1+Dash!$B$6)), BW299*(1+Dash!$B$6), IF(BW300&lt;(BW299*(1-Dash!$B$7)), BW299*(1-Dash!$B$7), BW300)))</f>
        <v>0</v>
      </c>
      <c r="BX302" s="544">
        <f>IF(OR(BX299=0, BX299=""), BX300, IF(BX300&gt;(BX299*(1+Dash!$B$6)), BX299*(1+Dash!$B$6), IF(BX300&lt;(BX299*(1-Dash!$B$7)), BX299*(1-Dash!$B$7), BX300)))</f>
        <v>0</v>
      </c>
      <c r="BY302" s="544">
        <f>IF(OR(BY299=0, BY299=""), BY300, IF(BY300&gt;(BY299*(1+Dash!$B$6)), BY299*(1+Dash!$B$6), IF(BY300&lt;(BY299*(1-Dash!$B$7)), BY299*(1-Dash!$B$7), BY300)))</f>
        <v>20.9</v>
      </c>
      <c r="BZ302" s="544">
        <f>IF(OR(BZ299=0, BZ299=""), BZ300, IF(BZ300&gt;(BZ299*(1+Dash!$B$6)), BZ299*(1+Dash!$B$6), IF(BZ300&lt;(BZ299*(1-Dash!$B$7)), BZ299*(1-Dash!$B$7), BZ300)))</f>
        <v>144</v>
      </c>
      <c r="CA302" s="544">
        <f>IF(OR(CA299=0, CA299=""), CA300, IF(CA300&gt;(CA299*(1+Dash!$B$6)), CA299*(1+Dash!$B$6), IF(CA300&lt;(CA299*(1-Dash!$B$7)), CA299*(1-Dash!$B$7), CA300)))</f>
        <v>0</v>
      </c>
    </row>
    <row r="303" spans="1:79">
      <c r="A303" t="s">
        <v>107</v>
      </c>
      <c r="B303" t="s">
        <v>1885</v>
      </c>
      <c r="C303">
        <v>2018</v>
      </c>
      <c r="D303" t="s">
        <v>1934</v>
      </c>
      <c r="E303" s="450">
        <v>279</v>
      </c>
      <c r="F303" s="450">
        <v>254</v>
      </c>
      <c r="G303" s="450">
        <v>192</v>
      </c>
      <c r="H303" s="450">
        <v>143</v>
      </c>
      <c r="I303" s="450">
        <v>62</v>
      </c>
      <c r="J303" s="450">
        <v>0</v>
      </c>
      <c r="K303" s="450">
        <v>0</v>
      </c>
      <c r="L303" s="450">
        <v>0</v>
      </c>
      <c r="M303" s="450">
        <v>0</v>
      </c>
      <c r="N303" s="450">
        <v>0</v>
      </c>
      <c r="O303" s="450">
        <v>0</v>
      </c>
      <c r="P303" s="450">
        <v>0</v>
      </c>
      <c r="Q303" s="450">
        <v>0</v>
      </c>
      <c r="R303" s="450">
        <v>0</v>
      </c>
      <c r="S303" s="450">
        <v>0</v>
      </c>
      <c r="T303" s="450">
        <v>0</v>
      </c>
      <c r="U303" s="450">
        <v>0</v>
      </c>
      <c r="V303" s="450">
        <v>0</v>
      </c>
      <c r="W303" s="450">
        <v>0</v>
      </c>
      <c r="X303" s="450">
        <v>0</v>
      </c>
      <c r="Y303" s="450">
        <v>0</v>
      </c>
      <c r="Z303" s="450">
        <v>0</v>
      </c>
      <c r="AA303" s="450">
        <v>0</v>
      </c>
      <c r="AB303" s="450">
        <v>0</v>
      </c>
      <c r="AC303" s="450">
        <v>325</v>
      </c>
      <c r="AD303" s="450">
        <v>229</v>
      </c>
      <c r="AE303" s="450">
        <v>182</v>
      </c>
      <c r="AF303" s="450">
        <v>124</v>
      </c>
      <c r="AG303" s="450">
        <v>153</v>
      </c>
      <c r="AH303" s="450">
        <v>113</v>
      </c>
      <c r="AI303" s="450">
        <v>84</v>
      </c>
      <c r="AJ303" s="450">
        <v>70</v>
      </c>
      <c r="AK303" s="450">
        <v>172</v>
      </c>
      <c r="AL303" s="450">
        <v>116</v>
      </c>
      <c r="AM303" s="450">
        <v>98</v>
      </c>
      <c r="AN303" s="450">
        <v>54</v>
      </c>
      <c r="AO303" s="450">
        <v>0</v>
      </c>
      <c r="AP303" s="450">
        <v>0</v>
      </c>
      <c r="AQ303" s="450">
        <v>0</v>
      </c>
      <c r="AR303" s="450">
        <v>0</v>
      </c>
      <c r="AS303" s="450">
        <v>0</v>
      </c>
      <c r="AT303" s="450">
        <v>0</v>
      </c>
      <c r="AU303" s="450">
        <v>0</v>
      </c>
      <c r="AV303" s="450">
        <v>0</v>
      </c>
      <c r="AW303" s="450">
        <v>0</v>
      </c>
      <c r="AX303" s="450">
        <v>0</v>
      </c>
      <c r="AY303" s="450">
        <v>0</v>
      </c>
      <c r="AZ303" s="450">
        <v>0</v>
      </c>
      <c r="BA303" s="450">
        <v>421</v>
      </c>
      <c r="BB303" s="450">
        <v>290</v>
      </c>
      <c r="BC303" s="450">
        <v>289</v>
      </c>
      <c r="BD303" s="450">
        <v>160</v>
      </c>
      <c r="BE303" s="450">
        <v>306</v>
      </c>
      <c r="BF303" s="450">
        <v>209</v>
      </c>
      <c r="BG303" s="450">
        <v>212</v>
      </c>
      <c r="BH303" s="450">
        <v>95</v>
      </c>
      <c r="BI303" s="450">
        <v>115</v>
      </c>
      <c r="BJ303" s="450">
        <v>81</v>
      </c>
      <c r="BK303" s="450">
        <v>77</v>
      </c>
      <c r="BL303" s="450">
        <v>65</v>
      </c>
      <c r="BM303" s="450">
        <v>0</v>
      </c>
      <c r="BN303" s="450">
        <v>0</v>
      </c>
      <c r="BO303" s="450">
        <v>0</v>
      </c>
      <c r="BP303" s="450">
        <v>0</v>
      </c>
      <c r="BQ303" s="450">
        <v>0</v>
      </c>
      <c r="BR303" s="450">
        <v>0</v>
      </c>
      <c r="BS303" s="450">
        <v>0</v>
      </c>
      <c r="BT303" s="450">
        <v>0</v>
      </c>
      <c r="BU303" s="450">
        <v>0</v>
      </c>
      <c r="BV303" s="450">
        <v>0</v>
      </c>
      <c r="BW303" s="450">
        <v>0</v>
      </c>
      <c r="BX303" s="450">
        <v>0</v>
      </c>
      <c r="BY303" s="450">
        <v>24</v>
      </c>
      <c r="BZ303" s="450">
        <v>20</v>
      </c>
      <c r="CA303" s="450">
        <v>0</v>
      </c>
    </row>
    <row r="304" spans="1:79">
      <c r="A304" s="543" t="s">
        <v>107</v>
      </c>
      <c r="B304" s="543" t="s">
        <v>1885</v>
      </c>
      <c r="C304" s="543">
        <v>2019</v>
      </c>
      <c r="D304" s="543" t="s">
        <v>1934</v>
      </c>
      <c r="E304" s="544">
        <v>326</v>
      </c>
      <c r="F304" s="544">
        <v>274</v>
      </c>
      <c r="G304" s="544">
        <v>193</v>
      </c>
      <c r="H304" s="544">
        <v>159</v>
      </c>
      <c r="I304" s="544">
        <v>68</v>
      </c>
      <c r="J304" s="544">
        <v>0</v>
      </c>
      <c r="K304" s="544">
        <v>0</v>
      </c>
      <c r="L304" s="544">
        <v>0</v>
      </c>
      <c r="M304" s="544">
        <v>0</v>
      </c>
      <c r="N304" s="544">
        <v>0</v>
      </c>
      <c r="O304" s="544">
        <v>0</v>
      </c>
      <c r="P304" s="544">
        <v>0</v>
      </c>
      <c r="Q304" s="544">
        <v>0</v>
      </c>
      <c r="R304" s="544">
        <v>0</v>
      </c>
      <c r="S304" s="544">
        <v>0</v>
      </c>
      <c r="T304" s="544">
        <v>0</v>
      </c>
      <c r="U304" s="544">
        <v>0</v>
      </c>
      <c r="V304" s="544">
        <v>0</v>
      </c>
      <c r="W304" s="544">
        <v>0</v>
      </c>
      <c r="X304" s="544">
        <v>0</v>
      </c>
      <c r="Y304" s="544">
        <v>0</v>
      </c>
      <c r="Z304" s="544">
        <v>0</v>
      </c>
      <c r="AA304" s="544">
        <v>0</v>
      </c>
      <c r="AB304" s="544">
        <v>0</v>
      </c>
      <c r="AC304" s="544">
        <v>277</v>
      </c>
      <c r="AD304" s="544">
        <v>159</v>
      </c>
      <c r="AE304" s="544">
        <v>154</v>
      </c>
      <c r="AF304" s="544">
        <v>95</v>
      </c>
      <c r="AG304" s="544">
        <v>141</v>
      </c>
      <c r="AH304" s="544">
        <v>95</v>
      </c>
      <c r="AI304" s="544">
        <v>84</v>
      </c>
      <c r="AJ304" s="544">
        <v>52</v>
      </c>
      <c r="AK304" s="544">
        <v>136</v>
      </c>
      <c r="AL304" s="544">
        <v>64</v>
      </c>
      <c r="AM304" s="544">
        <v>70</v>
      </c>
      <c r="AN304" s="544">
        <v>43</v>
      </c>
      <c r="AO304" s="544">
        <v>0</v>
      </c>
      <c r="AP304" s="544">
        <v>0</v>
      </c>
      <c r="AQ304" s="544">
        <v>0</v>
      </c>
      <c r="AR304" s="544">
        <v>0</v>
      </c>
      <c r="AS304" s="544">
        <v>0</v>
      </c>
      <c r="AT304" s="544">
        <v>0</v>
      </c>
      <c r="AU304" s="544">
        <v>0</v>
      </c>
      <c r="AV304" s="544">
        <v>0</v>
      </c>
      <c r="AW304" s="544">
        <v>0</v>
      </c>
      <c r="AX304" s="544">
        <v>0</v>
      </c>
      <c r="AY304" s="544">
        <v>0</v>
      </c>
      <c r="AZ304" s="544">
        <v>0</v>
      </c>
      <c r="BA304" s="544">
        <v>489</v>
      </c>
      <c r="BB304" s="544">
        <v>294</v>
      </c>
      <c r="BC304" s="544">
        <v>296</v>
      </c>
      <c r="BD304" s="544">
        <v>171</v>
      </c>
      <c r="BE304" s="544">
        <v>346</v>
      </c>
      <c r="BF304" s="544">
        <v>218</v>
      </c>
      <c r="BG304" s="544">
        <v>211</v>
      </c>
      <c r="BH304" s="544">
        <v>94</v>
      </c>
      <c r="BI304" s="544">
        <v>143</v>
      </c>
      <c r="BJ304" s="544">
        <v>76</v>
      </c>
      <c r="BK304" s="544">
        <v>85</v>
      </c>
      <c r="BL304" s="544">
        <v>77</v>
      </c>
      <c r="BM304" s="544">
        <v>0</v>
      </c>
      <c r="BN304" s="544">
        <v>0</v>
      </c>
      <c r="BO304" s="544">
        <v>0</v>
      </c>
      <c r="BP304" s="544">
        <v>0</v>
      </c>
      <c r="BQ304" s="544">
        <v>0</v>
      </c>
      <c r="BR304" s="544">
        <v>0</v>
      </c>
      <c r="BS304" s="544">
        <v>0</v>
      </c>
      <c r="BT304" s="544">
        <v>0</v>
      </c>
      <c r="BU304" s="544">
        <v>0</v>
      </c>
      <c r="BV304" s="544">
        <v>0</v>
      </c>
      <c r="BW304" s="544">
        <v>0</v>
      </c>
      <c r="BX304" s="544">
        <v>0</v>
      </c>
      <c r="BY304" s="544">
        <v>6</v>
      </c>
      <c r="BZ304" s="544">
        <v>16</v>
      </c>
      <c r="CA304" s="544">
        <v>0</v>
      </c>
    </row>
    <row r="305" spans="1:79">
      <c r="A305" t="s">
        <v>107</v>
      </c>
      <c r="B305" t="s">
        <v>1885</v>
      </c>
      <c r="C305">
        <v>2020</v>
      </c>
      <c r="D305" t="s">
        <v>1934</v>
      </c>
      <c r="E305" s="450">
        <v>276</v>
      </c>
      <c r="F305" s="450">
        <v>287</v>
      </c>
      <c r="G305" s="450">
        <v>194</v>
      </c>
      <c r="H305" s="450">
        <v>159</v>
      </c>
      <c r="I305" s="450">
        <v>57</v>
      </c>
      <c r="J305" s="450">
        <v>0</v>
      </c>
      <c r="K305" s="450">
        <v>0</v>
      </c>
      <c r="L305" s="450">
        <v>0</v>
      </c>
      <c r="M305" s="450">
        <v>0</v>
      </c>
      <c r="N305" s="450">
        <v>50</v>
      </c>
      <c r="O305" s="450">
        <v>0</v>
      </c>
      <c r="P305" s="450">
        <v>50</v>
      </c>
      <c r="Q305" s="450">
        <v>47</v>
      </c>
      <c r="R305" s="450">
        <v>0</v>
      </c>
      <c r="S305" s="450">
        <v>0</v>
      </c>
      <c r="T305" s="450">
        <v>0</v>
      </c>
      <c r="U305" s="450">
        <v>0</v>
      </c>
      <c r="V305" s="450">
        <v>0</v>
      </c>
      <c r="W305" s="450">
        <v>0</v>
      </c>
      <c r="X305" s="450">
        <v>0</v>
      </c>
      <c r="Y305" s="450">
        <v>47</v>
      </c>
      <c r="Z305" s="450">
        <v>0</v>
      </c>
      <c r="AA305" s="450">
        <v>0</v>
      </c>
      <c r="AB305" s="450">
        <v>0</v>
      </c>
      <c r="AC305" s="450">
        <v>233</v>
      </c>
      <c r="AD305" s="450">
        <v>131</v>
      </c>
      <c r="AE305" s="450">
        <v>136</v>
      </c>
      <c r="AF305" s="450">
        <v>82</v>
      </c>
      <c r="AG305" s="450">
        <v>116</v>
      </c>
      <c r="AH305" s="450">
        <v>63</v>
      </c>
      <c r="AI305" s="450">
        <v>63</v>
      </c>
      <c r="AJ305" s="450">
        <v>47</v>
      </c>
      <c r="AK305" s="450">
        <v>117</v>
      </c>
      <c r="AL305" s="450">
        <v>68</v>
      </c>
      <c r="AM305" s="450">
        <v>73</v>
      </c>
      <c r="AN305" s="450">
        <v>35</v>
      </c>
      <c r="AO305" s="450">
        <v>0</v>
      </c>
      <c r="AP305" s="450">
        <v>0</v>
      </c>
      <c r="AQ305" s="450">
        <v>0</v>
      </c>
      <c r="AR305" s="450">
        <v>0</v>
      </c>
      <c r="AS305" s="450">
        <v>0</v>
      </c>
      <c r="AT305" s="450">
        <v>0</v>
      </c>
      <c r="AU305" s="450">
        <v>0</v>
      </c>
      <c r="AV305" s="450">
        <v>0</v>
      </c>
      <c r="AW305" s="450">
        <v>0</v>
      </c>
      <c r="AX305" s="450">
        <v>0</v>
      </c>
      <c r="AY305" s="450">
        <v>0</v>
      </c>
      <c r="AZ305" s="450">
        <v>0</v>
      </c>
      <c r="BA305" s="450">
        <v>385</v>
      </c>
      <c r="BB305" s="450">
        <v>220</v>
      </c>
      <c r="BC305" s="450">
        <v>241</v>
      </c>
      <c r="BD305" s="450">
        <v>126</v>
      </c>
      <c r="BE305" s="450">
        <v>264</v>
      </c>
      <c r="BF305" s="450">
        <v>158</v>
      </c>
      <c r="BG305" s="450">
        <v>169</v>
      </c>
      <c r="BH305" s="450">
        <v>62</v>
      </c>
      <c r="BI305" s="450">
        <v>121</v>
      </c>
      <c r="BJ305" s="450">
        <v>62</v>
      </c>
      <c r="BK305" s="450">
        <v>72</v>
      </c>
      <c r="BL305" s="450">
        <v>64</v>
      </c>
      <c r="BM305" s="450">
        <v>0</v>
      </c>
      <c r="BN305" s="450">
        <v>0</v>
      </c>
      <c r="BO305" s="450">
        <v>0</v>
      </c>
      <c r="BP305" s="450">
        <v>0</v>
      </c>
      <c r="BQ305" s="450">
        <v>0</v>
      </c>
      <c r="BR305" s="450">
        <v>0</v>
      </c>
      <c r="BS305" s="450">
        <v>0</v>
      </c>
      <c r="BT305" s="450">
        <v>0</v>
      </c>
      <c r="BU305" s="450">
        <v>0</v>
      </c>
      <c r="BV305" s="450">
        <v>0</v>
      </c>
      <c r="BW305" s="450">
        <v>0</v>
      </c>
      <c r="BX305" s="450">
        <v>0</v>
      </c>
      <c r="BY305" s="450">
        <v>6</v>
      </c>
      <c r="BZ305" s="450">
        <v>22</v>
      </c>
      <c r="CA305" s="450">
        <v>0</v>
      </c>
    </row>
    <row r="306" spans="1:79">
      <c r="A306" s="543" t="s">
        <v>107</v>
      </c>
      <c r="B306" s="543" t="s">
        <v>1885</v>
      </c>
      <c r="C306" s="543">
        <v>2021</v>
      </c>
      <c r="D306" s="543" t="s">
        <v>1934</v>
      </c>
      <c r="E306" s="544">
        <v>263</v>
      </c>
      <c r="F306" s="544">
        <v>272</v>
      </c>
      <c r="G306" s="544">
        <v>157</v>
      </c>
      <c r="H306" s="544">
        <v>135</v>
      </c>
      <c r="I306" s="544">
        <v>38</v>
      </c>
      <c r="J306" s="544">
        <v>0</v>
      </c>
      <c r="K306" s="544">
        <v>0</v>
      </c>
      <c r="L306" s="544">
        <v>0</v>
      </c>
      <c r="M306" s="544">
        <v>0</v>
      </c>
      <c r="N306" s="544">
        <v>63</v>
      </c>
      <c r="O306" s="544">
        <v>0</v>
      </c>
      <c r="P306" s="544">
        <v>63</v>
      </c>
      <c r="Q306" s="544">
        <v>39</v>
      </c>
      <c r="R306" s="544">
        <v>0</v>
      </c>
      <c r="S306" s="544">
        <v>0</v>
      </c>
      <c r="T306" s="544">
        <v>0</v>
      </c>
      <c r="U306" s="544">
        <v>0</v>
      </c>
      <c r="V306" s="544">
        <v>0</v>
      </c>
      <c r="W306" s="544">
        <v>0</v>
      </c>
      <c r="X306" s="544">
        <v>0</v>
      </c>
      <c r="Y306" s="544">
        <v>39</v>
      </c>
      <c r="Z306" s="544">
        <v>0</v>
      </c>
      <c r="AA306" s="544">
        <v>0</v>
      </c>
      <c r="AB306" s="544">
        <v>0</v>
      </c>
      <c r="AC306" s="544">
        <v>273</v>
      </c>
      <c r="AD306" s="544">
        <v>152</v>
      </c>
      <c r="AE306" s="544">
        <v>166</v>
      </c>
      <c r="AF306" s="544">
        <v>88</v>
      </c>
      <c r="AG306" s="544">
        <v>154</v>
      </c>
      <c r="AH306" s="544">
        <v>98</v>
      </c>
      <c r="AI306" s="544">
        <v>95</v>
      </c>
      <c r="AJ306" s="544">
        <v>56</v>
      </c>
      <c r="AK306" s="544">
        <v>119</v>
      </c>
      <c r="AL306" s="544">
        <v>54</v>
      </c>
      <c r="AM306" s="544">
        <v>71</v>
      </c>
      <c r="AN306" s="544">
        <v>32</v>
      </c>
      <c r="AO306" s="544">
        <v>0</v>
      </c>
      <c r="AP306" s="544">
        <v>0</v>
      </c>
      <c r="AQ306" s="544">
        <v>0</v>
      </c>
      <c r="AR306" s="544">
        <v>0</v>
      </c>
      <c r="AS306" s="544">
        <v>0</v>
      </c>
      <c r="AT306" s="544">
        <v>0</v>
      </c>
      <c r="AU306" s="544">
        <v>0</v>
      </c>
      <c r="AV306" s="544">
        <v>0</v>
      </c>
      <c r="AW306" s="544">
        <v>0</v>
      </c>
      <c r="AX306" s="544">
        <v>0</v>
      </c>
      <c r="AY306" s="544">
        <v>0</v>
      </c>
      <c r="AZ306" s="544">
        <v>0</v>
      </c>
      <c r="BA306" s="544">
        <v>396</v>
      </c>
      <c r="BB306" s="544">
        <v>240</v>
      </c>
      <c r="BC306" s="544">
        <v>253</v>
      </c>
      <c r="BD306" s="544">
        <v>117</v>
      </c>
      <c r="BE306" s="544">
        <v>297</v>
      </c>
      <c r="BF306" s="544">
        <v>190</v>
      </c>
      <c r="BG306" s="544">
        <v>186</v>
      </c>
      <c r="BH306" s="544">
        <v>66</v>
      </c>
      <c r="BI306" s="544">
        <v>99</v>
      </c>
      <c r="BJ306" s="544">
        <v>50</v>
      </c>
      <c r="BK306" s="544">
        <v>67</v>
      </c>
      <c r="BL306" s="544">
        <v>51</v>
      </c>
      <c r="BM306" s="544">
        <v>0</v>
      </c>
      <c r="BN306" s="544">
        <v>0</v>
      </c>
      <c r="BO306" s="544">
        <v>0</v>
      </c>
      <c r="BP306" s="544">
        <v>0</v>
      </c>
      <c r="BQ306" s="544">
        <v>0</v>
      </c>
      <c r="BR306" s="544">
        <v>0</v>
      </c>
      <c r="BS306" s="544">
        <v>0</v>
      </c>
      <c r="BT306" s="544">
        <v>0</v>
      </c>
      <c r="BU306" s="544">
        <v>0</v>
      </c>
      <c r="BV306" s="544">
        <v>0</v>
      </c>
      <c r="BW306" s="544">
        <v>0</v>
      </c>
      <c r="BX306" s="544">
        <v>0</v>
      </c>
      <c r="BY306" s="544">
        <v>15</v>
      </c>
      <c r="BZ306" s="544">
        <v>25</v>
      </c>
      <c r="CA306" s="544">
        <v>0</v>
      </c>
    </row>
    <row r="307" spans="1:79">
      <c r="A307" t="s">
        <v>107</v>
      </c>
      <c r="B307" t="s">
        <v>1885</v>
      </c>
      <c r="C307">
        <v>2022</v>
      </c>
      <c r="D307" t="s">
        <v>1934</v>
      </c>
      <c r="E307" s="450">
        <v>292</v>
      </c>
      <c r="F307" s="450">
        <v>259</v>
      </c>
      <c r="G307" s="450">
        <v>157</v>
      </c>
      <c r="H307" s="450">
        <v>134</v>
      </c>
      <c r="I307" s="450">
        <v>47</v>
      </c>
      <c r="J307" s="450">
        <v>0</v>
      </c>
      <c r="K307" s="450">
        <v>0</v>
      </c>
      <c r="L307" s="450">
        <v>0</v>
      </c>
      <c r="M307" s="450">
        <v>0</v>
      </c>
      <c r="N307" s="450">
        <v>47</v>
      </c>
      <c r="O307" s="450">
        <v>0</v>
      </c>
      <c r="P307" s="450">
        <v>47</v>
      </c>
      <c r="Q307" s="450">
        <v>25</v>
      </c>
      <c r="R307" s="450">
        <v>0</v>
      </c>
      <c r="S307" s="450">
        <v>0</v>
      </c>
      <c r="T307" s="450">
        <v>0</v>
      </c>
      <c r="U307" s="450">
        <v>7</v>
      </c>
      <c r="V307" s="450">
        <v>0</v>
      </c>
      <c r="W307" s="450">
        <v>0</v>
      </c>
      <c r="X307" s="450">
        <v>0</v>
      </c>
      <c r="Y307" s="450">
        <v>18</v>
      </c>
      <c r="Z307" s="450">
        <v>0</v>
      </c>
      <c r="AA307" s="450">
        <v>0</v>
      </c>
      <c r="AB307" s="450">
        <v>0</v>
      </c>
      <c r="AC307" s="450">
        <v>278</v>
      </c>
      <c r="AD307" s="450">
        <v>181</v>
      </c>
      <c r="AE307" s="450">
        <v>165</v>
      </c>
      <c r="AF307" s="450">
        <v>92</v>
      </c>
      <c r="AG307" s="450">
        <v>156</v>
      </c>
      <c r="AH307" s="450">
        <v>103</v>
      </c>
      <c r="AI307" s="450">
        <v>89</v>
      </c>
      <c r="AJ307" s="450">
        <v>71</v>
      </c>
      <c r="AK307" s="450">
        <v>122</v>
      </c>
      <c r="AL307" s="450">
        <v>78</v>
      </c>
      <c r="AM307" s="450">
        <v>76</v>
      </c>
      <c r="AN307" s="450">
        <v>21</v>
      </c>
      <c r="AO307" s="450">
        <v>0</v>
      </c>
      <c r="AP307" s="450">
        <v>0</v>
      </c>
      <c r="AQ307" s="450">
        <v>0</v>
      </c>
      <c r="AR307" s="450">
        <v>0</v>
      </c>
      <c r="AS307" s="450">
        <v>0</v>
      </c>
      <c r="AT307" s="450">
        <v>0</v>
      </c>
      <c r="AU307" s="450">
        <v>0</v>
      </c>
      <c r="AV307" s="450">
        <v>0</v>
      </c>
      <c r="AW307" s="450">
        <v>0</v>
      </c>
      <c r="AX307" s="450">
        <v>0</v>
      </c>
      <c r="AY307" s="450">
        <v>0</v>
      </c>
      <c r="AZ307" s="450">
        <v>0</v>
      </c>
      <c r="BA307" s="450">
        <v>395</v>
      </c>
      <c r="BB307" s="450">
        <v>221</v>
      </c>
      <c r="BC307" s="450">
        <v>249</v>
      </c>
      <c r="BD307" s="450">
        <v>135</v>
      </c>
      <c r="BE307" s="450">
        <v>293</v>
      </c>
      <c r="BF307" s="450">
        <v>180</v>
      </c>
      <c r="BG307" s="450">
        <v>187</v>
      </c>
      <c r="BH307" s="450">
        <v>74</v>
      </c>
      <c r="BI307" s="450">
        <v>102</v>
      </c>
      <c r="BJ307" s="450">
        <v>41</v>
      </c>
      <c r="BK307" s="450">
        <v>62</v>
      </c>
      <c r="BL307" s="450">
        <v>61</v>
      </c>
      <c r="BM307" s="450">
        <v>0</v>
      </c>
      <c r="BN307" s="450">
        <v>0</v>
      </c>
      <c r="BO307" s="450">
        <v>0</v>
      </c>
      <c r="BP307" s="450">
        <v>0</v>
      </c>
      <c r="BQ307" s="450">
        <v>0</v>
      </c>
      <c r="BR307" s="450">
        <v>0</v>
      </c>
      <c r="BS307" s="450">
        <v>0</v>
      </c>
      <c r="BT307" s="450">
        <v>0</v>
      </c>
      <c r="BU307" s="450">
        <v>0</v>
      </c>
      <c r="BV307" s="450">
        <v>0</v>
      </c>
      <c r="BW307" s="450">
        <v>0</v>
      </c>
      <c r="BX307" s="450">
        <v>0</v>
      </c>
      <c r="BY307" s="450">
        <v>19</v>
      </c>
      <c r="BZ307" s="450">
        <v>37</v>
      </c>
      <c r="CA307" s="450">
        <v>0</v>
      </c>
    </row>
    <row r="308" spans="1:79">
      <c r="A308" s="543" t="s">
        <v>107</v>
      </c>
      <c r="B308" s="543" t="s">
        <v>1885</v>
      </c>
      <c r="C308" s="543">
        <v>2023</v>
      </c>
      <c r="D308" s="543" t="s">
        <v>1934</v>
      </c>
      <c r="E308" s="544">
        <v>289</v>
      </c>
      <c r="F308" s="544">
        <v>276</v>
      </c>
      <c r="G308" s="544">
        <v>177</v>
      </c>
      <c r="H308" s="544">
        <v>119</v>
      </c>
      <c r="I308" s="544">
        <v>58</v>
      </c>
      <c r="J308" s="544">
        <v>0</v>
      </c>
      <c r="K308" s="544">
        <v>0</v>
      </c>
      <c r="L308" s="544">
        <v>0</v>
      </c>
      <c r="M308" s="544">
        <v>0</v>
      </c>
      <c r="N308" s="544">
        <v>29</v>
      </c>
      <c r="O308" s="544">
        <v>0</v>
      </c>
      <c r="P308" s="544">
        <v>29</v>
      </c>
      <c r="Q308" s="544">
        <v>24</v>
      </c>
      <c r="R308" s="544">
        <v>8</v>
      </c>
      <c r="S308" s="544">
        <v>6</v>
      </c>
      <c r="T308" s="544">
        <v>12</v>
      </c>
      <c r="U308" s="544">
        <v>0</v>
      </c>
      <c r="V308" s="544">
        <v>0</v>
      </c>
      <c r="W308" s="544">
        <v>0</v>
      </c>
      <c r="X308" s="544">
        <v>0</v>
      </c>
      <c r="Y308" s="544">
        <v>24</v>
      </c>
      <c r="Z308" s="544">
        <v>8</v>
      </c>
      <c r="AA308" s="544">
        <v>6</v>
      </c>
      <c r="AB308" s="544">
        <v>12</v>
      </c>
      <c r="AC308" s="544">
        <v>286</v>
      </c>
      <c r="AD308" s="544">
        <v>210</v>
      </c>
      <c r="AE308" s="544">
        <v>157</v>
      </c>
      <c r="AF308" s="544">
        <v>116</v>
      </c>
      <c r="AG308" s="544">
        <v>168</v>
      </c>
      <c r="AH308" s="544">
        <v>126</v>
      </c>
      <c r="AI308" s="544">
        <v>88</v>
      </c>
      <c r="AJ308" s="544">
        <v>79</v>
      </c>
      <c r="AK308" s="544">
        <v>118</v>
      </c>
      <c r="AL308" s="544">
        <v>84</v>
      </c>
      <c r="AM308" s="544">
        <v>69</v>
      </c>
      <c r="AN308" s="544">
        <v>37</v>
      </c>
      <c r="AO308" s="544">
        <v>0</v>
      </c>
      <c r="AP308" s="544">
        <v>0</v>
      </c>
      <c r="AQ308" s="544">
        <v>0</v>
      </c>
      <c r="AR308" s="544">
        <v>0</v>
      </c>
      <c r="AS308" s="544">
        <v>0</v>
      </c>
      <c r="AT308" s="544">
        <v>0</v>
      </c>
      <c r="AU308" s="544">
        <v>0</v>
      </c>
      <c r="AV308" s="544">
        <v>0</v>
      </c>
      <c r="AW308" s="544">
        <v>0</v>
      </c>
      <c r="AX308" s="544">
        <v>0</v>
      </c>
      <c r="AY308" s="544">
        <v>0</v>
      </c>
      <c r="AZ308" s="544">
        <v>0</v>
      </c>
      <c r="BA308" s="544">
        <v>389</v>
      </c>
      <c r="BB308" s="544">
        <v>258</v>
      </c>
      <c r="BC308" s="544">
        <v>231</v>
      </c>
      <c r="BD308" s="544">
        <v>140</v>
      </c>
      <c r="BE308" s="544">
        <v>268</v>
      </c>
      <c r="BF308" s="544">
        <v>197</v>
      </c>
      <c r="BG308" s="544">
        <v>153</v>
      </c>
      <c r="BH308" s="544">
        <v>62</v>
      </c>
      <c r="BI308" s="544">
        <v>121</v>
      </c>
      <c r="BJ308" s="544">
        <v>61</v>
      </c>
      <c r="BK308" s="544">
        <v>78</v>
      </c>
      <c r="BL308" s="544">
        <v>78</v>
      </c>
      <c r="BM308" s="544">
        <v>0</v>
      </c>
      <c r="BN308" s="544">
        <v>0</v>
      </c>
      <c r="BO308" s="544">
        <v>0</v>
      </c>
      <c r="BP308" s="544">
        <v>0</v>
      </c>
      <c r="BQ308" s="544">
        <v>0</v>
      </c>
      <c r="BR308" s="544">
        <v>0</v>
      </c>
      <c r="BS308" s="544">
        <v>0</v>
      </c>
      <c r="BT308" s="544">
        <v>0</v>
      </c>
      <c r="BU308" s="544">
        <v>0</v>
      </c>
      <c r="BV308" s="544">
        <v>0</v>
      </c>
      <c r="BW308" s="544">
        <v>0</v>
      </c>
      <c r="BX308" s="544">
        <v>0</v>
      </c>
      <c r="BY308" s="544">
        <v>14</v>
      </c>
      <c r="BZ308" s="544">
        <v>22</v>
      </c>
      <c r="CA308" s="544">
        <v>0</v>
      </c>
    </row>
    <row r="309" spans="1:79">
      <c r="A309" t="s">
        <v>107</v>
      </c>
      <c r="B309" t="s">
        <v>1885</v>
      </c>
      <c r="C309">
        <v>2024</v>
      </c>
      <c r="D309" t="s">
        <v>1934</v>
      </c>
      <c r="E309" s="450">
        <v>347</v>
      </c>
      <c r="F309" s="450">
        <v>268</v>
      </c>
      <c r="G309" s="450">
        <v>182</v>
      </c>
      <c r="H309" s="450">
        <v>135</v>
      </c>
      <c r="I309" s="450">
        <v>50</v>
      </c>
      <c r="J309" s="450">
        <v>0</v>
      </c>
      <c r="K309" s="450">
        <v>0</v>
      </c>
      <c r="L309" s="450">
        <v>0</v>
      </c>
      <c r="M309" s="450">
        <v>0</v>
      </c>
      <c r="N309" s="450">
        <v>95</v>
      </c>
      <c r="O309" s="450">
        <v>0</v>
      </c>
      <c r="P309" s="450">
        <v>95</v>
      </c>
      <c r="Q309" s="450">
        <v>26</v>
      </c>
      <c r="R309" s="450">
        <v>6</v>
      </c>
      <c r="S309" s="450">
        <v>6</v>
      </c>
      <c r="T309" s="450">
        <v>12</v>
      </c>
      <c r="U309" s="450">
        <v>0</v>
      </c>
      <c r="V309" s="450">
        <v>0</v>
      </c>
      <c r="W309" s="450">
        <v>0</v>
      </c>
      <c r="X309" s="450">
        <v>0</v>
      </c>
      <c r="Y309" s="450">
        <v>26</v>
      </c>
      <c r="Z309" s="450">
        <v>6</v>
      </c>
      <c r="AA309" s="450">
        <v>6</v>
      </c>
      <c r="AB309" s="450">
        <v>12</v>
      </c>
      <c r="AC309" s="450">
        <v>391</v>
      </c>
      <c r="AD309" s="450">
        <v>254</v>
      </c>
      <c r="AE309" s="450">
        <v>236</v>
      </c>
      <c r="AF309" s="450">
        <v>156</v>
      </c>
      <c r="AG309" s="450">
        <v>97</v>
      </c>
      <c r="AH309" s="450">
        <v>81</v>
      </c>
      <c r="AI309" s="450">
        <v>41</v>
      </c>
      <c r="AJ309" s="450">
        <v>72</v>
      </c>
      <c r="AK309" s="450">
        <v>294</v>
      </c>
      <c r="AL309" s="450">
        <v>173</v>
      </c>
      <c r="AM309" s="450">
        <v>195</v>
      </c>
      <c r="AN309" s="450">
        <v>84</v>
      </c>
      <c r="AO309" s="450">
        <v>0</v>
      </c>
      <c r="AP309" s="450">
        <v>0</v>
      </c>
      <c r="AQ309" s="450">
        <v>0</v>
      </c>
      <c r="AR309" s="450">
        <v>0</v>
      </c>
      <c r="AS309" s="450">
        <v>0</v>
      </c>
      <c r="AT309" s="450">
        <v>0</v>
      </c>
      <c r="AU309" s="450">
        <v>0</v>
      </c>
      <c r="AV309" s="450">
        <v>0</v>
      </c>
      <c r="AW309" s="450">
        <v>0</v>
      </c>
      <c r="AX309" s="450">
        <v>0</v>
      </c>
      <c r="AY309" s="450">
        <v>0</v>
      </c>
      <c r="AZ309" s="450">
        <v>0</v>
      </c>
      <c r="BA309" s="450">
        <v>447</v>
      </c>
      <c r="BB309" s="450">
        <v>269</v>
      </c>
      <c r="BC309" s="450">
        <v>264</v>
      </c>
      <c r="BD309" s="450">
        <v>142</v>
      </c>
      <c r="BE309" s="450">
        <v>301</v>
      </c>
      <c r="BF309" s="450">
        <v>199</v>
      </c>
      <c r="BG309" s="450">
        <v>171</v>
      </c>
      <c r="BH309" s="450">
        <v>63</v>
      </c>
      <c r="BI309" s="450">
        <v>146</v>
      </c>
      <c r="BJ309" s="450">
        <v>70</v>
      </c>
      <c r="BK309" s="450">
        <v>93</v>
      </c>
      <c r="BL309" s="450">
        <v>79</v>
      </c>
      <c r="BM309" s="450">
        <v>0</v>
      </c>
      <c r="BN309" s="450">
        <v>0</v>
      </c>
      <c r="BO309" s="450">
        <v>0</v>
      </c>
      <c r="BP309" s="450">
        <v>0</v>
      </c>
      <c r="BQ309" s="450">
        <v>0</v>
      </c>
      <c r="BR309" s="450">
        <v>0</v>
      </c>
      <c r="BS309" s="450">
        <v>0</v>
      </c>
      <c r="BT309" s="450">
        <v>0</v>
      </c>
      <c r="BU309" s="450">
        <v>0</v>
      </c>
      <c r="BV309" s="450">
        <v>0</v>
      </c>
      <c r="BW309" s="450">
        <v>0</v>
      </c>
      <c r="BX309" s="450">
        <v>0</v>
      </c>
      <c r="BY309" s="450">
        <v>15</v>
      </c>
      <c r="BZ309" s="450">
        <v>25</v>
      </c>
      <c r="CA309" s="450">
        <v>0</v>
      </c>
    </row>
    <row r="310" spans="1:79">
      <c r="A310" s="543" t="s">
        <v>107</v>
      </c>
      <c r="B310" s="543" t="s">
        <v>1885</v>
      </c>
      <c r="C310" s="543">
        <v>2025</v>
      </c>
      <c r="D310" s="543" t="s">
        <v>1935</v>
      </c>
      <c r="E310" s="544">
        <v>296</v>
      </c>
      <c r="F310" s="544">
        <v>270</v>
      </c>
      <c r="G310" s="544">
        <v>179</v>
      </c>
      <c r="H310" s="544">
        <v>141</v>
      </c>
      <c r="I310" s="544">
        <v>54</v>
      </c>
      <c r="J310" s="544">
        <v>0</v>
      </c>
      <c r="K310" s="544">
        <v>0</v>
      </c>
      <c r="L310" s="544">
        <v>0</v>
      </c>
      <c r="M310" s="544">
        <v>0</v>
      </c>
      <c r="N310" s="544">
        <v>57</v>
      </c>
      <c r="O310" s="544">
        <v>0</v>
      </c>
      <c r="P310" s="544">
        <v>57</v>
      </c>
      <c r="Q310" s="544">
        <v>27</v>
      </c>
      <c r="R310" s="544">
        <v>8</v>
      </c>
      <c r="S310" s="544">
        <v>6</v>
      </c>
      <c r="T310" s="544">
        <v>13</v>
      </c>
      <c r="U310" s="544">
        <v>2</v>
      </c>
      <c r="V310" s="544">
        <v>0</v>
      </c>
      <c r="W310" s="544">
        <v>0</v>
      </c>
      <c r="X310" s="544">
        <v>0</v>
      </c>
      <c r="Y310" s="544">
        <v>25</v>
      </c>
      <c r="Z310" s="544">
        <v>8</v>
      </c>
      <c r="AA310" s="544">
        <v>6</v>
      </c>
      <c r="AB310" s="544">
        <v>13</v>
      </c>
      <c r="AC310" s="544">
        <v>295</v>
      </c>
      <c r="AD310" s="544">
        <v>187</v>
      </c>
      <c r="AE310" s="544">
        <v>171</v>
      </c>
      <c r="AF310" s="544">
        <v>107</v>
      </c>
      <c r="AG310" s="544">
        <v>145</v>
      </c>
      <c r="AH310" s="544">
        <v>99</v>
      </c>
      <c r="AI310" s="544">
        <v>81</v>
      </c>
      <c r="AJ310" s="544">
        <v>65</v>
      </c>
      <c r="AK310" s="544">
        <v>150</v>
      </c>
      <c r="AL310" s="544">
        <v>88</v>
      </c>
      <c r="AM310" s="544">
        <v>90</v>
      </c>
      <c r="AN310" s="544">
        <v>42</v>
      </c>
      <c r="AO310" s="544">
        <v>0</v>
      </c>
      <c r="AP310" s="544">
        <v>0</v>
      </c>
      <c r="AQ310" s="544">
        <v>0</v>
      </c>
      <c r="AR310" s="544">
        <v>0</v>
      </c>
      <c r="AS310" s="544">
        <v>0</v>
      </c>
      <c r="AT310" s="544">
        <v>0</v>
      </c>
      <c r="AU310" s="544">
        <v>0</v>
      </c>
      <c r="AV310" s="544">
        <v>0</v>
      </c>
      <c r="AW310" s="544">
        <v>0</v>
      </c>
      <c r="AX310" s="544">
        <v>0</v>
      </c>
      <c r="AY310" s="544">
        <v>0</v>
      </c>
      <c r="AZ310" s="544">
        <v>0</v>
      </c>
      <c r="BA310" s="544">
        <v>418</v>
      </c>
      <c r="BB310" s="544">
        <v>256</v>
      </c>
      <c r="BC310" s="544">
        <v>261</v>
      </c>
      <c r="BD310" s="544">
        <v>142</v>
      </c>
      <c r="BE310" s="544">
        <v>297</v>
      </c>
      <c r="BF310" s="544">
        <v>193</v>
      </c>
      <c r="BG310" s="544">
        <v>184</v>
      </c>
      <c r="BH310" s="544">
        <v>74</v>
      </c>
      <c r="BI310" s="544">
        <v>121</v>
      </c>
      <c r="BJ310" s="544">
        <v>63</v>
      </c>
      <c r="BK310" s="544">
        <v>77</v>
      </c>
      <c r="BL310" s="544">
        <v>68</v>
      </c>
      <c r="BM310" s="544">
        <v>0</v>
      </c>
      <c r="BN310" s="544">
        <v>0</v>
      </c>
      <c r="BO310" s="544">
        <v>0</v>
      </c>
      <c r="BP310" s="544">
        <v>0</v>
      </c>
      <c r="BQ310" s="544">
        <v>0</v>
      </c>
      <c r="BR310" s="544">
        <v>0</v>
      </c>
      <c r="BS310" s="544">
        <v>0</v>
      </c>
      <c r="BT310" s="544">
        <v>0</v>
      </c>
      <c r="BU310" s="544">
        <v>0</v>
      </c>
      <c r="BV310" s="544">
        <v>0</v>
      </c>
      <c r="BW310" s="544">
        <v>0</v>
      </c>
      <c r="BX310" s="544">
        <v>0</v>
      </c>
      <c r="BY310" s="544">
        <v>15</v>
      </c>
      <c r="BZ310" s="544">
        <v>24</v>
      </c>
      <c r="CA310" s="544">
        <v>0</v>
      </c>
    </row>
    <row r="311" spans="1:79">
      <c r="A311" t="s">
        <v>107</v>
      </c>
      <c r="B311" t="s">
        <v>1885</v>
      </c>
      <c r="C311">
        <v>2024</v>
      </c>
      <c r="D311" t="s">
        <v>1937</v>
      </c>
      <c r="E311" s="450">
        <f>E309</f>
        <v>347</v>
      </c>
      <c r="F311" s="450">
        <f t="shared" ref="F311:BQ311" si="60">F309</f>
        <v>268</v>
      </c>
      <c r="G311" s="450">
        <f t="shared" si="60"/>
        <v>182</v>
      </c>
      <c r="H311" s="450">
        <f t="shared" si="60"/>
        <v>135</v>
      </c>
      <c r="I311" s="450">
        <f t="shared" si="60"/>
        <v>50</v>
      </c>
      <c r="J311" s="450">
        <f t="shared" si="60"/>
        <v>0</v>
      </c>
      <c r="K311" s="450">
        <f t="shared" si="60"/>
        <v>0</v>
      </c>
      <c r="L311" s="450">
        <f t="shared" si="60"/>
        <v>0</v>
      </c>
      <c r="M311" s="450">
        <f t="shared" si="60"/>
        <v>0</v>
      </c>
      <c r="N311" s="450">
        <f t="shared" si="60"/>
        <v>95</v>
      </c>
      <c r="O311" s="450">
        <f t="shared" si="60"/>
        <v>0</v>
      </c>
      <c r="P311" s="450">
        <f t="shared" si="60"/>
        <v>95</v>
      </c>
      <c r="Q311" s="450">
        <f t="shared" si="60"/>
        <v>26</v>
      </c>
      <c r="R311" s="450">
        <f t="shared" si="60"/>
        <v>6</v>
      </c>
      <c r="S311" s="450">
        <f t="shared" si="60"/>
        <v>6</v>
      </c>
      <c r="T311" s="450">
        <f t="shared" si="60"/>
        <v>12</v>
      </c>
      <c r="U311" s="450">
        <f t="shared" si="60"/>
        <v>0</v>
      </c>
      <c r="V311" s="450">
        <f t="shared" si="60"/>
        <v>0</v>
      </c>
      <c r="W311" s="450">
        <f t="shared" si="60"/>
        <v>0</v>
      </c>
      <c r="X311" s="450">
        <f t="shared" si="60"/>
        <v>0</v>
      </c>
      <c r="Y311" s="450">
        <f t="shared" si="60"/>
        <v>26</v>
      </c>
      <c r="Z311" s="450">
        <f t="shared" si="60"/>
        <v>6</v>
      </c>
      <c r="AA311" s="450">
        <f t="shared" si="60"/>
        <v>6</v>
      </c>
      <c r="AB311" s="450">
        <f t="shared" si="60"/>
        <v>12</v>
      </c>
      <c r="AC311" s="450">
        <f t="shared" si="60"/>
        <v>391</v>
      </c>
      <c r="AD311" s="450">
        <f t="shared" si="60"/>
        <v>254</v>
      </c>
      <c r="AE311" s="450">
        <f t="shared" si="60"/>
        <v>236</v>
      </c>
      <c r="AF311" s="450">
        <f t="shared" si="60"/>
        <v>156</v>
      </c>
      <c r="AG311" s="450">
        <f t="shared" si="60"/>
        <v>97</v>
      </c>
      <c r="AH311" s="450">
        <f t="shared" si="60"/>
        <v>81</v>
      </c>
      <c r="AI311" s="450">
        <f t="shared" si="60"/>
        <v>41</v>
      </c>
      <c r="AJ311" s="450">
        <f t="shared" si="60"/>
        <v>72</v>
      </c>
      <c r="AK311" s="450">
        <f t="shared" si="60"/>
        <v>294</v>
      </c>
      <c r="AL311" s="450">
        <f t="shared" si="60"/>
        <v>173</v>
      </c>
      <c r="AM311" s="450">
        <f t="shared" si="60"/>
        <v>195</v>
      </c>
      <c r="AN311" s="450">
        <f t="shared" si="60"/>
        <v>84</v>
      </c>
      <c r="AO311" s="450">
        <f t="shared" si="60"/>
        <v>0</v>
      </c>
      <c r="AP311" s="450">
        <f t="shared" si="60"/>
        <v>0</v>
      </c>
      <c r="AQ311" s="450">
        <f t="shared" si="60"/>
        <v>0</v>
      </c>
      <c r="AR311" s="450">
        <f t="shared" si="60"/>
        <v>0</v>
      </c>
      <c r="AS311" s="450">
        <f t="shared" si="60"/>
        <v>0</v>
      </c>
      <c r="AT311" s="450">
        <f t="shared" si="60"/>
        <v>0</v>
      </c>
      <c r="AU311" s="450">
        <f t="shared" si="60"/>
        <v>0</v>
      </c>
      <c r="AV311" s="450">
        <f t="shared" si="60"/>
        <v>0</v>
      </c>
      <c r="AW311" s="450">
        <f t="shared" si="60"/>
        <v>0</v>
      </c>
      <c r="AX311" s="450">
        <f t="shared" si="60"/>
        <v>0</v>
      </c>
      <c r="AY311" s="450">
        <f t="shared" si="60"/>
        <v>0</v>
      </c>
      <c r="AZ311" s="450">
        <f t="shared" si="60"/>
        <v>0</v>
      </c>
      <c r="BA311" s="450">
        <f t="shared" si="60"/>
        <v>447</v>
      </c>
      <c r="BB311" s="450">
        <f t="shared" si="60"/>
        <v>269</v>
      </c>
      <c r="BC311" s="450">
        <f t="shared" si="60"/>
        <v>264</v>
      </c>
      <c r="BD311" s="450">
        <f t="shared" si="60"/>
        <v>142</v>
      </c>
      <c r="BE311" s="450">
        <f t="shared" si="60"/>
        <v>301</v>
      </c>
      <c r="BF311" s="450">
        <f t="shared" si="60"/>
        <v>199</v>
      </c>
      <c r="BG311" s="450">
        <f t="shared" si="60"/>
        <v>171</v>
      </c>
      <c r="BH311" s="450">
        <f t="shared" si="60"/>
        <v>63</v>
      </c>
      <c r="BI311" s="450">
        <f t="shared" si="60"/>
        <v>146</v>
      </c>
      <c r="BJ311" s="450">
        <f t="shared" si="60"/>
        <v>70</v>
      </c>
      <c r="BK311" s="450">
        <f t="shared" si="60"/>
        <v>93</v>
      </c>
      <c r="BL311" s="450">
        <f t="shared" si="60"/>
        <v>79</v>
      </c>
      <c r="BM311" s="450">
        <f t="shared" si="60"/>
        <v>0</v>
      </c>
      <c r="BN311" s="450">
        <f t="shared" si="60"/>
        <v>0</v>
      </c>
      <c r="BO311" s="450">
        <f t="shared" si="60"/>
        <v>0</v>
      </c>
      <c r="BP311" s="450">
        <f t="shared" si="60"/>
        <v>0</v>
      </c>
      <c r="BQ311" s="450">
        <f t="shared" si="60"/>
        <v>0</v>
      </c>
      <c r="BR311" s="450">
        <f t="shared" ref="BR311:CA311" si="61">BR309</f>
        <v>0</v>
      </c>
      <c r="BS311" s="450">
        <f t="shared" si="61"/>
        <v>0</v>
      </c>
      <c r="BT311" s="450">
        <f t="shared" si="61"/>
        <v>0</v>
      </c>
      <c r="BU311" s="450">
        <f t="shared" si="61"/>
        <v>0</v>
      </c>
      <c r="BV311" s="450">
        <f t="shared" si="61"/>
        <v>0</v>
      </c>
      <c r="BW311" s="450">
        <f t="shared" si="61"/>
        <v>0</v>
      </c>
      <c r="BX311" s="450">
        <f t="shared" si="61"/>
        <v>0</v>
      </c>
      <c r="BY311" s="450">
        <f t="shared" si="61"/>
        <v>15</v>
      </c>
      <c r="BZ311" s="450">
        <f t="shared" si="61"/>
        <v>25</v>
      </c>
      <c r="CA311" s="450">
        <f t="shared" si="61"/>
        <v>0</v>
      </c>
    </row>
    <row r="312" spans="1:79">
      <c r="A312" s="543" t="s">
        <v>107</v>
      </c>
      <c r="B312" s="543" t="s">
        <v>1885</v>
      </c>
      <c r="C312" s="543">
        <v>2025</v>
      </c>
      <c r="D312" s="543" t="s">
        <v>1937</v>
      </c>
      <c r="E312" s="544">
        <f>IF(OR(E309=0, E309=""), E310, IF(E310&gt;(E309*(1+Dash!$B$6)), E309*(1+Dash!$B$6), IF(E310&lt;(E309*(1-Dash!$B$7)), E309*(1-Dash!$B$7), E310)))</f>
        <v>329.65</v>
      </c>
      <c r="F312" s="544">
        <f>IF(OR(F309=0, F309=""), F310, IF(F310&gt;(F309*(1+Dash!$B$6)), F309*(1+Dash!$B$6), IF(F310&lt;(F309*(1-Dash!$B$7)), F309*(1-Dash!$B$7), F310)))</f>
        <v>270</v>
      </c>
      <c r="G312" s="544">
        <f>IF(OR(G309=0, G309=""), G310, IF(G310&gt;(G309*(1+Dash!$B$6)), G309*(1+Dash!$B$6), IF(G310&lt;(G309*(1-Dash!$B$7)), G309*(1-Dash!$B$7), G310)))</f>
        <v>179</v>
      </c>
      <c r="H312" s="544">
        <f>IF(OR(H309=0, H309=""), H310, IF(H310&gt;(H309*(1+Dash!$B$6)), H309*(1+Dash!$B$6), IF(H310&lt;(H309*(1-Dash!$B$7)), H309*(1-Dash!$B$7), H310)))</f>
        <v>141</v>
      </c>
      <c r="I312" s="544">
        <f>IF(OR(I309=0, I309=""), I310, IF(I310&gt;(I309*(1+Dash!$B$6)), I309*(1+Dash!$B$6), IF(I310&lt;(I309*(1-Dash!$B$7)), I309*(1-Dash!$B$7), I310)))</f>
        <v>54</v>
      </c>
      <c r="J312" s="544">
        <f>IF(OR(J309=0, J309=""), J310, IF(J310&gt;(J309*(1+Dash!$B$6)), J309*(1+Dash!$B$6), IF(J310&lt;(J309*(1-Dash!$B$7)), J309*(1-Dash!$B$7), J310)))</f>
        <v>0</v>
      </c>
      <c r="K312" s="544">
        <f>IF(OR(K309=0, K309=""), K310, IF(K310&gt;(K309*(1+Dash!$B$6)), K309*(1+Dash!$B$6), IF(K310&lt;(K309*(1-Dash!$B$7)), K309*(1-Dash!$B$7), K310)))</f>
        <v>0</v>
      </c>
      <c r="L312" s="544">
        <f>IF(OR(L309=0, L309=""), L310, IF(L310&gt;(L309*(1+Dash!$B$6)), L309*(1+Dash!$B$6), IF(L310&lt;(L309*(1-Dash!$B$7)), L309*(1-Dash!$B$7), L310)))</f>
        <v>0</v>
      </c>
      <c r="M312" s="544">
        <f>IF(OR(M309=0, M309=""), M310, IF(M310&gt;(M309*(1+Dash!$B$6)), M309*(1+Dash!$B$6), IF(M310&lt;(M309*(1-Dash!$B$7)), M309*(1-Dash!$B$7), M310)))</f>
        <v>0</v>
      </c>
      <c r="N312" s="544">
        <f>IF(OR(N309=0, N309=""), N310, IF(N310&gt;(N309*(1+Dash!$B$6)), N309*(1+Dash!$B$6), IF(N310&lt;(N309*(1-Dash!$B$7)), N309*(1-Dash!$B$7), N310)))</f>
        <v>90.25</v>
      </c>
      <c r="O312" s="544">
        <f>IF(OR(O309=0, O309=""), O310, IF(O310&gt;(O309*(1+Dash!$B$6)), O309*(1+Dash!$B$6), IF(O310&lt;(O309*(1-Dash!$B$7)), O309*(1-Dash!$B$7), O310)))</f>
        <v>0</v>
      </c>
      <c r="P312" s="544">
        <f>IF(OR(P309=0, P309=""), P310, IF(P310&gt;(P309*(1+Dash!$B$6)), P309*(1+Dash!$B$6), IF(P310&lt;(P309*(1-Dash!$B$7)), P309*(1-Dash!$B$7), P310)))</f>
        <v>90.25</v>
      </c>
      <c r="Q312" s="544">
        <f>IF(OR(Q309=0, Q309=""), Q310, IF(Q310&gt;(Q309*(1+Dash!$B$6)), Q309*(1+Dash!$B$6), IF(Q310&lt;(Q309*(1-Dash!$B$7)), Q309*(1-Dash!$B$7), Q310)))</f>
        <v>27</v>
      </c>
      <c r="R312" s="544">
        <f>IF(OR(R309=0, R309=""), R310, IF(R310&gt;(R309*(1+Dash!$B$6)), R309*(1+Dash!$B$6), IF(R310&lt;(R309*(1-Dash!$B$7)), R309*(1-Dash!$B$7), R310)))</f>
        <v>6.6000000000000005</v>
      </c>
      <c r="S312" s="544">
        <f>IF(OR(S309=0, S309=""), S310, IF(S310&gt;(S309*(1+Dash!$B$6)), S309*(1+Dash!$B$6), IF(S310&lt;(S309*(1-Dash!$B$7)), S309*(1-Dash!$B$7), S310)))</f>
        <v>6</v>
      </c>
      <c r="T312" s="544">
        <f>IF(OR(T309=0, T309=""), T310, IF(T310&gt;(T309*(1+Dash!$B$6)), T309*(1+Dash!$B$6), IF(T310&lt;(T309*(1-Dash!$B$7)), T309*(1-Dash!$B$7), T310)))</f>
        <v>13</v>
      </c>
      <c r="U312" s="544">
        <f>IF(OR(U309=0, U309=""), U310, IF(U310&gt;(U309*(1+Dash!$B$6)), U309*(1+Dash!$B$6), IF(U310&lt;(U309*(1-Dash!$B$7)), U309*(1-Dash!$B$7), U310)))</f>
        <v>2</v>
      </c>
      <c r="V312" s="544">
        <f>IF(OR(V309=0, V309=""), V310, IF(V310&gt;(V309*(1+Dash!$B$6)), V309*(1+Dash!$B$6), IF(V310&lt;(V309*(1-Dash!$B$7)), V309*(1-Dash!$B$7), V310)))</f>
        <v>0</v>
      </c>
      <c r="W312" s="544">
        <f>IF(OR(W309=0, W309=""), W310, IF(W310&gt;(W309*(1+Dash!$B$6)), W309*(1+Dash!$B$6), IF(W310&lt;(W309*(1-Dash!$B$7)), W309*(1-Dash!$B$7), W310)))</f>
        <v>0</v>
      </c>
      <c r="X312" s="544">
        <f>IF(OR(X309=0, X309=""), X310, IF(X310&gt;(X309*(1+Dash!$B$6)), X309*(1+Dash!$B$6), IF(X310&lt;(X309*(1-Dash!$B$7)), X309*(1-Dash!$B$7), X310)))</f>
        <v>0</v>
      </c>
      <c r="Y312" s="544">
        <f>IF(OR(Y309=0, Y309=""), Y310, IF(Y310&gt;(Y309*(1+Dash!$B$6)), Y309*(1+Dash!$B$6), IF(Y310&lt;(Y309*(1-Dash!$B$7)), Y309*(1-Dash!$B$7), Y310)))</f>
        <v>25</v>
      </c>
      <c r="Z312" s="544">
        <f>IF(OR(Z309=0, Z309=""), Z310, IF(Z310&gt;(Z309*(1+Dash!$B$6)), Z309*(1+Dash!$B$6), IF(Z310&lt;(Z309*(1-Dash!$B$7)), Z309*(1-Dash!$B$7), Z310)))</f>
        <v>6.6000000000000005</v>
      </c>
      <c r="AA312" s="544">
        <f>IF(OR(AA309=0, AA309=""), AA310, IF(AA310&gt;(AA309*(1+Dash!$B$6)), AA309*(1+Dash!$B$6), IF(AA310&lt;(AA309*(1-Dash!$B$7)), AA309*(1-Dash!$B$7), AA310)))</f>
        <v>6</v>
      </c>
      <c r="AB312" s="544">
        <f>IF(OR(AB309=0, AB309=""), AB310, IF(AB310&gt;(AB309*(1+Dash!$B$6)), AB309*(1+Dash!$B$6), IF(AB310&lt;(AB309*(1-Dash!$B$7)), AB309*(1-Dash!$B$7), AB310)))</f>
        <v>13</v>
      </c>
      <c r="AC312" s="544">
        <f>IF(OR(AC309=0, AC309=""), AC310, IF(AC310&gt;(AC309*(1+Dash!$B$6)), AC309*(1+Dash!$B$6), IF(AC310&lt;(AC309*(1-Dash!$B$7)), AC309*(1-Dash!$B$7), AC310)))</f>
        <v>371.45</v>
      </c>
      <c r="AD312" s="544">
        <f>IF(OR(AD309=0, AD309=""), AD310, IF(AD310&gt;(AD309*(1+Dash!$B$6)), AD309*(1+Dash!$B$6), IF(AD310&lt;(AD309*(1-Dash!$B$7)), AD309*(1-Dash!$B$7), AD310)))</f>
        <v>241.29999999999998</v>
      </c>
      <c r="AE312" s="544">
        <f>IF(OR(AE309=0, AE309=""), AE310, IF(AE310&gt;(AE309*(1+Dash!$B$6)), AE309*(1+Dash!$B$6), IF(AE310&lt;(AE309*(1-Dash!$B$7)), AE309*(1-Dash!$B$7), AE310)))</f>
        <v>224.2</v>
      </c>
      <c r="AF312" s="544">
        <f>IF(OR(AF309=0, AF309=""), AF310, IF(AF310&gt;(AF309*(1+Dash!$B$6)), AF309*(1+Dash!$B$6), IF(AF310&lt;(AF309*(1-Dash!$B$7)), AF309*(1-Dash!$B$7), AF310)))</f>
        <v>148.19999999999999</v>
      </c>
      <c r="AG312" s="544">
        <f>IF(OR(AG309=0, AG309=""), AG310, IF(AG310&gt;(AG309*(1+Dash!$B$6)), AG309*(1+Dash!$B$6), IF(AG310&lt;(AG309*(1-Dash!$B$7)), AG309*(1-Dash!$B$7), AG310)))</f>
        <v>106.7</v>
      </c>
      <c r="AH312" s="544">
        <f>IF(OR(AH309=0, AH309=""), AH310, IF(AH310&gt;(AH309*(1+Dash!$B$6)), AH309*(1+Dash!$B$6), IF(AH310&lt;(AH309*(1-Dash!$B$7)), AH309*(1-Dash!$B$7), AH310)))</f>
        <v>89.100000000000009</v>
      </c>
      <c r="AI312" s="544">
        <f>IF(OR(AI309=0, AI309=""), AI310, IF(AI310&gt;(AI309*(1+Dash!$B$6)), AI309*(1+Dash!$B$6), IF(AI310&lt;(AI309*(1-Dash!$B$7)), AI309*(1-Dash!$B$7), AI310)))</f>
        <v>45.1</v>
      </c>
      <c r="AJ312" s="544">
        <f>IF(OR(AJ309=0, AJ309=""), AJ310, IF(AJ310&gt;(AJ309*(1+Dash!$B$6)), AJ309*(1+Dash!$B$6), IF(AJ310&lt;(AJ309*(1-Dash!$B$7)), AJ309*(1-Dash!$B$7), AJ310)))</f>
        <v>68.399999999999991</v>
      </c>
      <c r="AK312" s="544">
        <f>IF(OR(AK309=0, AK309=""), AK310, IF(AK310&gt;(AK309*(1+Dash!$B$6)), AK309*(1+Dash!$B$6), IF(AK310&lt;(AK309*(1-Dash!$B$7)), AK309*(1-Dash!$B$7), AK310)))</f>
        <v>279.3</v>
      </c>
      <c r="AL312" s="544">
        <f>IF(OR(AL309=0, AL309=""), AL310, IF(AL310&gt;(AL309*(1+Dash!$B$6)), AL309*(1+Dash!$B$6), IF(AL310&lt;(AL309*(1-Dash!$B$7)), AL309*(1-Dash!$B$7), AL310)))</f>
        <v>164.35</v>
      </c>
      <c r="AM312" s="544">
        <f>IF(OR(AM309=0, AM309=""), AM310, IF(AM310&gt;(AM309*(1+Dash!$B$6)), AM309*(1+Dash!$B$6), IF(AM310&lt;(AM309*(1-Dash!$B$7)), AM309*(1-Dash!$B$7), AM310)))</f>
        <v>185.25</v>
      </c>
      <c r="AN312" s="544">
        <f>IF(OR(AN309=0, AN309=""), AN310, IF(AN310&gt;(AN309*(1+Dash!$B$6)), AN309*(1+Dash!$B$6), IF(AN310&lt;(AN309*(1-Dash!$B$7)), AN309*(1-Dash!$B$7), AN310)))</f>
        <v>79.8</v>
      </c>
      <c r="AO312" s="544">
        <f>IF(OR(AO309=0, AO309=""), AO310, IF(AO310&gt;(AO309*(1+Dash!$B$6)), AO309*(1+Dash!$B$6), IF(AO310&lt;(AO309*(1-Dash!$B$7)), AO309*(1-Dash!$B$7), AO310)))</f>
        <v>0</v>
      </c>
      <c r="AP312" s="544">
        <f>IF(OR(AP309=0, AP309=""), AP310, IF(AP310&gt;(AP309*(1+Dash!$B$6)), AP309*(1+Dash!$B$6), IF(AP310&lt;(AP309*(1-Dash!$B$7)), AP309*(1-Dash!$B$7), AP310)))</f>
        <v>0</v>
      </c>
      <c r="AQ312" s="544">
        <f>IF(OR(AQ309=0, AQ309=""), AQ310, IF(AQ310&gt;(AQ309*(1+Dash!$B$6)), AQ309*(1+Dash!$B$6), IF(AQ310&lt;(AQ309*(1-Dash!$B$7)), AQ309*(1-Dash!$B$7), AQ310)))</f>
        <v>0</v>
      </c>
      <c r="AR312" s="544">
        <f>IF(OR(AR309=0, AR309=""), AR310, IF(AR310&gt;(AR309*(1+Dash!$B$6)), AR309*(1+Dash!$B$6), IF(AR310&lt;(AR309*(1-Dash!$B$7)), AR309*(1-Dash!$B$7), AR310)))</f>
        <v>0</v>
      </c>
      <c r="AS312" s="544">
        <f>IF(OR(AS309=0, AS309=""), AS310, IF(AS310&gt;(AS309*(1+Dash!$B$6)), AS309*(1+Dash!$B$6), IF(AS310&lt;(AS309*(1-Dash!$B$7)), AS309*(1-Dash!$B$7), AS310)))</f>
        <v>0</v>
      </c>
      <c r="AT312" s="544">
        <f>IF(OR(AT309=0, AT309=""), AT310, IF(AT310&gt;(AT309*(1+Dash!$B$6)), AT309*(1+Dash!$B$6), IF(AT310&lt;(AT309*(1-Dash!$B$7)), AT309*(1-Dash!$B$7), AT310)))</f>
        <v>0</v>
      </c>
      <c r="AU312" s="544">
        <f>IF(OR(AU309=0, AU309=""), AU310, IF(AU310&gt;(AU309*(1+Dash!$B$6)), AU309*(1+Dash!$B$6), IF(AU310&lt;(AU309*(1-Dash!$B$7)), AU309*(1-Dash!$B$7), AU310)))</f>
        <v>0</v>
      </c>
      <c r="AV312" s="544">
        <f>IF(OR(AV309=0, AV309=""), AV310, IF(AV310&gt;(AV309*(1+Dash!$B$6)), AV309*(1+Dash!$B$6), IF(AV310&lt;(AV309*(1-Dash!$B$7)), AV309*(1-Dash!$B$7), AV310)))</f>
        <v>0</v>
      </c>
      <c r="AW312" s="544">
        <f>IF(OR(AW309=0, AW309=""), AW310, IF(AW310&gt;(AW309*(1+Dash!$B$6)), AW309*(1+Dash!$B$6), IF(AW310&lt;(AW309*(1-Dash!$B$7)), AW309*(1-Dash!$B$7), AW310)))</f>
        <v>0</v>
      </c>
      <c r="AX312" s="544">
        <f>IF(OR(AX309=0, AX309=""), AX310, IF(AX310&gt;(AX309*(1+Dash!$B$6)), AX309*(1+Dash!$B$6), IF(AX310&lt;(AX309*(1-Dash!$B$7)), AX309*(1-Dash!$B$7), AX310)))</f>
        <v>0</v>
      </c>
      <c r="AY312" s="544">
        <f>IF(OR(AY309=0, AY309=""), AY310, IF(AY310&gt;(AY309*(1+Dash!$B$6)), AY309*(1+Dash!$B$6), IF(AY310&lt;(AY309*(1-Dash!$B$7)), AY309*(1-Dash!$B$7), AY310)))</f>
        <v>0</v>
      </c>
      <c r="AZ312" s="544">
        <f>IF(OR(AZ309=0, AZ309=""), AZ310, IF(AZ310&gt;(AZ309*(1+Dash!$B$6)), AZ309*(1+Dash!$B$6), IF(AZ310&lt;(AZ309*(1-Dash!$B$7)), AZ309*(1-Dash!$B$7), AZ310)))</f>
        <v>0</v>
      </c>
      <c r="BA312" s="544">
        <f>IF(OR(BA309=0, BA309=""), BA310, IF(BA310&gt;(BA309*(1+Dash!$B$6)), BA309*(1+Dash!$B$6), IF(BA310&lt;(BA309*(1-Dash!$B$7)), BA309*(1-Dash!$B$7), BA310)))</f>
        <v>424.65</v>
      </c>
      <c r="BB312" s="544">
        <f>IF(OR(BB309=0, BB309=""), BB310, IF(BB310&gt;(BB309*(1+Dash!$B$6)), BB309*(1+Dash!$B$6), IF(BB310&lt;(BB309*(1-Dash!$B$7)), BB309*(1-Dash!$B$7), BB310)))</f>
        <v>256</v>
      </c>
      <c r="BC312" s="544">
        <f>IF(OR(BC309=0, BC309=""), BC310, IF(BC310&gt;(BC309*(1+Dash!$B$6)), BC309*(1+Dash!$B$6), IF(BC310&lt;(BC309*(1-Dash!$B$7)), BC309*(1-Dash!$B$7), BC310)))</f>
        <v>261</v>
      </c>
      <c r="BD312" s="544">
        <f>IF(OR(BD309=0, BD309=""), BD310, IF(BD310&gt;(BD309*(1+Dash!$B$6)), BD309*(1+Dash!$B$6), IF(BD310&lt;(BD309*(1-Dash!$B$7)), BD309*(1-Dash!$B$7), BD310)))</f>
        <v>142</v>
      </c>
      <c r="BE312" s="544">
        <f>IF(OR(BE309=0, BE309=""), BE310, IF(BE310&gt;(BE309*(1+Dash!$B$6)), BE309*(1+Dash!$B$6), IF(BE310&lt;(BE309*(1-Dash!$B$7)), BE309*(1-Dash!$B$7), BE310)))</f>
        <v>297</v>
      </c>
      <c r="BF312" s="544">
        <f>IF(OR(BF309=0, BF309=""), BF310, IF(BF310&gt;(BF309*(1+Dash!$B$6)), BF309*(1+Dash!$B$6), IF(BF310&lt;(BF309*(1-Dash!$B$7)), BF309*(1-Dash!$B$7), BF310)))</f>
        <v>193</v>
      </c>
      <c r="BG312" s="544">
        <f>IF(OR(BG309=0, BG309=""), BG310, IF(BG310&gt;(BG309*(1+Dash!$B$6)), BG309*(1+Dash!$B$6), IF(BG310&lt;(BG309*(1-Dash!$B$7)), BG309*(1-Dash!$B$7), BG310)))</f>
        <v>184</v>
      </c>
      <c r="BH312" s="544">
        <f>IF(OR(BH309=0, BH309=""), BH310, IF(BH310&gt;(BH309*(1+Dash!$B$6)), BH309*(1+Dash!$B$6), IF(BH310&lt;(BH309*(1-Dash!$B$7)), BH309*(1-Dash!$B$7), BH310)))</f>
        <v>69.300000000000011</v>
      </c>
      <c r="BI312" s="544">
        <f>IF(OR(BI309=0, BI309=""), BI310, IF(BI310&gt;(BI309*(1+Dash!$B$6)), BI309*(1+Dash!$B$6), IF(BI310&lt;(BI309*(1-Dash!$B$7)), BI309*(1-Dash!$B$7), BI310)))</f>
        <v>138.69999999999999</v>
      </c>
      <c r="BJ312" s="544">
        <f>IF(OR(BJ309=0, BJ309=""), BJ310, IF(BJ310&gt;(BJ309*(1+Dash!$B$6)), BJ309*(1+Dash!$B$6), IF(BJ310&lt;(BJ309*(1-Dash!$B$7)), BJ309*(1-Dash!$B$7), BJ310)))</f>
        <v>66.5</v>
      </c>
      <c r="BK312" s="544">
        <f>IF(OR(BK309=0, BK309=""), BK310, IF(BK310&gt;(BK309*(1+Dash!$B$6)), BK309*(1+Dash!$B$6), IF(BK310&lt;(BK309*(1-Dash!$B$7)), BK309*(1-Dash!$B$7), BK310)))</f>
        <v>88.35</v>
      </c>
      <c r="BL312" s="544">
        <f>IF(OR(BL309=0, BL309=""), BL310, IF(BL310&gt;(BL309*(1+Dash!$B$6)), BL309*(1+Dash!$B$6), IF(BL310&lt;(BL309*(1-Dash!$B$7)), BL309*(1-Dash!$B$7), BL310)))</f>
        <v>75.05</v>
      </c>
      <c r="BM312" s="544">
        <f>IF(OR(BM309=0, BM309=""), BM310, IF(BM310&gt;(BM309*(1+Dash!$B$6)), BM309*(1+Dash!$B$6), IF(BM310&lt;(BM309*(1-Dash!$B$7)), BM309*(1-Dash!$B$7), BM310)))</f>
        <v>0</v>
      </c>
      <c r="BN312" s="544">
        <f>IF(OR(BN309=0, BN309=""), BN310, IF(BN310&gt;(BN309*(1+Dash!$B$6)), BN309*(1+Dash!$B$6), IF(BN310&lt;(BN309*(1-Dash!$B$7)), BN309*(1-Dash!$B$7), BN310)))</f>
        <v>0</v>
      </c>
      <c r="BO312" s="544">
        <f>IF(OR(BO309=0, BO309=""), BO310, IF(BO310&gt;(BO309*(1+Dash!$B$6)), BO309*(1+Dash!$B$6), IF(BO310&lt;(BO309*(1-Dash!$B$7)), BO309*(1-Dash!$B$7), BO310)))</f>
        <v>0</v>
      </c>
      <c r="BP312" s="544">
        <f>IF(OR(BP309=0, BP309=""), BP310, IF(BP310&gt;(BP309*(1+Dash!$B$6)), BP309*(1+Dash!$B$6), IF(BP310&lt;(BP309*(1-Dash!$B$7)), BP309*(1-Dash!$B$7), BP310)))</f>
        <v>0</v>
      </c>
      <c r="BQ312" s="544">
        <f>IF(OR(BQ309=0, BQ309=""), BQ310, IF(BQ310&gt;(BQ309*(1+Dash!$B$6)), BQ309*(1+Dash!$B$6), IF(BQ310&lt;(BQ309*(1-Dash!$B$7)), BQ309*(1-Dash!$B$7), BQ310)))</f>
        <v>0</v>
      </c>
      <c r="BR312" s="544">
        <f>IF(OR(BR309=0, BR309=""), BR310, IF(BR310&gt;(BR309*(1+Dash!$B$6)), BR309*(1+Dash!$B$6), IF(BR310&lt;(BR309*(1-Dash!$B$7)), BR309*(1-Dash!$B$7), BR310)))</f>
        <v>0</v>
      </c>
      <c r="BS312" s="544">
        <f>IF(OR(BS309=0, BS309=""), BS310, IF(BS310&gt;(BS309*(1+Dash!$B$6)), BS309*(1+Dash!$B$6), IF(BS310&lt;(BS309*(1-Dash!$B$7)), BS309*(1-Dash!$B$7), BS310)))</f>
        <v>0</v>
      </c>
      <c r="BT312" s="544">
        <f>IF(OR(BT309=0, BT309=""), BT310, IF(BT310&gt;(BT309*(1+Dash!$B$6)), BT309*(1+Dash!$B$6), IF(BT310&lt;(BT309*(1-Dash!$B$7)), BT309*(1-Dash!$B$7), BT310)))</f>
        <v>0</v>
      </c>
      <c r="BU312" s="544">
        <f>IF(OR(BU309=0, BU309=""), BU310, IF(BU310&gt;(BU309*(1+Dash!$B$6)), BU309*(1+Dash!$B$6), IF(BU310&lt;(BU309*(1-Dash!$B$7)), BU309*(1-Dash!$B$7), BU310)))</f>
        <v>0</v>
      </c>
      <c r="BV312" s="544">
        <f>IF(OR(BV309=0, BV309=""), BV310, IF(BV310&gt;(BV309*(1+Dash!$B$6)), BV309*(1+Dash!$B$6), IF(BV310&lt;(BV309*(1-Dash!$B$7)), BV309*(1-Dash!$B$7), BV310)))</f>
        <v>0</v>
      </c>
      <c r="BW312" s="544">
        <f>IF(OR(BW309=0, BW309=""), BW310, IF(BW310&gt;(BW309*(1+Dash!$B$6)), BW309*(1+Dash!$B$6), IF(BW310&lt;(BW309*(1-Dash!$B$7)), BW309*(1-Dash!$B$7), BW310)))</f>
        <v>0</v>
      </c>
      <c r="BX312" s="544">
        <f>IF(OR(BX309=0, BX309=""), BX310, IF(BX310&gt;(BX309*(1+Dash!$B$6)), BX309*(1+Dash!$B$6), IF(BX310&lt;(BX309*(1-Dash!$B$7)), BX309*(1-Dash!$B$7), BX310)))</f>
        <v>0</v>
      </c>
      <c r="BY312" s="544">
        <f>IF(OR(BY309=0, BY309=""), BY310, IF(BY310&gt;(BY309*(1+Dash!$B$6)), BY309*(1+Dash!$B$6), IF(BY310&lt;(BY309*(1-Dash!$B$7)), BY309*(1-Dash!$B$7), BY310)))</f>
        <v>15</v>
      </c>
      <c r="BZ312" s="544">
        <f>IF(OR(BZ309=0, BZ309=""), BZ310, IF(BZ310&gt;(BZ309*(1+Dash!$B$6)), BZ309*(1+Dash!$B$6), IF(BZ310&lt;(BZ309*(1-Dash!$B$7)), BZ309*(1-Dash!$B$7), BZ310)))</f>
        <v>24</v>
      </c>
      <c r="CA312" s="544">
        <f>IF(OR(CA309=0, CA309=""), CA310, IF(CA310&gt;(CA309*(1+Dash!$B$6)), CA309*(1+Dash!$B$6), IF(CA310&lt;(CA309*(1-Dash!$B$7)), CA309*(1-Dash!$B$7), CA310)))</f>
        <v>0</v>
      </c>
    </row>
    <row r="313" spans="1:79">
      <c r="A313" t="s">
        <v>109</v>
      </c>
      <c r="B313" t="s">
        <v>1886</v>
      </c>
      <c r="C313">
        <v>2018</v>
      </c>
      <c r="D313" t="s">
        <v>1934</v>
      </c>
      <c r="E313" s="450">
        <v>595</v>
      </c>
      <c r="F313" s="450">
        <v>421</v>
      </c>
      <c r="G313" s="450">
        <v>244</v>
      </c>
      <c r="H313" s="450">
        <v>135</v>
      </c>
      <c r="I313" s="450">
        <v>109</v>
      </c>
      <c r="J313" s="450">
        <v>0</v>
      </c>
      <c r="K313" s="450">
        <v>0</v>
      </c>
      <c r="L313" s="450">
        <v>0</v>
      </c>
      <c r="M313" s="450">
        <v>0</v>
      </c>
      <c r="N313" s="450">
        <v>0</v>
      </c>
      <c r="O313" s="450">
        <v>0</v>
      </c>
      <c r="P313" s="450">
        <v>0</v>
      </c>
      <c r="Q313" s="450">
        <v>0</v>
      </c>
      <c r="R313" s="450">
        <v>0</v>
      </c>
      <c r="S313" s="450">
        <v>0</v>
      </c>
      <c r="T313" s="450">
        <v>0</v>
      </c>
      <c r="U313" s="450">
        <v>0</v>
      </c>
      <c r="V313" s="450">
        <v>0</v>
      </c>
      <c r="W313" s="450">
        <v>0</v>
      </c>
      <c r="X313" s="450">
        <v>0</v>
      </c>
      <c r="Y313" s="450">
        <v>0</v>
      </c>
      <c r="Z313" s="450">
        <v>0</v>
      </c>
      <c r="AA313" s="450">
        <v>0</v>
      </c>
      <c r="AB313" s="450">
        <v>0</v>
      </c>
      <c r="AC313" s="450">
        <v>495</v>
      </c>
      <c r="AD313" s="450">
        <v>359</v>
      </c>
      <c r="AE313" s="450">
        <v>181</v>
      </c>
      <c r="AF313" s="450">
        <v>184</v>
      </c>
      <c r="AG313" s="450">
        <v>249</v>
      </c>
      <c r="AH313" s="450">
        <v>178</v>
      </c>
      <c r="AI313" s="450">
        <v>82</v>
      </c>
      <c r="AJ313" s="450">
        <v>79</v>
      </c>
      <c r="AK313" s="450">
        <v>246</v>
      </c>
      <c r="AL313" s="450">
        <v>181</v>
      </c>
      <c r="AM313" s="450">
        <v>99</v>
      </c>
      <c r="AN313" s="450">
        <v>105</v>
      </c>
      <c r="AO313" s="450">
        <v>0</v>
      </c>
      <c r="AP313" s="450">
        <v>0</v>
      </c>
      <c r="AQ313" s="450">
        <v>0</v>
      </c>
      <c r="AR313" s="450">
        <v>0</v>
      </c>
      <c r="AS313" s="450">
        <v>0</v>
      </c>
      <c r="AT313" s="450">
        <v>0</v>
      </c>
      <c r="AU313" s="450">
        <v>0</v>
      </c>
      <c r="AV313" s="450">
        <v>0</v>
      </c>
      <c r="AW313" s="450">
        <v>0</v>
      </c>
      <c r="AX313" s="450">
        <v>0</v>
      </c>
      <c r="AY313" s="450">
        <v>0</v>
      </c>
      <c r="AZ313" s="450">
        <v>0</v>
      </c>
      <c r="BA313" s="450">
        <v>750</v>
      </c>
      <c r="BB313" s="450">
        <v>366</v>
      </c>
      <c r="BC313" s="450">
        <v>316</v>
      </c>
      <c r="BD313" s="450">
        <v>304</v>
      </c>
      <c r="BE313" s="450">
        <v>580</v>
      </c>
      <c r="BF313" s="450">
        <v>292</v>
      </c>
      <c r="BG313" s="450">
        <v>246</v>
      </c>
      <c r="BH313" s="450">
        <v>210</v>
      </c>
      <c r="BI313" s="450">
        <v>170</v>
      </c>
      <c r="BJ313" s="450">
        <v>74</v>
      </c>
      <c r="BK313" s="450">
        <v>70</v>
      </c>
      <c r="BL313" s="450">
        <v>94</v>
      </c>
      <c r="BM313" s="450">
        <v>0</v>
      </c>
      <c r="BN313" s="450">
        <v>0</v>
      </c>
      <c r="BO313" s="450">
        <v>0</v>
      </c>
      <c r="BP313" s="450">
        <v>0</v>
      </c>
      <c r="BQ313" s="450">
        <v>0</v>
      </c>
      <c r="BR313" s="450">
        <v>0</v>
      </c>
      <c r="BS313" s="450">
        <v>0</v>
      </c>
      <c r="BT313" s="450">
        <v>0</v>
      </c>
      <c r="BU313" s="450">
        <v>0</v>
      </c>
      <c r="BV313" s="450">
        <v>0</v>
      </c>
      <c r="BW313" s="450">
        <v>0</v>
      </c>
      <c r="BX313" s="450">
        <v>0</v>
      </c>
      <c r="BY313" s="450">
        <v>16</v>
      </c>
      <c r="BZ313" s="450">
        <v>134</v>
      </c>
      <c r="CA313" s="450">
        <v>0</v>
      </c>
    </row>
    <row r="314" spans="1:79">
      <c r="A314" s="543" t="s">
        <v>109</v>
      </c>
      <c r="B314" s="543" t="s">
        <v>1886</v>
      </c>
      <c r="C314" s="543">
        <v>2019</v>
      </c>
      <c r="D314" s="543" t="s">
        <v>1934</v>
      </c>
      <c r="E314" s="544">
        <v>689</v>
      </c>
      <c r="F314" s="544">
        <v>480</v>
      </c>
      <c r="G314" s="544">
        <v>280</v>
      </c>
      <c r="H314" s="544">
        <v>152</v>
      </c>
      <c r="I314" s="544">
        <v>116</v>
      </c>
      <c r="J314" s="544">
        <v>0</v>
      </c>
      <c r="K314" s="544">
        <v>0</v>
      </c>
      <c r="L314" s="544">
        <v>0</v>
      </c>
      <c r="M314" s="544">
        <v>0</v>
      </c>
      <c r="N314" s="544">
        <v>0</v>
      </c>
      <c r="O314" s="544">
        <v>0</v>
      </c>
      <c r="P314" s="544">
        <v>0</v>
      </c>
      <c r="Q314" s="544">
        <v>0</v>
      </c>
      <c r="R314" s="544">
        <v>0</v>
      </c>
      <c r="S314" s="544">
        <v>0</v>
      </c>
      <c r="T314" s="544">
        <v>0</v>
      </c>
      <c r="U314" s="544">
        <v>0</v>
      </c>
      <c r="V314" s="544">
        <v>0</v>
      </c>
      <c r="W314" s="544">
        <v>0</v>
      </c>
      <c r="X314" s="544">
        <v>0</v>
      </c>
      <c r="Y314" s="544">
        <v>0</v>
      </c>
      <c r="Z314" s="544">
        <v>0</v>
      </c>
      <c r="AA314" s="544">
        <v>0</v>
      </c>
      <c r="AB314" s="544">
        <v>0</v>
      </c>
      <c r="AC314" s="544">
        <v>601</v>
      </c>
      <c r="AD314" s="544">
        <v>460</v>
      </c>
      <c r="AE314" s="544">
        <v>189</v>
      </c>
      <c r="AF314" s="544">
        <v>212</v>
      </c>
      <c r="AG314" s="544">
        <v>305</v>
      </c>
      <c r="AH314" s="544">
        <v>235</v>
      </c>
      <c r="AI314" s="544">
        <v>78</v>
      </c>
      <c r="AJ314" s="544">
        <v>108</v>
      </c>
      <c r="AK314" s="544">
        <v>296</v>
      </c>
      <c r="AL314" s="544">
        <v>225</v>
      </c>
      <c r="AM314" s="544">
        <v>111</v>
      </c>
      <c r="AN314" s="544">
        <v>104</v>
      </c>
      <c r="AO314" s="544">
        <v>0</v>
      </c>
      <c r="AP314" s="544">
        <v>0</v>
      </c>
      <c r="AQ314" s="544">
        <v>0</v>
      </c>
      <c r="AR314" s="544">
        <v>0</v>
      </c>
      <c r="AS314" s="544">
        <v>0</v>
      </c>
      <c r="AT314" s="544">
        <v>0</v>
      </c>
      <c r="AU314" s="544">
        <v>0</v>
      </c>
      <c r="AV314" s="544">
        <v>0</v>
      </c>
      <c r="AW314" s="544">
        <v>0</v>
      </c>
      <c r="AX314" s="544">
        <v>0</v>
      </c>
      <c r="AY314" s="544">
        <v>0</v>
      </c>
      <c r="AZ314" s="544">
        <v>0</v>
      </c>
      <c r="BA314" s="544">
        <v>977</v>
      </c>
      <c r="BB314" s="544">
        <v>532</v>
      </c>
      <c r="BC314" s="544">
        <v>366</v>
      </c>
      <c r="BD314" s="544">
        <v>304</v>
      </c>
      <c r="BE314" s="544">
        <v>787</v>
      </c>
      <c r="BF314" s="544">
        <v>431</v>
      </c>
      <c r="BG314" s="544">
        <v>290</v>
      </c>
      <c r="BH314" s="544">
        <v>227</v>
      </c>
      <c r="BI314" s="544">
        <v>190</v>
      </c>
      <c r="BJ314" s="544">
        <v>101</v>
      </c>
      <c r="BK314" s="544">
        <v>76</v>
      </c>
      <c r="BL314" s="544">
        <v>77</v>
      </c>
      <c r="BM314" s="544">
        <v>0</v>
      </c>
      <c r="BN314" s="544">
        <v>0</v>
      </c>
      <c r="BO314" s="544">
        <v>0</v>
      </c>
      <c r="BP314" s="544">
        <v>0</v>
      </c>
      <c r="BQ314" s="544">
        <v>0</v>
      </c>
      <c r="BR314" s="544">
        <v>0</v>
      </c>
      <c r="BS314" s="544">
        <v>0</v>
      </c>
      <c r="BT314" s="544">
        <v>0</v>
      </c>
      <c r="BU314" s="544">
        <v>0</v>
      </c>
      <c r="BV314" s="544">
        <v>0</v>
      </c>
      <c r="BW314" s="544">
        <v>0</v>
      </c>
      <c r="BX314" s="544">
        <v>0</v>
      </c>
      <c r="BY314" s="544">
        <v>20</v>
      </c>
      <c r="BZ314" s="544">
        <v>167</v>
      </c>
      <c r="CA314" s="544">
        <v>0</v>
      </c>
    </row>
    <row r="315" spans="1:79">
      <c r="A315" t="s">
        <v>109</v>
      </c>
      <c r="B315" t="s">
        <v>1886</v>
      </c>
      <c r="C315">
        <v>2020</v>
      </c>
      <c r="D315" t="s">
        <v>1934</v>
      </c>
      <c r="E315" s="450">
        <v>700</v>
      </c>
      <c r="F315" s="450">
        <v>471</v>
      </c>
      <c r="G315" s="450">
        <v>300</v>
      </c>
      <c r="H315" s="450">
        <v>150</v>
      </c>
      <c r="I315" s="450">
        <v>102</v>
      </c>
      <c r="J315" s="450">
        <v>0</v>
      </c>
      <c r="K315" s="450">
        <v>0</v>
      </c>
      <c r="L315" s="450">
        <v>0</v>
      </c>
      <c r="M315" s="450">
        <v>0</v>
      </c>
      <c r="N315" s="450">
        <v>105</v>
      </c>
      <c r="O315" s="450">
        <v>6</v>
      </c>
      <c r="P315" s="450">
        <v>99</v>
      </c>
      <c r="Q315" s="450">
        <v>219</v>
      </c>
      <c r="R315" s="450">
        <v>0</v>
      </c>
      <c r="S315" s="450">
        <v>0</v>
      </c>
      <c r="T315" s="450">
        <v>0</v>
      </c>
      <c r="U315" s="450">
        <v>0</v>
      </c>
      <c r="V315" s="450">
        <v>0</v>
      </c>
      <c r="W315" s="450">
        <v>0</v>
      </c>
      <c r="X315" s="450">
        <v>0</v>
      </c>
      <c r="Y315" s="450">
        <v>219</v>
      </c>
      <c r="Z315" s="450">
        <v>0</v>
      </c>
      <c r="AA315" s="450">
        <v>0</v>
      </c>
      <c r="AB315" s="450">
        <v>0</v>
      </c>
      <c r="AC315" s="450">
        <v>444</v>
      </c>
      <c r="AD315" s="450">
        <v>352</v>
      </c>
      <c r="AE315" s="450">
        <v>150</v>
      </c>
      <c r="AF315" s="450">
        <v>161</v>
      </c>
      <c r="AG315" s="450">
        <v>206</v>
      </c>
      <c r="AH315" s="450">
        <v>164</v>
      </c>
      <c r="AI315" s="450">
        <v>73</v>
      </c>
      <c r="AJ315" s="450">
        <v>78</v>
      </c>
      <c r="AK315" s="450">
        <v>238</v>
      </c>
      <c r="AL315" s="450">
        <v>188</v>
      </c>
      <c r="AM315" s="450">
        <v>77</v>
      </c>
      <c r="AN315" s="450">
        <v>83</v>
      </c>
      <c r="AO315" s="450">
        <v>0</v>
      </c>
      <c r="AP315" s="450">
        <v>0</v>
      </c>
      <c r="AQ315" s="450">
        <v>0</v>
      </c>
      <c r="AR315" s="450">
        <v>0</v>
      </c>
      <c r="AS315" s="450">
        <v>0</v>
      </c>
      <c r="AT315" s="450">
        <v>0</v>
      </c>
      <c r="AU315" s="450">
        <v>0</v>
      </c>
      <c r="AV315" s="450">
        <v>0</v>
      </c>
      <c r="AW315" s="450">
        <v>0</v>
      </c>
      <c r="AX315" s="450">
        <v>0</v>
      </c>
      <c r="AY315" s="450">
        <v>0</v>
      </c>
      <c r="AZ315" s="450">
        <v>0</v>
      </c>
      <c r="BA315" s="450">
        <v>910</v>
      </c>
      <c r="BB315" s="450">
        <v>535</v>
      </c>
      <c r="BC315" s="450">
        <v>344</v>
      </c>
      <c r="BD315" s="450">
        <v>325</v>
      </c>
      <c r="BE315" s="450">
        <v>696</v>
      </c>
      <c r="BF315" s="450">
        <v>420</v>
      </c>
      <c r="BG315" s="450">
        <v>268</v>
      </c>
      <c r="BH315" s="450">
        <v>217</v>
      </c>
      <c r="BI315" s="450">
        <v>214</v>
      </c>
      <c r="BJ315" s="450">
        <v>115</v>
      </c>
      <c r="BK315" s="450">
        <v>76</v>
      </c>
      <c r="BL315" s="450">
        <v>108</v>
      </c>
      <c r="BM315" s="450">
        <v>0</v>
      </c>
      <c r="BN315" s="450">
        <v>0</v>
      </c>
      <c r="BO315" s="450">
        <v>0</v>
      </c>
      <c r="BP315" s="450">
        <v>0</v>
      </c>
      <c r="BQ315" s="450">
        <v>0</v>
      </c>
      <c r="BR315" s="450">
        <v>0</v>
      </c>
      <c r="BS315" s="450">
        <v>0</v>
      </c>
      <c r="BT315" s="450">
        <v>0</v>
      </c>
      <c r="BU315" s="450">
        <v>0</v>
      </c>
      <c r="BV315" s="450">
        <v>0</v>
      </c>
      <c r="BW315" s="450">
        <v>0</v>
      </c>
      <c r="BX315" s="450">
        <v>0</v>
      </c>
      <c r="BY315" s="450">
        <v>19</v>
      </c>
      <c r="BZ315" s="450">
        <v>115</v>
      </c>
      <c r="CA315" s="450">
        <v>0</v>
      </c>
    </row>
    <row r="316" spans="1:79">
      <c r="A316" s="543" t="s">
        <v>109</v>
      </c>
      <c r="B316" s="543" t="s">
        <v>1886</v>
      </c>
      <c r="C316" s="543">
        <v>2021</v>
      </c>
      <c r="D316" s="543" t="s">
        <v>1934</v>
      </c>
      <c r="E316" s="544">
        <v>779</v>
      </c>
      <c r="F316" s="544">
        <v>571</v>
      </c>
      <c r="G316" s="544">
        <v>390</v>
      </c>
      <c r="H316" s="544">
        <v>196</v>
      </c>
      <c r="I316" s="544">
        <v>129</v>
      </c>
      <c r="J316" s="544">
        <v>0</v>
      </c>
      <c r="K316" s="544">
        <v>0</v>
      </c>
      <c r="L316" s="544">
        <v>0</v>
      </c>
      <c r="M316" s="544">
        <v>0</v>
      </c>
      <c r="N316" s="544">
        <v>188</v>
      </c>
      <c r="O316" s="544">
        <v>9</v>
      </c>
      <c r="P316" s="544">
        <v>179</v>
      </c>
      <c r="Q316" s="544">
        <v>340</v>
      </c>
      <c r="R316" s="544">
        <v>0</v>
      </c>
      <c r="S316" s="544">
        <v>0</v>
      </c>
      <c r="T316" s="544">
        <v>0</v>
      </c>
      <c r="U316" s="544">
        <v>0</v>
      </c>
      <c r="V316" s="544">
        <v>0</v>
      </c>
      <c r="W316" s="544">
        <v>0</v>
      </c>
      <c r="X316" s="544">
        <v>0</v>
      </c>
      <c r="Y316" s="544">
        <v>340</v>
      </c>
      <c r="Z316" s="544">
        <v>0</v>
      </c>
      <c r="AA316" s="544">
        <v>0</v>
      </c>
      <c r="AB316" s="544">
        <v>0</v>
      </c>
      <c r="AC316" s="544">
        <v>573</v>
      </c>
      <c r="AD316" s="544">
        <v>461</v>
      </c>
      <c r="AE316" s="544">
        <v>220</v>
      </c>
      <c r="AF316" s="544">
        <v>211</v>
      </c>
      <c r="AG316" s="544">
        <v>268</v>
      </c>
      <c r="AH316" s="544">
        <v>211</v>
      </c>
      <c r="AI316" s="544">
        <v>98</v>
      </c>
      <c r="AJ316" s="544">
        <v>108</v>
      </c>
      <c r="AK316" s="544">
        <v>305</v>
      </c>
      <c r="AL316" s="544">
        <v>250</v>
      </c>
      <c r="AM316" s="544">
        <v>122</v>
      </c>
      <c r="AN316" s="544">
        <v>103</v>
      </c>
      <c r="AO316" s="544">
        <v>0</v>
      </c>
      <c r="AP316" s="544">
        <v>0</v>
      </c>
      <c r="AQ316" s="544">
        <v>0</v>
      </c>
      <c r="AR316" s="544">
        <v>0</v>
      </c>
      <c r="AS316" s="544">
        <v>0</v>
      </c>
      <c r="AT316" s="544">
        <v>0</v>
      </c>
      <c r="AU316" s="544">
        <v>0</v>
      </c>
      <c r="AV316" s="544">
        <v>0</v>
      </c>
      <c r="AW316" s="544">
        <v>0</v>
      </c>
      <c r="AX316" s="544">
        <v>0</v>
      </c>
      <c r="AY316" s="544">
        <v>0</v>
      </c>
      <c r="AZ316" s="544">
        <v>0</v>
      </c>
      <c r="BA316" s="544">
        <v>1099</v>
      </c>
      <c r="BB316" s="544">
        <v>672</v>
      </c>
      <c r="BC316" s="544">
        <v>459</v>
      </c>
      <c r="BD316" s="544">
        <v>375</v>
      </c>
      <c r="BE316" s="544">
        <v>895</v>
      </c>
      <c r="BF316" s="544">
        <v>550</v>
      </c>
      <c r="BG316" s="544">
        <v>369</v>
      </c>
      <c r="BH316" s="544">
        <v>285</v>
      </c>
      <c r="BI316" s="544">
        <v>204</v>
      </c>
      <c r="BJ316" s="544">
        <v>122</v>
      </c>
      <c r="BK316" s="544">
        <v>90</v>
      </c>
      <c r="BL316" s="544">
        <v>90</v>
      </c>
      <c r="BM316" s="544">
        <v>71</v>
      </c>
      <c r="BN316" s="544">
        <v>22</v>
      </c>
      <c r="BO316" s="544">
        <v>33</v>
      </c>
      <c r="BP316" s="544">
        <v>50</v>
      </c>
      <c r="BQ316" s="544">
        <v>71</v>
      </c>
      <c r="BR316" s="544">
        <v>22</v>
      </c>
      <c r="BS316" s="544">
        <v>33</v>
      </c>
      <c r="BT316" s="544">
        <v>50</v>
      </c>
      <c r="BU316" s="544">
        <v>0</v>
      </c>
      <c r="BV316" s="544">
        <v>0</v>
      </c>
      <c r="BW316" s="544">
        <v>0</v>
      </c>
      <c r="BX316" s="544">
        <v>0</v>
      </c>
      <c r="BY316" s="544">
        <v>26</v>
      </c>
      <c r="BZ316" s="544">
        <v>143</v>
      </c>
      <c r="CA316" s="544">
        <v>0</v>
      </c>
    </row>
    <row r="317" spans="1:79">
      <c r="A317" t="s">
        <v>109</v>
      </c>
      <c r="B317" t="s">
        <v>1886</v>
      </c>
      <c r="C317">
        <v>2022</v>
      </c>
      <c r="D317" t="s">
        <v>1934</v>
      </c>
      <c r="E317" s="450">
        <v>1023</v>
      </c>
      <c r="F317" s="450">
        <v>538</v>
      </c>
      <c r="G317" s="450">
        <v>396</v>
      </c>
      <c r="H317" s="450">
        <v>153</v>
      </c>
      <c r="I317" s="450">
        <v>132</v>
      </c>
      <c r="J317" s="450">
        <v>0</v>
      </c>
      <c r="K317" s="450">
        <v>0</v>
      </c>
      <c r="L317" s="450">
        <v>0</v>
      </c>
      <c r="M317" s="450">
        <v>0</v>
      </c>
      <c r="N317" s="450">
        <v>136</v>
      </c>
      <c r="O317" s="450">
        <v>6</v>
      </c>
      <c r="P317" s="450">
        <v>130</v>
      </c>
      <c r="Q317" s="450">
        <v>318</v>
      </c>
      <c r="R317" s="450">
        <v>0</v>
      </c>
      <c r="S317" s="450">
        <v>0</v>
      </c>
      <c r="T317" s="450">
        <v>0</v>
      </c>
      <c r="U317" s="450">
        <v>0</v>
      </c>
      <c r="V317" s="450">
        <v>0</v>
      </c>
      <c r="W317" s="450">
        <v>0</v>
      </c>
      <c r="X317" s="450">
        <v>0</v>
      </c>
      <c r="Y317" s="450">
        <v>318</v>
      </c>
      <c r="Z317" s="450">
        <v>0</v>
      </c>
      <c r="AA317" s="450">
        <v>0</v>
      </c>
      <c r="AB317" s="450">
        <v>0</v>
      </c>
      <c r="AC317" s="450">
        <v>565</v>
      </c>
      <c r="AD317" s="450">
        <v>484</v>
      </c>
      <c r="AE317" s="450">
        <v>218</v>
      </c>
      <c r="AF317" s="450">
        <v>213</v>
      </c>
      <c r="AG317" s="450">
        <v>285</v>
      </c>
      <c r="AH317" s="450">
        <v>251</v>
      </c>
      <c r="AI317" s="450">
        <v>95</v>
      </c>
      <c r="AJ317" s="450">
        <v>117</v>
      </c>
      <c r="AK317" s="450">
        <v>280</v>
      </c>
      <c r="AL317" s="450">
        <v>233</v>
      </c>
      <c r="AM317" s="450">
        <v>123</v>
      </c>
      <c r="AN317" s="450">
        <v>96</v>
      </c>
      <c r="AO317" s="450">
        <v>0</v>
      </c>
      <c r="AP317" s="450">
        <v>0</v>
      </c>
      <c r="AQ317" s="450">
        <v>0</v>
      </c>
      <c r="AR317" s="450">
        <v>0</v>
      </c>
      <c r="AS317" s="450">
        <v>0</v>
      </c>
      <c r="AT317" s="450">
        <v>0</v>
      </c>
      <c r="AU317" s="450">
        <v>0</v>
      </c>
      <c r="AV317" s="450">
        <v>0</v>
      </c>
      <c r="AW317" s="450">
        <v>0</v>
      </c>
      <c r="AX317" s="450">
        <v>0</v>
      </c>
      <c r="AY317" s="450">
        <v>0</v>
      </c>
      <c r="AZ317" s="450">
        <v>0</v>
      </c>
      <c r="BA317" s="450">
        <v>1126</v>
      </c>
      <c r="BB317" s="450">
        <v>809</v>
      </c>
      <c r="BC317" s="450">
        <v>428</v>
      </c>
      <c r="BD317" s="450">
        <v>387</v>
      </c>
      <c r="BE317" s="450">
        <v>914</v>
      </c>
      <c r="BF317" s="450">
        <v>681</v>
      </c>
      <c r="BG317" s="450">
        <v>339</v>
      </c>
      <c r="BH317" s="450">
        <v>283</v>
      </c>
      <c r="BI317" s="450">
        <v>212</v>
      </c>
      <c r="BJ317" s="450">
        <v>128</v>
      </c>
      <c r="BK317" s="450">
        <v>89</v>
      </c>
      <c r="BL317" s="450">
        <v>104</v>
      </c>
      <c r="BM317" s="450">
        <v>80</v>
      </c>
      <c r="BN317" s="450">
        <v>41</v>
      </c>
      <c r="BO317" s="450">
        <v>38</v>
      </c>
      <c r="BP317" s="450">
        <v>60</v>
      </c>
      <c r="BQ317" s="450">
        <v>80</v>
      </c>
      <c r="BR317" s="450">
        <v>41</v>
      </c>
      <c r="BS317" s="450">
        <v>38</v>
      </c>
      <c r="BT317" s="450">
        <v>60</v>
      </c>
      <c r="BU317" s="450">
        <v>0</v>
      </c>
      <c r="BV317" s="450">
        <v>0</v>
      </c>
      <c r="BW317" s="450">
        <v>0</v>
      </c>
      <c r="BX317" s="450">
        <v>0</v>
      </c>
      <c r="BY317" s="450">
        <v>45</v>
      </c>
      <c r="BZ317" s="450">
        <v>176</v>
      </c>
      <c r="CA317" s="450">
        <v>0</v>
      </c>
    </row>
    <row r="318" spans="1:79">
      <c r="A318" s="543" t="s">
        <v>109</v>
      </c>
      <c r="B318" s="543" t="s">
        <v>1886</v>
      </c>
      <c r="C318" s="543">
        <v>2023</v>
      </c>
      <c r="D318" s="543" t="s">
        <v>1934</v>
      </c>
      <c r="E318" s="544">
        <v>1227</v>
      </c>
      <c r="F318" s="544">
        <v>621</v>
      </c>
      <c r="G318" s="544">
        <v>509</v>
      </c>
      <c r="H318" s="544">
        <v>229</v>
      </c>
      <c r="I318" s="544">
        <v>149</v>
      </c>
      <c r="J318" s="544">
        <v>0</v>
      </c>
      <c r="K318" s="544">
        <v>0</v>
      </c>
      <c r="L318" s="544">
        <v>0</v>
      </c>
      <c r="M318" s="544">
        <v>0</v>
      </c>
      <c r="N318" s="544">
        <v>98</v>
      </c>
      <c r="O318" s="544">
        <v>0</v>
      </c>
      <c r="P318" s="544">
        <v>98</v>
      </c>
      <c r="Q318" s="544">
        <v>315</v>
      </c>
      <c r="R318" s="544">
        <v>119</v>
      </c>
      <c r="S318" s="544">
        <v>28</v>
      </c>
      <c r="T318" s="544">
        <v>107</v>
      </c>
      <c r="U318" s="544">
        <v>0</v>
      </c>
      <c r="V318" s="544">
        <v>0</v>
      </c>
      <c r="W318" s="544">
        <v>0</v>
      </c>
      <c r="X318" s="544">
        <v>0</v>
      </c>
      <c r="Y318" s="544">
        <v>315</v>
      </c>
      <c r="Z318" s="544">
        <v>119</v>
      </c>
      <c r="AA318" s="544">
        <v>28</v>
      </c>
      <c r="AB318" s="544">
        <v>107</v>
      </c>
      <c r="AC318" s="544">
        <v>665</v>
      </c>
      <c r="AD318" s="544">
        <v>606</v>
      </c>
      <c r="AE318" s="544">
        <v>218</v>
      </c>
      <c r="AF318" s="544">
        <v>176</v>
      </c>
      <c r="AG318" s="544">
        <v>352</v>
      </c>
      <c r="AH318" s="544">
        <v>326</v>
      </c>
      <c r="AI318" s="544">
        <v>96</v>
      </c>
      <c r="AJ318" s="544">
        <v>90</v>
      </c>
      <c r="AK318" s="544">
        <v>313</v>
      </c>
      <c r="AL318" s="544">
        <v>280</v>
      </c>
      <c r="AM318" s="544">
        <v>122</v>
      </c>
      <c r="AN318" s="544">
        <v>86</v>
      </c>
      <c r="AO318" s="544">
        <v>0</v>
      </c>
      <c r="AP318" s="544">
        <v>0</v>
      </c>
      <c r="AQ318" s="544">
        <v>0</v>
      </c>
      <c r="AR318" s="544">
        <v>0</v>
      </c>
      <c r="AS318" s="544">
        <v>0</v>
      </c>
      <c r="AT318" s="544">
        <v>0</v>
      </c>
      <c r="AU318" s="544">
        <v>0</v>
      </c>
      <c r="AV318" s="544">
        <v>0</v>
      </c>
      <c r="AW318" s="544">
        <v>0</v>
      </c>
      <c r="AX318" s="544">
        <v>0</v>
      </c>
      <c r="AY318" s="544">
        <v>0</v>
      </c>
      <c r="AZ318" s="544">
        <v>0</v>
      </c>
      <c r="BA318" s="544">
        <v>1178</v>
      </c>
      <c r="BB318" s="544">
        <v>920</v>
      </c>
      <c r="BC318" s="544">
        <v>490</v>
      </c>
      <c r="BD318" s="544">
        <v>367</v>
      </c>
      <c r="BE318" s="544">
        <v>942</v>
      </c>
      <c r="BF318" s="544">
        <v>752</v>
      </c>
      <c r="BG318" s="544">
        <v>387</v>
      </c>
      <c r="BH318" s="544">
        <v>278</v>
      </c>
      <c r="BI318" s="544">
        <v>236</v>
      </c>
      <c r="BJ318" s="544">
        <v>168</v>
      </c>
      <c r="BK318" s="544">
        <v>103</v>
      </c>
      <c r="BL318" s="544">
        <v>89</v>
      </c>
      <c r="BM318" s="544">
        <v>63</v>
      </c>
      <c r="BN318" s="544">
        <v>26</v>
      </c>
      <c r="BO318" s="544">
        <v>31</v>
      </c>
      <c r="BP318" s="544">
        <v>44</v>
      </c>
      <c r="BQ318" s="544">
        <v>63</v>
      </c>
      <c r="BR318" s="544">
        <v>26</v>
      </c>
      <c r="BS318" s="544">
        <v>31</v>
      </c>
      <c r="BT318" s="544">
        <v>44</v>
      </c>
      <c r="BU318" s="544">
        <v>0</v>
      </c>
      <c r="BV318" s="544">
        <v>0</v>
      </c>
      <c r="BW318" s="544">
        <v>0</v>
      </c>
      <c r="BX318" s="544">
        <v>0</v>
      </c>
      <c r="BY318" s="544">
        <v>55</v>
      </c>
      <c r="BZ318" s="544">
        <v>185</v>
      </c>
      <c r="CA318" s="544">
        <v>0</v>
      </c>
    </row>
    <row r="319" spans="1:79">
      <c r="A319" t="s">
        <v>109</v>
      </c>
      <c r="B319" t="s">
        <v>1886</v>
      </c>
      <c r="C319">
        <v>2024</v>
      </c>
      <c r="D319" t="s">
        <v>1934</v>
      </c>
      <c r="E319" s="450">
        <v>1212</v>
      </c>
      <c r="F319" s="450">
        <v>594</v>
      </c>
      <c r="G319" s="450">
        <v>508</v>
      </c>
      <c r="H319" s="450">
        <v>202</v>
      </c>
      <c r="I319" s="450">
        <v>125</v>
      </c>
      <c r="J319" s="450">
        <v>0</v>
      </c>
      <c r="K319" s="450">
        <v>0</v>
      </c>
      <c r="L319" s="450">
        <v>0</v>
      </c>
      <c r="M319" s="450">
        <v>0</v>
      </c>
      <c r="N319" s="450">
        <v>101</v>
      </c>
      <c r="O319" s="450">
        <v>0</v>
      </c>
      <c r="P319" s="450">
        <v>101</v>
      </c>
      <c r="Q319" s="450">
        <v>345</v>
      </c>
      <c r="R319" s="450">
        <v>143</v>
      </c>
      <c r="S319" s="450">
        <v>42</v>
      </c>
      <c r="T319" s="450">
        <v>104</v>
      </c>
      <c r="U319" s="450">
        <v>0</v>
      </c>
      <c r="V319" s="450">
        <v>0</v>
      </c>
      <c r="W319" s="450">
        <v>0</v>
      </c>
      <c r="X319" s="450">
        <v>0</v>
      </c>
      <c r="Y319" s="450">
        <v>345</v>
      </c>
      <c r="Z319" s="450">
        <v>143</v>
      </c>
      <c r="AA319" s="450">
        <v>42</v>
      </c>
      <c r="AB319" s="450">
        <v>104</v>
      </c>
      <c r="AC319" s="450">
        <v>781</v>
      </c>
      <c r="AD319" s="450">
        <v>672</v>
      </c>
      <c r="AE319" s="450">
        <v>226</v>
      </c>
      <c r="AF319" s="450">
        <v>212</v>
      </c>
      <c r="AG319" s="450">
        <v>264</v>
      </c>
      <c r="AH319" s="450">
        <v>238</v>
      </c>
      <c r="AI319" s="450">
        <v>84</v>
      </c>
      <c r="AJ319" s="450">
        <v>86</v>
      </c>
      <c r="AK319" s="450">
        <v>517</v>
      </c>
      <c r="AL319" s="450">
        <v>434</v>
      </c>
      <c r="AM319" s="450">
        <v>142</v>
      </c>
      <c r="AN319" s="450">
        <v>126</v>
      </c>
      <c r="AO319" s="450">
        <v>0</v>
      </c>
      <c r="AP319" s="450">
        <v>0</v>
      </c>
      <c r="AQ319" s="450">
        <v>0</v>
      </c>
      <c r="AR319" s="450">
        <v>0</v>
      </c>
      <c r="AS319" s="450">
        <v>0</v>
      </c>
      <c r="AT319" s="450">
        <v>0</v>
      </c>
      <c r="AU319" s="450">
        <v>0</v>
      </c>
      <c r="AV319" s="450">
        <v>0</v>
      </c>
      <c r="AW319" s="450">
        <v>0</v>
      </c>
      <c r="AX319" s="450">
        <v>0</v>
      </c>
      <c r="AY319" s="450">
        <v>0</v>
      </c>
      <c r="AZ319" s="450">
        <v>0</v>
      </c>
      <c r="BA319" s="450">
        <v>1148</v>
      </c>
      <c r="BB319" s="450">
        <v>949</v>
      </c>
      <c r="BC319" s="450">
        <v>426</v>
      </c>
      <c r="BD319" s="450">
        <v>325</v>
      </c>
      <c r="BE319" s="450">
        <v>662</v>
      </c>
      <c r="BF319" s="450">
        <v>584</v>
      </c>
      <c r="BG319" s="450">
        <v>197</v>
      </c>
      <c r="BH319" s="450">
        <v>130</v>
      </c>
      <c r="BI319" s="450">
        <v>486</v>
      </c>
      <c r="BJ319" s="450">
        <v>365</v>
      </c>
      <c r="BK319" s="450">
        <v>229</v>
      </c>
      <c r="BL319" s="450">
        <v>195</v>
      </c>
      <c r="BM319" s="450">
        <v>85</v>
      </c>
      <c r="BN319" s="450">
        <v>50</v>
      </c>
      <c r="BO319" s="450">
        <v>45</v>
      </c>
      <c r="BP319" s="450">
        <v>56</v>
      </c>
      <c r="BQ319" s="450">
        <v>4</v>
      </c>
      <c r="BR319" s="450">
        <v>3</v>
      </c>
      <c r="BS319" s="450">
        <v>2</v>
      </c>
      <c r="BT319" s="450">
        <v>2</v>
      </c>
      <c r="BU319" s="450">
        <v>81</v>
      </c>
      <c r="BV319" s="450">
        <v>47</v>
      </c>
      <c r="BW319" s="450">
        <v>43</v>
      </c>
      <c r="BX319" s="450">
        <v>54</v>
      </c>
      <c r="BY319" s="450">
        <v>64</v>
      </c>
      <c r="BZ319" s="450">
        <v>196</v>
      </c>
      <c r="CA319" s="450">
        <v>0</v>
      </c>
    </row>
    <row r="320" spans="1:79">
      <c r="A320" s="543" t="s">
        <v>109</v>
      </c>
      <c r="B320" s="543" t="s">
        <v>1886</v>
      </c>
      <c r="C320" s="543">
        <v>2025</v>
      </c>
      <c r="D320" s="543" t="s">
        <v>1935</v>
      </c>
      <c r="E320" s="544">
        <v>1229</v>
      </c>
      <c r="F320" s="544">
        <v>596</v>
      </c>
      <c r="G320" s="544">
        <v>417</v>
      </c>
      <c r="H320" s="544">
        <v>195</v>
      </c>
      <c r="I320" s="544">
        <v>140</v>
      </c>
      <c r="J320" s="544">
        <v>0</v>
      </c>
      <c r="K320" s="544">
        <v>0</v>
      </c>
      <c r="L320" s="544">
        <v>0</v>
      </c>
      <c r="M320" s="544">
        <v>0</v>
      </c>
      <c r="N320" s="544">
        <v>126</v>
      </c>
      <c r="O320" s="544">
        <v>4</v>
      </c>
      <c r="P320" s="544">
        <v>122</v>
      </c>
      <c r="Q320" s="544">
        <v>311</v>
      </c>
      <c r="R320" s="544">
        <v>123</v>
      </c>
      <c r="S320" s="544">
        <v>33</v>
      </c>
      <c r="T320" s="544">
        <v>100</v>
      </c>
      <c r="U320" s="544">
        <v>0</v>
      </c>
      <c r="V320" s="544">
        <v>0</v>
      </c>
      <c r="W320" s="544">
        <v>0</v>
      </c>
      <c r="X320" s="544">
        <v>0</v>
      </c>
      <c r="Y320" s="544">
        <v>311</v>
      </c>
      <c r="Z320" s="544">
        <v>123</v>
      </c>
      <c r="AA320" s="544">
        <v>33</v>
      </c>
      <c r="AB320" s="544">
        <v>100</v>
      </c>
      <c r="AC320" s="544">
        <v>726</v>
      </c>
      <c r="AD320" s="544">
        <v>593</v>
      </c>
      <c r="AE320" s="544">
        <v>249</v>
      </c>
      <c r="AF320" s="544">
        <v>246</v>
      </c>
      <c r="AG320" s="544">
        <v>344</v>
      </c>
      <c r="AH320" s="544">
        <v>283</v>
      </c>
      <c r="AI320" s="544">
        <v>108</v>
      </c>
      <c r="AJ320" s="544">
        <v>120</v>
      </c>
      <c r="AK320" s="544">
        <v>382</v>
      </c>
      <c r="AL320" s="544">
        <v>310</v>
      </c>
      <c r="AM320" s="544">
        <v>141</v>
      </c>
      <c r="AN320" s="544">
        <v>126</v>
      </c>
      <c r="AO320" s="544">
        <v>0</v>
      </c>
      <c r="AP320" s="544">
        <v>0</v>
      </c>
      <c r="AQ320" s="544">
        <v>0</v>
      </c>
      <c r="AR320" s="544">
        <v>0</v>
      </c>
      <c r="AS320" s="544">
        <v>0</v>
      </c>
      <c r="AT320" s="544">
        <v>0</v>
      </c>
      <c r="AU320" s="544">
        <v>0</v>
      </c>
      <c r="AV320" s="544">
        <v>0</v>
      </c>
      <c r="AW320" s="544">
        <v>0</v>
      </c>
      <c r="AX320" s="544">
        <v>0</v>
      </c>
      <c r="AY320" s="544">
        <v>0</v>
      </c>
      <c r="AZ320" s="544">
        <v>0</v>
      </c>
      <c r="BA320" s="544">
        <v>1151</v>
      </c>
      <c r="BB320" s="544">
        <v>749</v>
      </c>
      <c r="BC320" s="544">
        <v>454</v>
      </c>
      <c r="BD320" s="544">
        <v>387</v>
      </c>
      <c r="BE320" s="544">
        <v>879</v>
      </c>
      <c r="BF320" s="544">
        <v>587</v>
      </c>
      <c r="BG320" s="544">
        <v>337</v>
      </c>
      <c r="BH320" s="544">
        <v>263</v>
      </c>
      <c r="BI320" s="544">
        <v>272</v>
      </c>
      <c r="BJ320" s="544">
        <v>162</v>
      </c>
      <c r="BK320" s="544">
        <v>117</v>
      </c>
      <c r="BL320" s="544">
        <v>124</v>
      </c>
      <c r="BM320" s="544">
        <v>85</v>
      </c>
      <c r="BN320" s="544">
        <v>39</v>
      </c>
      <c r="BO320" s="544">
        <v>42</v>
      </c>
      <c r="BP320" s="544">
        <v>60</v>
      </c>
      <c r="BQ320" s="544">
        <v>65</v>
      </c>
      <c r="BR320" s="544">
        <v>30</v>
      </c>
      <c r="BS320" s="544">
        <v>32</v>
      </c>
      <c r="BT320" s="544">
        <v>46</v>
      </c>
      <c r="BU320" s="544">
        <v>20</v>
      </c>
      <c r="BV320" s="544">
        <v>9</v>
      </c>
      <c r="BW320" s="544">
        <v>10</v>
      </c>
      <c r="BX320" s="544">
        <v>14</v>
      </c>
      <c r="BY320" s="544">
        <v>67</v>
      </c>
      <c r="BZ320" s="544">
        <v>188</v>
      </c>
      <c r="CA320" s="544">
        <v>0</v>
      </c>
    </row>
    <row r="321" spans="1:79">
      <c r="A321" t="s">
        <v>109</v>
      </c>
      <c r="B321" t="s">
        <v>1886</v>
      </c>
      <c r="C321">
        <v>2024</v>
      </c>
      <c r="D321" t="s">
        <v>1937</v>
      </c>
      <c r="E321" s="450">
        <f>E319</f>
        <v>1212</v>
      </c>
      <c r="F321" s="450">
        <f t="shared" ref="F321:BQ321" si="62">F319</f>
        <v>594</v>
      </c>
      <c r="G321" s="450">
        <f t="shared" si="62"/>
        <v>508</v>
      </c>
      <c r="H321" s="450">
        <f t="shared" si="62"/>
        <v>202</v>
      </c>
      <c r="I321" s="450">
        <f t="shared" si="62"/>
        <v>125</v>
      </c>
      <c r="J321" s="450">
        <f t="shared" si="62"/>
        <v>0</v>
      </c>
      <c r="K321" s="450">
        <f t="shared" si="62"/>
        <v>0</v>
      </c>
      <c r="L321" s="450">
        <f t="shared" si="62"/>
        <v>0</v>
      </c>
      <c r="M321" s="450">
        <f t="shared" si="62"/>
        <v>0</v>
      </c>
      <c r="N321" s="450">
        <f t="shared" si="62"/>
        <v>101</v>
      </c>
      <c r="O321" s="450">
        <f t="shared" si="62"/>
        <v>0</v>
      </c>
      <c r="P321" s="450">
        <f t="shared" si="62"/>
        <v>101</v>
      </c>
      <c r="Q321" s="450">
        <f t="shared" si="62"/>
        <v>345</v>
      </c>
      <c r="R321" s="450">
        <f t="shared" si="62"/>
        <v>143</v>
      </c>
      <c r="S321" s="450">
        <f t="shared" si="62"/>
        <v>42</v>
      </c>
      <c r="T321" s="450">
        <f t="shared" si="62"/>
        <v>104</v>
      </c>
      <c r="U321" s="450">
        <f t="shared" si="62"/>
        <v>0</v>
      </c>
      <c r="V321" s="450">
        <f t="shared" si="62"/>
        <v>0</v>
      </c>
      <c r="W321" s="450">
        <f t="shared" si="62"/>
        <v>0</v>
      </c>
      <c r="X321" s="450">
        <f t="shared" si="62"/>
        <v>0</v>
      </c>
      <c r="Y321" s="450">
        <f t="shared" si="62"/>
        <v>345</v>
      </c>
      <c r="Z321" s="450">
        <f t="shared" si="62"/>
        <v>143</v>
      </c>
      <c r="AA321" s="450">
        <f t="shared" si="62"/>
        <v>42</v>
      </c>
      <c r="AB321" s="450">
        <f t="shared" si="62"/>
        <v>104</v>
      </c>
      <c r="AC321" s="450">
        <f t="shared" si="62"/>
        <v>781</v>
      </c>
      <c r="AD321" s="450">
        <f t="shared" si="62"/>
        <v>672</v>
      </c>
      <c r="AE321" s="450">
        <f t="shared" si="62"/>
        <v>226</v>
      </c>
      <c r="AF321" s="450">
        <f t="shared" si="62"/>
        <v>212</v>
      </c>
      <c r="AG321" s="450">
        <f t="shared" si="62"/>
        <v>264</v>
      </c>
      <c r="AH321" s="450">
        <f t="shared" si="62"/>
        <v>238</v>
      </c>
      <c r="AI321" s="450">
        <f t="shared" si="62"/>
        <v>84</v>
      </c>
      <c r="AJ321" s="450">
        <f t="shared" si="62"/>
        <v>86</v>
      </c>
      <c r="AK321" s="450">
        <f t="shared" si="62"/>
        <v>517</v>
      </c>
      <c r="AL321" s="450">
        <f t="shared" si="62"/>
        <v>434</v>
      </c>
      <c r="AM321" s="450">
        <f t="shared" si="62"/>
        <v>142</v>
      </c>
      <c r="AN321" s="450">
        <f t="shared" si="62"/>
        <v>126</v>
      </c>
      <c r="AO321" s="450">
        <f t="shared" si="62"/>
        <v>0</v>
      </c>
      <c r="AP321" s="450">
        <f t="shared" si="62"/>
        <v>0</v>
      </c>
      <c r="AQ321" s="450">
        <f t="shared" si="62"/>
        <v>0</v>
      </c>
      <c r="AR321" s="450">
        <f t="shared" si="62"/>
        <v>0</v>
      </c>
      <c r="AS321" s="450">
        <f t="shared" si="62"/>
        <v>0</v>
      </c>
      <c r="AT321" s="450">
        <f t="shared" si="62"/>
        <v>0</v>
      </c>
      <c r="AU321" s="450">
        <f t="shared" si="62"/>
        <v>0</v>
      </c>
      <c r="AV321" s="450">
        <f t="shared" si="62"/>
        <v>0</v>
      </c>
      <c r="AW321" s="450">
        <f t="shared" si="62"/>
        <v>0</v>
      </c>
      <c r="AX321" s="450">
        <f t="shared" si="62"/>
        <v>0</v>
      </c>
      <c r="AY321" s="450">
        <f t="shared" si="62"/>
        <v>0</v>
      </c>
      <c r="AZ321" s="450">
        <f t="shared" si="62"/>
        <v>0</v>
      </c>
      <c r="BA321" s="450">
        <f t="shared" si="62"/>
        <v>1148</v>
      </c>
      <c r="BB321" s="450">
        <f t="shared" si="62"/>
        <v>949</v>
      </c>
      <c r="BC321" s="450">
        <f t="shared" si="62"/>
        <v>426</v>
      </c>
      <c r="BD321" s="450">
        <f t="shared" si="62"/>
        <v>325</v>
      </c>
      <c r="BE321" s="450">
        <f t="shared" si="62"/>
        <v>662</v>
      </c>
      <c r="BF321" s="450">
        <f t="shared" si="62"/>
        <v>584</v>
      </c>
      <c r="BG321" s="450">
        <f t="shared" si="62"/>
        <v>197</v>
      </c>
      <c r="BH321" s="450">
        <f t="shared" si="62"/>
        <v>130</v>
      </c>
      <c r="BI321" s="450">
        <f t="shared" si="62"/>
        <v>486</v>
      </c>
      <c r="BJ321" s="450">
        <f t="shared" si="62"/>
        <v>365</v>
      </c>
      <c r="BK321" s="450">
        <f t="shared" si="62"/>
        <v>229</v>
      </c>
      <c r="BL321" s="450">
        <f t="shared" si="62"/>
        <v>195</v>
      </c>
      <c r="BM321" s="450">
        <f t="shared" si="62"/>
        <v>85</v>
      </c>
      <c r="BN321" s="450">
        <f t="shared" si="62"/>
        <v>50</v>
      </c>
      <c r="BO321" s="450">
        <f t="shared" si="62"/>
        <v>45</v>
      </c>
      <c r="BP321" s="450">
        <f t="shared" si="62"/>
        <v>56</v>
      </c>
      <c r="BQ321" s="450">
        <f t="shared" si="62"/>
        <v>4</v>
      </c>
      <c r="BR321" s="450">
        <f t="shared" ref="BR321:CA321" si="63">BR319</f>
        <v>3</v>
      </c>
      <c r="BS321" s="450">
        <f t="shared" si="63"/>
        <v>2</v>
      </c>
      <c r="BT321" s="450">
        <f t="shared" si="63"/>
        <v>2</v>
      </c>
      <c r="BU321" s="450">
        <f t="shared" si="63"/>
        <v>81</v>
      </c>
      <c r="BV321" s="450">
        <f t="shared" si="63"/>
        <v>47</v>
      </c>
      <c r="BW321" s="450">
        <f t="shared" si="63"/>
        <v>43</v>
      </c>
      <c r="BX321" s="450">
        <f t="shared" si="63"/>
        <v>54</v>
      </c>
      <c r="BY321" s="450">
        <f t="shared" si="63"/>
        <v>64</v>
      </c>
      <c r="BZ321" s="450">
        <f t="shared" si="63"/>
        <v>196</v>
      </c>
      <c r="CA321" s="450">
        <f t="shared" si="63"/>
        <v>0</v>
      </c>
    </row>
    <row r="322" spans="1:79">
      <c r="A322" s="543" t="s">
        <v>109</v>
      </c>
      <c r="B322" s="543" t="s">
        <v>1886</v>
      </c>
      <c r="C322" s="543">
        <v>2025</v>
      </c>
      <c r="D322" s="543" t="s">
        <v>1937</v>
      </c>
      <c r="E322" s="544">
        <f>IF(OR(E319=0, E319=""), E320, IF(E320&gt;(E319*(1+Dash!$B$6)), E319*(1+Dash!$B$6), IF(E320&lt;(E319*(1-Dash!$B$7)), E319*(1-Dash!$B$7), E320)))</f>
        <v>1229</v>
      </c>
      <c r="F322" s="544">
        <f>IF(OR(F319=0, F319=""), F320, IF(F320&gt;(F319*(1+Dash!$B$6)), F319*(1+Dash!$B$6), IF(F320&lt;(F319*(1-Dash!$B$7)), F319*(1-Dash!$B$7), F320)))</f>
        <v>596</v>
      </c>
      <c r="G322" s="544">
        <f>IF(OR(G319=0, G319=""), G320, IF(G320&gt;(G319*(1+Dash!$B$6)), G319*(1+Dash!$B$6), IF(G320&lt;(G319*(1-Dash!$B$7)), G319*(1-Dash!$B$7), G320)))</f>
        <v>482.59999999999997</v>
      </c>
      <c r="H322" s="544">
        <f>IF(OR(H319=0, H319=""), H320, IF(H320&gt;(H319*(1+Dash!$B$6)), H319*(1+Dash!$B$6), IF(H320&lt;(H319*(1-Dash!$B$7)), H319*(1-Dash!$B$7), H320)))</f>
        <v>195</v>
      </c>
      <c r="I322" s="544">
        <f>IF(OR(I319=0, I319=""), I320, IF(I320&gt;(I319*(1+Dash!$B$6)), I319*(1+Dash!$B$6), IF(I320&lt;(I319*(1-Dash!$B$7)), I319*(1-Dash!$B$7), I320)))</f>
        <v>137.5</v>
      </c>
      <c r="J322" s="544">
        <f>IF(OR(J319=0, J319=""), J320, IF(J320&gt;(J319*(1+Dash!$B$6)), J319*(1+Dash!$B$6), IF(J320&lt;(J319*(1-Dash!$B$7)), J319*(1-Dash!$B$7), J320)))</f>
        <v>0</v>
      </c>
      <c r="K322" s="544">
        <f>IF(OR(K319=0, K319=""), K320, IF(K320&gt;(K319*(1+Dash!$B$6)), K319*(1+Dash!$B$6), IF(K320&lt;(K319*(1-Dash!$B$7)), K319*(1-Dash!$B$7), K320)))</f>
        <v>0</v>
      </c>
      <c r="L322" s="544">
        <f>IF(OR(L319=0, L319=""), L320, IF(L320&gt;(L319*(1+Dash!$B$6)), L319*(1+Dash!$B$6), IF(L320&lt;(L319*(1-Dash!$B$7)), L319*(1-Dash!$B$7), L320)))</f>
        <v>0</v>
      </c>
      <c r="M322" s="544">
        <f>IF(OR(M319=0, M319=""), M320, IF(M320&gt;(M319*(1+Dash!$B$6)), M319*(1+Dash!$B$6), IF(M320&lt;(M319*(1-Dash!$B$7)), M319*(1-Dash!$B$7), M320)))</f>
        <v>0</v>
      </c>
      <c r="N322" s="544">
        <f>IF(OR(N319=0, N319=""), N320, IF(N320&gt;(N319*(1+Dash!$B$6)), N319*(1+Dash!$B$6), IF(N320&lt;(N319*(1-Dash!$B$7)), N319*(1-Dash!$B$7), N320)))</f>
        <v>111.10000000000001</v>
      </c>
      <c r="O322" s="544">
        <f>IF(OR(O319=0, O319=""), O320, IF(O320&gt;(O319*(1+Dash!$B$6)), O319*(1+Dash!$B$6), IF(O320&lt;(O319*(1-Dash!$B$7)), O319*(1-Dash!$B$7), O320)))</f>
        <v>4</v>
      </c>
      <c r="P322" s="544">
        <f>IF(OR(P319=0, P319=""), P320, IF(P320&gt;(P319*(1+Dash!$B$6)), P319*(1+Dash!$B$6), IF(P320&lt;(P319*(1-Dash!$B$7)), P319*(1-Dash!$B$7), P320)))</f>
        <v>111.10000000000001</v>
      </c>
      <c r="Q322" s="544">
        <f>IF(OR(Q319=0, Q319=""), Q320, IF(Q320&gt;(Q319*(1+Dash!$B$6)), Q319*(1+Dash!$B$6), IF(Q320&lt;(Q319*(1-Dash!$B$7)), Q319*(1-Dash!$B$7), Q320)))</f>
        <v>327.75</v>
      </c>
      <c r="R322" s="544">
        <f>IF(OR(R319=0, R319=""), R320, IF(R320&gt;(R319*(1+Dash!$B$6)), R319*(1+Dash!$B$6), IF(R320&lt;(R319*(1-Dash!$B$7)), R319*(1-Dash!$B$7), R320)))</f>
        <v>135.85</v>
      </c>
      <c r="S322" s="544">
        <f>IF(OR(S319=0, S319=""), S320, IF(S320&gt;(S319*(1+Dash!$B$6)), S319*(1+Dash!$B$6), IF(S320&lt;(S319*(1-Dash!$B$7)), S319*(1-Dash!$B$7), S320)))</f>
        <v>39.9</v>
      </c>
      <c r="T322" s="544">
        <f>IF(OR(T319=0, T319=""), T320, IF(T320&gt;(T319*(1+Dash!$B$6)), T319*(1+Dash!$B$6), IF(T320&lt;(T319*(1-Dash!$B$7)), T319*(1-Dash!$B$7), T320)))</f>
        <v>100</v>
      </c>
      <c r="U322" s="544">
        <f>IF(OR(U319=0, U319=""), U320, IF(U320&gt;(U319*(1+Dash!$B$6)), U319*(1+Dash!$B$6), IF(U320&lt;(U319*(1-Dash!$B$7)), U319*(1-Dash!$B$7), U320)))</f>
        <v>0</v>
      </c>
      <c r="V322" s="544">
        <f>IF(OR(V319=0, V319=""), V320, IF(V320&gt;(V319*(1+Dash!$B$6)), V319*(1+Dash!$B$6), IF(V320&lt;(V319*(1-Dash!$B$7)), V319*(1-Dash!$B$7), V320)))</f>
        <v>0</v>
      </c>
      <c r="W322" s="544">
        <f>IF(OR(W319=0, W319=""), W320, IF(W320&gt;(W319*(1+Dash!$B$6)), W319*(1+Dash!$B$6), IF(W320&lt;(W319*(1-Dash!$B$7)), W319*(1-Dash!$B$7), W320)))</f>
        <v>0</v>
      </c>
      <c r="X322" s="544">
        <f>IF(OR(X319=0, X319=""), X320, IF(X320&gt;(X319*(1+Dash!$B$6)), X319*(1+Dash!$B$6), IF(X320&lt;(X319*(1-Dash!$B$7)), X319*(1-Dash!$B$7), X320)))</f>
        <v>0</v>
      </c>
      <c r="Y322" s="544">
        <f>IF(OR(Y319=0, Y319=""), Y320, IF(Y320&gt;(Y319*(1+Dash!$B$6)), Y319*(1+Dash!$B$6), IF(Y320&lt;(Y319*(1-Dash!$B$7)), Y319*(1-Dash!$B$7), Y320)))</f>
        <v>327.75</v>
      </c>
      <c r="Z322" s="544">
        <f>IF(OR(Z319=0, Z319=""), Z320, IF(Z320&gt;(Z319*(1+Dash!$B$6)), Z319*(1+Dash!$B$6), IF(Z320&lt;(Z319*(1-Dash!$B$7)), Z319*(1-Dash!$B$7), Z320)))</f>
        <v>135.85</v>
      </c>
      <c r="AA322" s="544">
        <f>IF(OR(AA319=0, AA319=""), AA320, IF(AA320&gt;(AA319*(1+Dash!$B$6)), AA319*(1+Dash!$B$6), IF(AA320&lt;(AA319*(1-Dash!$B$7)), AA319*(1-Dash!$B$7), AA320)))</f>
        <v>39.9</v>
      </c>
      <c r="AB322" s="544">
        <f>IF(OR(AB319=0, AB319=""), AB320, IF(AB320&gt;(AB319*(1+Dash!$B$6)), AB319*(1+Dash!$B$6), IF(AB320&lt;(AB319*(1-Dash!$B$7)), AB319*(1-Dash!$B$7), AB320)))</f>
        <v>100</v>
      </c>
      <c r="AC322" s="544">
        <f>IF(OR(AC319=0, AC319=""), AC320, IF(AC320&gt;(AC319*(1+Dash!$B$6)), AC319*(1+Dash!$B$6), IF(AC320&lt;(AC319*(1-Dash!$B$7)), AC319*(1-Dash!$B$7), AC320)))</f>
        <v>741.94999999999993</v>
      </c>
      <c r="AD322" s="544">
        <f>IF(OR(AD319=0, AD319=""), AD320, IF(AD320&gt;(AD319*(1+Dash!$B$6)), AD319*(1+Dash!$B$6), IF(AD320&lt;(AD319*(1-Dash!$B$7)), AD319*(1-Dash!$B$7), AD320)))</f>
        <v>638.4</v>
      </c>
      <c r="AE322" s="544">
        <f>IF(OR(AE319=0, AE319=""), AE320, IF(AE320&gt;(AE319*(1+Dash!$B$6)), AE319*(1+Dash!$B$6), IF(AE320&lt;(AE319*(1-Dash!$B$7)), AE319*(1-Dash!$B$7), AE320)))</f>
        <v>248.60000000000002</v>
      </c>
      <c r="AF322" s="544">
        <f>IF(OR(AF319=0, AF319=""), AF320, IF(AF320&gt;(AF319*(1+Dash!$B$6)), AF319*(1+Dash!$B$6), IF(AF320&lt;(AF319*(1-Dash!$B$7)), AF319*(1-Dash!$B$7), AF320)))</f>
        <v>233.20000000000002</v>
      </c>
      <c r="AG322" s="544">
        <f>IF(OR(AG319=0, AG319=""), AG320, IF(AG320&gt;(AG319*(1+Dash!$B$6)), AG319*(1+Dash!$B$6), IF(AG320&lt;(AG319*(1-Dash!$B$7)), AG319*(1-Dash!$B$7), AG320)))</f>
        <v>290.40000000000003</v>
      </c>
      <c r="AH322" s="544">
        <f>IF(OR(AH319=0, AH319=""), AH320, IF(AH320&gt;(AH319*(1+Dash!$B$6)), AH319*(1+Dash!$B$6), IF(AH320&lt;(AH319*(1-Dash!$B$7)), AH319*(1-Dash!$B$7), AH320)))</f>
        <v>261.8</v>
      </c>
      <c r="AI322" s="544">
        <f>IF(OR(AI319=0, AI319=""), AI320, IF(AI320&gt;(AI319*(1+Dash!$B$6)), AI319*(1+Dash!$B$6), IF(AI320&lt;(AI319*(1-Dash!$B$7)), AI319*(1-Dash!$B$7), AI320)))</f>
        <v>92.4</v>
      </c>
      <c r="AJ322" s="544">
        <f>IF(OR(AJ319=0, AJ319=""), AJ320, IF(AJ320&gt;(AJ319*(1+Dash!$B$6)), AJ319*(1+Dash!$B$6), IF(AJ320&lt;(AJ319*(1-Dash!$B$7)), AJ319*(1-Dash!$B$7), AJ320)))</f>
        <v>94.600000000000009</v>
      </c>
      <c r="AK322" s="544">
        <f>IF(OR(AK319=0, AK319=""), AK320, IF(AK320&gt;(AK319*(1+Dash!$B$6)), AK319*(1+Dash!$B$6), IF(AK320&lt;(AK319*(1-Dash!$B$7)), AK319*(1-Dash!$B$7), AK320)))</f>
        <v>491.15</v>
      </c>
      <c r="AL322" s="544">
        <f>IF(OR(AL319=0, AL319=""), AL320, IF(AL320&gt;(AL319*(1+Dash!$B$6)), AL319*(1+Dash!$B$6), IF(AL320&lt;(AL319*(1-Dash!$B$7)), AL319*(1-Dash!$B$7), AL320)))</f>
        <v>412.29999999999995</v>
      </c>
      <c r="AM322" s="544">
        <f>IF(OR(AM319=0, AM319=""), AM320, IF(AM320&gt;(AM319*(1+Dash!$B$6)), AM319*(1+Dash!$B$6), IF(AM320&lt;(AM319*(1-Dash!$B$7)), AM319*(1-Dash!$B$7), AM320)))</f>
        <v>141</v>
      </c>
      <c r="AN322" s="544">
        <f>IF(OR(AN319=0, AN319=""), AN320, IF(AN320&gt;(AN319*(1+Dash!$B$6)), AN319*(1+Dash!$B$6), IF(AN320&lt;(AN319*(1-Dash!$B$7)), AN319*(1-Dash!$B$7), AN320)))</f>
        <v>126</v>
      </c>
      <c r="AO322" s="544">
        <f>IF(OR(AO319=0, AO319=""), AO320, IF(AO320&gt;(AO319*(1+Dash!$B$6)), AO319*(1+Dash!$B$6), IF(AO320&lt;(AO319*(1-Dash!$B$7)), AO319*(1-Dash!$B$7), AO320)))</f>
        <v>0</v>
      </c>
      <c r="AP322" s="544">
        <f>IF(OR(AP319=0, AP319=""), AP320, IF(AP320&gt;(AP319*(1+Dash!$B$6)), AP319*(1+Dash!$B$6), IF(AP320&lt;(AP319*(1-Dash!$B$7)), AP319*(1-Dash!$B$7), AP320)))</f>
        <v>0</v>
      </c>
      <c r="AQ322" s="544">
        <f>IF(OR(AQ319=0, AQ319=""), AQ320, IF(AQ320&gt;(AQ319*(1+Dash!$B$6)), AQ319*(1+Dash!$B$6), IF(AQ320&lt;(AQ319*(1-Dash!$B$7)), AQ319*(1-Dash!$B$7), AQ320)))</f>
        <v>0</v>
      </c>
      <c r="AR322" s="544">
        <f>IF(OR(AR319=0, AR319=""), AR320, IF(AR320&gt;(AR319*(1+Dash!$B$6)), AR319*(1+Dash!$B$6), IF(AR320&lt;(AR319*(1-Dash!$B$7)), AR319*(1-Dash!$B$7), AR320)))</f>
        <v>0</v>
      </c>
      <c r="AS322" s="544">
        <f>IF(OR(AS319=0, AS319=""), AS320, IF(AS320&gt;(AS319*(1+Dash!$B$6)), AS319*(1+Dash!$B$6), IF(AS320&lt;(AS319*(1-Dash!$B$7)), AS319*(1-Dash!$B$7), AS320)))</f>
        <v>0</v>
      </c>
      <c r="AT322" s="544">
        <f>IF(OR(AT319=0, AT319=""), AT320, IF(AT320&gt;(AT319*(1+Dash!$B$6)), AT319*(1+Dash!$B$6), IF(AT320&lt;(AT319*(1-Dash!$B$7)), AT319*(1-Dash!$B$7), AT320)))</f>
        <v>0</v>
      </c>
      <c r="AU322" s="544">
        <f>IF(OR(AU319=0, AU319=""), AU320, IF(AU320&gt;(AU319*(1+Dash!$B$6)), AU319*(1+Dash!$B$6), IF(AU320&lt;(AU319*(1-Dash!$B$7)), AU319*(1-Dash!$B$7), AU320)))</f>
        <v>0</v>
      </c>
      <c r="AV322" s="544">
        <f>IF(OR(AV319=0, AV319=""), AV320, IF(AV320&gt;(AV319*(1+Dash!$B$6)), AV319*(1+Dash!$B$6), IF(AV320&lt;(AV319*(1-Dash!$B$7)), AV319*(1-Dash!$B$7), AV320)))</f>
        <v>0</v>
      </c>
      <c r="AW322" s="544">
        <f>IF(OR(AW319=0, AW319=""), AW320, IF(AW320&gt;(AW319*(1+Dash!$B$6)), AW319*(1+Dash!$B$6), IF(AW320&lt;(AW319*(1-Dash!$B$7)), AW319*(1-Dash!$B$7), AW320)))</f>
        <v>0</v>
      </c>
      <c r="AX322" s="544">
        <f>IF(OR(AX319=0, AX319=""), AX320, IF(AX320&gt;(AX319*(1+Dash!$B$6)), AX319*(1+Dash!$B$6), IF(AX320&lt;(AX319*(1-Dash!$B$7)), AX319*(1-Dash!$B$7), AX320)))</f>
        <v>0</v>
      </c>
      <c r="AY322" s="544">
        <f>IF(OR(AY319=0, AY319=""), AY320, IF(AY320&gt;(AY319*(1+Dash!$B$6)), AY319*(1+Dash!$B$6), IF(AY320&lt;(AY319*(1-Dash!$B$7)), AY319*(1-Dash!$B$7), AY320)))</f>
        <v>0</v>
      </c>
      <c r="AZ322" s="544">
        <f>IF(OR(AZ319=0, AZ319=""), AZ320, IF(AZ320&gt;(AZ319*(1+Dash!$B$6)), AZ319*(1+Dash!$B$6), IF(AZ320&lt;(AZ319*(1-Dash!$B$7)), AZ319*(1-Dash!$B$7), AZ320)))</f>
        <v>0</v>
      </c>
      <c r="BA322" s="544">
        <f>IF(OR(BA319=0, BA319=""), BA320, IF(BA320&gt;(BA319*(1+Dash!$B$6)), BA319*(1+Dash!$B$6), IF(BA320&lt;(BA319*(1-Dash!$B$7)), BA319*(1-Dash!$B$7), BA320)))</f>
        <v>1151</v>
      </c>
      <c r="BB322" s="544">
        <f>IF(OR(BB319=0, BB319=""), BB320, IF(BB320&gt;(BB319*(1+Dash!$B$6)), BB319*(1+Dash!$B$6), IF(BB320&lt;(BB319*(1-Dash!$B$7)), BB319*(1-Dash!$B$7), BB320)))</f>
        <v>901.55</v>
      </c>
      <c r="BC322" s="544">
        <f>IF(OR(BC319=0, BC319=""), BC320, IF(BC320&gt;(BC319*(1+Dash!$B$6)), BC319*(1+Dash!$B$6), IF(BC320&lt;(BC319*(1-Dash!$B$7)), BC319*(1-Dash!$B$7), BC320)))</f>
        <v>454</v>
      </c>
      <c r="BD322" s="544">
        <f>IF(OR(BD319=0, BD319=""), BD320, IF(BD320&gt;(BD319*(1+Dash!$B$6)), BD319*(1+Dash!$B$6), IF(BD320&lt;(BD319*(1-Dash!$B$7)), BD319*(1-Dash!$B$7), BD320)))</f>
        <v>357.50000000000006</v>
      </c>
      <c r="BE322" s="544">
        <f>IF(OR(BE319=0, BE319=""), BE320, IF(BE320&gt;(BE319*(1+Dash!$B$6)), BE319*(1+Dash!$B$6), IF(BE320&lt;(BE319*(1-Dash!$B$7)), BE319*(1-Dash!$B$7), BE320)))</f>
        <v>728.2</v>
      </c>
      <c r="BF322" s="544">
        <f>IF(OR(BF319=0, BF319=""), BF320, IF(BF320&gt;(BF319*(1+Dash!$B$6)), BF319*(1+Dash!$B$6), IF(BF320&lt;(BF319*(1-Dash!$B$7)), BF319*(1-Dash!$B$7), BF320)))</f>
        <v>587</v>
      </c>
      <c r="BG322" s="544">
        <f>IF(OR(BG319=0, BG319=""), BG320, IF(BG320&gt;(BG319*(1+Dash!$B$6)), BG319*(1+Dash!$B$6), IF(BG320&lt;(BG319*(1-Dash!$B$7)), BG319*(1-Dash!$B$7), BG320)))</f>
        <v>216.70000000000002</v>
      </c>
      <c r="BH322" s="544">
        <f>IF(OR(BH319=0, BH319=""), BH320, IF(BH320&gt;(BH319*(1+Dash!$B$6)), BH319*(1+Dash!$B$6), IF(BH320&lt;(BH319*(1-Dash!$B$7)), BH319*(1-Dash!$B$7), BH320)))</f>
        <v>143</v>
      </c>
      <c r="BI322" s="544">
        <f>IF(OR(BI319=0, BI319=""), BI320, IF(BI320&gt;(BI319*(1+Dash!$B$6)), BI319*(1+Dash!$B$6), IF(BI320&lt;(BI319*(1-Dash!$B$7)), BI319*(1-Dash!$B$7), BI320)))</f>
        <v>461.7</v>
      </c>
      <c r="BJ322" s="544">
        <f>IF(OR(BJ319=0, BJ319=""), BJ320, IF(BJ320&gt;(BJ319*(1+Dash!$B$6)), BJ319*(1+Dash!$B$6), IF(BJ320&lt;(BJ319*(1-Dash!$B$7)), BJ319*(1-Dash!$B$7), BJ320)))</f>
        <v>346.75</v>
      </c>
      <c r="BK322" s="544">
        <f>IF(OR(BK319=0, BK319=""), BK320, IF(BK320&gt;(BK319*(1+Dash!$B$6)), BK319*(1+Dash!$B$6), IF(BK320&lt;(BK319*(1-Dash!$B$7)), BK319*(1-Dash!$B$7), BK320)))</f>
        <v>217.54999999999998</v>
      </c>
      <c r="BL322" s="544">
        <f>IF(OR(BL319=0, BL319=""), BL320, IF(BL320&gt;(BL319*(1+Dash!$B$6)), BL319*(1+Dash!$B$6), IF(BL320&lt;(BL319*(1-Dash!$B$7)), BL319*(1-Dash!$B$7), BL320)))</f>
        <v>185.25</v>
      </c>
      <c r="BM322" s="544">
        <f>IF(OR(BM319=0, BM319=""), BM320, IF(BM320&gt;(BM319*(1+Dash!$B$6)), BM319*(1+Dash!$B$6), IF(BM320&lt;(BM319*(1-Dash!$B$7)), BM319*(1-Dash!$B$7), BM320)))</f>
        <v>85</v>
      </c>
      <c r="BN322" s="544">
        <f>IF(OR(BN319=0, BN319=""), BN320, IF(BN320&gt;(BN319*(1+Dash!$B$6)), BN319*(1+Dash!$B$6), IF(BN320&lt;(BN319*(1-Dash!$B$7)), BN319*(1-Dash!$B$7), BN320)))</f>
        <v>47.5</v>
      </c>
      <c r="BO322" s="544">
        <f>IF(OR(BO319=0, BO319=""), BO320, IF(BO320&gt;(BO319*(1+Dash!$B$6)), BO319*(1+Dash!$B$6), IF(BO320&lt;(BO319*(1-Dash!$B$7)), BO319*(1-Dash!$B$7), BO320)))</f>
        <v>42.75</v>
      </c>
      <c r="BP322" s="544">
        <f>IF(OR(BP319=0, BP319=""), BP320, IF(BP320&gt;(BP319*(1+Dash!$B$6)), BP319*(1+Dash!$B$6), IF(BP320&lt;(BP319*(1-Dash!$B$7)), BP319*(1-Dash!$B$7), BP320)))</f>
        <v>60</v>
      </c>
      <c r="BQ322" s="544">
        <f>IF(OR(BQ319=0, BQ319=""), BQ320, IF(BQ320&gt;(BQ319*(1+Dash!$B$6)), BQ319*(1+Dash!$B$6), IF(BQ320&lt;(BQ319*(1-Dash!$B$7)), BQ319*(1-Dash!$B$7), BQ320)))</f>
        <v>4.4000000000000004</v>
      </c>
      <c r="BR322" s="544">
        <f>IF(OR(BR319=0, BR319=""), BR320, IF(BR320&gt;(BR319*(1+Dash!$B$6)), BR319*(1+Dash!$B$6), IF(BR320&lt;(BR319*(1-Dash!$B$7)), BR319*(1-Dash!$B$7), BR320)))</f>
        <v>3.3000000000000003</v>
      </c>
      <c r="BS322" s="544">
        <f>IF(OR(BS319=0, BS319=""), BS320, IF(BS320&gt;(BS319*(1+Dash!$B$6)), BS319*(1+Dash!$B$6), IF(BS320&lt;(BS319*(1-Dash!$B$7)), BS319*(1-Dash!$B$7), BS320)))</f>
        <v>2.2000000000000002</v>
      </c>
      <c r="BT322" s="544">
        <f>IF(OR(BT319=0, BT319=""), BT320, IF(BT320&gt;(BT319*(1+Dash!$B$6)), BT319*(1+Dash!$B$6), IF(BT320&lt;(BT319*(1-Dash!$B$7)), BT319*(1-Dash!$B$7), BT320)))</f>
        <v>2.2000000000000002</v>
      </c>
      <c r="BU322" s="544">
        <f>IF(OR(BU319=0, BU319=""), BU320, IF(BU320&gt;(BU319*(1+Dash!$B$6)), BU319*(1+Dash!$B$6), IF(BU320&lt;(BU319*(1-Dash!$B$7)), BU319*(1-Dash!$B$7), BU320)))</f>
        <v>76.95</v>
      </c>
      <c r="BV322" s="544">
        <f>IF(OR(BV319=0, BV319=""), BV320, IF(BV320&gt;(BV319*(1+Dash!$B$6)), BV319*(1+Dash!$B$6), IF(BV320&lt;(BV319*(1-Dash!$B$7)), BV319*(1-Dash!$B$7), BV320)))</f>
        <v>44.65</v>
      </c>
      <c r="BW322" s="544">
        <f>IF(OR(BW319=0, BW319=""), BW320, IF(BW320&gt;(BW319*(1+Dash!$B$6)), BW319*(1+Dash!$B$6), IF(BW320&lt;(BW319*(1-Dash!$B$7)), BW319*(1-Dash!$B$7), BW320)))</f>
        <v>40.85</v>
      </c>
      <c r="BX322" s="544">
        <f>IF(OR(BX319=0, BX319=""), BX320, IF(BX320&gt;(BX319*(1+Dash!$B$6)), BX319*(1+Dash!$B$6), IF(BX320&lt;(BX319*(1-Dash!$B$7)), BX319*(1-Dash!$B$7), BX320)))</f>
        <v>51.3</v>
      </c>
      <c r="BY322" s="544">
        <f>IF(OR(BY319=0, BY319=""), BY320, IF(BY320&gt;(BY319*(1+Dash!$B$6)), BY319*(1+Dash!$B$6), IF(BY320&lt;(BY319*(1-Dash!$B$7)), BY319*(1-Dash!$B$7), BY320)))</f>
        <v>67</v>
      </c>
      <c r="BZ322" s="544">
        <f>IF(OR(BZ319=0, BZ319=""), BZ320, IF(BZ320&gt;(BZ319*(1+Dash!$B$6)), BZ319*(1+Dash!$B$6), IF(BZ320&lt;(BZ319*(1-Dash!$B$7)), BZ319*(1-Dash!$B$7), BZ320)))</f>
        <v>188</v>
      </c>
      <c r="CA322" s="544">
        <f>IF(OR(CA319=0, CA319=""), CA320, IF(CA320&gt;(CA319*(1+Dash!$B$6)), CA319*(1+Dash!$B$6), IF(CA320&lt;(CA319*(1-Dash!$B$7)), CA319*(1-Dash!$B$7), CA320)))</f>
        <v>0</v>
      </c>
    </row>
    <row r="323" spans="1:79">
      <c r="A323" t="s">
        <v>111</v>
      </c>
      <c r="B323" t="s">
        <v>1887</v>
      </c>
      <c r="C323">
        <v>2018</v>
      </c>
      <c r="D323" t="s">
        <v>1934</v>
      </c>
      <c r="E323" s="450">
        <v>227</v>
      </c>
      <c r="F323" s="450">
        <v>180</v>
      </c>
      <c r="G323" s="450">
        <v>59</v>
      </c>
      <c r="H323" s="450">
        <v>92</v>
      </c>
      <c r="I323" s="450">
        <v>37</v>
      </c>
      <c r="J323" s="450">
        <v>0</v>
      </c>
      <c r="K323" s="450">
        <v>0</v>
      </c>
      <c r="L323" s="450">
        <v>0</v>
      </c>
      <c r="M323" s="450">
        <v>0</v>
      </c>
      <c r="N323" s="450">
        <v>0</v>
      </c>
      <c r="O323" s="450">
        <v>0</v>
      </c>
      <c r="P323" s="450">
        <v>0</v>
      </c>
      <c r="Q323" s="450">
        <v>0</v>
      </c>
      <c r="R323" s="450">
        <v>0</v>
      </c>
      <c r="S323" s="450">
        <v>0</v>
      </c>
      <c r="T323" s="450">
        <v>0</v>
      </c>
      <c r="U323" s="450">
        <v>0</v>
      </c>
      <c r="V323" s="450">
        <v>0</v>
      </c>
      <c r="W323" s="450">
        <v>0</v>
      </c>
      <c r="X323" s="450">
        <v>0</v>
      </c>
      <c r="Y323" s="450">
        <v>0</v>
      </c>
      <c r="Z323" s="450">
        <v>0</v>
      </c>
      <c r="AA323" s="450">
        <v>0</v>
      </c>
      <c r="AB323" s="450">
        <v>0</v>
      </c>
      <c r="AC323" s="450">
        <v>243</v>
      </c>
      <c r="AD323" s="450">
        <v>80</v>
      </c>
      <c r="AE323" s="450">
        <v>143</v>
      </c>
      <c r="AF323" s="450">
        <v>94</v>
      </c>
      <c r="AG323" s="450">
        <v>119</v>
      </c>
      <c r="AH323" s="450">
        <v>44</v>
      </c>
      <c r="AI323" s="450">
        <v>64</v>
      </c>
      <c r="AJ323" s="450">
        <v>41</v>
      </c>
      <c r="AK323" s="450">
        <v>124</v>
      </c>
      <c r="AL323" s="450">
        <v>36</v>
      </c>
      <c r="AM323" s="450">
        <v>79</v>
      </c>
      <c r="AN323" s="450">
        <v>53</v>
      </c>
      <c r="AO323" s="450">
        <v>0</v>
      </c>
      <c r="AP323" s="450">
        <v>0</v>
      </c>
      <c r="AQ323" s="450">
        <v>0</v>
      </c>
      <c r="AR323" s="450">
        <v>0</v>
      </c>
      <c r="AS323" s="450">
        <v>0</v>
      </c>
      <c r="AT323" s="450">
        <v>0</v>
      </c>
      <c r="AU323" s="450">
        <v>0</v>
      </c>
      <c r="AV323" s="450">
        <v>0</v>
      </c>
      <c r="AW323" s="450">
        <v>0</v>
      </c>
      <c r="AX323" s="450">
        <v>0</v>
      </c>
      <c r="AY323" s="450">
        <v>0</v>
      </c>
      <c r="AZ323" s="450">
        <v>0</v>
      </c>
      <c r="BA323" s="450">
        <v>363</v>
      </c>
      <c r="BB323" s="450">
        <v>126</v>
      </c>
      <c r="BC323" s="450">
        <v>210</v>
      </c>
      <c r="BD323" s="450">
        <v>120</v>
      </c>
      <c r="BE323" s="450">
        <v>226</v>
      </c>
      <c r="BF323" s="450">
        <v>101</v>
      </c>
      <c r="BG323" s="450">
        <v>122</v>
      </c>
      <c r="BH323" s="450">
        <v>45</v>
      </c>
      <c r="BI323" s="450">
        <v>137</v>
      </c>
      <c r="BJ323" s="450">
        <v>25</v>
      </c>
      <c r="BK323" s="450">
        <v>88</v>
      </c>
      <c r="BL323" s="450">
        <v>75</v>
      </c>
      <c r="BM323" s="450">
        <v>0</v>
      </c>
      <c r="BN323" s="450">
        <v>0</v>
      </c>
      <c r="BO323" s="450">
        <v>0</v>
      </c>
      <c r="BP323" s="450">
        <v>0</v>
      </c>
      <c r="BQ323" s="450">
        <v>0</v>
      </c>
      <c r="BR323" s="450">
        <v>0</v>
      </c>
      <c r="BS323" s="450">
        <v>0</v>
      </c>
      <c r="BT323" s="450">
        <v>0</v>
      </c>
      <c r="BU323" s="450">
        <v>0</v>
      </c>
      <c r="BV323" s="450">
        <v>0</v>
      </c>
      <c r="BW323" s="450">
        <v>0</v>
      </c>
      <c r="BX323" s="450">
        <v>0</v>
      </c>
      <c r="BY323" s="450">
        <v>5</v>
      </c>
      <c r="BZ323" s="450">
        <v>16</v>
      </c>
      <c r="CA323" s="450">
        <v>0</v>
      </c>
    </row>
    <row r="324" spans="1:79">
      <c r="A324" s="543" t="s">
        <v>111</v>
      </c>
      <c r="B324" s="543" t="s">
        <v>1887</v>
      </c>
      <c r="C324" s="543">
        <v>2019</v>
      </c>
      <c r="D324" s="543" t="s">
        <v>1934</v>
      </c>
      <c r="E324" s="544">
        <v>229</v>
      </c>
      <c r="F324" s="544">
        <v>191</v>
      </c>
      <c r="G324" s="544">
        <v>89</v>
      </c>
      <c r="H324" s="544">
        <v>87</v>
      </c>
      <c r="I324" s="544">
        <v>43</v>
      </c>
      <c r="J324" s="544">
        <v>0</v>
      </c>
      <c r="K324" s="544">
        <v>0</v>
      </c>
      <c r="L324" s="544">
        <v>0</v>
      </c>
      <c r="M324" s="544">
        <v>0</v>
      </c>
      <c r="N324" s="544">
        <v>0</v>
      </c>
      <c r="O324" s="544">
        <v>0</v>
      </c>
      <c r="P324" s="544">
        <v>0</v>
      </c>
      <c r="Q324" s="544">
        <v>0</v>
      </c>
      <c r="R324" s="544">
        <v>0</v>
      </c>
      <c r="S324" s="544">
        <v>0</v>
      </c>
      <c r="T324" s="544">
        <v>0</v>
      </c>
      <c r="U324" s="544">
        <v>0</v>
      </c>
      <c r="V324" s="544">
        <v>0</v>
      </c>
      <c r="W324" s="544">
        <v>0</v>
      </c>
      <c r="X324" s="544">
        <v>0</v>
      </c>
      <c r="Y324" s="544">
        <v>0</v>
      </c>
      <c r="Z324" s="544">
        <v>0</v>
      </c>
      <c r="AA324" s="544">
        <v>0</v>
      </c>
      <c r="AB324" s="544">
        <v>0</v>
      </c>
      <c r="AC324" s="544">
        <v>321</v>
      </c>
      <c r="AD324" s="544">
        <v>83</v>
      </c>
      <c r="AE324" s="544">
        <v>185</v>
      </c>
      <c r="AF324" s="544">
        <v>137</v>
      </c>
      <c r="AG324" s="544">
        <v>145</v>
      </c>
      <c r="AH324" s="544">
        <v>43</v>
      </c>
      <c r="AI324" s="544">
        <v>54</v>
      </c>
      <c r="AJ324" s="544">
        <v>47</v>
      </c>
      <c r="AK324" s="544">
        <v>176</v>
      </c>
      <c r="AL324" s="544">
        <v>40</v>
      </c>
      <c r="AM324" s="544">
        <v>131</v>
      </c>
      <c r="AN324" s="544">
        <v>90</v>
      </c>
      <c r="AO324" s="544">
        <v>0</v>
      </c>
      <c r="AP324" s="544">
        <v>0</v>
      </c>
      <c r="AQ324" s="544">
        <v>0</v>
      </c>
      <c r="AR324" s="544">
        <v>0</v>
      </c>
      <c r="AS324" s="544">
        <v>0</v>
      </c>
      <c r="AT324" s="544">
        <v>0</v>
      </c>
      <c r="AU324" s="544">
        <v>0</v>
      </c>
      <c r="AV324" s="544">
        <v>0</v>
      </c>
      <c r="AW324" s="544">
        <v>0</v>
      </c>
      <c r="AX324" s="544">
        <v>0</v>
      </c>
      <c r="AY324" s="544">
        <v>0</v>
      </c>
      <c r="AZ324" s="544">
        <v>0</v>
      </c>
      <c r="BA324" s="544">
        <v>362</v>
      </c>
      <c r="BB324" s="544">
        <v>140</v>
      </c>
      <c r="BC324" s="544">
        <v>206</v>
      </c>
      <c r="BD324" s="544">
        <v>125</v>
      </c>
      <c r="BE324" s="544">
        <v>244</v>
      </c>
      <c r="BF324" s="544">
        <v>115</v>
      </c>
      <c r="BG324" s="544">
        <v>130</v>
      </c>
      <c r="BH324" s="544">
        <v>65</v>
      </c>
      <c r="BI324" s="544">
        <v>118</v>
      </c>
      <c r="BJ324" s="544">
        <v>25</v>
      </c>
      <c r="BK324" s="544">
        <v>76</v>
      </c>
      <c r="BL324" s="544">
        <v>60</v>
      </c>
      <c r="BM324" s="544">
        <v>0</v>
      </c>
      <c r="BN324" s="544">
        <v>0</v>
      </c>
      <c r="BO324" s="544">
        <v>0</v>
      </c>
      <c r="BP324" s="544">
        <v>0</v>
      </c>
      <c r="BQ324" s="544">
        <v>0</v>
      </c>
      <c r="BR324" s="544">
        <v>0</v>
      </c>
      <c r="BS324" s="544">
        <v>0</v>
      </c>
      <c r="BT324" s="544">
        <v>0</v>
      </c>
      <c r="BU324" s="544">
        <v>0</v>
      </c>
      <c r="BV324" s="544">
        <v>0</v>
      </c>
      <c r="BW324" s="544">
        <v>0</v>
      </c>
      <c r="BX324" s="544">
        <v>0</v>
      </c>
      <c r="BY324" s="544">
        <v>10</v>
      </c>
      <c r="BZ324" s="544">
        <v>10</v>
      </c>
      <c r="CA324" s="544">
        <v>0</v>
      </c>
    </row>
    <row r="325" spans="1:79">
      <c r="A325" t="s">
        <v>111</v>
      </c>
      <c r="B325" t="s">
        <v>1887</v>
      </c>
      <c r="C325">
        <v>2020</v>
      </c>
      <c r="D325" t="s">
        <v>1934</v>
      </c>
      <c r="E325" s="450">
        <v>305</v>
      </c>
      <c r="F325" s="450">
        <v>213</v>
      </c>
      <c r="G325" s="450">
        <v>78</v>
      </c>
      <c r="H325" s="450">
        <v>102</v>
      </c>
      <c r="I325" s="450">
        <v>44</v>
      </c>
      <c r="J325" s="450">
        <v>0</v>
      </c>
      <c r="K325" s="450">
        <v>0</v>
      </c>
      <c r="L325" s="450">
        <v>0</v>
      </c>
      <c r="M325" s="450">
        <v>0</v>
      </c>
      <c r="N325" s="450">
        <v>161</v>
      </c>
      <c r="O325" s="450">
        <v>0</v>
      </c>
      <c r="P325" s="450">
        <v>161</v>
      </c>
      <c r="Q325" s="450">
        <v>18</v>
      </c>
      <c r="R325" s="450">
        <v>0</v>
      </c>
      <c r="S325" s="450">
        <v>0</v>
      </c>
      <c r="T325" s="450">
        <v>0</v>
      </c>
      <c r="U325" s="450">
        <v>18</v>
      </c>
      <c r="V325" s="450">
        <v>0</v>
      </c>
      <c r="W325" s="450">
        <v>0</v>
      </c>
      <c r="X325" s="450">
        <v>0</v>
      </c>
      <c r="Y325" s="450">
        <v>0</v>
      </c>
      <c r="Z325" s="450">
        <v>0</v>
      </c>
      <c r="AA325" s="450">
        <v>0</v>
      </c>
      <c r="AB325" s="450">
        <v>0</v>
      </c>
      <c r="AC325" s="450">
        <v>313</v>
      </c>
      <c r="AD325" s="450">
        <v>73</v>
      </c>
      <c r="AE325" s="450">
        <v>192</v>
      </c>
      <c r="AF325" s="450">
        <v>111</v>
      </c>
      <c r="AG325" s="450">
        <v>169</v>
      </c>
      <c r="AH325" s="450">
        <v>35</v>
      </c>
      <c r="AI325" s="450">
        <v>80</v>
      </c>
      <c r="AJ325" s="450">
        <v>46</v>
      </c>
      <c r="AK325" s="450">
        <v>144</v>
      </c>
      <c r="AL325" s="450">
        <v>38</v>
      </c>
      <c r="AM325" s="450">
        <v>112</v>
      </c>
      <c r="AN325" s="450">
        <v>65</v>
      </c>
      <c r="AO325" s="450">
        <v>0</v>
      </c>
      <c r="AP325" s="450">
        <v>0</v>
      </c>
      <c r="AQ325" s="450">
        <v>0</v>
      </c>
      <c r="AR325" s="450">
        <v>0</v>
      </c>
      <c r="AS325" s="450">
        <v>0</v>
      </c>
      <c r="AT325" s="450">
        <v>0</v>
      </c>
      <c r="AU325" s="450">
        <v>0</v>
      </c>
      <c r="AV325" s="450">
        <v>0</v>
      </c>
      <c r="AW325" s="450">
        <v>0</v>
      </c>
      <c r="AX325" s="450">
        <v>0</v>
      </c>
      <c r="AY325" s="450">
        <v>0</v>
      </c>
      <c r="AZ325" s="450">
        <v>0</v>
      </c>
      <c r="BA325" s="450">
        <v>359</v>
      </c>
      <c r="BB325" s="450">
        <v>129</v>
      </c>
      <c r="BC325" s="450">
        <v>196</v>
      </c>
      <c r="BD325" s="450">
        <v>113</v>
      </c>
      <c r="BE325" s="450">
        <v>239</v>
      </c>
      <c r="BF325" s="450">
        <v>100</v>
      </c>
      <c r="BG325" s="450">
        <v>115</v>
      </c>
      <c r="BH325" s="450">
        <v>46</v>
      </c>
      <c r="BI325" s="450">
        <v>120</v>
      </c>
      <c r="BJ325" s="450">
        <v>29</v>
      </c>
      <c r="BK325" s="450">
        <v>81</v>
      </c>
      <c r="BL325" s="450">
        <v>67</v>
      </c>
      <c r="BM325" s="450">
        <v>0</v>
      </c>
      <c r="BN325" s="450">
        <v>0</v>
      </c>
      <c r="BO325" s="450">
        <v>0</v>
      </c>
      <c r="BP325" s="450">
        <v>0</v>
      </c>
      <c r="BQ325" s="450">
        <v>0</v>
      </c>
      <c r="BR325" s="450">
        <v>0</v>
      </c>
      <c r="BS325" s="450">
        <v>0</v>
      </c>
      <c r="BT325" s="450">
        <v>0</v>
      </c>
      <c r="BU325" s="450">
        <v>0</v>
      </c>
      <c r="BV325" s="450">
        <v>0</v>
      </c>
      <c r="BW325" s="450">
        <v>0</v>
      </c>
      <c r="BX325" s="450">
        <v>0</v>
      </c>
      <c r="BY325" s="450">
        <v>10</v>
      </c>
      <c r="BZ325" s="450">
        <v>13</v>
      </c>
      <c r="CA325" s="450">
        <v>0</v>
      </c>
    </row>
    <row r="326" spans="1:79">
      <c r="A326" s="543" t="s">
        <v>111</v>
      </c>
      <c r="B326" s="543" t="s">
        <v>1887</v>
      </c>
      <c r="C326" s="543">
        <v>2021</v>
      </c>
      <c r="D326" s="543" t="s">
        <v>1934</v>
      </c>
      <c r="E326" s="544">
        <v>369</v>
      </c>
      <c r="F326" s="544">
        <v>161</v>
      </c>
      <c r="G326" s="544">
        <v>51</v>
      </c>
      <c r="H326" s="544">
        <v>80</v>
      </c>
      <c r="I326" s="544">
        <v>35</v>
      </c>
      <c r="J326" s="544">
        <v>0</v>
      </c>
      <c r="K326" s="544">
        <v>0</v>
      </c>
      <c r="L326" s="544">
        <v>0</v>
      </c>
      <c r="M326" s="544">
        <v>0</v>
      </c>
      <c r="N326" s="544">
        <v>279</v>
      </c>
      <c r="O326" s="544">
        <v>0</v>
      </c>
      <c r="P326" s="544">
        <v>279</v>
      </c>
      <c r="Q326" s="544">
        <v>21</v>
      </c>
      <c r="R326" s="544">
        <v>0</v>
      </c>
      <c r="S326" s="544">
        <v>0</v>
      </c>
      <c r="T326" s="544">
        <v>0</v>
      </c>
      <c r="U326" s="544">
        <v>21</v>
      </c>
      <c r="V326" s="544">
        <v>0</v>
      </c>
      <c r="W326" s="544">
        <v>0</v>
      </c>
      <c r="X326" s="544">
        <v>0</v>
      </c>
      <c r="Y326" s="544">
        <v>0</v>
      </c>
      <c r="Z326" s="544">
        <v>0</v>
      </c>
      <c r="AA326" s="544">
        <v>0</v>
      </c>
      <c r="AB326" s="544">
        <v>0</v>
      </c>
      <c r="AC326" s="544">
        <v>281</v>
      </c>
      <c r="AD326" s="544">
        <v>98</v>
      </c>
      <c r="AE326" s="544">
        <v>157</v>
      </c>
      <c r="AF326" s="544">
        <v>104</v>
      </c>
      <c r="AG326" s="544">
        <v>165</v>
      </c>
      <c r="AH326" s="544">
        <v>70</v>
      </c>
      <c r="AI326" s="544">
        <v>76</v>
      </c>
      <c r="AJ326" s="544">
        <v>52</v>
      </c>
      <c r="AK326" s="544">
        <v>116</v>
      </c>
      <c r="AL326" s="544">
        <v>28</v>
      </c>
      <c r="AM326" s="544">
        <v>81</v>
      </c>
      <c r="AN326" s="544">
        <v>52</v>
      </c>
      <c r="AO326" s="544">
        <v>0</v>
      </c>
      <c r="AP326" s="544">
        <v>0</v>
      </c>
      <c r="AQ326" s="544">
        <v>0</v>
      </c>
      <c r="AR326" s="544">
        <v>0</v>
      </c>
      <c r="AS326" s="544">
        <v>0</v>
      </c>
      <c r="AT326" s="544">
        <v>0</v>
      </c>
      <c r="AU326" s="544">
        <v>0</v>
      </c>
      <c r="AV326" s="544">
        <v>0</v>
      </c>
      <c r="AW326" s="544">
        <v>0</v>
      </c>
      <c r="AX326" s="544">
        <v>0</v>
      </c>
      <c r="AY326" s="544">
        <v>0</v>
      </c>
      <c r="AZ326" s="544">
        <v>0</v>
      </c>
      <c r="BA326" s="544">
        <v>331</v>
      </c>
      <c r="BB326" s="544">
        <v>122</v>
      </c>
      <c r="BC326" s="544">
        <v>173</v>
      </c>
      <c r="BD326" s="544">
        <v>88</v>
      </c>
      <c r="BE326" s="544">
        <v>242</v>
      </c>
      <c r="BF326" s="544">
        <v>103</v>
      </c>
      <c r="BG326" s="544">
        <v>119</v>
      </c>
      <c r="BH326" s="544">
        <v>42</v>
      </c>
      <c r="BI326" s="544">
        <v>89</v>
      </c>
      <c r="BJ326" s="544">
        <v>19</v>
      </c>
      <c r="BK326" s="544">
        <v>54</v>
      </c>
      <c r="BL326" s="544">
        <v>46</v>
      </c>
      <c r="BM326" s="544">
        <v>0</v>
      </c>
      <c r="BN326" s="544">
        <v>0</v>
      </c>
      <c r="BO326" s="544">
        <v>0</v>
      </c>
      <c r="BP326" s="544">
        <v>0</v>
      </c>
      <c r="BQ326" s="544">
        <v>0</v>
      </c>
      <c r="BR326" s="544">
        <v>0</v>
      </c>
      <c r="BS326" s="544">
        <v>0</v>
      </c>
      <c r="BT326" s="544">
        <v>0</v>
      </c>
      <c r="BU326" s="544">
        <v>0</v>
      </c>
      <c r="BV326" s="544">
        <v>0</v>
      </c>
      <c r="BW326" s="544">
        <v>0</v>
      </c>
      <c r="BX326" s="544">
        <v>0</v>
      </c>
      <c r="BY326" s="544">
        <v>12</v>
      </c>
      <c r="BZ326" s="544">
        <v>20</v>
      </c>
      <c r="CA326" s="544">
        <v>0</v>
      </c>
    </row>
    <row r="327" spans="1:79">
      <c r="A327" t="s">
        <v>111</v>
      </c>
      <c r="B327" t="s">
        <v>1887</v>
      </c>
      <c r="C327">
        <v>2022</v>
      </c>
      <c r="D327" t="s">
        <v>1934</v>
      </c>
      <c r="E327" s="450">
        <v>302</v>
      </c>
      <c r="F327" s="450">
        <v>148</v>
      </c>
      <c r="G327" s="450">
        <v>49</v>
      </c>
      <c r="H327" s="450">
        <v>65</v>
      </c>
      <c r="I327" s="450">
        <v>23</v>
      </c>
      <c r="J327" s="450">
        <v>0</v>
      </c>
      <c r="K327" s="450">
        <v>0</v>
      </c>
      <c r="L327" s="450">
        <v>0</v>
      </c>
      <c r="M327" s="450">
        <v>0</v>
      </c>
      <c r="N327" s="450">
        <v>307</v>
      </c>
      <c r="O327" s="450">
        <v>0</v>
      </c>
      <c r="P327" s="450">
        <v>307</v>
      </c>
      <c r="Q327" s="450">
        <v>16</v>
      </c>
      <c r="R327" s="450">
        <v>0</v>
      </c>
      <c r="S327" s="450">
        <v>0</v>
      </c>
      <c r="T327" s="450">
        <v>0</v>
      </c>
      <c r="U327" s="450">
        <v>16</v>
      </c>
      <c r="V327" s="450">
        <v>0</v>
      </c>
      <c r="W327" s="450">
        <v>0</v>
      </c>
      <c r="X327" s="450">
        <v>0</v>
      </c>
      <c r="Y327" s="450">
        <v>0</v>
      </c>
      <c r="Z327" s="450">
        <v>0</v>
      </c>
      <c r="AA327" s="450">
        <v>0</v>
      </c>
      <c r="AB327" s="450">
        <v>0</v>
      </c>
      <c r="AC327" s="450">
        <v>288</v>
      </c>
      <c r="AD327" s="450">
        <v>129</v>
      </c>
      <c r="AE327" s="450">
        <v>139</v>
      </c>
      <c r="AF327" s="450">
        <v>89</v>
      </c>
      <c r="AG327" s="450">
        <v>152</v>
      </c>
      <c r="AH327" s="450">
        <v>73</v>
      </c>
      <c r="AI327" s="450">
        <v>43</v>
      </c>
      <c r="AJ327" s="450">
        <v>32</v>
      </c>
      <c r="AK327" s="450">
        <v>136</v>
      </c>
      <c r="AL327" s="450">
        <v>56</v>
      </c>
      <c r="AM327" s="450">
        <v>96</v>
      </c>
      <c r="AN327" s="450">
        <v>57</v>
      </c>
      <c r="AO327" s="450">
        <v>0</v>
      </c>
      <c r="AP327" s="450">
        <v>0</v>
      </c>
      <c r="AQ327" s="450">
        <v>0</v>
      </c>
      <c r="AR327" s="450">
        <v>0</v>
      </c>
      <c r="AS327" s="450">
        <v>0</v>
      </c>
      <c r="AT327" s="450">
        <v>0</v>
      </c>
      <c r="AU327" s="450">
        <v>0</v>
      </c>
      <c r="AV327" s="450">
        <v>0</v>
      </c>
      <c r="AW327" s="450">
        <v>0</v>
      </c>
      <c r="AX327" s="450">
        <v>0</v>
      </c>
      <c r="AY327" s="450">
        <v>0</v>
      </c>
      <c r="AZ327" s="450">
        <v>0</v>
      </c>
      <c r="BA327" s="450">
        <v>350</v>
      </c>
      <c r="BB327" s="450">
        <v>129</v>
      </c>
      <c r="BC327" s="450">
        <v>176</v>
      </c>
      <c r="BD327" s="450">
        <v>112</v>
      </c>
      <c r="BE327" s="450">
        <v>233</v>
      </c>
      <c r="BF327" s="450">
        <v>100</v>
      </c>
      <c r="BG327" s="450">
        <v>108</v>
      </c>
      <c r="BH327" s="450">
        <v>45</v>
      </c>
      <c r="BI327" s="450">
        <v>117</v>
      </c>
      <c r="BJ327" s="450">
        <v>29</v>
      </c>
      <c r="BK327" s="450">
        <v>68</v>
      </c>
      <c r="BL327" s="450">
        <v>67</v>
      </c>
      <c r="BM327" s="450">
        <v>0</v>
      </c>
      <c r="BN327" s="450">
        <v>0</v>
      </c>
      <c r="BO327" s="450">
        <v>0</v>
      </c>
      <c r="BP327" s="450">
        <v>0</v>
      </c>
      <c r="BQ327" s="450">
        <v>0</v>
      </c>
      <c r="BR327" s="450">
        <v>0</v>
      </c>
      <c r="BS327" s="450">
        <v>0</v>
      </c>
      <c r="BT327" s="450">
        <v>0</v>
      </c>
      <c r="BU327" s="450">
        <v>0</v>
      </c>
      <c r="BV327" s="450">
        <v>0</v>
      </c>
      <c r="BW327" s="450">
        <v>0</v>
      </c>
      <c r="BX327" s="450">
        <v>0</v>
      </c>
      <c r="BY327" s="450">
        <v>10</v>
      </c>
      <c r="BZ327" s="450">
        <v>26</v>
      </c>
      <c r="CA327" s="450">
        <v>0</v>
      </c>
    </row>
    <row r="328" spans="1:79">
      <c r="A328" s="543" t="s">
        <v>111</v>
      </c>
      <c r="B328" s="543" t="s">
        <v>1887</v>
      </c>
      <c r="C328" s="543">
        <v>2023</v>
      </c>
      <c r="D328" s="543" t="s">
        <v>1934</v>
      </c>
      <c r="E328" s="544">
        <v>298</v>
      </c>
      <c r="F328" s="544">
        <v>164</v>
      </c>
      <c r="G328" s="544">
        <v>44</v>
      </c>
      <c r="H328" s="544">
        <v>56</v>
      </c>
      <c r="I328" s="544">
        <v>24</v>
      </c>
      <c r="J328" s="544">
        <v>0</v>
      </c>
      <c r="K328" s="544">
        <v>0</v>
      </c>
      <c r="L328" s="544">
        <v>0</v>
      </c>
      <c r="M328" s="544">
        <v>0</v>
      </c>
      <c r="N328" s="544">
        <v>222</v>
      </c>
      <c r="O328" s="544">
        <v>0</v>
      </c>
      <c r="P328" s="544">
        <v>222</v>
      </c>
      <c r="Q328" s="544">
        <v>7</v>
      </c>
      <c r="R328" s="544">
        <v>4</v>
      </c>
      <c r="S328" s="544">
        <v>6</v>
      </c>
      <c r="T328" s="544">
        <v>2</v>
      </c>
      <c r="U328" s="544">
        <v>7</v>
      </c>
      <c r="V328" s="544">
        <v>4</v>
      </c>
      <c r="W328" s="544">
        <v>6</v>
      </c>
      <c r="X328" s="544">
        <v>2</v>
      </c>
      <c r="Y328" s="544">
        <v>0</v>
      </c>
      <c r="Z328" s="544">
        <v>0</v>
      </c>
      <c r="AA328" s="544">
        <v>0</v>
      </c>
      <c r="AB328" s="544">
        <v>0</v>
      </c>
      <c r="AC328" s="544">
        <v>394</v>
      </c>
      <c r="AD328" s="544">
        <v>135</v>
      </c>
      <c r="AE328" s="544">
        <v>183</v>
      </c>
      <c r="AF328" s="544">
        <v>141</v>
      </c>
      <c r="AG328" s="544">
        <v>246</v>
      </c>
      <c r="AH328" s="544">
        <v>79</v>
      </c>
      <c r="AI328" s="544">
        <v>94</v>
      </c>
      <c r="AJ328" s="544">
        <v>77</v>
      </c>
      <c r="AK328" s="544">
        <v>148</v>
      </c>
      <c r="AL328" s="544">
        <v>56</v>
      </c>
      <c r="AM328" s="544">
        <v>89</v>
      </c>
      <c r="AN328" s="544">
        <v>64</v>
      </c>
      <c r="AO328" s="544">
        <v>0</v>
      </c>
      <c r="AP328" s="544">
        <v>0</v>
      </c>
      <c r="AQ328" s="544">
        <v>0</v>
      </c>
      <c r="AR328" s="544">
        <v>0</v>
      </c>
      <c r="AS328" s="544">
        <v>0</v>
      </c>
      <c r="AT328" s="544">
        <v>0</v>
      </c>
      <c r="AU328" s="544">
        <v>0</v>
      </c>
      <c r="AV328" s="544">
        <v>0</v>
      </c>
      <c r="AW328" s="544">
        <v>0</v>
      </c>
      <c r="AX328" s="544">
        <v>0</v>
      </c>
      <c r="AY328" s="544">
        <v>0</v>
      </c>
      <c r="AZ328" s="544">
        <v>0</v>
      </c>
      <c r="BA328" s="544">
        <v>407</v>
      </c>
      <c r="BB328" s="544">
        <v>142</v>
      </c>
      <c r="BC328" s="544">
        <v>200</v>
      </c>
      <c r="BD328" s="544">
        <v>108</v>
      </c>
      <c r="BE328" s="544">
        <v>282</v>
      </c>
      <c r="BF328" s="544">
        <v>108</v>
      </c>
      <c r="BG328" s="544">
        <v>124</v>
      </c>
      <c r="BH328" s="544">
        <v>44</v>
      </c>
      <c r="BI328" s="544">
        <v>125</v>
      </c>
      <c r="BJ328" s="544">
        <v>34</v>
      </c>
      <c r="BK328" s="544">
        <v>76</v>
      </c>
      <c r="BL328" s="544">
        <v>64</v>
      </c>
      <c r="BM328" s="544">
        <v>0</v>
      </c>
      <c r="BN328" s="544">
        <v>0</v>
      </c>
      <c r="BO328" s="544">
        <v>0</v>
      </c>
      <c r="BP328" s="544">
        <v>0</v>
      </c>
      <c r="BQ328" s="544">
        <v>0</v>
      </c>
      <c r="BR328" s="544">
        <v>0</v>
      </c>
      <c r="BS328" s="544">
        <v>0</v>
      </c>
      <c r="BT328" s="544">
        <v>0</v>
      </c>
      <c r="BU328" s="544">
        <v>0</v>
      </c>
      <c r="BV328" s="544">
        <v>0</v>
      </c>
      <c r="BW328" s="544">
        <v>0</v>
      </c>
      <c r="BX328" s="544">
        <v>0</v>
      </c>
      <c r="BY328" s="544">
        <v>13</v>
      </c>
      <c r="BZ328" s="544">
        <v>21</v>
      </c>
      <c r="CA328" s="544">
        <v>0</v>
      </c>
    </row>
    <row r="329" spans="1:79">
      <c r="A329" t="s">
        <v>111</v>
      </c>
      <c r="B329" t="s">
        <v>1887</v>
      </c>
      <c r="C329">
        <v>2024</v>
      </c>
      <c r="D329" t="s">
        <v>1934</v>
      </c>
      <c r="E329" s="450">
        <v>332</v>
      </c>
      <c r="F329" s="450">
        <v>181</v>
      </c>
      <c r="G329" s="450">
        <v>51</v>
      </c>
      <c r="H329" s="450">
        <v>67</v>
      </c>
      <c r="I329" s="450">
        <v>32</v>
      </c>
      <c r="J329" s="450">
        <v>0</v>
      </c>
      <c r="K329" s="450">
        <v>0</v>
      </c>
      <c r="L329" s="450">
        <v>0</v>
      </c>
      <c r="M329" s="450">
        <v>0</v>
      </c>
      <c r="N329" s="450">
        <v>719</v>
      </c>
      <c r="O329" s="450">
        <v>0</v>
      </c>
      <c r="P329" s="450">
        <v>719</v>
      </c>
      <c r="Q329" s="450">
        <v>169</v>
      </c>
      <c r="R329" s="450">
        <v>59</v>
      </c>
      <c r="S329" s="450">
        <v>72</v>
      </c>
      <c r="T329" s="450">
        <v>33</v>
      </c>
      <c r="U329" s="450">
        <v>36</v>
      </c>
      <c r="V329" s="450">
        <v>19</v>
      </c>
      <c r="W329" s="450">
        <v>23</v>
      </c>
      <c r="X329" s="450">
        <v>17</v>
      </c>
      <c r="Y329" s="450">
        <v>133</v>
      </c>
      <c r="Z329" s="450">
        <v>40</v>
      </c>
      <c r="AA329" s="450">
        <v>49</v>
      </c>
      <c r="AB329" s="450">
        <v>16</v>
      </c>
      <c r="AC329" s="450">
        <v>318</v>
      </c>
      <c r="AD329" s="450">
        <v>118</v>
      </c>
      <c r="AE329" s="450">
        <v>166</v>
      </c>
      <c r="AF329" s="450">
        <v>90</v>
      </c>
      <c r="AG329" s="450">
        <v>56</v>
      </c>
      <c r="AH329" s="450">
        <v>31</v>
      </c>
      <c r="AI329" s="450">
        <v>36</v>
      </c>
      <c r="AJ329" s="450">
        <v>23</v>
      </c>
      <c r="AK329" s="450">
        <v>262</v>
      </c>
      <c r="AL329" s="450">
        <v>87</v>
      </c>
      <c r="AM329" s="450">
        <v>130</v>
      </c>
      <c r="AN329" s="450">
        <v>67</v>
      </c>
      <c r="AO329" s="450">
        <v>0</v>
      </c>
      <c r="AP329" s="450">
        <v>0</v>
      </c>
      <c r="AQ329" s="450">
        <v>0</v>
      </c>
      <c r="AR329" s="450">
        <v>0</v>
      </c>
      <c r="AS329" s="450">
        <v>0</v>
      </c>
      <c r="AT329" s="450">
        <v>0</v>
      </c>
      <c r="AU329" s="450">
        <v>0</v>
      </c>
      <c r="AV329" s="450">
        <v>0</v>
      </c>
      <c r="AW329" s="450">
        <v>0</v>
      </c>
      <c r="AX329" s="450">
        <v>0</v>
      </c>
      <c r="AY329" s="450">
        <v>0</v>
      </c>
      <c r="AZ329" s="450">
        <v>0</v>
      </c>
      <c r="BA329" s="450">
        <v>379</v>
      </c>
      <c r="BB329" s="450">
        <v>119</v>
      </c>
      <c r="BC329" s="450">
        <v>177</v>
      </c>
      <c r="BD329" s="450">
        <v>97</v>
      </c>
      <c r="BE329" s="450">
        <v>238</v>
      </c>
      <c r="BF329" s="450">
        <v>86</v>
      </c>
      <c r="BG329" s="450">
        <v>103</v>
      </c>
      <c r="BH329" s="450">
        <v>29</v>
      </c>
      <c r="BI329" s="450">
        <v>141</v>
      </c>
      <c r="BJ329" s="450">
        <v>33</v>
      </c>
      <c r="BK329" s="450">
        <v>74</v>
      </c>
      <c r="BL329" s="450">
        <v>68</v>
      </c>
      <c r="BM329" s="450">
        <v>0</v>
      </c>
      <c r="BN329" s="450">
        <v>0</v>
      </c>
      <c r="BO329" s="450">
        <v>0</v>
      </c>
      <c r="BP329" s="450">
        <v>0</v>
      </c>
      <c r="BQ329" s="450">
        <v>0</v>
      </c>
      <c r="BR329" s="450">
        <v>0</v>
      </c>
      <c r="BS329" s="450">
        <v>0</v>
      </c>
      <c r="BT329" s="450">
        <v>0</v>
      </c>
      <c r="BU329" s="450">
        <v>0</v>
      </c>
      <c r="BV329" s="450">
        <v>0</v>
      </c>
      <c r="BW329" s="450">
        <v>0</v>
      </c>
      <c r="BX329" s="450">
        <v>0</v>
      </c>
      <c r="BY329" s="450">
        <v>9</v>
      </c>
      <c r="BZ329" s="450">
        <v>19</v>
      </c>
      <c r="CA329" s="450">
        <v>0</v>
      </c>
    </row>
    <row r="330" spans="1:79">
      <c r="A330" s="543" t="s">
        <v>111</v>
      </c>
      <c r="B330" s="543" t="s">
        <v>1887</v>
      </c>
      <c r="C330" s="543">
        <v>2025</v>
      </c>
      <c r="D330" s="543" t="s">
        <v>1935</v>
      </c>
      <c r="E330" s="544">
        <v>295</v>
      </c>
      <c r="F330" s="544">
        <v>177</v>
      </c>
      <c r="G330" s="544">
        <v>60</v>
      </c>
      <c r="H330" s="544">
        <v>78</v>
      </c>
      <c r="I330" s="544">
        <v>34</v>
      </c>
      <c r="J330" s="544">
        <v>0</v>
      </c>
      <c r="K330" s="544">
        <v>0</v>
      </c>
      <c r="L330" s="544">
        <v>0</v>
      </c>
      <c r="M330" s="544">
        <v>0</v>
      </c>
      <c r="N330" s="544">
        <v>336</v>
      </c>
      <c r="O330" s="544">
        <v>0</v>
      </c>
      <c r="P330" s="544">
        <v>336</v>
      </c>
      <c r="Q330" s="544">
        <v>46</v>
      </c>
      <c r="R330" s="544">
        <v>21</v>
      </c>
      <c r="S330" s="544">
        <v>30</v>
      </c>
      <c r="T330" s="544">
        <v>11</v>
      </c>
      <c r="U330" s="544">
        <v>39</v>
      </c>
      <c r="V330" s="544">
        <v>14</v>
      </c>
      <c r="W330" s="544">
        <v>20</v>
      </c>
      <c r="X330" s="544">
        <v>8</v>
      </c>
      <c r="Y330" s="544">
        <v>7</v>
      </c>
      <c r="Z330" s="544">
        <v>7</v>
      </c>
      <c r="AA330" s="544">
        <v>10</v>
      </c>
      <c r="AB330" s="544">
        <v>3</v>
      </c>
      <c r="AC330" s="544">
        <v>308</v>
      </c>
      <c r="AD330" s="544">
        <v>103</v>
      </c>
      <c r="AE330" s="544">
        <v>167</v>
      </c>
      <c r="AF330" s="544">
        <v>109</v>
      </c>
      <c r="AG330" s="544">
        <v>149</v>
      </c>
      <c r="AH330" s="544">
        <v>54</v>
      </c>
      <c r="AI330" s="544">
        <v>64</v>
      </c>
      <c r="AJ330" s="544">
        <v>44</v>
      </c>
      <c r="AK330" s="544">
        <v>159</v>
      </c>
      <c r="AL330" s="544">
        <v>49</v>
      </c>
      <c r="AM330" s="544">
        <v>103</v>
      </c>
      <c r="AN330" s="544">
        <v>65</v>
      </c>
      <c r="AO330" s="544">
        <v>0</v>
      </c>
      <c r="AP330" s="544">
        <v>0</v>
      </c>
      <c r="AQ330" s="544">
        <v>0</v>
      </c>
      <c r="AR330" s="544">
        <v>0</v>
      </c>
      <c r="AS330" s="544">
        <v>0</v>
      </c>
      <c r="AT330" s="544">
        <v>0</v>
      </c>
      <c r="AU330" s="544">
        <v>0</v>
      </c>
      <c r="AV330" s="544">
        <v>0</v>
      </c>
      <c r="AW330" s="544">
        <v>0</v>
      </c>
      <c r="AX330" s="544">
        <v>0</v>
      </c>
      <c r="AY330" s="544">
        <v>0</v>
      </c>
      <c r="AZ330" s="544">
        <v>0</v>
      </c>
      <c r="BA330" s="544">
        <v>364</v>
      </c>
      <c r="BB330" s="544">
        <v>130</v>
      </c>
      <c r="BC330" s="544">
        <v>191</v>
      </c>
      <c r="BD330" s="544">
        <v>109</v>
      </c>
      <c r="BE330" s="544">
        <v>243</v>
      </c>
      <c r="BF330" s="544">
        <v>102</v>
      </c>
      <c r="BG330" s="544">
        <v>117</v>
      </c>
      <c r="BH330" s="544">
        <v>45</v>
      </c>
      <c r="BI330" s="544">
        <v>121</v>
      </c>
      <c r="BJ330" s="544">
        <v>28</v>
      </c>
      <c r="BK330" s="544">
        <v>74</v>
      </c>
      <c r="BL330" s="544">
        <v>64</v>
      </c>
      <c r="BM330" s="544">
        <v>0</v>
      </c>
      <c r="BN330" s="544">
        <v>0</v>
      </c>
      <c r="BO330" s="544">
        <v>0</v>
      </c>
      <c r="BP330" s="544">
        <v>0</v>
      </c>
      <c r="BQ330" s="544">
        <v>0</v>
      </c>
      <c r="BR330" s="544">
        <v>0</v>
      </c>
      <c r="BS330" s="544">
        <v>0</v>
      </c>
      <c r="BT330" s="544">
        <v>0</v>
      </c>
      <c r="BU330" s="544">
        <v>0</v>
      </c>
      <c r="BV330" s="544">
        <v>0</v>
      </c>
      <c r="BW330" s="544">
        <v>0</v>
      </c>
      <c r="BX330" s="544">
        <v>0</v>
      </c>
      <c r="BY330" s="544">
        <v>10</v>
      </c>
      <c r="BZ330" s="544">
        <v>19</v>
      </c>
      <c r="CA330" s="544">
        <v>0</v>
      </c>
    </row>
    <row r="331" spans="1:79">
      <c r="A331" t="s">
        <v>111</v>
      </c>
      <c r="B331" t="s">
        <v>1887</v>
      </c>
      <c r="C331">
        <v>2024</v>
      </c>
      <c r="D331" t="s">
        <v>1937</v>
      </c>
      <c r="E331" s="450">
        <f>E329</f>
        <v>332</v>
      </c>
      <c r="F331" s="450">
        <f t="shared" ref="F331:BQ331" si="64">F329</f>
        <v>181</v>
      </c>
      <c r="G331" s="450">
        <f t="shared" si="64"/>
        <v>51</v>
      </c>
      <c r="H331" s="450">
        <f t="shared" si="64"/>
        <v>67</v>
      </c>
      <c r="I331" s="450">
        <f t="shared" si="64"/>
        <v>32</v>
      </c>
      <c r="J331" s="450">
        <f t="shared" si="64"/>
        <v>0</v>
      </c>
      <c r="K331" s="450">
        <f t="shared" si="64"/>
        <v>0</v>
      </c>
      <c r="L331" s="450">
        <f t="shared" si="64"/>
        <v>0</v>
      </c>
      <c r="M331" s="450">
        <f t="shared" si="64"/>
        <v>0</v>
      </c>
      <c r="N331" s="450">
        <f t="shared" si="64"/>
        <v>719</v>
      </c>
      <c r="O331" s="450">
        <f t="shared" si="64"/>
        <v>0</v>
      </c>
      <c r="P331" s="450">
        <f t="shared" si="64"/>
        <v>719</v>
      </c>
      <c r="Q331" s="450">
        <f t="shared" si="64"/>
        <v>169</v>
      </c>
      <c r="R331" s="450">
        <f t="shared" si="64"/>
        <v>59</v>
      </c>
      <c r="S331" s="450">
        <f t="shared" si="64"/>
        <v>72</v>
      </c>
      <c r="T331" s="450">
        <f t="shared" si="64"/>
        <v>33</v>
      </c>
      <c r="U331" s="450">
        <f t="shared" si="64"/>
        <v>36</v>
      </c>
      <c r="V331" s="450">
        <f t="shared" si="64"/>
        <v>19</v>
      </c>
      <c r="W331" s="450">
        <f t="shared" si="64"/>
        <v>23</v>
      </c>
      <c r="X331" s="450">
        <f t="shared" si="64"/>
        <v>17</v>
      </c>
      <c r="Y331" s="450">
        <f t="shared" si="64"/>
        <v>133</v>
      </c>
      <c r="Z331" s="450">
        <f t="shared" si="64"/>
        <v>40</v>
      </c>
      <c r="AA331" s="450">
        <f t="shared" si="64"/>
        <v>49</v>
      </c>
      <c r="AB331" s="450">
        <f t="shared" si="64"/>
        <v>16</v>
      </c>
      <c r="AC331" s="450">
        <f t="shared" si="64"/>
        <v>318</v>
      </c>
      <c r="AD331" s="450">
        <f t="shared" si="64"/>
        <v>118</v>
      </c>
      <c r="AE331" s="450">
        <f t="shared" si="64"/>
        <v>166</v>
      </c>
      <c r="AF331" s="450">
        <f t="shared" si="64"/>
        <v>90</v>
      </c>
      <c r="AG331" s="450">
        <f t="shared" si="64"/>
        <v>56</v>
      </c>
      <c r="AH331" s="450">
        <f t="shared" si="64"/>
        <v>31</v>
      </c>
      <c r="AI331" s="450">
        <f t="shared" si="64"/>
        <v>36</v>
      </c>
      <c r="AJ331" s="450">
        <f t="shared" si="64"/>
        <v>23</v>
      </c>
      <c r="AK331" s="450">
        <f t="shared" si="64"/>
        <v>262</v>
      </c>
      <c r="AL331" s="450">
        <f t="shared" si="64"/>
        <v>87</v>
      </c>
      <c r="AM331" s="450">
        <f t="shared" si="64"/>
        <v>130</v>
      </c>
      <c r="AN331" s="450">
        <f t="shared" si="64"/>
        <v>67</v>
      </c>
      <c r="AO331" s="450">
        <f t="shared" si="64"/>
        <v>0</v>
      </c>
      <c r="AP331" s="450">
        <f t="shared" si="64"/>
        <v>0</v>
      </c>
      <c r="AQ331" s="450">
        <f t="shared" si="64"/>
        <v>0</v>
      </c>
      <c r="AR331" s="450">
        <f t="shared" si="64"/>
        <v>0</v>
      </c>
      <c r="AS331" s="450">
        <f t="shared" si="64"/>
        <v>0</v>
      </c>
      <c r="AT331" s="450">
        <f t="shared" si="64"/>
        <v>0</v>
      </c>
      <c r="AU331" s="450">
        <f t="shared" si="64"/>
        <v>0</v>
      </c>
      <c r="AV331" s="450">
        <f t="shared" si="64"/>
        <v>0</v>
      </c>
      <c r="AW331" s="450">
        <f t="shared" si="64"/>
        <v>0</v>
      </c>
      <c r="AX331" s="450">
        <f t="shared" si="64"/>
        <v>0</v>
      </c>
      <c r="AY331" s="450">
        <f t="shared" si="64"/>
        <v>0</v>
      </c>
      <c r="AZ331" s="450">
        <f t="shared" si="64"/>
        <v>0</v>
      </c>
      <c r="BA331" s="450">
        <f t="shared" si="64"/>
        <v>379</v>
      </c>
      <c r="BB331" s="450">
        <f t="shared" si="64"/>
        <v>119</v>
      </c>
      <c r="BC331" s="450">
        <f t="shared" si="64"/>
        <v>177</v>
      </c>
      <c r="BD331" s="450">
        <f t="shared" si="64"/>
        <v>97</v>
      </c>
      <c r="BE331" s="450">
        <f t="shared" si="64"/>
        <v>238</v>
      </c>
      <c r="BF331" s="450">
        <f t="shared" si="64"/>
        <v>86</v>
      </c>
      <c r="BG331" s="450">
        <f t="shared" si="64"/>
        <v>103</v>
      </c>
      <c r="BH331" s="450">
        <f t="shared" si="64"/>
        <v>29</v>
      </c>
      <c r="BI331" s="450">
        <f t="shared" si="64"/>
        <v>141</v>
      </c>
      <c r="BJ331" s="450">
        <f t="shared" si="64"/>
        <v>33</v>
      </c>
      <c r="BK331" s="450">
        <f t="shared" si="64"/>
        <v>74</v>
      </c>
      <c r="BL331" s="450">
        <f t="shared" si="64"/>
        <v>68</v>
      </c>
      <c r="BM331" s="450">
        <f t="shared" si="64"/>
        <v>0</v>
      </c>
      <c r="BN331" s="450">
        <f t="shared" si="64"/>
        <v>0</v>
      </c>
      <c r="BO331" s="450">
        <f t="shared" si="64"/>
        <v>0</v>
      </c>
      <c r="BP331" s="450">
        <f t="shared" si="64"/>
        <v>0</v>
      </c>
      <c r="BQ331" s="450">
        <f t="shared" si="64"/>
        <v>0</v>
      </c>
      <c r="BR331" s="450">
        <f t="shared" ref="BR331:CA331" si="65">BR329</f>
        <v>0</v>
      </c>
      <c r="BS331" s="450">
        <f t="shared" si="65"/>
        <v>0</v>
      </c>
      <c r="BT331" s="450">
        <f t="shared" si="65"/>
        <v>0</v>
      </c>
      <c r="BU331" s="450">
        <f t="shared" si="65"/>
        <v>0</v>
      </c>
      <c r="BV331" s="450">
        <f t="shared" si="65"/>
        <v>0</v>
      </c>
      <c r="BW331" s="450">
        <f t="shared" si="65"/>
        <v>0</v>
      </c>
      <c r="BX331" s="450">
        <f t="shared" si="65"/>
        <v>0</v>
      </c>
      <c r="BY331" s="450">
        <f t="shared" si="65"/>
        <v>9</v>
      </c>
      <c r="BZ331" s="450">
        <f t="shared" si="65"/>
        <v>19</v>
      </c>
      <c r="CA331" s="450">
        <f t="shared" si="65"/>
        <v>0</v>
      </c>
    </row>
    <row r="332" spans="1:79">
      <c r="A332" s="543" t="s">
        <v>111</v>
      </c>
      <c r="B332" s="543" t="s">
        <v>1887</v>
      </c>
      <c r="C332" s="543">
        <v>2025</v>
      </c>
      <c r="D332" s="543" t="s">
        <v>1937</v>
      </c>
      <c r="E332" s="544">
        <f>IF(OR(E329=0, E329=""), E330, IF(E330&gt;(E329*(1+Dash!$B$6)), E329*(1+Dash!$B$6), IF(E330&lt;(E329*(1-Dash!$B$7)), E329*(1-Dash!$B$7), E330)))</f>
        <v>315.39999999999998</v>
      </c>
      <c r="F332" s="544">
        <f>IF(OR(F329=0, F329=""), F330, IF(F330&gt;(F329*(1+Dash!$B$6)), F329*(1+Dash!$B$6), IF(F330&lt;(F329*(1-Dash!$B$7)), F329*(1-Dash!$B$7), F330)))</f>
        <v>177</v>
      </c>
      <c r="G332" s="544">
        <f>IF(OR(G329=0, G329=""), G330, IF(G330&gt;(G329*(1+Dash!$B$6)), G329*(1+Dash!$B$6), IF(G330&lt;(G329*(1-Dash!$B$7)), G329*(1-Dash!$B$7), G330)))</f>
        <v>56.1</v>
      </c>
      <c r="H332" s="544">
        <f>IF(OR(H329=0, H329=""), H330, IF(H330&gt;(H329*(1+Dash!$B$6)), H329*(1+Dash!$B$6), IF(H330&lt;(H329*(1-Dash!$B$7)), H329*(1-Dash!$B$7), H330)))</f>
        <v>73.7</v>
      </c>
      <c r="I332" s="544">
        <f>IF(OR(I329=0, I329=""), I330, IF(I330&gt;(I329*(1+Dash!$B$6)), I329*(1+Dash!$B$6), IF(I330&lt;(I329*(1-Dash!$B$7)), I329*(1-Dash!$B$7), I330)))</f>
        <v>34</v>
      </c>
      <c r="J332" s="544">
        <f>IF(OR(J329=0, J329=""), J330, IF(J330&gt;(J329*(1+Dash!$B$6)), J329*(1+Dash!$B$6), IF(J330&lt;(J329*(1-Dash!$B$7)), J329*(1-Dash!$B$7), J330)))</f>
        <v>0</v>
      </c>
      <c r="K332" s="544">
        <f>IF(OR(K329=0, K329=""), K330, IF(K330&gt;(K329*(1+Dash!$B$6)), K329*(1+Dash!$B$6), IF(K330&lt;(K329*(1-Dash!$B$7)), K329*(1-Dash!$B$7), K330)))</f>
        <v>0</v>
      </c>
      <c r="L332" s="544">
        <f>IF(OR(L329=0, L329=""), L330, IF(L330&gt;(L329*(1+Dash!$B$6)), L329*(1+Dash!$B$6), IF(L330&lt;(L329*(1-Dash!$B$7)), L329*(1-Dash!$B$7), L330)))</f>
        <v>0</v>
      </c>
      <c r="M332" s="544">
        <f>IF(OR(M329=0, M329=""), M330, IF(M330&gt;(M329*(1+Dash!$B$6)), M329*(1+Dash!$B$6), IF(M330&lt;(M329*(1-Dash!$B$7)), M329*(1-Dash!$B$7), M330)))</f>
        <v>0</v>
      </c>
      <c r="N332" s="544">
        <f>IF(OR(N329=0, N329=""), N330, IF(N330&gt;(N329*(1+Dash!$B$6)), N329*(1+Dash!$B$6), IF(N330&lt;(N329*(1-Dash!$B$7)), N329*(1-Dash!$B$7), N330)))</f>
        <v>683.05</v>
      </c>
      <c r="O332" s="544">
        <f>IF(OR(O329=0, O329=""), O330, IF(O330&gt;(O329*(1+Dash!$B$6)), O329*(1+Dash!$B$6), IF(O330&lt;(O329*(1-Dash!$B$7)), O329*(1-Dash!$B$7), O330)))</f>
        <v>0</v>
      </c>
      <c r="P332" s="544">
        <f>IF(OR(P329=0, P329=""), P330, IF(P330&gt;(P329*(1+Dash!$B$6)), P329*(1+Dash!$B$6), IF(P330&lt;(P329*(1-Dash!$B$7)), P329*(1-Dash!$B$7), P330)))</f>
        <v>683.05</v>
      </c>
      <c r="Q332" s="544">
        <f>IF(OR(Q329=0, Q329=""), Q330, IF(Q330&gt;(Q329*(1+Dash!$B$6)), Q329*(1+Dash!$B$6), IF(Q330&lt;(Q329*(1-Dash!$B$7)), Q329*(1-Dash!$B$7), Q330)))</f>
        <v>160.54999999999998</v>
      </c>
      <c r="R332" s="544">
        <f>IF(OR(R329=0, R329=""), R330, IF(R330&gt;(R329*(1+Dash!$B$6)), R329*(1+Dash!$B$6), IF(R330&lt;(R329*(1-Dash!$B$7)), R329*(1-Dash!$B$7), R330)))</f>
        <v>56.05</v>
      </c>
      <c r="S332" s="544">
        <f>IF(OR(S329=0, S329=""), S330, IF(S330&gt;(S329*(1+Dash!$B$6)), S329*(1+Dash!$B$6), IF(S330&lt;(S329*(1-Dash!$B$7)), S329*(1-Dash!$B$7), S330)))</f>
        <v>68.399999999999991</v>
      </c>
      <c r="T332" s="544">
        <f>IF(OR(T329=0, T329=""), T330, IF(T330&gt;(T329*(1+Dash!$B$6)), T329*(1+Dash!$B$6), IF(T330&lt;(T329*(1-Dash!$B$7)), T329*(1-Dash!$B$7), T330)))</f>
        <v>31.349999999999998</v>
      </c>
      <c r="U332" s="544">
        <f>IF(OR(U329=0, U329=""), U330, IF(U330&gt;(U329*(1+Dash!$B$6)), U329*(1+Dash!$B$6), IF(U330&lt;(U329*(1-Dash!$B$7)), U329*(1-Dash!$B$7), U330)))</f>
        <v>39</v>
      </c>
      <c r="V332" s="544">
        <f>IF(OR(V329=0, V329=""), V330, IF(V330&gt;(V329*(1+Dash!$B$6)), V329*(1+Dash!$B$6), IF(V330&lt;(V329*(1-Dash!$B$7)), V329*(1-Dash!$B$7), V330)))</f>
        <v>18.05</v>
      </c>
      <c r="W332" s="544">
        <f>IF(OR(W329=0, W329=""), W330, IF(W330&gt;(W329*(1+Dash!$B$6)), W329*(1+Dash!$B$6), IF(W330&lt;(W329*(1-Dash!$B$7)), W329*(1-Dash!$B$7), W330)))</f>
        <v>21.849999999999998</v>
      </c>
      <c r="X332" s="544">
        <f>IF(OR(X329=0, X329=""), X330, IF(X330&gt;(X329*(1+Dash!$B$6)), X329*(1+Dash!$B$6), IF(X330&lt;(X329*(1-Dash!$B$7)), X329*(1-Dash!$B$7), X330)))</f>
        <v>16.149999999999999</v>
      </c>
      <c r="Y332" s="544">
        <f>IF(OR(Y329=0, Y329=""), Y330, IF(Y330&gt;(Y329*(1+Dash!$B$6)), Y329*(1+Dash!$B$6), IF(Y330&lt;(Y329*(1-Dash!$B$7)), Y329*(1-Dash!$B$7), Y330)))</f>
        <v>126.35</v>
      </c>
      <c r="Z332" s="544">
        <f>IF(OR(Z329=0, Z329=""), Z330, IF(Z330&gt;(Z329*(1+Dash!$B$6)), Z329*(1+Dash!$B$6), IF(Z330&lt;(Z329*(1-Dash!$B$7)), Z329*(1-Dash!$B$7), Z330)))</f>
        <v>38</v>
      </c>
      <c r="AA332" s="544">
        <f>IF(OR(AA329=0, AA329=""), AA330, IF(AA330&gt;(AA329*(1+Dash!$B$6)), AA329*(1+Dash!$B$6), IF(AA330&lt;(AA329*(1-Dash!$B$7)), AA329*(1-Dash!$B$7), AA330)))</f>
        <v>46.55</v>
      </c>
      <c r="AB332" s="544">
        <f>IF(OR(AB329=0, AB329=""), AB330, IF(AB330&gt;(AB329*(1+Dash!$B$6)), AB329*(1+Dash!$B$6), IF(AB330&lt;(AB329*(1-Dash!$B$7)), AB329*(1-Dash!$B$7), AB330)))</f>
        <v>15.2</v>
      </c>
      <c r="AC332" s="544">
        <f>IF(OR(AC329=0, AC329=""), AC330, IF(AC330&gt;(AC329*(1+Dash!$B$6)), AC329*(1+Dash!$B$6), IF(AC330&lt;(AC329*(1-Dash!$B$7)), AC329*(1-Dash!$B$7), AC330)))</f>
        <v>308</v>
      </c>
      <c r="AD332" s="544">
        <f>IF(OR(AD329=0, AD329=""), AD330, IF(AD330&gt;(AD329*(1+Dash!$B$6)), AD329*(1+Dash!$B$6), IF(AD330&lt;(AD329*(1-Dash!$B$7)), AD329*(1-Dash!$B$7), AD330)))</f>
        <v>112.1</v>
      </c>
      <c r="AE332" s="544">
        <f>IF(OR(AE329=0, AE329=""), AE330, IF(AE330&gt;(AE329*(1+Dash!$B$6)), AE329*(1+Dash!$B$6), IF(AE330&lt;(AE329*(1-Dash!$B$7)), AE329*(1-Dash!$B$7), AE330)))</f>
        <v>167</v>
      </c>
      <c r="AF332" s="544">
        <f>IF(OR(AF329=0, AF329=""), AF330, IF(AF330&gt;(AF329*(1+Dash!$B$6)), AF329*(1+Dash!$B$6), IF(AF330&lt;(AF329*(1-Dash!$B$7)), AF329*(1-Dash!$B$7), AF330)))</f>
        <v>99.000000000000014</v>
      </c>
      <c r="AG332" s="544">
        <f>IF(OR(AG329=0, AG329=""), AG330, IF(AG330&gt;(AG329*(1+Dash!$B$6)), AG329*(1+Dash!$B$6), IF(AG330&lt;(AG329*(1-Dash!$B$7)), AG329*(1-Dash!$B$7), AG330)))</f>
        <v>61.600000000000009</v>
      </c>
      <c r="AH332" s="544">
        <f>IF(OR(AH329=0, AH329=""), AH330, IF(AH330&gt;(AH329*(1+Dash!$B$6)), AH329*(1+Dash!$B$6), IF(AH330&lt;(AH329*(1-Dash!$B$7)), AH329*(1-Dash!$B$7), AH330)))</f>
        <v>34.1</v>
      </c>
      <c r="AI332" s="544">
        <f>IF(OR(AI329=0, AI329=""), AI330, IF(AI330&gt;(AI329*(1+Dash!$B$6)), AI329*(1+Dash!$B$6), IF(AI330&lt;(AI329*(1-Dash!$B$7)), AI329*(1-Dash!$B$7), AI330)))</f>
        <v>39.6</v>
      </c>
      <c r="AJ332" s="544">
        <f>IF(OR(AJ329=0, AJ329=""), AJ330, IF(AJ330&gt;(AJ329*(1+Dash!$B$6)), AJ329*(1+Dash!$B$6), IF(AJ330&lt;(AJ329*(1-Dash!$B$7)), AJ329*(1-Dash!$B$7), AJ330)))</f>
        <v>25.3</v>
      </c>
      <c r="AK332" s="544">
        <f>IF(OR(AK329=0, AK329=""), AK330, IF(AK330&gt;(AK329*(1+Dash!$B$6)), AK329*(1+Dash!$B$6), IF(AK330&lt;(AK329*(1-Dash!$B$7)), AK329*(1-Dash!$B$7), AK330)))</f>
        <v>248.89999999999998</v>
      </c>
      <c r="AL332" s="544">
        <f>IF(OR(AL329=0, AL329=""), AL330, IF(AL330&gt;(AL329*(1+Dash!$B$6)), AL329*(1+Dash!$B$6), IF(AL330&lt;(AL329*(1-Dash!$B$7)), AL329*(1-Dash!$B$7), AL330)))</f>
        <v>82.649999999999991</v>
      </c>
      <c r="AM332" s="544">
        <f>IF(OR(AM329=0, AM329=""), AM330, IF(AM330&gt;(AM329*(1+Dash!$B$6)), AM329*(1+Dash!$B$6), IF(AM330&lt;(AM329*(1-Dash!$B$7)), AM329*(1-Dash!$B$7), AM330)))</f>
        <v>123.5</v>
      </c>
      <c r="AN332" s="544">
        <f>IF(OR(AN329=0, AN329=""), AN330, IF(AN330&gt;(AN329*(1+Dash!$B$6)), AN329*(1+Dash!$B$6), IF(AN330&lt;(AN329*(1-Dash!$B$7)), AN329*(1-Dash!$B$7), AN330)))</f>
        <v>65</v>
      </c>
      <c r="AO332" s="544">
        <f>IF(OR(AO329=0, AO329=""), AO330, IF(AO330&gt;(AO329*(1+Dash!$B$6)), AO329*(1+Dash!$B$6), IF(AO330&lt;(AO329*(1-Dash!$B$7)), AO329*(1-Dash!$B$7), AO330)))</f>
        <v>0</v>
      </c>
      <c r="AP332" s="544">
        <f>IF(OR(AP329=0, AP329=""), AP330, IF(AP330&gt;(AP329*(1+Dash!$B$6)), AP329*(1+Dash!$B$6), IF(AP330&lt;(AP329*(1-Dash!$B$7)), AP329*(1-Dash!$B$7), AP330)))</f>
        <v>0</v>
      </c>
      <c r="AQ332" s="544">
        <f>IF(OR(AQ329=0, AQ329=""), AQ330, IF(AQ330&gt;(AQ329*(1+Dash!$B$6)), AQ329*(1+Dash!$B$6), IF(AQ330&lt;(AQ329*(1-Dash!$B$7)), AQ329*(1-Dash!$B$7), AQ330)))</f>
        <v>0</v>
      </c>
      <c r="AR332" s="544">
        <f>IF(OR(AR329=0, AR329=""), AR330, IF(AR330&gt;(AR329*(1+Dash!$B$6)), AR329*(1+Dash!$B$6), IF(AR330&lt;(AR329*(1-Dash!$B$7)), AR329*(1-Dash!$B$7), AR330)))</f>
        <v>0</v>
      </c>
      <c r="AS332" s="544">
        <f>IF(OR(AS329=0, AS329=""), AS330, IF(AS330&gt;(AS329*(1+Dash!$B$6)), AS329*(1+Dash!$B$6), IF(AS330&lt;(AS329*(1-Dash!$B$7)), AS329*(1-Dash!$B$7), AS330)))</f>
        <v>0</v>
      </c>
      <c r="AT332" s="544">
        <f>IF(OR(AT329=0, AT329=""), AT330, IF(AT330&gt;(AT329*(1+Dash!$B$6)), AT329*(1+Dash!$B$6), IF(AT330&lt;(AT329*(1-Dash!$B$7)), AT329*(1-Dash!$B$7), AT330)))</f>
        <v>0</v>
      </c>
      <c r="AU332" s="544">
        <f>IF(OR(AU329=0, AU329=""), AU330, IF(AU330&gt;(AU329*(1+Dash!$B$6)), AU329*(1+Dash!$B$6), IF(AU330&lt;(AU329*(1-Dash!$B$7)), AU329*(1-Dash!$B$7), AU330)))</f>
        <v>0</v>
      </c>
      <c r="AV332" s="544">
        <f>IF(OR(AV329=0, AV329=""), AV330, IF(AV330&gt;(AV329*(1+Dash!$B$6)), AV329*(1+Dash!$B$6), IF(AV330&lt;(AV329*(1-Dash!$B$7)), AV329*(1-Dash!$B$7), AV330)))</f>
        <v>0</v>
      </c>
      <c r="AW332" s="544">
        <f>IF(OR(AW329=0, AW329=""), AW330, IF(AW330&gt;(AW329*(1+Dash!$B$6)), AW329*(1+Dash!$B$6), IF(AW330&lt;(AW329*(1-Dash!$B$7)), AW329*(1-Dash!$B$7), AW330)))</f>
        <v>0</v>
      </c>
      <c r="AX332" s="544">
        <f>IF(OR(AX329=0, AX329=""), AX330, IF(AX330&gt;(AX329*(1+Dash!$B$6)), AX329*(1+Dash!$B$6), IF(AX330&lt;(AX329*(1-Dash!$B$7)), AX329*(1-Dash!$B$7), AX330)))</f>
        <v>0</v>
      </c>
      <c r="AY332" s="544">
        <f>IF(OR(AY329=0, AY329=""), AY330, IF(AY330&gt;(AY329*(1+Dash!$B$6)), AY329*(1+Dash!$B$6), IF(AY330&lt;(AY329*(1-Dash!$B$7)), AY329*(1-Dash!$B$7), AY330)))</f>
        <v>0</v>
      </c>
      <c r="AZ332" s="544">
        <f>IF(OR(AZ329=0, AZ329=""), AZ330, IF(AZ330&gt;(AZ329*(1+Dash!$B$6)), AZ329*(1+Dash!$B$6), IF(AZ330&lt;(AZ329*(1-Dash!$B$7)), AZ329*(1-Dash!$B$7), AZ330)))</f>
        <v>0</v>
      </c>
      <c r="BA332" s="544">
        <f>IF(OR(BA329=0, BA329=""), BA330, IF(BA330&gt;(BA329*(1+Dash!$B$6)), BA329*(1+Dash!$B$6), IF(BA330&lt;(BA329*(1-Dash!$B$7)), BA329*(1-Dash!$B$7), BA330)))</f>
        <v>364</v>
      </c>
      <c r="BB332" s="544">
        <f>IF(OR(BB329=0, BB329=""), BB330, IF(BB330&gt;(BB329*(1+Dash!$B$6)), BB329*(1+Dash!$B$6), IF(BB330&lt;(BB329*(1-Dash!$B$7)), BB329*(1-Dash!$B$7), BB330)))</f>
        <v>130</v>
      </c>
      <c r="BC332" s="544">
        <f>IF(OR(BC329=0, BC329=""), BC330, IF(BC330&gt;(BC329*(1+Dash!$B$6)), BC329*(1+Dash!$B$6), IF(BC330&lt;(BC329*(1-Dash!$B$7)), BC329*(1-Dash!$B$7), BC330)))</f>
        <v>191</v>
      </c>
      <c r="BD332" s="544">
        <f>IF(OR(BD329=0, BD329=""), BD330, IF(BD330&gt;(BD329*(1+Dash!$B$6)), BD329*(1+Dash!$B$6), IF(BD330&lt;(BD329*(1-Dash!$B$7)), BD329*(1-Dash!$B$7), BD330)))</f>
        <v>106.7</v>
      </c>
      <c r="BE332" s="544">
        <f>IF(OR(BE329=0, BE329=""), BE330, IF(BE330&gt;(BE329*(1+Dash!$B$6)), BE329*(1+Dash!$B$6), IF(BE330&lt;(BE329*(1-Dash!$B$7)), BE329*(1-Dash!$B$7), BE330)))</f>
        <v>243</v>
      </c>
      <c r="BF332" s="544">
        <f>IF(OR(BF329=0, BF329=""), BF330, IF(BF330&gt;(BF329*(1+Dash!$B$6)), BF329*(1+Dash!$B$6), IF(BF330&lt;(BF329*(1-Dash!$B$7)), BF329*(1-Dash!$B$7), BF330)))</f>
        <v>94.600000000000009</v>
      </c>
      <c r="BG332" s="544">
        <f>IF(OR(BG329=0, BG329=""), BG330, IF(BG330&gt;(BG329*(1+Dash!$B$6)), BG329*(1+Dash!$B$6), IF(BG330&lt;(BG329*(1-Dash!$B$7)), BG329*(1-Dash!$B$7), BG330)))</f>
        <v>113.30000000000001</v>
      </c>
      <c r="BH332" s="544">
        <f>IF(OR(BH329=0, BH329=""), BH330, IF(BH330&gt;(BH329*(1+Dash!$B$6)), BH329*(1+Dash!$B$6), IF(BH330&lt;(BH329*(1-Dash!$B$7)), BH329*(1-Dash!$B$7), BH330)))</f>
        <v>31.900000000000002</v>
      </c>
      <c r="BI332" s="544">
        <f>IF(OR(BI329=0, BI329=""), BI330, IF(BI330&gt;(BI329*(1+Dash!$B$6)), BI329*(1+Dash!$B$6), IF(BI330&lt;(BI329*(1-Dash!$B$7)), BI329*(1-Dash!$B$7), BI330)))</f>
        <v>133.94999999999999</v>
      </c>
      <c r="BJ332" s="544">
        <f>IF(OR(BJ329=0, BJ329=""), BJ330, IF(BJ330&gt;(BJ329*(1+Dash!$B$6)), BJ329*(1+Dash!$B$6), IF(BJ330&lt;(BJ329*(1-Dash!$B$7)), BJ329*(1-Dash!$B$7), BJ330)))</f>
        <v>31.349999999999998</v>
      </c>
      <c r="BK332" s="544">
        <f>IF(OR(BK329=0, BK329=""), BK330, IF(BK330&gt;(BK329*(1+Dash!$B$6)), BK329*(1+Dash!$B$6), IF(BK330&lt;(BK329*(1-Dash!$B$7)), BK329*(1-Dash!$B$7), BK330)))</f>
        <v>74</v>
      </c>
      <c r="BL332" s="544">
        <f>IF(OR(BL329=0, BL329=""), BL330, IF(BL330&gt;(BL329*(1+Dash!$B$6)), BL329*(1+Dash!$B$6), IF(BL330&lt;(BL329*(1-Dash!$B$7)), BL329*(1-Dash!$B$7), BL330)))</f>
        <v>64.599999999999994</v>
      </c>
      <c r="BM332" s="544">
        <f>IF(OR(BM329=0, BM329=""), BM330, IF(BM330&gt;(BM329*(1+Dash!$B$6)), BM329*(1+Dash!$B$6), IF(BM330&lt;(BM329*(1-Dash!$B$7)), BM329*(1-Dash!$B$7), BM330)))</f>
        <v>0</v>
      </c>
      <c r="BN332" s="544">
        <f>IF(OR(BN329=0, BN329=""), BN330, IF(BN330&gt;(BN329*(1+Dash!$B$6)), BN329*(1+Dash!$B$6), IF(BN330&lt;(BN329*(1-Dash!$B$7)), BN329*(1-Dash!$B$7), BN330)))</f>
        <v>0</v>
      </c>
      <c r="BO332" s="544">
        <f>IF(OR(BO329=0, BO329=""), BO330, IF(BO330&gt;(BO329*(1+Dash!$B$6)), BO329*(1+Dash!$B$6), IF(BO330&lt;(BO329*(1-Dash!$B$7)), BO329*(1-Dash!$B$7), BO330)))</f>
        <v>0</v>
      </c>
      <c r="BP332" s="544">
        <f>IF(OR(BP329=0, BP329=""), BP330, IF(BP330&gt;(BP329*(1+Dash!$B$6)), BP329*(1+Dash!$B$6), IF(BP330&lt;(BP329*(1-Dash!$B$7)), BP329*(1-Dash!$B$7), BP330)))</f>
        <v>0</v>
      </c>
      <c r="BQ332" s="544">
        <f>IF(OR(BQ329=0, BQ329=""), BQ330, IF(BQ330&gt;(BQ329*(1+Dash!$B$6)), BQ329*(1+Dash!$B$6), IF(BQ330&lt;(BQ329*(1-Dash!$B$7)), BQ329*(1-Dash!$B$7), BQ330)))</f>
        <v>0</v>
      </c>
      <c r="BR332" s="544">
        <f>IF(OR(BR329=0, BR329=""), BR330, IF(BR330&gt;(BR329*(1+Dash!$B$6)), BR329*(1+Dash!$B$6), IF(BR330&lt;(BR329*(1-Dash!$B$7)), BR329*(1-Dash!$B$7), BR330)))</f>
        <v>0</v>
      </c>
      <c r="BS332" s="544">
        <f>IF(OR(BS329=0, BS329=""), BS330, IF(BS330&gt;(BS329*(1+Dash!$B$6)), BS329*(1+Dash!$B$6), IF(BS330&lt;(BS329*(1-Dash!$B$7)), BS329*(1-Dash!$B$7), BS330)))</f>
        <v>0</v>
      </c>
      <c r="BT332" s="544">
        <f>IF(OR(BT329=0, BT329=""), BT330, IF(BT330&gt;(BT329*(1+Dash!$B$6)), BT329*(1+Dash!$B$6), IF(BT330&lt;(BT329*(1-Dash!$B$7)), BT329*(1-Dash!$B$7), BT330)))</f>
        <v>0</v>
      </c>
      <c r="BU332" s="544">
        <f>IF(OR(BU329=0, BU329=""), BU330, IF(BU330&gt;(BU329*(1+Dash!$B$6)), BU329*(1+Dash!$B$6), IF(BU330&lt;(BU329*(1-Dash!$B$7)), BU329*(1-Dash!$B$7), BU330)))</f>
        <v>0</v>
      </c>
      <c r="BV332" s="544">
        <f>IF(OR(BV329=0, BV329=""), BV330, IF(BV330&gt;(BV329*(1+Dash!$B$6)), BV329*(1+Dash!$B$6), IF(BV330&lt;(BV329*(1-Dash!$B$7)), BV329*(1-Dash!$B$7), BV330)))</f>
        <v>0</v>
      </c>
      <c r="BW332" s="544">
        <f>IF(OR(BW329=0, BW329=""), BW330, IF(BW330&gt;(BW329*(1+Dash!$B$6)), BW329*(1+Dash!$B$6), IF(BW330&lt;(BW329*(1-Dash!$B$7)), BW329*(1-Dash!$B$7), BW330)))</f>
        <v>0</v>
      </c>
      <c r="BX332" s="544">
        <f>IF(OR(BX329=0, BX329=""), BX330, IF(BX330&gt;(BX329*(1+Dash!$B$6)), BX329*(1+Dash!$B$6), IF(BX330&lt;(BX329*(1-Dash!$B$7)), BX329*(1-Dash!$B$7), BX330)))</f>
        <v>0</v>
      </c>
      <c r="BY332" s="544">
        <f>IF(OR(BY329=0, BY329=""), BY330, IF(BY330&gt;(BY329*(1+Dash!$B$6)), BY329*(1+Dash!$B$6), IF(BY330&lt;(BY329*(1-Dash!$B$7)), BY329*(1-Dash!$B$7), BY330)))</f>
        <v>9.9</v>
      </c>
      <c r="BZ332" s="544">
        <f>IF(OR(BZ329=0, BZ329=""), BZ330, IF(BZ330&gt;(BZ329*(1+Dash!$B$6)), BZ329*(1+Dash!$B$6), IF(BZ330&lt;(BZ329*(1-Dash!$B$7)), BZ329*(1-Dash!$B$7), BZ330)))</f>
        <v>19</v>
      </c>
      <c r="CA332" s="544">
        <f>IF(OR(CA329=0, CA329=""), CA330, IF(CA330&gt;(CA329*(1+Dash!$B$6)), CA329*(1+Dash!$B$6), IF(CA330&lt;(CA329*(1-Dash!$B$7)), CA329*(1-Dash!$B$7), CA330)))</f>
        <v>0</v>
      </c>
    </row>
    <row r="333" spans="1:79">
      <c r="A333" t="s">
        <v>113</v>
      </c>
      <c r="B333" t="s">
        <v>1888</v>
      </c>
      <c r="C333">
        <v>2018</v>
      </c>
      <c r="D333" t="s">
        <v>1934</v>
      </c>
      <c r="E333" s="450">
        <v>602</v>
      </c>
      <c r="F333" s="450">
        <v>517</v>
      </c>
      <c r="G333" s="450">
        <v>312</v>
      </c>
      <c r="H333" s="450">
        <v>217</v>
      </c>
      <c r="I333" s="450">
        <v>80</v>
      </c>
      <c r="J333" s="450">
        <v>0</v>
      </c>
      <c r="K333" s="450">
        <v>0</v>
      </c>
      <c r="L333" s="450">
        <v>0</v>
      </c>
      <c r="M333" s="450">
        <v>0</v>
      </c>
      <c r="N333" s="450">
        <v>0</v>
      </c>
      <c r="O333" s="450">
        <v>0</v>
      </c>
      <c r="P333" s="450">
        <v>0</v>
      </c>
      <c r="Q333" s="450">
        <v>0</v>
      </c>
      <c r="R333" s="450">
        <v>0</v>
      </c>
      <c r="S333" s="450">
        <v>0</v>
      </c>
      <c r="T333" s="450">
        <v>0</v>
      </c>
      <c r="U333" s="450">
        <v>0</v>
      </c>
      <c r="V333" s="450">
        <v>0</v>
      </c>
      <c r="W333" s="450">
        <v>0</v>
      </c>
      <c r="X333" s="450">
        <v>0</v>
      </c>
      <c r="Y333" s="450">
        <v>0</v>
      </c>
      <c r="Z333" s="450">
        <v>0</v>
      </c>
      <c r="AA333" s="450">
        <v>0</v>
      </c>
      <c r="AB333" s="450">
        <v>0</v>
      </c>
      <c r="AC333" s="450">
        <v>328</v>
      </c>
      <c r="AD333" s="450">
        <v>124</v>
      </c>
      <c r="AE333" s="450">
        <v>204</v>
      </c>
      <c r="AF333" s="450">
        <v>147</v>
      </c>
      <c r="AG333" s="450">
        <v>146</v>
      </c>
      <c r="AH333" s="450">
        <v>61</v>
      </c>
      <c r="AI333" s="450">
        <v>95</v>
      </c>
      <c r="AJ333" s="450">
        <v>51</v>
      </c>
      <c r="AK333" s="450">
        <v>182</v>
      </c>
      <c r="AL333" s="450">
        <v>63</v>
      </c>
      <c r="AM333" s="450">
        <v>109</v>
      </c>
      <c r="AN333" s="450">
        <v>96</v>
      </c>
      <c r="AO333" s="450">
        <v>0</v>
      </c>
      <c r="AP333" s="450">
        <v>0</v>
      </c>
      <c r="AQ333" s="450">
        <v>0</v>
      </c>
      <c r="AR333" s="450">
        <v>0</v>
      </c>
      <c r="AS333" s="450">
        <v>0</v>
      </c>
      <c r="AT333" s="450">
        <v>0</v>
      </c>
      <c r="AU333" s="450">
        <v>0</v>
      </c>
      <c r="AV333" s="450">
        <v>0</v>
      </c>
      <c r="AW333" s="450">
        <v>0</v>
      </c>
      <c r="AX333" s="450">
        <v>0</v>
      </c>
      <c r="AY333" s="450">
        <v>0</v>
      </c>
      <c r="AZ333" s="450">
        <v>0</v>
      </c>
      <c r="BA333" s="450">
        <v>520</v>
      </c>
      <c r="BB333" s="450">
        <v>266</v>
      </c>
      <c r="BC333" s="450">
        <v>276</v>
      </c>
      <c r="BD333" s="450">
        <v>161</v>
      </c>
      <c r="BE333" s="450">
        <v>385</v>
      </c>
      <c r="BF333" s="450">
        <v>218</v>
      </c>
      <c r="BG333" s="450">
        <v>199</v>
      </c>
      <c r="BH333" s="450">
        <v>98</v>
      </c>
      <c r="BI333" s="450">
        <v>135</v>
      </c>
      <c r="BJ333" s="450">
        <v>48</v>
      </c>
      <c r="BK333" s="450">
        <v>77</v>
      </c>
      <c r="BL333" s="450">
        <v>63</v>
      </c>
      <c r="BM333" s="450">
        <v>0</v>
      </c>
      <c r="BN333" s="450">
        <v>0</v>
      </c>
      <c r="BO333" s="450">
        <v>0</v>
      </c>
      <c r="BP333" s="450">
        <v>0</v>
      </c>
      <c r="BQ333" s="450">
        <v>0</v>
      </c>
      <c r="BR333" s="450">
        <v>0</v>
      </c>
      <c r="BS333" s="450">
        <v>0</v>
      </c>
      <c r="BT333" s="450">
        <v>0</v>
      </c>
      <c r="BU333" s="450">
        <v>0</v>
      </c>
      <c r="BV333" s="450">
        <v>0</v>
      </c>
      <c r="BW333" s="450">
        <v>0</v>
      </c>
      <c r="BX333" s="450">
        <v>0</v>
      </c>
      <c r="BY333" s="450">
        <v>6</v>
      </c>
      <c r="BZ333" s="450">
        <v>24</v>
      </c>
      <c r="CA333" s="450">
        <v>0</v>
      </c>
    </row>
    <row r="334" spans="1:79">
      <c r="A334" s="543" t="s">
        <v>113</v>
      </c>
      <c r="B334" s="543" t="s">
        <v>1888</v>
      </c>
      <c r="C334" s="543">
        <v>2019</v>
      </c>
      <c r="D334" s="543" t="s">
        <v>1934</v>
      </c>
      <c r="E334" s="544">
        <v>668</v>
      </c>
      <c r="F334" s="544">
        <v>439</v>
      </c>
      <c r="G334" s="544">
        <v>259</v>
      </c>
      <c r="H334" s="544">
        <v>168</v>
      </c>
      <c r="I334" s="544">
        <v>64</v>
      </c>
      <c r="J334" s="544">
        <v>0</v>
      </c>
      <c r="K334" s="544">
        <v>0</v>
      </c>
      <c r="L334" s="544">
        <v>0</v>
      </c>
      <c r="M334" s="544">
        <v>0</v>
      </c>
      <c r="N334" s="544">
        <v>0</v>
      </c>
      <c r="O334" s="544">
        <v>0</v>
      </c>
      <c r="P334" s="544">
        <v>0</v>
      </c>
      <c r="Q334" s="544">
        <v>0</v>
      </c>
      <c r="R334" s="544">
        <v>0</v>
      </c>
      <c r="S334" s="544">
        <v>0</v>
      </c>
      <c r="T334" s="544">
        <v>0</v>
      </c>
      <c r="U334" s="544">
        <v>0</v>
      </c>
      <c r="V334" s="544">
        <v>0</v>
      </c>
      <c r="W334" s="544">
        <v>0</v>
      </c>
      <c r="X334" s="544">
        <v>0</v>
      </c>
      <c r="Y334" s="544">
        <v>0</v>
      </c>
      <c r="Z334" s="544">
        <v>0</v>
      </c>
      <c r="AA334" s="544">
        <v>0</v>
      </c>
      <c r="AB334" s="544">
        <v>0</v>
      </c>
      <c r="AC334" s="544">
        <v>362</v>
      </c>
      <c r="AD334" s="544">
        <v>265</v>
      </c>
      <c r="AE334" s="544">
        <v>246</v>
      </c>
      <c r="AF334" s="544">
        <v>150</v>
      </c>
      <c r="AG334" s="544">
        <v>173</v>
      </c>
      <c r="AH334" s="544">
        <v>143</v>
      </c>
      <c r="AI334" s="544">
        <v>127</v>
      </c>
      <c r="AJ334" s="544">
        <v>55</v>
      </c>
      <c r="AK334" s="544">
        <v>189</v>
      </c>
      <c r="AL334" s="544">
        <v>122</v>
      </c>
      <c r="AM334" s="544">
        <v>119</v>
      </c>
      <c r="AN334" s="544">
        <v>95</v>
      </c>
      <c r="AO334" s="544">
        <v>0</v>
      </c>
      <c r="AP334" s="544">
        <v>0</v>
      </c>
      <c r="AQ334" s="544">
        <v>0</v>
      </c>
      <c r="AR334" s="544">
        <v>0</v>
      </c>
      <c r="AS334" s="544">
        <v>0</v>
      </c>
      <c r="AT334" s="544">
        <v>0</v>
      </c>
      <c r="AU334" s="544">
        <v>0</v>
      </c>
      <c r="AV334" s="544">
        <v>0</v>
      </c>
      <c r="AW334" s="544">
        <v>0</v>
      </c>
      <c r="AX334" s="544">
        <v>0</v>
      </c>
      <c r="AY334" s="544">
        <v>0</v>
      </c>
      <c r="AZ334" s="544">
        <v>0</v>
      </c>
      <c r="BA334" s="544">
        <v>512</v>
      </c>
      <c r="BB334" s="544">
        <v>315</v>
      </c>
      <c r="BC334" s="544">
        <v>286</v>
      </c>
      <c r="BD334" s="544">
        <v>143</v>
      </c>
      <c r="BE334" s="544">
        <v>338</v>
      </c>
      <c r="BF334" s="544">
        <v>228</v>
      </c>
      <c r="BG334" s="544">
        <v>186</v>
      </c>
      <c r="BH334" s="544">
        <v>79</v>
      </c>
      <c r="BI334" s="544">
        <v>174</v>
      </c>
      <c r="BJ334" s="544">
        <v>87</v>
      </c>
      <c r="BK334" s="544">
        <v>100</v>
      </c>
      <c r="BL334" s="544">
        <v>64</v>
      </c>
      <c r="BM334" s="544">
        <v>0</v>
      </c>
      <c r="BN334" s="544">
        <v>0</v>
      </c>
      <c r="BO334" s="544">
        <v>0</v>
      </c>
      <c r="BP334" s="544">
        <v>0</v>
      </c>
      <c r="BQ334" s="544">
        <v>0</v>
      </c>
      <c r="BR334" s="544">
        <v>0</v>
      </c>
      <c r="BS334" s="544">
        <v>0</v>
      </c>
      <c r="BT334" s="544">
        <v>0</v>
      </c>
      <c r="BU334" s="544">
        <v>0</v>
      </c>
      <c r="BV334" s="544">
        <v>0</v>
      </c>
      <c r="BW334" s="544">
        <v>0</v>
      </c>
      <c r="BX334" s="544">
        <v>0</v>
      </c>
      <c r="BY334" s="544">
        <v>12</v>
      </c>
      <c r="BZ334" s="544">
        <v>36</v>
      </c>
      <c r="CA334" s="544">
        <v>0</v>
      </c>
    </row>
    <row r="335" spans="1:79">
      <c r="A335" t="s">
        <v>113</v>
      </c>
      <c r="B335" t="s">
        <v>1888</v>
      </c>
      <c r="C335">
        <v>2020</v>
      </c>
      <c r="D335" t="s">
        <v>1934</v>
      </c>
      <c r="E335" s="450">
        <v>699</v>
      </c>
      <c r="F335" s="450">
        <v>492</v>
      </c>
      <c r="G335" s="450">
        <v>332</v>
      </c>
      <c r="H335" s="450">
        <v>203</v>
      </c>
      <c r="I335" s="450">
        <v>89</v>
      </c>
      <c r="J335" s="450">
        <v>0</v>
      </c>
      <c r="K335" s="450">
        <v>0</v>
      </c>
      <c r="L335" s="450">
        <v>0</v>
      </c>
      <c r="M335" s="450">
        <v>0</v>
      </c>
      <c r="N335" s="450">
        <v>215</v>
      </c>
      <c r="O335" s="450">
        <v>21</v>
      </c>
      <c r="P335" s="450">
        <v>194</v>
      </c>
      <c r="Q335" s="450">
        <v>0</v>
      </c>
      <c r="R335" s="450">
        <v>0</v>
      </c>
      <c r="S335" s="450">
        <v>0</v>
      </c>
      <c r="T335" s="450">
        <v>0</v>
      </c>
      <c r="U335" s="450">
        <v>0</v>
      </c>
      <c r="V335" s="450">
        <v>0</v>
      </c>
      <c r="W335" s="450">
        <v>0</v>
      </c>
      <c r="X335" s="450">
        <v>0</v>
      </c>
      <c r="Y335" s="450">
        <v>0</v>
      </c>
      <c r="Z335" s="450">
        <v>0</v>
      </c>
      <c r="AA335" s="450">
        <v>0</v>
      </c>
      <c r="AB335" s="450">
        <v>0</v>
      </c>
      <c r="AC335" s="450">
        <v>284</v>
      </c>
      <c r="AD335" s="450">
        <v>160</v>
      </c>
      <c r="AE335" s="450">
        <v>196</v>
      </c>
      <c r="AF335" s="450">
        <v>127</v>
      </c>
      <c r="AG335" s="450">
        <v>111</v>
      </c>
      <c r="AH335" s="450">
        <v>60</v>
      </c>
      <c r="AI335" s="450">
        <v>83</v>
      </c>
      <c r="AJ335" s="450">
        <v>35</v>
      </c>
      <c r="AK335" s="450">
        <v>173</v>
      </c>
      <c r="AL335" s="450">
        <v>100</v>
      </c>
      <c r="AM335" s="450">
        <v>113</v>
      </c>
      <c r="AN335" s="450">
        <v>92</v>
      </c>
      <c r="AO335" s="450">
        <v>0</v>
      </c>
      <c r="AP335" s="450">
        <v>0</v>
      </c>
      <c r="AQ335" s="450">
        <v>0</v>
      </c>
      <c r="AR335" s="450">
        <v>0</v>
      </c>
      <c r="AS335" s="450">
        <v>0</v>
      </c>
      <c r="AT335" s="450">
        <v>0</v>
      </c>
      <c r="AU335" s="450">
        <v>0</v>
      </c>
      <c r="AV335" s="450">
        <v>0</v>
      </c>
      <c r="AW335" s="450">
        <v>0</v>
      </c>
      <c r="AX335" s="450">
        <v>0</v>
      </c>
      <c r="AY335" s="450">
        <v>0</v>
      </c>
      <c r="AZ335" s="450">
        <v>0</v>
      </c>
      <c r="BA335" s="450">
        <v>538</v>
      </c>
      <c r="BB335" s="450">
        <v>322</v>
      </c>
      <c r="BC335" s="450">
        <v>291</v>
      </c>
      <c r="BD335" s="450">
        <v>171</v>
      </c>
      <c r="BE335" s="450">
        <v>336</v>
      </c>
      <c r="BF335" s="450">
        <v>219</v>
      </c>
      <c r="BG335" s="450">
        <v>169</v>
      </c>
      <c r="BH335" s="450">
        <v>78</v>
      </c>
      <c r="BI335" s="450">
        <v>202</v>
      </c>
      <c r="BJ335" s="450">
        <v>103</v>
      </c>
      <c r="BK335" s="450">
        <v>122</v>
      </c>
      <c r="BL335" s="450">
        <v>93</v>
      </c>
      <c r="BM335" s="450">
        <v>0</v>
      </c>
      <c r="BN335" s="450">
        <v>0</v>
      </c>
      <c r="BO335" s="450">
        <v>0</v>
      </c>
      <c r="BP335" s="450">
        <v>0</v>
      </c>
      <c r="BQ335" s="450">
        <v>0</v>
      </c>
      <c r="BR335" s="450">
        <v>0</v>
      </c>
      <c r="BS335" s="450">
        <v>0</v>
      </c>
      <c r="BT335" s="450">
        <v>0</v>
      </c>
      <c r="BU335" s="450">
        <v>0</v>
      </c>
      <c r="BV335" s="450">
        <v>0</v>
      </c>
      <c r="BW335" s="450">
        <v>0</v>
      </c>
      <c r="BX335" s="450">
        <v>0</v>
      </c>
      <c r="BY335" s="450">
        <v>10</v>
      </c>
      <c r="BZ335" s="450">
        <v>16</v>
      </c>
      <c r="CA335" s="450">
        <v>0</v>
      </c>
    </row>
    <row r="336" spans="1:79">
      <c r="A336" s="543" t="s">
        <v>113</v>
      </c>
      <c r="B336" s="543" t="s">
        <v>1888</v>
      </c>
      <c r="C336" s="543">
        <v>2021</v>
      </c>
      <c r="D336" s="543" t="s">
        <v>1934</v>
      </c>
      <c r="E336" s="544">
        <v>643</v>
      </c>
      <c r="F336" s="544">
        <v>430</v>
      </c>
      <c r="G336" s="544">
        <v>287</v>
      </c>
      <c r="H336" s="544">
        <v>158</v>
      </c>
      <c r="I336" s="544">
        <v>69</v>
      </c>
      <c r="J336" s="544">
        <v>2</v>
      </c>
      <c r="K336" s="544">
        <v>1</v>
      </c>
      <c r="L336" s="544">
        <v>0</v>
      </c>
      <c r="M336" s="544">
        <v>0</v>
      </c>
      <c r="N336" s="544">
        <v>192</v>
      </c>
      <c r="O336" s="544">
        <v>0</v>
      </c>
      <c r="P336" s="544">
        <v>192</v>
      </c>
      <c r="Q336" s="544">
        <v>0</v>
      </c>
      <c r="R336" s="544">
        <v>0</v>
      </c>
      <c r="S336" s="544">
        <v>0</v>
      </c>
      <c r="T336" s="544">
        <v>0</v>
      </c>
      <c r="U336" s="544">
        <v>0</v>
      </c>
      <c r="V336" s="544">
        <v>0</v>
      </c>
      <c r="W336" s="544">
        <v>0</v>
      </c>
      <c r="X336" s="544">
        <v>0</v>
      </c>
      <c r="Y336" s="544">
        <v>0</v>
      </c>
      <c r="Z336" s="544">
        <v>0</v>
      </c>
      <c r="AA336" s="544">
        <v>0</v>
      </c>
      <c r="AB336" s="544">
        <v>0</v>
      </c>
      <c r="AC336" s="544">
        <v>283</v>
      </c>
      <c r="AD336" s="544">
        <v>152</v>
      </c>
      <c r="AE336" s="544">
        <v>196</v>
      </c>
      <c r="AF336" s="544">
        <v>109</v>
      </c>
      <c r="AG336" s="544">
        <v>98</v>
      </c>
      <c r="AH336" s="544">
        <v>47</v>
      </c>
      <c r="AI336" s="544">
        <v>69</v>
      </c>
      <c r="AJ336" s="544">
        <v>20</v>
      </c>
      <c r="AK336" s="544">
        <v>185</v>
      </c>
      <c r="AL336" s="544">
        <v>105</v>
      </c>
      <c r="AM336" s="544">
        <v>127</v>
      </c>
      <c r="AN336" s="544">
        <v>89</v>
      </c>
      <c r="AO336" s="544">
        <v>0</v>
      </c>
      <c r="AP336" s="544">
        <v>0</v>
      </c>
      <c r="AQ336" s="544">
        <v>0</v>
      </c>
      <c r="AR336" s="544">
        <v>0</v>
      </c>
      <c r="AS336" s="544">
        <v>0</v>
      </c>
      <c r="AT336" s="544">
        <v>0</v>
      </c>
      <c r="AU336" s="544">
        <v>0</v>
      </c>
      <c r="AV336" s="544">
        <v>0</v>
      </c>
      <c r="AW336" s="544">
        <v>0</v>
      </c>
      <c r="AX336" s="544">
        <v>0</v>
      </c>
      <c r="AY336" s="544">
        <v>0</v>
      </c>
      <c r="AZ336" s="544">
        <v>0</v>
      </c>
      <c r="BA336" s="544">
        <v>500</v>
      </c>
      <c r="BB336" s="544">
        <v>329</v>
      </c>
      <c r="BC336" s="544">
        <v>270</v>
      </c>
      <c r="BD336" s="544">
        <v>133</v>
      </c>
      <c r="BE336" s="544">
        <v>284</v>
      </c>
      <c r="BF336" s="544">
        <v>199</v>
      </c>
      <c r="BG336" s="544">
        <v>141</v>
      </c>
      <c r="BH336" s="544">
        <v>52</v>
      </c>
      <c r="BI336" s="544">
        <v>216</v>
      </c>
      <c r="BJ336" s="544">
        <v>130</v>
      </c>
      <c r="BK336" s="544">
        <v>129</v>
      </c>
      <c r="BL336" s="544">
        <v>81</v>
      </c>
      <c r="BM336" s="544">
        <v>0</v>
      </c>
      <c r="BN336" s="544">
        <v>0</v>
      </c>
      <c r="BO336" s="544">
        <v>0</v>
      </c>
      <c r="BP336" s="544">
        <v>0</v>
      </c>
      <c r="BQ336" s="544">
        <v>0</v>
      </c>
      <c r="BR336" s="544">
        <v>0</v>
      </c>
      <c r="BS336" s="544">
        <v>0</v>
      </c>
      <c r="BT336" s="544">
        <v>0</v>
      </c>
      <c r="BU336" s="544">
        <v>0</v>
      </c>
      <c r="BV336" s="544">
        <v>0</v>
      </c>
      <c r="BW336" s="544">
        <v>0</v>
      </c>
      <c r="BX336" s="544">
        <v>0</v>
      </c>
      <c r="BY336" s="544">
        <v>10</v>
      </c>
      <c r="BZ336" s="544">
        <v>31</v>
      </c>
      <c r="CA336" s="544">
        <v>0</v>
      </c>
    </row>
    <row r="337" spans="1:79">
      <c r="A337" t="s">
        <v>113</v>
      </c>
      <c r="B337" t="s">
        <v>1888</v>
      </c>
      <c r="C337">
        <v>2022</v>
      </c>
      <c r="D337" t="s">
        <v>1934</v>
      </c>
      <c r="E337" s="450">
        <v>621</v>
      </c>
      <c r="F337" s="450">
        <v>358</v>
      </c>
      <c r="G337" s="450">
        <v>242</v>
      </c>
      <c r="H337" s="450">
        <v>123</v>
      </c>
      <c r="I337" s="450">
        <v>45</v>
      </c>
      <c r="J337" s="450">
        <v>1</v>
      </c>
      <c r="K337" s="450">
        <v>0</v>
      </c>
      <c r="L337" s="450">
        <v>0</v>
      </c>
      <c r="M337" s="450">
        <v>0</v>
      </c>
      <c r="N337" s="450">
        <v>230</v>
      </c>
      <c r="O337" s="450">
        <v>1</v>
      </c>
      <c r="P337" s="450">
        <v>229</v>
      </c>
      <c r="Q337" s="450">
        <v>0</v>
      </c>
      <c r="R337" s="450">
        <v>0</v>
      </c>
      <c r="S337" s="450">
        <v>0</v>
      </c>
      <c r="T337" s="450">
        <v>0</v>
      </c>
      <c r="U337" s="450">
        <v>0</v>
      </c>
      <c r="V337" s="450">
        <v>0</v>
      </c>
      <c r="W337" s="450">
        <v>0</v>
      </c>
      <c r="X337" s="450">
        <v>0</v>
      </c>
      <c r="Y337" s="450">
        <v>0</v>
      </c>
      <c r="Z337" s="450">
        <v>0</v>
      </c>
      <c r="AA337" s="450">
        <v>0</v>
      </c>
      <c r="AB337" s="450">
        <v>0</v>
      </c>
      <c r="AC337" s="450">
        <v>338</v>
      </c>
      <c r="AD337" s="450">
        <v>201</v>
      </c>
      <c r="AE337" s="450">
        <v>199</v>
      </c>
      <c r="AF337" s="450">
        <v>131</v>
      </c>
      <c r="AG337" s="450">
        <v>166</v>
      </c>
      <c r="AH337" s="450">
        <v>108</v>
      </c>
      <c r="AI337" s="450">
        <v>99</v>
      </c>
      <c r="AJ337" s="450">
        <v>48</v>
      </c>
      <c r="AK337" s="450">
        <v>172</v>
      </c>
      <c r="AL337" s="450">
        <v>93</v>
      </c>
      <c r="AM337" s="450">
        <v>100</v>
      </c>
      <c r="AN337" s="450">
        <v>83</v>
      </c>
      <c r="AO337" s="450">
        <v>0</v>
      </c>
      <c r="AP337" s="450">
        <v>0</v>
      </c>
      <c r="AQ337" s="450">
        <v>0</v>
      </c>
      <c r="AR337" s="450">
        <v>0</v>
      </c>
      <c r="AS337" s="450">
        <v>0</v>
      </c>
      <c r="AT337" s="450">
        <v>0</v>
      </c>
      <c r="AU337" s="450">
        <v>0</v>
      </c>
      <c r="AV337" s="450">
        <v>0</v>
      </c>
      <c r="AW337" s="450">
        <v>0</v>
      </c>
      <c r="AX337" s="450">
        <v>0</v>
      </c>
      <c r="AY337" s="450">
        <v>0</v>
      </c>
      <c r="AZ337" s="450">
        <v>0</v>
      </c>
      <c r="BA337" s="450">
        <v>564</v>
      </c>
      <c r="BB337" s="450">
        <v>363</v>
      </c>
      <c r="BC337" s="450">
        <v>268</v>
      </c>
      <c r="BD337" s="450">
        <v>161</v>
      </c>
      <c r="BE337" s="450">
        <v>333</v>
      </c>
      <c r="BF337" s="450">
        <v>229</v>
      </c>
      <c r="BG337" s="450">
        <v>135</v>
      </c>
      <c r="BH337" s="450">
        <v>72</v>
      </c>
      <c r="BI337" s="450">
        <v>231</v>
      </c>
      <c r="BJ337" s="450">
        <v>134</v>
      </c>
      <c r="BK337" s="450">
        <v>133</v>
      </c>
      <c r="BL337" s="450">
        <v>89</v>
      </c>
      <c r="BM337" s="450">
        <v>0</v>
      </c>
      <c r="BN337" s="450">
        <v>0</v>
      </c>
      <c r="BO337" s="450">
        <v>0</v>
      </c>
      <c r="BP337" s="450">
        <v>0</v>
      </c>
      <c r="BQ337" s="450">
        <v>0</v>
      </c>
      <c r="BR337" s="450">
        <v>0</v>
      </c>
      <c r="BS337" s="450">
        <v>0</v>
      </c>
      <c r="BT337" s="450">
        <v>0</v>
      </c>
      <c r="BU337" s="450">
        <v>0</v>
      </c>
      <c r="BV337" s="450">
        <v>0</v>
      </c>
      <c r="BW337" s="450">
        <v>0</v>
      </c>
      <c r="BX337" s="450">
        <v>0</v>
      </c>
      <c r="BY337" s="450">
        <v>18</v>
      </c>
      <c r="BZ337" s="450">
        <v>44</v>
      </c>
      <c r="CA337" s="450">
        <v>0</v>
      </c>
    </row>
    <row r="338" spans="1:79">
      <c r="A338" s="543" t="s">
        <v>113</v>
      </c>
      <c r="B338" s="543" t="s">
        <v>1888</v>
      </c>
      <c r="C338" s="543">
        <v>2023</v>
      </c>
      <c r="D338" s="543" t="s">
        <v>1934</v>
      </c>
      <c r="E338" s="544">
        <v>749</v>
      </c>
      <c r="F338" s="544">
        <v>368</v>
      </c>
      <c r="G338" s="544">
        <v>282</v>
      </c>
      <c r="H338" s="544">
        <v>114</v>
      </c>
      <c r="I338" s="544">
        <v>58</v>
      </c>
      <c r="J338" s="544">
        <v>0</v>
      </c>
      <c r="K338" s="544">
        <v>0</v>
      </c>
      <c r="L338" s="544">
        <v>0</v>
      </c>
      <c r="M338" s="544">
        <v>0</v>
      </c>
      <c r="N338" s="544">
        <v>172</v>
      </c>
      <c r="O338" s="544">
        <v>0</v>
      </c>
      <c r="P338" s="544">
        <v>172</v>
      </c>
      <c r="Q338" s="544">
        <v>0</v>
      </c>
      <c r="R338" s="544">
        <v>0</v>
      </c>
      <c r="S338" s="544">
        <v>0</v>
      </c>
      <c r="T338" s="544">
        <v>0</v>
      </c>
      <c r="U338" s="544">
        <v>0</v>
      </c>
      <c r="V338" s="544">
        <v>0</v>
      </c>
      <c r="W338" s="544">
        <v>0</v>
      </c>
      <c r="X338" s="544">
        <v>0</v>
      </c>
      <c r="Y338" s="544">
        <v>0</v>
      </c>
      <c r="Z338" s="544">
        <v>0</v>
      </c>
      <c r="AA338" s="544">
        <v>0</v>
      </c>
      <c r="AB338" s="544">
        <v>0</v>
      </c>
      <c r="AC338" s="544">
        <v>279</v>
      </c>
      <c r="AD338" s="544">
        <v>143</v>
      </c>
      <c r="AE338" s="544">
        <v>141</v>
      </c>
      <c r="AF338" s="544">
        <v>124</v>
      </c>
      <c r="AG338" s="544">
        <v>119</v>
      </c>
      <c r="AH338" s="544">
        <v>46</v>
      </c>
      <c r="AI338" s="544">
        <v>63</v>
      </c>
      <c r="AJ338" s="544">
        <v>43</v>
      </c>
      <c r="AK338" s="544">
        <v>160</v>
      </c>
      <c r="AL338" s="544">
        <v>97</v>
      </c>
      <c r="AM338" s="544">
        <v>78</v>
      </c>
      <c r="AN338" s="544">
        <v>81</v>
      </c>
      <c r="AO338" s="544">
        <v>0</v>
      </c>
      <c r="AP338" s="544">
        <v>0</v>
      </c>
      <c r="AQ338" s="544">
        <v>0</v>
      </c>
      <c r="AR338" s="544">
        <v>0</v>
      </c>
      <c r="AS338" s="544">
        <v>0</v>
      </c>
      <c r="AT338" s="544">
        <v>0</v>
      </c>
      <c r="AU338" s="544">
        <v>0</v>
      </c>
      <c r="AV338" s="544">
        <v>0</v>
      </c>
      <c r="AW338" s="544">
        <v>0</v>
      </c>
      <c r="AX338" s="544">
        <v>0</v>
      </c>
      <c r="AY338" s="544">
        <v>0</v>
      </c>
      <c r="AZ338" s="544">
        <v>0</v>
      </c>
      <c r="BA338" s="544">
        <v>562</v>
      </c>
      <c r="BB338" s="544">
        <v>395</v>
      </c>
      <c r="BC338" s="544">
        <v>248</v>
      </c>
      <c r="BD338" s="544">
        <v>141</v>
      </c>
      <c r="BE338" s="544">
        <v>371</v>
      </c>
      <c r="BF338" s="544">
        <v>284</v>
      </c>
      <c r="BG338" s="544">
        <v>141</v>
      </c>
      <c r="BH338" s="544">
        <v>64</v>
      </c>
      <c r="BI338" s="544">
        <v>191</v>
      </c>
      <c r="BJ338" s="544">
        <v>111</v>
      </c>
      <c r="BK338" s="544">
        <v>107</v>
      </c>
      <c r="BL338" s="544">
        <v>77</v>
      </c>
      <c r="BM338" s="544">
        <v>0</v>
      </c>
      <c r="BN338" s="544">
        <v>0</v>
      </c>
      <c r="BO338" s="544">
        <v>0</v>
      </c>
      <c r="BP338" s="544">
        <v>0</v>
      </c>
      <c r="BQ338" s="544">
        <v>0</v>
      </c>
      <c r="BR338" s="544">
        <v>0</v>
      </c>
      <c r="BS338" s="544">
        <v>0</v>
      </c>
      <c r="BT338" s="544">
        <v>0</v>
      </c>
      <c r="BU338" s="544">
        <v>0</v>
      </c>
      <c r="BV338" s="544">
        <v>0</v>
      </c>
      <c r="BW338" s="544">
        <v>0</v>
      </c>
      <c r="BX338" s="544">
        <v>0</v>
      </c>
      <c r="BY338" s="544">
        <v>5</v>
      </c>
      <c r="BZ338" s="544">
        <v>30</v>
      </c>
      <c r="CA338" s="544">
        <v>0</v>
      </c>
    </row>
    <row r="339" spans="1:79">
      <c r="A339" t="s">
        <v>113</v>
      </c>
      <c r="B339" t="s">
        <v>1888</v>
      </c>
      <c r="C339">
        <v>2024</v>
      </c>
      <c r="D339" t="s">
        <v>1934</v>
      </c>
      <c r="E339" s="450">
        <v>725</v>
      </c>
      <c r="F339" s="450">
        <v>327</v>
      </c>
      <c r="G339" s="450">
        <v>259</v>
      </c>
      <c r="H339" s="450">
        <v>117</v>
      </c>
      <c r="I339" s="450">
        <v>52</v>
      </c>
      <c r="J339" s="450">
        <v>0</v>
      </c>
      <c r="K339" s="450">
        <v>0</v>
      </c>
      <c r="L339" s="450">
        <v>0</v>
      </c>
      <c r="M339" s="450">
        <v>0</v>
      </c>
      <c r="N339" s="450">
        <v>152</v>
      </c>
      <c r="O339" s="450">
        <v>0</v>
      </c>
      <c r="P339" s="450">
        <v>152</v>
      </c>
      <c r="Q339" s="450">
        <v>236</v>
      </c>
      <c r="R339" s="450">
        <v>66</v>
      </c>
      <c r="S339" s="450">
        <v>77</v>
      </c>
      <c r="T339" s="450">
        <v>120</v>
      </c>
      <c r="U339" s="450">
        <v>10</v>
      </c>
      <c r="V339" s="450">
        <v>4</v>
      </c>
      <c r="W339" s="450">
        <v>6</v>
      </c>
      <c r="X339" s="450">
        <v>7</v>
      </c>
      <c r="Y339" s="450">
        <v>226</v>
      </c>
      <c r="Z339" s="450">
        <v>62</v>
      </c>
      <c r="AA339" s="450">
        <v>71</v>
      </c>
      <c r="AB339" s="450">
        <v>113</v>
      </c>
      <c r="AC339" s="450">
        <v>210</v>
      </c>
      <c r="AD339" s="450">
        <v>86</v>
      </c>
      <c r="AE339" s="450">
        <v>122</v>
      </c>
      <c r="AF339" s="450">
        <v>91</v>
      </c>
      <c r="AG339" s="450">
        <v>11</v>
      </c>
      <c r="AH339" s="450">
        <v>4</v>
      </c>
      <c r="AI339" s="450">
        <v>8</v>
      </c>
      <c r="AJ339" s="450">
        <v>11</v>
      </c>
      <c r="AK339" s="450">
        <v>199</v>
      </c>
      <c r="AL339" s="450">
        <v>82</v>
      </c>
      <c r="AM339" s="450">
        <v>114</v>
      </c>
      <c r="AN339" s="450">
        <v>80</v>
      </c>
      <c r="AO339" s="450">
        <v>0</v>
      </c>
      <c r="AP339" s="450">
        <v>0</v>
      </c>
      <c r="AQ339" s="450">
        <v>0</v>
      </c>
      <c r="AR339" s="450">
        <v>0</v>
      </c>
      <c r="AS339" s="450">
        <v>0</v>
      </c>
      <c r="AT339" s="450">
        <v>0</v>
      </c>
      <c r="AU339" s="450">
        <v>0</v>
      </c>
      <c r="AV339" s="450">
        <v>0</v>
      </c>
      <c r="AW339" s="450">
        <v>0</v>
      </c>
      <c r="AX339" s="450">
        <v>0</v>
      </c>
      <c r="AY339" s="450">
        <v>0</v>
      </c>
      <c r="AZ339" s="450">
        <v>0</v>
      </c>
      <c r="BA339" s="450">
        <v>561</v>
      </c>
      <c r="BB339" s="450">
        <v>346</v>
      </c>
      <c r="BC339" s="450">
        <v>243</v>
      </c>
      <c r="BD339" s="450">
        <v>159</v>
      </c>
      <c r="BE339" s="450">
        <v>313</v>
      </c>
      <c r="BF339" s="450">
        <v>221</v>
      </c>
      <c r="BG339" s="450">
        <v>111</v>
      </c>
      <c r="BH339" s="450">
        <v>62</v>
      </c>
      <c r="BI339" s="450">
        <v>248</v>
      </c>
      <c r="BJ339" s="450">
        <v>125</v>
      </c>
      <c r="BK339" s="450">
        <v>132</v>
      </c>
      <c r="BL339" s="450">
        <v>97</v>
      </c>
      <c r="BM339" s="450">
        <v>0</v>
      </c>
      <c r="BN339" s="450">
        <v>0</v>
      </c>
      <c r="BO339" s="450">
        <v>0</v>
      </c>
      <c r="BP339" s="450">
        <v>0</v>
      </c>
      <c r="BQ339" s="450">
        <v>0</v>
      </c>
      <c r="BR339" s="450">
        <v>0</v>
      </c>
      <c r="BS339" s="450">
        <v>0</v>
      </c>
      <c r="BT339" s="450">
        <v>0</v>
      </c>
      <c r="BU339" s="450">
        <v>0</v>
      </c>
      <c r="BV339" s="450">
        <v>0</v>
      </c>
      <c r="BW339" s="450">
        <v>0</v>
      </c>
      <c r="BX339" s="450">
        <v>0</v>
      </c>
      <c r="BY339" s="450">
        <v>11</v>
      </c>
      <c r="BZ339" s="450">
        <v>24</v>
      </c>
      <c r="CA339" s="450">
        <v>0</v>
      </c>
    </row>
    <row r="340" spans="1:79">
      <c r="A340" s="543" t="s">
        <v>113</v>
      </c>
      <c r="B340" s="543" t="s">
        <v>1888</v>
      </c>
      <c r="C340" s="543">
        <v>2025</v>
      </c>
      <c r="D340" s="543" t="s">
        <v>1935</v>
      </c>
      <c r="E340" s="544">
        <v>671</v>
      </c>
      <c r="F340" s="544">
        <v>336</v>
      </c>
      <c r="G340" s="544">
        <v>229</v>
      </c>
      <c r="H340" s="544">
        <v>124</v>
      </c>
      <c r="I340" s="544">
        <v>52</v>
      </c>
      <c r="J340" s="544">
        <v>0</v>
      </c>
      <c r="K340" s="544">
        <v>0</v>
      </c>
      <c r="L340" s="544">
        <v>0</v>
      </c>
      <c r="M340" s="544">
        <v>0</v>
      </c>
      <c r="N340" s="544">
        <v>194</v>
      </c>
      <c r="O340" s="544">
        <v>4</v>
      </c>
      <c r="P340" s="544">
        <v>190</v>
      </c>
      <c r="Q340" s="544">
        <v>47</v>
      </c>
      <c r="R340" s="544">
        <v>13</v>
      </c>
      <c r="S340" s="544">
        <v>15</v>
      </c>
      <c r="T340" s="544">
        <v>24</v>
      </c>
      <c r="U340" s="544">
        <v>2</v>
      </c>
      <c r="V340" s="544">
        <v>1</v>
      </c>
      <c r="W340" s="544">
        <v>1</v>
      </c>
      <c r="X340" s="544">
        <v>1</v>
      </c>
      <c r="Y340" s="544">
        <v>45</v>
      </c>
      <c r="Z340" s="544">
        <v>12</v>
      </c>
      <c r="AA340" s="544">
        <v>14</v>
      </c>
      <c r="AB340" s="544">
        <v>23</v>
      </c>
      <c r="AC340" s="544">
        <v>298</v>
      </c>
      <c r="AD340" s="544">
        <v>159</v>
      </c>
      <c r="AE340" s="544">
        <v>186</v>
      </c>
      <c r="AF340" s="544">
        <v>126</v>
      </c>
      <c r="AG340" s="544">
        <v>112</v>
      </c>
      <c r="AH340" s="544">
        <v>60</v>
      </c>
      <c r="AI340" s="544">
        <v>74</v>
      </c>
      <c r="AJ340" s="544">
        <v>36</v>
      </c>
      <c r="AK340" s="544">
        <v>186</v>
      </c>
      <c r="AL340" s="544">
        <v>99</v>
      </c>
      <c r="AM340" s="544">
        <v>112</v>
      </c>
      <c r="AN340" s="544">
        <v>90</v>
      </c>
      <c r="AO340" s="544">
        <v>0</v>
      </c>
      <c r="AP340" s="544">
        <v>0</v>
      </c>
      <c r="AQ340" s="544">
        <v>0</v>
      </c>
      <c r="AR340" s="544">
        <v>0</v>
      </c>
      <c r="AS340" s="544">
        <v>0</v>
      </c>
      <c r="AT340" s="544">
        <v>0</v>
      </c>
      <c r="AU340" s="544">
        <v>0</v>
      </c>
      <c r="AV340" s="544">
        <v>0</v>
      </c>
      <c r="AW340" s="544">
        <v>0</v>
      </c>
      <c r="AX340" s="544">
        <v>0</v>
      </c>
      <c r="AY340" s="544">
        <v>0</v>
      </c>
      <c r="AZ340" s="544">
        <v>0</v>
      </c>
      <c r="BA340" s="544">
        <v>537</v>
      </c>
      <c r="BB340" s="544">
        <v>333</v>
      </c>
      <c r="BC340" s="544">
        <v>270</v>
      </c>
      <c r="BD340" s="544">
        <v>153</v>
      </c>
      <c r="BE340" s="544">
        <v>338</v>
      </c>
      <c r="BF340" s="544">
        <v>229</v>
      </c>
      <c r="BG340" s="544">
        <v>154</v>
      </c>
      <c r="BH340" s="544">
        <v>72</v>
      </c>
      <c r="BI340" s="544">
        <v>199</v>
      </c>
      <c r="BJ340" s="544">
        <v>104</v>
      </c>
      <c r="BK340" s="544">
        <v>116</v>
      </c>
      <c r="BL340" s="544">
        <v>81</v>
      </c>
      <c r="BM340" s="544">
        <v>0</v>
      </c>
      <c r="BN340" s="544">
        <v>0</v>
      </c>
      <c r="BO340" s="544">
        <v>0</v>
      </c>
      <c r="BP340" s="544">
        <v>0</v>
      </c>
      <c r="BQ340" s="544">
        <v>0</v>
      </c>
      <c r="BR340" s="544">
        <v>0</v>
      </c>
      <c r="BS340" s="544">
        <v>0</v>
      </c>
      <c r="BT340" s="544">
        <v>0</v>
      </c>
      <c r="BU340" s="544">
        <v>0</v>
      </c>
      <c r="BV340" s="544">
        <v>0</v>
      </c>
      <c r="BW340" s="544">
        <v>0</v>
      </c>
      <c r="BX340" s="544">
        <v>0</v>
      </c>
      <c r="BY340" s="544">
        <v>11</v>
      </c>
      <c r="BZ340" s="544">
        <v>29</v>
      </c>
      <c r="CA340" s="544">
        <v>0</v>
      </c>
    </row>
    <row r="341" spans="1:79">
      <c r="A341" t="s">
        <v>113</v>
      </c>
      <c r="B341" t="s">
        <v>1888</v>
      </c>
      <c r="C341">
        <v>2024</v>
      </c>
      <c r="D341" t="s">
        <v>1937</v>
      </c>
      <c r="E341" s="450">
        <f>E339</f>
        <v>725</v>
      </c>
      <c r="F341" s="450">
        <f t="shared" ref="F341:BQ341" si="66">F339</f>
        <v>327</v>
      </c>
      <c r="G341" s="450">
        <f t="shared" si="66"/>
        <v>259</v>
      </c>
      <c r="H341" s="450">
        <f t="shared" si="66"/>
        <v>117</v>
      </c>
      <c r="I341" s="450">
        <f t="shared" si="66"/>
        <v>52</v>
      </c>
      <c r="J341" s="450">
        <f t="shared" si="66"/>
        <v>0</v>
      </c>
      <c r="K341" s="450">
        <f t="shared" si="66"/>
        <v>0</v>
      </c>
      <c r="L341" s="450">
        <f t="shared" si="66"/>
        <v>0</v>
      </c>
      <c r="M341" s="450">
        <f t="shared" si="66"/>
        <v>0</v>
      </c>
      <c r="N341" s="450">
        <f t="shared" si="66"/>
        <v>152</v>
      </c>
      <c r="O341" s="450">
        <f t="shared" si="66"/>
        <v>0</v>
      </c>
      <c r="P341" s="450">
        <f t="shared" si="66"/>
        <v>152</v>
      </c>
      <c r="Q341" s="450">
        <f t="shared" si="66"/>
        <v>236</v>
      </c>
      <c r="R341" s="450">
        <f t="shared" si="66"/>
        <v>66</v>
      </c>
      <c r="S341" s="450">
        <f t="shared" si="66"/>
        <v>77</v>
      </c>
      <c r="T341" s="450">
        <f t="shared" si="66"/>
        <v>120</v>
      </c>
      <c r="U341" s="450">
        <f t="shared" si="66"/>
        <v>10</v>
      </c>
      <c r="V341" s="450">
        <f t="shared" si="66"/>
        <v>4</v>
      </c>
      <c r="W341" s="450">
        <f t="shared" si="66"/>
        <v>6</v>
      </c>
      <c r="X341" s="450">
        <f t="shared" si="66"/>
        <v>7</v>
      </c>
      <c r="Y341" s="450">
        <f t="shared" si="66"/>
        <v>226</v>
      </c>
      <c r="Z341" s="450">
        <f t="shared" si="66"/>
        <v>62</v>
      </c>
      <c r="AA341" s="450">
        <f t="shared" si="66"/>
        <v>71</v>
      </c>
      <c r="AB341" s="450">
        <f t="shared" si="66"/>
        <v>113</v>
      </c>
      <c r="AC341" s="450">
        <f t="shared" si="66"/>
        <v>210</v>
      </c>
      <c r="AD341" s="450">
        <f t="shared" si="66"/>
        <v>86</v>
      </c>
      <c r="AE341" s="450">
        <f t="shared" si="66"/>
        <v>122</v>
      </c>
      <c r="AF341" s="450">
        <f t="shared" si="66"/>
        <v>91</v>
      </c>
      <c r="AG341" s="450">
        <f t="shared" si="66"/>
        <v>11</v>
      </c>
      <c r="AH341" s="450">
        <f t="shared" si="66"/>
        <v>4</v>
      </c>
      <c r="AI341" s="450">
        <f t="shared" si="66"/>
        <v>8</v>
      </c>
      <c r="AJ341" s="450">
        <f t="shared" si="66"/>
        <v>11</v>
      </c>
      <c r="AK341" s="450">
        <f t="shared" si="66"/>
        <v>199</v>
      </c>
      <c r="AL341" s="450">
        <f t="shared" si="66"/>
        <v>82</v>
      </c>
      <c r="AM341" s="450">
        <f t="shared" si="66"/>
        <v>114</v>
      </c>
      <c r="AN341" s="450">
        <f t="shared" si="66"/>
        <v>80</v>
      </c>
      <c r="AO341" s="450">
        <f t="shared" si="66"/>
        <v>0</v>
      </c>
      <c r="AP341" s="450">
        <f t="shared" si="66"/>
        <v>0</v>
      </c>
      <c r="AQ341" s="450">
        <f t="shared" si="66"/>
        <v>0</v>
      </c>
      <c r="AR341" s="450">
        <f t="shared" si="66"/>
        <v>0</v>
      </c>
      <c r="AS341" s="450">
        <f t="shared" si="66"/>
        <v>0</v>
      </c>
      <c r="AT341" s="450">
        <f t="shared" si="66"/>
        <v>0</v>
      </c>
      <c r="AU341" s="450">
        <f t="shared" si="66"/>
        <v>0</v>
      </c>
      <c r="AV341" s="450">
        <f t="shared" si="66"/>
        <v>0</v>
      </c>
      <c r="AW341" s="450">
        <f t="shared" si="66"/>
        <v>0</v>
      </c>
      <c r="AX341" s="450">
        <f t="shared" si="66"/>
        <v>0</v>
      </c>
      <c r="AY341" s="450">
        <f t="shared" si="66"/>
        <v>0</v>
      </c>
      <c r="AZ341" s="450">
        <f t="shared" si="66"/>
        <v>0</v>
      </c>
      <c r="BA341" s="450">
        <f t="shared" si="66"/>
        <v>561</v>
      </c>
      <c r="BB341" s="450">
        <f t="shared" si="66"/>
        <v>346</v>
      </c>
      <c r="BC341" s="450">
        <f t="shared" si="66"/>
        <v>243</v>
      </c>
      <c r="BD341" s="450">
        <f t="shared" si="66"/>
        <v>159</v>
      </c>
      <c r="BE341" s="450">
        <f t="shared" si="66"/>
        <v>313</v>
      </c>
      <c r="BF341" s="450">
        <f t="shared" si="66"/>
        <v>221</v>
      </c>
      <c r="BG341" s="450">
        <f t="shared" si="66"/>
        <v>111</v>
      </c>
      <c r="BH341" s="450">
        <f t="shared" si="66"/>
        <v>62</v>
      </c>
      <c r="BI341" s="450">
        <f t="shared" si="66"/>
        <v>248</v>
      </c>
      <c r="BJ341" s="450">
        <f t="shared" si="66"/>
        <v>125</v>
      </c>
      <c r="BK341" s="450">
        <f t="shared" si="66"/>
        <v>132</v>
      </c>
      <c r="BL341" s="450">
        <f t="shared" si="66"/>
        <v>97</v>
      </c>
      <c r="BM341" s="450">
        <f t="shared" si="66"/>
        <v>0</v>
      </c>
      <c r="BN341" s="450">
        <f t="shared" si="66"/>
        <v>0</v>
      </c>
      <c r="BO341" s="450">
        <f t="shared" si="66"/>
        <v>0</v>
      </c>
      <c r="BP341" s="450">
        <f t="shared" si="66"/>
        <v>0</v>
      </c>
      <c r="BQ341" s="450">
        <f t="shared" si="66"/>
        <v>0</v>
      </c>
      <c r="BR341" s="450">
        <f t="shared" ref="BR341:CA341" si="67">BR339</f>
        <v>0</v>
      </c>
      <c r="BS341" s="450">
        <f t="shared" si="67"/>
        <v>0</v>
      </c>
      <c r="BT341" s="450">
        <f t="shared" si="67"/>
        <v>0</v>
      </c>
      <c r="BU341" s="450">
        <f t="shared" si="67"/>
        <v>0</v>
      </c>
      <c r="BV341" s="450">
        <f t="shared" si="67"/>
        <v>0</v>
      </c>
      <c r="BW341" s="450">
        <f t="shared" si="67"/>
        <v>0</v>
      </c>
      <c r="BX341" s="450">
        <f t="shared" si="67"/>
        <v>0</v>
      </c>
      <c r="BY341" s="450">
        <f t="shared" si="67"/>
        <v>11</v>
      </c>
      <c r="BZ341" s="450">
        <f t="shared" si="67"/>
        <v>24</v>
      </c>
      <c r="CA341" s="450">
        <f t="shared" si="67"/>
        <v>0</v>
      </c>
    </row>
    <row r="342" spans="1:79">
      <c r="A342" s="543" t="s">
        <v>113</v>
      </c>
      <c r="B342" s="543" t="s">
        <v>1888</v>
      </c>
      <c r="C342" s="543">
        <v>2025</v>
      </c>
      <c r="D342" s="543" t="s">
        <v>1937</v>
      </c>
      <c r="E342" s="544">
        <f>IF(OR(E339=0, E339=""), E340, IF(E340&gt;(E339*(1+Dash!$B$6)), E339*(1+Dash!$B$6), IF(E340&lt;(E339*(1-Dash!$B$7)), E339*(1-Dash!$B$7), E340)))</f>
        <v>688.75</v>
      </c>
      <c r="F342" s="544">
        <f>IF(OR(F339=0, F339=""), F340, IF(F340&gt;(F339*(1+Dash!$B$6)), F339*(1+Dash!$B$6), IF(F340&lt;(F339*(1-Dash!$B$7)), F339*(1-Dash!$B$7), F340)))</f>
        <v>336</v>
      </c>
      <c r="G342" s="544">
        <f>IF(OR(G339=0, G339=""), G340, IF(G340&gt;(G339*(1+Dash!$B$6)), G339*(1+Dash!$B$6), IF(G340&lt;(G339*(1-Dash!$B$7)), G339*(1-Dash!$B$7), G340)))</f>
        <v>246.04999999999998</v>
      </c>
      <c r="H342" s="544">
        <f>IF(OR(H339=0, H339=""), H340, IF(H340&gt;(H339*(1+Dash!$B$6)), H339*(1+Dash!$B$6), IF(H340&lt;(H339*(1-Dash!$B$7)), H339*(1-Dash!$B$7), H340)))</f>
        <v>124</v>
      </c>
      <c r="I342" s="544">
        <f>IF(OR(I339=0, I339=""), I340, IF(I340&gt;(I339*(1+Dash!$B$6)), I339*(1+Dash!$B$6), IF(I340&lt;(I339*(1-Dash!$B$7)), I339*(1-Dash!$B$7), I340)))</f>
        <v>52</v>
      </c>
      <c r="J342" s="544">
        <f>IF(OR(J339=0, J339=""), J340, IF(J340&gt;(J339*(1+Dash!$B$6)), J339*(1+Dash!$B$6), IF(J340&lt;(J339*(1-Dash!$B$7)), J339*(1-Dash!$B$7), J340)))</f>
        <v>0</v>
      </c>
      <c r="K342" s="544">
        <f>IF(OR(K339=0, K339=""), K340, IF(K340&gt;(K339*(1+Dash!$B$6)), K339*(1+Dash!$B$6), IF(K340&lt;(K339*(1-Dash!$B$7)), K339*(1-Dash!$B$7), K340)))</f>
        <v>0</v>
      </c>
      <c r="L342" s="544">
        <f>IF(OR(L339=0, L339=""), L340, IF(L340&gt;(L339*(1+Dash!$B$6)), L339*(1+Dash!$B$6), IF(L340&lt;(L339*(1-Dash!$B$7)), L339*(1-Dash!$B$7), L340)))</f>
        <v>0</v>
      </c>
      <c r="M342" s="544">
        <f>IF(OR(M339=0, M339=""), M340, IF(M340&gt;(M339*(1+Dash!$B$6)), M339*(1+Dash!$B$6), IF(M340&lt;(M339*(1-Dash!$B$7)), M339*(1-Dash!$B$7), M340)))</f>
        <v>0</v>
      </c>
      <c r="N342" s="544">
        <f>IF(OR(N339=0, N339=""), N340, IF(N340&gt;(N339*(1+Dash!$B$6)), N339*(1+Dash!$B$6), IF(N340&lt;(N339*(1-Dash!$B$7)), N339*(1-Dash!$B$7), N340)))</f>
        <v>167.20000000000002</v>
      </c>
      <c r="O342" s="544">
        <f>IF(OR(O339=0, O339=""), O340, IF(O340&gt;(O339*(1+Dash!$B$6)), O339*(1+Dash!$B$6), IF(O340&lt;(O339*(1-Dash!$B$7)), O339*(1-Dash!$B$7), O340)))</f>
        <v>4</v>
      </c>
      <c r="P342" s="544">
        <f>IF(OR(P339=0, P339=""), P340, IF(P340&gt;(P339*(1+Dash!$B$6)), P339*(1+Dash!$B$6), IF(P340&lt;(P339*(1-Dash!$B$7)), P339*(1-Dash!$B$7), P340)))</f>
        <v>167.20000000000002</v>
      </c>
      <c r="Q342" s="544">
        <f>IF(OR(Q339=0, Q339=""), Q340, IF(Q340&gt;(Q339*(1+Dash!$B$6)), Q339*(1+Dash!$B$6), IF(Q340&lt;(Q339*(1-Dash!$B$7)), Q339*(1-Dash!$B$7), Q340)))</f>
        <v>224.2</v>
      </c>
      <c r="R342" s="544">
        <f>IF(OR(R339=0, R339=""), R340, IF(R340&gt;(R339*(1+Dash!$B$6)), R339*(1+Dash!$B$6), IF(R340&lt;(R339*(1-Dash!$B$7)), R339*(1-Dash!$B$7), R340)))</f>
        <v>62.699999999999996</v>
      </c>
      <c r="S342" s="544">
        <f>IF(OR(S339=0, S339=""), S340, IF(S340&gt;(S339*(1+Dash!$B$6)), S339*(1+Dash!$B$6), IF(S340&lt;(S339*(1-Dash!$B$7)), S339*(1-Dash!$B$7), S340)))</f>
        <v>73.149999999999991</v>
      </c>
      <c r="T342" s="544">
        <f>IF(OR(T339=0, T339=""), T340, IF(T340&gt;(T339*(1+Dash!$B$6)), T339*(1+Dash!$B$6), IF(T340&lt;(T339*(1-Dash!$B$7)), T339*(1-Dash!$B$7), T340)))</f>
        <v>114</v>
      </c>
      <c r="U342" s="544">
        <f>IF(OR(U339=0, U339=""), U340, IF(U340&gt;(U339*(1+Dash!$B$6)), U339*(1+Dash!$B$6), IF(U340&lt;(U339*(1-Dash!$B$7)), U339*(1-Dash!$B$7), U340)))</f>
        <v>9.5</v>
      </c>
      <c r="V342" s="544">
        <f>IF(OR(V339=0, V339=""), V340, IF(V340&gt;(V339*(1+Dash!$B$6)), V339*(1+Dash!$B$6), IF(V340&lt;(V339*(1-Dash!$B$7)), V339*(1-Dash!$B$7), V340)))</f>
        <v>3.8</v>
      </c>
      <c r="W342" s="544">
        <f>IF(OR(W339=0, W339=""), W340, IF(W340&gt;(W339*(1+Dash!$B$6)), W339*(1+Dash!$B$6), IF(W340&lt;(W339*(1-Dash!$B$7)), W339*(1-Dash!$B$7), W340)))</f>
        <v>5.6999999999999993</v>
      </c>
      <c r="X342" s="544">
        <f>IF(OR(X339=0, X339=""), X340, IF(X340&gt;(X339*(1+Dash!$B$6)), X339*(1+Dash!$B$6), IF(X340&lt;(X339*(1-Dash!$B$7)), X339*(1-Dash!$B$7), X340)))</f>
        <v>6.6499999999999995</v>
      </c>
      <c r="Y342" s="544">
        <f>IF(OR(Y339=0, Y339=""), Y340, IF(Y340&gt;(Y339*(1+Dash!$B$6)), Y339*(1+Dash!$B$6), IF(Y340&lt;(Y339*(1-Dash!$B$7)), Y339*(1-Dash!$B$7), Y340)))</f>
        <v>214.7</v>
      </c>
      <c r="Z342" s="544">
        <f>IF(OR(Z339=0, Z339=""), Z340, IF(Z340&gt;(Z339*(1+Dash!$B$6)), Z339*(1+Dash!$B$6), IF(Z340&lt;(Z339*(1-Dash!$B$7)), Z339*(1-Dash!$B$7), Z340)))</f>
        <v>58.9</v>
      </c>
      <c r="AA342" s="544">
        <f>IF(OR(AA339=0, AA339=""), AA340, IF(AA340&gt;(AA339*(1+Dash!$B$6)), AA339*(1+Dash!$B$6), IF(AA340&lt;(AA339*(1-Dash!$B$7)), AA339*(1-Dash!$B$7), AA340)))</f>
        <v>67.45</v>
      </c>
      <c r="AB342" s="544">
        <f>IF(OR(AB339=0, AB339=""), AB340, IF(AB340&gt;(AB339*(1+Dash!$B$6)), AB339*(1+Dash!$B$6), IF(AB340&lt;(AB339*(1-Dash!$B$7)), AB339*(1-Dash!$B$7), AB340)))</f>
        <v>107.35</v>
      </c>
      <c r="AC342" s="544">
        <f>IF(OR(AC339=0, AC339=""), AC340, IF(AC340&gt;(AC339*(1+Dash!$B$6)), AC339*(1+Dash!$B$6), IF(AC340&lt;(AC339*(1-Dash!$B$7)), AC339*(1-Dash!$B$7), AC340)))</f>
        <v>231.00000000000003</v>
      </c>
      <c r="AD342" s="544">
        <f>IF(OR(AD339=0, AD339=""), AD340, IF(AD340&gt;(AD339*(1+Dash!$B$6)), AD339*(1+Dash!$B$6), IF(AD340&lt;(AD339*(1-Dash!$B$7)), AD339*(1-Dash!$B$7), AD340)))</f>
        <v>94.600000000000009</v>
      </c>
      <c r="AE342" s="544">
        <f>IF(OR(AE339=0, AE339=""), AE340, IF(AE340&gt;(AE339*(1+Dash!$B$6)), AE339*(1+Dash!$B$6), IF(AE340&lt;(AE339*(1-Dash!$B$7)), AE339*(1-Dash!$B$7), AE340)))</f>
        <v>134.20000000000002</v>
      </c>
      <c r="AF342" s="544">
        <f>IF(OR(AF339=0, AF339=""), AF340, IF(AF340&gt;(AF339*(1+Dash!$B$6)), AF339*(1+Dash!$B$6), IF(AF340&lt;(AF339*(1-Dash!$B$7)), AF339*(1-Dash!$B$7), AF340)))</f>
        <v>100.10000000000001</v>
      </c>
      <c r="AG342" s="544">
        <f>IF(OR(AG339=0, AG339=""), AG340, IF(AG340&gt;(AG339*(1+Dash!$B$6)), AG339*(1+Dash!$B$6), IF(AG340&lt;(AG339*(1-Dash!$B$7)), AG339*(1-Dash!$B$7), AG340)))</f>
        <v>12.100000000000001</v>
      </c>
      <c r="AH342" s="544">
        <f>IF(OR(AH339=0, AH339=""), AH340, IF(AH340&gt;(AH339*(1+Dash!$B$6)), AH339*(1+Dash!$B$6), IF(AH340&lt;(AH339*(1-Dash!$B$7)), AH339*(1-Dash!$B$7), AH340)))</f>
        <v>4.4000000000000004</v>
      </c>
      <c r="AI342" s="544">
        <f>IF(OR(AI339=0, AI339=""), AI340, IF(AI340&gt;(AI339*(1+Dash!$B$6)), AI339*(1+Dash!$B$6), IF(AI340&lt;(AI339*(1-Dash!$B$7)), AI339*(1-Dash!$B$7), AI340)))</f>
        <v>8.8000000000000007</v>
      </c>
      <c r="AJ342" s="544">
        <f>IF(OR(AJ339=0, AJ339=""), AJ340, IF(AJ340&gt;(AJ339*(1+Dash!$B$6)), AJ339*(1+Dash!$B$6), IF(AJ340&lt;(AJ339*(1-Dash!$B$7)), AJ339*(1-Dash!$B$7), AJ340)))</f>
        <v>12.100000000000001</v>
      </c>
      <c r="AK342" s="544">
        <f>IF(OR(AK339=0, AK339=""), AK340, IF(AK340&gt;(AK339*(1+Dash!$B$6)), AK339*(1+Dash!$B$6), IF(AK340&lt;(AK339*(1-Dash!$B$7)), AK339*(1-Dash!$B$7), AK340)))</f>
        <v>189.04999999999998</v>
      </c>
      <c r="AL342" s="544">
        <f>IF(OR(AL339=0, AL339=""), AL340, IF(AL340&gt;(AL339*(1+Dash!$B$6)), AL339*(1+Dash!$B$6), IF(AL340&lt;(AL339*(1-Dash!$B$7)), AL339*(1-Dash!$B$7), AL340)))</f>
        <v>90.2</v>
      </c>
      <c r="AM342" s="544">
        <f>IF(OR(AM339=0, AM339=""), AM340, IF(AM340&gt;(AM339*(1+Dash!$B$6)), AM339*(1+Dash!$B$6), IF(AM340&lt;(AM339*(1-Dash!$B$7)), AM339*(1-Dash!$B$7), AM340)))</f>
        <v>112</v>
      </c>
      <c r="AN342" s="544">
        <f>IF(OR(AN339=0, AN339=""), AN340, IF(AN340&gt;(AN339*(1+Dash!$B$6)), AN339*(1+Dash!$B$6), IF(AN340&lt;(AN339*(1-Dash!$B$7)), AN339*(1-Dash!$B$7), AN340)))</f>
        <v>88</v>
      </c>
      <c r="AO342" s="544">
        <f>IF(OR(AO339=0, AO339=""), AO340, IF(AO340&gt;(AO339*(1+Dash!$B$6)), AO339*(1+Dash!$B$6), IF(AO340&lt;(AO339*(1-Dash!$B$7)), AO339*(1-Dash!$B$7), AO340)))</f>
        <v>0</v>
      </c>
      <c r="AP342" s="544">
        <f>IF(OR(AP339=0, AP339=""), AP340, IF(AP340&gt;(AP339*(1+Dash!$B$6)), AP339*(1+Dash!$B$6), IF(AP340&lt;(AP339*(1-Dash!$B$7)), AP339*(1-Dash!$B$7), AP340)))</f>
        <v>0</v>
      </c>
      <c r="AQ342" s="544">
        <f>IF(OR(AQ339=0, AQ339=""), AQ340, IF(AQ340&gt;(AQ339*(1+Dash!$B$6)), AQ339*(1+Dash!$B$6), IF(AQ340&lt;(AQ339*(1-Dash!$B$7)), AQ339*(1-Dash!$B$7), AQ340)))</f>
        <v>0</v>
      </c>
      <c r="AR342" s="544">
        <f>IF(OR(AR339=0, AR339=""), AR340, IF(AR340&gt;(AR339*(1+Dash!$B$6)), AR339*(1+Dash!$B$6), IF(AR340&lt;(AR339*(1-Dash!$B$7)), AR339*(1-Dash!$B$7), AR340)))</f>
        <v>0</v>
      </c>
      <c r="AS342" s="544">
        <f>IF(OR(AS339=0, AS339=""), AS340, IF(AS340&gt;(AS339*(1+Dash!$B$6)), AS339*(1+Dash!$B$6), IF(AS340&lt;(AS339*(1-Dash!$B$7)), AS339*(1-Dash!$B$7), AS340)))</f>
        <v>0</v>
      </c>
      <c r="AT342" s="544">
        <f>IF(OR(AT339=0, AT339=""), AT340, IF(AT340&gt;(AT339*(1+Dash!$B$6)), AT339*(1+Dash!$B$6), IF(AT340&lt;(AT339*(1-Dash!$B$7)), AT339*(1-Dash!$B$7), AT340)))</f>
        <v>0</v>
      </c>
      <c r="AU342" s="544">
        <f>IF(OR(AU339=0, AU339=""), AU340, IF(AU340&gt;(AU339*(1+Dash!$B$6)), AU339*(1+Dash!$B$6), IF(AU340&lt;(AU339*(1-Dash!$B$7)), AU339*(1-Dash!$B$7), AU340)))</f>
        <v>0</v>
      </c>
      <c r="AV342" s="544">
        <f>IF(OR(AV339=0, AV339=""), AV340, IF(AV340&gt;(AV339*(1+Dash!$B$6)), AV339*(1+Dash!$B$6), IF(AV340&lt;(AV339*(1-Dash!$B$7)), AV339*(1-Dash!$B$7), AV340)))</f>
        <v>0</v>
      </c>
      <c r="AW342" s="544">
        <f>IF(OR(AW339=0, AW339=""), AW340, IF(AW340&gt;(AW339*(1+Dash!$B$6)), AW339*(1+Dash!$B$6), IF(AW340&lt;(AW339*(1-Dash!$B$7)), AW339*(1-Dash!$B$7), AW340)))</f>
        <v>0</v>
      </c>
      <c r="AX342" s="544">
        <f>IF(OR(AX339=0, AX339=""), AX340, IF(AX340&gt;(AX339*(1+Dash!$B$6)), AX339*(1+Dash!$B$6), IF(AX340&lt;(AX339*(1-Dash!$B$7)), AX339*(1-Dash!$B$7), AX340)))</f>
        <v>0</v>
      </c>
      <c r="AY342" s="544">
        <f>IF(OR(AY339=0, AY339=""), AY340, IF(AY340&gt;(AY339*(1+Dash!$B$6)), AY339*(1+Dash!$B$6), IF(AY340&lt;(AY339*(1-Dash!$B$7)), AY339*(1-Dash!$B$7), AY340)))</f>
        <v>0</v>
      </c>
      <c r="AZ342" s="544">
        <f>IF(OR(AZ339=0, AZ339=""), AZ340, IF(AZ340&gt;(AZ339*(1+Dash!$B$6)), AZ339*(1+Dash!$B$6), IF(AZ340&lt;(AZ339*(1-Dash!$B$7)), AZ339*(1-Dash!$B$7), AZ340)))</f>
        <v>0</v>
      </c>
      <c r="BA342" s="544">
        <f>IF(OR(BA339=0, BA339=""), BA340, IF(BA340&gt;(BA339*(1+Dash!$B$6)), BA339*(1+Dash!$B$6), IF(BA340&lt;(BA339*(1-Dash!$B$7)), BA339*(1-Dash!$B$7), BA340)))</f>
        <v>537</v>
      </c>
      <c r="BB342" s="544">
        <f>IF(OR(BB339=0, BB339=""), BB340, IF(BB340&gt;(BB339*(1+Dash!$B$6)), BB339*(1+Dash!$B$6), IF(BB340&lt;(BB339*(1-Dash!$B$7)), BB339*(1-Dash!$B$7), BB340)))</f>
        <v>333</v>
      </c>
      <c r="BC342" s="544">
        <f>IF(OR(BC339=0, BC339=""), BC340, IF(BC340&gt;(BC339*(1+Dash!$B$6)), BC339*(1+Dash!$B$6), IF(BC340&lt;(BC339*(1-Dash!$B$7)), BC339*(1-Dash!$B$7), BC340)))</f>
        <v>267.3</v>
      </c>
      <c r="BD342" s="544">
        <f>IF(OR(BD339=0, BD339=""), BD340, IF(BD340&gt;(BD339*(1+Dash!$B$6)), BD339*(1+Dash!$B$6), IF(BD340&lt;(BD339*(1-Dash!$B$7)), BD339*(1-Dash!$B$7), BD340)))</f>
        <v>153</v>
      </c>
      <c r="BE342" s="544">
        <f>IF(OR(BE339=0, BE339=""), BE340, IF(BE340&gt;(BE339*(1+Dash!$B$6)), BE339*(1+Dash!$B$6), IF(BE340&lt;(BE339*(1-Dash!$B$7)), BE339*(1-Dash!$B$7), BE340)))</f>
        <v>338</v>
      </c>
      <c r="BF342" s="544">
        <f>IF(OR(BF339=0, BF339=""), BF340, IF(BF340&gt;(BF339*(1+Dash!$B$6)), BF339*(1+Dash!$B$6), IF(BF340&lt;(BF339*(1-Dash!$B$7)), BF339*(1-Dash!$B$7), BF340)))</f>
        <v>229</v>
      </c>
      <c r="BG342" s="544">
        <f>IF(OR(BG339=0, BG339=""), BG340, IF(BG340&gt;(BG339*(1+Dash!$B$6)), BG339*(1+Dash!$B$6), IF(BG340&lt;(BG339*(1-Dash!$B$7)), BG339*(1-Dash!$B$7), BG340)))</f>
        <v>122.10000000000001</v>
      </c>
      <c r="BH342" s="544">
        <f>IF(OR(BH339=0, BH339=""), BH340, IF(BH340&gt;(BH339*(1+Dash!$B$6)), BH339*(1+Dash!$B$6), IF(BH340&lt;(BH339*(1-Dash!$B$7)), BH339*(1-Dash!$B$7), BH340)))</f>
        <v>68.2</v>
      </c>
      <c r="BI342" s="544">
        <f>IF(OR(BI339=0, BI339=""), BI340, IF(BI340&gt;(BI339*(1+Dash!$B$6)), BI339*(1+Dash!$B$6), IF(BI340&lt;(BI339*(1-Dash!$B$7)), BI339*(1-Dash!$B$7), BI340)))</f>
        <v>235.6</v>
      </c>
      <c r="BJ342" s="544">
        <f>IF(OR(BJ339=0, BJ339=""), BJ340, IF(BJ340&gt;(BJ339*(1+Dash!$B$6)), BJ339*(1+Dash!$B$6), IF(BJ340&lt;(BJ339*(1-Dash!$B$7)), BJ339*(1-Dash!$B$7), BJ340)))</f>
        <v>118.75</v>
      </c>
      <c r="BK342" s="544">
        <f>IF(OR(BK339=0, BK339=""), BK340, IF(BK340&gt;(BK339*(1+Dash!$B$6)), BK339*(1+Dash!$B$6), IF(BK340&lt;(BK339*(1-Dash!$B$7)), BK339*(1-Dash!$B$7), BK340)))</f>
        <v>125.39999999999999</v>
      </c>
      <c r="BL342" s="544">
        <f>IF(OR(BL339=0, BL339=""), BL340, IF(BL340&gt;(BL339*(1+Dash!$B$6)), BL339*(1+Dash!$B$6), IF(BL340&lt;(BL339*(1-Dash!$B$7)), BL339*(1-Dash!$B$7), BL340)))</f>
        <v>92.149999999999991</v>
      </c>
      <c r="BM342" s="544">
        <f>IF(OR(BM339=0, BM339=""), BM340, IF(BM340&gt;(BM339*(1+Dash!$B$6)), BM339*(1+Dash!$B$6), IF(BM340&lt;(BM339*(1-Dash!$B$7)), BM339*(1-Dash!$B$7), BM340)))</f>
        <v>0</v>
      </c>
      <c r="BN342" s="544">
        <f>IF(OR(BN339=0, BN339=""), BN340, IF(BN340&gt;(BN339*(1+Dash!$B$6)), BN339*(1+Dash!$B$6), IF(BN340&lt;(BN339*(1-Dash!$B$7)), BN339*(1-Dash!$B$7), BN340)))</f>
        <v>0</v>
      </c>
      <c r="BO342" s="544">
        <f>IF(OR(BO339=0, BO339=""), BO340, IF(BO340&gt;(BO339*(1+Dash!$B$6)), BO339*(1+Dash!$B$6), IF(BO340&lt;(BO339*(1-Dash!$B$7)), BO339*(1-Dash!$B$7), BO340)))</f>
        <v>0</v>
      </c>
      <c r="BP342" s="544">
        <f>IF(OR(BP339=0, BP339=""), BP340, IF(BP340&gt;(BP339*(1+Dash!$B$6)), BP339*(1+Dash!$B$6), IF(BP340&lt;(BP339*(1-Dash!$B$7)), BP339*(1-Dash!$B$7), BP340)))</f>
        <v>0</v>
      </c>
      <c r="BQ342" s="544">
        <f>IF(OR(BQ339=0, BQ339=""), BQ340, IF(BQ340&gt;(BQ339*(1+Dash!$B$6)), BQ339*(1+Dash!$B$6), IF(BQ340&lt;(BQ339*(1-Dash!$B$7)), BQ339*(1-Dash!$B$7), BQ340)))</f>
        <v>0</v>
      </c>
      <c r="BR342" s="544">
        <f>IF(OR(BR339=0, BR339=""), BR340, IF(BR340&gt;(BR339*(1+Dash!$B$6)), BR339*(1+Dash!$B$6), IF(BR340&lt;(BR339*(1-Dash!$B$7)), BR339*(1-Dash!$B$7), BR340)))</f>
        <v>0</v>
      </c>
      <c r="BS342" s="544">
        <f>IF(OR(BS339=0, BS339=""), BS340, IF(BS340&gt;(BS339*(1+Dash!$B$6)), BS339*(1+Dash!$B$6), IF(BS340&lt;(BS339*(1-Dash!$B$7)), BS339*(1-Dash!$B$7), BS340)))</f>
        <v>0</v>
      </c>
      <c r="BT342" s="544">
        <f>IF(OR(BT339=0, BT339=""), BT340, IF(BT340&gt;(BT339*(1+Dash!$B$6)), BT339*(1+Dash!$B$6), IF(BT340&lt;(BT339*(1-Dash!$B$7)), BT339*(1-Dash!$B$7), BT340)))</f>
        <v>0</v>
      </c>
      <c r="BU342" s="544">
        <f>IF(OR(BU339=0, BU339=""), BU340, IF(BU340&gt;(BU339*(1+Dash!$B$6)), BU339*(1+Dash!$B$6), IF(BU340&lt;(BU339*(1-Dash!$B$7)), BU339*(1-Dash!$B$7), BU340)))</f>
        <v>0</v>
      </c>
      <c r="BV342" s="544">
        <f>IF(OR(BV339=0, BV339=""), BV340, IF(BV340&gt;(BV339*(1+Dash!$B$6)), BV339*(1+Dash!$B$6), IF(BV340&lt;(BV339*(1-Dash!$B$7)), BV339*(1-Dash!$B$7), BV340)))</f>
        <v>0</v>
      </c>
      <c r="BW342" s="544">
        <f>IF(OR(BW339=0, BW339=""), BW340, IF(BW340&gt;(BW339*(1+Dash!$B$6)), BW339*(1+Dash!$B$6), IF(BW340&lt;(BW339*(1-Dash!$B$7)), BW339*(1-Dash!$B$7), BW340)))</f>
        <v>0</v>
      </c>
      <c r="BX342" s="544">
        <f>IF(OR(BX339=0, BX339=""), BX340, IF(BX340&gt;(BX339*(1+Dash!$B$6)), BX339*(1+Dash!$B$6), IF(BX340&lt;(BX339*(1-Dash!$B$7)), BX339*(1-Dash!$B$7), BX340)))</f>
        <v>0</v>
      </c>
      <c r="BY342" s="544">
        <f>IF(OR(BY339=0, BY339=""), BY340, IF(BY340&gt;(BY339*(1+Dash!$B$6)), BY339*(1+Dash!$B$6), IF(BY340&lt;(BY339*(1-Dash!$B$7)), BY339*(1-Dash!$B$7), BY340)))</f>
        <v>11</v>
      </c>
      <c r="BZ342" s="544">
        <f>IF(OR(BZ339=0, BZ339=""), BZ340, IF(BZ340&gt;(BZ339*(1+Dash!$B$6)), BZ339*(1+Dash!$B$6), IF(BZ340&lt;(BZ339*(1-Dash!$B$7)), BZ339*(1-Dash!$B$7), BZ340)))</f>
        <v>26.400000000000002</v>
      </c>
      <c r="CA342" s="544">
        <f>IF(OR(CA339=0, CA339=""), CA340, IF(CA340&gt;(CA339*(1+Dash!$B$6)), CA339*(1+Dash!$B$6), IF(CA340&lt;(CA339*(1-Dash!$B$7)), CA339*(1-Dash!$B$7), CA340)))</f>
        <v>0</v>
      </c>
    </row>
    <row r="343" spans="1:79">
      <c r="A343" t="s">
        <v>115</v>
      </c>
      <c r="B343" t="s">
        <v>1889</v>
      </c>
      <c r="C343">
        <v>2018</v>
      </c>
      <c r="D343" t="s">
        <v>1934</v>
      </c>
      <c r="E343" s="450">
        <v>323</v>
      </c>
      <c r="F343" s="450">
        <v>262</v>
      </c>
      <c r="G343" s="450">
        <v>95</v>
      </c>
      <c r="H343" s="450">
        <v>109</v>
      </c>
      <c r="I343" s="450">
        <v>32</v>
      </c>
      <c r="J343" s="450">
        <v>0</v>
      </c>
      <c r="K343" s="450">
        <v>0</v>
      </c>
      <c r="L343" s="450">
        <v>0</v>
      </c>
      <c r="M343" s="450">
        <v>0</v>
      </c>
      <c r="N343" s="450">
        <v>0</v>
      </c>
      <c r="O343" s="450">
        <v>0</v>
      </c>
      <c r="P343" s="450">
        <v>0</v>
      </c>
      <c r="Q343" s="450">
        <v>0</v>
      </c>
      <c r="R343" s="450">
        <v>0</v>
      </c>
      <c r="S343" s="450">
        <v>0</v>
      </c>
      <c r="T343" s="450">
        <v>0</v>
      </c>
      <c r="U343" s="450">
        <v>0</v>
      </c>
      <c r="V343" s="450">
        <v>0</v>
      </c>
      <c r="W343" s="450">
        <v>0</v>
      </c>
      <c r="X343" s="450">
        <v>0</v>
      </c>
      <c r="Y343" s="450">
        <v>0</v>
      </c>
      <c r="Z343" s="450">
        <v>0</v>
      </c>
      <c r="AA343" s="450">
        <v>0</v>
      </c>
      <c r="AB343" s="450">
        <v>0</v>
      </c>
      <c r="AC343" s="450">
        <v>121</v>
      </c>
      <c r="AD343" s="450">
        <v>35</v>
      </c>
      <c r="AE343" s="450">
        <v>60</v>
      </c>
      <c r="AF343" s="450">
        <v>34</v>
      </c>
      <c r="AG343" s="450">
        <v>73</v>
      </c>
      <c r="AH343" s="450">
        <v>31</v>
      </c>
      <c r="AI343" s="450">
        <v>25</v>
      </c>
      <c r="AJ343" s="450">
        <v>9</v>
      </c>
      <c r="AK343" s="450">
        <v>48</v>
      </c>
      <c r="AL343" s="450">
        <v>4</v>
      </c>
      <c r="AM343" s="450">
        <v>35</v>
      </c>
      <c r="AN343" s="450">
        <v>25</v>
      </c>
      <c r="AO343" s="450">
        <v>0</v>
      </c>
      <c r="AP343" s="450">
        <v>0</v>
      </c>
      <c r="AQ343" s="450">
        <v>0</v>
      </c>
      <c r="AR343" s="450">
        <v>0</v>
      </c>
      <c r="AS343" s="450">
        <v>0</v>
      </c>
      <c r="AT343" s="450">
        <v>0</v>
      </c>
      <c r="AU343" s="450">
        <v>0</v>
      </c>
      <c r="AV343" s="450">
        <v>0</v>
      </c>
      <c r="AW343" s="450">
        <v>0</v>
      </c>
      <c r="AX343" s="450">
        <v>0</v>
      </c>
      <c r="AY343" s="450">
        <v>0</v>
      </c>
      <c r="AZ343" s="450">
        <v>0</v>
      </c>
      <c r="BA343" s="450">
        <v>250</v>
      </c>
      <c r="BB343" s="450">
        <v>127</v>
      </c>
      <c r="BC343" s="450">
        <v>110</v>
      </c>
      <c r="BD343" s="450">
        <v>33</v>
      </c>
      <c r="BE343" s="450">
        <v>236</v>
      </c>
      <c r="BF343" s="450">
        <v>122</v>
      </c>
      <c r="BG343" s="450">
        <v>101</v>
      </c>
      <c r="BH343" s="450">
        <v>26</v>
      </c>
      <c r="BI343" s="450">
        <v>14</v>
      </c>
      <c r="BJ343" s="450">
        <v>5</v>
      </c>
      <c r="BK343" s="450">
        <v>9</v>
      </c>
      <c r="BL343" s="450">
        <v>7</v>
      </c>
      <c r="BM343" s="450">
        <v>0</v>
      </c>
      <c r="BN343" s="450">
        <v>0</v>
      </c>
      <c r="BO343" s="450">
        <v>0</v>
      </c>
      <c r="BP343" s="450">
        <v>0</v>
      </c>
      <c r="BQ343" s="450">
        <v>0</v>
      </c>
      <c r="BR343" s="450">
        <v>0</v>
      </c>
      <c r="BS343" s="450">
        <v>0</v>
      </c>
      <c r="BT343" s="450">
        <v>0</v>
      </c>
      <c r="BU343" s="450">
        <v>0</v>
      </c>
      <c r="BV343" s="450">
        <v>0</v>
      </c>
      <c r="BW343" s="450">
        <v>0</v>
      </c>
      <c r="BX343" s="450">
        <v>0</v>
      </c>
      <c r="BY343" s="450">
        <v>3</v>
      </c>
      <c r="BZ343" s="450">
        <v>11</v>
      </c>
      <c r="CA343" s="450">
        <v>0</v>
      </c>
    </row>
    <row r="344" spans="1:79">
      <c r="A344" s="543" t="s">
        <v>115</v>
      </c>
      <c r="B344" s="543" t="s">
        <v>1889</v>
      </c>
      <c r="C344" s="543">
        <v>2019</v>
      </c>
      <c r="D344" s="543" t="s">
        <v>1934</v>
      </c>
      <c r="E344" s="544">
        <v>399</v>
      </c>
      <c r="F344" s="544">
        <v>244</v>
      </c>
      <c r="G344" s="544">
        <v>127</v>
      </c>
      <c r="H344" s="544">
        <v>93</v>
      </c>
      <c r="I344" s="544">
        <v>18</v>
      </c>
      <c r="J344" s="544">
        <v>0</v>
      </c>
      <c r="K344" s="544">
        <v>0</v>
      </c>
      <c r="L344" s="544">
        <v>0</v>
      </c>
      <c r="M344" s="544">
        <v>0</v>
      </c>
      <c r="N344" s="544">
        <v>0</v>
      </c>
      <c r="O344" s="544">
        <v>0</v>
      </c>
      <c r="P344" s="544">
        <v>0</v>
      </c>
      <c r="Q344" s="544">
        <v>0</v>
      </c>
      <c r="R344" s="544">
        <v>0</v>
      </c>
      <c r="S344" s="544">
        <v>0</v>
      </c>
      <c r="T344" s="544">
        <v>0</v>
      </c>
      <c r="U344" s="544">
        <v>0</v>
      </c>
      <c r="V344" s="544">
        <v>0</v>
      </c>
      <c r="W344" s="544">
        <v>0</v>
      </c>
      <c r="X344" s="544">
        <v>0</v>
      </c>
      <c r="Y344" s="544">
        <v>0</v>
      </c>
      <c r="Z344" s="544">
        <v>0</v>
      </c>
      <c r="AA344" s="544">
        <v>0</v>
      </c>
      <c r="AB344" s="544">
        <v>0</v>
      </c>
      <c r="AC344" s="544">
        <v>135</v>
      </c>
      <c r="AD344" s="544">
        <v>41</v>
      </c>
      <c r="AE344" s="544">
        <v>39</v>
      </c>
      <c r="AF344" s="544">
        <v>26</v>
      </c>
      <c r="AG344" s="544">
        <v>87</v>
      </c>
      <c r="AH344" s="544">
        <v>30</v>
      </c>
      <c r="AI344" s="544">
        <v>14</v>
      </c>
      <c r="AJ344" s="544">
        <v>7</v>
      </c>
      <c r="AK344" s="544">
        <v>48</v>
      </c>
      <c r="AL344" s="544">
        <v>11</v>
      </c>
      <c r="AM344" s="544">
        <v>25</v>
      </c>
      <c r="AN344" s="544">
        <v>19</v>
      </c>
      <c r="AO344" s="544">
        <v>0</v>
      </c>
      <c r="AP344" s="544">
        <v>0</v>
      </c>
      <c r="AQ344" s="544">
        <v>0</v>
      </c>
      <c r="AR344" s="544">
        <v>0</v>
      </c>
      <c r="AS344" s="544">
        <v>0</v>
      </c>
      <c r="AT344" s="544">
        <v>0</v>
      </c>
      <c r="AU344" s="544">
        <v>0</v>
      </c>
      <c r="AV344" s="544">
        <v>0</v>
      </c>
      <c r="AW344" s="544">
        <v>0</v>
      </c>
      <c r="AX344" s="544">
        <v>0</v>
      </c>
      <c r="AY344" s="544">
        <v>0</v>
      </c>
      <c r="AZ344" s="544">
        <v>0</v>
      </c>
      <c r="BA344" s="544">
        <v>284</v>
      </c>
      <c r="BB344" s="544">
        <v>126</v>
      </c>
      <c r="BC344" s="544">
        <v>145</v>
      </c>
      <c r="BD344" s="544">
        <v>50</v>
      </c>
      <c r="BE344" s="544">
        <v>237</v>
      </c>
      <c r="BF344" s="544">
        <v>120</v>
      </c>
      <c r="BG344" s="544">
        <v>111</v>
      </c>
      <c r="BH344" s="544">
        <v>18</v>
      </c>
      <c r="BI344" s="544">
        <v>47</v>
      </c>
      <c r="BJ344" s="544">
        <v>6</v>
      </c>
      <c r="BK344" s="544">
        <v>34</v>
      </c>
      <c r="BL344" s="544">
        <v>32</v>
      </c>
      <c r="BM344" s="544">
        <v>0</v>
      </c>
      <c r="BN344" s="544">
        <v>0</v>
      </c>
      <c r="BO344" s="544">
        <v>0</v>
      </c>
      <c r="BP344" s="544">
        <v>0</v>
      </c>
      <c r="BQ344" s="544">
        <v>0</v>
      </c>
      <c r="BR344" s="544">
        <v>0</v>
      </c>
      <c r="BS344" s="544">
        <v>0</v>
      </c>
      <c r="BT344" s="544">
        <v>0</v>
      </c>
      <c r="BU344" s="544">
        <v>0</v>
      </c>
      <c r="BV344" s="544">
        <v>0</v>
      </c>
      <c r="BW344" s="544">
        <v>0</v>
      </c>
      <c r="BX344" s="544">
        <v>0</v>
      </c>
      <c r="BY344" s="544">
        <v>1</v>
      </c>
      <c r="BZ344" s="544">
        <v>10</v>
      </c>
      <c r="CA344" s="544">
        <v>0</v>
      </c>
    </row>
    <row r="345" spans="1:79">
      <c r="A345" t="s">
        <v>115</v>
      </c>
      <c r="B345" t="s">
        <v>1889</v>
      </c>
      <c r="C345">
        <v>2020</v>
      </c>
      <c r="D345" t="s">
        <v>1934</v>
      </c>
      <c r="E345" s="450">
        <v>325</v>
      </c>
      <c r="F345" s="450">
        <v>226</v>
      </c>
      <c r="G345" s="450">
        <v>99</v>
      </c>
      <c r="H345" s="450">
        <v>87</v>
      </c>
      <c r="I345" s="450">
        <v>25</v>
      </c>
      <c r="J345" s="450">
        <v>0</v>
      </c>
      <c r="K345" s="450">
        <v>0</v>
      </c>
      <c r="L345" s="450">
        <v>0</v>
      </c>
      <c r="M345" s="450">
        <v>0</v>
      </c>
      <c r="N345" s="450">
        <v>0</v>
      </c>
      <c r="O345" s="450">
        <v>0</v>
      </c>
      <c r="P345" s="450">
        <v>0</v>
      </c>
      <c r="Q345" s="450">
        <v>42</v>
      </c>
      <c r="R345" s="450">
        <v>0</v>
      </c>
      <c r="S345" s="450">
        <v>0</v>
      </c>
      <c r="T345" s="450">
        <v>0</v>
      </c>
      <c r="U345" s="450">
        <v>16</v>
      </c>
      <c r="V345" s="450">
        <v>0</v>
      </c>
      <c r="W345" s="450">
        <v>0</v>
      </c>
      <c r="X345" s="450">
        <v>0</v>
      </c>
      <c r="Y345" s="450">
        <v>26</v>
      </c>
      <c r="Z345" s="450">
        <v>0</v>
      </c>
      <c r="AA345" s="450">
        <v>0</v>
      </c>
      <c r="AB345" s="450">
        <v>0</v>
      </c>
      <c r="AC345" s="450">
        <v>150</v>
      </c>
      <c r="AD345" s="450">
        <v>29</v>
      </c>
      <c r="AE345" s="450">
        <v>50</v>
      </c>
      <c r="AF345" s="450">
        <v>27</v>
      </c>
      <c r="AG345" s="450">
        <v>89</v>
      </c>
      <c r="AH345" s="450">
        <v>19</v>
      </c>
      <c r="AI345" s="450">
        <v>15</v>
      </c>
      <c r="AJ345" s="450">
        <v>9</v>
      </c>
      <c r="AK345" s="450">
        <v>61</v>
      </c>
      <c r="AL345" s="450">
        <v>10</v>
      </c>
      <c r="AM345" s="450">
        <v>35</v>
      </c>
      <c r="AN345" s="450">
        <v>18</v>
      </c>
      <c r="AO345" s="450">
        <v>0</v>
      </c>
      <c r="AP345" s="450">
        <v>0</v>
      </c>
      <c r="AQ345" s="450">
        <v>0</v>
      </c>
      <c r="AR345" s="450">
        <v>0</v>
      </c>
      <c r="AS345" s="450">
        <v>0</v>
      </c>
      <c r="AT345" s="450">
        <v>0</v>
      </c>
      <c r="AU345" s="450">
        <v>0</v>
      </c>
      <c r="AV345" s="450">
        <v>0</v>
      </c>
      <c r="AW345" s="450">
        <v>0</v>
      </c>
      <c r="AX345" s="450">
        <v>0</v>
      </c>
      <c r="AY345" s="450">
        <v>0</v>
      </c>
      <c r="AZ345" s="450">
        <v>0</v>
      </c>
      <c r="BA345" s="450">
        <v>326</v>
      </c>
      <c r="BB345" s="450">
        <v>128</v>
      </c>
      <c r="BC345" s="450">
        <v>157</v>
      </c>
      <c r="BD345" s="450">
        <v>55</v>
      </c>
      <c r="BE345" s="450">
        <v>274</v>
      </c>
      <c r="BF345" s="450">
        <v>117</v>
      </c>
      <c r="BG345" s="450">
        <v>120</v>
      </c>
      <c r="BH345" s="450">
        <v>17</v>
      </c>
      <c r="BI345" s="450">
        <v>52</v>
      </c>
      <c r="BJ345" s="450">
        <v>11</v>
      </c>
      <c r="BK345" s="450">
        <v>37</v>
      </c>
      <c r="BL345" s="450">
        <v>38</v>
      </c>
      <c r="BM345" s="450">
        <v>0</v>
      </c>
      <c r="BN345" s="450">
        <v>0</v>
      </c>
      <c r="BO345" s="450">
        <v>0</v>
      </c>
      <c r="BP345" s="450">
        <v>0</v>
      </c>
      <c r="BQ345" s="450">
        <v>0</v>
      </c>
      <c r="BR345" s="450">
        <v>0</v>
      </c>
      <c r="BS345" s="450">
        <v>0</v>
      </c>
      <c r="BT345" s="450">
        <v>0</v>
      </c>
      <c r="BU345" s="450">
        <v>0</v>
      </c>
      <c r="BV345" s="450">
        <v>0</v>
      </c>
      <c r="BW345" s="450">
        <v>0</v>
      </c>
      <c r="BX345" s="450">
        <v>0</v>
      </c>
      <c r="BY345" s="450">
        <v>3</v>
      </c>
      <c r="BZ345" s="450">
        <v>8</v>
      </c>
      <c r="CA345" s="450">
        <v>0</v>
      </c>
    </row>
    <row r="346" spans="1:79">
      <c r="A346" s="543" t="s">
        <v>115</v>
      </c>
      <c r="B346" s="543" t="s">
        <v>1889</v>
      </c>
      <c r="C346" s="543">
        <v>2021</v>
      </c>
      <c r="D346" s="543" t="s">
        <v>1934</v>
      </c>
      <c r="E346" s="544">
        <v>352</v>
      </c>
      <c r="F346" s="544">
        <v>238</v>
      </c>
      <c r="G346" s="544">
        <v>106</v>
      </c>
      <c r="H346" s="544">
        <v>84</v>
      </c>
      <c r="I346" s="544">
        <v>21</v>
      </c>
      <c r="J346" s="544">
        <v>0</v>
      </c>
      <c r="K346" s="544">
        <v>0</v>
      </c>
      <c r="L346" s="544">
        <v>0</v>
      </c>
      <c r="M346" s="544">
        <v>0</v>
      </c>
      <c r="N346" s="544">
        <v>0</v>
      </c>
      <c r="O346" s="544">
        <v>0</v>
      </c>
      <c r="P346" s="544">
        <v>0</v>
      </c>
      <c r="Q346" s="544">
        <v>39</v>
      </c>
      <c r="R346" s="544">
        <v>0</v>
      </c>
      <c r="S346" s="544">
        <v>0</v>
      </c>
      <c r="T346" s="544">
        <v>0</v>
      </c>
      <c r="U346" s="544">
        <v>17</v>
      </c>
      <c r="V346" s="544">
        <v>0</v>
      </c>
      <c r="W346" s="544">
        <v>0</v>
      </c>
      <c r="X346" s="544">
        <v>0</v>
      </c>
      <c r="Y346" s="544">
        <v>22</v>
      </c>
      <c r="Z346" s="544">
        <v>0</v>
      </c>
      <c r="AA346" s="544">
        <v>0</v>
      </c>
      <c r="AB346" s="544">
        <v>0</v>
      </c>
      <c r="AC346" s="544">
        <v>146</v>
      </c>
      <c r="AD346" s="544">
        <v>13</v>
      </c>
      <c r="AE346" s="544">
        <v>63</v>
      </c>
      <c r="AF346" s="544">
        <v>40</v>
      </c>
      <c r="AG346" s="544">
        <v>63</v>
      </c>
      <c r="AH346" s="544">
        <v>3</v>
      </c>
      <c r="AI346" s="544">
        <v>15</v>
      </c>
      <c r="AJ346" s="544">
        <v>6</v>
      </c>
      <c r="AK346" s="544">
        <v>83</v>
      </c>
      <c r="AL346" s="544">
        <v>10</v>
      </c>
      <c r="AM346" s="544">
        <v>48</v>
      </c>
      <c r="AN346" s="544">
        <v>34</v>
      </c>
      <c r="AO346" s="544">
        <v>0</v>
      </c>
      <c r="AP346" s="544">
        <v>0</v>
      </c>
      <c r="AQ346" s="544">
        <v>0</v>
      </c>
      <c r="AR346" s="544">
        <v>0</v>
      </c>
      <c r="AS346" s="544">
        <v>0</v>
      </c>
      <c r="AT346" s="544">
        <v>0</v>
      </c>
      <c r="AU346" s="544">
        <v>0</v>
      </c>
      <c r="AV346" s="544">
        <v>0</v>
      </c>
      <c r="AW346" s="544">
        <v>0</v>
      </c>
      <c r="AX346" s="544">
        <v>0</v>
      </c>
      <c r="AY346" s="544">
        <v>0</v>
      </c>
      <c r="AZ346" s="544">
        <v>0</v>
      </c>
      <c r="BA346" s="544">
        <v>350</v>
      </c>
      <c r="BB346" s="544">
        <v>107</v>
      </c>
      <c r="BC346" s="544">
        <v>142</v>
      </c>
      <c r="BD346" s="544">
        <v>62</v>
      </c>
      <c r="BE346" s="544">
        <v>259</v>
      </c>
      <c r="BF346" s="544">
        <v>92</v>
      </c>
      <c r="BG346" s="544">
        <v>93</v>
      </c>
      <c r="BH346" s="544">
        <v>18</v>
      </c>
      <c r="BI346" s="544">
        <v>91</v>
      </c>
      <c r="BJ346" s="544">
        <v>15</v>
      </c>
      <c r="BK346" s="544">
        <v>49</v>
      </c>
      <c r="BL346" s="544">
        <v>44</v>
      </c>
      <c r="BM346" s="544">
        <v>0</v>
      </c>
      <c r="BN346" s="544">
        <v>0</v>
      </c>
      <c r="BO346" s="544">
        <v>0</v>
      </c>
      <c r="BP346" s="544">
        <v>0</v>
      </c>
      <c r="BQ346" s="544">
        <v>0</v>
      </c>
      <c r="BR346" s="544">
        <v>0</v>
      </c>
      <c r="BS346" s="544">
        <v>0</v>
      </c>
      <c r="BT346" s="544">
        <v>0</v>
      </c>
      <c r="BU346" s="544">
        <v>0</v>
      </c>
      <c r="BV346" s="544">
        <v>0</v>
      </c>
      <c r="BW346" s="544">
        <v>0</v>
      </c>
      <c r="BX346" s="544">
        <v>0</v>
      </c>
      <c r="BY346" s="544">
        <v>5</v>
      </c>
      <c r="BZ346" s="544">
        <v>15</v>
      </c>
      <c r="CA346" s="544">
        <v>0</v>
      </c>
    </row>
    <row r="347" spans="1:79">
      <c r="A347" t="s">
        <v>115</v>
      </c>
      <c r="B347" t="s">
        <v>1889</v>
      </c>
      <c r="C347">
        <v>2022</v>
      </c>
      <c r="D347" t="s">
        <v>1934</v>
      </c>
      <c r="E347" s="450">
        <v>412</v>
      </c>
      <c r="F347" s="450">
        <v>213</v>
      </c>
      <c r="G347" s="450">
        <v>61</v>
      </c>
      <c r="H347" s="450">
        <v>50</v>
      </c>
      <c r="I347" s="450">
        <v>12</v>
      </c>
      <c r="J347" s="450">
        <v>0</v>
      </c>
      <c r="K347" s="450">
        <v>0</v>
      </c>
      <c r="L347" s="450">
        <v>0</v>
      </c>
      <c r="M347" s="450">
        <v>0</v>
      </c>
      <c r="N347" s="450">
        <v>0</v>
      </c>
      <c r="O347" s="450">
        <v>0</v>
      </c>
      <c r="P347" s="450">
        <v>0</v>
      </c>
      <c r="Q347" s="450">
        <v>59</v>
      </c>
      <c r="R347" s="450">
        <v>0</v>
      </c>
      <c r="S347" s="450">
        <v>0</v>
      </c>
      <c r="T347" s="450">
        <v>0</v>
      </c>
      <c r="U347" s="450">
        <v>14</v>
      </c>
      <c r="V347" s="450">
        <v>0</v>
      </c>
      <c r="W347" s="450">
        <v>0</v>
      </c>
      <c r="X347" s="450">
        <v>0</v>
      </c>
      <c r="Y347" s="450">
        <v>45</v>
      </c>
      <c r="Z347" s="450">
        <v>0</v>
      </c>
      <c r="AA347" s="450">
        <v>0</v>
      </c>
      <c r="AB347" s="450">
        <v>0</v>
      </c>
      <c r="AC347" s="450">
        <v>177</v>
      </c>
      <c r="AD347" s="450">
        <v>27</v>
      </c>
      <c r="AE347" s="450">
        <v>51</v>
      </c>
      <c r="AF347" s="450">
        <v>26</v>
      </c>
      <c r="AG347" s="450">
        <v>96</v>
      </c>
      <c r="AH347" s="450">
        <v>17</v>
      </c>
      <c r="AI347" s="450">
        <v>15</v>
      </c>
      <c r="AJ347" s="450">
        <v>5</v>
      </c>
      <c r="AK347" s="450">
        <v>81</v>
      </c>
      <c r="AL347" s="450">
        <v>10</v>
      </c>
      <c r="AM347" s="450">
        <v>36</v>
      </c>
      <c r="AN347" s="450">
        <v>21</v>
      </c>
      <c r="AO347" s="450">
        <v>0</v>
      </c>
      <c r="AP347" s="450">
        <v>0</v>
      </c>
      <c r="AQ347" s="450">
        <v>0</v>
      </c>
      <c r="AR347" s="450">
        <v>0</v>
      </c>
      <c r="AS347" s="450">
        <v>0</v>
      </c>
      <c r="AT347" s="450">
        <v>0</v>
      </c>
      <c r="AU347" s="450">
        <v>0</v>
      </c>
      <c r="AV347" s="450">
        <v>0</v>
      </c>
      <c r="AW347" s="450">
        <v>0</v>
      </c>
      <c r="AX347" s="450">
        <v>0</v>
      </c>
      <c r="AY347" s="450">
        <v>0</v>
      </c>
      <c r="AZ347" s="450">
        <v>0</v>
      </c>
      <c r="BA347" s="450">
        <v>273</v>
      </c>
      <c r="BB347" s="450">
        <v>91</v>
      </c>
      <c r="BC347" s="450">
        <v>126</v>
      </c>
      <c r="BD347" s="450">
        <v>51</v>
      </c>
      <c r="BE347" s="450">
        <v>220</v>
      </c>
      <c r="BF347" s="450">
        <v>79</v>
      </c>
      <c r="BG347" s="450">
        <v>98</v>
      </c>
      <c r="BH347" s="450">
        <v>17</v>
      </c>
      <c r="BI347" s="450">
        <v>53</v>
      </c>
      <c r="BJ347" s="450">
        <v>12</v>
      </c>
      <c r="BK347" s="450">
        <v>28</v>
      </c>
      <c r="BL347" s="450">
        <v>34</v>
      </c>
      <c r="BM347" s="450">
        <v>0</v>
      </c>
      <c r="BN347" s="450">
        <v>0</v>
      </c>
      <c r="BO347" s="450">
        <v>0</v>
      </c>
      <c r="BP347" s="450">
        <v>0</v>
      </c>
      <c r="BQ347" s="450">
        <v>0</v>
      </c>
      <c r="BR347" s="450">
        <v>0</v>
      </c>
      <c r="BS347" s="450">
        <v>0</v>
      </c>
      <c r="BT347" s="450">
        <v>0</v>
      </c>
      <c r="BU347" s="450">
        <v>0</v>
      </c>
      <c r="BV347" s="450">
        <v>0</v>
      </c>
      <c r="BW347" s="450">
        <v>0</v>
      </c>
      <c r="BX347" s="450">
        <v>0</v>
      </c>
      <c r="BY347" s="450">
        <v>2</v>
      </c>
      <c r="BZ347" s="450">
        <v>13</v>
      </c>
      <c r="CA347" s="450">
        <v>0</v>
      </c>
    </row>
    <row r="348" spans="1:79">
      <c r="A348" s="543" t="s">
        <v>115</v>
      </c>
      <c r="B348" s="543" t="s">
        <v>1889</v>
      </c>
      <c r="C348" s="543">
        <v>2023</v>
      </c>
      <c r="D348" s="543" t="s">
        <v>1934</v>
      </c>
      <c r="E348" s="544">
        <v>337</v>
      </c>
      <c r="F348" s="544">
        <v>242</v>
      </c>
      <c r="G348" s="544">
        <v>71</v>
      </c>
      <c r="H348" s="544">
        <v>80</v>
      </c>
      <c r="I348" s="544">
        <v>17</v>
      </c>
      <c r="J348" s="544">
        <v>0</v>
      </c>
      <c r="K348" s="544">
        <v>0</v>
      </c>
      <c r="L348" s="544">
        <v>0</v>
      </c>
      <c r="M348" s="544">
        <v>0</v>
      </c>
      <c r="N348" s="544">
        <v>77</v>
      </c>
      <c r="O348" s="544">
        <v>14</v>
      </c>
      <c r="P348" s="544">
        <v>63</v>
      </c>
      <c r="Q348" s="544">
        <v>0</v>
      </c>
      <c r="R348" s="544">
        <v>0</v>
      </c>
      <c r="S348" s="544">
        <v>0</v>
      </c>
      <c r="T348" s="544">
        <v>0</v>
      </c>
      <c r="U348" s="544">
        <v>0</v>
      </c>
      <c r="V348" s="544">
        <v>0</v>
      </c>
      <c r="W348" s="544">
        <v>0</v>
      </c>
      <c r="X348" s="544">
        <v>0</v>
      </c>
      <c r="Y348" s="544">
        <v>0</v>
      </c>
      <c r="Z348" s="544">
        <v>0</v>
      </c>
      <c r="AA348" s="544">
        <v>0</v>
      </c>
      <c r="AB348" s="544">
        <v>0</v>
      </c>
      <c r="AC348" s="544">
        <v>176</v>
      </c>
      <c r="AD348" s="544">
        <v>31</v>
      </c>
      <c r="AE348" s="544">
        <v>42</v>
      </c>
      <c r="AF348" s="544">
        <v>18</v>
      </c>
      <c r="AG348" s="544">
        <v>111</v>
      </c>
      <c r="AH348" s="544">
        <v>22</v>
      </c>
      <c r="AI348" s="544">
        <v>12</v>
      </c>
      <c r="AJ348" s="544">
        <v>3</v>
      </c>
      <c r="AK348" s="544">
        <v>65</v>
      </c>
      <c r="AL348" s="544">
        <v>9</v>
      </c>
      <c r="AM348" s="544">
        <v>30</v>
      </c>
      <c r="AN348" s="544">
        <v>15</v>
      </c>
      <c r="AO348" s="544">
        <v>0</v>
      </c>
      <c r="AP348" s="544">
        <v>0</v>
      </c>
      <c r="AQ348" s="544">
        <v>0</v>
      </c>
      <c r="AR348" s="544">
        <v>0</v>
      </c>
      <c r="AS348" s="544">
        <v>0</v>
      </c>
      <c r="AT348" s="544">
        <v>0</v>
      </c>
      <c r="AU348" s="544">
        <v>0</v>
      </c>
      <c r="AV348" s="544">
        <v>0</v>
      </c>
      <c r="AW348" s="544">
        <v>0</v>
      </c>
      <c r="AX348" s="544">
        <v>0</v>
      </c>
      <c r="AY348" s="544">
        <v>0</v>
      </c>
      <c r="AZ348" s="544">
        <v>0</v>
      </c>
      <c r="BA348" s="544">
        <v>246</v>
      </c>
      <c r="BB348" s="544">
        <v>87</v>
      </c>
      <c r="BC348" s="544">
        <v>93</v>
      </c>
      <c r="BD348" s="544">
        <v>46</v>
      </c>
      <c r="BE348" s="544">
        <v>209</v>
      </c>
      <c r="BF348" s="544">
        <v>82</v>
      </c>
      <c r="BG348" s="544">
        <v>69</v>
      </c>
      <c r="BH348" s="544">
        <v>21</v>
      </c>
      <c r="BI348" s="544">
        <v>37</v>
      </c>
      <c r="BJ348" s="544">
        <v>5</v>
      </c>
      <c r="BK348" s="544">
        <v>24</v>
      </c>
      <c r="BL348" s="544">
        <v>25</v>
      </c>
      <c r="BM348" s="544">
        <v>0</v>
      </c>
      <c r="BN348" s="544">
        <v>0</v>
      </c>
      <c r="BO348" s="544">
        <v>0</v>
      </c>
      <c r="BP348" s="544">
        <v>0</v>
      </c>
      <c r="BQ348" s="544">
        <v>0</v>
      </c>
      <c r="BR348" s="544">
        <v>0</v>
      </c>
      <c r="BS348" s="544">
        <v>0</v>
      </c>
      <c r="BT348" s="544">
        <v>0</v>
      </c>
      <c r="BU348" s="544">
        <v>0</v>
      </c>
      <c r="BV348" s="544">
        <v>0</v>
      </c>
      <c r="BW348" s="544">
        <v>0</v>
      </c>
      <c r="BX348" s="544">
        <v>0</v>
      </c>
      <c r="BY348" s="544">
        <v>4</v>
      </c>
      <c r="BZ348" s="544">
        <v>5</v>
      </c>
      <c r="CA348" s="544">
        <v>0</v>
      </c>
    </row>
    <row r="349" spans="1:79">
      <c r="A349" t="s">
        <v>115</v>
      </c>
      <c r="B349" t="s">
        <v>1889</v>
      </c>
      <c r="C349">
        <v>2024</v>
      </c>
      <c r="D349" t="s">
        <v>1934</v>
      </c>
      <c r="E349" s="450">
        <v>411</v>
      </c>
      <c r="F349" s="450">
        <v>243</v>
      </c>
      <c r="G349" s="450">
        <v>86</v>
      </c>
      <c r="H349" s="450">
        <v>57</v>
      </c>
      <c r="I349" s="450">
        <v>15</v>
      </c>
      <c r="J349" s="450">
        <v>0</v>
      </c>
      <c r="K349" s="450">
        <v>0</v>
      </c>
      <c r="L349" s="450">
        <v>0</v>
      </c>
      <c r="M349" s="450">
        <v>0</v>
      </c>
      <c r="N349" s="450">
        <v>0</v>
      </c>
      <c r="O349" s="450">
        <v>0</v>
      </c>
      <c r="P349" s="450">
        <v>0</v>
      </c>
      <c r="Q349" s="450">
        <v>0</v>
      </c>
      <c r="R349" s="450">
        <v>0</v>
      </c>
      <c r="S349" s="450">
        <v>0</v>
      </c>
      <c r="T349" s="450">
        <v>0</v>
      </c>
      <c r="U349" s="450">
        <v>0</v>
      </c>
      <c r="V349" s="450">
        <v>0</v>
      </c>
      <c r="W349" s="450">
        <v>0</v>
      </c>
      <c r="X349" s="450">
        <v>0</v>
      </c>
      <c r="Y349" s="450">
        <v>0</v>
      </c>
      <c r="Z349" s="450">
        <v>0</v>
      </c>
      <c r="AA349" s="450">
        <v>0</v>
      </c>
      <c r="AB349" s="450">
        <v>0</v>
      </c>
      <c r="AC349" s="450">
        <v>187</v>
      </c>
      <c r="AD349" s="450">
        <v>22</v>
      </c>
      <c r="AE349" s="450">
        <v>46</v>
      </c>
      <c r="AF349" s="450">
        <v>17</v>
      </c>
      <c r="AG349" s="450">
        <v>0</v>
      </c>
      <c r="AH349" s="450">
        <v>0</v>
      </c>
      <c r="AI349" s="450">
        <v>0</v>
      </c>
      <c r="AJ349" s="450">
        <v>0</v>
      </c>
      <c r="AK349" s="450">
        <v>187</v>
      </c>
      <c r="AL349" s="450">
        <v>22</v>
      </c>
      <c r="AM349" s="450">
        <v>46</v>
      </c>
      <c r="AN349" s="450">
        <v>17</v>
      </c>
      <c r="AO349" s="450">
        <v>0</v>
      </c>
      <c r="AP349" s="450">
        <v>0</v>
      </c>
      <c r="AQ349" s="450">
        <v>0</v>
      </c>
      <c r="AR349" s="450">
        <v>0</v>
      </c>
      <c r="AS349" s="450">
        <v>0</v>
      </c>
      <c r="AT349" s="450">
        <v>0</v>
      </c>
      <c r="AU349" s="450">
        <v>0</v>
      </c>
      <c r="AV349" s="450">
        <v>0</v>
      </c>
      <c r="AW349" s="450">
        <v>0</v>
      </c>
      <c r="AX349" s="450">
        <v>0</v>
      </c>
      <c r="AY349" s="450">
        <v>0</v>
      </c>
      <c r="AZ349" s="450">
        <v>0</v>
      </c>
      <c r="BA349" s="450">
        <v>256</v>
      </c>
      <c r="BB349" s="450">
        <v>77</v>
      </c>
      <c r="BC349" s="450">
        <v>107</v>
      </c>
      <c r="BD349" s="450">
        <v>35</v>
      </c>
      <c r="BE349" s="450">
        <v>220</v>
      </c>
      <c r="BF349" s="450">
        <v>75</v>
      </c>
      <c r="BG349" s="450">
        <v>82</v>
      </c>
      <c r="BH349" s="450">
        <v>17</v>
      </c>
      <c r="BI349" s="450">
        <v>36</v>
      </c>
      <c r="BJ349" s="450">
        <v>2</v>
      </c>
      <c r="BK349" s="450">
        <v>25</v>
      </c>
      <c r="BL349" s="450">
        <v>18</v>
      </c>
      <c r="BM349" s="450">
        <v>0</v>
      </c>
      <c r="BN349" s="450">
        <v>0</v>
      </c>
      <c r="BO349" s="450">
        <v>0</v>
      </c>
      <c r="BP349" s="450">
        <v>0</v>
      </c>
      <c r="BQ349" s="450">
        <v>0</v>
      </c>
      <c r="BR349" s="450">
        <v>0</v>
      </c>
      <c r="BS349" s="450">
        <v>0</v>
      </c>
      <c r="BT349" s="450">
        <v>0</v>
      </c>
      <c r="BU349" s="450">
        <v>0</v>
      </c>
      <c r="BV349" s="450">
        <v>0</v>
      </c>
      <c r="BW349" s="450">
        <v>0</v>
      </c>
      <c r="BX349" s="450">
        <v>0</v>
      </c>
      <c r="BY349" s="450">
        <v>2</v>
      </c>
      <c r="BZ349" s="450">
        <v>8</v>
      </c>
      <c r="CA349" s="450">
        <v>0</v>
      </c>
    </row>
    <row r="350" spans="1:79">
      <c r="A350" s="543" t="s">
        <v>115</v>
      </c>
      <c r="B350" s="543" t="s">
        <v>1889</v>
      </c>
      <c r="C350" s="543">
        <v>2025</v>
      </c>
      <c r="D350" s="543" t="s">
        <v>1935</v>
      </c>
      <c r="E350" s="544">
        <v>366</v>
      </c>
      <c r="F350" s="544">
        <v>238</v>
      </c>
      <c r="G350" s="544">
        <v>92</v>
      </c>
      <c r="H350" s="544">
        <v>79</v>
      </c>
      <c r="I350" s="544">
        <v>20</v>
      </c>
      <c r="J350" s="544">
        <v>0</v>
      </c>
      <c r="K350" s="544">
        <v>0</v>
      </c>
      <c r="L350" s="544">
        <v>0</v>
      </c>
      <c r="M350" s="544">
        <v>0</v>
      </c>
      <c r="N350" s="544">
        <v>15</v>
      </c>
      <c r="O350" s="544">
        <v>3</v>
      </c>
      <c r="P350" s="544">
        <v>12</v>
      </c>
      <c r="Q350" s="544">
        <v>28</v>
      </c>
      <c r="R350" s="544">
        <v>0</v>
      </c>
      <c r="S350" s="544">
        <v>0</v>
      </c>
      <c r="T350" s="544">
        <v>0</v>
      </c>
      <c r="U350" s="544">
        <v>10</v>
      </c>
      <c r="V350" s="544">
        <v>0</v>
      </c>
      <c r="W350" s="544">
        <v>0</v>
      </c>
      <c r="X350" s="544">
        <v>0</v>
      </c>
      <c r="Y350" s="544">
        <v>18</v>
      </c>
      <c r="Z350" s="544">
        <v>0</v>
      </c>
      <c r="AA350" s="544">
        <v>0</v>
      </c>
      <c r="AB350" s="544">
        <v>0</v>
      </c>
      <c r="AC350" s="544">
        <v>187</v>
      </c>
      <c r="AD350" s="544">
        <v>35</v>
      </c>
      <c r="AE350" s="544">
        <v>62</v>
      </c>
      <c r="AF350" s="544">
        <v>34</v>
      </c>
      <c r="AG350" s="544">
        <v>92</v>
      </c>
      <c r="AH350" s="544">
        <v>19</v>
      </c>
      <c r="AI350" s="544">
        <v>17</v>
      </c>
      <c r="AJ350" s="544">
        <v>7</v>
      </c>
      <c r="AK350" s="544">
        <v>95</v>
      </c>
      <c r="AL350" s="544">
        <v>16</v>
      </c>
      <c r="AM350" s="544">
        <v>45</v>
      </c>
      <c r="AN350" s="544">
        <v>27</v>
      </c>
      <c r="AO350" s="544">
        <v>0</v>
      </c>
      <c r="AP350" s="544">
        <v>0</v>
      </c>
      <c r="AQ350" s="544">
        <v>0</v>
      </c>
      <c r="AR350" s="544">
        <v>0</v>
      </c>
      <c r="AS350" s="544">
        <v>0</v>
      </c>
      <c r="AT350" s="544">
        <v>0</v>
      </c>
      <c r="AU350" s="544">
        <v>0</v>
      </c>
      <c r="AV350" s="544">
        <v>0</v>
      </c>
      <c r="AW350" s="544">
        <v>0</v>
      </c>
      <c r="AX350" s="544">
        <v>0</v>
      </c>
      <c r="AY350" s="544">
        <v>0</v>
      </c>
      <c r="AZ350" s="544">
        <v>0</v>
      </c>
      <c r="BA350" s="544">
        <v>284</v>
      </c>
      <c r="BB350" s="544">
        <v>107</v>
      </c>
      <c r="BC350" s="544">
        <v>126</v>
      </c>
      <c r="BD350" s="544">
        <v>47</v>
      </c>
      <c r="BE350" s="544">
        <v>238</v>
      </c>
      <c r="BF350" s="544">
        <v>99</v>
      </c>
      <c r="BG350" s="544">
        <v>97</v>
      </c>
      <c r="BH350" s="544">
        <v>20</v>
      </c>
      <c r="BI350" s="544">
        <v>46</v>
      </c>
      <c r="BJ350" s="544">
        <v>8</v>
      </c>
      <c r="BK350" s="544">
        <v>29</v>
      </c>
      <c r="BL350" s="544">
        <v>27</v>
      </c>
      <c r="BM350" s="544">
        <v>0</v>
      </c>
      <c r="BN350" s="544">
        <v>0</v>
      </c>
      <c r="BO350" s="544">
        <v>0</v>
      </c>
      <c r="BP350" s="544">
        <v>0</v>
      </c>
      <c r="BQ350" s="544">
        <v>0</v>
      </c>
      <c r="BR350" s="544">
        <v>0</v>
      </c>
      <c r="BS350" s="544">
        <v>0</v>
      </c>
      <c r="BT350" s="544">
        <v>0</v>
      </c>
      <c r="BU350" s="544">
        <v>0</v>
      </c>
      <c r="BV350" s="544">
        <v>0</v>
      </c>
      <c r="BW350" s="544">
        <v>0</v>
      </c>
      <c r="BX350" s="544">
        <v>0</v>
      </c>
      <c r="BY350" s="544">
        <v>3</v>
      </c>
      <c r="BZ350" s="544">
        <v>10</v>
      </c>
      <c r="CA350" s="544">
        <v>0</v>
      </c>
    </row>
    <row r="351" spans="1:79">
      <c r="A351" t="s">
        <v>115</v>
      </c>
      <c r="B351" t="s">
        <v>1889</v>
      </c>
      <c r="C351">
        <v>2024</v>
      </c>
      <c r="D351" t="s">
        <v>1937</v>
      </c>
      <c r="E351" s="450">
        <f>E349</f>
        <v>411</v>
      </c>
      <c r="F351" s="450">
        <f t="shared" ref="F351:BQ351" si="68">F349</f>
        <v>243</v>
      </c>
      <c r="G351" s="450">
        <f t="shared" si="68"/>
        <v>86</v>
      </c>
      <c r="H351" s="450">
        <f t="shared" si="68"/>
        <v>57</v>
      </c>
      <c r="I351" s="450">
        <f t="shared" si="68"/>
        <v>15</v>
      </c>
      <c r="J351" s="450">
        <f t="shared" si="68"/>
        <v>0</v>
      </c>
      <c r="K351" s="450">
        <f t="shared" si="68"/>
        <v>0</v>
      </c>
      <c r="L351" s="450">
        <f t="shared" si="68"/>
        <v>0</v>
      </c>
      <c r="M351" s="450">
        <f t="shared" si="68"/>
        <v>0</v>
      </c>
      <c r="N351" s="450">
        <f t="shared" si="68"/>
        <v>0</v>
      </c>
      <c r="O351" s="450">
        <f t="shared" si="68"/>
        <v>0</v>
      </c>
      <c r="P351" s="450">
        <f t="shared" si="68"/>
        <v>0</v>
      </c>
      <c r="Q351" s="450">
        <f t="shared" si="68"/>
        <v>0</v>
      </c>
      <c r="R351" s="450">
        <f t="shared" si="68"/>
        <v>0</v>
      </c>
      <c r="S351" s="450">
        <f t="shared" si="68"/>
        <v>0</v>
      </c>
      <c r="T351" s="450">
        <f t="shared" si="68"/>
        <v>0</v>
      </c>
      <c r="U351" s="450">
        <f t="shared" si="68"/>
        <v>0</v>
      </c>
      <c r="V351" s="450">
        <f t="shared" si="68"/>
        <v>0</v>
      </c>
      <c r="W351" s="450">
        <f t="shared" si="68"/>
        <v>0</v>
      </c>
      <c r="X351" s="450">
        <f t="shared" si="68"/>
        <v>0</v>
      </c>
      <c r="Y351" s="450">
        <f t="shared" si="68"/>
        <v>0</v>
      </c>
      <c r="Z351" s="450">
        <f t="shared" si="68"/>
        <v>0</v>
      </c>
      <c r="AA351" s="450">
        <f t="shared" si="68"/>
        <v>0</v>
      </c>
      <c r="AB351" s="450">
        <f t="shared" si="68"/>
        <v>0</v>
      </c>
      <c r="AC351" s="450">
        <f t="shared" si="68"/>
        <v>187</v>
      </c>
      <c r="AD351" s="450">
        <f t="shared" si="68"/>
        <v>22</v>
      </c>
      <c r="AE351" s="450">
        <f t="shared" si="68"/>
        <v>46</v>
      </c>
      <c r="AF351" s="450">
        <f t="shared" si="68"/>
        <v>17</v>
      </c>
      <c r="AG351" s="450">
        <f t="shared" si="68"/>
        <v>0</v>
      </c>
      <c r="AH351" s="450">
        <f t="shared" si="68"/>
        <v>0</v>
      </c>
      <c r="AI351" s="450">
        <f t="shared" si="68"/>
        <v>0</v>
      </c>
      <c r="AJ351" s="450">
        <f t="shared" si="68"/>
        <v>0</v>
      </c>
      <c r="AK351" s="450">
        <f t="shared" si="68"/>
        <v>187</v>
      </c>
      <c r="AL351" s="450">
        <f t="shared" si="68"/>
        <v>22</v>
      </c>
      <c r="AM351" s="450">
        <f t="shared" si="68"/>
        <v>46</v>
      </c>
      <c r="AN351" s="450">
        <f t="shared" si="68"/>
        <v>17</v>
      </c>
      <c r="AO351" s="450">
        <f t="shared" si="68"/>
        <v>0</v>
      </c>
      <c r="AP351" s="450">
        <f t="shared" si="68"/>
        <v>0</v>
      </c>
      <c r="AQ351" s="450">
        <f t="shared" si="68"/>
        <v>0</v>
      </c>
      <c r="AR351" s="450">
        <f t="shared" si="68"/>
        <v>0</v>
      </c>
      <c r="AS351" s="450">
        <f t="shared" si="68"/>
        <v>0</v>
      </c>
      <c r="AT351" s="450">
        <f t="shared" si="68"/>
        <v>0</v>
      </c>
      <c r="AU351" s="450">
        <f t="shared" si="68"/>
        <v>0</v>
      </c>
      <c r="AV351" s="450">
        <f t="shared" si="68"/>
        <v>0</v>
      </c>
      <c r="AW351" s="450">
        <f t="shared" si="68"/>
        <v>0</v>
      </c>
      <c r="AX351" s="450">
        <f t="shared" si="68"/>
        <v>0</v>
      </c>
      <c r="AY351" s="450">
        <f t="shared" si="68"/>
        <v>0</v>
      </c>
      <c r="AZ351" s="450">
        <f t="shared" si="68"/>
        <v>0</v>
      </c>
      <c r="BA351" s="450">
        <f t="shared" si="68"/>
        <v>256</v>
      </c>
      <c r="BB351" s="450">
        <f t="shared" si="68"/>
        <v>77</v>
      </c>
      <c r="BC351" s="450">
        <f t="shared" si="68"/>
        <v>107</v>
      </c>
      <c r="BD351" s="450">
        <f t="shared" si="68"/>
        <v>35</v>
      </c>
      <c r="BE351" s="450">
        <f t="shared" si="68"/>
        <v>220</v>
      </c>
      <c r="BF351" s="450">
        <f t="shared" si="68"/>
        <v>75</v>
      </c>
      <c r="BG351" s="450">
        <f t="shared" si="68"/>
        <v>82</v>
      </c>
      <c r="BH351" s="450">
        <f t="shared" si="68"/>
        <v>17</v>
      </c>
      <c r="BI351" s="450">
        <f t="shared" si="68"/>
        <v>36</v>
      </c>
      <c r="BJ351" s="450">
        <f t="shared" si="68"/>
        <v>2</v>
      </c>
      <c r="BK351" s="450">
        <f t="shared" si="68"/>
        <v>25</v>
      </c>
      <c r="BL351" s="450">
        <f t="shared" si="68"/>
        <v>18</v>
      </c>
      <c r="BM351" s="450">
        <f t="shared" si="68"/>
        <v>0</v>
      </c>
      <c r="BN351" s="450">
        <f t="shared" si="68"/>
        <v>0</v>
      </c>
      <c r="BO351" s="450">
        <f t="shared" si="68"/>
        <v>0</v>
      </c>
      <c r="BP351" s="450">
        <f t="shared" si="68"/>
        <v>0</v>
      </c>
      <c r="BQ351" s="450">
        <f t="shared" si="68"/>
        <v>0</v>
      </c>
      <c r="BR351" s="450">
        <f t="shared" ref="BR351:CA351" si="69">BR349</f>
        <v>0</v>
      </c>
      <c r="BS351" s="450">
        <f t="shared" si="69"/>
        <v>0</v>
      </c>
      <c r="BT351" s="450">
        <f t="shared" si="69"/>
        <v>0</v>
      </c>
      <c r="BU351" s="450">
        <f t="shared" si="69"/>
        <v>0</v>
      </c>
      <c r="BV351" s="450">
        <f t="shared" si="69"/>
        <v>0</v>
      </c>
      <c r="BW351" s="450">
        <f t="shared" si="69"/>
        <v>0</v>
      </c>
      <c r="BX351" s="450">
        <f t="shared" si="69"/>
        <v>0</v>
      </c>
      <c r="BY351" s="450">
        <f t="shared" si="69"/>
        <v>2</v>
      </c>
      <c r="BZ351" s="450">
        <f t="shared" si="69"/>
        <v>8</v>
      </c>
      <c r="CA351" s="450">
        <f t="shared" si="69"/>
        <v>0</v>
      </c>
    </row>
    <row r="352" spans="1:79">
      <c r="A352" s="543" t="s">
        <v>115</v>
      </c>
      <c r="B352" s="543" t="s">
        <v>1889</v>
      </c>
      <c r="C352" s="543">
        <v>2025</v>
      </c>
      <c r="D352" s="543" t="s">
        <v>1937</v>
      </c>
      <c r="E352" s="544">
        <f>IF(OR(E349=0, E349=""), E350, IF(E350&gt;(E349*(1+Dash!$B$6)), E349*(1+Dash!$B$6), IF(E350&lt;(E349*(1-Dash!$B$7)), E349*(1-Dash!$B$7), E350)))</f>
        <v>390.45</v>
      </c>
      <c r="F352" s="544">
        <f>IF(OR(F349=0, F349=""), F350, IF(F350&gt;(F349*(1+Dash!$B$6)), F349*(1+Dash!$B$6), IF(F350&lt;(F349*(1-Dash!$B$7)), F349*(1-Dash!$B$7), F350)))</f>
        <v>238</v>
      </c>
      <c r="G352" s="544">
        <f>IF(OR(G349=0, G349=""), G350, IF(G350&gt;(G349*(1+Dash!$B$6)), G349*(1+Dash!$B$6), IF(G350&lt;(G349*(1-Dash!$B$7)), G349*(1-Dash!$B$7), G350)))</f>
        <v>92</v>
      </c>
      <c r="H352" s="544">
        <f>IF(OR(H349=0, H349=""), H350, IF(H350&gt;(H349*(1+Dash!$B$6)), H349*(1+Dash!$B$6), IF(H350&lt;(H349*(1-Dash!$B$7)), H349*(1-Dash!$B$7), H350)))</f>
        <v>62.7</v>
      </c>
      <c r="I352" s="544">
        <f>IF(OR(I349=0, I349=""), I350, IF(I350&gt;(I349*(1+Dash!$B$6)), I349*(1+Dash!$B$6), IF(I350&lt;(I349*(1-Dash!$B$7)), I349*(1-Dash!$B$7), I350)))</f>
        <v>16.5</v>
      </c>
      <c r="J352" s="544">
        <f>IF(OR(J349=0, J349=""), J350, IF(J350&gt;(J349*(1+Dash!$B$6)), J349*(1+Dash!$B$6), IF(J350&lt;(J349*(1-Dash!$B$7)), J349*(1-Dash!$B$7), J350)))</f>
        <v>0</v>
      </c>
      <c r="K352" s="544">
        <f>IF(OR(K349=0, K349=""), K350, IF(K350&gt;(K349*(1+Dash!$B$6)), K349*(1+Dash!$B$6), IF(K350&lt;(K349*(1-Dash!$B$7)), K349*(1-Dash!$B$7), K350)))</f>
        <v>0</v>
      </c>
      <c r="L352" s="544">
        <f>IF(OR(L349=0, L349=""), L350, IF(L350&gt;(L349*(1+Dash!$B$6)), L349*(1+Dash!$B$6), IF(L350&lt;(L349*(1-Dash!$B$7)), L349*(1-Dash!$B$7), L350)))</f>
        <v>0</v>
      </c>
      <c r="M352" s="544">
        <f>IF(OR(M349=0, M349=""), M350, IF(M350&gt;(M349*(1+Dash!$B$6)), M349*(1+Dash!$B$6), IF(M350&lt;(M349*(1-Dash!$B$7)), M349*(1-Dash!$B$7), M350)))</f>
        <v>0</v>
      </c>
      <c r="N352" s="544">
        <f>IF(OR(N349=0, N349=""), N350, IF(N350&gt;(N349*(1+Dash!$B$6)), N349*(1+Dash!$B$6), IF(N350&lt;(N349*(1-Dash!$B$7)), N349*(1-Dash!$B$7), N350)))</f>
        <v>15</v>
      </c>
      <c r="O352" s="544">
        <f>IF(OR(O349=0, O349=""), O350, IF(O350&gt;(O349*(1+Dash!$B$6)), O349*(1+Dash!$B$6), IF(O350&lt;(O349*(1-Dash!$B$7)), O349*(1-Dash!$B$7), O350)))</f>
        <v>3</v>
      </c>
      <c r="P352" s="544">
        <f>IF(OR(P349=0, P349=""), P350, IF(P350&gt;(P349*(1+Dash!$B$6)), P349*(1+Dash!$B$6), IF(P350&lt;(P349*(1-Dash!$B$7)), P349*(1-Dash!$B$7), P350)))</f>
        <v>12</v>
      </c>
      <c r="Q352" s="544">
        <f>IF(OR(Q349=0, Q349=""), Q350, IF(Q350&gt;(Q349*(1+Dash!$B$6)), Q349*(1+Dash!$B$6), IF(Q350&lt;(Q349*(1-Dash!$B$7)), Q349*(1-Dash!$B$7), Q350)))</f>
        <v>28</v>
      </c>
      <c r="R352" s="544">
        <f>IF(OR(R349=0, R349=""), R350, IF(R350&gt;(R349*(1+Dash!$B$6)), R349*(1+Dash!$B$6), IF(R350&lt;(R349*(1-Dash!$B$7)), R349*(1-Dash!$B$7), R350)))</f>
        <v>0</v>
      </c>
      <c r="S352" s="544">
        <f>IF(OR(S349=0, S349=""), S350, IF(S350&gt;(S349*(1+Dash!$B$6)), S349*(1+Dash!$B$6), IF(S350&lt;(S349*(1-Dash!$B$7)), S349*(1-Dash!$B$7), S350)))</f>
        <v>0</v>
      </c>
      <c r="T352" s="544">
        <f>IF(OR(T349=0, T349=""), T350, IF(T350&gt;(T349*(1+Dash!$B$6)), T349*(1+Dash!$B$6), IF(T350&lt;(T349*(1-Dash!$B$7)), T349*(1-Dash!$B$7), T350)))</f>
        <v>0</v>
      </c>
      <c r="U352" s="544">
        <f>IF(OR(U349=0, U349=""), U350, IF(U350&gt;(U349*(1+Dash!$B$6)), U349*(1+Dash!$B$6), IF(U350&lt;(U349*(1-Dash!$B$7)), U349*(1-Dash!$B$7), U350)))</f>
        <v>10</v>
      </c>
      <c r="V352" s="544">
        <f>IF(OR(V349=0, V349=""), V350, IF(V350&gt;(V349*(1+Dash!$B$6)), V349*(1+Dash!$B$6), IF(V350&lt;(V349*(1-Dash!$B$7)), V349*(1-Dash!$B$7), V350)))</f>
        <v>0</v>
      </c>
      <c r="W352" s="544">
        <f>IF(OR(W349=0, W349=""), W350, IF(W350&gt;(W349*(1+Dash!$B$6)), W349*(1+Dash!$B$6), IF(W350&lt;(W349*(1-Dash!$B$7)), W349*(1-Dash!$B$7), W350)))</f>
        <v>0</v>
      </c>
      <c r="X352" s="544">
        <f>IF(OR(X349=0, X349=""), X350, IF(X350&gt;(X349*(1+Dash!$B$6)), X349*(1+Dash!$B$6), IF(X350&lt;(X349*(1-Dash!$B$7)), X349*(1-Dash!$B$7), X350)))</f>
        <v>0</v>
      </c>
      <c r="Y352" s="544">
        <f>IF(OR(Y349=0, Y349=""), Y350, IF(Y350&gt;(Y349*(1+Dash!$B$6)), Y349*(1+Dash!$B$6), IF(Y350&lt;(Y349*(1-Dash!$B$7)), Y349*(1-Dash!$B$7), Y350)))</f>
        <v>18</v>
      </c>
      <c r="Z352" s="544">
        <f>IF(OR(Z349=0, Z349=""), Z350, IF(Z350&gt;(Z349*(1+Dash!$B$6)), Z349*(1+Dash!$B$6), IF(Z350&lt;(Z349*(1-Dash!$B$7)), Z349*(1-Dash!$B$7), Z350)))</f>
        <v>0</v>
      </c>
      <c r="AA352" s="544">
        <f>IF(OR(AA349=0, AA349=""), AA350, IF(AA350&gt;(AA349*(1+Dash!$B$6)), AA349*(1+Dash!$B$6), IF(AA350&lt;(AA349*(1-Dash!$B$7)), AA349*(1-Dash!$B$7), AA350)))</f>
        <v>0</v>
      </c>
      <c r="AB352" s="544">
        <f>IF(OR(AB349=0, AB349=""), AB350, IF(AB350&gt;(AB349*(1+Dash!$B$6)), AB349*(1+Dash!$B$6), IF(AB350&lt;(AB349*(1-Dash!$B$7)), AB349*(1-Dash!$B$7), AB350)))</f>
        <v>0</v>
      </c>
      <c r="AC352" s="544">
        <f>IF(OR(AC349=0, AC349=""), AC350, IF(AC350&gt;(AC349*(1+Dash!$B$6)), AC349*(1+Dash!$B$6), IF(AC350&lt;(AC349*(1-Dash!$B$7)), AC349*(1-Dash!$B$7), AC350)))</f>
        <v>187</v>
      </c>
      <c r="AD352" s="544">
        <f>IF(OR(AD349=0, AD349=""), AD350, IF(AD350&gt;(AD349*(1+Dash!$B$6)), AD349*(1+Dash!$B$6), IF(AD350&lt;(AD349*(1-Dash!$B$7)), AD349*(1-Dash!$B$7), AD350)))</f>
        <v>24.200000000000003</v>
      </c>
      <c r="AE352" s="544">
        <f>IF(OR(AE349=0, AE349=""), AE350, IF(AE350&gt;(AE349*(1+Dash!$B$6)), AE349*(1+Dash!$B$6), IF(AE350&lt;(AE349*(1-Dash!$B$7)), AE349*(1-Dash!$B$7), AE350)))</f>
        <v>50.6</v>
      </c>
      <c r="AF352" s="544">
        <f>IF(OR(AF349=0, AF349=""), AF350, IF(AF350&gt;(AF349*(1+Dash!$B$6)), AF349*(1+Dash!$B$6), IF(AF350&lt;(AF349*(1-Dash!$B$7)), AF349*(1-Dash!$B$7), AF350)))</f>
        <v>18.700000000000003</v>
      </c>
      <c r="AG352" s="544">
        <f>IF(OR(AG349=0, AG349=""), AG350, IF(AG350&gt;(AG349*(1+Dash!$B$6)), AG349*(1+Dash!$B$6), IF(AG350&lt;(AG349*(1-Dash!$B$7)), AG349*(1-Dash!$B$7), AG350)))</f>
        <v>92</v>
      </c>
      <c r="AH352" s="544">
        <f>IF(OR(AH349=0, AH349=""), AH350, IF(AH350&gt;(AH349*(1+Dash!$B$6)), AH349*(1+Dash!$B$6), IF(AH350&lt;(AH349*(1-Dash!$B$7)), AH349*(1-Dash!$B$7), AH350)))</f>
        <v>19</v>
      </c>
      <c r="AI352" s="544">
        <f>IF(OR(AI349=0, AI349=""), AI350, IF(AI350&gt;(AI349*(1+Dash!$B$6)), AI349*(1+Dash!$B$6), IF(AI350&lt;(AI349*(1-Dash!$B$7)), AI349*(1-Dash!$B$7), AI350)))</f>
        <v>17</v>
      </c>
      <c r="AJ352" s="544">
        <f>IF(OR(AJ349=0, AJ349=""), AJ350, IF(AJ350&gt;(AJ349*(1+Dash!$B$6)), AJ349*(1+Dash!$B$6), IF(AJ350&lt;(AJ349*(1-Dash!$B$7)), AJ349*(1-Dash!$B$7), AJ350)))</f>
        <v>7</v>
      </c>
      <c r="AK352" s="544">
        <f>IF(OR(AK349=0, AK349=""), AK350, IF(AK350&gt;(AK349*(1+Dash!$B$6)), AK349*(1+Dash!$B$6), IF(AK350&lt;(AK349*(1-Dash!$B$7)), AK349*(1-Dash!$B$7), AK350)))</f>
        <v>177.65</v>
      </c>
      <c r="AL352" s="544">
        <f>IF(OR(AL349=0, AL349=""), AL350, IF(AL350&gt;(AL349*(1+Dash!$B$6)), AL349*(1+Dash!$B$6), IF(AL350&lt;(AL349*(1-Dash!$B$7)), AL349*(1-Dash!$B$7), AL350)))</f>
        <v>20.9</v>
      </c>
      <c r="AM352" s="544">
        <f>IF(OR(AM349=0, AM349=""), AM350, IF(AM350&gt;(AM349*(1+Dash!$B$6)), AM349*(1+Dash!$B$6), IF(AM350&lt;(AM349*(1-Dash!$B$7)), AM349*(1-Dash!$B$7), AM350)))</f>
        <v>45</v>
      </c>
      <c r="AN352" s="544">
        <f>IF(OR(AN349=0, AN349=""), AN350, IF(AN350&gt;(AN349*(1+Dash!$B$6)), AN349*(1+Dash!$B$6), IF(AN350&lt;(AN349*(1-Dash!$B$7)), AN349*(1-Dash!$B$7), AN350)))</f>
        <v>18.700000000000003</v>
      </c>
      <c r="AO352" s="544">
        <f>IF(OR(AO349=0, AO349=""), AO350, IF(AO350&gt;(AO349*(1+Dash!$B$6)), AO349*(1+Dash!$B$6), IF(AO350&lt;(AO349*(1-Dash!$B$7)), AO349*(1-Dash!$B$7), AO350)))</f>
        <v>0</v>
      </c>
      <c r="AP352" s="544">
        <f>IF(OR(AP349=0, AP349=""), AP350, IF(AP350&gt;(AP349*(1+Dash!$B$6)), AP349*(1+Dash!$B$6), IF(AP350&lt;(AP349*(1-Dash!$B$7)), AP349*(1-Dash!$B$7), AP350)))</f>
        <v>0</v>
      </c>
      <c r="AQ352" s="544">
        <f>IF(OR(AQ349=0, AQ349=""), AQ350, IF(AQ350&gt;(AQ349*(1+Dash!$B$6)), AQ349*(1+Dash!$B$6), IF(AQ350&lt;(AQ349*(1-Dash!$B$7)), AQ349*(1-Dash!$B$7), AQ350)))</f>
        <v>0</v>
      </c>
      <c r="AR352" s="544">
        <f>IF(OR(AR349=0, AR349=""), AR350, IF(AR350&gt;(AR349*(1+Dash!$B$6)), AR349*(1+Dash!$B$6), IF(AR350&lt;(AR349*(1-Dash!$B$7)), AR349*(1-Dash!$B$7), AR350)))</f>
        <v>0</v>
      </c>
      <c r="AS352" s="544">
        <f>IF(OR(AS349=0, AS349=""), AS350, IF(AS350&gt;(AS349*(1+Dash!$B$6)), AS349*(1+Dash!$B$6), IF(AS350&lt;(AS349*(1-Dash!$B$7)), AS349*(1-Dash!$B$7), AS350)))</f>
        <v>0</v>
      </c>
      <c r="AT352" s="544">
        <f>IF(OR(AT349=0, AT349=""), AT350, IF(AT350&gt;(AT349*(1+Dash!$B$6)), AT349*(1+Dash!$B$6), IF(AT350&lt;(AT349*(1-Dash!$B$7)), AT349*(1-Dash!$B$7), AT350)))</f>
        <v>0</v>
      </c>
      <c r="AU352" s="544">
        <f>IF(OR(AU349=0, AU349=""), AU350, IF(AU350&gt;(AU349*(1+Dash!$B$6)), AU349*(1+Dash!$B$6), IF(AU350&lt;(AU349*(1-Dash!$B$7)), AU349*(1-Dash!$B$7), AU350)))</f>
        <v>0</v>
      </c>
      <c r="AV352" s="544">
        <f>IF(OR(AV349=0, AV349=""), AV350, IF(AV350&gt;(AV349*(1+Dash!$B$6)), AV349*(1+Dash!$B$6), IF(AV350&lt;(AV349*(1-Dash!$B$7)), AV349*(1-Dash!$B$7), AV350)))</f>
        <v>0</v>
      </c>
      <c r="AW352" s="544">
        <f>IF(OR(AW349=0, AW349=""), AW350, IF(AW350&gt;(AW349*(1+Dash!$B$6)), AW349*(1+Dash!$B$6), IF(AW350&lt;(AW349*(1-Dash!$B$7)), AW349*(1-Dash!$B$7), AW350)))</f>
        <v>0</v>
      </c>
      <c r="AX352" s="544">
        <f>IF(OR(AX349=0, AX349=""), AX350, IF(AX350&gt;(AX349*(1+Dash!$B$6)), AX349*(1+Dash!$B$6), IF(AX350&lt;(AX349*(1-Dash!$B$7)), AX349*(1-Dash!$B$7), AX350)))</f>
        <v>0</v>
      </c>
      <c r="AY352" s="544">
        <f>IF(OR(AY349=0, AY349=""), AY350, IF(AY350&gt;(AY349*(1+Dash!$B$6)), AY349*(1+Dash!$B$6), IF(AY350&lt;(AY349*(1-Dash!$B$7)), AY349*(1-Dash!$B$7), AY350)))</f>
        <v>0</v>
      </c>
      <c r="AZ352" s="544">
        <f>IF(OR(AZ349=0, AZ349=""), AZ350, IF(AZ350&gt;(AZ349*(1+Dash!$B$6)), AZ349*(1+Dash!$B$6), IF(AZ350&lt;(AZ349*(1-Dash!$B$7)), AZ349*(1-Dash!$B$7), AZ350)))</f>
        <v>0</v>
      </c>
      <c r="BA352" s="544">
        <f>IF(OR(BA349=0, BA349=""), BA350, IF(BA350&gt;(BA349*(1+Dash!$B$6)), BA349*(1+Dash!$B$6), IF(BA350&lt;(BA349*(1-Dash!$B$7)), BA349*(1-Dash!$B$7), BA350)))</f>
        <v>281.60000000000002</v>
      </c>
      <c r="BB352" s="544">
        <f>IF(OR(BB349=0, BB349=""), BB350, IF(BB350&gt;(BB349*(1+Dash!$B$6)), BB349*(1+Dash!$B$6), IF(BB350&lt;(BB349*(1-Dash!$B$7)), BB349*(1-Dash!$B$7), BB350)))</f>
        <v>84.7</v>
      </c>
      <c r="BC352" s="544">
        <f>IF(OR(BC349=0, BC349=""), BC350, IF(BC350&gt;(BC349*(1+Dash!$B$6)), BC349*(1+Dash!$B$6), IF(BC350&lt;(BC349*(1-Dash!$B$7)), BC349*(1-Dash!$B$7), BC350)))</f>
        <v>117.7</v>
      </c>
      <c r="BD352" s="544">
        <f>IF(OR(BD349=0, BD349=""), BD350, IF(BD350&gt;(BD349*(1+Dash!$B$6)), BD349*(1+Dash!$B$6), IF(BD350&lt;(BD349*(1-Dash!$B$7)), BD349*(1-Dash!$B$7), BD350)))</f>
        <v>38.5</v>
      </c>
      <c r="BE352" s="544">
        <f>IF(OR(BE349=0, BE349=""), BE350, IF(BE350&gt;(BE349*(1+Dash!$B$6)), BE349*(1+Dash!$B$6), IF(BE350&lt;(BE349*(1-Dash!$B$7)), BE349*(1-Dash!$B$7), BE350)))</f>
        <v>238</v>
      </c>
      <c r="BF352" s="544">
        <f>IF(OR(BF349=0, BF349=""), BF350, IF(BF350&gt;(BF349*(1+Dash!$B$6)), BF349*(1+Dash!$B$6), IF(BF350&lt;(BF349*(1-Dash!$B$7)), BF349*(1-Dash!$B$7), BF350)))</f>
        <v>82.5</v>
      </c>
      <c r="BG352" s="544">
        <f>IF(OR(BG349=0, BG349=""), BG350, IF(BG350&gt;(BG349*(1+Dash!$B$6)), BG349*(1+Dash!$B$6), IF(BG350&lt;(BG349*(1-Dash!$B$7)), BG349*(1-Dash!$B$7), BG350)))</f>
        <v>90.2</v>
      </c>
      <c r="BH352" s="544">
        <f>IF(OR(BH349=0, BH349=""), BH350, IF(BH350&gt;(BH349*(1+Dash!$B$6)), BH349*(1+Dash!$B$6), IF(BH350&lt;(BH349*(1-Dash!$B$7)), BH349*(1-Dash!$B$7), BH350)))</f>
        <v>18.700000000000003</v>
      </c>
      <c r="BI352" s="544">
        <f>IF(OR(BI349=0, BI349=""), BI350, IF(BI350&gt;(BI349*(1+Dash!$B$6)), BI349*(1+Dash!$B$6), IF(BI350&lt;(BI349*(1-Dash!$B$7)), BI349*(1-Dash!$B$7), BI350)))</f>
        <v>39.6</v>
      </c>
      <c r="BJ352" s="544">
        <f>IF(OR(BJ349=0, BJ349=""), BJ350, IF(BJ350&gt;(BJ349*(1+Dash!$B$6)), BJ349*(1+Dash!$B$6), IF(BJ350&lt;(BJ349*(1-Dash!$B$7)), BJ349*(1-Dash!$B$7), BJ350)))</f>
        <v>2.2000000000000002</v>
      </c>
      <c r="BK352" s="544">
        <f>IF(OR(BK349=0, BK349=""), BK350, IF(BK350&gt;(BK349*(1+Dash!$B$6)), BK349*(1+Dash!$B$6), IF(BK350&lt;(BK349*(1-Dash!$B$7)), BK349*(1-Dash!$B$7), BK350)))</f>
        <v>27.500000000000004</v>
      </c>
      <c r="BL352" s="544">
        <f>IF(OR(BL349=0, BL349=""), BL350, IF(BL350&gt;(BL349*(1+Dash!$B$6)), BL349*(1+Dash!$B$6), IF(BL350&lt;(BL349*(1-Dash!$B$7)), BL349*(1-Dash!$B$7), BL350)))</f>
        <v>19.8</v>
      </c>
      <c r="BM352" s="544">
        <f>IF(OR(BM349=0, BM349=""), BM350, IF(BM350&gt;(BM349*(1+Dash!$B$6)), BM349*(1+Dash!$B$6), IF(BM350&lt;(BM349*(1-Dash!$B$7)), BM349*(1-Dash!$B$7), BM350)))</f>
        <v>0</v>
      </c>
      <c r="BN352" s="544">
        <f>IF(OR(BN349=0, BN349=""), BN350, IF(BN350&gt;(BN349*(1+Dash!$B$6)), BN349*(1+Dash!$B$6), IF(BN350&lt;(BN349*(1-Dash!$B$7)), BN349*(1-Dash!$B$7), BN350)))</f>
        <v>0</v>
      </c>
      <c r="BO352" s="544">
        <f>IF(OR(BO349=0, BO349=""), BO350, IF(BO350&gt;(BO349*(1+Dash!$B$6)), BO349*(1+Dash!$B$6), IF(BO350&lt;(BO349*(1-Dash!$B$7)), BO349*(1-Dash!$B$7), BO350)))</f>
        <v>0</v>
      </c>
      <c r="BP352" s="544">
        <f>IF(OR(BP349=0, BP349=""), BP350, IF(BP350&gt;(BP349*(1+Dash!$B$6)), BP349*(1+Dash!$B$6), IF(BP350&lt;(BP349*(1-Dash!$B$7)), BP349*(1-Dash!$B$7), BP350)))</f>
        <v>0</v>
      </c>
      <c r="BQ352" s="544">
        <f>IF(OR(BQ349=0, BQ349=""), BQ350, IF(BQ350&gt;(BQ349*(1+Dash!$B$6)), BQ349*(1+Dash!$B$6), IF(BQ350&lt;(BQ349*(1-Dash!$B$7)), BQ349*(1-Dash!$B$7), BQ350)))</f>
        <v>0</v>
      </c>
      <c r="BR352" s="544">
        <f>IF(OR(BR349=0, BR349=""), BR350, IF(BR350&gt;(BR349*(1+Dash!$B$6)), BR349*(1+Dash!$B$6), IF(BR350&lt;(BR349*(1-Dash!$B$7)), BR349*(1-Dash!$B$7), BR350)))</f>
        <v>0</v>
      </c>
      <c r="BS352" s="544">
        <f>IF(OR(BS349=0, BS349=""), BS350, IF(BS350&gt;(BS349*(1+Dash!$B$6)), BS349*(1+Dash!$B$6), IF(BS350&lt;(BS349*(1-Dash!$B$7)), BS349*(1-Dash!$B$7), BS350)))</f>
        <v>0</v>
      </c>
      <c r="BT352" s="544">
        <f>IF(OR(BT349=0, BT349=""), BT350, IF(BT350&gt;(BT349*(1+Dash!$B$6)), BT349*(1+Dash!$B$6), IF(BT350&lt;(BT349*(1-Dash!$B$7)), BT349*(1-Dash!$B$7), BT350)))</f>
        <v>0</v>
      </c>
      <c r="BU352" s="544">
        <f>IF(OR(BU349=0, BU349=""), BU350, IF(BU350&gt;(BU349*(1+Dash!$B$6)), BU349*(1+Dash!$B$6), IF(BU350&lt;(BU349*(1-Dash!$B$7)), BU349*(1-Dash!$B$7), BU350)))</f>
        <v>0</v>
      </c>
      <c r="BV352" s="544">
        <f>IF(OR(BV349=0, BV349=""), BV350, IF(BV350&gt;(BV349*(1+Dash!$B$6)), BV349*(1+Dash!$B$6), IF(BV350&lt;(BV349*(1-Dash!$B$7)), BV349*(1-Dash!$B$7), BV350)))</f>
        <v>0</v>
      </c>
      <c r="BW352" s="544">
        <f>IF(OR(BW349=0, BW349=""), BW350, IF(BW350&gt;(BW349*(1+Dash!$B$6)), BW349*(1+Dash!$B$6), IF(BW350&lt;(BW349*(1-Dash!$B$7)), BW349*(1-Dash!$B$7), BW350)))</f>
        <v>0</v>
      </c>
      <c r="BX352" s="544">
        <f>IF(OR(BX349=0, BX349=""), BX350, IF(BX350&gt;(BX349*(1+Dash!$B$6)), BX349*(1+Dash!$B$6), IF(BX350&lt;(BX349*(1-Dash!$B$7)), BX349*(1-Dash!$B$7), BX350)))</f>
        <v>0</v>
      </c>
      <c r="BY352" s="544">
        <f>IF(OR(BY349=0, BY349=""), BY350, IF(BY350&gt;(BY349*(1+Dash!$B$6)), BY349*(1+Dash!$B$6), IF(BY350&lt;(BY349*(1-Dash!$B$7)), BY349*(1-Dash!$B$7), BY350)))</f>
        <v>2.2000000000000002</v>
      </c>
      <c r="BZ352" s="544">
        <f>IF(OR(BZ349=0, BZ349=""), BZ350, IF(BZ350&gt;(BZ349*(1+Dash!$B$6)), BZ349*(1+Dash!$B$6), IF(BZ350&lt;(BZ349*(1-Dash!$B$7)), BZ349*(1-Dash!$B$7), BZ350)))</f>
        <v>8.8000000000000007</v>
      </c>
      <c r="CA352" s="544">
        <f>IF(OR(CA349=0, CA349=""), CA350, IF(CA350&gt;(CA349*(1+Dash!$B$6)), CA349*(1+Dash!$B$6), IF(CA350&lt;(CA349*(1-Dash!$B$7)), CA349*(1-Dash!$B$7), CA350)))</f>
        <v>0</v>
      </c>
    </row>
    <row r="353" spans="1:79">
      <c r="A353" t="s">
        <v>117</v>
      </c>
      <c r="B353" t="s">
        <v>1916</v>
      </c>
      <c r="C353">
        <v>2018</v>
      </c>
      <c r="D353" t="s">
        <v>1934</v>
      </c>
      <c r="E353" s="450">
        <v>1288</v>
      </c>
      <c r="F353" s="450">
        <v>2443</v>
      </c>
      <c r="G353" s="450">
        <v>727</v>
      </c>
      <c r="H353" s="450">
        <v>874</v>
      </c>
      <c r="I353" s="450">
        <v>495</v>
      </c>
      <c r="J353" s="450">
        <v>0</v>
      </c>
      <c r="K353" s="450">
        <v>0</v>
      </c>
      <c r="L353" s="450">
        <v>0</v>
      </c>
      <c r="M353" s="450">
        <v>0</v>
      </c>
      <c r="N353" s="450">
        <v>0</v>
      </c>
      <c r="O353" s="450">
        <v>0</v>
      </c>
      <c r="P353" s="450">
        <v>0</v>
      </c>
      <c r="Q353" s="450">
        <v>0</v>
      </c>
      <c r="R353" s="450">
        <v>0</v>
      </c>
      <c r="S353" s="450">
        <v>0</v>
      </c>
      <c r="T353" s="450">
        <v>0</v>
      </c>
      <c r="U353" s="450">
        <v>0</v>
      </c>
      <c r="V353" s="450">
        <v>0</v>
      </c>
      <c r="W353" s="450">
        <v>0</v>
      </c>
      <c r="X353" s="450">
        <v>0</v>
      </c>
      <c r="Y353" s="450">
        <v>0</v>
      </c>
      <c r="Z353" s="450">
        <v>0</v>
      </c>
      <c r="AA353" s="450">
        <v>0</v>
      </c>
      <c r="AB353" s="450">
        <v>0</v>
      </c>
      <c r="AC353" s="450">
        <v>2775</v>
      </c>
      <c r="AD353" s="450">
        <v>770</v>
      </c>
      <c r="AE353" s="450">
        <v>1064</v>
      </c>
      <c r="AF353" s="450">
        <v>1366</v>
      </c>
      <c r="AG353" s="450">
        <v>1155</v>
      </c>
      <c r="AH353" s="450">
        <v>332</v>
      </c>
      <c r="AI353" s="450">
        <v>440</v>
      </c>
      <c r="AJ353" s="450">
        <v>528</v>
      </c>
      <c r="AK353" s="450">
        <v>1620</v>
      </c>
      <c r="AL353" s="450">
        <v>438</v>
      </c>
      <c r="AM353" s="450">
        <v>624</v>
      </c>
      <c r="AN353" s="450">
        <v>838</v>
      </c>
      <c r="AO353" s="450">
        <v>0</v>
      </c>
      <c r="AP353" s="450">
        <v>0</v>
      </c>
      <c r="AQ353" s="450">
        <v>0</v>
      </c>
      <c r="AR353" s="450">
        <v>0</v>
      </c>
      <c r="AS353" s="450">
        <v>0</v>
      </c>
      <c r="AT353" s="450">
        <v>0</v>
      </c>
      <c r="AU353" s="450">
        <v>0</v>
      </c>
      <c r="AV353" s="450">
        <v>0</v>
      </c>
      <c r="AW353" s="450">
        <v>0</v>
      </c>
      <c r="AX353" s="450">
        <v>0</v>
      </c>
      <c r="AY353" s="450">
        <v>0</v>
      </c>
      <c r="AZ353" s="450">
        <v>0</v>
      </c>
      <c r="BA353" s="450">
        <v>4717</v>
      </c>
      <c r="BB353" s="450">
        <v>1383</v>
      </c>
      <c r="BC353" s="450">
        <v>1739</v>
      </c>
      <c r="BD353" s="450">
        <v>1533</v>
      </c>
      <c r="BE353" s="450">
        <v>3698</v>
      </c>
      <c r="BF353" s="450">
        <v>1182</v>
      </c>
      <c r="BG353" s="450">
        <v>1356</v>
      </c>
      <c r="BH353" s="450">
        <v>1011</v>
      </c>
      <c r="BI353" s="450">
        <v>1019</v>
      </c>
      <c r="BJ353" s="450">
        <v>201</v>
      </c>
      <c r="BK353" s="450">
        <v>383</v>
      </c>
      <c r="BL353" s="450">
        <v>522</v>
      </c>
      <c r="BM353" s="450">
        <v>0</v>
      </c>
      <c r="BN353" s="450">
        <v>0</v>
      </c>
      <c r="BO353" s="450">
        <v>0</v>
      </c>
      <c r="BP353" s="450">
        <v>0</v>
      </c>
      <c r="BQ353" s="450">
        <v>0</v>
      </c>
      <c r="BR353" s="450">
        <v>0</v>
      </c>
      <c r="BS353" s="450">
        <v>0</v>
      </c>
      <c r="BT353" s="450">
        <v>0</v>
      </c>
      <c r="BU353" s="450">
        <v>0</v>
      </c>
      <c r="BV353" s="450">
        <v>0</v>
      </c>
      <c r="BW353" s="450">
        <v>0</v>
      </c>
      <c r="BX353" s="450">
        <v>0</v>
      </c>
      <c r="BY353" s="450">
        <v>71</v>
      </c>
      <c r="BZ353" s="450">
        <v>385</v>
      </c>
      <c r="CA353" s="450">
        <v>0</v>
      </c>
    </row>
    <row r="354" spans="1:79">
      <c r="A354" s="543" t="s">
        <v>117</v>
      </c>
      <c r="B354" s="543" t="s">
        <v>1916</v>
      </c>
      <c r="C354" s="543">
        <v>2019</v>
      </c>
      <c r="D354" s="543" t="s">
        <v>1934</v>
      </c>
      <c r="E354" s="544">
        <v>1436</v>
      </c>
      <c r="F354" s="544">
        <v>2510</v>
      </c>
      <c r="G354" s="544">
        <v>856</v>
      </c>
      <c r="H354" s="544">
        <v>902</v>
      </c>
      <c r="I354" s="544">
        <v>510</v>
      </c>
      <c r="J354" s="544">
        <v>0</v>
      </c>
      <c r="K354" s="544">
        <v>0</v>
      </c>
      <c r="L354" s="544">
        <v>0</v>
      </c>
      <c r="M354" s="544">
        <v>0</v>
      </c>
      <c r="N354" s="544">
        <v>0</v>
      </c>
      <c r="O354" s="544">
        <v>0</v>
      </c>
      <c r="P354" s="544">
        <v>0</v>
      </c>
      <c r="Q354" s="544">
        <v>0</v>
      </c>
      <c r="R354" s="544">
        <v>0</v>
      </c>
      <c r="S354" s="544">
        <v>0</v>
      </c>
      <c r="T354" s="544">
        <v>0</v>
      </c>
      <c r="U354" s="544">
        <v>0</v>
      </c>
      <c r="V354" s="544">
        <v>0</v>
      </c>
      <c r="W354" s="544">
        <v>0</v>
      </c>
      <c r="X354" s="544">
        <v>0</v>
      </c>
      <c r="Y354" s="544">
        <v>0</v>
      </c>
      <c r="Z354" s="544">
        <v>0</v>
      </c>
      <c r="AA354" s="544">
        <v>0</v>
      </c>
      <c r="AB354" s="544">
        <v>0</v>
      </c>
      <c r="AC354" s="544">
        <v>3047</v>
      </c>
      <c r="AD354" s="544">
        <v>1075</v>
      </c>
      <c r="AE354" s="544">
        <v>1030</v>
      </c>
      <c r="AF354" s="544">
        <v>1329</v>
      </c>
      <c r="AG354" s="544">
        <v>1285</v>
      </c>
      <c r="AH354" s="544">
        <v>490</v>
      </c>
      <c r="AI354" s="544">
        <v>413</v>
      </c>
      <c r="AJ354" s="544">
        <v>559</v>
      </c>
      <c r="AK354" s="544">
        <v>1762</v>
      </c>
      <c r="AL354" s="544">
        <v>585</v>
      </c>
      <c r="AM354" s="544">
        <v>617</v>
      </c>
      <c r="AN354" s="544">
        <v>770</v>
      </c>
      <c r="AO354" s="544">
        <v>0</v>
      </c>
      <c r="AP354" s="544">
        <v>0</v>
      </c>
      <c r="AQ354" s="544">
        <v>0</v>
      </c>
      <c r="AR354" s="544">
        <v>0</v>
      </c>
      <c r="AS354" s="544">
        <v>0</v>
      </c>
      <c r="AT354" s="544">
        <v>0</v>
      </c>
      <c r="AU354" s="544">
        <v>0</v>
      </c>
      <c r="AV354" s="544">
        <v>0</v>
      </c>
      <c r="AW354" s="544">
        <v>0</v>
      </c>
      <c r="AX354" s="544">
        <v>0</v>
      </c>
      <c r="AY354" s="544">
        <v>0</v>
      </c>
      <c r="AZ354" s="544">
        <v>0</v>
      </c>
      <c r="BA354" s="544">
        <v>4607</v>
      </c>
      <c r="BB354" s="544">
        <v>1537</v>
      </c>
      <c r="BC354" s="544">
        <v>1722</v>
      </c>
      <c r="BD354" s="544">
        <v>1540</v>
      </c>
      <c r="BE354" s="544">
        <v>3531</v>
      </c>
      <c r="BF354" s="544">
        <v>1279</v>
      </c>
      <c r="BG354" s="544">
        <v>1329</v>
      </c>
      <c r="BH354" s="544">
        <v>981</v>
      </c>
      <c r="BI354" s="544">
        <v>1076</v>
      </c>
      <c r="BJ354" s="544">
        <v>258</v>
      </c>
      <c r="BK354" s="544">
        <v>393</v>
      </c>
      <c r="BL354" s="544">
        <v>559</v>
      </c>
      <c r="BM354" s="544">
        <v>0</v>
      </c>
      <c r="BN354" s="544">
        <v>0</v>
      </c>
      <c r="BO354" s="544">
        <v>0</v>
      </c>
      <c r="BP354" s="544">
        <v>0</v>
      </c>
      <c r="BQ354" s="544">
        <v>0</v>
      </c>
      <c r="BR354" s="544">
        <v>0</v>
      </c>
      <c r="BS354" s="544">
        <v>0</v>
      </c>
      <c r="BT354" s="544">
        <v>0</v>
      </c>
      <c r="BU354" s="544">
        <v>0</v>
      </c>
      <c r="BV354" s="544">
        <v>0</v>
      </c>
      <c r="BW354" s="544">
        <v>0</v>
      </c>
      <c r="BX354" s="544">
        <v>0</v>
      </c>
      <c r="BY354" s="544">
        <v>83</v>
      </c>
      <c r="BZ354" s="544">
        <v>410</v>
      </c>
      <c r="CA354" s="544">
        <v>0</v>
      </c>
    </row>
    <row r="355" spans="1:79">
      <c r="A355" t="s">
        <v>117</v>
      </c>
      <c r="B355" t="s">
        <v>1916</v>
      </c>
      <c r="C355">
        <v>2020</v>
      </c>
      <c r="D355" t="s">
        <v>1934</v>
      </c>
      <c r="E355" s="450">
        <v>1991</v>
      </c>
      <c r="F355" s="450">
        <v>2520</v>
      </c>
      <c r="G355" s="450">
        <v>891</v>
      </c>
      <c r="H355" s="450">
        <v>935</v>
      </c>
      <c r="I355" s="450">
        <v>506</v>
      </c>
      <c r="J355" s="450">
        <v>0</v>
      </c>
      <c r="K355" s="450">
        <v>0</v>
      </c>
      <c r="L355" s="450">
        <v>0</v>
      </c>
      <c r="M355" s="450">
        <v>0</v>
      </c>
      <c r="N355" s="450">
        <v>202</v>
      </c>
      <c r="O355" s="450">
        <v>60</v>
      </c>
      <c r="P355" s="450">
        <v>142</v>
      </c>
      <c r="Q355" s="450">
        <v>14</v>
      </c>
      <c r="R355" s="450">
        <v>0</v>
      </c>
      <c r="S355" s="450">
        <v>0</v>
      </c>
      <c r="T355" s="450">
        <v>0</v>
      </c>
      <c r="U355" s="450">
        <v>14</v>
      </c>
      <c r="V355" s="450">
        <v>0</v>
      </c>
      <c r="W355" s="450">
        <v>0</v>
      </c>
      <c r="X355" s="450">
        <v>0</v>
      </c>
      <c r="Y355" s="450">
        <v>0</v>
      </c>
      <c r="Z355" s="450">
        <v>0</v>
      </c>
      <c r="AA355" s="450">
        <v>0</v>
      </c>
      <c r="AB355" s="450">
        <v>0</v>
      </c>
      <c r="AC355" s="450">
        <v>2350</v>
      </c>
      <c r="AD355" s="450">
        <v>874</v>
      </c>
      <c r="AE355" s="450">
        <v>868</v>
      </c>
      <c r="AF355" s="450">
        <v>1014</v>
      </c>
      <c r="AG355" s="450">
        <v>1034</v>
      </c>
      <c r="AH355" s="450">
        <v>433</v>
      </c>
      <c r="AI355" s="450">
        <v>386</v>
      </c>
      <c r="AJ355" s="450">
        <v>408</v>
      </c>
      <c r="AK355" s="450">
        <v>1316</v>
      </c>
      <c r="AL355" s="450">
        <v>441</v>
      </c>
      <c r="AM355" s="450">
        <v>482</v>
      </c>
      <c r="AN355" s="450">
        <v>606</v>
      </c>
      <c r="AO355" s="450">
        <v>45</v>
      </c>
      <c r="AP355" s="450">
        <v>7</v>
      </c>
      <c r="AQ355" s="450">
        <v>14</v>
      </c>
      <c r="AR355" s="450">
        <v>34</v>
      </c>
      <c r="AS355" s="450">
        <v>0</v>
      </c>
      <c r="AT355" s="450">
        <v>0</v>
      </c>
      <c r="AU355" s="450">
        <v>0</v>
      </c>
      <c r="AV355" s="450">
        <v>0</v>
      </c>
      <c r="AW355" s="450">
        <v>45</v>
      </c>
      <c r="AX355" s="450">
        <v>7</v>
      </c>
      <c r="AY355" s="450">
        <v>14</v>
      </c>
      <c r="AZ355" s="450">
        <v>34</v>
      </c>
      <c r="BA355" s="450">
        <v>4740</v>
      </c>
      <c r="BB355" s="450">
        <v>1608</v>
      </c>
      <c r="BC355" s="450">
        <v>1719</v>
      </c>
      <c r="BD355" s="450">
        <v>1458</v>
      </c>
      <c r="BE355" s="450">
        <v>3655</v>
      </c>
      <c r="BF355" s="450">
        <v>1306</v>
      </c>
      <c r="BG355" s="450">
        <v>1331</v>
      </c>
      <c r="BH355" s="450">
        <v>903</v>
      </c>
      <c r="BI355" s="450">
        <v>1085</v>
      </c>
      <c r="BJ355" s="450">
        <v>302</v>
      </c>
      <c r="BK355" s="450">
        <v>388</v>
      </c>
      <c r="BL355" s="450">
        <v>555</v>
      </c>
      <c r="BM355" s="450">
        <v>0</v>
      </c>
      <c r="BN355" s="450">
        <v>0</v>
      </c>
      <c r="BO355" s="450">
        <v>0</v>
      </c>
      <c r="BP355" s="450">
        <v>0</v>
      </c>
      <c r="BQ355" s="450">
        <v>0</v>
      </c>
      <c r="BR355" s="450">
        <v>0</v>
      </c>
      <c r="BS355" s="450">
        <v>0</v>
      </c>
      <c r="BT355" s="450">
        <v>0</v>
      </c>
      <c r="BU355" s="450">
        <v>0</v>
      </c>
      <c r="BV355" s="450">
        <v>0</v>
      </c>
      <c r="BW355" s="450">
        <v>0</v>
      </c>
      <c r="BX355" s="450">
        <v>0</v>
      </c>
      <c r="BY355" s="450">
        <v>62</v>
      </c>
      <c r="BZ355" s="450">
        <v>400</v>
      </c>
      <c r="CA355" s="450">
        <v>0</v>
      </c>
    </row>
    <row r="356" spans="1:79">
      <c r="A356" s="543" t="s">
        <v>117</v>
      </c>
      <c r="B356" s="543" t="s">
        <v>1916</v>
      </c>
      <c r="C356" s="543">
        <v>2021</v>
      </c>
      <c r="D356" s="543" t="s">
        <v>1934</v>
      </c>
      <c r="E356" s="544">
        <v>1909</v>
      </c>
      <c r="F356" s="544">
        <v>2443</v>
      </c>
      <c r="G356" s="544">
        <v>805</v>
      </c>
      <c r="H356" s="544">
        <v>924</v>
      </c>
      <c r="I356" s="544">
        <v>466</v>
      </c>
      <c r="J356" s="544">
        <v>0</v>
      </c>
      <c r="K356" s="544">
        <v>0</v>
      </c>
      <c r="L356" s="544">
        <v>0</v>
      </c>
      <c r="M356" s="544">
        <v>0</v>
      </c>
      <c r="N356" s="544">
        <v>210</v>
      </c>
      <c r="O356" s="544">
        <v>62</v>
      </c>
      <c r="P356" s="544">
        <v>148</v>
      </c>
      <c r="Q356" s="544">
        <v>28</v>
      </c>
      <c r="R356" s="544">
        <v>0</v>
      </c>
      <c r="S356" s="544">
        <v>0</v>
      </c>
      <c r="T356" s="544">
        <v>0</v>
      </c>
      <c r="U356" s="544">
        <v>28</v>
      </c>
      <c r="V356" s="544">
        <v>0</v>
      </c>
      <c r="W356" s="544">
        <v>0</v>
      </c>
      <c r="X356" s="544">
        <v>0</v>
      </c>
      <c r="Y356" s="544">
        <v>0</v>
      </c>
      <c r="Z356" s="544">
        <v>0</v>
      </c>
      <c r="AA356" s="544">
        <v>0</v>
      </c>
      <c r="AB356" s="544">
        <v>0</v>
      </c>
      <c r="AC356" s="544">
        <v>2275</v>
      </c>
      <c r="AD356" s="544">
        <v>886</v>
      </c>
      <c r="AE356" s="544">
        <v>842</v>
      </c>
      <c r="AF356" s="544">
        <v>966</v>
      </c>
      <c r="AG356" s="544">
        <v>1059</v>
      </c>
      <c r="AH356" s="544">
        <v>459</v>
      </c>
      <c r="AI356" s="544">
        <v>398</v>
      </c>
      <c r="AJ356" s="544">
        <v>422</v>
      </c>
      <c r="AK356" s="544">
        <v>1216</v>
      </c>
      <c r="AL356" s="544">
        <v>427</v>
      </c>
      <c r="AM356" s="544">
        <v>444</v>
      </c>
      <c r="AN356" s="544">
        <v>544</v>
      </c>
      <c r="AO356" s="544">
        <v>0</v>
      </c>
      <c r="AP356" s="544">
        <v>0</v>
      </c>
      <c r="AQ356" s="544">
        <v>0</v>
      </c>
      <c r="AR356" s="544">
        <v>0</v>
      </c>
      <c r="AS356" s="544">
        <v>0</v>
      </c>
      <c r="AT356" s="544">
        <v>0</v>
      </c>
      <c r="AU356" s="544">
        <v>0</v>
      </c>
      <c r="AV356" s="544">
        <v>0</v>
      </c>
      <c r="AW356" s="544">
        <v>0</v>
      </c>
      <c r="AX356" s="544">
        <v>0</v>
      </c>
      <c r="AY356" s="544">
        <v>0</v>
      </c>
      <c r="AZ356" s="544">
        <v>0</v>
      </c>
      <c r="BA356" s="544">
        <v>4886</v>
      </c>
      <c r="BB356" s="544">
        <v>1576</v>
      </c>
      <c r="BC356" s="544">
        <v>1716</v>
      </c>
      <c r="BD356" s="544">
        <v>1422</v>
      </c>
      <c r="BE356" s="544">
        <v>3840</v>
      </c>
      <c r="BF356" s="544">
        <v>1333</v>
      </c>
      <c r="BG356" s="544">
        <v>1309</v>
      </c>
      <c r="BH356" s="544">
        <v>907</v>
      </c>
      <c r="BI356" s="544">
        <v>1046</v>
      </c>
      <c r="BJ356" s="544">
        <v>243</v>
      </c>
      <c r="BK356" s="544">
        <v>407</v>
      </c>
      <c r="BL356" s="544">
        <v>515</v>
      </c>
      <c r="BM356" s="544">
        <v>20</v>
      </c>
      <c r="BN356" s="544">
        <v>0</v>
      </c>
      <c r="BO356" s="544">
        <v>3</v>
      </c>
      <c r="BP356" s="544">
        <v>16</v>
      </c>
      <c r="BQ356" s="544">
        <v>0</v>
      </c>
      <c r="BR356" s="544">
        <v>0</v>
      </c>
      <c r="BS356" s="544">
        <v>0</v>
      </c>
      <c r="BT356" s="544">
        <v>0</v>
      </c>
      <c r="BU356" s="544">
        <v>20</v>
      </c>
      <c r="BV356" s="544">
        <v>0</v>
      </c>
      <c r="BW356" s="544">
        <v>3</v>
      </c>
      <c r="BX356" s="544">
        <v>16</v>
      </c>
      <c r="BY356" s="544">
        <v>56</v>
      </c>
      <c r="BZ356" s="544">
        <v>444</v>
      </c>
      <c r="CA356" s="544">
        <v>0</v>
      </c>
    </row>
    <row r="357" spans="1:79">
      <c r="A357" t="s">
        <v>117</v>
      </c>
      <c r="B357" t="s">
        <v>1916</v>
      </c>
      <c r="C357">
        <v>2022</v>
      </c>
      <c r="D357" t="s">
        <v>1934</v>
      </c>
      <c r="E357" s="450">
        <v>1897</v>
      </c>
      <c r="F357" s="450">
        <v>2437</v>
      </c>
      <c r="G357" s="450">
        <v>802</v>
      </c>
      <c r="H357" s="450">
        <v>884</v>
      </c>
      <c r="I357" s="450">
        <v>474</v>
      </c>
      <c r="J357" s="450">
        <v>0</v>
      </c>
      <c r="K357" s="450">
        <v>0</v>
      </c>
      <c r="L357" s="450">
        <v>0</v>
      </c>
      <c r="M357" s="450">
        <v>0</v>
      </c>
      <c r="N357" s="450">
        <v>205</v>
      </c>
      <c r="O357" s="450">
        <v>57</v>
      </c>
      <c r="P357" s="450">
        <v>148</v>
      </c>
      <c r="Q357" s="450">
        <v>83</v>
      </c>
      <c r="R357" s="450">
        <v>0</v>
      </c>
      <c r="S357" s="450">
        <v>0</v>
      </c>
      <c r="T357" s="450">
        <v>0</v>
      </c>
      <c r="U357" s="450">
        <v>83</v>
      </c>
      <c r="V357" s="450">
        <v>0</v>
      </c>
      <c r="W357" s="450">
        <v>0</v>
      </c>
      <c r="X357" s="450">
        <v>0</v>
      </c>
      <c r="Y357" s="450">
        <v>0</v>
      </c>
      <c r="Z357" s="450">
        <v>0</v>
      </c>
      <c r="AA357" s="450">
        <v>0</v>
      </c>
      <c r="AB357" s="450">
        <v>0</v>
      </c>
      <c r="AC357" s="450">
        <v>2418</v>
      </c>
      <c r="AD357" s="450">
        <v>1079</v>
      </c>
      <c r="AE357" s="450">
        <v>1006</v>
      </c>
      <c r="AF357" s="450">
        <v>884</v>
      </c>
      <c r="AG357" s="450">
        <v>1091</v>
      </c>
      <c r="AH357" s="450">
        <v>556</v>
      </c>
      <c r="AI357" s="450">
        <v>451</v>
      </c>
      <c r="AJ357" s="450">
        <v>346</v>
      </c>
      <c r="AK357" s="450">
        <v>1327</v>
      </c>
      <c r="AL357" s="450">
        <v>523</v>
      </c>
      <c r="AM357" s="450">
        <v>555</v>
      </c>
      <c r="AN357" s="450">
        <v>538</v>
      </c>
      <c r="AO357" s="450">
        <v>0</v>
      </c>
      <c r="AP357" s="450">
        <v>0</v>
      </c>
      <c r="AQ357" s="450">
        <v>0</v>
      </c>
      <c r="AR357" s="450">
        <v>0</v>
      </c>
      <c r="AS357" s="450">
        <v>0</v>
      </c>
      <c r="AT357" s="450">
        <v>0</v>
      </c>
      <c r="AU357" s="450">
        <v>0</v>
      </c>
      <c r="AV357" s="450">
        <v>0</v>
      </c>
      <c r="AW357" s="450">
        <v>0</v>
      </c>
      <c r="AX357" s="450">
        <v>0</v>
      </c>
      <c r="AY357" s="450">
        <v>0</v>
      </c>
      <c r="AZ357" s="450">
        <v>0</v>
      </c>
      <c r="BA357" s="450">
        <v>5673</v>
      </c>
      <c r="BB357" s="450">
        <v>1853</v>
      </c>
      <c r="BC357" s="450">
        <v>1924</v>
      </c>
      <c r="BD357" s="450">
        <v>1442</v>
      </c>
      <c r="BE357" s="450">
        <v>4695</v>
      </c>
      <c r="BF357" s="450">
        <v>1599</v>
      </c>
      <c r="BG357" s="450">
        <v>1533</v>
      </c>
      <c r="BH357" s="450">
        <v>1005</v>
      </c>
      <c r="BI357" s="450">
        <v>978</v>
      </c>
      <c r="BJ357" s="450">
        <v>254</v>
      </c>
      <c r="BK357" s="450">
        <v>391</v>
      </c>
      <c r="BL357" s="450">
        <v>437</v>
      </c>
      <c r="BM357" s="450">
        <v>23</v>
      </c>
      <c r="BN357" s="450">
        <v>1</v>
      </c>
      <c r="BO357" s="450">
        <v>5</v>
      </c>
      <c r="BP357" s="450">
        <v>21</v>
      </c>
      <c r="BQ357" s="450">
        <v>0</v>
      </c>
      <c r="BR357" s="450">
        <v>0</v>
      </c>
      <c r="BS357" s="450">
        <v>0</v>
      </c>
      <c r="BT357" s="450">
        <v>0</v>
      </c>
      <c r="BU357" s="450">
        <v>23</v>
      </c>
      <c r="BV357" s="450">
        <v>1</v>
      </c>
      <c r="BW357" s="450">
        <v>5</v>
      </c>
      <c r="BX357" s="450">
        <v>21</v>
      </c>
      <c r="BY357" s="450">
        <v>92</v>
      </c>
      <c r="BZ357" s="450">
        <v>493</v>
      </c>
      <c r="CA357" s="450">
        <v>0</v>
      </c>
    </row>
    <row r="358" spans="1:79">
      <c r="A358" s="543" t="s">
        <v>117</v>
      </c>
      <c r="B358" s="543" t="s">
        <v>1916</v>
      </c>
      <c r="C358" s="543">
        <v>2023</v>
      </c>
      <c r="D358" s="543" t="s">
        <v>1934</v>
      </c>
      <c r="E358" s="544">
        <v>2001</v>
      </c>
      <c r="F358" s="544">
        <v>2199</v>
      </c>
      <c r="G358" s="544">
        <v>876</v>
      </c>
      <c r="H358" s="544">
        <v>871</v>
      </c>
      <c r="I358" s="544">
        <v>389</v>
      </c>
      <c r="J358" s="544">
        <v>0</v>
      </c>
      <c r="K358" s="544">
        <v>0</v>
      </c>
      <c r="L358" s="544">
        <v>0</v>
      </c>
      <c r="M358" s="544">
        <v>0</v>
      </c>
      <c r="N358" s="544">
        <v>215</v>
      </c>
      <c r="O358" s="544">
        <v>0</v>
      </c>
      <c r="P358" s="544">
        <v>215</v>
      </c>
      <c r="Q358" s="544">
        <v>129</v>
      </c>
      <c r="R358" s="544">
        <v>4</v>
      </c>
      <c r="S358" s="544">
        <v>10</v>
      </c>
      <c r="T358" s="544">
        <v>107</v>
      </c>
      <c r="U358" s="544">
        <v>0</v>
      </c>
      <c r="V358" s="544">
        <v>0</v>
      </c>
      <c r="W358" s="544">
        <v>0</v>
      </c>
      <c r="X358" s="544">
        <v>0</v>
      </c>
      <c r="Y358" s="544">
        <v>129</v>
      </c>
      <c r="Z358" s="544">
        <v>4</v>
      </c>
      <c r="AA358" s="544">
        <v>10</v>
      </c>
      <c r="AB358" s="544">
        <v>107</v>
      </c>
      <c r="AC358" s="544">
        <v>2719</v>
      </c>
      <c r="AD358" s="544">
        <v>1121</v>
      </c>
      <c r="AE358" s="544">
        <v>1218</v>
      </c>
      <c r="AF358" s="544">
        <v>1003</v>
      </c>
      <c r="AG358" s="544">
        <v>1121</v>
      </c>
      <c r="AH358" s="544">
        <v>523</v>
      </c>
      <c r="AI358" s="544">
        <v>526</v>
      </c>
      <c r="AJ358" s="544">
        <v>367</v>
      </c>
      <c r="AK358" s="544">
        <v>1598</v>
      </c>
      <c r="AL358" s="544">
        <v>598</v>
      </c>
      <c r="AM358" s="544">
        <v>692</v>
      </c>
      <c r="AN358" s="544">
        <v>636</v>
      </c>
      <c r="AO358" s="544">
        <v>0</v>
      </c>
      <c r="AP358" s="544">
        <v>0</v>
      </c>
      <c r="AQ358" s="544">
        <v>0</v>
      </c>
      <c r="AR358" s="544">
        <v>0</v>
      </c>
      <c r="AS358" s="544">
        <v>0</v>
      </c>
      <c r="AT358" s="544">
        <v>0</v>
      </c>
      <c r="AU358" s="544">
        <v>0</v>
      </c>
      <c r="AV358" s="544">
        <v>0</v>
      </c>
      <c r="AW358" s="544">
        <v>0</v>
      </c>
      <c r="AX358" s="544">
        <v>0</v>
      </c>
      <c r="AY358" s="544">
        <v>0</v>
      </c>
      <c r="AZ358" s="544">
        <v>0</v>
      </c>
      <c r="BA358" s="544">
        <v>4917</v>
      </c>
      <c r="BB358" s="544">
        <v>1838</v>
      </c>
      <c r="BC358" s="544">
        <v>1887</v>
      </c>
      <c r="BD358" s="544">
        <v>1330</v>
      </c>
      <c r="BE358" s="544">
        <v>3752</v>
      </c>
      <c r="BF358" s="544">
        <v>1574</v>
      </c>
      <c r="BG358" s="544">
        <v>1386</v>
      </c>
      <c r="BH358" s="544">
        <v>850</v>
      </c>
      <c r="BI358" s="544">
        <v>1165</v>
      </c>
      <c r="BJ358" s="544">
        <v>264</v>
      </c>
      <c r="BK358" s="544">
        <v>501</v>
      </c>
      <c r="BL358" s="544">
        <v>480</v>
      </c>
      <c r="BM358" s="544">
        <v>17</v>
      </c>
      <c r="BN358" s="544">
        <v>0</v>
      </c>
      <c r="BO358" s="544">
        <v>3</v>
      </c>
      <c r="BP358" s="544">
        <v>11</v>
      </c>
      <c r="BQ358" s="544">
        <v>0</v>
      </c>
      <c r="BR358" s="544">
        <v>0</v>
      </c>
      <c r="BS358" s="544">
        <v>0</v>
      </c>
      <c r="BT358" s="544">
        <v>0</v>
      </c>
      <c r="BU358" s="544">
        <v>17</v>
      </c>
      <c r="BV358" s="544">
        <v>0</v>
      </c>
      <c r="BW358" s="544">
        <v>3</v>
      </c>
      <c r="BX358" s="544">
        <v>11</v>
      </c>
      <c r="BY358" s="544">
        <v>88</v>
      </c>
      <c r="BZ358" s="544">
        <v>464</v>
      </c>
      <c r="CA358" s="544">
        <v>0</v>
      </c>
    </row>
    <row r="359" spans="1:79">
      <c r="A359" t="s">
        <v>117</v>
      </c>
      <c r="B359" t="s">
        <v>1916</v>
      </c>
      <c r="C359">
        <v>2024</v>
      </c>
      <c r="D359" t="s">
        <v>1934</v>
      </c>
      <c r="E359" s="450">
        <v>2163</v>
      </c>
      <c r="F359" s="450">
        <v>2296</v>
      </c>
      <c r="G359" s="450">
        <v>1031</v>
      </c>
      <c r="H359" s="450">
        <v>895</v>
      </c>
      <c r="I359" s="450">
        <v>391</v>
      </c>
      <c r="J359" s="450">
        <v>0</v>
      </c>
      <c r="K359" s="450">
        <v>0</v>
      </c>
      <c r="L359" s="450">
        <v>0</v>
      </c>
      <c r="M359" s="450">
        <v>0</v>
      </c>
      <c r="N359" s="450">
        <v>272</v>
      </c>
      <c r="O359" s="450">
        <v>0</v>
      </c>
      <c r="P359" s="450">
        <v>272</v>
      </c>
      <c r="Q359" s="450">
        <v>67</v>
      </c>
      <c r="R359" s="450">
        <v>4</v>
      </c>
      <c r="S359" s="450">
        <v>5</v>
      </c>
      <c r="T359" s="450">
        <v>50</v>
      </c>
      <c r="U359" s="450">
        <v>0</v>
      </c>
      <c r="V359" s="450">
        <v>0</v>
      </c>
      <c r="W359" s="450">
        <v>0</v>
      </c>
      <c r="X359" s="450">
        <v>0</v>
      </c>
      <c r="Y359" s="450">
        <v>67</v>
      </c>
      <c r="Z359" s="450">
        <v>4</v>
      </c>
      <c r="AA359" s="450">
        <v>5</v>
      </c>
      <c r="AB359" s="450">
        <v>50</v>
      </c>
      <c r="AC359" s="450">
        <v>2649</v>
      </c>
      <c r="AD359" s="450">
        <v>1206</v>
      </c>
      <c r="AE359" s="450">
        <v>1167</v>
      </c>
      <c r="AF359" s="450">
        <v>828</v>
      </c>
      <c r="AG359" s="450">
        <v>730</v>
      </c>
      <c r="AH359" s="450">
        <v>330</v>
      </c>
      <c r="AI359" s="450">
        <v>354</v>
      </c>
      <c r="AJ359" s="450">
        <v>305</v>
      </c>
      <c r="AK359" s="450">
        <v>1919</v>
      </c>
      <c r="AL359" s="450">
        <v>876</v>
      </c>
      <c r="AM359" s="450">
        <v>813</v>
      </c>
      <c r="AN359" s="450">
        <v>523</v>
      </c>
      <c r="AO359" s="450">
        <v>63</v>
      </c>
      <c r="AP359" s="450">
        <v>5</v>
      </c>
      <c r="AQ359" s="450">
        <v>17</v>
      </c>
      <c r="AR359" s="450">
        <v>48</v>
      </c>
      <c r="AS359" s="450">
        <v>0</v>
      </c>
      <c r="AT359" s="450">
        <v>0</v>
      </c>
      <c r="AU359" s="450">
        <v>0</v>
      </c>
      <c r="AV359" s="450">
        <v>0</v>
      </c>
      <c r="AW359" s="450">
        <v>63</v>
      </c>
      <c r="AX359" s="450">
        <v>5</v>
      </c>
      <c r="AY359" s="450">
        <v>17</v>
      </c>
      <c r="AZ359" s="450">
        <v>48</v>
      </c>
      <c r="BA359" s="450">
        <v>5179</v>
      </c>
      <c r="BB359" s="450">
        <v>2317</v>
      </c>
      <c r="BC359" s="450">
        <v>2050</v>
      </c>
      <c r="BD359" s="450">
        <v>1059</v>
      </c>
      <c r="BE359" s="450">
        <v>3837</v>
      </c>
      <c r="BF359" s="450">
        <v>1809</v>
      </c>
      <c r="BG359" s="450">
        <v>1409</v>
      </c>
      <c r="BH359" s="450">
        <v>609</v>
      </c>
      <c r="BI359" s="450">
        <v>1342</v>
      </c>
      <c r="BJ359" s="450">
        <v>508</v>
      </c>
      <c r="BK359" s="450">
        <v>641</v>
      </c>
      <c r="BL359" s="450">
        <v>450</v>
      </c>
      <c r="BM359" s="450">
        <v>32</v>
      </c>
      <c r="BN359" s="450">
        <v>1</v>
      </c>
      <c r="BO359" s="450">
        <v>10</v>
      </c>
      <c r="BP359" s="450">
        <v>19</v>
      </c>
      <c r="BQ359" s="450">
        <v>0</v>
      </c>
      <c r="BR359" s="450">
        <v>0</v>
      </c>
      <c r="BS359" s="450">
        <v>0</v>
      </c>
      <c r="BT359" s="450">
        <v>0</v>
      </c>
      <c r="BU359" s="450">
        <v>32</v>
      </c>
      <c r="BV359" s="450">
        <v>1</v>
      </c>
      <c r="BW359" s="450">
        <v>10</v>
      </c>
      <c r="BX359" s="450">
        <v>19</v>
      </c>
      <c r="BY359" s="450">
        <v>70</v>
      </c>
      <c r="BZ359" s="450">
        <v>505</v>
      </c>
      <c r="CA359" s="450">
        <v>0</v>
      </c>
    </row>
    <row r="360" spans="1:79">
      <c r="A360" s="543" t="s">
        <v>117</v>
      </c>
      <c r="B360" s="543" t="s">
        <v>1916</v>
      </c>
      <c r="C360" s="543">
        <v>2025</v>
      </c>
      <c r="D360" s="543" t="s">
        <v>1935</v>
      </c>
      <c r="E360" s="544">
        <v>2163</v>
      </c>
      <c r="F360" s="544">
        <v>2290</v>
      </c>
      <c r="G360" s="544">
        <v>817</v>
      </c>
      <c r="H360" s="544">
        <v>855</v>
      </c>
      <c r="I360" s="544">
        <v>438</v>
      </c>
      <c r="J360" s="544">
        <v>0</v>
      </c>
      <c r="K360" s="544">
        <v>0</v>
      </c>
      <c r="L360" s="544">
        <v>0</v>
      </c>
      <c r="M360" s="544">
        <v>0</v>
      </c>
      <c r="N360" s="544">
        <v>275</v>
      </c>
      <c r="O360" s="544">
        <v>48</v>
      </c>
      <c r="P360" s="544">
        <v>227</v>
      </c>
      <c r="Q360" s="544">
        <v>64</v>
      </c>
      <c r="R360" s="544">
        <v>3</v>
      </c>
      <c r="S360" s="544">
        <v>5</v>
      </c>
      <c r="T360" s="544">
        <v>50</v>
      </c>
      <c r="U360" s="544">
        <v>38</v>
      </c>
      <c r="V360" s="544">
        <v>0</v>
      </c>
      <c r="W360" s="544">
        <v>0</v>
      </c>
      <c r="X360" s="544">
        <v>0</v>
      </c>
      <c r="Y360" s="544">
        <v>26</v>
      </c>
      <c r="Z360" s="544">
        <v>3</v>
      </c>
      <c r="AA360" s="544">
        <v>5</v>
      </c>
      <c r="AB360" s="544">
        <v>50</v>
      </c>
      <c r="AC360" s="544">
        <v>2610</v>
      </c>
      <c r="AD360" s="544">
        <v>1009</v>
      </c>
      <c r="AE360" s="544">
        <v>1031</v>
      </c>
      <c r="AF360" s="544">
        <v>1056</v>
      </c>
      <c r="AG360" s="544">
        <v>1075</v>
      </c>
      <c r="AH360" s="544">
        <v>455</v>
      </c>
      <c r="AI360" s="544">
        <v>429</v>
      </c>
      <c r="AJ360" s="544">
        <v>418</v>
      </c>
      <c r="AK360" s="544">
        <v>1535</v>
      </c>
      <c r="AL360" s="544">
        <v>554</v>
      </c>
      <c r="AM360" s="544">
        <v>602</v>
      </c>
      <c r="AN360" s="544">
        <v>638</v>
      </c>
      <c r="AO360" s="544">
        <v>15</v>
      </c>
      <c r="AP360" s="544">
        <v>2</v>
      </c>
      <c r="AQ360" s="544">
        <v>4</v>
      </c>
      <c r="AR360" s="544">
        <v>11</v>
      </c>
      <c r="AS360" s="544">
        <v>0</v>
      </c>
      <c r="AT360" s="544">
        <v>0</v>
      </c>
      <c r="AU360" s="544">
        <v>0</v>
      </c>
      <c r="AV360" s="544">
        <v>0</v>
      </c>
      <c r="AW360" s="544">
        <v>15</v>
      </c>
      <c r="AX360" s="544">
        <v>2</v>
      </c>
      <c r="AY360" s="544">
        <v>4</v>
      </c>
      <c r="AZ360" s="544">
        <v>11</v>
      </c>
      <c r="BA360" s="544">
        <v>4959</v>
      </c>
      <c r="BB360" s="544">
        <v>1726</v>
      </c>
      <c r="BC360" s="544">
        <v>1824</v>
      </c>
      <c r="BD360" s="544">
        <v>1408</v>
      </c>
      <c r="BE360" s="544">
        <v>3853</v>
      </c>
      <c r="BF360" s="544">
        <v>1441</v>
      </c>
      <c r="BG360" s="544">
        <v>1383</v>
      </c>
      <c r="BH360" s="544">
        <v>898</v>
      </c>
      <c r="BI360" s="544">
        <v>1106</v>
      </c>
      <c r="BJ360" s="544">
        <v>285</v>
      </c>
      <c r="BK360" s="544">
        <v>441</v>
      </c>
      <c r="BL360" s="544">
        <v>510</v>
      </c>
      <c r="BM360" s="544">
        <v>30</v>
      </c>
      <c r="BN360" s="544">
        <v>1</v>
      </c>
      <c r="BO360" s="544">
        <v>6</v>
      </c>
      <c r="BP360" s="544">
        <v>22</v>
      </c>
      <c r="BQ360" s="544">
        <v>0</v>
      </c>
      <c r="BR360" s="544">
        <v>0</v>
      </c>
      <c r="BS360" s="544">
        <v>0</v>
      </c>
      <c r="BT360" s="544">
        <v>0</v>
      </c>
      <c r="BU360" s="544">
        <v>30</v>
      </c>
      <c r="BV360" s="544">
        <v>1</v>
      </c>
      <c r="BW360" s="544">
        <v>6</v>
      </c>
      <c r="BX360" s="544">
        <v>22</v>
      </c>
      <c r="BY360" s="544">
        <v>75</v>
      </c>
      <c r="BZ360" s="544">
        <v>503</v>
      </c>
      <c r="CA360" s="544">
        <v>0</v>
      </c>
    </row>
    <row r="361" spans="1:79">
      <c r="A361" t="s">
        <v>117</v>
      </c>
      <c r="B361" t="s">
        <v>1916</v>
      </c>
      <c r="C361">
        <v>2024</v>
      </c>
      <c r="D361" t="s">
        <v>1937</v>
      </c>
      <c r="E361" s="450">
        <f>E359</f>
        <v>2163</v>
      </c>
      <c r="F361" s="450">
        <f t="shared" ref="F361:BQ361" si="70">F359</f>
        <v>2296</v>
      </c>
      <c r="G361" s="450">
        <f t="shared" si="70"/>
        <v>1031</v>
      </c>
      <c r="H361" s="450">
        <f t="shared" si="70"/>
        <v>895</v>
      </c>
      <c r="I361" s="450">
        <f t="shared" si="70"/>
        <v>391</v>
      </c>
      <c r="J361" s="450">
        <f t="shared" si="70"/>
        <v>0</v>
      </c>
      <c r="K361" s="450">
        <f t="shared" si="70"/>
        <v>0</v>
      </c>
      <c r="L361" s="450">
        <f t="shared" si="70"/>
        <v>0</v>
      </c>
      <c r="M361" s="450">
        <f t="shared" si="70"/>
        <v>0</v>
      </c>
      <c r="N361" s="450">
        <f t="shared" si="70"/>
        <v>272</v>
      </c>
      <c r="O361" s="450">
        <f t="shared" si="70"/>
        <v>0</v>
      </c>
      <c r="P361" s="450">
        <f t="shared" si="70"/>
        <v>272</v>
      </c>
      <c r="Q361" s="450">
        <f t="shared" si="70"/>
        <v>67</v>
      </c>
      <c r="R361" s="450">
        <f t="shared" si="70"/>
        <v>4</v>
      </c>
      <c r="S361" s="450">
        <f t="shared" si="70"/>
        <v>5</v>
      </c>
      <c r="T361" s="450">
        <f t="shared" si="70"/>
        <v>50</v>
      </c>
      <c r="U361" s="450">
        <f t="shared" si="70"/>
        <v>0</v>
      </c>
      <c r="V361" s="450">
        <f t="shared" si="70"/>
        <v>0</v>
      </c>
      <c r="W361" s="450">
        <f t="shared" si="70"/>
        <v>0</v>
      </c>
      <c r="X361" s="450">
        <f t="shared" si="70"/>
        <v>0</v>
      </c>
      <c r="Y361" s="450">
        <f t="shared" si="70"/>
        <v>67</v>
      </c>
      <c r="Z361" s="450">
        <f t="shared" si="70"/>
        <v>4</v>
      </c>
      <c r="AA361" s="450">
        <f t="shared" si="70"/>
        <v>5</v>
      </c>
      <c r="AB361" s="450">
        <f t="shared" si="70"/>
        <v>50</v>
      </c>
      <c r="AC361" s="450">
        <f t="shared" si="70"/>
        <v>2649</v>
      </c>
      <c r="AD361" s="450">
        <f t="shared" si="70"/>
        <v>1206</v>
      </c>
      <c r="AE361" s="450">
        <f t="shared" si="70"/>
        <v>1167</v>
      </c>
      <c r="AF361" s="450">
        <f t="shared" si="70"/>
        <v>828</v>
      </c>
      <c r="AG361" s="450">
        <f t="shared" si="70"/>
        <v>730</v>
      </c>
      <c r="AH361" s="450">
        <f t="shared" si="70"/>
        <v>330</v>
      </c>
      <c r="AI361" s="450">
        <f t="shared" si="70"/>
        <v>354</v>
      </c>
      <c r="AJ361" s="450">
        <f t="shared" si="70"/>
        <v>305</v>
      </c>
      <c r="AK361" s="450">
        <f t="shared" si="70"/>
        <v>1919</v>
      </c>
      <c r="AL361" s="450">
        <f t="shared" si="70"/>
        <v>876</v>
      </c>
      <c r="AM361" s="450">
        <f t="shared" si="70"/>
        <v>813</v>
      </c>
      <c r="AN361" s="450">
        <f t="shared" si="70"/>
        <v>523</v>
      </c>
      <c r="AO361" s="450">
        <f t="shared" si="70"/>
        <v>63</v>
      </c>
      <c r="AP361" s="450">
        <f t="shared" si="70"/>
        <v>5</v>
      </c>
      <c r="AQ361" s="450">
        <f t="shared" si="70"/>
        <v>17</v>
      </c>
      <c r="AR361" s="450">
        <f t="shared" si="70"/>
        <v>48</v>
      </c>
      <c r="AS361" s="450">
        <f t="shared" si="70"/>
        <v>0</v>
      </c>
      <c r="AT361" s="450">
        <f t="shared" si="70"/>
        <v>0</v>
      </c>
      <c r="AU361" s="450">
        <f t="shared" si="70"/>
        <v>0</v>
      </c>
      <c r="AV361" s="450">
        <f t="shared" si="70"/>
        <v>0</v>
      </c>
      <c r="AW361" s="450">
        <f t="shared" si="70"/>
        <v>63</v>
      </c>
      <c r="AX361" s="450">
        <f t="shared" si="70"/>
        <v>5</v>
      </c>
      <c r="AY361" s="450">
        <f t="shared" si="70"/>
        <v>17</v>
      </c>
      <c r="AZ361" s="450">
        <f t="shared" si="70"/>
        <v>48</v>
      </c>
      <c r="BA361" s="450">
        <f t="shared" si="70"/>
        <v>5179</v>
      </c>
      <c r="BB361" s="450">
        <f t="shared" si="70"/>
        <v>2317</v>
      </c>
      <c r="BC361" s="450">
        <f t="shared" si="70"/>
        <v>2050</v>
      </c>
      <c r="BD361" s="450">
        <f t="shared" si="70"/>
        <v>1059</v>
      </c>
      <c r="BE361" s="450">
        <f t="shared" si="70"/>
        <v>3837</v>
      </c>
      <c r="BF361" s="450">
        <f t="shared" si="70"/>
        <v>1809</v>
      </c>
      <c r="BG361" s="450">
        <f t="shared" si="70"/>
        <v>1409</v>
      </c>
      <c r="BH361" s="450">
        <f t="shared" si="70"/>
        <v>609</v>
      </c>
      <c r="BI361" s="450">
        <f t="shared" si="70"/>
        <v>1342</v>
      </c>
      <c r="BJ361" s="450">
        <f t="shared" si="70"/>
        <v>508</v>
      </c>
      <c r="BK361" s="450">
        <f t="shared" si="70"/>
        <v>641</v>
      </c>
      <c r="BL361" s="450">
        <f t="shared" si="70"/>
        <v>450</v>
      </c>
      <c r="BM361" s="450">
        <f t="shared" si="70"/>
        <v>32</v>
      </c>
      <c r="BN361" s="450">
        <f t="shared" si="70"/>
        <v>1</v>
      </c>
      <c r="BO361" s="450">
        <f t="shared" si="70"/>
        <v>10</v>
      </c>
      <c r="BP361" s="450">
        <f t="shared" si="70"/>
        <v>19</v>
      </c>
      <c r="BQ361" s="450">
        <f t="shared" si="70"/>
        <v>0</v>
      </c>
      <c r="BR361" s="450">
        <f t="shared" ref="BR361:CA361" si="71">BR359</f>
        <v>0</v>
      </c>
      <c r="BS361" s="450">
        <f t="shared" si="71"/>
        <v>0</v>
      </c>
      <c r="BT361" s="450">
        <f t="shared" si="71"/>
        <v>0</v>
      </c>
      <c r="BU361" s="450">
        <f t="shared" si="71"/>
        <v>32</v>
      </c>
      <c r="BV361" s="450">
        <f t="shared" si="71"/>
        <v>1</v>
      </c>
      <c r="BW361" s="450">
        <f t="shared" si="71"/>
        <v>10</v>
      </c>
      <c r="BX361" s="450">
        <f t="shared" si="71"/>
        <v>19</v>
      </c>
      <c r="BY361" s="450">
        <f t="shared" si="71"/>
        <v>70</v>
      </c>
      <c r="BZ361" s="450">
        <f t="shared" si="71"/>
        <v>505</v>
      </c>
      <c r="CA361" s="450">
        <f t="shared" si="71"/>
        <v>0</v>
      </c>
    </row>
    <row r="362" spans="1:79">
      <c r="A362" s="543" t="s">
        <v>117</v>
      </c>
      <c r="B362" s="543" t="s">
        <v>1916</v>
      </c>
      <c r="C362" s="543">
        <v>2025</v>
      </c>
      <c r="D362" s="543" t="s">
        <v>1937</v>
      </c>
      <c r="E362" s="544">
        <f>IF(OR(E359=0, E359=""), E360, IF(E360&gt;(E359*(1+Dash!$B$6)), E359*(1+Dash!$B$6), IF(E360&lt;(E359*(1-Dash!$B$7)), E359*(1-Dash!$B$7), E360)))</f>
        <v>2163</v>
      </c>
      <c r="F362" s="544">
        <f>IF(OR(F359=0, F359=""), F360, IF(F360&gt;(F359*(1+Dash!$B$6)), F359*(1+Dash!$B$6), IF(F360&lt;(F359*(1-Dash!$B$7)), F359*(1-Dash!$B$7), F360)))</f>
        <v>2290</v>
      </c>
      <c r="G362" s="544">
        <f>IF(OR(G359=0, G359=""), G360, IF(G360&gt;(G359*(1+Dash!$B$6)), G359*(1+Dash!$B$6), IF(G360&lt;(G359*(1-Dash!$B$7)), G359*(1-Dash!$B$7), G360)))</f>
        <v>979.44999999999993</v>
      </c>
      <c r="H362" s="544">
        <f>IF(OR(H359=0, H359=""), H360, IF(H360&gt;(H359*(1+Dash!$B$6)), H359*(1+Dash!$B$6), IF(H360&lt;(H359*(1-Dash!$B$7)), H359*(1-Dash!$B$7), H360)))</f>
        <v>855</v>
      </c>
      <c r="I362" s="544">
        <f>IF(OR(I359=0, I359=""), I360, IF(I360&gt;(I359*(1+Dash!$B$6)), I359*(1+Dash!$B$6), IF(I360&lt;(I359*(1-Dash!$B$7)), I359*(1-Dash!$B$7), I360)))</f>
        <v>430.1</v>
      </c>
      <c r="J362" s="544">
        <f>IF(OR(J359=0, J359=""), J360, IF(J360&gt;(J359*(1+Dash!$B$6)), J359*(1+Dash!$B$6), IF(J360&lt;(J359*(1-Dash!$B$7)), J359*(1-Dash!$B$7), J360)))</f>
        <v>0</v>
      </c>
      <c r="K362" s="544">
        <f>IF(OR(K359=0, K359=""), K360, IF(K360&gt;(K359*(1+Dash!$B$6)), K359*(1+Dash!$B$6), IF(K360&lt;(K359*(1-Dash!$B$7)), K359*(1-Dash!$B$7), K360)))</f>
        <v>0</v>
      </c>
      <c r="L362" s="544">
        <f>IF(OR(L359=0, L359=""), L360, IF(L360&gt;(L359*(1+Dash!$B$6)), L359*(1+Dash!$B$6), IF(L360&lt;(L359*(1-Dash!$B$7)), L359*(1-Dash!$B$7), L360)))</f>
        <v>0</v>
      </c>
      <c r="M362" s="544">
        <f>IF(OR(M359=0, M359=""), M360, IF(M360&gt;(M359*(1+Dash!$B$6)), M359*(1+Dash!$B$6), IF(M360&lt;(M359*(1-Dash!$B$7)), M359*(1-Dash!$B$7), M360)))</f>
        <v>0</v>
      </c>
      <c r="N362" s="544">
        <f>IF(OR(N359=0, N359=""), N360, IF(N360&gt;(N359*(1+Dash!$B$6)), N359*(1+Dash!$B$6), IF(N360&lt;(N359*(1-Dash!$B$7)), N359*(1-Dash!$B$7), N360)))</f>
        <v>275</v>
      </c>
      <c r="O362" s="544">
        <f>IF(OR(O359=0, O359=""), O360, IF(O360&gt;(O359*(1+Dash!$B$6)), O359*(1+Dash!$B$6), IF(O360&lt;(O359*(1-Dash!$B$7)), O359*(1-Dash!$B$7), O360)))</f>
        <v>48</v>
      </c>
      <c r="P362" s="544">
        <f>IF(OR(P359=0, P359=""), P360, IF(P360&gt;(P359*(1+Dash!$B$6)), P359*(1+Dash!$B$6), IF(P360&lt;(P359*(1-Dash!$B$7)), P359*(1-Dash!$B$7), P360)))</f>
        <v>258.39999999999998</v>
      </c>
      <c r="Q362" s="544">
        <f>IF(OR(Q359=0, Q359=""), Q360, IF(Q360&gt;(Q359*(1+Dash!$B$6)), Q359*(1+Dash!$B$6), IF(Q360&lt;(Q359*(1-Dash!$B$7)), Q359*(1-Dash!$B$7), Q360)))</f>
        <v>64</v>
      </c>
      <c r="R362" s="544">
        <f>IF(OR(R359=0, R359=""), R360, IF(R360&gt;(R359*(1+Dash!$B$6)), R359*(1+Dash!$B$6), IF(R360&lt;(R359*(1-Dash!$B$7)), R359*(1-Dash!$B$7), R360)))</f>
        <v>3.8</v>
      </c>
      <c r="S362" s="544">
        <f>IF(OR(S359=0, S359=""), S360, IF(S360&gt;(S359*(1+Dash!$B$6)), S359*(1+Dash!$B$6), IF(S360&lt;(S359*(1-Dash!$B$7)), S359*(1-Dash!$B$7), S360)))</f>
        <v>5</v>
      </c>
      <c r="T362" s="544">
        <f>IF(OR(T359=0, T359=""), T360, IF(T360&gt;(T359*(1+Dash!$B$6)), T359*(1+Dash!$B$6), IF(T360&lt;(T359*(1-Dash!$B$7)), T359*(1-Dash!$B$7), T360)))</f>
        <v>50</v>
      </c>
      <c r="U362" s="544">
        <f>IF(OR(U359=0, U359=""), U360, IF(U360&gt;(U359*(1+Dash!$B$6)), U359*(1+Dash!$B$6), IF(U360&lt;(U359*(1-Dash!$B$7)), U359*(1-Dash!$B$7), U360)))</f>
        <v>38</v>
      </c>
      <c r="V362" s="544">
        <f>IF(OR(V359=0, V359=""), V360, IF(V360&gt;(V359*(1+Dash!$B$6)), V359*(1+Dash!$B$6), IF(V360&lt;(V359*(1-Dash!$B$7)), V359*(1-Dash!$B$7), V360)))</f>
        <v>0</v>
      </c>
      <c r="W362" s="544">
        <f>IF(OR(W359=0, W359=""), W360, IF(W360&gt;(W359*(1+Dash!$B$6)), W359*(1+Dash!$B$6), IF(W360&lt;(W359*(1-Dash!$B$7)), W359*(1-Dash!$B$7), W360)))</f>
        <v>0</v>
      </c>
      <c r="X362" s="544">
        <f>IF(OR(X359=0, X359=""), X360, IF(X360&gt;(X359*(1+Dash!$B$6)), X359*(1+Dash!$B$6), IF(X360&lt;(X359*(1-Dash!$B$7)), X359*(1-Dash!$B$7), X360)))</f>
        <v>0</v>
      </c>
      <c r="Y362" s="544">
        <f>IF(OR(Y359=0, Y359=""), Y360, IF(Y360&gt;(Y359*(1+Dash!$B$6)), Y359*(1+Dash!$B$6), IF(Y360&lt;(Y359*(1-Dash!$B$7)), Y359*(1-Dash!$B$7), Y360)))</f>
        <v>63.65</v>
      </c>
      <c r="Z362" s="544">
        <f>IF(OR(Z359=0, Z359=""), Z360, IF(Z360&gt;(Z359*(1+Dash!$B$6)), Z359*(1+Dash!$B$6), IF(Z360&lt;(Z359*(1-Dash!$B$7)), Z359*(1-Dash!$B$7), Z360)))</f>
        <v>3.8</v>
      </c>
      <c r="AA362" s="544">
        <f>IF(OR(AA359=0, AA359=""), AA360, IF(AA360&gt;(AA359*(1+Dash!$B$6)), AA359*(1+Dash!$B$6), IF(AA360&lt;(AA359*(1-Dash!$B$7)), AA359*(1-Dash!$B$7), AA360)))</f>
        <v>5</v>
      </c>
      <c r="AB362" s="544">
        <f>IF(OR(AB359=0, AB359=""), AB360, IF(AB360&gt;(AB359*(1+Dash!$B$6)), AB359*(1+Dash!$B$6), IF(AB360&lt;(AB359*(1-Dash!$B$7)), AB359*(1-Dash!$B$7), AB360)))</f>
        <v>50</v>
      </c>
      <c r="AC362" s="544">
        <f>IF(OR(AC359=0, AC359=""), AC360, IF(AC360&gt;(AC359*(1+Dash!$B$6)), AC359*(1+Dash!$B$6), IF(AC360&lt;(AC359*(1-Dash!$B$7)), AC359*(1-Dash!$B$7), AC360)))</f>
        <v>2610</v>
      </c>
      <c r="AD362" s="544">
        <f>IF(OR(AD359=0, AD359=""), AD360, IF(AD360&gt;(AD359*(1+Dash!$B$6)), AD359*(1+Dash!$B$6), IF(AD360&lt;(AD359*(1-Dash!$B$7)), AD359*(1-Dash!$B$7), AD360)))</f>
        <v>1145.7</v>
      </c>
      <c r="AE362" s="544">
        <f>IF(OR(AE359=0, AE359=""), AE360, IF(AE360&gt;(AE359*(1+Dash!$B$6)), AE359*(1+Dash!$B$6), IF(AE360&lt;(AE359*(1-Dash!$B$7)), AE359*(1-Dash!$B$7), AE360)))</f>
        <v>1108.6499999999999</v>
      </c>
      <c r="AF362" s="544">
        <f>IF(OR(AF359=0, AF359=""), AF360, IF(AF360&gt;(AF359*(1+Dash!$B$6)), AF359*(1+Dash!$B$6), IF(AF360&lt;(AF359*(1-Dash!$B$7)), AF359*(1-Dash!$B$7), AF360)))</f>
        <v>910.80000000000007</v>
      </c>
      <c r="AG362" s="544">
        <f>IF(OR(AG359=0, AG359=""), AG360, IF(AG360&gt;(AG359*(1+Dash!$B$6)), AG359*(1+Dash!$B$6), IF(AG360&lt;(AG359*(1-Dash!$B$7)), AG359*(1-Dash!$B$7), AG360)))</f>
        <v>803.00000000000011</v>
      </c>
      <c r="AH362" s="544">
        <f>IF(OR(AH359=0, AH359=""), AH360, IF(AH360&gt;(AH359*(1+Dash!$B$6)), AH359*(1+Dash!$B$6), IF(AH360&lt;(AH359*(1-Dash!$B$7)), AH359*(1-Dash!$B$7), AH360)))</f>
        <v>363.00000000000006</v>
      </c>
      <c r="AI362" s="544">
        <f>IF(OR(AI359=0, AI359=""), AI360, IF(AI360&gt;(AI359*(1+Dash!$B$6)), AI359*(1+Dash!$B$6), IF(AI360&lt;(AI359*(1-Dash!$B$7)), AI359*(1-Dash!$B$7), AI360)))</f>
        <v>389.40000000000003</v>
      </c>
      <c r="AJ362" s="544">
        <f>IF(OR(AJ359=0, AJ359=""), AJ360, IF(AJ360&gt;(AJ359*(1+Dash!$B$6)), AJ359*(1+Dash!$B$6), IF(AJ360&lt;(AJ359*(1-Dash!$B$7)), AJ359*(1-Dash!$B$7), AJ360)))</f>
        <v>335.5</v>
      </c>
      <c r="AK362" s="544">
        <f>IF(OR(AK359=0, AK359=""), AK360, IF(AK360&gt;(AK359*(1+Dash!$B$6)), AK359*(1+Dash!$B$6), IF(AK360&lt;(AK359*(1-Dash!$B$7)), AK359*(1-Dash!$B$7), AK360)))</f>
        <v>1823.05</v>
      </c>
      <c r="AL362" s="544">
        <f>IF(OR(AL359=0, AL359=""), AL360, IF(AL360&gt;(AL359*(1+Dash!$B$6)), AL359*(1+Dash!$B$6), IF(AL360&lt;(AL359*(1-Dash!$B$7)), AL359*(1-Dash!$B$7), AL360)))</f>
        <v>832.19999999999993</v>
      </c>
      <c r="AM362" s="544">
        <f>IF(OR(AM359=0, AM359=""), AM360, IF(AM360&gt;(AM359*(1+Dash!$B$6)), AM359*(1+Dash!$B$6), IF(AM360&lt;(AM359*(1-Dash!$B$7)), AM359*(1-Dash!$B$7), AM360)))</f>
        <v>772.34999999999991</v>
      </c>
      <c r="AN362" s="544">
        <f>IF(OR(AN359=0, AN359=""), AN360, IF(AN360&gt;(AN359*(1+Dash!$B$6)), AN359*(1+Dash!$B$6), IF(AN360&lt;(AN359*(1-Dash!$B$7)), AN359*(1-Dash!$B$7), AN360)))</f>
        <v>575.30000000000007</v>
      </c>
      <c r="AO362" s="544">
        <f>IF(OR(AO359=0, AO359=""), AO360, IF(AO360&gt;(AO359*(1+Dash!$B$6)), AO359*(1+Dash!$B$6), IF(AO360&lt;(AO359*(1-Dash!$B$7)), AO359*(1-Dash!$B$7), AO360)))</f>
        <v>59.849999999999994</v>
      </c>
      <c r="AP362" s="544">
        <f>IF(OR(AP359=0, AP359=""), AP360, IF(AP360&gt;(AP359*(1+Dash!$B$6)), AP359*(1+Dash!$B$6), IF(AP360&lt;(AP359*(1-Dash!$B$7)), AP359*(1-Dash!$B$7), AP360)))</f>
        <v>4.75</v>
      </c>
      <c r="AQ362" s="544">
        <f>IF(OR(AQ359=0, AQ359=""), AQ360, IF(AQ360&gt;(AQ359*(1+Dash!$B$6)), AQ359*(1+Dash!$B$6), IF(AQ360&lt;(AQ359*(1-Dash!$B$7)), AQ359*(1-Dash!$B$7), AQ360)))</f>
        <v>16.149999999999999</v>
      </c>
      <c r="AR362" s="544">
        <f>IF(OR(AR359=0, AR359=""), AR360, IF(AR360&gt;(AR359*(1+Dash!$B$6)), AR359*(1+Dash!$B$6), IF(AR360&lt;(AR359*(1-Dash!$B$7)), AR359*(1-Dash!$B$7), AR360)))</f>
        <v>45.599999999999994</v>
      </c>
      <c r="AS362" s="544">
        <f>IF(OR(AS359=0, AS359=""), AS360, IF(AS360&gt;(AS359*(1+Dash!$B$6)), AS359*(1+Dash!$B$6), IF(AS360&lt;(AS359*(1-Dash!$B$7)), AS359*(1-Dash!$B$7), AS360)))</f>
        <v>0</v>
      </c>
      <c r="AT362" s="544">
        <f>IF(OR(AT359=0, AT359=""), AT360, IF(AT360&gt;(AT359*(1+Dash!$B$6)), AT359*(1+Dash!$B$6), IF(AT360&lt;(AT359*(1-Dash!$B$7)), AT359*(1-Dash!$B$7), AT360)))</f>
        <v>0</v>
      </c>
      <c r="AU362" s="544">
        <f>IF(OR(AU359=0, AU359=""), AU360, IF(AU360&gt;(AU359*(1+Dash!$B$6)), AU359*(1+Dash!$B$6), IF(AU360&lt;(AU359*(1-Dash!$B$7)), AU359*(1-Dash!$B$7), AU360)))</f>
        <v>0</v>
      </c>
      <c r="AV362" s="544">
        <f>IF(OR(AV359=0, AV359=""), AV360, IF(AV360&gt;(AV359*(1+Dash!$B$6)), AV359*(1+Dash!$B$6), IF(AV360&lt;(AV359*(1-Dash!$B$7)), AV359*(1-Dash!$B$7), AV360)))</f>
        <v>0</v>
      </c>
      <c r="AW362" s="544">
        <f>IF(OR(AW359=0, AW359=""), AW360, IF(AW360&gt;(AW359*(1+Dash!$B$6)), AW359*(1+Dash!$B$6), IF(AW360&lt;(AW359*(1-Dash!$B$7)), AW359*(1-Dash!$B$7), AW360)))</f>
        <v>59.849999999999994</v>
      </c>
      <c r="AX362" s="544">
        <f>IF(OR(AX359=0, AX359=""), AX360, IF(AX360&gt;(AX359*(1+Dash!$B$6)), AX359*(1+Dash!$B$6), IF(AX360&lt;(AX359*(1-Dash!$B$7)), AX359*(1-Dash!$B$7), AX360)))</f>
        <v>4.75</v>
      </c>
      <c r="AY362" s="544">
        <f>IF(OR(AY359=0, AY359=""), AY360, IF(AY360&gt;(AY359*(1+Dash!$B$6)), AY359*(1+Dash!$B$6), IF(AY360&lt;(AY359*(1-Dash!$B$7)), AY359*(1-Dash!$B$7), AY360)))</f>
        <v>16.149999999999999</v>
      </c>
      <c r="AZ362" s="544">
        <f>IF(OR(AZ359=0, AZ359=""), AZ360, IF(AZ360&gt;(AZ359*(1+Dash!$B$6)), AZ359*(1+Dash!$B$6), IF(AZ360&lt;(AZ359*(1-Dash!$B$7)), AZ359*(1-Dash!$B$7), AZ360)))</f>
        <v>45.599999999999994</v>
      </c>
      <c r="BA362" s="544">
        <f>IF(OR(BA359=0, BA359=""), BA360, IF(BA360&gt;(BA359*(1+Dash!$B$6)), BA359*(1+Dash!$B$6), IF(BA360&lt;(BA359*(1-Dash!$B$7)), BA359*(1-Dash!$B$7), BA360)))</f>
        <v>4959</v>
      </c>
      <c r="BB362" s="544">
        <f>IF(OR(BB359=0, BB359=""), BB360, IF(BB360&gt;(BB359*(1+Dash!$B$6)), BB359*(1+Dash!$B$6), IF(BB360&lt;(BB359*(1-Dash!$B$7)), BB359*(1-Dash!$B$7), BB360)))</f>
        <v>2201.15</v>
      </c>
      <c r="BC362" s="544">
        <f>IF(OR(BC359=0, BC359=""), BC360, IF(BC360&gt;(BC359*(1+Dash!$B$6)), BC359*(1+Dash!$B$6), IF(BC360&lt;(BC359*(1-Dash!$B$7)), BC359*(1-Dash!$B$7), BC360)))</f>
        <v>1947.5</v>
      </c>
      <c r="BD362" s="544">
        <f>IF(OR(BD359=0, BD359=""), BD360, IF(BD360&gt;(BD359*(1+Dash!$B$6)), BD359*(1+Dash!$B$6), IF(BD360&lt;(BD359*(1-Dash!$B$7)), BD359*(1-Dash!$B$7), BD360)))</f>
        <v>1164.9000000000001</v>
      </c>
      <c r="BE362" s="544">
        <f>IF(OR(BE359=0, BE359=""), BE360, IF(BE360&gt;(BE359*(1+Dash!$B$6)), BE359*(1+Dash!$B$6), IF(BE360&lt;(BE359*(1-Dash!$B$7)), BE359*(1-Dash!$B$7), BE360)))</f>
        <v>3853</v>
      </c>
      <c r="BF362" s="544">
        <f>IF(OR(BF359=0, BF359=""), BF360, IF(BF360&gt;(BF359*(1+Dash!$B$6)), BF359*(1+Dash!$B$6), IF(BF360&lt;(BF359*(1-Dash!$B$7)), BF359*(1-Dash!$B$7), BF360)))</f>
        <v>1718.55</v>
      </c>
      <c r="BG362" s="544">
        <f>IF(OR(BG359=0, BG359=""), BG360, IF(BG360&gt;(BG359*(1+Dash!$B$6)), BG359*(1+Dash!$B$6), IF(BG360&lt;(BG359*(1-Dash!$B$7)), BG359*(1-Dash!$B$7), BG360)))</f>
        <v>1383</v>
      </c>
      <c r="BH362" s="544">
        <f>IF(OR(BH359=0, BH359=""), BH360, IF(BH360&gt;(BH359*(1+Dash!$B$6)), BH359*(1+Dash!$B$6), IF(BH360&lt;(BH359*(1-Dash!$B$7)), BH359*(1-Dash!$B$7), BH360)))</f>
        <v>669.90000000000009</v>
      </c>
      <c r="BI362" s="544">
        <f>IF(OR(BI359=0, BI359=""), BI360, IF(BI360&gt;(BI359*(1+Dash!$B$6)), BI359*(1+Dash!$B$6), IF(BI360&lt;(BI359*(1-Dash!$B$7)), BI359*(1-Dash!$B$7), BI360)))</f>
        <v>1274.8999999999999</v>
      </c>
      <c r="BJ362" s="544">
        <f>IF(OR(BJ359=0, BJ359=""), BJ360, IF(BJ360&gt;(BJ359*(1+Dash!$B$6)), BJ359*(1+Dash!$B$6), IF(BJ360&lt;(BJ359*(1-Dash!$B$7)), BJ359*(1-Dash!$B$7), BJ360)))</f>
        <v>482.59999999999997</v>
      </c>
      <c r="BK362" s="544">
        <f>IF(OR(BK359=0, BK359=""), BK360, IF(BK360&gt;(BK359*(1+Dash!$B$6)), BK359*(1+Dash!$B$6), IF(BK360&lt;(BK359*(1-Dash!$B$7)), BK359*(1-Dash!$B$7), BK360)))</f>
        <v>608.94999999999993</v>
      </c>
      <c r="BL362" s="544">
        <f>IF(OR(BL359=0, BL359=""), BL360, IF(BL360&gt;(BL359*(1+Dash!$B$6)), BL359*(1+Dash!$B$6), IF(BL360&lt;(BL359*(1-Dash!$B$7)), BL359*(1-Dash!$B$7), BL360)))</f>
        <v>495.00000000000006</v>
      </c>
      <c r="BM362" s="544">
        <f>IF(OR(BM359=0, BM359=""), BM360, IF(BM360&gt;(BM359*(1+Dash!$B$6)), BM359*(1+Dash!$B$6), IF(BM360&lt;(BM359*(1-Dash!$B$7)), BM359*(1-Dash!$B$7), BM360)))</f>
        <v>30.4</v>
      </c>
      <c r="BN362" s="544">
        <f>IF(OR(BN359=0, BN359=""), BN360, IF(BN360&gt;(BN359*(1+Dash!$B$6)), BN359*(1+Dash!$B$6), IF(BN360&lt;(BN359*(1-Dash!$B$7)), BN359*(1-Dash!$B$7), BN360)))</f>
        <v>1</v>
      </c>
      <c r="BO362" s="544">
        <f>IF(OR(BO359=0, BO359=""), BO360, IF(BO360&gt;(BO359*(1+Dash!$B$6)), BO359*(1+Dash!$B$6), IF(BO360&lt;(BO359*(1-Dash!$B$7)), BO359*(1-Dash!$B$7), BO360)))</f>
        <v>9.5</v>
      </c>
      <c r="BP362" s="544">
        <f>IF(OR(BP359=0, BP359=""), BP360, IF(BP360&gt;(BP359*(1+Dash!$B$6)), BP359*(1+Dash!$B$6), IF(BP360&lt;(BP359*(1-Dash!$B$7)), BP359*(1-Dash!$B$7), BP360)))</f>
        <v>20.900000000000002</v>
      </c>
      <c r="BQ362" s="544">
        <f>IF(OR(BQ359=0, BQ359=""), BQ360, IF(BQ360&gt;(BQ359*(1+Dash!$B$6)), BQ359*(1+Dash!$B$6), IF(BQ360&lt;(BQ359*(1-Dash!$B$7)), BQ359*(1-Dash!$B$7), BQ360)))</f>
        <v>0</v>
      </c>
      <c r="BR362" s="544">
        <f>IF(OR(BR359=0, BR359=""), BR360, IF(BR360&gt;(BR359*(1+Dash!$B$6)), BR359*(1+Dash!$B$6), IF(BR360&lt;(BR359*(1-Dash!$B$7)), BR359*(1-Dash!$B$7), BR360)))</f>
        <v>0</v>
      </c>
      <c r="BS362" s="544">
        <f>IF(OR(BS359=0, BS359=""), BS360, IF(BS360&gt;(BS359*(1+Dash!$B$6)), BS359*(1+Dash!$B$6), IF(BS360&lt;(BS359*(1-Dash!$B$7)), BS359*(1-Dash!$B$7), BS360)))</f>
        <v>0</v>
      </c>
      <c r="BT362" s="544">
        <f>IF(OR(BT359=0, BT359=""), BT360, IF(BT360&gt;(BT359*(1+Dash!$B$6)), BT359*(1+Dash!$B$6), IF(BT360&lt;(BT359*(1-Dash!$B$7)), BT359*(1-Dash!$B$7), BT360)))</f>
        <v>0</v>
      </c>
      <c r="BU362" s="544">
        <f>IF(OR(BU359=0, BU359=""), BU360, IF(BU360&gt;(BU359*(1+Dash!$B$6)), BU359*(1+Dash!$B$6), IF(BU360&lt;(BU359*(1-Dash!$B$7)), BU359*(1-Dash!$B$7), BU360)))</f>
        <v>30.4</v>
      </c>
      <c r="BV362" s="544">
        <f>IF(OR(BV359=0, BV359=""), BV360, IF(BV360&gt;(BV359*(1+Dash!$B$6)), BV359*(1+Dash!$B$6), IF(BV360&lt;(BV359*(1-Dash!$B$7)), BV359*(1-Dash!$B$7), BV360)))</f>
        <v>1</v>
      </c>
      <c r="BW362" s="544">
        <f>IF(OR(BW359=0, BW359=""), BW360, IF(BW360&gt;(BW359*(1+Dash!$B$6)), BW359*(1+Dash!$B$6), IF(BW360&lt;(BW359*(1-Dash!$B$7)), BW359*(1-Dash!$B$7), BW360)))</f>
        <v>9.5</v>
      </c>
      <c r="BX362" s="544">
        <f>IF(OR(BX359=0, BX359=""), BX360, IF(BX360&gt;(BX359*(1+Dash!$B$6)), BX359*(1+Dash!$B$6), IF(BX360&lt;(BX359*(1-Dash!$B$7)), BX359*(1-Dash!$B$7), BX360)))</f>
        <v>20.900000000000002</v>
      </c>
      <c r="BY362" s="544">
        <f>IF(OR(BY359=0, BY359=""), BY360, IF(BY360&gt;(BY359*(1+Dash!$B$6)), BY359*(1+Dash!$B$6), IF(BY360&lt;(BY359*(1-Dash!$B$7)), BY359*(1-Dash!$B$7), BY360)))</f>
        <v>75</v>
      </c>
      <c r="BZ362" s="544">
        <f>IF(OR(BZ359=0, BZ359=""), BZ360, IF(BZ360&gt;(BZ359*(1+Dash!$B$6)), BZ359*(1+Dash!$B$6), IF(BZ360&lt;(BZ359*(1-Dash!$B$7)), BZ359*(1-Dash!$B$7), BZ360)))</f>
        <v>503</v>
      </c>
      <c r="CA362" s="544">
        <f>IF(OR(CA359=0, CA359=""), CA360, IF(CA360&gt;(CA359*(1+Dash!$B$6)), CA359*(1+Dash!$B$6), IF(CA360&lt;(CA359*(1-Dash!$B$7)), CA359*(1-Dash!$B$7), CA360)))</f>
        <v>0</v>
      </c>
    </row>
    <row r="363" spans="1:79">
      <c r="A363" t="s">
        <v>119</v>
      </c>
      <c r="B363" t="s">
        <v>1890</v>
      </c>
      <c r="C363">
        <v>2018</v>
      </c>
      <c r="D363" t="s">
        <v>1934</v>
      </c>
      <c r="E363" s="450">
        <v>513</v>
      </c>
      <c r="F363" s="450">
        <v>712</v>
      </c>
      <c r="G363" s="450">
        <v>243</v>
      </c>
      <c r="H363" s="450">
        <v>314</v>
      </c>
      <c r="I363" s="450">
        <v>123</v>
      </c>
      <c r="J363" s="450">
        <v>38</v>
      </c>
      <c r="K363" s="450">
        <v>9</v>
      </c>
      <c r="L363" s="450">
        <v>18</v>
      </c>
      <c r="M363" s="450">
        <v>0</v>
      </c>
      <c r="N363" s="450">
        <v>0</v>
      </c>
      <c r="O363" s="450">
        <v>0</v>
      </c>
      <c r="P363" s="450">
        <v>0</v>
      </c>
      <c r="Q363" s="450">
        <v>0</v>
      </c>
      <c r="R363" s="450">
        <v>0</v>
      </c>
      <c r="S363" s="450">
        <v>0</v>
      </c>
      <c r="T363" s="450">
        <v>0</v>
      </c>
      <c r="U363" s="450">
        <v>0</v>
      </c>
      <c r="V363" s="450">
        <v>0</v>
      </c>
      <c r="W363" s="450">
        <v>0</v>
      </c>
      <c r="X363" s="450">
        <v>0</v>
      </c>
      <c r="Y363" s="450">
        <v>0</v>
      </c>
      <c r="Z363" s="450">
        <v>0</v>
      </c>
      <c r="AA363" s="450">
        <v>0</v>
      </c>
      <c r="AB363" s="450">
        <v>0</v>
      </c>
      <c r="AC363" s="450">
        <v>659</v>
      </c>
      <c r="AD363" s="450">
        <v>213</v>
      </c>
      <c r="AE363" s="450">
        <v>386</v>
      </c>
      <c r="AF363" s="450">
        <v>219</v>
      </c>
      <c r="AG363" s="450">
        <v>343</v>
      </c>
      <c r="AH363" s="450">
        <v>116</v>
      </c>
      <c r="AI363" s="450">
        <v>184</v>
      </c>
      <c r="AJ363" s="450">
        <v>110</v>
      </c>
      <c r="AK363" s="450">
        <v>316</v>
      </c>
      <c r="AL363" s="450">
        <v>97</v>
      </c>
      <c r="AM363" s="450">
        <v>202</v>
      </c>
      <c r="AN363" s="450">
        <v>109</v>
      </c>
      <c r="AO363" s="450">
        <v>0</v>
      </c>
      <c r="AP363" s="450">
        <v>0</v>
      </c>
      <c r="AQ363" s="450">
        <v>0</v>
      </c>
      <c r="AR363" s="450">
        <v>0</v>
      </c>
      <c r="AS363" s="450">
        <v>0</v>
      </c>
      <c r="AT363" s="450">
        <v>0</v>
      </c>
      <c r="AU363" s="450">
        <v>0</v>
      </c>
      <c r="AV363" s="450">
        <v>0</v>
      </c>
      <c r="AW363" s="450">
        <v>0</v>
      </c>
      <c r="AX363" s="450">
        <v>0</v>
      </c>
      <c r="AY363" s="450">
        <v>0</v>
      </c>
      <c r="AZ363" s="450">
        <v>0</v>
      </c>
      <c r="BA363" s="450">
        <v>861</v>
      </c>
      <c r="BB363" s="450">
        <v>266</v>
      </c>
      <c r="BC363" s="450">
        <v>473</v>
      </c>
      <c r="BD363" s="450">
        <v>238</v>
      </c>
      <c r="BE363" s="450">
        <v>657</v>
      </c>
      <c r="BF363" s="450">
        <v>218</v>
      </c>
      <c r="BG363" s="450">
        <v>362</v>
      </c>
      <c r="BH363" s="450">
        <v>148</v>
      </c>
      <c r="BI363" s="450">
        <v>204</v>
      </c>
      <c r="BJ363" s="450">
        <v>48</v>
      </c>
      <c r="BK363" s="450">
        <v>111</v>
      </c>
      <c r="BL363" s="450">
        <v>90</v>
      </c>
      <c r="BM363" s="450">
        <v>0</v>
      </c>
      <c r="BN363" s="450">
        <v>0</v>
      </c>
      <c r="BO363" s="450">
        <v>0</v>
      </c>
      <c r="BP363" s="450">
        <v>0</v>
      </c>
      <c r="BQ363" s="450">
        <v>0</v>
      </c>
      <c r="BR363" s="450">
        <v>0</v>
      </c>
      <c r="BS363" s="450">
        <v>0</v>
      </c>
      <c r="BT363" s="450">
        <v>0</v>
      </c>
      <c r="BU363" s="450">
        <v>0</v>
      </c>
      <c r="BV363" s="450">
        <v>0</v>
      </c>
      <c r="BW363" s="450">
        <v>0</v>
      </c>
      <c r="BX363" s="450">
        <v>0</v>
      </c>
      <c r="BY363" s="450">
        <v>11</v>
      </c>
      <c r="BZ363" s="450">
        <v>41</v>
      </c>
      <c r="CA363" s="450">
        <v>0</v>
      </c>
    </row>
    <row r="364" spans="1:79">
      <c r="A364" s="543" t="s">
        <v>119</v>
      </c>
      <c r="B364" s="543" t="s">
        <v>1890</v>
      </c>
      <c r="C364" s="543">
        <v>2019</v>
      </c>
      <c r="D364" s="543" t="s">
        <v>1934</v>
      </c>
      <c r="E364" s="544">
        <v>210</v>
      </c>
      <c r="F364" s="544">
        <v>720</v>
      </c>
      <c r="G364" s="544">
        <v>364</v>
      </c>
      <c r="H364" s="544">
        <v>355</v>
      </c>
      <c r="I364" s="544">
        <v>141</v>
      </c>
      <c r="J364" s="544">
        <v>37</v>
      </c>
      <c r="K364" s="544">
        <v>17</v>
      </c>
      <c r="L364" s="544">
        <v>12</v>
      </c>
      <c r="M364" s="544">
        <v>0</v>
      </c>
      <c r="N364" s="544">
        <v>0</v>
      </c>
      <c r="O364" s="544">
        <v>0</v>
      </c>
      <c r="P364" s="544">
        <v>0</v>
      </c>
      <c r="Q364" s="544">
        <v>0</v>
      </c>
      <c r="R364" s="544">
        <v>0</v>
      </c>
      <c r="S364" s="544">
        <v>0</v>
      </c>
      <c r="T364" s="544">
        <v>0</v>
      </c>
      <c r="U364" s="544">
        <v>0</v>
      </c>
      <c r="V364" s="544">
        <v>0</v>
      </c>
      <c r="W364" s="544">
        <v>0</v>
      </c>
      <c r="X364" s="544">
        <v>0</v>
      </c>
      <c r="Y364" s="544">
        <v>0</v>
      </c>
      <c r="Z364" s="544">
        <v>0</v>
      </c>
      <c r="AA364" s="544">
        <v>0</v>
      </c>
      <c r="AB364" s="544">
        <v>0</v>
      </c>
      <c r="AC364" s="544">
        <v>645</v>
      </c>
      <c r="AD364" s="544">
        <v>531</v>
      </c>
      <c r="AE364" s="544">
        <v>366</v>
      </c>
      <c r="AF364" s="544">
        <v>207</v>
      </c>
      <c r="AG364" s="544">
        <v>369</v>
      </c>
      <c r="AH364" s="544">
        <v>299</v>
      </c>
      <c r="AI364" s="544">
        <v>203</v>
      </c>
      <c r="AJ364" s="544">
        <v>108</v>
      </c>
      <c r="AK364" s="544">
        <v>276</v>
      </c>
      <c r="AL364" s="544">
        <v>232</v>
      </c>
      <c r="AM364" s="544">
        <v>163</v>
      </c>
      <c r="AN364" s="544">
        <v>99</v>
      </c>
      <c r="AO364" s="544">
        <v>0</v>
      </c>
      <c r="AP364" s="544">
        <v>0</v>
      </c>
      <c r="AQ364" s="544">
        <v>0</v>
      </c>
      <c r="AR364" s="544">
        <v>0</v>
      </c>
      <c r="AS364" s="544">
        <v>0</v>
      </c>
      <c r="AT364" s="544">
        <v>0</v>
      </c>
      <c r="AU364" s="544">
        <v>0</v>
      </c>
      <c r="AV364" s="544">
        <v>0</v>
      </c>
      <c r="AW364" s="544">
        <v>0</v>
      </c>
      <c r="AX364" s="544">
        <v>0</v>
      </c>
      <c r="AY364" s="544">
        <v>0</v>
      </c>
      <c r="AZ364" s="544">
        <v>0</v>
      </c>
      <c r="BA364" s="544">
        <v>906</v>
      </c>
      <c r="BB364" s="544">
        <v>684</v>
      </c>
      <c r="BC364" s="544">
        <v>501</v>
      </c>
      <c r="BD364" s="544">
        <v>231</v>
      </c>
      <c r="BE364" s="544">
        <v>707</v>
      </c>
      <c r="BF364" s="544">
        <v>519</v>
      </c>
      <c r="BG364" s="544">
        <v>388</v>
      </c>
      <c r="BH364" s="544">
        <v>132</v>
      </c>
      <c r="BI364" s="544">
        <v>199</v>
      </c>
      <c r="BJ364" s="544">
        <v>165</v>
      </c>
      <c r="BK364" s="544">
        <v>113</v>
      </c>
      <c r="BL364" s="544">
        <v>99</v>
      </c>
      <c r="BM364" s="544">
        <v>0</v>
      </c>
      <c r="BN364" s="544">
        <v>0</v>
      </c>
      <c r="BO364" s="544">
        <v>0</v>
      </c>
      <c r="BP364" s="544">
        <v>0</v>
      </c>
      <c r="BQ364" s="544">
        <v>0</v>
      </c>
      <c r="BR364" s="544">
        <v>0</v>
      </c>
      <c r="BS364" s="544">
        <v>0</v>
      </c>
      <c r="BT364" s="544">
        <v>0</v>
      </c>
      <c r="BU364" s="544">
        <v>0</v>
      </c>
      <c r="BV364" s="544">
        <v>0</v>
      </c>
      <c r="BW364" s="544">
        <v>0</v>
      </c>
      <c r="BX364" s="544">
        <v>0</v>
      </c>
      <c r="BY364" s="544">
        <v>13</v>
      </c>
      <c r="BZ364" s="544">
        <v>29</v>
      </c>
      <c r="CA364" s="544">
        <v>0</v>
      </c>
    </row>
    <row r="365" spans="1:79">
      <c r="A365" t="s">
        <v>119</v>
      </c>
      <c r="B365" t="s">
        <v>1890</v>
      </c>
      <c r="C365">
        <v>2020</v>
      </c>
      <c r="D365" t="s">
        <v>1934</v>
      </c>
      <c r="E365" s="450">
        <v>412</v>
      </c>
      <c r="F365" s="450">
        <v>881</v>
      </c>
      <c r="G365" s="450">
        <v>622</v>
      </c>
      <c r="H365" s="450">
        <v>344</v>
      </c>
      <c r="I365" s="450">
        <v>124</v>
      </c>
      <c r="J365" s="450">
        <v>8</v>
      </c>
      <c r="K365" s="450">
        <v>4</v>
      </c>
      <c r="L365" s="450">
        <v>4</v>
      </c>
      <c r="M365" s="450">
        <v>0</v>
      </c>
      <c r="N365" s="450">
        <v>226</v>
      </c>
      <c r="O365" s="450">
        <v>0</v>
      </c>
      <c r="P365" s="450">
        <v>226</v>
      </c>
      <c r="Q365" s="450">
        <v>31</v>
      </c>
      <c r="R365" s="450">
        <v>0</v>
      </c>
      <c r="S365" s="450">
        <v>0</v>
      </c>
      <c r="T365" s="450">
        <v>0</v>
      </c>
      <c r="U365" s="450">
        <v>23</v>
      </c>
      <c r="V365" s="450">
        <v>0</v>
      </c>
      <c r="W365" s="450">
        <v>0</v>
      </c>
      <c r="X365" s="450">
        <v>0</v>
      </c>
      <c r="Y365" s="450">
        <v>8</v>
      </c>
      <c r="Z365" s="450">
        <v>0</v>
      </c>
      <c r="AA365" s="450">
        <v>0</v>
      </c>
      <c r="AB365" s="450">
        <v>0</v>
      </c>
      <c r="AC365" s="450">
        <v>641</v>
      </c>
      <c r="AD365" s="450">
        <v>517</v>
      </c>
      <c r="AE365" s="450">
        <v>412</v>
      </c>
      <c r="AF365" s="450">
        <v>230</v>
      </c>
      <c r="AG365" s="450">
        <v>360</v>
      </c>
      <c r="AH365" s="450">
        <v>297</v>
      </c>
      <c r="AI365" s="450">
        <v>225</v>
      </c>
      <c r="AJ365" s="450">
        <v>128</v>
      </c>
      <c r="AK365" s="450">
        <v>281</v>
      </c>
      <c r="AL365" s="450">
        <v>220</v>
      </c>
      <c r="AM365" s="450">
        <v>187</v>
      </c>
      <c r="AN365" s="450">
        <v>102</v>
      </c>
      <c r="AO365" s="450">
        <v>0</v>
      </c>
      <c r="AP365" s="450">
        <v>0</v>
      </c>
      <c r="AQ365" s="450">
        <v>0</v>
      </c>
      <c r="AR365" s="450">
        <v>0</v>
      </c>
      <c r="AS365" s="450">
        <v>0</v>
      </c>
      <c r="AT365" s="450">
        <v>0</v>
      </c>
      <c r="AU365" s="450">
        <v>0</v>
      </c>
      <c r="AV365" s="450">
        <v>0</v>
      </c>
      <c r="AW365" s="450">
        <v>0</v>
      </c>
      <c r="AX365" s="450">
        <v>0</v>
      </c>
      <c r="AY365" s="450">
        <v>0</v>
      </c>
      <c r="AZ365" s="450">
        <v>0</v>
      </c>
      <c r="BA365" s="450">
        <v>994</v>
      </c>
      <c r="BB365" s="450">
        <v>668</v>
      </c>
      <c r="BC365" s="450">
        <v>516</v>
      </c>
      <c r="BD365" s="450">
        <v>283</v>
      </c>
      <c r="BE365" s="450">
        <v>791</v>
      </c>
      <c r="BF365" s="450">
        <v>511</v>
      </c>
      <c r="BG365" s="450">
        <v>402</v>
      </c>
      <c r="BH365" s="450">
        <v>178</v>
      </c>
      <c r="BI365" s="450">
        <v>203</v>
      </c>
      <c r="BJ365" s="450">
        <v>157</v>
      </c>
      <c r="BK365" s="450">
        <v>114</v>
      </c>
      <c r="BL365" s="450">
        <v>105</v>
      </c>
      <c r="BM365" s="450">
        <v>0</v>
      </c>
      <c r="BN365" s="450">
        <v>0</v>
      </c>
      <c r="BO365" s="450">
        <v>0</v>
      </c>
      <c r="BP365" s="450">
        <v>0</v>
      </c>
      <c r="BQ365" s="450">
        <v>0</v>
      </c>
      <c r="BR365" s="450">
        <v>0</v>
      </c>
      <c r="BS365" s="450">
        <v>0</v>
      </c>
      <c r="BT365" s="450">
        <v>0</v>
      </c>
      <c r="BU365" s="450">
        <v>0</v>
      </c>
      <c r="BV365" s="450">
        <v>0</v>
      </c>
      <c r="BW365" s="450">
        <v>0</v>
      </c>
      <c r="BX365" s="450">
        <v>0</v>
      </c>
      <c r="BY365" s="450">
        <v>9</v>
      </c>
      <c r="BZ365" s="450">
        <v>60</v>
      </c>
      <c r="CA365" s="450">
        <v>0</v>
      </c>
    </row>
    <row r="366" spans="1:79">
      <c r="A366" s="543" t="s">
        <v>119</v>
      </c>
      <c r="B366" s="543" t="s">
        <v>1890</v>
      </c>
      <c r="C366" s="543">
        <v>2021</v>
      </c>
      <c r="D366" s="543" t="s">
        <v>1934</v>
      </c>
      <c r="E366" s="544">
        <v>665</v>
      </c>
      <c r="F366" s="544">
        <v>807</v>
      </c>
      <c r="G366" s="544">
        <v>557</v>
      </c>
      <c r="H366" s="544">
        <v>333</v>
      </c>
      <c r="I366" s="544">
        <v>117</v>
      </c>
      <c r="J366" s="544">
        <v>9</v>
      </c>
      <c r="K366" s="544">
        <v>6</v>
      </c>
      <c r="L366" s="544">
        <v>2</v>
      </c>
      <c r="M366" s="544">
        <v>1</v>
      </c>
      <c r="N366" s="544">
        <v>261</v>
      </c>
      <c r="O366" s="544">
        <v>0</v>
      </c>
      <c r="P366" s="544">
        <v>261</v>
      </c>
      <c r="Q366" s="544">
        <v>10</v>
      </c>
      <c r="R366" s="544">
        <v>0</v>
      </c>
      <c r="S366" s="544">
        <v>0</v>
      </c>
      <c r="T366" s="544">
        <v>0</v>
      </c>
      <c r="U366" s="544">
        <v>10</v>
      </c>
      <c r="V366" s="544">
        <v>0</v>
      </c>
      <c r="W366" s="544">
        <v>0</v>
      </c>
      <c r="X366" s="544">
        <v>0</v>
      </c>
      <c r="Y366" s="544">
        <v>0</v>
      </c>
      <c r="Z366" s="544">
        <v>0</v>
      </c>
      <c r="AA366" s="544">
        <v>0</v>
      </c>
      <c r="AB366" s="544">
        <v>0</v>
      </c>
      <c r="AC366" s="544">
        <v>632</v>
      </c>
      <c r="AD366" s="544">
        <v>468</v>
      </c>
      <c r="AE366" s="544">
        <v>366</v>
      </c>
      <c r="AF366" s="544">
        <v>233</v>
      </c>
      <c r="AG366" s="544">
        <v>329</v>
      </c>
      <c r="AH366" s="544">
        <v>249</v>
      </c>
      <c r="AI366" s="544">
        <v>180</v>
      </c>
      <c r="AJ366" s="544">
        <v>117</v>
      </c>
      <c r="AK366" s="544">
        <v>303</v>
      </c>
      <c r="AL366" s="544">
        <v>219</v>
      </c>
      <c r="AM366" s="544">
        <v>186</v>
      </c>
      <c r="AN366" s="544">
        <v>116</v>
      </c>
      <c r="AO366" s="544">
        <v>0</v>
      </c>
      <c r="AP366" s="544">
        <v>0</v>
      </c>
      <c r="AQ366" s="544">
        <v>0</v>
      </c>
      <c r="AR366" s="544">
        <v>0</v>
      </c>
      <c r="AS366" s="544">
        <v>0</v>
      </c>
      <c r="AT366" s="544">
        <v>0</v>
      </c>
      <c r="AU366" s="544">
        <v>0</v>
      </c>
      <c r="AV366" s="544">
        <v>0</v>
      </c>
      <c r="AW366" s="544">
        <v>0</v>
      </c>
      <c r="AX366" s="544">
        <v>0</v>
      </c>
      <c r="AY366" s="544">
        <v>0</v>
      </c>
      <c r="AZ366" s="544">
        <v>0</v>
      </c>
      <c r="BA366" s="544">
        <v>980</v>
      </c>
      <c r="BB366" s="544">
        <v>727</v>
      </c>
      <c r="BC366" s="544">
        <v>518</v>
      </c>
      <c r="BD366" s="544">
        <v>241</v>
      </c>
      <c r="BE366" s="544">
        <v>770</v>
      </c>
      <c r="BF366" s="544">
        <v>568</v>
      </c>
      <c r="BG366" s="544">
        <v>408</v>
      </c>
      <c r="BH366" s="544">
        <v>153</v>
      </c>
      <c r="BI366" s="544">
        <v>210</v>
      </c>
      <c r="BJ366" s="544">
        <v>159</v>
      </c>
      <c r="BK366" s="544">
        <v>110</v>
      </c>
      <c r="BL366" s="544">
        <v>88</v>
      </c>
      <c r="BM366" s="544">
        <v>0</v>
      </c>
      <c r="BN366" s="544">
        <v>0</v>
      </c>
      <c r="BO366" s="544">
        <v>0</v>
      </c>
      <c r="BP366" s="544">
        <v>0</v>
      </c>
      <c r="BQ366" s="544">
        <v>0</v>
      </c>
      <c r="BR366" s="544">
        <v>0</v>
      </c>
      <c r="BS366" s="544">
        <v>0</v>
      </c>
      <c r="BT366" s="544">
        <v>0</v>
      </c>
      <c r="BU366" s="544">
        <v>0</v>
      </c>
      <c r="BV366" s="544">
        <v>0</v>
      </c>
      <c r="BW366" s="544">
        <v>0</v>
      </c>
      <c r="BX366" s="544">
        <v>0</v>
      </c>
      <c r="BY366" s="544">
        <v>33</v>
      </c>
      <c r="BZ366" s="544">
        <v>56</v>
      </c>
      <c r="CA366" s="544">
        <v>0</v>
      </c>
    </row>
    <row r="367" spans="1:79">
      <c r="A367" t="s">
        <v>119</v>
      </c>
      <c r="B367" t="s">
        <v>1890</v>
      </c>
      <c r="C367">
        <v>2022</v>
      </c>
      <c r="D367" t="s">
        <v>1934</v>
      </c>
      <c r="E367" s="450">
        <v>658</v>
      </c>
      <c r="F367" s="450">
        <v>635</v>
      </c>
      <c r="G367" s="450">
        <v>476</v>
      </c>
      <c r="H367" s="450">
        <v>257</v>
      </c>
      <c r="I367" s="450">
        <v>94</v>
      </c>
      <c r="J367" s="450">
        <v>0</v>
      </c>
      <c r="K367" s="450">
        <v>0</v>
      </c>
      <c r="L367" s="450">
        <v>0</v>
      </c>
      <c r="M367" s="450">
        <v>0</v>
      </c>
      <c r="N367" s="450">
        <v>403</v>
      </c>
      <c r="O367" s="450">
        <v>0</v>
      </c>
      <c r="P367" s="450">
        <v>403</v>
      </c>
      <c r="Q367" s="450">
        <v>25</v>
      </c>
      <c r="R367" s="450">
        <v>0</v>
      </c>
      <c r="S367" s="450">
        <v>0</v>
      </c>
      <c r="T367" s="450">
        <v>0</v>
      </c>
      <c r="U367" s="450">
        <v>25</v>
      </c>
      <c r="V367" s="450">
        <v>0</v>
      </c>
      <c r="W367" s="450">
        <v>0</v>
      </c>
      <c r="X367" s="450">
        <v>0</v>
      </c>
      <c r="Y367" s="450">
        <v>0</v>
      </c>
      <c r="Z367" s="450">
        <v>0</v>
      </c>
      <c r="AA367" s="450">
        <v>0</v>
      </c>
      <c r="AB367" s="450">
        <v>0</v>
      </c>
      <c r="AC367" s="450">
        <v>690</v>
      </c>
      <c r="AD367" s="450">
        <v>564</v>
      </c>
      <c r="AE367" s="450">
        <v>385</v>
      </c>
      <c r="AF367" s="450">
        <v>252</v>
      </c>
      <c r="AG367" s="450">
        <v>335</v>
      </c>
      <c r="AH367" s="450">
        <v>292</v>
      </c>
      <c r="AI367" s="450">
        <v>183</v>
      </c>
      <c r="AJ367" s="450">
        <v>122</v>
      </c>
      <c r="AK367" s="450">
        <v>355</v>
      </c>
      <c r="AL367" s="450">
        <v>272</v>
      </c>
      <c r="AM367" s="450">
        <v>202</v>
      </c>
      <c r="AN367" s="450">
        <v>130</v>
      </c>
      <c r="AO367" s="450">
        <v>0</v>
      </c>
      <c r="AP367" s="450">
        <v>0</v>
      </c>
      <c r="AQ367" s="450">
        <v>0</v>
      </c>
      <c r="AR367" s="450">
        <v>0</v>
      </c>
      <c r="AS367" s="450">
        <v>0</v>
      </c>
      <c r="AT367" s="450">
        <v>0</v>
      </c>
      <c r="AU367" s="450">
        <v>0</v>
      </c>
      <c r="AV367" s="450">
        <v>0</v>
      </c>
      <c r="AW367" s="450">
        <v>0</v>
      </c>
      <c r="AX367" s="450">
        <v>0</v>
      </c>
      <c r="AY367" s="450">
        <v>0</v>
      </c>
      <c r="AZ367" s="450">
        <v>0</v>
      </c>
      <c r="BA367" s="450">
        <v>860</v>
      </c>
      <c r="BB367" s="450">
        <v>641</v>
      </c>
      <c r="BC367" s="450">
        <v>471</v>
      </c>
      <c r="BD367" s="450">
        <v>233</v>
      </c>
      <c r="BE367" s="450">
        <v>668</v>
      </c>
      <c r="BF367" s="450">
        <v>499</v>
      </c>
      <c r="BG367" s="450">
        <v>354</v>
      </c>
      <c r="BH367" s="450">
        <v>138</v>
      </c>
      <c r="BI367" s="450">
        <v>192</v>
      </c>
      <c r="BJ367" s="450">
        <v>142</v>
      </c>
      <c r="BK367" s="450">
        <v>117</v>
      </c>
      <c r="BL367" s="450">
        <v>95</v>
      </c>
      <c r="BM367" s="450">
        <v>0</v>
      </c>
      <c r="BN367" s="450">
        <v>0</v>
      </c>
      <c r="BO367" s="450">
        <v>0</v>
      </c>
      <c r="BP367" s="450">
        <v>0</v>
      </c>
      <c r="BQ367" s="450">
        <v>0</v>
      </c>
      <c r="BR367" s="450">
        <v>0</v>
      </c>
      <c r="BS367" s="450">
        <v>0</v>
      </c>
      <c r="BT367" s="450">
        <v>0</v>
      </c>
      <c r="BU367" s="450">
        <v>0</v>
      </c>
      <c r="BV367" s="450">
        <v>0</v>
      </c>
      <c r="BW367" s="450">
        <v>0</v>
      </c>
      <c r="BX367" s="450">
        <v>0</v>
      </c>
      <c r="BY367" s="450">
        <v>32</v>
      </c>
      <c r="BZ367" s="450">
        <v>75</v>
      </c>
      <c r="CA367" s="450">
        <v>0</v>
      </c>
    </row>
    <row r="368" spans="1:79">
      <c r="A368" s="543" t="s">
        <v>119</v>
      </c>
      <c r="B368" s="543" t="s">
        <v>1890</v>
      </c>
      <c r="C368" s="543">
        <v>2023</v>
      </c>
      <c r="D368" s="543" t="s">
        <v>1934</v>
      </c>
      <c r="E368" s="544">
        <v>690</v>
      </c>
      <c r="F368" s="544">
        <v>640</v>
      </c>
      <c r="G368" s="544">
        <v>508</v>
      </c>
      <c r="H368" s="544">
        <v>293</v>
      </c>
      <c r="I368" s="544">
        <v>93</v>
      </c>
      <c r="J368" s="544">
        <v>21</v>
      </c>
      <c r="K368" s="544">
        <v>18</v>
      </c>
      <c r="L368" s="544">
        <v>8</v>
      </c>
      <c r="M368" s="544">
        <v>0</v>
      </c>
      <c r="N368" s="544">
        <v>349</v>
      </c>
      <c r="O368" s="544">
        <v>0</v>
      </c>
      <c r="P368" s="544">
        <v>349</v>
      </c>
      <c r="Q368" s="544">
        <v>27</v>
      </c>
      <c r="R368" s="544">
        <v>25</v>
      </c>
      <c r="S368" s="544">
        <v>16</v>
      </c>
      <c r="T368" s="544">
        <v>16</v>
      </c>
      <c r="U368" s="544">
        <v>27</v>
      </c>
      <c r="V368" s="544">
        <v>25</v>
      </c>
      <c r="W368" s="544">
        <v>16</v>
      </c>
      <c r="X368" s="544">
        <v>16</v>
      </c>
      <c r="Y368" s="544">
        <v>0</v>
      </c>
      <c r="Z368" s="544">
        <v>0</v>
      </c>
      <c r="AA368" s="544">
        <v>0</v>
      </c>
      <c r="AB368" s="544">
        <v>0</v>
      </c>
      <c r="AC368" s="544">
        <v>740</v>
      </c>
      <c r="AD368" s="544">
        <v>650</v>
      </c>
      <c r="AE368" s="544">
        <v>452</v>
      </c>
      <c r="AF368" s="544">
        <v>213</v>
      </c>
      <c r="AG368" s="544">
        <v>398</v>
      </c>
      <c r="AH368" s="544">
        <v>355</v>
      </c>
      <c r="AI368" s="544">
        <v>231</v>
      </c>
      <c r="AJ368" s="544">
        <v>104</v>
      </c>
      <c r="AK368" s="544">
        <v>342</v>
      </c>
      <c r="AL368" s="544">
        <v>295</v>
      </c>
      <c r="AM368" s="544">
        <v>221</v>
      </c>
      <c r="AN368" s="544">
        <v>109</v>
      </c>
      <c r="AO368" s="544">
        <v>0</v>
      </c>
      <c r="AP368" s="544">
        <v>0</v>
      </c>
      <c r="AQ368" s="544">
        <v>0</v>
      </c>
      <c r="AR368" s="544">
        <v>0</v>
      </c>
      <c r="AS368" s="544">
        <v>0</v>
      </c>
      <c r="AT368" s="544">
        <v>0</v>
      </c>
      <c r="AU368" s="544">
        <v>0</v>
      </c>
      <c r="AV368" s="544">
        <v>0</v>
      </c>
      <c r="AW368" s="544">
        <v>0</v>
      </c>
      <c r="AX368" s="544">
        <v>0</v>
      </c>
      <c r="AY368" s="544">
        <v>0</v>
      </c>
      <c r="AZ368" s="544">
        <v>0</v>
      </c>
      <c r="BA368" s="544">
        <v>997</v>
      </c>
      <c r="BB368" s="544">
        <v>797</v>
      </c>
      <c r="BC368" s="544">
        <v>543</v>
      </c>
      <c r="BD368" s="544">
        <v>249</v>
      </c>
      <c r="BE368" s="544">
        <v>743</v>
      </c>
      <c r="BF368" s="544">
        <v>599</v>
      </c>
      <c r="BG368" s="544">
        <v>395</v>
      </c>
      <c r="BH368" s="544">
        <v>141</v>
      </c>
      <c r="BI368" s="544">
        <v>254</v>
      </c>
      <c r="BJ368" s="544">
        <v>198</v>
      </c>
      <c r="BK368" s="544">
        <v>148</v>
      </c>
      <c r="BL368" s="544">
        <v>108</v>
      </c>
      <c r="BM368" s="544">
        <v>0</v>
      </c>
      <c r="BN368" s="544">
        <v>0</v>
      </c>
      <c r="BO368" s="544">
        <v>0</v>
      </c>
      <c r="BP368" s="544">
        <v>0</v>
      </c>
      <c r="BQ368" s="544">
        <v>0</v>
      </c>
      <c r="BR368" s="544">
        <v>0</v>
      </c>
      <c r="BS368" s="544">
        <v>0</v>
      </c>
      <c r="BT368" s="544">
        <v>0</v>
      </c>
      <c r="BU368" s="544">
        <v>0</v>
      </c>
      <c r="BV368" s="544">
        <v>0</v>
      </c>
      <c r="BW368" s="544">
        <v>0</v>
      </c>
      <c r="BX368" s="544">
        <v>0</v>
      </c>
      <c r="BY368" s="544">
        <v>25</v>
      </c>
      <c r="BZ368" s="544">
        <v>83</v>
      </c>
      <c r="CA368" s="544">
        <v>0</v>
      </c>
    </row>
    <row r="369" spans="1:79">
      <c r="A369" t="s">
        <v>119</v>
      </c>
      <c r="B369" t="s">
        <v>1890</v>
      </c>
      <c r="C369">
        <v>2024</v>
      </c>
      <c r="D369" t="s">
        <v>1934</v>
      </c>
      <c r="E369" s="450">
        <v>747</v>
      </c>
      <c r="F369" s="450">
        <v>604</v>
      </c>
      <c r="G369" s="450">
        <v>520</v>
      </c>
      <c r="H369" s="450">
        <v>269</v>
      </c>
      <c r="I369" s="450">
        <v>85</v>
      </c>
      <c r="J369" s="450">
        <v>14</v>
      </c>
      <c r="K369" s="450">
        <v>11</v>
      </c>
      <c r="L369" s="450">
        <v>2</v>
      </c>
      <c r="M369" s="450">
        <v>0</v>
      </c>
      <c r="N369" s="450">
        <v>298</v>
      </c>
      <c r="O369" s="450">
        <v>0</v>
      </c>
      <c r="P369" s="450">
        <v>298</v>
      </c>
      <c r="Q369" s="450">
        <v>40</v>
      </c>
      <c r="R369" s="450">
        <v>35</v>
      </c>
      <c r="S369" s="450">
        <v>24</v>
      </c>
      <c r="T369" s="450">
        <v>12</v>
      </c>
      <c r="U369" s="450">
        <v>40</v>
      </c>
      <c r="V369" s="450">
        <v>35</v>
      </c>
      <c r="W369" s="450">
        <v>24</v>
      </c>
      <c r="X369" s="450">
        <v>12</v>
      </c>
      <c r="Y369" s="450">
        <v>0</v>
      </c>
      <c r="Z369" s="450">
        <v>0</v>
      </c>
      <c r="AA369" s="450">
        <v>0</v>
      </c>
      <c r="AB369" s="450">
        <v>0</v>
      </c>
      <c r="AC369" s="450">
        <v>722</v>
      </c>
      <c r="AD369" s="450">
        <v>604</v>
      </c>
      <c r="AE369" s="450">
        <v>440</v>
      </c>
      <c r="AF369" s="450">
        <v>174</v>
      </c>
      <c r="AG369" s="450">
        <v>331</v>
      </c>
      <c r="AH369" s="450">
        <v>288</v>
      </c>
      <c r="AI369" s="450">
        <v>178</v>
      </c>
      <c r="AJ369" s="450">
        <v>52</v>
      </c>
      <c r="AK369" s="450">
        <v>391</v>
      </c>
      <c r="AL369" s="450">
        <v>316</v>
      </c>
      <c r="AM369" s="450">
        <v>262</v>
      </c>
      <c r="AN369" s="450">
        <v>122</v>
      </c>
      <c r="AO369" s="450">
        <v>0</v>
      </c>
      <c r="AP369" s="450">
        <v>0</v>
      </c>
      <c r="AQ369" s="450">
        <v>0</v>
      </c>
      <c r="AR369" s="450">
        <v>0</v>
      </c>
      <c r="AS369" s="450">
        <v>0</v>
      </c>
      <c r="AT369" s="450">
        <v>0</v>
      </c>
      <c r="AU369" s="450">
        <v>0</v>
      </c>
      <c r="AV369" s="450">
        <v>0</v>
      </c>
      <c r="AW369" s="450">
        <v>0</v>
      </c>
      <c r="AX369" s="450">
        <v>0</v>
      </c>
      <c r="AY369" s="450">
        <v>0</v>
      </c>
      <c r="AZ369" s="450">
        <v>0</v>
      </c>
      <c r="BA369" s="450">
        <v>1033</v>
      </c>
      <c r="BB369" s="450">
        <v>835</v>
      </c>
      <c r="BC369" s="450">
        <v>559</v>
      </c>
      <c r="BD369" s="450">
        <v>240</v>
      </c>
      <c r="BE369" s="450">
        <v>688</v>
      </c>
      <c r="BF369" s="450">
        <v>553</v>
      </c>
      <c r="BG369" s="450">
        <v>348</v>
      </c>
      <c r="BH369" s="450">
        <v>116</v>
      </c>
      <c r="BI369" s="450">
        <v>345</v>
      </c>
      <c r="BJ369" s="450">
        <v>282</v>
      </c>
      <c r="BK369" s="450">
        <v>211</v>
      </c>
      <c r="BL369" s="450">
        <v>124</v>
      </c>
      <c r="BM369" s="450">
        <v>0</v>
      </c>
      <c r="BN369" s="450">
        <v>0</v>
      </c>
      <c r="BO369" s="450">
        <v>0</v>
      </c>
      <c r="BP369" s="450">
        <v>0</v>
      </c>
      <c r="BQ369" s="450">
        <v>0</v>
      </c>
      <c r="BR369" s="450">
        <v>0</v>
      </c>
      <c r="BS369" s="450">
        <v>0</v>
      </c>
      <c r="BT369" s="450">
        <v>0</v>
      </c>
      <c r="BU369" s="450">
        <v>0</v>
      </c>
      <c r="BV369" s="450">
        <v>0</v>
      </c>
      <c r="BW369" s="450">
        <v>0</v>
      </c>
      <c r="BX369" s="450">
        <v>0</v>
      </c>
      <c r="BY369" s="450">
        <v>16</v>
      </c>
      <c r="BZ369" s="450">
        <v>62</v>
      </c>
      <c r="CA369" s="450">
        <v>0</v>
      </c>
    </row>
    <row r="370" spans="1:79">
      <c r="A370" s="543" t="s">
        <v>119</v>
      </c>
      <c r="B370" s="543" t="s">
        <v>1890</v>
      </c>
      <c r="C370" s="543">
        <v>2025</v>
      </c>
      <c r="D370" s="543" t="s">
        <v>1935</v>
      </c>
      <c r="E370" s="544">
        <v>727</v>
      </c>
      <c r="F370" s="544">
        <v>611</v>
      </c>
      <c r="G370" s="544">
        <v>406</v>
      </c>
      <c r="H370" s="544">
        <v>266</v>
      </c>
      <c r="I370" s="544">
        <v>95</v>
      </c>
      <c r="J370" s="544">
        <v>18</v>
      </c>
      <c r="K370" s="544">
        <v>11</v>
      </c>
      <c r="L370" s="544">
        <v>6</v>
      </c>
      <c r="M370" s="544">
        <v>0</v>
      </c>
      <c r="N370" s="544">
        <v>312</v>
      </c>
      <c r="O370" s="544">
        <v>0</v>
      </c>
      <c r="P370" s="544">
        <v>312</v>
      </c>
      <c r="Q370" s="544">
        <v>29</v>
      </c>
      <c r="R370" s="544">
        <v>26</v>
      </c>
      <c r="S370" s="544">
        <v>17</v>
      </c>
      <c r="T370" s="544">
        <v>13</v>
      </c>
      <c r="U370" s="544">
        <v>28</v>
      </c>
      <c r="V370" s="544">
        <v>26</v>
      </c>
      <c r="W370" s="544">
        <v>17</v>
      </c>
      <c r="X370" s="544">
        <v>13</v>
      </c>
      <c r="Y370" s="544">
        <v>1</v>
      </c>
      <c r="Z370" s="544">
        <v>0</v>
      </c>
      <c r="AA370" s="544">
        <v>0</v>
      </c>
      <c r="AB370" s="544">
        <v>0</v>
      </c>
      <c r="AC370" s="544">
        <v>722</v>
      </c>
      <c r="AD370" s="544">
        <v>539</v>
      </c>
      <c r="AE370" s="544">
        <v>428</v>
      </c>
      <c r="AF370" s="544">
        <v>235</v>
      </c>
      <c r="AG370" s="544">
        <v>377</v>
      </c>
      <c r="AH370" s="544">
        <v>289</v>
      </c>
      <c r="AI370" s="544">
        <v>212</v>
      </c>
      <c r="AJ370" s="544">
        <v>113</v>
      </c>
      <c r="AK370" s="544">
        <v>345</v>
      </c>
      <c r="AL370" s="544">
        <v>250</v>
      </c>
      <c r="AM370" s="544">
        <v>216</v>
      </c>
      <c r="AN370" s="544">
        <v>122</v>
      </c>
      <c r="AO370" s="544">
        <v>0</v>
      </c>
      <c r="AP370" s="544">
        <v>0</v>
      </c>
      <c r="AQ370" s="544">
        <v>0</v>
      </c>
      <c r="AR370" s="544">
        <v>0</v>
      </c>
      <c r="AS370" s="544">
        <v>0</v>
      </c>
      <c r="AT370" s="544">
        <v>0</v>
      </c>
      <c r="AU370" s="544">
        <v>0</v>
      </c>
      <c r="AV370" s="544">
        <v>0</v>
      </c>
      <c r="AW370" s="544">
        <v>0</v>
      </c>
      <c r="AX370" s="544">
        <v>0</v>
      </c>
      <c r="AY370" s="544">
        <v>0</v>
      </c>
      <c r="AZ370" s="544">
        <v>0</v>
      </c>
      <c r="BA370" s="544">
        <v>948</v>
      </c>
      <c r="BB370" s="544">
        <v>654</v>
      </c>
      <c r="BC370" s="544">
        <v>512</v>
      </c>
      <c r="BD370" s="544">
        <v>246</v>
      </c>
      <c r="BE370" s="544">
        <v>720</v>
      </c>
      <c r="BF370" s="544">
        <v>497</v>
      </c>
      <c r="BG370" s="544">
        <v>381</v>
      </c>
      <c r="BH370" s="544">
        <v>144</v>
      </c>
      <c r="BI370" s="544">
        <v>228</v>
      </c>
      <c r="BJ370" s="544">
        <v>157</v>
      </c>
      <c r="BK370" s="544">
        <v>131</v>
      </c>
      <c r="BL370" s="544">
        <v>102</v>
      </c>
      <c r="BM370" s="544">
        <v>0</v>
      </c>
      <c r="BN370" s="544">
        <v>0</v>
      </c>
      <c r="BO370" s="544">
        <v>0</v>
      </c>
      <c r="BP370" s="544">
        <v>0</v>
      </c>
      <c r="BQ370" s="544">
        <v>0</v>
      </c>
      <c r="BR370" s="544">
        <v>0</v>
      </c>
      <c r="BS370" s="544">
        <v>0</v>
      </c>
      <c r="BT370" s="544">
        <v>0</v>
      </c>
      <c r="BU370" s="544">
        <v>0</v>
      </c>
      <c r="BV370" s="544">
        <v>0</v>
      </c>
      <c r="BW370" s="544">
        <v>0</v>
      </c>
      <c r="BX370" s="544">
        <v>0</v>
      </c>
      <c r="BY370" s="544">
        <v>20</v>
      </c>
      <c r="BZ370" s="544">
        <v>67</v>
      </c>
      <c r="CA370" s="544">
        <v>0</v>
      </c>
    </row>
    <row r="371" spans="1:79">
      <c r="A371" t="s">
        <v>119</v>
      </c>
      <c r="B371" t="s">
        <v>1890</v>
      </c>
      <c r="C371">
        <v>2024</v>
      </c>
      <c r="D371" t="s">
        <v>1937</v>
      </c>
      <c r="E371" s="450">
        <f>E369</f>
        <v>747</v>
      </c>
      <c r="F371" s="450">
        <f t="shared" ref="F371:BQ371" si="72">F369</f>
        <v>604</v>
      </c>
      <c r="G371" s="450">
        <f t="shared" si="72"/>
        <v>520</v>
      </c>
      <c r="H371" s="450">
        <f t="shared" si="72"/>
        <v>269</v>
      </c>
      <c r="I371" s="450">
        <f t="shared" si="72"/>
        <v>85</v>
      </c>
      <c r="J371" s="450">
        <f t="shared" si="72"/>
        <v>14</v>
      </c>
      <c r="K371" s="450">
        <f t="shared" si="72"/>
        <v>11</v>
      </c>
      <c r="L371" s="450">
        <f t="shared" si="72"/>
        <v>2</v>
      </c>
      <c r="M371" s="450">
        <f t="shared" si="72"/>
        <v>0</v>
      </c>
      <c r="N371" s="450">
        <f t="shared" si="72"/>
        <v>298</v>
      </c>
      <c r="O371" s="450">
        <f t="shared" si="72"/>
        <v>0</v>
      </c>
      <c r="P371" s="450">
        <f t="shared" si="72"/>
        <v>298</v>
      </c>
      <c r="Q371" s="450">
        <f t="shared" si="72"/>
        <v>40</v>
      </c>
      <c r="R371" s="450">
        <f t="shared" si="72"/>
        <v>35</v>
      </c>
      <c r="S371" s="450">
        <f t="shared" si="72"/>
        <v>24</v>
      </c>
      <c r="T371" s="450">
        <f t="shared" si="72"/>
        <v>12</v>
      </c>
      <c r="U371" s="450">
        <f t="shared" si="72"/>
        <v>40</v>
      </c>
      <c r="V371" s="450">
        <f t="shared" si="72"/>
        <v>35</v>
      </c>
      <c r="W371" s="450">
        <f t="shared" si="72"/>
        <v>24</v>
      </c>
      <c r="X371" s="450">
        <f t="shared" si="72"/>
        <v>12</v>
      </c>
      <c r="Y371" s="450">
        <f t="shared" si="72"/>
        <v>0</v>
      </c>
      <c r="Z371" s="450">
        <f t="shared" si="72"/>
        <v>0</v>
      </c>
      <c r="AA371" s="450">
        <f t="shared" si="72"/>
        <v>0</v>
      </c>
      <c r="AB371" s="450">
        <f t="shared" si="72"/>
        <v>0</v>
      </c>
      <c r="AC371" s="450">
        <f t="shared" si="72"/>
        <v>722</v>
      </c>
      <c r="AD371" s="450">
        <f t="shared" si="72"/>
        <v>604</v>
      </c>
      <c r="AE371" s="450">
        <f t="shared" si="72"/>
        <v>440</v>
      </c>
      <c r="AF371" s="450">
        <f t="shared" si="72"/>
        <v>174</v>
      </c>
      <c r="AG371" s="450">
        <f t="shared" si="72"/>
        <v>331</v>
      </c>
      <c r="AH371" s="450">
        <f t="shared" si="72"/>
        <v>288</v>
      </c>
      <c r="AI371" s="450">
        <f t="shared" si="72"/>
        <v>178</v>
      </c>
      <c r="AJ371" s="450">
        <f t="shared" si="72"/>
        <v>52</v>
      </c>
      <c r="AK371" s="450">
        <f t="shared" si="72"/>
        <v>391</v>
      </c>
      <c r="AL371" s="450">
        <f t="shared" si="72"/>
        <v>316</v>
      </c>
      <c r="AM371" s="450">
        <f t="shared" si="72"/>
        <v>262</v>
      </c>
      <c r="AN371" s="450">
        <f t="shared" si="72"/>
        <v>122</v>
      </c>
      <c r="AO371" s="450">
        <f t="shared" si="72"/>
        <v>0</v>
      </c>
      <c r="AP371" s="450">
        <f t="shared" si="72"/>
        <v>0</v>
      </c>
      <c r="AQ371" s="450">
        <f t="shared" si="72"/>
        <v>0</v>
      </c>
      <c r="AR371" s="450">
        <f t="shared" si="72"/>
        <v>0</v>
      </c>
      <c r="AS371" s="450">
        <f t="shared" si="72"/>
        <v>0</v>
      </c>
      <c r="AT371" s="450">
        <f t="shared" si="72"/>
        <v>0</v>
      </c>
      <c r="AU371" s="450">
        <f t="shared" si="72"/>
        <v>0</v>
      </c>
      <c r="AV371" s="450">
        <f t="shared" si="72"/>
        <v>0</v>
      </c>
      <c r="AW371" s="450">
        <f t="shared" si="72"/>
        <v>0</v>
      </c>
      <c r="AX371" s="450">
        <f t="shared" si="72"/>
        <v>0</v>
      </c>
      <c r="AY371" s="450">
        <f t="shared" si="72"/>
        <v>0</v>
      </c>
      <c r="AZ371" s="450">
        <f t="shared" si="72"/>
        <v>0</v>
      </c>
      <c r="BA371" s="450">
        <f t="shared" si="72"/>
        <v>1033</v>
      </c>
      <c r="BB371" s="450">
        <f t="shared" si="72"/>
        <v>835</v>
      </c>
      <c r="BC371" s="450">
        <f t="shared" si="72"/>
        <v>559</v>
      </c>
      <c r="BD371" s="450">
        <f t="shared" si="72"/>
        <v>240</v>
      </c>
      <c r="BE371" s="450">
        <f t="shared" si="72"/>
        <v>688</v>
      </c>
      <c r="BF371" s="450">
        <f t="shared" si="72"/>
        <v>553</v>
      </c>
      <c r="BG371" s="450">
        <f t="shared" si="72"/>
        <v>348</v>
      </c>
      <c r="BH371" s="450">
        <f t="shared" si="72"/>
        <v>116</v>
      </c>
      <c r="BI371" s="450">
        <f t="shared" si="72"/>
        <v>345</v>
      </c>
      <c r="BJ371" s="450">
        <f t="shared" si="72"/>
        <v>282</v>
      </c>
      <c r="BK371" s="450">
        <f t="shared" si="72"/>
        <v>211</v>
      </c>
      <c r="BL371" s="450">
        <f t="shared" si="72"/>
        <v>124</v>
      </c>
      <c r="BM371" s="450">
        <f t="shared" si="72"/>
        <v>0</v>
      </c>
      <c r="BN371" s="450">
        <f t="shared" si="72"/>
        <v>0</v>
      </c>
      <c r="BO371" s="450">
        <f t="shared" si="72"/>
        <v>0</v>
      </c>
      <c r="BP371" s="450">
        <f t="shared" si="72"/>
        <v>0</v>
      </c>
      <c r="BQ371" s="450">
        <f t="shared" si="72"/>
        <v>0</v>
      </c>
      <c r="BR371" s="450">
        <f t="shared" ref="BR371:CA371" si="73">BR369</f>
        <v>0</v>
      </c>
      <c r="BS371" s="450">
        <f t="shared" si="73"/>
        <v>0</v>
      </c>
      <c r="BT371" s="450">
        <f t="shared" si="73"/>
        <v>0</v>
      </c>
      <c r="BU371" s="450">
        <f t="shared" si="73"/>
        <v>0</v>
      </c>
      <c r="BV371" s="450">
        <f t="shared" si="73"/>
        <v>0</v>
      </c>
      <c r="BW371" s="450">
        <f t="shared" si="73"/>
        <v>0</v>
      </c>
      <c r="BX371" s="450">
        <f t="shared" si="73"/>
        <v>0</v>
      </c>
      <c r="BY371" s="450">
        <f t="shared" si="73"/>
        <v>16</v>
      </c>
      <c r="BZ371" s="450">
        <f t="shared" si="73"/>
        <v>62</v>
      </c>
      <c r="CA371" s="450">
        <f t="shared" si="73"/>
        <v>0</v>
      </c>
    </row>
    <row r="372" spans="1:79">
      <c r="A372" s="543" t="s">
        <v>119</v>
      </c>
      <c r="B372" s="543" t="s">
        <v>1890</v>
      </c>
      <c r="C372" s="543">
        <v>2025</v>
      </c>
      <c r="D372" s="543" t="s">
        <v>1937</v>
      </c>
      <c r="E372" s="544">
        <f>IF(OR(E369=0, E369=""), E370, IF(E370&gt;(E369*(1+Dash!$B$6)), E369*(1+Dash!$B$6), IF(E370&lt;(E369*(1-Dash!$B$7)), E369*(1-Dash!$B$7), E370)))</f>
        <v>727</v>
      </c>
      <c r="F372" s="544">
        <f>IF(OR(F369=0, F369=""), F370, IF(F370&gt;(F369*(1+Dash!$B$6)), F369*(1+Dash!$B$6), IF(F370&lt;(F369*(1-Dash!$B$7)), F369*(1-Dash!$B$7), F370)))</f>
        <v>611</v>
      </c>
      <c r="G372" s="544">
        <f>IF(OR(G369=0, G369=""), G370, IF(G370&gt;(G369*(1+Dash!$B$6)), G369*(1+Dash!$B$6), IF(G370&lt;(G369*(1-Dash!$B$7)), G369*(1-Dash!$B$7), G370)))</f>
        <v>494</v>
      </c>
      <c r="H372" s="544">
        <f>IF(OR(H369=0, H369=""), H370, IF(H370&gt;(H369*(1+Dash!$B$6)), H369*(1+Dash!$B$6), IF(H370&lt;(H369*(1-Dash!$B$7)), H369*(1-Dash!$B$7), H370)))</f>
        <v>266</v>
      </c>
      <c r="I372" s="544">
        <f>IF(OR(I369=0, I369=""), I370, IF(I370&gt;(I369*(1+Dash!$B$6)), I369*(1+Dash!$B$6), IF(I370&lt;(I369*(1-Dash!$B$7)), I369*(1-Dash!$B$7), I370)))</f>
        <v>93.500000000000014</v>
      </c>
      <c r="J372" s="544">
        <f>IF(OR(J369=0, J369=""), J370, IF(J370&gt;(J369*(1+Dash!$B$6)), J369*(1+Dash!$B$6), IF(J370&lt;(J369*(1-Dash!$B$7)), J369*(1-Dash!$B$7), J370)))</f>
        <v>15.400000000000002</v>
      </c>
      <c r="K372" s="544">
        <f>IF(OR(K369=0, K369=""), K370, IF(K370&gt;(K369*(1+Dash!$B$6)), K369*(1+Dash!$B$6), IF(K370&lt;(K369*(1-Dash!$B$7)), K369*(1-Dash!$B$7), K370)))</f>
        <v>11</v>
      </c>
      <c r="L372" s="544">
        <f>IF(OR(L369=0, L369=""), L370, IF(L370&gt;(L369*(1+Dash!$B$6)), L369*(1+Dash!$B$6), IF(L370&lt;(L369*(1-Dash!$B$7)), L369*(1-Dash!$B$7), L370)))</f>
        <v>2.2000000000000002</v>
      </c>
      <c r="M372" s="544">
        <f>IF(OR(M369=0, M369=""), M370, IF(M370&gt;(M369*(1+Dash!$B$6)), M369*(1+Dash!$B$6), IF(M370&lt;(M369*(1-Dash!$B$7)), M369*(1-Dash!$B$7), M370)))</f>
        <v>0</v>
      </c>
      <c r="N372" s="544">
        <f>IF(OR(N369=0, N369=""), N370, IF(N370&gt;(N369*(1+Dash!$B$6)), N369*(1+Dash!$B$6), IF(N370&lt;(N369*(1-Dash!$B$7)), N369*(1-Dash!$B$7), N370)))</f>
        <v>312</v>
      </c>
      <c r="O372" s="544">
        <f>IF(OR(O369=0, O369=""), O370, IF(O370&gt;(O369*(1+Dash!$B$6)), O369*(1+Dash!$B$6), IF(O370&lt;(O369*(1-Dash!$B$7)), O369*(1-Dash!$B$7), O370)))</f>
        <v>0</v>
      </c>
      <c r="P372" s="544">
        <f>IF(OR(P369=0, P369=""), P370, IF(P370&gt;(P369*(1+Dash!$B$6)), P369*(1+Dash!$B$6), IF(P370&lt;(P369*(1-Dash!$B$7)), P369*(1-Dash!$B$7), P370)))</f>
        <v>312</v>
      </c>
      <c r="Q372" s="544">
        <f>IF(OR(Q369=0, Q369=""), Q370, IF(Q370&gt;(Q369*(1+Dash!$B$6)), Q369*(1+Dash!$B$6), IF(Q370&lt;(Q369*(1-Dash!$B$7)), Q369*(1-Dash!$B$7), Q370)))</f>
        <v>38</v>
      </c>
      <c r="R372" s="544">
        <f>IF(OR(R369=0, R369=""), R370, IF(R370&gt;(R369*(1+Dash!$B$6)), R369*(1+Dash!$B$6), IF(R370&lt;(R369*(1-Dash!$B$7)), R369*(1-Dash!$B$7), R370)))</f>
        <v>33.25</v>
      </c>
      <c r="S372" s="544">
        <f>IF(OR(S369=0, S369=""), S370, IF(S370&gt;(S369*(1+Dash!$B$6)), S369*(1+Dash!$B$6), IF(S370&lt;(S369*(1-Dash!$B$7)), S369*(1-Dash!$B$7), S370)))</f>
        <v>22.799999999999997</v>
      </c>
      <c r="T372" s="544">
        <f>IF(OR(T369=0, T369=""), T370, IF(T370&gt;(T369*(1+Dash!$B$6)), T369*(1+Dash!$B$6), IF(T370&lt;(T369*(1-Dash!$B$7)), T369*(1-Dash!$B$7), T370)))</f>
        <v>13</v>
      </c>
      <c r="U372" s="544">
        <f>IF(OR(U369=0, U369=""), U370, IF(U370&gt;(U369*(1+Dash!$B$6)), U369*(1+Dash!$B$6), IF(U370&lt;(U369*(1-Dash!$B$7)), U369*(1-Dash!$B$7), U370)))</f>
        <v>38</v>
      </c>
      <c r="V372" s="544">
        <f>IF(OR(V369=0, V369=""), V370, IF(V370&gt;(V369*(1+Dash!$B$6)), V369*(1+Dash!$B$6), IF(V370&lt;(V369*(1-Dash!$B$7)), V369*(1-Dash!$B$7), V370)))</f>
        <v>33.25</v>
      </c>
      <c r="W372" s="544">
        <f>IF(OR(W369=0, W369=""), W370, IF(W370&gt;(W369*(1+Dash!$B$6)), W369*(1+Dash!$B$6), IF(W370&lt;(W369*(1-Dash!$B$7)), W369*(1-Dash!$B$7), W370)))</f>
        <v>22.799999999999997</v>
      </c>
      <c r="X372" s="544">
        <f>IF(OR(X369=0, X369=""), X370, IF(X370&gt;(X369*(1+Dash!$B$6)), X369*(1+Dash!$B$6), IF(X370&lt;(X369*(1-Dash!$B$7)), X369*(1-Dash!$B$7), X370)))</f>
        <v>13</v>
      </c>
      <c r="Y372" s="544">
        <f>IF(OR(Y369=0, Y369=""), Y370, IF(Y370&gt;(Y369*(1+Dash!$B$6)), Y369*(1+Dash!$B$6), IF(Y370&lt;(Y369*(1-Dash!$B$7)), Y369*(1-Dash!$B$7), Y370)))</f>
        <v>1</v>
      </c>
      <c r="Z372" s="544">
        <f>IF(OR(Z369=0, Z369=""), Z370, IF(Z370&gt;(Z369*(1+Dash!$B$6)), Z369*(1+Dash!$B$6), IF(Z370&lt;(Z369*(1-Dash!$B$7)), Z369*(1-Dash!$B$7), Z370)))</f>
        <v>0</v>
      </c>
      <c r="AA372" s="544">
        <f>IF(OR(AA369=0, AA369=""), AA370, IF(AA370&gt;(AA369*(1+Dash!$B$6)), AA369*(1+Dash!$B$6), IF(AA370&lt;(AA369*(1-Dash!$B$7)), AA369*(1-Dash!$B$7), AA370)))</f>
        <v>0</v>
      </c>
      <c r="AB372" s="544">
        <f>IF(OR(AB369=0, AB369=""), AB370, IF(AB370&gt;(AB369*(1+Dash!$B$6)), AB369*(1+Dash!$B$6), IF(AB370&lt;(AB369*(1-Dash!$B$7)), AB369*(1-Dash!$B$7), AB370)))</f>
        <v>0</v>
      </c>
      <c r="AC372" s="544">
        <f>IF(OR(AC369=0, AC369=""), AC370, IF(AC370&gt;(AC369*(1+Dash!$B$6)), AC369*(1+Dash!$B$6), IF(AC370&lt;(AC369*(1-Dash!$B$7)), AC369*(1-Dash!$B$7), AC370)))</f>
        <v>722</v>
      </c>
      <c r="AD372" s="544">
        <f>IF(OR(AD369=0, AD369=""), AD370, IF(AD370&gt;(AD369*(1+Dash!$B$6)), AD369*(1+Dash!$B$6), IF(AD370&lt;(AD369*(1-Dash!$B$7)), AD369*(1-Dash!$B$7), AD370)))</f>
        <v>573.79999999999995</v>
      </c>
      <c r="AE372" s="544">
        <f>IF(OR(AE369=0, AE369=""), AE370, IF(AE370&gt;(AE369*(1+Dash!$B$6)), AE369*(1+Dash!$B$6), IF(AE370&lt;(AE369*(1-Dash!$B$7)), AE369*(1-Dash!$B$7), AE370)))</f>
        <v>428</v>
      </c>
      <c r="AF372" s="544">
        <f>IF(OR(AF369=0, AF369=""), AF370, IF(AF370&gt;(AF369*(1+Dash!$B$6)), AF369*(1+Dash!$B$6), IF(AF370&lt;(AF369*(1-Dash!$B$7)), AF369*(1-Dash!$B$7), AF370)))</f>
        <v>191.4</v>
      </c>
      <c r="AG372" s="544">
        <f>IF(OR(AG369=0, AG369=""), AG370, IF(AG370&gt;(AG369*(1+Dash!$B$6)), AG369*(1+Dash!$B$6), IF(AG370&lt;(AG369*(1-Dash!$B$7)), AG369*(1-Dash!$B$7), AG370)))</f>
        <v>364.1</v>
      </c>
      <c r="AH372" s="544">
        <f>IF(OR(AH369=0, AH369=""), AH370, IF(AH370&gt;(AH369*(1+Dash!$B$6)), AH369*(1+Dash!$B$6), IF(AH370&lt;(AH369*(1-Dash!$B$7)), AH369*(1-Dash!$B$7), AH370)))</f>
        <v>289</v>
      </c>
      <c r="AI372" s="544">
        <f>IF(OR(AI369=0, AI369=""), AI370, IF(AI370&gt;(AI369*(1+Dash!$B$6)), AI369*(1+Dash!$B$6), IF(AI370&lt;(AI369*(1-Dash!$B$7)), AI369*(1-Dash!$B$7), AI370)))</f>
        <v>195.8</v>
      </c>
      <c r="AJ372" s="544">
        <f>IF(OR(AJ369=0, AJ369=""), AJ370, IF(AJ370&gt;(AJ369*(1+Dash!$B$6)), AJ369*(1+Dash!$B$6), IF(AJ370&lt;(AJ369*(1-Dash!$B$7)), AJ369*(1-Dash!$B$7), AJ370)))</f>
        <v>57.2</v>
      </c>
      <c r="AK372" s="544">
        <f>IF(OR(AK369=0, AK369=""), AK370, IF(AK370&gt;(AK369*(1+Dash!$B$6)), AK369*(1+Dash!$B$6), IF(AK370&lt;(AK369*(1-Dash!$B$7)), AK369*(1-Dash!$B$7), AK370)))</f>
        <v>371.45</v>
      </c>
      <c r="AL372" s="544">
        <f>IF(OR(AL369=0, AL369=""), AL370, IF(AL370&gt;(AL369*(1+Dash!$B$6)), AL369*(1+Dash!$B$6), IF(AL370&lt;(AL369*(1-Dash!$B$7)), AL369*(1-Dash!$B$7), AL370)))</f>
        <v>300.2</v>
      </c>
      <c r="AM372" s="544">
        <f>IF(OR(AM369=0, AM369=""), AM370, IF(AM370&gt;(AM369*(1+Dash!$B$6)), AM369*(1+Dash!$B$6), IF(AM370&lt;(AM369*(1-Dash!$B$7)), AM369*(1-Dash!$B$7), AM370)))</f>
        <v>248.89999999999998</v>
      </c>
      <c r="AN372" s="544">
        <f>IF(OR(AN369=0, AN369=""), AN370, IF(AN370&gt;(AN369*(1+Dash!$B$6)), AN369*(1+Dash!$B$6), IF(AN370&lt;(AN369*(1-Dash!$B$7)), AN369*(1-Dash!$B$7), AN370)))</f>
        <v>122</v>
      </c>
      <c r="AO372" s="544">
        <f>IF(OR(AO369=0, AO369=""), AO370, IF(AO370&gt;(AO369*(1+Dash!$B$6)), AO369*(1+Dash!$B$6), IF(AO370&lt;(AO369*(1-Dash!$B$7)), AO369*(1-Dash!$B$7), AO370)))</f>
        <v>0</v>
      </c>
      <c r="AP372" s="544">
        <f>IF(OR(AP369=0, AP369=""), AP370, IF(AP370&gt;(AP369*(1+Dash!$B$6)), AP369*(1+Dash!$B$6), IF(AP370&lt;(AP369*(1-Dash!$B$7)), AP369*(1-Dash!$B$7), AP370)))</f>
        <v>0</v>
      </c>
      <c r="AQ372" s="544">
        <f>IF(OR(AQ369=0, AQ369=""), AQ370, IF(AQ370&gt;(AQ369*(1+Dash!$B$6)), AQ369*(1+Dash!$B$6), IF(AQ370&lt;(AQ369*(1-Dash!$B$7)), AQ369*(1-Dash!$B$7), AQ370)))</f>
        <v>0</v>
      </c>
      <c r="AR372" s="544">
        <f>IF(OR(AR369=0, AR369=""), AR370, IF(AR370&gt;(AR369*(1+Dash!$B$6)), AR369*(1+Dash!$B$6), IF(AR370&lt;(AR369*(1-Dash!$B$7)), AR369*(1-Dash!$B$7), AR370)))</f>
        <v>0</v>
      </c>
      <c r="AS372" s="544">
        <f>IF(OR(AS369=0, AS369=""), AS370, IF(AS370&gt;(AS369*(1+Dash!$B$6)), AS369*(1+Dash!$B$6), IF(AS370&lt;(AS369*(1-Dash!$B$7)), AS369*(1-Dash!$B$7), AS370)))</f>
        <v>0</v>
      </c>
      <c r="AT372" s="544">
        <f>IF(OR(AT369=0, AT369=""), AT370, IF(AT370&gt;(AT369*(1+Dash!$B$6)), AT369*(1+Dash!$B$6), IF(AT370&lt;(AT369*(1-Dash!$B$7)), AT369*(1-Dash!$B$7), AT370)))</f>
        <v>0</v>
      </c>
      <c r="AU372" s="544">
        <f>IF(OR(AU369=0, AU369=""), AU370, IF(AU370&gt;(AU369*(1+Dash!$B$6)), AU369*(1+Dash!$B$6), IF(AU370&lt;(AU369*(1-Dash!$B$7)), AU369*(1-Dash!$B$7), AU370)))</f>
        <v>0</v>
      </c>
      <c r="AV372" s="544">
        <f>IF(OR(AV369=0, AV369=""), AV370, IF(AV370&gt;(AV369*(1+Dash!$B$6)), AV369*(1+Dash!$B$6), IF(AV370&lt;(AV369*(1-Dash!$B$7)), AV369*(1-Dash!$B$7), AV370)))</f>
        <v>0</v>
      </c>
      <c r="AW372" s="544">
        <f>IF(OR(AW369=0, AW369=""), AW370, IF(AW370&gt;(AW369*(1+Dash!$B$6)), AW369*(1+Dash!$B$6), IF(AW370&lt;(AW369*(1-Dash!$B$7)), AW369*(1-Dash!$B$7), AW370)))</f>
        <v>0</v>
      </c>
      <c r="AX372" s="544">
        <f>IF(OR(AX369=0, AX369=""), AX370, IF(AX370&gt;(AX369*(1+Dash!$B$6)), AX369*(1+Dash!$B$6), IF(AX370&lt;(AX369*(1-Dash!$B$7)), AX369*(1-Dash!$B$7), AX370)))</f>
        <v>0</v>
      </c>
      <c r="AY372" s="544">
        <f>IF(OR(AY369=0, AY369=""), AY370, IF(AY370&gt;(AY369*(1+Dash!$B$6)), AY369*(1+Dash!$B$6), IF(AY370&lt;(AY369*(1-Dash!$B$7)), AY369*(1-Dash!$B$7), AY370)))</f>
        <v>0</v>
      </c>
      <c r="AZ372" s="544">
        <f>IF(OR(AZ369=0, AZ369=""), AZ370, IF(AZ370&gt;(AZ369*(1+Dash!$B$6)), AZ369*(1+Dash!$B$6), IF(AZ370&lt;(AZ369*(1-Dash!$B$7)), AZ369*(1-Dash!$B$7), AZ370)))</f>
        <v>0</v>
      </c>
      <c r="BA372" s="544">
        <f>IF(OR(BA369=0, BA369=""), BA370, IF(BA370&gt;(BA369*(1+Dash!$B$6)), BA369*(1+Dash!$B$6), IF(BA370&lt;(BA369*(1-Dash!$B$7)), BA369*(1-Dash!$B$7), BA370)))</f>
        <v>981.34999999999991</v>
      </c>
      <c r="BB372" s="544">
        <f>IF(OR(BB369=0, BB369=""), BB370, IF(BB370&gt;(BB369*(1+Dash!$B$6)), BB369*(1+Dash!$B$6), IF(BB370&lt;(BB369*(1-Dash!$B$7)), BB369*(1-Dash!$B$7), BB370)))</f>
        <v>793.25</v>
      </c>
      <c r="BC372" s="544">
        <f>IF(OR(BC369=0, BC369=""), BC370, IF(BC370&gt;(BC369*(1+Dash!$B$6)), BC369*(1+Dash!$B$6), IF(BC370&lt;(BC369*(1-Dash!$B$7)), BC369*(1-Dash!$B$7), BC370)))</f>
        <v>531.04999999999995</v>
      </c>
      <c r="BD372" s="544">
        <f>IF(OR(BD369=0, BD369=""), BD370, IF(BD370&gt;(BD369*(1+Dash!$B$6)), BD369*(1+Dash!$B$6), IF(BD370&lt;(BD369*(1-Dash!$B$7)), BD369*(1-Dash!$B$7), BD370)))</f>
        <v>246</v>
      </c>
      <c r="BE372" s="544">
        <f>IF(OR(BE369=0, BE369=""), BE370, IF(BE370&gt;(BE369*(1+Dash!$B$6)), BE369*(1+Dash!$B$6), IF(BE370&lt;(BE369*(1-Dash!$B$7)), BE369*(1-Dash!$B$7), BE370)))</f>
        <v>720</v>
      </c>
      <c r="BF372" s="544">
        <f>IF(OR(BF369=0, BF369=""), BF370, IF(BF370&gt;(BF369*(1+Dash!$B$6)), BF369*(1+Dash!$B$6), IF(BF370&lt;(BF369*(1-Dash!$B$7)), BF369*(1-Dash!$B$7), BF370)))</f>
        <v>525.35</v>
      </c>
      <c r="BG372" s="544">
        <f>IF(OR(BG369=0, BG369=""), BG370, IF(BG370&gt;(BG369*(1+Dash!$B$6)), BG369*(1+Dash!$B$6), IF(BG370&lt;(BG369*(1-Dash!$B$7)), BG369*(1-Dash!$B$7), BG370)))</f>
        <v>381</v>
      </c>
      <c r="BH372" s="544">
        <f>IF(OR(BH369=0, BH369=""), BH370, IF(BH370&gt;(BH369*(1+Dash!$B$6)), BH369*(1+Dash!$B$6), IF(BH370&lt;(BH369*(1-Dash!$B$7)), BH369*(1-Dash!$B$7), BH370)))</f>
        <v>127.60000000000001</v>
      </c>
      <c r="BI372" s="544">
        <f>IF(OR(BI369=0, BI369=""), BI370, IF(BI370&gt;(BI369*(1+Dash!$B$6)), BI369*(1+Dash!$B$6), IF(BI370&lt;(BI369*(1-Dash!$B$7)), BI369*(1-Dash!$B$7), BI370)))</f>
        <v>327.75</v>
      </c>
      <c r="BJ372" s="544">
        <f>IF(OR(BJ369=0, BJ369=""), BJ370, IF(BJ370&gt;(BJ369*(1+Dash!$B$6)), BJ369*(1+Dash!$B$6), IF(BJ370&lt;(BJ369*(1-Dash!$B$7)), BJ369*(1-Dash!$B$7), BJ370)))</f>
        <v>267.89999999999998</v>
      </c>
      <c r="BK372" s="544">
        <f>IF(OR(BK369=0, BK369=""), BK370, IF(BK370&gt;(BK369*(1+Dash!$B$6)), BK369*(1+Dash!$B$6), IF(BK370&lt;(BK369*(1-Dash!$B$7)), BK369*(1-Dash!$B$7), BK370)))</f>
        <v>200.45</v>
      </c>
      <c r="BL372" s="544">
        <f>IF(OR(BL369=0, BL369=""), BL370, IF(BL370&gt;(BL369*(1+Dash!$B$6)), BL369*(1+Dash!$B$6), IF(BL370&lt;(BL369*(1-Dash!$B$7)), BL369*(1-Dash!$B$7), BL370)))</f>
        <v>117.8</v>
      </c>
      <c r="BM372" s="544">
        <f>IF(OR(BM369=0, BM369=""), BM370, IF(BM370&gt;(BM369*(1+Dash!$B$6)), BM369*(1+Dash!$B$6), IF(BM370&lt;(BM369*(1-Dash!$B$7)), BM369*(1-Dash!$B$7), BM370)))</f>
        <v>0</v>
      </c>
      <c r="BN372" s="544">
        <f>IF(OR(BN369=0, BN369=""), BN370, IF(BN370&gt;(BN369*(1+Dash!$B$6)), BN369*(1+Dash!$B$6), IF(BN370&lt;(BN369*(1-Dash!$B$7)), BN369*(1-Dash!$B$7), BN370)))</f>
        <v>0</v>
      </c>
      <c r="BO372" s="544">
        <f>IF(OR(BO369=0, BO369=""), BO370, IF(BO370&gt;(BO369*(1+Dash!$B$6)), BO369*(1+Dash!$B$6), IF(BO370&lt;(BO369*(1-Dash!$B$7)), BO369*(1-Dash!$B$7), BO370)))</f>
        <v>0</v>
      </c>
      <c r="BP372" s="544">
        <f>IF(OR(BP369=0, BP369=""), BP370, IF(BP370&gt;(BP369*(1+Dash!$B$6)), BP369*(1+Dash!$B$6), IF(BP370&lt;(BP369*(1-Dash!$B$7)), BP369*(1-Dash!$B$7), BP370)))</f>
        <v>0</v>
      </c>
      <c r="BQ372" s="544">
        <f>IF(OR(BQ369=0, BQ369=""), BQ370, IF(BQ370&gt;(BQ369*(1+Dash!$B$6)), BQ369*(1+Dash!$B$6), IF(BQ370&lt;(BQ369*(1-Dash!$B$7)), BQ369*(1-Dash!$B$7), BQ370)))</f>
        <v>0</v>
      </c>
      <c r="BR372" s="544">
        <f>IF(OR(BR369=0, BR369=""), BR370, IF(BR370&gt;(BR369*(1+Dash!$B$6)), BR369*(1+Dash!$B$6), IF(BR370&lt;(BR369*(1-Dash!$B$7)), BR369*(1-Dash!$B$7), BR370)))</f>
        <v>0</v>
      </c>
      <c r="BS372" s="544">
        <f>IF(OR(BS369=0, BS369=""), BS370, IF(BS370&gt;(BS369*(1+Dash!$B$6)), BS369*(1+Dash!$B$6), IF(BS370&lt;(BS369*(1-Dash!$B$7)), BS369*(1-Dash!$B$7), BS370)))</f>
        <v>0</v>
      </c>
      <c r="BT372" s="544">
        <f>IF(OR(BT369=0, BT369=""), BT370, IF(BT370&gt;(BT369*(1+Dash!$B$6)), BT369*(1+Dash!$B$6), IF(BT370&lt;(BT369*(1-Dash!$B$7)), BT369*(1-Dash!$B$7), BT370)))</f>
        <v>0</v>
      </c>
      <c r="BU372" s="544">
        <f>IF(OR(BU369=0, BU369=""), BU370, IF(BU370&gt;(BU369*(1+Dash!$B$6)), BU369*(1+Dash!$B$6), IF(BU370&lt;(BU369*(1-Dash!$B$7)), BU369*(1-Dash!$B$7), BU370)))</f>
        <v>0</v>
      </c>
      <c r="BV372" s="544">
        <f>IF(OR(BV369=0, BV369=""), BV370, IF(BV370&gt;(BV369*(1+Dash!$B$6)), BV369*(1+Dash!$B$6), IF(BV370&lt;(BV369*(1-Dash!$B$7)), BV369*(1-Dash!$B$7), BV370)))</f>
        <v>0</v>
      </c>
      <c r="BW372" s="544">
        <f>IF(OR(BW369=0, BW369=""), BW370, IF(BW370&gt;(BW369*(1+Dash!$B$6)), BW369*(1+Dash!$B$6), IF(BW370&lt;(BW369*(1-Dash!$B$7)), BW369*(1-Dash!$B$7), BW370)))</f>
        <v>0</v>
      </c>
      <c r="BX372" s="544">
        <f>IF(OR(BX369=0, BX369=""), BX370, IF(BX370&gt;(BX369*(1+Dash!$B$6)), BX369*(1+Dash!$B$6), IF(BX370&lt;(BX369*(1-Dash!$B$7)), BX369*(1-Dash!$B$7), BX370)))</f>
        <v>0</v>
      </c>
      <c r="BY372" s="544">
        <f>IF(OR(BY369=0, BY369=""), BY370, IF(BY370&gt;(BY369*(1+Dash!$B$6)), BY369*(1+Dash!$B$6), IF(BY370&lt;(BY369*(1-Dash!$B$7)), BY369*(1-Dash!$B$7), BY370)))</f>
        <v>17.600000000000001</v>
      </c>
      <c r="BZ372" s="544">
        <f>IF(OR(BZ369=0, BZ369=""), BZ370, IF(BZ370&gt;(BZ369*(1+Dash!$B$6)), BZ369*(1+Dash!$B$6), IF(BZ370&lt;(BZ369*(1-Dash!$B$7)), BZ369*(1-Dash!$B$7), BZ370)))</f>
        <v>67</v>
      </c>
      <c r="CA372" s="544">
        <f>IF(OR(CA369=0, CA369=""), CA370, IF(CA370&gt;(CA369*(1+Dash!$B$6)), CA369*(1+Dash!$B$6), IF(CA370&lt;(CA369*(1-Dash!$B$7)), CA369*(1-Dash!$B$7), CA370)))</f>
        <v>0</v>
      </c>
    </row>
    <row r="373" spans="1:79">
      <c r="A373" t="s">
        <v>121</v>
      </c>
      <c r="B373" t="s">
        <v>1917</v>
      </c>
      <c r="C373">
        <v>2018</v>
      </c>
      <c r="D373" t="s">
        <v>1934</v>
      </c>
      <c r="E373" s="450">
        <v>4187</v>
      </c>
      <c r="F373" s="450">
        <v>2411</v>
      </c>
      <c r="G373" s="450">
        <v>1041</v>
      </c>
      <c r="H373" s="450">
        <v>1258</v>
      </c>
      <c r="I373" s="450">
        <v>328</v>
      </c>
      <c r="J373" s="450">
        <v>0</v>
      </c>
      <c r="K373" s="450">
        <v>0</v>
      </c>
      <c r="L373" s="450">
        <v>0</v>
      </c>
      <c r="M373" s="450">
        <v>0</v>
      </c>
      <c r="N373" s="450">
        <v>0</v>
      </c>
      <c r="O373" s="450">
        <v>0</v>
      </c>
      <c r="P373" s="450">
        <v>0</v>
      </c>
      <c r="Q373" s="450">
        <v>0</v>
      </c>
      <c r="R373" s="450">
        <v>0</v>
      </c>
      <c r="S373" s="450">
        <v>0</v>
      </c>
      <c r="T373" s="450">
        <v>0</v>
      </c>
      <c r="U373" s="450">
        <v>0</v>
      </c>
      <c r="V373" s="450">
        <v>0</v>
      </c>
      <c r="W373" s="450">
        <v>0</v>
      </c>
      <c r="X373" s="450">
        <v>0</v>
      </c>
      <c r="Y373" s="450">
        <v>0</v>
      </c>
      <c r="Z373" s="450">
        <v>0</v>
      </c>
      <c r="AA373" s="450">
        <v>0</v>
      </c>
      <c r="AB373" s="450">
        <v>0</v>
      </c>
      <c r="AC373" s="450">
        <v>1961</v>
      </c>
      <c r="AD373" s="450">
        <v>1367</v>
      </c>
      <c r="AE373" s="450">
        <v>999</v>
      </c>
      <c r="AF373" s="450">
        <v>484</v>
      </c>
      <c r="AG373" s="450">
        <v>497</v>
      </c>
      <c r="AH373" s="450">
        <v>390</v>
      </c>
      <c r="AI373" s="450">
        <v>250</v>
      </c>
      <c r="AJ373" s="450">
        <v>99</v>
      </c>
      <c r="AK373" s="450">
        <v>1464</v>
      </c>
      <c r="AL373" s="450">
        <v>977</v>
      </c>
      <c r="AM373" s="450">
        <v>749</v>
      </c>
      <c r="AN373" s="450">
        <v>385</v>
      </c>
      <c r="AO373" s="450">
        <v>5</v>
      </c>
      <c r="AP373" s="450">
        <v>2</v>
      </c>
      <c r="AQ373" s="450">
        <v>2</v>
      </c>
      <c r="AR373" s="450">
        <v>4</v>
      </c>
      <c r="AS373" s="450">
        <v>0</v>
      </c>
      <c r="AT373" s="450">
        <v>0</v>
      </c>
      <c r="AU373" s="450">
        <v>0</v>
      </c>
      <c r="AV373" s="450">
        <v>0</v>
      </c>
      <c r="AW373" s="450">
        <v>5</v>
      </c>
      <c r="AX373" s="450">
        <v>2</v>
      </c>
      <c r="AY373" s="450">
        <v>2</v>
      </c>
      <c r="AZ373" s="450">
        <v>4</v>
      </c>
      <c r="BA373" s="450">
        <v>4183</v>
      </c>
      <c r="BB373" s="450">
        <v>1704</v>
      </c>
      <c r="BC373" s="450">
        <v>2191</v>
      </c>
      <c r="BD373" s="450">
        <v>923</v>
      </c>
      <c r="BE373" s="450">
        <v>3047</v>
      </c>
      <c r="BF373" s="450">
        <v>1221</v>
      </c>
      <c r="BG373" s="450">
        <v>1357</v>
      </c>
      <c r="BH373" s="450">
        <v>505</v>
      </c>
      <c r="BI373" s="450">
        <v>1136</v>
      </c>
      <c r="BJ373" s="450">
        <v>483</v>
      </c>
      <c r="BK373" s="450">
        <v>834</v>
      </c>
      <c r="BL373" s="450">
        <v>418</v>
      </c>
      <c r="BM373" s="450">
        <v>359</v>
      </c>
      <c r="BN373" s="450">
        <v>70</v>
      </c>
      <c r="BO373" s="450">
        <v>268</v>
      </c>
      <c r="BP373" s="450">
        <v>220</v>
      </c>
      <c r="BQ373" s="450">
        <v>262</v>
      </c>
      <c r="BR373" s="450">
        <v>59</v>
      </c>
      <c r="BS373" s="450">
        <v>192</v>
      </c>
      <c r="BT373" s="450">
        <v>165</v>
      </c>
      <c r="BU373" s="450">
        <v>97</v>
      </c>
      <c r="BV373" s="450">
        <v>11</v>
      </c>
      <c r="BW373" s="450">
        <v>76</v>
      </c>
      <c r="BX373" s="450">
        <v>55</v>
      </c>
      <c r="BY373" s="450">
        <v>21</v>
      </c>
      <c r="BZ373" s="450">
        <v>62</v>
      </c>
      <c r="CA373" s="450">
        <v>5</v>
      </c>
    </row>
    <row r="374" spans="1:79">
      <c r="A374" s="543" t="s">
        <v>121</v>
      </c>
      <c r="B374" s="543" t="s">
        <v>1917</v>
      </c>
      <c r="C374" s="543">
        <v>2019</v>
      </c>
      <c r="D374" s="543" t="s">
        <v>1934</v>
      </c>
      <c r="E374" s="544">
        <v>4752</v>
      </c>
      <c r="F374" s="544">
        <v>2424</v>
      </c>
      <c r="G374" s="544">
        <v>1175</v>
      </c>
      <c r="H374" s="544">
        <v>1213</v>
      </c>
      <c r="I374" s="544">
        <v>294</v>
      </c>
      <c r="J374" s="544">
        <v>0</v>
      </c>
      <c r="K374" s="544">
        <v>0</v>
      </c>
      <c r="L374" s="544">
        <v>0</v>
      </c>
      <c r="M374" s="544">
        <v>0</v>
      </c>
      <c r="N374" s="544">
        <v>0</v>
      </c>
      <c r="O374" s="544">
        <v>0</v>
      </c>
      <c r="P374" s="544">
        <v>0</v>
      </c>
      <c r="Q374" s="544">
        <v>0</v>
      </c>
      <c r="R374" s="544">
        <v>0</v>
      </c>
      <c r="S374" s="544">
        <v>0</v>
      </c>
      <c r="T374" s="544">
        <v>0</v>
      </c>
      <c r="U374" s="544">
        <v>0</v>
      </c>
      <c r="V374" s="544">
        <v>0</v>
      </c>
      <c r="W374" s="544">
        <v>0</v>
      </c>
      <c r="X374" s="544">
        <v>0</v>
      </c>
      <c r="Y374" s="544">
        <v>0</v>
      </c>
      <c r="Z374" s="544">
        <v>0</v>
      </c>
      <c r="AA374" s="544">
        <v>0</v>
      </c>
      <c r="AB374" s="544">
        <v>0</v>
      </c>
      <c r="AC374" s="544">
        <v>1634</v>
      </c>
      <c r="AD374" s="544">
        <v>1050</v>
      </c>
      <c r="AE374" s="544">
        <v>887</v>
      </c>
      <c r="AF374" s="544">
        <v>379</v>
      </c>
      <c r="AG374" s="544">
        <v>519</v>
      </c>
      <c r="AH374" s="544">
        <v>367</v>
      </c>
      <c r="AI374" s="544">
        <v>245</v>
      </c>
      <c r="AJ374" s="544">
        <v>92</v>
      </c>
      <c r="AK374" s="544">
        <v>1115</v>
      </c>
      <c r="AL374" s="544">
        <v>683</v>
      </c>
      <c r="AM374" s="544">
        <v>642</v>
      </c>
      <c r="AN374" s="544">
        <v>287</v>
      </c>
      <c r="AO374" s="544">
        <v>7</v>
      </c>
      <c r="AP374" s="544">
        <v>1</v>
      </c>
      <c r="AQ374" s="544">
        <v>0</v>
      </c>
      <c r="AR374" s="544">
        <v>7</v>
      </c>
      <c r="AS374" s="544">
        <v>0</v>
      </c>
      <c r="AT374" s="544">
        <v>0</v>
      </c>
      <c r="AU374" s="544">
        <v>0</v>
      </c>
      <c r="AV374" s="544">
        <v>0</v>
      </c>
      <c r="AW374" s="544">
        <v>7</v>
      </c>
      <c r="AX374" s="544">
        <v>1</v>
      </c>
      <c r="AY374" s="544">
        <v>0</v>
      </c>
      <c r="AZ374" s="544">
        <v>7</v>
      </c>
      <c r="BA374" s="544">
        <v>4319</v>
      </c>
      <c r="BB374" s="544">
        <v>2220</v>
      </c>
      <c r="BC374" s="544">
        <v>2161</v>
      </c>
      <c r="BD374" s="544">
        <v>908</v>
      </c>
      <c r="BE374" s="544">
        <v>3164</v>
      </c>
      <c r="BF374" s="544">
        <v>1700</v>
      </c>
      <c r="BG374" s="544">
        <v>1341</v>
      </c>
      <c r="BH374" s="544">
        <v>464</v>
      </c>
      <c r="BI374" s="544">
        <v>1155</v>
      </c>
      <c r="BJ374" s="544">
        <v>520</v>
      </c>
      <c r="BK374" s="544">
        <v>820</v>
      </c>
      <c r="BL374" s="544">
        <v>444</v>
      </c>
      <c r="BM374" s="544">
        <v>336</v>
      </c>
      <c r="BN374" s="544">
        <v>79</v>
      </c>
      <c r="BO374" s="544">
        <v>274</v>
      </c>
      <c r="BP374" s="544">
        <v>186</v>
      </c>
      <c r="BQ374" s="544">
        <v>236</v>
      </c>
      <c r="BR374" s="544">
        <v>60</v>
      </c>
      <c r="BS374" s="544">
        <v>197</v>
      </c>
      <c r="BT374" s="544">
        <v>138</v>
      </c>
      <c r="BU374" s="544">
        <v>100</v>
      </c>
      <c r="BV374" s="544">
        <v>19</v>
      </c>
      <c r="BW374" s="544">
        <v>77</v>
      </c>
      <c r="BX374" s="544">
        <v>48</v>
      </c>
      <c r="BY374" s="544">
        <v>11</v>
      </c>
      <c r="BZ374" s="544">
        <v>76</v>
      </c>
      <c r="CA374" s="544">
        <v>10</v>
      </c>
    </row>
    <row r="375" spans="1:79">
      <c r="A375" t="s">
        <v>121</v>
      </c>
      <c r="B375" t="s">
        <v>1917</v>
      </c>
      <c r="C375">
        <v>2020</v>
      </c>
      <c r="D375" t="s">
        <v>1934</v>
      </c>
      <c r="E375" s="450">
        <v>4777</v>
      </c>
      <c r="F375" s="450">
        <v>2872</v>
      </c>
      <c r="G375" s="450">
        <v>1679</v>
      </c>
      <c r="H375" s="450">
        <v>1329</v>
      </c>
      <c r="I375" s="450">
        <v>323</v>
      </c>
      <c r="J375" s="450">
        <v>0</v>
      </c>
      <c r="K375" s="450">
        <v>0</v>
      </c>
      <c r="L375" s="450">
        <v>0</v>
      </c>
      <c r="M375" s="450">
        <v>0</v>
      </c>
      <c r="N375" s="450">
        <v>256</v>
      </c>
      <c r="O375" s="450">
        <v>105</v>
      </c>
      <c r="P375" s="450">
        <v>151</v>
      </c>
      <c r="Q375" s="450">
        <v>566</v>
      </c>
      <c r="R375" s="450">
        <v>0</v>
      </c>
      <c r="S375" s="450">
        <v>0</v>
      </c>
      <c r="T375" s="450">
        <v>0</v>
      </c>
      <c r="U375" s="450">
        <v>414</v>
      </c>
      <c r="V375" s="450">
        <v>0</v>
      </c>
      <c r="W375" s="450">
        <v>0</v>
      </c>
      <c r="X375" s="450">
        <v>0</v>
      </c>
      <c r="Y375" s="450">
        <v>152</v>
      </c>
      <c r="Z375" s="450">
        <v>0</v>
      </c>
      <c r="AA375" s="450">
        <v>0</v>
      </c>
      <c r="AB375" s="450">
        <v>0</v>
      </c>
      <c r="AC375" s="450">
        <v>1736</v>
      </c>
      <c r="AD375" s="450">
        <v>1158</v>
      </c>
      <c r="AE375" s="450">
        <v>914</v>
      </c>
      <c r="AF375" s="450">
        <v>409</v>
      </c>
      <c r="AG375" s="450">
        <v>496</v>
      </c>
      <c r="AH375" s="450">
        <v>376</v>
      </c>
      <c r="AI375" s="450">
        <v>207</v>
      </c>
      <c r="AJ375" s="450">
        <v>83</v>
      </c>
      <c r="AK375" s="450">
        <v>1240</v>
      </c>
      <c r="AL375" s="450">
        <v>782</v>
      </c>
      <c r="AM375" s="450">
        <v>707</v>
      </c>
      <c r="AN375" s="450">
        <v>326</v>
      </c>
      <c r="AO375" s="450">
        <v>8</v>
      </c>
      <c r="AP375" s="450">
        <v>2</v>
      </c>
      <c r="AQ375" s="450">
        <v>3</v>
      </c>
      <c r="AR375" s="450">
        <v>7</v>
      </c>
      <c r="AS375" s="450">
        <v>0</v>
      </c>
      <c r="AT375" s="450">
        <v>0</v>
      </c>
      <c r="AU375" s="450">
        <v>0</v>
      </c>
      <c r="AV375" s="450">
        <v>0</v>
      </c>
      <c r="AW375" s="450">
        <v>8</v>
      </c>
      <c r="AX375" s="450">
        <v>2</v>
      </c>
      <c r="AY375" s="450">
        <v>3</v>
      </c>
      <c r="AZ375" s="450">
        <v>7</v>
      </c>
      <c r="BA375" s="450">
        <v>4327</v>
      </c>
      <c r="BB375" s="450">
        <v>2373</v>
      </c>
      <c r="BC375" s="450">
        <v>2031</v>
      </c>
      <c r="BD375" s="450">
        <v>828</v>
      </c>
      <c r="BE375" s="450">
        <v>3245</v>
      </c>
      <c r="BF375" s="450">
        <v>1886</v>
      </c>
      <c r="BG375" s="450">
        <v>1242</v>
      </c>
      <c r="BH375" s="450">
        <v>452</v>
      </c>
      <c r="BI375" s="450">
        <v>1082</v>
      </c>
      <c r="BJ375" s="450">
        <v>487</v>
      </c>
      <c r="BK375" s="450">
        <v>789</v>
      </c>
      <c r="BL375" s="450">
        <v>376</v>
      </c>
      <c r="BM375" s="450">
        <v>455</v>
      </c>
      <c r="BN375" s="450">
        <v>97</v>
      </c>
      <c r="BO375" s="450">
        <v>337</v>
      </c>
      <c r="BP375" s="450">
        <v>261</v>
      </c>
      <c r="BQ375" s="450">
        <v>278</v>
      </c>
      <c r="BR375" s="450">
        <v>60</v>
      </c>
      <c r="BS375" s="450">
        <v>214</v>
      </c>
      <c r="BT375" s="450">
        <v>167</v>
      </c>
      <c r="BU375" s="450">
        <v>177</v>
      </c>
      <c r="BV375" s="450">
        <v>37</v>
      </c>
      <c r="BW375" s="450">
        <v>123</v>
      </c>
      <c r="BX375" s="450">
        <v>94</v>
      </c>
      <c r="BY375" s="450">
        <v>13</v>
      </c>
      <c r="BZ375" s="450">
        <v>73</v>
      </c>
      <c r="CA375" s="450">
        <v>12</v>
      </c>
    </row>
    <row r="376" spans="1:79">
      <c r="A376" s="543" t="s">
        <v>121</v>
      </c>
      <c r="B376" s="543" t="s">
        <v>1917</v>
      </c>
      <c r="C376" s="543">
        <v>2021</v>
      </c>
      <c r="D376" s="543" t="s">
        <v>1934</v>
      </c>
      <c r="E376" s="544">
        <v>3453</v>
      </c>
      <c r="F376" s="544">
        <v>3033</v>
      </c>
      <c r="G376" s="544">
        <v>1882</v>
      </c>
      <c r="H376" s="544">
        <v>1231</v>
      </c>
      <c r="I376" s="544">
        <v>323</v>
      </c>
      <c r="J376" s="544">
        <v>0</v>
      </c>
      <c r="K376" s="544">
        <v>0</v>
      </c>
      <c r="L376" s="544">
        <v>0</v>
      </c>
      <c r="M376" s="544">
        <v>0</v>
      </c>
      <c r="N376" s="544">
        <v>486</v>
      </c>
      <c r="O376" s="544">
        <v>168</v>
      </c>
      <c r="P376" s="544">
        <v>318</v>
      </c>
      <c r="Q376" s="544">
        <v>273</v>
      </c>
      <c r="R376" s="544">
        <v>0</v>
      </c>
      <c r="S376" s="544">
        <v>0</v>
      </c>
      <c r="T376" s="544">
        <v>0</v>
      </c>
      <c r="U376" s="544">
        <v>190</v>
      </c>
      <c r="V376" s="544">
        <v>0</v>
      </c>
      <c r="W376" s="544">
        <v>0</v>
      </c>
      <c r="X376" s="544">
        <v>0</v>
      </c>
      <c r="Y376" s="544">
        <v>83</v>
      </c>
      <c r="Z376" s="544">
        <v>0</v>
      </c>
      <c r="AA376" s="544">
        <v>0</v>
      </c>
      <c r="AB376" s="544">
        <v>0</v>
      </c>
      <c r="AC376" s="544">
        <v>1280</v>
      </c>
      <c r="AD376" s="544">
        <v>746</v>
      </c>
      <c r="AE376" s="544">
        <v>747</v>
      </c>
      <c r="AF376" s="544">
        <v>374</v>
      </c>
      <c r="AG376" s="544">
        <v>392</v>
      </c>
      <c r="AH376" s="544">
        <v>249</v>
      </c>
      <c r="AI376" s="544">
        <v>213</v>
      </c>
      <c r="AJ376" s="544">
        <v>117</v>
      </c>
      <c r="AK376" s="544">
        <v>888</v>
      </c>
      <c r="AL376" s="544">
        <v>497</v>
      </c>
      <c r="AM376" s="544">
        <v>534</v>
      </c>
      <c r="AN376" s="544">
        <v>257</v>
      </c>
      <c r="AO376" s="544">
        <v>6</v>
      </c>
      <c r="AP376" s="544">
        <v>0</v>
      </c>
      <c r="AQ376" s="544">
        <v>4</v>
      </c>
      <c r="AR376" s="544">
        <v>4</v>
      </c>
      <c r="AS376" s="544">
        <v>0</v>
      </c>
      <c r="AT376" s="544">
        <v>0</v>
      </c>
      <c r="AU376" s="544">
        <v>0</v>
      </c>
      <c r="AV376" s="544">
        <v>0</v>
      </c>
      <c r="AW376" s="544">
        <v>6</v>
      </c>
      <c r="AX376" s="544">
        <v>0</v>
      </c>
      <c r="AY376" s="544">
        <v>4</v>
      </c>
      <c r="AZ376" s="544">
        <v>4</v>
      </c>
      <c r="BA376" s="544">
        <v>3955</v>
      </c>
      <c r="BB376" s="544">
        <v>2101</v>
      </c>
      <c r="BC376" s="544">
        <v>1859</v>
      </c>
      <c r="BD376" s="544">
        <v>811</v>
      </c>
      <c r="BE376" s="544">
        <v>2906</v>
      </c>
      <c r="BF376" s="544">
        <v>1673</v>
      </c>
      <c r="BG376" s="544">
        <v>1107</v>
      </c>
      <c r="BH376" s="544">
        <v>410</v>
      </c>
      <c r="BI376" s="544">
        <v>1049</v>
      </c>
      <c r="BJ376" s="544">
        <v>428</v>
      </c>
      <c r="BK376" s="544">
        <v>752</v>
      </c>
      <c r="BL376" s="544">
        <v>401</v>
      </c>
      <c r="BM376" s="544">
        <v>457</v>
      </c>
      <c r="BN376" s="544">
        <v>109</v>
      </c>
      <c r="BO376" s="544">
        <v>325</v>
      </c>
      <c r="BP376" s="544">
        <v>273</v>
      </c>
      <c r="BQ376" s="544">
        <v>282</v>
      </c>
      <c r="BR376" s="544">
        <v>76</v>
      </c>
      <c r="BS376" s="544">
        <v>206</v>
      </c>
      <c r="BT376" s="544">
        <v>176</v>
      </c>
      <c r="BU376" s="544">
        <v>175</v>
      </c>
      <c r="BV376" s="544">
        <v>33</v>
      </c>
      <c r="BW376" s="544">
        <v>119</v>
      </c>
      <c r="BX376" s="544">
        <v>97</v>
      </c>
      <c r="BY376" s="544">
        <v>22</v>
      </c>
      <c r="BZ376" s="544">
        <v>64</v>
      </c>
      <c r="CA376" s="544">
        <v>8</v>
      </c>
    </row>
    <row r="377" spans="1:79">
      <c r="A377" t="s">
        <v>121</v>
      </c>
      <c r="B377" t="s">
        <v>1917</v>
      </c>
      <c r="C377">
        <v>2022</v>
      </c>
      <c r="D377" t="s">
        <v>1934</v>
      </c>
      <c r="E377" s="450">
        <v>3160</v>
      </c>
      <c r="F377" s="450">
        <v>2934</v>
      </c>
      <c r="G377" s="450">
        <v>1730</v>
      </c>
      <c r="H377" s="450">
        <v>1012</v>
      </c>
      <c r="I377" s="450">
        <v>251</v>
      </c>
      <c r="J377" s="450">
        <v>0</v>
      </c>
      <c r="K377" s="450">
        <v>0</v>
      </c>
      <c r="L377" s="450">
        <v>0</v>
      </c>
      <c r="M377" s="450">
        <v>0</v>
      </c>
      <c r="N377" s="450">
        <v>496</v>
      </c>
      <c r="O377" s="450">
        <v>131</v>
      </c>
      <c r="P377" s="450">
        <v>365</v>
      </c>
      <c r="Q377" s="450">
        <v>529</v>
      </c>
      <c r="R377" s="450">
        <v>0</v>
      </c>
      <c r="S377" s="450">
        <v>0</v>
      </c>
      <c r="T377" s="450">
        <v>0</v>
      </c>
      <c r="U377" s="450">
        <v>437</v>
      </c>
      <c r="V377" s="450">
        <v>0</v>
      </c>
      <c r="W377" s="450">
        <v>0</v>
      </c>
      <c r="X377" s="450">
        <v>0</v>
      </c>
      <c r="Y377" s="450">
        <v>92</v>
      </c>
      <c r="Z377" s="450">
        <v>0</v>
      </c>
      <c r="AA377" s="450">
        <v>0</v>
      </c>
      <c r="AB377" s="450">
        <v>0</v>
      </c>
      <c r="AC377" s="450">
        <v>1404</v>
      </c>
      <c r="AD377" s="450">
        <v>847</v>
      </c>
      <c r="AE377" s="450">
        <v>759</v>
      </c>
      <c r="AF377" s="450">
        <v>400</v>
      </c>
      <c r="AG377" s="450">
        <v>529</v>
      </c>
      <c r="AH377" s="450">
        <v>379</v>
      </c>
      <c r="AI377" s="450">
        <v>245</v>
      </c>
      <c r="AJ377" s="450">
        <v>131</v>
      </c>
      <c r="AK377" s="450">
        <v>875</v>
      </c>
      <c r="AL377" s="450">
        <v>468</v>
      </c>
      <c r="AM377" s="450">
        <v>514</v>
      </c>
      <c r="AN377" s="450">
        <v>269</v>
      </c>
      <c r="AO377" s="450">
        <v>3</v>
      </c>
      <c r="AP377" s="450">
        <v>0</v>
      </c>
      <c r="AQ377" s="450">
        <v>2</v>
      </c>
      <c r="AR377" s="450">
        <v>3</v>
      </c>
      <c r="AS377" s="450">
        <v>0</v>
      </c>
      <c r="AT377" s="450">
        <v>0</v>
      </c>
      <c r="AU377" s="450">
        <v>0</v>
      </c>
      <c r="AV377" s="450">
        <v>0</v>
      </c>
      <c r="AW377" s="450">
        <v>3</v>
      </c>
      <c r="AX377" s="450">
        <v>0</v>
      </c>
      <c r="AY377" s="450">
        <v>2</v>
      </c>
      <c r="AZ377" s="450">
        <v>3</v>
      </c>
      <c r="BA377" s="450">
        <v>3507</v>
      </c>
      <c r="BB377" s="450">
        <v>1654</v>
      </c>
      <c r="BC377" s="450">
        <v>1675</v>
      </c>
      <c r="BD377" s="450">
        <v>800</v>
      </c>
      <c r="BE377" s="450">
        <v>2565</v>
      </c>
      <c r="BF377" s="450">
        <v>1316</v>
      </c>
      <c r="BG377" s="450">
        <v>1008</v>
      </c>
      <c r="BH377" s="450">
        <v>475</v>
      </c>
      <c r="BI377" s="450">
        <v>942</v>
      </c>
      <c r="BJ377" s="450">
        <v>338</v>
      </c>
      <c r="BK377" s="450">
        <v>667</v>
      </c>
      <c r="BL377" s="450">
        <v>325</v>
      </c>
      <c r="BM377" s="450">
        <v>479</v>
      </c>
      <c r="BN377" s="450">
        <v>89</v>
      </c>
      <c r="BO377" s="450">
        <v>320</v>
      </c>
      <c r="BP377" s="450">
        <v>318</v>
      </c>
      <c r="BQ377" s="450">
        <v>284</v>
      </c>
      <c r="BR377" s="450">
        <v>58</v>
      </c>
      <c r="BS377" s="450">
        <v>191</v>
      </c>
      <c r="BT377" s="450">
        <v>188</v>
      </c>
      <c r="BU377" s="450">
        <v>195</v>
      </c>
      <c r="BV377" s="450">
        <v>31</v>
      </c>
      <c r="BW377" s="450">
        <v>129</v>
      </c>
      <c r="BX377" s="450">
        <v>130</v>
      </c>
      <c r="BY377" s="450">
        <v>25</v>
      </c>
      <c r="BZ377" s="450">
        <v>86</v>
      </c>
      <c r="CA377" s="450">
        <v>9</v>
      </c>
    </row>
    <row r="378" spans="1:79">
      <c r="A378" s="543" t="s">
        <v>121</v>
      </c>
      <c r="B378" s="543" t="s">
        <v>1917</v>
      </c>
      <c r="C378" s="543">
        <v>2023</v>
      </c>
      <c r="D378" s="543" t="s">
        <v>1934</v>
      </c>
      <c r="E378" s="544">
        <v>3583</v>
      </c>
      <c r="F378" s="544">
        <v>2580</v>
      </c>
      <c r="G378" s="544">
        <v>1422</v>
      </c>
      <c r="H378" s="544">
        <v>876</v>
      </c>
      <c r="I378" s="544">
        <v>217</v>
      </c>
      <c r="J378" s="544">
        <v>0</v>
      </c>
      <c r="K378" s="544">
        <v>0</v>
      </c>
      <c r="L378" s="544">
        <v>0</v>
      </c>
      <c r="M378" s="544">
        <v>0</v>
      </c>
      <c r="N378" s="544">
        <v>315</v>
      </c>
      <c r="O378" s="544">
        <v>23</v>
      </c>
      <c r="P378" s="544">
        <v>292</v>
      </c>
      <c r="Q378" s="544">
        <v>928</v>
      </c>
      <c r="R378" s="544">
        <v>744</v>
      </c>
      <c r="S378" s="544">
        <v>421</v>
      </c>
      <c r="T378" s="544">
        <v>151</v>
      </c>
      <c r="U378" s="544">
        <v>615</v>
      </c>
      <c r="V378" s="544">
        <v>532</v>
      </c>
      <c r="W378" s="544">
        <v>215</v>
      </c>
      <c r="X378" s="544">
        <v>63</v>
      </c>
      <c r="Y378" s="544">
        <v>313</v>
      </c>
      <c r="Z378" s="544">
        <v>212</v>
      </c>
      <c r="AA378" s="544">
        <v>206</v>
      </c>
      <c r="AB378" s="544">
        <v>88</v>
      </c>
      <c r="AC378" s="544">
        <v>1480</v>
      </c>
      <c r="AD378" s="544">
        <v>1032</v>
      </c>
      <c r="AE378" s="544">
        <v>854</v>
      </c>
      <c r="AF378" s="544">
        <v>367</v>
      </c>
      <c r="AG378" s="544">
        <v>554</v>
      </c>
      <c r="AH378" s="544">
        <v>454</v>
      </c>
      <c r="AI378" s="544">
        <v>307</v>
      </c>
      <c r="AJ378" s="544">
        <v>100</v>
      </c>
      <c r="AK378" s="544">
        <v>926</v>
      </c>
      <c r="AL378" s="544">
        <v>578</v>
      </c>
      <c r="AM378" s="544">
        <v>547</v>
      </c>
      <c r="AN378" s="544">
        <v>267</v>
      </c>
      <c r="AO378" s="544">
        <v>4</v>
      </c>
      <c r="AP378" s="544">
        <v>1</v>
      </c>
      <c r="AQ378" s="544">
        <v>0</v>
      </c>
      <c r="AR378" s="544">
        <v>3</v>
      </c>
      <c r="AS378" s="544">
        <v>0</v>
      </c>
      <c r="AT378" s="544">
        <v>0</v>
      </c>
      <c r="AU378" s="544">
        <v>0</v>
      </c>
      <c r="AV378" s="544">
        <v>0</v>
      </c>
      <c r="AW378" s="544">
        <v>4</v>
      </c>
      <c r="AX378" s="544">
        <v>1</v>
      </c>
      <c r="AY378" s="544">
        <v>0</v>
      </c>
      <c r="AZ378" s="544">
        <v>3</v>
      </c>
      <c r="BA378" s="544">
        <v>3528</v>
      </c>
      <c r="BB378" s="544">
        <v>1759</v>
      </c>
      <c r="BC378" s="544">
        <v>1613</v>
      </c>
      <c r="BD378" s="544">
        <v>744</v>
      </c>
      <c r="BE378" s="544">
        <v>2665</v>
      </c>
      <c r="BF378" s="544">
        <v>1428</v>
      </c>
      <c r="BG378" s="544">
        <v>1009</v>
      </c>
      <c r="BH378" s="544">
        <v>427</v>
      </c>
      <c r="BI378" s="544">
        <v>863</v>
      </c>
      <c r="BJ378" s="544">
        <v>331</v>
      </c>
      <c r="BK378" s="544">
        <v>604</v>
      </c>
      <c r="BL378" s="544">
        <v>317</v>
      </c>
      <c r="BM378" s="544">
        <v>470</v>
      </c>
      <c r="BN378" s="544">
        <v>100</v>
      </c>
      <c r="BO378" s="544">
        <v>339</v>
      </c>
      <c r="BP378" s="544">
        <v>301</v>
      </c>
      <c r="BQ378" s="544">
        <v>292</v>
      </c>
      <c r="BR378" s="544">
        <v>78</v>
      </c>
      <c r="BS378" s="544">
        <v>215</v>
      </c>
      <c r="BT378" s="544">
        <v>207</v>
      </c>
      <c r="BU378" s="544">
        <v>178</v>
      </c>
      <c r="BV378" s="544">
        <v>22</v>
      </c>
      <c r="BW378" s="544">
        <v>124</v>
      </c>
      <c r="BX378" s="544">
        <v>94</v>
      </c>
      <c r="BY378" s="544">
        <v>21</v>
      </c>
      <c r="BZ378" s="544">
        <v>72</v>
      </c>
      <c r="CA378" s="544">
        <v>19</v>
      </c>
    </row>
    <row r="379" spans="1:79">
      <c r="A379" t="s">
        <v>121</v>
      </c>
      <c r="B379" t="s">
        <v>1917</v>
      </c>
      <c r="C379">
        <v>2024</v>
      </c>
      <c r="D379" t="s">
        <v>1934</v>
      </c>
      <c r="E379" s="450">
        <v>3860</v>
      </c>
      <c r="F379" s="450">
        <v>2548</v>
      </c>
      <c r="G379" s="450">
        <v>1422</v>
      </c>
      <c r="H379" s="450">
        <v>853</v>
      </c>
      <c r="I379" s="450">
        <v>218</v>
      </c>
      <c r="J379" s="450">
        <v>1</v>
      </c>
      <c r="K379" s="450">
        <v>1</v>
      </c>
      <c r="L379" s="450">
        <v>1</v>
      </c>
      <c r="M379" s="450">
        <v>0</v>
      </c>
      <c r="N379" s="450">
        <v>261</v>
      </c>
      <c r="O379" s="450">
        <v>33</v>
      </c>
      <c r="P379" s="450">
        <v>228</v>
      </c>
      <c r="Q379" s="450">
        <v>793</v>
      </c>
      <c r="R379" s="450">
        <v>640</v>
      </c>
      <c r="S379" s="450">
        <v>393</v>
      </c>
      <c r="T379" s="450">
        <v>115</v>
      </c>
      <c r="U379" s="450">
        <v>465</v>
      </c>
      <c r="V379" s="450">
        <v>399</v>
      </c>
      <c r="W379" s="450">
        <v>188</v>
      </c>
      <c r="X379" s="450">
        <v>56</v>
      </c>
      <c r="Y379" s="450">
        <v>328</v>
      </c>
      <c r="Z379" s="450">
        <v>241</v>
      </c>
      <c r="AA379" s="450">
        <v>205</v>
      </c>
      <c r="AB379" s="450">
        <v>59</v>
      </c>
      <c r="AC379" s="450">
        <v>1800</v>
      </c>
      <c r="AD379" s="450">
        <v>1302</v>
      </c>
      <c r="AE379" s="450">
        <v>994</v>
      </c>
      <c r="AF379" s="450">
        <v>374</v>
      </c>
      <c r="AG379" s="450">
        <v>1047</v>
      </c>
      <c r="AH379" s="450">
        <v>851</v>
      </c>
      <c r="AI379" s="450">
        <v>458</v>
      </c>
      <c r="AJ379" s="450">
        <v>164</v>
      </c>
      <c r="AK379" s="450">
        <v>753</v>
      </c>
      <c r="AL379" s="450">
        <v>451</v>
      </c>
      <c r="AM379" s="450">
        <v>536</v>
      </c>
      <c r="AN379" s="450">
        <v>210</v>
      </c>
      <c r="AO379" s="450">
        <v>1</v>
      </c>
      <c r="AP379" s="450">
        <v>0</v>
      </c>
      <c r="AQ379" s="450">
        <v>0</v>
      </c>
      <c r="AR379" s="450">
        <v>0</v>
      </c>
      <c r="AS379" s="450">
        <v>0</v>
      </c>
      <c r="AT379" s="450">
        <v>0</v>
      </c>
      <c r="AU379" s="450">
        <v>0</v>
      </c>
      <c r="AV379" s="450">
        <v>0</v>
      </c>
      <c r="AW379" s="450">
        <v>1</v>
      </c>
      <c r="AX379" s="450">
        <v>0</v>
      </c>
      <c r="AY379" s="450">
        <v>0</v>
      </c>
      <c r="AZ379" s="450">
        <v>0</v>
      </c>
      <c r="BA379" s="450">
        <v>3658</v>
      </c>
      <c r="BB379" s="450">
        <v>1932</v>
      </c>
      <c r="BC379" s="450">
        <v>1695</v>
      </c>
      <c r="BD379" s="450">
        <v>750</v>
      </c>
      <c r="BE379" s="450">
        <v>2581</v>
      </c>
      <c r="BF379" s="450">
        <v>1446</v>
      </c>
      <c r="BG379" s="450">
        <v>951</v>
      </c>
      <c r="BH379" s="450">
        <v>408</v>
      </c>
      <c r="BI379" s="450">
        <v>1077</v>
      </c>
      <c r="BJ379" s="450">
        <v>486</v>
      </c>
      <c r="BK379" s="450">
        <v>744</v>
      </c>
      <c r="BL379" s="450">
        <v>342</v>
      </c>
      <c r="BM379" s="450">
        <v>479</v>
      </c>
      <c r="BN379" s="450">
        <v>78</v>
      </c>
      <c r="BO379" s="450">
        <v>350</v>
      </c>
      <c r="BP379" s="450">
        <v>299</v>
      </c>
      <c r="BQ379" s="450">
        <v>86</v>
      </c>
      <c r="BR379" s="450">
        <v>16</v>
      </c>
      <c r="BS379" s="450">
        <v>63</v>
      </c>
      <c r="BT379" s="450">
        <v>46</v>
      </c>
      <c r="BU379" s="450">
        <v>393</v>
      </c>
      <c r="BV379" s="450">
        <v>62</v>
      </c>
      <c r="BW379" s="450">
        <v>287</v>
      </c>
      <c r="BX379" s="450">
        <v>253</v>
      </c>
      <c r="BY379" s="450">
        <v>29</v>
      </c>
      <c r="BZ379" s="450">
        <v>70</v>
      </c>
      <c r="CA379" s="450">
        <v>32</v>
      </c>
    </row>
    <row r="380" spans="1:79">
      <c r="A380" s="543" t="s">
        <v>121</v>
      </c>
      <c r="B380" s="543" t="s">
        <v>1917</v>
      </c>
      <c r="C380" s="543">
        <v>2025</v>
      </c>
      <c r="D380" s="543" t="s">
        <v>1935</v>
      </c>
      <c r="E380" s="544">
        <v>3918</v>
      </c>
      <c r="F380" s="544">
        <v>2685</v>
      </c>
      <c r="G380" s="544">
        <v>1465</v>
      </c>
      <c r="H380" s="544">
        <v>1116</v>
      </c>
      <c r="I380" s="544">
        <v>281</v>
      </c>
      <c r="J380" s="544">
        <v>0</v>
      </c>
      <c r="K380" s="544">
        <v>0</v>
      </c>
      <c r="L380" s="544">
        <v>0</v>
      </c>
      <c r="M380" s="544">
        <v>0</v>
      </c>
      <c r="N380" s="544">
        <v>363</v>
      </c>
      <c r="O380" s="544">
        <v>89</v>
      </c>
      <c r="P380" s="544">
        <v>274</v>
      </c>
      <c r="Q380" s="544">
        <v>655</v>
      </c>
      <c r="R380" s="544">
        <v>527</v>
      </c>
      <c r="S380" s="544">
        <v>311</v>
      </c>
      <c r="T380" s="544">
        <v>101</v>
      </c>
      <c r="U380" s="544">
        <v>459</v>
      </c>
      <c r="V380" s="544">
        <v>353</v>
      </c>
      <c r="W380" s="544">
        <v>154</v>
      </c>
      <c r="X380" s="544">
        <v>46</v>
      </c>
      <c r="Y380" s="544">
        <v>196</v>
      </c>
      <c r="Z380" s="544">
        <v>174</v>
      </c>
      <c r="AA380" s="544">
        <v>157</v>
      </c>
      <c r="AB380" s="544">
        <v>55</v>
      </c>
      <c r="AC380" s="544">
        <v>1614</v>
      </c>
      <c r="AD380" s="544">
        <v>1064</v>
      </c>
      <c r="AE380" s="544">
        <v>884</v>
      </c>
      <c r="AF380" s="544">
        <v>403</v>
      </c>
      <c r="AG380" s="544">
        <v>575</v>
      </c>
      <c r="AH380" s="544">
        <v>431</v>
      </c>
      <c r="AI380" s="544">
        <v>275</v>
      </c>
      <c r="AJ380" s="544">
        <v>115</v>
      </c>
      <c r="AK380" s="544">
        <v>1039</v>
      </c>
      <c r="AL380" s="544">
        <v>633</v>
      </c>
      <c r="AM380" s="544">
        <v>609</v>
      </c>
      <c r="AN380" s="544">
        <v>288</v>
      </c>
      <c r="AO380" s="544">
        <v>1</v>
      </c>
      <c r="AP380" s="544">
        <v>0</v>
      </c>
      <c r="AQ380" s="544">
        <v>0</v>
      </c>
      <c r="AR380" s="544">
        <v>1</v>
      </c>
      <c r="AS380" s="544">
        <v>0</v>
      </c>
      <c r="AT380" s="544">
        <v>0</v>
      </c>
      <c r="AU380" s="544">
        <v>0</v>
      </c>
      <c r="AV380" s="544">
        <v>0</v>
      </c>
      <c r="AW380" s="544">
        <v>1</v>
      </c>
      <c r="AX380" s="544">
        <v>0</v>
      </c>
      <c r="AY380" s="544">
        <v>0</v>
      </c>
      <c r="AZ380" s="544">
        <v>1</v>
      </c>
      <c r="BA380" s="544">
        <v>3667</v>
      </c>
      <c r="BB380" s="544">
        <v>1833</v>
      </c>
      <c r="BC380" s="544">
        <v>1761</v>
      </c>
      <c r="BD380" s="544">
        <v>771</v>
      </c>
      <c r="BE380" s="544">
        <v>2692</v>
      </c>
      <c r="BF380" s="544">
        <v>1422</v>
      </c>
      <c r="BG380" s="544">
        <v>1065</v>
      </c>
      <c r="BH380" s="544">
        <v>421</v>
      </c>
      <c r="BI380" s="544">
        <v>975</v>
      </c>
      <c r="BJ380" s="544">
        <v>411</v>
      </c>
      <c r="BK380" s="544">
        <v>696</v>
      </c>
      <c r="BL380" s="544">
        <v>350</v>
      </c>
      <c r="BM380" s="544">
        <v>478</v>
      </c>
      <c r="BN380" s="544">
        <v>99</v>
      </c>
      <c r="BO380" s="544">
        <v>351</v>
      </c>
      <c r="BP380" s="544">
        <v>291</v>
      </c>
      <c r="BQ380" s="544">
        <v>277</v>
      </c>
      <c r="BR380" s="544">
        <v>64</v>
      </c>
      <c r="BS380" s="544">
        <v>206</v>
      </c>
      <c r="BT380" s="544">
        <v>175</v>
      </c>
      <c r="BU380" s="544">
        <v>201</v>
      </c>
      <c r="BV380" s="544">
        <v>35</v>
      </c>
      <c r="BW380" s="544">
        <v>145</v>
      </c>
      <c r="BX380" s="544">
        <v>116</v>
      </c>
      <c r="BY380" s="544">
        <v>26</v>
      </c>
      <c r="BZ380" s="544">
        <v>72</v>
      </c>
      <c r="CA380" s="544">
        <v>37</v>
      </c>
    </row>
    <row r="381" spans="1:79">
      <c r="A381" t="s">
        <v>121</v>
      </c>
      <c r="B381" t="s">
        <v>1917</v>
      </c>
      <c r="C381">
        <v>2024</v>
      </c>
      <c r="D381" t="s">
        <v>1937</v>
      </c>
      <c r="E381" s="450">
        <f>E379</f>
        <v>3860</v>
      </c>
      <c r="F381" s="450">
        <f t="shared" ref="F381:BQ381" si="74">F379</f>
        <v>2548</v>
      </c>
      <c r="G381" s="450">
        <f t="shared" si="74"/>
        <v>1422</v>
      </c>
      <c r="H381" s="450">
        <f t="shared" si="74"/>
        <v>853</v>
      </c>
      <c r="I381" s="450">
        <f t="shared" si="74"/>
        <v>218</v>
      </c>
      <c r="J381" s="450">
        <f t="shared" si="74"/>
        <v>1</v>
      </c>
      <c r="K381" s="450">
        <f t="shared" si="74"/>
        <v>1</v>
      </c>
      <c r="L381" s="450">
        <f t="shared" si="74"/>
        <v>1</v>
      </c>
      <c r="M381" s="450">
        <f t="shared" si="74"/>
        <v>0</v>
      </c>
      <c r="N381" s="450">
        <f t="shared" si="74"/>
        <v>261</v>
      </c>
      <c r="O381" s="450">
        <f t="shared" si="74"/>
        <v>33</v>
      </c>
      <c r="P381" s="450">
        <f t="shared" si="74"/>
        <v>228</v>
      </c>
      <c r="Q381" s="450">
        <f t="shared" si="74"/>
        <v>793</v>
      </c>
      <c r="R381" s="450">
        <f t="shared" si="74"/>
        <v>640</v>
      </c>
      <c r="S381" s="450">
        <f t="shared" si="74"/>
        <v>393</v>
      </c>
      <c r="T381" s="450">
        <f t="shared" si="74"/>
        <v>115</v>
      </c>
      <c r="U381" s="450">
        <f t="shared" si="74"/>
        <v>465</v>
      </c>
      <c r="V381" s="450">
        <f t="shared" si="74"/>
        <v>399</v>
      </c>
      <c r="W381" s="450">
        <f t="shared" si="74"/>
        <v>188</v>
      </c>
      <c r="X381" s="450">
        <f t="shared" si="74"/>
        <v>56</v>
      </c>
      <c r="Y381" s="450">
        <f t="shared" si="74"/>
        <v>328</v>
      </c>
      <c r="Z381" s="450">
        <f t="shared" si="74"/>
        <v>241</v>
      </c>
      <c r="AA381" s="450">
        <f t="shared" si="74"/>
        <v>205</v>
      </c>
      <c r="AB381" s="450">
        <f t="shared" si="74"/>
        <v>59</v>
      </c>
      <c r="AC381" s="450">
        <f t="shared" si="74"/>
        <v>1800</v>
      </c>
      <c r="AD381" s="450">
        <f t="shared" si="74"/>
        <v>1302</v>
      </c>
      <c r="AE381" s="450">
        <f t="shared" si="74"/>
        <v>994</v>
      </c>
      <c r="AF381" s="450">
        <f t="shared" si="74"/>
        <v>374</v>
      </c>
      <c r="AG381" s="450">
        <f t="shared" si="74"/>
        <v>1047</v>
      </c>
      <c r="AH381" s="450">
        <f t="shared" si="74"/>
        <v>851</v>
      </c>
      <c r="AI381" s="450">
        <f t="shared" si="74"/>
        <v>458</v>
      </c>
      <c r="AJ381" s="450">
        <f t="shared" si="74"/>
        <v>164</v>
      </c>
      <c r="AK381" s="450">
        <f t="shared" si="74"/>
        <v>753</v>
      </c>
      <c r="AL381" s="450">
        <f t="shared" si="74"/>
        <v>451</v>
      </c>
      <c r="AM381" s="450">
        <f t="shared" si="74"/>
        <v>536</v>
      </c>
      <c r="AN381" s="450">
        <f t="shared" si="74"/>
        <v>210</v>
      </c>
      <c r="AO381" s="450">
        <f t="shared" si="74"/>
        <v>1</v>
      </c>
      <c r="AP381" s="450">
        <f t="shared" si="74"/>
        <v>0</v>
      </c>
      <c r="AQ381" s="450">
        <f t="shared" si="74"/>
        <v>0</v>
      </c>
      <c r="AR381" s="450">
        <f t="shared" si="74"/>
        <v>0</v>
      </c>
      <c r="AS381" s="450">
        <f t="shared" si="74"/>
        <v>0</v>
      </c>
      <c r="AT381" s="450">
        <f t="shared" si="74"/>
        <v>0</v>
      </c>
      <c r="AU381" s="450">
        <f t="shared" si="74"/>
        <v>0</v>
      </c>
      <c r="AV381" s="450">
        <f t="shared" si="74"/>
        <v>0</v>
      </c>
      <c r="AW381" s="450">
        <f t="shared" si="74"/>
        <v>1</v>
      </c>
      <c r="AX381" s="450">
        <f t="shared" si="74"/>
        <v>0</v>
      </c>
      <c r="AY381" s="450">
        <f t="shared" si="74"/>
        <v>0</v>
      </c>
      <c r="AZ381" s="450">
        <f t="shared" si="74"/>
        <v>0</v>
      </c>
      <c r="BA381" s="450">
        <f t="shared" si="74"/>
        <v>3658</v>
      </c>
      <c r="BB381" s="450">
        <f t="shared" si="74"/>
        <v>1932</v>
      </c>
      <c r="BC381" s="450">
        <f t="shared" si="74"/>
        <v>1695</v>
      </c>
      <c r="BD381" s="450">
        <f t="shared" si="74"/>
        <v>750</v>
      </c>
      <c r="BE381" s="450">
        <f t="shared" si="74"/>
        <v>2581</v>
      </c>
      <c r="BF381" s="450">
        <f t="shared" si="74"/>
        <v>1446</v>
      </c>
      <c r="BG381" s="450">
        <f t="shared" si="74"/>
        <v>951</v>
      </c>
      <c r="BH381" s="450">
        <f t="shared" si="74"/>
        <v>408</v>
      </c>
      <c r="BI381" s="450">
        <f t="shared" si="74"/>
        <v>1077</v>
      </c>
      <c r="BJ381" s="450">
        <f t="shared" si="74"/>
        <v>486</v>
      </c>
      <c r="BK381" s="450">
        <f t="shared" si="74"/>
        <v>744</v>
      </c>
      <c r="BL381" s="450">
        <f t="shared" si="74"/>
        <v>342</v>
      </c>
      <c r="BM381" s="450">
        <f t="shared" si="74"/>
        <v>479</v>
      </c>
      <c r="BN381" s="450">
        <f t="shared" si="74"/>
        <v>78</v>
      </c>
      <c r="BO381" s="450">
        <f t="shared" si="74"/>
        <v>350</v>
      </c>
      <c r="BP381" s="450">
        <f t="shared" si="74"/>
        <v>299</v>
      </c>
      <c r="BQ381" s="450">
        <f t="shared" si="74"/>
        <v>86</v>
      </c>
      <c r="BR381" s="450">
        <f t="shared" ref="BR381:CA381" si="75">BR379</f>
        <v>16</v>
      </c>
      <c r="BS381" s="450">
        <f t="shared" si="75"/>
        <v>63</v>
      </c>
      <c r="BT381" s="450">
        <f t="shared" si="75"/>
        <v>46</v>
      </c>
      <c r="BU381" s="450">
        <f t="shared" si="75"/>
        <v>393</v>
      </c>
      <c r="BV381" s="450">
        <f t="shared" si="75"/>
        <v>62</v>
      </c>
      <c r="BW381" s="450">
        <f t="shared" si="75"/>
        <v>287</v>
      </c>
      <c r="BX381" s="450">
        <f t="shared" si="75"/>
        <v>253</v>
      </c>
      <c r="BY381" s="450">
        <f t="shared" si="75"/>
        <v>29</v>
      </c>
      <c r="BZ381" s="450">
        <f t="shared" si="75"/>
        <v>70</v>
      </c>
      <c r="CA381" s="450">
        <f t="shared" si="75"/>
        <v>32</v>
      </c>
    </row>
    <row r="382" spans="1:79">
      <c r="A382" s="543" t="s">
        <v>121</v>
      </c>
      <c r="B382" s="543" t="s">
        <v>1917</v>
      </c>
      <c r="C382" s="543">
        <v>2025</v>
      </c>
      <c r="D382" s="543" t="s">
        <v>1937</v>
      </c>
      <c r="E382" s="544">
        <f>IF(OR(E379=0, E379=""), E380, IF(E380&gt;(E379*(1+Dash!$B$6)), E379*(1+Dash!$B$6), IF(E380&lt;(E379*(1-Dash!$B$7)), E379*(1-Dash!$B$7), E380)))</f>
        <v>3918</v>
      </c>
      <c r="F382" s="544">
        <f>IF(OR(F379=0, F379=""), F380, IF(F380&gt;(F379*(1+Dash!$B$6)), F379*(1+Dash!$B$6), IF(F380&lt;(F379*(1-Dash!$B$7)), F379*(1-Dash!$B$7), F380)))</f>
        <v>2685</v>
      </c>
      <c r="G382" s="544">
        <f>IF(OR(G379=0, G379=""), G380, IF(G380&gt;(G379*(1+Dash!$B$6)), G379*(1+Dash!$B$6), IF(G380&lt;(G379*(1-Dash!$B$7)), G379*(1-Dash!$B$7), G380)))</f>
        <v>1465</v>
      </c>
      <c r="H382" s="544">
        <f>IF(OR(H379=0, H379=""), H380, IF(H380&gt;(H379*(1+Dash!$B$6)), H379*(1+Dash!$B$6), IF(H380&lt;(H379*(1-Dash!$B$7)), H379*(1-Dash!$B$7), H380)))</f>
        <v>938.30000000000007</v>
      </c>
      <c r="I382" s="544">
        <f>IF(OR(I379=0, I379=""), I380, IF(I380&gt;(I379*(1+Dash!$B$6)), I379*(1+Dash!$B$6), IF(I380&lt;(I379*(1-Dash!$B$7)), I379*(1-Dash!$B$7), I380)))</f>
        <v>239.8</v>
      </c>
      <c r="J382" s="544">
        <f>IF(OR(J379=0, J379=""), J380, IF(J380&gt;(J379*(1+Dash!$B$6)), J379*(1+Dash!$B$6), IF(J380&lt;(J379*(1-Dash!$B$7)), J379*(1-Dash!$B$7), J380)))</f>
        <v>0.95</v>
      </c>
      <c r="K382" s="544">
        <f>IF(OR(K379=0, K379=""), K380, IF(K380&gt;(K379*(1+Dash!$B$6)), K379*(1+Dash!$B$6), IF(K380&lt;(K379*(1-Dash!$B$7)), K379*(1-Dash!$B$7), K380)))</f>
        <v>0.95</v>
      </c>
      <c r="L382" s="544">
        <f>IF(OR(L379=0, L379=""), L380, IF(L380&gt;(L379*(1+Dash!$B$6)), L379*(1+Dash!$B$6), IF(L380&lt;(L379*(1-Dash!$B$7)), L379*(1-Dash!$B$7), L380)))</f>
        <v>0.95</v>
      </c>
      <c r="M382" s="544">
        <f>IF(OR(M379=0, M379=""), M380, IF(M380&gt;(M379*(1+Dash!$B$6)), M379*(1+Dash!$B$6), IF(M380&lt;(M379*(1-Dash!$B$7)), M379*(1-Dash!$B$7), M380)))</f>
        <v>0</v>
      </c>
      <c r="N382" s="544">
        <f>IF(OR(N379=0, N379=""), N380, IF(N380&gt;(N379*(1+Dash!$B$6)), N379*(1+Dash!$B$6), IF(N380&lt;(N379*(1-Dash!$B$7)), N379*(1-Dash!$B$7), N380)))</f>
        <v>287.10000000000002</v>
      </c>
      <c r="O382" s="544">
        <f>IF(OR(O379=0, O379=""), O380, IF(O380&gt;(O379*(1+Dash!$B$6)), O379*(1+Dash!$B$6), IF(O380&lt;(O379*(1-Dash!$B$7)), O379*(1-Dash!$B$7), O380)))</f>
        <v>36.300000000000004</v>
      </c>
      <c r="P382" s="544">
        <f>IF(OR(P379=0, P379=""), P380, IF(P380&gt;(P379*(1+Dash!$B$6)), P379*(1+Dash!$B$6), IF(P380&lt;(P379*(1-Dash!$B$7)), P379*(1-Dash!$B$7), P380)))</f>
        <v>250.8</v>
      </c>
      <c r="Q382" s="544">
        <f>IF(OR(Q379=0, Q379=""), Q380, IF(Q380&gt;(Q379*(1+Dash!$B$6)), Q379*(1+Dash!$B$6), IF(Q380&lt;(Q379*(1-Dash!$B$7)), Q379*(1-Dash!$B$7), Q380)))</f>
        <v>753.34999999999991</v>
      </c>
      <c r="R382" s="544">
        <f>IF(OR(R379=0, R379=""), R380, IF(R380&gt;(R379*(1+Dash!$B$6)), R379*(1+Dash!$B$6), IF(R380&lt;(R379*(1-Dash!$B$7)), R379*(1-Dash!$B$7), R380)))</f>
        <v>608</v>
      </c>
      <c r="S382" s="544">
        <f>IF(OR(S379=0, S379=""), S380, IF(S380&gt;(S379*(1+Dash!$B$6)), S379*(1+Dash!$B$6), IF(S380&lt;(S379*(1-Dash!$B$7)), S379*(1-Dash!$B$7), S380)))</f>
        <v>373.34999999999997</v>
      </c>
      <c r="T382" s="544">
        <f>IF(OR(T379=0, T379=""), T380, IF(T380&gt;(T379*(1+Dash!$B$6)), T379*(1+Dash!$B$6), IF(T380&lt;(T379*(1-Dash!$B$7)), T379*(1-Dash!$B$7), T380)))</f>
        <v>109.25</v>
      </c>
      <c r="U382" s="544">
        <f>IF(OR(U379=0, U379=""), U380, IF(U380&gt;(U379*(1+Dash!$B$6)), U379*(1+Dash!$B$6), IF(U380&lt;(U379*(1-Dash!$B$7)), U379*(1-Dash!$B$7), U380)))</f>
        <v>459</v>
      </c>
      <c r="V382" s="544">
        <f>IF(OR(V379=0, V379=""), V380, IF(V380&gt;(V379*(1+Dash!$B$6)), V379*(1+Dash!$B$6), IF(V380&lt;(V379*(1-Dash!$B$7)), V379*(1-Dash!$B$7), V380)))</f>
        <v>379.04999999999995</v>
      </c>
      <c r="W382" s="544">
        <f>IF(OR(W379=0, W379=""), W380, IF(W380&gt;(W379*(1+Dash!$B$6)), W379*(1+Dash!$B$6), IF(W380&lt;(W379*(1-Dash!$B$7)), W379*(1-Dash!$B$7), W380)))</f>
        <v>178.6</v>
      </c>
      <c r="X382" s="544">
        <f>IF(OR(X379=0, X379=""), X380, IF(X380&gt;(X379*(1+Dash!$B$6)), X379*(1+Dash!$B$6), IF(X380&lt;(X379*(1-Dash!$B$7)), X379*(1-Dash!$B$7), X380)))</f>
        <v>53.199999999999996</v>
      </c>
      <c r="Y382" s="544">
        <f>IF(OR(Y379=0, Y379=""), Y380, IF(Y380&gt;(Y379*(1+Dash!$B$6)), Y379*(1+Dash!$B$6), IF(Y380&lt;(Y379*(1-Dash!$B$7)), Y379*(1-Dash!$B$7), Y380)))</f>
        <v>311.59999999999997</v>
      </c>
      <c r="Z382" s="544">
        <f>IF(OR(Z379=0, Z379=""), Z380, IF(Z380&gt;(Z379*(1+Dash!$B$6)), Z379*(1+Dash!$B$6), IF(Z380&lt;(Z379*(1-Dash!$B$7)), Z379*(1-Dash!$B$7), Z380)))</f>
        <v>228.95</v>
      </c>
      <c r="AA382" s="544">
        <f>IF(OR(AA379=0, AA379=""), AA380, IF(AA380&gt;(AA379*(1+Dash!$B$6)), AA379*(1+Dash!$B$6), IF(AA380&lt;(AA379*(1-Dash!$B$7)), AA379*(1-Dash!$B$7), AA380)))</f>
        <v>194.75</v>
      </c>
      <c r="AB382" s="544">
        <f>IF(OR(AB379=0, AB379=""), AB380, IF(AB380&gt;(AB379*(1+Dash!$B$6)), AB379*(1+Dash!$B$6), IF(AB380&lt;(AB379*(1-Dash!$B$7)), AB379*(1-Dash!$B$7), AB380)))</f>
        <v>56.05</v>
      </c>
      <c r="AC382" s="544">
        <f>IF(OR(AC379=0, AC379=""), AC380, IF(AC380&gt;(AC379*(1+Dash!$B$6)), AC379*(1+Dash!$B$6), IF(AC380&lt;(AC379*(1-Dash!$B$7)), AC379*(1-Dash!$B$7), AC380)))</f>
        <v>1710</v>
      </c>
      <c r="AD382" s="544">
        <f>IF(OR(AD379=0, AD379=""), AD380, IF(AD380&gt;(AD379*(1+Dash!$B$6)), AD379*(1+Dash!$B$6), IF(AD380&lt;(AD379*(1-Dash!$B$7)), AD379*(1-Dash!$B$7), AD380)))</f>
        <v>1236.8999999999999</v>
      </c>
      <c r="AE382" s="544">
        <f>IF(OR(AE379=0, AE379=""), AE380, IF(AE380&gt;(AE379*(1+Dash!$B$6)), AE379*(1+Dash!$B$6), IF(AE380&lt;(AE379*(1-Dash!$B$7)), AE379*(1-Dash!$B$7), AE380)))</f>
        <v>944.3</v>
      </c>
      <c r="AF382" s="544">
        <f>IF(OR(AF379=0, AF379=""), AF380, IF(AF380&gt;(AF379*(1+Dash!$B$6)), AF379*(1+Dash!$B$6), IF(AF380&lt;(AF379*(1-Dash!$B$7)), AF379*(1-Dash!$B$7), AF380)))</f>
        <v>403</v>
      </c>
      <c r="AG382" s="544">
        <f>IF(OR(AG379=0, AG379=""), AG380, IF(AG380&gt;(AG379*(1+Dash!$B$6)), AG379*(1+Dash!$B$6), IF(AG380&lt;(AG379*(1-Dash!$B$7)), AG379*(1-Dash!$B$7), AG380)))</f>
        <v>994.65</v>
      </c>
      <c r="AH382" s="544">
        <f>IF(OR(AH379=0, AH379=""), AH380, IF(AH380&gt;(AH379*(1+Dash!$B$6)), AH379*(1+Dash!$B$6), IF(AH380&lt;(AH379*(1-Dash!$B$7)), AH379*(1-Dash!$B$7), AH380)))</f>
        <v>808.44999999999993</v>
      </c>
      <c r="AI382" s="544">
        <f>IF(OR(AI379=0, AI379=""), AI380, IF(AI380&gt;(AI379*(1+Dash!$B$6)), AI379*(1+Dash!$B$6), IF(AI380&lt;(AI379*(1-Dash!$B$7)), AI379*(1-Dash!$B$7), AI380)))</f>
        <v>435.09999999999997</v>
      </c>
      <c r="AJ382" s="544">
        <f>IF(OR(AJ379=0, AJ379=""), AJ380, IF(AJ380&gt;(AJ379*(1+Dash!$B$6)), AJ379*(1+Dash!$B$6), IF(AJ380&lt;(AJ379*(1-Dash!$B$7)), AJ379*(1-Dash!$B$7), AJ380)))</f>
        <v>155.79999999999998</v>
      </c>
      <c r="AK382" s="544">
        <f>IF(OR(AK379=0, AK379=""), AK380, IF(AK380&gt;(AK379*(1+Dash!$B$6)), AK379*(1+Dash!$B$6), IF(AK380&lt;(AK379*(1-Dash!$B$7)), AK379*(1-Dash!$B$7), AK380)))</f>
        <v>828.30000000000007</v>
      </c>
      <c r="AL382" s="544">
        <f>IF(OR(AL379=0, AL379=""), AL380, IF(AL380&gt;(AL379*(1+Dash!$B$6)), AL379*(1+Dash!$B$6), IF(AL380&lt;(AL379*(1-Dash!$B$7)), AL379*(1-Dash!$B$7), AL380)))</f>
        <v>496.1</v>
      </c>
      <c r="AM382" s="544">
        <f>IF(OR(AM379=0, AM379=""), AM380, IF(AM380&gt;(AM379*(1+Dash!$B$6)), AM379*(1+Dash!$B$6), IF(AM380&lt;(AM379*(1-Dash!$B$7)), AM379*(1-Dash!$B$7), AM380)))</f>
        <v>589.6</v>
      </c>
      <c r="AN382" s="544">
        <f>IF(OR(AN379=0, AN379=""), AN380, IF(AN380&gt;(AN379*(1+Dash!$B$6)), AN379*(1+Dash!$B$6), IF(AN380&lt;(AN379*(1-Dash!$B$7)), AN379*(1-Dash!$B$7), AN380)))</f>
        <v>231.00000000000003</v>
      </c>
      <c r="AO382" s="544">
        <f>IF(OR(AO379=0, AO379=""), AO380, IF(AO380&gt;(AO379*(1+Dash!$B$6)), AO379*(1+Dash!$B$6), IF(AO380&lt;(AO379*(1-Dash!$B$7)), AO379*(1-Dash!$B$7), AO380)))</f>
        <v>1</v>
      </c>
      <c r="AP382" s="544">
        <f>IF(OR(AP379=0, AP379=""), AP380, IF(AP380&gt;(AP379*(1+Dash!$B$6)), AP379*(1+Dash!$B$6), IF(AP380&lt;(AP379*(1-Dash!$B$7)), AP379*(1-Dash!$B$7), AP380)))</f>
        <v>0</v>
      </c>
      <c r="AQ382" s="544">
        <f>IF(OR(AQ379=0, AQ379=""), AQ380, IF(AQ380&gt;(AQ379*(1+Dash!$B$6)), AQ379*(1+Dash!$B$6), IF(AQ380&lt;(AQ379*(1-Dash!$B$7)), AQ379*(1-Dash!$B$7), AQ380)))</f>
        <v>0</v>
      </c>
      <c r="AR382" s="544">
        <f>IF(OR(AR379=0, AR379=""), AR380, IF(AR380&gt;(AR379*(1+Dash!$B$6)), AR379*(1+Dash!$B$6), IF(AR380&lt;(AR379*(1-Dash!$B$7)), AR379*(1-Dash!$B$7), AR380)))</f>
        <v>1</v>
      </c>
      <c r="AS382" s="544">
        <f>IF(OR(AS379=0, AS379=""), AS380, IF(AS380&gt;(AS379*(1+Dash!$B$6)), AS379*(1+Dash!$B$6), IF(AS380&lt;(AS379*(1-Dash!$B$7)), AS379*(1-Dash!$B$7), AS380)))</f>
        <v>0</v>
      </c>
      <c r="AT382" s="544">
        <f>IF(OR(AT379=0, AT379=""), AT380, IF(AT380&gt;(AT379*(1+Dash!$B$6)), AT379*(1+Dash!$B$6), IF(AT380&lt;(AT379*(1-Dash!$B$7)), AT379*(1-Dash!$B$7), AT380)))</f>
        <v>0</v>
      </c>
      <c r="AU382" s="544">
        <f>IF(OR(AU379=0, AU379=""), AU380, IF(AU380&gt;(AU379*(1+Dash!$B$6)), AU379*(1+Dash!$B$6), IF(AU380&lt;(AU379*(1-Dash!$B$7)), AU379*(1-Dash!$B$7), AU380)))</f>
        <v>0</v>
      </c>
      <c r="AV382" s="544">
        <f>IF(OR(AV379=0, AV379=""), AV380, IF(AV380&gt;(AV379*(1+Dash!$B$6)), AV379*(1+Dash!$B$6), IF(AV380&lt;(AV379*(1-Dash!$B$7)), AV379*(1-Dash!$B$7), AV380)))</f>
        <v>0</v>
      </c>
      <c r="AW382" s="544">
        <f>IF(OR(AW379=0, AW379=""), AW380, IF(AW380&gt;(AW379*(1+Dash!$B$6)), AW379*(1+Dash!$B$6), IF(AW380&lt;(AW379*(1-Dash!$B$7)), AW379*(1-Dash!$B$7), AW380)))</f>
        <v>1</v>
      </c>
      <c r="AX382" s="544">
        <f>IF(OR(AX379=0, AX379=""), AX380, IF(AX380&gt;(AX379*(1+Dash!$B$6)), AX379*(1+Dash!$B$6), IF(AX380&lt;(AX379*(1-Dash!$B$7)), AX379*(1-Dash!$B$7), AX380)))</f>
        <v>0</v>
      </c>
      <c r="AY382" s="544">
        <f>IF(OR(AY379=0, AY379=""), AY380, IF(AY380&gt;(AY379*(1+Dash!$B$6)), AY379*(1+Dash!$B$6), IF(AY380&lt;(AY379*(1-Dash!$B$7)), AY379*(1-Dash!$B$7), AY380)))</f>
        <v>0</v>
      </c>
      <c r="AZ382" s="544">
        <f>IF(OR(AZ379=0, AZ379=""), AZ380, IF(AZ380&gt;(AZ379*(1+Dash!$B$6)), AZ379*(1+Dash!$B$6), IF(AZ380&lt;(AZ379*(1-Dash!$B$7)), AZ379*(1-Dash!$B$7), AZ380)))</f>
        <v>1</v>
      </c>
      <c r="BA382" s="544">
        <f>IF(OR(BA379=0, BA379=""), BA380, IF(BA380&gt;(BA379*(1+Dash!$B$6)), BA379*(1+Dash!$B$6), IF(BA380&lt;(BA379*(1-Dash!$B$7)), BA379*(1-Dash!$B$7), BA380)))</f>
        <v>3667</v>
      </c>
      <c r="BB382" s="544">
        <f>IF(OR(BB379=0, BB379=""), BB380, IF(BB380&gt;(BB379*(1+Dash!$B$6)), BB379*(1+Dash!$B$6), IF(BB380&lt;(BB379*(1-Dash!$B$7)), BB379*(1-Dash!$B$7), BB380)))</f>
        <v>1835.3999999999999</v>
      </c>
      <c r="BC382" s="544">
        <f>IF(OR(BC379=0, BC379=""), BC380, IF(BC380&gt;(BC379*(1+Dash!$B$6)), BC379*(1+Dash!$B$6), IF(BC380&lt;(BC379*(1-Dash!$B$7)), BC379*(1-Dash!$B$7), BC380)))</f>
        <v>1761</v>
      </c>
      <c r="BD382" s="544">
        <f>IF(OR(BD379=0, BD379=""), BD380, IF(BD380&gt;(BD379*(1+Dash!$B$6)), BD379*(1+Dash!$B$6), IF(BD380&lt;(BD379*(1-Dash!$B$7)), BD379*(1-Dash!$B$7), BD380)))</f>
        <v>771</v>
      </c>
      <c r="BE382" s="544">
        <f>IF(OR(BE379=0, BE379=""), BE380, IF(BE380&gt;(BE379*(1+Dash!$B$6)), BE379*(1+Dash!$B$6), IF(BE380&lt;(BE379*(1-Dash!$B$7)), BE379*(1-Dash!$B$7), BE380)))</f>
        <v>2692</v>
      </c>
      <c r="BF382" s="544">
        <f>IF(OR(BF379=0, BF379=""), BF380, IF(BF380&gt;(BF379*(1+Dash!$B$6)), BF379*(1+Dash!$B$6), IF(BF380&lt;(BF379*(1-Dash!$B$7)), BF379*(1-Dash!$B$7), BF380)))</f>
        <v>1422</v>
      </c>
      <c r="BG382" s="544">
        <f>IF(OR(BG379=0, BG379=""), BG380, IF(BG380&gt;(BG379*(1+Dash!$B$6)), BG379*(1+Dash!$B$6), IF(BG380&lt;(BG379*(1-Dash!$B$7)), BG379*(1-Dash!$B$7), BG380)))</f>
        <v>1046.1000000000001</v>
      </c>
      <c r="BH382" s="544">
        <f>IF(OR(BH379=0, BH379=""), BH380, IF(BH380&gt;(BH379*(1+Dash!$B$6)), BH379*(1+Dash!$B$6), IF(BH380&lt;(BH379*(1-Dash!$B$7)), BH379*(1-Dash!$B$7), BH380)))</f>
        <v>421</v>
      </c>
      <c r="BI382" s="544">
        <f>IF(OR(BI379=0, BI379=""), BI380, IF(BI380&gt;(BI379*(1+Dash!$B$6)), BI379*(1+Dash!$B$6), IF(BI380&lt;(BI379*(1-Dash!$B$7)), BI379*(1-Dash!$B$7), BI380)))</f>
        <v>1023.15</v>
      </c>
      <c r="BJ382" s="544">
        <f>IF(OR(BJ379=0, BJ379=""), BJ380, IF(BJ380&gt;(BJ379*(1+Dash!$B$6)), BJ379*(1+Dash!$B$6), IF(BJ380&lt;(BJ379*(1-Dash!$B$7)), BJ379*(1-Dash!$B$7), BJ380)))</f>
        <v>461.7</v>
      </c>
      <c r="BK382" s="544">
        <f>IF(OR(BK379=0, BK379=""), BK380, IF(BK380&gt;(BK379*(1+Dash!$B$6)), BK379*(1+Dash!$B$6), IF(BK380&lt;(BK379*(1-Dash!$B$7)), BK379*(1-Dash!$B$7), BK380)))</f>
        <v>706.8</v>
      </c>
      <c r="BL382" s="544">
        <f>IF(OR(BL379=0, BL379=""), BL380, IF(BL380&gt;(BL379*(1+Dash!$B$6)), BL379*(1+Dash!$B$6), IF(BL380&lt;(BL379*(1-Dash!$B$7)), BL379*(1-Dash!$B$7), BL380)))</f>
        <v>350</v>
      </c>
      <c r="BM382" s="544">
        <f>IF(OR(BM379=0, BM379=""), BM380, IF(BM380&gt;(BM379*(1+Dash!$B$6)), BM379*(1+Dash!$B$6), IF(BM380&lt;(BM379*(1-Dash!$B$7)), BM379*(1-Dash!$B$7), BM380)))</f>
        <v>478</v>
      </c>
      <c r="BN382" s="544">
        <f>IF(OR(BN379=0, BN379=""), BN380, IF(BN380&gt;(BN379*(1+Dash!$B$6)), BN379*(1+Dash!$B$6), IF(BN380&lt;(BN379*(1-Dash!$B$7)), BN379*(1-Dash!$B$7), BN380)))</f>
        <v>85.800000000000011</v>
      </c>
      <c r="BO382" s="544">
        <f>IF(OR(BO379=0, BO379=""), BO380, IF(BO380&gt;(BO379*(1+Dash!$B$6)), BO379*(1+Dash!$B$6), IF(BO380&lt;(BO379*(1-Dash!$B$7)), BO379*(1-Dash!$B$7), BO380)))</f>
        <v>351</v>
      </c>
      <c r="BP382" s="544">
        <f>IF(OR(BP379=0, BP379=""), BP380, IF(BP380&gt;(BP379*(1+Dash!$B$6)), BP379*(1+Dash!$B$6), IF(BP380&lt;(BP379*(1-Dash!$B$7)), BP379*(1-Dash!$B$7), BP380)))</f>
        <v>291</v>
      </c>
      <c r="BQ382" s="544">
        <f>IF(OR(BQ379=0, BQ379=""), BQ380, IF(BQ380&gt;(BQ379*(1+Dash!$B$6)), BQ379*(1+Dash!$B$6), IF(BQ380&lt;(BQ379*(1-Dash!$B$7)), BQ379*(1-Dash!$B$7), BQ380)))</f>
        <v>94.600000000000009</v>
      </c>
      <c r="BR382" s="544">
        <f>IF(OR(BR379=0, BR379=""), BR380, IF(BR380&gt;(BR379*(1+Dash!$B$6)), BR379*(1+Dash!$B$6), IF(BR380&lt;(BR379*(1-Dash!$B$7)), BR379*(1-Dash!$B$7), BR380)))</f>
        <v>17.600000000000001</v>
      </c>
      <c r="BS382" s="544">
        <f>IF(OR(BS379=0, BS379=""), BS380, IF(BS380&gt;(BS379*(1+Dash!$B$6)), BS379*(1+Dash!$B$6), IF(BS380&lt;(BS379*(1-Dash!$B$7)), BS379*(1-Dash!$B$7), BS380)))</f>
        <v>69.300000000000011</v>
      </c>
      <c r="BT382" s="544">
        <f>IF(OR(BT379=0, BT379=""), BT380, IF(BT380&gt;(BT379*(1+Dash!$B$6)), BT379*(1+Dash!$B$6), IF(BT380&lt;(BT379*(1-Dash!$B$7)), BT379*(1-Dash!$B$7), BT380)))</f>
        <v>50.6</v>
      </c>
      <c r="BU382" s="544">
        <f>IF(OR(BU379=0, BU379=""), BU380, IF(BU380&gt;(BU379*(1+Dash!$B$6)), BU379*(1+Dash!$B$6), IF(BU380&lt;(BU379*(1-Dash!$B$7)), BU379*(1-Dash!$B$7), BU380)))</f>
        <v>373.34999999999997</v>
      </c>
      <c r="BV382" s="544">
        <f>IF(OR(BV379=0, BV379=""), BV380, IF(BV380&gt;(BV379*(1+Dash!$B$6)), BV379*(1+Dash!$B$6), IF(BV380&lt;(BV379*(1-Dash!$B$7)), BV379*(1-Dash!$B$7), BV380)))</f>
        <v>58.9</v>
      </c>
      <c r="BW382" s="544">
        <f>IF(OR(BW379=0, BW379=""), BW380, IF(BW380&gt;(BW379*(1+Dash!$B$6)), BW379*(1+Dash!$B$6), IF(BW380&lt;(BW379*(1-Dash!$B$7)), BW379*(1-Dash!$B$7), BW380)))</f>
        <v>272.64999999999998</v>
      </c>
      <c r="BX382" s="544">
        <f>IF(OR(BX379=0, BX379=""), BX380, IF(BX380&gt;(BX379*(1+Dash!$B$6)), BX379*(1+Dash!$B$6), IF(BX380&lt;(BX379*(1-Dash!$B$7)), BX379*(1-Dash!$B$7), BX380)))</f>
        <v>240.35</v>
      </c>
      <c r="BY382" s="544">
        <f>IF(OR(BY379=0, BY379=""), BY380, IF(BY380&gt;(BY379*(1+Dash!$B$6)), BY379*(1+Dash!$B$6), IF(BY380&lt;(BY379*(1-Dash!$B$7)), BY379*(1-Dash!$B$7), BY380)))</f>
        <v>27.549999999999997</v>
      </c>
      <c r="BZ382" s="544">
        <f>IF(OR(BZ379=0, BZ379=""), BZ380, IF(BZ380&gt;(BZ379*(1+Dash!$B$6)), BZ379*(1+Dash!$B$6), IF(BZ380&lt;(BZ379*(1-Dash!$B$7)), BZ379*(1-Dash!$B$7), BZ380)))</f>
        <v>72</v>
      </c>
      <c r="CA382" s="544">
        <f>IF(OR(CA379=0, CA379=""), CA380, IF(CA380&gt;(CA379*(1+Dash!$B$6)), CA379*(1+Dash!$B$6), IF(CA380&lt;(CA379*(1-Dash!$B$7)), CA379*(1-Dash!$B$7), CA380)))</f>
        <v>35.200000000000003</v>
      </c>
    </row>
    <row r="383" spans="1:79">
      <c r="A383" t="s">
        <v>123</v>
      </c>
      <c r="B383" t="s">
        <v>1936</v>
      </c>
      <c r="C383">
        <v>2018</v>
      </c>
      <c r="D383" t="s">
        <v>1934</v>
      </c>
      <c r="E383" s="450">
        <v>781</v>
      </c>
      <c r="F383" s="450">
        <v>521</v>
      </c>
      <c r="G383" s="450">
        <v>373</v>
      </c>
      <c r="H383" s="450">
        <v>335</v>
      </c>
      <c r="I383" s="450">
        <v>76</v>
      </c>
      <c r="J383" s="450">
        <v>0</v>
      </c>
      <c r="K383" s="450">
        <v>0</v>
      </c>
      <c r="L383" s="450">
        <v>0</v>
      </c>
      <c r="M383" s="450">
        <v>0</v>
      </c>
      <c r="N383" s="450">
        <v>0</v>
      </c>
      <c r="O383" s="450">
        <v>0</v>
      </c>
      <c r="P383" s="450">
        <v>0</v>
      </c>
      <c r="Q383" s="450">
        <v>0</v>
      </c>
      <c r="R383" s="450">
        <v>0</v>
      </c>
      <c r="S383" s="450">
        <v>0</v>
      </c>
      <c r="T383" s="450">
        <v>0</v>
      </c>
      <c r="U383" s="450">
        <v>0</v>
      </c>
      <c r="V383" s="450">
        <v>0</v>
      </c>
      <c r="W383" s="450">
        <v>0</v>
      </c>
      <c r="X383" s="450">
        <v>0</v>
      </c>
      <c r="Y383" s="450">
        <v>0</v>
      </c>
      <c r="Z383" s="450">
        <v>0</v>
      </c>
      <c r="AA383" s="450">
        <v>0</v>
      </c>
      <c r="AB383" s="450">
        <v>0</v>
      </c>
      <c r="AC383" s="450">
        <v>404</v>
      </c>
      <c r="AD383" s="450">
        <v>288</v>
      </c>
      <c r="AE383" s="450">
        <v>238</v>
      </c>
      <c r="AF383" s="450">
        <v>115</v>
      </c>
      <c r="AG383" s="450">
        <v>165</v>
      </c>
      <c r="AH383" s="450">
        <v>111</v>
      </c>
      <c r="AI383" s="450">
        <v>82</v>
      </c>
      <c r="AJ383" s="450">
        <v>53</v>
      </c>
      <c r="AK383" s="450">
        <v>239</v>
      </c>
      <c r="AL383" s="450">
        <v>177</v>
      </c>
      <c r="AM383" s="450">
        <v>156</v>
      </c>
      <c r="AN383" s="450">
        <v>62</v>
      </c>
      <c r="AO383" s="450">
        <v>0</v>
      </c>
      <c r="AP383" s="450">
        <v>0</v>
      </c>
      <c r="AQ383" s="450">
        <v>0</v>
      </c>
      <c r="AR383" s="450">
        <v>0</v>
      </c>
      <c r="AS383" s="450">
        <v>0</v>
      </c>
      <c r="AT383" s="450">
        <v>0</v>
      </c>
      <c r="AU383" s="450">
        <v>0</v>
      </c>
      <c r="AV383" s="450">
        <v>0</v>
      </c>
      <c r="AW383" s="450">
        <v>0</v>
      </c>
      <c r="AX383" s="450">
        <v>0</v>
      </c>
      <c r="AY383" s="450">
        <v>0</v>
      </c>
      <c r="AZ383" s="450">
        <v>0</v>
      </c>
      <c r="BA383" s="450">
        <v>597</v>
      </c>
      <c r="BB383" s="450">
        <v>371</v>
      </c>
      <c r="BC383" s="450">
        <v>418</v>
      </c>
      <c r="BD383" s="450">
        <v>167</v>
      </c>
      <c r="BE383" s="450">
        <v>542</v>
      </c>
      <c r="BF383" s="450">
        <v>354</v>
      </c>
      <c r="BG383" s="450">
        <v>378</v>
      </c>
      <c r="BH383" s="450">
        <v>138</v>
      </c>
      <c r="BI383" s="450">
        <v>55</v>
      </c>
      <c r="BJ383" s="450">
        <v>17</v>
      </c>
      <c r="BK383" s="450">
        <v>40</v>
      </c>
      <c r="BL383" s="450">
        <v>29</v>
      </c>
      <c r="BM383" s="450">
        <v>0</v>
      </c>
      <c r="BN383" s="450">
        <v>0</v>
      </c>
      <c r="BO383" s="450">
        <v>0</v>
      </c>
      <c r="BP383" s="450">
        <v>0</v>
      </c>
      <c r="BQ383" s="450">
        <v>0</v>
      </c>
      <c r="BR383" s="450">
        <v>0</v>
      </c>
      <c r="BS383" s="450">
        <v>0</v>
      </c>
      <c r="BT383" s="450">
        <v>0</v>
      </c>
      <c r="BU383" s="450">
        <v>0</v>
      </c>
      <c r="BV383" s="450">
        <v>0</v>
      </c>
      <c r="BW383" s="450">
        <v>0</v>
      </c>
      <c r="BX383" s="450">
        <v>0</v>
      </c>
      <c r="BY383" s="450">
        <v>10</v>
      </c>
      <c r="BZ383" s="450">
        <v>19</v>
      </c>
      <c r="CA383" s="450">
        <v>0</v>
      </c>
    </row>
    <row r="384" spans="1:79">
      <c r="A384" s="543" t="s">
        <v>123</v>
      </c>
      <c r="B384" s="543" t="s">
        <v>1936</v>
      </c>
      <c r="C384" s="543">
        <v>2019</v>
      </c>
      <c r="D384" s="543" t="s">
        <v>1934</v>
      </c>
      <c r="E384" s="544">
        <v>938</v>
      </c>
      <c r="F384" s="544">
        <v>563</v>
      </c>
      <c r="G384" s="544">
        <v>426</v>
      </c>
      <c r="H384" s="544">
        <v>317</v>
      </c>
      <c r="I384" s="544">
        <v>83</v>
      </c>
      <c r="J384" s="544">
        <v>0</v>
      </c>
      <c r="K384" s="544">
        <v>0</v>
      </c>
      <c r="L384" s="544">
        <v>0</v>
      </c>
      <c r="M384" s="544">
        <v>0</v>
      </c>
      <c r="N384" s="544">
        <v>0</v>
      </c>
      <c r="O384" s="544">
        <v>0</v>
      </c>
      <c r="P384" s="544">
        <v>0</v>
      </c>
      <c r="Q384" s="544">
        <v>0</v>
      </c>
      <c r="R384" s="544">
        <v>0</v>
      </c>
      <c r="S384" s="544">
        <v>0</v>
      </c>
      <c r="T384" s="544">
        <v>0</v>
      </c>
      <c r="U384" s="544">
        <v>0</v>
      </c>
      <c r="V384" s="544">
        <v>0</v>
      </c>
      <c r="W384" s="544">
        <v>0</v>
      </c>
      <c r="X384" s="544">
        <v>0</v>
      </c>
      <c r="Y384" s="544">
        <v>0</v>
      </c>
      <c r="Z384" s="544">
        <v>0</v>
      </c>
      <c r="AA384" s="544">
        <v>0</v>
      </c>
      <c r="AB384" s="544">
        <v>0</v>
      </c>
      <c r="AC384" s="544">
        <v>411</v>
      </c>
      <c r="AD384" s="544">
        <v>317</v>
      </c>
      <c r="AE384" s="544">
        <v>255</v>
      </c>
      <c r="AF384" s="544">
        <v>137</v>
      </c>
      <c r="AG384" s="544">
        <v>179</v>
      </c>
      <c r="AH384" s="544">
        <v>132</v>
      </c>
      <c r="AI384" s="544">
        <v>94</v>
      </c>
      <c r="AJ384" s="544">
        <v>58</v>
      </c>
      <c r="AK384" s="544">
        <v>232</v>
      </c>
      <c r="AL384" s="544">
        <v>185</v>
      </c>
      <c r="AM384" s="544">
        <v>161</v>
      </c>
      <c r="AN384" s="544">
        <v>79</v>
      </c>
      <c r="AO384" s="544">
        <v>0</v>
      </c>
      <c r="AP384" s="544">
        <v>0</v>
      </c>
      <c r="AQ384" s="544">
        <v>0</v>
      </c>
      <c r="AR384" s="544">
        <v>0</v>
      </c>
      <c r="AS384" s="544">
        <v>0</v>
      </c>
      <c r="AT384" s="544">
        <v>0</v>
      </c>
      <c r="AU384" s="544">
        <v>0</v>
      </c>
      <c r="AV384" s="544">
        <v>0</v>
      </c>
      <c r="AW384" s="544">
        <v>0</v>
      </c>
      <c r="AX384" s="544">
        <v>0</v>
      </c>
      <c r="AY384" s="544">
        <v>0</v>
      </c>
      <c r="AZ384" s="544">
        <v>0</v>
      </c>
      <c r="BA384" s="544">
        <v>791</v>
      </c>
      <c r="BB384" s="544">
        <v>564</v>
      </c>
      <c r="BC384" s="544">
        <v>505</v>
      </c>
      <c r="BD384" s="544">
        <v>162</v>
      </c>
      <c r="BE384" s="544">
        <v>710</v>
      </c>
      <c r="BF384" s="544">
        <v>532</v>
      </c>
      <c r="BG384" s="544">
        <v>447</v>
      </c>
      <c r="BH384" s="544">
        <v>125</v>
      </c>
      <c r="BI384" s="544">
        <v>81</v>
      </c>
      <c r="BJ384" s="544">
        <v>32</v>
      </c>
      <c r="BK384" s="544">
        <v>58</v>
      </c>
      <c r="BL384" s="544">
        <v>37</v>
      </c>
      <c r="BM384" s="544">
        <v>0</v>
      </c>
      <c r="BN384" s="544">
        <v>0</v>
      </c>
      <c r="BO384" s="544">
        <v>0</v>
      </c>
      <c r="BP384" s="544">
        <v>0</v>
      </c>
      <c r="BQ384" s="544">
        <v>0</v>
      </c>
      <c r="BR384" s="544">
        <v>0</v>
      </c>
      <c r="BS384" s="544">
        <v>0</v>
      </c>
      <c r="BT384" s="544">
        <v>0</v>
      </c>
      <c r="BU384" s="544">
        <v>0</v>
      </c>
      <c r="BV384" s="544">
        <v>0</v>
      </c>
      <c r="BW384" s="544">
        <v>0</v>
      </c>
      <c r="BX384" s="544">
        <v>0</v>
      </c>
      <c r="BY384" s="544">
        <v>9</v>
      </c>
      <c r="BZ384" s="544">
        <v>7</v>
      </c>
      <c r="CA384" s="544">
        <v>0</v>
      </c>
    </row>
    <row r="385" spans="1:79">
      <c r="A385" t="s">
        <v>123</v>
      </c>
      <c r="B385" t="s">
        <v>1936</v>
      </c>
      <c r="C385">
        <v>2020</v>
      </c>
      <c r="D385" t="s">
        <v>1934</v>
      </c>
      <c r="E385" s="450">
        <v>985</v>
      </c>
      <c r="F385" s="450">
        <v>605</v>
      </c>
      <c r="G385" s="450">
        <v>501</v>
      </c>
      <c r="H385" s="450">
        <v>323</v>
      </c>
      <c r="I385" s="450">
        <v>74</v>
      </c>
      <c r="J385" s="450">
        <v>0</v>
      </c>
      <c r="K385" s="450">
        <v>0</v>
      </c>
      <c r="L385" s="450">
        <v>0</v>
      </c>
      <c r="M385" s="450">
        <v>0</v>
      </c>
      <c r="N385" s="450">
        <v>58</v>
      </c>
      <c r="O385" s="450">
        <v>0</v>
      </c>
      <c r="P385" s="450">
        <v>58</v>
      </c>
      <c r="Q385" s="450">
        <v>242</v>
      </c>
      <c r="R385" s="450">
        <v>0</v>
      </c>
      <c r="S385" s="450">
        <v>0</v>
      </c>
      <c r="T385" s="450">
        <v>0</v>
      </c>
      <c r="U385" s="450">
        <v>41</v>
      </c>
      <c r="V385" s="450">
        <v>0</v>
      </c>
      <c r="W385" s="450">
        <v>0</v>
      </c>
      <c r="X385" s="450">
        <v>0</v>
      </c>
      <c r="Y385" s="450">
        <v>201</v>
      </c>
      <c r="Z385" s="450">
        <v>0</v>
      </c>
      <c r="AA385" s="450">
        <v>0</v>
      </c>
      <c r="AB385" s="450">
        <v>0</v>
      </c>
      <c r="AC385" s="450">
        <v>475</v>
      </c>
      <c r="AD385" s="450">
        <v>368</v>
      </c>
      <c r="AE385" s="450">
        <v>273</v>
      </c>
      <c r="AF385" s="450">
        <v>147</v>
      </c>
      <c r="AG385" s="450">
        <v>189</v>
      </c>
      <c r="AH385" s="450">
        <v>143</v>
      </c>
      <c r="AI385" s="450">
        <v>88</v>
      </c>
      <c r="AJ385" s="450">
        <v>69</v>
      </c>
      <c r="AK385" s="450">
        <v>286</v>
      </c>
      <c r="AL385" s="450">
        <v>225</v>
      </c>
      <c r="AM385" s="450">
        <v>185</v>
      </c>
      <c r="AN385" s="450">
        <v>78</v>
      </c>
      <c r="AO385" s="450">
        <v>0</v>
      </c>
      <c r="AP385" s="450">
        <v>0</v>
      </c>
      <c r="AQ385" s="450">
        <v>0</v>
      </c>
      <c r="AR385" s="450">
        <v>0</v>
      </c>
      <c r="AS385" s="450">
        <v>0</v>
      </c>
      <c r="AT385" s="450">
        <v>0</v>
      </c>
      <c r="AU385" s="450">
        <v>0</v>
      </c>
      <c r="AV385" s="450">
        <v>0</v>
      </c>
      <c r="AW385" s="450">
        <v>0</v>
      </c>
      <c r="AX385" s="450">
        <v>0</v>
      </c>
      <c r="AY385" s="450">
        <v>0</v>
      </c>
      <c r="AZ385" s="450">
        <v>0</v>
      </c>
      <c r="BA385" s="450">
        <v>765</v>
      </c>
      <c r="BB385" s="450">
        <v>589</v>
      </c>
      <c r="BC385" s="450">
        <v>470</v>
      </c>
      <c r="BD385" s="450">
        <v>139</v>
      </c>
      <c r="BE385" s="450">
        <v>698</v>
      </c>
      <c r="BF385" s="450">
        <v>557</v>
      </c>
      <c r="BG385" s="450">
        <v>418</v>
      </c>
      <c r="BH385" s="450">
        <v>112</v>
      </c>
      <c r="BI385" s="450">
        <v>67</v>
      </c>
      <c r="BJ385" s="450">
        <v>32</v>
      </c>
      <c r="BK385" s="450">
        <v>52</v>
      </c>
      <c r="BL385" s="450">
        <v>27</v>
      </c>
      <c r="BM385" s="450">
        <v>0</v>
      </c>
      <c r="BN385" s="450">
        <v>0</v>
      </c>
      <c r="BO385" s="450">
        <v>0</v>
      </c>
      <c r="BP385" s="450">
        <v>0</v>
      </c>
      <c r="BQ385" s="450">
        <v>0</v>
      </c>
      <c r="BR385" s="450">
        <v>0</v>
      </c>
      <c r="BS385" s="450">
        <v>0</v>
      </c>
      <c r="BT385" s="450">
        <v>0</v>
      </c>
      <c r="BU385" s="450">
        <v>0</v>
      </c>
      <c r="BV385" s="450">
        <v>0</v>
      </c>
      <c r="BW385" s="450">
        <v>0</v>
      </c>
      <c r="BX385" s="450">
        <v>0</v>
      </c>
      <c r="BY385" s="450">
        <v>17</v>
      </c>
      <c r="BZ385" s="450">
        <v>6</v>
      </c>
      <c r="CA385" s="450">
        <v>0</v>
      </c>
    </row>
    <row r="386" spans="1:79">
      <c r="A386" s="543" t="s">
        <v>123</v>
      </c>
      <c r="B386" s="543" t="s">
        <v>1936</v>
      </c>
      <c r="C386" s="543">
        <v>2021</v>
      </c>
      <c r="D386" s="543" t="s">
        <v>1934</v>
      </c>
      <c r="E386" s="544">
        <v>885</v>
      </c>
      <c r="F386" s="544">
        <v>649</v>
      </c>
      <c r="G386" s="544">
        <v>546</v>
      </c>
      <c r="H386" s="544">
        <v>314</v>
      </c>
      <c r="I386" s="544">
        <v>64</v>
      </c>
      <c r="J386" s="544">
        <v>0</v>
      </c>
      <c r="K386" s="544">
        <v>0</v>
      </c>
      <c r="L386" s="544">
        <v>0</v>
      </c>
      <c r="M386" s="544">
        <v>0</v>
      </c>
      <c r="N386" s="544">
        <v>48</v>
      </c>
      <c r="O386" s="544">
        <v>0</v>
      </c>
      <c r="P386" s="544">
        <v>48</v>
      </c>
      <c r="Q386" s="544">
        <v>313</v>
      </c>
      <c r="R386" s="544">
        <v>0</v>
      </c>
      <c r="S386" s="544">
        <v>0</v>
      </c>
      <c r="T386" s="544">
        <v>0</v>
      </c>
      <c r="U386" s="544">
        <v>61</v>
      </c>
      <c r="V386" s="544">
        <v>0</v>
      </c>
      <c r="W386" s="544">
        <v>0</v>
      </c>
      <c r="X386" s="544">
        <v>0</v>
      </c>
      <c r="Y386" s="544">
        <v>252</v>
      </c>
      <c r="Z386" s="544">
        <v>0</v>
      </c>
      <c r="AA386" s="544">
        <v>0</v>
      </c>
      <c r="AB386" s="544">
        <v>0</v>
      </c>
      <c r="AC386" s="544">
        <v>506</v>
      </c>
      <c r="AD386" s="544">
        <v>386</v>
      </c>
      <c r="AE386" s="544">
        <v>230</v>
      </c>
      <c r="AF386" s="544">
        <v>165</v>
      </c>
      <c r="AG386" s="544">
        <v>214</v>
      </c>
      <c r="AH386" s="544">
        <v>168</v>
      </c>
      <c r="AI386" s="544">
        <v>87</v>
      </c>
      <c r="AJ386" s="544">
        <v>82</v>
      </c>
      <c r="AK386" s="544">
        <v>292</v>
      </c>
      <c r="AL386" s="544">
        <v>218</v>
      </c>
      <c r="AM386" s="544">
        <v>143</v>
      </c>
      <c r="AN386" s="544">
        <v>83</v>
      </c>
      <c r="AO386" s="544">
        <v>0</v>
      </c>
      <c r="AP386" s="544">
        <v>0</v>
      </c>
      <c r="AQ386" s="544">
        <v>0</v>
      </c>
      <c r="AR386" s="544">
        <v>0</v>
      </c>
      <c r="AS386" s="544">
        <v>0</v>
      </c>
      <c r="AT386" s="544">
        <v>0</v>
      </c>
      <c r="AU386" s="544">
        <v>0</v>
      </c>
      <c r="AV386" s="544">
        <v>0</v>
      </c>
      <c r="AW386" s="544">
        <v>0</v>
      </c>
      <c r="AX386" s="544">
        <v>0</v>
      </c>
      <c r="AY386" s="544">
        <v>0</v>
      </c>
      <c r="AZ386" s="544">
        <v>0</v>
      </c>
      <c r="BA386" s="544">
        <v>747</v>
      </c>
      <c r="BB386" s="544">
        <v>578</v>
      </c>
      <c r="BC386" s="544">
        <v>426</v>
      </c>
      <c r="BD386" s="544">
        <v>138</v>
      </c>
      <c r="BE386" s="544">
        <v>670</v>
      </c>
      <c r="BF386" s="544">
        <v>543</v>
      </c>
      <c r="BG386" s="544">
        <v>370</v>
      </c>
      <c r="BH386" s="544">
        <v>100</v>
      </c>
      <c r="BI386" s="544">
        <v>77</v>
      </c>
      <c r="BJ386" s="544">
        <v>35</v>
      </c>
      <c r="BK386" s="544">
        <v>56</v>
      </c>
      <c r="BL386" s="544">
        <v>38</v>
      </c>
      <c r="BM386" s="544">
        <v>0</v>
      </c>
      <c r="BN386" s="544">
        <v>0</v>
      </c>
      <c r="BO386" s="544">
        <v>0</v>
      </c>
      <c r="BP386" s="544">
        <v>0</v>
      </c>
      <c r="BQ386" s="544">
        <v>0</v>
      </c>
      <c r="BR386" s="544">
        <v>0</v>
      </c>
      <c r="BS386" s="544">
        <v>0</v>
      </c>
      <c r="BT386" s="544">
        <v>0</v>
      </c>
      <c r="BU386" s="544">
        <v>0</v>
      </c>
      <c r="BV386" s="544">
        <v>0</v>
      </c>
      <c r="BW386" s="544">
        <v>0</v>
      </c>
      <c r="BX386" s="544">
        <v>0</v>
      </c>
      <c r="BY386" s="544">
        <v>24</v>
      </c>
      <c r="BZ386" s="544">
        <v>10</v>
      </c>
      <c r="CA386" s="544">
        <v>0</v>
      </c>
    </row>
    <row r="387" spans="1:79">
      <c r="A387" t="s">
        <v>123</v>
      </c>
      <c r="B387" t="s">
        <v>1936</v>
      </c>
      <c r="C387">
        <v>2022</v>
      </c>
      <c r="D387" t="s">
        <v>1934</v>
      </c>
      <c r="E387" s="450">
        <v>807</v>
      </c>
      <c r="F387" s="450">
        <v>644</v>
      </c>
      <c r="G387" s="450">
        <v>518</v>
      </c>
      <c r="H387" s="450">
        <v>292</v>
      </c>
      <c r="I387" s="450">
        <v>62</v>
      </c>
      <c r="J387" s="450">
        <v>0</v>
      </c>
      <c r="K387" s="450">
        <v>0</v>
      </c>
      <c r="L387" s="450">
        <v>0</v>
      </c>
      <c r="M387" s="450">
        <v>0</v>
      </c>
      <c r="N387" s="450">
        <v>43</v>
      </c>
      <c r="O387" s="450">
        <v>0</v>
      </c>
      <c r="P387" s="450">
        <v>43</v>
      </c>
      <c r="Q387" s="450">
        <v>387</v>
      </c>
      <c r="R387" s="450">
        <v>0</v>
      </c>
      <c r="S387" s="450">
        <v>0</v>
      </c>
      <c r="T387" s="450">
        <v>0</v>
      </c>
      <c r="U387" s="450">
        <v>42</v>
      </c>
      <c r="V387" s="450">
        <v>0</v>
      </c>
      <c r="W387" s="450">
        <v>0</v>
      </c>
      <c r="X387" s="450">
        <v>0</v>
      </c>
      <c r="Y387" s="450">
        <v>345</v>
      </c>
      <c r="Z387" s="450">
        <v>0</v>
      </c>
      <c r="AA387" s="450">
        <v>0</v>
      </c>
      <c r="AB387" s="450">
        <v>0</v>
      </c>
      <c r="AC387" s="450">
        <v>510</v>
      </c>
      <c r="AD387" s="450">
        <v>388</v>
      </c>
      <c r="AE387" s="450">
        <v>260</v>
      </c>
      <c r="AF387" s="450">
        <v>130</v>
      </c>
      <c r="AG387" s="450">
        <v>218</v>
      </c>
      <c r="AH387" s="450">
        <v>159</v>
      </c>
      <c r="AI387" s="450">
        <v>101</v>
      </c>
      <c r="AJ387" s="450">
        <v>64</v>
      </c>
      <c r="AK387" s="450">
        <v>292</v>
      </c>
      <c r="AL387" s="450">
        <v>229</v>
      </c>
      <c r="AM387" s="450">
        <v>159</v>
      </c>
      <c r="AN387" s="450">
        <v>66</v>
      </c>
      <c r="AO387" s="450">
        <v>0</v>
      </c>
      <c r="AP387" s="450">
        <v>0</v>
      </c>
      <c r="AQ387" s="450">
        <v>0</v>
      </c>
      <c r="AR387" s="450">
        <v>0</v>
      </c>
      <c r="AS387" s="450">
        <v>0</v>
      </c>
      <c r="AT387" s="450">
        <v>0</v>
      </c>
      <c r="AU387" s="450">
        <v>0</v>
      </c>
      <c r="AV387" s="450">
        <v>0</v>
      </c>
      <c r="AW387" s="450">
        <v>0</v>
      </c>
      <c r="AX387" s="450">
        <v>0</v>
      </c>
      <c r="AY387" s="450">
        <v>0</v>
      </c>
      <c r="AZ387" s="450">
        <v>0</v>
      </c>
      <c r="BA387" s="450">
        <v>649</v>
      </c>
      <c r="BB387" s="450">
        <v>507</v>
      </c>
      <c r="BC387" s="450">
        <v>361</v>
      </c>
      <c r="BD387" s="450">
        <v>101</v>
      </c>
      <c r="BE387" s="450">
        <v>594</v>
      </c>
      <c r="BF387" s="450">
        <v>480</v>
      </c>
      <c r="BG387" s="450">
        <v>319</v>
      </c>
      <c r="BH387" s="450">
        <v>76</v>
      </c>
      <c r="BI387" s="450">
        <v>55</v>
      </c>
      <c r="BJ387" s="450">
        <v>27</v>
      </c>
      <c r="BK387" s="450">
        <v>42</v>
      </c>
      <c r="BL387" s="450">
        <v>25</v>
      </c>
      <c r="BM387" s="450">
        <v>0</v>
      </c>
      <c r="BN387" s="450">
        <v>0</v>
      </c>
      <c r="BO387" s="450">
        <v>0</v>
      </c>
      <c r="BP387" s="450">
        <v>0</v>
      </c>
      <c r="BQ387" s="450">
        <v>0</v>
      </c>
      <c r="BR387" s="450">
        <v>0</v>
      </c>
      <c r="BS387" s="450">
        <v>0</v>
      </c>
      <c r="BT387" s="450">
        <v>0</v>
      </c>
      <c r="BU387" s="450">
        <v>0</v>
      </c>
      <c r="BV387" s="450">
        <v>0</v>
      </c>
      <c r="BW387" s="450">
        <v>0</v>
      </c>
      <c r="BX387" s="450">
        <v>0</v>
      </c>
      <c r="BY387" s="450">
        <v>33</v>
      </c>
      <c r="BZ387" s="450">
        <v>23</v>
      </c>
      <c r="CA387" s="450">
        <v>0</v>
      </c>
    </row>
    <row r="388" spans="1:79">
      <c r="A388" s="543" t="s">
        <v>123</v>
      </c>
      <c r="B388" s="543" t="s">
        <v>1936</v>
      </c>
      <c r="C388" s="543">
        <v>2023</v>
      </c>
      <c r="D388" s="543" t="s">
        <v>1934</v>
      </c>
      <c r="E388" s="544">
        <v>924</v>
      </c>
      <c r="F388" s="544">
        <v>584</v>
      </c>
      <c r="G388" s="544">
        <v>483</v>
      </c>
      <c r="H388" s="544">
        <v>266</v>
      </c>
      <c r="I388" s="544">
        <v>58</v>
      </c>
      <c r="J388" s="544">
        <v>0</v>
      </c>
      <c r="K388" s="544">
        <v>0</v>
      </c>
      <c r="L388" s="544">
        <v>0</v>
      </c>
      <c r="M388" s="544">
        <v>0</v>
      </c>
      <c r="N388" s="544">
        <v>114</v>
      </c>
      <c r="O388" s="544">
        <v>0</v>
      </c>
      <c r="P388" s="544">
        <v>114</v>
      </c>
      <c r="Q388" s="544">
        <v>0</v>
      </c>
      <c r="R388" s="544">
        <v>0</v>
      </c>
      <c r="S388" s="544">
        <v>0</v>
      </c>
      <c r="T388" s="544">
        <v>0</v>
      </c>
      <c r="U388" s="544">
        <v>0</v>
      </c>
      <c r="V388" s="544">
        <v>0</v>
      </c>
      <c r="W388" s="544">
        <v>0</v>
      </c>
      <c r="X388" s="544">
        <v>0</v>
      </c>
      <c r="Y388" s="544">
        <v>0</v>
      </c>
      <c r="Z388" s="544">
        <v>0</v>
      </c>
      <c r="AA388" s="544">
        <v>0</v>
      </c>
      <c r="AB388" s="544">
        <v>0</v>
      </c>
      <c r="AC388" s="544">
        <v>490</v>
      </c>
      <c r="AD388" s="544">
        <v>390</v>
      </c>
      <c r="AE388" s="544">
        <v>267</v>
      </c>
      <c r="AF388" s="544">
        <v>99</v>
      </c>
      <c r="AG388" s="544">
        <v>162</v>
      </c>
      <c r="AH388" s="544">
        <v>135</v>
      </c>
      <c r="AI388" s="544">
        <v>79</v>
      </c>
      <c r="AJ388" s="544">
        <v>24</v>
      </c>
      <c r="AK388" s="544">
        <v>328</v>
      </c>
      <c r="AL388" s="544">
        <v>255</v>
      </c>
      <c r="AM388" s="544">
        <v>188</v>
      </c>
      <c r="AN388" s="544">
        <v>75</v>
      </c>
      <c r="AO388" s="544">
        <v>0</v>
      </c>
      <c r="AP388" s="544">
        <v>0</v>
      </c>
      <c r="AQ388" s="544">
        <v>0</v>
      </c>
      <c r="AR388" s="544">
        <v>0</v>
      </c>
      <c r="AS388" s="544">
        <v>0</v>
      </c>
      <c r="AT388" s="544">
        <v>0</v>
      </c>
      <c r="AU388" s="544">
        <v>0</v>
      </c>
      <c r="AV388" s="544">
        <v>0</v>
      </c>
      <c r="AW388" s="544">
        <v>0</v>
      </c>
      <c r="AX388" s="544">
        <v>0</v>
      </c>
      <c r="AY388" s="544">
        <v>0</v>
      </c>
      <c r="AZ388" s="544">
        <v>0</v>
      </c>
      <c r="BA388" s="544">
        <v>603</v>
      </c>
      <c r="BB388" s="544">
        <v>437</v>
      </c>
      <c r="BC388" s="544">
        <v>346</v>
      </c>
      <c r="BD388" s="544">
        <v>116</v>
      </c>
      <c r="BE388" s="544">
        <v>539</v>
      </c>
      <c r="BF388" s="544">
        <v>408</v>
      </c>
      <c r="BG388" s="544">
        <v>295</v>
      </c>
      <c r="BH388" s="544">
        <v>81</v>
      </c>
      <c r="BI388" s="544">
        <v>64</v>
      </c>
      <c r="BJ388" s="544">
        <v>29</v>
      </c>
      <c r="BK388" s="544">
        <v>51</v>
      </c>
      <c r="BL388" s="544">
        <v>35</v>
      </c>
      <c r="BM388" s="544">
        <v>0</v>
      </c>
      <c r="BN388" s="544">
        <v>0</v>
      </c>
      <c r="BO388" s="544">
        <v>0</v>
      </c>
      <c r="BP388" s="544">
        <v>0</v>
      </c>
      <c r="BQ388" s="544">
        <v>0</v>
      </c>
      <c r="BR388" s="544">
        <v>0</v>
      </c>
      <c r="BS388" s="544">
        <v>0</v>
      </c>
      <c r="BT388" s="544">
        <v>0</v>
      </c>
      <c r="BU388" s="544">
        <v>0</v>
      </c>
      <c r="BV388" s="544">
        <v>0</v>
      </c>
      <c r="BW388" s="544">
        <v>0</v>
      </c>
      <c r="BX388" s="544">
        <v>0</v>
      </c>
      <c r="BY388" s="544">
        <v>21</v>
      </c>
      <c r="BZ388" s="544">
        <v>18</v>
      </c>
      <c r="CA388" s="544">
        <v>0</v>
      </c>
    </row>
    <row r="389" spans="1:79">
      <c r="A389" t="s">
        <v>123</v>
      </c>
      <c r="B389" t="s">
        <v>1936</v>
      </c>
      <c r="C389">
        <v>2024</v>
      </c>
      <c r="D389" t="s">
        <v>1934</v>
      </c>
      <c r="E389" s="450">
        <v>1017</v>
      </c>
      <c r="F389" s="450">
        <v>551</v>
      </c>
      <c r="G389" s="450">
        <v>430</v>
      </c>
      <c r="H389" s="450">
        <v>241</v>
      </c>
      <c r="I389" s="450">
        <v>38</v>
      </c>
      <c r="J389" s="450">
        <v>0</v>
      </c>
      <c r="K389" s="450">
        <v>0</v>
      </c>
      <c r="L389" s="450">
        <v>0</v>
      </c>
      <c r="M389" s="450">
        <v>0</v>
      </c>
      <c r="N389" s="450">
        <v>388</v>
      </c>
      <c r="O389" s="450">
        <v>11</v>
      </c>
      <c r="P389" s="450">
        <v>377</v>
      </c>
      <c r="Q389" s="450">
        <v>0</v>
      </c>
      <c r="R389" s="450">
        <v>0</v>
      </c>
      <c r="S389" s="450">
        <v>0</v>
      </c>
      <c r="T389" s="450">
        <v>0</v>
      </c>
      <c r="U389" s="450">
        <v>0</v>
      </c>
      <c r="V389" s="450">
        <v>0</v>
      </c>
      <c r="W389" s="450">
        <v>0</v>
      </c>
      <c r="X389" s="450">
        <v>0</v>
      </c>
      <c r="Y389" s="450">
        <v>0</v>
      </c>
      <c r="Z389" s="450">
        <v>0</v>
      </c>
      <c r="AA389" s="450">
        <v>0</v>
      </c>
      <c r="AB389" s="450">
        <v>0</v>
      </c>
      <c r="AC389" s="450">
        <v>556</v>
      </c>
      <c r="AD389" s="450">
        <v>429</v>
      </c>
      <c r="AE389" s="450">
        <v>305</v>
      </c>
      <c r="AF389" s="450">
        <v>110</v>
      </c>
      <c r="AG389" s="450">
        <v>182</v>
      </c>
      <c r="AH389" s="450">
        <v>129</v>
      </c>
      <c r="AI389" s="450">
        <v>54</v>
      </c>
      <c r="AJ389" s="450">
        <v>11</v>
      </c>
      <c r="AK389" s="450">
        <v>374</v>
      </c>
      <c r="AL389" s="450">
        <v>300</v>
      </c>
      <c r="AM389" s="450">
        <v>251</v>
      </c>
      <c r="AN389" s="450">
        <v>99</v>
      </c>
      <c r="AO389" s="450">
        <v>0</v>
      </c>
      <c r="AP389" s="450">
        <v>0</v>
      </c>
      <c r="AQ389" s="450">
        <v>0</v>
      </c>
      <c r="AR389" s="450">
        <v>0</v>
      </c>
      <c r="AS389" s="450">
        <v>0</v>
      </c>
      <c r="AT389" s="450">
        <v>0</v>
      </c>
      <c r="AU389" s="450">
        <v>0</v>
      </c>
      <c r="AV389" s="450">
        <v>0</v>
      </c>
      <c r="AW389" s="450">
        <v>0</v>
      </c>
      <c r="AX389" s="450">
        <v>0</v>
      </c>
      <c r="AY389" s="450">
        <v>0</v>
      </c>
      <c r="AZ389" s="450">
        <v>0</v>
      </c>
      <c r="BA389" s="450">
        <v>567</v>
      </c>
      <c r="BB389" s="450">
        <v>433</v>
      </c>
      <c r="BC389" s="450">
        <v>316</v>
      </c>
      <c r="BD389" s="450">
        <v>92</v>
      </c>
      <c r="BE389" s="450">
        <v>505</v>
      </c>
      <c r="BF389" s="450">
        <v>408</v>
      </c>
      <c r="BG389" s="450">
        <v>269</v>
      </c>
      <c r="BH389" s="450">
        <v>54</v>
      </c>
      <c r="BI389" s="450">
        <v>62</v>
      </c>
      <c r="BJ389" s="450">
        <v>25</v>
      </c>
      <c r="BK389" s="450">
        <v>47</v>
      </c>
      <c r="BL389" s="450">
        <v>38</v>
      </c>
      <c r="BM389" s="450">
        <v>0</v>
      </c>
      <c r="BN389" s="450">
        <v>0</v>
      </c>
      <c r="BO389" s="450">
        <v>0</v>
      </c>
      <c r="BP389" s="450">
        <v>0</v>
      </c>
      <c r="BQ389" s="450">
        <v>0</v>
      </c>
      <c r="BR389" s="450">
        <v>0</v>
      </c>
      <c r="BS389" s="450">
        <v>0</v>
      </c>
      <c r="BT389" s="450">
        <v>0</v>
      </c>
      <c r="BU389" s="450">
        <v>0</v>
      </c>
      <c r="BV389" s="450">
        <v>0</v>
      </c>
      <c r="BW389" s="450">
        <v>0</v>
      </c>
      <c r="BX389" s="450">
        <v>0</v>
      </c>
      <c r="BY389" s="450">
        <v>32</v>
      </c>
      <c r="BZ389" s="450">
        <v>28</v>
      </c>
      <c r="CA389" s="450">
        <v>0</v>
      </c>
    </row>
    <row r="390" spans="1:79">
      <c r="A390" s="543" t="s">
        <v>123</v>
      </c>
      <c r="B390" s="543" t="s">
        <v>1936</v>
      </c>
      <c r="C390" s="543">
        <v>2025</v>
      </c>
      <c r="D390" s="543" t="s">
        <v>1935</v>
      </c>
      <c r="E390" s="544">
        <v>907</v>
      </c>
      <c r="F390" s="544">
        <v>588</v>
      </c>
      <c r="G390" s="544">
        <v>467</v>
      </c>
      <c r="H390" s="544">
        <v>300</v>
      </c>
      <c r="I390" s="544">
        <v>65</v>
      </c>
      <c r="J390" s="544">
        <v>0</v>
      </c>
      <c r="K390" s="544">
        <v>0</v>
      </c>
      <c r="L390" s="544">
        <v>0</v>
      </c>
      <c r="M390" s="544">
        <v>0</v>
      </c>
      <c r="N390" s="544">
        <v>550</v>
      </c>
      <c r="O390" s="544">
        <v>3</v>
      </c>
      <c r="P390" s="544">
        <v>547</v>
      </c>
      <c r="Q390" s="544">
        <v>188</v>
      </c>
      <c r="R390" s="544">
        <v>0</v>
      </c>
      <c r="S390" s="544">
        <v>0</v>
      </c>
      <c r="T390" s="544">
        <v>0</v>
      </c>
      <c r="U390" s="544">
        <v>30</v>
      </c>
      <c r="V390" s="544">
        <v>0</v>
      </c>
      <c r="W390" s="544">
        <v>0</v>
      </c>
      <c r="X390" s="544">
        <v>0</v>
      </c>
      <c r="Y390" s="544">
        <v>158</v>
      </c>
      <c r="Z390" s="544">
        <v>0</v>
      </c>
      <c r="AA390" s="544">
        <v>0</v>
      </c>
      <c r="AB390" s="544">
        <v>0</v>
      </c>
      <c r="AC390" s="544">
        <v>556</v>
      </c>
      <c r="AD390" s="544">
        <v>425</v>
      </c>
      <c r="AE390" s="544">
        <v>305</v>
      </c>
      <c r="AF390" s="544">
        <v>152</v>
      </c>
      <c r="AG390" s="544">
        <v>218</v>
      </c>
      <c r="AH390" s="544">
        <v>163</v>
      </c>
      <c r="AI390" s="544">
        <v>99</v>
      </c>
      <c r="AJ390" s="544">
        <v>58</v>
      </c>
      <c r="AK390" s="544">
        <v>338</v>
      </c>
      <c r="AL390" s="544">
        <v>262</v>
      </c>
      <c r="AM390" s="544">
        <v>206</v>
      </c>
      <c r="AN390" s="544">
        <v>94</v>
      </c>
      <c r="AO390" s="544">
        <v>0</v>
      </c>
      <c r="AP390" s="544">
        <v>0</v>
      </c>
      <c r="AQ390" s="544">
        <v>0</v>
      </c>
      <c r="AR390" s="544">
        <v>0</v>
      </c>
      <c r="AS390" s="544">
        <v>0</v>
      </c>
      <c r="AT390" s="544">
        <v>0</v>
      </c>
      <c r="AU390" s="544">
        <v>0</v>
      </c>
      <c r="AV390" s="544">
        <v>0</v>
      </c>
      <c r="AW390" s="544">
        <v>0</v>
      </c>
      <c r="AX390" s="544">
        <v>0</v>
      </c>
      <c r="AY390" s="544">
        <v>0</v>
      </c>
      <c r="AZ390" s="544">
        <v>0</v>
      </c>
      <c r="BA390" s="544">
        <v>573</v>
      </c>
      <c r="BB390" s="544">
        <v>421</v>
      </c>
      <c r="BC390" s="544">
        <v>345</v>
      </c>
      <c r="BD390" s="544">
        <v>111</v>
      </c>
      <c r="BE390" s="544">
        <v>517</v>
      </c>
      <c r="BF390" s="544">
        <v>397</v>
      </c>
      <c r="BG390" s="544">
        <v>302</v>
      </c>
      <c r="BH390" s="544">
        <v>82</v>
      </c>
      <c r="BI390" s="544">
        <v>56</v>
      </c>
      <c r="BJ390" s="544">
        <v>24</v>
      </c>
      <c r="BK390" s="544">
        <v>43</v>
      </c>
      <c r="BL390" s="544">
        <v>29</v>
      </c>
      <c r="BM390" s="544">
        <v>0</v>
      </c>
      <c r="BN390" s="544">
        <v>0</v>
      </c>
      <c r="BO390" s="544">
        <v>0</v>
      </c>
      <c r="BP390" s="544">
        <v>0</v>
      </c>
      <c r="BQ390" s="544">
        <v>0</v>
      </c>
      <c r="BR390" s="544">
        <v>0</v>
      </c>
      <c r="BS390" s="544">
        <v>0</v>
      </c>
      <c r="BT390" s="544">
        <v>0</v>
      </c>
      <c r="BU390" s="544">
        <v>0</v>
      </c>
      <c r="BV390" s="544">
        <v>0</v>
      </c>
      <c r="BW390" s="544">
        <v>0</v>
      </c>
      <c r="BX390" s="544">
        <v>0</v>
      </c>
      <c r="BY390" s="544">
        <v>34</v>
      </c>
      <c r="BZ390" s="544">
        <v>26</v>
      </c>
      <c r="CA390" s="544">
        <v>0</v>
      </c>
    </row>
    <row r="391" spans="1:79">
      <c r="A391" t="s">
        <v>123</v>
      </c>
      <c r="B391" t="s">
        <v>1936</v>
      </c>
      <c r="C391">
        <v>2024</v>
      </c>
      <c r="D391" t="s">
        <v>1937</v>
      </c>
      <c r="E391" s="450">
        <f>E389</f>
        <v>1017</v>
      </c>
      <c r="F391" s="450">
        <f t="shared" ref="F391:BQ391" si="76">F389</f>
        <v>551</v>
      </c>
      <c r="G391" s="450">
        <f t="shared" si="76"/>
        <v>430</v>
      </c>
      <c r="H391" s="450">
        <f t="shared" si="76"/>
        <v>241</v>
      </c>
      <c r="I391" s="450">
        <f t="shared" si="76"/>
        <v>38</v>
      </c>
      <c r="J391" s="450">
        <f t="shared" si="76"/>
        <v>0</v>
      </c>
      <c r="K391" s="450">
        <f t="shared" si="76"/>
        <v>0</v>
      </c>
      <c r="L391" s="450">
        <f t="shared" si="76"/>
        <v>0</v>
      </c>
      <c r="M391" s="450">
        <f t="shared" si="76"/>
        <v>0</v>
      </c>
      <c r="N391" s="450">
        <f t="shared" si="76"/>
        <v>388</v>
      </c>
      <c r="O391" s="450">
        <f t="shared" si="76"/>
        <v>11</v>
      </c>
      <c r="P391" s="450">
        <f t="shared" si="76"/>
        <v>377</v>
      </c>
      <c r="Q391" s="450">
        <f t="shared" si="76"/>
        <v>0</v>
      </c>
      <c r="R391" s="450">
        <f t="shared" si="76"/>
        <v>0</v>
      </c>
      <c r="S391" s="450">
        <f t="shared" si="76"/>
        <v>0</v>
      </c>
      <c r="T391" s="450">
        <f t="shared" si="76"/>
        <v>0</v>
      </c>
      <c r="U391" s="450">
        <f t="shared" si="76"/>
        <v>0</v>
      </c>
      <c r="V391" s="450">
        <f t="shared" si="76"/>
        <v>0</v>
      </c>
      <c r="W391" s="450">
        <f t="shared" si="76"/>
        <v>0</v>
      </c>
      <c r="X391" s="450">
        <f t="shared" si="76"/>
        <v>0</v>
      </c>
      <c r="Y391" s="450">
        <f t="shared" si="76"/>
        <v>0</v>
      </c>
      <c r="Z391" s="450">
        <f t="shared" si="76"/>
        <v>0</v>
      </c>
      <c r="AA391" s="450">
        <f t="shared" si="76"/>
        <v>0</v>
      </c>
      <c r="AB391" s="450">
        <f t="shared" si="76"/>
        <v>0</v>
      </c>
      <c r="AC391" s="450">
        <f t="shared" si="76"/>
        <v>556</v>
      </c>
      <c r="AD391" s="450">
        <f t="shared" si="76"/>
        <v>429</v>
      </c>
      <c r="AE391" s="450">
        <f t="shared" si="76"/>
        <v>305</v>
      </c>
      <c r="AF391" s="450">
        <f t="shared" si="76"/>
        <v>110</v>
      </c>
      <c r="AG391" s="450">
        <f t="shared" si="76"/>
        <v>182</v>
      </c>
      <c r="AH391" s="450">
        <f t="shared" si="76"/>
        <v>129</v>
      </c>
      <c r="AI391" s="450">
        <f t="shared" si="76"/>
        <v>54</v>
      </c>
      <c r="AJ391" s="450">
        <f t="shared" si="76"/>
        <v>11</v>
      </c>
      <c r="AK391" s="450">
        <f t="shared" si="76"/>
        <v>374</v>
      </c>
      <c r="AL391" s="450">
        <f t="shared" si="76"/>
        <v>300</v>
      </c>
      <c r="AM391" s="450">
        <f t="shared" si="76"/>
        <v>251</v>
      </c>
      <c r="AN391" s="450">
        <f t="shared" si="76"/>
        <v>99</v>
      </c>
      <c r="AO391" s="450">
        <f t="shared" si="76"/>
        <v>0</v>
      </c>
      <c r="AP391" s="450">
        <f t="shared" si="76"/>
        <v>0</v>
      </c>
      <c r="AQ391" s="450">
        <f t="shared" si="76"/>
        <v>0</v>
      </c>
      <c r="AR391" s="450">
        <f t="shared" si="76"/>
        <v>0</v>
      </c>
      <c r="AS391" s="450">
        <f t="shared" si="76"/>
        <v>0</v>
      </c>
      <c r="AT391" s="450">
        <f t="shared" si="76"/>
        <v>0</v>
      </c>
      <c r="AU391" s="450">
        <f t="shared" si="76"/>
        <v>0</v>
      </c>
      <c r="AV391" s="450">
        <f t="shared" si="76"/>
        <v>0</v>
      </c>
      <c r="AW391" s="450">
        <f t="shared" si="76"/>
        <v>0</v>
      </c>
      <c r="AX391" s="450">
        <f t="shared" si="76"/>
        <v>0</v>
      </c>
      <c r="AY391" s="450">
        <f t="shared" si="76"/>
        <v>0</v>
      </c>
      <c r="AZ391" s="450">
        <f t="shared" si="76"/>
        <v>0</v>
      </c>
      <c r="BA391" s="450">
        <f t="shared" si="76"/>
        <v>567</v>
      </c>
      <c r="BB391" s="450">
        <f t="shared" si="76"/>
        <v>433</v>
      </c>
      <c r="BC391" s="450">
        <f t="shared" si="76"/>
        <v>316</v>
      </c>
      <c r="BD391" s="450">
        <f t="shared" si="76"/>
        <v>92</v>
      </c>
      <c r="BE391" s="450">
        <f t="shared" si="76"/>
        <v>505</v>
      </c>
      <c r="BF391" s="450">
        <f t="shared" si="76"/>
        <v>408</v>
      </c>
      <c r="BG391" s="450">
        <f t="shared" si="76"/>
        <v>269</v>
      </c>
      <c r="BH391" s="450">
        <f t="shared" si="76"/>
        <v>54</v>
      </c>
      <c r="BI391" s="450">
        <f t="shared" si="76"/>
        <v>62</v>
      </c>
      <c r="BJ391" s="450">
        <f t="shared" si="76"/>
        <v>25</v>
      </c>
      <c r="BK391" s="450">
        <f t="shared" si="76"/>
        <v>47</v>
      </c>
      <c r="BL391" s="450">
        <f t="shared" si="76"/>
        <v>38</v>
      </c>
      <c r="BM391" s="450">
        <f t="shared" si="76"/>
        <v>0</v>
      </c>
      <c r="BN391" s="450">
        <f t="shared" si="76"/>
        <v>0</v>
      </c>
      <c r="BO391" s="450">
        <f t="shared" si="76"/>
        <v>0</v>
      </c>
      <c r="BP391" s="450">
        <f t="shared" si="76"/>
        <v>0</v>
      </c>
      <c r="BQ391" s="450">
        <f t="shared" si="76"/>
        <v>0</v>
      </c>
      <c r="BR391" s="450">
        <f t="shared" ref="BR391:CA391" si="77">BR389</f>
        <v>0</v>
      </c>
      <c r="BS391" s="450">
        <f t="shared" si="77"/>
        <v>0</v>
      </c>
      <c r="BT391" s="450">
        <f t="shared" si="77"/>
        <v>0</v>
      </c>
      <c r="BU391" s="450">
        <f t="shared" si="77"/>
        <v>0</v>
      </c>
      <c r="BV391" s="450">
        <f t="shared" si="77"/>
        <v>0</v>
      </c>
      <c r="BW391" s="450">
        <f t="shared" si="77"/>
        <v>0</v>
      </c>
      <c r="BX391" s="450">
        <f t="shared" si="77"/>
        <v>0</v>
      </c>
      <c r="BY391" s="450">
        <f t="shared" si="77"/>
        <v>32</v>
      </c>
      <c r="BZ391" s="450">
        <f t="shared" si="77"/>
        <v>28</v>
      </c>
      <c r="CA391" s="450">
        <f t="shared" si="77"/>
        <v>0</v>
      </c>
    </row>
    <row r="392" spans="1:79">
      <c r="A392" s="543" t="s">
        <v>123</v>
      </c>
      <c r="B392" s="543" t="s">
        <v>1936</v>
      </c>
      <c r="C392" s="543">
        <v>2025</v>
      </c>
      <c r="D392" s="543" t="s">
        <v>1937</v>
      </c>
      <c r="E392" s="544">
        <f>IF(OR(E389=0, E389=""), E390, IF(E390&gt;(E389*(1+Dash!$B$6)), E389*(1+Dash!$B$6), IF(E390&lt;(E389*(1-Dash!$B$7)), E389*(1-Dash!$B$7), E390)))</f>
        <v>966.15</v>
      </c>
      <c r="F392" s="544">
        <f>IF(OR(F389=0, F389=""), F390, IF(F390&gt;(F389*(1+Dash!$B$6)), F389*(1+Dash!$B$6), IF(F390&lt;(F389*(1-Dash!$B$7)), F389*(1-Dash!$B$7), F390)))</f>
        <v>588</v>
      </c>
      <c r="G392" s="544">
        <f>IF(OR(G389=0, G389=""), G390, IF(G390&gt;(G389*(1+Dash!$B$6)), G389*(1+Dash!$B$6), IF(G390&lt;(G389*(1-Dash!$B$7)), G389*(1-Dash!$B$7), G390)))</f>
        <v>467</v>
      </c>
      <c r="H392" s="544">
        <f>IF(OR(H389=0, H389=""), H390, IF(H390&gt;(H389*(1+Dash!$B$6)), H389*(1+Dash!$B$6), IF(H390&lt;(H389*(1-Dash!$B$7)), H389*(1-Dash!$B$7), H390)))</f>
        <v>265.10000000000002</v>
      </c>
      <c r="I392" s="544">
        <f>IF(OR(I389=0, I389=""), I390, IF(I390&gt;(I389*(1+Dash!$B$6)), I389*(1+Dash!$B$6), IF(I390&lt;(I389*(1-Dash!$B$7)), I389*(1-Dash!$B$7), I390)))</f>
        <v>41.800000000000004</v>
      </c>
      <c r="J392" s="544">
        <f>IF(OR(J389=0, J389=""), J390, IF(J390&gt;(J389*(1+Dash!$B$6)), J389*(1+Dash!$B$6), IF(J390&lt;(J389*(1-Dash!$B$7)), J389*(1-Dash!$B$7), J390)))</f>
        <v>0</v>
      </c>
      <c r="K392" s="544">
        <f>IF(OR(K389=0, K389=""), K390, IF(K390&gt;(K389*(1+Dash!$B$6)), K389*(1+Dash!$B$6), IF(K390&lt;(K389*(1-Dash!$B$7)), K389*(1-Dash!$B$7), K390)))</f>
        <v>0</v>
      </c>
      <c r="L392" s="544">
        <f>IF(OR(L389=0, L389=""), L390, IF(L390&gt;(L389*(1+Dash!$B$6)), L389*(1+Dash!$B$6), IF(L390&lt;(L389*(1-Dash!$B$7)), L389*(1-Dash!$B$7), L390)))</f>
        <v>0</v>
      </c>
      <c r="M392" s="544">
        <f>IF(OR(M389=0, M389=""), M390, IF(M390&gt;(M389*(1+Dash!$B$6)), M389*(1+Dash!$B$6), IF(M390&lt;(M389*(1-Dash!$B$7)), M389*(1-Dash!$B$7), M390)))</f>
        <v>0</v>
      </c>
      <c r="N392" s="544">
        <f>IF(OR(N389=0, N389=""), N390, IF(N390&gt;(N389*(1+Dash!$B$6)), N389*(1+Dash!$B$6), IF(N390&lt;(N389*(1-Dash!$B$7)), N389*(1-Dash!$B$7), N390)))</f>
        <v>426.8</v>
      </c>
      <c r="O392" s="544">
        <f>IF(OR(O389=0, O389=""), O390, IF(O390&gt;(O389*(1+Dash!$B$6)), O389*(1+Dash!$B$6), IF(O390&lt;(O389*(1-Dash!$B$7)), O389*(1-Dash!$B$7), O390)))</f>
        <v>10.45</v>
      </c>
      <c r="P392" s="544">
        <f>IF(OR(P389=0, P389=""), P390, IF(P390&gt;(P389*(1+Dash!$B$6)), P389*(1+Dash!$B$6), IF(P390&lt;(P389*(1-Dash!$B$7)), P389*(1-Dash!$B$7), P390)))</f>
        <v>414.70000000000005</v>
      </c>
      <c r="Q392" s="544">
        <f>IF(OR(Q389=0, Q389=""), Q390, IF(Q390&gt;(Q389*(1+Dash!$B$6)), Q389*(1+Dash!$B$6), IF(Q390&lt;(Q389*(1-Dash!$B$7)), Q389*(1-Dash!$B$7), Q390)))</f>
        <v>188</v>
      </c>
      <c r="R392" s="544">
        <f>IF(OR(R389=0, R389=""), R390, IF(R390&gt;(R389*(1+Dash!$B$6)), R389*(1+Dash!$B$6), IF(R390&lt;(R389*(1-Dash!$B$7)), R389*(1-Dash!$B$7), R390)))</f>
        <v>0</v>
      </c>
      <c r="S392" s="544">
        <f>IF(OR(S389=0, S389=""), S390, IF(S390&gt;(S389*(1+Dash!$B$6)), S389*(1+Dash!$B$6), IF(S390&lt;(S389*(1-Dash!$B$7)), S389*(1-Dash!$B$7), S390)))</f>
        <v>0</v>
      </c>
      <c r="T392" s="544">
        <f>IF(OR(T389=0, T389=""), T390, IF(T390&gt;(T389*(1+Dash!$B$6)), T389*(1+Dash!$B$6), IF(T390&lt;(T389*(1-Dash!$B$7)), T389*(1-Dash!$B$7), T390)))</f>
        <v>0</v>
      </c>
      <c r="U392" s="544">
        <f>IF(OR(U389=0, U389=""), U390, IF(U390&gt;(U389*(1+Dash!$B$6)), U389*(1+Dash!$B$6), IF(U390&lt;(U389*(1-Dash!$B$7)), U389*(1-Dash!$B$7), U390)))</f>
        <v>30</v>
      </c>
      <c r="V392" s="544">
        <f>IF(OR(V389=0, V389=""), V390, IF(V390&gt;(V389*(1+Dash!$B$6)), V389*(1+Dash!$B$6), IF(V390&lt;(V389*(1-Dash!$B$7)), V389*(1-Dash!$B$7), V390)))</f>
        <v>0</v>
      </c>
      <c r="W392" s="544">
        <f>IF(OR(W389=0, W389=""), W390, IF(W390&gt;(W389*(1+Dash!$B$6)), W389*(1+Dash!$B$6), IF(W390&lt;(W389*(1-Dash!$B$7)), W389*(1-Dash!$B$7), W390)))</f>
        <v>0</v>
      </c>
      <c r="X392" s="544">
        <f>IF(OR(X389=0, X389=""), X390, IF(X390&gt;(X389*(1+Dash!$B$6)), X389*(1+Dash!$B$6), IF(X390&lt;(X389*(1-Dash!$B$7)), X389*(1-Dash!$B$7), X390)))</f>
        <v>0</v>
      </c>
      <c r="Y392" s="544">
        <f>IF(OR(Y389=0, Y389=""), Y390, IF(Y390&gt;(Y389*(1+Dash!$B$6)), Y389*(1+Dash!$B$6), IF(Y390&lt;(Y389*(1-Dash!$B$7)), Y389*(1-Dash!$B$7), Y390)))</f>
        <v>158</v>
      </c>
      <c r="Z392" s="544">
        <f>IF(OR(Z389=0, Z389=""), Z390, IF(Z390&gt;(Z389*(1+Dash!$B$6)), Z389*(1+Dash!$B$6), IF(Z390&lt;(Z389*(1-Dash!$B$7)), Z389*(1-Dash!$B$7), Z390)))</f>
        <v>0</v>
      </c>
      <c r="AA392" s="544">
        <f>IF(OR(AA389=0, AA389=""), AA390, IF(AA390&gt;(AA389*(1+Dash!$B$6)), AA389*(1+Dash!$B$6), IF(AA390&lt;(AA389*(1-Dash!$B$7)), AA389*(1-Dash!$B$7), AA390)))</f>
        <v>0</v>
      </c>
      <c r="AB392" s="544">
        <f>IF(OR(AB389=0, AB389=""), AB390, IF(AB390&gt;(AB389*(1+Dash!$B$6)), AB389*(1+Dash!$B$6), IF(AB390&lt;(AB389*(1-Dash!$B$7)), AB389*(1-Dash!$B$7), AB390)))</f>
        <v>0</v>
      </c>
      <c r="AC392" s="544">
        <f>IF(OR(AC389=0, AC389=""), AC390, IF(AC390&gt;(AC389*(1+Dash!$B$6)), AC389*(1+Dash!$B$6), IF(AC390&lt;(AC389*(1-Dash!$B$7)), AC389*(1-Dash!$B$7), AC390)))</f>
        <v>556</v>
      </c>
      <c r="AD392" s="544">
        <f>IF(OR(AD389=0, AD389=""), AD390, IF(AD390&gt;(AD389*(1+Dash!$B$6)), AD389*(1+Dash!$B$6), IF(AD390&lt;(AD389*(1-Dash!$B$7)), AD389*(1-Dash!$B$7), AD390)))</f>
        <v>425</v>
      </c>
      <c r="AE392" s="544">
        <f>IF(OR(AE389=0, AE389=""), AE390, IF(AE390&gt;(AE389*(1+Dash!$B$6)), AE389*(1+Dash!$B$6), IF(AE390&lt;(AE389*(1-Dash!$B$7)), AE389*(1-Dash!$B$7), AE390)))</f>
        <v>305</v>
      </c>
      <c r="AF392" s="544">
        <f>IF(OR(AF389=0, AF389=""), AF390, IF(AF390&gt;(AF389*(1+Dash!$B$6)), AF389*(1+Dash!$B$6), IF(AF390&lt;(AF389*(1-Dash!$B$7)), AF389*(1-Dash!$B$7), AF390)))</f>
        <v>121.00000000000001</v>
      </c>
      <c r="AG392" s="544">
        <f>IF(OR(AG389=0, AG389=""), AG390, IF(AG390&gt;(AG389*(1+Dash!$B$6)), AG389*(1+Dash!$B$6), IF(AG390&lt;(AG389*(1-Dash!$B$7)), AG389*(1-Dash!$B$7), AG390)))</f>
        <v>200.20000000000002</v>
      </c>
      <c r="AH392" s="544">
        <f>IF(OR(AH389=0, AH389=""), AH390, IF(AH390&gt;(AH389*(1+Dash!$B$6)), AH389*(1+Dash!$B$6), IF(AH390&lt;(AH389*(1-Dash!$B$7)), AH389*(1-Dash!$B$7), AH390)))</f>
        <v>141.9</v>
      </c>
      <c r="AI392" s="544">
        <f>IF(OR(AI389=0, AI389=""), AI390, IF(AI390&gt;(AI389*(1+Dash!$B$6)), AI389*(1+Dash!$B$6), IF(AI390&lt;(AI389*(1-Dash!$B$7)), AI389*(1-Dash!$B$7), AI390)))</f>
        <v>59.400000000000006</v>
      </c>
      <c r="AJ392" s="544">
        <f>IF(OR(AJ389=0, AJ389=""), AJ390, IF(AJ390&gt;(AJ389*(1+Dash!$B$6)), AJ389*(1+Dash!$B$6), IF(AJ390&lt;(AJ389*(1-Dash!$B$7)), AJ389*(1-Dash!$B$7), AJ390)))</f>
        <v>12.100000000000001</v>
      </c>
      <c r="AK392" s="544">
        <f>IF(OR(AK389=0, AK389=""), AK390, IF(AK390&gt;(AK389*(1+Dash!$B$6)), AK389*(1+Dash!$B$6), IF(AK390&lt;(AK389*(1-Dash!$B$7)), AK389*(1-Dash!$B$7), AK390)))</f>
        <v>355.3</v>
      </c>
      <c r="AL392" s="544">
        <f>IF(OR(AL389=0, AL389=""), AL390, IF(AL390&gt;(AL389*(1+Dash!$B$6)), AL389*(1+Dash!$B$6), IF(AL390&lt;(AL389*(1-Dash!$B$7)), AL389*(1-Dash!$B$7), AL390)))</f>
        <v>285</v>
      </c>
      <c r="AM392" s="544">
        <f>IF(OR(AM389=0, AM389=""), AM390, IF(AM390&gt;(AM389*(1+Dash!$B$6)), AM389*(1+Dash!$B$6), IF(AM390&lt;(AM389*(1-Dash!$B$7)), AM389*(1-Dash!$B$7), AM390)))</f>
        <v>238.45</v>
      </c>
      <c r="AN392" s="544">
        <f>IF(OR(AN389=0, AN389=""), AN390, IF(AN390&gt;(AN389*(1+Dash!$B$6)), AN389*(1+Dash!$B$6), IF(AN390&lt;(AN389*(1-Dash!$B$7)), AN389*(1-Dash!$B$7), AN390)))</f>
        <v>94.05</v>
      </c>
      <c r="AO392" s="544">
        <f>IF(OR(AO389=0, AO389=""), AO390, IF(AO390&gt;(AO389*(1+Dash!$B$6)), AO389*(1+Dash!$B$6), IF(AO390&lt;(AO389*(1-Dash!$B$7)), AO389*(1-Dash!$B$7), AO390)))</f>
        <v>0</v>
      </c>
      <c r="AP392" s="544">
        <f>IF(OR(AP389=0, AP389=""), AP390, IF(AP390&gt;(AP389*(1+Dash!$B$6)), AP389*(1+Dash!$B$6), IF(AP390&lt;(AP389*(1-Dash!$B$7)), AP389*(1-Dash!$B$7), AP390)))</f>
        <v>0</v>
      </c>
      <c r="AQ392" s="544">
        <f>IF(OR(AQ389=0, AQ389=""), AQ390, IF(AQ390&gt;(AQ389*(1+Dash!$B$6)), AQ389*(1+Dash!$B$6), IF(AQ390&lt;(AQ389*(1-Dash!$B$7)), AQ389*(1-Dash!$B$7), AQ390)))</f>
        <v>0</v>
      </c>
      <c r="AR392" s="544">
        <f>IF(OR(AR389=0, AR389=""), AR390, IF(AR390&gt;(AR389*(1+Dash!$B$6)), AR389*(1+Dash!$B$6), IF(AR390&lt;(AR389*(1-Dash!$B$7)), AR389*(1-Dash!$B$7), AR390)))</f>
        <v>0</v>
      </c>
      <c r="AS392" s="544">
        <f>IF(OR(AS389=0, AS389=""), AS390, IF(AS390&gt;(AS389*(1+Dash!$B$6)), AS389*(1+Dash!$B$6), IF(AS390&lt;(AS389*(1-Dash!$B$7)), AS389*(1-Dash!$B$7), AS390)))</f>
        <v>0</v>
      </c>
      <c r="AT392" s="544">
        <f>IF(OR(AT389=0, AT389=""), AT390, IF(AT390&gt;(AT389*(1+Dash!$B$6)), AT389*(1+Dash!$B$6), IF(AT390&lt;(AT389*(1-Dash!$B$7)), AT389*(1-Dash!$B$7), AT390)))</f>
        <v>0</v>
      </c>
      <c r="AU392" s="544">
        <f>IF(OR(AU389=0, AU389=""), AU390, IF(AU390&gt;(AU389*(1+Dash!$B$6)), AU389*(1+Dash!$B$6), IF(AU390&lt;(AU389*(1-Dash!$B$7)), AU389*(1-Dash!$B$7), AU390)))</f>
        <v>0</v>
      </c>
      <c r="AV392" s="544">
        <f>IF(OR(AV389=0, AV389=""), AV390, IF(AV390&gt;(AV389*(1+Dash!$B$6)), AV389*(1+Dash!$B$6), IF(AV390&lt;(AV389*(1-Dash!$B$7)), AV389*(1-Dash!$B$7), AV390)))</f>
        <v>0</v>
      </c>
      <c r="AW392" s="544">
        <f>IF(OR(AW389=0, AW389=""), AW390, IF(AW390&gt;(AW389*(1+Dash!$B$6)), AW389*(1+Dash!$B$6), IF(AW390&lt;(AW389*(1-Dash!$B$7)), AW389*(1-Dash!$B$7), AW390)))</f>
        <v>0</v>
      </c>
      <c r="AX392" s="544">
        <f>IF(OR(AX389=0, AX389=""), AX390, IF(AX390&gt;(AX389*(1+Dash!$B$6)), AX389*(1+Dash!$B$6), IF(AX390&lt;(AX389*(1-Dash!$B$7)), AX389*(1-Dash!$B$7), AX390)))</f>
        <v>0</v>
      </c>
      <c r="AY392" s="544">
        <f>IF(OR(AY389=0, AY389=""), AY390, IF(AY390&gt;(AY389*(1+Dash!$B$6)), AY389*(1+Dash!$B$6), IF(AY390&lt;(AY389*(1-Dash!$B$7)), AY389*(1-Dash!$B$7), AY390)))</f>
        <v>0</v>
      </c>
      <c r="AZ392" s="544">
        <f>IF(OR(AZ389=0, AZ389=""), AZ390, IF(AZ390&gt;(AZ389*(1+Dash!$B$6)), AZ389*(1+Dash!$B$6), IF(AZ390&lt;(AZ389*(1-Dash!$B$7)), AZ389*(1-Dash!$B$7), AZ390)))</f>
        <v>0</v>
      </c>
      <c r="BA392" s="544">
        <f>IF(OR(BA389=0, BA389=""), BA390, IF(BA390&gt;(BA389*(1+Dash!$B$6)), BA389*(1+Dash!$B$6), IF(BA390&lt;(BA389*(1-Dash!$B$7)), BA389*(1-Dash!$B$7), BA390)))</f>
        <v>573</v>
      </c>
      <c r="BB392" s="544">
        <f>IF(OR(BB389=0, BB389=""), BB390, IF(BB390&gt;(BB389*(1+Dash!$B$6)), BB389*(1+Dash!$B$6), IF(BB390&lt;(BB389*(1-Dash!$B$7)), BB389*(1-Dash!$B$7), BB390)))</f>
        <v>421</v>
      </c>
      <c r="BC392" s="544">
        <f>IF(OR(BC389=0, BC389=""), BC390, IF(BC390&gt;(BC389*(1+Dash!$B$6)), BC389*(1+Dash!$B$6), IF(BC390&lt;(BC389*(1-Dash!$B$7)), BC389*(1-Dash!$B$7), BC390)))</f>
        <v>345</v>
      </c>
      <c r="BD392" s="544">
        <f>IF(OR(BD389=0, BD389=""), BD390, IF(BD390&gt;(BD389*(1+Dash!$B$6)), BD389*(1+Dash!$B$6), IF(BD390&lt;(BD389*(1-Dash!$B$7)), BD389*(1-Dash!$B$7), BD390)))</f>
        <v>101.2</v>
      </c>
      <c r="BE392" s="544">
        <f>IF(OR(BE389=0, BE389=""), BE390, IF(BE390&gt;(BE389*(1+Dash!$B$6)), BE389*(1+Dash!$B$6), IF(BE390&lt;(BE389*(1-Dash!$B$7)), BE389*(1-Dash!$B$7), BE390)))</f>
        <v>517</v>
      </c>
      <c r="BF392" s="544">
        <f>IF(OR(BF389=0, BF389=""), BF390, IF(BF390&gt;(BF389*(1+Dash!$B$6)), BF389*(1+Dash!$B$6), IF(BF390&lt;(BF389*(1-Dash!$B$7)), BF389*(1-Dash!$B$7), BF390)))</f>
        <v>397</v>
      </c>
      <c r="BG392" s="544">
        <f>IF(OR(BG389=0, BG389=""), BG390, IF(BG390&gt;(BG389*(1+Dash!$B$6)), BG389*(1+Dash!$B$6), IF(BG390&lt;(BG389*(1-Dash!$B$7)), BG389*(1-Dash!$B$7), BG390)))</f>
        <v>295.90000000000003</v>
      </c>
      <c r="BH392" s="544">
        <f>IF(OR(BH389=0, BH389=""), BH390, IF(BH390&gt;(BH389*(1+Dash!$B$6)), BH389*(1+Dash!$B$6), IF(BH390&lt;(BH389*(1-Dash!$B$7)), BH389*(1-Dash!$B$7), BH390)))</f>
        <v>59.400000000000006</v>
      </c>
      <c r="BI392" s="544">
        <f>IF(OR(BI389=0, BI389=""), BI390, IF(BI390&gt;(BI389*(1+Dash!$B$6)), BI389*(1+Dash!$B$6), IF(BI390&lt;(BI389*(1-Dash!$B$7)), BI389*(1-Dash!$B$7), BI390)))</f>
        <v>58.9</v>
      </c>
      <c r="BJ392" s="544">
        <f>IF(OR(BJ389=0, BJ389=""), BJ390, IF(BJ390&gt;(BJ389*(1+Dash!$B$6)), BJ389*(1+Dash!$B$6), IF(BJ390&lt;(BJ389*(1-Dash!$B$7)), BJ389*(1-Dash!$B$7), BJ390)))</f>
        <v>24</v>
      </c>
      <c r="BK392" s="544">
        <f>IF(OR(BK389=0, BK389=""), BK390, IF(BK390&gt;(BK389*(1+Dash!$B$6)), BK389*(1+Dash!$B$6), IF(BK390&lt;(BK389*(1-Dash!$B$7)), BK389*(1-Dash!$B$7), BK390)))</f>
        <v>44.65</v>
      </c>
      <c r="BL392" s="544">
        <f>IF(OR(BL389=0, BL389=""), BL390, IF(BL390&gt;(BL389*(1+Dash!$B$6)), BL389*(1+Dash!$B$6), IF(BL390&lt;(BL389*(1-Dash!$B$7)), BL389*(1-Dash!$B$7), BL390)))</f>
        <v>36.1</v>
      </c>
      <c r="BM392" s="544">
        <f>IF(OR(BM389=0, BM389=""), BM390, IF(BM390&gt;(BM389*(1+Dash!$B$6)), BM389*(1+Dash!$B$6), IF(BM390&lt;(BM389*(1-Dash!$B$7)), BM389*(1-Dash!$B$7), BM390)))</f>
        <v>0</v>
      </c>
      <c r="BN392" s="544">
        <f>IF(OR(BN389=0, BN389=""), BN390, IF(BN390&gt;(BN389*(1+Dash!$B$6)), BN389*(1+Dash!$B$6), IF(BN390&lt;(BN389*(1-Dash!$B$7)), BN389*(1-Dash!$B$7), BN390)))</f>
        <v>0</v>
      </c>
      <c r="BO392" s="544">
        <f>IF(OR(BO389=0, BO389=""), BO390, IF(BO390&gt;(BO389*(1+Dash!$B$6)), BO389*(1+Dash!$B$6), IF(BO390&lt;(BO389*(1-Dash!$B$7)), BO389*(1-Dash!$B$7), BO390)))</f>
        <v>0</v>
      </c>
      <c r="BP392" s="544">
        <f>IF(OR(BP389=0, BP389=""), BP390, IF(BP390&gt;(BP389*(1+Dash!$B$6)), BP389*(1+Dash!$B$6), IF(BP390&lt;(BP389*(1-Dash!$B$7)), BP389*(1-Dash!$B$7), BP390)))</f>
        <v>0</v>
      </c>
      <c r="BQ392" s="544">
        <f>IF(OR(BQ389=0, BQ389=""), BQ390, IF(BQ390&gt;(BQ389*(1+Dash!$B$6)), BQ389*(1+Dash!$B$6), IF(BQ390&lt;(BQ389*(1-Dash!$B$7)), BQ389*(1-Dash!$B$7), BQ390)))</f>
        <v>0</v>
      </c>
      <c r="BR392" s="544">
        <f>IF(OR(BR389=0, BR389=""), BR390, IF(BR390&gt;(BR389*(1+Dash!$B$6)), BR389*(1+Dash!$B$6), IF(BR390&lt;(BR389*(1-Dash!$B$7)), BR389*(1-Dash!$B$7), BR390)))</f>
        <v>0</v>
      </c>
      <c r="BS392" s="544">
        <f>IF(OR(BS389=0, BS389=""), BS390, IF(BS390&gt;(BS389*(1+Dash!$B$6)), BS389*(1+Dash!$B$6), IF(BS390&lt;(BS389*(1-Dash!$B$7)), BS389*(1-Dash!$B$7), BS390)))</f>
        <v>0</v>
      </c>
      <c r="BT392" s="544">
        <f>IF(OR(BT389=0, BT389=""), BT390, IF(BT390&gt;(BT389*(1+Dash!$B$6)), BT389*(1+Dash!$B$6), IF(BT390&lt;(BT389*(1-Dash!$B$7)), BT389*(1-Dash!$B$7), BT390)))</f>
        <v>0</v>
      </c>
      <c r="BU392" s="544">
        <f>IF(OR(BU389=0, BU389=""), BU390, IF(BU390&gt;(BU389*(1+Dash!$B$6)), BU389*(1+Dash!$B$6), IF(BU390&lt;(BU389*(1-Dash!$B$7)), BU389*(1-Dash!$B$7), BU390)))</f>
        <v>0</v>
      </c>
      <c r="BV392" s="544">
        <f>IF(OR(BV389=0, BV389=""), BV390, IF(BV390&gt;(BV389*(1+Dash!$B$6)), BV389*(1+Dash!$B$6), IF(BV390&lt;(BV389*(1-Dash!$B$7)), BV389*(1-Dash!$B$7), BV390)))</f>
        <v>0</v>
      </c>
      <c r="BW392" s="544">
        <f>IF(OR(BW389=0, BW389=""), BW390, IF(BW390&gt;(BW389*(1+Dash!$B$6)), BW389*(1+Dash!$B$6), IF(BW390&lt;(BW389*(1-Dash!$B$7)), BW389*(1-Dash!$B$7), BW390)))</f>
        <v>0</v>
      </c>
      <c r="BX392" s="544">
        <f>IF(OR(BX389=0, BX389=""), BX390, IF(BX390&gt;(BX389*(1+Dash!$B$6)), BX389*(1+Dash!$B$6), IF(BX390&lt;(BX389*(1-Dash!$B$7)), BX389*(1-Dash!$B$7), BX390)))</f>
        <v>0</v>
      </c>
      <c r="BY392" s="544">
        <f>IF(OR(BY389=0, BY389=""), BY390, IF(BY390&gt;(BY389*(1+Dash!$B$6)), BY389*(1+Dash!$B$6), IF(BY390&lt;(BY389*(1-Dash!$B$7)), BY389*(1-Dash!$B$7), BY390)))</f>
        <v>34</v>
      </c>
      <c r="BZ392" s="544">
        <f>IF(OR(BZ389=0, BZ389=""), BZ390, IF(BZ390&gt;(BZ389*(1+Dash!$B$6)), BZ389*(1+Dash!$B$6), IF(BZ390&lt;(BZ389*(1-Dash!$B$7)), BZ389*(1-Dash!$B$7), BZ390)))</f>
        <v>26.599999999999998</v>
      </c>
      <c r="CA392" s="544">
        <f>IF(OR(CA389=0, CA389=""), CA390, IF(CA390&gt;(CA389*(1+Dash!$B$6)), CA389*(1+Dash!$B$6), IF(CA390&lt;(CA389*(1-Dash!$B$7)), CA389*(1-Dash!$B$7), CA390)))</f>
        <v>0</v>
      </c>
    </row>
    <row r="393" spans="1:79">
      <c r="A393" t="s">
        <v>125</v>
      </c>
      <c r="B393" t="s">
        <v>1891</v>
      </c>
      <c r="C393">
        <v>2018</v>
      </c>
      <c r="D393" t="s">
        <v>1934</v>
      </c>
      <c r="E393" s="450">
        <v>1661</v>
      </c>
      <c r="F393" s="450">
        <v>5083</v>
      </c>
      <c r="G393" s="450">
        <v>1943</v>
      </c>
      <c r="H393" s="450">
        <v>2016</v>
      </c>
      <c r="I393" s="450">
        <v>1042</v>
      </c>
      <c r="J393" s="450">
        <v>0</v>
      </c>
      <c r="K393" s="450">
        <v>0</v>
      </c>
      <c r="L393" s="450">
        <v>0</v>
      </c>
      <c r="M393" s="450">
        <v>0</v>
      </c>
      <c r="N393" s="450">
        <v>0</v>
      </c>
      <c r="O393" s="450">
        <v>0</v>
      </c>
      <c r="P393" s="450">
        <v>0</v>
      </c>
      <c r="Q393" s="450">
        <v>0</v>
      </c>
      <c r="R393" s="450">
        <v>0</v>
      </c>
      <c r="S393" s="450">
        <v>0</v>
      </c>
      <c r="T393" s="450">
        <v>0</v>
      </c>
      <c r="U393" s="450">
        <v>0</v>
      </c>
      <c r="V393" s="450">
        <v>0</v>
      </c>
      <c r="W393" s="450">
        <v>0</v>
      </c>
      <c r="X393" s="450">
        <v>0</v>
      </c>
      <c r="Y393" s="450">
        <v>0</v>
      </c>
      <c r="Z393" s="450">
        <v>0</v>
      </c>
      <c r="AA393" s="450">
        <v>0</v>
      </c>
      <c r="AB393" s="450">
        <v>0</v>
      </c>
      <c r="AC393" s="450">
        <v>2055</v>
      </c>
      <c r="AD393" s="450">
        <v>570</v>
      </c>
      <c r="AE393" s="450">
        <v>975</v>
      </c>
      <c r="AF393" s="450">
        <v>1358</v>
      </c>
      <c r="AG393" s="450">
        <v>1020</v>
      </c>
      <c r="AH393" s="450">
        <v>274</v>
      </c>
      <c r="AI393" s="450">
        <v>477</v>
      </c>
      <c r="AJ393" s="450">
        <v>670</v>
      </c>
      <c r="AK393" s="450">
        <v>1035</v>
      </c>
      <c r="AL393" s="450">
        <v>296</v>
      </c>
      <c r="AM393" s="450">
        <v>498</v>
      </c>
      <c r="AN393" s="450">
        <v>688</v>
      </c>
      <c r="AO393" s="450">
        <v>19</v>
      </c>
      <c r="AP393" s="450">
        <v>3</v>
      </c>
      <c r="AQ393" s="450">
        <v>6</v>
      </c>
      <c r="AR393" s="450">
        <v>12</v>
      </c>
      <c r="AS393" s="450">
        <v>11</v>
      </c>
      <c r="AT393" s="450">
        <v>0</v>
      </c>
      <c r="AU393" s="450">
        <v>1</v>
      </c>
      <c r="AV393" s="450">
        <v>7</v>
      </c>
      <c r="AW393" s="450">
        <v>8</v>
      </c>
      <c r="AX393" s="450">
        <v>3</v>
      </c>
      <c r="AY393" s="450">
        <v>5</v>
      </c>
      <c r="AZ393" s="450">
        <v>5</v>
      </c>
      <c r="BA393" s="450">
        <v>5632</v>
      </c>
      <c r="BB393" s="450">
        <v>1839</v>
      </c>
      <c r="BC393" s="450">
        <v>2846</v>
      </c>
      <c r="BD393" s="450">
        <v>2297</v>
      </c>
      <c r="BE393" s="450">
        <v>4769</v>
      </c>
      <c r="BF393" s="450">
        <v>1662</v>
      </c>
      <c r="BG393" s="450">
        <v>2407</v>
      </c>
      <c r="BH393" s="450">
        <v>1752</v>
      </c>
      <c r="BI393" s="450">
        <v>863</v>
      </c>
      <c r="BJ393" s="450">
        <v>177</v>
      </c>
      <c r="BK393" s="450">
        <v>439</v>
      </c>
      <c r="BL393" s="450">
        <v>545</v>
      </c>
      <c r="BM393" s="450">
        <v>0</v>
      </c>
      <c r="BN393" s="450">
        <v>0</v>
      </c>
      <c r="BO393" s="450">
        <v>0</v>
      </c>
      <c r="BP393" s="450">
        <v>0</v>
      </c>
      <c r="BQ393" s="450">
        <v>0</v>
      </c>
      <c r="BR393" s="450">
        <v>0</v>
      </c>
      <c r="BS393" s="450">
        <v>0</v>
      </c>
      <c r="BT393" s="450">
        <v>0</v>
      </c>
      <c r="BU393" s="450">
        <v>0</v>
      </c>
      <c r="BV393" s="450">
        <v>0</v>
      </c>
      <c r="BW393" s="450">
        <v>0</v>
      </c>
      <c r="BX393" s="450">
        <v>0</v>
      </c>
      <c r="BY393" s="450">
        <v>37</v>
      </c>
      <c r="BZ393" s="450">
        <v>458</v>
      </c>
      <c r="CA393" s="450">
        <v>0</v>
      </c>
    </row>
    <row r="394" spans="1:79">
      <c r="A394" s="543" t="s">
        <v>125</v>
      </c>
      <c r="B394" s="543" t="s">
        <v>1891</v>
      </c>
      <c r="C394" s="543">
        <v>2019</v>
      </c>
      <c r="D394" s="543" t="s">
        <v>1934</v>
      </c>
      <c r="E394" s="544">
        <v>2843</v>
      </c>
      <c r="F394" s="544">
        <v>5062</v>
      </c>
      <c r="G394" s="544">
        <v>2088</v>
      </c>
      <c r="H394" s="544">
        <v>2011</v>
      </c>
      <c r="I394" s="544">
        <v>1096</v>
      </c>
      <c r="J394" s="544">
        <v>0</v>
      </c>
      <c r="K394" s="544">
        <v>0</v>
      </c>
      <c r="L394" s="544">
        <v>0</v>
      </c>
      <c r="M394" s="544">
        <v>0</v>
      </c>
      <c r="N394" s="544">
        <v>0</v>
      </c>
      <c r="O394" s="544">
        <v>0</v>
      </c>
      <c r="P394" s="544">
        <v>0</v>
      </c>
      <c r="Q394" s="544">
        <v>0</v>
      </c>
      <c r="R394" s="544">
        <v>0</v>
      </c>
      <c r="S394" s="544">
        <v>0</v>
      </c>
      <c r="T394" s="544">
        <v>0</v>
      </c>
      <c r="U394" s="544">
        <v>0</v>
      </c>
      <c r="V394" s="544">
        <v>0</v>
      </c>
      <c r="W394" s="544">
        <v>0</v>
      </c>
      <c r="X394" s="544">
        <v>0</v>
      </c>
      <c r="Y394" s="544">
        <v>0</v>
      </c>
      <c r="Z394" s="544">
        <v>0</v>
      </c>
      <c r="AA394" s="544">
        <v>0</v>
      </c>
      <c r="AB394" s="544">
        <v>0</v>
      </c>
      <c r="AC394" s="544">
        <v>2284</v>
      </c>
      <c r="AD394" s="544">
        <v>656</v>
      </c>
      <c r="AE394" s="544">
        <v>962</v>
      </c>
      <c r="AF394" s="544">
        <v>1448</v>
      </c>
      <c r="AG394" s="544">
        <v>1253</v>
      </c>
      <c r="AH394" s="544">
        <v>332</v>
      </c>
      <c r="AI394" s="544">
        <v>517</v>
      </c>
      <c r="AJ394" s="544">
        <v>802</v>
      </c>
      <c r="AK394" s="544">
        <v>1031</v>
      </c>
      <c r="AL394" s="544">
        <v>324</v>
      </c>
      <c r="AM394" s="544">
        <v>445</v>
      </c>
      <c r="AN394" s="544">
        <v>646</v>
      </c>
      <c r="AO394" s="544">
        <v>41</v>
      </c>
      <c r="AP394" s="544">
        <v>5</v>
      </c>
      <c r="AQ394" s="544">
        <v>9</v>
      </c>
      <c r="AR394" s="544">
        <v>31</v>
      </c>
      <c r="AS394" s="544">
        <v>17</v>
      </c>
      <c r="AT394" s="544">
        <v>2</v>
      </c>
      <c r="AU394" s="544">
        <v>2</v>
      </c>
      <c r="AV394" s="544">
        <v>12</v>
      </c>
      <c r="AW394" s="544">
        <v>24</v>
      </c>
      <c r="AX394" s="544">
        <v>3</v>
      </c>
      <c r="AY394" s="544">
        <v>7</v>
      </c>
      <c r="AZ394" s="544">
        <v>19</v>
      </c>
      <c r="BA394" s="544">
        <v>5915</v>
      </c>
      <c r="BB394" s="544">
        <v>1979</v>
      </c>
      <c r="BC394" s="544">
        <v>2810</v>
      </c>
      <c r="BD394" s="544">
        <v>2292</v>
      </c>
      <c r="BE394" s="544">
        <v>5046</v>
      </c>
      <c r="BF394" s="544">
        <v>1816</v>
      </c>
      <c r="BG394" s="544">
        <v>2381</v>
      </c>
      <c r="BH394" s="544">
        <v>1750</v>
      </c>
      <c r="BI394" s="544">
        <v>869</v>
      </c>
      <c r="BJ394" s="544">
        <v>163</v>
      </c>
      <c r="BK394" s="544">
        <v>429</v>
      </c>
      <c r="BL394" s="544">
        <v>542</v>
      </c>
      <c r="BM394" s="544">
        <v>0</v>
      </c>
      <c r="BN394" s="544">
        <v>0</v>
      </c>
      <c r="BO394" s="544">
        <v>0</v>
      </c>
      <c r="BP394" s="544">
        <v>0</v>
      </c>
      <c r="BQ394" s="544">
        <v>0</v>
      </c>
      <c r="BR394" s="544">
        <v>0</v>
      </c>
      <c r="BS394" s="544">
        <v>0</v>
      </c>
      <c r="BT394" s="544">
        <v>0</v>
      </c>
      <c r="BU394" s="544">
        <v>0</v>
      </c>
      <c r="BV394" s="544">
        <v>0</v>
      </c>
      <c r="BW394" s="544">
        <v>0</v>
      </c>
      <c r="BX394" s="544">
        <v>0</v>
      </c>
      <c r="BY394" s="544">
        <v>60</v>
      </c>
      <c r="BZ394" s="544">
        <v>444</v>
      </c>
      <c r="CA394" s="544">
        <v>0</v>
      </c>
    </row>
    <row r="395" spans="1:79">
      <c r="A395" t="s">
        <v>125</v>
      </c>
      <c r="B395" t="s">
        <v>1891</v>
      </c>
      <c r="C395">
        <v>2020</v>
      </c>
      <c r="D395" t="s">
        <v>1934</v>
      </c>
      <c r="E395" s="450">
        <v>2802</v>
      </c>
      <c r="F395" s="450">
        <v>4407</v>
      </c>
      <c r="G395" s="450">
        <v>1591</v>
      </c>
      <c r="H395" s="450">
        <v>1886</v>
      </c>
      <c r="I395" s="450">
        <v>993</v>
      </c>
      <c r="J395" s="450">
        <v>0</v>
      </c>
      <c r="K395" s="450">
        <v>0</v>
      </c>
      <c r="L395" s="450">
        <v>0</v>
      </c>
      <c r="M395" s="450">
        <v>0</v>
      </c>
      <c r="N395" s="450">
        <v>37</v>
      </c>
      <c r="O395" s="450">
        <v>0</v>
      </c>
      <c r="P395" s="450">
        <v>37</v>
      </c>
      <c r="Q395" s="450">
        <v>18</v>
      </c>
      <c r="R395" s="450">
        <v>0</v>
      </c>
      <c r="S395" s="450">
        <v>0</v>
      </c>
      <c r="T395" s="450">
        <v>0</v>
      </c>
      <c r="U395" s="450">
        <v>0</v>
      </c>
      <c r="V395" s="450">
        <v>0</v>
      </c>
      <c r="W395" s="450">
        <v>0</v>
      </c>
      <c r="X395" s="450">
        <v>0</v>
      </c>
      <c r="Y395" s="450">
        <v>18</v>
      </c>
      <c r="Z395" s="450">
        <v>0</v>
      </c>
      <c r="AA395" s="450">
        <v>0</v>
      </c>
      <c r="AB395" s="450">
        <v>0</v>
      </c>
      <c r="AC395" s="450">
        <v>1625</v>
      </c>
      <c r="AD395" s="450">
        <v>444</v>
      </c>
      <c r="AE395" s="450">
        <v>732</v>
      </c>
      <c r="AF395" s="450">
        <v>1047</v>
      </c>
      <c r="AG395" s="450">
        <v>776</v>
      </c>
      <c r="AH395" s="450">
        <v>216</v>
      </c>
      <c r="AI395" s="450">
        <v>341</v>
      </c>
      <c r="AJ395" s="450">
        <v>495</v>
      </c>
      <c r="AK395" s="450">
        <v>849</v>
      </c>
      <c r="AL395" s="450">
        <v>228</v>
      </c>
      <c r="AM395" s="450">
        <v>391</v>
      </c>
      <c r="AN395" s="450">
        <v>552</v>
      </c>
      <c r="AO395" s="450">
        <v>19</v>
      </c>
      <c r="AP395" s="450">
        <v>3</v>
      </c>
      <c r="AQ395" s="450">
        <v>5</v>
      </c>
      <c r="AR395" s="450">
        <v>17</v>
      </c>
      <c r="AS395" s="450">
        <v>15</v>
      </c>
      <c r="AT395" s="450">
        <v>2</v>
      </c>
      <c r="AU395" s="450">
        <v>2</v>
      </c>
      <c r="AV395" s="450">
        <v>14</v>
      </c>
      <c r="AW395" s="450">
        <v>4</v>
      </c>
      <c r="AX395" s="450">
        <v>1</v>
      </c>
      <c r="AY395" s="450">
        <v>3</v>
      </c>
      <c r="AZ395" s="450">
        <v>3</v>
      </c>
      <c r="BA395" s="450">
        <v>6119</v>
      </c>
      <c r="BB395" s="450">
        <v>2036</v>
      </c>
      <c r="BC395" s="450">
        <v>2814</v>
      </c>
      <c r="BD395" s="450">
        <v>2302</v>
      </c>
      <c r="BE395" s="450">
        <v>5254</v>
      </c>
      <c r="BF395" s="450">
        <v>1895</v>
      </c>
      <c r="BG395" s="450">
        <v>2417</v>
      </c>
      <c r="BH395" s="450">
        <v>1775</v>
      </c>
      <c r="BI395" s="450">
        <v>865</v>
      </c>
      <c r="BJ395" s="450">
        <v>141</v>
      </c>
      <c r="BK395" s="450">
        <v>397</v>
      </c>
      <c r="BL395" s="450">
        <v>527</v>
      </c>
      <c r="BM395" s="450">
        <v>0</v>
      </c>
      <c r="BN395" s="450">
        <v>0</v>
      </c>
      <c r="BO395" s="450">
        <v>0</v>
      </c>
      <c r="BP395" s="450">
        <v>0</v>
      </c>
      <c r="BQ395" s="450">
        <v>0</v>
      </c>
      <c r="BR395" s="450">
        <v>0</v>
      </c>
      <c r="BS395" s="450">
        <v>0</v>
      </c>
      <c r="BT395" s="450">
        <v>0</v>
      </c>
      <c r="BU395" s="450">
        <v>0</v>
      </c>
      <c r="BV395" s="450">
        <v>0</v>
      </c>
      <c r="BW395" s="450">
        <v>0</v>
      </c>
      <c r="BX395" s="450">
        <v>0</v>
      </c>
      <c r="BY395" s="450">
        <v>38</v>
      </c>
      <c r="BZ395" s="450">
        <v>443</v>
      </c>
      <c r="CA395" s="450">
        <v>0</v>
      </c>
    </row>
    <row r="396" spans="1:79">
      <c r="A396" s="543" t="s">
        <v>125</v>
      </c>
      <c r="B396" s="543" t="s">
        <v>1891</v>
      </c>
      <c r="C396" s="543">
        <v>2021</v>
      </c>
      <c r="D396" s="543" t="s">
        <v>1934</v>
      </c>
      <c r="E396" s="544">
        <v>2524</v>
      </c>
      <c r="F396" s="544">
        <v>4325</v>
      </c>
      <c r="G396" s="544">
        <v>1522</v>
      </c>
      <c r="H396" s="544">
        <v>1823</v>
      </c>
      <c r="I396" s="544">
        <v>988</v>
      </c>
      <c r="J396" s="544">
        <v>3</v>
      </c>
      <c r="K396" s="544">
        <v>0</v>
      </c>
      <c r="L396" s="544">
        <v>2</v>
      </c>
      <c r="M396" s="544">
        <v>0</v>
      </c>
      <c r="N396" s="544">
        <v>39</v>
      </c>
      <c r="O396" s="544">
        <v>0</v>
      </c>
      <c r="P396" s="544">
        <v>39</v>
      </c>
      <c r="Q396" s="544">
        <v>19</v>
      </c>
      <c r="R396" s="544">
        <v>0</v>
      </c>
      <c r="S396" s="544">
        <v>0</v>
      </c>
      <c r="T396" s="544">
        <v>0</v>
      </c>
      <c r="U396" s="544">
        <v>1</v>
      </c>
      <c r="V396" s="544">
        <v>0</v>
      </c>
      <c r="W396" s="544">
        <v>0</v>
      </c>
      <c r="X396" s="544">
        <v>0</v>
      </c>
      <c r="Y396" s="544">
        <v>18</v>
      </c>
      <c r="Z396" s="544">
        <v>0</v>
      </c>
      <c r="AA396" s="544">
        <v>0</v>
      </c>
      <c r="AB396" s="544">
        <v>0</v>
      </c>
      <c r="AC396" s="544">
        <v>2059</v>
      </c>
      <c r="AD396" s="544">
        <v>510</v>
      </c>
      <c r="AE396" s="544">
        <v>936</v>
      </c>
      <c r="AF396" s="544">
        <v>1359</v>
      </c>
      <c r="AG396" s="544">
        <v>1065</v>
      </c>
      <c r="AH396" s="544">
        <v>265</v>
      </c>
      <c r="AI396" s="544">
        <v>423</v>
      </c>
      <c r="AJ396" s="544">
        <v>707</v>
      </c>
      <c r="AK396" s="544">
        <v>994</v>
      </c>
      <c r="AL396" s="544">
        <v>245</v>
      </c>
      <c r="AM396" s="544">
        <v>513</v>
      </c>
      <c r="AN396" s="544">
        <v>652</v>
      </c>
      <c r="AO396" s="544">
        <v>63</v>
      </c>
      <c r="AP396" s="544">
        <v>11</v>
      </c>
      <c r="AQ396" s="544">
        <v>23</v>
      </c>
      <c r="AR396" s="544">
        <v>54</v>
      </c>
      <c r="AS396" s="544">
        <v>40</v>
      </c>
      <c r="AT396" s="544">
        <v>11</v>
      </c>
      <c r="AU396" s="544">
        <v>18</v>
      </c>
      <c r="AV396" s="544">
        <v>37</v>
      </c>
      <c r="AW396" s="544">
        <v>23</v>
      </c>
      <c r="AX396" s="544">
        <v>0</v>
      </c>
      <c r="AY396" s="544">
        <v>5</v>
      </c>
      <c r="AZ396" s="544">
        <v>17</v>
      </c>
      <c r="BA396" s="544">
        <v>6179</v>
      </c>
      <c r="BB396" s="544">
        <v>1935</v>
      </c>
      <c r="BC396" s="544">
        <v>2844</v>
      </c>
      <c r="BD396" s="544">
        <v>2338</v>
      </c>
      <c r="BE396" s="544">
        <v>5248</v>
      </c>
      <c r="BF396" s="544">
        <v>1791</v>
      </c>
      <c r="BG396" s="544">
        <v>2384</v>
      </c>
      <c r="BH396" s="544">
        <v>1764</v>
      </c>
      <c r="BI396" s="544">
        <v>931</v>
      </c>
      <c r="BJ396" s="544">
        <v>144</v>
      </c>
      <c r="BK396" s="544">
        <v>460</v>
      </c>
      <c r="BL396" s="544">
        <v>574</v>
      </c>
      <c r="BM396" s="544">
        <v>0</v>
      </c>
      <c r="BN396" s="544">
        <v>0</v>
      </c>
      <c r="BO396" s="544">
        <v>0</v>
      </c>
      <c r="BP396" s="544">
        <v>0</v>
      </c>
      <c r="BQ396" s="544">
        <v>0</v>
      </c>
      <c r="BR396" s="544">
        <v>0</v>
      </c>
      <c r="BS396" s="544">
        <v>0</v>
      </c>
      <c r="BT396" s="544">
        <v>0</v>
      </c>
      <c r="BU396" s="544">
        <v>0</v>
      </c>
      <c r="BV396" s="544">
        <v>0</v>
      </c>
      <c r="BW396" s="544">
        <v>0</v>
      </c>
      <c r="BX396" s="544">
        <v>0</v>
      </c>
      <c r="BY396" s="544">
        <v>56</v>
      </c>
      <c r="BZ396" s="544">
        <v>534</v>
      </c>
      <c r="CA396" s="544">
        <v>0</v>
      </c>
    </row>
    <row r="397" spans="1:79">
      <c r="A397" t="s">
        <v>125</v>
      </c>
      <c r="B397" t="s">
        <v>1891</v>
      </c>
      <c r="C397">
        <v>2022</v>
      </c>
      <c r="D397" t="s">
        <v>1934</v>
      </c>
      <c r="E397" s="450">
        <v>2425</v>
      </c>
      <c r="F397" s="450">
        <v>3804</v>
      </c>
      <c r="G397" s="450">
        <v>1275</v>
      </c>
      <c r="H397" s="450">
        <v>1668</v>
      </c>
      <c r="I397" s="450">
        <v>892</v>
      </c>
      <c r="J397" s="450">
        <v>0</v>
      </c>
      <c r="K397" s="450">
        <v>0</v>
      </c>
      <c r="L397" s="450">
        <v>0</v>
      </c>
      <c r="M397" s="450">
        <v>0</v>
      </c>
      <c r="N397" s="450">
        <v>20</v>
      </c>
      <c r="O397" s="450">
        <v>0</v>
      </c>
      <c r="P397" s="450">
        <v>20</v>
      </c>
      <c r="Q397" s="450">
        <v>27</v>
      </c>
      <c r="R397" s="450">
        <v>0</v>
      </c>
      <c r="S397" s="450">
        <v>0</v>
      </c>
      <c r="T397" s="450">
        <v>0</v>
      </c>
      <c r="U397" s="450">
        <v>2</v>
      </c>
      <c r="V397" s="450">
        <v>0</v>
      </c>
      <c r="W397" s="450">
        <v>0</v>
      </c>
      <c r="X397" s="450">
        <v>0</v>
      </c>
      <c r="Y397" s="450">
        <v>25</v>
      </c>
      <c r="Z397" s="450">
        <v>0</v>
      </c>
      <c r="AA397" s="450">
        <v>0</v>
      </c>
      <c r="AB397" s="450">
        <v>0</v>
      </c>
      <c r="AC397" s="450">
        <v>1533</v>
      </c>
      <c r="AD397" s="450">
        <v>363</v>
      </c>
      <c r="AE397" s="450">
        <v>646</v>
      </c>
      <c r="AF397" s="450">
        <v>977</v>
      </c>
      <c r="AG397" s="450">
        <v>769</v>
      </c>
      <c r="AH397" s="450">
        <v>191</v>
      </c>
      <c r="AI397" s="450">
        <v>309</v>
      </c>
      <c r="AJ397" s="450">
        <v>484</v>
      </c>
      <c r="AK397" s="450">
        <v>764</v>
      </c>
      <c r="AL397" s="450">
        <v>172</v>
      </c>
      <c r="AM397" s="450">
        <v>337</v>
      </c>
      <c r="AN397" s="450">
        <v>493</v>
      </c>
      <c r="AO397" s="450">
        <v>30</v>
      </c>
      <c r="AP397" s="450">
        <v>0</v>
      </c>
      <c r="AQ397" s="450">
        <v>5</v>
      </c>
      <c r="AR397" s="450">
        <v>25</v>
      </c>
      <c r="AS397" s="450">
        <v>23</v>
      </c>
      <c r="AT397" s="450">
        <v>0</v>
      </c>
      <c r="AU397" s="450">
        <v>2</v>
      </c>
      <c r="AV397" s="450">
        <v>20</v>
      </c>
      <c r="AW397" s="450">
        <v>7</v>
      </c>
      <c r="AX397" s="450">
        <v>0</v>
      </c>
      <c r="AY397" s="450">
        <v>3</v>
      </c>
      <c r="AZ397" s="450">
        <v>5</v>
      </c>
      <c r="BA397" s="450">
        <v>5561</v>
      </c>
      <c r="BB397" s="450">
        <v>1716</v>
      </c>
      <c r="BC397" s="450">
        <v>2496</v>
      </c>
      <c r="BD397" s="450">
        <v>2057</v>
      </c>
      <c r="BE397" s="450">
        <v>4588</v>
      </c>
      <c r="BF397" s="450">
        <v>1581</v>
      </c>
      <c r="BG397" s="450">
        <v>2036</v>
      </c>
      <c r="BH397" s="450">
        <v>1445</v>
      </c>
      <c r="BI397" s="450">
        <v>973</v>
      </c>
      <c r="BJ397" s="450">
        <v>135</v>
      </c>
      <c r="BK397" s="450">
        <v>460</v>
      </c>
      <c r="BL397" s="450">
        <v>612</v>
      </c>
      <c r="BM397" s="450">
        <v>0</v>
      </c>
      <c r="BN397" s="450">
        <v>0</v>
      </c>
      <c r="BO397" s="450">
        <v>0</v>
      </c>
      <c r="BP397" s="450">
        <v>0</v>
      </c>
      <c r="BQ397" s="450">
        <v>0</v>
      </c>
      <c r="BR397" s="450">
        <v>0</v>
      </c>
      <c r="BS397" s="450">
        <v>0</v>
      </c>
      <c r="BT397" s="450">
        <v>0</v>
      </c>
      <c r="BU397" s="450">
        <v>0</v>
      </c>
      <c r="BV397" s="450">
        <v>0</v>
      </c>
      <c r="BW397" s="450">
        <v>0</v>
      </c>
      <c r="BX397" s="450">
        <v>0</v>
      </c>
      <c r="BY397" s="450">
        <v>60</v>
      </c>
      <c r="BZ397" s="450">
        <v>593</v>
      </c>
      <c r="CA397" s="450">
        <v>0</v>
      </c>
    </row>
    <row r="398" spans="1:79">
      <c r="A398" s="543" t="s">
        <v>125</v>
      </c>
      <c r="B398" s="543" t="s">
        <v>1891</v>
      </c>
      <c r="C398" s="543">
        <v>2023</v>
      </c>
      <c r="D398" s="543" t="s">
        <v>1934</v>
      </c>
      <c r="E398" s="544">
        <v>2580</v>
      </c>
      <c r="F398" s="544">
        <v>3507</v>
      </c>
      <c r="G398" s="544">
        <v>1290</v>
      </c>
      <c r="H398" s="544">
        <v>1529</v>
      </c>
      <c r="I398" s="544">
        <v>784</v>
      </c>
      <c r="J398" s="544">
        <v>0</v>
      </c>
      <c r="K398" s="544">
        <v>0</v>
      </c>
      <c r="L398" s="544">
        <v>0</v>
      </c>
      <c r="M398" s="544">
        <v>0</v>
      </c>
      <c r="N398" s="544">
        <v>79</v>
      </c>
      <c r="O398" s="544">
        <v>18</v>
      </c>
      <c r="P398" s="544">
        <v>61</v>
      </c>
      <c r="Q398" s="544">
        <v>58</v>
      </c>
      <c r="R398" s="544">
        <v>13</v>
      </c>
      <c r="S398" s="544">
        <v>27</v>
      </c>
      <c r="T398" s="544">
        <v>36</v>
      </c>
      <c r="U398" s="544">
        <v>11</v>
      </c>
      <c r="V398" s="544">
        <v>1</v>
      </c>
      <c r="W398" s="544">
        <v>7</v>
      </c>
      <c r="X398" s="544">
        <v>7</v>
      </c>
      <c r="Y398" s="544">
        <v>47</v>
      </c>
      <c r="Z398" s="544">
        <v>12</v>
      </c>
      <c r="AA398" s="544">
        <v>20</v>
      </c>
      <c r="AB398" s="544">
        <v>29</v>
      </c>
      <c r="AC398" s="544">
        <v>1781</v>
      </c>
      <c r="AD398" s="544">
        <v>501</v>
      </c>
      <c r="AE398" s="544">
        <v>771</v>
      </c>
      <c r="AF398" s="544">
        <v>980</v>
      </c>
      <c r="AG398" s="544">
        <v>983</v>
      </c>
      <c r="AH398" s="544">
        <v>264</v>
      </c>
      <c r="AI398" s="544">
        <v>445</v>
      </c>
      <c r="AJ398" s="544">
        <v>548</v>
      </c>
      <c r="AK398" s="544">
        <v>798</v>
      </c>
      <c r="AL398" s="544">
        <v>237</v>
      </c>
      <c r="AM398" s="544">
        <v>326</v>
      </c>
      <c r="AN398" s="544">
        <v>432</v>
      </c>
      <c r="AO398" s="544">
        <v>22</v>
      </c>
      <c r="AP398" s="544">
        <v>2</v>
      </c>
      <c r="AQ398" s="544">
        <v>3</v>
      </c>
      <c r="AR398" s="544">
        <v>19</v>
      </c>
      <c r="AS398" s="544">
        <v>9</v>
      </c>
      <c r="AT398" s="544">
        <v>0</v>
      </c>
      <c r="AU398" s="544">
        <v>0</v>
      </c>
      <c r="AV398" s="544">
        <v>8</v>
      </c>
      <c r="AW398" s="544">
        <v>13</v>
      </c>
      <c r="AX398" s="544">
        <v>2</v>
      </c>
      <c r="AY398" s="544">
        <v>3</v>
      </c>
      <c r="AZ398" s="544">
        <v>11</v>
      </c>
      <c r="BA398" s="544">
        <v>5541</v>
      </c>
      <c r="BB398" s="544">
        <v>1863</v>
      </c>
      <c r="BC398" s="544">
        <v>2501</v>
      </c>
      <c r="BD398" s="544">
        <v>1935</v>
      </c>
      <c r="BE398" s="544">
        <v>4633</v>
      </c>
      <c r="BF398" s="544">
        <v>1725</v>
      </c>
      <c r="BG398" s="544">
        <v>2116</v>
      </c>
      <c r="BH398" s="544">
        <v>1385</v>
      </c>
      <c r="BI398" s="544">
        <v>908</v>
      </c>
      <c r="BJ398" s="544">
        <v>138</v>
      </c>
      <c r="BK398" s="544">
        <v>385</v>
      </c>
      <c r="BL398" s="544">
        <v>550</v>
      </c>
      <c r="BM398" s="544">
        <v>0</v>
      </c>
      <c r="BN398" s="544">
        <v>0</v>
      </c>
      <c r="BO398" s="544">
        <v>0</v>
      </c>
      <c r="BP398" s="544">
        <v>0</v>
      </c>
      <c r="BQ398" s="544">
        <v>0</v>
      </c>
      <c r="BR398" s="544">
        <v>0</v>
      </c>
      <c r="BS398" s="544">
        <v>0</v>
      </c>
      <c r="BT398" s="544">
        <v>0</v>
      </c>
      <c r="BU398" s="544">
        <v>0</v>
      </c>
      <c r="BV398" s="544">
        <v>0</v>
      </c>
      <c r="BW398" s="544">
        <v>0</v>
      </c>
      <c r="BX398" s="544">
        <v>0</v>
      </c>
      <c r="BY398" s="544">
        <v>54</v>
      </c>
      <c r="BZ398" s="544">
        <v>597</v>
      </c>
      <c r="CA398" s="544">
        <v>0</v>
      </c>
    </row>
    <row r="399" spans="1:79">
      <c r="A399" t="s">
        <v>125</v>
      </c>
      <c r="B399" t="s">
        <v>1891</v>
      </c>
      <c r="C399">
        <v>2024</v>
      </c>
      <c r="D399" t="s">
        <v>1934</v>
      </c>
      <c r="E399" s="450">
        <v>2936</v>
      </c>
      <c r="F399" s="450">
        <v>3330</v>
      </c>
      <c r="G399" s="450">
        <v>1299</v>
      </c>
      <c r="H399" s="450">
        <v>1538</v>
      </c>
      <c r="I399" s="450">
        <v>697</v>
      </c>
      <c r="J399" s="450">
        <v>1</v>
      </c>
      <c r="K399" s="450">
        <v>1</v>
      </c>
      <c r="L399" s="450">
        <v>1</v>
      </c>
      <c r="M399" s="450">
        <v>0</v>
      </c>
      <c r="N399" s="450">
        <v>140</v>
      </c>
      <c r="O399" s="450">
        <v>45</v>
      </c>
      <c r="P399" s="450">
        <v>95</v>
      </c>
      <c r="Q399" s="450">
        <v>48</v>
      </c>
      <c r="R399" s="450">
        <v>14</v>
      </c>
      <c r="S399" s="450">
        <v>16</v>
      </c>
      <c r="T399" s="450">
        <v>33</v>
      </c>
      <c r="U399" s="450">
        <v>13</v>
      </c>
      <c r="V399" s="450">
        <v>4</v>
      </c>
      <c r="W399" s="450">
        <v>5</v>
      </c>
      <c r="X399" s="450">
        <v>10</v>
      </c>
      <c r="Y399" s="450">
        <v>35</v>
      </c>
      <c r="Z399" s="450">
        <v>10</v>
      </c>
      <c r="AA399" s="450">
        <v>11</v>
      </c>
      <c r="AB399" s="450">
        <v>23</v>
      </c>
      <c r="AC399" s="450">
        <v>1710</v>
      </c>
      <c r="AD399" s="450">
        <v>569</v>
      </c>
      <c r="AE399" s="450">
        <v>737</v>
      </c>
      <c r="AF399" s="450">
        <v>938</v>
      </c>
      <c r="AG399" s="450">
        <v>768</v>
      </c>
      <c r="AH399" s="450">
        <v>272</v>
      </c>
      <c r="AI399" s="450">
        <v>282</v>
      </c>
      <c r="AJ399" s="450">
        <v>372</v>
      </c>
      <c r="AK399" s="450">
        <v>942</v>
      </c>
      <c r="AL399" s="450">
        <v>297</v>
      </c>
      <c r="AM399" s="450">
        <v>455</v>
      </c>
      <c r="AN399" s="450">
        <v>566</v>
      </c>
      <c r="AO399" s="450">
        <v>21</v>
      </c>
      <c r="AP399" s="450">
        <v>2</v>
      </c>
      <c r="AQ399" s="450">
        <v>3</v>
      </c>
      <c r="AR399" s="450">
        <v>16</v>
      </c>
      <c r="AS399" s="450">
        <v>9</v>
      </c>
      <c r="AT399" s="450">
        <v>2</v>
      </c>
      <c r="AU399" s="450">
        <v>0</v>
      </c>
      <c r="AV399" s="450">
        <v>6</v>
      </c>
      <c r="AW399" s="450">
        <v>12</v>
      </c>
      <c r="AX399" s="450">
        <v>0</v>
      </c>
      <c r="AY399" s="450">
        <v>3</v>
      </c>
      <c r="AZ399" s="450">
        <v>10</v>
      </c>
      <c r="BA399" s="450">
        <v>5712</v>
      </c>
      <c r="BB399" s="450">
        <v>2253</v>
      </c>
      <c r="BC399" s="450">
        <v>2549</v>
      </c>
      <c r="BD399" s="450">
        <v>1836</v>
      </c>
      <c r="BE399" s="450">
        <v>4738</v>
      </c>
      <c r="BF399" s="450">
        <v>2068</v>
      </c>
      <c r="BG399" s="450">
        <v>2042</v>
      </c>
      <c r="BH399" s="450">
        <v>1246</v>
      </c>
      <c r="BI399" s="450">
        <v>974</v>
      </c>
      <c r="BJ399" s="450">
        <v>185</v>
      </c>
      <c r="BK399" s="450">
        <v>507</v>
      </c>
      <c r="BL399" s="450">
        <v>590</v>
      </c>
      <c r="BM399" s="450">
        <v>0</v>
      </c>
      <c r="BN399" s="450">
        <v>0</v>
      </c>
      <c r="BO399" s="450">
        <v>0</v>
      </c>
      <c r="BP399" s="450">
        <v>0</v>
      </c>
      <c r="BQ399" s="450">
        <v>0</v>
      </c>
      <c r="BR399" s="450">
        <v>0</v>
      </c>
      <c r="BS399" s="450">
        <v>0</v>
      </c>
      <c r="BT399" s="450">
        <v>0</v>
      </c>
      <c r="BU399" s="450">
        <v>0</v>
      </c>
      <c r="BV399" s="450">
        <v>0</v>
      </c>
      <c r="BW399" s="450">
        <v>0</v>
      </c>
      <c r="BX399" s="450">
        <v>0</v>
      </c>
      <c r="BY399" s="450">
        <v>66</v>
      </c>
      <c r="BZ399" s="450">
        <v>640</v>
      </c>
      <c r="CA399" s="450">
        <v>0</v>
      </c>
    </row>
    <row r="400" spans="1:79">
      <c r="A400" s="543" t="s">
        <v>125</v>
      </c>
      <c r="B400" s="543" t="s">
        <v>1891</v>
      </c>
      <c r="C400" s="543">
        <v>2025</v>
      </c>
      <c r="D400" s="543" t="s">
        <v>1935</v>
      </c>
      <c r="E400" s="544">
        <v>2538</v>
      </c>
      <c r="F400" s="544">
        <v>3345</v>
      </c>
      <c r="G400" s="544">
        <v>1243</v>
      </c>
      <c r="H400" s="544">
        <v>1424</v>
      </c>
      <c r="I400" s="544">
        <v>737</v>
      </c>
      <c r="J400" s="544">
        <v>1</v>
      </c>
      <c r="K400" s="544">
        <v>0</v>
      </c>
      <c r="L400" s="544">
        <v>1</v>
      </c>
      <c r="M400" s="544">
        <v>0</v>
      </c>
      <c r="N400" s="544">
        <v>140</v>
      </c>
      <c r="O400" s="544">
        <v>15</v>
      </c>
      <c r="P400" s="544">
        <v>125</v>
      </c>
      <c r="Q400" s="544">
        <v>48</v>
      </c>
      <c r="R400" s="544">
        <v>12</v>
      </c>
      <c r="S400" s="544">
        <v>19</v>
      </c>
      <c r="T400" s="544">
        <v>31</v>
      </c>
      <c r="U400" s="544">
        <v>6</v>
      </c>
      <c r="V400" s="544">
        <v>2</v>
      </c>
      <c r="W400" s="544">
        <v>5</v>
      </c>
      <c r="X400" s="544">
        <v>8</v>
      </c>
      <c r="Y400" s="544">
        <v>42</v>
      </c>
      <c r="Z400" s="544">
        <v>10</v>
      </c>
      <c r="AA400" s="544">
        <v>14</v>
      </c>
      <c r="AB400" s="544">
        <v>23</v>
      </c>
      <c r="AC400" s="544">
        <v>1870</v>
      </c>
      <c r="AD400" s="544">
        <v>517</v>
      </c>
      <c r="AE400" s="544">
        <v>824</v>
      </c>
      <c r="AF400" s="544">
        <v>1158</v>
      </c>
      <c r="AG400" s="544">
        <v>946</v>
      </c>
      <c r="AH400" s="544">
        <v>260</v>
      </c>
      <c r="AI400" s="544">
        <v>398</v>
      </c>
      <c r="AJ400" s="544">
        <v>578</v>
      </c>
      <c r="AK400" s="544">
        <v>924</v>
      </c>
      <c r="AL400" s="544">
        <v>257</v>
      </c>
      <c r="AM400" s="544">
        <v>426</v>
      </c>
      <c r="AN400" s="544">
        <v>580</v>
      </c>
      <c r="AO400" s="544">
        <v>31</v>
      </c>
      <c r="AP400" s="544">
        <v>4</v>
      </c>
      <c r="AQ400" s="544">
        <v>7</v>
      </c>
      <c r="AR400" s="544">
        <v>25</v>
      </c>
      <c r="AS400" s="544">
        <v>18</v>
      </c>
      <c r="AT400" s="544">
        <v>2</v>
      </c>
      <c r="AU400" s="544">
        <v>2</v>
      </c>
      <c r="AV400" s="544">
        <v>15</v>
      </c>
      <c r="AW400" s="544">
        <v>13</v>
      </c>
      <c r="AX400" s="544">
        <v>2</v>
      </c>
      <c r="AY400" s="544">
        <v>5</v>
      </c>
      <c r="AZ400" s="544">
        <v>10</v>
      </c>
      <c r="BA400" s="544">
        <v>5800</v>
      </c>
      <c r="BB400" s="544">
        <v>1944</v>
      </c>
      <c r="BC400" s="544">
        <v>2690</v>
      </c>
      <c r="BD400" s="544">
        <v>2146</v>
      </c>
      <c r="BE400" s="544">
        <v>4887</v>
      </c>
      <c r="BF400" s="544">
        <v>1789</v>
      </c>
      <c r="BG400" s="544">
        <v>2249</v>
      </c>
      <c r="BH400" s="544">
        <v>1578</v>
      </c>
      <c r="BI400" s="544">
        <v>913</v>
      </c>
      <c r="BJ400" s="544">
        <v>155</v>
      </c>
      <c r="BK400" s="544">
        <v>441</v>
      </c>
      <c r="BL400" s="544">
        <v>568</v>
      </c>
      <c r="BM400" s="544">
        <v>0</v>
      </c>
      <c r="BN400" s="544">
        <v>0</v>
      </c>
      <c r="BO400" s="544">
        <v>0</v>
      </c>
      <c r="BP400" s="544">
        <v>0</v>
      </c>
      <c r="BQ400" s="544">
        <v>0</v>
      </c>
      <c r="BR400" s="544">
        <v>0</v>
      </c>
      <c r="BS400" s="544">
        <v>0</v>
      </c>
      <c r="BT400" s="544">
        <v>0</v>
      </c>
      <c r="BU400" s="544">
        <v>0</v>
      </c>
      <c r="BV400" s="544">
        <v>0</v>
      </c>
      <c r="BW400" s="544">
        <v>0</v>
      </c>
      <c r="BX400" s="544">
        <v>0</v>
      </c>
      <c r="BY400" s="544">
        <v>54</v>
      </c>
      <c r="BZ400" s="544">
        <v>640</v>
      </c>
      <c r="CA400" s="544">
        <v>0</v>
      </c>
    </row>
    <row r="401" spans="1:79">
      <c r="A401" t="s">
        <v>125</v>
      </c>
      <c r="B401" t="s">
        <v>1891</v>
      </c>
      <c r="C401">
        <v>2024</v>
      </c>
      <c r="D401" t="s">
        <v>1937</v>
      </c>
      <c r="E401" s="450">
        <f>E399</f>
        <v>2936</v>
      </c>
      <c r="F401" s="450">
        <f t="shared" ref="F401:BQ401" si="78">F399</f>
        <v>3330</v>
      </c>
      <c r="G401" s="450">
        <f t="shared" si="78"/>
        <v>1299</v>
      </c>
      <c r="H401" s="450">
        <f t="shared" si="78"/>
        <v>1538</v>
      </c>
      <c r="I401" s="450">
        <f t="shared" si="78"/>
        <v>697</v>
      </c>
      <c r="J401" s="450">
        <f t="shared" si="78"/>
        <v>1</v>
      </c>
      <c r="K401" s="450">
        <f t="shared" si="78"/>
        <v>1</v>
      </c>
      <c r="L401" s="450">
        <f t="shared" si="78"/>
        <v>1</v>
      </c>
      <c r="M401" s="450">
        <f t="shared" si="78"/>
        <v>0</v>
      </c>
      <c r="N401" s="450">
        <f t="shared" si="78"/>
        <v>140</v>
      </c>
      <c r="O401" s="450">
        <f t="shared" si="78"/>
        <v>45</v>
      </c>
      <c r="P401" s="450">
        <f t="shared" si="78"/>
        <v>95</v>
      </c>
      <c r="Q401" s="450">
        <f t="shared" si="78"/>
        <v>48</v>
      </c>
      <c r="R401" s="450">
        <f t="shared" si="78"/>
        <v>14</v>
      </c>
      <c r="S401" s="450">
        <f t="shared" si="78"/>
        <v>16</v>
      </c>
      <c r="T401" s="450">
        <f t="shared" si="78"/>
        <v>33</v>
      </c>
      <c r="U401" s="450">
        <f t="shared" si="78"/>
        <v>13</v>
      </c>
      <c r="V401" s="450">
        <f t="shared" si="78"/>
        <v>4</v>
      </c>
      <c r="W401" s="450">
        <f t="shared" si="78"/>
        <v>5</v>
      </c>
      <c r="X401" s="450">
        <f t="shared" si="78"/>
        <v>10</v>
      </c>
      <c r="Y401" s="450">
        <f t="shared" si="78"/>
        <v>35</v>
      </c>
      <c r="Z401" s="450">
        <f t="shared" si="78"/>
        <v>10</v>
      </c>
      <c r="AA401" s="450">
        <f t="shared" si="78"/>
        <v>11</v>
      </c>
      <c r="AB401" s="450">
        <f t="shared" si="78"/>
        <v>23</v>
      </c>
      <c r="AC401" s="450">
        <f t="shared" si="78"/>
        <v>1710</v>
      </c>
      <c r="AD401" s="450">
        <f t="shared" si="78"/>
        <v>569</v>
      </c>
      <c r="AE401" s="450">
        <f t="shared" si="78"/>
        <v>737</v>
      </c>
      <c r="AF401" s="450">
        <f t="shared" si="78"/>
        <v>938</v>
      </c>
      <c r="AG401" s="450">
        <f t="shared" si="78"/>
        <v>768</v>
      </c>
      <c r="AH401" s="450">
        <f t="shared" si="78"/>
        <v>272</v>
      </c>
      <c r="AI401" s="450">
        <f t="shared" si="78"/>
        <v>282</v>
      </c>
      <c r="AJ401" s="450">
        <f t="shared" si="78"/>
        <v>372</v>
      </c>
      <c r="AK401" s="450">
        <f t="shared" si="78"/>
        <v>942</v>
      </c>
      <c r="AL401" s="450">
        <f t="shared" si="78"/>
        <v>297</v>
      </c>
      <c r="AM401" s="450">
        <f t="shared" si="78"/>
        <v>455</v>
      </c>
      <c r="AN401" s="450">
        <f t="shared" si="78"/>
        <v>566</v>
      </c>
      <c r="AO401" s="450">
        <f t="shared" si="78"/>
        <v>21</v>
      </c>
      <c r="AP401" s="450">
        <f t="shared" si="78"/>
        <v>2</v>
      </c>
      <c r="AQ401" s="450">
        <f t="shared" si="78"/>
        <v>3</v>
      </c>
      <c r="AR401" s="450">
        <f t="shared" si="78"/>
        <v>16</v>
      </c>
      <c r="AS401" s="450">
        <f t="shared" si="78"/>
        <v>9</v>
      </c>
      <c r="AT401" s="450">
        <f t="shared" si="78"/>
        <v>2</v>
      </c>
      <c r="AU401" s="450">
        <f t="shared" si="78"/>
        <v>0</v>
      </c>
      <c r="AV401" s="450">
        <f t="shared" si="78"/>
        <v>6</v>
      </c>
      <c r="AW401" s="450">
        <f t="shared" si="78"/>
        <v>12</v>
      </c>
      <c r="AX401" s="450">
        <f t="shared" si="78"/>
        <v>0</v>
      </c>
      <c r="AY401" s="450">
        <f t="shared" si="78"/>
        <v>3</v>
      </c>
      <c r="AZ401" s="450">
        <f t="shared" si="78"/>
        <v>10</v>
      </c>
      <c r="BA401" s="450">
        <f t="shared" si="78"/>
        <v>5712</v>
      </c>
      <c r="BB401" s="450">
        <f t="shared" si="78"/>
        <v>2253</v>
      </c>
      <c r="BC401" s="450">
        <f t="shared" si="78"/>
        <v>2549</v>
      </c>
      <c r="BD401" s="450">
        <f t="shared" si="78"/>
        <v>1836</v>
      </c>
      <c r="BE401" s="450">
        <f t="shared" si="78"/>
        <v>4738</v>
      </c>
      <c r="BF401" s="450">
        <f t="shared" si="78"/>
        <v>2068</v>
      </c>
      <c r="BG401" s="450">
        <f t="shared" si="78"/>
        <v>2042</v>
      </c>
      <c r="BH401" s="450">
        <f t="shared" si="78"/>
        <v>1246</v>
      </c>
      <c r="BI401" s="450">
        <f t="shared" si="78"/>
        <v>974</v>
      </c>
      <c r="BJ401" s="450">
        <f t="shared" si="78"/>
        <v>185</v>
      </c>
      <c r="BK401" s="450">
        <f t="shared" si="78"/>
        <v>507</v>
      </c>
      <c r="BL401" s="450">
        <f t="shared" si="78"/>
        <v>590</v>
      </c>
      <c r="BM401" s="450">
        <f t="shared" si="78"/>
        <v>0</v>
      </c>
      <c r="BN401" s="450">
        <f t="shared" si="78"/>
        <v>0</v>
      </c>
      <c r="BO401" s="450">
        <f t="shared" si="78"/>
        <v>0</v>
      </c>
      <c r="BP401" s="450">
        <f t="shared" si="78"/>
        <v>0</v>
      </c>
      <c r="BQ401" s="450">
        <f t="shared" si="78"/>
        <v>0</v>
      </c>
      <c r="BR401" s="450">
        <f t="shared" ref="BR401:CA401" si="79">BR399</f>
        <v>0</v>
      </c>
      <c r="BS401" s="450">
        <f t="shared" si="79"/>
        <v>0</v>
      </c>
      <c r="BT401" s="450">
        <f t="shared" si="79"/>
        <v>0</v>
      </c>
      <c r="BU401" s="450">
        <f t="shared" si="79"/>
        <v>0</v>
      </c>
      <c r="BV401" s="450">
        <f t="shared" si="79"/>
        <v>0</v>
      </c>
      <c r="BW401" s="450">
        <f t="shared" si="79"/>
        <v>0</v>
      </c>
      <c r="BX401" s="450">
        <f t="shared" si="79"/>
        <v>0</v>
      </c>
      <c r="BY401" s="450">
        <f t="shared" si="79"/>
        <v>66</v>
      </c>
      <c r="BZ401" s="450">
        <f t="shared" si="79"/>
        <v>640</v>
      </c>
      <c r="CA401" s="450">
        <f t="shared" si="79"/>
        <v>0</v>
      </c>
    </row>
    <row r="402" spans="1:79">
      <c r="A402" s="543" t="s">
        <v>125</v>
      </c>
      <c r="B402" s="543" t="s">
        <v>1891</v>
      </c>
      <c r="C402" s="543">
        <v>2025</v>
      </c>
      <c r="D402" s="543" t="s">
        <v>1937</v>
      </c>
      <c r="E402" s="544">
        <f>IF(OR(E399=0, E399=""), E400, IF(E400&gt;(E399*(1+Dash!$B$6)), E399*(1+Dash!$B$6), IF(E400&lt;(E399*(1-Dash!$B$7)), E399*(1-Dash!$B$7), E400)))</f>
        <v>2789.2</v>
      </c>
      <c r="F402" s="544">
        <f>IF(OR(F399=0, F399=""), F400, IF(F400&gt;(F399*(1+Dash!$B$6)), F399*(1+Dash!$B$6), IF(F400&lt;(F399*(1-Dash!$B$7)), F399*(1-Dash!$B$7), F400)))</f>
        <v>3345</v>
      </c>
      <c r="G402" s="544">
        <f>IF(OR(G399=0, G399=""), G400, IF(G400&gt;(G399*(1+Dash!$B$6)), G399*(1+Dash!$B$6), IF(G400&lt;(G399*(1-Dash!$B$7)), G399*(1-Dash!$B$7), G400)))</f>
        <v>1243</v>
      </c>
      <c r="H402" s="544">
        <f>IF(OR(H399=0, H399=""), H400, IF(H400&gt;(H399*(1+Dash!$B$6)), H399*(1+Dash!$B$6), IF(H400&lt;(H399*(1-Dash!$B$7)), H399*(1-Dash!$B$7), H400)))</f>
        <v>1461.1</v>
      </c>
      <c r="I402" s="544">
        <f>IF(OR(I399=0, I399=""), I400, IF(I400&gt;(I399*(1+Dash!$B$6)), I399*(1+Dash!$B$6), IF(I400&lt;(I399*(1-Dash!$B$7)), I399*(1-Dash!$B$7), I400)))</f>
        <v>737</v>
      </c>
      <c r="J402" s="544">
        <f>IF(OR(J399=0, J399=""), J400, IF(J400&gt;(J399*(1+Dash!$B$6)), J399*(1+Dash!$B$6), IF(J400&lt;(J399*(1-Dash!$B$7)), J399*(1-Dash!$B$7), J400)))</f>
        <v>1</v>
      </c>
      <c r="K402" s="544">
        <f>IF(OR(K399=0, K399=""), K400, IF(K400&gt;(K399*(1+Dash!$B$6)), K399*(1+Dash!$B$6), IF(K400&lt;(K399*(1-Dash!$B$7)), K399*(1-Dash!$B$7), K400)))</f>
        <v>0.95</v>
      </c>
      <c r="L402" s="544">
        <f>IF(OR(L399=0, L399=""), L400, IF(L400&gt;(L399*(1+Dash!$B$6)), L399*(1+Dash!$B$6), IF(L400&lt;(L399*(1-Dash!$B$7)), L399*(1-Dash!$B$7), L400)))</f>
        <v>1</v>
      </c>
      <c r="M402" s="544">
        <f>IF(OR(M399=0, M399=""), M400, IF(M400&gt;(M399*(1+Dash!$B$6)), M399*(1+Dash!$B$6), IF(M400&lt;(M399*(1-Dash!$B$7)), M399*(1-Dash!$B$7), M400)))</f>
        <v>0</v>
      </c>
      <c r="N402" s="544">
        <f>IF(OR(N399=0, N399=""), N400, IF(N400&gt;(N399*(1+Dash!$B$6)), N399*(1+Dash!$B$6), IF(N400&lt;(N399*(1-Dash!$B$7)), N399*(1-Dash!$B$7), N400)))</f>
        <v>140</v>
      </c>
      <c r="O402" s="544">
        <f>IF(OR(O399=0, O399=""), O400, IF(O400&gt;(O399*(1+Dash!$B$6)), O399*(1+Dash!$B$6), IF(O400&lt;(O399*(1-Dash!$B$7)), O399*(1-Dash!$B$7), O400)))</f>
        <v>42.75</v>
      </c>
      <c r="P402" s="544">
        <f>IF(OR(P399=0, P399=""), P400, IF(P400&gt;(P399*(1+Dash!$B$6)), P399*(1+Dash!$B$6), IF(P400&lt;(P399*(1-Dash!$B$7)), P399*(1-Dash!$B$7), P400)))</f>
        <v>104.50000000000001</v>
      </c>
      <c r="Q402" s="544">
        <f>IF(OR(Q399=0, Q399=""), Q400, IF(Q400&gt;(Q399*(1+Dash!$B$6)), Q399*(1+Dash!$B$6), IF(Q400&lt;(Q399*(1-Dash!$B$7)), Q399*(1-Dash!$B$7), Q400)))</f>
        <v>48</v>
      </c>
      <c r="R402" s="544">
        <f>IF(OR(R399=0, R399=""), R400, IF(R400&gt;(R399*(1+Dash!$B$6)), R399*(1+Dash!$B$6), IF(R400&lt;(R399*(1-Dash!$B$7)), R399*(1-Dash!$B$7), R400)))</f>
        <v>13.299999999999999</v>
      </c>
      <c r="S402" s="544">
        <f>IF(OR(S399=0, S399=""), S400, IF(S400&gt;(S399*(1+Dash!$B$6)), S399*(1+Dash!$B$6), IF(S400&lt;(S399*(1-Dash!$B$7)), S399*(1-Dash!$B$7), S400)))</f>
        <v>17.600000000000001</v>
      </c>
      <c r="T402" s="544">
        <f>IF(OR(T399=0, T399=""), T400, IF(T400&gt;(T399*(1+Dash!$B$6)), T399*(1+Dash!$B$6), IF(T400&lt;(T399*(1-Dash!$B$7)), T399*(1-Dash!$B$7), T400)))</f>
        <v>31.349999999999998</v>
      </c>
      <c r="U402" s="544">
        <f>IF(OR(U399=0, U399=""), U400, IF(U400&gt;(U399*(1+Dash!$B$6)), U399*(1+Dash!$B$6), IF(U400&lt;(U399*(1-Dash!$B$7)), U399*(1-Dash!$B$7), U400)))</f>
        <v>12.35</v>
      </c>
      <c r="V402" s="544">
        <f>IF(OR(V399=0, V399=""), V400, IF(V400&gt;(V399*(1+Dash!$B$6)), V399*(1+Dash!$B$6), IF(V400&lt;(V399*(1-Dash!$B$7)), V399*(1-Dash!$B$7), V400)))</f>
        <v>3.8</v>
      </c>
      <c r="W402" s="544">
        <f>IF(OR(W399=0, W399=""), W400, IF(W400&gt;(W399*(1+Dash!$B$6)), W399*(1+Dash!$B$6), IF(W400&lt;(W399*(1-Dash!$B$7)), W399*(1-Dash!$B$7), W400)))</f>
        <v>5</v>
      </c>
      <c r="X402" s="544">
        <f>IF(OR(X399=0, X399=""), X400, IF(X400&gt;(X399*(1+Dash!$B$6)), X399*(1+Dash!$B$6), IF(X400&lt;(X399*(1-Dash!$B$7)), X399*(1-Dash!$B$7), X400)))</f>
        <v>9.5</v>
      </c>
      <c r="Y402" s="544">
        <f>IF(OR(Y399=0, Y399=""), Y400, IF(Y400&gt;(Y399*(1+Dash!$B$6)), Y399*(1+Dash!$B$6), IF(Y400&lt;(Y399*(1-Dash!$B$7)), Y399*(1-Dash!$B$7), Y400)))</f>
        <v>38.5</v>
      </c>
      <c r="Z402" s="544">
        <f>IF(OR(Z399=0, Z399=""), Z400, IF(Z400&gt;(Z399*(1+Dash!$B$6)), Z399*(1+Dash!$B$6), IF(Z400&lt;(Z399*(1-Dash!$B$7)), Z399*(1-Dash!$B$7), Z400)))</f>
        <v>10</v>
      </c>
      <c r="AA402" s="544">
        <f>IF(OR(AA399=0, AA399=""), AA400, IF(AA400&gt;(AA399*(1+Dash!$B$6)), AA399*(1+Dash!$B$6), IF(AA400&lt;(AA399*(1-Dash!$B$7)), AA399*(1-Dash!$B$7), AA400)))</f>
        <v>12.100000000000001</v>
      </c>
      <c r="AB402" s="544">
        <f>IF(OR(AB399=0, AB399=""), AB400, IF(AB400&gt;(AB399*(1+Dash!$B$6)), AB399*(1+Dash!$B$6), IF(AB400&lt;(AB399*(1-Dash!$B$7)), AB399*(1-Dash!$B$7), AB400)))</f>
        <v>23</v>
      </c>
      <c r="AC402" s="544">
        <f>IF(OR(AC399=0, AC399=""), AC400, IF(AC400&gt;(AC399*(1+Dash!$B$6)), AC399*(1+Dash!$B$6), IF(AC400&lt;(AC399*(1-Dash!$B$7)), AC399*(1-Dash!$B$7), AC400)))</f>
        <v>1870</v>
      </c>
      <c r="AD402" s="544">
        <f>IF(OR(AD399=0, AD399=""), AD400, IF(AD400&gt;(AD399*(1+Dash!$B$6)), AD399*(1+Dash!$B$6), IF(AD400&lt;(AD399*(1-Dash!$B$7)), AD399*(1-Dash!$B$7), AD400)))</f>
        <v>540.54999999999995</v>
      </c>
      <c r="AE402" s="544">
        <f>IF(OR(AE399=0, AE399=""), AE400, IF(AE400&gt;(AE399*(1+Dash!$B$6)), AE399*(1+Dash!$B$6), IF(AE400&lt;(AE399*(1-Dash!$B$7)), AE399*(1-Dash!$B$7), AE400)))</f>
        <v>810.7</v>
      </c>
      <c r="AF402" s="544">
        <f>IF(OR(AF399=0, AF399=""), AF400, IF(AF400&gt;(AF399*(1+Dash!$B$6)), AF399*(1+Dash!$B$6), IF(AF400&lt;(AF399*(1-Dash!$B$7)), AF399*(1-Dash!$B$7), AF400)))</f>
        <v>1031.8000000000002</v>
      </c>
      <c r="AG402" s="544">
        <f>IF(OR(AG399=0, AG399=""), AG400, IF(AG400&gt;(AG399*(1+Dash!$B$6)), AG399*(1+Dash!$B$6), IF(AG400&lt;(AG399*(1-Dash!$B$7)), AG399*(1-Dash!$B$7), AG400)))</f>
        <v>844.80000000000007</v>
      </c>
      <c r="AH402" s="544">
        <f>IF(OR(AH399=0, AH399=""), AH400, IF(AH400&gt;(AH399*(1+Dash!$B$6)), AH399*(1+Dash!$B$6), IF(AH400&lt;(AH399*(1-Dash!$B$7)), AH399*(1-Dash!$B$7), AH400)))</f>
        <v>260</v>
      </c>
      <c r="AI402" s="544">
        <f>IF(OR(AI399=0, AI399=""), AI400, IF(AI400&gt;(AI399*(1+Dash!$B$6)), AI399*(1+Dash!$B$6), IF(AI400&lt;(AI399*(1-Dash!$B$7)), AI399*(1-Dash!$B$7), AI400)))</f>
        <v>310.20000000000005</v>
      </c>
      <c r="AJ402" s="544">
        <f>IF(OR(AJ399=0, AJ399=""), AJ400, IF(AJ400&gt;(AJ399*(1+Dash!$B$6)), AJ399*(1+Dash!$B$6), IF(AJ400&lt;(AJ399*(1-Dash!$B$7)), AJ399*(1-Dash!$B$7), AJ400)))</f>
        <v>409.20000000000005</v>
      </c>
      <c r="AK402" s="544">
        <f>IF(OR(AK399=0, AK399=""), AK400, IF(AK400&gt;(AK399*(1+Dash!$B$6)), AK399*(1+Dash!$B$6), IF(AK400&lt;(AK399*(1-Dash!$B$7)), AK399*(1-Dash!$B$7), AK400)))</f>
        <v>924</v>
      </c>
      <c r="AL402" s="544">
        <f>IF(OR(AL399=0, AL399=""), AL400, IF(AL400&gt;(AL399*(1+Dash!$B$6)), AL399*(1+Dash!$B$6), IF(AL400&lt;(AL399*(1-Dash!$B$7)), AL399*(1-Dash!$B$7), AL400)))</f>
        <v>282.14999999999998</v>
      </c>
      <c r="AM402" s="544">
        <f>IF(OR(AM399=0, AM399=""), AM400, IF(AM400&gt;(AM399*(1+Dash!$B$6)), AM399*(1+Dash!$B$6), IF(AM400&lt;(AM399*(1-Dash!$B$7)), AM399*(1-Dash!$B$7), AM400)))</f>
        <v>432.25</v>
      </c>
      <c r="AN402" s="544">
        <f>IF(OR(AN399=0, AN399=""), AN400, IF(AN400&gt;(AN399*(1+Dash!$B$6)), AN399*(1+Dash!$B$6), IF(AN400&lt;(AN399*(1-Dash!$B$7)), AN399*(1-Dash!$B$7), AN400)))</f>
        <v>580</v>
      </c>
      <c r="AO402" s="544">
        <f>IF(OR(AO399=0, AO399=""), AO400, IF(AO400&gt;(AO399*(1+Dash!$B$6)), AO399*(1+Dash!$B$6), IF(AO400&lt;(AO399*(1-Dash!$B$7)), AO399*(1-Dash!$B$7), AO400)))</f>
        <v>23.1</v>
      </c>
      <c r="AP402" s="544">
        <f>IF(OR(AP399=0, AP399=""), AP400, IF(AP400&gt;(AP399*(1+Dash!$B$6)), AP399*(1+Dash!$B$6), IF(AP400&lt;(AP399*(1-Dash!$B$7)), AP399*(1-Dash!$B$7), AP400)))</f>
        <v>2.2000000000000002</v>
      </c>
      <c r="AQ402" s="544">
        <f>IF(OR(AQ399=0, AQ399=""), AQ400, IF(AQ400&gt;(AQ399*(1+Dash!$B$6)), AQ399*(1+Dash!$B$6), IF(AQ400&lt;(AQ399*(1-Dash!$B$7)), AQ399*(1-Dash!$B$7), AQ400)))</f>
        <v>3.3000000000000003</v>
      </c>
      <c r="AR402" s="544">
        <f>IF(OR(AR399=0, AR399=""), AR400, IF(AR400&gt;(AR399*(1+Dash!$B$6)), AR399*(1+Dash!$B$6), IF(AR400&lt;(AR399*(1-Dash!$B$7)), AR399*(1-Dash!$B$7), AR400)))</f>
        <v>17.600000000000001</v>
      </c>
      <c r="AS402" s="544">
        <f>IF(OR(AS399=0, AS399=""), AS400, IF(AS400&gt;(AS399*(1+Dash!$B$6)), AS399*(1+Dash!$B$6), IF(AS400&lt;(AS399*(1-Dash!$B$7)), AS399*(1-Dash!$B$7), AS400)))</f>
        <v>9.9</v>
      </c>
      <c r="AT402" s="544">
        <f>IF(OR(AT399=0, AT399=""), AT400, IF(AT400&gt;(AT399*(1+Dash!$B$6)), AT399*(1+Dash!$B$6), IF(AT400&lt;(AT399*(1-Dash!$B$7)), AT399*(1-Dash!$B$7), AT400)))</f>
        <v>2</v>
      </c>
      <c r="AU402" s="544">
        <f>IF(OR(AU399=0, AU399=""), AU400, IF(AU400&gt;(AU399*(1+Dash!$B$6)), AU399*(1+Dash!$B$6), IF(AU400&lt;(AU399*(1-Dash!$B$7)), AU399*(1-Dash!$B$7), AU400)))</f>
        <v>2</v>
      </c>
      <c r="AV402" s="544">
        <f>IF(OR(AV399=0, AV399=""), AV400, IF(AV400&gt;(AV399*(1+Dash!$B$6)), AV399*(1+Dash!$B$6), IF(AV400&lt;(AV399*(1-Dash!$B$7)), AV399*(1-Dash!$B$7), AV400)))</f>
        <v>6.6000000000000005</v>
      </c>
      <c r="AW402" s="544">
        <f>IF(OR(AW399=0, AW399=""), AW400, IF(AW400&gt;(AW399*(1+Dash!$B$6)), AW399*(1+Dash!$B$6), IF(AW400&lt;(AW399*(1-Dash!$B$7)), AW399*(1-Dash!$B$7), AW400)))</f>
        <v>13</v>
      </c>
      <c r="AX402" s="544">
        <f>IF(OR(AX399=0, AX399=""), AX400, IF(AX400&gt;(AX399*(1+Dash!$B$6)), AX399*(1+Dash!$B$6), IF(AX400&lt;(AX399*(1-Dash!$B$7)), AX399*(1-Dash!$B$7), AX400)))</f>
        <v>2</v>
      </c>
      <c r="AY402" s="544">
        <f>IF(OR(AY399=0, AY399=""), AY400, IF(AY400&gt;(AY399*(1+Dash!$B$6)), AY399*(1+Dash!$B$6), IF(AY400&lt;(AY399*(1-Dash!$B$7)), AY399*(1-Dash!$B$7), AY400)))</f>
        <v>3.3000000000000003</v>
      </c>
      <c r="AZ402" s="544">
        <f>IF(OR(AZ399=0, AZ399=""), AZ400, IF(AZ400&gt;(AZ399*(1+Dash!$B$6)), AZ399*(1+Dash!$B$6), IF(AZ400&lt;(AZ399*(1-Dash!$B$7)), AZ399*(1-Dash!$B$7), AZ400)))</f>
        <v>10</v>
      </c>
      <c r="BA402" s="544">
        <f>IF(OR(BA399=0, BA399=""), BA400, IF(BA400&gt;(BA399*(1+Dash!$B$6)), BA399*(1+Dash!$B$6), IF(BA400&lt;(BA399*(1-Dash!$B$7)), BA399*(1-Dash!$B$7), BA400)))</f>
        <v>5800</v>
      </c>
      <c r="BB402" s="544">
        <f>IF(OR(BB399=0, BB399=""), BB400, IF(BB400&gt;(BB399*(1+Dash!$B$6)), BB399*(1+Dash!$B$6), IF(BB400&lt;(BB399*(1-Dash!$B$7)), BB399*(1-Dash!$B$7), BB400)))</f>
        <v>2140.35</v>
      </c>
      <c r="BC402" s="544">
        <f>IF(OR(BC399=0, BC399=""), BC400, IF(BC400&gt;(BC399*(1+Dash!$B$6)), BC399*(1+Dash!$B$6), IF(BC400&lt;(BC399*(1-Dash!$B$7)), BC399*(1-Dash!$B$7), BC400)))</f>
        <v>2690</v>
      </c>
      <c r="BD402" s="544">
        <f>IF(OR(BD399=0, BD399=""), BD400, IF(BD400&gt;(BD399*(1+Dash!$B$6)), BD399*(1+Dash!$B$6), IF(BD400&lt;(BD399*(1-Dash!$B$7)), BD399*(1-Dash!$B$7), BD400)))</f>
        <v>2019.6000000000001</v>
      </c>
      <c r="BE402" s="544">
        <f>IF(OR(BE399=0, BE399=""), BE400, IF(BE400&gt;(BE399*(1+Dash!$B$6)), BE399*(1+Dash!$B$6), IF(BE400&lt;(BE399*(1-Dash!$B$7)), BE399*(1-Dash!$B$7), BE400)))</f>
        <v>4887</v>
      </c>
      <c r="BF402" s="544">
        <f>IF(OR(BF399=0, BF399=""), BF400, IF(BF400&gt;(BF399*(1+Dash!$B$6)), BF399*(1+Dash!$B$6), IF(BF400&lt;(BF399*(1-Dash!$B$7)), BF399*(1-Dash!$B$7), BF400)))</f>
        <v>1964.6</v>
      </c>
      <c r="BG402" s="544">
        <f>IF(OR(BG399=0, BG399=""), BG400, IF(BG400&gt;(BG399*(1+Dash!$B$6)), BG399*(1+Dash!$B$6), IF(BG400&lt;(BG399*(1-Dash!$B$7)), BG399*(1-Dash!$B$7), BG400)))</f>
        <v>2246.2000000000003</v>
      </c>
      <c r="BH402" s="544">
        <f>IF(OR(BH399=0, BH399=""), BH400, IF(BH400&gt;(BH399*(1+Dash!$B$6)), BH399*(1+Dash!$B$6), IF(BH400&lt;(BH399*(1-Dash!$B$7)), BH399*(1-Dash!$B$7), BH400)))</f>
        <v>1370.6000000000001</v>
      </c>
      <c r="BI402" s="544">
        <f>IF(OR(BI399=0, BI399=""), BI400, IF(BI400&gt;(BI399*(1+Dash!$B$6)), BI399*(1+Dash!$B$6), IF(BI400&lt;(BI399*(1-Dash!$B$7)), BI399*(1-Dash!$B$7), BI400)))</f>
        <v>925.3</v>
      </c>
      <c r="BJ402" s="544">
        <f>IF(OR(BJ399=0, BJ399=""), BJ400, IF(BJ400&gt;(BJ399*(1+Dash!$B$6)), BJ399*(1+Dash!$B$6), IF(BJ400&lt;(BJ399*(1-Dash!$B$7)), BJ399*(1-Dash!$B$7), BJ400)))</f>
        <v>175.75</v>
      </c>
      <c r="BK402" s="544">
        <f>IF(OR(BK399=0, BK399=""), BK400, IF(BK400&gt;(BK399*(1+Dash!$B$6)), BK399*(1+Dash!$B$6), IF(BK400&lt;(BK399*(1-Dash!$B$7)), BK399*(1-Dash!$B$7), BK400)))</f>
        <v>481.65</v>
      </c>
      <c r="BL402" s="544">
        <f>IF(OR(BL399=0, BL399=""), BL400, IF(BL400&gt;(BL399*(1+Dash!$B$6)), BL399*(1+Dash!$B$6), IF(BL400&lt;(BL399*(1-Dash!$B$7)), BL399*(1-Dash!$B$7), BL400)))</f>
        <v>568</v>
      </c>
      <c r="BM402" s="544">
        <f>IF(OR(BM399=0, BM399=""), BM400, IF(BM400&gt;(BM399*(1+Dash!$B$6)), BM399*(1+Dash!$B$6), IF(BM400&lt;(BM399*(1-Dash!$B$7)), BM399*(1-Dash!$B$7), BM400)))</f>
        <v>0</v>
      </c>
      <c r="BN402" s="544">
        <f>IF(OR(BN399=0, BN399=""), BN400, IF(BN400&gt;(BN399*(1+Dash!$B$6)), BN399*(1+Dash!$B$6), IF(BN400&lt;(BN399*(1-Dash!$B$7)), BN399*(1-Dash!$B$7), BN400)))</f>
        <v>0</v>
      </c>
      <c r="BO402" s="544">
        <f>IF(OR(BO399=0, BO399=""), BO400, IF(BO400&gt;(BO399*(1+Dash!$B$6)), BO399*(1+Dash!$B$6), IF(BO400&lt;(BO399*(1-Dash!$B$7)), BO399*(1-Dash!$B$7), BO400)))</f>
        <v>0</v>
      </c>
      <c r="BP402" s="544">
        <f>IF(OR(BP399=0, BP399=""), BP400, IF(BP400&gt;(BP399*(1+Dash!$B$6)), BP399*(1+Dash!$B$6), IF(BP400&lt;(BP399*(1-Dash!$B$7)), BP399*(1-Dash!$B$7), BP400)))</f>
        <v>0</v>
      </c>
      <c r="BQ402" s="544">
        <f>IF(OR(BQ399=0, BQ399=""), BQ400, IF(BQ400&gt;(BQ399*(1+Dash!$B$6)), BQ399*(1+Dash!$B$6), IF(BQ400&lt;(BQ399*(1-Dash!$B$7)), BQ399*(1-Dash!$B$7), BQ400)))</f>
        <v>0</v>
      </c>
      <c r="BR402" s="544">
        <f>IF(OR(BR399=0, BR399=""), BR400, IF(BR400&gt;(BR399*(1+Dash!$B$6)), BR399*(1+Dash!$B$6), IF(BR400&lt;(BR399*(1-Dash!$B$7)), BR399*(1-Dash!$B$7), BR400)))</f>
        <v>0</v>
      </c>
      <c r="BS402" s="544">
        <f>IF(OR(BS399=0, BS399=""), BS400, IF(BS400&gt;(BS399*(1+Dash!$B$6)), BS399*(1+Dash!$B$6), IF(BS400&lt;(BS399*(1-Dash!$B$7)), BS399*(1-Dash!$B$7), BS400)))</f>
        <v>0</v>
      </c>
      <c r="BT402" s="544">
        <f>IF(OR(BT399=0, BT399=""), BT400, IF(BT400&gt;(BT399*(1+Dash!$B$6)), BT399*(1+Dash!$B$6), IF(BT400&lt;(BT399*(1-Dash!$B$7)), BT399*(1-Dash!$B$7), BT400)))</f>
        <v>0</v>
      </c>
      <c r="BU402" s="544">
        <f>IF(OR(BU399=0, BU399=""), BU400, IF(BU400&gt;(BU399*(1+Dash!$B$6)), BU399*(1+Dash!$B$6), IF(BU400&lt;(BU399*(1-Dash!$B$7)), BU399*(1-Dash!$B$7), BU400)))</f>
        <v>0</v>
      </c>
      <c r="BV402" s="544">
        <f>IF(OR(BV399=0, BV399=""), BV400, IF(BV400&gt;(BV399*(1+Dash!$B$6)), BV399*(1+Dash!$B$6), IF(BV400&lt;(BV399*(1-Dash!$B$7)), BV399*(1-Dash!$B$7), BV400)))</f>
        <v>0</v>
      </c>
      <c r="BW402" s="544">
        <f>IF(OR(BW399=0, BW399=""), BW400, IF(BW400&gt;(BW399*(1+Dash!$B$6)), BW399*(1+Dash!$B$6), IF(BW400&lt;(BW399*(1-Dash!$B$7)), BW399*(1-Dash!$B$7), BW400)))</f>
        <v>0</v>
      </c>
      <c r="BX402" s="544">
        <f>IF(OR(BX399=0, BX399=""), BX400, IF(BX400&gt;(BX399*(1+Dash!$B$6)), BX399*(1+Dash!$B$6), IF(BX400&lt;(BX399*(1-Dash!$B$7)), BX399*(1-Dash!$B$7), BX400)))</f>
        <v>0</v>
      </c>
      <c r="BY402" s="544">
        <f>IF(OR(BY399=0, BY399=""), BY400, IF(BY400&gt;(BY399*(1+Dash!$B$6)), BY399*(1+Dash!$B$6), IF(BY400&lt;(BY399*(1-Dash!$B$7)), BY399*(1-Dash!$B$7), BY400)))</f>
        <v>62.699999999999996</v>
      </c>
      <c r="BZ402" s="544">
        <f>IF(OR(BZ399=0, BZ399=""), BZ400, IF(BZ400&gt;(BZ399*(1+Dash!$B$6)), BZ399*(1+Dash!$B$6), IF(BZ400&lt;(BZ399*(1-Dash!$B$7)), BZ399*(1-Dash!$B$7), BZ400)))</f>
        <v>640</v>
      </c>
      <c r="CA402" s="544">
        <f>IF(OR(CA399=0, CA399=""), CA400, IF(CA400&gt;(CA399*(1+Dash!$B$6)), CA399*(1+Dash!$B$6), IF(CA400&lt;(CA399*(1-Dash!$B$7)), CA399*(1-Dash!$B$7), CA400)))</f>
        <v>0</v>
      </c>
    </row>
    <row r="403" spans="1:79">
      <c r="A403" t="s">
        <v>127</v>
      </c>
      <c r="B403" t="s">
        <v>1892</v>
      </c>
      <c r="C403">
        <v>2018</v>
      </c>
      <c r="D403" t="s">
        <v>1934</v>
      </c>
      <c r="E403" s="450">
        <v>333</v>
      </c>
      <c r="F403" s="450">
        <v>375</v>
      </c>
      <c r="G403" s="450">
        <v>91</v>
      </c>
      <c r="H403" s="450">
        <v>168</v>
      </c>
      <c r="I403" s="450">
        <v>119</v>
      </c>
      <c r="J403" s="450">
        <v>0</v>
      </c>
      <c r="K403" s="450">
        <v>0</v>
      </c>
      <c r="L403" s="450">
        <v>0</v>
      </c>
      <c r="M403" s="450">
        <v>0</v>
      </c>
      <c r="N403" s="450">
        <v>0</v>
      </c>
      <c r="O403" s="450">
        <v>0</v>
      </c>
      <c r="P403" s="450">
        <v>0</v>
      </c>
      <c r="Q403" s="450">
        <v>0</v>
      </c>
      <c r="R403" s="450">
        <v>0</v>
      </c>
      <c r="S403" s="450">
        <v>0</v>
      </c>
      <c r="T403" s="450">
        <v>0</v>
      </c>
      <c r="U403" s="450">
        <v>0</v>
      </c>
      <c r="V403" s="450">
        <v>0</v>
      </c>
      <c r="W403" s="450">
        <v>0</v>
      </c>
      <c r="X403" s="450">
        <v>0</v>
      </c>
      <c r="Y403" s="450">
        <v>0</v>
      </c>
      <c r="Z403" s="450">
        <v>0</v>
      </c>
      <c r="AA403" s="450">
        <v>0</v>
      </c>
      <c r="AB403" s="450">
        <v>0</v>
      </c>
      <c r="AC403" s="450">
        <v>139</v>
      </c>
      <c r="AD403" s="450">
        <v>47</v>
      </c>
      <c r="AE403" s="450">
        <v>96</v>
      </c>
      <c r="AF403" s="450">
        <v>107</v>
      </c>
      <c r="AG403" s="450">
        <v>37</v>
      </c>
      <c r="AH403" s="450">
        <v>17</v>
      </c>
      <c r="AI403" s="450">
        <v>19</v>
      </c>
      <c r="AJ403" s="450">
        <v>32</v>
      </c>
      <c r="AK403" s="450">
        <v>102</v>
      </c>
      <c r="AL403" s="450">
        <v>30</v>
      </c>
      <c r="AM403" s="450">
        <v>77</v>
      </c>
      <c r="AN403" s="450">
        <v>75</v>
      </c>
      <c r="AO403" s="450">
        <v>10</v>
      </c>
      <c r="AP403" s="450">
        <v>0</v>
      </c>
      <c r="AQ403" s="450">
        <v>4</v>
      </c>
      <c r="AR403" s="450">
        <v>8</v>
      </c>
      <c r="AS403" s="450">
        <v>0</v>
      </c>
      <c r="AT403" s="450">
        <v>0</v>
      </c>
      <c r="AU403" s="450">
        <v>0</v>
      </c>
      <c r="AV403" s="450">
        <v>0</v>
      </c>
      <c r="AW403" s="450">
        <v>10</v>
      </c>
      <c r="AX403" s="450">
        <v>0</v>
      </c>
      <c r="AY403" s="450">
        <v>4</v>
      </c>
      <c r="AZ403" s="450">
        <v>8</v>
      </c>
      <c r="BA403" s="450">
        <v>544</v>
      </c>
      <c r="BB403" s="450">
        <v>133</v>
      </c>
      <c r="BC403" s="450">
        <v>264</v>
      </c>
      <c r="BD403" s="450">
        <v>196</v>
      </c>
      <c r="BE403" s="450">
        <v>418</v>
      </c>
      <c r="BF403" s="450">
        <v>119</v>
      </c>
      <c r="BG403" s="450">
        <v>184</v>
      </c>
      <c r="BH403" s="450">
        <v>110</v>
      </c>
      <c r="BI403" s="450">
        <v>126</v>
      </c>
      <c r="BJ403" s="450">
        <v>14</v>
      </c>
      <c r="BK403" s="450">
        <v>80</v>
      </c>
      <c r="BL403" s="450">
        <v>86</v>
      </c>
      <c r="BM403" s="450">
        <v>0</v>
      </c>
      <c r="BN403" s="450">
        <v>0</v>
      </c>
      <c r="BO403" s="450">
        <v>0</v>
      </c>
      <c r="BP403" s="450">
        <v>0</v>
      </c>
      <c r="BQ403" s="450">
        <v>0</v>
      </c>
      <c r="BR403" s="450">
        <v>0</v>
      </c>
      <c r="BS403" s="450">
        <v>0</v>
      </c>
      <c r="BT403" s="450">
        <v>0</v>
      </c>
      <c r="BU403" s="450">
        <v>0</v>
      </c>
      <c r="BV403" s="450">
        <v>0</v>
      </c>
      <c r="BW403" s="450">
        <v>0</v>
      </c>
      <c r="BX403" s="450">
        <v>0</v>
      </c>
      <c r="BY403" s="450">
        <v>6</v>
      </c>
      <c r="BZ403" s="450">
        <v>15</v>
      </c>
      <c r="CA403" s="450">
        <v>0</v>
      </c>
    </row>
    <row r="404" spans="1:79">
      <c r="A404" s="543" t="s">
        <v>127</v>
      </c>
      <c r="B404" s="543" t="s">
        <v>1892</v>
      </c>
      <c r="C404" s="543">
        <v>2019</v>
      </c>
      <c r="D404" s="543" t="s">
        <v>1934</v>
      </c>
      <c r="E404" s="544">
        <v>335</v>
      </c>
      <c r="F404" s="544">
        <v>402</v>
      </c>
      <c r="G404" s="544">
        <v>107</v>
      </c>
      <c r="H404" s="544">
        <v>146</v>
      </c>
      <c r="I404" s="544">
        <v>102</v>
      </c>
      <c r="J404" s="544">
        <v>0</v>
      </c>
      <c r="K404" s="544">
        <v>0</v>
      </c>
      <c r="L404" s="544">
        <v>0</v>
      </c>
      <c r="M404" s="544">
        <v>0</v>
      </c>
      <c r="N404" s="544">
        <v>0</v>
      </c>
      <c r="O404" s="544">
        <v>0</v>
      </c>
      <c r="P404" s="544">
        <v>0</v>
      </c>
      <c r="Q404" s="544">
        <v>0</v>
      </c>
      <c r="R404" s="544">
        <v>0</v>
      </c>
      <c r="S404" s="544">
        <v>0</v>
      </c>
      <c r="T404" s="544">
        <v>0</v>
      </c>
      <c r="U404" s="544">
        <v>0</v>
      </c>
      <c r="V404" s="544">
        <v>0</v>
      </c>
      <c r="W404" s="544">
        <v>0</v>
      </c>
      <c r="X404" s="544">
        <v>0</v>
      </c>
      <c r="Y404" s="544">
        <v>0</v>
      </c>
      <c r="Z404" s="544">
        <v>0</v>
      </c>
      <c r="AA404" s="544">
        <v>0</v>
      </c>
      <c r="AB404" s="544">
        <v>0</v>
      </c>
      <c r="AC404" s="544">
        <v>138</v>
      </c>
      <c r="AD404" s="544">
        <v>48</v>
      </c>
      <c r="AE404" s="544">
        <v>96</v>
      </c>
      <c r="AF404" s="544">
        <v>98</v>
      </c>
      <c r="AG404" s="544">
        <v>13</v>
      </c>
      <c r="AH404" s="544">
        <v>9</v>
      </c>
      <c r="AI404" s="544">
        <v>10</v>
      </c>
      <c r="AJ404" s="544">
        <v>12</v>
      </c>
      <c r="AK404" s="544">
        <v>125</v>
      </c>
      <c r="AL404" s="544">
        <v>39</v>
      </c>
      <c r="AM404" s="544">
        <v>86</v>
      </c>
      <c r="AN404" s="544">
        <v>86</v>
      </c>
      <c r="AO404" s="544">
        <v>20</v>
      </c>
      <c r="AP404" s="544">
        <v>2</v>
      </c>
      <c r="AQ404" s="544">
        <v>14</v>
      </c>
      <c r="AR404" s="544">
        <v>12</v>
      </c>
      <c r="AS404" s="544">
        <v>0</v>
      </c>
      <c r="AT404" s="544">
        <v>0</v>
      </c>
      <c r="AU404" s="544">
        <v>0</v>
      </c>
      <c r="AV404" s="544">
        <v>0</v>
      </c>
      <c r="AW404" s="544">
        <v>20</v>
      </c>
      <c r="AX404" s="544">
        <v>2</v>
      </c>
      <c r="AY404" s="544">
        <v>14</v>
      </c>
      <c r="AZ404" s="544">
        <v>12</v>
      </c>
      <c r="BA404" s="544">
        <v>646</v>
      </c>
      <c r="BB404" s="544">
        <v>177</v>
      </c>
      <c r="BC404" s="544">
        <v>301</v>
      </c>
      <c r="BD404" s="544">
        <v>252</v>
      </c>
      <c r="BE404" s="544">
        <v>468</v>
      </c>
      <c r="BF404" s="544">
        <v>155</v>
      </c>
      <c r="BG404" s="544">
        <v>190</v>
      </c>
      <c r="BH404" s="544">
        <v>142</v>
      </c>
      <c r="BI404" s="544">
        <v>178</v>
      </c>
      <c r="BJ404" s="544">
        <v>22</v>
      </c>
      <c r="BK404" s="544">
        <v>111</v>
      </c>
      <c r="BL404" s="544">
        <v>110</v>
      </c>
      <c r="BM404" s="544">
        <v>0</v>
      </c>
      <c r="BN404" s="544">
        <v>0</v>
      </c>
      <c r="BO404" s="544">
        <v>0</v>
      </c>
      <c r="BP404" s="544">
        <v>0</v>
      </c>
      <c r="BQ404" s="544">
        <v>0</v>
      </c>
      <c r="BR404" s="544">
        <v>0</v>
      </c>
      <c r="BS404" s="544">
        <v>0</v>
      </c>
      <c r="BT404" s="544">
        <v>0</v>
      </c>
      <c r="BU404" s="544">
        <v>0</v>
      </c>
      <c r="BV404" s="544">
        <v>0</v>
      </c>
      <c r="BW404" s="544">
        <v>0</v>
      </c>
      <c r="BX404" s="544">
        <v>0</v>
      </c>
      <c r="BY404" s="544">
        <v>8</v>
      </c>
      <c r="BZ404" s="544">
        <v>17</v>
      </c>
      <c r="CA404" s="544">
        <v>0</v>
      </c>
    </row>
    <row r="405" spans="1:79">
      <c r="A405" t="s">
        <v>127</v>
      </c>
      <c r="B405" t="s">
        <v>1892</v>
      </c>
      <c r="C405">
        <v>2020</v>
      </c>
      <c r="D405" t="s">
        <v>1934</v>
      </c>
      <c r="E405" s="450">
        <v>402</v>
      </c>
      <c r="F405" s="450">
        <v>440</v>
      </c>
      <c r="G405" s="450">
        <v>121</v>
      </c>
      <c r="H405" s="450">
        <v>176</v>
      </c>
      <c r="I405" s="450">
        <v>127</v>
      </c>
      <c r="J405" s="450">
        <v>0</v>
      </c>
      <c r="K405" s="450">
        <v>0</v>
      </c>
      <c r="L405" s="450">
        <v>0</v>
      </c>
      <c r="M405" s="450">
        <v>0</v>
      </c>
      <c r="N405" s="450">
        <v>162</v>
      </c>
      <c r="O405" s="450">
        <v>0</v>
      </c>
      <c r="P405" s="450">
        <v>162</v>
      </c>
      <c r="Q405" s="450">
        <v>0</v>
      </c>
      <c r="R405" s="450">
        <v>0</v>
      </c>
      <c r="S405" s="450">
        <v>0</v>
      </c>
      <c r="T405" s="450">
        <v>0</v>
      </c>
      <c r="U405" s="450">
        <v>0</v>
      </c>
      <c r="V405" s="450">
        <v>0</v>
      </c>
      <c r="W405" s="450">
        <v>0</v>
      </c>
      <c r="X405" s="450">
        <v>0</v>
      </c>
      <c r="Y405" s="450">
        <v>0</v>
      </c>
      <c r="Z405" s="450">
        <v>0</v>
      </c>
      <c r="AA405" s="450">
        <v>0</v>
      </c>
      <c r="AB405" s="450">
        <v>0</v>
      </c>
      <c r="AC405" s="450">
        <v>137</v>
      </c>
      <c r="AD405" s="450">
        <v>51</v>
      </c>
      <c r="AE405" s="450">
        <v>91</v>
      </c>
      <c r="AF405" s="450">
        <v>98</v>
      </c>
      <c r="AG405" s="450">
        <v>23</v>
      </c>
      <c r="AH405" s="450">
        <v>13</v>
      </c>
      <c r="AI405" s="450">
        <v>15</v>
      </c>
      <c r="AJ405" s="450">
        <v>13</v>
      </c>
      <c r="AK405" s="450">
        <v>114</v>
      </c>
      <c r="AL405" s="450">
        <v>38</v>
      </c>
      <c r="AM405" s="450">
        <v>76</v>
      </c>
      <c r="AN405" s="450">
        <v>85</v>
      </c>
      <c r="AO405" s="450">
        <v>20</v>
      </c>
      <c r="AP405" s="450">
        <v>0</v>
      </c>
      <c r="AQ405" s="450">
        <v>14</v>
      </c>
      <c r="AR405" s="450">
        <v>8</v>
      </c>
      <c r="AS405" s="450">
        <v>0</v>
      </c>
      <c r="AT405" s="450">
        <v>0</v>
      </c>
      <c r="AU405" s="450">
        <v>0</v>
      </c>
      <c r="AV405" s="450">
        <v>0</v>
      </c>
      <c r="AW405" s="450">
        <v>20</v>
      </c>
      <c r="AX405" s="450">
        <v>0</v>
      </c>
      <c r="AY405" s="450">
        <v>14</v>
      </c>
      <c r="AZ405" s="450">
        <v>8</v>
      </c>
      <c r="BA405" s="450">
        <v>530</v>
      </c>
      <c r="BB405" s="450">
        <v>141</v>
      </c>
      <c r="BC405" s="450">
        <v>253</v>
      </c>
      <c r="BD405" s="450">
        <v>202</v>
      </c>
      <c r="BE405" s="450">
        <v>371</v>
      </c>
      <c r="BF405" s="450">
        <v>119</v>
      </c>
      <c r="BG405" s="450">
        <v>160</v>
      </c>
      <c r="BH405" s="450">
        <v>104</v>
      </c>
      <c r="BI405" s="450">
        <v>159</v>
      </c>
      <c r="BJ405" s="450">
        <v>22</v>
      </c>
      <c r="BK405" s="450">
        <v>93</v>
      </c>
      <c r="BL405" s="450">
        <v>98</v>
      </c>
      <c r="BM405" s="450">
        <v>0</v>
      </c>
      <c r="BN405" s="450">
        <v>0</v>
      </c>
      <c r="BO405" s="450">
        <v>0</v>
      </c>
      <c r="BP405" s="450">
        <v>0</v>
      </c>
      <c r="BQ405" s="450">
        <v>0</v>
      </c>
      <c r="BR405" s="450">
        <v>0</v>
      </c>
      <c r="BS405" s="450">
        <v>0</v>
      </c>
      <c r="BT405" s="450">
        <v>0</v>
      </c>
      <c r="BU405" s="450">
        <v>0</v>
      </c>
      <c r="BV405" s="450">
        <v>0</v>
      </c>
      <c r="BW405" s="450">
        <v>0</v>
      </c>
      <c r="BX405" s="450">
        <v>0</v>
      </c>
      <c r="BY405" s="450">
        <v>8</v>
      </c>
      <c r="BZ405" s="450">
        <v>12</v>
      </c>
      <c r="CA405" s="450">
        <v>0</v>
      </c>
    </row>
    <row r="406" spans="1:79">
      <c r="A406" s="543" t="s">
        <v>127</v>
      </c>
      <c r="B406" s="543" t="s">
        <v>1892</v>
      </c>
      <c r="C406" s="543">
        <v>2021</v>
      </c>
      <c r="D406" s="543" t="s">
        <v>1934</v>
      </c>
      <c r="E406" s="544">
        <v>339</v>
      </c>
      <c r="F406" s="544">
        <v>393</v>
      </c>
      <c r="G406" s="544">
        <v>112</v>
      </c>
      <c r="H406" s="544">
        <v>171</v>
      </c>
      <c r="I406" s="544">
        <v>96</v>
      </c>
      <c r="J406" s="544">
        <v>0</v>
      </c>
      <c r="K406" s="544">
        <v>0</v>
      </c>
      <c r="L406" s="544">
        <v>0</v>
      </c>
      <c r="M406" s="544">
        <v>0</v>
      </c>
      <c r="N406" s="544">
        <v>205</v>
      </c>
      <c r="O406" s="544">
        <v>0</v>
      </c>
      <c r="P406" s="544">
        <v>205</v>
      </c>
      <c r="Q406" s="544">
        <v>0</v>
      </c>
      <c r="R406" s="544">
        <v>0</v>
      </c>
      <c r="S406" s="544">
        <v>0</v>
      </c>
      <c r="T406" s="544">
        <v>0</v>
      </c>
      <c r="U406" s="544">
        <v>0</v>
      </c>
      <c r="V406" s="544">
        <v>0</v>
      </c>
      <c r="W406" s="544">
        <v>0</v>
      </c>
      <c r="X406" s="544">
        <v>0</v>
      </c>
      <c r="Y406" s="544">
        <v>0</v>
      </c>
      <c r="Z406" s="544">
        <v>0</v>
      </c>
      <c r="AA406" s="544">
        <v>0</v>
      </c>
      <c r="AB406" s="544">
        <v>0</v>
      </c>
      <c r="AC406" s="544">
        <v>97</v>
      </c>
      <c r="AD406" s="544">
        <v>36</v>
      </c>
      <c r="AE406" s="544">
        <v>45</v>
      </c>
      <c r="AF406" s="544">
        <v>73</v>
      </c>
      <c r="AG406" s="544">
        <v>43</v>
      </c>
      <c r="AH406" s="544">
        <v>16</v>
      </c>
      <c r="AI406" s="544">
        <v>17</v>
      </c>
      <c r="AJ406" s="544">
        <v>31</v>
      </c>
      <c r="AK406" s="544">
        <v>54</v>
      </c>
      <c r="AL406" s="544">
        <v>20</v>
      </c>
      <c r="AM406" s="544">
        <v>28</v>
      </c>
      <c r="AN406" s="544">
        <v>42</v>
      </c>
      <c r="AO406" s="544">
        <v>22</v>
      </c>
      <c r="AP406" s="544">
        <v>0</v>
      </c>
      <c r="AQ406" s="544">
        <v>10</v>
      </c>
      <c r="AR406" s="544">
        <v>12</v>
      </c>
      <c r="AS406" s="544">
        <v>0</v>
      </c>
      <c r="AT406" s="544">
        <v>0</v>
      </c>
      <c r="AU406" s="544">
        <v>0</v>
      </c>
      <c r="AV406" s="544">
        <v>0</v>
      </c>
      <c r="AW406" s="544">
        <v>22</v>
      </c>
      <c r="AX406" s="544">
        <v>0</v>
      </c>
      <c r="AY406" s="544">
        <v>10</v>
      </c>
      <c r="AZ406" s="544">
        <v>12</v>
      </c>
      <c r="BA406" s="544">
        <v>644</v>
      </c>
      <c r="BB406" s="544">
        <v>181</v>
      </c>
      <c r="BC406" s="544">
        <v>307</v>
      </c>
      <c r="BD406" s="544">
        <v>234</v>
      </c>
      <c r="BE406" s="544">
        <v>471</v>
      </c>
      <c r="BF406" s="544">
        <v>158</v>
      </c>
      <c r="BG406" s="544">
        <v>206</v>
      </c>
      <c r="BH406" s="544">
        <v>129</v>
      </c>
      <c r="BI406" s="544">
        <v>173</v>
      </c>
      <c r="BJ406" s="544">
        <v>23</v>
      </c>
      <c r="BK406" s="544">
        <v>101</v>
      </c>
      <c r="BL406" s="544">
        <v>105</v>
      </c>
      <c r="BM406" s="544">
        <v>0</v>
      </c>
      <c r="BN406" s="544">
        <v>0</v>
      </c>
      <c r="BO406" s="544">
        <v>0</v>
      </c>
      <c r="BP406" s="544">
        <v>0</v>
      </c>
      <c r="BQ406" s="544">
        <v>0</v>
      </c>
      <c r="BR406" s="544">
        <v>0</v>
      </c>
      <c r="BS406" s="544">
        <v>0</v>
      </c>
      <c r="BT406" s="544">
        <v>0</v>
      </c>
      <c r="BU406" s="544">
        <v>0</v>
      </c>
      <c r="BV406" s="544">
        <v>0</v>
      </c>
      <c r="BW406" s="544">
        <v>0</v>
      </c>
      <c r="BX406" s="544">
        <v>0</v>
      </c>
      <c r="BY406" s="544">
        <v>7</v>
      </c>
      <c r="BZ406" s="544">
        <v>18</v>
      </c>
      <c r="CA406" s="544">
        <v>0</v>
      </c>
    </row>
    <row r="407" spans="1:79">
      <c r="A407" t="s">
        <v>127</v>
      </c>
      <c r="B407" t="s">
        <v>1892</v>
      </c>
      <c r="C407">
        <v>2022</v>
      </c>
      <c r="D407" t="s">
        <v>1934</v>
      </c>
      <c r="E407" s="450">
        <v>363</v>
      </c>
      <c r="F407" s="450">
        <v>364</v>
      </c>
      <c r="G407" s="450">
        <v>133</v>
      </c>
      <c r="H407" s="450">
        <v>157</v>
      </c>
      <c r="I407" s="450">
        <v>86</v>
      </c>
      <c r="J407" s="450">
        <v>0</v>
      </c>
      <c r="K407" s="450">
        <v>0</v>
      </c>
      <c r="L407" s="450">
        <v>0</v>
      </c>
      <c r="M407" s="450">
        <v>0</v>
      </c>
      <c r="N407" s="450">
        <v>330</v>
      </c>
      <c r="O407" s="450">
        <v>0</v>
      </c>
      <c r="P407" s="450">
        <v>330</v>
      </c>
      <c r="Q407" s="450">
        <v>0</v>
      </c>
      <c r="R407" s="450">
        <v>0</v>
      </c>
      <c r="S407" s="450">
        <v>0</v>
      </c>
      <c r="T407" s="450">
        <v>0</v>
      </c>
      <c r="U407" s="450">
        <v>0</v>
      </c>
      <c r="V407" s="450">
        <v>0</v>
      </c>
      <c r="W407" s="450">
        <v>0</v>
      </c>
      <c r="X407" s="450">
        <v>0</v>
      </c>
      <c r="Y407" s="450">
        <v>0</v>
      </c>
      <c r="Z407" s="450">
        <v>0</v>
      </c>
      <c r="AA407" s="450">
        <v>0</v>
      </c>
      <c r="AB407" s="450">
        <v>0</v>
      </c>
      <c r="AC407" s="450">
        <v>102</v>
      </c>
      <c r="AD407" s="450">
        <v>25</v>
      </c>
      <c r="AE407" s="450">
        <v>42</v>
      </c>
      <c r="AF407" s="450">
        <v>77</v>
      </c>
      <c r="AG407" s="450">
        <v>42</v>
      </c>
      <c r="AH407" s="450">
        <v>7</v>
      </c>
      <c r="AI407" s="450">
        <v>8</v>
      </c>
      <c r="AJ407" s="450">
        <v>31</v>
      </c>
      <c r="AK407" s="450">
        <v>60</v>
      </c>
      <c r="AL407" s="450">
        <v>18</v>
      </c>
      <c r="AM407" s="450">
        <v>34</v>
      </c>
      <c r="AN407" s="450">
        <v>46</v>
      </c>
      <c r="AO407" s="450">
        <v>11</v>
      </c>
      <c r="AP407" s="450">
        <v>0</v>
      </c>
      <c r="AQ407" s="450">
        <v>3</v>
      </c>
      <c r="AR407" s="450">
        <v>4</v>
      </c>
      <c r="AS407" s="450">
        <v>0</v>
      </c>
      <c r="AT407" s="450">
        <v>0</v>
      </c>
      <c r="AU407" s="450">
        <v>0</v>
      </c>
      <c r="AV407" s="450">
        <v>0</v>
      </c>
      <c r="AW407" s="450">
        <v>11</v>
      </c>
      <c r="AX407" s="450">
        <v>0</v>
      </c>
      <c r="AY407" s="450">
        <v>3</v>
      </c>
      <c r="AZ407" s="450">
        <v>4</v>
      </c>
      <c r="BA407" s="450">
        <v>611</v>
      </c>
      <c r="BB407" s="450">
        <v>168</v>
      </c>
      <c r="BC407" s="450">
        <v>293</v>
      </c>
      <c r="BD407" s="450">
        <v>213</v>
      </c>
      <c r="BE407" s="450">
        <v>414</v>
      </c>
      <c r="BF407" s="450">
        <v>133</v>
      </c>
      <c r="BG407" s="450">
        <v>188</v>
      </c>
      <c r="BH407" s="450">
        <v>106</v>
      </c>
      <c r="BI407" s="450">
        <v>197</v>
      </c>
      <c r="BJ407" s="450">
        <v>35</v>
      </c>
      <c r="BK407" s="450">
        <v>105</v>
      </c>
      <c r="BL407" s="450">
        <v>107</v>
      </c>
      <c r="BM407" s="450">
        <v>0</v>
      </c>
      <c r="BN407" s="450">
        <v>0</v>
      </c>
      <c r="BO407" s="450">
        <v>0</v>
      </c>
      <c r="BP407" s="450">
        <v>0</v>
      </c>
      <c r="BQ407" s="450">
        <v>0</v>
      </c>
      <c r="BR407" s="450">
        <v>0</v>
      </c>
      <c r="BS407" s="450">
        <v>0</v>
      </c>
      <c r="BT407" s="450">
        <v>0</v>
      </c>
      <c r="BU407" s="450">
        <v>0</v>
      </c>
      <c r="BV407" s="450">
        <v>0</v>
      </c>
      <c r="BW407" s="450">
        <v>0</v>
      </c>
      <c r="BX407" s="450">
        <v>0</v>
      </c>
      <c r="BY407" s="450">
        <v>6</v>
      </c>
      <c r="BZ407" s="450">
        <v>29</v>
      </c>
      <c r="CA407" s="450">
        <v>0</v>
      </c>
    </row>
    <row r="408" spans="1:79">
      <c r="A408" s="543" t="s">
        <v>127</v>
      </c>
      <c r="B408" s="543" t="s">
        <v>1892</v>
      </c>
      <c r="C408" s="543">
        <v>2023</v>
      </c>
      <c r="D408" s="543" t="s">
        <v>1934</v>
      </c>
      <c r="E408" s="544">
        <v>398</v>
      </c>
      <c r="F408" s="544">
        <v>385</v>
      </c>
      <c r="G408" s="544">
        <v>140</v>
      </c>
      <c r="H408" s="544">
        <v>144</v>
      </c>
      <c r="I408" s="544">
        <v>87</v>
      </c>
      <c r="J408" s="544">
        <v>0</v>
      </c>
      <c r="K408" s="544">
        <v>0</v>
      </c>
      <c r="L408" s="544">
        <v>0</v>
      </c>
      <c r="M408" s="544">
        <v>0</v>
      </c>
      <c r="N408" s="544">
        <v>280</v>
      </c>
      <c r="O408" s="544">
        <v>0</v>
      </c>
      <c r="P408" s="544">
        <v>280</v>
      </c>
      <c r="Q408" s="544">
        <v>0</v>
      </c>
      <c r="R408" s="544">
        <v>0</v>
      </c>
      <c r="S408" s="544">
        <v>0</v>
      </c>
      <c r="T408" s="544">
        <v>0</v>
      </c>
      <c r="U408" s="544">
        <v>0</v>
      </c>
      <c r="V408" s="544">
        <v>0</v>
      </c>
      <c r="W408" s="544">
        <v>0</v>
      </c>
      <c r="X408" s="544">
        <v>0</v>
      </c>
      <c r="Y408" s="544">
        <v>0</v>
      </c>
      <c r="Z408" s="544">
        <v>0</v>
      </c>
      <c r="AA408" s="544">
        <v>0</v>
      </c>
      <c r="AB408" s="544">
        <v>0</v>
      </c>
      <c r="AC408" s="544">
        <v>124</v>
      </c>
      <c r="AD408" s="544">
        <v>33</v>
      </c>
      <c r="AE408" s="544">
        <v>49</v>
      </c>
      <c r="AF408" s="544">
        <v>76</v>
      </c>
      <c r="AG408" s="544">
        <v>53</v>
      </c>
      <c r="AH408" s="544">
        <v>6</v>
      </c>
      <c r="AI408" s="544">
        <v>10</v>
      </c>
      <c r="AJ408" s="544">
        <v>33</v>
      </c>
      <c r="AK408" s="544">
        <v>71</v>
      </c>
      <c r="AL408" s="544">
        <v>27</v>
      </c>
      <c r="AM408" s="544">
        <v>39</v>
      </c>
      <c r="AN408" s="544">
        <v>43</v>
      </c>
      <c r="AO408" s="544">
        <v>9</v>
      </c>
      <c r="AP408" s="544">
        <v>1</v>
      </c>
      <c r="AQ408" s="544">
        <v>6</v>
      </c>
      <c r="AR408" s="544">
        <v>4</v>
      </c>
      <c r="AS408" s="544">
        <v>0</v>
      </c>
      <c r="AT408" s="544">
        <v>0</v>
      </c>
      <c r="AU408" s="544">
        <v>0</v>
      </c>
      <c r="AV408" s="544">
        <v>0</v>
      </c>
      <c r="AW408" s="544">
        <v>9</v>
      </c>
      <c r="AX408" s="544">
        <v>1</v>
      </c>
      <c r="AY408" s="544">
        <v>6</v>
      </c>
      <c r="AZ408" s="544">
        <v>4</v>
      </c>
      <c r="BA408" s="544">
        <v>1129</v>
      </c>
      <c r="BB408" s="544">
        <v>213</v>
      </c>
      <c r="BC408" s="544">
        <v>332</v>
      </c>
      <c r="BD408" s="544">
        <v>215</v>
      </c>
      <c r="BE408" s="544">
        <v>926</v>
      </c>
      <c r="BF408" s="544">
        <v>175</v>
      </c>
      <c r="BG408" s="544">
        <v>220</v>
      </c>
      <c r="BH408" s="544">
        <v>106</v>
      </c>
      <c r="BI408" s="544">
        <v>203</v>
      </c>
      <c r="BJ408" s="544">
        <v>38</v>
      </c>
      <c r="BK408" s="544">
        <v>112</v>
      </c>
      <c r="BL408" s="544">
        <v>109</v>
      </c>
      <c r="BM408" s="544">
        <v>0</v>
      </c>
      <c r="BN408" s="544">
        <v>0</v>
      </c>
      <c r="BO408" s="544">
        <v>0</v>
      </c>
      <c r="BP408" s="544">
        <v>0</v>
      </c>
      <c r="BQ408" s="544">
        <v>0</v>
      </c>
      <c r="BR408" s="544">
        <v>0</v>
      </c>
      <c r="BS408" s="544">
        <v>0</v>
      </c>
      <c r="BT408" s="544">
        <v>0</v>
      </c>
      <c r="BU408" s="544">
        <v>0</v>
      </c>
      <c r="BV408" s="544">
        <v>0</v>
      </c>
      <c r="BW408" s="544">
        <v>0</v>
      </c>
      <c r="BX408" s="544">
        <v>0</v>
      </c>
      <c r="BY408" s="544">
        <v>12</v>
      </c>
      <c r="BZ408" s="544">
        <v>14</v>
      </c>
      <c r="CA408" s="544">
        <v>0</v>
      </c>
    </row>
    <row r="409" spans="1:79">
      <c r="A409" t="s">
        <v>127</v>
      </c>
      <c r="B409" t="s">
        <v>1892</v>
      </c>
      <c r="C409">
        <v>2024</v>
      </c>
      <c r="D409" t="s">
        <v>1934</v>
      </c>
      <c r="E409" s="450">
        <v>400</v>
      </c>
      <c r="F409" s="450">
        <v>350</v>
      </c>
      <c r="G409" s="450">
        <v>124</v>
      </c>
      <c r="H409" s="450">
        <v>135</v>
      </c>
      <c r="I409" s="450">
        <v>67</v>
      </c>
      <c r="J409" s="450">
        <v>0</v>
      </c>
      <c r="K409" s="450">
        <v>0</v>
      </c>
      <c r="L409" s="450">
        <v>0</v>
      </c>
      <c r="M409" s="450">
        <v>0</v>
      </c>
      <c r="N409" s="450">
        <v>135</v>
      </c>
      <c r="O409" s="450">
        <v>0</v>
      </c>
      <c r="P409" s="450">
        <v>135</v>
      </c>
      <c r="Q409" s="450">
        <v>135</v>
      </c>
      <c r="R409" s="450">
        <v>22</v>
      </c>
      <c r="S409" s="450">
        <v>25</v>
      </c>
      <c r="T409" s="450">
        <v>84</v>
      </c>
      <c r="U409" s="450">
        <v>0</v>
      </c>
      <c r="V409" s="450">
        <v>0</v>
      </c>
      <c r="W409" s="450">
        <v>0</v>
      </c>
      <c r="X409" s="450">
        <v>0</v>
      </c>
      <c r="Y409" s="450">
        <v>135</v>
      </c>
      <c r="Z409" s="450">
        <v>22</v>
      </c>
      <c r="AA409" s="450">
        <v>25</v>
      </c>
      <c r="AB409" s="450">
        <v>84</v>
      </c>
      <c r="AC409" s="450">
        <v>154</v>
      </c>
      <c r="AD409" s="450">
        <v>40</v>
      </c>
      <c r="AE409" s="450">
        <v>48</v>
      </c>
      <c r="AF409" s="450">
        <v>95</v>
      </c>
      <c r="AG409" s="450">
        <v>9</v>
      </c>
      <c r="AH409" s="450">
        <v>3</v>
      </c>
      <c r="AI409" s="450">
        <v>4</v>
      </c>
      <c r="AJ409" s="450">
        <v>3</v>
      </c>
      <c r="AK409" s="450">
        <v>145</v>
      </c>
      <c r="AL409" s="450">
        <v>37</v>
      </c>
      <c r="AM409" s="450">
        <v>44</v>
      </c>
      <c r="AN409" s="450">
        <v>92</v>
      </c>
      <c r="AO409" s="450">
        <v>12</v>
      </c>
      <c r="AP409" s="450">
        <v>3</v>
      </c>
      <c r="AQ409" s="450">
        <v>6</v>
      </c>
      <c r="AR409" s="450">
        <v>8</v>
      </c>
      <c r="AS409" s="450">
        <v>0</v>
      </c>
      <c r="AT409" s="450">
        <v>0</v>
      </c>
      <c r="AU409" s="450">
        <v>0</v>
      </c>
      <c r="AV409" s="450">
        <v>0</v>
      </c>
      <c r="AW409" s="450">
        <v>12</v>
      </c>
      <c r="AX409" s="450">
        <v>3</v>
      </c>
      <c r="AY409" s="450">
        <v>6</v>
      </c>
      <c r="AZ409" s="450">
        <v>8</v>
      </c>
      <c r="BA409" s="450">
        <v>742</v>
      </c>
      <c r="BB409" s="450">
        <v>242</v>
      </c>
      <c r="BC409" s="450">
        <v>372</v>
      </c>
      <c r="BD409" s="450">
        <v>275</v>
      </c>
      <c r="BE409" s="450">
        <v>521</v>
      </c>
      <c r="BF409" s="450">
        <v>179</v>
      </c>
      <c r="BG409" s="450">
        <v>240</v>
      </c>
      <c r="BH409" s="450">
        <v>144</v>
      </c>
      <c r="BI409" s="450">
        <v>221</v>
      </c>
      <c r="BJ409" s="450">
        <v>63</v>
      </c>
      <c r="BK409" s="450">
        <v>132</v>
      </c>
      <c r="BL409" s="450">
        <v>131</v>
      </c>
      <c r="BM409" s="450">
        <v>0</v>
      </c>
      <c r="BN409" s="450">
        <v>0</v>
      </c>
      <c r="BO409" s="450">
        <v>0</v>
      </c>
      <c r="BP409" s="450">
        <v>0</v>
      </c>
      <c r="BQ409" s="450">
        <v>0</v>
      </c>
      <c r="BR409" s="450">
        <v>0</v>
      </c>
      <c r="BS409" s="450">
        <v>0</v>
      </c>
      <c r="BT409" s="450">
        <v>0</v>
      </c>
      <c r="BU409" s="450">
        <v>0</v>
      </c>
      <c r="BV409" s="450">
        <v>0</v>
      </c>
      <c r="BW409" s="450">
        <v>0</v>
      </c>
      <c r="BX409" s="450">
        <v>0</v>
      </c>
      <c r="BY409" s="450">
        <v>22</v>
      </c>
      <c r="BZ409" s="450">
        <v>36</v>
      </c>
      <c r="CA409" s="450">
        <v>0</v>
      </c>
    </row>
    <row r="410" spans="1:79">
      <c r="A410" s="543" t="s">
        <v>127</v>
      </c>
      <c r="B410" s="543" t="s">
        <v>1892</v>
      </c>
      <c r="C410" s="543">
        <v>2025</v>
      </c>
      <c r="D410" s="543" t="s">
        <v>1935</v>
      </c>
      <c r="E410" s="544">
        <v>368</v>
      </c>
      <c r="F410" s="544">
        <v>387</v>
      </c>
      <c r="G410" s="544">
        <v>119</v>
      </c>
      <c r="H410" s="544">
        <v>157</v>
      </c>
      <c r="I410" s="544">
        <v>97</v>
      </c>
      <c r="J410" s="544">
        <v>0</v>
      </c>
      <c r="K410" s="544">
        <v>0</v>
      </c>
      <c r="L410" s="544">
        <v>0</v>
      </c>
      <c r="M410" s="544">
        <v>0</v>
      </c>
      <c r="N410" s="544">
        <v>222</v>
      </c>
      <c r="O410" s="544">
        <v>0</v>
      </c>
      <c r="P410" s="544">
        <v>222</v>
      </c>
      <c r="Q410" s="544">
        <v>27</v>
      </c>
      <c r="R410" s="544">
        <v>4</v>
      </c>
      <c r="S410" s="544">
        <v>5</v>
      </c>
      <c r="T410" s="544">
        <v>17</v>
      </c>
      <c r="U410" s="544">
        <v>0</v>
      </c>
      <c r="V410" s="544">
        <v>0</v>
      </c>
      <c r="W410" s="544">
        <v>0</v>
      </c>
      <c r="X410" s="544">
        <v>0</v>
      </c>
      <c r="Y410" s="544">
        <v>27</v>
      </c>
      <c r="Z410" s="544">
        <v>4</v>
      </c>
      <c r="AA410" s="544">
        <v>5</v>
      </c>
      <c r="AB410" s="544">
        <v>17</v>
      </c>
      <c r="AC410" s="544">
        <v>127</v>
      </c>
      <c r="AD410" s="544">
        <v>40</v>
      </c>
      <c r="AE410" s="544">
        <v>66</v>
      </c>
      <c r="AF410" s="544">
        <v>89</v>
      </c>
      <c r="AG410" s="544">
        <v>34</v>
      </c>
      <c r="AH410" s="544">
        <v>10</v>
      </c>
      <c r="AI410" s="544">
        <v>12</v>
      </c>
      <c r="AJ410" s="544">
        <v>23</v>
      </c>
      <c r="AK410" s="544">
        <v>93</v>
      </c>
      <c r="AL410" s="544">
        <v>30</v>
      </c>
      <c r="AM410" s="544">
        <v>54</v>
      </c>
      <c r="AN410" s="544">
        <v>66</v>
      </c>
      <c r="AO410" s="544">
        <v>15</v>
      </c>
      <c r="AP410" s="544">
        <v>1</v>
      </c>
      <c r="AQ410" s="544">
        <v>8</v>
      </c>
      <c r="AR410" s="544">
        <v>8</v>
      </c>
      <c r="AS410" s="544">
        <v>0</v>
      </c>
      <c r="AT410" s="544">
        <v>0</v>
      </c>
      <c r="AU410" s="544">
        <v>0</v>
      </c>
      <c r="AV410" s="544">
        <v>0</v>
      </c>
      <c r="AW410" s="544">
        <v>15</v>
      </c>
      <c r="AX410" s="544">
        <v>1</v>
      </c>
      <c r="AY410" s="544">
        <v>8</v>
      </c>
      <c r="AZ410" s="544">
        <v>8</v>
      </c>
      <c r="BA410" s="544">
        <v>692</v>
      </c>
      <c r="BB410" s="544">
        <v>183</v>
      </c>
      <c r="BC410" s="544">
        <v>314</v>
      </c>
      <c r="BD410" s="544">
        <v>238</v>
      </c>
      <c r="BE410" s="544">
        <v>507</v>
      </c>
      <c r="BF410" s="544">
        <v>153</v>
      </c>
      <c r="BG410" s="544">
        <v>205</v>
      </c>
      <c r="BH410" s="544">
        <v>126</v>
      </c>
      <c r="BI410" s="544">
        <v>185</v>
      </c>
      <c r="BJ410" s="544">
        <v>30</v>
      </c>
      <c r="BK410" s="544">
        <v>109</v>
      </c>
      <c r="BL410" s="544">
        <v>112</v>
      </c>
      <c r="BM410" s="544">
        <v>0</v>
      </c>
      <c r="BN410" s="544">
        <v>0</v>
      </c>
      <c r="BO410" s="544">
        <v>0</v>
      </c>
      <c r="BP410" s="544">
        <v>0</v>
      </c>
      <c r="BQ410" s="544">
        <v>0</v>
      </c>
      <c r="BR410" s="544">
        <v>0</v>
      </c>
      <c r="BS410" s="544">
        <v>0</v>
      </c>
      <c r="BT410" s="544">
        <v>0</v>
      </c>
      <c r="BU410" s="544">
        <v>0</v>
      </c>
      <c r="BV410" s="544">
        <v>0</v>
      </c>
      <c r="BW410" s="544">
        <v>0</v>
      </c>
      <c r="BX410" s="544">
        <v>0</v>
      </c>
      <c r="BY410" s="544">
        <v>24</v>
      </c>
      <c r="BZ410" s="544">
        <v>20</v>
      </c>
      <c r="CA410" s="544">
        <v>0</v>
      </c>
    </row>
    <row r="411" spans="1:79">
      <c r="A411" t="s">
        <v>127</v>
      </c>
      <c r="B411" t="s">
        <v>1892</v>
      </c>
      <c r="C411">
        <v>2024</v>
      </c>
      <c r="D411" t="s">
        <v>1937</v>
      </c>
      <c r="E411" s="450">
        <f>E409</f>
        <v>400</v>
      </c>
      <c r="F411" s="450">
        <f t="shared" ref="F411:BQ411" si="80">F409</f>
        <v>350</v>
      </c>
      <c r="G411" s="450">
        <f t="shared" si="80"/>
        <v>124</v>
      </c>
      <c r="H411" s="450">
        <f t="shared" si="80"/>
        <v>135</v>
      </c>
      <c r="I411" s="450">
        <f t="shared" si="80"/>
        <v>67</v>
      </c>
      <c r="J411" s="450">
        <f t="shared" si="80"/>
        <v>0</v>
      </c>
      <c r="K411" s="450">
        <f t="shared" si="80"/>
        <v>0</v>
      </c>
      <c r="L411" s="450">
        <f t="shared" si="80"/>
        <v>0</v>
      </c>
      <c r="M411" s="450">
        <f t="shared" si="80"/>
        <v>0</v>
      </c>
      <c r="N411" s="450">
        <f t="shared" si="80"/>
        <v>135</v>
      </c>
      <c r="O411" s="450">
        <f t="shared" si="80"/>
        <v>0</v>
      </c>
      <c r="P411" s="450">
        <f t="shared" si="80"/>
        <v>135</v>
      </c>
      <c r="Q411" s="450">
        <f t="shared" si="80"/>
        <v>135</v>
      </c>
      <c r="R411" s="450">
        <f t="shared" si="80"/>
        <v>22</v>
      </c>
      <c r="S411" s="450">
        <f t="shared" si="80"/>
        <v>25</v>
      </c>
      <c r="T411" s="450">
        <f t="shared" si="80"/>
        <v>84</v>
      </c>
      <c r="U411" s="450">
        <f t="shared" si="80"/>
        <v>0</v>
      </c>
      <c r="V411" s="450">
        <f t="shared" si="80"/>
        <v>0</v>
      </c>
      <c r="W411" s="450">
        <f t="shared" si="80"/>
        <v>0</v>
      </c>
      <c r="X411" s="450">
        <f t="shared" si="80"/>
        <v>0</v>
      </c>
      <c r="Y411" s="450">
        <f t="shared" si="80"/>
        <v>135</v>
      </c>
      <c r="Z411" s="450">
        <f t="shared" si="80"/>
        <v>22</v>
      </c>
      <c r="AA411" s="450">
        <f t="shared" si="80"/>
        <v>25</v>
      </c>
      <c r="AB411" s="450">
        <f t="shared" si="80"/>
        <v>84</v>
      </c>
      <c r="AC411" s="450">
        <f t="shared" si="80"/>
        <v>154</v>
      </c>
      <c r="AD411" s="450">
        <f t="shared" si="80"/>
        <v>40</v>
      </c>
      <c r="AE411" s="450">
        <f t="shared" si="80"/>
        <v>48</v>
      </c>
      <c r="AF411" s="450">
        <f t="shared" si="80"/>
        <v>95</v>
      </c>
      <c r="AG411" s="450">
        <f t="shared" si="80"/>
        <v>9</v>
      </c>
      <c r="AH411" s="450">
        <f t="shared" si="80"/>
        <v>3</v>
      </c>
      <c r="AI411" s="450">
        <f t="shared" si="80"/>
        <v>4</v>
      </c>
      <c r="AJ411" s="450">
        <f t="shared" si="80"/>
        <v>3</v>
      </c>
      <c r="AK411" s="450">
        <f t="shared" si="80"/>
        <v>145</v>
      </c>
      <c r="AL411" s="450">
        <f t="shared" si="80"/>
        <v>37</v>
      </c>
      <c r="AM411" s="450">
        <f t="shared" si="80"/>
        <v>44</v>
      </c>
      <c r="AN411" s="450">
        <f t="shared" si="80"/>
        <v>92</v>
      </c>
      <c r="AO411" s="450">
        <f t="shared" si="80"/>
        <v>12</v>
      </c>
      <c r="AP411" s="450">
        <f t="shared" si="80"/>
        <v>3</v>
      </c>
      <c r="AQ411" s="450">
        <f t="shared" si="80"/>
        <v>6</v>
      </c>
      <c r="AR411" s="450">
        <f t="shared" si="80"/>
        <v>8</v>
      </c>
      <c r="AS411" s="450">
        <f t="shared" si="80"/>
        <v>0</v>
      </c>
      <c r="AT411" s="450">
        <f t="shared" si="80"/>
        <v>0</v>
      </c>
      <c r="AU411" s="450">
        <f t="shared" si="80"/>
        <v>0</v>
      </c>
      <c r="AV411" s="450">
        <f t="shared" si="80"/>
        <v>0</v>
      </c>
      <c r="AW411" s="450">
        <f t="shared" si="80"/>
        <v>12</v>
      </c>
      <c r="AX411" s="450">
        <f t="shared" si="80"/>
        <v>3</v>
      </c>
      <c r="AY411" s="450">
        <f t="shared" si="80"/>
        <v>6</v>
      </c>
      <c r="AZ411" s="450">
        <f t="shared" si="80"/>
        <v>8</v>
      </c>
      <c r="BA411" s="450">
        <f t="shared" si="80"/>
        <v>742</v>
      </c>
      <c r="BB411" s="450">
        <f t="shared" si="80"/>
        <v>242</v>
      </c>
      <c r="BC411" s="450">
        <f t="shared" si="80"/>
        <v>372</v>
      </c>
      <c r="BD411" s="450">
        <f t="shared" si="80"/>
        <v>275</v>
      </c>
      <c r="BE411" s="450">
        <f t="shared" si="80"/>
        <v>521</v>
      </c>
      <c r="BF411" s="450">
        <f t="shared" si="80"/>
        <v>179</v>
      </c>
      <c r="BG411" s="450">
        <f t="shared" si="80"/>
        <v>240</v>
      </c>
      <c r="BH411" s="450">
        <f t="shared" si="80"/>
        <v>144</v>
      </c>
      <c r="BI411" s="450">
        <f t="shared" si="80"/>
        <v>221</v>
      </c>
      <c r="BJ411" s="450">
        <f t="shared" si="80"/>
        <v>63</v>
      </c>
      <c r="BK411" s="450">
        <f t="shared" si="80"/>
        <v>132</v>
      </c>
      <c r="BL411" s="450">
        <f t="shared" si="80"/>
        <v>131</v>
      </c>
      <c r="BM411" s="450">
        <f t="shared" si="80"/>
        <v>0</v>
      </c>
      <c r="BN411" s="450">
        <f t="shared" si="80"/>
        <v>0</v>
      </c>
      <c r="BO411" s="450">
        <f t="shared" si="80"/>
        <v>0</v>
      </c>
      <c r="BP411" s="450">
        <f t="shared" si="80"/>
        <v>0</v>
      </c>
      <c r="BQ411" s="450">
        <f t="shared" si="80"/>
        <v>0</v>
      </c>
      <c r="BR411" s="450">
        <f t="shared" ref="BR411:CA411" si="81">BR409</f>
        <v>0</v>
      </c>
      <c r="BS411" s="450">
        <f t="shared" si="81"/>
        <v>0</v>
      </c>
      <c r="BT411" s="450">
        <f t="shared" si="81"/>
        <v>0</v>
      </c>
      <c r="BU411" s="450">
        <f t="shared" si="81"/>
        <v>0</v>
      </c>
      <c r="BV411" s="450">
        <f t="shared" si="81"/>
        <v>0</v>
      </c>
      <c r="BW411" s="450">
        <f t="shared" si="81"/>
        <v>0</v>
      </c>
      <c r="BX411" s="450">
        <f t="shared" si="81"/>
        <v>0</v>
      </c>
      <c r="BY411" s="450">
        <f t="shared" si="81"/>
        <v>22</v>
      </c>
      <c r="BZ411" s="450">
        <f t="shared" si="81"/>
        <v>36</v>
      </c>
      <c r="CA411" s="450">
        <f t="shared" si="81"/>
        <v>0</v>
      </c>
    </row>
    <row r="412" spans="1:79">
      <c r="A412" s="543" t="s">
        <v>127</v>
      </c>
      <c r="B412" s="543" t="s">
        <v>1892</v>
      </c>
      <c r="C412" s="543">
        <v>2025</v>
      </c>
      <c r="D412" s="543" t="s">
        <v>1937</v>
      </c>
      <c r="E412" s="544">
        <f>IF(OR(E409=0, E409=""), E410, IF(E410&gt;(E409*(1+Dash!$B$6)), E409*(1+Dash!$B$6), IF(E410&lt;(E409*(1-Dash!$B$7)), E409*(1-Dash!$B$7), E410)))</f>
        <v>380</v>
      </c>
      <c r="F412" s="544">
        <f>IF(OR(F409=0, F409=""), F410, IF(F410&gt;(F409*(1+Dash!$B$6)), F409*(1+Dash!$B$6), IF(F410&lt;(F409*(1-Dash!$B$7)), F409*(1-Dash!$B$7), F410)))</f>
        <v>385.00000000000006</v>
      </c>
      <c r="G412" s="544">
        <f>IF(OR(G409=0, G409=""), G410, IF(G410&gt;(G409*(1+Dash!$B$6)), G409*(1+Dash!$B$6), IF(G410&lt;(G409*(1-Dash!$B$7)), G409*(1-Dash!$B$7), G410)))</f>
        <v>119</v>
      </c>
      <c r="H412" s="544">
        <f>IF(OR(H409=0, H409=""), H410, IF(H410&gt;(H409*(1+Dash!$B$6)), H409*(1+Dash!$B$6), IF(H410&lt;(H409*(1-Dash!$B$7)), H409*(1-Dash!$B$7), H410)))</f>
        <v>148.5</v>
      </c>
      <c r="I412" s="544">
        <f>IF(OR(I409=0, I409=""), I410, IF(I410&gt;(I409*(1+Dash!$B$6)), I409*(1+Dash!$B$6), IF(I410&lt;(I409*(1-Dash!$B$7)), I409*(1-Dash!$B$7), I410)))</f>
        <v>73.7</v>
      </c>
      <c r="J412" s="544">
        <f>IF(OR(J409=0, J409=""), J410, IF(J410&gt;(J409*(1+Dash!$B$6)), J409*(1+Dash!$B$6), IF(J410&lt;(J409*(1-Dash!$B$7)), J409*(1-Dash!$B$7), J410)))</f>
        <v>0</v>
      </c>
      <c r="K412" s="544">
        <f>IF(OR(K409=0, K409=""), K410, IF(K410&gt;(K409*(1+Dash!$B$6)), K409*(1+Dash!$B$6), IF(K410&lt;(K409*(1-Dash!$B$7)), K409*(1-Dash!$B$7), K410)))</f>
        <v>0</v>
      </c>
      <c r="L412" s="544">
        <f>IF(OR(L409=0, L409=""), L410, IF(L410&gt;(L409*(1+Dash!$B$6)), L409*(1+Dash!$B$6), IF(L410&lt;(L409*(1-Dash!$B$7)), L409*(1-Dash!$B$7), L410)))</f>
        <v>0</v>
      </c>
      <c r="M412" s="544">
        <f>IF(OR(M409=0, M409=""), M410, IF(M410&gt;(M409*(1+Dash!$B$6)), M409*(1+Dash!$B$6), IF(M410&lt;(M409*(1-Dash!$B$7)), M409*(1-Dash!$B$7), M410)))</f>
        <v>0</v>
      </c>
      <c r="N412" s="544">
        <f>IF(OR(N409=0, N409=""), N410, IF(N410&gt;(N409*(1+Dash!$B$6)), N409*(1+Dash!$B$6), IF(N410&lt;(N409*(1-Dash!$B$7)), N409*(1-Dash!$B$7), N410)))</f>
        <v>148.5</v>
      </c>
      <c r="O412" s="544">
        <f>IF(OR(O409=0, O409=""), O410, IF(O410&gt;(O409*(1+Dash!$B$6)), O409*(1+Dash!$B$6), IF(O410&lt;(O409*(1-Dash!$B$7)), O409*(1-Dash!$B$7), O410)))</f>
        <v>0</v>
      </c>
      <c r="P412" s="544">
        <f>IF(OR(P409=0, P409=""), P410, IF(P410&gt;(P409*(1+Dash!$B$6)), P409*(1+Dash!$B$6), IF(P410&lt;(P409*(1-Dash!$B$7)), P409*(1-Dash!$B$7), P410)))</f>
        <v>148.5</v>
      </c>
      <c r="Q412" s="544">
        <f>IF(OR(Q409=0, Q409=""), Q410, IF(Q410&gt;(Q409*(1+Dash!$B$6)), Q409*(1+Dash!$B$6), IF(Q410&lt;(Q409*(1-Dash!$B$7)), Q409*(1-Dash!$B$7), Q410)))</f>
        <v>128.25</v>
      </c>
      <c r="R412" s="544">
        <f>IF(OR(R409=0, R409=""), R410, IF(R410&gt;(R409*(1+Dash!$B$6)), R409*(1+Dash!$B$6), IF(R410&lt;(R409*(1-Dash!$B$7)), R409*(1-Dash!$B$7), R410)))</f>
        <v>20.9</v>
      </c>
      <c r="S412" s="544">
        <f>IF(OR(S409=0, S409=""), S410, IF(S410&gt;(S409*(1+Dash!$B$6)), S409*(1+Dash!$B$6), IF(S410&lt;(S409*(1-Dash!$B$7)), S409*(1-Dash!$B$7), S410)))</f>
        <v>23.75</v>
      </c>
      <c r="T412" s="544">
        <f>IF(OR(T409=0, T409=""), T410, IF(T410&gt;(T409*(1+Dash!$B$6)), T409*(1+Dash!$B$6), IF(T410&lt;(T409*(1-Dash!$B$7)), T409*(1-Dash!$B$7), T410)))</f>
        <v>79.8</v>
      </c>
      <c r="U412" s="544">
        <f>IF(OR(U409=0, U409=""), U410, IF(U410&gt;(U409*(1+Dash!$B$6)), U409*(1+Dash!$B$6), IF(U410&lt;(U409*(1-Dash!$B$7)), U409*(1-Dash!$B$7), U410)))</f>
        <v>0</v>
      </c>
      <c r="V412" s="544">
        <f>IF(OR(V409=0, V409=""), V410, IF(V410&gt;(V409*(1+Dash!$B$6)), V409*(1+Dash!$B$6), IF(V410&lt;(V409*(1-Dash!$B$7)), V409*(1-Dash!$B$7), V410)))</f>
        <v>0</v>
      </c>
      <c r="W412" s="544">
        <f>IF(OR(W409=0, W409=""), W410, IF(W410&gt;(W409*(1+Dash!$B$6)), W409*(1+Dash!$B$6), IF(W410&lt;(W409*(1-Dash!$B$7)), W409*(1-Dash!$B$7), W410)))</f>
        <v>0</v>
      </c>
      <c r="X412" s="544">
        <f>IF(OR(X409=0, X409=""), X410, IF(X410&gt;(X409*(1+Dash!$B$6)), X409*(1+Dash!$B$6), IF(X410&lt;(X409*(1-Dash!$B$7)), X409*(1-Dash!$B$7), X410)))</f>
        <v>0</v>
      </c>
      <c r="Y412" s="544">
        <f>IF(OR(Y409=0, Y409=""), Y410, IF(Y410&gt;(Y409*(1+Dash!$B$6)), Y409*(1+Dash!$B$6), IF(Y410&lt;(Y409*(1-Dash!$B$7)), Y409*(1-Dash!$B$7), Y410)))</f>
        <v>128.25</v>
      </c>
      <c r="Z412" s="544">
        <f>IF(OR(Z409=0, Z409=""), Z410, IF(Z410&gt;(Z409*(1+Dash!$B$6)), Z409*(1+Dash!$B$6), IF(Z410&lt;(Z409*(1-Dash!$B$7)), Z409*(1-Dash!$B$7), Z410)))</f>
        <v>20.9</v>
      </c>
      <c r="AA412" s="544">
        <f>IF(OR(AA409=0, AA409=""), AA410, IF(AA410&gt;(AA409*(1+Dash!$B$6)), AA409*(1+Dash!$B$6), IF(AA410&lt;(AA409*(1-Dash!$B$7)), AA409*(1-Dash!$B$7), AA410)))</f>
        <v>23.75</v>
      </c>
      <c r="AB412" s="544">
        <f>IF(OR(AB409=0, AB409=""), AB410, IF(AB410&gt;(AB409*(1+Dash!$B$6)), AB409*(1+Dash!$B$6), IF(AB410&lt;(AB409*(1-Dash!$B$7)), AB409*(1-Dash!$B$7), AB410)))</f>
        <v>79.8</v>
      </c>
      <c r="AC412" s="544">
        <f>IF(OR(AC409=0, AC409=""), AC410, IF(AC410&gt;(AC409*(1+Dash!$B$6)), AC409*(1+Dash!$B$6), IF(AC410&lt;(AC409*(1-Dash!$B$7)), AC409*(1-Dash!$B$7), AC410)))</f>
        <v>146.29999999999998</v>
      </c>
      <c r="AD412" s="544">
        <f>IF(OR(AD409=0, AD409=""), AD410, IF(AD410&gt;(AD409*(1+Dash!$B$6)), AD409*(1+Dash!$B$6), IF(AD410&lt;(AD409*(1-Dash!$B$7)), AD409*(1-Dash!$B$7), AD410)))</f>
        <v>40</v>
      </c>
      <c r="AE412" s="544">
        <f>IF(OR(AE409=0, AE409=""), AE410, IF(AE410&gt;(AE409*(1+Dash!$B$6)), AE409*(1+Dash!$B$6), IF(AE410&lt;(AE409*(1-Dash!$B$7)), AE409*(1-Dash!$B$7), AE410)))</f>
        <v>52.800000000000004</v>
      </c>
      <c r="AF412" s="544">
        <f>IF(OR(AF409=0, AF409=""), AF410, IF(AF410&gt;(AF409*(1+Dash!$B$6)), AF409*(1+Dash!$B$6), IF(AF410&lt;(AF409*(1-Dash!$B$7)), AF409*(1-Dash!$B$7), AF410)))</f>
        <v>90.25</v>
      </c>
      <c r="AG412" s="544">
        <f>IF(OR(AG409=0, AG409=""), AG410, IF(AG410&gt;(AG409*(1+Dash!$B$6)), AG409*(1+Dash!$B$6), IF(AG410&lt;(AG409*(1-Dash!$B$7)), AG409*(1-Dash!$B$7), AG410)))</f>
        <v>9.9</v>
      </c>
      <c r="AH412" s="544">
        <f>IF(OR(AH409=0, AH409=""), AH410, IF(AH410&gt;(AH409*(1+Dash!$B$6)), AH409*(1+Dash!$B$6), IF(AH410&lt;(AH409*(1-Dash!$B$7)), AH409*(1-Dash!$B$7), AH410)))</f>
        <v>3.3000000000000003</v>
      </c>
      <c r="AI412" s="544">
        <f>IF(OR(AI409=0, AI409=""), AI410, IF(AI410&gt;(AI409*(1+Dash!$B$6)), AI409*(1+Dash!$B$6), IF(AI410&lt;(AI409*(1-Dash!$B$7)), AI409*(1-Dash!$B$7), AI410)))</f>
        <v>4.4000000000000004</v>
      </c>
      <c r="AJ412" s="544">
        <f>IF(OR(AJ409=0, AJ409=""), AJ410, IF(AJ410&gt;(AJ409*(1+Dash!$B$6)), AJ409*(1+Dash!$B$6), IF(AJ410&lt;(AJ409*(1-Dash!$B$7)), AJ409*(1-Dash!$B$7), AJ410)))</f>
        <v>3.3000000000000003</v>
      </c>
      <c r="AK412" s="544">
        <f>IF(OR(AK409=0, AK409=""), AK410, IF(AK410&gt;(AK409*(1+Dash!$B$6)), AK409*(1+Dash!$B$6), IF(AK410&lt;(AK409*(1-Dash!$B$7)), AK409*(1-Dash!$B$7), AK410)))</f>
        <v>137.75</v>
      </c>
      <c r="AL412" s="544">
        <f>IF(OR(AL409=0, AL409=""), AL410, IF(AL410&gt;(AL409*(1+Dash!$B$6)), AL409*(1+Dash!$B$6), IF(AL410&lt;(AL409*(1-Dash!$B$7)), AL409*(1-Dash!$B$7), AL410)))</f>
        <v>35.15</v>
      </c>
      <c r="AM412" s="544">
        <f>IF(OR(AM409=0, AM409=""), AM410, IF(AM410&gt;(AM409*(1+Dash!$B$6)), AM409*(1+Dash!$B$6), IF(AM410&lt;(AM409*(1-Dash!$B$7)), AM409*(1-Dash!$B$7), AM410)))</f>
        <v>48.400000000000006</v>
      </c>
      <c r="AN412" s="544">
        <f>IF(OR(AN409=0, AN409=""), AN410, IF(AN410&gt;(AN409*(1+Dash!$B$6)), AN409*(1+Dash!$B$6), IF(AN410&lt;(AN409*(1-Dash!$B$7)), AN409*(1-Dash!$B$7), AN410)))</f>
        <v>87.399999999999991</v>
      </c>
      <c r="AO412" s="544">
        <f>IF(OR(AO409=0, AO409=""), AO410, IF(AO410&gt;(AO409*(1+Dash!$B$6)), AO409*(1+Dash!$B$6), IF(AO410&lt;(AO409*(1-Dash!$B$7)), AO409*(1-Dash!$B$7), AO410)))</f>
        <v>13.200000000000001</v>
      </c>
      <c r="AP412" s="544">
        <f>IF(OR(AP409=0, AP409=""), AP410, IF(AP410&gt;(AP409*(1+Dash!$B$6)), AP409*(1+Dash!$B$6), IF(AP410&lt;(AP409*(1-Dash!$B$7)), AP409*(1-Dash!$B$7), AP410)))</f>
        <v>2.8499999999999996</v>
      </c>
      <c r="AQ412" s="544">
        <f>IF(OR(AQ409=0, AQ409=""), AQ410, IF(AQ410&gt;(AQ409*(1+Dash!$B$6)), AQ409*(1+Dash!$B$6), IF(AQ410&lt;(AQ409*(1-Dash!$B$7)), AQ409*(1-Dash!$B$7), AQ410)))</f>
        <v>6.6000000000000005</v>
      </c>
      <c r="AR412" s="544">
        <f>IF(OR(AR409=0, AR409=""), AR410, IF(AR410&gt;(AR409*(1+Dash!$B$6)), AR409*(1+Dash!$B$6), IF(AR410&lt;(AR409*(1-Dash!$B$7)), AR409*(1-Dash!$B$7), AR410)))</f>
        <v>8</v>
      </c>
      <c r="AS412" s="544">
        <f>IF(OR(AS409=0, AS409=""), AS410, IF(AS410&gt;(AS409*(1+Dash!$B$6)), AS409*(1+Dash!$B$6), IF(AS410&lt;(AS409*(1-Dash!$B$7)), AS409*(1-Dash!$B$7), AS410)))</f>
        <v>0</v>
      </c>
      <c r="AT412" s="544">
        <f>IF(OR(AT409=0, AT409=""), AT410, IF(AT410&gt;(AT409*(1+Dash!$B$6)), AT409*(1+Dash!$B$6), IF(AT410&lt;(AT409*(1-Dash!$B$7)), AT409*(1-Dash!$B$7), AT410)))</f>
        <v>0</v>
      </c>
      <c r="AU412" s="544">
        <f>IF(OR(AU409=0, AU409=""), AU410, IF(AU410&gt;(AU409*(1+Dash!$B$6)), AU409*(1+Dash!$B$6), IF(AU410&lt;(AU409*(1-Dash!$B$7)), AU409*(1-Dash!$B$7), AU410)))</f>
        <v>0</v>
      </c>
      <c r="AV412" s="544">
        <f>IF(OR(AV409=0, AV409=""), AV410, IF(AV410&gt;(AV409*(1+Dash!$B$6)), AV409*(1+Dash!$B$6), IF(AV410&lt;(AV409*(1-Dash!$B$7)), AV409*(1-Dash!$B$7), AV410)))</f>
        <v>0</v>
      </c>
      <c r="AW412" s="544">
        <f>IF(OR(AW409=0, AW409=""), AW410, IF(AW410&gt;(AW409*(1+Dash!$B$6)), AW409*(1+Dash!$B$6), IF(AW410&lt;(AW409*(1-Dash!$B$7)), AW409*(1-Dash!$B$7), AW410)))</f>
        <v>13.200000000000001</v>
      </c>
      <c r="AX412" s="544">
        <f>IF(OR(AX409=0, AX409=""), AX410, IF(AX410&gt;(AX409*(1+Dash!$B$6)), AX409*(1+Dash!$B$6), IF(AX410&lt;(AX409*(1-Dash!$B$7)), AX409*(1-Dash!$B$7), AX410)))</f>
        <v>2.8499999999999996</v>
      </c>
      <c r="AY412" s="544">
        <f>IF(OR(AY409=0, AY409=""), AY410, IF(AY410&gt;(AY409*(1+Dash!$B$6)), AY409*(1+Dash!$B$6), IF(AY410&lt;(AY409*(1-Dash!$B$7)), AY409*(1-Dash!$B$7), AY410)))</f>
        <v>6.6000000000000005</v>
      </c>
      <c r="AZ412" s="544">
        <f>IF(OR(AZ409=0, AZ409=""), AZ410, IF(AZ410&gt;(AZ409*(1+Dash!$B$6)), AZ409*(1+Dash!$B$6), IF(AZ410&lt;(AZ409*(1-Dash!$B$7)), AZ409*(1-Dash!$B$7), AZ410)))</f>
        <v>8</v>
      </c>
      <c r="BA412" s="544">
        <f>IF(OR(BA409=0, BA409=""), BA410, IF(BA410&gt;(BA409*(1+Dash!$B$6)), BA409*(1+Dash!$B$6), IF(BA410&lt;(BA409*(1-Dash!$B$7)), BA409*(1-Dash!$B$7), BA410)))</f>
        <v>704.9</v>
      </c>
      <c r="BB412" s="544">
        <f>IF(OR(BB409=0, BB409=""), BB410, IF(BB410&gt;(BB409*(1+Dash!$B$6)), BB409*(1+Dash!$B$6), IF(BB410&lt;(BB409*(1-Dash!$B$7)), BB409*(1-Dash!$B$7), BB410)))</f>
        <v>229.89999999999998</v>
      </c>
      <c r="BC412" s="544">
        <f>IF(OR(BC409=0, BC409=""), BC410, IF(BC410&gt;(BC409*(1+Dash!$B$6)), BC409*(1+Dash!$B$6), IF(BC410&lt;(BC409*(1-Dash!$B$7)), BC409*(1-Dash!$B$7), BC410)))</f>
        <v>353.4</v>
      </c>
      <c r="BD412" s="544">
        <f>IF(OR(BD409=0, BD409=""), BD410, IF(BD410&gt;(BD409*(1+Dash!$B$6)), BD409*(1+Dash!$B$6), IF(BD410&lt;(BD409*(1-Dash!$B$7)), BD409*(1-Dash!$B$7), BD410)))</f>
        <v>261.25</v>
      </c>
      <c r="BE412" s="544">
        <f>IF(OR(BE409=0, BE409=""), BE410, IF(BE410&gt;(BE409*(1+Dash!$B$6)), BE409*(1+Dash!$B$6), IF(BE410&lt;(BE409*(1-Dash!$B$7)), BE409*(1-Dash!$B$7), BE410)))</f>
        <v>507</v>
      </c>
      <c r="BF412" s="544">
        <f>IF(OR(BF409=0, BF409=""), BF410, IF(BF410&gt;(BF409*(1+Dash!$B$6)), BF409*(1+Dash!$B$6), IF(BF410&lt;(BF409*(1-Dash!$B$7)), BF409*(1-Dash!$B$7), BF410)))</f>
        <v>170.04999999999998</v>
      </c>
      <c r="BG412" s="544">
        <f>IF(OR(BG409=0, BG409=""), BG410, IF(BG410&gt;(BG409*(1+Dash!$B$6)), BG409*(1+Dash!$B$6), IF(BG410&lt;(BG409*(1-Dash!$B$7)), BG409*(1-Dash!$B$7), BG410)))</f>
        <v>228</v>
      </c>
      <c r="BH412" s="544">
        <f>IF(OR(BH409=0, BH409=""), BH410, IF(BH410&gt;(BH409*(1+Dash!$B$6)), BH409*(1+Dash!$B$6), IF(BH410&lt;(BH409*(1-Dash!$B$7)), BH409*(1-Dash!$B$7), BH410)))</f>
        <v>136.79999999999998</v>
      </c>
      <c r="BI412" s="544">
        <f>IF(OR(BI409=0, BI409=""), BI410, IF(BI410&gt;(BI409*(1+Dash!$B$6)), BI409*(1+Dash!$B$6), IF(BI410&lt;(BI409*(1-Dash!$B$7)), BI409*(1-Dash!$B$7), BI410)))</f>
        <v>209.95</v>
      </c>
      <c r="BJ412" s="544">
        <f>IF(OR(BJ409=0, BJ409=""), BJ410, IF(BJ410&gt;(BJ409*(1+Dash!$B$6)), BJ409*(1+Dash!$B$6), IF(BJ410&lt;(BJ409*(1-Dash!$B$7)), BJ409*(1-Dash!$B$7), BJ410)))</f>
        <v>59.849999999999994</v>
      </c>
      <c r="BK412" s="544">
        <f>IF(OR(BK409=0, BK409=""), BK410, IF(BK410&gt;(BK409*(1+Dash!$B$6)), BK409*(1+Dash!$B$6), IF(BK410&lt;(BK409*(1-Dash!$B$7)), BK409*(1-Dash!$B$7), BK410)))</f>
        <v>125.39999999999999</v>
      </c>
      <c r="BL412" s="544">
        <f>IF(OR(BL409=0, BL409=""), BL410, IF(BL410&gt;(BL409*(1+Dash!$B$6)), BL409*(1+Dash!$B$6), IF(BL410&lt;(BL409*(1-Dash!$B$7)), BL409*(1-Dash!$B$7), BL410)))</f>
        <v>124.44999999999999</v>
      </c>
      <c r="BM412" s="544">
        <f>IF(OR(BM409=0, BM409=""), BM410, IF(BM410&gt;(BM409*(1+Dash!$B$6)), BM409*(1+Dash!$B$6), IF(BM410&lt;(BM409*(1-Dash!$B$7)), BM409*(1-Dash!$B$7), BM410)))</f>
        <v>0</v>
      </c>
      <c r="BN412" s="544">
        <f>IF(OR(BN409=0, BN409=""), BN410, IF(BN410&gt;(BN409*(1+Dash!$B$6)), BN409*(1+Dash!$B$6), IF(BN410&lt;(BN409*(1-Dash!$B$7)), BN409*(1-Dash!$B$7), BN410)))</f>
        <v>0</v>
      </c>
      <c r="BO412" s="544">
        <f>IF(OR(BO409=0, BO409=""), BO410, IF(BO410&gt;(BO409*(1+Dash!$B$6)), BO409*(1+Dash!$B$6), IF(BO410&lt;(BO409*(1-Dash!$B$7)), BO409*(1-Dash!$B$7), BO410)))</f>
        <v>0</v>
      </c>
      <c r="BP412" s="544">
        <f>IF(OR(BP409=0, BP409=""), BP410, IF(BP410&gt;(BP409*(1+Dash!$B$6)), BP409*(1+Dash!$B$6), IF(BP410&lt;(BP409*(1-Dash!$B$7)), BP409*(1-Dash!$B$7), BP410)))</f>
        <v>0</v>
      </c>
      <c r="BQ412" s="544">
        <f>IF(OR(BQ409=0, BQ409=""), BQ410, IF(BQ410&gt;(BQ409*(1+Dash!$B$6)), BQ409*(1+Dash!$B$6), IF(BQ410&lt;(BQ409*(1-Dash!$B$7)), BQ409*(1-Dash!$B$7), BQ410)))</f>
        <v>0</v>
      </c>
      <c r="BR412" s="544">
        <f>IF(OR(BR409=0, BR409=""), BR410, IF(BR410&gt;(BR409*(1+Dash!$B$6)), BR409*(1+Dash!$B$6), IF(BR410&lt;(BR409*(1-Dash!$B$7)), BR409*(1-Dash!$B$7), BR410)))</f>
        <v>0</v>
      </c>
      <c r="BS412" s="544">
        <f>IF(OR(BS409=0, BS409=""), BS410, IF(BS410&gt;(BS409*(1+Dash!$B$6)), BS409*(1+Dash!$B$6), IF(BS410&lt;(BS409*(1-Dash!$B$7)), BS409*(1-Dash!$B$7), BS410)))</f>
        <v>0</v>
      </c>
      <c r="BT412" s="544">
        <f>IF(OR(BT409=0, BT409=""), BT410, IF(BT410&gt;(BT409*(1+Dash!$B$6)), BT409*(1+Dash!$B$6), IF(BT410&lt;(BT409*(1-Dash!$B$7)), BT409*(1-Dash!$B$7), BT410)))</f>
        <v>0</v>
      </c>
      <c r="BU412" s="544">
        <f>IF(OR(BU409=0, BU409=""), BU410, IF(BU410&gt;(BU409*(1+Dash!$B$6)), BU409*(1+Dash!$B$6), IF(BU410&lt;(BU409*(1-Dash!$B$7)), BU409*(1-Dash!$B$7), BU410)))</f>
        <v>0</v>
      </c>
      <c r="BV412" s="544">
        <f>IF(OR(BV409=0, BV409=""), BV410, IF(BV410&gt;(BV409*(1+Dash!$B$6)), BV409*(1+Dash!$B$6), IF(BV410&lt;(BV409*(1-Dash!$B$7)), BV409*(1-Dash!$B$7), BV410)))</f>
        <v>0</v>
      </c>
      <c r="BW412" s="544">
        <f>IF(OR(BW409=0, BW409=""), BW410, IF(BW410&gt;(BW409*(1+Dash!$B$6)), BW409*(1+Dash!$B$6), IF(BW410&lt;(BW409*(1-Dash!$B$7)), BW409*(1-Dash!$B$7), BW410)))</f>
        <v>0</v>
      </c>
      <c r="BX412" s="544">
        <f>IF(OR(BX409=0, BX409=""), BX410, IF(BX410&gt;(BX409*(1+Dash!$B$6)), BX409*(1+Dash!$B$6), IF(BX410&lt;(BX409*(1-Dash!$B$7)), BX409*(1-Dash!$B$7), BX410)))</f>
        <v>0</v>
      </c>
      <c r="BY412" s="544">
        <f>IF(OR(BY409=0, BY409=""), BY410, IF(BY410&gt;(BY409*(1+Dash!$B$6)), BY409*(1+Dash!$B$6), IF(BY410&lt;(BY409*(1-Dash!$B$7)), BY409*(1-Dash!$B$7), BY410)))</f>
        <v>24</v>
      </c>
      <c r="BZ412" s="544">
        <f>IF(OR(BZ409=0, BZ409=""), BZ410, IF(BZ410&gt;(BZ409*(1+Dash!$B$6)), BZ409*(1+Dash!$B$6), IF(BZ410&lt;(BZ409*(1-Dash!$B$7)), BZ409*(1-Dash!$B$7), BZ410)))</f>
        <v>34.199999999999996</v>
      </c>
      <c r="CA412" s="544">
        <f>IF(OR(CA409=0, CA409=""), CA410, IF(CA410&gt;(CA409*(1+Dash!$B$6)), CA409*(1+Dash!$B$6), IF(CA410&lt;(CA409*(1-Dash!$B$7)), CA409*(1-Dash!$B$7), CA410)))</f>
        <v>0</v>
      </c>
    </row>
    <row r="413" spans="1:79">
      <c r="A413" t="s">
        <v>129</v>
      </c>
      <c r="B413" t="s">
        <v>1893</v>
      </c>
      <c r="C413">
        <v>2018</v>
      </c>
      <c r="D413" t="s">
        <v>1934</v>
      </c>
      <c r="E413" s="450">
        <v>548</v>
      </c>
      <c r="F413" s="450">
        <v>320</v>
      </c>
      <c r="G413" s="450">
        <v>127</v>
      </c>
      <c r="H413" s="450">
        <v>176</v>
      </c>
      <c r="I413" s="450">
        <v>90</v>
      </c>
      <c r="J413" s="450">
        <v>0</v>
      </c>
      <c r="K413" s="450">
        <v>0</v>
      </c>
      <c r="L413" s="450">
        <v>0</v>
      </c>
      <c r="M413" s="450">
        <v>0</v>
      </c>
      <c r="N413" s="450">
        <v>0</v>
      </c>
      <c r="O413" s="450">
        <v>0</v>
      </c>
      <c r="P413" s="450">
        <v>0</v>
      </c>
      <c r="Q413" s="450">
        <v>0</v>
      </c>
      <c r="R413" s="450">
        <v>0</v>
      </c>
      <c r="S413" s="450">
        <v>0</v>
      </c>
      <c r="T413" s="450">
        <v>0</v>
      </c>
      <c r="U413" s="450">
        <v>0</v>
      </c>
      <c r="V413" s="450">
        <v>0</v>
      </c>
      <c r="W413" s="450">
        <v>0</v>
      </c>
      <c r="X413" s="450">
        <v>0</v>
      </c>
      <c r="Y413" s="450">
        <v>0</v>
      </c>
      <c r="Z413" s="450">
        <v>0</v>
      </c>
      <c r="AA413" s="450">
        <v>0</v>
      </c>
      <c r="AB413" s="450">
        <v>0</v>
      </c>
      <c r="AC413" s="450">
        <v>691</v>
      </c>
      <c r="AD413" s="450">
        <v>99</v>
      </c>
      <c r="AE413" s="450">
        <v>304</v>
      </c>
      <c r="AF413" s="450">
        <v>441</v>
      </c>
      <c r="AG413" s="450">
        <v>361</v>
      </c>
      <c r="AH413" s="450">
        <v>40</v>
      </c>
      <c r="AI413" s="450">
        <v>168</v>
      </c>
      <c r="AJ413" s="450">
        <v>217</v>
      </c>
      <c r="AK413" s="450">
        <v>330</v>
      </c>
      <c r="AL413" s="450">
        <v>59</v>
      </c>
      <c r="AM413" s="450">
        <v>136</v>
      </c>
      <c r="AN413" s="450">
        <v>224</v>
      </c>
      <c r="AO413" s="450">
        <v>0</v>
      </c>
      <c r="AP413" s="450">
        <v>0</v>
      </c>
      <c r="AQ413" s="450">
        <v>0</v>
      </c>
      <c r="AR413" s="450">
        <v>0</v>
      </c>
      <c r="AS413" s="450">
        <v>0</v>
      </c>
      <c r="AT413" s="450">
        <v>0</v>
      </c>
      <c r="AU413" s="450">
        <v>0</v>
      </c>
      <c r="AV413" s="450">
        <v>0</v>
      </c>
      <c r="AW413" s="450">
        <v>0</v>
      </c>
      <c r="AX413" s="450">
        <v>0</v>
      </c>
      <c r="AY413" s="450">
        <v>0</v>
      </c>
      <c r="AZ413" s="450">
        <v>0</v>
      </c>
      <c r="BA413" s="450">
        <v>476</v>
      </c>
      <c r="BB413" s="450">
        <v>234</v>
      </c>
      <c r="BC413" s="450">
        <v>322</v>
      </c>
      <c r="BD413" s="450">
        <v>211</v>
      </c>
      <c r="BE413" s="450">
        <v>360</v>
      </c>
      <c r="BF413" s="450">
        <v>173</v>
      </c>
      <c r="BG413" s="450">
        <v>235</v>
      </c>
      <c r="BH413" s="450">
        <v>150</v>
      </c>
      <c r="BI413" s="450">
        <v>116</v>
      </c>
      <c r="BJ413" s="450">
        <v>61</v>
      </c>
      <c r="BK413" s="450">
        <v>87</v>
      </c>
      <c r="BL413" s="450">
        <v>61</v>
      </c>
      <c r="BM413" s="450">
        <v>0</v>
      </c>
      <c r="BN413" s="450">
        <v>0</v>
      </c>
      <c r="BO413" s="450">
        <v>0</v>
      </c>
      <c r="BP413" s="450">
        <v>0</v>
      </c>
      <c r="BQ413" s="450">
        <v>0</v>
      </c>
      <c r="BR413" s="450">
        <v>0</v>
      </c>
      <c r="BS413" s="450">
        <v>0</v>
      </c>
      <c r="BT413" s="450">
        <v>0</v>
      </c>
      <c r="BU413" s="450">
        <v>0</v>
      </c>
      <c r="BV413" s="450">
        <v>0</v>
      </c>
      <c r="BW413" s="450">
        <v>0</v>
      </c>
      <c r="BX413" s="450">
        <v>0</v>
      </c>
      <c r="BY413" s="450">
        <v>10</v>
      </c>
      <c r="BZ413" s="450">
        <v>16</v>
      </c>
      <c r="CA413" s="450">
        <v>0</v>
      </c>
    </row>
    <row r="414" spans="1:79">
      <c r="A414" s="543" t="s">
        <v>129</v>
      </c>
      <c r="B414" s="543" t="s">
        <v>1893</v>
      </c>
      <c r="C414" s="543">
        <v>2019</v>
      </c>
      <c r="D414" s="543" t="s">
        <v>1934</v>
      </c>
      <c r="E414" s="544">
        <v>580</v>
      </c>
      <c r="F414" s="544">
        <v>341</v>
      </c>
      <c r="G414" s="544">
        <v>155</v>
      </c>
      <c r="H414" s="544">
        <v>189</v>
      </c>
      <c r="I414" s="544">
        <v>113</v>
      </c>
      <c r="J414" s="544">
        <v>0</v>
      </c>
      <c r="K414" s="544">
        <v>0</v>
      </c>
      <c r="L414" s="544">
        <v>0</v>
      </c>
      <c r="M414" s="544">
        <v>0</v>
      </c>
      <c r="N414" s="544">
        <v>0</v>
      </c>
      <c r="O414" s="544">
        <v>0</v>
      </c>
      <c r="P414" s="544">
        <v>0</v>
      </c>
      <c r="Q414" s="544">
        <v>0</v>
      </c>
      <c r="R414" s="544">
        <v>0</v>
      </c>
      <c r="S414" s="544">
        <v>0</v>
      </c>
      <c r="T414" s="544">
        <v>0</v>
      </c>
      <c r="U414" s="544">
        <v>0</v>
      </c>
      <c r="V414" s="544">
        <v>0</v>
      </c>
      <c r="W414" s="544">
        <v>0</v>
      </c>
      <c r="X414" s="544">
        <v>0</v>
      </c>
      <c r="Y414" s="544">
        <v>0</v>
      </c>
      <c r="Z414" s="544">
        <v>0</v>
      </c>
      <c r="AA414" s="544">
        <v>0</v>
      </c>
      <c r="AB414" s="544">
        <v>0</v>
      </c>
      <c r="AC414" s="544">
        <v>604</v>
      </c>
      <c r="AD414" s="544">
        <v>99</v>
      </c>
      <c r="AE414" s="544">
        <v>298</v>
      </c>
      <c r="AF414" s="544">
        <v>432</v>
      </c>
      <c r="AG414" s="544">
        <v>314</v>
      </c>
      <c r="AH414" s="544">
        <v>54</v>
      </c>
      <c r="AI414" s="544">
        <v>176</v>
      </c>
      <c r="AJ414" s="544">
        <v>215</v>
      </c>
      <c r="AK414" s="544">
        <v>290</v>
      </c>
      <c r="AL414" s="544">
        <v>45</v>
      </c>
      <c r="AM414" s="544">
        <v>122</v>
      </c>
      <c r="AN414" s="544">
        <v>217</v>
      </c>
      <c r="AO414" s="544">
        <v>0</v>
      </c>
      <c r="AP414" s="544">
        <v>0</v>
      </c>
      <c r="AQ414" s="544">
        <v>0</v>
      </c>
      <c r="AR414" s="544">
        <v>0</v>
      </c>
      <c r="AS414" s="544">
        <v>0</v>
      </c>
      <c r="AT414" s="544">
        <v>0</v>
      </c>
      <c r="AU414" s="544">
        <v>0</v>
      </c>
      <c r="AV414" s="544">
        <v>0</v>
      </c>
      <c r="AW414" s="544">
        <v>0</v>
      </c>
      <c r="AX414" s="544">
        <v>0</v>
      </c>
      <c r="AY414" s="544">
        <v>0</v>
      </c>
      <c r="AZ414" s="544">
        <v>0</v>
      </c>
      <c r="BA414" s="544">
        <v>495</v>
      </c>
      <c r="BB414" s="544">
        <v>276</v>
      </c>
      <c r="BC414" s="544">
        <v>347</v>
      </c>
      <c r="BD414" s="544">
        <v>213</v>
      </c>
      <c r="BE414" s="544">
        <v>380</v>
      </c>
      <c r="BF414" s="544">
        <v>215</v>
      </c>
      <c r="BG414" s="544">
        <v>264</v>
      </c>
      <c r="BH414" s="544">
        <v>153</v>
      </c>
      <c r="BI414" s="544">
        <v>115</v>
      </c>
      <c r="BJ414" s="544">
        <v>61</v>
      </c>
      <c r="BK414" s="544">
        <v>83</v>
      </c>
      <c r="BL414" s="544">
        <v>60</v>
      </c>
      <c r="BM414" s="544">
        <v>0</v>
      </c>
      <c r="BN414" s="544">
        <v>0</v>
      </c>
      <c r="BO414" s="544">
        <v>0</v>
      </c>
      <c r="BP414" s="544">
        <v>0</v>
      </c>
      <c r="BQ414" s="544">
        <v>0</v>
      </c>
      <c r="BR414" s="544">
        <v>0</v>
      </c>
      <c r="BS414" s="544">
        <v>0</v>
      </c>
      <c r="BT414" s="544">
        <v>0</v>
      </c>
      <c r="BU414" s="544">
        <v>0</v>
      </c>
      <c r="BV414" s="544">
        <v>0</v>
      </c>
      <c r="BW414" s="544">
        <v>0</v>
      </c>
      <c r="BX414" s="544">
        <v>0</v>
      </c>
      <c r="BY414" s="544">
        <v>2</v>
      </c>
      <c r="BZ414" s="544">
        <v>11</v>
      </c>
      <c r="CA414" s="544">
        <v>0</v>
      </c>
    </row>
    <row r="415" spans="1:79">
      <c r="A415" t="s">
        <v>129</v>
      </c>
      <c r="B415" t="s">
        <v>1893</v>
      </c>
      <c r="C415">
        <v>2020</v>
      </c>
      <c r="D415" t="s">
        <v>1934</v>
      </c>
      <c r="E415" s="450">
        <v>551</v>
      </c>
      <c r="F415" s="450">
        <v>350</v>
      </c>
      <c r="G415" s="450">
        <v>165</v>
      </c>
      <c r="H415" s="450">
        <v>183</v>
      </c>
      <c r="I415" s="450">
        <v>98</v>
      </c>
      <c r="J415" s="450">
        <v>0</v>
      </c>
      <c r="K415" s="450">
        <v>0</v>
      </c>
      <c r="L415" s="450">
        <v>0</v>
      </c>
      <c r="M415" s="450">
        <v>0</v>
      </c>
      <c r="N415" s="450">
        <v>93</v>
      </c>
      <c r="O415" s="450">
        <v>0</v>
      </c>
      <c r="P415" s="450">
        <v>93</v>
      </c>
      <c r="Q415" s="450">
        <v>23</v>
      </c>
      <c r="R415" s="450">
        <v>0</v>
      </c>
      <c r="S415" s="450">
        <v>0</v>
      </c>
      <c r="T415" s="450">
        <v>0</v>
      </c>
      <c r="U415" s="450">
        <v>0</v>
      </c>
      <c r="V415" s="450">
        <v>0</v>
      </c>
      <c r="W415" s="450">
        <v>0</v>
      </c>
      <c r="X415" s="450">
        <v>0</v>
      </c>
      <c r="Y415" s="450">
        <v>23</v>
      </c>
      <c r="Z415" s="450">
        <v>0</v>
      </c>
      <c r="AA415" s="450">
        <v>0</v>
      </c>
      <c r="AB415" s="450">
        <v>0</v>
      </c>
      <c r="AC415" s="450">
        <v>544</v>
      </c>
      <c r="AD415" s="450">
        <v>85</v>
      </c>
      <c r="AE415" s="450">
        <v>249</v>
      </c>
      <c r="AF415" s="450">
        <v>357</v>
      </c>
      <c r="AG415" s="450">
        <v>287</v>
      </c>
      <c r="AH415" s="450">
        <v>46</v>
      </c>
      <c r="AI415" s="450">
        <v>141</v>
      </c>
      <c r="AJ415" s="450">
        <v>165</v>
      </c>
      <c r="AK415" s="450">
        <v>257</v>
      </c>
      <c r="AL415" s="450">
        <v>39</v>
      </c>
      <c r="AM415" s="450">
        <v>108</v>
      </c>
      <c r="AN415" s="450">
        <v>192</v>
      </c>
      <c r="AO415" s="450">
        <v>0</v>
      </c>
      <c r="AP415" s="450">
        <v>0</v>
      </c>
      <c r="AQ415" s="450">
        <v>0</v>
      </c>
      <c r="AR415" s="450">
        <v>0</v>
      </c>
      <c r="AS415" s="450">
        <v>0</v>
      </c>
      <c r="AT415" s="450">
        <v>0</v>
      </c>
      <c r="AU415" s="450">
        <v>0</v>
      </c>
      <c r="AV415" s="450">
        <v>0</v>
      </c>
      <c r="AW415" s="450">
        <v>0</v>
      </c>
      <c r="AX415" s="450">
        <v>0</v>
      </c>
      <c r="AY415" s="450">
        <v>0</v>
      </c>
      <c r="AZ415" s="450">
        <v>0</v>
      </c>
      <c r="BA415" s="450">
        <v>406</v>
      </c>
      <c r="BB415" s="450">
        <v>231</v>
      </c>
      <c r="BC415" s="450">
        <v>313</v>
      </c>
      <c r="BD415" s="450">
        <v>201</v>
      </c>
      <c r="BE415" s="450">
        <v>301</v>
      </c>
      <c r="BF415" s="450">
        <v>175</v>
      </c>
      <c r="BG415" s="450">
        <v>233</v>
      </c>
      <c r="BH415" s="450">
        <v>149</v>
      </c>
      <c r="BI415" s="450">
        <v>105</v>
      </c>
      <c r="BJ415" s="450">
        <v>56</v>
      </c>
      <c r="BK415" s="450">
        <v>80</v>
      </c>
      <c r="BL415" s="450">
        <v>52</v>
      </c>
      <c r="BM415" s="450">
        <v>0</v>
      </c>
      <c r="BN415" s="450">
        <v>0</v>
      </c>
      <c r="BO415" s="450">
        <v>0</v>
      </c>
      <c r="BP415" s="450">
        <v>0</v>
      </c>
      <c r="BQ415" s="450">
        <v>0</v>
      </c>
      <c r="BR415" s="450">
        <v>0</v>
      </c>
      <c r="BS415" s="450">
        <v>0</v>
      </c>
      <c r="BT415" s="450">
        <v>0</v>
      </c>
      <c r="BU415" s="450">
        <v>0</v>
      </c>
      <c r="BV415" s="450">
        <v>0</v>
      </c>
      <c r="BW415" s="450">
        <v>0</v>
      </c>
      <c r="BX415" s="450">
        <v>0</v>
      </c>
      <c r="BY415" s="450">
        <v>3</v>
      </c>
      <c r="BZ415" s="450">
        <v>11</v>
      </c>
      <c r="CA415" s="450">
        <v>0</v>
      </c>
    </row>
    <row r="416" spans="1:79">
      <c r="A416" s="543" t="s">
        <v>129</v>
      </c>
      <c r="B416" s="543" t="s">
        <v>1893</v>
      </c>
      <c r="C416" s="543">
        <v>2021</v>
      </c>
      <c r="D416" s="543" t="s">
        <v>1934</v>
      </c>
      <c r="E416" s="544">
        <v>531</v>
      </c>
      <c r="F416" s="544">
        <v>308</v>
      </c>
      <c r="G416" s="544">
        <v>147</v>
      </c>
      <c r="H416" s="544">
        <v>169</v>
      </c>
      <c r="I416" s="544">
        <v>99</v>
      </c>
      <c r="J416" s="544">
        <v>0</v>
      </c>
      <c r="K416" s="544">
        <v>0</v>
      </c>
      <c r="L416" s="544">
        <v>0</v>
      </c>
      <c r="M416" s="544">
        <v>0</v>
      </c>
      <c r="N416" s="544">
        <v>112</v>
      </c>
      <c r="O416" s="544">
        <v>0</v>
      </c>
      <c r="P416" s="544">
        <v>112</v>
      </c>
      <c r="Q416" s="544">
        <v>23</v>
      </c>
      <c r="R416" s="544">
        <v>0</v>
      </c>
      <c r="S416" s="544">
        <v>0</v>
      </c>
      <c r="T416" s="544">
        <v>0</v>
      </c>
      <c r="U416" s="544">
        <v>0</v>
      </c>
      <c r="V416" s="544">
        <v>0</v>
      </c>
      <c r="W416" s="544">
        <v>0</v>
      </c>
      <c r="X416" s="544">
        <v>0</v>
      </c>
      <c r="Y416" s="544">
        <v>23</v>
      </c>
      <c r="Z416" s="544">
        <v>0</v>
      </c>
      <c r="AA416" s="544">
        <v>0</v>
      </c>
      <c r="AB416" s="544">
        <v>0</v>
      </c>
      <c r="AC416" s="544">
        <v>266</v>
      </c>
      <c r="AD416" s="544">
        <v>97</v>
      </c>
      <c r="AE416" s="544">
        <v>156</v>
      </c>
      <c r="AF416" s="544">
        <v>164</v>
      </c>
      <c r="AG416" s="544">
        <v>108</v>
      </c>
      <c r="AH416" s="544">
        <v>31</v>
      </c>
      <c r="AI416" s="544">
        <v>57</v>
      </c>
      <c r="AJ416" s="544">
        <v>71</v>
      </c>
      <c r="AK416" s="544">
        <v>158</v>
      </c>
      <c r="AL416" s="544">
        <v>66</v>
      </c>
      <c r="AM416" s="544">
        <v>99</v>
      </c>
      <c r="AN416" s="544">
        <v>93</v>
      </c>
      <c r="AO416" s="544">
        <v>0</v>
      </c>
      <c r="AP416" s="544">
        <v>0</v>
      </c>
      <c r="AQ416" s="544">
        <v>0</v>
      </c>
      <c r="AR416" s="544">
        <v>0</v>
      </c>
      <c r="AS416" s="544">
        <v>0</v>
      </c>
      <c r="AT416" s="544">
        <v>0</v>
      </c>
      <c r="AU416" s="544">
        <v>0</v>
      </c>
      <c r="AV416" s="544">
        <v>0</v>
      </c>
      <c r="AW416" s="544">
        <v>0</v>
      </c>
      <c r="AX416" s="544">
        <v>0</v>
      </c>
      <c r="AY416" s="544">
        <v>0</v>
      </c>
      <c r="AZ416" s="544">
        <v>0</v>
      </c>
      <c r="BA416" s="544">
        <v>425</v>
      </c>
      <c r="BB416" s="544">
        <v>240</v>
      </c>
      <c r="BC416" s="544">
        <v>295</v>
      </c>
      <c r="BD416" s="544">
        <v>200</v>
      </c>
      <c r="BE416" s="544">
        <v>287</v>
      </c>
      <c r="BF416" s="544">
        <v>168</v>
      </c>
      <c r="BG416" s="544">
        <v>204</v>
      </c>
      <c r="BH416" s="544">
        <v>126</v>
      </c>
      <c r="BI416" s="544">
        <v>138</v>
      </c>
      <c r="BJ416" s="544">
        <v>72</v>
      </c>
      <c r="BK416" s="544">
        <v>91</v>
      </c>
      <c r="BL416" s="544">
        <v>74</v>
      </c>
      <c r="BM416" s="544">
        <v>0</v>
      </c>
      <c r="BN416" s="544">
        <v>0</v>
      </c>
      <c r="BO416" s="544">
        <v>0</v>
      </c>
      <c r="BP416" s="544">
        <v>0</v>
      </c>
      <c r="BQ416" s="544">
        <v>0</v>
      </c>
      <c r="BR416" s="544">
        <v>0</v>
      </c>
      <c r="BS416" s="544">
        <v>0</v>
      </c>
      <c r="BT416" s="544">
        <v>0</v>
      </c>
      <c r="BU416" s="544">
        <v>0</v>
      </c>
      <c r="BV416" s="544">
        <v>0</v>
      </c>
      <c r="BW416" s="544">
        <v>0</v>
      </c>
      <c r="BX416" s="544">
        <v>0</v>
      </c>
      <c r="BY416" s="544">
        <v>3</v>
      </c>
      <c r="BZ416" s="544">
        <v>20</v>
      </c>
      <c r="CA416" s="544">
        <v>0</v>
      </c>
    </row>
    <row r="417" spans="1:79">
      <c r="A417" t="s">
        <v>129</v>
      </c>
      <c r="B417" t="s">
        <v>1893</v>
      </c>
      <c r="C417">
        <v>2022</v>
      </c>
      <c r="D417" t="s">
        <v>1934</v>
      </c>
      <c r="E417" s="450">
        <v>578</v>
      </c>
      <c r="F417" s="450">
        <v>337</v>
      </c>
      <c r="G417" s="450">
        <v>137</v>
      </c>
      <c r="H417" s="450">
        <v>154</v>
      </c>
      <c r="I417" s="450">
        <v>88</v>
      </c>
      <c r="J417" s="450">
        <v>0</v>
      </c>
      <c r="K417" s="450">
        <v>0</v>
      </c>
      <c r="L417" s="450">
        <v>0</v>
      </c>
      <c r="M417" s="450">
        <v>0</v>
      </c>
      <c r="N417" s="450">
        <v>142</v>
      </c>
      <c r="O417" s="450">
        <v>0</v>
      </c>
      <c r="P417" s="450">
        <v>142</v>
      </c>
      <c r="Q417" s="450">
        <v>43</v>
      </c>
      <c r="R417" s="450">
        <v>0</v>
      </c>
      <c r="S417" s="450">
        <v>0</v>
      </c>
      <c r="T417" s="450">
        <v>0</v>
      </c>
      <c r="U417" s="450">
        <v>4</v>
      </c>
      <c r="V417" s="450">
        <v>0</v>
      </c>
      <c r="W417" s="450">
        <v>0</v>
      </c>
      <c r="X417" s="450">
        <v>0</v>
      </c>
      <c r="Y417" s="450">
        <v>39</v>
      </c>
      <c r="Z417" s="450">
        <v>0</v>
      </c>
      <c r="AA417" s="450">
        <v>0</v>
      </c>
      <c r="AB417" s="450">
        <v>0</v>
      </c>
      <c r="AC417" s="450">
        <v>268</v>
      </c>
      <c r="AD417" s="450">
        <v>77</v>
      </c>
      <c r="AE417" s="450">
        <v>139</v>
      </c>
      <c r="AF417" s="450">
        <v>184</v>
      </c>
      <c r="AG417" s="450">
        <v>122</v>
      </c>
      <c r="AH417" s="450">
        <v>28</v>
      </c>
      <c r="AI417" s="450">
        <v>58</v>
      </c>
      <c r="AJ417" s="450">
        <v>92</v>
      </c>
      <c r="AK417" s="450">
        <v>146</v>
      </c>
      <c r="AL417" s="450">
        <v>49</v>
      </c>
      <c r="AM417" s="450">
        <v>81</v>
      </c>
      <c r="AN417" s="450">
        <v>92</v>
      </c>
      <c r="AO417" s="450">
        <v>0</v>
      </c>
      <c r="AP417" s="450">
        <v>0</v>
      </c>
      <c r="AQ417" s="450">
        <v>0</v>
      </c>
      <c r="AR417" s="450">
        <v>0</v>
      </c>
      <c r="AS417" s="450">
        <v>0</v>
      </c>
      <c r="AT417" s="450">
        <v>0</v>
      </c>
      <c r="AU417" s="450">
        <v>0</v>
      </c>
      <c r="AV417" s="450">
        <v>0</v>
      </c>
      <c r="AW417" s="450">
        <v>0</v>
      </c>
      <c r="AX417" s="450">
        <v>0</v>
      </c>
      <c r="AY417" s="450">
        <v>0</v>
      </c>
      <c r="AZ417" s="450">
        <v>0</v>
      </c>
      <c r="BA417" s="450">
        <v>424</v>
      </c>
      <c r="BB417" s="450">
        <v>222</v>
      </c>
      <c r="BC417" s="450">
        <v>276</v>
      </c>
      <c r="BD417" s="450">
        <v>205</v>
      </c>
      <c r="BE417" s="450">
        <v>275</v>
      </c>
      <c r="BF417" s="450">
        <v>149</v>
      </c>
      <c r="BG417" s="450">
        <v>178</v>
      </c>
      <c r="BH417" s="450">
        <v>112</v>
      </c>
      <c r="BI417" s="450">
        <v>149</v>
      </c>
      <c r="BJ417" s="450">
        <v>73</v>
      </c>
      <c r="BK417" s="450">
        <v>98</v>
      </c>
      <c r="BL417" s="450">
        <v>93</v>
      </c>
      <c r="BM417" s="450">
        <v>0</v>
      </c>
      <c r="BN417" s="450">
        <v>0</v>
      </c>
      <c r="BO417" s="450">
        <v>0</v>
      </c>
      <c r="BP417" s="450">
        <v>0</v>
      </c>
      <c r="BQ417" s="450">
        <v>0</v>
      </c>
      <c r="BR417" s="450">
        <v>0</v>
      </c>
      <c r="BS417" s="450">
        <v>0</v>
      </c>
      <c r="BT417" s="450">
        <v>0</v>
      </c>
      <c r="BU417" s="450">
        <v>0</v>
      </c>
      <c r="BV417" s="450">
        <v>0</v>
      </c>
      <c r="BW417" s="450">
        <v>0</v>
      </c>
      <c r="BX417" s="450">
        <v>0</v>
      </c>
      <c r="BY417" s="450">
        <v>10</v>
      </c>
      <c r="BZ417" s="450">
        <v>14</v>
      </c>
      <c r="CA417" s="450">
        <v>0</v>
      </c>
    </row>
    <row r="418" spans="1:79">
      <c r="A418" s="543" t="s">
        <v>129</v>
      </c>
      <c r="B418" s="543" t="s">
        <v>1893</v>
      </c>
      <c r="C418" s="543">
        <v>2023</v>
      </c>
      <c r="D418" s="543" t="s">
        <v>1934</v>
      </c>
      <c r="E418" s="544">
        <v>571</v>
      </c>
      <c r="F418" s="544">
        <v>300</v>
      </c>
      <c r="G418" s="544">
        <v>127</v>
      </c>
      <c r="H418" s="544">
        <v>142</v>
      </c>
      <c r="I418" s="544">
        <v>94</v>
      </c>
      <c r="J418" s="544">
        <v>0</v>
      </c>
      <c r="K418" s="544">
        <v>0</v>
      </c>
      <c r="L418" s="544">
        <v>0</v>
      </c>
      <c r="M418" s="544">
        <v>0</v>
      </c>
      <c r="N418" s="544">
        <v>105</v>
      </c>
      <c r="O418" s="544">
        <v>9</v>
      </c>
      <c r="P418" s="544">
        <v>96</v>
      </c>
      <c r="Q418" s="544">
        <v>24</v>
      </c>
      <c r="R418" s="544">
        <v>16</v>
      </c>
      <c r="S418" s="544">
        <v>16</v>
      </c>
      <c r="T418" s="544">
        <v>18</v>
      </c>
      <c r="U418" s="544">
        <v>0</v>
      </c>
      <c r="V418" s="544">
        <v>0</v>
      </c>
      <c r="W418" s="544">
        <v>0</v>
      </c>
      <c r="X418" s="544">
        <v>0</v>
      </c>
      <c r="Y418" s="544">
        <v>24</v>
      </c>
      <c r="Z418" s="544">
        <v>16</v>
      </c>
      <c r="AA418" s="544">
        <v>16</v>
      </c>
      <c r="AB418" s="544">
        <v>18</v>
      </c>
      <c r="AC418" s="544">
        <v>390</v>
      </c>
      <c r="AD418" s="544">
        <v>126</v>
      </c>
      <c r="AE418" s="544">
        <v>144</v>
      </c>
      <c r="AF418" s="544">
        <v>214</v>
      </c>
      <c r="AG418" s="544">
        <v>193</v>
      </c>
      <c r="AH418" s="544">
        <v>81</v>
      </c>
      <c r="AI418" s="544">
        <v>57</v>
      </c>
      <c r="AJ418" s="544">
        <v>91</v>
      </c>
      <c r="AK418" s="544">
        <v>197</v>
      </c>
      <c r="AL418" s="544">
        <v>45</v>
      </c>
      <c r="AM418" s="544">
        <v>87</v>
      </c>
      <c r="AN418" s="544">
        <v>123</v>
      </c>
      <c r="AO418" s="544">
        <v>0</v>
      </c>
      <c r="AP418" s="544">
        <v>0</v>
      </c>
      <c r="AQ418" s="544">
        <v>0</v>
      </c>
      <c r="AR418" s="544">
        <v>0</v>
      </c>
      <c r="AS418" s="544">
        <v>0</v>
      </c>
      <c r="AT418" s="544">
        <v>0</v>
      </c>
      <c r="AU418" s="544">
        <v>0</v>
      </c>
      <c r="AV418" s="544">
        <v>0</v>
      </c>
      <c r="AW418" s="544">
        <v>0</v>
      </c>
      <c r="AX418" s="544">
        <v>0</v>
      </c>
      <c r="AY418" s="544">
        <v>0</v>
      </c>
      <c r="AZ418" s="544">
        <v>0</v>
      </c>
      <c r="BA418" s="544">
        <v>410</v>
      </c>
      <c r="BB418" s="544">
        <v>178</v>
      </c>
      <c r="BC418" s="544">
        <v>266</v>
      </c>
      <c r="BD418" s="544">
        <v>178</v>
      </c>
      <c r="BE418" s="544">
        <v>258</v>
      </c>
      <c r="BF418" s="544">
        <v>113</v>
      </c>
      <c r="BG418" s="544">
        <v>160</v>
      </c>
      <c r="BH418" s="544">
        <v>97</v>
      </c>
      <c r="BI418" s="544">
        <v>152</v>
      </c>
      <c r="BJ418" s="544">
        <v>65</v>
      </c>
      <c r="BK418" s="544">
        <v>106</v>
      </c>
      <c r="BL418" s="544">
        <v>81</v>
      </c>
      <c r="BM418" s="544">
        <v>0</v>
      </c>
      <c r="BN418" s="544">
        <v>0</v>
      </c>
      <c r="BO418" s="544">
        <v>0</v>
      </c>
      <c r="BP418" s="544">
        <v>0</v>
      </c>
      <c r="BQ418" s="544">
        <v>0</v>
      </c>
      <c r="BR418" s="544">
        <v>0</v>
      </c>
      <c r="BS418" s="544">
        <v>0</v>
      </c>
      <c r="BT418" s="544">
        <v>0</v>
      </c>
      <c r="BU418" s="544">
        <v>0</v>
      </c>
      <c r="BV418" s="544">
        <v>0</v>
      </c>
      <c r="BW418" s="544">
        <v>0</v>
      </c>
      <c r="BX418" s="544">
        <v>0</v>
      </c>
      <c r="BY418" s="544">
        <v>10</v>
      </c>
      <c r="BZ418" s="544">
        <v>14</v>
      </c>
      <c r="CA418" s="544">
        <v>0</v>
      </c>
    </row>
    <row r="419" spans="1:79">
      <c r="A419" t="s">
        <v>129</v>
      </c>
      <c r="B419" t="s">
        <v>1893</v>
      </c>
      <c r="C419">
        <v>2024</v>
      </c>
      <c r="D419" t="s">
        <v>1934</v>
      </c>
      <c r="E419" s="450">
        <v>683</v>
      </c>
      <c r="F419" s="450">
        <v>274</v>
      </c>
      <c r="G419" s="450">
        <v>124</v>
      </c>
      <c r="H419" s="450">
        <v>99</v>
      </c>
      <c r="I419" s="450">
        <v>61</v>
      </c>
      <c r="J419" s="450">
        <v>0</v>
      </c>
      <c r="K419" s="450">
        <v>0</v>
      </c>
      <c r="L419" s="450">
        <v>0</v>
      </c>
      <c r="M419" s="450">
        <v>0</v>
      </c>
      <c r="N419" s="450">
        <v>97</v>
      </c>
      <c r="O419" s="450">
        <v>0</v>
      </c>
      <c r="P419" s="450">
        <v>97</v>
      </c>
      <c r="Q419" s="450">
        <v>288</v>
      </c>
      <c r="R419" s="450">
        <v>90</v>
      </c>
      <c r="S419" s="450">
        <v>151</v>
      </c>
      <c r="T419" s="450">
        <v>91</v>
      </c>
      <c r="U419" s="450">
        <v>77</v>
      </c>
      <c r="V419" s="450">
        <v>20</v>
      </c>
      <c r="W419" s="450">
        <v>31</v>
      </c>
      <c r="X419" s="450">
        <v>21</v>
      </c>
      <c r="Y419" s="450">
        <v>211</v>
      </c>
      <c r="Z419" s="450">
        <v>70</v>
      </c>
      <c r="AA419" s="450">
        <v>120</v>
      </c>
      <c r="AB419" s="450">
        <v>70</v>
      </c>
      <c r="AC419" s="450">
        <v>787</v>
      </c>
      <c r="AD419" s="450">
        <v>258</v>
      </c>
      <c r="AE419" s="450">
        <v>416</v>
      </c>
      <c r="AF419" s="450">
        <v>355</v>
      </c>
      <c r="AG419" s="450">
        <v>196</v>
      </c>
      <c r="AH419" s="450">
        <v>66</v>
      </c>
      <c r="AI419" s="450">
        <v>90</v>
      </c>
      <c r="AJ419" s="450">
        <v>86</v>
      </c>
      <c r="AK419" s="450">
        <v>591</v>
      </c>
      <c r="AL419" s="450">
        <v>192</v>
      </c>
      <c r="AM419" s="450">
        <v>326</v>
      </c>
      <c r="AN419" s="450">
        <v>269</v>
      </c>
      <c r="AO419" s="450">
        <v>0</v>
      </c>
      <c r="AP419" s="450">
        <v>0</v>
      </c>
      <c r="AQ419" s="450">
        <v>0</v>
      </c>
      <c r="AR419" s="450">
        <v>0</v>
      </c>
      <c r="AS419" s="450">
        <v>0</v>
      </c>
      <c r="AT419" s="450">
        <v>0</v>
      </c>
      <c r="AU419" s="450">
        <v>0</v>
      </c>
      <c r="AV419" s="450">
        <v>0</v>
      </c>
      <c r="AW419" s="450">
        <v>0</v>
      </c>
      <c r="AX419" s="450">
        <v>0</v>
      </c>
      <c r="AY419" s="450">
        <v>0</v>
      </c>
      <c r="AZ419" s="450">
        <v>0</v>
      </c>
      <c r="BA419" s="450">
        <v>658</v>
      </c>
      <c r="BB419" s="450">
        <v>322</v>
      </c>
      <c r="BC419" s="450">
        <v>422</v>
      </c>
      <c r="BD419" s="450">
        <v>247</v>
      </c>
      <c r="BE419" s="450">
        <v>459</v>
      </c>
      <c r="BF419" s="450">
        <v>230</v>
      </c>
      <c r="BG419" s="450">
        <v>289</v>
      </c>
      <c r="BH419" s="450">
        <v>148</v>
      </c>
      <c r="BI419" s="450">
        <v>199</v>
      </c>
      <c r="BJ419" s="450">
        <v>92</v>
      </c>
      <c r="BK419" s="450">
        <v>133</v>
      </c>
      <c r="BL419" s="450">
        <v>99</v>
      </c>
      <c r="BM419" s="450">
        <v>0</v>
      </c>
      <c r="BN419" s="450">
        <v>0</v>
      </c>
      <c r="BO419" s="450">
        <v>0</v>
      </c>
      <c r="BP419" s="450">
        <v>0</v>
      </c>
      <c r="BQ419" s="450">
        <v>0</v>
      </c>
      <c r="BR419" s="450">
        <v>0</v>
      </c>
      <c r="BS419" s="450">
        <v>0</v>
      </c>
      <c r="BT419" s="450">
        <v>0</v>
      </c>
      <c r="BU419" s="450">
        <v>0</v>
      </c>
      <c r="BV419" s="450">
        <v>0</v>
      </c>
      <c r="BW419" s="450">
        <v>0</v>
      </c>
      <c r="BX419" s="450">
        <v>0</v>
      </c>
      <c r="BY419" s="450">
        <v>11</v>
      </c>
      <c r="BZ419" s="450">
        <v>18</v>
      </c>
      <c r="CA419" s="450">
        <v>0</v>
      </c>
    </row>
    <row r="420" spans="1:79">
      <c r="A420" s="543" t="s">
        <v>129</v>
      </c>
      <c r="B420" s="543" t="s">
        <v>1893</v>
      </c>
      <c r="C420" s="543">
        <v>2025</v>
      </c>
      <c r="D420" s="543" t="s">
        <v>1935</v>
      </c>
      <c r="E420" s="544">
        <v>577</v>
      </c>
      <c r="F420" s="544">
        <v>291</v>
      </c>
      <c r="G420" s="544">
        <v>128</v>
      </c>
      <c r="H420" s="544">
        <v>144</v>
      </c>
      <c r="I420" s="544">
        <v>84</v>
      </c>
      <c r="J420" s="544">
        <v>0</v>
      </c>
      <c r="K420" s="544">
        <v>0</v>
      </c>
      <c r="L420" s="544">
        <v>0</v>
      </c>
      <c r="M420" s="544">
        <v>0</v>
      </c>
      <c r="N420" s="544">
        <v>110</v>
      </c>
      <c r="O420" s="544">
        <v>2</v>
      </c>
      <c r="P420" s="544">
        <v>108</v>
      </c>
      <c r="Q420" s="544">
        <v>80</v>
      </c>
      <c r="R420" s="544">
        <v>39</v>
      </c>
      <c r="S420" s="544">
        <v>48</v>
      </c>
      <c r="T420" s="544">
        <v>43</v>
      </c>
      <c r="U420" s="544">
        <v>6</v>
      </c>
      <c r="V420" s="544">
        <v>4</v>
      </c>
      <c r="W420" s="544">
        <v>5</v>
      </c>
      <c r="X420" s="544">
        <v>5</v>
      </c>
      <c r="Y420" s="544">
        <v>74</v>
      </c>
      <c r="Z420" s="544">
        <v>35</v>
      </c>
      <c r="AA420" s="544">
        <v>43</v>
      </c>
      <c r="AB420" s="544">
        <v>38</v>
      </c>
      <c r="AC420" s="544">
        <v>787</v>
      </c>
      <c r="AD420" s="544">
        <v>199</v>
      </c>
      <c r="AE420" s="544">
        <v>382</v>
      </c>
      <c r="AF420" s="544">
        <v>485</v>
      </c>
      <c r="AG420" s="544">
        <v>357</v>
      </c>
      <c r="AH420" s="544">
        <v>87</v>
      </c>
      <c r="AI420" s="544">
        <v>169</v>
      </c>
      <c r="AJ420" s="544">
        <v>211</v>
      </c>
      <c r="AK420" s="544">
        <v>430</v>
      </c>
      <c r="AL420" s="544">
        <v>112</v>
      </c>
      <c r="AM420" s="544">
        <v>213</v>
      </c>
      <c r="AN420" s="544">
        <v>274</v>
      </c>
      <c r="AO420" s="544">
        <v>0</v>
      </c>
      <c r="AP420" s="544">
        <v>0</v>
      </c>
      <c r="AQ420" s="544">
        <v>0</v>
      </c>
      <c r="AR420" s="544">
        <v>0</v>
      </c>
      <c r="AS420" s="544">
        <v>0</v>
      </c>
      <c r="AT420" s="544">
        <v>0</v>
      </c>
      <c r="AU420" s="544">
        <v>0</v>
      </c>
      <c r="AV420" s="544">
        <v>0</v>
      </c>
      <c r="AW420" s="544">
        <v>0</v>
      </c>
      <c r="AX420" s="544">
        <v>0</v>
      </c>
      <c r="AY420" s="544">
        <v>0</v>
      </c>
      <c r="AZ420" s="544">
        <v>0</v>
      </c>
      <c r="BA420" s="544">
        <v>471</v>
      </c>
      <c r="BB420" s="544">
        <v>244</v>
      </c>
      <c r="BC420" s="544">
        <v>322</v>
      </c>
      <c r="BD420" s="544">
        <v>211</v>
      </c>
      <c r="BE420" s="544">
        <v>331</v>
      </c>
      <c r="BF420" s="544">
        <v>174</v>
      </c>
      <c r="BG420" s="544">
        <v>223</v>
      </c>
      <c r="BH420" s="544">
        <v>135</v>
      </c>
      <c r="BI420" s="544">
        <v>140</v>
      </c>
      <c r="BJ420" s="544">
        <v>70</v>
      </c>
      <c r="BK420" s="544">
        <v>99</v>
      </c>
      <c r="BL420" s="544">
        <v>76</v>
      </c>
      <c r="BM420" s="544">
        <v>0</v>
      </c>
      <c r="BN420" s="544">
        <v>0</v>
      </c>
      <c r="BO420" s="544">
        <v>0</v>
      </c>
      <c r="BP420" s="544">
        <v>0</v>
      </c>
      <c r="BQ420" s="544">
        <v>0</v>
      </c>
      <c r="BR420" s="544">
        <v>0</v>
      </c>
      <c r="BS420" s="544">
        <v>0</v>
      </c>
      <c r="BT420" s="544">
        <v>0</v>
      </c>
      <c r="BU420" s="544">
        <v>0</v>
      </c>
      <c r="BV420" s="544">
        <v>0</v>
      </c>
      <c r="BW420" s="544">
        <v>0</v>
      </c>
      <c r="BX420" s="544">
        <v>0</v>
      </c>
      <c r="BY420" s="544">
        <v>8</v>
      </c>
      <c r="BZ420" s="544">
        <v>15</v>
      </c>
      <c r="CA420" s="544">
        <v>0</v>
      </c>
    </row>
    <row r="421" spans="1:79">
      <c r="A421" t="s">
        <v>129</v>
      </c>
      <c r="B421" t="s">
        <v>1893</v>
      </c>
      <c r="C421">
        <v>2024</v>
      </c>
      <c r="D421" t="s">
        <v>1937</v>
      </c>
      <c r="E421" s="450">
        <f>E419</f>
        <v>683</v>
      </c>
      <c r="F421" s="450">
        <f t="shared" ref="F421:BQ421" si="82">F419</f>
        <v>274</v>
      </c>
      <c r="G421" s="450">
        <f t="shared" si="82"/>
        <v>124</v>
      </c>
      <c r="H421" s="450">
        <f t="shared" si="82"/>
        <v>99</v>
      </c>
      <c r="I421" s="450">
        <f t="shared" si="82"/>
        <v>61</v>
      </c>
      <c r="J421" s="450">
        <f t="shared" si="82"/>
        <v>0</v>
      </c>
      <c r="K421" s="450">
        <f t="shared" si="82"/>
        <v>0</v>
      </c>
      <c r="L421" s="450">
        <f t="shared" si="82"/>
        <v>0</v>
      </c>
      <c r="M421" s="450">
        <f t="shared" si="82"/>
        <v>0</v>
      </c>
      <c r="N421" s="450">
        <f t="shared" si="82"/>
        <v>97</v>
      </c>
      <c r="O421" s="450">
        <f t="shared" si="82"/>
        <v>0</v>
      </c>
      <c r="P421" s="450">
        <f t="shared" si="82"/>
        <v>97</v>
      </c>
      <c r="Q421" s="450">
        <f t="shared" si="82"/>
        <v>288</v>
      </c>
      <c r="R421" s="450">
        <f t="shared" si="82"/>
        <v>90</v>
      </c>
      <c r="S421" s="450">
        <f t="shared" si="82"/>
        <v>151</v>
      </c>
      <c r="T421" s="450">
        <f t="shared" si="82"/>
        <v>91</v>
      </c>
      <c r="U421" s="450">
        <f t="shared" si="82"/>
        <v>77</v>
      </c>
      <c r="V421" s="450">
        <f t="shared" si="82"/>
        <v>20</v>
      </c>
      <c r="W421" s="450">
        <f t="shared" si="82"/>
        <v>31</v>
      </c>
      <c r="X421" s="450">
        <f t="shared" si="82"/>
        <v>21</v>
      </c>
      <c r="Y421" s="450">
        <f t="shared" si="82"/>
        <v>211</v>
      </c>
      <c r="Z421" s="450">
        <f t="shared" si="82"/>
        <v>70</v>
      </c>
      <c r="AA421" s="450">
        <f t="shared" si="82"/>
        <v>120</v>
      </c>
      <c r="AB421" s="450">
        <f t="shared" si="82"/>
        <v>70</v>
      </c>
      <c r="AC421" s="450">
        <f t="shared" si="82"/>
        <v>787</v>
      </c>
      <c r="AD421" s="450">
        <f t="shared" si="82"/>
        <v>258</v>
      </c>
      <c r="AE421" s="450">
        <f t="shared" si="82"/>
        <v>416</v>
      </c>
      <c r="AF421" s="450">
        <f t="shared" si="82"/>
        <v>355</v>
      </c>
      <c r="AG421" s="450">
        <f t="shared" si="82"/>
        <v>196</v>
      </c>
      <c r="AH421" s="450">
        <f t="shared" si="82"/>
        <v>66</v>
      </c>
      <c r="AI421" s="450">
        <f t="shared" si="82"/>
        <v>90</v>
      </c>
      <c r="AJ421" s="450">
        <f t="shared" si="82"/>
        <v>86</v>
      </c>
      <c r="AK421" s="450">
        <f t="shared" si="82"/>
        <v>591</v>
      </c>
      <c r="AL421" s="450">
        <f t="shared" si="82"/>
        <v>192</v>
      </c>
      <c r="AM421" s="450">
        <f t="shared" si="82"/>
        <v>326</v>
      </c>
      <c r="AN421" s="450">
        <f t="shared" si="82"/>
        <v>269</v>
      </c>
      <c r="AO421" s="450">
        <f t="shared" si="82"/>
        <v>0</v>
      </c>
      <c r="AP421" s="450">
        <f t="shared" si="82"/>
        <v>0</v>
      </c>
      <c r="AQ421" s="450">
        <f t="shared" si="82"/>
        <v>0</v>
      </c>
      <c r="AR421" s="450">
        <f t="shared" si="82"/>
        <v>0</v>
      </c>
      <c r="AS421" s="450">
        <f t="shared" si="82"/>
        <v>0</v>
      </c>
      <c r="AT421" s="450">
        <f t="shared" si="82"/>
        <v>0</v>
      </c>
      <c r="AU421" s="450">
        <f t="shared" si="82"/>
        <v>0</v>
      </c>
      <c r="AV421" s="450">
        <f t="shared" si="82"/>
        <v>0</v>
      </c>
      <c r="AW421" s="450">
        <f t="shared" si="82"/>
        <v>0</v>
      </c>
      <c r="AX421" s="450">
        <f t="shared" si="82"/>
        <v>0</v>
      </c>
      <c r="AY421" s="450">
        <f t="shared" si="82"/>
        <v>0</v>
      </c>
      <c r="AZ421" s="450">
        <f t="shared" si="82"/>
        <v>0</v>
      </c>
      <c r="BA421" s="450">
        <f t="shared" si="82"/>
        <v>658</v>
      </c>
      <c r="BB421" s="450">
        <f t="shared" si="82"/>
        <v>322</v>
      </c>
      <c r="BC421" s="450">
        <f t="shared" si="82"/>
        <v>422</v>
      </c>
      <c r="BD421" s="450">
        <f t="shared" si="82"/>
        <v>247</v>
      </c>
      <c r="BE421" s="450">
        <f t="shared" si="82"/>
        <v>459</v>
      </c>
      <c r="BF421" s="450">
        <f t="shared" si="82"/>
        <v>230</v>
      </c>
      <c r="BG421" s="450">
        <f t="shared" si="82"/>
        <v>289</v>
      </c>
      <c r="BH421" s="450">
        <f t="shared" si="82"/>
        <v>148</v>
      </c>
      <c r="BI421" s="450">
        <f t="shared" si="82"/>
        <v>199</v>
      </c>
      <c r="BJ421" s="450">
        <f t="shared" si="82"/>
        <v>92</v>
      </c>
      <c r="BK421" s="450">
        <f t="shared" si="82"/>
        <v>133</v>
      </c>
      <c r="BL421" s="450">
        <f t="shared" si="82"/>
        <v>99</v>
      </c>
      <c r="BM421" s="450">
        <f t="shared" si="82"/>
        <v>0</v>
      </c>
      <c r="BN421" s="450">
        <f t="shared" si="82"/>
        <v>0</v>
      </c>
      <c r="BO421" s="450">
        <f t="shared" si="82"/>
        <v>0</v>
      </c>
      <c r="BP421" s="450">
        <f t="shared" si="82"/>
        <v>0</v>
      </c>
      <c r="BQ421" s="450">
        <f t="shared" si="82"/>
        <v>0</v>
      </c>
      <c r="BR421" s="450">
        <f t="shared" ref="BR421:CA421" si="83">BR419</f>
        <v>0</v>
      </c>
      <c r="BS421" s="450">
        <f t="shared" si="83"/>
        <v>0</v>
      </c>
      <c r="BT421" s="450">
        <f t="shared" si="83"/>
        <v>0</v>
      </c>
      <c r="BU421" s="450">
        <f t="shared" si="83"/>
        <v>0</v>
      </c>
      <c r="BV421" s="450">
        <f t="shared" si="83"/>
        <v>0</v>
      </c>
      <c r="BW421" s="450">
        <f t="shared" si="83"/>
        <v>0</v>
      </c>
      <c r="BX421" s="450">
        <f t="shared" si="83"/>
        <v>0</v>
      </c>
      <c r="BY421" s="450">
        <f t="shared" si="83"/>
        <v>11</v>
      </c>
      <c r="BZ421" s="450">
        <f t="shared" si="83"/>
        <v>18</v>
      </c>
      <c r="CA421" s="450">
        <f t="shared" si="83"/>
        <v>0</v>
      </c>
    </row>
    <row r="422" spans="1:79">
      <c r="A422" s="543" t="s">
        <v>129</v>
      </c>
      <c r="B422" s="543" t="s">
        <v>1893</v>
      </c>
      <c r="C422" s="543">
        <v>2025</v>
      </c>
      <c r="D422" s="543" t="s">
        <v>1937</v>
      </c>
      <c r="E422" s="544">
        <f>IF(OR(E419=0, E419=""), E420, IF(E420&gt;(E419*(1+Dash!$B$6)), E419*(1+Dash!$B$6), IF(E420&lt;(E419*(1-Dash!$B$7)), E419*(1-Dash!$B$7), E420)))</f>
        <v>648.85</v>
      </c>
      <c r="F422" s="544">
        <f>IF(OR(F419=0, F419=""), F420, IF(F420&gt;(F419*(1+Dash!$B$6)), F419*(1+Dash!$B$6), IF(F420&lt;(F419*(1-Dash!$B$7)), F419*(1-Dash!$B$7), F420)))</f>
        <v>291</v>
      </c>
      <c r="G422" s="544">
        <f>IF(OR(G419=0, G419=""), G420, IF(G420&gt;(G419*(1+Dash!$B$6)), G419*(1+Dash!$B$6), IF(G420&lt;(G419*(1-Dash!$B$7)), G419*(1-Dash!$B$7), G420)))</f>
        <v>128</v>
      </c>
      <c r="H422" s="544">
        <f>IF(OR(H419=0, H419=""), H420, IF(H420&gt;(H419*(1+Dash!$B$6)), H419*(1+Dash!$B$6), IF(H420&lt;(H419*(1-Dash!$B$7)), H419*(1-Dash!$B$7), H420)))</f>
        <v>108.9</v>
      </c>
      <c r="I422" s="544">
        <f>IF(OR(I419=0, I419=""), I420, IF(I420&gt;(I419*(1+Dash!$B$6)), I419*(1+Dash!$B$6), IF(I420&lt;(I419*(1-Dash!$B$7)), I419*(1-Dash!$B$7), I420)))</f>
        <v>67.100000000000009</v>
      </c>
      <c r="J422" s="544">
        <f>IF(OR(J419=0, J419=""), J420, IF(J420&gt;(J419*(1+Dash!$B$6)), J419*(1+Dash!$B$6), IF(J420&lt;(J419*(1-Dash!$B$7)), J419*(1-Dash!$B$7), J420)))</f>
        <v>0</v>
      </c>
      <c r="K422" s="544">
        <f>IF(OR(K419=0, K419=""), K420, IF(K420&gt;(K419*(1+Dash!$B$6)), K419*(1+Dash!$B$6), IF(K420&lt;(K419*(1-Dash!$B$7)), K419*(1-Dash!$B$7), K420)))</f>
        <v>0</v>
      </c>
      <c r="L422" s="544">
        <f>IF(OR(L419=0, L419=""), L420, IF(L420&gt;(L419*(1+Dash!$B$6)), L419*(1+Dash!$B$6), IF(L420&lt;(L419*(1-Dash!$B$7)), L419*(1-Dash!$B$7), L420)))</f>
        <v>0</v>
      </c>
      <c r="M422" s="544">
        <f>IF(OR(M419=0, M419=""), M420, IF(M420&gt;(M419*(1+Dash!$B$6)), M419*(1+Dash!$B$6), IF(M420&lt;(M419*(1-Dash!$B$7)), M419*(1-Dash!$B$7), M420)))</f>
        <v>0</v>
      </c>
      <c r="N422" s="544">
        <f>IF(OR(N419=0, N419=""), N420, IF(N420&gt;(N419*(1+Dash!$B$6)), N419*(1+Dash!$B$6), IF(N420&lt;(N419*(1-Dash!$B$7)), N419*(1-Dash!$B$7), N420)))</f>
        <v>106.7</v>
      </c>
      <c r="O422" s="544">
        <f>IF(OR(O419=0, O419=""), O420, IF(O420&gt;(O419*(1+Dash!$B$6)), O419*(1+Dash!$B$6), IF(O420&lt;(O419*(1-Dash!$B$7)), O419*(1-Dash!$B$7), O420)))</f>
        <v>2</v>
      </c>
      <c r="P422" s="544">
        <f>IF(OR(P419=0, P419=""), P420, IF(P420&gt;(P419*(1+Dash!$B$6)), P419*(1+Dash!$B$6), IF(P420&lt;(P419*(1-Dash!$B$7)), P419*(1-Dash!$B$7), P420)))</f>
        <v>106.7</v>
      </c>
      <c r="Q422" s="544">
        <f>IF(OR(Q419=0, Q419=""), Q420, IF(Q420&gt;(Q419*(1+Dash!$B$6)), Q419*(1+Dash!$B$6), IF(Q420&lt;(Q419*(1-Dash!$B$7)), Q419*(1-Dash!$B$7), Q420)))</f>
        <v>273.59999999999997</v>
      </c>
      <c r="R422" s="544">
        <f>IF(OR(R419=0, R419=""), R420, IF(R420&gt;(R419*(1+Dash!$B$6)), R419*(1+Dash!$B$6), IF(R420&lt;(R419*(1-Dash!$B$7)), R419*(1-Dash!$B$7), R420)))</f>
        <v>85.5</v>
      </c>
      <c r="S422" s="544">
        <f>IF(OR(S419=0, S419=""), S420, IF(S420&gt;(S419*(1+Dash!$B$6)), S419*(1+Dash!$B$6), IF(S420&lt;(S419*(1-Dash!$B$7)), S419*(1-Dash!$B$7), S420)))</f>
        <v>143.44999999999999</v>
      </c>
      <c r="T422" s="544">
        <f>IF(OR(T419=0, T419=""), T420, IF(T420&gt;(T419*(1+Dash!$B$6)), T419*(1+Dash!$B$6), IF(T420&lt;(T419*(1-Dash!$B$7)), T419*(1-Dash!$B$7), T420)))</f>
        <v>86.45</v>
      </c>
      <c r="U422" s="544">
        <f>IF(OR(U419=0, U419=""), U420, IF(U420&gt;(U419*(1+Dash!$B$6)), U419*(1+Dash!$B$6), IF(U420&lt;(U419*(1-Dash!$B$7)), U419*(1-Dash!$B$7), U420)))</f>
        <v>73.149999999999991</v>
      </c>
      <c r="V422" s="544">
        <f>IF(OR(V419=0, V419=""), V420, IF(V420&gt;(V419*(1+Dash!$B$6)), V419*(1+Dash!$B$6), IF(V420&lt;(V419*(1-Dash!$B$7)), V419*(1-Dash!$B$7), V420)))</f>
        <v>19</v>
      </c>
      <c r="W422" s="544">
        <f>IF(OR(W419=0, W419=""), W420, IF(W420&gt;(W419*(1+Dash!$B$6)), W419*(1+Dash!$B$6), IF(W420&lt;(W419*(1-Dash!$B$7)), W419*(1-Dash!$B$7), W420)))</f>
        <v>29.45</v>
      </c>
      <c r="X422" s="544">
        <f>IF(OR(X419=0, X419=""), X420, IF(X420&gt;(X419*(1+Dash!$B$6)), X419*(1+Dash!$B$6), IF(X420&lt;(X419*(1-Dash!$B$7)), X419*(1-Dash!$B$7), X420)))</f>
        <v>19.95</v>
      </c>
      <c r="Y422" s="544">
        <f>IF(OR(Y419=0, Y419=""), Y420, IF(Y420&gt;(Y419*(1+Dash!$B$6)), Y419*(1+Dash!$B$6), IF(Y420&lt;(Y419*(1-Dash!$B$7)), Y419*(1-Dash!$B$7), Y420)))</f>
        <v>200.45</v>
      </c>
      <c r="Z422" s="544">
        <f>IF(OR(Z419=0, Z419=""), Z420, IF(Z420&gt;(Z419*(1+Dash!$B$6)), Z419*(1+Dash!$B$6), IF(Z420&lt;(Z419*(1-Dash!$B$7)), Z419*(1-Dash!$B$7), Z420)))</f>
        <v>66.5</v>
      </c>
      <c r="AA422" s="544">
        <f>IF(OR(AA419=0, AA419=""), AA420, IF(AA420&gt;(AA419*(1+Dash!$B$6)), AA419*(1+Dash!$B$6), IF(AA420&lt;(AA419*(1-Dash!$B$7)), AA419*(1-Dash!$B$7), AA420)))</f>
        <v>114</v>
      </c>
      <c r="AB422" s="544">
        <f>IF(OR(AB419=0, AB419=""), AB420, IF(AB420&gt;(AB419*(1+Dash!$B$6)), AB419*(1+Dash!$B$6), IF(AB420&lt;(AB419*(1-Dash!$B$7)), AB419*(1-Dash!$B$7), AB420)))</f>
        <v>66.5</v>
      </c>
      <c r="AC422" s="544">
        <f>IF(OR(AC419=0, AC419=""), AC420, IF(AC420&gt;(AC419*(1+Dash!$B$6)), AC419*(1+Dash!$B$6), IF(AC420&lt;(AC419*(1-Dash!$B$7)), AC419*(1-Dash!$B$7), AC420)))</f>
        <v>787</v>
      </c>
      <c r="AD422" s="544">
        <f>IF(OR(AD419=0, AD419=""), AD420, IF(AD420&gt;(AD419*(1+Dash!$B$6)), AD419*(1+Dash!$B$6), IF(AD420&lt;(AD419*(1-Dash!$B$7)), AD419*(1-Dash!$B$7), AD420)))</f>
        <v>245.1</v>
      </c>
      <c r="AE422" s="544">
        <f>IF(OR(AE419=0, AE419=""), AE420, IF(AE420&gt;(AE419*(1+Dash!$B$6)), AE419*(1+Dash!$B$6), IF(AE420&lt;(AE419*(1-Dash!$B$7)), AE419*(1-Dash!$B$7), AE420)))</f>
        <v>395.2</v>
      </c>
      <c r="AF422" s="544">
        <f>IF(OR(AF419=0, AF419=""), AF420, IF(AF420&gt;(AF419*(1+Dash!$B$6)), AF419*(1+Dash!$B$6), IF(AF420&lt;(AF419*(1-Dash!$B$7)), AF419*(1-Dash!$B$7), AF420)))</f>
        <v>390.50000000000006</v>
      </c>
      <c r="AG422" s="544">
        <f>IF(OR(AG419=0, AG419=""), AG420, IF(AG420&gt;(AG419*(1+Dash!$B$6)), AG419*(1+Dash!$B$6), IF(AG420&lt;(AG419*(1-Dash!$B$7)), AG419*(1-Dash!$B$7), AG420)))</f>
        <v>215.60000000000002</v>
      </c>
      <c r="AH422" s="544">
        <f>IF(OR(AH419=0, AH419=""), AH420, IF(AH420&gt;(AH419*(1+Dash!$B$6)), AH419*(1+Dash!$B$6), IF(AH420&lt;(AH419*(1-Dash!$B$7)), AH419*(1-Dash!$B$7), AH420)))</f>
        <v>72.600000000000009</v>
      </c>
      <c r="AI422" s="544">
        <f>IF(OR(AI419=0, AI419=""), AI420, IF(AI420&gt;(AI419*(1+Dash!$B$6)), AI419*(1+Dash!$B$6), IF(AI420&lt;(AI419*(1-Dash!$B$7)), AI419*(1-Dash!$B$7), AI420)))</f>
        <v>99.000000000000014</v>
      </c>
      <c r="AJ422" s="544">
        <f>IF(OR(AJ419=0, AJ419=""), AJ420, IF(AJ420&gt;(AJ419*(1+Dash!$B$6)), AJ419*(1+Dash!$B$6), IF(AJ420&lt;(AJ419*(1-Dash!$B$7)), AJ419*(1-Dash!$B$7), AJ420)))</f>
        <v>94.600000000000009</v>
      </c>
      <c r="AK422" s="544">
        <f>IF(OR(AK419=0, AK419=""), AK420, IF(AK420&gt;(AK419*(1+Dash!$B$6)), AK419*(1+Dash!$B$6), IF(AK420&lt;(AK419*(1-Dash!$B$7)), AK419*(1-Dash!$B$7), AK420)))</f>
        <v>561.44999999999993</v>
      </c>
      <c r="AL422" s="544">
        <f>IF(OR(AL419=0, AL419=""), AL420, IF(AL420&gt;(AL419*(1+Dash!$B$6)), AL419*(1+Dash!$B$6), IF(AL420&lt;(AL419*(1-Dash!$B$7)), AL419*(1-Dash!$B$7), AL420)))</f>
        <v>182.39999999999998</v>
      </c>
      <c r="AM422" s="544">
        <f>IF(OR(AM419=0, AM419=""), AM420, IF(AM420&gt;(AM419*(1+Dash!$B$6)), AM419*(1+Dash!$B$6), IF(AM420&lt;(AM419*(1-Dash!$B$7)), AM419*(1-Dash!$B$7), AM420)))</f>
        <v>309.7</v>
      </c>
      <c r="AN422" s="544">
        <f>IF(OR(AN419=0, AN419=""), AN420, IF(AN420&gt;(AN419*(1+Dash!$B$6)), AN419*(1+Dash!$B$6), IF(AN420&lt;(AN419*(1-Dash!$B$7)), AN419*(1-Dash!$B$7), AN420)))</f>
        <v>274</v>
      </c>
      <c r="AO422" s="544">
        <f>IF(OR(AO419=0, AO419=""), AO420, IF(AO420&gt;(AO419*(1+Dash!$B$6)), AO419*(1+Dash!$B$6), IF(AO420&lt;(AO419*(1-Dash!$B$7)), AO419*(1-Dash!$B$7), AO420)))</f>
        <v>0</v>
      </c>
      <c r="AP422" s="544">
        <f>IF(OR(AP419=0, AP419=""), AP420, IF(AP420&gt;(AP419*(1+Dash!$B$6)), AP419*(1+Dash!$B$6), IF(AP420&lt;(AP419*(1-Dash!$B$7)), AP419*(1-Dash!$B$7), AP420)))</f>
        <v>0</v>
      </c>
      <c r="AQ422" s="544">
        <f>IF(OR(AQ419=0, AQ419=""), AQ420, IF(AQ420&gt;(AQ419*(1+Dash!$B$6)), AQ419*(1+Dash!$B$6), IF(AQ420&lt;(AQ419*(1-Dash!$B$7)), AQ419*(1-Dash!$B$7), AQ420)))</f>
        <v>0</v>
      </c>
      <c r="AR422" s="544">
        <f>IF(OR(AR419=0, AR419=""), AR420, IF(AR420&gt;(AR419*(1+Dash!$B$6)), AR419*(1+Dash!$B$6), IF(AR420&lt;(AR419*(1-Dash!$B$7)), AR419*(1-Dash!$B$7), AR420)))</f>
        <v>0</v>
      </c>
      <c r="AS422" s="544">
        <f>IF(OR(AS419=0, AS419=""), AS420, IF(AS420&gt;(AS419*(1+Dash!$B$6)), AS419*(1+Dash!$B$6), IF(AS420&lt;(AS419*(1-Dash!$B$7)), AS419*(1-Dash!$B$7), AS420)))</f>
        <v>0</v>
      </c>
      <c r="AT422" s="544">
        <f>IF(OR(AT419=0, AT419=""), AT420, IF(AT420&gt;(AT419*(1+Dash!$B$6)), AT419*(1+Dash!$B$6), IF(AT420&lt;(AT419*(1-Dash!$B$7)), AT419*(1-Dash!$B$7), AT420)))</f>
        <v>0</v>
      </c>
      <c r="AU422" s="544">
        <f>IF(OR(AU419=0, AU419=""), AU420, IF(AU420&gt;(AU419*(1+Dash!$B$6)), AU419*(1+Dash!$B$6), IF(AU420&lt;(AU419*(1-Dash!$B$7)), AU419*(1-Dash!$B$7), AU420)))</f>
        <v>0</v>
      </c>
      <c r="AV422" s="544">
        <f>IF(OR(AV419=0, AV419=""), AV420, IF(AV420&gt;(AV419*(1+Dash!$B$6)), AV419*(1+Dash!$B$6), IF(AV420&lt;(AV419*(1-Dash!$B$7)), AV419*(1-Dash!$B$7), AV420)))</f>
        <v>0</v>
      </c>
      <c r="AW422" s="544">
        <f>IF(OR(AW419=0, AW419=""), AW420, IF(AW420&gt;(AW419*(1+Dash!$B$6)), AW419*(1+Dash!$B$6), IF(AW420&lt;(AW419*(1-Dash!$B$7)), AW419*(1-Dash!$B$7), AW420)))</f>
        <v>0</v>
      </c>
      <c r="AX422" s="544">
        <f>IF(OR(AX419=0, AX419=""), AX420, IF(AX420&gt;(AX419*(1+Dash!$B$6)), AX419*(1+Dash!$B$6), IF(AX420&lt;(AX419*(1-Dash!$B$7)), AX419*(1-Dash!$B$7), AX420)))</f>
        <v>0</v>
      </c>
      <c r="AY422" s="544">
        <f>IF(OR(AY419=0, AY419=""), AY420, IF(AY420&gt;(AY419*(1+Dash!$B$6)), AY419*(1+Dash!$B$6), IF(AY420&lt;(AY419*(1-Dash!$B$7)), AY419*(1-Dash!$B$7), AY420)))</f>
        <v>0</v>
      </c>
      <c r="AZ422" s="544">
        <f>IF(OR(AZ419=0, AZ419=""), AZ420, IF(AZ420&gt;(AZ419*(1+Dash!$B$6)), AZ419*(1+Dash!$B$6), IF(AZ420&lt;(AZ419*(1-Dash!$B$7)), AZ419*(1-Dash!$B$7), AZ420)))</f>
        <v>0</v>
      </c>
      <c r="BA422" s="544">
        <f>IF(OR(BA419=0, BA419=""), BA420, IF(BA420&gt;(BA419*(1+Dash!$B$6)), BA419*(1+Dash!$B$6), IF(BA420&lt;(BA419*(1-Dash!$B$7)), BA419*(1-Dash!$B$7), BA420)))</f>
        <v>625.1</v>
      </c>
      <c r="BB422" s="544">
        <f>IF(OR(BB419=0, BB419=""), BB420, IF(BB420&gt;(BB419*(1+Dash!$B$6)), BB419*(1+Dash!$B$6), IF(BB420&lt;(BB419*(1-Dash!$B$7)), BB419*(1-Dash!$B$7), BB420)))</f>
        <v>305.89999999999998</v>
      </c>
      <c r="BC422" s="544">
        <f>IF(OR(BC419=0, BC419=""), BC420, IF(BC420&gt;(BC419*(1+Dash!$B$6)), BC419*(1+Dash!$B$6), IF(BC420&lt;(BC419*(1-Dash!$B$7)), BC419*(1-Dash!$B$7), BC420)))</f>
        <v>400.9</v>
      </c>
      <c r="BD422" s="544">
        <f>IF(OR(BD419=0, BD419=""), BD420, IF(BD420&gt;(BD419*(1+Dash!$B$6)), BD419*(1+Dash!$B$6), IF(BD420&lt;(BD419*(1-Dash!$B$7)), BD419*(1-Dash!$B$7), BD420)))</f>
        <v>234.64999999999998</v>
      </c>
      <c r="BE422" s="544">
        <f>IF(OR(BE419=0, BE419=""), BE420, IF(BE420&gt;(BE419*(1+Dash!$B$6)), BE419*(1+Dash!$B$6), IF(BE420&lt;(BE419*(1-Dash!$B$7)), BE419*(1-Dash!$B$7), BE420)))</f>
        <v>436.04999999999995</v>
      </c>
      <c r="BF422" s="544">
        <f>IF(OR(BF419=0, BF419=""), BF420, IF(BF420&gt;(BF419*(1+Dash!$B$6)), BF419*(1+Dash!$B$6), IF(BF420&lt;(BF419*(1-Dash!$B$7)), BF419*(1-Dash!$B$7), BF420)))</f>
        <v>218.5</v>
      </c>
      <c r="BG422" s="544">
        <f>IF(OR(BG419=0, BG419=""), BG420, IF(BG420&gt;(BG419*(1+Dash!$B$6)), BG419*(1+Dash!$B$6), IF(BG420&lt;(BG419*(1-Dash!$B$7)), BG419*(1-Dash!$B$7), BG420)))</f>
        <v>274.55</v>
      </c>
      <c r="BH422" s="544">
        <f>IF(OR(BH419=0, BH419=""), BH420, IF(BH420&gt;(BH419*(1+Dash!$B$6)), BH419*(1+Dash!$B$6), IF(BH420&lt;(BH419*(1-Dash!$B$7)), BH419*(1-Dash!$B$7), BH420)))</f>
        <v>140.6</v>
      </c>
      <c r="BI422" s="544">
        <f>IF(OR(BI419=0, BI419=""), BI420, IF(BI420&gt;(BI419*(1+Dash!$B$6)), BI419*(1+Dash!$B$6), IF(BI420&lt;(BI419*(1-Dash!$B$7)), BI419*(1-Dash!$B$7), BI420)))</f>
        <v>189.04999999999998</v>
      </c>
      <c r="BJ422" s="544">
        <f>IF(OR(BJ419=0, BJ419=""), BJ420, IF(BJ420&gt;(BJ419*(1+Dash!$B$6)), BJ419*(1+Dash!$B$6), IF(BJ420&lt;(BJ419*(1-Dash!$B$7)), BJ419*(1-Dash!$B$7), BJ420)))</f>
        <v>87.399999999999991</v>
      </c>
      <c r="BK422" s="544">
        <f>IF(OR(BK419=0, BK419=""), BK420, IF(BK420&gt;(BK419*(1+Dash!$B$6)), BK419*(1+Dash!$B$6), IF(BK420&lt;(BK419*(1-Dash!$B$7)), BK419*(1-Dash!$B$7), BK420)))</f>
        <v>126.35</v>
      </c>
      <c r="BL422" s="544">
        <f>IF(OR(BL419=0, BL419=""), BL420, IF(BL420&gt;(BL419*(1+Dash!$B$6)), BL419*(1+Dash!$B$6), IF(BL420&lt;(BL419*(1-Dash!$B$7)), BL419*(1-Dash!$B$7), BL420)))</f>
        <v>94.05</v>
      </c>
      <c r="BM422" s="544">
        <f>IF(OR(BM419=0, BM419=""), BM420, IF(BM420&gt;(BM419*(1+Dash!$B$6)), BM419*(1+Dash!$B$6), IF(BM420&lt;(BM419*(1-Dash!$B$7)), BM419*(1-Dash!$B$7), BM420)))</f>
        <v>0</v>
      </c>
      <c r="BN422" s="544">
        <f>IF(OR(BN419=0, BN419=""), BN420, IF(BN420&gt;(BN419*(1+Dash!$B$6)), BN419*(1+Dash!$B$6), IF(BN420&lt;(BN419*(1-Dash!$B$7)), BN419*(1-Dash!$B$7), BN420)))</f>
        <v>0</v>
      </c>
      <c r="BO422" s="544">
        <f>IF(OR(BO419=0, BO419=""), BO420, IF(BO420&gt;(BO419*(1+Dash!$B$6)), BO419*(1+Dash!$B$6), IF(BO420&lt;(BO419*(1-Dash!$B$7)), BO419*(1-Dash!$B$7), BO420)))</f>
        <v>0</v>
      </c>
      <c r="BP422" s="544">
        <f>IF(OR(BP419=0, BP419=""), BP420, IF(BP420&gt;(BP419*(1+Dash!$B$6)), BP419*(1+Dash!$B$6), IF(BP420&lt;(BP419*(1-Dash!$B$7)), BP419*(1-Dash!$B$7), BP420)))</f>
        <v>0</v>
      </c>
      <c r="BQ422" s="544">
        <f>IF(OR(BQ419=0, BQ419=""), BQ420, IF(BQ420&gt;(BQ419*(1+Dash!$B$6)), BQ419*(1+Dash!$B$6), IF(BQ420&lt;(BQ419*(1-Dash!$B$7)), BQ419*(1-Dash!$B$7), BQ420)))</f>
        <v>0</v>
      </c>
      <c r="BR422" s="544">
        <f>IF(OR(BR419=0, BR419=""), BR420, IF(BR420&gt;(BR419*(1+Dash!$B$6)), BR419*(1+Dash!$B$6), IF(BR420&lt;(BR419*(1-Dash!$B$7)), BR419*(1-Dash!$B$7), BR420)))</f>
        <v>0</v>
      </c>
      <c r="BS422" s="544">
        <f>IF(OR(BS419=0, BS419=""), BS420, IF(BS420&gt;(BS419*(1+Dash!$B$6)), BS419*(1+Dash!$B$6), IF(BS420&lt;(BS419*(1-Dash!$B$7)), BS419*(1-Dash!$B$7), BS420)))</f>
        <v>0</v>
      </c>
      <c r="BT422" s="544">
        <f>IF(OR(BT419=0, BT419=""), BT420, IF(BT420&gt;(BT419*(1+Dash!$B$6)), BT419*(1+Dash!$B$6), IF(BT420&lt;(BT419*(1-Dash!$B$7)), BT419*(1-Dash!$B$7), BT420)))</f>
        <v>0</v>
      </c>
      <c r="BU422" s="544">
        <f>IF(OR(BU419=0, BU419=""), BU420, IF(BU420&gt;(BU419*(1+Dash!$B$6)), BU419*(1+Dash!$B$6), IF(BU420&lt;(BU419*(1-Dash!$B$7)), BU419*(1-Dash!$B$7), BU420)))</f>
        <v>0</v>
      </c>
      <c r="BV422" s="544">
        <f>IF(OR(BV419=0, BV419=""), BV420, IF(BV420&gt;(BV419*(1+Dash!$B$6)), BV419*(1+Dash!$B$6), IF(BV420&lt;(BV419*(1-Dash!$B$7)), BV419*(1-Dash!$B$7), BV420)))</f>
        <v>0</v>
      </c>
      <c r="BW422" s="544">
        <f>IF(OR(BW419=0, BW419=""), BW420, IF(BW420&gt;(BW419*(1+Dash!$B$6)), BW419*(1+Dash!$B$6), IF(BW420&lt;(BW419*(1-Dash!$B$7)), BW419*(1-Dash!$B$7), BW420)))</f>
        <v>0</v>
      </c>
      <c r="BX422" s="544">
        <f>IF(OR(BX419=0, BX419=""), BX420, IF(BX420&gt;(BX419*(1+Dash!$B$6)), BX419*(1+Dash!$B$6), IF(BX420&lt;(BX419*(1-Dash!$B$7)), BX419*(1-Dash!$B$7), BX420)))</f>
        <v>0</v>
      </c>
      <c r="BY422" s="544">
        <f>IF(OR(BY419=0, BY419=""), BY420, IF(BY420&gt;(BY419*(1+Dash!$B$6)), BY419*(1+Dash!$B$6), IF(BY420&lt;(BY419*(1-Dash!$B$7)), BY419*(1-Dash!$B$7), BY420)))</f>
        <v>10.45</v>
      </c>
      <c r="BZ422" s="544">
        <f>IF(OR(BZ419=0, BZ419=""), BZ420, IF(BZ420&gt;(BZ419*(1+Dash!$B$6)), BZ419*(1+Dash!$B$6), IF(BZ420&lt;(BZ419*(1-Dash!$B$7)), BZ419*(1-Dash!$B$7), BZ420)))</f>
        <v>17.099999999999998</v>
      </c>
      <c r="CA422" s="544">
        <f>IF(OR(CA419=0, CA419=""), CA420, IF(CA420&gt;(CA419*(1+Dash!$B$6)), CA419*(1+Dash!$B$6), IF(CA420&lt;(CA419*(1-Dash!$B$7)), CA419*(1-Dash!$B$7), CA420)))</f>
        <v>0</v>
      </c>
    </row>
    <row r="423" spans="1:79">
      <c r="A423" t="s">
        <v>131</v>
      </c>
      <c r="B423" t="s">
        <v>1894</v>
      </c>
      <c r="C423">
        <v>2018</v>
      </c>
      <c r="D423" t="s">
        <v>1934</v>
      </c>
      <c r="E423" s="450">
        <v>657</v>
      </c>
      <c r="F423" s="450">
        <v>443</v>
      </c>
      <c r="G423" s="450">
        <v>214</v>
      </c>
      <c r="H423" s="450">
        <v>382</v>
      </c>
      <c r="I423" s="450">
        <v>91</v>
      </c>
      <c r="J423" s="450">
        <v>0</v>
      </c>
      <c r="K423" s="450">
        <v>0</v>
      </c>
      <c r="L423" s="450">
        <v>0</v>
      </c>
      <c r="M423" s="450">
        <v>0</v>
      </c>
      <c r="N423" s="450">
        <v>0</v>
      </c>
      <c r="O423" s="450">
        <v>0</v>
      </c>
      <c r="P423" s="450">
        <v>0</v>
      </c>
      <c r="Q423" s="450">
        <v>0</v>
      </c>
      <c r="R423" s="450">
        <v>0</v>
      </c>
      <c r="S423" s="450">
        <v>0</v>
      </c>
      <c r="T423" s="450">
        <v>0</v>
      </c>
      <c r="U423" s="450">
        <v>0</v>
      </c>
      <c r="V423" s="450">
        <v>0</v>
      </c>
      <c r="W423" s="450">
        <v>0</v>
      </c>
      <c r="X423" s="450">
        <v>0</v>
      </c>
      <c r="Y423" s="450">
        <v>0</v>
      </c>
      <c r="Z423" s="450">
        <v>0</v>
      </c>
      <c r="AA423" s="450">
        <v>0</v>
      </c>
      <c r="AB423" s="450">
        <v>0</v>
      </c>
      <c r="AC423" s="450">
        <v>215</v>
      </c>
      <c r="AD423" s="450">
        <v>64</v>
      </c>
      <c r="AE423" s="450">
        <v>137</v>
      </c>
      <c r="AF423" s="450">
        <v>94</v>
      </c>
      <c r="AG423" s="450">
        <v>48</v>
      </c>
      <c r="AH423" s="450">
        <v>13</v>
      </c>
      <c r="AI423" s="450">
        <v>15</v>
      </c>
      <c r="AJ423" s="450">
        <v>24</v>
      </c>
      <c r="AK423" s="450">
        <v>167</v>
      </c>
      <c r="AL423" s="450">
        <v>51</v>
      </c>
      <c r="AM423" s="450">
        <v>122</v>
      </c>
      <c r="AN423" s="450">
        <v>70</v>
      </c>
      <c r="AO423" s="450">
        <v>0</v>
      </c>
      <c r="AP423" s="450">
        <v>0</v>
      </c>
      <c r="AQ423" s="450">
        <v>0</v>
      </c>
      <c r="AR423" s="450">
        <v>0</v>
      </c>
      <c r="AS423" s="450">
        <v>0</v>
      </c>
      <c r="AT423" s="450">
        <v>0</v>
      </c>
      <c r="AU423" s="450">
        <v>0</v>
      </c>
      <c r="AV423" s="450">
        <v>0</v>
      </c>
      <c r="AW423" s="450">
        <v>0</v>
      </c>
      <c r="AX423" s="450">
        <v>0</v>
      </c>
      <c r="AY423" s="450">
        <v>0</v>
      </c>
      <c r="AZ423" s="450">
        <v>0</v>
      </c>
      <c r="BA423" s="450">
        <v>509</v>
      </c>
      <c r="BB423" s="450">
        <v>239</v>
      </c>
      <c r="BC423" s="450">
        <v>415</v>
      </c>
      <c r="BD423" s="450">
        <v>153</v>
      </c>
      <c r="BE423" s="450">
        <v>378</v>
      </c>
      <c r="BF423" s="450">
        <v>184</v>
      </c>
      <c r="BG423" s="450">
        <v>313</v>
      </c>
      <c r="BH423" s="450">
        <v>94</v>
      </c>
      <c r="BI423" s="450">
        <v>131</v>
      </c>
      <c r="BJ423" s="450">
        <v>55</v>
      </c>
      <c r="BK423" s="450">
        <v>102</v>
      </c>
      <c r="BL423" s="450">
        <v>59</v>
      </c>
      <c r="BM423" s="450">
        <v>0</v>
      </c>
      <c r="BN423" s="450">
        <v>0</v>
      </c>
      <c r="BO423" s="450">
        <v>0</v>
      </c>
      <c r="BP423" s="450">
        <v>0</v>
      </c>
      <c r="BQ423" s="450">
        <v>0</v>
      </c>
      <c r="BR423" s="450">
        <v>0</v>
      </c>
      <c r="BS423" s="450">
        <v>0</v>
      </c>
      <c r="BT423" s="450">
        <v>0</v>
      </c>
      <c r="BU423" s="450">
        <v>0</v>
      </c>
      <c r="BV423" s="450">
        <v>0</v>
      </c>
      <c r="BW423" s="450">
        <v>0</v>
      </c>
      <c r="BX423" s="450">
        <v>0</v>
      </c>
      <c r="BY423" s="450">
        <v>0</v>
      </c>
      <c r="BZ423" s="450">
        <v>12</v>
      </c>
      <c r="CA423" s="450">
        <v>0</v>
      </c>
    </row>
    <row r="424" spans="1:79">
      <c r="A424" s="543" t="s">
        <v>131</v>
      </c>
      <c r="B424" s="543" t="s">
        <v>1894</v>
      </c>
      <c r="C424" s="543">
        <v>2019</v>
      </c>
      <c r="D424" s="543" t="s">
        <v>1934</v>
      </c>
      <c r="E424" s="544">
        <v>965</v>
      </c>
      <c r="F424" s="544">
        <v>410</v>
      </c>
      <c r="G424" s="544">
        <v>211</v>
      </c>
      <c r="H424" s="544">
        <v>340</v>
      </c>
      <c r="I424" s="544">
        <v>85</v>
      </c>
      <c r="J424" s="544">
        <v>0</v>
      </c>
      <c r="K424" s="544">
        <v>0</v>
      </c>
      <c r="L424" s="544">
        <v>0</v>
      </c>
      <c r="M424" s="544">
        <v>0</v>
      </c>
      <c r="N424" s="544">
        <v>0</v>
      </c>
      <c r="O424" s="544">
        <v>0</v>
      </c>
      <c r="P424" s="544">
        <v>0</v>
      </c>
      <c r="Q424" s="544">
        <v>0</v>
      </c>
      <c r="R424" s="544">
        <v>0</v>
      </c>
      <c r="S424" s="544">
        <v>0</v>
      </c>
      <c r="T424" s="544">
        <v>0</v>
      </c>
      <c r="U424" s="544">
        <v>0</v>
      </c>
      <c r="V424" s="544">
        <v>0</v>
      </c>
      <c r="W424" s="544">
        <v>0</v>
      </c>
      <c r="X424" s="544">
        <v>0</v>
      </c>
      <c r="Y424" s="544">
        <v>0</v>
      </c>
      <c r="Z424" s="544">
        <v>0</v>
      </c>
      <c r="AA424" s="544">
        <v>0</v>
      </c>
      <c r="AB424" s="544">
        <v>0</v>
      </c>
      <c r="AC424" s="544">
        <v>236</v>
      </c>
      <c r="AD424" s="544">
        <v>73</v>
      </c>
      <c r="AE424" s="544">
        <v>131</v>
      </c>
      <c r="AF424" s="544">
        <v>89</v>
      </c>
      <c r="AG424" s="544">
        <v>76</v>
      </c>
      <c r="AH424" s="544">
        <v>16</v>
      </c>
      <c r="AI424" s="544">
        <v>22</v>
      </c>
      <c r="AJ424" s="544">
        <v>25</v>
      </c>
      <c r="AK424" s="544">
        <v>160</v>
      </c>
      <c r="AL424" s="544">
        <v>57</v>
      </c>
      <c r="AM424" s="544">
        <v>109</v>
      </c>
      <c r="AN424" s="544">
        <v>64</v>
      </c>
      <c r="AO424" s="544">
        <v>0</v>
      </c>
      <c r="AP424" s="544">
        <v>0</v>
      </c>
      <c r="AQ424" s="544">
        <v>0</v>
      </c>
      <c r="AR424" s="544">
        <v>0</v>
      </c>
      <c r="AS424" s="544">
        <v>0</v>
      </c>
      <c r="AT424" s="544">
        <v>0</v>
      </c>
      <c r="AU424" s="544">
        <v>0</v>
      </c>
      <c r="AV424" s="544">
        <v>0</v>
      </c>
      <c r="AW424" s="544">
        <v>0</v>
      </c>
      <c r="AX424" s="544">
        <v>0</v>
      </c>
      <c r="AY424" s="544">
        <v>0</v>
      </c>
      <c r="AZ424" s="544">
        <v>0</v>
      </c>
      <c r="BA424" s="544">
        <v>559</v>
      </c>
      <c r="BB424" s="544">
        <v>259</v>
      </c>
      <c r="BC424" s="544">
        <v>461</v>
      </c>
      <c r="BD424" s="544">
        <v>137</v>
      </c>
      <c r="BE424" s="544">
        <v>404</v>
      </c>
      <c r="BF424" s="544">
        <v>205</v>
      </c>
      <c r="BG424" s="544">
        <v>338</v>
      </c>
      <c r="BH424" s="544">
        <v>84</v>
      </c>
      <c r="BI424" s="544">
        <v>155</v>
      </c>
      <c r="BJ424" s="544">
        <v>54</v>
      </c>
      <c r="BK424" s="544">
        <v>123</v>
      </c>
      <c r="BL424" s="544">
        <v>53</v>
      </c>
      <c r="BM424" s="544">
        <v>0</v>
      </c>
      <c r="BN424" s="544">
        <v>0</v>
      </c>
      <c r="BO424" s="544">
        <v>0</v>
      </c>
      <c r="BP424" s="544">
        <v>0</v>
      </c>
      <c r="BQ424" s="544">
        <v>0</v>
      </c>
      <c r="BR424" s="544">
        <v>0</v>
      </c>
      <c r="BS424" s="544">
        <v>0</v>
      </c>
      <c r="BT424" s="544">
        <v>0</v>
      </c>
      <c r="BU424" s="544">
        <v>0</v>
      </c>
      <c r="BV424" s="544">
        <v>0</v>
      </c>
      <c r="BW424" s="544">
        <v>0</v>
      </c>
      <c r="BX424" s="544">
        <v>0</v>
      </c>
      <c r="BY424" s="544">
        <v>2</v>
      </c>
      <c r="BZ424" s="544">
        <v>12</v>
      </c>
      <c r="CA424" s="544">
        <v>0</v>
      </c>
    </row>
    <row r="425" spans="1:79">
      <c r="A425" t="s">
        <v>131</v>
      </c>
      <c r="B425" t="s">
        <v>1894</v>
      </c>
      <c r="C425">
        <v>2020</v>
      </c>
      <c r="D425" t="s">
        <v>1934</v>
      </c>
      <c r="E425" s="450">
        <v>1444</v>
      </c>
      <c r="F425" s="450">
        <v>519</v>
      </c>
      <c r="G425" s="450">
        <v>265</v>
      </c>
      <c r="H425" s="450">
        <v>378</v>
      </c>
      <c r="I425" s="450">
        <v>86</v>
      </c>
      <c r="J425" s="450">
        <v>0</v>
      </c>
      <c r="K425" s="450">
        <v>0</v>
      </c>
      <c r="L425" s="450">
        <v>0</v>
      </c>
      <c r="M425" s="450">
        <v>0</v>
      </c>
      <c r="N425" s="450">
        <v>55</v>
      </c>
      <c r="O425" s="450">
        <v>12</v>
      </c>
      <c r="P425" s="450">
        <v>43</v>
      </c>
      <c r="Q425" s="450">
        <v>0</v>
      </c>
      <c r="R425" s="450">
        <v>0</v>
      </c>
      <c r="S425" s="450">
        <v>0</v>
      </c>
      <c r="T425" s="450">
        <v>0</v>
      </c>
      <c r="U425" s="450">
        <v>0</v>
      </c>
      <c r="V425" s="450">
        <v>0</v>
      </c>
      <c r="W425" s="450">
        <v>0</v>
      </c>
      <c r="X425" s="450">
        <v>0</v>
      </c>
      <c r="Y425" s="450">
        <v>0</v>
      </c>
      <c r="Z425" s="450">
        <v>0</v>
      </c>
      <c r="AA425" s="450">
        <v>0</v>
      </c>
      <c r="AB425" s="450">
        <v>0</v>
      </c>
      <c r="AC425" s="450">
        <v>193</v>
      </c>
      <c r="AD425" s="450">
        <v>58</v>
      </c>
      <c r="AE425" s="450">
        <v>130</v>
      </c>
      <c r="AF425" s="450">
        <v>68</v>
      </c>
      <c r="AG425" s="450">
        <v>37</v>
      </c>
      <c r="AH425" s="450">
        <v>11</v>
      </c>
      <c r="AI425" s="450">
        <v>13</v>
      </c>
      <c r="AJ425" s="450">
        <v>12</v>
      </c>
      <c r="AK425" s="450">
        <v>156</v>
      </c>
      <c r="AL425" s="450">
        <v>47</v>
      </c>
      <c r="AM425" s="450">
        <v>117</v>
      </c>
      <c r="AN425" s="450">
        <v>56</v>
      </c>
      <c r="AO425" s="450">
        <v>0</v>
      </c>
      <c r="AP425" s="450">
        <v>0</v>
      </c>
      <c r="AQ425" s="450">
        <v>0</v>
      </c>
      <c r="AR425" s="450">
        <v>0</v>
      </c>
      <c r="AS425" s="450">
        <v>0</v>
      </c>
      <c r="AT425" s="450">
        <v>0</v>
      </c>
      <c r="AU425" s="450">
        <v>0</v>
      </c>
      <c r="AV425" s="450">
        <v>0</v>
      </c>
      <c r="AW425" s="450">
        <v>0</v>
      </c>
      <c r="AX425" s="450">
        <v>0</v>
      </c>
      <c r="AY425" s="450">
        <v>0</v>
      </c>
      <c r="AZ425" s="450">
        <v>0</v>
      </c>
      <c r="BA425" s="450">
        <v>603</v>
      </c>
      <c r="BB425" s="450">
        <v>306</v>
      </c>
      <c r="BC425" s="450">
        <v>457</v>
      </c>
      <c r="BD425" s="450">
        <v>142</v>
      </c>
      <c r="BE425" s="450">
        <v>442</v>
      </c>
      <c r="BF425" s="450">
        <v>219</v>
      </c>
      <c r="BG425" s="450">
        <v>327</v>
      </c>
      <c r="BH425" s="450">
        <v>88</v>
      </c>
      <c r="BI425" s="450">
        <v>161</v>
      </c>
      <c r="BJ425" s="450">
        <v>87</v>
      </c>
      <c r="BK425" s="450">
        <v>130</v>
      </c>
      <c r="BL425" s="450">
        <v>54</v>
      </c>
      <c r="BM425" s="450">
        <v>0</v>
      </c>
      <c r="BN425" s="450">
        <v>0</v>
      </c>
      <c r="BO425" s="450">
        <v>0</v>
      </c>
      <c r="BP425" s="450">
        <v>0</v>
      </c>
      <c r="BQ425" s="450">
        <v>0</v>
      </c>
      <c r="BR425" s="450">
        <v>0</v>
      </c>
      <c r="BS425" s="450">
        <v>0</v>
      </c>
      <c r="BT425" s="450">
        <v>0</v>
      </c>
      <c r="BU425" s="450">
        <v>0</v>
      </c>
      <c r="BV425" s="450">
        <v>0</v>
      </c>
      <c r="BW425" s="450">
        <v>0</v>
      </c>
      <c r="BX425" s="450">
        <v>0</v>
      </c>
      <c r="BY425" s="450">
        <v>3</v>
      </c>
      <c r="BZ425" s="450">
        <v>9</v>
      </c>
      <c r="CA425" s="450">
        <v>0</v>
      </c>
    </row>
    <row r="426" spans="1:79">
      <c r="A426" s="543" t="s">
        <v>131</v>
      </c>
      <c r="B426" s="543" t="s">
        <v>1894</v>
      </c>
      <c r="C426" s="543">
        <v>2021</v>
      </c>
      <c r="D426" s="543" t="s">
        <v>1934</v>
      </c>
      <c r="E426" s="544">
        <v>1424</v>
      </c>
      <c r="F426" s="544">
        <v>628</v>
      </c>
      <c r="G426" s="544">
        <v>393</v>
      </c>
      <c r="H426" s="544">
        <v>393</v>
      </c>
      <c r="I426" s="544">
        <v>75</v>
      </c>
      <c r="J426" s="544">
        <v>0</v>
      </c>
      <c r="K426" s="544">
        <v>0</v>
      </c>
      <c r="L426" s="544">
        <v>0</v>
      </c>
      <c r="M426" s="544">
        <v>0</v>
      </c>
      <c r="N426" s="544">
        <v>60</v>
      </c>
      <c r="O426" s="544">
        <v>14</v>
      </c>
      <c r="P426" s="544">
        <v>46</v>
      </c>
      <c r="Q426" s="544">
        <v>0</v>
      </c>
      <c r="R426" s="544">
        <v>0</v>
      </c>
      <c r="S426" s="544">
        <v>0</v>
      </c>
      <c r="T426" s="544">
        <v>0</v>
      </c>
      <c r="U426" s="544">
        <v>0</v>
      </c>
      <c r="V426" s="544">
        <v>0</v>
      </c>
      <c r="W426" s="544">
        <v>0</v>
      </c>
      <c r="X426" s="544">
        <v>0</v>
      </c>
      <c r="Y426" s="544">
        <v>0</v>
      </c>
      <c r="Z426" s="544">
        <v>0</v>
      </c>
      <c r="AA426" s="544">
        <v>0</v>
      </c>
      <c r="AB426" s="544">
        <v>0</v>
      </c>
      <c r="AC426" s="544">
        <v>159</v>
      </c>
      <c r="AD426" s="544">
        <v>65</v>
      </c>
      <c r="AE426" s="544">
        <v>101</v>
      </c>
      <c r="AF426" s="544">
        <v>63</v>
      </c>
      <c r="AG426" s="544">
        <v>62</v>
      </c>
      <c r="AH426" s="544">
        <v>15</v>
      </c>
      <c r="AI426" s="544">
        <v>20</v>
      </c>
      <c r="AJ426" s="544">
        <v>28</v>
      </c>
      <c r="AK426" s="544">
        <v>97</v>
      </c>
      <c r="AL426" s="544">
        <v>50</v>
      </c>
      <c r="AM426" s="544">
        <v>81</v>
      </c>
      <c r="AN426" s="544">
        <v>35</v>
      </c>
      <c r="AO426" s="544">
        <v>0</v>
      </c>
      <c r="AP426" s="544">
        <v>0</v>
      </c>
      <c r="AQ426" s="544">
        <v>0</v>
      </c>
      <c r="AR426" s="544">
        <v>0</v>
      </c>
      <c r="AS426" s="544">
        <v>0</v>
      </c>
      <c r="AT426" s="544">
        <v>0</v>
      </c>
      <c r="AU426" s="544">
        <v>0</v>
      </c>
      <c r="AV426" s="544">
        <v>0</v>
      </c>
      <c r="AW426" s="544">
        <v>0</v>
      </c>
      <c r="AX426" s="544">
        <v>0</v>
      </c>
      <c r="AY426" s="544">
        <v>0</v>
      </c>
      <c r="AZ426" s="544">
        <v>0</v>
      </c>
      <c r="BA426" s="544">
        <v>869</v>
      </c>
      <c r="BB426" s="544">
        <v>627</v>
      </c>
      <c r="BC426" s="544">
        <v>602</v>
      </c>
      <c r="BD426" s="544">
        <v>188</v>
      </c>
      <c r="BE426" s="544">
        <v>663</v>
      </c>
      <c r="BF426" s="544">
        <v>508</v>
      </c>
      <c r="BG426" s="544">
        <v>435</v>
      </c>
      <c r="BH426" s="544">
        <v>114</v>
      </c>
      <c r="BI426" s="544">
        <v>206</v>
      </c>
      <c r="BJ426" s="544">
        <v>119</v>
      </c>
      <c r="BK426" s="544">
        <v>167</v>
      </c>
      <c r="BL426" s="544">
        <v>74</v>
      </c>
      <c r="BM426" s="544">
        <v>0</v>
      </c>
      <c r="BN426" s="544">
        <v>0</v>
      </c>
      <c r="BO426" s="544">
        <v>0</v>
      </c>
      <c r="BP426" s="544">
        <v>0</v>
      </c>
      <c r="BQ426" s="544">
        <v>0</v>
      </c>
      <c r="BR426" s="544">
        <v>0</v>
      </c>
      <c r="BS426" s="544">
        <v>0</v>
      </c>
      <c r="BT426" s="544">
        <v>0</v>
      </c>
      <c r="BU426" s="544">
        <v>0</v>
      </c>
      <c r="BV426" s="544">
        <v>0</v>
      </c>
      <c r="BW426" s="544">
        <v>0</v>
      </c>
      <c r="BX426" s="544">
        <v>0</v>
      </c>
      <c r="BY426" s="544">
        <v>2</v>
      </c>
      <c r="BZ426" s="544">
        <v>17</v>
      </c>
      <c r="CA426" s="544">
        <v>0</v>
      </c>
    </row>
    <row r="427" spans="1:79">
      <c r="A427" t="s">
        <v>131</v>
      </c>
      <c r="B427" t="s">
        <v>1894</v>
      </c>
      <c r="C427">
        <v>2022</v>
      </c>
      <c r="D427" t="s">
        <v>1934</v>
      </c>
      <c r="E427" s="450">
        <v>1215</v>
      </c>
      <c r="F427" s="450">
        <v>821</v>
      </c>
      <c r="G427" s="450">
        <v>645</v>
      </c>
      <c r="H427" s="450">
        <v>476</v>
      </c>
      <c r="I427" s="450">
        <v>102</v>
      </c>
      <c r="J427" s="450">
        <v>0</v>
      </c>
      <c r="K427" s="450">
        <v>0</v>
      </c>
      <c r="L427" s="450">
        <v>0</v>
      </c>
      <c r="M427" s="450">
        <v>0</v>
      </c>
      <c r="N427" s="450">
        <v>138</v>
      </c>
      <c r="O427" s="450">
        <v>89</v>
      </c>
      <c r="P427" s="450">
        <v>49</v>
      </c>
      <c r="Q427" s="450">
        <v>0</v>
      </c>
      <c r="R427" s="450">
        <v>0</v>
      </c>
      <c r="S427" s="450">
        <v>0</v>
      </c>
      <c r="T427" s="450">
        <v>0</v>
      </c>
      <c r="U427" s="450">
        <v>0</v>
      </c>
      <c r="V427" s="450">
        <v>0</v>
      </c>
      <c r="W427" s="450">
        <v>0</v>
      </c>
      <c r="X427" s="450">
        <v>0</v>
      </c>
      <c r="Y427" s="450">
        <v>0</v>
      </c>
      <c r="Z427" s="450">
        <v>0</v>
      </c>
      <c r="AA427" s="450">
        <v>0</v>
      </c>
      <c r="AB427" s="450">
        <v>0</v>
      </c>
      <c r="AC427" s="450">
        <v>144</v>
      </c>
      <c r="AD427" s="450">
        <v>64</v>
      </c>
      <c r="AE427" s="450">
        <v>77</v>
      </c>
      <c r="AF427" s="450">
        <v>54</v>
      </c>
      <c r="AG427" s="450">
        <v>53</v>
      </c>
      <c r="AH427" s="450">
        <v>9</v>
      </c>
      <c r="AI427" s="450">
        <v>12</v>
      </c>
      <c r="AJ427" s="450">
        <v>24</v>
      </c>
      <c r="AK427" s="450">
        <v>91</v>
      </c>
      <c r="AL427" s="450">
        <v>55</v>
      </c>
      <c r="AM427" s="450">
        <v>65</v>
      </c>
      <c r="AN427" s="450">
        <v>30</v>
      </c>
      <c r="AO427" s="450">
        <v>0</v>
      </c>
      <c r="AP427" s="450">
        <v>0</v>
      </c>
      <c r="AQ427" s="450">
        <v>0</v>
      </c>
      <c r="AR427" s="450">
        <v>0</v>
      </c>
      <c r="AS427" s="450">
        <v>0</v>
      </c>
      <c r="AT427" s="450">
        <v>0</v>
      </c>
      <c r="AU427" s="450">
        <v>0</v>
      </c>
      <c r="AV427" s="450">
        <v>0</v>
      </c>
      <c r="AW427" s="450">
        <v>0</v>
      </c>
      <c r="AX427" s="450">
        <v>0</v>
      </c>
      <c r="AY427" s="450">
        <v>0</v>
      </c>
      <c r="AZ427" s="450">
        <v>0</v>
      </c>
      <c r="BA427" s="450">
        <v>1062</v>
      </c>
      <c r="BB427" s="450">
        <v>853</v>
      </c>
      <c r="BC427" s="450">
        <v>595</v>
      </c>
      <c r="BD427" s="450">
        <v>183</v>
      </c>
      <c r="BE427" s="450">
        <v>860</v>
      </c>
      <c r="BF427" s="450">
        <v>729</v>
      </c>
      <c r="BG427" s="450">
        <v>438</v>
      </c>
      <c r="BH427" s="450">
        <v>115</v>
      </c>
      <c r="BI427" s="450">
        <v>202</v>
      </c>
      <c r="BJ427" s="450">
        <v>124</v>
      </c>
      <c r="BK427" s="450">
        <v>157</v>
      </c>
      <c r="BL427" s="450">
        <v>68</v>
      </c>
      <c r="BM427" s="450">
        <v>0</v>
      </c>
      <c r="BN427" s="450">
        <v>0</v>
      </c>
      <c r="BO427" s="450">
        <v>0</v>
      </c>
      <c r="BP427" s="450">
        <v>0</v>
      </c>
      <c r="BQ427" s="450">
        <v>0</v>
      </c>
      <c r="BR427" s="450">
        <v>0</v>
      </c>
      <c r="BS427" s="450">
        <v>0</v>
      </c>
      <c r="BT427" s="450">
        <v>0</v>
      </c>
      <c r="BU427" s="450">
        <v>0</v>
      </c>
      <c r="BV427" s="450">
        <v>0</v>
      </c>
      <c r="BW427" s="450">
        <v>0</v>
      </c>
      <c r="BX427" s="450">
        <v>0</v>
      </c>
      <c r="BY427" s="450">
        <v>4</v>
      </c>
      <c r="BZ427" s="450">
        <v>36</v>
      </c>
      <c r="CA427" s="450">
        <v>0</v>
      </c>
    </row>
    <row r="428" spans="1:79">
      <c r="A428" s="543" t="s">
        <v>131</v>
      </c>
      <c r="B428" s="543" t="s">
        <v>1894</v>
      </c>
      <c r="C428" s="543">
        <v>2023</v>
      </c>
      <c r="D428" s="543" t="s">
        <v>1934</v>
      </c>
      <c r="E428" s="544">
        <v>1278</v>
      </c>
      <c r="F428" s="544">
        <v>968</v>
      </c>
      <c r="G428" s="544">
        <v>840</v>
      </c>
      <c r="H428" s="544">
        <v>400</v>
      </c>
      <c r="I428" s="544">
        <v>91</v>
      </c>
      <c r="J428" s="544">
        <v>0</v>
      </c>
      <c r="K428" s="544">
        <v>0</v>
      </c>
      <c r="L428" s="544">
        <v>0</v>
      </c>
      <c r="M428" s="544">
        <v>0</v>
      </c>
      <c r="N428" s="544">
        <v>0</v>
      </c>
      <c r="O428" s="544">
        <v>0</v>
      </c>
      <c r="P428" s="544">
        <v>0</v>
      </c>
      <c r="Q428" s="544">
        <v>342</v>
      </c>
      <c r="R428" s="544">
        <v>78</v>
      </c>
      <c r="S428" s="544">
        <v>61</v>
      </c>
      <c r="T428" s="544">
        <v>143</v>
      </c>
      <c r="U428" s="544">
        <v>157</v>
      </c>
      <c r="V428" s="544">
        <v>38</v>
      </c>
      <c r="W428" s="544">
        <v>26</v>
      </c>
      <c r="X428" s="544">
        <v>59</v>
      </c>
      <c r="Y428" s="544">
        <v>185</v>
      </c>
      <c r="Z428" s="544">
        <v>40</v>
      </c>
      <c r="AA428" s="544">
        <v>35</v>
      </c>
      <c r="AB428" s="544">
        <v>84</v>
      </c>
      <c r="AC428" s="544">
        <v>146</v>
      </c>
      <c r="AD428" s="544">
        <v>52</v>
      </c>
      <c r="AE428" s="544">
        <v>85</v>
      </c>
      <c r="AF428" s="544">
        <v>44</v>
      </c>
      <c r="AG428" s="544">
        <v>45</v>
      </c>
      <c r="AH428" s="544">
        <v>11</v>
      </c>
      <c r="AI428" s="544">
        <v>15</v>
      </c>
      <c r="AJ428" s="544">
        <v>17</v>
      </c>
      <c r="AK428" s="544">
        <v>101</v>
      </c>
      <c r="AL428" s="544">
        <v>41</v>
      </c>
      <c r="AM428" s="544">
        <v>70</v>
      </c>
      <c r="AN428" s="544">
        <v>27</v>
      </c>
      <c r="AO428" s="544">
        <v>0</v>
      </c>
      <c r="AP428" s="544">
        <v>0</v>
      </c>
      <c r="AQ428" s="544">
        <v>0</v>
      </c>
      <c r="AR428" s="544">
        <v>0</v>
      </c>
      <c r="AS428" s="544">
        <v>0</v>
      </c>
      <c r="AT428" s="544">
        <v>0</v>
      </c>
      <c r="AU428" s="544">
        <v>0</v>
      </c>
      <c r="AV428" s="544">
        <v>0</v>
      </c>
      <c r="AW428" s="544">
        <v>0</v>
      </c>
      <c r="AX428" s="544">
        <v>0</v>
      </c>
      <c r="AY428" s="544">
        <v>0</v>
      </c>
      <c r="AZ428" s="544">
        <v>0</v>
      </c>
      <c r="BA428" s="544">
        <v>977</v>
      </c>
      <c r="BB428" s="544">
        <v>811</v>
      </c>
      <c r="BC428" s="544">
        <v>533</v>
      </c>
      <c r="BD428" s="544">
        <v>150</v>
      </c>
      <c r="BE428" s="544">
        <v>769</v>
      </c>
      <c r="BF428" s="544">
        <v>678</v>
      </c>
      <c r="BG428" s="544">
        <v>366</v>
      </c>
      <c r="BH428" s="544">
        <v>91</v>
      </c>
      <c r="BI428" s="544">
        <v>208</v>
      </c>
      <c r="BJ428" s="544">
        <v>133</v>
      </c>
      <c r="BK428" s="544">
        <v>167</v>
      </c>
      <c r="BL428" s="544">
        <v>59</v>
      </c>
      <c r="BM428" s="544">
        <v>0</v>
      </c>
      <c r="BN428" s="544">
        <v>0</v>
      </c>
      <c r="BO428" s="544">
        <v>0</v>
      </c>
      <c r="BP428" s="544">
        <v>0</v>
      </c>
      <c r="BQ428" s="544">
        <v>0</v>
      </c>
      <c r="BR428" s="544">
        <v>0</v>
      </c>
      <c r="BS428" s="544">
        <v>0</v>
      </c>
      <c r="BT428" s="544">
        <v>0</v>
      </c>
      <c r="BU428" s="544">
        <v>0</v>
      </c>
      <c r="BV428" s="544">
        <v>0</v>
      </c>
      <c r="BW428" s="544">
        <v>0</v>
      </c>
      <c r="BX428" s="544">
        <v>0</v>
      </c>
      <c r="BY428" s="544">
        <v>4</v>
      </c>
      <c r="BZ428" s="544">
        <v>32</v>
      </c>
      <c r="CA428" s="544">
        <v>0</v>
      </c>
    </row>
    <row r="429" spans="1:79">
      <c r="A429" t="s">
        <v>131</v>
      </c>
      <c r="B429" t="s">
        <v>1894</v>
      </c>
      <c r="C429">
        <v>2024</v>
      </c>
      <c r="D429" t="s">
        <v>1934</v>
      </c>
      <c r="E429" s="450">
        <v>1488</v>
      </c>
      <c r="F429" s="450">
        <v>872</v>
      </c>
      <c r="G429" s="450">
        <v>788</v>
      </c>
      <c r="H429" s="450">
        <v>339</v>
      </c>
      <c r="I429" s="450">
        <v>56</v>
      </c>
      <c r="J429" s="450">
        <v>0</v>
      </c>
      <c r="K429" s="450">
        <v>0</v>
      </c>
      <c r="L429" s="450">
        <v>0</v>
      </c>
      <c r="M429" s="450">
        <v>0</v>
      </c>
      <c r="N429" s="450">
        <v>0</v>
      </c>
      <c r="O429" s="450">
        <v>0</v>
      </c>
      <c r="P429" s="450">
        <v>0</v>
      </c>
      <c r="Q429" s="450">
        <v>52</v>
      </c>
      <c r="R429" s="450">
        <v>11</v>
      </c>
      <c r="S429" s="450">
        <v>4</v>
      </c>
      <c r="T429" s="450">
        <v>21</v>
      </c>
      <c r="U429" s="450">
        <v>0</v>
      </c>
      <c r="V429" s="450">
        <v>0</v>
      </c>
      <c r="W429" s="450">
        <v>0</v>
      </c>
      <c r="X429" s="450">
        <v>0</v>
      </c>
      <c r="Y429" s="450">
        <v>52</v>
      </c>
      <c r="Z429" s="450">
        <v>11</v>
      </c>
      <c r="AA429" s="450">
        <v>4</v>
      </c>
      <c r="AB429" s="450">
        <v>21</v>
      </c>
      <c r="AC429" s="450">
        <v>190</v>
      </c>
      <c r="AD429" s="450">
        <v>73</v>
      </c>
      <c r="AE429" s="450">
        <v>140</v>
      </c>
      <c r="AF429" s="450">
        <v>54</v>
      </c>
      <c r="AG429" s="450">
        <v>24</v>
      </c>
      <c r="AH429" s="450">
        <v>14</v>
      </c>
      <c r="AI429" s="450">
        <v>20</v>
      </c>
      <c r="AJ429" s="450">
        <v>4</v>
      </c>
      <c r="AK429" s="450">
        <v>166</v>
      </c>
      <c r="AL429" s="450">
        <v>59</v>
      </c>
      <c r="AM429" s="450">
        <v>120</v>
      </c>
      <c r="AN429" s="450">
        <v>50</v>
      </c>
      <c r="AO429" s="450">
        <v>0</v>
      </c>
      <c r="AP429" s="450">
        <v>0</v>
      </c>
      <c r="AQ429" s="450">
        <v>0</v>
      </c>
      <c r="AR429" s="450">
        <v>0</v>
      </c>
      <c r="AS429" s="450">
        <v>0</v>
      </c>
      <c r="AT429" s="450">
        <v>0</v>
      </c>
      <c r="AU429" s="450">
        <v>0</v>
      </c>
      <c r="AV429" s="450">
        <v>0</v>
      </c>
      <c r="AW429" s="450">
        <v>0</v>
      </c>
      <c r="AX429" s="450">
        <v>0</v>
      </c>
      <c r="AY429" s="450">
        <v>0</v>
      </c>
      <c r="AZ429" s="450">
        <v>0</v>
      </c>
      <c r="BA429" s="450">
        <v>1193</v>
      </c>
      <c r="BB429" s="450">
        <v>997</v>
      </c>
      <c r="BC429" s="450">
        <v>551</v>
      </c>
      <c r="BD429" s="450">
        <v>155</v>
      </c>
      <c r="BE429" s="450">
        <v>900</v>
      </c>
      <c r="BF429" s="450">
        <v>789</v>
      </c>
      <c r="BG429" s="450">
        <v>330</v>
      </c>
      <c r="BH429" s="450">
        <v>93</v>
      </c>
      <c r="BI429" s="450">
        <v>293</v>
      </c>
      <c r="BJ429" s="450">
        <v>208</v>
      </c>
      <c r="BK429" s="450">
        <v>221</v>
      </c>
      <c r="BL429" s="450">
        <v>62</v>
      </c>
      <c r="BM429" s="450">
        <v>0</v>
      </c>
      <c r="BN429" s="450">
        <v>0</v>
      </c>
      <c r="BO429" s="450">
        <v>0</v>
      </c>
      <c r="BP429" s="450">
        <v>0</v>
      </c>
      <c r="BQ429" s="450">
        <v>0</v>
      </c>
      <c r="BR429" s="450">
        <v>0</v>
      </c>
      <c r="BS429" s="450">
        <v>0</v>
      </c>
      <c r="BT429" s="450">
        <v>0</v>
      </c>
      <c r="BU429" s="450">
        <v>0</v>
      </c>
      <c r="BV429" s="450">
        <v>0</v>
      </c>
      <c r="BW429" s="450">
        <v>0</v>
      </c>
      <c r="BX429" s="450">
        <v>0</v>
      </c>
      <c r="BY429" s="450">
        <v>2</v>
      </c>
      <c r="BZ429" s="450">
        <v>28</v>
      </c>
      <c r="CA429" s="450">
        <v>0</v>
      </c>
    </row>
    <row r="430" spans="1:79">
      <c r="A430" s="543" t="s">
        <v>131</v>
      </c>
      <c r="B430" s="543" t="s">
        <v>1894</v>
      </c>
      <c r="C430" s="543">
        <v>2025</v>
      </c>
      <c r="D430" s="543" t="s">
        <v>1935</v>
      </c>
      <c r="E430" s="544">
        <v>1542</v>
      </c>
      <c r="F430" s="544">
        <v>890</v>
      </c>
      <c r="G430" s="544">
        <v>596</v>
      </c>
      <c r="H430" s="544">
        <v>563</v>
      </c>
      <c r="I430" s="544">
        <v>125</v>
      </c>
      <c r="J430" s="544">
        <v>0</v>
      </c>
      <c r="K430" s="544">
        <v>0</v>
      </c>
      <c r="L430" s="544">
        <v>0</v>
      </c>
      <c r="M430" s="544">
        <v>0</v>
      </c>
      <c r="N430" s="544">
        <v>50</v>
      </c>
      <c r="O430" s="544">
        <v>18</v>
      </c>
      <c r="P430" s="544">
        <v>32</v>
      </c>
      <c r="Q430" s="544">
        <v>79</v>
      </c>
      <c r="R430" s="544">
        <v>17</v>
      </c>
      <c r="S430" s="544">
        <v>10</v>
      </c>
      <c r="T430" s="544">
        <v>32</v>
      </c>
      <c r="U430" s="544">
        <v>18</v>
      </c>
      <c r="V430" s="544">
        <v>4</v>
      </c>
      <c r="W430" s="544">
        <v>2</v>
      </c>
      <c r="X430" s="544">
        <v>7</v>
      </c>
      <c r="Y430" s="544">
        <v>61</v>
      </c>
      <c r="Z430" s="544">
        <v>13</v>
      </c>
      <c r="AA430" s="544">
        <v>8</v>
      </c>
      <c r="AB430" s="544">
        <v>25</v>
      </c>
      <c r="AC430" s="544">
        <v>190</v>
      </c>
      <c r="AD430" s="544">
        <v>68</v>
      </c>
      <c r="AE430" s="544">
        <v>118</v>
      </c>
      <c r="AF430" s="544">
        <v>68</v>
      </c>
      <c r="AG430" s="544">
        <v>52</v>
      </c>
      <c r="AH430" s="544">
        <v>13</v>
      </c>
      <c r="AI430" s="544">
        <v>18</v>
      </c>
      <c r="AJ430" s="544">
        <v>20</v>
      </c>
      <c r="AK430" s="544">
        <v>138</v>
      </c>
      <c r="AL430" s="544">
        <v>55</v>
      </c>
      <c r="AM430" s="544">
        <v>100</v>
      </c>
      <c r="AN430" s="544">
        <v>48</v>
      </c>
      <c r="AO430" s="544">
        <v>0</v>
      </c>
      <c r="AP430" s="544">
        <v>0</v>
      </c>
      <c r="AQ430" s="544">
        <v>0</v>
      </c>
      <c r="AR430" s="544">
        <v>0</v>
      </c>
      <c r="AS430" s="544">
        <v>0</v>
      </c>
      <c r="AT430" s="544">
        <v>0</v>
      </c>
      <c r="AU430" s="544">
        <v>0</v>
      </c>
      <c r="AV430" s="544">
        <v>0</v>
      </c>
      <c r="AW430" s="544">
        <v>0</v>
      </c>
      <c r="AX430" s="544">
        <v>0</v>
      </c>
      <c r="AY430" s="544">
        <v>0</v>
      </c>
      <c r="AZ430" s="544">
        <v>0</v>
      </c>
      <c r="BA430" s="544">
        <v>1221</v>
      </c>
      <c r="BB430" s="544">
        <v>808</v>
      </c>
      <c r="BC430" s="544">
        <v>813</v>
      </c>
      <c r="BD430" s="544">
        <v>253</v>
      </c>
      <c r="BE430" s="544">
        <v>927</v>
      </c>
      <c r="BF430" s="544">
        <v>643</v>
      </c>
      <c r="BG430" s="544">
        <v>575</v>
      </c>
      <c r="BH430" s="544">
        <v>155</v>
      </c>
      <c r="BI430" s="544">
        <v>294</v>
      </c>
      <c r="BJ430" s="544">
        <v>165</v>
      </c>
      <c r="BK430" s="544">
        <v>238</v>
      </c>
      <c r="BL430" s="544">
        <v>98</v>
      </c>
      <c r="BM430" s="544">
        <v>0</v>
      </c>
      <c r="BN430" s="544">
        <v>0</v>
      </c>
      <c r="BO430" s="544">
        <v>0</v>
      </c>
      <c r="BP430" s="544">
        <v>0</v>
      </c>
      <c r="BQ430" s="544">
        <v>0</v>
      </c>
      <c r="BR430" s="544">
        <v>0</v>
      </c>
      <c r="BS430" s="544">
        <v>0</v>
      </c>
      <c r="BT430" s="544">
        <v>0</v>
      </c>
      <c r="BU430" s="544">
        <v>0</v>
      </c>
      <c r="BV430" s="544">
        <v>0</v>
      </c>
      <c r="BW430" s="544">
        <v>0</v>
      </c>
      <c r="BX430" s="544">
        <v>0</v>
      </c>
      <c r="BY430" s="544">
        <v>2</v>
      </c>
      <c r="BZ430" s="544">
        <v>28</v>
      </c>
      <c r="CA430" s="544">
        <v>0</v>
      </c>
    </row>
    <row r="431" spans="1:79">
      <c r="A431" t="s">
        <v>131</v>
      </c>
      <c r="B431" t="s">
        <v>1894</v>
      </c>
      <c r="C431">
        <v>2024</v>
      </c>
      <c r="D431" t="s">
        <v>1937</v>
      </c>
      <c r="E431" s="450">
        <f>E429</f>
        <v>1488</v>
      </c>
      <c r="F431" s="450">
        <f t="shared" ref="F431:BQ431" si="84">F429</f>
        <v>872</v>
      </c>
      <c r="G431" s="450">
        <f t="shared" si="84"/>
        <v>788</v>
      </c>
      <c r="H431" s="450">
        <f t="shared" si="84"/>
        <v>339</v>
      </c>
      <c r="I431" s="450">
        <f t="shared" si="84"/>
        <v>56</v>
      </c>
      <c r="J431" s="450">
        <f t="shared" si="84"/>
        <v>0</v>
      </c>
      <c r="K431" s="450">
        <f t="shared" si="84"/>
        <v>0</v>
      </c>
      <c r="L431" s="450">
        <f t="shared" si="84"/>
        <v>0</v>
      </c>
      <c r="M431" s="450">
        <f t="shared" si="84"/>
        <v>0</v>
      </c>
      <c r="N431" s="450">
        <f t="shared" si="84"/>
        <v>0</v>
      </c>
      <c r="O431" s="450">
        <f t="shared" si="84"/>
        <v>0</v>
      </c>
      <c r="P431" s="450">
        <f t="shared" si="84"/>
        <v>0</v>
      </c>
      <c r="Q431" s="450">
        <f t="shared" si="84"/>
        <v>52</v>
      </c>
      <c r="R431" s="450">
        <f t="shared" si="84"/>
        <v>11</v>
      </c>
      <c r="S431" s="450">
        <f t="shared" si="84"/>
        <v>4</v>
      </c>
      <c r="T431" s="450">
        <f t="shared" si="84"/>
        <v>21</v>
      </c>
      <c r="U431" s="450">
        <f t="shared" si="84"/>
        <v>0</v>
      </c>
      <c r="V431" s="450">
        <f t="shared" si="84"/>
        <v>0</v>
      </c>
      <c r="W431" s="450">
        <f t="shared" si="84"/>
        <v>0</v>
      </c>
      <c r="X431" s="450">
        <f t="shared" si="84"/>
        <v>0</v>
      </c>
      <c r="Y431" s="450">
        <f t="shared" si="84"/>
        <v>52</v>
      </c>
      <c r="Z431" s="450">
        <f t="shared" si="84"/>
        <v>11</v>
      </c>
      <c r="AA431" s="450">
        <f t="shared" si="84"/>
        <v>4</v>
      </c>
      <c r="AB431" s="450">
        <f t="shared" si="84"/>
        <v>21</v>
      </c>
      <c r="AC431" s="450">
        <f t="shared" si="84"/>
        <v>190</v>
      </c>
      <c r="AD431" s="450">
        <f t="shared" si="84"/>
        <v>73</v>
      </c>
      <c r="AE431" s="450">
        <f t="shared" si="84"/>
        <v>140</v>
      </c>
      <c r="AF431" s="450">
        <f t="shared" si="84"/>
        <v>54</v>
      </c>
      <c r="AG431" s="450">
        <f t="shared" si="84"/>
        <v>24</v>
      </c>
      <c r="AH431" s="450">
        <f t="shared" si="84"/>
        <v>14</v>
      </c>
      <c r="AI431" s="450">
        <f t="shared" si="84"/>
        <v>20</v>
      </c>
      <c r="AJ431" s="450">
        <f t="shared" si="84"/>
        <v>4</v>
      </c>
      <c r="AK431" s="450">
        <f t="shared" si="84"/>
        <v>166</v>
      </c>
      <c r="AL431" s="450">
        <f t="shared" si="84"/>
        <v>59</v>
      </c>
      <c r="AM431" s="450">
        <f t="shared" si="84"/>
        <v>120</v>
      </c>
      <c r="AN431" s="450">
        <f t="shared" si="84"/>
        <v>50</v>
      </c>
      <c r="AO431" s="450">
        <f t="shared" si="84"/>
        <v>0</v>
      </c>
      <c r="AP431" s="450">
        <f t="shared" si="84"/>
        <v>0</v>
      </c>
      <c r="AQ431" s="450">
        <f t="shared" si="84"/>
        <v>0</v>
      </c>
      <c r="AR431" s="450">
        <f t="shared" si="84"/>
        <v>0</v>
      </c>
      <c r="AS431" s="450">
        <f t="shared" si="84"/>
        <v>0</v>
      </c>
      <c r="AT431" s="450">
        <f t="shared" si="84"/>
        <v>0</v>
      </c>
      <c r="AU431" s="450">
        <f t="shared" si="84"/>
        <v>0</v>
      </c>
      <c r="AV431" s="450">
        <f t="shared" si="84"/>
        <v>0</v>
      </c>
      <c r="AW431" s="450">
        <f t="shared" si="84"/>
        <v>0</v>
      </c>
      <c r="AX431" s="450">
        <f t="shared" si="84"/>
        <v>0</v>
      </c>
      <c r="AY431" s="450">
        <f t="shared" si="84"/>
        <v>0</v>
      </c>
      <c r="AZ431" s="450">
        <f t="shared" si="84"/>
        <v>0</v>
      </c>
      <c r="BA431" s="450">
        <f t="shared" si="84"/>
        <v>1193</v>
      </c>
      <c r="BB431" s="450">
        <f t="shared" si="84"/>
        <v>997</v>
      </c>
      <c r="BC431" s="450">
        <f t="shared" si="84"/>
        <v>551</v>
      </c>
      <c r="BD431" s="450">
        <f t="shared" si="84"/>
        <v>155</v>
      </c>
      <c r="BE431" s="450">
        <f t="shared" si="84"/>
        <v>900</v>
      </c>
      <c r="BF431" s="450">
        <f t="shared" si="84"/>
        <v>789</v>
      </c>
      <c r="BG431" s="450">
        <f t="shared" si="84"/>
        <v>330</v>
      </c>
      <c r="BH431" s="450">
        <f t="shared" si="84"/>
        <v>93</v>
      </c>
      <c r="BI431" s="450">
        <f t="shared" si="84"/>
        <v>293</v>
      </c>
      <c r="BJ431" s="450">
        <f t="shared" si="84"/>
        <v>208</v>
      </c>
      <c r="BK431" s="450">
        <f t="shared" si="84"/>
        <v>221</v>
      </c>
      <c r="BL431" s="450">
        <f t="shared" si="84"/>
        <v>62</v>
      </c>
      <c r="BM431" s="450">
        <f t="shared" si="84"/>
        <v>0</v>
      </c>
      <c r="BN431" s="450">
        <f t="shared" si="84"/>
        <v>0</v>
      </c>
      <c r="BO431" s="450">
        <f t="shared" si="84"/>
        <v>0</v>
      </c>
      <c r="BP431" s="450">
        <f t="shared" si="84"/>
        <v>0</v>
      </c>
      <c r="BQ431" s="450">
        <f t="shared" si="84"/>
        <v>0</v>
      </c>
      <c r="BR431" s="450">
        <f t="shared" ref="BR431:CA431" si="85">BR429</f>
        <v>0</v>
      </c>
      <c r="BS431" s="450">
        <f t="shared" si="85"/>
        <v>0</v>
      </c>
      <c r="BT431" s="450">
        <f t="shared" si="85"/>
        <v>0</v>
      </c>
      <c r="BU431" s="450">
        <f t="shared" si="85"/>
        <v>0</v>
      </c>
      <c r="BV431" s="450">
        <f t="shared" si="85"/>
        <v>0</v>
      </c>
      <c r="BW431" s="450">
        <f t="shared" si="85"/>
        <v>0</v>
      </c>
      <c r="BX431" s="450">
        <f t="shared" si="85"/>
        <v>0</v>
      </c>
      <c r="BY431" s="450">
        <f t="shared" si="85"/>
        <v>2</v>
      </c>
      <c r="BZ431" s="450">
        <f t="shared" si="85"/>
        <v>28</v>
      </c>
      <c r="CA431" s="450">
        <f t="shared" si="85"/>
        <v>0</v>
      </c>
    </row>
    <row r="432" spans="1:79">
      <c r="A432" s="543" t="s">
        <v>131</v>
      </c>
      <c r="B432" s="543" t="s">
        <v>1894</v>
      </c>
      <c r="C432" s="543">
        <v>2025</v>
      </c>
      <c r="D432" s="543" t="s">
        <v>1937</v>
      </c>
      <c r="E432" s="544">
        <f>IF(OR(E429=0, E429=""), E430, IF(E430&gt;(E429*(1+Dash!$B$6)), E429*(1+Dash!$B$6), IF(E430&lt;(E429*(1-Dash!$B$7)), E429*(1-Dash!$B$7), E430)))</f>
        <v>1542</v>
      </c>
      <c r="F432" s="544">
        <f>IF(OR(F429=0, F429=""), F430, IF(F430&gt;(F429*(1+Dash!$B$6)), F429*(1+Dash!$B$6), IF(F430&lt;(F429*(1-Dash!$B$7)), F429*(1-Dash!$B$7), F430)))</f>
        <v>890</v>
      </c>
      <c r="G432" s="544">
        <f>IF(OR(G429=0, G429=""), G430, IF(G430&gt;(G429*(1+Dash!$B$6)), G429*(1+Dash!$B$6), IF(G430&lt;(G429*(1-Dash!$B$7)), G429*(1-Dash!$B$7), G430)))</f>
        <v>748.59999999999991</v>
      </c>
      <c r="H432" s="544">
        <f>IF(OR(H429=0, H429=""), H430, IF(H430&gt;(H429*(1+Dash!$B$6)), H429*(1+Dash!$B$6), IF(H430&lt;(H429*(1-Dash!$B$7)), H429*(1-Dash!$B$7), H430)))</f>
        <v>372.90000000000003</v>
      </c>
      <c r="I432" s="544">
        <f>IF(OR(I429=0, I429=""), I430, IF(I430&gt;(I429*(1+Dash!$B$6)), I429*(1+Dash!$B$6), IF(I430&lt;(I429*(1-Dash!$B$7)), I429*(1-Dash!$B$7), I430)))</f>
        <v>61.600000000000009</v>
      </c>
      <c r="J432" s="544">
        <f>IF(OR(J429=0, J429=""), J430, IF(J430&gt;(J429*(1+Dash!$B$6)), J429*(1+Dash!$B$6), IF(J430&lt;(J429*(1-Dash!$B$7)), J429*(1-Dash!$B$7), J430)))</f>
        <v>0</v>
      </c>
      <c r="K432" s="544">
        <f>IF(OR(K429=0, K429=""), K430, IF(K430&gt;(K429*(1+Dash!$B$6)), K429*(1+Dash!$B$6), IF(K430&lt;(K429*(1-Dash!$B$7)), K429*(1-Dash!$B$7), K430)))</f>
        <v>0</v>
      </c>
      <c r="L432" s="544">
        <f>IF(OR(L429=0, L429=""), L430, IF(L430&gt;(L429*(1+Dash!$B$6)), L429*(1+Dash!$B$6), IF(L430&lt;(L429*(1-Dash!$B$7)), L429*(1-Dash!$B$7), L430)))</f>
        <v>0</v>
      </c>
      <c r="M432" s="544">
        <f>IF(OR(M429=0, M429=""), M430, IF(M430&gt;(M429*(1+Dash!$B$6)), M429*(1+Dash!$B$6), IF(M430&lt;(M429*(1-Dash!$B$7)), M429*(1-Dash!$B$7), M430)))</f>
        <v>0</v>
      </c>
      <c r="N432" s="544">
        <f>IF(OR(N429=0, N429=""), N430, IF(N430&gt;(N429*(1+Dash!$B$6)), N429*(1+Dash!$B$6), IF(N430&lt;(N429*(1-Dash!$B$7)), N429*(1-Dash!$B$7), N430)))</f>
        <v>50</v>
      </c>
      <c r="O432" s="544">
        <f>IF(OR(O429=0, O429=""), O430, IF(O430&gt;(O429*(1+Dash!$B$6)), O429*(1+Dash!$B$6), IF(O430&lt;(O429*(1-Dash!$B$7)), O429*(1-Dash!$B$7), O430)))</f>
        <v>18</v>
      </c>
      <c r="P432" s="544">
        <f>IF(OR(P429=0, P429=""), P430, IF(P430&gt;(P429*(1+Dash!$B$6)), P429*(1+Dash!$B$6), IF(P430&lt;(P429*(1-Dash!$B$7)), P429*(1-Dash!$B$7), P430)))</f>
        <v>32</v>
      </c>
      <c r="Q432" s="544">
        <f>IF(OR(Q429=0, Q429=""), Q430, IF(Q430&gt;(Q429*(1+Dash!$B$6)), Q429*(1+Dash!$B$6), IF(Q430&lt;(Q429*(1-Dash!$B$7)), Q429*(1-Dash!$B$7), Q430)))</f>
        <v>57.2</v>
      </c>
      <c r="R432" s="544">
        <f>IF(OR(R429=0, R429=""), R430, IF(R430&gt;(R429*(1+Dash!$B$6)), R429*(1+Dash!$B$6), IF(R430&lt;(R429*(1-Dash!$B$7)), R429*(1-Dash!$B$7), R430)))</f>
        <v>12.100000000000001</v>
      </c>
      <c r="S432" s="544">
        <f>IF(OR(S429=0, S429=""), S430, IF(S430&gt;(S429*(1+Dash!$B$6)), S429*(1+Dash!$B$6), IF(S430&lt;(S429*(1-Dash!$B$7)), S429*(1-Dash!$B$7), S430)))</f>
        <v>4.4000000000000004</v>
      </c>
      <c r="T432" s="544">
        <f>IF(OR(T429=0, T429=""), T430, IF(T430&gt;(T429*(1+Dash!$B$6)), T429*(1+Dash!$B$6), IF(T430&lt;(T429*(1-Dash!$B$7)), T429*(1-Dash!$B$7), T430)))</f>
        <v>23.1</v>
      </c>
      <c r="U432" s="544">
        <f>IF(OR(U429=0, U429=""), U430, IF(U430&gt;(U429*(1+Dash!$B$6)), U429*(1+Dash!$B$6), IF(U430&lt;(U429*(1-Dash!$B$7)), U429*(1-Dash!$B$7), U430)))</f>
        <v>18</v>
      </c>
      <c r="V432" s="544">
        <f>IF(OR(V429=0, V429=""), V430, IF(V430&gt;(V429*(1+Dash!$B$6)), V429*(1+Dash!$B$6), IF(V430&lt;(V429*(1-Dash!$B$7)), V429*(1-Dash!$B$7), V430)))</f>
        <v>4</v>
      </c>
      <c r="W432" s="544">
        <f>IF(OR(W429=0, W429=""), W430, IF(W430&gt;(W429*(1+Dash!$B$6)), W429*(1+Dash!$B$6), IF(W430&lt;(W429*(1-Dash!$B$7)), W429*(1-Dash!$B$7), W430)))</f>
        <v>2</v>
      </c>
      <c r="X432" s="544">
        <f>IF(OR(X429=0, X429=""), X430, IF(X430&gt;(X429*(1+Dash!$B$6)), X429*(1+Dash!$B$6), IF(X430&lt;(X429*(1-Dash!$B$7)), X429*(1-Dash!$B$7), X430)))</f>
        <v>7</v>
      </c>
      <c r="Y432" s="544">
        <f>IF(OR(Y429=0, Y429=""), Y430, IF(Y430&gt;(Y429*(1+Dash!$B$6)), Y429*(1+Dash!$B$6), IF(Y430&lt;(Y429*(1-Dash!$B$7)), Y429*(1-Dash!$B$7), Y430)))</f>
        <v>57.2</v>
      </c>
      <c r="Z432" s="544">
        <f>IF(OR(Z429=0, Z429=""), Z430, IF(Z430&gt;(Z429*(1+Dash!$B$6)), Z429*(1+Dash!$B$6), IF(Z430&lt;(Z429*(1-Dash!$B$7)), Z429*(1-Dash!$B$7), Z430)))</f>
        <v>12.100000000000001</v>
      </c>
      <c r="AA432" s="544">
        <f>IF(OR(AA429=0, AA429=""), AA430, IF(AA430&gt;(AA429*(1+Dash!$B$6)), AA429*(1+Dash!$B$6), IF(AA430&lt;(AA429*(1-Dash!$B$7)), AA429*(1-Dash!$B$7), AA430)))</f>
        <v>4.4000000000000004</v>
      </c>
      <c r="AB432" s="544">
        <f>IF(OR(AB429=0, AB429=""), AB430, IF(AB430&gt;(AB429*(1+Dash!$B$6)), AB429*(1+Dash!$B$6), IF(AB430&lt;(AB429*(1-Dash!$B$7)), AB429*(1-Dash!$B$7), AB430)))</f>
        <v>23.1</v>
      </c>
      <c r="AC432" s="544">
        <f>IF(OR(AC429=0, AC429=""), AC430, IF(AC430&gt;(AC429*(1+Dash!$B$6)), AC429*(1+Dash!$B$6), IF(AC430&lt;(AC429*(1-Dash!$B$7)), AC429*(1-Dash!$B$7), AC430)))</f>
        <v>190</v>
      </c>
      <c r="AD432" s="544">
        <f>IF(OR(AD429=0, AD429=""), AD430, IF(AD430&gt;(AD429*(1+Dash!$B$6)), AD429*(1+Dash!$B$6), IF(AD430&lt;(AD429*(1-Dash!$B$7)), AD429*(1-Dash!$B$7), AD430)))</f>
        <v>69.349999999999994</v>
      </c>
      <c r="AE432" s="544">
        <f>IF(OR(AE429=0, AE429=""), AE430, IF(AE430&gt;(AE429*(1+Dash!$B$6)), AE429*(1+Dash!$B$6), IF(AE430&lt;(AE429*(1-Dash!$B$7)), AE429*(1-Dash!$B$7), AE430)))</f>
        <v>133</v>
      </c>
      <c r="AF432" s="544">
        <f>IF(OR(AF429=0, AF429=""), AF430, IF(AF430&gt;(AF429*(1+Dash!$B$6)), AF429*(1+Dash!$B$6), IF(AF430&lt;(AF429*(1-Dash!$B$7)), AF429*(1-Dash!$B$7), AF430)))</f>
        <v>59.400000000000006</v>
      </c>
      <c r="AG432" s="544">
        <f>IF(OR(AG429=0, AG429=""), AG430, IF(AG430&gt;(AG429*(1+Dash!$B$6)), AG429*(1+Dash!$B$6), IF(AG430&lt;(AG429*(1-Dash!$B$7)), AG429*(1-Dash!$B$7), AG430)))</f>
        <v>26.400000000000002</v>
      </c>
      <c r="AH432" s="544">
        <f>IF(OR(AH429=0, AH429=""), AH430, IF(AH430&gt;(AH429*(1+Dash!$B$6)), AH429*(1+Dash!$B$6), IF(AH430&lt;(AH429*(1-Dash!$B$7)), AH429*(1-Dash!$B$7), AH430)))</f>
        <v>13.299999999999999</v>
      </c>
      <c r="AI432" s="544">
        <f>IF(OR(AI429=0, AI429=""), AI430, IF(AI430&gt;(AI429*(1+Dash!$B$6)), AI429*(1+Dash!$B$6), IF(AI430&lt;(AI429*(1-Dash!$B$7)), AI429*(1-Dash!$B$7), AI430)))</f>
        <v>19</v>
      </c>
      <c r="AJ432" s="544">
        <f>IF(OR(AJ429=0, AJ429=""), AJ430, IF(AJ430&gt;(AJ429*(1+Dash!$B$6)), AJ429*(1+Dash!$B$6), IF(AJ430&lt;(AJ429*(1-Dash!$B$7)), AJ429*(1-Dash!$B$7), AJ430)))</f>
        <v>4.4000000000000004</v>
      </c>
      <c r="AK432" s="544">
        <f>IF(OR(AK429=0, AK429=""), AK430, IF(AK430&gt;(AK429*(1+Dash!$B$6)), AK429*(1+Dash!$B$6), IF(AK430&lt;(AK429*(1-Dash!$B$7)), AK429*(1-Dash!$B$7), AK430)))</f>
        <v>157.69999999999999</v>
      </c>
      <c r="AL432" s="544">
        <f>IF(OR(AL429=0, AL429=""), AL430, IF(AL430&gt;(AL429*(1+Dash!$B$6)), AL429*(1+Dash!$B$6), IF(AL430&lt;(AL429*(1-Dash!$B$7)), AL429*(1-Dash!$B$7), AL430)))</f>
        <v>56.05</v>
      </c>
      <c r="AM432" s="544">
        <f>IF(OR(AM429=0, AM429=""), AM430, IF(AM430&gt;(AM429*(1+Dash!$B$6)), AM429*(1+Dash!$B$6), IF(AM430&lt;(AM429*(1-Dash!$B$7)), AM429*(1-Dash!$B$7), AM430)))</f>
        <v>114</v>
      </c>
      <c r="AN432" s="544">
        <f>IF(OR(AN429=0, AN429=""), AN430, IF(AN430&gt;(AN429*(1+Dash!$B$6)), AN429*(1+Dash!$B$6), IF(AN430&lt;(AN429*(1-Dash!$B$7)), AN429*(1-Dash!$B$7), AN430)))</f>
        <v>48</v>
      </c>
      <c r="AO432" s="544">
        <f>IF(OR(AO429=0, AO429=""), AO430, IF(AO430&gt;(AO429*(1+Dash!$B$6)), AO429*(1+Dash!$B$6), IF(AO430&lt;(AO429*(1-Dash!$B$7)), AO429*(1-Dash!$B$7), AO430)))</f>
        <v>0</v>
      </c>
      <c r="AP432" s="544">
        <f>IF(OR(AP429=0, AP429=""), AP430, IF(AP430&gt;(AP429*(1+Dash!$B$6)), AP429*(1+Dash!$B$6), IF(AP430&lt;(AP429*(1-Dash!$B$7)), AP429*(1-Dash!$B$7), AP430)))</f>
        <v>0</v>
      </c>
      <c r="AQ432" s="544">
        <f>IF(OR(AQ429=0, AQ429=""), AQ430, IF(AQ430&gt;(AQ429*(1+Dash!$B$6)), AQ429*(1+Dash!$B$6), IF(AQ430&lt;(AQ429*(1-Dash!$B$7)), AQ429*(1-Dash!$B$7), AQ430)))</f>
        <v>0</v>
      </c>
      <c r="AR432" s="544">
        <f>IF(OR(AR429=0, AR429=""), AR430, IF(AR430&gt;(AR429*(1+Dash!$B$6)), AR429*(1+Dash!$B$6), IF(AR430&lt;(AR429*(1-Dash!$B$7)), AR429*(1-Dash!$B$7), AR430)))</f>
        <v>0</v>
      </c>
      <c r="AS432" s="544">
        <f>IF(OR(AS429=0, AS429=""), AS430, IF(AS430&gt;(AS429*(1+Dash!$B$6)), AS429*(1+Dash!$B$6), IF(AS430&lt;(AS429*(1-Dash!$B$7)), AS429*(1-Dash!$B$7), AS430)))</f>
        <v>0</v>
      </c>
      <c r="AT432" s="544">
        <f>IF(OR(AT429=0, AT429=""), AT430, IF(AT430&gt;(AT429*(1+Dash!$B$6)), AT429*(1+Dash!$B$6), IF(AT430&lt;(AT429*(1-Dash!$B$7)), AT429*(1-Dash!$B$7), AT430)))</f>
        <v>0</v>
      </c>
      <c r="AU432" s="544">
        <f>IF(OR(AU429=0, AU429=""), AU430, IF(AU430&gt;(AU429*(1+Dash!$B$6)), AU429*(1+Dash!$B$6), IF(AU430&lt;(AU429*(1-Dash!$B$7)), AU429*(1-Dash!$B$7), AU430)))</f>
        <v>0</v>
      </c>
      <c r="AV432" s="544">
        <f>IF(OR(AV429=0, AV429=""), AV430, IF(AV430&gt;(AV429*(1+Dash!$B$6)), AV429*(1+Dash!$B$6), IF(AV430&lt;(AV429*(1-Dash!$B$7)), AV429*(1-Dash!$B$7), AV430)))</f>
        <v>0</v>
      </c>
      <c r="AW432" s="544">
        <f>IF(OR(AW429=0, AW429=""), AW430, IF(AW430&gt;(AW429*(1+Dash!$B$6)), AW429*(1+Dash!$B$6), IF(AW430&lt;(AW429*(1-Dash!$B$7)), AW429*(1-Dash!$B$7), AW430)))</f>
        <v>0</v>
      </c>
      <c r="AX432" s="544">
        <f>IF(OR(AX429=0, AX429=""), AX430, IF(AX430&gt;(AX429*(1+Dash!$B$6)), AX429*(1+Dash!$B$6), IF(AX430&lt;(AX429*(1-Dash!$B$7)), AX429*(1-Dash!$B$7), AX430)))</f>
        <v>0</v>
      </c>
      <c r="AY432" s="544">
        <f>IF(OR(AY429=0, AY429=""), AY430, IF(AY430&gt;(AY429*(1+Dash!$B$6)), AY429*(1+Dash!$B$6), IF(AY430&lt;(AY429*(1-Dash!$B$7)), AY429*(1-Dash!$B$7), AY430)))</f>
        <v>0</v>
      </c>
      <c r="AZ432" s="544">
        <f>IF(OR(AZ429=0, AZ429=""), AZ430, IF(AZ430&gt;(AZ429*(1+Dash!$B$6)), AZ429*(1+Dash!$B$6), IF(AZ430&lt;(AZ429*(1-Dash!$B$7)), AZ429*(1-Dash!$B$7), AZ430)))</f>
        <v>0</v>
      </c>
      <c r="BA432" s="544">
        <f>IF(OR(BA429=0, BA429=""), BA430, IF(BA430&gt;(BA429*(1+Dash!$B$6)), BA429*(1+Dash!$B$6), IF(BA430&lt;(BA429*(1-Dash!$B$7)), BA429*(1-Dash!$B$7), BA430)))</f>
        <v>1221</v>
      </c>
      <c r="BB432" s="544">
        <f>IF(OR(BB429=0, BB429=""), BB430, IF(BB430&gt;(BB429*(1+Dash!$B$6)), BB429*(1+Dash!$B$6), IF(BB430&lt;(BB429*(1-Dash!$B$7)), BB429*(1-Dash!$B$7), BB430)))</f>
        <v>947.15</v>
      </c>
      <c r="BC432" s="544">
        <f>IF(OR(BC429=0, BC429=""), BC430, IF(BC430&gt;(BC429*(1+Dash!$B$6)), BC429*(1+Dash!$B$6), IF(BC430&lt;(BC429*(1-Dash!$B$7)), BC429*(1-Dash!$B$7), BC430)))</f>
        <v>606.1</v>
      </c>
      <c r="BD432" s="544">
        <f>IF(OR(BD429=0, BD429=""), BD430, IF(BD430&gt;(BD429*(1+Dash!$B$6)), BD429*(1+Dash!$B$6), IF(BD430&lt;(BD429*(1-Dash!$B$7)), BD429*(1-Dash!$B$7), BD430)))</f>
        <v>170.5</v>
      </c>
      <c r="BE432" s="544">
        <f>IF(OR(BE429=0, BE429=""), BE430, IF(BE430&gt;(BE429*(1+Dash!$B$6)), BE429*(1+Dash!$B$6), IF(BE430&lt;(BE429*(1-Dash!$B$7)), BE429*(1-Dash!$B$7), BE430)))</f>
        <v>927</v>
      </c>
      <c r="BF432" s="544">
        <f>IF(OR(BF429=0, BF429=""), BF430, IF(BF430&gt;(BF429*(1+Dash!$B$6)), BF429*(1+Dash!$B$6), IF(BF430&lt;(BF429*(1-Dash!$B$7)), BF429*(1-Dash!$B$7), BF430)))</f>
        <v>749.55</v>
      </c>
      <c r="BG432" s="544">
        <f>IF(OR(BG429=0, BG429=""), BG430, IF(BG430&gt;(BG429*(1+Dash!$B$6)), BG429*(1+Dash!$B$6), IF(BG430&lt;(BG429*(1-Dash!$B$7)), BG429*(1-Dash!$B$7), BG430)))</f>
        <v>363.00000000000006</v>
      </c>
      <c r="BH432" s="544">
        <f>IF(OR(BH429=0, BH429=""), BH430, IF(BH430&gt;(BH429*(1+Dash!$B$6)), BH429*(1+Dash!$B$6), IF(BH430&lt;(BH429*(1-Dash!$B$7)), BH429*(1-Dash!$B$7), BH430)))</f>
        <v>102.30000000000001</v>
      </c>
      <c r="BI432" s="544">
        <f>IF(OR(BI429=0, BI429=""), BI430, IF(BI430&gt;(BI429*(1+Dash!$B$6)), BI429*(1+Dash!$B$6), IF(BI430&lt;(BI429*(1-Dash!$B$7)), BI429*(1-Dash!$B$7), BI430)))</f>
        <v>294</v>
      </c>
      <c r="BJ432" s="544">
        <f>IF(OR(BJ429=0, BJ429=""), BJ430, IF(BJ430&gt;(BJ429*(1+Dash!$B$6)), BJ429*(1+Dash!$B$6), IF(BJ430&lt;(BJ429*(1-Dash!$B$7)), BJ429*(1-Dash!$B$7), BJ430)))</f>
        <v>197.6</v>
      </c>
      <c r="BK432" s="544">
        <f>IF(OR(BK429=0, BK429=""), BK430, IF(BK430&gt;(BK429*(1+Dash!$B$6)), BK429*(1+Dash!$B$6), IF(BK430&lt;(BK429*(1-Dash!$B$7)), BK429*(1-Dash!$B$7), BK430)))</f>
        <v>238</v>
      </c>
      <c r="BL432" s="544">
        <f>IF(OR(BL429=0, BL429=""), BL430, IF(BL430&gt;(BL429*(1+Dash!$B$6)), BL429*(1+Dash!$B$6), IF(BL430&lt;(BL429*(1-Dash!$B$7)), BL429*(1-Dash!$B$7), BL430)))</f>
        <v>68.2</v>
      </c>
      <c r="BM432" s="544">
        <f>IF(OR(BM429=0, BM429=""), BM430, IF(BM430&gt;(BM429*(1+Dash!$B$6)), BM429*(1+Dash!$B$6), IF(BM430&lt;(BM429*(1-Dash!$B$7)), BM429*(1-Dash!$B$7), BM430)))</f>
        <v>0</v>
      </c>
      <c r="BN432" s="544">
        <f>IF(OR(BN429=0, BN429=""), BN430, IF(BN430&gt;(BN429*(1+Dash!$B$6)), BN429*(1+Dash!$B$6), IF(BN430&lt;(BN429*(1-Dash!$B$7)), BN429*(1-Dash!$B$7), BN430)))</f>
        <v>0</v>
      </c>
      <c r="BO432" s="544">
        <f>IF(OR(BO429=0, BO429=""), BO430, IF(BO430&gt;(BO429*(1+Dash!$B$6)), BO429*(1+Dash!$B$6), IF(BO430&lt;(BO429*(1-Dash!$B$7)), BO429*(1-Dash!$B$7), BO430)))</f>
        <v>0</v>
      </c>
      <c r="BP432" s="544">
        <f>IF(OR(BP429=0, BP429=""), BP430, IF(BP430&gt;(BP429*(1+Dash!$B$6)), BP429*(1+Dash!$B$6), IF(BP430&lt;(BP429*(1-Dash!$B$7)), BP429*(1-Dash!$B$7), BP430)))</f>
        <v>0</v>
      </c>
      <c r="BQ432" s="544">
        <f>IF(OR(BQ429=0, BQ429=""), BQ430, IF(BQ430&gt;(BQ429*(1+Dash!$B$6)), BQ429*(1+Dash!$B$6), IF(BQ430&lt;(BQ429*(1-Dash!$B$7)), BQ429*(1-Dash!$B$7), BQ430)))</f>
        <v>0</v>
      </c>
      <c r="BR432" s="544">
        <f>IF(OR(BR429=0, BR429=""), BR430, IF(BR430&gt;(BR429*(1+Dash!$B$6)), BR429*(1+Dash!$B$6), IF(BR430&lt;(BR429*(1-Dash!$B$7)), BR429*(1-Dash!$B$7), BR430)))</f>
        <v>0</v>
      </c>
      <c r="BS432" s="544">
        <f>IF(OR(BS429=0, BS429=""), BS430, IF(BS430&gt;(BS429*(1+Dash!$B$6)), BS429*(1+Dash!$B$6), IF(BS430&lt;(BS429*(1-Dash!$B$7)), BS429*(1-Dash!$B$7), BS430)))</f>
        <v>0</v>
      </c>
      <c r="BT432" s="544">
        <f>IF(OR(BT429=0, BT429=""), BT430, IF(BT430&gt;(BT429*(1+Dash!$B$6)), BT429*(1+Dash!$B$6), IF(BT430&lt;(BT429*(1-Dash!$B$7)), BT429*(1-Dash!$B$7), BT430)))</f>
        <v>0</v>
      </c>
      <c r="BU432" s="544">
        <f>IF(OR(BU429=0, BU429=""), BU430, IF(BU430&gt;(BU429*(1+Dash!$B$6)), BU429*(1+Dash!$B$6), IF(BU430&lt;(BU429*(1-Dash!$B$7)), BU429*(1-Dash!$B$7), BU430)))</f>
        <v>0</v>
      </c>
      <c r="BV432" s="544">
        <f>IF(OR(BV429=0, BV429=""), BV430, IF(BV430&gt;(BV429*(1+Dash!$B$6)), BV429*(1+Dash!$B$6), IF(BV430&lt;(BV429*(1-Dash!$B$7)), BV429*(1-Dash!$B$7), BV430)))</f>
        <v>0</v>
      </c>
      <c r="BW432" s="544">
        <f>IF(OR(BW429=0, BW429=""), BW430, IF(BW430&gt;(BW429*(1+Dash!$B$6)), BW429*(1+Dash!$B$6), IF(BW430&lt;(BW429*(1-Dash!$B$7)), BW429*(1-Dash!$B$7), BW430)))</f>
        <v>0</v>
      </c>
      <c r="BX432" s="544">
        <f>IF(OR(BX429=0, BX429=""), BX430, IF(BX430&gt;(BX429*(1+Dash!$B$6)), BX429*(1+Dash!$B$6), IF(BX430&lt;(BX429*(1-Dash!$B$7)), BX429*(1-Dash!$B$7), BX430)))</f>
        <v>0</v>
      </c>
      <c r="BY432" s="544">
        <f>IF(OR(BY429=0, BY429=""), BY430, IF(BY430&gt;(BY429*(1+Dash!$B$6)), BY429*(1+Dash!$B$6), IF(BY430&lt;(BY429*(1-Dash!$B$7)), BY429*(1-Dash!$B$7), BY430)))</f>
        <v>2</v>
      </c>
      <c r="BZ432" s="544">
        <f>IF(OR(BZ429=0, BZ429=""), BZ430, IF(BZ430&gt;(BZ429*(1+Dash!$B$6)), BZ429*(1+Dash!$B$6), IF(BZ430&lt;(BZ429*(1-Dash!$B$7)), BZ429*(1-Dash!$B$7), BZ430)))</f>
        <v>28</v>
      </c>
      <c r="CA432" s="544">
        <f>IF(OR(CA429=0, CA429=""), CA430, IF(CA430&gt;(CA429*(1+Dash!$B$6)), CA429*(1+Dash!$B$6), IF(CA430&lt;(CA429*(1-Dash!$B$7)), CA429*(1-Dash!$B$7), CA430)))</f>
        <v>0</v>
      </c>
    </row>
    <row r="433" spans="1:79">
      <c r="A433" t="s">
        <v>133</v>
      </c>
      <c r="B433" t="s">
        <v>1895</v>
      </c>
      <c r="C433">
        <v>2018</v>
      </c>
      <c r="D433" t="s">
        <v>1934</v>
      </c>
      <c r="E433" s="450">
        <v>682</v>
      </c>
      <c r="F433" s="450">
        <v>637</v>
      </c>
      <c r="G433" s="450">
        <v>261</v>
      </c>
      <c r="H433" s="450">
        <v>281</v>
      </c>
      <c r="I433" s="450">
        <v>128</v>
      </c>
      <c r="J433" s="450">
        <v>0</v>
      </c>
      <c r="K433" s="450">
        <v>0</v>
      </c>
      <c r="L433" s="450">
        <v>0</v>
      </c>
      <c r="M433" s="450">
        <v>0</v>
      </c>
      <c r="N433" s="450">
        <v>0</v>
      </c>
      <c r="O433" s="450">
        <v>0</v>
      </c>
      <c r="P433" s="450">
        <v>0</v>
      </c>
      <c r="Q433" s="450">
        <v>0</v>
      </c>
      <c r="R433" s="450">
        <v>0</v>
      </c>
      <c r="S433" s="450">
        <v>0</v>
      </c>
      <c r="T433" s="450">
        <v>0</v>
      </c>
      <c r="U433" s="450">
        <v>0</v>
      </c>
      <c r="V433" s="450">
        <v>0</v>
      </c>
      <c r="W433" s="450">
        <v>0</v>
      </c>
      <c r="X433" s="450">
        <v>0</v>
      </c>
      <c r="Y433" s="450">
        <v>0</v>
      </c>
      <c r="Z433" s="450">
        <v>0</v>
      </c>
      <c r="AA433" s="450">
        <v>0</v>
      </c>
      <c r="AB433" s="450">
        <v>0</v>
      </c>
      <c r="AC433" s="450">
        <v>883</v>
      </c>
      <c r="AD433" s="450">
        <v>528</v>
      </c>
      <c r="AE433" s="450">
        <v>141</v>
      </c>
      <c r="AF433" s="450">
        <v>746</v>
      </c>
      <c r="AG433" s="450">
        <v>393</v>
      </c>
      <c r="AH433" s="450">
        <v>314</v>
      </c>
      <c r="AI433" s="450">
        <v>38</v>
      </c>
      <c r="AJ433" s="450">
        <v>339</v>
      </c>
      <c r="AK433" s="450">
        <v>490</v>
      </c>
      <c r="AL433" s="450">
        <v>214</v>
      </c>
      <c r="AM433" s="450">
        <v>103</v>
      </c>
      <c r="AN433" s="450">
        <v>407</v>
      </c>
      <c r="AO433" s="450">
        <v>0</v>
      </c>
      <c r="AP433" s="450">
        <v>0</v>
      </c>
      <c r="AQ433" s="450">
        <v>0</v>
      </c>
      <c r="AR433" s="450">
        <v>0</v>
      </c>
      <c r="AS433" s="450">
        <v>0</v>
      </c>
      <c r="AT433" s="450">
        <v>0</v>
      </c>
      <c r="AU433" s="450">
        <v>0</v>
      </c>
      <c r="AV433" s="450">
        <v>0</v>
      </c>
      <c r="AW433" s="450">
        <v>0</v>
      </c>
      <c r="AX433" s="450">
        <v>0</v>
      </c>
      <c r="AY433" s="450">
        <v>0</v>
      </c>
      <c r="AZ433" s="450">
        <v>0</v>
      </c>
      <c r="BA433" s="450">
        <v>1025</v>
      </c>
      <c r="BB433" s="450">
        <v>402</v>
      </c>
      <c r="BC433" s="450">
        <v>471</v>
      </c>
      <c r="BD433" s="450">
        <v>376</v>
      </c>
      <c r="BE433" s="450">
        <v>872</v>
      </c>
      <c r="BF433" s="450">
        <v>379</v>
      </c>
      <c r="BG433" s="450">
        <v>380</v>
      </c>
      <c r="BH433" s="450">
        <v>262</v>
      </c>
      <c r="BI433" s="450">
        <v>153</v>
      </c>
      <c r="BJ433" s="450">
        <v>23</v>
      </c>
      <c r="BK433" s="450">
        <v>91</v>
      </c>
      <c r="BL433" s="450">
        <v>114</v>
      </c>
      <c r="BM433" s="450">
        <v>0</v>
      </c>
      <c r="BN433" s="450">
        <v>0</v>
      </c>
      <c r="BO433" s="450">
        <v>0</v>
      </c>
      <c r="BP433" s="450">
        <v>0</v>
      </c>
      <c r="BQ433" s="450">
        <v>0</v>
      </c>
      <c r="BR433" s="450">
        <v>0</v>
      </c>
      <c r="BS433" s="450">
        <v>0</v>
      </c>
      <c r="BT433" s="450">
        <v>0</v>
      </c>
      <c r="BU433" s="450">
        <v>0</v>
      </c>
      <c r="BV433" s="450">
        <v>0</v>
      </c>
      <c r="BW433" s="450">
        <v>0</v>
      </c>
      <c r="BX433" s="450">
        <v>0</v>
      </c>
      <c r="BY433" s="450">
        <v>7</v>
      </c>
      <c r="BZ433" s="450">
        <v>43</v>
      </c>
      <c r="CA433" s="450">
        <v>0</v>
      </c>
    </row>
    <row r="434" spans="1:79">
      <c r="A434" s="543" t="s">
        <v>133</v>
      </c>
      <c r="B434" s="543" t="s">
        <v>1895</v>
      </c>
      <c r="C434" s="543">
        <v>2019</v>
      </c>
      <c r="D434" s="543" t="s">
        <v>1934</v>
      </c>
      <c r="E434" s="544">
        <v>705</v>
      </c>
      <c r="F434" s="544">
        <v>670</v>
      </c>
      <c r="G434" s="544">
        <v>278</v>
      </c>
      <c r="H434" s="544">
        <v>228</v>
      </c>
      <c r="I434" s="544">
        <v>150</v>
      </c>
      <c r="J434" s="544">
        <v>0</v>
      </c>
      <c r="K434" s="544">
        <v>0</v>
      </c>
      <c r="L434" s="544">
        <v>0</v>
      </c>
      <c r="M434" s="544">
        <v>0</v>
      </c>
      <c r="N434" s="544">
        <v>0</v>
      </c>
      <c r="O434" s="544">
        <v>0</v>
      </c>
      <c r="P434" s="544">
        <v>0</v>
      </c>
      <c r="Q434" s="544">
        <v>0</v>
      </c>
      <c r="R434" s="544">
        <v>0</v>
      </c>
      <c r="S434" s="544">
        <v>0</v>
      </c>
      <c r="T434" s="544">
        <v>0</v>
      </c>
      <c r="U434" s="544">
        <v>0</v>
      </c>
      <c r="V434" s="544">
        <v>0</v>
      </c>
      <c r="W434" s="544">
        <v>0</v>
      </c>
      <c r="X434" s="544">
        <v>0</v>
      </c>
      <c r="Y434" s="544">
        <v>0</v>
      </c>
      <c r="Z434" s="544">
        <v>0</v>
      </c>
      <c r="AA434" s="544">
        <v>0</v>
      </c>
      <c r="AB434" s="544">
        <v>0</v>
      </c>
      <c r="AC434" s="544">
        <v>956</v>
      </c>
      <c r="AD434" s="544">
        <v>579</v>
      </c>
      <c r="AE434" s="544">
        <v>148</v>
      </c>
      <c r="AF434" s="544">
        <v>769</v>
      </c>
      <c r="AG434" s="544">
        <v>407</v>
      </c>
      <c r="AH434" s="544">
        <v>330</v>
      </c>
      <c r="AI434" s="544">
        <v>32</v>
      </c>
      <c r="AJ434" s="544">
        <v>334</v>
      </c>
      <c r="AK434" s="544">
        <v>549</v>
      </c>
      <c r="AL434" s="544">
        <v>249</v>
      </c>
      <c r="AM434" s="544">
        <v>116</v>
      </c>
      <c r="AN434" s="544">
        <v>435</v>
      </c>
      <c r="AO434" s="544">
        <v>0</v>
      </c>
      <c r="AP434" s="544">
        <v>0</v>
      </c>
      <c r="AQ434" s="544">
        <v>0</v>
      </c>
      <c r="AR434" s="544">
        <v>0</v>
      </c>
      <c r="AS434" s="544">
        <v>0</v>
      </c>
      <c r="AT434" s="544">
        <v>0</v>
      </c>
      <c r="AU434" s="544">
        <v>0</v>
      </c>
      <c r="AV434" s="544">
        <v>0</v>
      </c>
      <c r="AW434" s="544">
        <v>0</v>
      </c>
      <c r="AX434" s="544">
        <v>0</v>
      </c>
      <c r="AY434" s="544">
        <v>0</v>
      </c>
      <c r="AZ434" s="544">
        <v>0</v>
      </c>
      <c r="BA434" s="544">
        <v>1006</v>
      </c>
      <c r="BB434" s="544">
        <v>390</v>
      </c>
      <c r="BC434" s="544">
        <v>419</v>
      </c>
      <c r="BD434" s="544">
        <v>359</v>
      </c>
      <c r="BE434" s="544">
        <v>862</v>
      </c>
      <c r="BF434" s="544">
        <v>363</v>
      </c>
      <c r="BG434" s="544">
        <v>340</v>
      </c>
      <c r="BH434" s="544">
        <v>256</v>
      </c>
      <c r="BI434" s="544">
        <v>144</v>
      </c>
      <c r="BJ434" s="544">
        <v>27</v>
      </c>
      <c r="BK434" s="544">
        <v>79</v>
      </c>
      <c r="BL434" s="544">
        <v>103</v>
      </c>
      <c r="BM434" s="544">
        <v>0</v>
      </c>
      <c r="BN434" s="544">
        <v>0</v>
      </c>
      <c r="BO434" s="544">
        <v>0</v>
      </c>
      <c r="BP434" s="544">
        <v>0</v>
      </c>
      <c r="BQ434" s="544">
        <v>0</v>
      </c>
      <c r="BR434" s="544">
        <v>0</v>
      </c>
      <c r="BS434" s="544">
        <v>0</v>
      </c>
      <c r="BT434" s="544">
        <v>0</v>
      </c>
      <c r="BU434" s="544">
        <v>0</v>
      </c>
      <c r="BV434" s="544">
        <v>0</v>
      </c>
      <c r="BW434" s="544">
        <v>0</v>
      </c>
      <c r="BX434" s="544">
        <v>0</v>
      </c>
      <c r="BY434" s="544">
        <v>10</v>
      </c>
      <c r="BZ434" s="544">
        <v>51</v>
      </c>
      <c r="CA434" s="544">
        <v>0</v>
      </c>
    </row>
    <row r="435" spans="1:79">
      <c r="A435" t="s">
        <v>133</v>
      </c>
      <c r="B435" t="s">
        <v>1895</v>
      </c>
      <c r="C435">
        <v>2020</v>
      </c>
      <c r="D435" t="s">
        <v>1934</v>
      </c>
      <c r="E435" s="450">
        <v>525</v>
      </c>
      <c r="F435" s="450">
        <v>664</v>
      </c>
      <c r="G435" s="450">
        <v>277</v>
      </c>
      <c r="H435" s="450">
        <v>219</v>
      </c>
      <c r="I435" s="450">
        <v>136</v>
      </c>
      <c r="J435" s="450">
        <v>0</v>
      </c>
      <c r="K435" s="450">
        <v>0</v>
      </c>
      <c r="L435" s="450">
        <v>0</v>
      </c>
      <c r="M435" s="450">
        <v>0</v>
      </c>
      <c r="N435" s="450">
        <v>21</v>
      </c>
      <c r="O435" s="450">
        <v>21</v>
      </c>
      <c r="P435" s="450">
        <v>0</v>
      </c>
      <c r="Q435" s="450">
        <v>8</v>
      </c>
      <c r="R435" s="450">
        <v>0</v>
      </c>
      <c r="S435" s="450">
        <v>0</v>
      </c>
      <c r="T435" s="450">
        <v>0</v>
      </c>
      <c r="U435" s="450">
        <v>0</v>
      </c>
      <c r="V435" s="450">
        <v>0</v>
      </c>
      <c r="W435" s="450">
        <v>0</v>
      </c>
      <c r="X435" s="450">
        <v>0</v>
      </c>
      <c r="Y435" s="450">
        <v>8</v>
      </c>
      <c r="Z435" s="450">
        <v>0</v>
      </c>
      <c r="AA435" s="450">
        <v>0</v>
      </c>
      <c r="AB435" s="450">
        <v>0</v>
      </c>
      <c r="AC435" s="450">
        <v>408</v>
      </c>
      <c r="AD435" s="450">
        <v>305</v>
      </c>
      <c r="AE435" s="450">
        <v>130</v>
      </c>
      <c r="AF435" s="450">
        <v>266</v>
      </c>
      <c r="AG435" s="450">
        <v>148</v>
      </c>
      <c r="AH435" s="450">
        <v>136</v>
      </c>
      <c r="AI435" s="450">
        <v>18</v>
      </c>
      <c r="AJ435" s="450">
        <v>98</v>
      </c>
      <c r="AK435" s="450">
        <v>260</v>
      </c>
      <c r="AL435" s="450">
        <v>169</v>
      </c>
      <c r="AM435" s="450">
        <v>112</v>
      </c>
      <c r="AN435" s="450">
        <v>168</v>
      </c>
      <c r="AO435" s="450">
        <v>0</v>
      </c>
      <c r="AP435" s="450">
        <v>0</v>
      </c>
      <c r="AQ435" s="450">
        <v>0</v>
      </c>
      <c r="AR435" s="450">
        <v>0</v>
      </c>
      <c r="AS435" s="450">
        <v>0</v>
      </c>
      <c r="AT435" s="450">
        <v>0</v>
      </c>
      <c r="AU435" s="450">
        <v>0</v>
      </c>
      <c r="AV435" s="450">
        <v>0</v>
      </c>
      <c r="AW435" s="450">
        <v>0</v>
      </c>
      <c r="AX435" s="450">
        <v>0</v>
      </c>
      <c r="AY435" s="450">
        <v>0</v>
      </c>
      <c r="AZ435" s="450">
        <v>0</v>
      </c>
      <c r="BA435" s="450">
        <v>773</v>
      </c>
      <c r="BB435" s="450">
        <v>402</v>
      </c>
      <c r="BC435" s="450">
        <v>360</v>
      </c>
      <c r="BD435" s="450">
        <v>245</v>
      </c>
      <c r="BE435" s="450">
        <v>630</v>
      </c>
      <c r="BF435" s="450">
        <v>334</v>
      </c>
      <c r="BG435" s="450">
        <v>276</v>
      </c>
      <c r="BH435" s="450">
        <v>155</v>
      </c>
      <c r="BI435" s="450">
        <v>143</v>
      </c>
      <c r="BJ435" s="450">
        <v>68</v>
      </c>
      <c r="BK435" s="450">
        <v>84</v>
      </c>
      <c r="BL435" s="450">
        <v>90</v>
      </c>
      <c r="BM435" s="450">
        <v>0</v>
      </c>
      <c r="BN435" s="450">
        <v>0</v>
      </c>
      <c r="BO435" s="450">
        <v>0</v>
      </c>
      <c r="BP435" s="450">
        <v>0</v>
      </c>
      <c r="BQ435" s="450">
        <v>0</v>
      </c>
      <c r="BR435" s="450">
        <v>0</v>
      </c>
      <c r="BS435" s="450">
        <v>0</v>
      </c>
      <c r="BT435" s="450">
        <v>0</v>
      </c>
      <c r="BU435" s="450">
        <v>0</v>
      </c>
      <c r="BV435" s="450">
        <v>0</v>
      </c>
      <c r="BW435" s="450">
        <v>0</v>
      </c>
      <c r="BX435" s="450">
        <v>0</v>
      </c>
      <c r="BY435" s="450">
        <v>3</v>
      </c>
      <c r="BZ435" s="450">
        <v>35</v>
      </c>
      <c r="CA435" s="450">
        <v>0</v>
      </c>
    </row>
    <row r="436" spans="1:79">
      <c r="A436" s="543" t="s">
        <v>133</v>
      </c>
      <c r="B436" s="543" t="s">
        <v>1895</v>
      </c>
      <c r="C436" s="543">
        <v>2021</v>
      </c>
      <c r="D436" s="543" t="s">
        <v>1934</v>
      </c>
      <c r="E436" s="544">
        <v>712</v>
      </c>
      <c r="F436" s="544">
        <v>712</v>
      </c>
      <c r="G436" s="544">
        <v>389</v>
      </c>
      <c r="H436" s="544">
        <v>256</v>
      </c>
      <c r="I436" s="544">
        <v>143</v>
      </c>
      <c r="J436" s="544">
        <v>0</v>
      </c>
      <c r="K436" s="544">
        <v>0</v>
      </c>
      <c r="L436" s="544">
        <v>0</v>
      </c>
      <c r="M436" s="544">
        <v>0</v>
      </c>
      <c r="N436" s="544">
        <v>22</v>
      </c>
      <c r="O436" s="544">
        <v>22</v>
      </c>
      <c r="P436" s="544">
        <v>0</v>
      </c>
      <c r="Q436" s="544">
        <v>6</v>
      </c>
      <c r="R436" s="544">
        <v>0</v>
      </c>
      <c r="S436" s="544">
        <v>0</v>
      </c>
      <c r="T436" s="544">
        <v>0</v>
      </c>
      <c r="U436" s="544">
        <v>0</v>
      </c>
      <c r="V436" s="544">
        <v>0</v>
      </c>
      <c r="W436" s="544">
        <v>0</v>
      </c>
      <c r="X436" s="544">
        <v>0</v>
      </c>
      <c r="Y436" s="544">
        <v>6</v>
      </c>
      <c r="Z436" s="544">
        <v>0</v>
      </c>
      <c r="AA436" s="544">
        <v>0</v>
      </c>
      <c r="AB436" s="544">
        <v>0</v>
      </c>
      <c r="AC436" s="544">
        <v>422</v>
      </c>
      <c r="AD436" s="544">
        <v>364</v>
      </c>
      <c r="AE436" s="544">
        <v>136</v>
      </c>
      <c r="AF436" s="544">
        <v>228</v>
      </c>
      <c r="AG436" s="544">
        <v>174</v>
      </c>
      <c r="AH436" s="544">
        <v>167</v>
      </c>
      <c r="AI436" s="544">
        <v>19</v>
      </c>
      <c r="AJ436" s="544">
        <v>105</v>
      </c>
      <c r="AK436" s="544">
        <v>248</v>
      </c>
      <c r="AL436" s="544">
        <v>197</v>
      </c>
      <c r="AM436" s="544">
        <v>117</v>
      </c>
      <c r="AN436" s="544">
        <v>123</v>
      </c>
      <c r="AO436" s="544">
        <v>0</v>
      </c>
      <c r="AP436" s="544">
        <v>0</v>
      </c>
      <c r="AQ436" s="544">
        <v>0</v>
      </c>
      <c r="AR436" s="544">
        <v>0</v>
      </c>
      <c r="AS436" s="544">
        <v>0</v>
      </c>
      <c r="AT436" s="544">
        <v>0</v>
      </c>
      <c r="AU436" s="544">
        <v>0</v>
      </c>
      <c r="AV436" s="544">
        <v>0</v>
      </c>
      <c r="AW436" s="544">
        <v>0</v>
      </c>
      <c r="AX436" s="544">
        <v>0</v>
      </c>
      <c r="AY436" s="544">
        <v>0</v>
      </c>
      <c r="AZ436" s="544">
        <v>0</v>
      </c>
      <c r="BA436" s="544">
        <v>1007</v>
      </c>
      <c r="BB436" s="544">
        <v>602</v>
      </c>
      <c r="BC436" s="544">
        <v>446</v>
      </c>
      <c r="BD436" s="544">
        <v>324</v>
      </c>
      <c r="BE436" s="544">
        <v>802</v>
      </c>
      <c r="BF436" s="544">
        <v>476</v>
      </c>
      <c r="BG436" s="544">
        <v>325</v>
      </c>
      <c r="BH436" s="544">
        <v>177</v>
      </c>
      <c r="BI436" s="544">
        <v>205</v>
      </c>
      <c r="BJ436" s="544">
        <v>126</v>
      </c>
      <c r="BK436" s="544">
        <v>121</v>
      </c>
      <c r="BL436" s="544">
        <v>147</v>
      </c>
      <c r="BM436" s="544">
        <v>0</v>
      </c>
      <c r="BN436" s="544">
        <v>0</v>
      </c>
      <c r="BO436" s="544">
        <v>0</v>
      </c>
      <c r="BP436" s="544">
        <v>0</v>
      </c>
      <c r="BQ436" s="544">
        <v>0</v>
      </c>
      <c r="BR436" s="544">
        <v>0</v>
      </c>
      <c r="BS436" s="544">
        <v>0</v>
      </c>
      <c r="BT436" s="544">
        <v>0</v>
      </c>
      <c r="BU436" s="544">
        <v>0</v>
      </c>
      <c r="BV436" s="544">
        <v>0</v>
      </c>
      <c r="BW436" s="544">
        <v>0</v>
      </c>
      <c r="BX436" s="544">
        <v>0</v>
      </c>
      <c r="BY436" s="544">
        <v>9</v>
      </c>
      <c r="BZ436" s="544">
        <v>43</v>
      </c>
      <c r="CA436" s="544">
        <v>0</v>
      </c>
    </row>
    <row r="437" spans="1:79">
      <c r="A437" t="s">
        <v>133</v>
      </c>
      <c r="B437" t="s">
        <v>1895</v>
      </c>
      <c r="C437">
        <v>2022</v>
      </c>
      <c r="D437" t="s">
        <v>1934</v>
      </c>
      <c r="E437" s="450">
        <v>797</v>
      </c>
      <c r="F437" s="450">
        <v>611</v>
      </c>
      <c r="G437" s="450">
        <v>407</v>
      </c>
      <c r="H437" s="450">
        <v>206</v>
      </c>
      <c r="I437" s="450">
        <v>119</v>
      </c>
      <c r="J437" s="450">
        <v>0</v>
      </c>
      <c r="K437" s="450">
        <v>0</v>
      </c>
      <c r="L437" s="450">
        <v>0</v>
      </c>
      <c r="M437" s="450">
        <v>0</v>
      </c>
      <c r="N437" s="450">
        <v>12</v>
      </c>
      <c r="O437" s="450">
        <v>12</v>
      </c>
      <c r="P437" s="450">
        <v>0</v>
      </c>
      <c r="Q437" s="450">
        <v>2</v>
      </c>
      <c r="R437" s="450">
        <v>0</v>
      </c>
      <c r="S437" s="450">
        <v>0</v>
      </c>
      <c r="T437" s="450">
        <v>0</v>
      </c>
      <c r="U437" s="450">
        <v>0</v>
      </c>
      <c r="V437" s="450">
        <v>0</v>
      </c>
      <c r="W437" s="450">
        <v>0</v>
      </c>
      <c r="X437" s="450">
        <v>0</v>
      </c>
      <c r="Y437" s="450">
        <v>2</v>
      </c>
      <c r="Z437" s="450">
        <v>0</v>
      </c>
      <c r="AA437" s="450">
        <v>0</v>
      </c>
      <c r="AB437" s="450">
        <v>0</v>
      </c>
      <c r="AC437" s="450">
        <v>604</v>
      </c>
      <c r="AD437" s="450">
        <v>454</v>
      </c>
      <c r="AE437" s="450">
        <v>159</v>
      </c>
      <c r="AF437" s="450">
        <v>380</v>
      </c>
      <c r="AG437" s="450">
        <v>210</v>
      </c>
      <c r="AH437" s="450">
        <v>173</v>
      </c>
      <c r="AI437" s="450">
        <v>43</v>
      </c>
      <c r="AJ437" s="450">
        <v>161</v>
      </c>
      <c r="AK437" s="450">
        <v>394</v>
      </c>
      <c r="AL437" s="450">
        <v>281</v>
      </c>
      <c r="AM437" s="450">
        <v>116</v>
      </c>
      <c r="AN437" s="450">
        <v>219</v>
      </c>
      <c r="AO437" s="450">
        <v>0</v>
      </c>
      <c r="AP437" s="450">
        <v>0</v>
      </c>
      <c r="AQ437" s="450">
        <v>0</v>
      </c>
      <c r="AR437" s="450">
        <v>0</v>
      </c>
      <c r="AS437" s="450">
        <v>0</v>
      </c>
      <c r="AT437" s="450">
        <v>0</v>
      </c>
      <c r="AU437" s="450">
        <v>0</v>
      </c>
      <c r="AV437" s="450">
        <v>0</v>
      </c>
      <c r="AW437" s="450">
        <v>0</v>
      </c>
      <c r="AX437" s="450">
        <v>0</v>
      </c>
      <c r="AY437" s="450">
        <v>0</v>
      </c>
      <c r="AZ437" s="450">
        <v>0</v>
      </c>
      <c r="BA437" s="450">
        <v>855</v>
      </c>
      <c r="BB437" s="450">
        <v>546</v>
      </c>
      <c r="BC437" s="450">
        <v>380</v>
      </c>
      <c r="BD437" s="450">
        <v>256</v>
      </c>
      <c r="BE437" s="450">
        <v>691</v>
      </c>
      <c r="BF437" s="450">
        <v>443</v>
      </c>
      <c r="BG437" s="450">
        <v>280</v>
      </c>
      <c r="BH437" s="450">
        <v>137</v>
      </c>
      <c r="BI437" s="450">
        <v>164</v>
      </c>
      <c r="BJ437" s="450">
        <v>103</v>
      </c>
      <c r="BK437" s="450">
        <v>100</v>
      </c>
      <c r="BL437" s="450">
        <v>119</v>
      </c>
      <c r="BM437" s="450">
        <v>21</v>
      </c>
      <c r="BN437" s="450">
        <v>13</v>
      </c>
      <c r="BO437" s="450">
        <v>13</v>
      </c>
      <c r="BP437" s="450">
        <v>17</v>
      </c>
      <c r="BQ437" s="450">
        <v>0</v>
      </c>
      <c r="BR437" s="450">
        <v>0</v>
      </c>
      <c r="BS437" s="450">
        <v>0</v>
      </c>
      <c r="BT437" s="450">
        <v>0</v>
      </c>
      <c r="BU437" s="450">
        <v>21</v>
      </c>
      <c r="BV437" s="450">
        <v>13</v>
      </c>
      <c r="BW437" s="450">
        <v>13</v>
      </c>
      <c r="BX437" s="450">
        <v>17</v>
      </c>
      <c r="BY437" s="450">
        <v>9</v>
      </c>
      <c r="BZ437" s="450">
        <v>53</v>
      </c>
      <c r="CA437" s="450">
        <v>0</v>
      </c>
    </row>
    <row r="438" spans="1:79">
      <c r="A438" s="543" t="s">
        <v>133</v>
      </c>
      <c r="B438" s="543" t="s">
        <v>1895</v>
      </c>
      <c r="C438" s="543">
        <v>2023</v>
      </c>
      <c r="D438" s="543" t="s">
        <v>1934</v>
      </c>
      <c r="E438" s="544">
        <v>710</v>
      </c>
      <c r="F438" s="544">
        <v>497</v>
      </c>
      <c r="G438" s="544">
        <v>369</v>
      </c>
      <c r="H438" s="544">
        <v>192</v>
      </c>
      <c r="I438" s="544">
        <v>86</v>
      </c>
      <c r="J438" s="544">
        <v>0</v>
      </c>
      <c r="K438" s="544">
        <v>0</v>
      </c>
      <c r="L438" s="544">
        <v>0</v>
      </c>
      <c r="M438" s="544">
        <v>0</v>
      </c>
      <c r="N438" s="544">
        <v>0</v>
      </c>
      <c r="O438" s="544">
        <v>0</v>
      </c>
      <c r="P438" s="544">
        <v>0</v>
      </c>
      <c r="Q438" s="544">
        <v>39</v>
      </c>
      <c r="R438" s="544">
        <v>22</v>
      </c>
      <c r="S438" s="544">
        <v>12</v>
      </c>
      <c r="T438" s="544">
        <v>20</v>
      </c>
      <c r="U438" s="544">
        <v>0</v>
      </c>
      <c r="V438" s="544">
        <v>0</v>
      </c>
      <c r="W438" s="544">
        <v>0</v>
      </c>
      <c r="X438" s="544">
        <v>0</v>
      </c>
      <c r="Y438" s="544">
        <v>39</v>
      </c>
      <c r="Z438" s="544">
        <v>22</v>
      </c>
      <c r="AA438" s="544">
        <v>12</v>
      </c>
      <c r="AB438" s="544">
        <v>20</v>
      </c>
      <c r="AC438" s="544">
        <v>547</v>
      </c>
      <c r="AD438" s="544">
        <v>429</v>
      </c>
      <c r="AE438" s="544">
        <v>238</v>
      </c>
      <c r="AF438" s="544">
        <v>332</v>
      </c>
      <c r="AG438" s="544">
        <v>184</v>
      </c>
      <c r="AH438" s="544">
        <v>169</v>
      </c>
      <c r="AI438" s="544">
        <v>81</v>
      </c>
      <c r="AJ438" s="544">
        <v>132</v>
      </c>
      <c r="AK438" s="544">
        <v>363</v>
      </c>
      <c r="AL438" s="544">
        <v>260</v>
      </c>
      <c r="AM438" s="544">
        <v>157</v>
      </c>
      <c r="AN438" s="544">
        <v>200</v>
      </c>
      <c r="AO438" s="544">
        <v>0</v>
      </c>
      <c r="AP438" s="544">
        <v>0</v>
      </c>
      <c r="AQ438" s="544">
        <v>0</v>
      </c>
      <c r="AR438" s="544">
        <v>0</v>
      </c>
      <c r="AS438" s="544">
        <v>0</v>
      </c>
      <c r="AT438" s="544">
        <v>0</v>
      </c>
      <c r="AU438" s="544">
        <v>0</v>
      </c>
      <c r="AV438" s="544">
        <v>0</v>
      </c>
      <c r="AW438" s="544">
        <v>0</v>
      </c>
      <c r="AX438" s="544">
        <v>0</v>
      </c>
      <c r="AY438" s="544">
        <v>0</v>
      </c>
      <c r="AZ438" s="544">
        <v>0</v>
      </c>
      <c r="BA438" s="544">
        <v>934</v>
      </c>
      <c r="BB438" s="544">
        <v>679</v>
      </c>
      <c r="BC438" s="544">
        <v>423</v>
      </c>
      <c r="BD438" s="544">
        <v>275</v>
      </c>
      <c r="BE438" s="544">
        <v>745</v>
      </c>
      <c r="BF438" s="544">
        <v>552</v>
      </c>
      <c r="BG438" s="544">
        <v>315</v>
      </c>
      <c r="BH438" s="544">
        <v>159</v>
      </c>
      <c r="BI438" s="544">
        <v>189</v>
      </c>
      <c r="BJ438" s="544">
        <v>127</v>
      </c>
      <c r="BK438" s="544">
        <v>108</v>
      </c>
      <c r="BL438" s="544">
        <v>116</v>
      </c>
      <c r="BM438" s="544">
        <v>28</v>
      </c>
      <c r="BN438" s="544">
        <v>20</v>
      </c>
      <c r="BO438" s="544">
        <v>20</v>
      </c>
      <c r="BP438" s="544">
        <v>24</v>
      </c>
      <c r="BQ438" s="544">
        <v>0</v>
      </c>
      <c r="BR438" s="544">
        <v>0</v>
      </c>
      <c r="BS438" s="544">
        <v>0</v>
      </c>
      <c r="BT438" s="544">
        <v>0</v>
      </c>
      <c r="BU438" s="544">
        <v>28</v>
      </c>
      <c r="BV438" s="544">
        <v>20</v>
      </c>
      <c r="BW438" s="544">
        <v>20</v>
      </c>
      <c r="BX438" s="544">
        <v>24</v>
      </c>
      <c r="BY438" s="544">
        <v>9</v>
      </c>
      <c r="BZ438" s="544">
        <v>51</v>
      </c>
      <c r="CA438" s="544">
        <v>0</v>
      </c>
    </row>
    <row r="439" spans="1:79">
      <c r="A439" t="s">
        <v>133</v>
      </c>
      <c r="B439" t="s">
        <v>1895</v>
      </c>
      <c r="C439">
        <v>2024</v>
      </c>
      <c r="D439" t="s">
        <v>1934</v>
      </c>
      <c r="E439" s="450">
        <v>925</v>
      </c>
      <c r="F439" s="450">
        <v>567</v>
      </c>
      <c r="G439" s="450">
        <v>468</v>
      </c>
      <c r="H439" s="450">
        <v>173</v>
      </c>
      <c r="I439" s="450">
        <v>75</v>
      </c>
      <c r="J439" s="450">
        <v>0</v>
      </c>
      <c r="K439" s="450">
        <v>0</v>
      </c>
      <c r="L439" s="450">
        <v>0</v>
      </c>
      <c r="M439" s="450">
        <v>0</v>
      </c>
      <c r="N439" s="450">
        <v>47</v>
      </c>
      <c r="O439" s="450">
        <v>0</v>
      </c>
      <c r="P439" s="450">
        <v>47</v>
      </c>
      <c r="Q439" s="450">
        <v>954</v>
      </c>
      <c r="R439" s="450">
        <v>60</v>
      </c>
      <c r="S439" s="450">
        <v>24</v>
      </c>
      <c r="T439" s="450">
        <v>757</v>
      </c>
      <c r="U439" s="450">
        <v>9</v>
      </c>
      <c r="V439" s="450">
        <v>8</v>
      </c>
      <c r="W439" s="450">
        <v>7</v>
      </c>
      <c r="X439" s="450">
        <v>6</v>
      </c>
      <c r="Y439" s="450">
        <v>945</v>
      </c>
      <c r="Z439" s="450">
        <v>52</v>
      </c>
      <c r="AA439" s="450">
        <v>17</v>
      </c>
      <c r="AB439" s="450">
        <v>751</v>
      </c>
      <c r="AC439" s="450">
        <v>491</v>
      </c>
      <c r="AD439" s="450">
        <v>401</v>
      </c>
      <c r="AE439" s="450">
        <v>190</v>
      </c>
      <c r="AF439" s="450">
        <v>220</v>
      </c>
      <c r="AG439" s="450">
        <v>78</v>
      </c>
      <c r="AH439" s="450">
        <v>61</v>
      </c>
      <c r="AI439" s="450">
        <v>33</v>
      </c>
      <c r="AJ439" s="450">
        <v>64</v>
      </c>
      <c r="AK439" s="450">
        <v>413</v>
      </c>
      <c r="AL439" s="450">
        <v>340</v>
      </c>
      <c r="AM439" s="450">
        <v>157</v>
      </c>
      <c r="AN439" s="450">
        <v>156</v>
      </c>
      <c r="AO439" s="450">
        <v>0</v>
      </c>
      <c r="AP439" s="450">
        <v>0</v>
      </c>
      <c r="AQ439" s="450">
        <v>0</v>
      </c>
      <c r="AR439" s="450">
        <v>0</v>
      </c>
      <c r="AS439" s="450">
        <v>0</v>
      </c>
      <c r="AT439" s="450">
        <v>0</v>
      </c>
      <c r="AU439" s="450">
        <v>0</v>
      </c>
      <c r="AV439" s="450">
        <v>0</v>
      </c>
      <c r="AW439" s="450">
        <v>0</v>
      </c>
      <c r="AX439" s="450">
        <v>0</v>
      </c>
      <c r="AY439" s="450">
        <v>0</v>
      </c>
      <c r="AZ439" s="450">
        <v>0</v>
      </c>
      <c r="BA439" s="450">
        <v>944</v>
      </c>
      <c r="BB439" s="450">
        <v>737</v>
      </c>
      <c r="BC439" s="450">
        <v>417</v>
      </c>
      <c r="BD439" s="450">
        <v>254</v>
      </c>
      <c r="BE439" s="450">
        <v>773</v>
      </c>
      <c r="BF439" s="450">
        <v>611</v>
      </c>
      <c r="BG439" s="450">
        <v>322</v>
      </c>
      <c r="BH439" s="450">
        <v>132</v>
      </c>
      <c r="BI439" s="450">
        <v>171</v>
      </c>
      <c r="BJ439" s="450">
        <v>126</v>
      </c>
      <c r="BK439" s="450">
        <v>95</v>
      </c>
      <c r="BL439" s="450">
        <v>122</v>
      </c>
      <c r="BM439" s="450">
        <v>36</v>
      </c>
      <c r="BN439" s="450">
        <v>17</v>
      </c>
      <c r="BO439" s="450">
        <v>12</v>
      </c>
      <c r="BP439" s="450">
        <v>30</v>
      </c>
      <c r="BQ439" s="450">
        <v>0</v>
      </c>
      <c r="BR439" s="450">
        <v>0</v>
      </c>
      <c r="BS439" s="450">
        <v>0</v>
      </c>
      <c r="BT439" s="450">
        <v>0</v>
      </c>
      <c r="BU439" s="450">
        <v>36</v>
      </c>
      <c r="BV439" s="450">
        <v>17</v>
      </c>
      <c r="BW439" s="450">
        <v>12</v>
      </c>
      <c r="BX439" s="450">
        <v>30</v>
      </c>
      <c r="BY439" s="450">
        <v>26</v>
      </c>
      <c r="BZ439" s="450">
        <v>43</v>
      </c>
      <c r="CA439" s="450">
        <v>0</v>
      </c>
    </row>
    <row r="440" spans="1:79">
      <c r="A440" s="543" t="s">
        <v>133</v>
      </c>
      <c r="B440" s="543" t="s">
        <v>1895</v>
      </c>
      <c r="C440" s="543">
        <v>2025</v>
      </c>
      <c r="D440" s="543" t="s">
        <v>1935</v>
      </c>
      <c r="E440" s="544">
        <v>726</v>
      </c>
      <c r="F440" s="544">
        <v>562</v>
      </c>
      <c r="G440" s="544">
        <v>323</v>
      </c>
      <c r="H440" s="544">
        <v>201</v>
      </c>
      <c r="I440" s="544">
        <v>107</v>
      </c>
      <c r="J440" s="544">
        <v>0</v>
      </c>
      <c r="K440" s="544">
        <v>0</v>
      </c>
      <c r="L440" s="544">
        <v>0</v>
      </c>
      <c r="M440" s="544">
        <v>0</v>
      </c>
      <c r="N440" s="544">
        <v>20</v>
      </c>
      <c r="O440" s="544">
        <v>15</v>
      </c>
      <c r="P440" s="544">
        <v>5</v>
      </c>
      <c r="Q440" s="544">
        <v>99</v>
      </c>
      <c r="R440" s="544">
        <v>31</v>
      </c>
      <c r="S440" s="544">
        <v>16</v>
      </c>
      <c r="T440" s="544">
        <v>65</v>
      </c>
      <c r="U440" s="544">
        <v>0</v>
      </c>
      <c r="V440" s="544">
        <v>2</v>
      </c>
      <c r="W440" s="544">
        <v>2</v>
      </c>
      <c r="X440" s="544">
        <v>0</v>
      </c>
      <c r="Y440" s="544">
        <v>99</v>
      </c>
      <c r="Z440" s="544">
        <v>29</v>
      </c>
      <c r="AA440" s="544">
        <v>14</v>
      </c>
      <c r="AB440" s="544">
        <v>65</v>
      </c>
      <c r="AC440" s="544">
        <v>623</v>
      </c>
      <c r="AD440" s="544">
        <v>460</v>
      </c>
      <c r="AE440" s="544">
        <v>182</v>
      </c>
      <c r="AF440" s="544">
        <v>403</v>
      </c>
      <c r="AG440" s="544">
        <v>222</v>
      </c>
      <c r="AH440" s="544">
        <v>197</v>
      </c>
      <c r="AI440" s="544">
        <v>40</v>
      </c>
      <c r="AJ440" s="544">
        <v>163</v>
      </c>
      <c r="AK440" s="544">
        <v>401</v>
      </c>
      <c r="AL440" s="544">
        <v>263</v>
      </c>
      <c r="AM440" s="544">
        <v>142</v>
      </c>
      <c r="AN440" s="544">
        <v>240</v>
      </c>
      <c r="AO440" s="544">
        <v>0</v>
      </c>
      <c r="AP440" s="544">
        <v>0</v>
      </c>
      <c r="AQ440" s="544">
        <v>0</v>
      </c>
      <c r="AR440" s="544">
        <v>0</v>
      </c>
      <c r="AS440" s="544">
        <v>0</v>
      </c>
      <c r="AT440" s="544">
        <v>0</v>
      </c>
      <c r="AU440" s="544">
        <v>0</v>
      </c>
      <c r="AV440" s="544">
        <v>0</v>
      </c>
      <c r="AW440" s="544">
        <v>0</v>
      </c>
      <c r="AX440" s="544">
        <v>0</v>
      </c>
      <c r="AY440" s="544">
        <v>0</v>
      </c>
      <c r="AZ440" s="544">
        <v>0</v>
      </c>
      <c r="BA440" s="544">
        <v>937</v>
      </c>
      <c r="BB440" s="544">
        <v>541</v>
      </c>
      <c r="BC440" s="544">
        <v>418</v>
      </c>
      <c r="BD440" s="544">
        <v>298</v>
      </c>
      <c r="BE440" s="544">
        <v>769</v>
      </c>
      <c r="BF440" s="544">
        <v>460</v>
      </c>
      <c r="BG440" s="544">
        <v>321</v>
      </c>
      <c r="BH440" s="544">
        <v>180</v>
      </c>
      <c r="BI440" s="544">
        <v>168</v>
      </c>
      <c r="BJ440" s="544">
        <v>81</v>
      </c>
      <c r="BK440" s="544">
        <v>97</v>
      </c>
      <c r="BL440" s="544">
        <v>118</v>
      </c>
      <c r="BM440" s="544">
        <v>36</v>
      </c>
      <c r="BN440" s="544">
        <v>22</v>
      </c>
      <c r="BO440" s="544">
        <v>20</v>
      </c>
      <c r="BP440" s="544">
        <v>30</v>
      </c>
      <c r="BQ440" s="544">
        <v>0</v>
      </c>
      <c r="BR440" s="544">
        <v>0</v>
      </c>
      <c r="BS440" s="544">
        <v>0</v>
      </c>
      <c r="BT440" s="544">
        <v>0</v>
      </c>
      <c r="BU440" s="544">
        <v>36</v>
      </c>
      <c r="BV440" s="544">
        <v>22</v>
      </c>
      <c r="BW440" s="544">
        <v>20</v>
      </c>
      <c r="BX440" s="544">
        <v>30</v>
      </c>
      <c r="BY440" s="544">
        <v>11</v>
      </c>
      <c r="BZ440" s="544">
        <v>46</v>
      </c>
      <c r="CA440" s="544">
        <v>0</v>
      </c>
    </row>
    <row r="441" spans="1:79">
      <c r="A441" t="s">
        <v>133</v>
      </c>
      <c r="B441" t="s">
        <v>1895</v>
      </c>
      <c r="C441">
        <v>2024</v>
      </c>
      <c r="D441" t="s">
        <v>1937</v>
      </c>
      <c r="E441" s="450">
        <f>E439</f>
        <v>925</v>
      </c>
      <c r="F441" s="450">
        <f t="shared" ref="F441:BQ441" si="86">F439</f>
        <v>567</v>
      </c>
      <c r="G441" s="450">
        <f t="shared" si="86"/>
        <v>468</v>
      </c>
      <c r="H441" s="450">
        <f t="shared" si="86"/>
        <v>173</v>
      </c>
      <c r="I441" s="450">
        <f t="shared" si="86"/>
        <v>75</v>
      </c>
      <c r="J441" s="450">
        <f t="shared" si="86"/>
        <v>0</v>
      </c>
      <c r="K441" s="450">
        <f t="shared" si="86"/>
        <v>0</v>
      </c>
      <c r="L441" s="450">
        <f t="shared" si="86"/>
        <v>0</v>
      </c>
      <c r="M441" s="450">
        <f t="shared" si="86"/>
        <v>0</v>
      </c>
      <c r="N441" s="450">
        <f t="shared" si="86"/>
        <v>47</v>
      </c>
      <c r="O441" s="450">
        <f t="shared" si="86"/>
        <v>0</v>
      </c>
      <c r="P441" s="450">
        <f t="shared" si="86"/>
        <v>47</v>
      </c>
      <c r="Q441" s="450">
        <f t="shared" si="86"/>
        <v>954</v>
      </c>
      <c r="R441" s="450">
        <f t="shared" si="86"/>
        <v>60</v>
      </c>
      <c r="S441" s="450">
        <f t="shared" si="86"/>
        <v>24</v>
      </c>
      <c r="T441" s="450">
        <f t="shared" si="86"/>
        <v>757</v>
      </c>
      <c r="U441" s="450">
        <f t="shared" si="86"/>
        <v>9</v>
      </c>
      <c r="V441" s="450">
        <f t="shared" si="86"/>
        <v>8</v>
      </c>
      <c r="W441" s="450">
        <f t="shared" si="86"/>
        <v>7</v>
      </c>
      <c r="X441" s="450">
        <f t="shared" si="86"/>
        <v>6</v>
      </c>
      <c r="Y441" s="450">
        <f t="shared" si="86"/>
        <v>945</v>
      </c>
      <c r="Z441" s="450">
        <f t="shared" si="86"/>
        <v>52</v>
      </c>
      <c r="AA441" s="450">
        <f t="shared" si="86"/>
        <v>17</v>
      </c>
      <c r="AB441" s="450">
        <f t="shared" si="86"/>
        <v>751</v>
      </c>
      <c r="AC441" s="450">
        <f t="shared" si="86"/>
        <v>491</v>
      </c>
      <c r="AD441" s="450">
        <f t="shared" si="86"/>
        <v>401</v>
      </c>
      <c r="AE441" s="450">
        <f t="shared" si="86"/>
        <v>190</v>
      </c>
      <c r="AF441" s="450">
        <f t="shared" si="86"/>
        <v>220</v>
      </c>
      <c r="AG441" s="450">
        <f t="shared" si="86"/>
        <v>78</v>
      </c>
      <c r="AH441" s="450">
        <f t="shared" si="86"/>
        <v>61</v>
      </c>
      <c r="AI441" s="450">
        <f t="shared" si="86"/>
        <v>33</v>
      </c>
      <c r="AJ441" s="450">
        <f t="shared" si="86"/>
        <v>64</v>
      </c>
      <c r="AK441" s="450">
        <f t="shared" si="86"/>
        <v>413</v>
      </c>
      <c r="AL441" s="450">
        <f t="shared" si="86"/>
        <v>340</v>
      </c>
      <c r="AM441" s="450">
        <f t="shared" si="86"/>
        <v>157</v>
      </c>
      <c r="AN441" s="450">
        <f t="shared" si="86"/>
        <v>156</v>
      </c>
      <c r="AO441" s="450">
        <f t="shared" si="86"/>
        <v>0</v>
      </c>
      <c r="AP441" s="450">
        <f t="shared" si="86"/>
        <v>0</v>
      </c>
      <c r="AQ441" s="450">
        <f t="shared" si="86"/>
        <v>0</v>
      </c>
      <c r="AR441" s="450">
        <f t="shared" si="86"/>
        <v>0</v>
      </c>
      <c r="AS441" s="450">
        <f t="shared" si="86"/>
        <v>0</v>
      </c>
      <c r="AT441" s="450">
        <f t="shared" si="86"/>
        <v>0</v>
      </c>
      <c r="AU441" s="450">
        <f t="shared" si="86"/>
        <v>0</v>
      </c>
      <c r="AV441" s="450">
        <f t="shared" si="86"/>
        <v>0</v>
      </c>
      <c r="AW441" s="450">
        <f t="shared" si="86"/>
        <v>0</v>
      </c>
      <c r="AX441" s="450">
        <f t="shared" si="86"/>
        <v>0</v>
      </c>
      <c r="AY441" s="450">
        <f t="shared" si="86"/>
        <v>0</v>
      </c>
      <c r="AZ441" s="450">
        <f t="shared" si="86"/>
        <v>0</v>
      </c>
      <c r="BA441" s="450">
        <f t="shared" si="86"/>
        <v>944</v>
      </c>
      <c r="BB441" s="450">
        <f t="shared" si="86"/>
        <v>737</v>
      </c>
      <c r="BC441" s="450">
        <f t="shared" si="86"/>
        <v>417</v>
      </c>
      <c r="BD441" s="450">
        <f t="shared" si="86"/>
        <v>254</v>
      </c>
      <c r="BE441" s="450">
        <f t="shared" si="86"/>
        <v>773</v>
      </c>
      <c r="BF441" s="450">
        <f t="shared" si="86"/>
        <v>611</v>
      </c>
      <c r="BG441" s="450">
        <f t="shared" si="86"/>
        <v>322</v>
      </c>
      <c r="BH441" s="450">
        <f t="shared" si="86"/>
        <v>132</v>
      </c>
      <c r="BI441" s="450">
        <f t="shared" si="86"/>
        <v>171</v>
      </c>
      <c r="BJ441" s="450">
        <f t="shared" si="86"/>
        <v>126</v>
      </c>
      <c r="BK441" s="450">
        <f t="shared" si="86"/>
        <v>95</v>
      </c>
      <c r="BL441" s="450">
        <f t="shared" si="86"/>
        <v>122</v>
      </c>
      <c r="BM441" s="450">
        <f t="shared" si="86"/>
        <v>36</v>
      </c>
      <c r="BN441" s="450">
        <f t="shared" si="86"/>
        <v>17</v>
      </c>
      <c r="BO441" s="450">
        <f t="shared" si="86"/>
        <v>12</v>
      </c>
      <c r="BP441" s="450">
        <f t="shared" si="86"/>
        <v>30</v>
      </c>
      <c r="BQ441" s="450">
        <f t="shared" si="86"/>
        <v>0</v>
      </c>
      <c r="BR441" s="450">
        <f t="shared" ref="BR441:CA441" si="87">BR439</f>
        <v>0</v>
      </c>
      <c r="BS441" s="450">
        <f t="shared" si="87"/>
        <v>0</v>
      </c>
      <c r="BT441" s="450">
        <f t="shared" si="87"/>
        <v>0</v>
      </c>
      <c r="BU441" s="450">
        <f t="shared" si="87"/>
        <v>36</v>
      </c>
      <c r="BV441" s="450">
        <f t="shared" si="87"/>
        <v>17</v>
      </c>
      <c r="BW441" s="450">
        <f t="shared" si="87"/>
        <v>12</v>
      </c>
      <c r="BX441" s="450">
        <f t="shared" si="87"/>
        <v>30</v>
      </c>
      <c r="BY441" s="450">
        <f t="shared" si="87"/>
        <v>26</v>
      </c>
      <c r="BZ441" s="450">
        <f t="shared" si="87"/>
        <v>43</v>
      </c>
      <c r="CA441" s="450">
        <f t="shared" si="87"/>
        <v>0</v>
      </c>
    </row>
    <row r="442" spans="1:79">
      <c r="A442" s="543" t="s">
        <v>133</v>
      </c>
      <c r="B442" s="543" t="s">
        <v>1895</v>
      </c>
      <c r="C442" s="543">
        <v>2025</v>
      </c>
      <c r="D442" s="543" t="s">
        <v>1937</v>
      </c>
      <c r="E442" s="544">
        <f>IF(OR(E439=0, E439=""), E440, IF(E440&gt;(E439*(1+Dash!$B$6)), E439*(1+Dash!$B$6), IF(E440&lt;(E439*(1-Dash!$B$7)), E439*(1-Dash!$B$7), E440)))</f>
        <v>878.75</v>
      </c>
      <c r="F442" s="544">
        <f>IF(OR(F439=0, F439=""), F440, IF(F440&gt;(F439*(1+Dash!$B$6)), F439*(1+Dash!$B$6), IF(F440&lt;(F439*(1-Dash!$B$7)), F439*(1-Dash!$B$7), F440)))</f>
        <v>562</v>
      </c>
      <c r="G442" s="544">
        <f>IF(OR(G439=0, G439=""), G440, IF(G440&gt;(G439*(1+Dash!$B$6)), G439*(1+Dash!$B$6), IF(G440&lt;(G439*(1-Dash!$B$7)), G439*(1-Dash!$B$7), G440)))</f>
        <v>444.59999999999997</v>
      </c>
      <c r="H442" s="544">
        <f>IF(OR(H439=0, H439=""), H440, IF(H440&gt;(H439*(1+Dash!$B$6)), H439*(1+Dash!$B$6), IF(H440&lt;(H439*(1-Dash!$B$7)), H439*(1-Dash!$B$7), H440)))</f>
        <v>190.3</v>
      </c>
      <c r="I442" s="544">
        <f>IF(OR(I439=0, I439=""), I440, IF(I440&gt;(I439*(1+Dash!$B$6)), I439*(1+Dash!$B$6), IF(I440&lt;(I439*(1-Dash!$B$7)), I439*(1-Dash!$B$7), I440)))</f>
        <v>82.5</v>
      </c>
      <c r="J442" s="544">
        <f>IF(OR(J439=0, J439=""), J440, IF(J440&gt;(J439*(1+Dash!$B$6)), J439*(1+Dash!$B$6), IF(J440&lt;(J439*(1-Dash!$B$7)), J439*(1-Dash!$B$7), J440)))</f>
        <v>0</v>
      </c>
      <c r="K442" s="544">
        <f>IF(OR(K439=0, K439=""), K440, IF(K440&gt;(K439*(1+Dash!$B$6)), K439*(1+Dash!$B$6), IF(K440&lt;(K439*(1-Dash!$B$7)), K439*(1-Dash!$B$7), K440)))</f>
        <v>0</v>
      </c>
      <c r="L442" s="544">
        <f>IF(OR(L439=0, L439=""), L440, IF(L440&gt;(L439*(1+Dash!$B$6)), L439*(1+Dash!$B$6), IF(L440&lt;(L439*(1-Dash!$B$7)), L439*(1-Dash!$B$7), L440)))</f>
        <v>0</v>
      </c>
      <c r="M442" s="544">
        <f>IF(OR(M439=0, M439=""), M440, IF(M440&gt;(M439*(1+Dash!$B$6)), M439*(1+Dash!$B$6), IF(M440&lt;(M439*(1-Dash!$B$7)), M439*(1-Dash!$B$7), M440)))</f>
        <v>0</v>
      </c>
      <c r="N442" s="544">
        <f>IF(OR(N439=0, N439=""), N440, IF(N440&gt;(N439*(1+Dash!$B$6)), N439*(1+Dash!$B$6), IF(N440&lt;(N439*(1-Dash!$B$7)), N439*(1-Dash!$B$7), N440)))</f>
        <v>44.65</v>
      </c>
      <c r="O442" s="544">
        <f>IF(OR(O439=0, O439=""), O440, IF(O440&gt;(O439*(1+Dash!$B$6)), O439*(1+Dash!$B$6), IF(O440&lt;(O439*(1-Dash!$B$7)), O439*(1-Dash!$B$7), O440)))</f>
        <v>15</v>
      </c>
      <c r="P442" s="544">
        <f>IF(OR(P439=0, P439=""), P440, IF(P440&gt;(P439*(1+Dash!$B$6)), P439*(1+Dash!$B$6), IF(P440&lt;(P439*(1-Dash!$B$7)), P439*(1-Dash!$B$7), P440)))</f>
        <v>44.65</v>
      </c>
      <c r="Q442" s="544">
        <f>IF(OR(Q439=0, Q439=""), Q440, IF(Q440&gt;(Q439*(1+Dash!$B$6)), Q439*(1+Dash!$B$6), IF(Q440&lt;(Q439*(1-Dash!$B$7)), Q439*(1-Dash!$B$7), Q440)))</f>
        <v>906.3</v>
      </c>
      <c r="R442" s="544">
        <f>IF(OR(R439=0, R439=""), R440, IF(R440&gt;(R439*(1+Dash!$B$6)), R439*(1+Dash!$B$6), IF(R440&lt;(R439*(1-Dash!$B$7)), R439*(1-Dash!$B$7), R440)))</f>
        <v>57</v>
      </c>
      <c r="S442" s="544">
        <f>IF(OR(S439=0, S439=""), S440, IF(S440&gt;(S439*(1+Dash!$B$6)), S439*(1+Dash!$B$6), IF(S440&lt;(S439*(1-Dash!$B$7)), S439*(1-Dash!$B$7), S440)))</f>
        <v>22.799999999999997</v>
      </c>
      <c r="T442" s="544">
        <f>IF(OR(T439=0, T439=""), T440, IF(T440&gt;(T439*(1+Dash!$B$6)), T439*(1+Dash!$B$6), IF(T440&lt;(T439*(1-Dash!$B$7)), T439*(1-Dash!$B$7), T440)))</f>
        <v>719.15</v>
      </c>
      <c r="U442" s="544">
        <f>IF(OR(U439=0, U439=""), U440, IF(U440&gt;(U439*(1+Dash!$B$6)), U439*(1+Dash!$B$6), IF(U440&lt;(U439*(1-Dash!$B$7)), U439*(1-Dash!$B$7), U440)))</f>
        <v>8.5499999999999989</v>
      </c>
      <c r="V442" s="544">
        <f>IF(OR(V439=0, V439=""), V440, IF(V440&gt;(V439*(1+Dash!$B$6)), V439*(1+Dash!$B$6), IF(V440&lt;(V439*(1-Dash!$B$7)), V439*(1-Dash!$B$7), V440)))</f>
        <v>7.6</v>
      </c>
      <c r="W442" s="544">
        <f>IF(OR(W439=0, W439=""), W440, IF(W440&gt;(W439*(1+Dash!$B$6)), W439*(1+Dash!$B$6), IF(W440&lt;(W439*(1-Dash!$B$7)), W439*(1-Dash!$B$7), W440)))</f>
        <v>6.6499999999999995</v>
      </c>
      <c r="X442" s="544">
        <f>IF(OR(X439=0, X439=""), X440, IF(X440&gt;(X439*(1+Dash!$B$6)), X439*(1+Dash!$B$6), IF(X440&lt;(X439*(1-Dash!$B$7)), X439*(1-Dash!$B$7), X440)))</f>
        <v>5.6999999999999993</v>
      </c>
      <c r="Y442" s="544">
        <f>IF(OR(Y439=0, Y439=""), Y440, IF(Y440&gt;(Y439*(1+Dash!$B$6)), Y439*(1+Dash!$B$6), IF(Y440&lt;(Y439*(1-Dash!$B$7)), Y439*(1-Dash!$B$7), Y440)))</f>
        <v>897.75</v>
      </c>
      <c r="Z442" s="544">
        <f>IF(OR(Z439=0, Z439=""), Z440, IF(Z440&gt;(Z439*(1+Dash!$B$6)), Z439*(1+Dash!$B$6), IF(Z440&lt;(Z439*(1-Dash!$B$7)), Z439*(1-Dash!$B$7), Z440)))</f>
        <v>49.4</v>
      </c>
      <c r="AA442" s="544">
        <f>IF(OR(AA439=0, AA439=""), AA440, IF(AA440&gt;(AA439*(1+Dash!$B$6)), AA439*(1+Dash!$B$6), IF(AA440&lt;(AA439*(1-Dash!$B$7)), AA439*(1-Dash!$B$7), AA440)))</f>
        <v>16.149999999999999</v>
      </c>
      <c r="AB442" s="544">
        <f>IF(OR(AB439=0, AB439=""), AB440, IF(AB440&gt;(AB439*(1+Dash!$B$6)), AB439*(1+Dash!$B$6), IF(AB440&lt;(AB439*(1-Dash!$B$7)), AB439*(1-Dash!$B$7), AB440)))</f>
        <v>713.44999999999993</v>
      </c>
      <c r="AC442" s="544">
        <f>IF(OR(AC439=0, AC439=""), AC440, IF(AC440&gt;(AC439*(1+Dash!$B$6)), AC439*(1+Dash!$B$6), IF(AC440&lt;(AC439*(1-Dash!$B$7)), AC439*(1-Dash!$B$7), AC440)))</f>
        <v>540.1</v>
      </c>
      <c r="AD442" s="544">
        <f>IF(OR(AD439=0, AD439=""), AD440, IF(AD440&gt;(AD439*(1+Dash!$B$6)), AD439*(1+Dash!$B$6), IF(AD440&lt;(AD439*(1-Dash!$B$7)), AD439*(1-Dash!$B$7), AD440)))</f>
        <v>441.1</v>
      </c>
      <c r="AE442" s="544">
        <f>IF(OR(AE439=0, AE439=""), AE440, IF(AE440&gt;(AE439*(1+Dash!$B$6)), AE439*(1+Dash!$B$6), IF(AE440&lt;(AE439*(1-Dash!$B$7)), AE439*(1-Dash!$B$7), AE440)))</f>
        <v>182</v>
      </c>
      <c r="AF442" s="544">
        <f>IF(OR(AF439=0, AF439=""), AF440, IF(AF440&gt;(AF439*(1+Dash!$B$6)), AF439*(1+Dash!$B$6), IF(AF440&lt;(AF439*(1-Dash!$B$7)), AF439*(1-Dash!$B$7), AF440)))</f>
        <v>242.00000000000003</v>
      </c>
      <c r="AG442" s="544">
        <f>IF(OR(AG439=0, AG439=""), AG440, IF(AG440&gt;(AG439*(1+Dash!$B$6)), AG439*(1+Dash!$B$6), IF(AG440&lt;(AG439*(1-Dash!$B$7)), AG439*(1-Dash!$B$7), AG440)))</f>
        <v>85.800000000000011</v>
      </c>
      <c r="AH442" s="544">
        <f>IF(OR(AH439=0, AH439=""), AH440, IF(AH440&gt;(AH439*(1+Dash!$B$6)), AH439*(1+Dash!$B$6), IF(AH440&lt;(AH439*(1-Dash!$B$7)), AH439*(1-Dash!$B$7), AH440)))</f>
        <v>67.100000000000009</v>
      </c>
      <c r="AI442" s="544">
        <f>IF(OR(AI439=0, AI439=""), AI440, IF(AI440&gt;(AI439*(1+Dash!$B$6)), AI439*(1+Dash!$B$6), IF(AI440&lt;(AI439*(1-Dash!$B$7)), AI439*(1-Dash!$B$7), AI440)))</f>
        <v>36.300000000000004</v>
      </c>
      <c r="AJ442" s="544">
        <f>IF(OR(AJ439=0, AJ439=""), AJ440, IF(AJ440&gt;(AJ439*(1+Dash!$B$6)), AJ439*(1+Dash!$B$6), IF(AJ440&lt;(AJ439*(1-Dash!$B$7)), AJ439*(1-Dash!$B$7), AJ440)))</f>
        <v>70.400000000000006</v>
      </c>
      <c r="AK442" s="544">
        <f>IF(OR(AK439=0, AK439=""), AK440, IF(AK440&gt;(AK439*(1+Dash!$B$6)), AK439*(1+Dash!$B$6), IF(AK440&lt;(AK439*(1-Dash!$B$7)), AK439*(1-Dash!$B$7), AK440)))</f>
        <v>401</v>
      </c>
      <c r="AL442" s="544">
        <f>IF(OR(AL439=0, AL439=""), AL440, IF(AL440&gt;(AL439*(1+Dash!$B$6)), AL439*(1+Dash!$B$6), IF(AL440&lt;(AL439*(1-Dash!$B$7)), AL439*(1-Dash!$B$7), AL440)))</f>
        <v>323</v>
      </c>
      <c r="AM442" s="544">
        <f>IF(OR(AM439=0, AM439=""), AM440, IF(AM440&gt;(AM439*(1+Dash!$B$6)), AM439*(1+Dash!$B$6), IF(AM440&lt;(AM439*(1-Dash!$B$7)), AM439*(1-Dash!$B$7), AM440)))</f>
        <v>149.15</v>
      </c>
      <c r="AN442" s="544">
        <f>IF(OR(AN439=0, AN439=""), AN440, IF(AN440&gt;(AN439*(1+Dash!$B$6)), AN439*(1+Dash!$B$6), IF(AN440&lt;(AN439*(1-Dash!$B$7)), AN439*(1-Dash!$B$7), AN440)))</f>
        <v>171.60000000000002</v>
      </c>
      <c r="AO442" s="544">
        <f>IF(OR(AO439=0, AO439=""), AO440, IF(AO440&gt;(AO439*(1+Dash!$B$6)), AO439*(1+Dash!$B$6), IF(AO440&lt;(AO439*(1-Dash!$B$7)), AO439*(1-Dash!$B$7), AO440)))</f>
        <v>0</v>
      </c>
      <c r="AP442" s="544">
        <f>IF(OR(AP439=0, AP439=""), AP440, IF(AP440&gt;(AP439*(1+Dash!$B$6)), AP439*(1+Dash!$B$6), IF(AP440&lt;(AP439*(1-Dash!$B$7)), AP439*(1-Dash!$B$7), AP440)))</f>
        <v>0</v>
      </c>
      <c r="AQ442" s="544">
        <f>IF(OR(AQ439=0, AQ439=""), AQ440, IF(AQ440&gt;(AQ439*(1+Dash!$B$6)), AQ439*(1+Dash!$B$6), IF(AQ440&lt;(AQ439*(1-Dash!$B$7)), AQ439*(1-Dash!$B$7), AQ440)))</f>
        <v>0</v>
      </c>
      <c r="AR442" s="544">
        <f>IF(OR(AR439=0, AR439=""), AR440, IF(AR440&gt;(AR439*(1+Dash!$B$6)), AR439*(1+Dash!$B$6), IF(AR440&lt;(AR439*(1-Dash!$B$7)), AR439*(1-Dash!$B$7), AR440)))</f>
        <v>0</v>
      </c>
      <c r="AS442" s="544">
        <f>IF(OR(AS439=0, AS439=""), AS440, IF(AS440&gt;(AS439*(1+Dash!$B$6)), AS439*(1+Dash!$B$6), IF(AS440&lt;(AS439*(1-Dash!$B$7)), AS439*(1-Dash!$B$7), AS440)))</f>
        <v>0</v>
      </c>
      <c r="AT442" s="544">
        <f>IF(OR(AT439=0, AT439=""), AT440, IF(AT440&gt;(AT439*(1+Dash!$B$6)), AT439*(1+Dash!$B$6), IF(AT440&lt;(AT439*(1-Dash!$B$7)), AT439*(1-Dash!$B$7), AT440)))</f>
        <v>0</v>
      </c>
      <c r="AU442" s="544">
        <f>IF(OR(AU439=0, AU439=""), AU440, IF(AU440&gt;(AU439*(1+Dash!$B$6)), AU439*(1+Dash!$B$6), IF(AU440&lt;(AU439*(1-Dash!$B$7)), AU439*(1-Dash!$B$7), AU440)))</f>
        <v>0</v>
      </c>
      <c r="AV442" s="544">
        <f>IF(OR(AV439=0, AV439=""), AV440, IF(AV440&gt;(AV439*(1+Dash!$B$6)), AV439*(1+Dash!$B$6), IF(AV440&lt;(AV439*(1-Dash!$B$7)), AV439*(1-Dash!$B$7), AV440)))</f>
        <v>0</v>
      </c>
      <c r="AW442" s="544">
        <f>IF(OR(AW439=0, AW439=""), AW440, IF(AW440&gt;(AW439*(1+Dash!$B$6)), AW439*(1+Dash!$B$6), IF(AW440&lt;(AW439*(1-Dash!$B$7)), AW439*(1-Dash!$B$7), AW440)))</f>
        <v>0</v>
      </c>
      <c r="AX442" s="544">
        <f>IF(OR(AX439=0, AX439=""), AX440, IF(AX440&gt;(AX439*(1+Dash!$B$6)), AX439*(1+Dash!$B$6), IF(AX440&lt;(AX439*(1-Dash!$B$7)), AX439*(1-Dash!$B$7), AX440)))</f>
        <v>0</v>
      </c>
      <c r="AY442" s="544">
        <f>IF(OR(AY439=0, AY439=""), AY440, IF(AY440&gt;(AY439*(1+Dash!$B$6)), AY439*(1+Dash!$B$6), IF(AY440&lt;(AY439*(1-Dash!$B$7)), AY439*(1-Dash!$B$7), AY440)))</f>
        <v>0</v>
      </c>
      <c r="AZ442" s="544">
        <f>IF(OR(AZ439=0, AZ439=""), AZ440, IF(AZ440&gt;(AZ439*(1+Dash!$B$6)), AZ439*(1+Dash!$B$6), IF(AZ440&lt;(AZ439*(1-Dash!$B$7)), AZ439*(1-Dash!$B$7), AZ440)))</f>
        <v>0</v>
      </c>
      <c r="BA442" s="544">
        <f>IF(OR(BA439=0, BA439=""), BA440, IF(BA440&gt;(BA439*(1+Dash!$B$6)), BA439*(1+Dash!$B$6), IF(BA440&lt;(BA439*(1-Dash!$B$7)), BA439*(1-Dash!$B$7), BA440)))</f>
        <v>937</v>
      </c>
      <c r="BB442" s="544">
        <f>IF(OR(BB439=0, BB439=""), BB440, IF(BB440&gt;(BB439*(1+Dash!$B$6)), BB439*(1+Dash!$B$6), IF(BB440&lt;(BB439*(1-Dash!$B$7)), BB439*(1-Dash!$B$7), BB440)))</f>
        <v>700.15</v>
      </c>
      <c r="BC442" s="544">
        <f>IF(OR(BC439=0, BC439=""), BC440, IF(BC440&gt;(BC439*(1+Dash!$B$6)), BC439*(1+Dash!$B$6), IF(BC440&lt;(BC439*(1-Dash!$B$7)), BC439*(1-Dash!$B$7), BC440)))</f>
        <v>418</v>
      </c>
      <c r="BD442" s="544">
        <f>IF(OR(BD439=0, BD439=""), BD440, IF(BD440&gt;(BD439*(1+Dash!$B$6)), BD439*(1+Dash!$B$6), IF(BD440&lt;(BD439*(1-Dash!$B$7)), BD439*(1-Dash!$B$7), BD440)))</f>
        <v>279.40000000000003</v>
      </c>
      <c r="BE442" s="544">
        <f>IF(OR(BE439=0, BE439=""), BE440, IF(BE440&gt;(BE439*(1+Dash!$B$6)), BE439*(1+Dash!$B$6), IF(BE440&lt;(BE439*(1-Dash!$B$7)), BE439*(1-Dash!$B$7), BE440)))</f>
        <v>769</v>
      </c>
      <c r="BF442" s="544">
        <f>IF(OR(BF439=0, BF439=""), BF440, IF(BF440&gt;(BF439*(1+Dash!$B$6)), BF439*(1+Dash!$B$6), IF(BF440&lt;(BF439*(1-Dash!$B$7)), BF439*(1-Dash!$B$7), BF440)))</f>
        <v>580.44999999999993</v>
      </c>
      <c r="BG442" s="544">
        <f>IF(OR(BG439=0, BG439=""), BG440, IF(BG440&gt;(BG439*(1+Dash!$B$6)), BG439*(1+Dash!$B$6), IF(BG440&lt;(BG439*(1-Dash!$B$7)), BG439*(1-Dash!$B$7), BG440)))</f>
        <v>321</v>
      </c>
      <c r="BH442" s="544">
        <f>IF(OR(BH439=0, BH439=""), BH440, IF(BH440&gt;(BH439*(1+Dash!$B$6)), BH439*(1+Dash!$B$6), IF(BH440&lt;(BH439*(1-Dash!$B$7)), BH439*(1-Dash!$B$7), BH440)))</f>
        <v>145.20000000000002</v>
      </c>
      <c r="BI442" s="544">
        <f>IF(OR(BI439=0, BI439=""), BI440, IF(BI440&gt;(BI439*(1+Dash!$B$6)), BI439*(1+Dash!$B$6), IF(BI440&lt;(BI439*(1-Dash!$B$7)), BI439*(1-Dash!$B$7), BI440)))</f>
        <v>168</v>
      </c>
      <c r="BJ442" s="544">
        <f>IF(OR(BJ439=0, BJ439=""), BJ440, IF(BJ440&gt;(BJ439*(1+Dash!$B$6)), BJ439*(1+Dash!$B$6), IF(BJ440&lt;(BJ439*(1-Dash!$B$7)), BJ439*(1-Dash!$B$7), BJ440)))</f>
        <v>119.69999999999999</v>
      </c>
      <c r="BK442" s="544">
        <f>IF(OR(BK439=0, BK439=""), BK440, IF(BK440&gt;(BK439*(1+Dash!$B$6)), BK439*(1+Dash!$B$6), IF(BK440&lt;(BK439*(1-Dash!$B$7)), BK439*(1-Dash!$B$7), BK440)))</f>
        <v>97</v>
      </c>
      <c r="BL442" s="544">
        <f>IF(OR(BL439=0, BL439=""), BL440, IF(BL440&gt;(BL439*(1+Dash!$B$6)), BL439*(1+Dash!$B$6), IF(BL440&lt;(BL439*(1-Dash!$B$7)), BL439*(1-Dash!$B$7), BL440)))</f>
        <v>118</v>
      </c>
      <c r="BM442" s="544">
        <f>IF(OR(BM439=0, BM439=""), BM440, IF(BM440&gt;(BM439*(1+Dash!$B$6)), BM439*(1+Dash!$B$6), IF(BM440&lt;(BM439*(1-Dash!$B$7)), BM439*(1-Dash!$B$7), BM440)))</f>
        <v>36</v>
      </c>
      <c r="BN442" s="544">
        <f>IF(OR(BN439=0, BN439=""), BN440, IF(BN440&gt;(BN439*(1+Dash!$B$6)), BN439*(1+Dash!$B$6), IF(BN440&lt;(BN439*(1-Dash!$B$7)), BN439*(1-Dash!$B$7), BN440)))</f>
        <v>18.700000000000003</v>
      </c>
      <c r="BO442" s="544">
        <f>IF(OR(BO439=0, BO439=""), BO440, IF(BO440&gt;(BO439*(1+Dash!$B$6)), BO439*(1+Dash!$B$6), IF(BO440&lt;(BO439*(1-Dash!$B$7)), BO439*(1-Dash!$B$7), BO440)))</f>
        <v>13.200000000000001</v>
      </c>
      <c r="BP442" s="544">
        <f>IF(OR(BP439=0, BP439=""), BP440, IF(BP440&gt;(BP439*(1+Dash!$B$6)), BP439*(1+Dash!$B$6), IF(BP440&lt;(BP439*(1-Dash!$B$7)), BP439*(1-Dash!$B$7), BP440)))</f>
        <v>30</v>
      </c>
      <c r="BQ442" s="544">
        <f>IF(OR(BQ439=0, BQ439=""), BQ440, IF(BQ440&gt;(BQ439*(1+Dash!$B$6)), BQ439*(1+Dash!$B$6), IF(BQ440&lt;(BQ439*(1-Dash!$B$7)), BQ439*(1-Dash!$B$7), BQ440)))</f>
        <v>0</v>
      </c>
      <c r="BR442" s="544">
        <f>IF(OR(BR439=0, BR439=""), BR440, IF(BR440&gt;(BR439*(1+Dash!$B$6)), BR439*(1+Dash!$B$6), IF(BR440&lt;(BR439*(1-Dash!$B$7)), BR439*(1-Dash!$B$7), BR440)))</f>
        <v>0</v>
      </c>
      <c r="BS442" s="544">
        <f>IF(OR(BS439=0, BS439=""), BS440, IF(BS440&gt;(BS439*(1+Dash!$B$6)), BS439*(1+Dash!$B$6), IF(BS440&lt;(BS439*(1-Dash!$B$7)), BS439*(1-Dash!$B$7), BS440)))</f>
        <v>0</v>
      </c>
      <c r="BT442" s="544">
        <f>IF(OR(BT439=0, BT439=""), BT440, IF(BT440&gt;(BT439*(1+Dash!$B$6)), BT439*(1+Dash!$B$6), IF(BT440&lt;(BT439*(1-Dash!$B$7)), BT439*(1-Dash!$B$7), BT440)))</f>
        <v>0</v>
      </c>
      <c r="BU442" s="544">
        <f>IF(OR(BU439=0, BU439=""), BU440, IF(BU440&gt;(BU439*(1+Dash!$B$6)), BU439*(1+Dash!$B$6), IF(BU440&lt;(BU439*(1-Dash!$B$7)), BU439*(1-Dash!$B$7), BU440)))</f>
        <v>36</v>
      </c>
      <c r="BV442" s="544">
        <f>IF(OR(BV439=0, BV439=""), BV440, IF(BV440&gt;(BV439*(1+Dash!$B$6)), BV439*(1+Dash!$B$6), IF(BV440&lt;(BV439*(1-Dash!$B$7)), BV439*(1-Dash!$B$7), BV440)))</f>
        <v>18.700000000000003</v>
      </c>
      <c r="BW442" s="544">
        <f>IF(OR(BW439=0, BW439=""), BW440, IF(BW440&gt;(BW439*(1+Dash!$B$6)), BW439*(1+Dash!$B$6), IF(BW440&lt;(BW439*(1-Dash!$B$7)), BW439*(1-Dash!$B$7), BW440)))</f>
        <v>13.200000000000001</v>
      </c>
      <c r="BX442" s="544">
        <f>IF(OR(BX439=0, BX439=""), BX440, IF(BX440&gt;(BX439*(1+Dash!$B$6)), BX439*(1+Dash!$B$6), IF(BX440&lt;(BX439*(1-Dash!$B$7)), BX439*(1-Dash!$B$7), BX440)))</f>
        <v>30</v>
      </c>
      <c r="BY442" s="544">
        <f>IF(OR(BY439=0, BY439=""), BY440, IF(BY440&gt;(BY439*(1+Dash!$B$6)), BY439*(1+Dash!$B$6), IF(BY440&lt;(BY439*(1-Dash!$B$7)), BY439*(1-Dash!$B$7), BY440)))</f>
        <v>24.7</v>
      </c>
      <c r="BZ442" s="544">
        <f>IF(OR(BZ439=0, BZ439=""), BZ440, IF(BZ440&gt;(BZ439*(1+Dash!$B$6)), BZ439*(1+Dash!$B$6), IF(BZ440&lt;(BZ439*(1-Dash!$B$7)), BZ439*(1-Dash!$B$7), BZ440)))</f>
        <v>46</v>
      </c>
      <c r="CA442" s="544">
        <f>IF(OR(CA439=0, CA439=""), CA440, IF(CA440&gt;(CA439*(1+Dash!$B$6)), CA439*(1+Dash!$B$6), IF(CA440&lt;(CA439*(1-Dash!$B$7)), CA439*(1-Dash!$B$7), CA440)))</f>
        <v>0</v>
      </c>
    </row>
    <row r="443" spans="1:79">
      <c r="A443" t="s">
        <v>135</v>
      </c>
      <c r="B443" t="s">
        <v>1896</v>
      </c>
      <c r="C443">
        <v>2018</v>
      </c>
      <c r="D443" t="s">
        <v>1934</v>
      </c>
      <c r="E443" s="450">
        <v>688</v>
      </c>
      <c r="F443" s="450">
        <v>1034</v>
      </c>
      <c r="G443" s="450">
        <v>406</v>
      </c>
      <c r="H443" s="450">
        <v>487</v>
      </c>
      <c r="I443" s="450">
        <v>181</v>
      </c>
      <c r="J443" s="450">
        <v>0</v>
      </c>
      <c r="K443" s="450">
        <v>0</v>
      </c>
      <c r="L443" s="450">
        <v>0</v>
      </c>
      <c r="M443" s="450">
        <v>0</v>
      </c>
      <c r="N443" s="450">
        <v>0</v>
      </c>
      <c r="O443" s="450">
        <v>0</v>
      </c>
      <c r="P443" s="450">
        <v>0</v>
      </c>
      <c r="Q443" s="450">
        <v>0</v>
      </c>
      <c r="R443" s="450">
        <v>0</v>
      </c>
      <c r="S443" s="450">
        <v>0</v>
      </c>
      <c r="T443" s="450">
        <v>0</v>
      </c>
      <c r="U443" s="450">
        <v>0</v>
      </c>
      <c r="V443" s="450">
        <v>0</v>
      </c>
      <c r="W443" s="450">
        <v>0</v>
      </c>
      <c r="X443" s="450">
        <v>0</v>
      </c>
      <c r="Y443" s="450">
        <v>0</v>
      </c>
      <c r="Z443" s="450">
        <v>0</v>
      </c>
      <c r="AA443" s="450">
        <v>0</v>
      </c>
      <c r="AB443" s="450">
        <v>0</v>
      </c>
      <c r="AC443" s="450">
        <v>584</v>
      </c>
      <c r="AD443" s="450">
        <v>282</v>
      </c>
      <c r="AE443" s="450">
        <v>321</v>
      </c>
      <c r="AF443" s="450">
        <v>266</v>
      </c>
      <c r="AG443" s="450">
        <v>225</v>
      </c>
      <c r="AH443" s="450">
        <v>122</v>
      </c>
      <c r="AI443" s="450">
        <v>93</v>
      </c>
      <c r="AJ443" s="450">
        <v>86</v>
      </c>
      <c r="AK443" s="450">
        <v>359</v>
      </c>
      <c r="AL443" s="450">
        <v>160</v>
      </c>
      <c r="AM443" s="450">
        <v>228</v>
      </c>
      <c r="AN443" s="450">
        <v>180</v>
      </c>
      <c r="AO443" s="450">
        <v>3</v>
      </c>
      <c r="AP443" s="450">
        <v>1</v>
      </c>
      <c r="AQ443" s="450">
        <v>0</v>
      </c>
      <c r="AR443" s="450">
        <v>3</v>
      </c>
      <c r="AS443" s="450">
        <v>0</v>
      </c>
      <c r="AT443" s="450">
        <v>0</v>
      </c>
      <c r="AU443" s="450">
        <v>0</v>
      </c>
      <c r="AV443" s="450">
        <v>0</v>
      </c>
      <c r="AW443" s="450">
        <v>3</v>
      </c>
      <c r="AX443" s="450">
        <v>1</v>
      </c>
      <c r="AY443" s="450">
        <v>0</v>
      </c>
      <c r="AZ443" s="450">
        <v>3</v>
      </c>
      <c r="BA443" s="450">
        <v>1508</v>
      </c>
      <c r="BB443" s="450">
        <v>528</v>
      </c>
      <c r="BC443" s="450">
        <v>752</v>
      </c>
      <c r="BD443" s="450">
        <v>489</v>
      </c>
      <c r="BE443" s="450">
        <v>945</v>
      </c>
      <c r="BF443" s="450">
        <v>400</v>
      </c>
      <c r="BG443" s="450">
        <v>465</v>
      </c>
      <c r="BH443" s="450">
        <v>212</v>
      </c>
      <c r="BI443" s="450">
        <v>563</v>
      </c>
      <c r="BJ443" s="450">
        <v>128</v>
      </c>
      <c r="BK443" s="450">
        <v>287</v>
      </c>
      <c r="BL443" s="450">
        <v>277</v>
      </c>
      <c r="BM443" s="450">
        <v>13</v>
      </c>
      <c r="BN443" s="450">
        <v>1</v>
      </c>
      <c r="BO443" s="450">
        <v>2</v>
      </c>
      <c r="BP443" s="450">
        <v>11</v>
      </c>
      <c r="BQ443" s="450">
        <v>0</v>
      </c>
      <c r="BR443" s="450">
        <v>0</v>
      </c>
      <c r="BS443" s="450">
        <v>0</v>
      </c>
      <c r="BT443" s="450">
        <v>0</v>
      </c>
      <c r="BU443" s="450">
        <v>13</v>
      </c>
      <c r="BV443" s="450">
        <v>1</v>
      </c>
      <c r="BW443" s="450">
        <v>2</v>
      </c>
      <c r="BX443" s="450">
        <v>11</v>
      </c>
      <c r="BY443" s="450">
        <v>7</v>
      </c>
      <c r="BZ443" s="450">
        <v>65</v>
      </c>
      <c r="CA443" s="450">
        <v>0</v>
      </c>
    </row>
    <row r="444" spans="1:79">
      <c r="A444" s="543" t="s">
        <v>135</v>
      </c>
      <c r="B444" s="543" t="s">
        <v>1896</v>
      </c>
      <c r="C444" s="543">
        <v>2019</v>
      </c>
      <c r="D444" s="543" t="s">
        <v>1934</v>
      </c>
      <c r="E444" s="544">
        <v>790</v>
      </c>
      <c r="F444" s="544">
        <v>1031</v>
      </c>
      <c r="G444" s="544">
        <v>468</v>
      </c>
      <c r="H444" s="544">
        <v>488</v>
      </c>
      <c r="I444" s="544">
        <v>181</v>
      </c>
      <c r="J444" s="544">
        <v>1</v>
      </c>
      <c r="K444" s="544">
        <v>0</v>
      </c>
      <c r="L444" s="544">
        <v>0</v>
      </c>
      <c r="M444" s="544">
        <v>0</v>
      </c>
      <c r="N444" s="544">
        <v>0</v>
      </c>
      <c r="O444" s="544">
        <v>0</v>
      </c>
      <c r="P444" s="544">
        <v>0</v>
      </c>
      <c r="Q444" s="544">
        <v>0</v>
      </c>
      <c r="R444" s="544">
        <v>0</v>
      </c>
      <c r="S444" s="544">
        <v>0</v>
      </c>
      <c r="T444" s="544">
        <v>0</v>
      </c>
      <c r="U444" s="544">
        <v>0</v>
      </c>
      <c r="V444" s="544">
        <v>0</v>
      </c>
      <c r="W444" s="544">
        <v>0</v>
      </c>
      <c r="X444" s="544">
        <v>0</v>
      </c>
      <c r="Y444" s="544">
        <v>0</v>
      </c>
      <c r="Z444" s="544">
        <v>0</v>
      </c>
      <c r="AA444" s="544">
        <v>0</v>
      </c>
      <c r="AB444" s="544">
        <v>0</v>
      </c>
      <c r="AC444" s="544">
        <v>688</v>
      </c>
      <c r="AD444" s="544">
        <v>366</v>
      </c>
      <c r="AE444" s="544">
        <v>380</v>
      </c>
      <c r="AF444" s="544">
        <v>307</v>
      </c>
      <c r="AG444" s="544">
        <v>287</v>
      </c>
      <c r="AH444" s="544">
        <v>170</v>
      </c>
      <c r="AI444" s="544">
        <v>135</v>
      </c>
      <c r="AJ444" s="544">
        <v>95</v>
      </c>
      <c r="AK444" s="544">
        <v>401</v>
      </c>
      <c r="AL444" s="544">
        <v>196</v>
      </c>
      <c r="AM444" s="544">
        <v>245</v>
      </c>
      <c r="AN444" s="544">
        <v>212</v>
      </c>
      <c r="AO444" s="544">
        <v>1</v>
      </c>
      <c r="AP444" s="544">
        <v>0</v>
      </c>
      <c r="AQ444" s="544">
        <v>0</v>
      </c>
      <c r="AR444" s="544">
        <v>1</v>
      </c>
      <c r="AS444" s="544">
        <v>0</v>
      </c>
      <c r="AT444" s="544">
        <v>0</v>
      </c>
      <c r="AU444" s="544">
        <v>0</v>
      </c>
      <c r="AV444" s="544">
        <v>0</v>
      </c>
      <c r="AW444" s="544">
        <v>1</v>
      </c>
      <c r="AX444" s="544">
        <v>0</v>
      </c>
      <c r="AY444" s="544">
        <v>0</v>
      </c>
      <c r="AZ444" s="544">
        <v>1</v>
      </c>
      <c r="BA444" s="544">
        <v>1707</v>
      </c>
      <c r="BB444" s="544">
        <v>733</v>
      </c>
      <c r="BC444" s="544">
        <v>851</v>
      </c>
      <c r="BD444" s="544">
        <v>466</v>
      </c>
      <c r="BE444" s="544">
        <v>1186</v>
      </c>
      <c r="BF444" s="544">
        <v>596</v>
      </c>
      <c r="BG444" s="544">
        <v>546</v>
      </c>
      <c r="BH444" s="544">
        <v>217</v>
      </c>
      <c r="BI444" s="544">
        <v>521</v>
      </c>
      <c r="BJ444" s="544">
        <v>137</v>
      </c>
      <c r="BK444" s="544">
        <v>305</v>
      </c>
      <c r="BL444" s="544">
        <v>249</v>
      </c>
      <c r="BM444" s="544">
        <v>7</v>
      </c>
      <c r="BN444" s="544">
        <v>0</v>
      </c>
      <c r="BO444" s="544">
        <v>3</v>
      </c>
      <c r="BP444" s="544">
        <v>6</v>
      </c>
      <c r="BQ444" s="544">
        <v>0</v>
      </c>
      <c r="BR444" s="544">
        <v>0</v>
      </c>
      <c r="BS444" s="544">
        <v>0</v>
      </c>
      <c r="BT444" s="544">
        <v>0</v>
      </c>
      <c r="BU444" s="544">
        <v>7</v>
      </c>
      <c r="BV444" s="544">
        <v>0</v>
      </c>
      <c r="BW444" s="544">
        <v>3</v>
      </c>
      <c r="BX444" s="544">
        <v>6</v>
      </c>
      <c r="BY444" s="544">
        <v>11</v>
      </c>
      <c r="BZ444" s="544">
        <v>78</v>
      </c>
      <c r="CA444" s="544">
        <v>0</v>
      </c>
    </row>
    <row r="445" spans="1:79">
      <c r="A445" t="s">
        <v>135</v>
      </c>
      <c r="B445" t="s">
        <v>1896</v>
      </c>
      <c r="C445">
        <v>2020</v>
      </c>
      <c r="D445" t="s">
        <v>1934</v>
      </c>
      <c r="E445" s="450">
        <v>824</v>
      </c>
      <c r="F445" s="450">
        <v>1020</v>
      </c>
      <c r="G445" s="450">
        <v>488</v>
      </c>
      <c r="H445" s="450">
        <v>502</v>
      </c>
      <c r="I445" s="450">
        <v>165</v>
      </c>
      <c r="J445" s="450">
        <v>2</v>
      </c>
      <c r="K445" s="450">
        <v>1</v>
      </c>
      <c r="L445" s="450">
        <v>2</v>
      </c>
      <c r="M445" s="450">
        <v>0</v>
      </c>
      <c r="N445" s="450">
        <v>527</v>
      </c>
      <c r="O445" s="450">
        <v>42</v>
      </c>
      <c r="P445" s="450">
        <v>485</v>
      </c>
      <c r="Q445" s="450">
        <v>0</v>
      </c>
      <c r="R445" s="450">
        <v>0</v>
      </c>
      <c r="S445" s="450">
        <v>0</v>
      </c>
      <c r="T445" s="450">
        <v>0</v>
      </c>
      <c r="U445" s="450">
        <v>0</v>
      </c>
      <c r="V445" s="450">
        <v>0</v>
      </c>
      <c r="W445" s="450">
        <v>0</v>
      </c>
      <c r="X445" s="450">
        <v>0</v>
      </c>
      <c r="Y445" s="450">
        <v>0</v>
      </c>
      <c r="Z445" s="450">
        <v>0</v>
      </c>
      <c r="AA445" s="450">
        <v>0</v>
      </c>
      <c r="AB445" s="450">
        <v>0</v>
      </c>
      <c r="AC445" s="450">
        <v>564</v>
      </c>
      <c r="AD445" s="450">
        <v>268</v>
      </c>
      <c r="AE445" s="450">
        <v>316</v>
      </c>
      <c r="AF445" s="450">
        <v>287</v>
      </c>
      <c r="AG445" s="450">
        <v>220</v>
      </c>
      <c r="AH445" s="450">
        <v>97</v>
      </c>
      <c r="AI445" s="450">
        <v>86</v>
      </c>
      <c r="AJ445" s="450">
        <v>92</v>
      </c>
      <c r="AK445" s="450">
        <v>344</v>
      </c>
      <c r="AL445" s="450">
        <v>171</v>
      </c>
      <c r="AM445" s="450">
        <v>230</v>
      </c>
      <c r="AN445" s="450">
        <v>195</v>
      </c>
      <c r="AO445" s="450">
        <v>1</v>
      </c>
      <c r="AP445" s="450">
        <v>0</v>
      </c>
      <c r="AQ445" s="450">
        <v>1</v>
      </c>
      <c r="AR445" s="450">
        <v>0</v>
      </c>
      <c r="AS445" s="450">
        <v>0</v>
      </c>
      <c r="AT445" s="450">
        <v>0</v>
      </c>
      <c r="AU445" s="450">
        <v>0</v>
      </c>
      <c r="AV445" s="450">
        <v>0</v>
      </c>
      <c r="AW445" s="450">
        <v>1</v>
      </c>
      <c r="AX445" s="450">
        <v>0</v>
      </c>
      <c r="AY445" s="450">
        <v>1</v>
      </c>
      <c r="AZ445" s="450">
        <v>0</v>
      </c>
      <c r="BA445" s="450">
        <v>1837</v>
      </c>
      <c r="BB445" s="450">
        <v>845</v>
      </c>
      <c r="BC445" s="450">
        <v>911</v>
      </c>
      <c r="BD445" s="450">
        <v>494</v>
      </c>
      <c r="BE445" s="450">
        <v>1325</v>
      </c>
      <c r="BF445" s="450">
        <v>682</v>
      </c>
      <c r="BG445" s="450">
        <v>640</v>
      </c>
      <c r="BH445" s="450">
        <v>246</v>
      </c>
      <c r="BI445" s="450">
        <v>512</v>
      </c>
      <c r="BJ445" s="450">
        <v>163</v>
      </c>
      <c r="BK445" s="450">
        <v>271</v>
      </c>
      <c r="BL445" s="450">
        <v>248</v>
      </c>
      <c r="BM445" s="450">
        <v>23</v>
      </c>
      <c r="BN445" s="450">
        <v>2</v>
      </c>
      <c r="BO445" s="450">
        <v>13</v>
      </c>
      <c r="BP445" s="450">
        <v>16</v>
      </c>
      <c r="BQ445" s="450">
        <v>0</v>
      </c>
      <c r="BR445" s="450">
        <v>0</v>
      </c>
      <c r="BS445" s="450">
        <v>0</v>
      </c>
      <c r="BT445" s="450">
        <v>0</v>
      </c>
      <c r="BU445" s="450">
        <v>23</v>
      </c>
      <c r="BV445" s="450">
        <v>2</v>
      </c>
      <c r="BW445" s="450">
        <v>13</v>
      </c>
      <c r="BX445" s="450">
        <v>16</v>
      </c>
      <c r="BY445" s="450">
        <v>13</v>
      </c>
      <c r="BZ445" s="450">
        <v>58</v>
      </c>
      <c r="CA445" s="450">
        <v>0</v>
      </c>
    </row>
    <row r="446" spans="1:79">
      <c r="A446" s="543" t="s">
        <v>135</v>
      </c>
      <c r="B446" s="543" t="s">
        <v>1896</v>
      </c>
      <c r="C446" s="543">
        <v>2021</v>
      </c>
      <c r="D446" s="543" t="s">
        <v>1934</v>
      </c>
      <c r="E446" s="544">
        <v>689</v>
      </c>
      <c r="F446" s="544">
        <v>1032</v>
      </c>
      <c r="G446" s="544">
        <v>504</v>
      </c>
      <c r="H446" s="544">
        <v>511</v>
      </c>
      <c r="I446" s="544">
        <v>188</v>
      </c>
      <c r="J446" s="544">
        <v>0</v>
      </c>
      <c r="K446" s="544">
        <v>0</v>
      </c>
      <c r="L446" s="544">
        <v>0</v>
      </c>
      <c r="M446" s="544">
        <v>0</v>
      </c>
      <c r="N446" s="544">
        <v>829</v>
      </c>
      <c r="O446" s="544">
        <v>50</v>
      </c>
      <c r="P446" s="544">
        <v>779</v>
      </c>
      <c r="Q446" s="544">
        <v>9</v>
      </c>
      <c r="R446" s="544">
        <v>0</v>
      </c>
      <c r="S446" s="544">
        <v>0</v>
      </c>
      <c r="T446" s="544">
        <v>0</v>
      </c>
      <c r="U446" s="544">
        <v>9</v>
      </c>
      <c r="V446" s="544">
        <v>0</v>
      </c>
      <c r="W446" s="544">
        <v>0</v>
      </c>
      <c r="X446" s="544">
        <v>0</v>
      </c>
      <c r="Y446" s="544">
        <v>0</v>
      </c>
      <c r="Z446" s="544">
        <v>0</v>
      </c>
      <c r="AA446" s="544">
        <v>0</v>
      </c>
      <c r="AB446" s="544">
        <v>0</v>
      </c>
      <c r="AC446" s="544">
        <v>565</v>
      </c>
      <c r="AD446" s="544">
        <v>303</v>
      </c>
      <c r="AE446" s="544">
        <v>285</v>
      </c>
      <c r="AF446" s="544">
        <v>215</v>
      </c>
      <c r="AG446" s="544">
        <v>238</v>
      </c>
      <c r="AH446" s="544">
        <v>141</v>
      </c>
      <c r="AI446" s="544">
        <v>95</v>
      </c>
      <c r="AJ446" s="544">
        <v>69</v>
      </c>
      <c r="AK446" s="544">
        <v>327</v>
      </c>
      <c r="AL446" s="544">
        <v>162</v>
      </c>
      <c r="AM446" s="544">
        <v>190</v>
      </c>
      <c r="AN446" s="544">
        <v>146</v>
      </c>
      <c r="AO446" s="544">
        <v>3</v>
      </c>
      <c r="AP446" s="544">
        <v>1</v>
      </c>
      <c r="AQ446" s="544">
        <v>2</v>
      </c>
      <c r="AR446" s="544">
        <v>1</v>
      </c>
      <c r="AS446" s="544">
        <v>0</v>
      </c>
      <c r="AT446" s="544">
        <v>0</v>
      </c>
      <c r="AU446" s="544">
        <v>0</v>
      </c>
      <c r="AV446" s="544">
        <v>0</v>
      </c>
      <c r="AW446" s="544">
        <v>3</v>
      </c>
      <c r="AX446" s="544">
        <v>1</v>
      </c>
      <c r="AY446" s="544">
        <v>2</v>
      </c>
      <c r="AZ446" s="544">
        <v>1</v>
      </c>
      <c r="BA446" s="544">
        <v>1813</v>
      </c>
      <c r="BB446" s="544">
        <v>835</v>
      </c>
      <c r="BC446" s="544">
        <v>930</v>
      </c>
      <c r="BD446" s="544">
        <v>502</v>
      </c>
      <c r="BE446" s="544">
        <v>1237</v>
      </c>
      <c r="BF446" s="544">
        <v>664</v>
      </c>
      <c r="BG446" s="544">
        <v>610</v>
      </c>
      <c r="BH446" s="544">
        <v>211</v>
      </c>
      <c r="BI446" s="544">
        <v>576</v>
      </c>
      <c r="BJ446" s="544">
        <v>171</v>
      </c>
      <c r="BK446" s="544">
        <v>320</v>
      </c>
      <c r="BL446" s="544">
        <v>291</v>
      </c>
      <c r="BM446" s="544">
        <v>45</v>
      </c>
      <c r="BN446" s="544">
        <v>7</v>
      </c>
      <c r="BO446" s="544">
        <v>26</v>
      </c>
      <c r="BP446" s="544">
        <v>22</v>
      </c>
      <c r="BQ446" s="544">
        <v>0</v>
      </c>
      <c r="BR446" s="544">
        <v>0</v>
      </c>
      <c r="BS446" s="544">
        <v>0</v>
      </c>
      <c r="BT446" s="544">
        <v>0</v>
      </c>
      <c r="BU446" s="544">
        <v>45</v>
      </c>
      <c r="BV446" s="544">
        <v>7</v>
      </c>
      <c r="BW446" s="544">
        <v>26</v>
      </c>
      <c r="BX446" s="544">
        <v>22</v>
      </c>
      <c r="BY446" s="544">
        <v>16</v>
      </c>
      <c r="BZ446" s="544">
        <v>103</v>
      </c>
      <c r="CA446" s="544">
        <v>0</v>
      </c>
    </row>
    <row r="447" spans="1:79">
      <c r="A447" t="s">
        <v>135</v>
      </c>
      <c r="B447" t="s">
        <v>1896</v>
      </c>
      <c r="C447">
        <v>2022</v>
      </c>
      <c r="D447" t="s">
        <v>1934</v>
      </c>
      <c r="E447" s="450">
        <v>748</v>
      </c>
      <c r="F447" s="450">
        <v>1000</v>
      </c>
      <c r="G447" s="450">
        <v>504</v>
      </c>
      <c r="H447" s="450">
        <v>478</v>
      </c>
      <c r="I447" s="450">
        <v>185</v>
      </c>
      <c r="J447" s="450">
        <v>0</v>
      </c>
      <c r="K447" s="450">
        <v>0</v>
      </c>
      <c r="L447" s="450">
        <v>0</v>
      </c>
      <c r="M447" s="450">
        <v>0</v>
      </c>
      <c r="N447" s="450">
        <v>1008</v>
      </c>
      <c r="O447" s="450">
        <v>46</v>
      </c>
      <c r="P447" s="450">
        <v>962</v>
      </c>
      <c r="Q447" s="450">
        <v>12</v>
      </c>
      <c r="R447" s="450">
        <v>0</v>
      </c>
      <c r="S447" s="450">
        <v>0</v>
      </c>
      <c r="T447" s="450">
        <v>0</v>
      </c>
      <c r="U447" s="450">
        <v>12</v>
      </c>
      <c r="V447" s="450">
        <v>0</v>
      </c>
      <c r="W447" s="450">
        <v>0</v>
      </c>
      <c r="X447" s="450">
        <v>0</v>
      </c>
      <c r="Y447" s="450">
        <v>0</v>
      </c>
      <c r="Z447" s="450">
        <v>0</v>
      </c>
      <c r="AA447" s="450">
        <v>0</v>
      </c>
      <c r="AB447" s="450">
        <v>0</v>
      </c>
      <c r="AC447" s="450">
        <v>607</v>
      </c>
      <c r="AD447" s="450">
        <v>328</v>
      </c>
      <c r="AE447" s="450">
        <v>325</v>
      </c>
      <c r="AF447" s="450">
        <v>228</v>
      </c>
      <c r="AG447" s="450">
        <v>308</v>
      </c>
      <c r="AH447" s="450">
        <v>173</v>
      </c>
      <c r="AI447" s="450">
        <v>146</v>
      </c>
      <c r="AJ447" s="450">
        <v>85</v>
      </c>
      <c r="AK447" s="450">
        <v>299</v>
      </c>
      <c r="AL447" s="450">
        <v>155</v>
      </c>
      <c r="AM447" s="450">
        <v>179</v>
      </c>
      <c r="AN447" s="450">
        <v>143</v>
      </c>
      <c r="AO447" s="450">
        <v>0</v>
      </c>
      <c r="AP447" s="450">
        <v>0</v>
      </c>
      <c r="AQ447" s="450">
        <v>0</v>
      </c>
      <c r="AR447" s="450">
        <v>0</v>
      </c>
      <c r="AS447" s="450">
        <v>0</v>
      </c>
      <c r="AT447" s="450">
        <v>0</v>
      </c>
      <c r="AU447" s="450">
        <v>0</v>
      </c>
      <c r="AV447" s="450">
        <v>0</v>
      </c>
      <c r="AW447" s="450">
        <v>0</v>
      </c>
      <c r="AX447" s="450">
        <v>0</v>
      </c>
      <c r="AY447" s="450">
        <v>0</v>
      </c>
      <c r="AZ447" s="450">
        <v>0</v>
      </c>
      <c r="BA447" s="450">
        <v>1716</v>
      </c>
      <c r="BB447" s="450">
        <v>785</v>
      </c>
      <c r="BC447" s="450">
        <v>849</v>
      </c>
      <c r="BD447" s="450">
        <v>453</v>
      </c>
      <c r="BE447" s="450">
        <v>1217</v>
      </c>
      <c r="BF447" s="450">
        <v>623</v>
      </c>
      <c r="BG447" s="450">
        <v>568</v>
      </c>
      <c r="BH447" s="450">
        <v>220</v>
      </c>
      <c r="BI447" s="450">
        <v>499</v>
      </c>
      <c r="BJ447" s="450">
        <v>162</v>
      </c>
      <c r="BK447" s="450">
        <v>281</v>
      </c>
      <c r="BL447" s="450">
        <v>233</v>
      </c>
      <c r="BM447" s="450">
        <v>43</v>
      </c>
      <c r="BN447" s="450">
        <v>3</v>
      </c>
      <c r="BO447" s="450">
        <v>25</v>
      </c>
      <c r="BP447" s="450">
        <v>29</v>
      </c>
      <c r="BQ447" s="450">
        <v>0</v>
      </c>
      <c r="BR447" s="450">
        <v>0</v>
      </c>
      <c r="BS447" s="450">
        <v>0</v>
      </c>
      <c r="BT447" s="450">
        <v>0</v>
      </c>
      <c r="BU447" s="450">
        <v>43</v>
      </c>
      <c r="BV447" s="450">
        <v>3</v>
      </c>
      <c r="BW447" s="450">
        <v>25</v>
      </c>
      <c r="BX447" s="450">
        <v>29</v>
      </c>
      <c r="BY447" s="450">
        <v>22</v>
      </c>
      <c r="BZ447" s="450">
        <v>120</v>
      </c>
      <c r="CA447" s="450">
        <v>0</v>
      </c>
    </row>
    <row r="448" spans="1:79">
      <c r="A448" s="543" t="s">
        <v>135</v>
      </c>
      <c r="B448" s="543" t="s">
        <v>1896</v>
      </c>
      <c r="C448" s="543">
        <v>2023</v>
      </c>
      <c r="D448" s="543" t="s">
        <v>1934</v>
      </c>
      <c r="E448" s="544">
        <v>799</v>
      </c>
      <c r="F448" s="544">
        <v>1001</v>
      </c>
      <c r="G448" s="544">
        <v>533</v>
      </c>
      <c r="H448" s="544">
        <v>508</v>
      </c>
      <c r="I448" s="544">
        <v>160</v>
      </c>
      <c r="J448" s="544">
        <v>1</v>
      </c>
      <c r="K448" s="544">
        <v>0</v>
      </c>
      <c r="L448" s="544">
        <v>0</v>
      </c>
      <c r="M448" s="544">
        <v>0</v>
      </c>
      <c r="N448" s="544">
        <v>794</v>
      </c>
      <c r="O448" s="544">
        <v>57</v>
      </c>
      <c r="P448" s="544">
        <v>737</v>
      </c>
      <c r="Q448" s="544">
        <v>7</v>
      </c>
      <c r="R448" s="544">
        <v>3</v>
      </c>
      <c r="S448" s="544">
        <v>1</v>
      </c>
      <c r="T448" s="544">
        <v>7</v>
      </c>
      <c r="U448" s="544">
        <v>7</v>
      </c>
      <c r="V448" s="544">
        <v>3</v>
      </c>
      <c r="W448" s="544">
        <v>1</v>
      </c>
      <c r="X448" s="544">
        <v>7</v>
      </c>
      <c r="Y448" s="544">
        <v>0</v>
      </c>
      <c r="Z448" s="544">
        <v>0</v>
      </c>
      <c r="AA448" s="544">
        <v>0</v>
      </c>
      <c r="AB448" s="544">
        <v>0</v>
      </c>
      <c r="AC448" s="544">
        <v>603</v>
      </c>
      <c r="AD448" s="544">
        <v>315</v>
      </c>
      <c r="AE448" s="544">
        <v>323</v>
      </c>
      <c r="AF448" s="544">
        <v>236</v>
      </c>
      <c r="AG448" s="544">
        <v>304</v>
      </c>
      <c r="AH448" s="544">
        <v>171</v>
      </c>
      <c r="AI448" s="544">
        <v>139</v>
      </c>
      <c r="AJ448" s="544">
        <v>83</v>
      </c>
      <c r="AK448" s="544">
        <v>299</v>
      </c>
      <c r="AL448" s="544">
        <v>144</v>
      </c>
      <c r="AM448" s="544">
        <v>184</v>
      </c>
      <c r="AN448" s="544">
        <v>153</v>
      </c>
      <c r="AO448" s="544">
        <v>0</v>
      </c>
      <c r="AP448" s="544">
        <v>0</v>
      </c>
      <c r="AQ448" s="544">
        <v>0</v>
      </c>
      <c r="AR448" s="544">
        <v>0</v>
      </c>
      <c r="AS448" s="544">
        <v>0</v>
      </c>
      <c r="AT448" s="544">
        <v>0</v>
      </c>
      <c r="AU448" s="544">
        <v>0</v>
      </c>
      <c r="AV448" s="544">
        <v>0</v>
      </c>
      <c r="AW448" s="544">
        <v>0</v>
      </c>
      <c r="AX448" s="544">
        <v>0</v>
      </c>
      <c r="AY448" s="544">
        <v>0</v>
      </c>
      <c r="AZ448" s="544">
        <v>0</v>
      </c>
      <c r="BA448" s="544">
        <v>1697</v>
      </c>
      <c r="BB448" s="544">
        <v>791</v>
      </c>
      <c r="BC448" s="544">
        <v>843</v>
      </c>
      <c r="BD448" s="544">
        <v>393</v>
      </c>
      <c r="BE448" s="544">
        <v>1227</v>
      </c>
      <c r="BF448" s="544">
        <v>658</v>
      </c>
      <c r="BG448" s="544">
        <v>589</v>
      </c>
      <c r="BH448" s="544">
        <v>176</v>
      </c>
      <c r="BI448" s="544">
        <v>470</v>
      </c>
      <c r="BJ448" s="544">
        <v>133</v>
      </c>
      <c r="BK448" s="544">
        <v>254</v>
      </c>
      <c r="BL448" s="544">
        <v>217</v>
      </c>
      <c r="BM448" s="544">
        <v>22</v>
      </c>
      <c r="BN448" s="544">
        <v>1</v>
      </c>
      <c r="BO448" s="544">
        <v>10</v>
      </c>
      <c r="BP448" s="544">
        <v>14</v>
      </c>
      <c r="BQ448" s="544">
        <v>0</v>
      </c>
      <c r="BR448" s="544">
        <v>0</v>
      </c>
      <c r="BS448" s="544">
        <v>0</v>
      </c>
      <c r="BT448" s="544">
        <v>0</v>
      </c>
      <c r="BU448" s="544">
        <v>22</v>
      </c>
      <c r="BV448" s="544">
        <v>1</v>
      </c>
      <c r="BW448" s="544">
        <v>10</v>
      </c>
      <c r="BX448" s="544">
        <v>14</v>
      </c>
      <c r="BY448" s="544">
        <v>20</v>
      </c>
      <c r="BZ448" s="544">
        <v>109</v>
      </c>
      <c r="CA448" s="544">
        <v>0</v>
      </c>
    </row>
    <row r="449" spans="1:79">
      <c r="A449" t="s">
        <v>135</v>
      </c>
      <c r="B449" t="s">
        <v>1896</v>
      </c>
      <c r="C449">
        <v>2024</v>
      </c>
      <c r="D449" t="s">
        <v>1934</v>
      </c>
      <c r="E449" s="450">
        <v>852</v>
      </c>
      <c r="F449" s="450">
        <v>986</v>
      </c>
      <c r="G449" s="450">
        <v>531</v>
      </c>
      <c r="H449" s="450">
        <v>461</v>
      </c>
      <c r="I449" s="450">
        <v>143</v>
      </c>
      <c r="J449" s="450">
        <v>3</v>
      </c>
      <c r="K449" s="450">
        <v>0</v>
      </c>
      <c r="L449" s="450">
        <v>1</v>
      </c>
      <c r="M449" s="450">
        <v>0</v>
      </c>
      <c r="N449" s="450">
        <v>556</v>
      </c>
      <c r="O449" s="450">
        <v>15</v>
      </c>
      <c r="P449" s="450">
        <v>541</v>
      </c>
      <c r="Q449" s="450">
        <v>11</v>
      </c>
      <c r="R449" s="450">
        <v>4</v>
      </c>
      <c r="S449" s="450">
        <v>5</v>
      </c>
      <c r="T449" s="450">
        <v>9</v>
      </c>
      <c r="U449" s="450">
        <v>11</v>
      </c>
      <c r="V449" s="450">
        <v>4</v>
      </c>
      <c r="W449" s="450">
        <v>5</v>
      </c>
      <c r="X449" s="450">
        <v>9</v>
      </c>
      <c r="Y449" s="450">
        <v>0</v>
      </c>
      <c r="Z449" s="450">
        <v>0</v>
      </c>
      <c r="AA449" s="450">
        <v>0</v>
      </c>
      <c r="AB449" s="450">
        <v>0</v>
      </c>
      <c r="AC449" s="450">
        <v>584</v>
      </c>
      <c r="AD449" s="450">
        <v>328</v>
      </c>
      <c r="AE449" s="450">
        <v>338</v>
      </c>
      <c r="AF449" s="450">
        <v>205</v>
      </c>
      <c r="AG449" s="450">
        <v>126</v>
      </c>
      <c r="AH449" s="450">
        <v>51</v>
      </c>
      <c r="AI449" s="450">
        <v>68</v>
      </c>
      <c r="AJ449" s="450">
        <v>33</v>
      </c>
      <c r="AK449" s="450">
        <v>458</v>
      </c>
      <c r="AL449" s="450">
        <v>277</v>
      </c>
      <c r="AM449" s="450">
        <v>270</v>
      </c>
      <c r="AN449" s="450">
        <v>172</v>
      </c>
      <c r="AO449" s="450">
        <v>0</v>
      </c>
      <c r="AP449" s="450">
        <v>0</v>
      </c>
      <c r="AQ449" s="450">
        <v>0</v>
      </c>
      <c r="AR449" s="450">
        <v>0</v>
      </c>
      <c r="AS449" s="450">
        <v>0</v>
      </c>
      <c r="AT449" s="450">
        <v>0</v>
      </c>
      <c r="AU449" s="450">
        <v>0</v>
      </c>
      <c r="AV449" s="450">
        <v>0</v>
      </c>
      <c r="AW449" s="450">
        <v>0</v>
      </c>
      <c r="AX449" s="450">
        <v>0</v>
      </c>
      <c r="AY449" s="450">
        <v>0</v>
      </c>
      <c r="AZ449" s="450">
        <v>0</v>
      </c>
      <c r="BA449" s="450">
        <v>1735</v>
      </c>
      <c r="BB449" s="450">
        <v>839</v>
      </c>
      <c r="BC449" s="450">
        <v>882</v>
      </c>
      <c r="BD449" s="450">
        <v>435</v>
      </c>
      <c r="BE449" s="450">
        <v>991</v>
      </c>
      <c r="BF449" s="450">
        <v>542</v>
      </c>
      <c r="BG449" s="450">
        <v>482</v>
      </c>
      <c r="BH449" s="450">
        <v>162</v>
      </c>
      <c r="BI449" s="450">
        <v>744</v>
      </c>
      <c r="BJ449" s="450">
        <v>297</v>
      </c>
      <c r="BK449" s="450">
        <v>400</v>
      </c>
      <c r="BL449" s="450">
        <v>273</v>
      </c>
      <c r="BM449" s="450">
        <v>33</v>
      </c>
      <c r="BN449" s="450">
        <v>2</v>
      </c>
      <c r="BO449" s="450">
        <v>21</v>
      </c>
      <c r="BP449" s="450">
        <v>23</v>
      </c>
      <c r="BQ449" s="450">
        <v>0</v>
      </c>
      <c r="BR449" s="450">
        <v>0</v>
      </c>
      <c r="BS449" s="450">
        <v>0</v>
      </c>
      <c r="BT449" s="450">
        <v>0</v>
      </c>
      <c r="BU449" s="450">
        <v>33</v>
      </c>
      <c r="BV449" s="450">
        <v>2</v>
      </c>
      <c r="BW449" s="450">
        <v>21</v>
      </c>
      <c r="BX449" s="450">
        <v>23</v>
      </c>
      <c r="BY449" s="450">
        <v>18</v>
      </c>
      <c r="BZ449" s="450">
        <v>93</v>
      </c>
      <c r="CA449" s="450">
        <v>0</v>
      </c>
    </row>
    <row r="450" spans="1:79">
      <c r="A450" s="543" t="s">
        <v>135</v>
      </c>
      <c r="B450" s="543" t="s">
        <v>1896</v>
      </c>
      <c r="C450" s="543">
        <v>2025</v>
      </c>
      <c r="D450" s="543" t="s">
        <v>1935</v>
      </c>
      <c r="E450" s="544">
        <v>771</v>
      </c>
      <c r="F450" s="544">
        <v>989</v>
      </c>
      <c r="G450" s="544">
        <v>479</v>
      </c>
      <c r="H450" s="544">
        <v>478</v>
      </c>
      <c r="I450" s="544">
        <v>167</v>
      </c>
      <c r="J450" s="544">
        <v>1</v>
      </c>
      <c r="K450" s="544">
        <v>0</v>
      </c>
      <c r="L450" s="544">
        <v>0</v>
      </c>
      <c r="M450" s="544">
        <v>0</v>
      </c>
      <c r="N450" s="544">
        <v>743</v>
      </c>
      <c r="O450" s="544">
        <v>42</v>
      </c>
      <c r="P450" s="544">
        <v>701</v>
      </c>
      <c r="Q450" s="544">
        <v>8</v>
      </c>
      <c r="R450" s="544">
        <v>3</v>
      </c>
      <c r="S450" s="544">
        <v>2</v>
      </c>
      <c r="T450" s="544">
        <v>7</v>
      </c>
      <c r="U450" s="544">
        <v>8</v>
      </c>
      <c r="V450" s="544">
        <v>3</v>
      </c>
      <c r="W450" s="544">
        <v>2</v>
      </c>
      <c r="X450" s="544">
        <v>7</v>
      </c>
      <c r="Y450" s="544">
        <v>0</v>
      </c>
      <c r="Z450" s="544">
        <v>0</v>
      </c>
      <c r="AA450" s="544">
        <v>0</v>
      </c>
      <c r="AB450" s="544">
        <v>0</v>
      </c>
      <c r="AC450" s="544">
        <v>599</v>
      </c>
      <c r="AD450" s="544">
        <v>312</v>
      </c>
      <c r="AE450" s="544">
        <v>327</v>
      </c>
      <c r="AF450" s="544">
        <v>249</v>
      </c>
      <c r="AG450" s="544">
        <v>243</v>
      </c>
      <c r="AH450" s="544">
        <v>131</v>
      </c>
      <c r="AI450" s="544">
        <v>109</v>
      </c>
      <c r="AJ450" s="544">
        <v>77</v>
      </c>
      <c r="AK450" s="544">
        <v>356</v>
      </c>
      <c r="AL450" s="544">
        <v>181</v>
      </c>
      <c r="AM450" s="544">
        <v>218</v>
      </c>
      <c r="AN450" s="544">
        <v>172</v>
      </c>
      <c r="AO450" s="544">
        <v>1</v>
      </c>
      <c r="AP450" s="544">
        <v>0</v>
      </c>
      <c r="AQ450" s="544">
        <v>0</v>
      </c>
      <c r="AR450" s="544">
        <v>1</v>
      </c>
      <c r="AS450" s="544">
        <v>0</v>
      </c>
      <c r="AT450" s="544">
        <v>0</v>
      </c>
      <c r="AU450" s="544">
        <v>0</v>
      </c>
      <c r="AV450" s="544">
        <v>0</v>
      </c>
      <c r="AW450" s="544">
        <v>1</v>
      </c>
      <c r="AX450" s="544">
        <v>0</v>
      </c>
      <c r="AY450" s="544">
        <v>0</v>
      </c>
      <c r="AZ450" s="544">
        <v>1</v>
      </c>
      <c r="BA450" s="544">
        <v>1717</v>
      </c>
      <c r="BB450" s="544">
        <v>762</v>
      </c>
      <c r="BC450" s="544">
        <v>860</v>
      </c>
      <c r="BD450" s="544">
        <v>463</v>
      </c>
      <c r="BE450" s="544">
        <v>1160</v>
      </c>
      <c r="BF450" s="544">
        <v>593</v>
      </c>
      <c r="BG450" s="544">
        <v>557</v>
      </c>
      <c r="BH450" s="544">
        <v>207</v>
      </c>
      <c r="BI450" s="544">
        <v>557</v>
      </c>
      <c r="BJ450" s="544">
        <v>169</v>
      </c>
      <c r="BK450" s="544">
        <v>303</v>
      </c>
      <c r="BL450" s="544">
        <v>256</v>
      </c>
      <c r="BM450" s="544">
        <v>27</v>
      </c>
      <c r="BN450" s="544">
        <v>2</v>
      </c>
      <c r="BO450" s="544">
        <v>13</v>
      </c>
      <c r="BP450" s="544">
        <v>19</v>
      </c>
      <c r="BQ450" s="544">
        <v>0</v>
      </c>
      <c r="BR450" s="544">
        <v>0</v>
      </c>
      <c r="BS450" s="544">
        <v>0</v>
      </c>
      <c r="BT450" s="544">
        <v>0</v>
      </c>
      <c r="BU450" s="544">
        <v>27</v>
      </c>
      <c r="BV450" s="544">
        <v>2</v>
      </c>
      <c r="BW450" s="544">
        <v>13</v>
      </c>
      <c r="BX450" s="544">
        <v>19</v>
      </c>
      <c r="BY450" s="544">
        <v>18</v>
      </c>
      <c r="BZ450" s="544">
        <v>89</v>
      </c>
      <c r="CA450" s="544">
        <v>0</v>
      </c>
    </row>
    <row r="451" spans="1:79">
      <c r="A451" t="s">
        <v>135</v>
      </c>
      <c r="B451" t="s">
        <v>1896</v>
      </c>
      <c r="C451">
        <v>2024</v>
      </c>
      <c r="D451" t="s">
        <v>1937</v>
      </c>
      <c r="E451" s="450">
        <f>E449</f>
        <v>852</v>
      </c>
      <c r="F451" s="450">
        <f t="shared" ref="F451:BQ451" si="88">F449</f>
        <v>986</v>
      </c>
      <c r="G451" s="450">
        <f t="shared" si="88"/>
        <v>531</v>
      </c>
      <c r="H451" s="450">
        <f t="shared" si="88"/>
        <v>461</v>
      </c>
      <c r="I451" s="450">
        <f t="shared" si="88"/>
        <v>143</v>
      </c>
      <c r="J451" s="450">
        <f t="shared" si="88"/>
        <v>3</v>
      </c>
      <c r="K451" s="450">
        <f t="shared" si="88"/>
        <v>0</v>
      </c>
      <c r="L451" s="450">
        <f t="shared" si="88"/>
        <v>1</v>
      </c>
      <c r="M451" s="450">
        <f t="shared" si="88"/>
        <v>0</v>
      </c>
      <c r="N451" s="450">
        <f t="shared" si="88"/>
        <v>556</v>
      </c>
      <c r="O451" s="450">
        <f t="shared" si="88"/>
        <v>15</v>
      </c>
      <c r="P451" s="450">
        <f t="shared" si="88"/>
        <v>541</v>
      </c>
      <c r="Q451" s="450">
        <f t="shared" si="88"/>
        <v>11</v>
      </c>
      <c r="R451" s="450">
        <f t="shared" si="88"/>
        <v>4</v>
      </c>
      <c r="S451" s="450">
        <f t="shared" si="88"/>
        <v>5</v>
      </c>
      <c r="T451" s="450">
        <f t="shared" si="88"/>
        <v>9</v>
      </c>
      <c r="U451" s="450">
        <f t="shared" si="88"/>
        <v>11</v>
      </c>
      <c r="V451" s="450">
        <f t="shared" si="88"/>
        <v>4</v>
      </c>
      <c r="W451" s="450">
        <f t="shared" si="88"/>
        <v>5</v>
      </c>
      <c r="X451" s="450">
        <f t="shared" si="88"/>
        <v>9</v>
      </c>
      <c r="Y451" s="450">
        <f t="shared" si="88"/>
        <v>0</v>
      </c>
      <c r="Z451" s="450">
        <f t="shared" si="88"/>
        <v>0</v>
      </c>
      <c r="AA451" s="450">
        <f t="shared" si="88"/>
        <v>0</v>
      </c>
      <c r="AB451" s="450">
        <f t="shared" si="88"/>
        <v>0</v>
      </c>
      <c r="AC451" s="450">
        <f t="shared" si="88"/>
        <v>584</v>
      </c>
      <c r="AD451" s="450">
        <f t="shared" si="88"/>
        <v>328</v>
      </c>
      <c r="AE451" s="450">
        <f t="shared" si="88"/>
        <v>338</v>
      </c>
      <c r="AF451" s="450">
        <f t="shared" si="88"/>
        <v>205</v>
      </c>
      <c r="AG451" s="450">
        <f t="shared" si="88"/>
        <v>126</v>
      </c>
      <c r="AH451" s="450">
        <f t="shared" si="88"/>
        <v>51</v>
      </c>
      <c r="AI451" s="450">
        <f t="shared" si="88"/>
        <v>68</v>
      </c>
      <c r="AJ451" s="450">
        <f t="shared" si="88"/>
        <v>33</v>
      </c>
      <c r="AK451" s="450">
        <f t="shared" si="88"/>
        <v>458</v>
      </c>
      <c r="AL451" s="450">
        <f t="shared" si="88"/>
        <v>277</v>
      </c>
      <c r="AM451" s="450">
        <f t="shared" si="88"/>
        <v>270</v>
      </c>
      <c r="AN451" s="450">
        <f t="shared" si="88"/>
        <v>172</v>
      </c>
      <c r="AO451" s="450">
        <f t="shared" si="88"/>
        <v>0</v>
      </c>
      <c r="AP451" s="450">
        <f t="shared" si="88"/>
        <v>0</v>
      </c>
      <c r="AQ451" s="450">
        <f t="shared" si="88"/>
        <v>0</v>
      </c>
      <c r="AR451" s="450">
        <f t="shared" si="88"/>
        <v>0</v>
      </c>
      <c r="AS451" s="450">
        <f t="shared" si="88"/>
        <v>0</v>
      </c>
      <c r="AT451" s="450">
        <f t="shared" si="88"/>
        <v>0</v>
      </c>
      <c r="AU451" s="450">
        <f t="shared" si="88"/>
        <v>0</v>
      </c>
      <c r="AV451" s="450">
        <f t="shared" si="88"/>
        <v>0</v>
      </c>
      <c r="AW451" s="450">
        <f t="shared" si="88"/>
        <v>0</v>
      </c>
      <c r="AX451" s="450">
        <f t="shared" si="88"/>
        <v>0</v>
      </c>
      <c r="AY451" s="450">
        <f t="shared" si="88"/>
        <v>0</v>
      </c>
      <c r="AZ451" s="450">
        <f t="shared" si="88"/>
        <v>0</v>
      </c>
      <c r="BA451" s="450">
        <f t="shared" si="88"/>
        <v>1735</v>
      </c>
      <c r="BB451" s="450">
        <f t="shared" si="88"/>
        <v>839</v>
      </c>
      <c r="BC451" s="450">
        <f t="shared" si="88"/>
        <v>882</v>
      </c>
      <c r="BD451" s="450">
        <f t="shared" si="88"/>
        <v>435</v>
      </c>
      <c r="BE451" s="450">
        <f t="shared" si="88"/>
        <v>991</v>
      </c>
      <c r="BF451" s="450">
        <f t="shared" si="88"/>
        <v>542</v>
      </c>
      <c r="BG451" s="450">
        <f t="shared" si="88"/>
        <v>482</v>
      </c>
      <c r="BH451" s="450">
        <f t="shared" si="88"/>
        <v>162</v>
      </c>
      <c r="BI451" s="450">
        <f t="shared" si="88"/>
        <v>744</v>
      </c>
      <c r="BJ451" s="450">
        <f t="shared" si="88"/>
        <v>297</v>
      </c>
      <c r="BK451" s="450">
        <f t="shared" si="88"/>
        <v>400</v>
      </c>
      <c r="BL451" s="450">
        <f t="shared" si="88"/>
        <v>273</v>
      </c>
      <c r="BM451" s="450">
        <f t="shared" si="88"/>
        <v>33</v>
      </c>
      <c r="BN451" s="450">
        <f t="shared" si="88"/>
        <v>2</v>
      </c>
      <c r="BO451" s="450">
        <f t="shared" si="88"/>
        <v>21</v>
      </c>
      <c r="BP451" s="450">
        <f t="shared" si="88"/>
        <v>23</v>
      </c>
      <c r="BQ451" s="450">
        <f t="shared" si="88"/>
        <v>0</v>
      </c>
      <c r="BR451" s="450">
        <f t="shared" ref="BR451:CA451" si="89">BR449</f>
        <v>0</v>
      </c>
      <c r="BS451" s="450">
        <f t="shared" si="89"/>
        <v>0</v>
      </c>
      <c r="BT451" s="450">
        <f t="shared" si="89"/>
        <v>0</v>
      </c>
      <c r="BU451" s="450">
        <f t="shared" si="89"/>
        <v>33</v>
      </c>
      <c r="BV451" s="450">
        <f t="shared" si="89"/>
        <v>2</v>
      </c>
      <c r="BW451" s="450">
        <f t="shared" si="89"/>
        <v>21</v>
      </c>
      <c r="BX451" s="450">
        <f t="shared" si="89"/>
        <v>23</v>
      </c>
      <c r="BY451" s="450">
        <f t="shared" si="89"/>
        <v>18</v>
      </c>
      <c r="BZ451" s="450">
        <f t="shared" si="89"/>
        <v>93</v>
      </c>
      <c r="CA451" s="450">
        <f t="shared" si="89"/>
        <v>0</v>
      </c>
    </row>
    <row r="452" spans="1:79">
      <c r="A452" s="543" t="s">
        <v>135</v>
      </c>
      <c r="B452" s="543" t="s">
        <v>1896</v>
      </c>
      <c r="C452" s="543">
        <v>2025</v>
      </c>
      <c r="D452" s="543" t="s">
        <v>1937</v>
      </c>
      <c r="E452" s="544">
        <f>IF(OR(E449=0, E449=""), E450, IF(E450&gt;(E449*(1+Dash!$B$6)), E449*(1+Dash!$B$6), IF(E450&lt;(E449*(1-Dash!$B$7)), E449*(1-Dash!$B$7), E450)))</f>
        <v>809.4</v>
      </c>
      <c r="F452" s="544">
        <f>IF(OR(F449=0, F449=""), F450, IF(F450&gt;(F449*(1+Dash!$B$6)), F449*(1+Dash!$B$6), IF(F450&lt;(F449*(1-Dash!$B$7)), F449*(1-Dash!$B$7), F450)))</f>
        <v>989</v>
      </c>
      <c r="G452" s="544">
        <f>IF(OR(G449=0, G449=""), G450, IF(G450&gt;(G449*(1+Dash!$B$6)), G449*(1+Dash!$B$6), IF(G450&lt;(G449*(1-Dash!$B$7)), G449*(1-Dash!$B$7), G450)))</f>
        <v>504.45</v>
      </c>
      <c r="H452" s="544">
        <f>IF(OR(H449=0, H449=""), H450, IF(H450&gt;(H449*(1+Dash!$B$6)), H449*(1+Dash!$B$6), IF(H450&lt;(H449*(1-Dash!$B$7)), H449*(1-Dash!$B$7), H450)))</f>
        <v>478</v>
      </c>
      <c r="I452" s="544">
        <f>IF(OR(I449=0, I449=""), I450, IF(I450&gt;(I449*(1+Dash!$B$6)), I449*(1+Dash!$B$6), IF(I450&lt;(I449*(1-Dash!$B$7)), I449*(1-Dash!$B$7), I450)))</f>
        <v>157.30000000000001</v>
      </c>
      <c r="J452" s="544">
        <f>IF(OR(J449=0, J449=""), J450, IF(J450&gt;(J449*(1+Dash!$B$6)), J449*(1+Dash!$B$6), IF(J450&lt;(J449*(1-Dash!$B$7)), J449*(1-Dash!$B$7), J450)))</f>
        <v>2.8499999999999996</v>
      </c>
      <c r="K452" s="544">
        <f>IF(OR(K449=0, K449=""), K450, IF(K450&gt;(K449*(1+Dash!$B$6)), K449*(1+Dash!$B$6), IF(K450&lt;(K449*(1-Dash!$B$7)), K449*(1-Dash!$B$7), K450)))</f>
        <v>0</v>
      </c>
      <c r="L452" s="544">
        <f>IF(OR(L449=0, L449=""), L450, IF(L450&gt;(L449*(1+Dash!$B$6)), L449*(1+Dash!$B$6), IF(L450&lt;(L449*(1-Dash!$B$7)), L449*(1-Dash!$B$7), L450)))</f>
        <v>0.95</v>
      </c>
      <c r="M452" s="544">
        <f>IF(OR(M449=0, M449=""), M450, IF(M450&gt;(M449*(1+Dash!$B$6)), M449*(1+Dash!$B$6), IF(M450&lt;(M449*(1-Dash!$B$7)), M449*(1-Dash!$B$7), M450)))</f>
        <v>0</v>
      </c>
      <c r="N452" s="544">
        <f>IF(OR(N449=0, N449=""), N450, IF(N450&gt;(N449*(1+Dash!$B$6)), N449*(1+Dash!$B$6), IF(N450&lt;(N449*(1-Dash!$B$7)), N449*(1-Dash!$B$7), N450)))</f>
        <v>611.6</v>
      </c>
      <c r="O452" s="544">
        <f>IF(OR(O449=0, O449=""), O450, IF(O450&gt;(O449*(1+Dash!$B$6)), O449*(1+Dash!$B$6), IF(O450&lt;(O449*(1-Dash!$B$7)), O449*(1-Dash!$B$7), O450)))</f>
        <v>16.5</v>
      </c>
      <c r="P452" s="544">
        <f>IF(OR(P449=0, P449=""), P450, IF(P450&gt;(P449*(1+Dash!$B$6)), P449*(1+Dash!$B$6), IF(P450&lt;(P449*(1-Dash!$B$7)), P449*(1-Dash!$B$7), P450)))</f>
        <v>595.1</v>
      </c>
      <c r="Q452" s="544">
        <f>IF(OR(Q449=0, Q449=""), Q450, IF(Q450&gt;(Q449*(1+Dash!$B$6)), Q449*(1+Dash!$B$6), IF(Q450&lt;(Q449*(1-Dash!$B$7)), Q449*(1-Dash!$B$7), Q450)))</f>
        <v>10.45</v>
      </c>
      <c r="R452" s="544">
        <f>IF(OR(R449=0, R449=""), R450, IF(R450&gt;(R449*(1+Dash!$B$6)), R449*(1+Dash!$B$6), IF(R450&lt;(R449*(1-Dash!$B$7)), R449*(1-Dash!$B$7), R450)))</f>
        <v>3.8</v>
      </c>
      <c r="S452" s="544">
        <f>IF(OR(S449=0, S449=""), S450, IF(S450&gt;(S449*(1+Dash!$B$6)), S449*(1+Dash!$B$6), IF(S450&lt;(S449*(1-Dash!$B$7)), S449*(1-Dash!$B$7), S450)))</f>
        <v>4.75</v>
      </c>
      <c r="T452" s="544">
        <f>IF(OR(T449=0, T449=""), T450, IF(T450&gt;(T449*(1+Dash!$B$6)), T449*(1+Dash!$B$6), IF(T450&lt;(T449*(1-Dash!$B$7)), T449*(1-Dash!$B$7), T450)))</f>
        <v>8.5499999999999989</v>
      </c>
      <c r="U452" s="544">
        <f>IF(OR(U449=0, U449=""), U450, IF(U450&gt;(U449*(1+Dash!$B$6)), U449*(1+Dash!$B$6), IF(U450&lt;(U449*(1-Dash!$B$7)), U449*(1-Dash!$B$7), U450)))</f>
        <v>10.45</v>
      </c>
      <c r="V452" s="544">
        <f>IF(OR(V449=0, V449=""), V450, IF(V450&gt;(V449*(1+Dash!$B$6)), V449*(1+Dash!$B$6), IF(V450&lt;(V449*(1-Dash!$B$7)), V449*(1-Dash!$B$7), V450)))</f>
        <v>3.8</v>
      </c>
      <c r="W452" s="544">
        <f>IF(OR(W449=0, W449=""), W450, IF(W450&gt;(W449*(1+Dash!$B$6)), W449*(1+Dash!$B$6), IF(W450&lt;(W449*(1-Dash!$B$7)), W449*(1-Dash!$B$7), W450)))</f>
        <v>4.75</v>
      </c>
      <c r="X452" s="544">
        <f>IF(OR(X449=0, X449=""), X450, IF(X450&gt;(X449*(1+Dash!$B$6)), X449*(1+Dash!$B$6), IF(X450&lt;(X449*(1-Dash!$B$7)), X449*(1-Dash!$B$7), X450)))</f>
        <v>8.5499999999999989</v>
      </c>
      <c r="Y452" s="544">
        <f>IF(OR(Y449=0, Y449=""), Y450, IF(Y450&gt;(Y449*(1+Dash!$B$6)), Y449*(1+Dash!$B$6), IF(Y450&lt;(Y449*(1-Dash!$B$7)), Y449*(1-Dash!$B$7), Y450)))</f>
        <v>0</v>
      </c>
      <c r="Z452" s="544">
        <f>IF(OR(Z449=0, Z449=""), Z450, IF(Z450&gt;(Z449*(1+Dash!$B$6)), Z449*(1+Dash!$B$6), IF(Z450&lt;(Z449*(1-Dash!$B$7)), Z449*(1-Dash!$B$7), Z450)))</f>
        <v>0</v>
      </c>
      <c r="AA452" s="544">
        <f>IF(OR(AA449=0, AA449=""), AA450, IF(AA450&gt;(AA449*(1+Dash!$B$6)), AA449*(1+Dash!$B$6), IF(AA450&lt;(AA449*(1-Dash!$B$7)), AA449*(1-Dash!$B$7), AA450)))</f>
        <v>0</v>
      </c>
      <c r="AB452" s="544">
        <f>IF(OR(AB449=0, AB449=""), AB450, IF(AB450&gt;(AB449*(1+Dash!$B$6)), AB449*(1+Dash!$B$6), IF(AB450&lt;(AB449*(1-Dash!$B$7)), AB449*(1-Dash!$B$7), AB450)))</f>
        <v>0</v>
      </c>
      <c r="AC452" s="544">
        <f>IF(OR(AC449=0, AC449=""), AC450, IF(AC450&gt;(AC449*(1+Dash!$B$6)), AC449*(1+Dash!$B$6), IF(AC450&lt;(AC449*(1-Dash!$B$7)), AC449*(1-Dash!$B$7), AC450)))</f>
        <v>599</v>
      </c>
      <c r="AD452" s="544">
        <f>IF(OR(AD449=0, AD449=""), AD450, IF(AD450&gt;(AD449*(1+Dash!$B$6)), AD449*(1+Dash!$B$6), IF(AD450&lt;(AD449*(1-Dash!$B$7)), AD449*(1-Dash!$B$7), AD450)))</f>
        <v>312</v>
      </c>
      <c r="AE452" s="544">
        <f>IF(OR(AE449=0, AE449=""), AE450, IF(AE450&gt;(AE449*(1+Dash!$B$6)), AE449*(1+Dash!$B$6), IF(AE450&lt;(AE449*(1-Dash!$B$7)), AE449*(1-Dash!$B$7), AE450)))</f>
        <v>327</v>
      </c>
      <c r="AF452" s="544">
        <f>IF(OR(AF449=0, AF449=""), AF450, IF(AF450&gt;(AF449*(1+Dash!$B$6)), AF449*(1+Dash!$B$6), IF(AF450&lt;(AF449*(1-Dash!$B$7)), AF449*(1-Dash!$B$7), AF450)))</f>
        <v>225.50000000000003</v>
      </c>
      <c r="AG452" s="544">
        <f>IF(OR(AG449=0, AG449=""), AG450, IF(AG450&gt;(AG449*(1+Dash!$B$6)), AG449*(1+Dash!$B$6), IF(AG450&lt;(AG449*(1-Dash!$B$7)), AG449*(1-Dash!$B$7), AG450)))</f>
        <v>138.60000000000002</v>
      </c>
      <c r="AH452" s="544">
        <f>IF(OR(AH449=0, AH449=""), AH450, IF(AH450&gt;(AH449*(1+Dash!$B$6)), AH449*(1+Dash!$B$6), IF(AH450&lt;(AH449*(1-Dash!$B$7)), AH449*(1-Dash!$B$7), AH450)))</f>
        <v>56.1</v>
      </c>
      <c r="AI452" s="544">
        <f>IF(OR(AI449=0, AI449=""), AI450, IF(AI450&gt;(AI449*(1+Dash!$B$6)), AI449*(1+Dash!$B$6), IF(AI450&lt;(AI449*(1-Dash!$B$7)), AI449*(1-Dash!$B$7), AI450)))</f>
        <v>74.800000000000011</v>
      </c>
      <c r="AJ452" s="544">
        <f>IF(OR(AJ449=0, AJ449=""), AJ450, IF(AJ450&gt;(AJ449*(1+Dash!$B$6)), AJ449*(1+Dash!$B$6), IF(AJ450&lt;(AJ449*(1-Dash!$B$7)), AJ449*(1-Dash!$B$7), AJ450)))</f>
        <v>36.300000000000004</v>
      </c>
      <c r="AK452" s="544">
        <f>IF(OR(AK449=0, AK449=""), AK450, IF(AK450&gt;(AK449*(1+Dash!$B$6)), AK449*(1+Dash!$B$6), IF(AK450&lt;(AK449*(1-Dash!$B$7)), AK449*(1-Dash!$B$7), AK450)))</f>
        <v>435.09999999999997</v>
      </c>
      <c r="AL452" s="544">
        <f>IF(OR(AL449=0, AL449=""), AL450, IF(AL450&gt;(AL449*(1+Dash!$B$6)), AL449*(1+Dash!$B$6), IF(AL450&lt;(AL449*(1-Dash!$B$7)), AL449*(1-Dash!$B$7), AL450)))</f>
        <v>263.14999999999998</v>
      </c>
      <c r="AM452" s="544">
        <f>IF(OR(AM449=0, AM449=""), AM450, IF(AM450&gt;(AM449*(1+Dash!$B$6)), AM449*(1+Dash!$B$6), IF(AM450&lt;(AM449*(1-Dash!$B$7)), AM449*(1-Dash!$B$7), AM450)))</f>
        <v>256.5</v>
      </c>
      <c r="AN452" s="544">
        <f>IF(OR(AN449=0, AN449=""), AN450, IF(AN450&gt;(AN449*(1+Dash!$B$6)), AN449*(1+Dash!$B$6), IF(AN450&lt;(AN449*(1-Dash!$B$7)), AN449*(1-Dash!$B$7), AN450)))</f>
        <v>172</v>
      </c>
      <c r="AO452" s="544">
        <f>IF(OR(AO449=0, AO449=""), AO450, IF(AO450&gt;(AO449*(1+Dash!$B$6)), AO449*(1+Dash!$B$6), IF(AO450&lt;(AO449*(1-Dash!$B$7)), AO449*(1-Dash!$B$7), AO450)))</f>
        <v>1</v>
      </c>
      <c r="AP452" s="544">
        <f>IF(OR(AP449=0, AP449=""), AP450, IF(AP450&gt;(AP449*(1+Dash!$B$6)), AP449*(1+Dash!$B$6), IF(AP450&lt;(AP449*(1-Dash!$B$7)), AP449*(1-Dash!$B$7), AP450)))</f>
        <v>0</v>
      </c>
      <c r="AQ452" s="544">
        <f>IF(OR(AQ449=0, AQ449=""), AQ450, IF(AQ450&gt;(AQ449*(1+Dash!$B$6)), AQ449*(1+Dash!$B$6), IF(AQ450&lt;(AQ449*(1-Dash!$B$7)), AQ449*(1-Dash!$B$7), AQ450)))</f>
        <v>0</v>
      </c>
      <c r="AR452" s="544">
        <f>IF(OR(AR449=0, AR449=""), AR450, IF(AR450&gt;(AR449*(1+Dash!$B$6)), AR449*(1+Dash!$B$6), IF(AR450&lt;(AR449*(1-Dash!$B$7)), AR449*(1-Dash!$B$7), AR450)))</f>
        <v>1</v>
      </c>
      <c r="AS452" s="544">
        <f>IF(OR(AS449=0, AS449=""), AS450, IF(AS450&gt;(AS449*(1+Dash!$B$6)), AS449*(1+Dash!$B$6), IF(AS450&lt;(AS449*(1-Dash!$B$7)), AS449*(1-Dash!$B$7), AS450)))</f>
        <v>0</v>
      </c>
      <c r="AT452" s="544">
        <f>IF(OR(AT449=0, AT449=""), AT450, IF(AT450&gt;(AT449*(1+Dash!$B$6)), AT449*(1+Dash!$B$6), IF(AT450&lt;(AT449*(1-Dash!$B$7)), AT449*(1-Dash!$B$7), AT450)))</f>
        <v>0</v>
      </c>
      <c r="AU452" s="544">
        <f>IF(OR(AU449=0, AU449=""), AU450, IF(AU450&gt;(AU449*(1+Dash!$B$6)), AU449*(1+Dash!$B$6), IF(AU450&lt;(AU449*(1-Dash!$B$7)), AU449*(1-Dash!$B$7), AU450)))</f>
        <v>0</v>
      </c>
      <c r="AV452" s="544">
        <f>IF(OR(AV449=0, AV449=""), AV450, IF(AV450&gt;(AV449*(1+Dash!$B$6)), AV449*(1+Dash!$B$6), IF(AV450&lt;(AV449*(1-Dash!$B$7)), AV449*(1-Dash!$B$7), AV450)))</f>
        <v>0</v>
      </c>
      <c r="AW452" s="544">
        <f>IF(OR(AW449=0, AW449=""), AW450, IF(AW450&gt;(AW449*(1+Dash!$B$6)), AW449*(1+Dash!$B$6), IF(AW450&lt;(AW449*(1-Dash!$B$7)), AW449*(1-Dash!$B$7), AW450)))</f>
        <v>1</v>
      </c>
      <c r="AX452" s="544">
        <f>IF(OR(AX449=0, AX449=""), AX450, IF(AX450&gt;(AX449*(1+Dash!$B$6)), AX449*(1+Dash!$B$6), IF(AX450&lt;(AX449*(1-Dash!$B$7)), AX449*(1-Dash!$B$7), AX450)))</f>
        <v>0</v>
      </c>
      <c r="AY452" s="544">
        <f>IF(OR(AY449=0, AY449=""), AY450, IF(AY450&gt;(AY449*(1+Dash!$B$6)), AY449*(1+Dash!$B$6), IF(AY450&lt;(AY449*(1-Dash!$B$7)), AY449*(1-Dash!$B$7), AY450)))</f>
        <v>0</v>
      </c>
      <c r="AZ452" s="544">
        <f>IF(OR(AZ449=0, AZ449=""), AZ450, IF(AZ450&gt;(AZ449*(1+Dash!$B$6)), AZ449*(1+Dash!$B$6), IF(AZ450&lt;(AZ449*(1-Dash!$B$7)), AZ449*(1-Dash!$B$7), AZ450)))</f>
        <v>1</v>
      </c>
      <c r="BA452" s="544">
        <f>IF(OR(BA449=0, BA449=""), BA450, IF(BA450&gt;(BA449*(1+Dash!$B$6)), BA449*(1+Dash!$B$6), IF(BA450&lt;(BA449*(1-Dash!$B$7)), BA449*(1-Dash!$B$7), BA450)))</f>
        <v>1717</v>
      </c>
      <c r="BB452" s="544">
        <f>IF(OR(BB449=0, BB449=""), BB450, IF(BB450&gt;(BB449*(1+Dash!$B$6)), BB449*(1+Dash!$B$6), IF(BB450&lt;(BB449*(1-Dash!$B$7)), BB449*(1-Dash!$B$7), BB450)))</f>
        <v>797.05</v>
      </c>
      <c r="BC452" s="544">
        <f>IF(OR(BC449=0, BC449=""), BC450, IF(BC450&gt;(BC449*(1+Dash!$B$6)), BC449*(1+Dash!$B$6), IF(BC450&lt;(BC449*(1-Dash!$B$7)), BC449*(1-Dash!$B$7), BC450)))</f>
        <v>860</v>
      </c>
      <c r="BD452" s="544">
        <f>IF(OR(BD449=0, BD449=""), BD450, IF(BD450&gt;(BD449*(1+Dash!$B$6)), BD449*(1+Dash!$B$6), IF(BD450&lt;(BD449*(1-Dash!$B$7)), BD449*(1-Dash!$B$7), BD450)))</f>
        <v>463</v>
      </c>
      <c r="BE452" s="544">
        <f>IF(OR(BE449=0, BE449=""), BE450, IF(BE450&gt;(BE449*(1+Dash!$B$6)), BE449*(1+Dash!$B$6), IF(BE450&lt;(BE449*(1-Dash!$B$7)), BE449*(1-Dash!$B$7), BE450)))</f>
        <v>1090.1000000000001</v>
      </c>
      <c r="BF452" s="544">
        <f>IF(OR(BF449=0, BF449=""), BF450, IF(BF450&gt;(BF449*(1+Dash!$B$6)), BF449*(1+Dash!$B$6), IF(BF450&lt;(BF449*(1-Dash!$B$7)), BF449*(1-Dash!$B$7), BF450)))</f>
        <v>593</v>
      </c>
      <c r="BG452" s="544">
        <f>IF(OR(BG449=0, BG449=""), BG450, IF(BG450&gt;(BG449*(1+Dash!$B$6)), BG449*(1+Dash!$B$6), IF(BG450&lt;(BG449*(1-Dash!$B$7)), BG449*(1-Dash!$B$7), BG450)))</f>
        <v>530.20000000000005</v>
      </c>
      <c r="BH452" s="544">
        <f>IF(OR(BH449=0, BH449=""), BH450, IF(BH450&gt;(BH449*(1+Dash!$B$6)), BH449*(1+Dash!$B$6), IF(BH450&lt;(BH449*(1-Dash!$B$7)), BH449*(1-Dash!$B$7), BH450)))</f>
        <v>178.20000000000002</v>
      </c>
      <c r="BI452" s="544">
        <f>IF(OR(BI449=0, BI449=""), BI450, IF(BI450&gt;(BI449*(1+Dash!$B$6)), BI449*(1+Dash!$B$6), IF(BI450&lt;(BI449*(1-Dash!$B$7)), BI449*(1-Dash!$B$7), BI450)))</f>
        <v>706.8</v>
      </c>
      <c r="BJ452" s="544">
        <f>IF(OR(BJ449=0, BJ449=""), BJ450, IF(BJ450&gt;(BJ449*(1+Dash!$B$6)), BJ449*(1+Dash!$B$6), IF(BJ450&lt;(BJ449*(1-Dash!$B$7)), BJ449*(1-Dash!$B$7), BJ450)))</f>
        <v>282.14999999999998</v>
      </c>
      <c r="BK452" s="544">
        <f>IF(OR(BK449=0, BK449=""), BK450, IF(BK450&gt;(BK449*(1+Dash!$B$6)), BK449*(1+Dash!$B$6), IF(BK450&lt;(BK449*(1-Dash!$B$7)), BK449*(1-Dash!$B$7), BK450)))</f>
        <v>380</v>
      </c>
      <c r="BL452" s="544">
        <f>IF(OR(BL449=0, BL449=""), BL450, IF(BL450&gt;(BL449*(1+Dash!$B$6)), BL449*(1+Dash!$B$6), IF(BL450&lt;(BL449*(1-Dash!$B$7)), BL449*(1-Dash!$B$7), BL450)))</f>
        <v>259.34999999999997</v>
      </c>
      <c r="BM452" s="544">
        <f>IF(OR(BM449=0, BM449=""), BM450, IF(BM450&gt;(BM449*(1+Dash!$B$6)), BM449*(1+Dash!$B$6), IF(BM450&lt;(BM449*(1-Dash!$B$7)), BM449*(1-Dash!$B$7), BM450)))</f>
        <v>31.349999999999998</v>
      </c>
      <c r="BN452" s="544">
        <f>IF(OR(BN449=0, BN449=""), BN450, IF(BN450&gt;(BN449*(1+Dash!$B$6)), BN449*(1+Dash!$B$6), IF(BN450&lt;(BN449*(1-Dash!$B$7)), BN449*(1-Dash!$B$7), BN450)))</f>
        <v>2</v>
      </c>
      <c r="BO452" s="544">
        <f>IF(OR(BO449=0, BO449=""), BO450, IF(BO450&gt;(BO449*(1+Dash!$B$6)), BO449*(1+Dash!$B$6), IF(BO450&lt;(BO449*(1-Dash!$B$7)), BO449*(1-Dash!$B$7), BO450)))</f>
        <v>19.95</v>
      </c>
      <c r="BP452" s="544">
        <f>IF(OR(BP449=0, BP449=""), BP450, IF(BP450&gt;(BP449*(1+Dash!$B$6)), BP449*(1+Dash!$B$6), IF(BP450&lt;(BP449*(1-Dash!$B$7)), BP449*(1-Dash!$B$7), BP450)))</f>
        <v>21.849999999999998</v>
      </c>
      <c r="BQ452" s="544">
        <f>IF(OR(BQ449=0, BQ449=""), BQ450, IF(BQ450&gt;(BQ449*(1+Dash!$B$6)), BQ449*(1+Dash!$B$6), IF(BQ450&lt;(BQ449*(1-Dash!$B$7)), BQ449*(1-Dash!$B$7), BQ450)))</f>
        <v>0</v>
      </c>
      <c r="BR452" s="544">
        <f>IF(OR(BR449=0, BR449=""), BR450, IF(BR450&gt;(BR449*(1+Dash!$B$6)), BR449*(1+Dash!$B$6), IF(BR450&lt;(BR449*(1-Dash!$B$7)), BR449*(1-Dash!$B$7), BR450)))</f>
        <v>0</v>
      </c>
      <c r="BS452" s="544">
        <f>IF(OR(BS449=0, BS449=""), BS450, IF(BS450&gt;(BS449*(1+Dash!$B$6)), BS449*(1+Dash!$B$6), IF(BS450&lt;(BS449*(1-Dash!$B$7)), BS449*(1-Dash!$B$7), BS450)))</f>
        <v>0</v>
      </c>
      <c r="BT452" s="544">
        <f>IF(OR(BT449=0, BT449=""), BT450, IF(BT450&gt;(BT449*(1+Dash!$B$6)), BT449*(1+Dash!$B$6), IF(BT450&lt;(BT449*(1-Dash!$B$7)), BT449*(1-Dash!$B$7), BT450)))</f>
        <v>0</v>
      </c>
      <c r="BU452" s="544">
        <f>IF(OR(BU449=0, BU449=""), BU450, IF(BU450&gt;(BU449*(1+Dash!$B$6)), BU449*(1+Dash!$B$6), IF(BU450&lt;(BU449*(1-Dash!$B$7)), BU449*(1-Dash!$B$7), BU450)))</f>
        <v>31.349999999999998</v>
      </c>
      <c r="BV452" s="544">
        <f>IF(OR(BV449=0, BV449=""), BV450, IF(BV450&gt;(BV449*(1+Dash!$B$6)), BV449*(1+Dash!$B$6), IF(BV450&lt;(BV449*(1-Dash!$B$7)), BV449*(1-Dash!$B$7), BV450)))</f>
        <v>2</v>
      </c>
      <c r="BW452" s="544">
        <f>IF(OR(BW449=0, BW449=""), BW450, IF(BW450&gt;(BW449*(1+Dash!$B$6)), BW449*(1+Dash!$B$6), IF(BW450&lt;(BW449*(1-Dash!$B$7)), BW449*(1-Dash!$B$7), BW450)))</f>
        <v>19.95</v>
      </c>
      <c r="BX452" s="544">
        <f>IF(OR(BX449=0, BX449=""), BX450, IF(BX450&gt;(BX449*(1+Dash!$B$6)), BX449*(1+Dash!$B$6), IF(BX450&lt;(BX449*(1-Dash!$B$7)), BX449*(1-Dash!$B$7), BX450)))</f>
        <v>21.849999999999998</v>
      </c>
      <c r="BY452" s="544">
        <f>IF(OR(BY449=0, BY449=""), BY450, IF(BY450&gt;(BY449*(1+Dash!$B$6)), BY449*(1+Dash!$B$6), IF(BY450&lt;(BY449*(1-Dash!$B$7)), BY449*(1-Dash!$B$7), BY450)))</f>
        <v>18</v>
      </c>
      <c r="BZ452" s="544">
        <f>IF(OR(BZ449=0, BZ449=""), BZ450, IF(BZ450&gt;(BZ449*(1+Dash!$B$6)), BZ449*(1+Dash!$B$6), IF(BZ450&lt;(BZ449*(1-Dash!$B$7)), BZ449*(1-Dash!$B$7), BZ450)))</f>
        <v>89</v>
      </c>
      <c r="CA452" s="544">
        <f>IF(OR(CA449=0, CA449=""), CA450, IF(CA450&gt;(CA449*(1+Dash!$B$6)), CA449*(1+Dash!$B$6), IF(CA450&lt;(CA449*(1-Dash!$B$7)), CA449*(1-Dash!$B$7), CA450)))</f>
        <v>0</v>
      </c>
    </row>
    <row r="453" spans="1:79">
      <c r="A453" t="s">
        <v>137</v>
      </c>
      <c r="B453" t="s">
        <v>1897</v>
      </c>
      <c r="C453">
        <v>2018</v>
      </c>
      <c r="D453" t="s">
        <v>1934</v>
      </c>
      <c r="E453" s="450">
        <v>196</v>
      </c>
      <c r="F453" s="450">
        <v>253</v>
      </c>
      <c r="G453" s="450">
        <v>88</v>
      </c>
      <c r="H453" s="450">
        <v>120</v>
      </c>
      <c r="I453" s="450">
        <v>64</v>
      </c>
      <c r="J453" s="450">
        <v>0</v>
      </c>
      <c r="K453" s="450">
        <v>0</v>
      </c>
      <c r="L453" s="450">
        <v>0</v>
      </c>
      <c r="M453" s="450">
        <v>0</v>
      </c>
      <c r="N453" s="450">
        <v>0</v>
      </c>
      <c r="O453" s="450">
        <v>0</v>
      </c>
      <c r="P453" s="450">
        <v>0</v>
      </c>
      <c r="Q453" s="450">
        <v>0</v>
      </c>
      <c r="R453" s="450">
        <v>0</v>
      </c>
      <c r="S453" s="450">
        <v>0</v>
      </c>
      <c r="T453" s="450">
        <v>0</v>
      </c>
      <c r="U453" s="450">
        <v>0</v>
      </c>
      <c r="V453" s="450">
        <v>0</v>
      </c>
      <c r="W453" s="450">
        <v>0</v>
      </c>
      <c r="X453" s="450">
        <v>0</v>
      </c>
      <c r="Y453" s="450">
        <v>0</v>
      </c>
      <c r="Z453" s="450">
        <v>0</v>
      </c>
      <c r="AA453" s="450">
        <v>0</v>
      </c>
      <c r="AB453" s="450">
        <v>0</v>
      </c>
      <c r="AC453" s="450">
        <v>313</v>
      </c>
      <c r="AD453" s="450">
        <v>54</v>
      </c>
      <c r="AE453" s="450">
        <v>163</v>
      </c>
      <c r="AF453" s="450">
        <v>142</v>
      </c>
      <c r="AG453" s="450">
        <v>83</v>
      </c>
      <c r="AH453" s="450">
        <v>12</v>
      </c>
      <c r="AI453" s="450">
        <v>16</v>
      </c>
      <c r="AJ453" s="450">
        <v>45</v>
      </c>
      <c r="AK453" s="450">
        <v>230</v>
      </c>
      <c r="AL453" s="450">
        <v>42</v>
      </c>
      <c r="AM453" s="450">
        <v>147</v>
      </c>
      <c r="AN453" s="450">
        <v>97</v>
      </c>
      <c r="AO453" s="450">
        <v>0</v>
      </c>
      <c r="AP453" s="450">
        <v>0</v>
      </c>
      <c r="AQ453" s="450">
        <v>0</v>
      </c>
      <c r="AR453" s="450">
        <v>0</v>
      </c>
      <c r="AS453" s="450">
        <v>0</v>
      </c>
      <c r="AT453" s="450">
        <v>0</v>
      </c>
      <c r="AU453" s="450">
        <v>0</v>
      </c>
      <c r="AV453" s="450">
        <v>0</v>
      </c>
      <c r="AW453" s="450">
        <v>0</v>
      </c>
      <c r="AX453" s="450">
        <v>0</v>
      </c>
      <c r="AY453" s="450">
        <v>0</v>
      </c>
      <c r="AZ453" s="450">
        <v>0</v>
      </c>
      <c r="BA453" s="450">
        <v>303</v>
      </c>
      <c r="BB453" s="450">
        <v>101</v>
      </c>
      <c r="BC453" s="450">
        <v>181</v>
      </c>
      <c r="BD453" s="450">
        <v>142</v>
      </c>
      <c r="BE453" s="450">
        <v>160</v>
      </c>
      <c r="BF453" s="450">
        <v>64</v>
      </c>
      <c r="BG453" s="450">
        <v>85</v>
      </c>
      <c r="BH453" s="450">
        <v>57</v>
      </c>
      <c r="BI453" s="450">
        <v>143</v>
      </c>
      <c r="BJ453" s="450">
        <v>37</v>
      </c>
      <c r="BK453" s="450">
        <v>96</v>
      </c>
      <c r="BL453" s="450">
        <v>85</v>
      </c>
      <c r="BM453" s="450">
        <v>0</v>
      </c>
      <c r="BN453" s="450">
        <v>0</v>
      </c>
      <c r="BO453" s="450">
        <v>0</v>
      </c>
      <c r="BP453" s="450">
        <v>0</v>
      </c>
      <c r="BQ453" s="450">
        <v>0</v>
      </c>
      <c r="BR453" s="450">
        <v>0</v>
      </c>
      <c r="BS453" s="450">
        <v>0</v>
      </c>
      <c r="BT453" s="450">
        <v>0</v>
      </c>
      <c r="BU453" s="450">
        <v>0</v>
      </c>
      <c r="BV453" s="450">
        <v>0</v>
      </c>
      <c r="BW453" s="450">
        <v>0</v>
      </c>
      <c r="BX453" s="450">
        <v>0</v>
      </c>
      <c r="BY453" s="450">
        <v>9</v>
      </c>
      <c r="BZ453" s="450">
        <v>20</v>
      </c>
      <c r="CA453" s="450">
        <v>0</v>
      </c>
    </row>
    <row r="454" spans="1:79">
      <c r="A454" s="543" t="s">
        <v>137</v>
      </c>
      <c r="B454" s="543" t="s">
        <v>1897</v>
      </c>
      <c r="C454" s="543">
        <v>2019</v>
      </c>
      <c r="D454" s="543" t="s">
        <v>1934</v>
      </c>
      <c r="E454" s="544">
        <v>239</v>
      </c>
      <c r="F454" s="544">
        <v>273</v>
      </c>
      <c r="G454" s="544">
        <v>99</v>
      </c>
      <c r="H454" s="544">
        <v>125</v>
      </c>
      <c r="I454" s="544">
        <v>69</v>
      </c>
      <c r="J454" s="544">
        <v>0</v>
      </c>
      <c r="K454" s="544">
        <v>0</v>
      </c>
      <c r="L454" s="544">
        <v>0</v>
      </c>
      <c r="M454" s="544">
        <v>0</v>
      </c>
      <c r="N454" s="544">
        <v>0</v>
      </c>
      <c r="O454" s="544">
        <v>0</v>
      </c>
      <c r="P454" s="544">
        <v>0</v>
      </c>
      <c r="Q454" s="544">
        <v>0</v>
      </c>
      <c r="R454" s="544">
        <v>0</v>
      </c>
      <c r="S454" s="544">
        <v>0</v>
      </c>
      <c r="T454" s="544">
        <v>0</v>
      </c>
      <c r="U454" s="544">
        <v>0</v>
      </c>
      <c r="V454" s="544">
        <v>0</v>
      </c>
      <c r="W454" s="544">
        <v>0</v>
      </c>
      <c r="X454" s="544">
        <v>0</v>
      </c>
      <c r="Y454" s="544">
        <v>0</v>
      </c>
      <c r="Z454" s="544">
        <v>0</v>
      </c>
      <c r="AA454" s="544">
        <v>0</v>
      </c>
      <c r="AB454" s="544">
        <v>0</v>
      </c>
      <c r="AC454" s="544">
        <v>202</v>
      </c>
      <c r="AD454" s="544">
        <v>37</v>
      </c>
      <c r="AE454" s="544">
        <v>95</v>
      </c>
      <c r="AF454" s="544">
        <v>86</v>
      </c>
      <c r="AG454" s="544">
        <v>57</v>
      </c>
      <c r="AH454" s="544">
        <v>6</v>
      </c>
      <c r="AI454" s="544">
        <v>12</v>
      </c>
      <c r="AJ454" s="544">
        <v>28</v>
      </c>
      <c r="AK454" s="544">
        <v>145</v>
      </c>
      <c r="AL454" s="544">
        <v>31</v>
      </c>
      <c r="AM454" s="544">
        <v>83</v>
      </c>
      <c r="AN454" s="544">
        <v>58</v>
      </c>
      <c r="AO454" s="544">
        <v>0</v>
      </c>
      <c r="AP454" s="544">
        <v>0</v>
      </c>
      <c r="AQ454" s="544">
        <v>0</v>
      </c>
      <c r="AR454" s="544">
        <v>0</v>
      </c>
      <c r="AS454" s="544">
        <v>0</v>
      </c>
      <c r="AT454" s="544">
        <v>0</v>
      </c>
      <c r="AU454" s="544">
        <v>0</v>
      </c>
      <c r="AV454" s="544">
        <v>0</v>
      </c>
      <c r="AW454" s="544">
        <v>0</v>
      </c>
      <c r="AX454" s="544">
        <v>0</v>
      </c>
      <c r="AY454" s="544">
        <v>0</v>
      </c>
      <c r="AZ454" s="544">
        <v>0</v>
      </c>
      <c r="BA454" s="544">
        <v>308</v>
      </c>
      <c r="BB454" s="544">
        <v>80</v>
      </c>
      <c r="BC454" s="544">
        <v>175</v>
      </c>
      <c r="BD454" s="544">
        <v>140</v>
      </c>
      <c r="BE454" s="544">
        <v>167</v>
      </c>
      <c r="BF454" s="544">
        <v>57</v>
      </c>
      <c r="BG454" s="544">
        <v>88</v>
      </c>
      <c r="BH454" s="544">
        <v>60</v>
      </c>
      <c r="BI454" s="544">
        <v>141</v>
      </c>
      <c r="BJ454" s="544">
        <v>23</v>
      </c>
      <c r="BK454" s="544">
        <v>87</v>
      </c>
      <c r="BL454" s="544">
        <v>80</v>
      </c>
      <c r="BM454" s="544">
        <v>0</v>
      </c>
      <c r="BN454" s="544">
        <v>0</v>
      </c>
      <c r="BO454" s="544">
        <v>0</v>
      </c>
      <c r="BP454" s="544">
        <v>0</v>
      </c>
      <c r="BQ454" s="544">
        <v>0</v>
      </c>
      <c r="BR454" s="544">
        <v>0</v>
      </c>
      <c r="BS454" s="544">
        <v>0</v>
      </c>
      <c r="BT454" s="544">
        <v>0</v>
      </c>
      <c r="BU454" s="544">
        <v>0</v>
      </c>
      <c r="BV454" s="544">
        <v>0</v>
      </c>
      <c r="BW454" s="544">
        <v>0</v>
      </c>
      <c r="BX454" s="544">
        <v>0</v>
      </c>
      <c r="BY454" s="544">
        <v>9</v>
      </c>
      <c r="BZ454" s="544">
        <v>25</v>
      </c>
      <c r="CA454" s="544">
        <v>0</v>
      </c>
    </row>
    <row r="455" spans="1:79">
      <c r="A455" t="s">
        <v>137</v>
      </c>
      <c r="B455" t="s">
        <v>1897</v>
      </c>
      <c r="C455">
        <v>2020</v>
      </c>
      <c r="D455" t="s">
        <v>1934</v>
      </c>
      <c r="E455" s="450">
        <v>297</v>
      </c>
      <c r="F455" s="450">
        <v>230</v>
      </c>
      <c r="G455" s="450">
        <v>93</v>
      </c>
      <c r="H455" s="450">
        <v>107</v>
      </c>
      <c r="I455" s="450">
        <v>66</v>
      </c>
      <c r="J455" s="450">
        <v>0</v>
      </c>
      <c r="K455" s="450">
        <v>0</v>
      </c>
      <c r="L455" s="450">
        <v>0</v>
      </c>
      <c r="M455" s="450">
        <v>0</v>
      </c>
      <c r="N455" s="450">
        <v>0</v>
      </c>
      <c r="O455" s="450">
        <v>0</v>
      </c>
      <c r="P455" s="450">
        <v>0</v>
      </c>
      <c r="Q455" s="450">
        <v>0</v>
      </c>
      <c r="R455" s="450">
        <v>0</v>
      </c>
      <c r="S455" s="450">
        <v>0</v>
      </c>
      <c r="T455" s="450">
        <v>0</v>
      </c>
      <c r="U455" s="450">
        <v>0</v>
      </c>
      <c r="V455" s="450">
        <v>0</v>
      </c>
      <c r="W455" s="450">
        <v>0</v>
      </c>
      <c r="X455" s="450">
        <v>0</v>
      </c>
      <c r="Y455" s="450">
        <v>0</v>
      </c>
      <c r="Z455" s="450">
        <v>0</v>
      </c>
      <c r="AA455" s="450">
        <v>0</v>
      </c>
      <c r="AB455" s="450">
        <v>0</v>
      </c>
      <c r="AC455" s="450">
        <v>208</v>
      </c>
      <c r="AD455" s="450">
        <v>39</v>
      </c>
      <c r="AE455" s="450">
        <v>115</v>
      </c>
      <c r="AF455" s="450">
        <v>101</v>
      </c>
      <c r="AG455" s="450">
        <v>74</v>
      </c>
      <c r="AH455" s="450">
        <v>7</v>
      </c>
      <c r="AI455" s="450">
        <v>24</v>
      </c>
      <c r="AJ455" s="450">
        <v>33</v>
      </c>
      <c r="AK455" s="450">
        <v>134</v>
      </c>
      <c r="AL455" s="450">
        <v>32</v>
      </c>
      <c r="AM455" s="450">
        <v>91</v>
      </c>
      <c r="AN455" s="450">
        <v>68</v>
      </c>
      <c r="AO455" s="450">
        <v>0</v>
      </c>
      <c r="AP455" s="450">
        <v>0</v>
      </c>
      <c r="AQ455" s="450">
        <v>0</v>
      </c>
      <c r="AR455" s="450">
        <v>0</v>
      </c>
      <c r="AS455" s="450">
        <v>0</v>
      </c>
      <c r="AT455" s="450">
        <v>0</v>
      </c>
      <c r="AU455" s="450">
        <v>0</v>
      </c>
      <c r="AV455" s="450">
        <v>0</v>
      </c>
      <c r="AW455" s="450">
        <v>0</v>
      </c>
      <c r="AX455" s="450">
        <v>0</v>
      </c>
      <c r="AY455" s="450">
        <v>0</v>
      </c>
      <c r="AZ455" s="450">
        <v>0</v>
      </c>
      <c r="BA455" s="450">
        <v>301</v>
      </c>
      <c r="BB455" s="450">
        <v>88</v>
      </c>
      <c r="BC455" s="450">
        <v>186</v>
      </c>
      <c r="BD455" s="450">
        <v>132</v>
      </c>
      <c r="BE455" s="450">
        <v>160</v>
      </c>
      <c r="BF455" s="450">
        <v>51</v>
      </c>
      <c r="BG455" s="450">
        <v>100</v>
      </c>
      <c r="BH455" s="450">
        <v>57</v>
      </c>
      <c r="BI455" s="450">
        <v>141</v>
      </c>
      <c r="BJ455" s="450">
        <v>37</v>
      </c>
      <c r="BK455" s="450">
        <v>86</v>
      </c>
      <c r="BL455" s="450">
        <v>75</v>
      </c>
      <c r="BM455" s="450">
        <v>0</v>
      </c>
      <c r="BN455" s="450">
        <v>0</v>
      </c>
      <c r="BO455" s="450">
        <v>0</v>
      </c>
      <c r="BP455" s="450">
        <v>0</v>
      </c>
      <c r="BQ455" s="450">
        <v>0</v>
      </c>
      <c r="BR455" s="450">
        <v>0</v>
      </c>
      <c r="BS455" s="450">
        <v>0</v>
      </c>
      <c r="BT455" s="450">
        <v>0</v>
      </c>
      <c r="BU455" s="450">
        <v>0</v>
      </c>
      <c r="BV455" s="450">
        <v>0</v>
      </c>
      <c r="BW455" s="450">
        <v>0</v>
      </c>
      <c r="BX455" s="450">
        <v>0</v>
      </c>
      <c r="BY455" s="450">
        <v>11</v>
      </c>
      <c r="BZ455" s="450">
        <v>18</v>
      </c>
      <c r="CA455" s="450">
        <v>0</v>
      </c>
    </row>
    <row r="456" spans="1:79">
      <c r="A456" s="543" t="s">
        <v>137</v>
      </c>
      <c r="B456" s="543" t="s">
        <v>1897</v>
      </c>
      <c r="C456" s="543">
        <v>2021</v>
      </c>
      <c r="D456" s="543" t="s">
        <v>1934</v>
      </c>
      <c r="E456" s="544">
        <v>211</v>
      </c>
      <c r="F456" s="544">
        <v>229</v>
      </c>
      <c r="G456" s="544">
        <v>72</v>
      </c>
      <c r="H456" s="544">
        <v>91</v>
      </c>
      <c r="I456" s="544">
        <v>61</v>
      </c>
      <c r="J456" s="544">
        <v>0</v>
      </c>
      <c r="K456" s="544">
        <v>0</v>
      </c>
      <c r="L456" s="544">
        <v>0</v>
      </c>
      <c r="M456" s="544">
        <v>0</v>
      </c>
      <c r="N456" s="544">
        <v>0</v>
      </c>
      <c r="O456" s="544">
        <v>0</v>
      </c>
      <c r="P456" s="544">
        <v>0</v>
      </c>
      <c r="Q456" s="544">
        <v>0</v>
      </c>
      <c r="R456" s="544">
        <v>0</v>
      </c>
      <c r="S456" s="544">
        <v>0</v>
      </c>
      <c r="T456" s="544">
        <v>0</v>
      </c>
      <c r="U456" s="544">
        <v>0</v>
      </c>
      <c r="V456" s="544">
        <v>0</v>
      </c>
      <c r="W456" s="544">
        <v>0</v>
      </c>
      <c r="X456" s="544">
        <v>0</v>
      </c>
      <c r="Y456" s="544">
        <v>0</v>
      </c>
      <c r="Z456" s="544">
        <v>0</v>
      </c>
      <c r="AA456" s="544">
        <v>0</v>
      </c>
      <c r="AB456" s="544">
        <v>0</v>
      </c>
      <c r="AC456" s="544">
        <v>240</v>
      </c>
      <c r="AD456" s="544">
        <v>53</v>
      </c>
      <c r="AE456" s="544">
        <v>133</v>
      </c>
      <c r="AF456" s="544">
        <v>110</v>
      </c>
      <c r="AG456" s="544">
        <v>79</v>
      </c>
      <c r="AH456" s="544">
        <v>6</v>
      </c>
      <c r="AI456" s="544">
        <v>27</v>
      </c>
      <c r="AJ456" s="544">
        <v>36</v>
      </c>
      <c r="AK456" s="544">
        <v>161</v>
      </c>
      <c r="AL456" s="544">
        <v>47</v>
      </c>
      <c r="AM456" s="544">
        <v>106</v>
      </c>
      <c r="AN456" s="544">
        <v>74</v>
      </c>
      <c r="AO456" s="544">
        <v>0</v>
      </c>
      <c r="AP456" s="544">
        <v>0</v>
      </c>
      <c r="AQ456" s="544">
        <v>0</v>
      </c>
      <c r="AR456" s="544">
        <v>0</v>
      </c>
      <c r="AS456" s="544">
        <v>0</v>
      </c>
      <c r="AT456" s="544">
        <v>0</v>
      </c>
      <c r="AU456" s="544">
        <v>0</v>
      </c>
      <c r="AV456" s="544">
        <v>0</v>
      </c>
      <c r="AW456" s="544">
        <v>0</v>
      </c>
      <c r="AX456" s="544">
        <v>0</v>
      </c>
      <c r="AY456" s="544">
        <v>0</v>
      </c>
      <c r="AZ456" s="544">
        <v>0</v>
      </c>
      <c r="BA456" s="544">
        <v>331</v>
      </c>
      <c r="BB456" s="544">
        <v>99</v>
      </c>
      <c r="BC456" s="544">
        <v>196</v>
      </c>
      <c r="BD456" s="544">
        <v>141</v>
      </c>
      <c r="BE456" s="544">
        <v>183</v>
      </c>
      <c r="BF456" s="544">
        <v>54</v>
      </c>
      <c r="BG456" s="544">
        <v>102</v>
      </c>
      <c r="BH456" s="544">
        <v>58</v>
      </c>
      <c r="BI456" s="544">
        <v>148</v>
      </c>
      <c r="BJ456" s="544">
        <v>45</v>
      </c>
      <c r="BK456" s="544">
        <v>94</v>
      </c>
      <c r="BL456" s="544">
        <v>83</v>
      </c>
      <c r="BM456" s="544">
        <v>0</v>
      </c>
      <c r="BN456" s="544">
        <v>0</v>
      </c>
      <c r="BO456" s="544">
        <v>0</v>
      </c>
      <c r="BP456" s="544">
        <v>0</v>
      </c>
      <c r="BQ456" s="544">
        <v>0</v>
      </c>
      <c r="BR456" s="544">
        <v>0</v>
      </c>
      <c r="BS456" s="544">
        <v>0</v>
      </c>
      <c r="BT456" s="544">
        <v>0</v>
      </c>
      <c r="BU456" s="544">
        <v>0</v>
      </c>
      <c r="BV456" s="544">
        <v>0</v>
      </c>
      <c r="BW456" s="544">
        <v>0</v>
      </c>
      <c r="BX456" s="544">
        <v>0</v>
      </c>
      <c r="BY456" s="544">
        <v>15</v>
      </c>
      <c r="BZ456" s="544">
        <v>25</v>
      </c>
      <c r="CA456" s="544">
        <v>0</v>
      </c>
    </row>
    <row r="457" spans="1:79">
      <c r="A457" t="s">
        <v>137</v>
      </c>
      <c r="B457" t="s">
        <v>1897</v>
      </c>
      <c r="C457">
        <v>2022</v>
      </c>
      <c r="D457" t="s">
        <v>1934</v>
      </c>
      <c r="E457" s="450">
        <v>261</v>
      </c>
      <c r="F457" s="450">
        <v>195</v>
      </c>
      <c r="G457" s="450">
        <v>34</v>
      </c>
      <c r="H457" s="450">
        <v>77</v>
      </c>
      <c r="I457" s="450">
        <v>47</v>
      </c>
      <c r="J457" s="450">
        <v>0</v>
      </c>
      <c r="K457" s="450">
        <v>0</v>
      </c>
      <c r="L457" s="450">
        <v>0</v>
      </c>
      <c r="M457" s="450">
        <v>0</v>
      </c>
      <c r="N457" s="450">
        <v>244</v>
      </c>
      <c r="O457" s="450">
        <v>0</v>
      </c>
      <c r="P457" s="450">
        <v>244</v>
      </c>
      <c r="Q457" s="450">
        <v>232</v>
      </c>
      <c r="R457" s="450">
        <v>0</v>
      </c>
      <c r="S457" s="450">
        <v>0</v>
      </c>
      <c r="T457" s="450">
        <v>0</v>
      </c>
      <c r="U457" s="450">
        <v>57</v>
      </c>
      <c r="V457" s="450">
        <v>0</v>
      </c>
      <c r="W457" s="450">
        <v>0</v>
      </c>
      <c r="X457" s="450">
        <v>0</v>
      </c>
      <c r="Y457" s="450">
        <v>175</v>
      </c>
      <c r="Z457" s="450">
        <v>0</v>
      </c>
      <c r="AA457" s="450">
        <v>0</v>
      </c>
      <c r="AB457" s="450">
        <v>0</v>
      </c>
      <c r="AC457" s="450">
        <v>211</v>
      </c>
      <c r="AD457" s="450">
        <v>36</v>
      </c>
      <c r="AE457" s="450">
        <v>102</v>
      </c>
      <c r="AF457" s="450">
        <v>112</v>
      </c>
      <c r="AG457" s="450">
        <v>82</v>
      </c>
      <c r="AH457" s="450">
        <v>5</v>
      </c>
      <c r="AI457" s="450">
        <v>12</v>
      </c>
      <c r="AJ457" s="450">
        <v>52</v>
      </c>
      <c r="AK457" s="450">
        <v>129</v>
      </c>
      <c r="AL457" s="450">
        <v>31</v>
      </c>
      <c r="AM457" s="450">
        <v>90</v>
      </c>
      <c r="AN457" s="450">
        <v>60</v>
      </c>
      <c r="AO457" s="450">
        <v>0</v>
      </c>
      <c r="AP457" s="450">
        <v>0</v>
      </c>
      <c r="AQ457" s="450">
        <v>0</v>
      </c>
      <c r="AR457" s="450">
        <v>0</v>
      </c>
      <c r="AS457" s="450">
        <v>0</v>
      </c>
      <c r="AT457" s="450">
        <v>0</v>
      </c>
      <c r="AU457" s="450">
        <v>0</v>
      </c>
      <c r="AV457" s="450">
        <v>0</v>
      </c>
      <c r="AW457" s="450">
        <v>0</v>
      </c>
      <c r="AX457" s="450">
        <v>0</v>
      </c>
      <c r="AY457" s="450">
        <v>0</v>
      </c>
      <c r="AZ457" s="450">
        <v>0</v>
      </c>
      <c r="BA457" s="450">
        <v>306</v>
      </c>
      <c r="BB457" s="450">
        <v>98</v>
      </c>
      <c r="BC457" s="450">
        <v>173</v>
      </c>
      <c r="BD457" s="450">
        <v>123</v>
      </c>
      <c r="BE457" s="450">
        <v>181</v>
      </c>
      <c r="BF457" s="450">
        <v>62</v>
      </c>
      <c r="BG457" s="450">
        <v>94</v>
      </c>
      <c r="BH457" s="450">
        <v>59</v>
      </c>
      <c r="BI457" s="450">
        <v>125</v>
      </c>
      <c r="BJ457" s="450">
        <v>36</v>
      </c>
      <c r="BK457" s="450">
        <v>79</v>
      </c>
      <c r="BL457" s="450">
        <v>64</v>
      </c>
      <c r="BM457" s="450">
        <v>0</v>
      </c>
      <c r="BN457" s="450">
        <v>0</v>
      </c>
      <c r="BO457" s="450">
        <v>0</v>
      </c>
      <c r="BP457" s="450">
        <v>0</v>
      </c>
      <c r="BQ457" s="450">
        <v>0</v>
      </c>
      <c r="BR457" s="450">
        <v>0</v>
      </c>
      <c r="BS457" s="450">
        <v>0</v>
      </c>
      <c r="BT457" s="450">
        <v>0</v>
      </c>
      <c r="BU457" s="450">
        <v>0</v>
      </c>
      <c r="BV457" s="450">
        <v>0</v>
      </c>
      <c r="BW457" s="450">
        <v>0</v>
      </c>
      <c r="BX457" s="450">
        <v>0</v>
      </c>
      <c r="BY457" s="450">
        <v>11</v>
      </c>
      <c r="BZ457" s="450">
        <v>23</v>
      </c>
      <c r="CA457" s="450">
        <v>0</v>
      </c>
    </row>
    <row r="458" spans="1:79">
      <c r="A458" s="543" t="s">
        <v>137</v>
      </c>
      <c r="B458" s="543" t="s">
        <v>1897</v>
      </c>
      <c r="C458" s="543">
        <v>2023</v>
      </c>
      <c r="D458" s="543" t="s">
        <v>1934</v>
      </c>
      <c r="E458" s="544">
        <v>196</v>
      </c>
      <c r="F458" s="544">
        <v>202</v>
      </c>
      <c r="G458" s="544">
        <v>58</v>
      </c>
      <c r="H458" s="544">
        <v>84</v>
      </c>
      <c r="I458" s="544">
        <v>45</v>
      </c>
      <c r="J458" s="544">
        <v>0</v>
      </c>
      <c r="K458" s="544">
        <v>0</v>
      </c>
      <c r="L458" s="544">
        <v>0</v>
      </c>
      <c r="M458" s="544">
        <v>0</v>
      </c>
      <c r="N458" s="544">
        <v>160</v>
      </c>
      <c r="O458" s="544">
        <v>0</v>
      </c>
      <c r="P458" s="544">
        <v>160</v>
      </c>
      <c r="Q458" s="544">
        <v>174</v>
      </c>
      <c r="R458" s="544">
        <v>46</v>
      </c>
      <c r="S458" s="544">
        <v>114</v>
      </c>
      <c r="T458" s="544">
        <v>92</v>
      </c>
      <c r="U458" s="544">
        <v>20</v>
      </c>
      <c r="V458" s="544">
        <v>6</v>
      </c>
      <c r="W458" s="544">
        <v>8</v>
      </c>
      <c r="X458" s="544">
        <v>9</v>
      </c>
      <c r="Y458" s="544">
        <v>154</v>
      </c>
      <c r="Z458" s="544">
        <v>40</v>
      </c>
      <c r="AA458" s="544">
        <v>106</v>
      </c>
      <c r="AB458" s="544">
        <v>83</v>
      </c>
      <c r="AC458" s="544">
        <v>198</v>
      </c>
      <c r="AD458" s="544">
        <v>35</v>
      </c>
      <c r="AE458" s="544">
        <v>104</v>
      </c>
      <c r="AF458" s="544">
        <v>96</v>
      </c>
      <c r="AG458" s="544">
        <v>52</v>
      </c>
      <c r="AH458" s="544">
        <v>10</v>
      </c>
      <c r="AI458" s="544">
        <v>7</v>
      </c>
      <c r="AJ458" s="544">
        <v>28</v>
      </c>
      <c r="AK458" s="544">
        <v>146</v>
      </c>
      <c r="AL458" s="544">
        <v>25</v>
      </c>
      <c r="AM458" s="544">
        <v>97</v>
      </c>
      <c r="AN458" s="544">
        <v>68</v>
      </c>
      <c r="AO458" s="544">
        <v>0</v>
      </c>
      <c r="AP458" s="544">
        <v>0</v>
      </c>
      <c r="AQ458" s="544">
        <v>0</v>
      </c>
      <c r="AR458" s="544">
        <v>0</v>
      </c>
      <c r="AS458" s="544">
        <v>0</v>
      </c>
      <c r="AT458" s="544">
        <v>0</v>
      </c>
      <c r="AU458" s="544">
        <v>0</v>
      </c>
      <c r="AV458" s="544">
        <v>0</v>
      </c>
      <c r="AW458" s="544">
        <v>0</v>
      </c>
      <c r="AX458" s="544">
        <v>0</v>
      </c>
      <c r="AY458" s="544">
        <v>0</v>
      </c>
      <c r="AZ458" s="544">
        <v>0</v>
      </c>
      <c r="BA458" s="544">
        <v>235</v>
      </c>
      <c r="BB458" s="544">
        <v>67</v>
      </c>
      <c r="BC458" s="544">
        <v>148</v>
      </c>
      <c r="BD458" s="544">
        <v>107</v>
      </c>
      <c r="BE458" s="544">
        <v>126</v>
      </c>
      <c r="BF458" s="544">
        <v>47</v>
      </c>
      <c r="BG458" s="544">
        <v>75</v>
      </c>
      <c r="BH458" s="544">
        <v>39</v>
      </c>
      <c r="BI458" s="544">
        <v>109</v>
      </c>
      <c r="BJ458" s="544">
        <v>20</v>
      </c>
      <c r="BK458" s="544">
        <v>73</v>
      </c>
      <c r="BL458" s="544">
        <v>68</v>
      </c>
      <c r="BM458" s="544">
        <v>0</v>
      </c>
      <c r="BN458" s="544">
        <v>0</v>
      </c>
      <c r="BO458" s="544">
        <v>0</v>
      </c>
      <c r="BP458" s="544">
        <v>0</v>
      </c>
      <c r="BQ458" s="544">
        <v>0</v>
      </c>
      <c r="BR458" s="544">
        <v>0</v>
      </c>
      <c r="BS458" s="544">
        <v>0</v>
      </c>
      <c r="BT458" s="544">
        <v>0</v>
      </c>
      <c r="BU458" s="544">
        <v>0</v>
      </c>
      <c r="BV458" s="544">
        <v>0</v>
      </c>
      <c r="BW458" s="544">
        <v>0</v>
      </c>
      <c r="BX458" s="544">
        <v>0</v>
      </c>
      <c r="BY458" s="544">
        <v>12</v>
      </c>
      <c r="BZ458" s="544">
        <v>16</v>
      </c>
      <c r="CA458" s="544">
        <v>0</v>
      </c>
    </row>
    <row r="459" spans="1:79">
      <c r="A459" t="s">
        <v>137</v>
      </c>
      <c r="B459" t="s">
        <v>1897</v>
      </c>
      <c r="C459">
        <v>2024</v>
      </c>
      <c r="D459" t="s">
        <v>1934</v>
      </c>
      <c r="E459" s="450">
        <v>185</v>
      </c>
      <c r="F459" s="450">
        <v>177</v>
      </c>
      <c r="G459" s="450">
        <v>50</v>
      </c>
      <c r="H459" s="450">
        <v>72</v>
      </c>
      <c r="I459" s="450">
        <v>37</v>
      </c>
      <c r="J459" s="450">
        <v>0</v>
      </c>
      <c r="K459" s="450">
        <v>0</v>
      </c>
      <c r="L459" s="450">
        <v>0</v>
      </c>
      <c r="M459" s="450">
        <v>0</v>
      </c>
      <c r="N459" s="450">
        <v>237</v>
      </c>
      <c r="O459" s="450">
        <v>0</v>
      </c>
      <c r="P459" s="450">
        <v>237</v>
      </c>
      <c r="Q459" s="450">
        <v>314</v>
      </c>
      <c r="R459" s="450">
        <v>70</v>
      </c>
      <c r="S459" s="450">
        <v>105</v>
      </c>
      <c r="T459" s="450">
        <v>163</v>
      </c>
      <c r="U459" s="450">
        <v>2</v>
      </c>
      <c r="V459" s="450">
        <v>1</v>
      </c>
      <c r="W459" s="450">
        <v>1</v>
      </c>
      <c r="X459" s="450">
        <v>1</v>
      </c>
      <c r="Y459" s="450">
        <v>312</v>
      </c>
      <c r="Z459" s="450">
        <v>69</v>
      </c>
      <c r="AA459" s="450">
        <v>104</v>
      </c>
      <c r="AB459" s="450">
        <v>162</v>
      </c>
      <c r="AC459" s="450">
        <v>224</v>
      </c>
      <c r="AD459" s="450">
        <v>81</v>
      </c>
      <c r="AE459" s="450">
        <v>111</v>
      </c>
      <c r="AF459" s="450">
        <v>107</v>
      </c>
      <c r="AG459" s="450">
        <v>14</v>
      </c>
      <c r="AH459" s="450">
        <v>3</v>
      </c>
      <c r="AI459" s="450">
        <v>2</v>
      </c>
      <c r="AJ459" s="450">
        <v>7</v>
      </c>
      <c r="AK459" s="450">
        <v>210</v>
      </c>
      <c r="AL459" s="450">
        <v>78</v>
      </c>
      <c r="AM459" s="450">
        <v>109</v>
      </c>
      <c r="AN459" s="450">
        <v>100</v>
      </c>
      <c r="AO459" s="450">
        <v>0</v>
      </c>
      <c r="AP459" s="450">
        <v>0</v>
      </c>
      <c r="AQ459" s="450">
        <v>0</v>
      </c>
      <c r="AR459" s="450">
        <v>0</v>
      </c>
      <c r="AS459" s="450">
        <v>0</v>
      </c>
      <c r="AT459" s="450">
        <v>0</v>
      </c>
      <c r="AU459" s="450">
        <v>0</v>
      </c>
      <c r="AV459" s="450">
        <v>0</v>
      </c>
      <c r="AW459" s="450">
        <v>0</v>
      </c>
      <c r="AX459" s="450">
        <v>0</v>
      </c>
      <c r="AY459" s="450">
        <v>0</v>
      </c>
      <c r="AZ459" s="450">
        <v>0</v>
      </c>
      <c r="BA459" s="450">
        <v>262</v>
      </c>
      <c r="BB459" s="450">
        <v>104</v>
      </c>
      <c r="BC459" s="450">
        <v>149</v>
      </c>
      <c r="BD459" s="450">
        <v>106</v>
      </c>
      <c r="BE459" s="450">
        <v>160</v>
      </c>
      <c r="BF459" s="450">
        <v>68</v>
      </c>
      <c r="BG459" s="450">
        <v>85</v>
      </c>
      <c r="BH459" s="450">
        <v>43</v>
      </c>
      <c r="BI459" s="450">
        <v>102</v>
      </c>
      <c r="BJ459" s="450">
        <v>36</v>
      </c>
      <c r="BK459" s="450">
        <v>64</v>
      </c>
      <c r="BL459" s="450">
        <v>63</v>
      </c>
      <c r="BM459" s="450">
        <v>0</v>
      </c>
      <c r="BN459" s="450">
        <v>0</v>
      </c>
      <c r="BO459" s="450">
        <v>0</v>
      </c>
      <c r="BP459" s="450">
        <v>0</v>
      </c>
      <c r="BQ459" s="450">
        <v>0</v>
      </c>
      <c r="BR459" s="450">
        <v>0</v>
      </c>
      <c r="BS459" s="450">
        <v>0</v>
      </c>
      <c r="BT459" s="450">
        <v>0</v>
      </c>
      <c r="BU459" s="450">
        <v>0</v>
      </c>
      <c r="BV459" s="450">
        <v>0</v>
      </c>
      <c r="BW459" s="450">
        <v>0</v>
      </c>
      <c r="BX459" s="450">
        <v>0</v>
      </c>
      <c r="BY459" s="450">
        <v>17</v>
      </c>
      <c r="BZ459" s="450">
        <v>28</v>
      </c>
      <c r="CA459" s="450">
        <v>0</v>
      </c>
    </row>
    <row r="460" spans="1:79">
      <c r="A460" s="543" t="s">
        <v>137</v>
      </c>
      <c r="B460" s="543" t="s">
        <v>1897</v>
      </c>
      <c r="C460" s="543">
        <v>2025</v>
      </c>
      <c r="D460" s="543" t="s">
        <v>1935</v>
      </c>
      <c r="E460" s="544">
        <v>226</v>
      </c>
      <c r="F460" s="544">
        <v>182</v>
      </c>
      <c r="G460" s="544">
        <v>57</v>
      </c>
      <c r="H460" s="544">
        <v>78</v>
      </c>
      <c r="I460" s="544">
        <v>45</v>
      </c>
      <c r="J460" s="544">
        <v>0</v>
      </c>
      <c r="K460" s="544">
        <v>0</v>
      </c>
      <c r="L460" s="544">
        <v>0</v>
      </c>
      <c r="M460" s="544">
        <v>0</v>
      </c>
      <c r="N460" s="544">
        <v>128</v>
      </c>
      <c r="O460" s="544">
        <v>0</v>
      </c>
      <c r="P460" s="544">
        <v>128</v>
      </c>
      <c r="Q460" s="544">
        <v>144</v>
      </c>
      <c r="R460" s="544">
        <v>35</v>
      </c>
      <c r="S460" s="544">
        <v>71</v>
      </c>
      <c r="T460" s="544">
        <v>75</v>
      </c>
      <c r="U460" s="544">
        <v>18</v>
      </c>
      <c r="V460" s="544">
        <v>3</v>
      </c>
      <c r="W460" s="544">
        <v>3</v>
      </c>
      <c r="X460" s="544">
        <v>4</v>
      </c>
      <c r="Y460" s="544">
        <v>126</v>
      </c>
      <c r="Z460" s="544">
        <v>32</v>
      </c>
      <c r="AA460" s="544">
        <v>68</v>
      </c>
      <c r="AB460" s="544">
        <v>71</v>
      </c>
      <c r="AC460" s="544">
        <v>228</v>
      </c>
      <c r="AD460" s="544">
        <v>48</v>
      </c>
      <c r="AE460" s="544">
        <v>117</v>
      </c>
      <c r="AF460" s="544">
        <v>108</v>
      </c>
      <c r="AG460" s="544">
        <v>63</v>
      </c>
      <c r="AH460" s="544">
        <v>8</v>
      </c>
      <c r="AI460" s="544">
        <v>14</v>
      </c>
      <c r="AJ460" s="544">
        <v>33</v>
      </c>
      <c r="AK460" s="544">
        <v>165</v>
      </c>
      <c r="AL460" s="544">
        <v>40</v>
      </c>
      <c r="AM460" s="544">
        <v>103</v>
      </c>
      <c r="AN460" s="544">
        <v>75</v>
      </c>
      <c r="AO460" s="544">
        <v>0</v>
      </c>
      <c r="AP460" s="544">
        <v>0</v>
      </c>
      <c r="AQ460" s="544">
        <v>0</v>
      </c>
      <c r="AR460" s="544">
        <v>0</v>
      </c>
      <c r="AS460" s="544">
        <v>0</v>
      </c>
      <c r="AT460" s="544">
        <v>0</v>
      </c>
      <c r="AU460" s="544">
        <v>0</v>
      </c>
      <c r="AV460" s="544">
        <v>0</v>
      </c>
      <c r="AW460" s="544">
        <v>0</v>
      </c>
      <c r="AX460" s="544">
        <v>0</v>
      </c>
      <c r="AY460" s="544">
        <v>0</v>
      </c>
      <c r="AZ460" s="544">
        <v>0</v>
      </c>
      <c r="BA460" s="544">
        <v>266</v>
      </c>
      <c r="BB460" s="544">
        <v>83</v>
      </c>
      <c r="BC460" s="544">
        <v>157</v>
      </c>
      <c r="BD460" s="544">
        <v>116</v>
      </c>
      <c r="BE460" s="544">
        <v>148</v>
      </c>
      <c r="BF460" s="544">
        <v>53</v>
      </c>
      <c r="BG460" s="544">
        <v>82</v>
      </c>
      <c r="BH460" s="544">
        <v>48</v>
      </c>
      <c r="BI460" s="544">
        <v>118</v>
      </c>
      <c r="BJ460" s="544">
        <v>30</v>
      </c>
      <c r="BK460" s="544">
        <v>75</v>
      </c>
      <c r="BL460" s="544">
        <v>68</v>
      </c>
      <c r="BM460" s="544">
        <v>0</v>
      </c>
      <c r="BN460" s="544">
        <v>0</v>
      </c>
      <c r="BO460" s="544">
        <v>0</v>
      </c>
      <c r="BP460" s="544">
        <v>0</v>
      </c>
      <c r="BQ460" s="544">
        <v>0</v>
      </c>
      <c r="BR460" s="544">
        <v>0</v>
      </c>
      <c r="BS460" s="544">
        <v>0</v>
      </c>
      <c r="BT460" s="544">
        <v>0</v>
      </c>
      <c r="BU460" s="544">
        <v>0</v>
      </c>
      <c r="BV460" s="544">
        <v>0</v>
      </c>
      <c r="BW460" s="544">
        <v>0</v>
      </c>
      <c r="BX460" s="544">
        <v>0</v>
      </c>
      <c r="BY460" s="544">
        <v>15</v>
      </c>
      <c r="BZ460" s="544">
        <v>22</v>
      </c>
      <c r="CA460" s="544">
        <v>0</v>
      </c>
    </row>
    <row r="461" spans="1:79">
      <c r="A461" t="s">
        <v>137</v>
      </c>
      <c r="B461" t="s">
        <v>1897</v>
      </c>
      <c r="C461">
        <v>2024</v>
      </c>
      <c r="D461" t="s">
        <v>1937</v>
      </c>
      <c r="E461" s="450">
        <f>E459</f>
        <v>185</v>
      </c>
      <c r="F461" s="450">
        <f t="shared" ref="F461:BQ461" si="90">F459</f>
        <v>177</v>
      </c>
      <c r="G461" s="450">
        <f t="shared" si="90"/>
        <v>50</v>
      </c>
      <c r="H461" s="450">
        <f t="shared" si="90"/>
        <v>72</v>
      </c>
      <c r="I461" s="450">
        <f t="shared" si="90"/>
        <v>37</v>
      </c>
      <c r="J461" s="450">
        <f t="shared" si="90"/>
        <v>0</v>
      </c>
      <c r="K461" s="450">
        <f t="shared" si="90"/>
        <v>0</v>
      </c>
      <c r="L461" s="450">
        <f t="shared" si="90"/>
        <v>0</v>
      </c>
      <c r="M461" s="450">
        <f t="shared" si="90"/>
        <v>0</v>
      </c>
      <c r="N461" s="450">
        <f t="shared" si="90"/>
        <v>237</v>
      </c>
      <c r="O461" s="450">
        <f t="shared" si="90"/>
        <v>0</v>
      </c>
      <c r="P461" s="450">
        <f t="shared" si="90"/>
        <v>237</v>
      </c>
      <c r="Q461" s="450">
        <f t="shared" si="90"/>
        <v>314</v>
      </c>
      <c r="R461" s="450">
        <f t="shared" si="90"/>
        <v>70</v>
      </c>
      <c r="S461" s="450">
        <f t="shared" si="90"/>
        <v>105</v>
      </c>
      <c r="T461" s="450">
        <f t="shared" si="90"/>
        <v>163</v>
      </c>
      <c r="U461" s="450">
        <f t="shared" si="90"/>
        <v>2</v>
      </c>
      <c r="V461" s="450">
        <f t="shared" si="90"/>
        <v>1</v>
      </c>
      <c r="W461" s="450">
        <f t="shared" si="90"/>
        <v>1</v>
      </c>
      <c r="X461" s="450">
        <f t="shared" si="90"/>
        <v>1</v>
      </c>
      <c r="Y461" s="450">
        <f t="shared" si="90"/>
        <v>312</v>
      </c>
      <c r="Z461" s="450">
        <f t="shared" si="90"/>
        <v>69</v>
      </c>
      <c r="AA461" s="450">
        <f t="shared" si="90"/>
        <v>104</v>
      </c>
      <c r="AB461" s="450">
        <f t="shared" si="90"/>
        <v>162</v>
      </c>
      <c r="AC461" s="450">
        <f t="shared" si="90"/>
        <v>224</v>
      </c>
      <c r="AD461" s="450">
        <f t="shared" si="90"/>
        <v>81</v>
      </c>
      <c r="AE461" s="450">
        <f t="shared" si="90"/>
        <v>111</v>
      </c>
      <c r="AF461" s="450">
        <f t="shared" si="90"/>
        <v>107</v>
      </c>
      <c r="AG461" s="450">
        <f t="shared" si="90"/>
        <v>14</v>
      </c>
      <c r="AH461" s="450">
        <f t="shared" si="90"/>
        <v>3</v>
      </c>
      <c r="AI461" s="450">
        <f t="shared" si="90"/>
        <v>2</v>
      </c>
      <c r="AJ461" s="450">
        <f t="shared" si="90"/>
        <v>7</v>
      </c>
      <c r="AK461" s="450">
        <f t="shared" si="90"/>
        <v>210</v>
      </c>
      <c r="AL461" s="450">
        <f t="shared" si="90"/>
        <v>78</v>
      </c>
      <c r="AM461" s="450">
        <f t="shared" si="90"/>
        <v>109</v>
      </c>
      <c r="AN461" s="450">
        <f t="shared" si="90"/>
        <v>100</v>
      </c>
      <c r="AO461" s="450">
        <f t="shared" si="90"/>
        <v>0</v>
      </c>
      <c r="AP461" s="450">
        <f t="shared" si="90"/>
        <v>0</v>
      </c>
      <c r="AQ461" s="450">
        <f t="shared" si="90"/>
        <v>0</v>
      </c>
      <c r="AR461" s="450">
        <f t="shared" si="90"/>
        <v>0</v>
      </c>
      <c r="AS461" s="450">
        <f t="shared" si="90"/>
        <v>0</v>
      </c>
      <c r="AT461" s="450">
        <f t="shared" si="90"/>
        <v>0</v>
      </c>
      <c r="AU461" s="450">
        <f t="shared" si="90"/>
        <v>0</v>
      </c>
      <c r="AV461" s="450">
        <f t="shared" si="90"/>
        <v>0</v>
      </c>
      <c r="AW461" s="450">
        <f t="shared" si="90"/>
        <v>0</v>
      </c>
      <c r="AX461" s="450">
        <f t="shared" si="90"/>
        <v>0</v>
      </c>
      <c r="AY461" s="450">
        <f t="shared" si="90"/>
        <v>0</v>
      </c>
      <c r="AZ461" s="450">
        <f t="shared" si="90"/>
        <v>0</v>
      </c>
      <c r="BA461" s="450">
        <f t="shared" si="90"/>
        <v>262</v>
      </c>
      <c r="BB461" s="450">
        <f t="shared" si="90"/>
        <v>104</v>
      </c>
      <c r="BC461" s="450">
        <f t="shared" si="90"/>
        <v>149</v>
      </c>
      <c r="BD461" s="450">
        <f t="shared" si="90"/>
        <v>106</v>
      </c>
      <c r="BE461" s="450">
        <f t="shared" si="90"/>
        <v>160</v>
      </c>
      <c r="BF461" s="450">
        <f t="shared" si="90"/>
        <v>68</v>
      </c>
      <c r="BG461" s="450">
        <f t="shared" si="90"/>
        <v>85</v>
      </c>
      <c r="BH461" s="450">
        <f t="shared" si="90"/>
        <v>43</v>
      </c>
      <c r="BI461" s="450">
        <f t="shared" si="90"/>
        <v>102</v>
      </c>
      <c r="BJ461" s="450">
        <f t="shared" si="90"/>
        <v>36</v>
      </c>
      <c r="BK461" s="450">
        <f t="shared" si="90"/>
        <v>64</v>
      </c>
      <c r="BL461" s="450">
        <f t="shared" si="90"/>
        <v>63</v>
      </c>
      <c r="BM461" s="450">
        <f t="shared" si="90"/>
        <v>0</v>
      </c>
      <c r="BN461" s="450">
        <f t="shared" si="90"/>
        <v>0</v>
      </c>
      <c r="BO461" s="450">
        <f t="shared" si="90"/>
        <v>0</v>
      </c>
      <c r="BP461" s="450">
        <f t="shared" si="90"/>
        <v>0</v>
      </c>
      <c r="BQ461" s="450">
        <f t="shared" si="90"/>
        <v>0</v>
      </c>
      <c r="BR461" s="450">
        <f t="shared" ref="BR461:CA461" si="91">BR459</f>
        <v>0</v>
      </c>
      <c r="BS461" s="450">
        <f t="shared" si="91"/>
        <v>0</v>
      </c>
      <c r="BT461" s="450">
        <f t="shared" si="91"/>
        <v>0</v>
      </c>
      <c r="BU461" s="450">
        <f t="shared" si="91"/>
        <v>0</v>
      </c>
      <c r="BV461" s="450">
        <f t="shared" si="91"/>
        <v>0</v>
      </c>
      <c r="BW461" s="450">
        <f t="shared" si="91"/>
        <v>0</v>
      </c>
      <c r="BX461" s="450">
        <f t="shared" si="91"/>
        <v>0</v>
      </c>
      <c r="BY461" s="450">
        <f t="shared" si="91"/>
        <v>17</v>
      </c>
      <c r="BZ461" s="450">
        <f t="shared" si="91"/>
        <v>28</v>
      </c>
      <c r="CA461" s="450">
        <f t="shared" si="91"/>
        <v>0</v>
      </c>
    </row>
    <row r="462" spans="1:79">
      <c r="A462" s="543" t="s">
        <v>137</v>
      </c>
      <c r="B462" s="543" t="s">
        <v>1897</v>
      </c>
      <c r="C462" s="543">
        <v>2025</v>
      </c>
      <c r="D462" s="543" t="s">
        <v>1937</v>
      </c>
      <c r="E462" s="544">
        <f>IF(OR(E459=0, E459=""), E460, IF(E460&gt;(E459*(1+Dash!$B$6)), E459*(1+Dash!$B$6), IF(E460&lt;(E459*(1-Dash!$B$7)), E459*(1-Dash!$B$7), E460)))</f>
        <v>203.50000000000003</v>
      </c>
      <c r="F462" s="544">
        <f>IF(OR(F459=0, F459=""), F460, IF(F460&gt;(F459*(1+Dash!$B$6)), F459*(1+Dash!$B$6), IF(F460&lt;(F459*(1-Dash!$B$7)), F459*(1-Dash!$B$7), F460)))</f>
        <v>182</v>
      </c>
      <c r="G462" s="544">
        <f>IF(OR(G459=0, G459=""), G460, IF(G460&gt;(G459*(1+Dash!$B$6)), G459*(1+Dash!$B$6), IF(G460&lt;(G459*(1-Dash!$B$7)), G459*(1-Dash!$B$7), G460)))</f>
        <v>55.000000000000007</v>
      </c>
      <c r="H462" s="544">
        <f>IF(OR(H459=0, H459=""), H460, IF(H460&gt;(H459*(1+Dash!$B$6)), H459*(1+Dash!$B$6), IF(H460&lt;(H459*(1-Dash!$B$7)), H459*(1-Dash!$B$7), H460)))</f>
        <v>78</v>
      </c>
      <c r="I462" s="544">
        <f>IF(OR(I459=0, I459=""), I460, IF(I460&gt;(I459*(1+Dash!$B$6)), I459*(1+Dash!$B$6), IF(I460&lt;(I459*(1-Dash!$B$7)), I459*(1-Dash!$B$7), I460)))</f>
        <v>40.700000000000003</v>
      </c>
      <c r="J462" s="544">
        <f>IF(OR(J459=0, J459=""), J460, IF(J460&gt;(J459*(1+Dash!$B$6)), J459*(1+Dash!$B$6), IF(J460&lt;(J459*(1-Dash!$B$7)), J459*(1-Dash!$B$7), J460)))</f>
        <v>0</v>
      </c>
      <c r="K462" s="544">
        <f>IF(OR(K459=0, K459=""), K460, IF(K460&gt;(K459*(1+Dash!$B$6)), K459*(1+Dash!$B$6), IF(K460&lt;(K459*(1-Dash!$B$7)), K459*(1-Dash!$B$7), K460)))</f>
        <v>0</v>
      </c>
      <c r="L462" s="544">
        <f>IF(OR(L459=0, L459=""), L460, IF(L460&gt;(L459*(1+Dash!$B$6)), L459*(1+Dash!$B$6), IF(L460&lt;(L459*(1-Dash!$B$7)), L459*(1-Dash!$B$7), L460)))</f>
        <v>0</v>
      </c>
      <c r="M462" s="544">
        <f>IF(OR(M459=0, M459=""), M460, IF(M460&gt;(M459*(1+Dash!$B$6)), M459*(1+Dash!$B$6), IF(M460&lt;(M459*(1-Dash!$B$7)), M459*(1-Dash!$B$7), M460)))</f>
        <v>0</v>
      </c>
      <c r="N462" s="544">
        <f>IF(OR(N459=0, N459=""), N460, IF(N460&gt;(N459*(1+Dash!$B$6)), N459*(1+Dash!$B$6), IF(N460&lt;(N459*(1-Dash!$B$7)), N459*(1-Dash!$B$7), N460)))</f>
        <v>225.14999999999998</v>
      </c>
      <c r="O462" s="544">
        <f>IF(OR(O459=0, O459=""), O460, IF(O460&gt;(O459*(1+Dash!$B$6)), O459*(1+Dash!$B$6), IF(O460&lt;(O459*(1-Dash!$B$7)), O459*(1-Dash!$B$7), O460)))</f>
        <v>0</v>
      </c>
      <c r="P462" s="544">
        <f>IF(OR(P459=0, P459=""), P460, IF(P460&gt;(P459*(1+Dash!$B$6)), P459*(1+Dash!$B$6), IF(P460&lt;(P459*(1-Dash!$B$7)), P459*(1-Dash!$B$7), P460)))</f>
        <v>225.14999999999998</v>
      </c>
      <c r="Q462" s="544">
        <f>IF(OR(Q459=0, Q459=""), Q460, IF(Q460&gt;(Q459*(1+Dash!$B$6)), Q459*(1+Dash!$B$6), IF(Q460&lt;(Q459*(1-Dash!$B$7)), Q459*(1-Dash!$B$7), Q460)))</f>
        <v>298.3</v>
      </c>
      <c r="R462" s="544">
        <f>IF(OR(R459=0, R459=""), R460, IF(R460&gt;(R459*(1+Dash!$B$6)), R459*(1+Dash!$B$6), IF(R460&lt;(R459*(1-Dash!$B$7)), R459*(1-Dash!$B$7), R460)))</f>
        <v>66.5</v>
      </c>
      <c r="S462" s="544">
        <f>IF(OR(S459=0, S459=""), S460, IF(S460&gt;(S459*(1+Dash!$B$6)), S459*(1+Dash!$B$6), IF(S460&lt;(S459*(1-Dash!$B$7)), S459*(1-Dash!$B$7), S460)))</f>
        <v>99.75</v>
      </c>
      <c r="T462" s="544">
        <f>IF(OR(T459=0, T459=""), T460, IF(T460&gt;(T459*(1+Dash!$B$6)), T459*(1+Dash!$B$6), IF(T460&lt;(T459*(1-Dash!$B$7)), T459*(1-Dash!$B$7), T460)))</f>
        <v>154.85</v>
      </c>
      <c r="U462" s="544">
        <f>IF(OR(U459=0, U459=""), U460, IF(U460&gt;(U459*(1+Dash!$B$6)), U459*(1+Dash!$B$6), IF(U460&lt;(U459*(1-Dash!$B$7)), U459*(1-Dash!$B$7), U460)))</f>
        <v>2.2000000000000002</v>
      </c>
      <c r="V462" s="544">
        <f>IF(OR(V459=0, V459=""), V460, IF(V460&gt;(V459*(1+Dash!$B$6)), V459*(1+Dash!$B$6), IF(V460&lt;(V459*(1-Dash!$B$7)), V459*(1-Dash!$B$7), V460)))</f>
        <v>1.1000000000000001</v>
      </c>
      <c r="W462" s="544">
        <f>IF(OR(W459=0, W459=""), W460, IF(W460&gt;(W459*(1+Dash!$B$6)), W459*(1+Dash!$B$6), IF(W460&lt;(W459*(1-Dash!$B$7)), W459*(1-Dash!$B$7), W460)))</f>
        <v>1.1000000000000001</v>
      </c>
      <c r="X462" s="544">
        <f>IF(OR(X459=0, X459=""), X460, IF(X460&gt;(X459*(1+Dash!$B$6)), X459*(1+Dash!$B$6), IF(X460&lt;(X459*(1-Dash!$B$7)), X459*(1-Dash!$B$7), X460)))</f>
        <v>1.1000000000000001</v>
      </c>
      <c r="Y462" s="544">
        <f>IF(OR(Y459=0, Y459=""), Y460, IF(Y460&gt;(Y459*(1+Dash!$B$6)), Y459*(1+Dash!$B$6), IF(Y460&lt;(Y459*(1-Dash!$B$7)), Y459*(1-Dash!$B$7), Y460)))</f>
        <v>296.39999999999998</v>
      </c>
      <c r="Z462" s="544">
        <f>IF(OR(Z459=0, Z459=""), Z460, IF(Z460&gt;(Z459*(1+Dash!$B$6)), Z459*(1+Dash!$B$6), IF(Z460&lt;(Z459*(1-Dash!$B$7)), Z459*(1-Dash!$B$7), Z460)))</f>
        <v>65.55</v>
      </c>
      <c r="AA462" s="544">
        <f>IF(OR(AA459=0, AA459=""), AA460, IF(AA460&gt;(AA459*(1+Dash!$B$6)), AA459*(1+Dash!$B$6), IF(AA460&lt;(AA459*(1-Dash!$B$7)), AA459*(1-Dash!$B$7), AA460)))</f>
        <v>98.8</v>
      </c>
      <c r="AB462" s="544">
        <f>IF(OR(AB459=0, AB459=""), AB460, IF(AB460&gt;(AB459*(1+Dash!$B$6)), AB459*(1+Dash!$B$6), IF(AB460&lt;(AB459*(1-Dash!$B$7)), AB459*(1-Dash!$B$7), AB460)))</f>
        <v>153.9</v>
      </c>
      <c r="AC462" s="544">
        <f>IF(OR(AC459=0, AC459=""), AC460, IF(AC460&gt;(AC459*(1+Dash!$B$6)), AC459*(1+Dash!$B$6), IF(AC460&lt;(AC459*(1-Dash!$B$7)), AC459*(1-Dash!$B$7), AC460)))</f>
        <v>228</v>
      </c>
      <c r="AD462" s="544">
        <f>IF(OR(AD459=0, AD459=""), AD460, IF(AD460&gt;(AD459*(1+Dash!$B$6)), AD459*(1+Dash!$B$6), IF(AD460&lt;(AD459*(1-Dash!$B$7)), AD459*(1-Dash!$B$7), AD460)))</f>
        <v>76.95</v>
      </c>
      <c r="AE462" s="544">
        <f>IF(OR(AE459=0, AE459=""), AE460, IF(AE460&gt;(AE459*(1+Dash!$B$6)), AE459*(1+Dash!$B$6), IF(AE460&lt;(AE459*(1-Dash!$B$7)), AE459*(1-Dash!$B$7), AE460)))</f>
        <v>117</v>
      </c>
      <c r="AF462" s="544">
        <f>IF(OR(AF459=0, AF459=""), AF460, IF(AF460&gt;(AF459*(1+Dash!$B$6)), AF459*(1+Dash!$B$6), IF(AF460&lt;(AF459*(1-Dash!$B$7)), AF459*(1-Dash!$B$7), AF460)))</f>
        <v>108</v>
      </c>
      <c r="AG462" s="544">
        <f>IF(OR(AG459=0, AG459=""), AG460, IF(AG460&gt;(AG459*(1+Dash!$B$6)), AG459*(1+Dash!$B$6), IF(AG460&lt;(AG459*(1-Dash!$B$7)), AG459*(1-Dash!$B$7), AG460)))</f>
        <v>15.400000000000002</v>
      </c>
      <c r="AH462" s="544">
        <f>IF(OR(AH459=0, AH459=""), AH460, IF(AH460&gt;(AH459*(1+Dash!$B$6)), AH459*(1+Dash!$B$6), IF(AH460&lt;(AH459*(1-Dash!$B$7)), AH459*(1-Dash!$B$7), AH460)))</f>
        <v>3.3000000000000003</v>
      </c>
      <c r="AI462" s="544">
        <f>IF(OR(AI459=0, AI459=""), AI460, IF(AI460&gt;(AI459*(1+Dash!$B$6)), AI459*(1+Dash!$B$6), IF(AI460&lt;(AI459*(1-Dash!$B$7)), AI459*(1-Dash!$B$7), AI460)))</f>
        <v>2.2000000000000002</v>
      </c>
      <c r="AJ462" s="544">
        <f>IF(OR(AJ459=0, AJ459=""), AJ460, IF(AJ460&gt;(AJ459*(1+Dash!$B$6)), AJ459*(1+Dash!$B$6), IF(AJ460&lt;(AJ459*(1-Dash!$B$7)), AJ459*(1-Dash!$B$7), AJ460)))</f>
        <v>7.7000000000000011</v>
      </c>
      <c r="AK462" s="544">
        <f>IF(OR(AK459=0, AK459=""), AK460, IF(AK460&gt;(AK459*(1+Dash!$B$6)), AK459*(1+Dash!$B$6), IF(AK460&lt;(AK459*(1-Dash!$B$7)), AK459*(1-Dash!$B$7), AK460)))</f>
        <v>199.5</v>
      </c>
      <c r="AL462" s="544">
        <f>IF(OR(AL459=0, AL459=""), AL460, IF(AL460&gt;(AL459*(1+Dash!$B$6)), AL459*(1+Dash!$B$6), IF(AL460&lt;(AL459*(1-Dash!$B$7)), AL459*(1-Dash!$B$7), AL460)))</f>
        <v>74.099999999999994</v>
      </c>
      <c r="AM462" s="544">
        <f>IF(OR(AM459=0, AM459=""), AM460, IF(AM460&gt;(AM459*(1+Dash!$B$6)), AM459*(1+Dash!$B$6), IF(AM460&lt;(AM459*(1-Dash!$B$7)), AM459*(1-Dash!$B$7), AM460)))</f>
        <v>103.55</v>
      </c>
      <c r="AN462" s="544">
        <f>IF(OR(AN459=0, AN459=""), AN460, IF(AN460&gt;(AN459*(1+Dash!$B$6)), AN459*(1+Dash!$B$6), IF(AN460&lt;(AN459*(1-Dash!$B$7)), AN459*(1-Dash!$B$7), AN460)))</f>
        <v>95</v>
      </c>
      <c r="AO462" s="544">
        <f>IF(OR(AO459=0, AO459=""), AO460, IF(AO460&gt;(AO459*(1+Dash!$B$6)), AO459*(1+Dash!$B$6), IF(AO460&lt;(AO459*(1-Dash!$B$7)), AO459*(1-Dash!$B$7), AO460)))</f>
        <v>0</v>
      </c>
      <c r="AP462" s="544">
        <f>IF(OR(AP459=0, AP459=""), AP460, IF(AP460&gt;(AP459*(1+Dash!$B$6)), AP459*(1+Dash!$B$6), IF(AP460&lt;(AP459*(1-Dash!$B$7)), AP459*(1-Dash!$B$7), AP460)))</f>
        <v>0</v>
      </c>
      <c r="AQ462" s="544">
        <f>IF(OR(AQ459=0, AQ459=""), AQ460, IF(AQ460&gt;(AQ459*(1+Dash!$B$6)), AQ459*(1+Dash!$B$6), IF(AQ460&lt;(AQ459*(1-Dash!$B$7)), AQ459*(1-Dash!$B$7), AQ460)))</f>
        <v>0</v>
      </c>
      <c r="AR462" s="544">
        <f>IF(OR(AR459=0, AR459=""), AR460, IF(AR460&gt;(AR459*(1+Dash!$B$6)), AR459*(1+Dash!$B$6), IF(AR460&lt;(AR459*(1-Dash!$B$7)), AR459*(1-Dash!$B$7), AR460)))</f>
        <v>0</v>
      </c>
      <c r="AS462" s="544">
        <f>IF(OR(AS459=0, AS459=""), AS460, IF(AS460&gt;(AS459*(1+Dash!$B$6)), AS459*(1+Dash!$B$6), IF(AS460&lt;(AS459*(1-Dash!$B$7)), AS459*(1-Dash!$B$7), AS460)))</f>
        <v>0</v>
      </c>
      <c r="AT462" s="544">
        <f>IF(OR(AT459=0, AT459=""), AT460, IF(AT460&gt;(AT459*(1+Dash!$B$6)), AT459*(1+Dash!$B$6), IF(AT460&lt;(AT459*(1-Dash!$B$7)), AT459*(1-Dash!$B$7), AT460)))</f>
        <v>0</v>
      </c>
      <c r="AU462" s="544">
        <f>IF(OR(AU459=0, AU459=""), AU460, IF(AU460&gt;(AU459*(1+Dash!$B$6)), AU459*(1+Dash!$B$6), IF(AU460&lt;(AU459*(1-Dash!$B$7)), AU459*(1-Dash!$B$7), AU460)))</f>
        <v>0</v>
      </c>
      <c r="AV462" s="544">
        <f>IF(OR(AV459=0, AV459=""), AV460, IF(AV460&gt;(AV459*(1+Dash!$B$6)), AV459*(1+Dash!$B$6), IF(AV460&lt;(AV459*(1-Dash!$B$7)), AV459*(1-Dash!$B$7), AV460)))</f>
        <v>0</v>
      </c>
      <c r="AW462" s="544">
        <f>IF(OR(AW459=0, AW459=""), AW460, IF(AW460&gt;(AW459*(1+Dash!$B$6)), AW459*(1+Dash!$B$6), IF(AW460&lt;(AW459*(1-Dash!$B$7)), AW459*(1-Dash!$B$7), AW460)))</f>
        <v>0</v>
      </c>
      <c r="AX462" s="544">
        <f>IF(OR(AX459=0, AX459=""), AX460, IF(AX460&gt;(AX459*(1+Dash!$B$6)), AX459*(1+Dash!$B$6), IF(AX460&lt;(AX459*(1-Dash!$B$7)), AX459*(1-Dash!$B$7), AX460)))</f>
        <v>0</v>
      </c>
      <c r="AY462" s="544">
        <f>IF(OR(AY459=0, AY459=""), AY460, IF(AY460&gt;(AY459*(1+Dash!$B$6)), AY459*(1+Dash!$B$6), IF(AY460&lt;(AY459*(1-Dash!$B$7)), AY459*(1-Dash!$B$7), AY460)))</f>
        <v>0</v>
      </c>
      <c r="AZ462" s="544">
        <f>IF(OR(AZ459=0, AZ459=""), AZ460, IF(AZ460&gt;(AZ459*(1+Dash!$B$6)), AZ459*(1+Dash!$B$6), IF(AZ460&lt;(AZ459*(1-Dash!$B$7)), AZ459*(1-Dash!$B$7), AZ460)))</f>
        <v>0</v>
      </c>
      <c r="BA462" s="544">
        <f>IF(OR(BA459=0, BA459=""), BA460, IF(BA460&gt;(BA459*(1+Dash!$B$6)), BA459*(1+Dash!$B$6), IF(BA460&lt;(BA459*(1-Dash!$B$7)), BA459*(1-Dash!$B$7), BA460)))</f>
        <v>266</v>
      </c>
      <c r="BB462" s="544">
        <f>IF(OR(BB459=0, BB459=""), BB460, IF(BB460&gt;(BB459*(1+Dash!$B$6)), BB459*(1+Dash!$B$6), IF(BB460&lt;(BB459*(1-Dash!$B$7)), BB459*(1-Dash!$B$7), BB460)))</f>
        <v>98.8</v>
      </c>
      <c r="BC462" s="544">
        <f>IF(OR(BC459=0, BC459=""), BC460, IF(BC460&gt;(BC459*(1+Dash!$B$6)), BC459*(1+Dash!$B$6), IF(BC460&lt;(BC459*(1-Dash!$B$7)), BC459*(1-Dash!$B$7), BC460)))</f>
        <v>157</v>
      </c>
      <c r="BD462" s="544">
        <f>IF(OR(BD459=0, BD459=""), BD460, IF(BD460&gt;(BD459*(1+Dash!$B$6)), BD459*(1+Dash!$B$6), IF(BD460&lt;(BD459*(1-Dash!$B$7)), BD459*(1-Dash!$B$7), BD460)))</f>
        <v>116</v>
      </c>
      <c r="BE462" s="544">
        <f>IF(OR(BE459=0, BE459=""), BE460, IF(BE460&gt;(BE459*(1+Dash!$B$6)), BE459*(1+Dash!$B$6), IF(BE460&lt;(BE459*(1-Dash!$B$7)), BE459*(1-Dash!$B$7), BE460)))</f>
        <v>152</v>
      </c>
      <c r="BF462" s="544">
        <f>IF(OR(BF459=0, BF459=""), BF460, IF(BF460&gt;(BF459*(1+Dash!$B$6)), BF459*(1+Dash!$B$6), IF(BF460&lt;(BF459*(1-Dash!$B$7)), BF459*(1-Dash!$B$7), BF460)))</f>
        <v>64.599999999999994</v>
      </c>
      <c r="BG462" s="544">
        <f>IF(OR(BG459=0, BG459=""), BG460, IF(BG460&gt;(BG459*(1+Dash!$B$6)), BG459*(1+Dash!$B$6), IF(BG460&lt;(BG459*(1-Dash!$B$7)), BG459*(1-Dash!$B$7), BG460)))</f>
        <v>82</v>
      </c>
      <c r="BH462" s="544">
        <f>IF(OR(BH459=0, BH459=""), BH460, IF(BH460&gt;(BH459*(1+Dash!$B$6)), BH459*(1+Dash!$B$6), IF(BH460&lt;(BH459*(1-Dash!$B$7)), BH459*(1-Dash!$B$7), BH460)))</f>
        <v>47.300000000000004</v>
      </c>
      <c r="BI462" s="544">
        <f>IF(OR(BI459=0, BI459=""), BI460, IF(BI460&gt;(BI459*(1+Dash!$B$6)), BI459*(1+Dash!$B$6), IF(BI460&lt;(BI459*(1-Dash!$B$7)), BI459*(1-Dash!$B$7), BI460)))</f>
        <v>112.2</v>
      </c>
      <c r="BJ462" s="544">
        <f>IF(OR(BJ459=0, BJ459=""), BJ460, IF(BJ460&gt;(BJ459*(1+Dash!$B$6)), BJ459*(1+Dash!$B$6), IF(BJ460&lt;(BJ459*(1-Dash!$B$7)), BJ459*(1-Dash!$B$7), BJ460)))</f>
        <v>34.199999999999996</v>
      </c>
      <c r="BK462" s="544">
        <f>IF(OR(BK459=0, BK459=""), BK460, IF(BK460&gt;(BK459*(1+Dash!$B$6)), BK459*(1+Dash!$B$6), IF(BK460&lt;(BK459*(1-Dash!$B$7)), BK459*(1-Dash!$B$7), BK460)))</f>
        <v>70.400000000000006</v>
      </c>
      <c r="BL462" s="544">
        <f>IF(OR(BL459=0, BL459=""), BL460, IF(BL460&gt;(BL459*(1+Dash!$B$6)), BL459*(1+Dash!$B$6), IF(BL460&lt;(BL459*(1-Dash!$B$7)), BL459*(1-Dash!$B$7), BL460)))</f>
        <v>68</v>
      </c>
      <c r="BM462" s="544">
        <f>IF(OR(BM459=0, BM459=""), BM460, IF(BM460&gt;(BM459*(1+Dash!$B$6)), BM459*(1+Dash!$B$6), IF(BM460&lt;(BM459*(1-Dash!$B$7)), BM459*(1-Dash!$B$7), BM460)))</f>
        <v>0</v>
      </c>
      <c r="BN462" s="544">
        <f>IF(OR(BN459=0, BN459=""), BN460, IF(BN460&gt;(BN459*(1+Dash!$B$6)), BN459*(1+Dash!$B$6), IF(BN460&lt;(BN459*(1-Dash!$B$7)), BN459*(1-Dash!$B$7), BN460)))</f>
        <v>0</v>
      </c>
      <c r="BO462" s="544">
        <f>IF(OR(BO459=0, BO459=""), BO460, IF(BO460&gt;(BO459*(1+Dash!$B$6)), BO459*(1+Dash!$B$6), IF(BO460&lt;(BO459*(1-Dash!$B$7)), BO459*(1-Dash!$B$7), BO460)))</f>
        <v>0</v>
      </c>
      <c r="BP462" s="544">
        <f>IF(OR(BP459=0, BP459=""), BP460, IF(BP460&gt;(BP459*(1+Dash!$B$6)), BP459*(1+Dash!$B$6), IF(BP460&lt;(BP459*(1-Dash!$B$7)), BP459*(1-Dash!$B$7), BP460)))</f>
        <v>0</v>
      </c>
      <c r="BQ462" s="544">
        <f>IF(OR(BQ459=0, BQ459=""), BQ460, IF(BQ460&gt;(BQ459*(1+Dash!$B$6)), BQ459*(1+Dash!$B$6), IF(BQ460&lt;(BQ459*(1-Dash!$B$7)), BQ459*(1-Dash!$B$7), BQ460)))</f>
        <v>0</v>
      </c>
      <c r="BR462" s="544">
        <f>IF(OR(BR459=0, BR459=""), BR460, IF(BR460&gt;(BR459*(1+Dash!$B$6)), BR459*(1+Dash!$B$6), IF(BR460&lt;(BR459*(1-Dash!$B$7)), BR459*(1-Dash!$B$7), BR460)))</f>
        <v>0</v>
      </c>
      <c r="BS462" s="544">
        <f>IF(OR(BS459=0, BS459=""), BS460, IF(BS460&gt;(BS459*(1+Dash!$B$6)), BS459*(1+Dash!$B$6), IF(BS460&lt;(BS459*(1-Dash!$B$7)), BS459*(1-Dash!$B$7), BS460)))</f>
        <v>0</v>
      </c>
      <c r="BT462" s="544">
        <f>IF(OR(BT459=0, BT459=""), BT460, IF(BT460&gt;(BT459*(1+Dash!$B$6)), BT459*(1+Dash!$B$6), IF(BT460&lt;(BT459*(1-Dash!$B$7)), BT459*(1-Dash!$B$7), BT460)))</f>
        <v>0</v>
      </c>
      <c r="BU462" s="544">
        <f>IF(OR(BU459=0, BU459=""), BU460, IF(BU460&gt;(BU459*(1+Dash!$B$6)), BU459*(1+Dash!$B$6), IF(BU460&lt;(BU459*(1-Dash!$B$7)), BU459*(1-Dash!$B$7), BU460)))</f>
        <v>0</v>
      </c>
      <c r="BV462" s="544">
        <f>IF(OR(BV459=0, BV459=""), BV460, IF(BV460&gt;(BV459*(1+Dash!$B$6)), BV459*(1+Dash!$B$6), IF(BV460&lt;(BV459*(1-Dash!$B$7)), BV459*(1-Dash!$B$7), BV460)))</f>
        <v>0</v>
      </c>
      <c r="BW462" s="544">
        <f>IF(OR(BW459=0, BW459=""), BW460, IF(BW460&gt;(BW459*(1+Dash!$B$6)), BW459*(1+Dash!$B$6), IF(BW460&lt;(BW459*(1-Dash!$B$7)), BW459*(1-Dash!$B$7), BW460)))</f>
        <v>0</v>
      </c>
      <c r="BX462" s="544">
        <f>IF(OR(BX459=0, BX459=""), BX460, IF(BX460&gt;(BX459*(1+Dash!$B$6)), BX459*(1+Dash!$B$6), IF(BX460&lt;(BX459*(1-Dash!$B$7)), BX459*(1-Dash!$B$7), BX460)))</f>
        <v>0</v>
      </c>
      <c r="BY462" s="544">
        <f>IF(OR(BY459=0, BY459=""), BY460, IF(BY460&gt;(BY459*(1+Dash!$B$6)), BY459*(1+Dash!$B$6), IF(BY460&lt;(BY459*(1-Dash!$B$7)), BY459*(1-Dash!$B$7), BY460)))</f>
        <v>16.149999999999999</v>
      </c>
      <c r="BZ462" s="544">
        <f>IF(OR(BZ459=0, BZ459=""), BZ460, IF(BZ460&gt;(BZ459*(1+Dash!$B$6)), BZ459*(1+Dash!$B$6), IF(BZ460&lt;(BZ459*(1-Dash!$B$7)), BZ459*(1-Dash!$B$7), BZ460)))</f>
        <v>26.599999999999998</v>
      </c>
      <c r="CA462" s="544">
        <f>IF(OR(CA459=0, CA459=""), CA460, IF(CA460&gt;(CA459*(1+Dash!$B$6)), CA459*(1+Dash!$B$6), IF(CA460&lt;(CA459*(1-Dash!$B$7)), CA459*(1-Dash!$B$7), CA460)))</f>
        <v>0</v>
      </c>
    </row>
    <row r="463" spans="1:79">
      <c r="A463" t="s">
        <v>139</v>
      </c>
      <c r="B463" t="s">
        <v>1918</v>
      </c>
      <c r="C463">
        <v>2018</v>
      </c>
      <c r="D463" t="s">
        <v>1934</v>
      </c>
      <c r="E463" s="450">
        <v>186</v>
      </c>
      <c r="F463" s="450">
        <v>266</v>
      </c>
      <c r="G463" s="450">
        <v>99</v>
      </c>
      <c r="H463" s="450">
        <v>116</v>
      </c>
      <c r="I463" s="450">
        <v>58</v>
      </c>
      <c r="J463" s="450">
        <v>0</v>
      </c>
      <c r="K463" s="450">
        <v>0</v>
      </c>
      <c r="L463" s="450">
        <v>0</v>
      </c>
      <c r="M463" s="450">
        <v>0</v>
      </c>
      <c r="N463" s="450">
        <v>0</v>
      </c>
      <c r="O463" s="450">
        <v>0</v>
      </c>
      <c r="P463" s="450">
        <v>0</v>
      </c>
      <c r="Q463" s="450">
        <v>0</v>
      </c>
      <c r="R463" s="450">
        <v>0</v>
      </c>
      <c r="S463" s="450">
        <v>0</v>
      </c>
      <c r="T463" s="450">
        <v>0</v>
      </c>
      <c r="U463" s="450">
        <v>0</v>
      </c>
      <c r="V463" s="450">
        <v>0</v>
      </c>
      <c r="W463" s="450">
        <v>0</v>
      </c>
      <c r="X463" s="450">
        <v>0</v>
      </c>
      <c r="Y463" s="450">
        <v>0</v>
      </c>
      <c r="Z463" s="450">
        <v>0</v>
      </c>
      <c r="AA463" s="450">
        <v>0</v>
      </c>
      <c r="AB463" s="450">
        <v>0</v>
      </c>
      <c r="AC463" s="450">
        <v>345</v>
      </c>
      <c r="AD463" s="450">
        <v>158</v>
      </c>
      <c r="AE463" s="450">
        <v>140</v>
      </c>
      <c r="AF463" s="450">
        <v>196</v>
      </c>
      <c r="AG463" s="450">
        <v>109</v>
      </c>
      <c r="AH463" s="450">
        <v>42</v>
      </c>
      <c r="AI463" s="450">
        <v>41</v>
      </c>
      <c r="AJ463" s="450">
        <v>65</v>
      </c>
      <c r="AK463" s="450">
        <v>236</v>
      </c>
      <c r="AL463" s="450">
        <v>116</v>
      </c>
      <c r="AM463" s="450">
        <v>99</v>
      </c>
      <c r="AN463" s="450">
        <v>131</v>
      </c>
      <c r="AO463" s="450">
        <v>0</v>
      </c>
      <c r="AP463" s="450">
        <v>0</v>
      </c>
      <c r="AQ463" s="450">
        <v>0</v>
      </c>
      <c r="AR463" s="450">
        <v>0</v>
      </c>
      <c r="AS463" s="450">
        <v>0</v>
      </c>
      <c r="AT463" s="450">
        <v>0</v>
      </c>
      <c r="AU463" s="450">
        <v>0</v>
      </c>
      <c r="AV463" s="450">
        <v>0</v>
      </c>
      <c r="AW463" s="450">
        <v>0</v>
      </c>
      <c r="AX463" s="450">
        <v>0</v>
      </c>
      <c r="AY463" s="450">
        <v>0</v>
      </c>
      <c r="AZ463" s="450">
        <v>0</v>
      </c>
      <c r="BA463" s="450">
        <v>460</v>
      </c>
      <c r="BB463" s="450">
        <v>136</v>
      </c>
      <c r="BC463" s="450">
        <v>211</v>
      </c>
      <c r="BD463" s="450">
        <v>175</v>
      </c>
      <c r="BE463" s="450">
        <v>273</v>
      </c>
      <c r="BF463" s="450">
        <v>93</v>
      </c>
      <c r="BG463" s="450">
        <v>121</v>
      </c>
      <c r="BH463" s="450">
        <v>79</v>
      </c>
      <c r="BI463" s="450">
        <v>187</v>
      </c>
      <c r="BJ463" s="450">
        <v>43</v>
      </c>
      <c r="BK463" s="450">
        <v>90</v>
      </c>
      <c r="BL463" s="450">
        <v>96</v>
      </c>
      <c r="BM463" s="450">
        <v>0</v>
      </c>
      <c r="BN463" s="450">
        <v>0</v>
      </c>
      <c r="BO463" s="450">
        <v>0</v>
      </c>
      <c r="BP463" s="450">
        <v>0</v>
      </c>
      <c r="BQ463" s="450">
        <v>0</v>
      </c>
      <c r="BR463" s="450">
        <v>0</v>
      </c>
      <c r="BS463" s="450">
        <v>0</v>
      </c>
      <c r="BT463" s="450">
        <v>0</v>
      </c>
      <c r="BU463" s="450">
        <v>0</v>
      </c>
      <c r="BV463" s="450">
        <v>0</v>
      </c>
      <c r="BW463" s="450">
        <v>0</v>
      </c>
      <c r="BX463" s="450">
        <v>0</v>
      </c>
      <c r="BY463" s="450">
        <v>19</v>
      </c>
      <c r="BZ463" s="450">
        <v>43</v>
      </c>
      <c r="CA463" s="450">
        <v>0</v>
      </c>
    </row>
    <row r="464" spans="1:79">
      <c r="A464" s="543" t="s">
        <v>139</v>
      </c>
      <c r="B464" s="543" t="s">
        <v>1918</v>
      </c>
      <c r="C464" s="543">
        <v>2019</v>
      </c>
      <c r="D464" s="543" t="s">
        <v>1934</v>
      </c>
      <c r="E464" s="544">
        <v>173</v>
      </c>
      <c r="F464" s="544">
        <v>284</v>
      </c>
      <c r="G464" s="544">
        <v>111</v>
      </c>
      <c r="H464" s="544">
        <v>124</v>
      </c>
      <c r="I464" s="544">
        <v>74</v>
      </c>
      <c r="J464" s="544">
        <v>0</v>
      </c>
      <c r="K464" s="544">
        <v>0</v>
      </c>
      <c r="L464" s="544">
        <v>0</v>
      </c>
      <c r="M464" s="544">
        <v>0</v>
      </c>
      <c r="N464" s="544">
        <v>0</v>
      </c>
      <c r="O464" s="544">
        <v>0</v>
      </c>
      <c r="P464" s="544">
        <v>0</v>
      </c>
      <c r="Q464" s="544">
        <v>0</v>
      </c>
      <c r="R464" s="544">
        <v>0</v>
      </c>
      <c r="S464" s="544">
        <v>0</v>
      </c>
      <c r="T464" s="544">
        <v>0</v>
      </c>
      <c r="U464" s="544">
        <v>0</v>
      </c>
      <c r="V464" s="544">
        <v>0</v>
      </c>
      <c r="W464" s="544">
        <v>0</v>
      </c>
      <c r="X464" s="544">
        <v>0</v>
      </c>
      <c r="Y464" s="544">
        <v>0</v>
      </c>
      <c r="Z464" s="544">
        <v>0</v>
      </c>
      <c r="AA464" s="544">
        <v>0</v>
      </c>
      <c r="AB464" s="544">
        <v>0</v>
      </c>
      <c r="AC464" s="544">
        <v>299</v>
      </c>
      <c r="AD464" s="544">
        <v>147</v>
      </c>
      <c r="AE464" s="544">
        <v>129</v>
      </c>
      <c r="AF464" s="544">
        <v>143</v>
      </c>
      <c r="AG464" s="544">
        <v>96</v>
      </c>
      <c r="AH464" s="544">
        <v>40</v>
      </c>
      <c r="AI464" s="544">
        <v>37</v>
      </c>
      <c r="AJ464" s="544">
        <v>44</v>
      </c>
      <c r="AK464" s="544">
        <v>203</v>
      </c>
      <c r="AL464" s="544">
        <v>107</v>
      </c>
      <c r="AM464" s="544">
        <v>92</v>
      </c>
      <c r="AN464" s="544">
        <v>99</v>
      </c>
      <c r="AO464" s="544">
        <v>0</v>
      </c>
      <c r="AP464" s="544">
        <v>0</v>
      </c>
      <c r="AQ464" s="544">
        <v>0</v>
      </c>
      <c r="AR464" s="544">
        <v>0</v>
      </c>
      <c r="AS464" s="544">
        <v>0</v>
      </c>
      <c r="AT464" s="544">
        <v>0</v>
      </c>
      <c r="AU464" s="544">
        <v>0</v>
      </c>
      <c r="AV464" s="544">
        <v>0</v>
      </c>
      <c r="AW464" s="544">
        <v>0</v>
      </c>
      <c r="AX464" s="544">
        <v>0</v>
      </c>
      <c r="AY464" s="544">
        <v>0</v>
      </c>
      <c r="AZ464" s="544">
        <v>0</v>
      </c>
      <c r="BA464" s="544">
        <v>458</v>
      </c>
      <c r="BB464" s="544">
        <v>171</v>
      </c>
      <c r="BC464" s="544">
        <v>211</v>
      </c>
      <c r="BD464" s="544">
        <v>176</v>
      </c>
      <c r="BE464" s="544">
        <v>282</v>
      </c>
      <c r="BF464" s="544">
        <v>115</v>
      </c>
      <c r="BG464" s="544">
        <v>135</v>
      </c>
      <c r="BH464" s="544">
        <v>87</v>
      </c>
      <c r="BI464" s="544">
        <v>176</v>
      </c>
      <c r="BJ464" s="544">
        <v>56</v>
      </c>
      <c r="BK464" s="544">
        <v>76</v>
      </c>
      <c r="BL464" s="544">
        <v>89</v>
      </c>
      <c r="BM464" s="544">
        <v>0</v>
      </c>
      <c r="BN464" s="544">
        <v>0</v>
      </c>
      <c r="BO464" s="544">
        <v>0</v>
      </c>
      <c r="BP464" s="544">
        <v>0</v>
      </c>
      <c r="BQ464" s="544">
        <v>0</v>
      </c>
      <c r="BR464" s="544">
        <v>0</v>
      </c>
      <c r="BS464" s="544">
        <v>0</v>
      </c>
      <c r="BT464" s="544">
        <v>0</v>
      </c>
      <c r="BU464" s="544">
        <v>0</v>
      </c>
      <c r="BV464" s="544">
        <v>0</v>
      </c>
      <c r="BW464" s="544">
        <v>0</v>
      </c>
      <c r="BX464" s="544">
        <v>0</v>
      </c>
      <c r="BY464" s="544">
        <v>15</v>
      </c>
      <c r="BZ464" s="544">
        <v>63</v>
      </c>
      <c r="CA464" s="544">
        <v>0</v>
      </c>
    </row>
    <row r="465" spans="1:79">
      <c r="A465" t="s">
        <v>139</v>
      </c>
      <c r="B465" t="s">
        <v>1918</v>
      </c>
      <c r="C465">
        <v>2020</v>
      </c>
      <c r="D465" t="s">
        <v>1934</v>
      </c>
      <c r="E465" s="450">
        <v>199</v>
      </c>
      <c r="F465" s="450">
        <v>250</v>
      </c>
      <c r="G465" s="450">
        <v>102</v>
      </c>
      <c r="H465" s="450">
        <v>108</v>
      </c>
      <c r="I465" s="450">
        <v>71</v>
      </c>
      <c r="J465" s="450">
        <v>0</v>
      </c>
      <c r="K465" s="450">
        <v>0</v>
      </c>
      <c r="L465" s="450">
        <v>0</v>
      </c>
      <c r="M465" s="450">
        <v>0</v>
      </c>
      <c r="N465" s="450">
        <v>112</v>
      </c>
      <c r="O465" s="450">
        <v>34</v>
      </c>
      <c r="P465" s="450">
        <v>78</v>
      </c>
      <c r="Q465" s="450">
        <v>97</v>
      </c>
      <c r="R465" s="450">
        <v>0</v>
      </c>
      <c r="S465" s="450">
        <v>0</v>
      </c>
      <c r="T465" s="450">
        <v>0</v>
      </c>
      <c r="U465" s="450">
        <v>84</v>
      </c>
      <c r="V465" s="450">
        <v>0</v>
      </c>
      <c r="W465" s="450">
        <v>0</v>
      </c>
      <c r="X465" s="450">
        <v>0</v>
      </c>
      <c r="Y465" s="450">
        <v>13</v>
      </c>
      <c r="Z465" s="450">
        <v>0</v>
      </c>
      <c r="AA465" s="450">
        <v>0</v>
      </c>
      <c r="AB465" s="450">
        <v>0</v>
      </c>
      <c r="AC465" s="450">
        <v>251</v>
      </c>
      <c r="AD465" s="450">
        <v>94</v>
      </c>
      <c r="AE465" s="450">
        <v>113</v>
      </c>
      <c r="AF465" s="450">
        <v>109</v>
      </c>
      <c r="AG465" s="450">
        <v>104</v>
      </c>
      <c r="AH465" s="450">
        <v>38</v>
      </c>
      <c r="AI465" s="450">
        <v>41</v>
      </c>
      <c r="AJ465" s="450">
        <v>51</v>
      </c>
      <c r="AK465" s="450">
        <v>147</v>
      </c>
      <c r="AL465" s="450">
        <v>56</v>
      </c>
      <c r="AM465" s="450">
        <v>72</v>
      </c>
      <c r="AN465" s="450">
        <v>58</v>
      </c>
      <c r="AO465" s="450">
        <v>0</v>
      </c>
      <c r="AP465" s="450">
        <v>0</v>
      </c>
      <c r="AQ465" s="450">
        <v>0</v>
      </c>
      <c r="AR465" s="450">
        <v>0</v>
      </c>
      <c r="AS465" s="450">
        <v>0</v>
      </c>
      <c r="AT465" s="450">
        <v>0</v>
      </c>
      <c r="AU465" s="450">
        <v>0</v>
      </c>
      <c r="AV465" s="450">
        <v>0</v>
      </c>
      <c r="AW465" s="450">
        <v>0</v>
      </c>
      <c r="AX465" s="450">
        <v>0</v>
      </c>
      <c r="AY465" s="450">
        <v>0</v>
      </c>
      <c r="AZ465" s="450">
        <v>0</v>
      </c>
      <c r="BA465" s="450">
        <v>391</v>
      </c>
      <c r="BB465" s="450">
        <v>134</v>
      </c>
      <c r="BC465" s="450">
        <v>190</v>
      </c>
      <c r="BD465" s="450">
        <v>158</v>
      </c>
      <c r="BE465" s="450">
        <v>243</v>
      </c>
      <c r="BF465" s="450">
        <v>90</v>
      </c>
      <c r="BG465" s="450">
        <v>113</v>
      </c>
      <c r="BH465" s="450">
        <v>89</v>
      </c>
      <c r="BI465" s="450">
        <v>148</v>
      </c>
      <c r="BJ465" s="450">
        <v>44</v>
      </c>
      <c r="BK465" s="450">
        <v>77</v>
      </c>
      <c r="BL465" s="450">
        <v>69</v>
      </c>
      <c r="BM465" s="450">
        <v>0</v>
      </c>
      <c r="BN465" s="450">
        <v>0</v>
      </c>
      <c r="BO465" s="450">
        <v>0</v>
      </c>
      <c r="BP465" s="450">
        <v>0</v>
      </c>
      <c r="BQ465" s="450">
        <v>0</v>
      </c>
      <c r="BR465" s="450">
        <v>0</v>
      </c>
      <c r="BS465" s="450">
        <v>0</v>
      </c>
      <c r="BT465" s="450">
        <v>0</v>
      </c>
      <c r="BU465" s="450">
        <v>0</v>
      </c>
      <c r="BV465" s="450">
        <v>0</v>
      </c>
      <c r="BW465" s="450">
        <v>0</v>
      </c>
      <c r="BX465" s="450">
        <v>0</v>
      </c>
      <c r="BY465" s="450">
        <v>11</v>
      </c>
      <c r="BZ465" s="450">
        <v>51</v>
      </c>
      <c r="CA465" s="450">
        <v>0</v>
      </c>
    </row>
    <row r="466" spans="1:79">
      <c r="A466" s="543" t="s">
        <v>139</v>
      </c>
      <c r="B466" s="543" t="s">
        <v>1918</v>
      </c>
      <c r="C466" s="543">
        <v>2021</v>
      </c>
      <c r="D466" s="543" t="s">
        <v>1934</v>
      </c>
      <c r="E466" s="544">
        <v>131</v>
      </c>
      <c r="F466" s="544">
        <v>264</v>
      </c>
      <c r="G466" s="544">
        <v>85</v>
      </c>
      <c r="H466" s="544">
        <v>103</v>
      </c>
      <c r="I466" s="544">
        <v>86</v>
      </c>
      <c r="J466" s="544">
        <v>0</v>
      </c>
      <c r="K466" s="544">
        <v>0</v>
      </c>
      <c r="L466" s="544">
        <v>0</v>
      </c>
      <c r="M466" s="544">
        <v>0</v>
      </c>
      <c r="N466" s="544">
        <v>130</v>
      </c>
      <c r="O466" s="544">
        <v>45</v>
      </c>
      <c r="P466" s="544">
        <v>85</v>
      </c>
      <c r="Q466" s="544">
        <v>70</v>
      </c>
      <c r="R466" s="544">
        <v>0</v>
      </c>
      <c r="S466" s="544">
        <v>0</v>
      </c>
      <c r="T466" s="544">
        <v>0</v>
      </c>
      <c r="U466" s="544">
        <v>66</v>
      </c>
      <c r="V466" s="544">
        <v>0</v>
      </c>
      <c r="W466" s="544">
        <v>0</v>
      </c>
      <c r="X466" s="544">
        <v>0</v>
      </c>
      <c r="Y466" s="544">
        <v>4</v>
      </c>
      <c r="Z466" s="544">
        <v>0</v>
      </c>
      <c r="AA466" s="544">
        <v>0</v>
      </c>
      <c r="AB466" s="544">
        <v>0</v>
      </c>
      <c r="AC466" s="544">
        <v>264</v>
      </c>
      <c r="AD466" s="544">
        <v>97</v>
      </c>
      <c r="AE466" s="544">
        <v>103</v>
      </c>
      <c r="AF466" s="544">
        <v>124</v>
      </c>
      <c r="AG466" s="544">
        <v>87</v>
      </c>
      <c r="AH466" s="544">
        <v>35</v>
      </c>
      <c r="AI466" s="544">
        <v>31</v>
      </c>
      <c r="AJ466" s="544">
        <v>45</v>
      </c>
      <c r="AK466" s="544">
        <v>177</v>
      </c>
      <c r="AL466" s="544">
        <v>62</v>
      </c>
      <c r="AM466" s="544">
        <v>72</v>
      </c>
      <c r="AN466" s="544">
        <v>79</v>
      </c>
      <c r="AO466" s="544">
        <v>0</v>
      </c>
      <c r="AP466" s="544">
        <v>0</v>
      </c>
      <c r="AQ466" s="544">
        <v>0</v>
      </c>
      <c r="AR466" s="544">
        <v>0</v>
      </c>
      <c r="AS466" s="544">
        <v>0</v>
      </c>
      <c r="AT466" s="544">
        <v>0</v>
      </c>
      <c r="AU466" s="544">
        <v>0</v>
      </c>
      <c r="AV466" s="544">
        <v>0</v>
      </c>
      <c r="AW466" s="544">
        <v>0</v>
      </c>
      <c r="AX466" s="544">
        <v>0</v>
      </c>
      <c r="AY466" s="544">
        <v>0</v>
      </c>
      <c r="AZ466" s="544">
        <v>0</v>
      </c>
      <c r="BA466" s="544">
        <v>372</v>
      </c>
      <c r="BB466" s="544">
        <v>121</v>
      </c>
      <c r="BC466" s="544">
        <v>177</v>
      </c>
      <c r="BD466" s="544">
        <v>128</v>
      </c>
      <c r="BE466" s="544">
        <v>232</v>
      </c>
      <c r="BF466" s="544">
        <v>83</v>
      </c>
      <c r="BG466" s="544">
        <v>115</v>
      </c>
      <c r="BH466" s="544">
        <v>73</v>
      </c>
      <c r="BI466" s="544">
        <v>140</v>
      </c>
      <c r="BJ466" s="544">
        <v>38</v>
      </c>
      <c r="BK466" s="544">
        <v>62</v>
      </c>
      <c r="BL466" s="544">
        <v>55</v>
      </c>
      <c r="BM466" s="544">
        <v>0</v>
      </c>
      <c r="BN466" s="544">
        <v>0</v>
      </c>
      <c r="BO466" s="544">
        <v>0</v>
      </c>
      <c r="BP466" s="544">
        <v>0</v>
      </c>
      <c r="BQ466" s="544">
        <v>0</v>
      </c>
      <c r="BR466" s="544">
        <v>0</v>
      </c>
      <c r="BS466" s="544">
        <v>0</v>
      </c>
      <c r="BT466" s="544">
        <v>0</v>
      </c>
      <c r="BU466" s="544">
        <v>0</v>
      </c>
      <c r="BV466" s="544">
        <v>0</v>
      </c>
      <c r="BW466" s="544">
        <v>0</v>
      </c>
      <c r="BX466" s="544">
        <v>0</v>
      </c>
      <c r="BY466" s="544">
        <v>19</v>
      </c>
      <c r="BZ466" s="544">
        <v>53</v>
      </c>
      <c r="CA466" s="544">
        <v>0</v>
      </c>
    </row>
    <row r="467" spans="1:79">
      <c r="A467" t="s">
        <v>139</v>
      </c>
      <c r="B467" t="s">
        <v>1918</v>
      </c>
      <c r="C467">
        <v>2022</v>
      </c>
      <c r="D467" t="s">
        <v>1934</v>
      </c>
      <c r="E467" s="450">
        <v>147</v>
      </c>
      <c r="F467" s="450">
        <v>228</v>
      </c>
      <c r="G467" s="450">
        <v>83</v>
      </c>
      <c r="H467" s="450">
        <v>100</v>
      </c>
      <c r="I467" s="450">
        <v>53</v>
      </c>
      <c r="J467" s="450">
        <v>0</v>
      </c>
      <c r="K467" s="450">
        <v>0</v>
      </c>
      <c r="L467" s="450">
        <v>0</v>
      </c>
      <c r="M467" s="450">
        <v>0</v>
      </c>
      <c r="N467" s="450">
        <v>125</v>
      </c>
      <c r="O467" s="450">
        <v>39</v>
      </c>
      <c r="P467" s="450">
        <v>86</v>
      </c>
      <c r="Q467" s="450">
        <v>75</v>
      </c>
      <c r="R467" s="450">
        <v>0</v>
      </c>
      <c r="S467" s="450">
        <v>0</v>
      </c>
      <c r="T467" s="450">
        <v>0</v>
      </c>
      <c r="U467" s="450">
        <v>65</v>
      </c>
      <c r="V467" s="450">
        <v>0</v>
      </c>
      <c r="W467" s="450">
        <v>0</v>
      </c>
      <c r="X467" s="450">
        <v>0</v>
      </c>
      <c r="Y467" s="450">
        <v>10</v>
      </c>
      <c r="Z467" s="450">
        <v>0</v>
      </c>
      <c r="AA467" s="450">
        <v>0</v>
      </c>
      <c r="AB467" s="450">
        <v>0</v>
      </c>
      <c r="AC467" s="450">
        <v>283</v>
      </c>
      <c r="AD467" s="450">
        <v>121</v>
      </c>
      <c r="AE467" s="450">
        <v>132</v>
      </c>
      <c r="AF467" s="450">
        <v>121</v>
      </c>
      <c r="AG467" s="450">
        <v>101</v>
      </c>
      <c r="AH467" s="450">
        <v>52</v>
      </c>
      <c r="AI467" s="450">
        <v>47</v>
      </c>
      <c r="AJ467" s="450">
        <v>36</v>
      </c>
      <c r="AK467" s="450">
        <v>182</v>
      </c>
      <c r="AL467" s="450">
        <v>69</v>
      </c>
      <c r="AM467" s="450">
        <v>85</v>
      </c>
      <c r="AN467" s="450">
        <v>85</v>
      </c>
      <c r="AO467" s="450">
        <v>0</v>
      </c>
      <c r="AP467" s="450">
        <v>0</v>
      </c>
      <c r="AQ467" s="450">
        <v>0</v>
      </c>
      <c r="AR467" s="450">
        <v>0</v>
      </c>
      <c r="AS467" s="450">
        <v>0</v>
      </c>
      <c r="AT467" s="450">
        <v>0</v>
      </c>
      <c r="AU467" s="450">
        <v>0</v>
      </c>
      <c r="AV467" s="450">
        <v>0</v>
      </c>
      <c r="AW467" s="450">
        <v>0</v>
      </c>
      <c r="AX467" s="450">
        <v>0</v>
      </c>
      <c r="AY467" s="450">
        <v>0</v>
      </c>
      <c r="AZ467" s="450">
        <v>0</v>
      </c>
      <c r="BA467" s="450">
        <v>344</v>
      </c>
      <c r="BB467" s="450">
        <v>98</v>
      </c>
      <c r="BC467" s="450">
        <v>168</v>
      </c>
      <c r="BD467" s="450">
        <v>144</v>
      </c>
      <c r="BE467" s="450">
        <v>204</v>
      </c>
      <c r="BF467" s="450">
        <v>70</v>
      </c>
      <c r="BG467" s="450">
        <v>97</v>
      </c>
      <c r="BH467" s="450">
        <v>66</v>
      </c>
      <c r="BI467" s="450">
        <v>140</v>
      </c>
      <c r="BJ467" s="450">
        <v>28</v>
      </c>
      <c r="BK467" s="450">
        <v>71</v>
      </c>
      <c r="BL467" s="450">
        <v>78</v>
      </c>
      <c r="BM467" s="450">
        <v>0</v>
      </c>
      <c r="BN467" s="450">
        <v>0</v>
      </c>
      <c r="BO467" s="450">
        <v>0</v>
      </c>
      <c r="BP467" s="450">
        <v>0</v>
      </c>
      <c r="BQ467" s="450">
        <v>0</v>
      </c>
      <c r="BR467" s="450">
        <v>0</v>
      </c>
      <c r="BS467" s="450">
        <v>0</v>
      </c>
      <c r="BT467" s="450">
        <v>0</v>
      </c>
      <c r="BU467" s="450">
        <v>0</v>
      </c>
      <c r="BV467" s="450">
        <v>0</v>
      </c>
      <c r="BW467" s="450">
        <v>0</v>
      </c>
      <c r="BX467" s="450">
        <v>0</v>
      </c>
      <c r="BY467" s="450">
        <v>19</v>
      </c>
      <c r="BZ467" s="450">
        <v>49</v>
      </c>
      <c r="CA467" s="450">
        <v>0</v>
      </c>
    </row>
    <row r="468" spans="1:79">
      <c r="A468" s="543" t="s">
        <v>139</v>
      </c>
      <c r="B468" s="543" t="s">
        <v>1918</v>
      </c>
      <c r="C468" s="543">
        <v>2023</v>
      </c>
      <c r="D468" s="543" t="s">
        <v>1934</v>
      </c>
      <c r="E468" s="544">
        <v>195</v>
      </c>
      <c r="F468" s="544">
        <v>208</v>
      </c>
      <c r="G468" s="544">
        <v>67</v>
      </c>
      <c r="H468" s="544">
        <v>94</v>
      </c>
      <c r="I468" s="544">
        <v>62</v>
      </c>
      <c r="J468" s="544">
        <v>2</v>
      </c>
      <c r="K468" s="544">
        <v>1</v>
      </c>
      <c r="L468" s="544">
        <v>0</v>
      </c>
      <c r="M468" s="544">
        <v>0</v>
      </c>
      <c r="N468" s="544">
        <v>325</v>
      </c>
      <c r="O468" s="544">
        <v>13</v>
      </c>
      <c r="P468" s="544">
        <v>312</v>
      </c>
      <c r="Q468" s="544">
        <v>103</v>
      </c>
      <c r="R468" s="544">
        <v>57</v>
      </c>
      <c r="S468" s="544">
        <v>61</v>
      </c>
      <c r="T468" s="544">
        <v>38</v>
      </c>
      <c r="U468" s="544">
        <v>84</v>
      </c>
      <c r="V468" s="544">
        <v>47</v>
      </c>
      <c r="W468" s="544">
        <v>50</v>
      </c>
      <c r="X468" s="544">
        <v>30</v>
      </c>
      <c r="Y468" s="544">
        <v>19</v>
      </c>
      <c r="Z468" s="544">
        <v>10</v>
      </c>
      <c r="AA468" s="544">
        <v>11</v>
      </c>
      <c r="AB468" s="544">
        <v>8</v>
      </c>
      <c r="AC468" s="544">
        <v>342</v>
      </c>
      <c r="AD468" s="544">
        <v>120</v>
      </c>
      <c r="AE468" s="544">
        <v>159</v>
      </c>
      <c r="AF468" s="544">
        <v>140</v>
      </c>
      <c r="AG468" s="544">
        <v>154</v>
      </c>
      <c r="AH468" s="544">
        <v>65</v>
      </c>
      <c r="AI468" s="544">
        <v>61</v>
      </c>
      <c r="AJ468" s="544">
        <v>58</v>
      </c>
      <c r="AK468" s="544">
        <v>188</v>
      </c>
      <c r="AL468" s="544">
        <v>55</v>
      </c>
      <c r="AM468" s="544">
        <v>98</v>
      </c>
      <c r="AN468" s="544">
        <v>82</v>
      </c>
      <c r="AO468" s="544">
        <v>0</v>
      </c>
      <c r="AP468" s="544">
        <v>0</v>
      </c>
      <c r="AQ468" s="544">
        <v>0</v>
      </c>
      <c r="AR468" s="544">
        <v>0</v>
      </c>
      <c r="AS468" s="544">
        <v>0</v>
      </c>
      <c r="AT468" s="544">
        <v>0</v>
      </c>
      <c r="AU468" s="544">
        <v>0</v>
      </c>
      <c r="AV468" s="544">
        <v>0</v>
      </c>
      <c r="AW468" s="544">
        <v>0</v>
      </c>
      <c r="AX468" s="544">
        <v>0</v>
      </c>
      <c r="AY468" s="544">
        <v>0</v>
      </c>
      <c r="AZ468" s="544">
        <v>0</v>
      </c>
      <c r="BA468" s="544">
        <v>348</v>
      </c>
      <c r="BB468" s="544">
        <v>105</v>
      </c>
      <c r="BC468" s="544">
        <v>178</v>
      </c>
      <c r="BD468" s="544">
        <v>113</v>
      </c>
      <c r="BE468" s="544">
        <v>201</v>
      </c>
      <c r="BF468" s="544">
        <v>78</v>
      </c>
      <c r="BG468" s="544">
        <v>98</v>
      </c>
      <c r="BH468" s="544">
        <v>63</v>
      </c>
      <c r="BI468" s="544">
        <v>147</v>
      </c>
      <c r="BJ468" s="544">
        <v>27</v>
      </c>
      <c r="BK468" s="544">
        <v>80</v>
      </c>
      <c r="BL468" s="544">
        <v>50</v>
      </c>
      <c r="BM468" s="544">
        <v>0</v>
      </c>
      <c r="BN468" s="544">
        <v>0</v>
      </c>
      <c r="BO468" s="544">
        <v>0</v>
      </c>
      <c r="BP468" s="544">
        <v>0</v>
      </c>
      <c r="BQ468" s="544">
        <v>0</v>
      </c>
      <c r="BR468" s="544">
        <v>0</v>
      </c>
      <c r="BS468" s="544">
        <v>0</v>
      </c>
      <c r="BT468" s="544">
        <v>0</v>
      </c>
      <c r="BU468" s="544">
        <v>0</v>
      </c>
      <c r="BV468" s="544">
        <v>0</v>
      </c>
      <c r="BW468" s="544">
        <v>0</v>
      </c>
      <c r="BX468" s="544">
        <v>0</v>
      </c>
      <c r="BY468" s="544">
        <v>23</v>
      </c>
      <c r="BZ468" s="544">
        <v>49</v>
      </c>
      <c r="CA468" s="544">
        <v>0</v>
      </c>
    </row>
    <row r="469" spans="1:79">
      <c r="A469" t="s">
        <v>139</v>
      </c>
      <c r="B469" t="s">
        <v>1918</v>
      </c>
      <c r="C469">
        <v>2024</v>
      </c>
      <c r="D469" t="s">
        <v>1934</v>
      </c>
      <c r="E469" s="450">
        <v>190</v>
      </c>
      <c r="F469" s="450">
        <v>195</v>
      </c>
      <c r="G469" s="450">
        <v>74</v>
      </c>
      <c r="H469" s="450">
        <v>96</v>
      </c>
      <c r="I469" s="450">
        <v>49</v>
      </c>
      <c r="J469" s="450">
        <v>0</v>
      </c>
      <c r="K469" s="450">
        <v>0</v>
      </c>
      <c r="L469" s="450">
        <v>0</v>
      </c>
      <c r="M469" s="450">
        <v>0</v>
      </c>
      <c r="N469" s="450">
        <v>396</v>
      </c>
      <c r="O469" s="450">
        <v>39</v>
      </c>
      <c r="P469" s="450">
        <v>357</v>
      </c>
      <c r="Q469" s="450">
        <v>95</v>
      </c>
      <c r="R469" s="450">
        <v>45</v>
      </c>
      <c r="S469" s="450">
        <v>56</v>
      </c>
      <c r="T469" s="450">
        <v>45</v>
      </c>
      <c r="U469" s="450">
        <v>16</v>
      </c>
      <c r="V469" s="450">
        <v>4</v>
      </c>
      <c r="W469" s="450">
        <v>8</v>
      </c>
      <c r="X469" s="450">
        <v>4</v>
      </c>
      <c r="Y469" s="450">
        <v>79</v>
      </c>
      <c r="Z469" s="450">
        <v>41</v>
      </c>
      <c r="AA469" s="450">
        <v>48</v>
      </c>
      <c r="AB469" s="450">
        <v>41</v>
      </c>
      <c r="AC469" s="450">
        <v>260</v>
      </c>
      <c r="AD469" s="450">
        <v>88</v>
      </c>
      <c r="AE469" s="450">
        <v>115</v>
      </c>
      <c r="AF469" s="450">
        <v>106</v>
      </c>
      <c r="AG469" s="450">
        <v>125</v>
      </c>
      <c r="AH469" s="450">
        <v>52</v>
      </c>
      <c r="AI469" s="450">
        <v>44</v>
      </c>
      <c r="AJ469" s="450">
        <v>29</v>
      </c>
      <c r="AK469" s="450">
        <v>135</v>
      </c>
      <c r="AL469" s="450">
        <v>36</v>
      </c>
      <c r="AM469" s="450">
        <v>71</v>
      </c>
      <c r="AN469" s="450">
        <v>77</v>
      </c>
      <c r="AO469" s="450">
        <v>0</v>
      </c>
      <c r="AP469" s="450">
        <v>0</v>
      </c>
      <c r="AQ469" s="450">
        <v>0</v>
      </c>
      <c r="AR469" s="450">
        <v>0</v>
      </c>
      <c r="AS469" s="450">
        <v>0</v>
      </c>
      <c r="AT469" s="450">
        <v>0</v>
      </c>
      <c r="AU469" s="450">
        <v>0</v>
      </c>
      <c r="AV469" s="450">
        <v>0</v>
      </c>
      <c r="AW469" s="450">
        <v>0</v>
      </c>
      <c r="AX469" s="450">
        <v>0</v>
      </c>
      <c r="AY469" s="450">
        <v>0</v>
      </c>
      <c r="AZ469" s="450">
        <v>0</v>
      </c>
      <c r="BA469" s="450">
        <v>353</v>
      </c>
      <c r="BB469" s="450">
        <v>100</v>
      </c>
      <c r="BC469" s="450">
        <v>176</v>
      </c>
      <c r="BD469" s="450">
        <v>139</v>
      </c>
      <c r="BE469" s="450">
        <v>213</v>
      </c>
      <c r="BF469" s="450">
        <v>71</v>
      </c>
      <c r="BG469" s="450">
        <v>99</v>
      </c>
      <c r="BH469" s="450">
        <v>63</v>
      </c>
      <c r="BI469" s="450">
        <v>140</v>
      </c>
      <c r="BJ469" s="450">
        <v>29</v>
      </c>
      <c r="BK469" s="450">
        <v>77</v>
      </c>
      <c r="BL469" s="450">
        <v>76</v>
      </c>
      <c r="BM469" s="450">
        <v>0</v>
      </c>
      <c r="BN469" s="450">
        <v>0</v>
      </c>
      <c r="BO469" s="450">
        <v>0</v>
      </c>
      <c r="BP469" s="450">
        <v>0</v>
      </c>
      <c r="BQ469" s="450">
        <v>0</v>
      </c>
      <c r="BR469" s="450">
        <v>0</v>
      </c>
      <c r="BS469" s="450">
        <v>0</v>
      </c>
      <c r="BT469" s="450">
        <v>0</v>
      </c>
      <c r="BU469" s="450">
        <v>0</v>
      </c>
      <c r="BV469" s="450">
        <v>0</v>
      </c>
      <c r="BW469" s="450">
        <v>0</v>
      </c>
      <c r="BX469" s="450">
        <v>0</v>
      </c>
      <c r="BY469" s="450">
        <v>17</v>
      </c>
      <c r="BZ469" s="450">
        <v>47</v>
      </c>
      <c r="CA469" s="450">
        <v>0</v>
      </c>
    </row>
    <row r="470" spans="1:79">
      <c r="A470" s="543" t="s">
        <v>139</v>
      </c>
      <c r="B470" s="543" t="s">
        <v>1918</v>
      </c>
      <c r="C470" s="543">
        <v>2025</v>
      </c>
      <c r="D470" s="543" t="s">
        <v>1935</v>
      </c>
      <c r="E470" s="544">
        <v>175</v>
      </c>
      <c r="F470" s="544">
        <v>197</v>
      </c>
      <c r="G470" s="544">
        <v>72</v>
      </c>
      <c r="H470" s="544">
        <v>87</v>
      </c>
      <c r="I470" s="544">
        <v>53</v>
      </c>
      <c r="J470" s="544">
        <v>0</v>
      </c>
      <c r="K470" s="544">
        <v>0</v>
      </c>
      <c r="L470" s="544">
        <v>0</v>
      </c>
      <c r="M470" s="544">
        <v>0</v>
      </c>
      <c r="N470" s="544">
        <v>396</v>
      </c>
      <c r="O470" s="544">
        <v>87</v>
      </c>
      <c r="P470" s="544">
        <v>309</v>
      </c>
      <c r="Q470" s="544">
        <v>89</v>
      </c>
      <c r="R470" s="544">
        <v>46</v>
      </c>
      <c r="S470" s="544">
        <v>53</v>
      </c>
      <c r="T470" s="544">
        <v>37</v>
      </c>
      <c r="U470" s="544">
        <v>65</v>
      </c>
      <c r="V470" s="544">
        <v>21</v>
      </c>
      <c r="W470" s="544">
        <v>26</v>
      </c>
      <c r="X470" s="544">
        <v>16</v>
      </c>
      <c r="Y470" s="544">
        <v>24</v>
      </c>
      <c r="Z470" s="544">
        <v>25</v>
      </c>
      <c r="AA470" s="544">
        <v>27</v>
      </c>
      <c r="AB470" s="544">
        <v>21</v>
      </c>
      <c r="AC470" s="544">
        <v>292</v>
      </c>
      <c r="AD470" s="544">
        <v>117</v>
      </c>
      <c r="AE470" s="544">
        <v>127</v>
      </c>
      <c r="AF470" s="544">
        <v>133</v>
      </c>
      <c r="AG470" s="544">
        <v>111</v>
      </c>
      <c r="AH470" s="544">
        <v>48</v>
      </c>
      <c r="AI470" s="544">
        <v>43</v>
      </c>
      <c r="AJ470" s="544">
        <v>47</v>
      </c>
      <c r="AK470" s="544">
        <v>181</v>
      </c>
      <c r="AL470" s="544">
        <v>69</v>
      </c>
      <c r="AM470" s="544">
        <v>84</v>
      </c>
      <c r="AN470" s="544">
        <v>86</v>
      </c>
      <c r="AO470" s="544">
        <v>0</v>
      </c>
      <c r="AP470" s="544">
        <v>0</v>
      </c>
      <c r="AQ470" s="544">
        <v>0</v>
      </c>
      <c r="AR470" s="544">
        <v>0</v>
      </c>
      <c r="AS470" s="544">
        <v>0</v>
      </c>
      <c r="AT470" s="544">
        <v>0</v>
      </c>
      <c r="AU470" s="544">
        <v>0</v>
      </c>
      <c r="AV470" s="544">
        <v>0</v>
      </c>
      <c r="AW470" s="544">
        <v>0</v>
      </c>
      <c r="AX470" s="544">
        <v>0</v>
      </c>
      <c r="AY470" s="544">
        <v>0</v>
      </c>
      <c r="AZ470" s="544">
        <v>0</v>
      </c>
      <c r="BA470" s="544">
        <v>354</v>
      </c>
      <c r="BB470" s="544">
        <v>112</v>
      </c>
      <c r="BC470" s="544">
        <v>171</v>
      </c>
      <c r="BD470" s="544">
        <v>134</v>
      </c>
      <c r="BE470" s="544">
        <v>214</v>
      </c>
      <c r="BF470" s="544">
        <v>78</v>
      </c>
      <c r="BG470" s="544">
        <v>101</v>
      </c>
      <c r="BH470" s="544">
        <v>68</v>
      </c>
      <c r="BI470" s="544">
        <v>140</v>
      </c>
      <c r="BJ470" s="544">
        <v>34</v>
      </c>
      <c r="BK470" s="544">
        <v>70</v>
      </c>
      <c r="BL470" s="544">
        <v>66</v>
      </c>
      <c r="BM470" s="544">
        <v>0</v>
      </c>
      <c r="BN470" s="544">
        <v>0</v>
      </c>
      <c r="BO470" s="544">
        <v>0</v>
      </c>
      <c r="BP470" s="544">
        <v>0</v>
      </c>
      <c r="BQ470" s="544">
        <v>0</v>
      </c>
      <c r="BR470" s="544">
        <v>0</v>
      </c>
      <c r="BS470" s="544">
        <v>0</v>
      </c>
      <c r="BT470" s="544">
        <v>0</v>
      </c>
      <c r="BU470" s="544">
        <v>0</v>
      </c>
      <c r="BV470" s="544">
        <v>0</v>
      </c>
      <c r="BW470" s="544">
        <v>0</v>
      </c>
      <c r="BX470" s="544">
        <v>0</v>
      </c>
      <c r="BY470" s="544">
        <v>18</v>
      </c>
      <c r="BZ470" s="544">
        <v>51</v>
      </c>
      <c r="CA470" s="544">
        <v>0</v>
      </c>
    </row>
    <row r="471" spans="1:79">
      <c r="A471" t="s">
        <v>139</v>
      </c>
      <c r="B471" t="s">
        <v>1918</v>
      </c>
      <c r="C471">
        <v>2024</v>
      </c>
      <c r="D471" t="s">
        <v>1937</v>
      </c>
      <c r="E471" s="450">
        <f>E469</f>
        <v>190</v>
      </c>
      <c r="F471" s="450">
        <f t="shared" ref="F471:BQ471" si="92">F469</f>
        <v>195</v>
      </c>
      <c r="G471" s="450">
        <f t="shared" si="92"/>
        <v>74</v>
      </c>
      <c r="H471" s="450">
        <f t="shared" si="92"/>
        <v>96</v>
      </c>
      <c r="I471" s="450">
        <f t="shared" si="92"/>
        <v>49</v>
      </c>
      <c r="J471" s="450">
        <f t="shared" si="92"/>
        <v>0</v>
      </c>
      <c r="K471" s="450">
        <f t="shared" si="92"/>
        <v>0</v>
      </c>
      <c r="L471" s="450">
        <f t="shared" si="92"/>
        <v>0</v>
      </c>
      <c r="M471" s="450">
        <f t="shared" si="92"/>
        <v>0</v>
      </c>
      <c r="N471" s="450">
        <f t="shared" si="92"/>
        <v>396</v>
      </c>
      <c r="O471" s="450">
        <f t="shared" si="92"/>
        <v>39</v>
      </c>
      <c r="P471" s="450">
        <f t="shared" si="92"/>
        <v>357</v>
      </c>
      <c r="Q471" s="450">
        <f t="shared" si="92"/>
        <v>95</v>
      </c>
      <c r="R471" s="450">
        <f t="shared" si="92"/>
        <v>45</v>
      </c>
      <c r="S471" s="450">
        <f t="shared" si="92"/>
        <v>56</v>
      </c>
      <c r="T471" s="450">
        <f t="shared" si="92"/>
        <v>45</v>
      </c>
      <c r="U471" s="450">
        <f t="shared" si="92"/>
        <v>16</v>
      </c>
      <c r="V471" s="450">
        <f t="shared" si="92"/>
        <v>4</v>
      </c>
      <c r="W471" s="450">
        <f t="shared" si="92"/>
        <v>8</v>
      </c>
      <c r="X471" s="450">
        <f t="shared" si="92"/>
        <v>4</v>
      </c>
      <c r="Y471" s="450">
        <f t="shared" si="92"/>
        <v>79</v>
      </c>
      <c r="Z471" s="450">
        <f t="shared" si="92"/>
        <v>41</v>
      </c>
      <c r="AA471" s="450">
        <f t="shared" si="92"/>
        <v>48</v>
      </c>
      <c r="AB471" s="450">
        <f t="shared" si="92"/>
        <v>41</v>
      </c>
      <c r="AC471" s="450">
        <f t="shared" si="92"/>
        <v>260</v>
      </c>
      <c r="AD471" s="450">
        <f t="shared" si="92"/>
        <v>88</v>
      </c>
      <c r="AE471" s="450">
        <f t="shared" si="92"/>
        <v>115</v>
      </c>
      <c r="AF471" s="450">
        <f t="shared" si="92"/>
        <v>106</v>
      </c>
      <c r="AG471" s="450">
        <f t="shared" si="92"/>
        <v>125</v>
      </c>
      <c r="AH471" s="450">
        <f t="shared" si="92"/>
        <v>52</v>
      </c>
      <c r="AI471" s="450">
        <f t="shared" si="92"/>
        <v>44</v>
      </c>
      <c r="AJ471" s="450">
        <f t="shared" si="92"/>
        <v>29</v>
      </c>
      <c r="AK471" s="450">
        <f t="shared" si="92"/>
        <v>135</v>
      </c>
      <c r="AL471" s="450">
        <f t="shared" si="92"/>
        <v>36</v>
      </c>
      <c r="AM471" s="450">
        <f t="shared" si="92"/>
        <v>71</v>
      </c>
      <c r="AN471" s="450">
        <f t="shared" si="92"/>
        <v>77</v>
      </c>
      <c r="AO471" s="450">
        <f t="shared" si="92"/>
        <v>0</v>
      </c>
      <c r="AP471" s="450">
        <f t="shared" si="92"/>
        <v>0</v>
      </c>
      <c r="AQ471" s="450">
        <f t="shared" si="92"/>
        <v>0</v>
      </c>
      <c r="AR471" s="450">
        <f t="shared" si="92"/>
        <v>0</v>
      </c>
      <c r="AS471" s="450">
        <f t="shared" si="92"/>
        <v>0</v>
      </c>
      <c r="AT471" s="450">
        <f t="shared" si="92"/>
        <v>0</v>
      </c>
      <c r="AU471" s="450">
        <f t="shared" si="92"/>
        <v>0</v>
      </c>
      <c r="AV471" s="450">
        <f t="shared" si="92"/>
        <v>0</v>
      </c>
      <c r="AW471" s="450">
        <f t="shared" si="92"/>
        <v>0</v>
      </c>
      <c r="AX471" s="450">
        <f t="shared" si="92"/>
        <v>0</v>
      </c>
      <c r="AY471" s="450">
        <f t="shared" si="92"/>
        <v>0</v>
      </c>
      <c r="AZ471" s="450">
        <f t="shared" si="92"/>
        <v>0</v>
      </c>
      <c r="BA471" s="450">
        <f t="shared" si="92"/>
        <v>353</v>
      </c>
      <c r="BB471" s="450">
        <f t="shared" si="92"/>
        <v>100</v>
      </c>
      <c r="BC471" s="450">
        <f t="shared" si="92"/>
        <v>176</v>
      </c>
      <c r="BD471" s="450">
        <f t="shared" si="92"/>
        <v>139</v>
      </c>
      <c r="BE471" s="450">
        <f t="shared" si="92"/>
        <v>213</v>
      </c>
      <c r="BF471" s="450">
        <f t="shared" si="92"/>
        <v>71</v>
      </c>
      <c r="BG471" s="450">
        <f t="shared" si="92"/>
        <v>99</v>
      </c>
      <c r="BH471" s="450">
        <f t="shared" si="92"/>
        <v>63</v>
      </c>
      <c r="BI471" s="450">
        <f t="shared" si="92"/>
        <v>140</v>
      </c>
      <c r="BJ471" s="450">
        <f t="shared" si="92"/>
        <v>29</v>
      </c>
      <c r="BK471" s="450">
        <f t="shared" si="92"/>
        <v>77</v>
      </c>
      <c r="BL471" s="450">
        <f t="shared" si="92"/>
        <v>76</v>
      </c>
      <c r="BM471" s="450">
        <f t="shared" si="92"/>
        <v>0</v>
      </c>
      <c r="BN471" s="450">
        <f t="shared" si="92"/>
        <v>0</v>
      </c>
      <c r="BO471" s="450">
        <f t="shared" si="92"/>
        <v>0</v>
      </c>
      <c r="BP471" s="450">
        <f t="shared" si="92"/>
        <v>0</v>
      </c>
      <c r="BQ471" s="450">
        <f t="shared" si="92"/>
        <v>0</v>
      </c>
      <c r="BR471" s="450">
        <f t="shared" ref="BR471:CA471" si="93">BR469</f>
        <v>0</v>
      </c>
      <c r="BS471" s="450">
        <f t="shared" si="93"/>
        <v>0</v>
      </c>
      <c r="BT471" s="450">
        <f t="shared" si="93"/>
        <v>0</v>
      </c>
      <c r="BU471" s="450">
        <f t="shared" si="93"/>
        <v>0</v>
      </c>
      <c r="BV471" s="450">
        <f t="shared" si="93"/>
        <v>0</v>
      </c>
      <c r="BW471" s="450">
        <f t="shared" si="93"/>
        <v>0</v>
      </c>
      <c r="BX471" s="450">
        <f t="shared" si="93"/>
        <v>0</v>
      </c>
      <c r="BY471" s="450">
        <f t="shared" si="93"/>
        <v>17</v>
      </c>
      <c r="BZ471" s="450">
        <f t="shared" si="93"/>
        <v>47</v>
      </c>
      <c r="CA471" s="450">
        <f t="shared" si="93"/>
        <v>0</v>
      </c>
    </row>
    <row r="472" spans="1:79">
      <c r="A472" s="543" t="s">
        <v>139</v>
      </c>
      <c r="B472" s="543" t="s">
        <v>1918</v>
      </c>
      <c r="C472" s="543">
        <v>2025</v>
      </c>
      <c r="D472" s="543" t="s">
        <v>1937</v>
      </c>
      <c r="E472" s="544">
        <f>IF(OR(E469=0, E469=""), E470, IF(E470&gt;(E469*(1+Dash!$B$6)), E469*(1+Dash!$B$6), IF(E470&lt;(E469*(1-Dash!$B$7)), E469*(1-Dash!$B$7), E470)))</f>
        <v>180.5</v>
      </c>
      <c r="F472" s="544">
        <f>IF(OR(F469=0, F469=""), F470, IF(F470&gt;(F469*(1+Dash!$B$6)), F469*(1+Dash!$B$6), IF(F470&lt;(F469*(1-Dash!$B$7)), F469*(1-Dash!$B$7), F470)))</f>
        <v>197</v>
      </c>
      <c r="G472" s="544">
        <f>IF(OR(G469=0, G469=""), G470, IF(G470&gt;(G469*(1+Dash!$B$6)), G469*(1+Dash!$B$6), IF(G470&lt;(G469*(1-Dash!$B$7)), G469*(1-Dash!$B$7), G470)))</f>
        <v>72</v>
      </c>
      <c r="H472" s="544">
        <f>IF(OR(H469=0, H469=""), H470, IF(H470&gt;(H469*(1+Dash!$B$6)), H469*(1+Dash!$B$6), IF(H470&lt;(H469*(1-Dash!$B$7)), H469*(1-Dash!$B$7), H470)))</f>
        <v>91.199999999999989</v>
      </c>
      <c r="I472" s="544">
        <f>IF(OR(I469=0, I469=""), I470, IF(I470&gt;(I469*(1+Dash!$B$6)), I469*(1+Dash!$B$6), IF(I470&lt;(I469*(1-Dash!$B$7)), I469*(1-Dash!$B$7), I470)))</f>
        <v>53</v>
      </c>
      <c r="J472" s="544">
        <f>IF(OR(J469=0, J469=""), J470, IF(J470&gt;(J469*(1+Dash!$B$6)), J469*(1+Dash!$B$6), IF(J470&lt;(J469*(1-Dash!$B$7)), J469*(1-Dash!$B$7), J470)))</f>
        <v>0</v>
      </c>
      <c r="K472" s="544">
        <f>IF(OR(K469=0, K469=""), K470, IF(K470&gt;(K469*(1+Dash!$B$6)), K469*(1+Dash!$B$6), IF(K470&lt;(K469*(1-Dash!$B$7)), K469*(1-Dash!$B$7), K470)))</f>
        <v>0</v>
      </c>
      <c r="L472" s="544">
        <f>IF(OR(L469=0, L469=""), L470, IF(L470&gt;(L469*(1+Dash!$B$6)), L469*(1+Dash!$B$6), IF(L470&lt;(L469*(1-Dash!$B$7)), L469*(1-Dash!$B$7), L470)))</f>
        <v>0</v>
      </c>
      <c r="M472" s="544">
        <f>IF(OR(M469=0, M469=""), M470, IF(M470&gt;(M469*(1+Dash!$B$6)), M469*(1+Dash!$B$6), IF(M470&lt;(M469*(1-Dash!$B$7)), M469*(1-Dash!$B$7), M470)))</f>
        <v>0</v>
      </c>
      <c r="N472" s="544">
        <f>IF(OR(N469=0, N469=""), N470, IF(N470&gt;(N469*(1+Dash!$B$6)), N469*(1+Dash!$B$6), IF(N470&lt;(N469*(1-Dash!$B$7)), N469*(1-Dash!$B$7), N470)))</f>
        <v>396</v>
      </c>
      <c r="O472" s="544">
        <f>IF(OR(O469=0, O469=""), O470, IF(O470&gt;(O469*(1+Dash!$B$6)), O469*(1+Dash!$B$6), IF(O470&lt;(O469*(1-Dash!$B$7)), O469*(1-Dash!$B$7), O470)))</f>
        <v>42.900000000000006</v>
      </c>
      <c r="P472" s="544">
        <f>IF(OR(P469=0, P469=""), P470, IF(P470&gt;(P469*(1+Dash!$B$6)), P469*(1+Dash!$B$6), IF(P470&lt;(P469*(1-Dash!$B$7)), P469*(1-Dash!$B$7), P470)))</f>
        <v>339.15</v>
      </c>
      <c r="Q472" s="544">
        <f>IF(OR(Q469=0, Q469=""), Q470, IF(Q470&gt;(Q469*(1+Dash!$B$6)), Q469*(1+Dash!$B$6), IF(Q470&lt;(Q469*(1-Dash!$B$7)), Q469*(1-Dash!$B$7), Q470)))</f>
        <v>90.25</v>
      </c>
      <c r="R472" s="544">
        <f>IF(OR(R469=0, R469=""), R470, IF(R470&gt;(R469*(1+Dash!$B$6)), R469*(1+Dash!$B$6), IF(R470&lt;(R469*(1-Dash!$B$7)), R469*(1-Dash!$B$7), R470)))</f>
        <v>46</v>
      </c>
      <c r="S472" s="544">
        <f>IF(OR(S469=0, S469=""), S470, IF(S470&gt;(S469*(1+Dash!$B$6)), S469*(1+Dash!$B$6), IF(S470&lt;(S469*(1-Dash!$B$7)), S469*(1-Dash!$B$7), S470)))</f>
        <v>53.199999999999996</v>
      </c>
      <c r="T472" s="544">
        <f>IF(OR(T469=0, T469=""), T470, IF(T470&gt;(T469*(1+Dash!$B$6)), T469*(1+Dash!$B$6), IF(T470&lt;(T469*(1-Dash!$B$7)), T469*(1-Dash!$B$7), T470)))</f>
        <v>42.75</v>
      </c>
      <c r="U472" s="544">
        <f>IF(OR(U469=0, U469=""), U470, IF(U470&gt;(U469*(1+Dash!$B$6)), U469*(1+Dash!$B$6), IF(U470&lt;(U469*(1-Dash!$B$7)), U469*(1-Dash!$B$7), U470)))</f>
        <v>17.600000000000001</v>
      </c>
      <c r="V472" s="544">
        <f>IF(OR(V469=0, V469=""), V470, IF(V470&gt;(V469*(1+Dash!$B$6)), V469*(1+Dash!$B$6), IF(V470&lt;(V469*(1-Dash!$B$7)), V469*(1-Dash!$B$7), V470)))</f>
        <v>4.4000000000000004</v>
      </c>
      <c r="W472" s="544">
        <f>IF(OR(W469=0, W469=""), W470, IF(W470&gt;(W469*(1+Dash!$B$6)), W469*(1+Dash!$B$6), IF(W470&lt;(W469*(1-Dash!$B$7)), W469*(1-Dash!$B$7), W470)))</f>
        <v>8.8000000000000007</v>
      </c>
      <c r="X472" s="544">
        <f>IF(OR(X469=0, X469=""), X470, IF(X470&gt;(X469*(1+Dash!$B$6)), X469*(1+Dash!$B$6), IF(X470&lt;(X469*(1-Dash!$B$7)), X469*(1-Dash!$B$7), X470)))</f>
        <v>4.4000000000000004</v>
      </c>
      <c r="Y472" s="544">
        <f>IF(OR(Y469=0, Y469=""), Y470, IF(Y470&gt;(Y469*(1+Dash!$B$6)), Y469*(1+Dash!$B$6), IF(Y470&lt;(Y469*(1-Dash!$B$7)), Y469*(1-Dash!$B$7), Y470)))</f>
        <v>75.05</v>
      </c>
      <c r="Z472" s="544">
        <f>IF(OR(Z469=0, Z469=""), Z470, IF(Z470&gt;(Z469*(1+Dash!$B$6)), Z469*(1+Dash!$B$6), IF(Z470&lt;(Z469*(1-Dash!$B$7)), Z469*(1-Dash!$B$7), Z470)))</f>
        <v>38.949999999999996</v>
      </c>
      <c r="AA472" s="544">
        <f>IF(OR(AA469=0, AA469=""), AA470, IF(AA470&gt;(AA469*(1+Dash!$B$6)), AA469*(1+Dash!$B$6), IF(AA470&lt;(AA469*(1-Dash!$B$7)), AA469*(1-Dash!$B$7), AA470)))</f>
        <v>45.599999999999994</v>
      </c>
      <c r="AB472" s="544">
        <f>IF(OR(AB469=0, AB469=""), AB470, IF(AB470&gt;(AB469*(1+Dash!$B$6)), AB469*(1+Dash!$B$6), IF(AB470&lt;(AB469*(1-Dash!$B$7)), AB469*(1-Dash!$B$7), AB470)))</f>
        <v>38.949999999999996</v>
      </c>
      <c r="AC472" s="544">
        <f>IF(OR(AC469=0, AC469=""), AC470, IF(AC470&gt;(AC469*(1+Dash!$B$6)), AC469*(1+Dash!$B$6), IF(AC470&lt;(AC469*(1-Dash!$B$7)), AC469*(1-Dash!$B$7), AC470)))</f>
        <v>286</v>
      </c>
      <c r="AD472" s="544">
        <f>IF(OR(AD469=0, AD469=""), AD470, IF(AD470&gt;(AD469*(1+Dash!$B$6)), AD469*(1+Dash!$B$6), IF(AD470&lt;(AD469*(1-Dash!$B$7)), AD469*(1-Dash!$B$7), AD470)))</f>
        <v>96.800000000000011</v>
      </c>
      <c r="AE472" s="544">
        <f>IF(OR(AE469=0, AE469=""), AE470, IF(AE470&gt;(AE469*(1+Dash!$B$6)), AE469*(1+Dash!$B$6), IF(AE470&lt;(AE469*(1-Dash!$B$7)), AE469*(1-Dash!$B$7), AE470)))</f>
        <v>126.50000000000001</v>
      </c>
      <c r="AF472" s="544">
        <f>IF(OR(AF469=0, AF469=""), AF470, IF(AF470&gt;(AF469*(1+Dash!$B$6)), AF469*(1+Dash!$B$6), IF(AF470&lt;(AF469*(1-Dash!$B$7)), AF469*(1-Dash!$B$7), AF470)))</f>
        <v>116.60000000000001</v>
      </c>
      <c r="AG472" s="544">
        <f>IF(OR(AG469=0, AG469=""), AG470, IF(AG470&gt;(AG469*(1+Dash!$B$6)), AG469*(1+Dash!$B$6), IF(AG470&lt;(AG469*(1-Dash!$B$7)), AG469*(1-Dash!$B$7), AG470)))</f>
        <v>118.75</v>
      </c>
      <c r="AH472" s="544">
        <f>IF(OR(AH469=0, AH469=""), AH470, IF(AH470&gt;(AH469*(1+Dash!$B$6)), AH469*(1+Dash!$B$6), IF(AH470&lt;(AH469*(1-Dash!$B$7)), AH469*(1-Dash!$B$7), AH470)))</f>
        <v>49.4</v>
      </c>
      <c r="AI472" s="544">
        <f>IF(OR(AI469=0, AI469=""), AI470, IF(AI470&gt;(AI469*(1+Dash!$B$6)), AI469*(1+Dash!$B$6), IF(AI470&lt;(AI469*(1-Dash!$B$7)), AI469*(1-Dash!$B$7), AI470)))</f>
        <v>43</v>
      </c>
      <c r="AJ472" s="544">
        <f>IF(OR(AJ469=0, AJ469=""), AJ470, IF(AJ470&gt;(AJ469*(1+Dash!$B$6)), AJ469*(1+Dash!$B$6), IF(AJ470&lt;(AJ469*(1-Dash!$B$7)), AJ469*(1-Dash!$B$7), AJ470)))</f>
        <v>31.900000000000002</v>
      </c>
      <c r="AK472" s="544">
        <f>IF(OR(AK469=0, AK469=""), AK470, IF(AK470&gt;(AK469*(1+Dash!$B$6)), AK469*(1+Dash!$B$6), IF(AK470&lt;(AK469*(1-Dash!$B$7)), AK469*(1-Dash!$B$7), AK470)))</f>
        <v>148.5</v>
      </c>
      <c r="AL472" s="544">
        <f>IF(OR(AL469=0, AL469=""), AL470, IF(AL470&gt;(AL469*(1+Dash!$B$6)), AL469*(1+Dash!$B$6), IF(AL470&lt;(AL469*(1-Dash!$B$7)), AL469*(1-Dash!$B$7), AL470)))</f>
        <v>39.6</v>
      </c>
      <c r="AM472" s="544">
        <f>IF(OR(AM469=0, AM469=""), AM470, IF(AM470&gt;(AM469*(1+Dash!$B$6)), AM469*(1+Dash!$B$6), IF(AM470&lt;(AM469*(1-Dash!$B$7)), AM469*(1-Dash!$B$7), AM470)))</f>
        <v>78.100000000000009</v>
      </c>
      <c r="AN472" s="544">
        <f>IF(OR(AN469=0, AN469=""), AN470, IF(AN470&gt;(AN469*(1+Dash!$B$6)), AN469*(1+Dash!$B$6), IF(AN470&lt;(AN469*(1-Dash!$B$7)), AN469*(1-Dash!$B$7), AN470)))</f>
        <v>84.7</v>
      </c>
      <c r="AO472" s="544">
        <f>IF(OR(AO469=0, AO469=""), AO470, IF(AO470&gt;(AO469*(1+Dash!$B$6)), AO469*(1+Dash!$B$6), IF(AO470&lt;(AO469*(1-Dash!$B$7)), AO469*(1-Dash!$B$7), AO470)))</f>
        <v>0</v>
      </c>
      <c r="AP472" s="544">
        <f>IF(OR(AP469=0, AP469=""), AP470, IF(AP470&gt;(AP469*(1+Dash!$B$6)), AP469*(1+Dash!$B$6), IF(AP470&lt;(AP469*(1-Dash!$B$7)), AP469*(1-Dash!$B$7), AP470)))</f>
        <v>0</v>
      </c>
      <c r="AQ472" s="544">
        <f>IF(OR(AQ469=0, AQ469=""), AQ470, IF(AQ470&gt;(AQ469*(1+Dash!$B$6)), AQ469*(1+Dash!$B$6), IF(AQ470&lt;(AQ469*(1-Dash!$B$7)), AQ469*(1-Dash!$B$7), AQ470)))</f>
        <v>0</v>
      </c>
      <c r="AR472" s="544">
        <f>IF(OR(AR469=0, AR469=""), AR470, IF(AR470&gt;(AR469*(1+Dash!$B$6)), AR469*(1+Dash!$B$6), IF(AR470&lt;(AR469*(1-Dash!$B$7)), AR469*(1-Dash!$B$7), AR470)))</f>
        <v>0</v>
      </c>
      <c r="AS472" s="544">
        <f>IF(OR(AS469=0, AS469=""), AS470, IF(AS470&gt;(AS469*(1+Dash!$B$6)), AS469*(1+Dash!$B$6), IF(AS470&lt;(AS469*(1-Dash!$B$7)), AS469*(1-Dash!$B$7), AS470)))</f>
        <v>0</v>
      </c>
      <c r="AT472" s="544">
        <f>IF(OR(AT469=0, AT469=""), AT470, IF(AT470&gt;(AT469*(1+Dash!$B$6)), AT469*(1+Dash!$B$6), IF(AT470&lt;(AT469*(1-Dash!$B$7)), AT469*(1-Dash!$B$7), AT470)))</f>
        <v>0</v>
      </c>
      <c r="AU472" s="544">
        <f>IF(OR(AU469=0, AU469=""), AU470, IF(AU470&gt;(AU469*(1+Dash!$B$6)), AU469*(1+Dash!$B$6), IF(AU470&lt;(AU469*(1-Dash!$B$7)), AU469*(1-Dash!$B$7), AU470)))</f>
        <v>0</v>
      </c>
      <c r="AV472" s="544">
        <f>IF(OR(AV469=0, AV469=""), AV470, IF(AV470&gt;(AV469*(1+Dash!$B$6)), AV469*(1+Dash!$B$6), IF(AV470&lt;(AV469*(1-Dash!$B$7)), AV469*(1-Dash!$B$7), AV470)))</f>
        <v>0</v>
      </c>
      <c r="AW472" s="544">
        <f>IF(OR(AW469=0, AW469=""), AW470, IF(AW470&gt;(AW469*(1+Dash!$B$6)), AW469*(1+Dash!$B$6), IF(AW470&lt;(AW469*(1-Dash!$B$7)), AW469*(1-Dash!$B$7), AW470)))</f>
        <v>0</v>
      </c>
      <c r="AX472" s="544">
        <f>IF(OR(AX469=0, AX469=""), AX470, IF(AX470&gt;(AX469*(1+Dash!$B$6)), AX469*(1+Dash!$B$6), IF(AX470&lt;(AX469*(1-Dash!$B$7)), AX469*(1-Dash!$B$7), AX470)))</f>
        <v>0</v>
      </c>
      <c r="AY472" s="544">
        <f>IF(OR(AY469=0, AY469=""), AY470, IF(AY470&gt;(AY469*(1+Dash!$B$6)), AY469*(1+Dash!$B$6), IF(AY470&lt;(AY469*(1-Dash!$B$7)), AY469*(1-Dash!$B$7), AY470)))</f>
        <v>0</v>
      </c>
      <c r="AZ472" s="544">
        <f>IF(OR(AZ469=0, AZ469=""), AZ470, IF(AZ470&gt;(AZ469*(1+Dash!$B$6)), AZ469*(1+Dash!$B$6), IF(AZ470&lt;(AZ469*(1-Dash!$B$7)), AZ469*(1-Dash!$B$7), AZ470)))</f>
        <v>0</v>
      </c>
      <c r="BA472" s="544">
        <f>IF(OR(BA469=0, BA469=""), BA470, IF(BA470&gt;(BA469*(1+Dash!$B$6)), BA469*(1+Dash!$B$6), IF(BA470&lt;(BA469*(1-Dash!$B$7)), BA469*(1-Dash!$B$7), BA470)))</f>
        <v>354</v>
      </c>
      <c r="BB472" s="544">
        <f>IF(OR(BB469=0, BB469=""), BB470, IF(BB470&gt;(BB469*(1+Dash!$B$6)), BB469*(1+Dash!$B$6), IF(BB470&lt;(BB469*(1-Dash!$B$7)), BB469*(1-Dash!$B$7), BB470)))</f>
        <v>110.00000000000001</v>
      </c>
      <c r="BC472" s="544">
        <f>IF(OR(BC469=0, BC469=""), BC470, IF(BC470&gt;(BC469*(1+Dash!$B$6)), BC469*(1+Dash!$B$6), IF(BC470&lt;(BC469*(1-Dash!$B$7)), BC469*(1-Dash!$B$7), BC470)))</f>
        <v>171</v>
      </c>
      <c r="BD472" s="544">
        <f>IF(OR(BD469=0, BD469=""), BD470, IF(BD470&gt;(BD469*(1+Dash!$B$6)), BD469*(1+Dash!$B$6), IF(BD470&lt;(BD469*(1-Dash!$B$7)), BD469*(1-Dash!$B$7), BD470)))</f>
        <v>134</v>
      </c>
      <c r="BE472" s="544">
        <f>IF(OR(BE469=0, BE469=""), BE470, IF(BE470&gt;(BE469*(1+Dash!$B$6)), BE469*(1+Dash!$B$6), IF(BE470&lt;(BE469*(1-Dash!$B$7)), BE469*(1-Dash!$B$7), BE470)))</f>
        <v>214</v>
      </c>
      <c r="BF472" s="544">
        <f>IF(OR(BF469=0, BF469=""), BF470, IF(BF470&gt;(BF469*(1+Dash!$B$6)), BF469*(1+Dash!$B$6), IF(BF470&lt;(BF469*(1-Dash!$B$7)), BF469*(1-Dash!$B$7), BF470)))</f>
        <v>78</v>
      </c>
      <c r="BG472" s="544">
        <f>IF(OR(BG469=0, BG469=""), BG470, IF(BG470&gt;(BG469*(1+Dash!$B$6)), BG469*(1+Dash!$B$6), IF(BG470&lt;(BG469*(1-Dash!$B$7)), BG469*(1-Dash!$B$7), BG470)))</f>
        <v>101</v>
      </c>
      <c r="BH472" s="544">
        <f>IF(OR(BH469=0, BH469=""), BH470, IF(BH470&gt;(BH469*(1+Dash!$B$6)), BH469*(1+Dash!$B$6), IF(BH470&lt;(BH469*(1-Dash!$B$7)), BH469*(1-Dash!$B$7), BH470)))</f>
        <v>68</v>
      </c>
      <c r="BI472" s="544">
        <f>IF(OR(BI469=0, BI469=""), BI470, IF(BI470&gt;(BI469*(1+Dash!$B$6)), BI469*(1+Dash!$B$6), IF(BI470&lt;(BI469*(1-Dash!$B$7)), BI469*(1-Dash!$B$7), BI470)))</f>
        <v>140</v>
      </c>
      <c r="BJ472" s="544">
        <f>IF(OR(BJ469=0, BJ469=""), BJ470, IF(BJ470&gt;(BJ469*(1+Dash!$B$6)), BJ469*(1+Dash!$B$6), IF(BJ470&lt;(BJ469*(1-Dash!$B$7)), BJ469*(1-Dash!$B$7), BJ470)))</f>
        <v>31.900000000000002</v>
      </c>
      <c r="BK472" s="544">
        <f>IF(OR(BK469=0, BK469=""), BK470, IF(BK470&gt;(BK469*(1+Dash!$B$6)), BK469*(1+Dash!$B$6), IF(BK470&lt;(BK469*(1-Dash!$B$7)), BK469*(1-Dash!$B$7), BK470)))</f>
        <v>73.149999999999991</v>
      </c>
      <c r="BL472" s="544">
        <f>IF(OR(BL469=0, BL469=""), BL470, IF(BL470&gt;(BL469*(1+Dash!$B$6)), BL469*(1+Dash!$B$6), IF(BL470&lt;(BL469*(1-Dash!$B$7)), BL469*(1-Dash!$B$7), BL470)))</f>
        <v>72.2</v>
      </c>
      <c r="BM472" s="544">
        <f>IF(OR(BM469=0, BM469=""), BM470, IF(BM470&gt;(BM469*(1+Dash!$B$6)), BM469*(1+Dash!$B$6), IF(BM470&lt;(BM469*(1-Dash!$B$7)), BM469*(1-Dash!$B$7), BM470)))</f>
        <v>0</v>
      </c>
      <c r="BN472" s="544">
        <f>IF(OR(BN469=0, BN469=""), BN470, IF(BN470&gt;(BN469*(1+Dash!$B$6)), BN469*(1+Dash!$B$6), IF(BN470&lt;(BN469*(1-Dash!$B$7)), BN469*(1-Dash!$B$7), BN470)))</f>
        <v>0</v>
      </c>
      <c r="BO472" s="544">
        <f>IF(OR(BO469=0, BO469=""), BO470, IF(BO470&gt;(BO469*(1+Dash!$B$6)), BO469*(1+Dash!$B$6), IF(BO470&lt;(BO469*(1-Dash!$B$7)), BO469*(1-Dash!$B$7), BO470)))</f>
        <v>0</v>
      </c>
      <c r="BP472" s="544">
        <f>IF(OR(BP469=0, BP469=""), BP470, IF(BP470&gt;(BP469*(1+Dash!$B$6)), BP469*(1+Dash!$B$6), IF(BP470&lt;(BP469*(1-Dash!$B$7)), BP469*(1-Dash!$B$7), BP470)))</f>
        <v>0</v>
      </c>
      <c r="BQ472" s="544">
        <f>IF(OR(BQ469=0, BQ469=""), BQ470, IF(BQ470&gt;(BQ469*(1+Dash!$B$6)), BQ469*(1+Dash!$B$6), IF(BQ470&lt;(BQ469*(1-Dash!$B$7)), BQ469*(1-Dash!$B$7), BQ470)))</f>
        <v>0</v>
      </c>
      <c r="BR472" s="544">
        <f>IF(OR(BR469=0, BR469=""), BR470, IF(BR470&gt;(BR469*(1+Dash!$B$6)), BR469*(1+Dash!$B$6), IF(BR470&lt;(BR469*(1-Dash!$B$7)), BR469*(1-Dash!$B$7), BR470)))</f>
        <v>0</v>
      </c>
      <c r="BS472" s="544">
        <f>IF(OR(BS469=0, BS469=""), BS470, IF(BS470&gt;(BS469*(1+Dash!$B$6)), BS469*(1+Dash!$B$6), IF(BS470&lt;(BS469*(1-Dash!$B$7)), BS469*(1-Dash!$B$7), BS470)))</f>
        <v>0</v>
      </c>
      <c r="BT472" s="544">
        <f>IF(OR(BT469=0, BT469=""), BT470, IF(BT470&gt;(BT469*(1+Dash!$B$6)), BT469*(1+Dash!$B$6), IF(BT470&lt;(BT469*(1-Dash!$B$7)), BT469*(1-Dash!$B$7), BT470)))</f>
        <v>0</v>
      </c>
      <c r="BU472" s="544">
        <f>IF(OR(BU469=0, BU469=""), BU470, IF(BU470&gt;(BU469*(1+Dash!$B$6)), BU469*(1+Dash!$B$6), IF(BU470&lt;(BU469*(1-Dash!$B$7)), BU469*(1-Dash!$B$7), BU470)))</f>
        <v>0</v>
      </c>
      <c r="BV472" s="544">
        <f>IF(OR(BV469=0, BV469=""), BV470, IF(BV470&gt;(BV469*(1+Dash!$B$6)), BV469*(1+Dash!$B$6), IF(BV470&lt;(BV469*(1-Dash!$B$7)), BV469*(1-Dash!$B$7), BV470)))</f>
        <v>0</v>
      </c>
      <c r="BW472" s="544">
        <f>IF(OR(BW469=0, BW469=""), BW470, IF(BW470&gt;(BW469*(1+Dash!$B$6)), BW469*(1+Dash!$B$6), IF(BW470&lt;(BW469*(1-Dash!$B$7)), BW469*(1-Dash!$B$7), BW470)))</f>
        <v>0</v>
      </c>
      <c r="BX472" s="544">
        <f>IF(OR(BX469=0, BX469=""), BX470, IF(BX470&gt;(BX469*(1+Dash!$B$6)), BX469*(1+Dash!$B$6), IF(BX470&lt;(BX469*(1-Dash!$B$7)), BX469*(1-Dash!$B$7), BX470)))</f>
        <v>0</v>
      </c>
      <c r="BY472" s="544">
        <f>IF(OR(BY469=0, BY469=""), BY470, IF(BY470&gt;(BY469*(1+Dash!$B$6)), BY469*(1+Dash!$B$6), IF(BY470&lt;(BY469*(1-Dash!$B$7)), BY469*(1-Dash!$B$7), BY470)))</f>
        <v>18</v>
      </c>
      <c r="BZ472" s="544">
        <f>IF(OR(BZ469=0, BZ469=""), BZ470, IF(BZ470&gt;(BZ469*(1+Dash!$B$6)), BZ469*(1+Dash!$B$6), IF(BZ470&lt;(BZ469*(1-Dash!$B$7)), BZ469*(1-Dash!$B$7), BZ470)))</f>
        <v>51</v>
      </c>
      <c r="CA472" s="544">
        <f>IF(OR(CA469=0, CA469=""), CA470, IF(CA470&gt;(CA469*(1+Dash!$B$6)), CA469*(1+Dash!$B$6), IF(CA470&lt;(CA469*(1-Dash!$B$7)), CA469*(1-Dash!$B$7), CA470)))</f>
        <v>0</v>
      </c>
    </row>
    <row r="473" spans="1:79">
      <c r="A473" t="s">
        <v>141</v>
      </c>
      <c r="B473" t="s">
        <v>1898</v>
      </c>
      <c r="C473">
        <v>2018</v>
      </c>
      <c r="D473" t="s">
        <v>1934</v>
      </c>
      <c r="E473" s="450">
        <v>567</v>
      </c>
      <c r="F473" s="450">
        <v>510</v>
      </c>
      <c r="G473" s="450">
        <v>157</v>
      </c>
      <c r="H473" s="450">
        <v>192</v>
      </c>
      <c r="I473" s="450">
        <v>121</v>
      </c>
      <c r="J473" s="450">
        <v>0</v>
      </c>
      <c r="K473" s="450">
        <v>0</v>
      </c>
      <c r="L473" s="450">
        <v>0</v>
      </c>
      <c r="M473" s="450">
        <v>0</v>
      </c>
      <c r="N473" s="450">
        <v>0</v>
      </c>
      <c r="O473" s="450">
        <v>0</v>
      </c>
      <c r="P473" s="450">
        <v>0</v>
      </c>
      <c r="Q473" s="450">
        <v>0</v>
      </c>
      <c r="R473" s="450">
        <v>0</v>
      </c>
      <c r="S473" s="450">
        <v>0</v>
      </c>
      <c r="T473" s="450">
        <v>0</v>
      </c>
      <c r="U473" s="450">
        <v>0</v>
      </c>
      <c r="V473" s="450">
        <v>0</v>
      </c>
      <c r="W473" s="450">
        <v>0</v>
      </c>
      <c r="X473" s="450">
        <v>0</v>
      </c>
      <c r="Y473" s="450">
        <v>0</v>
      </c>
      <c r="Z473" s="450">
        <v>0</v>
      </c>
      <c r="AA473" s="450">
        <v>0</v>
      </c>
      <c r="AB473" s="450">
        <v>0</v>
      </c>
      <c r="AC473" s="450">
        <v>266</v>
      </c>
      <c r="AD473" s="450">
        <v>117</v>
      </c>
      <c r="AE473" s="450">
        <v>117</v>
      </c>
      <c r="AF473" s="450">
        <v>117</v>
      </c>
      <c r="AG473" s="450">
        <v>63</v>
      </c>
      <c r="AH473" s="450">
        <v>40</v>
      </c>
      <c r="AI473" s="450">
        <v>16</v>
      </c>
      <c r="AJ473" s="450">
        <v>25</v>
      </c>
      <c r="AK473" s="450">
        <v>203</v>
      </c>
      <c r="AL473" s="450">
        <v>77</v>
      </c>
      <c r="AM473" s="450">
        <v>101</v>
      </c>
      <c r="AN473" s="450">
        <v>92</v>
      </c>
      <c r="AO473" s="450">
        <v>0</v>
      </c>
      <c r="AP473" s="450">
        <v>0</v>
      </c>
      <c r="AQ473" s="450">
        <v>0</v>
      </c>
      <c r="AR473" s="450">
        <v>0</v>
      </c>
      <c r="AS473" s="450">
        <v>0</v>
      </c>
      <c r="AT473" s="450">
        <v>0</v>
      </c>
      <c r="AU473" s="450">
        <v>0</v>
      </c>
      <c r="AV473" s="450">
        <v>0</v>
      </c>
      <c r="AW473" s="450">
        <v>0</v>
      </c>
      <c r="AX473" s="450">
        <v>0</v>
      </c>
      <c r="AY473" s="450">
        <v>0</v>
      </c>
      <c r="AZ473" s="450">
        <v>0</v>
      </c>
      <c r="BA473" s="450">
        <v>729</v>
      </c>
      <c r="BB473" s="450">
        <v>207</v>
      </c>
      <c r="BC473" s="450">
        <v>297</v>
      </c>
      <c r="BD473" s="450">
        <v>308</v>
      </c>
      <c r="BE473" s="450">
        <v>479</v>
      </c>
      <c r="BF473" s="450">
        <v>170</v>
      </c>
      <c r="BG473" s="450">
        <v>189</v>
      </c>
      <c r="BH473" s="450">
        <v>151</v>
      </c>
      <c r="BI473" s="450">
        <v>250</v>
      </c>
      <c r="BJ473" s="450">
        <v>37</v>
      </c>
      <c r="BK473" s="450">
        <v>108</v>
      </c>
      <c r="BL473" s="450">
        <v>157</v>
      </c>
      <c r="BM473" s="450">
        <v>0</v>
      </c>
      <c r="BN473" s="450">
        <v>0</v>
      </c>
      <c r="BO473" s="450">
        <v>0</v>
      </c>
      <c r="BP473" s="450">
        <v>0</v>
      </c>
      <c r="BQ473" s="450">
        <v>0</v>
      </c>
      <c r="BR473" s="450">
        <v>0</v>
      </c>
      <c r="BS473" s="450">
        <v>0</v>
      </c>
      <c r="BT473" s="450">
        <v>0</v>
      </c>
      <c r="BU473" s="450">
        <v>0</v>
      </c>
      <c r="BV473" s="450">
        <v>0</v>
      </c>
      <c r="BW473" s="450">
        <v>0</v>
      </c>
      <c r="BX473" s="450">
        <v>0</v>
      </c>
      <c r="BY473" s="450">
        <v>9</v>
      </c>
      <c r="BZ473" s="450">
        <v>40</v>
      </c>
      <c r="CA473" s="450">
        <v>0</v>
      </c>
    </row>
    <row r="474" spans="1:79">
      <c r="A474" s="543" t="s">
        <v>141</v>
      </c>
      <c r="B474" s="543" t="s">
        <v>1898</v>
      </c>
      <c r="C474" s="543">
        <v>2019</v>
      </c>
      <c r="D474" s="543" t="s">
        <v>1934</v>
      </c>
      <c r="E474" s="544">
        <v>620</v>
      </c>
      <c r="F474" s="544">
        <v>526</v>
      </c>
      <c r="G474" s="544">
        <v>218</v>
      </c>
      <c r="H474" s="544">
        <v>179</v>
      </c>
      <c r="I474" s="544">
        <v>101</v>
      </c>
      <c r="J474" s="544">
        <v>0</v>
      </c>
      <c r="K474" s="544">
        <v>0</v>
      </c>
      <c r="L474" s="544">
        <v>0</v>
      </c>
      <c r="M474" s="544">
        <v>0</v>
      </c>
      <c r="N474" s="544">
        <v>0</v>
      </c>
      <c r="O474" s="544">
        <v>0</v>
      </c>
      <c r="P474" s="544">
        <v>0</v>
      </c>
      <c r="Q474" s="544">
        <v>0</v>
      </c>
      <c r="R474" s="544">
        <v>0</v>
      </c>
      <c r="S474" s="544">
        <v>0</v>
      </c>
      <c r="T474" s="544">
        <v>0</v>
      </c>
      <c r="U474" s="544">
        <v>0</v>
      </c>
      <c r="V474" s="544">
        <v>0</v>
      </c>
      <c r="W474" s="544">
        <v>0</v>
      </c>
      <c r="X474" s="544">
        <v>0</v>
      </c>
      <c r="Y474" s="544">
        <v>0</v>
      </c>
      <c r="Z474" s="544">
        <v>0</v>
      </c>
      <c r="AA474" s="544">
        <v>0</v>
      </c>
      <c r="AB474" s="544">
        <v>0</v>
      </c>
      <c r="AC474" s="544">
        <v>277</v>
      </c>
      <c r="AD474" s="544">
        <v>113</v>
      </c>
      <c r="AE474" s="544">
        <v>119</v>
      </c>
      <c r="AF474" s="544">
        <v>120</v>
      </c>
      <c r="AG474" s="544">
        <v>76</v>
      </c>
      <c r="AH474" s="544">
        <v>27</v>
      </c>
      <c r="AI474" s="544">
        <v>22</v>
      </c>
      <c r="AJ474" s="544">
        <v>32</v>
      </c>
      <c r="AK474" s="544">
        <v>201</v>
      </c>
      <c r="AL474" s="544">
        <v>86</v>
      </c>
      <c r="AM474" s="544">
        <v>97</v>
      </c>
      <c r="AN474" s="544">
        <v>88</v>
      </c>
      <c r="AO474" s="544">
        <v>0</v>
      </c>
      <c r="AP474" s="544">
        <v>0</v>
      </c>
      <c r="AQ474" s="544">
        <v>0</v>
      </c>
      <c r="AR474" s="544">
        <v>0</v>
      </c>
      <c r="AS474" s="544">
        <v>0</v>
      </c>
      <c r="AT474" s="544">
        <v>0</v>
      </c>
      <c r="AU474" s="544">
        <v>0</v>
      </c>
      <c r="AV474" s="544">
        <v>0</v>
      </c>
      <c r="AW474" s="544">
        <v>0</v>
      </c>
      <c r="AX474" s="544">
        <v>0</v>
      </c>
      <c r="AY474" s="544">
        <v>0</v>
      </c>
      <c r="AZ474" s="544">
        <v>0</v>
      </c>
      <c r="BA474" s="544">
        <v>750</v>
      </c>
      <c r="BB474" s="544">
        <v>205</v>
      </c>
      <c r="BC474" s="544">
        <v>315</v>
      </c>
      <c r="BD474" s="544">
        <v>295</v>
      </c>
      <c r="BE474" s="544">
        <v>472</v>
      </c>
      <c r="BF474" s="544">
        <v>176</v>
      </c>
      <c r="BG474" s="544">
        <v>193</v>
      </c>
      <c r="BH474" s="544">
        <v>114</v>
      </c>
      <c r="BI474" s="544">
        <v>278</v>
      </c>
      <c r="BJ474" s="544">
        <v>29</v>
      </c>
      <c r="BK474" s="544">
        <v>122</v>
      </c>
      <c r="BL474" s="544">
        <v>181</v>
      </c>
      <c r="BM474" s="544">
        <v>0</v>
      </c>
      <c r="BN474" s="544">
        <v>0</v>
      </c>
      <c r="BO474" s="544">
        <v>0</v>
      </c>
      <c r="BP474" s="544">
        <v>0</v>
      </c>
      <c r="BQ474" s="544">
        <v>0</v>
      </c>
      <c r="BR474" s="544">
        <v>0</v>
      </c>
      <c r="BS474" s="544">
        <v>0</v>
      </c>
      <c r="BT474" s="544">
        <v>0</v>
      </c>
      <c r="BU474" s="544">
        <v>0</v>
      </c>
      <c r="BV474" s="544">
        <v>0</v>
      </c>
      <c r="BW474" s="544">
        <v>0</v>
      </c>
      <c r="BX474" s="544">
        <v>0</v>
      </c>
      <c r="BY474" s="544">
        <v>8</v>
      </c>
      <c r="BZ474" s="544">
        <v>52</v>
      </c>
      <c r="CA474" s="544">
        <v>0</v>
      </c>
    </row>
    <row r="475" spans="1:79">
      <c r="A475" t="s">
        <v>141</v>
      </c>
      <c r="B475" t="s">
        <v>1898</v>
      </c>
      <c r="C475">
        <v>2020</v>
      </c>
      <c r="D475" t="s">
        <v>1934</v>
      </c>
      <c r="E475" s="450">
        <v>506</v>
      </c>
      <c r="F475" s="450">
        <v>613</v>
      </c>
      <c r="G475" s="450">
        <v>229</v>
      </c>
      <c r="H475" s="450">
        <v>205</v>
      </c>
      <c r="I475" s="450">
        <v>145</v>
      </c>
      <c r="J475" s="450">
        <v>0</v>
      </c>
      <c r="K475" s="450">
        <v>0</v>
      </c>
      <c r="L475" s="450">
        <v>0</v>
      </c>
      <c r="M475" s="450">
        <v>0</v>
      </c>
      <c r="N475" s="450">
        <v>238</v>
      </c>
      <c r="O475" s="450">
        <v>70</v>
      </c>
      <c r="P475" s="450">
        <v>168</v>
      </c>
      <c r="Q475" s="450">
        <v>0</v>
      </c>
      <c r="R475" s="450">
        <v>0</v>
      </c>
      <c r="S475" s="450">
        <v>0</v>
      </c>
      <c r="T475" s="450">
        <v>0</v>
      </c>
      <c r="U475" s="450">
        <v>0</v>
      </c>
      <c r="V475" s="450">
        <v>0</v>
      </c>
      <c r="W475" s="450">
        <v>0</v>
      </c>
      <c r="X475" s="450">
        <v>0</v>
      </c>
      <c r="Y475" s="450">
        <v>0</v>
      </c>
      <c r="Z475" s="450">
        <v>0</v>
      </c>
      <c r="AA475" s="450">
        <v>0</v>
      </c>
      <c r="AB475" s="450">
        <v>0</v>
      </c>
      <c r="AC475" s="450">
        <v>202</v>
      </c>
      <c r="AD475" s="450">
        <v>78</v>
      </c>
      <c r="AE475" s="450">
        <v>84</v>
      </c>
      <c r="AF475" s="450">
        <v>93</v>
      </c>
      <c r="AG475" s="450">
        <v>56</v>
      </c>
      <c r="AH475" s="450">
        <v>26</v>
      </c>
      <c r="AI475" s="450">
        <v>7</v>
      </c>
      <c r="AJ475" s="450">
        <v>14</v>
      </c>
      <c r="AK475" s="450">
        <v>146</v>
      </c>
      <c r="AL475" s="450">
        <v>52</v>
      </c>
      <c r="AM475" s="450">
        <v>77</v>
      </c>
      <c r="AN475" s="450">
        <v>79</v>
      </c>
      <c r="AO475" s="450">
        <v>0</v>
      </c>
      <c r="AP475" s="450">
        <v>0</v>
      </c>
      <c r="AQ475" s="450">
        <v>0</v>
      </c>
      <c r="AR475" s="450">
        <v>0</v>
      </c>
      <c r="AS475" s="450">
        <v>0</v>
      </c>
      <c r="AT475" s="450">
        <v>0</v>
      </c>
      <c r="AU475" s="450">
        <v>0</v>
      </c>
      <c r="AV475" s="450">
        <v>0</v>
      </c>
      <c r="AW475" s="450">
        <v>0</v>
      </c>
      <c r="AX475" s="450">
        <v>0</v>
      </c>
      <c r="AY475" s="450">
        <v>0</v>
      </c>
      <c r="AZ475" s="450">
        <v>0</v>
      </c>
      <c r="BA475" s="450">
        <v>856</v>
      </c>
      <c r="BB475" s="450">
        <v>266</v>
      </c>
      <c r="BC475" s="450">
        <v>335</v>
      </c>
      <c r="BD475" s="450">
        <v>307</v>
      </c>
      <c r="BE475" s="450">
        <v>556</v>
      </c>
      <c r="BF475" s="450">
        <v>221</v>
      </c>
      <c r="BG475" s="450">
        <v>204</v>
      </c>
      <c r="BH475" s="450">
        <v>125</v>
      </c>
      <c r="BI475" s="450">
        <v>300</v>
      </c>
      <c r="BJ475" s="450">
        <v>45</v>
      </c>
      <c r="BK475" s="450">
        <v>131</v>
      </c>
      <c r="BL475" s="450">
        <v>182</v>
      </c>
      <c r="BM475" s="450">
        <v>0</v>
      </c>
      <c r="BN475" s="450">
        <v>0</v>
      </c>
      <c r="BO475" s="450">
        <v>0</v>
      </c>
      <c r="BP475" s="450">
        <v>0</v>
      </c>
      <c r="BQ475" s="450">
        <v>0</v>
      </c>
      <c r="BR475" s="450">
        <v>0</v>
      </c>
      <c r="BS475" s="450">
        <v>0</v>
      </c>
      <c r="BT475" s="450">
        <v>0</v>
      </c>
      <c r="BU475" s="450">
        <v>0</v>
      </c>
      <c r="BV475" s="450">
        <v>0</v>
      </c>
      <c r="BW475" s="450">
        <v>0</v>
      </c>
      <c r="BX475" s="450">
        <v>0</v>
      </c>
      <c r="BY475" s="450">
        <v>9</v>
      </c>
      <c r="BZ475" s="450">
        <v>40</v>
      </c>
      <c r="CA475" s="450">
        <v>0</v>
      </c>
    </row>
    <row r="476" spans="1:79">
      <c r="A476" s="543" t="s">
        <v>141</v>
      </c>
      <c r="B476" s="543" t="s">
        <v>1898</v>
      </c>
      <c r="C476" s="543">
        <v>2021</v>
      </c>
      <c r="D476" s="543" t="s">
        <v>1934</v>
      </c>
      <c r="E476" s="544">
        <v>473</v>
      </c>
      <c r="F476" s="544">
        <v>526</v>
      </c>
      <c r="G476" s="544">
        <v>285</v>
      </c>
      <c r="H476" s="544">
        <v>155</v>
      </c>
      <c r="I476" s="544">
        <v>97</v>
      </c>
      <c r="J476" s="544">
        <v>0</v>
      </c>
      <c r="K476" s="544">
        <v>0</v>
      </c>
      <c r="L476" s="544">
        <v>0</v>
      </c>
      <c r="M476" s="544">
        <v>0</v>
      </c>
      <c r="N476" s="544">
        <v>150</v>
      </c>
      <c r="O476" s="544">
        <v>65</v>
      </c>
      <c r="P476" s="544">
        <v>85</v>
      </c>
      <c r="Q476" s="544">
        <v>5</v>
      </c>
      <c r="R476" s="544">
        <v>0</v>
      </c>
      <c r="S476" s="544">
        <v>0</v>
      </c>
      <c r="T476" s="544">
        <v>0</v>
      </c>
      <c r="U476" s="544">
        <v>3</v>
      </c>
      <c r="V476" s="544">
        <v>0</v>
      </c>
      <c r="W476" s="544">
        <v>0</v>
      </c>
      <c r="X476" s="544">
        <v>0</v>
      </c>
      <c r="Y476" s="544">
        <v>2</v>
      </c>
      <c r="Z476" s="544">
        <v>0</v>
      </c>
      <c r="AA476" s="544">
        <v>0</v>
      </c>
      <c r="AB476" s="544">
        <v>0</v>
      </c>
      <c r="AC476" s="544">
        <v>270</v>
      </c>
      <c r="AD476" s="544">
        <v>235</v>
      </c>
      <c r="AE476" s="544">
        <v>113</v>
      </c>
      <c r="AF476" s="544">
        <v>123</v>
      </c>
      <c r="AG476" s="544">
        <v>64</v>
      </c>
      <c r="AH476" s="544">
        <v>56</v>
      </c>
      <c r="AI476" s="544">
        <v>13</v>
      </c>
      <c r="AJ476" s="544">
        <v>18</v>
      </c>
      <c r="AK476" s="544">
        <v>206</v>
      </c>
      <c r="AL476" s="544">
        <v>179</v>
      </c>
      <c r="AM476" s="544">
        <v>100</v>
      </c>
      <c r="AN476" s="544">
        <v>105</v>
      </c>
      <c r="AO476" s="544">
        <v>0</v>
      </c>
      <c r="AP476" s="544">
        <v>0</v>
      </c>
      <c r="AQ476" s="544">
        <v>0</v>
      </c>
      <c r="AR476" s="544">
        <v>0</v>
      </c>
      <c r="AS476" s="544">
        <v>0</v>
      </c>
      <c r="AT476" s="544">
        <v>0</v>
      </c>
      <c r="AU476" s="544">
        <v>0</v>
      </c>
      <c r="AV476" s="544">
        <v>0</v>
      </c>
      <c r="AW476" s="544">
        <v>0</v>
      </c>
      <c r="AX476" s="544">
        <v>0</v>
      </c>
      <c r="AY476" s="544">
        <v>0</v>
      </c>
      <c r="AZ476" s="544">
        <v>0</v>
      </c>
      <c r="BA476" s="544">
        <v>624</v>
      </c>
      <c r="BB476" s="544">
        <v>546</v>
      </c>
      <c r="BC476" s="544">
        <v>247</v>
      </c>
      <c r="BD476" s="544">
        <v>238</v>
      </c>
      <c r="BE476" s="544">
        <v>341</v>
      </c>
      <c r="BF476" s="544">
        <v>287</v>
      </c>
      <c r="BG476" s="544">
        <v>124</v>
      </c>
      <c r="BH476" s="544">
        <v>70</v>
      </c>
      <c r="BI476" s="544">
        <v>283</v>
      </c>
      <c r="BJ476" s="544">
        <v>259</v>
      </c>
      <c r="BK476" s="544">
        <v>123</v>
      </c>
      <c r="BL476" s="544">
        <v>168</v>
      </c>
      <c r="BM476" s="544">
        <v>5</v>
      </c>
      <c r="BN476" s="544">
        <v>3</v>
      </c>
      <c r="BO476" s="544">
        <v>1</v>
      </c>
      <c r="BP476" s="544">
        <v>4</v>
      </c>
      <c r="BQ476" s="544">
        <v>0</v>
      </c>
      <c r="BR476" s="544">
        <v>0</v>
      </c>
      <c r="BS476" s="544">
        <v>0</v>
      </c>
      <c r="BT476" s="544">
        <v>0</v>
      </c>
      <c r="BU476" s="544">
        <v>5</v>
      </c>
      <c r="BV476" s="544">
        <v>3</v>
      </c>
      <c r="BW476" s="544">
        <v>1</v>
      </c>
      <c r="BX476" s="544">
        <v>4</v>
      </c>
      <c r="BY476" s="544">
        <v>19</v>
      </c>
      <c r="BZ476" s="544">
        <v>26</v>
      </c>
      <c r="CA476" s="544">
        <v>0</v>
      </c>
    </row>
    <row r="477" spans="1:79">
      <c r="A477" t="s">
        <v>141</v>
      </c>
      <c r="B477" t="s">
        <v>1898</v>
      </c>
      <c r="C477">
        <v>2022</v>
      </c>
      <c r="D477" t="s">
        <v>1934</v>
      </c>
      <c r="E477" s="450">
        <v>506</v>
      </c>
      <c r="F477" s="450">
        <v>507</v>
      </c>
      <c r="G477" s="450">
        <v>411</v>
      </c>
      <c r="H477" s="450">
        <v>131</v>
      </c>
      <c r="I477" s="450">
        <v>77</v>
      </c>
      <c r="J477" s="450">
        <v>0</v>
      </c>
      <c r="K477" s="450">
        <v>0</v>
      </c>
      <c r="L477" s="450">
        <v>0</v>
      </c>
      <c r="M477" s="450">
        <v>0</v>
      </c>
      <c r="N477" s="450">
        <v>89</v>
      </c>
      <c r="O477" s="450">
        <v>23</v>
      </c>
      <c r="P477" s="450">
        <v>66</v>
      </c>
      <c r="Q477" s="450">
        <v>39</v>
      </c>
      <c r="R477" s="450">
        <v>0</v>
      </c>
      <c r="S477" s="450">
        <v>0</v>
      </c>
      <c r="T477" s="450">
        <v>0</v>
      </c>
      <c r="U477" s="450">
        <v>4</v>
      </c>
      <c r="V477" s="450">
        <v>0</v>
      </c>
      <c r="W477" s="450">
        <v>0</v>
      </c>
      <c r="X477" s="450">
        <v>0</v>
      </c>
      <c r="Y477" s="450">
        <v>35</v>
      </c>
      <c r="Z477" s="450">
        <v>0</v>
      </c>
      <c r="AA477" s="450">
        <v>0</v>
      </c>
      <c r="AB477" s="450">
        <v>0</v>
      </c>
      <c r="AC477" s="450">
        <v>252</v>
      </c>
      <c r="AD477" s="450">
        <v>187</v>
      </c>
      <c r="AE477" s="450">
        <v>101</v>
      </c>
      <c r="AF477" s="450">
        <v>101</v>
      </c>
      <c r="AG477" s="450">
        <v>53</v>
      </c>
      <c r="AH477" s="450">
        <v>37</v>
      </c>
      <c r="AI477" s="450">
        <v>10</v>
      </c>
      <c r="AJ477" s="450">
        <v>13</v>
      </c>
      <c r="AK477" s="450">
        <v>199</v>
      </c>
      <c r="AL477" s="450">
        <v>150</v>
      </c>
      <c r="AM477" s="450">
        <v>91</v>
      </c>
      <c r="AN477" s="450">
        <v>88</v>
      </c>
      <c r="AO477" s="450">
        <v>0</v>
      </c>
      <c r="AP477" s="450">
        <v>0</v>
      </c>
      <c r="AQ477" s="450">
        <v>0</v>
      </c>
      <c r="AR477" s="450">
        <v>0</v>
      </c>
      <c r="AS477" s="450">
        <v>0</v>
      </c>
      <c r="AT477" s="450">
        <v>0</v>
      </c>
      <c r="AU477" s="450">
        <v>0</v>
      </c>
      <c r="AV477" s="450">
        <v>0</v>
      </c>
      <c r="AW477" s="450">
        <v>0</v>
      </c>
      <c r="AX477" s="450">
        <v>0</v>
      </c>
      <c r="AY477" s="450">
        <v>0</v>
      </c>
      <c r="AZ477" s="450">
        <v>0</v>
      </c>
      <c r="BA477" s="450">
        <v>711</v>
      </c>
      <c r="BB477" s="450">
        <v>568</v>
      </c>
      <c r="BC477" s="450">
        <v>262</v>
      </c>
      <c r="BD477" s="450">
        <v>257</v>
      </c>
      <c r="BE477" s="450">
        <v>405</v>
      </c>
      <c r="BF477" s="450">
        <v>303</v>
      </c>
      <c r="BG477" s="450">
        <v>130</v>
      </c>
      <c r="BH477" s="450">
        <v>96</v>
      </c>
      <c r="BI477" s="450">
        <v>306</v>
      </c>
      <c r="BJ477" s="450">
        <v>265</v>
      </c>
      <c r="BK477" s="450">
        <v>132</v>
      </c>
      <c r="BL477" s="450">
        <v>161</v>
      </c>
      <c r="BM477" s="450">
        <v>13</v>
      </c>
      <c r="BN477" s="450">
        <v>9</v>
      </c>
      <c r="BO477" s="450">
        <v>4</v>
      </c>
      <c r="BP477" s="450">
        <v>11</v>
      </c>
      <c r="BQ477" s="450">
        <v>0</v>
      </c>
      <c r="BR477" s="450">
        <v>0</v>
      </c>
      <c r="BS477" s="450">
        <v>0</v>
      </c>
      <c r="BT477" s="450">
        <v>0</v>
      </c>
      <c r="BU477" s="450">
        <v>13</v>
      </c>
      <c r="BV477" s="450">
        <v>9</v>
      </c>
      <c r="BW477" s="450">
        <v>4</v>
      </c>
      <c r="BX477" s="450">
        <v>11</v>
      </c>
      <c r="BY477" s="450">
        <v>11</v>
      </c>
      <c r="BZ477" s="450">
        <v>45</v>
      </c>
      <c r="CA477" s="450">
        <v>0</v>
      </c>
    </row>
    <row r="478" spans="1:79">
      <c r="A478" s="543" t="s">
        <v>141</v>
      </c>
      <c r="B478" s="543" t="s">
        <v>1898</v>
      </c>
      <c r="C478" s="543">
        <v>2023</v>
      </c>
      <c r="D478" s="543" t="s">
        <v>1934</v>
      </c>
      <c r="E478" s="544">
        <v>504</v>
      </c>
      <c r="F478" s="544">
        <v>471</v>
      </c>
      <c r="G478" s="544">
        <v>368</v>
      </c>
      <c r="H478" s="544">
        <v>128</v>
      </c>
      <c r="I478" s="544">
        <v>65</v>
      </c>
      <c r="J478" s="544">
        <v>0</v>
      </c>
      <c r="K478" s="544">
        <v>0</v>
      </c>
      <c r="L478" s="544">
        <v>0</v>
      </c>
      <c r="M478" s="544">
        <v>0</v>
      </c>
      <c r="N478" s="544">
        <v>186</v>
      </c>
      <c r="O478" s="544">
        <v>90</v>
      </c>
      <c r="P478" s="544">
        <v>96</v>
      </c>
      <c r="Q478" s="544">
        <v>59</v>
      </c>
      <c r="R478" s="544">
        <v>46</v>
      </c>
      <c r="S478" s="544">
        <v>6</v>
      </c>
      <c r="T478" s="544">
        <v>13</v>
      </c>
      <c r="U478" s="544">
        <v>12</v>
      </c>
      <c r="V478" s="544">
        <v>9</v>
      </c>
      <c r="W478" s="544">
        <v>3</v>
      </c>
      <c r="X478" s="544">
        <v>3</v>
      </c>
      <c r="Y478" s="544">
        <v>47</v>
      </c>
      <c r="Z478" s="544">
        <v>37</v>
      </c>
      <c r="AA478" s="544">
        <v>3</v>
      </c>
      <c r="AB478" s="544">
        <v>10</v>
      </c>
      <c r="AC478" s="544">
        <v>213</v>
      </c>
      <c r="AD478" s="544">
        <v>160</v>
      </c>
      <c r="AE478" s="544">
        <v>98</v>
      </c>
      <c r="AF478" s="544">
        <v>74</v>
      </c>
      <c r="AG478" s="544">
        <v>49</v>
      </c>
      <c r="AH478" s="544">
        <v>42</v>
      </c>
      <c r="AI478" s="544">
        <v>14</v>
      </c>
      <c r="AJ478" s="544">
        <v>18</v>
      </c>
      <c r="AK478" s="544">
        <v>164</v>
      </c>
      <c r="AL478" s="544">
        <v>118</v>
      </c>
      <c r="AM478" s="544">
        <v>84</v>
      </c>
      <c r="AN478" s="544">
        <v>56</v>
      </c>
      <c r="AO478" s="544">
        <v>0</v>
      </c>
      <c r="AP478" s="544">
        <v>0</v>
      </c>
      <c r="AQ478" s="544">
        <v>0</v>
      </c>
      <c r="AR478" s="544">
        <v>0</v>
      </c>
      <c r="AS478" s="544">
        <v>0</v>
      </c>
      <c r="AT478" s="544">
        <v>0</v>
      </c>
      <c r="AU478" s="544">
        <v>0</v>
      </c>
      <c r="AV478" s="544">
        <v>0</v>
      </c>
      <c r="AW478" s="544">
        <v>0</v>
      </c>
      <c r="AX478" s="544">
        <v>0</v>
      </c>
      <c r="AY478" s="544">
        <v>0</v>
      </c>
      <c r="AZ478" s="544">
        <v>0</v>
      </c>
      <c r="BA478" s="544">
        <v>793</v>
      </c>
      <c r="BB478" s="544">
        <v>487</v>
      </c>
      <c r="BC478" s="544">
        <v>320</v>
      </c>
      <c r="BD478" s="544">
        <v>269</v>
      </c>
      <c r="BE478" s="544">
        <v>477</v>
      </c>
      <c r="BF478" s="544">
        <v>303</v>
      </c>
      <c r="BG478" s="544">
        <v>163</v>
      </c>
      <c r="BH478" s="544">
        <v>101</v>
      </c>
      <c r="BI478" s="544">
        <v>316</v>
      </c>
      <c r="BJ478" s="544">
        <v>184</v>
      </c>
      <c r="BK478" s="544">
        <v>157</v>
      </c>
      <c r="BL478" s="544">
        <v>168</v>
      </c>
      <c r="BM478" s="544">
        <v>41</v>
      </c>
      <c r="BN478" s="544">
        <v>24</v>
      </c>
      <c r="BO478" s="544">
        <v>16</v>
      </c>
      <c r="BP478" s="544">
        <v>31</v>
      </c>
      <c r="BQ478" s="544">
        <v>14</v>
      </c>
      <c r="BR478" s="544">
        <v>7</v>
      </c>
      <c r="BS478" s="544">
        <v>3</v>
      </c>
      <c r="BT478" s="544">
        <v>11</v>
      </c>
      <c r="BU478" s="544">
        <v>27</v>
      </c>
      <c r="BV478" s="544">
        <v>17</v>
      </c>
      <c r="BW478" s="544">
        <v>13</v>
      </c>
      <c r="BX478" s="544">
        <v>20</v>
      </c>
      <c r="BY478" s="544">
        <v>17</v>
      </c>
      <c r="BZ478" s="544">
        <v>61</v>
      </c>
      <c r="CA478" s="544">
        <v>0</v>
      </c>
    </row>
    <row r="479" spans="1:79">
      <c r="A479" t="s">
        <v>141</v>
      </c>
      <c r="B479" t="s">
        <v>1898</v>
      </c>
      <c r="C479">
        <v>2024</v>
      </c>
      <c r="D479" t="s">
        <v>1934</v>
      </c>
      <c r="E479" s="450">
        <v>576</v>
      </c>
      <c r="F479" s="450">
        <v>390</v>
      </c>
      <c r="G479" s="450">
        <v>265</v>
      </c>
      <c r="H479" s="450">
        <v>98</v>
      </c>
      <c r="I479" s="450">
        <v>52</v>
      </c>
      <c r="J479" s="450">
        <v>0</v>
      </c>
      <c r="K479" s="450">
        <v>0</v>
      </c>
      <c r="L479" s="450">
        <v>0</v>
      </c>
      <c r="M479" s="450">
        <v>0</v>
      </c>
      <c r="N479" s="450">
        <v>226</v>
      </c>
      <c r="O479" s="450">
        <v>36</v>
      </c>
      <c r="P479" s="450">
        <v>190</v>
      </c>
      <c r="Q479" s="450">
        <v>53</v>
      </c>
      <c r="R479" s="450">
        <v>35</v>
      </c>
      <c r="S479" s="450">
        <v>15</v>
      </c>
      <c r="T479" s="450">
        <v>21</v>
      </c>
      <c r="U479" s="450">
        <v>32</v>
      </c>
      <c r="V479" s="450">
        <v>19</v>
      </c>
      <c r="W479" s="450">
        <v>12</v>
      </c>
      <c r="X479" s="450">
        <v>15</v>
      </c>
      <c r="Y479" s="450">
        <v>21</v>
      </c>
      <c r="Z479" s="450">
        <v>16</v>
      </c>
      <c r="AA479" s="450">
        <v>3</v>
      </c>
      <c r="AB479" s="450">
        <v>6</v>
      </c>
      <c r="AC479" s="450">
        <v>275</v>
      </c>
      <c r="AD479" s="450">
        <v>206</v>
      </c>
      <c r="AE479" s="450">
        <v>107</v>
      </c>
      <c r="AF479" s="450">
        <v>73</v>
      </c>
      <c r="AG479" s="450">
        <v>94</v>
      </c>
      <c r="AH479" s="450">
        <v>80</v>
      </c>
      <c r="AI479" s="450">
        <v>17</v>
      </c>
      <c r="AJ479" s="450">
        <v>11</v>
      </c>
      <c r="AK479" s="450">
        <v>181</v>
      </c>
      <c r="AL479" s="450">
        <v>126</v>
      </c>
      <c r="AM479" s="450">
        <v>90</v>
      </c>
      <c r="AN479" s="450">
        <v>62</v>
      </c>
      <c r="AO479" s="450">
        <v>0</v>
      </c>
      <c r="AP479" s="450">
        <v>0</v>
      </c>
      <c r="AQ479" s="450">
        <v>0</v>
      </c>
      <c r="AR479" s="450">
        <v>0</v>
      </c>
      <c r="AS479" s="450">
        <v>0</v>
      </c>
      <c r="AT479" s="450">
        <v>0</v>
      </c>
      <c r="AU479" s="450">
        <v>0</v>
      </c>
      <c r="AV479" s="450">
        <v>0</v>
      </c>
      <c r="AW479" s="450">
        <v>0</v>
      </c>
      <c r="AX479" s="450">
        <v>0</v>
      </c>
      <c r="AY479" s="450">
        <v>0</v>
      </c>
      <c r="AZ479" s="450">
        <v>0</v>
      </c>
      <c r="BA479" s="450">
        <v>897</v>
      </c>
      <c r="BB479" s="450">
        <v>502</v>
      </c>
      <c r="BC479" s="450">
        <v>365</v>
      </c>
      <c r="BD479" s="450">
        <v>313</v>
      </c>
      <c r="BE479" s="450">
        <v>530</v>
      </c>
      <c r="BF479" s="450">
        <v>329</v>
      </c>
      <c r="BG479" s="450">
        <v>215</v>
      </c>
      <c r="BH479" s="450">
        <v>111</v>
      </c>
      <c r="BI479" s="450">
        <v>367</v>
      </c>
      <c r="BJ479" s="450">
        <v>173</v>
      </c>
      <c r="BK479" s="450">
        <v>150</v>
      </c>
      <c r="BL479" s="450">
        <v>202</v>
      </c>
      <c r="BM479" s="450">
        <v>64</v>
      </c>
      <c r="BN479" s="450">
        <v>36</v>
      </c>
      <c r="BO479" s="450">
        <v>28</v>
      </c>
      <c r="BP479" s="450">
        <v>33</v>
      </c>
      <c r="BQ479" s="450">
        <v>0</v>
      </c>
      <c r="BR479" s="450">
        <v>0</v>
      </c>
      <c r="BS479" s="450">
        <v>0</v>
      </c>
      <c r="BT479" s="450">
        <v>0</v>
      </c>
      <c r="BU479" s="450">
        <v>64</v>
      </c>
      <c r="BV479" s="450">
        <v>36</v>
      </c>
      <c r="BW479" s="450">
        <v>28</v>
      </c>
      <c r="BX479" s="450">
        <v>33</v>
      </c>
      <c r="BY479" s="450">
        <v>7</v>
      </c>
      <c r="BZ479" s="450">
        <v>41</v>
      </c>
      <c r="CA479" s="450">
        <v>0</v>
      </c>
    </row>
    <row r="480" spans="1:79">
      <c r="A480" s="543" t="s">
        <v>141</v>
      </c>
      <c r="B480" s="543" t="s">
        <v>1898</v>
      </c>
      <c r="C480" s="543">
        <v>2025</v>
      </c>
      <c r="D480" s="543" t="s">
        <v>1935</v>
      </c>
      <c r="E480" s="544">
        <v>537</v>
      </c>
      <c r="F480" s="544">
        <v>394</v>
      </c>
      <c r="G480" s="544">
        <v>220</v>
      </c>
      <c r="H480" s="544">
        <v>120</v>
      </c>
      <c r="I480" s="544">
        <v>72</v>
      </c>
      <c r="J480" s="544">
        <v>0</v>
      </c>
      <c r="K480" s="544">
        <v>0</v>
      </c>
      <c r="L480" s="544">
        <v>0</v>
      </c>
      <c r="M480" s="544">
        <v>0</v>
      </c>
      <c r="N480" s="544">
        <v>186</v>
      </c>
      <c r="O480" s="544">
        <v>61</v>
      </c>
      <c r="P480" s="544">
        <v>125</v>
      </c>
      <c r="Q480" s="544">
        <v>53</v>
      </c>
      <c r="R480" s="544">
        <v>38</v>
      </c>
      <c r="S480" s="544">
        <v>10</v>
      </c>
      <c r="T480" s="544">
        <v>16</v>
      </c>
      <c r="U480" s="544">
        <v>20</v>
      </c>
      <c r="V480" s="544">
        <v>14</v>
      </c>
      <c r="W480" s="544">
        <v>6</v>
      </c>
      <c r="X480" s="544">
        <v>8</v>
      </c>
      <c r="Y480" s="544">
        <v>33</v>
      </c>
      <c r="Z480" s="544">
        <v>24</v>
      </c>
      <c r="AA480" s="544">
        <v>4</v>
      </c>
      <c r="AB480" s="544">
        <v>8</v>
      </c>
      <c r="AC480" s="544">
        <v>251</v>
      </c>
      <c r="AD480" s="544">
        <v>156</v>
      </c>
      <c r="AE480" s="544">
        <v>106</v>
      </c>
      <c r="AF480" s="544">
        <v>100</v>
      </c>
      <c r="AG480" s="544">
        <v>65</v>
      </c>
      <c r="AH480" s="544">
        <v>45</v>
      </c>
      <c r="AI480" s="544">
        <v>14</v>
      </c>
      <c r="AJ480" s="544">
        <v>19</v>
      </c>
      <c r="AK480" s="544">
        <v>186</v>
      </c>
      <c r="AL480" s="544">
        <v>111</v>
      </c>
      <c r="AM480" s="544">
        <v>92</v>
      </c>
      <c r="AN480" s="544">
        <v>81</v>
      </c>
      <c r="AO480" s="544">
        <v>0</v>
      </c>
      <c r="AP480" s="544">
        <v>0</v>
      </c>
      <c r="AQ480" s="544">
        <v>0</v>
      </c>
      <c r="AR480" s="544">
        <v>0</v>
      </c>
      <c r="AS480" s="544">
        <v>0</v>
      </c>
      <c r="AT480" s="544">
        <v>0</v>
      </c>
      <c r="AU480" s="544">
        <v>0</v>
      </c>
      <c r="AV480" s="544">
        <v>0</v>
      </c>
      <c r="AW480" s="544">
        <v>0</v>
      </c>
      <c r="AX480" s="544">
        <v>0</v>
      </c>
      <c r="AY480" s="544">
        <v>0</v>
      </c>
      <c r="AZ480" s="544">
        <v>0</v>
      </c>
      <c r="BA480" s="544">
        <v>768</v>
      </c>
      <c r="BB480" s="544">
        <v>408</v>
      </c>
      <c r="BC480" s="544">
        <v>306</v>
      </c>
      <c r="BD480" s="544">
        <v>286</v>
      </c>
      <c r="BE480" s="544">
        <v>466</v>
      </c>
      <c r="BF480" s="544">
        <v>283</v>
      </c>
      <c r="BG480" s="544">
        <v>173</v>
      </c>
      <c r="BH480" s="544">
        <v>110</v>
      </c>
      <c r="BI480" s="544">
        <v>302</v>
      </c>
      <c r="BJ480" s="544">
        <v>125</v>
      </c>
      <c r="BK480" s="544">
        <v>133</v>
      </c>
      <c r="BL480" s="544">
        <v>176</v>
      </c>
      <c r="BM480" s="544">
        <v>64</v>
      </c>
      <c r="BN480" s="544">
        <v>39</v>
      </c>
      <c r="BO480" s="544">
        <v>21</v>
      </c>
      <c r="BP480" s="544">
        <v>47</v>
      </c>
      <c r="BQ480" s="544">
        <v>5</v>
      </c>
      <c r="BR480" s="544">
        <v>3</v>
      </c>
      <c r="BS480" s="544">
        <v>1</v>
      </c>
      <c r="BT480" s="544">
        <v>4</v>
      </c>
      <c r="BU480" s="544">
        <v>59</v>
      </c>
      <c r="BV480" s="544">
        <v>36</v>
      </c>
      <c r="BW480" s="544">
        <v>20</v>
      </c>
      <c r="BX480" s="544">
        <v>43</v>
      </c>
      <c r="BY480" s="544">
        <v>11</v>
      </c>
      <c r="BZ480" s="544">
        <v>44</v>
      </c>
      <c r="CA480" s="544">
        <v>0</v>
      </c>
    </row>
    <row r="481" spans="1:79">
      <c r="A481" t="s">
        <v>141</v>
      </c>
      <c r="B481" t="s">
        <v>1898</v>
      </c>
      <c r="C481">
        <v>2024</v>
      </c>
      <c r="D481" t="s">
        <v>1937</v>
      </c>
      <c r="E481" s="450">
        <f>E479</f>
        <v>576</v>
      </c>
      <c r="F481" s="450">
        <f t="shared" ref="F481:BQ481" si="94">F479</f>
        <v>390</v>
      </c>
      <c r="G481" s="450">
        <f t="shared" si="94"/>
        <v>265</v>
      </c>
      <c r="H481" s="450">
        <f t="shared" si="94"/>
        <v>98</v>
      </c>
      <c r="I481" s="450">
        <f t="shared" si="94"/>
        <v>52</v>
      </c>
      <c r="J481" s="450">
        <f t="shared" si="94"/>
        <v>0</v>
      </c>
      <c r="K481" s="450">
        <f t="shared" si="94"/>
        <v>0</v>
      </c>
      <c r="L481" s="450">
        <f t="shared" si="94"/>
        <v>0</v>
      </c>
      <c r="M481" s="450">
        <f t="shared" si="94"/>
        <v>0</v>
      </c>
      <c r="N481" s="450">
        <f t="shared" si="94"/>
        <v>226</v>
      </c>
      <c r="O481" s="450">
        <f t="shared" si="94"/>
        <v>36</v>
      </c>
      <c r="P481" s="450">
        <f t="shared" si="94"/>
        <v>190</v>
      </c>
      <c r="Q481" s="450">
        <f t="shared" si="94"/>
        <v>53</v>
      </c>
      <c r="R481" s="450">
        <f t="shared" si="94"/>
        <v>35</v>
      </c>
      <c r="S481" s="450">
        <f t="shared" si="94"/>
        <v>15</v>
      </c>
      <c r="T481" s="450">
        <f t="shared" si="94"/>
        <v>21</v>
      </c>
      <c r="U481" s="450">
        <f t="shared" si="94"/>
        <v>32</v>
      </c>
      <c r="V481" s="450">
        <f t="shared" si="94"/>
        <v>19</v>
      </c>
      <c r="W481" s="450">
        <f t="shared" si="94"/>
        <v>12</v>
      </c>
      <c r="X481" s="450">
        <f t="shared" si="94"/>
        <v>15</v>
      </c>
      <c r="Y481" s="450">
        <f t="shared" si="94"/>
        <v>21</v>
      </c>
      <c r="Z481" s="450">
        <f t="shared" si="94"/>
        <v>16</v>
      </c>
      <c r="AA481" s="450">
        <f t="shared" si="94"/>
        <v>3</v>
      </c>
      <c r="AB481" s="450">
        <f t="shared" si="94"/>
        <v>6</v>
      </c>
      <c r="AC481" s="450">
        <f t="shared" si="94"/>
        <v>275</v>
      </c>
      <c r="AD481" s="450">
        <f t="shared" si="94"/>
        <v>206</v>
      </c>
      <c r="AE481" s="450">
        <f t="shared" si="94"/>
        <v>107</v>
      </c>
      <c r="AF481" s="450">
        <f t="shared" si="94"/>
        <v>73</v>
      </c>
      <c r="AG481" s="450">
        <f t="shared" si="94"/>
        <v>94</v>
      </c>
      <c r="AH481" s="450">
        <f t="shared" si="94"/>
        <v>80</v>
      </c>
      <c r="AI481" s="450">
        <f t="shared" si="94"/>
        <v>17</v>
      </c>
      <c r="AJ481" s="450">
        <f t="shared" si="94"/>
        <v>11</v>
      </c>
      <c r="AK481" s="450">
        <f t="shared" si="94"/>
        <v>181</v>
      </c>
      <c r="AL481" s="450">
        <f t="shared" si="94"/>
        <v>126</v>
      </c>
      <c r="AM481" s="450">
        <f t="shared" si="94"/>
        <v>90</v>
      </c>
      <c r="AN481" s="450">
        <f t="shared" si="94"/>
        <v>62</v>
      </c>
      <c r="AO481" s="450">
        <f t="shared" si="94"/>
        <v>0</v>
      </c>
      <c r="AP481" s="450">
        <f t="shared" si="94"/>
        <v>0</v>
      </c>
      <c r="AQ481" s="450">
        <f t="shared" si="94"/>
        <v>0</v>
      </c>
      <c r="AR481" s="450">
        <f t="shared" si="94"/>
        <v>0</v>
      </c>
      <c r="AS481" s="450">
        <f t="shared" si="94"/>
        <v>0</v>
      </c>
      <c r="AT481" s="450">
        <f t="shared" si="94"/>
        <v>0</v>
      </c>
      <c r="AU481" s="450">
        <f t="shared" si="94"/>
        <v>0</v>
      </c>
      <c r="AV481" s="450">
        <f t="shared" si="94"/>
        <v>0</v>
      </c>
      <c r="AW481" s="450">
        <f t="shared" si="94"/>
        <v>0</v>
      </c>
      <c r="AX481" s="450">
        <f t="shared" si="94"/>
        <v>0</v>
      </c>
      <c r="AY481" s="450">
        <f t="shared" si="94"/>
        <v>0</v>
      </c>
      <c r="AZ481" s="450">
        <f t="shared" si="94"/>
        <v>0</v>
      </c>
      <c r="BA481" s="450">
        <f t="shared" si="94"/>
        <v>897</v>
      </c>
      <c r="BB481" s="450">
        <f t="shared" si="94"/>
        <v>502</v>
      </c>
      <c r="BC481" s="450">
        <f t="shared" si="94"/>
        <v>365</v>
      </c>
      <c r="BD481" s="450">
        <f t="shared" si="94"/>
        <v>313</v>
      </c>
      <c r="BE481" s="450">
        <f t="shared" si="94"/>
        <v>530</v>
      </c>
      <c r="BF481" s="450">
        <f t="shared" si="94"/>
        <v>329</v>
      </c>
      <c r="BG481" s="450">
        <f t="shared" si="94"/>
        <v>215</v>
      </c>
      <c r="BH481" s="450">
        <f t="shared" si="94"/>
        <v>111</v>
      </c>
      <c r="BI481" s="450">
        <f t="shared" si="94"/>
        <v>367</v>
      </c>
      <c r="BJ481" s="450">
        <f t="shared" si="94"/>
        <v>173</v>
      </c>
      <c r="BK481" s="450">
        <f t="shared" si="94"/>
        <v>150</v>
      </c>
      <c r="BL481" s="450">
        <f t="shared" si="94"/>
        <v>202</v>
      </c>
      <c r="BM481" s="450">
        <f t="shared" si="94"/>
        <v>64</v>
      </c>
      <c r="BN481" s="450">
        <f t="shared" si="94"/>
        <v>36</v>
      </c>
      <c r="BO481" s="450">
        <f t="shared" si="94"/>
        <v>28</v>
      </c>
      <c r="BP481" s="450">
        <f t="shared" si="94"/>
        <v>33</v>
      </c>
      <c r="BQ481" s="450">
        <f t="shared" si="94"/>
        <v>0</v>
      </c>
      <c r="BR481" s="450">
        <f t="shared" ref="BR481:CA481" si="95">BR479</f>
        <v>0</v>
      </c>
      <c r="BS481" s="450">
        <f t="shared" si="95"/>
        <v>0</v>
      </c>
      <c r="BT481" s="450">
        <f t="shared" si="95"/>
        <v>0</v>
      </c>
      <c r="BU481" s="450">
        <f t="shared" si="95"/>
        <v>64</v>
      </c>
      <c r="BV481" s="450">
        <f t="shared" si="95"/>
        <v>36</v>
      </c>
      <c r="BW481" s="450">
        <f t="shared" si="95"/>
        <v>28</v>
      </c>
      <c r="BX481" s="450">
        <f t="shared" si="95"/>
        <v>33</v>
      </c>
      <c r="BY481" s="450">
        <f t="shared" si="95"/>
        <v>7</v>
      </c>
      <c r="BZ481" s="450">
        <f t="shared" si="95"/>
        <v>41</v>
      </c>
      <c r="CA481" s="450">
        <f t="shared" si="95"/>
        <v>0</v>
      </c>
    </row>
    <row r="482" spans="1:79">
      <c r="A482" s="543" t="s">
        <v>141</v>
      </c>
      <c r="B482" s="543" t="s">
        <v>1898</v>
      </c>
      <c r="C482" s="543">
        <v>2025</v>
      </c>
      <c r="D482" s="543" t="s">
        <v>1937</v>
      </c>
      <c r="E482" s="544">
        <f>IF(OR(E479=0, E479=""), E480, IF(E480&gt;(E479*(1+Dash!$B$6)), E479*(1+Dash!$B$6), IF(E480&lt;(E479*(1-Dash!$B$7)), E479*(1-Dash!$B$7), E480)))</f>
        <v>547.19999999999993</v>
      </c>
      <c r="F482" s="544">
        <f>IF(OR(F479=0, F479=""), F480, IF(F480&gt;(F479*(1+Dash!$B$6)), F479*(1+Dash!$B$6), IF(F480&lt;(F479*(1-Dash!$B$7)), F479*(1-Dash!$B$7), F480)))</f>
        <v>394</v>
      </c>
      <c r="G482" s="544">
        <f>IF(OR(G479=0, G479=""), G480, IF(G480&gt;(G479*(1+Dash!$B$6)), G479*(1+Dash!$B$6), IF(G480&lt;(G479*(1-Dash!$B$7)), G479*(1-Dash!$B$7), G480)))</f>
        <v>251.75</v>
      </c>
      <c r="H482" s="544">
        <f>IF(OR(H479=0, H479=""), H480, IF(H480&gt;(H479*(1+Dash!$B$6)), H479*(1+Dash!$B$6), IF(H480&lt;(H479*(1-Dash!$B$7)), H479*(1-Dash!$B$7), H480)))</f>
        <v>107.80000000000001</v>
      </c>
      <c r="I482" s="544">
        <f>IF(OR(I479=0, I479=""), I480, IF(I480&gt;(I479*(1+Dash!$B$6)), I479*(1+Dash!$B$6), IF(I480&lt;(I479*(1-Dash!$B$7)), I479*(1-Dash!$B$7), I480)))</f>
        <v>57.2</v>
      </c>
      <c r="J482" s="544">
        <f>IF(OR(J479=0, J479=""), J480, IF(J480&gt;(J479*(1+Dash!$B$6)), J479*(1+Dash!$B$6), IF(J480&lt;(J479*(1-Dash!$B$7)), J479*(1-Dash!$B$7), J480)))</f>
        <v>0</v>
      </c>
      <c r="K482" s="544">
        <f>IF(OR(K479=0, K479=""), K480, IF(K480&gt;(K479*(1+Dash!$B$6)), K479*(1+Dash!$B$6), IF(K480&lt;(K479*(1-Dash!$B$7)), K479*(1-Dash!$B$7), K480)))</f>
        <v>0</v>
      </c>
      <c r="L482" s="544">
        <f>IF(OR(L479=0, L479=""), L480, IF(L480&gt;(L479*(1+Dash!$B$6)), L479*(1+Dash!$B$6), IF(L480&lt;(L479*(1-Dash!$B$7)), L479*(1-Dash!$B$7), L480)))</f>
        <v>0</v>
      </c>
      <c r="M482" s="544">
        <f>IF(OR(M479=0, M479=""), M480, IF(M480&gt;(M479*(1+Dash!$B$6)), M479*(1+Dash!$B$6), IF(M480&lt;(M479*(1-Dash!$B$7)), M479*(1-Dash!$B$7), M480)))</f>
        <v>0</v>
      </c>
      <c r="N482" s="544">
        <f>IF(OR(N479=0, N479=""), N480, IF(N480&gt;(N479*(1+Dash!$B$6)), N479*(1+Dash!$B$6), IF(N480&lt;(N479*(1-Dash!$B$7)), N479*(1-Dash!$B$7), N480)))</f>
        <v>214.7</v>
      </c>
      <c r="O482" s="544">
        <f>IF(OR(O479=0, O479=""), O480, IF(O480&gt;(O479*(1+Dash!$B$6)), O479*(1+Dash!$B$6), IF(O480&lt;(O479*(1-Dash!$B$7)), O479*(1-Dash!$B$7), O480)))</f>
        <v>39.6</v>
      </c>
      <c r="P482" s="544">
        <f>IF(OR(P479=0, P479=""), P480, IF(P480&gt;(P479*(1+Dash!$B$6)), P479*(1+Dash!$B$6), IF(P480&lt;(P479*(1-Dash!$B$7)), P479*(1-Dash!$B$7), P480)))</f>
        <v>180.5</v>
      </c>
      <c r="Q482" s="544">
        <f>IF(OR(Q479=0, Q479=""), Q480, IF(Q480&gt;(Q479*(1+Dash!$B$6)), Q479*(1+Dash!$B$6), IF(Q480&lt;(Q479*(1-Dash!$B$7)), Q479*(1-Dash!$B$7), Q480)))</f>
        <v>53</v>
      </c>
      <c r="R482" s="544">
        <f>IF(OR(R479=0, R479=""), R480, IF(R480&gt;(R479*(1+Dash!$B$6)), R479*(1+Dash!$B$6), IF(R480&lt;(R479*(1-Dash!$B$7)), R479*(1-Dash!$B$7), R480)))</f>
        <v>38</v>
      </c>
      <c r="S482" s="544">
        <f>IF(OR(S479=0, S479=""), S480, IF(S480&gt;(S479*(1+Dash!$B$6)), S479*(1+Dash!$B$6), IF(S480&lt;(S479*(1-Dash!$B$7)), S479*(1-Dash!$B$7), S480)))</f>
        <v>14.25</v>
      </c>
      <c r="T482" s="544">
        <f>IF(OR(T479=0, T479=""), T480, IF(T480&gt;(T479*(1+Dash!$B$6)), T479*(1+Dash!$B$6), IF(T480&lt;(T479*(1-Dash!$B$7)), T479*(1-Dash!$B$7), T480)))</f>
        <v>19.95</v>
      </c>
      <c r="U482" s="544">
        <f>IF(OR(U479=0, U479=""), U480, IF(U480&gt;(U479*(1+Dash!$B$6)), U479*(1+Dash!$B$6), IF(U480&lt;(U479*(1-Dash!$B$7)), U479*(1-Dash!$B$7), U480)))</f>
        <v>30.4</v>
      </c>
      <c r="V482" s="544">
        <f>IF(OR(V479=0, V479=""), V480, IF(V480&gt;(V479*(1+Dash!$B$6)), V479*(1+Dash!$B$6), IF(V480&lt;(V479*(1-Dash!$B$7)), V479*(1-Dash!$B$7), V480)))</f>
        <v>18.05</v>
      </c>
      <c r="W482" s="544">
        <f>IF(OR(W479=0, W479=""), W480, IF(W480&gt;(W479*(1+Dash!$B$6)), W479*(1+Dash!$B$6), IF(W480&lt;(W479*(1-Dash!$B$7)), W479*(1-Dash!$B$7), W480)))</f>
        <v>11.399999999999999</v>
      </c>
      <c r="X482" s="544">
        <f>IF(OR(X479=0, X479=""), X480, IF(X480&gt;(X479*(1+Dash!$B$6)), X479*(1+Dash!$B$6), IF(X480&lt;(X479*(1-Dash!$B$7)), X479*(1-Dash!$B$7), X480)))</f>
        <v>14.25</v>
      </c>
      <c r="Y482" s="544">
        <f>IF(OR(Y479=0, Y479=""), Y480, IF(Y480&gt;(Y479*(1+Dash!$B$6)), Y479*(1+Dash!$B$6), IF(Y480&lt;(Y479*(1-Dash!$B$7)), Y479*(1-Dash!$B$7), Y480)))</f>
        <v>23.1</v>
      </c>
      <c r="Z482" s="544">
        <f>IF(OR(Z479=0, Z479=""), Z480, IF(Z480&gt;(Z479*(1+Dash!$B$6)), Z479*(1+Dash!$B$6), IF(Z480&lt;(Z479*(1-Dash!$B$7)), Z479*(1-Dash!$B$7), Z480)))</f>
        <v>17.600000000000001</v>
      </c>
      <c r="AA482" s="544">
        <f>IF(OR(AA479=0, AA479=""), AA480, IF(AA480&gt;(AA479*(1+Dash!$B$6)), AA479*(1+Dash!$B$6), IF(AA480&lt;(AA479*(1-Dash!$B$7)), AA479*(1-Dash!$B$7), AA480)))</f>
        <v>3.3000000000000003</v>
      </c>
      <c r="AB482" s="544">
        <f>IF(OR(AB479=0, AB479=""), AB480, IF(AB480&gt;(AB479*(1+Dash!$B$6)), AB479*(1+Dash!$B$6), IF(AB480&lt;(AB479*(1-Dash!$B$7)), AB479*(1-Dash!$B$7), AB480)))</f>
        <v>6.6000000000000005</v>
      </c>
      <c r="AC482" s="544">
        <f>IF(OR(AC479=0, AC479=""), AC480, IF(AC480&gt;(AC479*(1+Dash!$B$6)), AC479*(1+Dash!$B$6), IF(AC480&lt;(AC479*(1-Dash!$B$7)), AC479*(1-Dash!$B$7), AC480)))</f>
        <v>261.25</v>
      </c>
      <c r="AD482" s="544">
        <f>IF(OR(AD479=0, AD479=""), AD480, IF(AD480&gt;(AD479*(1+Dash!$B$6)), AD479*(1+Dash!$B$6), IF(AD480&lt;(AD479*(1-Dash!$B$7)), AD479*(1-Dash!$B$7), AD480)))</f>
        <v>195.7</v>
      </c>
      <c r="AE482" s="544">
        <f>IF(OR(AE479=0, AE479=""), AE480, IF(AE480&gt;(AE479*(1+Dash!$B$6)), AE479*(1+Dash!$B$6), IF(AE480&lt;(AE479*(1-Dash!$B$7)), AE479*(1-Dash!$B$7), AE480)))</f>
        <v>106</v>
      </c>
      <c r="AF482" s="544">
        <f>IF(OR(AF479=0, AF479=""), AF480, IF(AF480&gt;(AF479*(1+Dash!$B$6)), AF479*(1+Dash!$B$6), IF(AF480&lt;(AF479*(1-Dash!$B$7)), AF479*(1-Dash!$B$7), AF480)))</f>
        <v>80.300000000000011</v>
      </c>
      <c r="AG482" s="544">
        <f>IF(OR(AG479=0, AG479=""), AG480, IF(AG480&gt;(AG479*(1+Dash!$B$6)), AG479*(1+Dash!$B$6), IF(AG480&lt;(AG479*(1-Dash!$B$7)), AG479*(1-Dash!$B$7), AG480)))</f>
        <v>89.3</v>
      </c>
      <c r="AH482" s="544">
        <f>IF(OR(AH479=0, AH479=""), AH480, IF(AH480&gt;(AH479*(1+Dash!$B$6)), AH479*(1+Dash!$B$6), IF(AH480&lt;(AH479*(1-Dash!$B$7)), AH479*(1-Dash!$B$7), AH480)))</f>
        <v>76</v>
      </c>
      <c r="AI482" s="544">
        <f>IF(OR(AI479=0, AI479=""), AI480, IF(AI480&gt;(AI479*(1+Dash!$B$6)), AI479*(1+Dash!$B$6), IF(AI480&lt;(AI479*(1-Dash!$B$7)), AI479*(1-Dash!$B$7), AI480)))</f>
        <v>16.149999999999999</v>
      </c>
      <c r="AJ482" s="544">
        <f>IF(OR(AJ479=0, AJ479=""), AJ480, IF(AJ480&gt;(AJ479*(1+Dash!$B$6)), AJ479*(1+Dash!$B$6), IF(AJ480&lt;(AJ479*(1-Dash!$B$7)), AJ479*(1-Dash!$B$7), AJ480)))</f>
        <v>12.100000000000001</v>
      </c>
      <c r="AK482" s="544">
        <f>IF(OR(AK479=0, AK479=""), AK480, IF(AK480&gt;(AK479*(1+Dash!$B$6)), AK479*(1+Dash!$B$6), IF(AK480&lt;(AK479*(1-Dash!$B$7)), AK479*(1-Dash!$B$7), AK480)))</f>
        <v>186</v>
      </c>
      <c r="AL482" s="544">
        <f>IF(OR(AL479=0, AL479=""), AL480, IF(AL480&gt;(AL479*(1+Dash!$B$6)), AL479*(1+Dash!$B$6), IF(AL480&lt;(AL479*(1-Dash!$B$7)), AL479*(1-Dash!$B$7), AL480)))</f>
        <v>119.69999999999999</v>
      </c>
      <c r="AM482" s="544">
        <f>IF(OR(AM479=0, AM479=""), AM480, IF(AM480&gt;(AM479*(1+Dash!$B$6)), AM479*(1+Dash!$B$6), IF(AM480&lt;(AM479*(1-Dash!$B$7)), AM479*(1-Dash!$B$7), AM480)))</f>
        <v>92</v>
      </c>
      <c r="AN482" s="544">
        <f>IF(OR(AN479=0, AN479=""), AN480, IF(AN480&gt;(AN479*(1+Dash!$B$6)), AN479*(1+Dash!$B$6), IF(AN480&lt;(AN479*(1-Dash!$B$7)), AN479*(1-Dash!$B$7), AN480)))</f>
        <v>68.2</v>
      </c>
      <c r="AO482" s="544">
        <f>IF(OR(AO479=0, AO479=""), AO480, IF(AO480&gt;(AO479*(1+Dash!$B$6)), AO479*(1+Dash!$B$6), IF(AO480&lt;(AO479*(1-Dash!$B$7)), AO479*(1-Dash!$B$7), AO480)))</f>
        <v>0</v>
      </c>
      <c r="AP482" s="544">
        <f>IF(OR(AP479=0, AP479=""), AP480, IF(AP480&gt;(AP479*(1+Dash!$B$6)), AP479*(1+Dash!$B$6), IF(AP480&lt;(AP479*(1-Dash!$B$7)), AP479*(1-Dash!$B$7), AP480)))</f>
        <v>0</v>
      </c>
      <c r="AQ482" s="544">
        <f>IF(OR(AQ479=0, AQ479=""), AQ480, IF(AQ480&gt;(AQ479*(1+Dash!$B$6)), AQ479*(1+Dash!$B$6), IF(AQ480&lt;(AQ479*(1-Dash!$B$7)), AQ479*(1-Dash!$B$7), AQ480)))</f>
        <v>0</v>
      </c>
      <c r="AR482" s="544">
        <f>IF(OR(AR479=0, AR479=""), AR480, IF(AR480&gt;(AR479*(1+Dash!$B$6)), AR479*(1+Dash!$B$6), IF(AR480&lt;(AR479*(1-Dash!$B$7)), AR479*(1-Dash!$B$7), AR480)))</f>
        <v>0</v>
      </c>
      <c r="AS482" s="544">
        <f>IF(OR(AS479=0, AS479=""), AS480, IF(AS480&gt;(AS479*(1+Dash!$B$6)), AS479*(1+Dash!$B$6), IF(AS480&lt;(AS479*(1-Dash!$B$7)), AS479*(1-Dash!$B$7), AS480)))</f>
        <v>0</v>
      </c>
      <c r="AT482" s="544">
        <f>IF(OR(AT479=0, AT479=""), AT480, IF(AT480&gt;(AT479*(1+Dash!$B$6)), AT479*(1+Dash!$B$6), IF(AT480&lt;(AT479*(1-Dash!$B$7)), AT479*(1-Dash!$B$7), AT480)))</f>
        <v>0</v>
      </c>
      <c r="AU482" s="544">
        <f>IF(OR(AU479=0, AU479=""), AU480, IF(AU480&gt;(AU479*(1+Dash!$B$6)), AU479*(1+Dash!$B$6), IF(AU480&lt;(AU479*(1-Dash!$B$7)), AU479*(1-Dash!$B$7), AU480)))</f>
        <v>0</v>
      </c>
      <c r="AV482" s="544">
        <f>IF(OR(AV479=0, AV479=""), AV480, IF(AV480&gt;(AV479*(1+Dash!$B$6)), AV479*(1+Dash!$B$6), IF(AV480&lt;(AV479*(1-Dash!$B$7)), AV479*(1-Dash!$B$7), AV480)))</f>
        <v>0</v>
      </c>
      <c r="AW482" s="544">
        <f>IF(OR(AW479=0, AW479=""), AW480, IF(AW480&gt;(AW479*(1+Dash!$B$6)), AW479*(1+Dash!$B$6), IF(AW480&lt;(AW479*(1-Dash!$B$7)), AW479*(1-Dash!$B$7), AW480)))</f>
        <v>0</v>
      </c>
      <c r="AX482" s="544">
        <f>IF(OR(AX479=0, AX479=""), AX480, IF(AX480&gt;(AX479*(1+Dash!$B$6)), AX479*(1+Dash!$B$6), IF(AX480&lt;(AX479*(1-Dash!$B$7)), AX479*(1-Dash!$B$7), AX480)))</f>
        <v>0</v>
      </c>
      <c r="AY482" s="544">
        <f>IF(OR(AY479=0, AY479=""), AY480, IF(AY480&gt;(AY479*(1+Dash!$B$6)), AY479*(1+Dash!$B$6), IF(AY480&lt;(AY479*(1-Dash!$B$7)), AY479*(1-Dash!$B$7), AY480)))</f>
        <v>0</v>
      </c>
      <c r="AZ482" s="544">
        <f>IF(OR(AZ479=0, AZ479=""), AZ480, IF(AZ480&gt;(AZ479*(1+Dash!$B$6)), AZ479*(1+Dash!$B$6), IF(AZ480&lt;(AZ479*(1-Dash!$B$7)), AZ479*(1-Dash!$B$7), AZ480)))</f>
        <v>0</v>
      </c>
      <c r="BA482" s="544">
        <f>IF(OR(BA479=0, BA479=""), BA480, IF(BA480&gt;(BA479*(1+Dash!$B$6)), BA479*(1+Dash!$B$6), IF(BA480&lt;(BA479*(1-Dash!$B$7)), BA479*(1-Dash!$B$7), BA480)))</f>
        <v>852.15</v>
      </c>
      <c r="BB482" s="544">
        <f>IF(OR(BB479=0, BB479=""), BB480, IF(BB480&gt;(BB479*(1+Dash!$B$6)), BB479*(1+Dash!$B$6), IF(BB480&lt;(BB479*(1-Dash!$B$7)), BB479*(1-Dash!$B$7), BB480)))</f>
        <v>476.9</v>
      </c>
      <c r="BC482" s="544">
        <f>IF(OR(BC479=0, BC479=""), BC480, IF(BC480&gt;(BC479*(1+Dash!$B$6)), BC479*(1+Dash!$B$6), IF(BC480&lt;(BC479*(1-Dash!$B$7)), BC479*(1-Dash!$B$7), BC480)))</f>
        <v>346.75</v>
      </c>
      <c r="BD482" s="544">
        <f>IF(OR(BD479=0, BD479=""), BD480, IF(BD480&gt;(BD479*(1+Dash!$B$6)), BD479*(1+Dash!$B$6), IF(BD480&lt;(BD479*(1-Dash!$B$7)), BD479*(1-Dash!$B$7), BD480)))</f>
        <v>297.34999999999997</v>
      </c>
      <c r="BE482" s="544">
        <f>IF(OR(BE479=0, BE479=""), BE480, IF(BE480&gt;(BE479*(1+Dash!$B$6)), BE479*(1+Dash!$B$6), IF(BE480&lt;(BE479*(1-Dash!$B$7)), BE479*(1-Dash!$B$7), BE480)))</f>
        <v>503.5</v>
      </c>
      <c r="BF482" s="544">
        <f>IF(OR(BF479=0, BF479=""), BF480, IF(BF480&gt;(BF479*(1+Dash!$B$6)), BF479*(1+Dash!$B$6), IF(BF480&lt;(BF479*(1-Dash!$B$7)), BF479*(1-Dash!$B$7), BF480)))</f>
        <v>312.55</v>
      </c>
      <c r="BG482" s="544">
        <f>IF(OR(BG479=0, BG479=""), BG480, IF(BG480&gt;(BG479*(1+Dash!$B$6)), BG479*(1+Dash!$B$6), IF(BG480&lt;(BG479*(1-Dash!$B$7)), BG479*(1-Dash!$B$7), BG480)))</f>
        <v>204.25</v>
      </c>
      <c r="BH482" s="544">
        <f>IF(OR(BH479=0, BH479=""), BH480, IF(BH480&gt;(BH479*(1+Dash!$B$6)), BH479*(1+Dash!$B$6), IF(BH480&lt;(BH479*(1-Dash!$B$7)), BH479*(1-Dash!$B$7), BH480)))</f>
        <v>110</v>
      </c>
      <c r="BI482" s="544">
        <f>IF(OR(BI479=0, BI479=""), BI480, IF(BI480&gt;(BI479*(1+Dash!$B$6)), BI479*(1+Dash!$B$6), IF(BI480&lt;(BI479*(1-Dash!$B$7)), BI479*(1-Dash!$B$7), BI480)))</f>
        <v>348.65</v>
      </c>
      <c r="BJ482" s="544">
        <f>IF(OR(BJ479=0, BJ479=""), BJ480, IF(BJ480&gt;(BJ479*(1+Dash!$B$6)), BJ479*(1+Dash!$B$6), IF(BJ480&lt;(BJ479*(1-Dash!$B$7)), BJ479*(1-Dash!$B$7), BJ480)))</f>
        <v>164.35</v>
      </c>
      <c r="BK482" s="544">
        <f>IF(OR(BK479=0, BK479=""), BK480, IF(BK480&gt;(BK479*(1+Dash!$B$6)), BK479*(1+Dash!$B$6), IF(BK480&lt;(BK479*(1-Dash!$B$7)), BK479*(1-Dash!$B$7), BK480)))</f>
        <v>142.5</v>
      </c>
      <c r="BL482" s="544">
        <f>IF(OR(BL479=0, BL479=""), BL480, IF(BL480&gt;(BL479*(1+Dash!$B$6)), BL479*(1+Dash!$B$6), IF(BL480&lt;(BL479*(1-Dash!$B$7)), BL479*(1-Dash!$B$7), BL480)))</f>
        <v>191.89999999999998</v>
      </c>
      <c r="BM482" s="544">
        <f>IF(OR(BM479=0, BM479=""), BM480, IF(BM480&gt;(BM479*(1+Dash!$B$6)), BM479*(1+Dash!$B$6), IF(BM480&lt;(BM479*(1-Dash!$B$7)), BM479*(1-Dash!$B$7), BM480)))</f>
        <v>64</v>
      </c>
      <c r="BN482" s="544">
        <f>IF(OR(BN479=0, BN479=""), BN480, IF(BN480&gt;(BN479*(1+Dash!$B$6)), BN479*(1+Dash!$B$6), IF(BN480&lt;(BN479*(1-Dash!$B$7)), BN479*(1-Dash!$B$7), BN480)))</f>
        <v>39</v>
      </c>
      <c r="BO482" s="544">
        <f>IF(OR(BO479=0, BO479=""), BO480, IF(BO480&gt;(BO479*(1+Dash!$B$6)), BO479*(1+Dash!$B$6), IF(BO480&lt;(BO479*(1-Dash!$B$7)), BO479*(1-Dash!$B$7), BO480)))</f>
        <v>26.599999999999998</v>
      </c>
      <c r="BP482" s="544">
        <f>IF(OR(BP479=0, BP479=""), BP480, IF(BP480&gt;(BP479*(1+Dash!$B$6)), BP479*(1+Dash!$B$6), IF(BP480&lt;(BP479*(1-Dash!$B$7)), BP479*(1-Dash!$B$7), BP480)))</f>
        <v>36.300000000000004</v>
      </c>
      <c r="BQ482" s="544">
        <f>IF(OR(BQ479=0, BQ479=""), BQ480, IF(BQ480&gt;(BQ479*(1+Dash!$B$6)), BQ479*(1+Dash!$B$6), IF(BQ480&lt;(BQ479*(1-Dash!$B$7)), BQ479*(1-Dash!$B$7), BQ480)))</f>
        <v>5</v>
      </c>
      <c r="BR482" s="544">
        <f>IF(OR(BR479=0, BR479=""), BR480, IF(BR480&gt;(BR479*(1+Dash!$B$6)), BR479*(1+Dash!$B$6), IF(BR480&lt;(BR479*(1-Dash!$B$7)), BR479*(1-Dash!$B$7), BR480)))</f>
        <v>3</v>
      </c>
      <c r="BS482" s="544">
        <f>IF(OR(BS479=0, BS479=""), BS480, IF(BS480&gt;(BS479*(1+Dash!$B$6)), BS479*(1+Dash!$B$6), IF(BS480&lt;(BS479*(1-Dash!$B$7)), BS479*(1-Dash!$B$7), BS480)))</f>
        <v>1</v>
      </c>
      <c r="BT482" s="544">
        <f>IF(OR(BT479=0, BT479=""), BT480, IF(BT480&gt;(BT479*(1+Dash!$B$6)), BT479*(1+Dash!$B$6), IF(BT480&lt;(BT479*(1-Dash!$B$7)), BT479*(1-Dash!$B$7), BT480)))</f>
        <v>4</v>
      </c>
      <c r="BU482" s="544">
        <f>IF(OR(BU479=0, BU479=""), BU480, IF(BU480&gt;(BU479*(1+Dash!$B$6)), BU479*(1+Dash!$B$6), IF(BU480&lt;(BU479*(1-Dash!$B$7)), BU479*(1-Dash!$B$7), BU480)))</f>
        <v>60.8</v>
      </c>
      <c r="BV482" s="544">
        <f>IF(OR(BV479=0, BV479=""), BV480, IF(BV480&gt;(BV479*(1+Dash!$B$6)), BV479*(1+Dash!$B$6), IF(BV480&lt;(BV479*(1-Dash!$B$7)), BV479*(1-Dash!$B$7), BV480)))</f>
        <v>36</v>
      </c>
      <c r="BW482" s="544">
        <f>IF(OR(BW479=0, BW479=""), BW480, IF(BW480&gt;(BW479*(1+Dash!$B$6)), BW479*(1+Dash!$B$6), IF(BW480&lt;(BW479*(1-Dash!$B$7)), BW479*(1-Dash!$B$7), BW480)))</f>
        <v>26.599999999999998</v>
      </c>
      <c r="BX482" s="544">
        <f>IF(OR(BX479=0, BX479=""), BX480, IF(BX480&gt;(BX479*(1+Dash!$B$6)), BX479*(1+Dash!$B$6), IF(BX480&lt;(BX479*(1-Dash!$B$7)), BX479*(1-Dash!$B$7), BX480)))</f>
        <v>36.300000000000004</v>
      </c>
      <c r="BY482" s="544">
        <f>IF(OR(BY479=0, BY479=""), BY480, IF(BY480&gt;(BY479*(1+Dash!$B$6)), BY479*(1+Dash!$B$6), IF(BY480&lt;(BY479*(1-Dash!$B$7)), BY479*(1-Dash!$B$7), BY480)))</f>
        <v>7.7000000000000011</v>
      </c>
      <c r="BZ482" s="544">
        <f>IF(OR(BZ479=0, BZ479=""), BZ480, IF(BZ480&gt;(BZ479*(1+Dash!$B$6)), BZ479*(1+Dash!$B$6), IF(BZ480&lt;(BZ479*(1-Dash!$B$7)), BZ479*(1-Dash!$B$7), BZ480)))</f>
        <v>44</v>
      </c>
      <c r="CA482" s="544">
        <f>IF(OR(CA479=0, CA479=""), CA480, IF(CA480&gt;(CA479*(1+Dash!$B$6)), CA479*(1+Dash!$B$6), IF(CA480&lt;(CA479*(1-Dash!$B$7)), CA479*(1-Dash!$B$7), CA480)))</f>
        <v>0</v>
      </c>
    </row>
    <row r="483" spans="1:79">
      <c r="A483" t="s">
        <v>143</v>
      </c>
      <c r="B483" t="s">
        <v>1899</v>
      </c>
      <c r="C483">
        <v>2018</v>
      </c>
      <c r="D483" t="s">
        <v>1934</v>
      </c>
      <c r="E483" s="450">
        <v>213</v>
      </c>
      <c r="F483" s="450">
        <v>135</v>
      </c>
      <c r="G483" s="450">
        <v>72</v>
      </c>
      <c r="H483" s="450">
        <v>30</v>
      </c>
      <c r="I483" s="450">
        <v>7</v>
      </c>
      <c r="J483" s="450">
        <v>0</v>
      </c>
      <c r="K483" s="450">
        <v>0</v>
      </c>
      <c r="L483" s="450">
        <v>0</v>
      </c>
      <c r="M483" s="450">
        <v>0</v>
      </c>
      <c r="N483" s="450">
        <v>0</v>
      </c>
      <c r="O483" s="450">
        <v>0</v>
      </c>
      <c r="P483" s="450">
        <v>0</v>
      </c>
      <c r="Q483" s="450">
        <v>0</v>
      </c>
      <c r="R483" s="450">
        <v>0</v>
      </c>
      <c r="S483" s="450">
        <v>0</v>
      </c>
      <c r="T483" s="450">
        <v>0</v>
      </c>
      <c r="U483" s="450">
        <v>0</v>
      </c>
      <c r="V483" s="450">
        <v>0</v>
      </c>
      <c r="W483" s="450">
        <v>0</v>
      </c>
      <c r="X483" s="450">
        <v>0</v>
      </c>
      <c r="Y483" s="450">
        <v>0</v>
      </c>
      <c r="Z483" s="450">
        <v>0</v>
      </c>
      <c r="AA483" s="450">
        <v>0</v>
      </c>
      <c r="AB483" s="450">
        <v>0</v>
      </c>
      <c r="AC483" s="450">
        <v>130</v>
      </c>
      <c r="AD483" s="450">
        <v>82</v>
      </c>
      <c r="AE483" s="450">
        <v>35</v>
      </c>
      <c r="AF483" s="450">
        <v>82</v>
      </c>
      <c r="AG483" s="450">
        <v>47</v>
      </c>
      <c r="AH483" s="450">
        <v>33</v>
      </c>
      <c r="AI483" s="450">
        <v>11</v>
      </c>
      <c r="AJ483" s="450">
        <v>28</v>
      </c>
      <c r="AK483" s="450">
        <v>83</v>
      </c>
      <c r="AL483" s="450">
        <v>49</v>
      </c>
      <c r="AM483" s="450">
        <v>24</v>
      </c>
      <c r="AN483" s="450">
        <v>54</v>
      </c>
      <c r="AO483" s="450">
        <v>0</v>
      </c>
      <c r="AP483" s="450">
        <v>0</v>
      </c>
      <c r="AQ483" s="450">
        <v>0</v>
      </c>
      <c r="AR483" s="450">
        <v>0</v>
      </c>
      <c r="AS483" s="450">
        <v>0</v>
      </c>
      <c r="AT483" s="450">
        <v>0</v>
      </c>
      <c r="AU483" s="450">
        <v>0</v>
      </c>
      <c r="AV483" s="450">
        <v>0</v>
      </c>
      <c r="AW483" s="450">
        <v>0</v>
      </c>
      <c r="AX483" s="450">
        <v>0</v>
      </c>
      <c r="AY483" s="450">
        <v>0</v>
      </c>
      <c r="AZ483" s="450">
        <v>0</v>
      </c>
      <c r="BA483" s="450">
        <v>236</v>
      </c>
      <c r="BB483" s="450">
        <v>121</v>
      </c>
      <c r="BC483" s="450">
        <v>59</v>
      </c>
      <c r="BD483" s="450">
        <v>47</v>
      </c>
      <c r="BE483" s="450">
        <v>198</v>
      </c>
      <c r="BF483" s="450">
        <v>104</v>
      </c>
      <c r="BG483" s="450">
        <v>39</v>
      </c>
      <c r="BH483" s="450">
        <v>26</v>
      </c>
      <c r="BI483" s="450">
        <v>38</v>
      </c>
      <c r="BJ483" s="450">
        <v>17</v>
      </c>
      <c r="BK483" s="450">
        <v>20</v>
      </c>
      <c r="BL483" s="450">
        <v>21</v>
      </c>
      <c r="BM483" s="450">
        <v>0</v>
      </c>
      <c r="BN483" s="450">
        <v>0</v>
      </c>
      <c r="BO483" s="450">
        <v>0</v>
      </c>
      <c r="BP483" s="450">
        <v>0</v>
      </c>
      <c r="BQ483" s="450">
        <v>0</v>
      </c>
      <c r="BR483" s="450">
        <v>0</v>
      </c>
      <c r="BS483" s="450">
        <v>0</v>
      </c>
      <c r="BT483" s="450">
        <v>0</v>
      </c>
      <c r="BU483" s="450">
        <v>0</v>
      </c>
      <c r="BV483" s="450">
        <v>0</v>
      </c>
      <c r="BW483" s="450">
        <v>0</v>
      </c>
      <c r="BX483" s="450">
        <v>0</v>
      </c>
      <c r="BY483" s="450">
        <v>1</v>
      </c>
      <c r="BZ483" s="450">
        <v>6</v>
      </c>
      <c r="CA483" s="450">
        <v>0</v>
      </c>
    </row>
    <row r="484" spans="1:79">
      <c r="A484" s="543" t="s">
        <v>143</v>
      </c>
      <c r="B484" s="543" t="s">
        <v>1899</v>
      </c>
      <c r="C484" s="543">
        <v>2019</v>
      </c>
      <c r="D484" s="543" t="s">
        <v>1934</v>
      </c>
      <c r="E484" s="544">
        <v>204</v>
      </c>
      <c r="F484" s="544">
        <v>101</v>
      </c>
      <c r="G484" s="544">
        <v>51</v>
      </c>
      <c r="H484" s="544">
        <v>22</v>
      </c>
      <c r="I484" s="544">
        <v>5</v>
      </c>
      <c r="J484" s="544">
        <v>0</v>
      </c>
      <c r="K484" s="544">
        <v>0</v>
      </c>
      <c r="L484" s="544">
        <v>0</v>
      </c>
      <c r="M484" s="544">
        <v>0</v>
      </c>
      <c r="N484" s="544">
        <v>0</v>
      </c>
      <c r="O484" s="544">
        <v>0</v>
      </c>
      <c r="P484" s="544">
        <v>0</v>
      </c>
      <c r="Q484" s="544">
        <v>0</v>
      </c>
      <c r="R484" s="544">
        <v>0</v>
      </c>
      <c r="S484" s="544">
        <v>0</v>
      </c>
      <c r="T484" s="544">
        <v>0</v>
      </c>
      <c r="U484" s="544">
        <v>0</v>
      </c>
      <c r="V484" s="544">
        <v>0</v>
      </c>
      <c r="W484" s="544">
        <v>0</v>
      </c>
      <c r="X484" s="544">
        <v>0</v>
      </c>
      <c r="Y484" s="544">
        <v>0</v>
      </c>
      <c r="Z484" s="544">
        <v>0</v>
      </c>
      <c r="AA484" s="544">
        <v>0</v>
      </c>
      <c r="AB484" s="544">
        <v>0</v>
      </c>
      <c r="AC484" s="544">
        <v>164</v>
      </c>
      <c r="AD484" s="544">
        <v>79</v>
      </c>
      <c r="AE484" s="544">
        <v>35</v>
      </c>
      <c r="AF484" s="544">
        <v>86</v>
      </c>
      <c r="AG484" s="544">
        <v>91</v>
      </c>
      <c r="AH484" s="544">
        <v>43</v>
      </c>
      <c r="AI484" s="544">
        <v>12</v>
      </c>
      <c r="AJ484" s="544">
        <v>50</v>
      </c>
      <c r="AK484" s="544">
        <v>73</v>
      </c>
      <c r="AL484" s="544">
        <v>36</v>
      </c>
      <c r="AM484" s="544">
        <v>23</v>
      </c>
      <c r="AN484" s="544">
        <v>36</v>
      </c>
      <c r="AO484" s="544">
        <v>0</v>
      </c>
      <c r="AP484" s="544">
        <v>0</v>
      </c>
      <c r="AQ484" s="544">
        <v>0</v>
      </c>
      <c r="AR484" s="544">
        <v>0</v>
      </c>
      <c r="AS484" s="544">
        <v>0</v>
      </c>
      <c r="AT484" s="544">
        <v>0</v>
      </c>
      <c r="AU484" s="544">
        <v>0</v>
      </c>
      <c r="AV484" s="544">
        <v>0</v>
      </c>
      <c r="AW484" s="544">
        <v>0</v>
      </c>
      <c r="AX484" s="544">
        <v>0</v>
      </c>
      <c r="AY484" s="544">
        <v>0</v>
      </c>
      <c r="AZ484" s="544">
        <v>0</v>
      </c>
      <c r="BA484" s="544">
        <v>211</v>
      </c>
      <c r="BB484" s="544">
        <v>131</v>
      </c>
      <c r="BC484" s="544">
        <v>60</v>
      </c>
      <c r="BD484" s="544">
        <v>24</v>
      </c>
      <c r="BE484" s="544">
        <v>187</v>
      </c>
      <c r="BF484" s="544">
        <v>119</v>
      </c>
      <c r="BG484" s="544">
        <v>52</v>
      </c>
      <c r="BH484" s="544">
        <v>19</v>
      </c>
      <c r="BI484" s="544">
        <v>24</v>
      </c>
      <c r="BJ484" s="544">
        <v>12</v>
      </c>
      <c r="BK484" s="544">
        <v>8</v>
      </c>
      <c r="BL484" s="544">
        <v>5</v>
      </c>
      <c r="BM484" s="544">
        <v>0</v>
      </c>
      <c r="BN484" s="544">
        <v>0</v>
      </c>
      <c r="BO484" s="544">
        <v>0</v>
      </c>
      <c r="BP484" s="544">
        <v>0</v>
      </c>
      <c r="BQ484" s="544">
        <v>0</v>
      </c>
      <c r="BR484" s="544">
        <v>0</v>
      </c>
      <c r="BS484" s="544">
        <v>0</v>
      </c>
      <c r="BT484" s="544">
        <v>0</v>
      </c>
      <c r="BU484" s="544">
        <v>0</v>
      </c>
      <c r="BV484" s="544">
        <v>0</v>
      </c>
      <c r="BW484" s="544">
        <v>0</v>
      </c>
      <c r="BX484" s="544">
        <v>0</v>
      </c>
      <c r="BY484" s="544">
        <v>4</v>
      </c>
      <c r="BZ484" s="544">
        <v>3</v>
      </c>
      <c r="CA484" s="544">
        <v>0</v>
      </c>
    </row>
    <row r="485" spans="1:79">
      <c r="A485" t="s">
        <v>143</v>
      </c>
      <c r="B485" t="s">
        <v>1899</v>
      </c>
      <c r="C485">
        <v>2020</v>
      </c>
      <c r="D485" t="s">
        <v>1934</v>
      </c>
      <c r="E485" s="450">
        <v>243</v>
      </c>
      <c r="F485" s="450">
        <v>129</v>
      </c>
      <c r="G485" s="450">
        <v>77</v>
      </c>
      <c r="H485" s="450">
        <v>40</v>
      </c>
      <c r="I485" s="450">
        <v>4</v>
      </c>
      <c r="J485" s="450">
        <v>0</v>
      </c>
      <c r="K485" s="450">
        <v>0</v>
      </c>
      <c r="L485" s="450">
        <v>0</v>
      </c>
      <c r="M485" s="450">
        <v>0</v>
      </c>
      <c r="N485" s="450">
        <v>17</v>
      </c>
      <c r="O485" s="450">
        <v>0</v>
      </c>
      <c r="P485" s="450">
        <v>17</v>
      </c>
      <c r="Q485" s="450">
        <v>19</v>
      </c>
      <c r="R485" s="450">
        <v>0</v>
      </c>
      <c r="S485" s="450">
        <v>0</v>
      </c>
      <c r="T485" s="450">
        <v>0</v>
      </c>
      <c r="U485" s="450">
        <v>0</v>
      </c>
      <c r="V485" s="450">
        <v>0</v>
      </c>
      <c r="W485" s="450">
        <v>0</v>
      </c>
      <c r="X485" s="450">
        <v>0</v>
      </c>
      <c r="Y485" s="450">
        <v>19</v>
      </c>
      <c r="Z485" s="450">
        <v>0</v>
      </c>
      <c r="AA485" s="450">
        <v>0</v>
      </c>
      <c r="AB485" s="450">
        <v>0</v>
      </c>
      <c r="AC485" s="450">
        <v>99</v>
      </c>
      <c r="AD485" s="450">
        <v>41</v>
      </c>
      <c r="AE485" s="450">
        <v>27</v>
      </c>
      <c r="AF485" s="450">
        <v>48</v>
      </c>
      <c r="AG485" s="450">
        <v>44</v>
      </c>
      <c r="AH485" s="450">
        <v>17</v>
      </c>
      <c r="AI485" s="450">
        <v>6</v>
      </c>
      <c r="AJ485" s="450">
        <v>30</v>
      </c>
      <c r="AK485" s="450">
        <v>55</v>
      </c>
      <c r="AL485" s="450">
        <v>24</v>
      </c>
      <c r="AM485" s="450">
        <v>21</v>
      </c>
      <c r="AN485" s="450">
        <v>18</v>
      </c>
      <c r="AO485" s="450">
        <v>0</v>
      </c>
      <c r="AP485" s="450">
        <v>0</v>
      </c>
      <c r="AQ485" s="450">
        <v>0</v>
      </c>
      <c r="AR485" s="450">
        <v>0</v>
      </c>
      <c r="AS485" s="450">
        <v>0</v>
      </c>
      <c r="AT485" s="450">
        <v>0</v>
      </c>
      <c r="AU485" s="450">
        <v>0</v>
      </c>
      <c r="AV485" s="450">
        <v>0</v>
      </c>
      <c r="AW485" s="450">
        <v>0</v>
      </c>
      <c r="AX485" s="450">
        <v>0</v>
      </c>
      <c r="AY485" s="450">
        <v>0</v>
      </c>
      <c r="AZ485" s="450">
        <v>0</v>
      </c>
      <c r="BA485" s="450">
        <v>199</v>
      </c>
      <c r="BB485" s="450">
        <v>120</v>
      </c>
      <c r="BC485" s="450">
        <v>65</v>
      </c>
      <c r="BD485" s="450">
        <v>32</v>
      </c>
      <c r="BE485" s="450">
        <v>171</v>
      </c>
      <c r="BF485" s="450">
        <v>105</v>
      </c>
      <c r="BG485" s="450">
        <v>53</v>
      </c>
      <c r="BH485" s="450">
        <v>19</v>
      </c>
      <c r="BI485" s="450">
        <v>28</v>
      </c>
      <c r="BJ485" s="450">
        <v>15</v>
      </c>
      <c r="BK485" s="450">
        <v>12</v>
      </c>
      <c r="BL485" s="450">
        <v>13</v>
      </c>
      <c r="BM485" s="450">
        <v>0</v>
      </c>
      <c r="BN485" s="450">
        <v>0</v>
      </c>
      <c r="BO485" s="450">
        <v>0</v>
      </c>
      <c r="BP485" s="450">
        <v>0</v>
      </c>
      <c r="BQ485" s="450">
        <v>0</v>
      </c>
      <c r="BR485" s="450">
        <v>0</v>
      </c>
      <c r="BS485" s="450">
        <v>0</v>
      </c>
      <c r="BT485" s="450">
        <v>0</v>
      </c>
      <c r="BU485" s="450">
        <v>0</v>
      </c>
      <c r="BV485" s="450">
        <v>0</v>
      </c>
      <c r="BW485" s="450">
        <v>0</v>
      </c>
      <c r="BX485" s="450">
        <v>0</v>
      </c>
      <c r="BY485" s="450">
        <v>4</v>
      </c>
      <c r="BZ485" s="450">
        <v>5</v>
      </c>
      <c r="CA485" s="450">
        <v>0</v>
      </c>
    </row>
    <row r="486" spans="1:79">
      <c r="A486" s="543" t="s">
        <v>143</v>
      </c>
      <c r="B486" s="543" t="s">
        <v>1899</v>
      </c>
      <c r="C486" s="543">
        <v>2021</v>
      </c>
      <c r="D486" s="543" t="s">
        <v>1934</v>
      </c>
      <c r="E486" s="544">
        <v>220</v>
      </c>
      <c r="F486" s="544">
        <v>155</v>
      </c>
      <c r="G486" s="544">
        <v>85</v>
      </c>
      <c r="H486" s="544">
        <v>43</v>
      </c>
      <c r="I486" s="544">
        <v>6</v>
      </c>
      <c r="J486" s="544">
        <v>0</v>
      </c>
      <c r="K486" s="544">
        <v>0</v>
      </c>
      <c r="L486" s="544">
        <v>0</v>
      </c>
      <c r="M486" s="544">
        <v>0</v>
      </c>
      <c r="N486" s="544">
        <v>17</v>
      </c>
      <c r="O486" s="544">
        <v>0</v>
      </c>
      <c r="P486" s="544">
        <v>17</v>
      </c>
      <c r="Q486" s="544">
        <v>42</v>
      </c>
      <c r="R486" s="544">
        <v>0</v>
      </c>
      <c r="S486" s="544">
        <v>0</v>
      </c>
      <c r="T486" s="544">
        <v>0</v>
      </c>
      <c r="U486" s="544">
        <v>0</v>
      </c>
      <c r="V486" s="544">
        <v>0</v>
      </c>
      <c r="W486" s="544">
        <v>0</v>
      </c>
      <c r="X486" s="544">
        <v>0</v>
      </c>
      <c r="Y486" s="544">
        <v>42</v>
      </c>
      <c r="Z486" s="544">
        <v>0</v>
      </c>
      <c r="AA486" s="544">
        <v>0</v>
      </c>
      <c r="AB486" s="544">
        <v>0</v>
      </c>
      <c r="AC486" s="544">
        <v>117</v>
      </c>
      <c r="AD486" s="544">
        <v>55</v>
      </c>
      <c r="AE486" s="544">
        <v>26</v>
      </c>
      <c r="AF486" s="544">
        <v>66</v>
      </c>
      <c r="AG486" s="544">
        <v>62</v>
      </c>
      <c r="AH486" s="544">
        <v>30</v>
      </c>
      <c r="AI486" s="544">
        <v>3</v>
      </c>
      <c r="AJ486" s="544">
        <v>38</v>
      </c>
      <c r="AK486" s="544">
        <v>55</v>
      </c>
      <c r="AL486" s="544">
        <v>25</v>
      </c>
      <c r="AM486" s="544">
        <v>23</v>
      </c>
      <c r="AN486" s="544">
        <v>28</v>
      </c>
      <c r="AO486" s="544">
        <v>0</v>
      </c>
      <c r="AP486" s="544">
        <v>0</v>
      </c>
      <c r="AQ486" s="544">
        <v>0</v>
      </c>
      <c r="AR486" s="544">
        <v>0</v>
      </c>
      <c r="AS486" s="544">
        <v>0</v>
      </c>
      <c r="AT486" s="544">
        <v>0</v>
      </c>
      <c r="AU486" s="544">
        <v>0</v>
      </c>
      <c r="AV486" s="544">
        <v>0</v>
      </c>
      <c r="AW486" s="544">
        <v>0</v>
      </c>
      <c r="AX486" s="544">
        <v>0</v>
      </c>
      <c r="AY486" s="544">
        <v>0</v>
      </c>
      <c r="AZ486" s="544">
        <v>0</v>
      </c>
      <c r="BA486" s="544">
        <v>174</v>
      </c>
      <c r="BB486" s="544">
        <v>103</v>
      </c>
      <c r="BC486" s="544">
        <v>52</v>
      </c>
      <c r="BD486" s="544">
        <v>25</v>
      </c>
      <c r="BE486" s="544">
        <v>162</v>
      </c>
      <c r="BF486" s="544">
        <v>95</v>
      </c>
      <c r="BG486" s="544">
        <v>48</v>
      </c>
      <c r="BH486" s="544">
        <v>21</v>
      </c>
      <c r="BI486" s="544">
        <v>12</v>
      </c>
      <c r="BJ486" s="544">
        <v>8</v>
      </c>
      <c r="BK486" s="544">
        <v>4</v>
      </c>
      <c r="BL486" s="544">
        <v>4</v>
      </c>
      <c r="BM486" s="544">
        <v>0</v>
      </c>
      <c r="BN486" s="544">
        <v>0</v>
      </c>
      <c r="BO486" s="544">
        <v>0</v>
      </c>
      <c r="BP486" s="544">
        <v>0</v>
      </c>
      <c r="BQ486" s="544">
        <v>0</v>
      </c>
      <c r="BR486" s="544">
        <v>0</v>
      </c>
      <c r="BS486" s="544">
        <v>0</v>
      </c>
      <c r="BT486" s="544">
        <v>0</v>
      </c>
      <c r="BU486" s="544">
        <v>0</v>
      </c>
      <c r="BV486" s="544">
        <v>0</v>
      </c>
      <c r="BW486" s="544">
        <v>0</v>
      </c>
      <c r="BX486" s="544">
        <v>0</v>
      </c>
      <c r="BY486" s="544">
        <v>7</v>
      </c>
      <c r="BZ486" s="544">
        <v>3</v>
      </c>
      <c r="CA486" s="544">
        <v>0</v>
      </c>
    </row>
    <row r="487" spans="1:79">
      <c r="A487" t="s">
        <v>143</v>
      </c>
      <c r="B487" t="s">
        <v>1899</v>
      </c>
      <c r="C487">
        <v>2022</v>
      </c>
      <c r="D487" t="s">
        <v>1934</v>
      </c>
      <c r="E487" s="450">
        <v>182</v>
      </c>
      <c r="F487" s="450">
        <v>124</v>
      </c>
      <c r="G487" s="450">
        <v>55</v>
      </c>
      <c r="H487" s="450">
        <v>38</v>
      </c>
      <c r="I487" s="450">
        <v>8</v>
      </c>
      <c r="J487" s="450">
        <v>0</v>
      </c>
      <c r="K487" s="450">
        <v>0</v>
      </c>
      <c r="L487" s="450">
        <v>0</v>
      </c>
      <c r="M487" s="450">
        <v>0</v>
      </c>
      <c r="N487" s="450">
        <v>13</v>
      </c>
      <c r="O487" s="450">
        <v>0</v>
      </c>
      <c r="P487" s="450">
        <v>13</v>
      </c>
      <c r="Q487" s="450">
        <v>51</v>
      </c>
      <c r="R487" s="450">
        <v>0</v>
      </c>
      <c r="S487" s="450">
        <v>0</v>
      </c>
      <c r="T487" s="450">
        <v>0</v>
      </c>
      <c r="U487" s="450">
        <v>0</v>
      </c>
      <c r="V487" s="450">
        <v>0</v>
      </c>
      <c r="W487" s="450">
        <v>0</v>
      </c>
      <c r="X487" s="450">
        <v>0</v>
      </c>
      <c r="Y487" s="450">
        <v>51</v>
      </c>
      <c r="Z487" s="450">
        <v>0</v>
      </c>
      <c r="AA487" s="450">
        <v>0</v>
      </c>
      <c r="AB487" s="450">
        <v>0</v>
      </c>
      <c r="AC487" s="450">
        <v>135</v>
      </c>
      <c r="AD487" s="450">
        <v>42</v>
      </c>
      <c r="AE487" s="450">
        <v>32</v>
      </c>
      <c r="AF487" s="450">
        <v>75</v>
      </c>
      <c r="AG487" s="450">
        <v>78</v>
      </c>
      <c r="AH487" s="450">
        <v>24</v>
      </c>
      <c r="AI487" s="450">
        <v>15</v>
      </c>
      <c r="AJ487" s="450">
        <v>42</v>
      </c>
      <c r="AK487" s="450">
        <v>57</v>
      </c>
      <c r="AL487" s="450">
        <v>18</v>
      </c>
      <c r="AM487" s="450">
        <v>17</v>
      </c>
      <c r="AN487" s="450">
        <v>33</v>
      </c>
      <c r="AO487" s="450">
        <v>0</v>
      </c>
      <c r="AP487" s="450">
        <v>0</v>
      </c>
      <c r="AQ487" s="450">
        <v>0</v>
      </c>
      <c r="AR487" s="450">
        <v>0</v>
      </c>
      <c r="AS487" s="450">
        <v>0</v>
      </c>
      <c r="AT487" s="450">
        <v>0</v>
      </c>
      <c r="AU487" s="450">
        <v>0</v>
      </c>
      <c r="AV487" s="450">
        <v>0</v>
      </c>
      <c r="AW487" s="450">
        <v>0</v>
      </c>
      <c r="AX487" s="450">
        <v>0</v>
      </c>
      <c r="AY487" s="450">
        <v>0</v>
      </c>
      <c r="AZ487" s="450">
        <v>0</v>
      </c>
      <c r="BA487" s="450">
        <v>204</v>
      </c>
      <c r="BB487" s="450">
        <v>94</v>
      </c>
      <c r="BC487" s="450">
        <v>68</v>
      </c>
      <c r="BD487" s="450">
        <v>23</v>
      </c>
      <c r="BE487" s="450">
        <v>185</v>
      </c>
      <c r="BF487" s="450">
        <v>85</v>
      </c>
      <c r="BG487" s="450">
        <v>61</v>
      </c>
      <c r="BH487" s="450">
        <v>13</v>
      </c>
      <c r="BI487" s="450">
        <v>19</v>
      </c>
      <c r="BJ487" s="450">
        <v>9</v>
      </c>
      <c r="BK487" s="450">
        <v>7</v>
      </c>
      <c r="BL487" s="450">
        <v>10</v>
      </c>
      <c r="BM487" s="450">
        <v>0</v>
      </c>
      <c r="BN487" s="450">
        <v>0</v>
      </c>
      <c r="BO487" s="450">
        <v>0</v>
      </c>
      <c r="BP487" s="450">
        <v>0</v>
      </c>
      <c r="BQ487" s="450">
        <v>0</v>
      </c>
      <c r="BR487" s="450">
        <v>0</v>
      </c>
      <c r="BS487" s="450">
        <v>0</v>
      </c>
      <c r="BT487" s="450">
        <v>0</v>
      </c>
      <c r="BU487" s="450">
        <v>0</v>
      </c>
      <c r="BV487" s="450">
        <v>0</v>
      </c>
      <c r="BW487" s="450">
        <v>0</v>
      </c>
      <c r="BX487" s="450">
        <v>0</v>
      </c>
      <c r="BY487" s="450">
        <v>6</v>
      </c>
      <c r="BZ487" s="450">
        <v>4</v>
      </c>
      <c r="CA487" s="450">
        <v>0</v>
      </c>
    </row>
    <row r="488" spans="1:79">
      <c r="A488" s="543" t="s">
        <v>143</v>
      </c>
      <c r="B488" s="543" t="s">
        <v>1899</v>
      </c>
      <c r="C488" s="543">
        <v>2023</v>
      </c>
      <c r="D488" s="543" t="s">
        <v>1934</v>
      </c>
      <c r="E488" s="544">
        <v>179</v>
      </c>
      <c r="F488" s="544">
        <v>118</v>
      </c>
      <c r="G488" s="544">
        <v>34</v>
      </c>
      <c r="H488" s="544">
        <v>16</v>
      </c>
      <c r="I488" s="544">
        <v>5</v>
      </c>
      <c r="J488" s="544">
        <v>0</v>
      </c>
      <c r="K488" s="544">
        <v>0</v>
      </c>
      <c r="L488" s="544">
        <v>0</v>
      </c>
      <c r="M488" s="544">
        <v>0</v>
      </c>
      <c r="N488" s="544">
        <v>17</v>
      </c>
      <c r="O488" s="544">
        <v>0</v>
      </c>
      <c r="P488" s="544">
        <v>17</v>
      </c>
      <c r="Q488" s="544">
        <v>268</v>
      </c>
      <c r="R488" s="544">
        <v>3</v>
      </c>
      <c r="S488" s="544">
        <v>3</v>
      </c>
      <c r="T488" s="544">
        <v>168</v>
      </c>
      <c r="U488" s="544">
        <v>205</v>
      </c>
      <c r="V488" s="544">
        <v>1</v>
      </c>
      <c r="W488" s="544">
        <v>0</v>
      </c>
      <c r="X488" s="544">
        <v>131</v>
      </c>
      <c r="Y488" s="544">
        <v>63</v>
      </c>
      <c r="Z488" s="544">
        <v>2</v>
      </c>
      <c r="AA488" s="544">
        <v>3</v>
      </c>
      <c r="AB488" s="544">
        <v>37</v>
      </c>
      <c r="AC488" s="544">
        <v>157</v>
      </c>
      <c r="AD488" s="544">
        <v>71</v>
      </c>
      <c r="AE488" s="544">
        <v>31</v>
      </c>
      <c r="AF488" s="544">
        <v>80</v>
      </c>
      <c r="AG488" s="544">
        <v>93</v>
      </c>
      <c r="AH488" s="544">
        <v>42</v>
      </c>
      <c r="AI488" s="544">
        <v>19</v>
      </c>
      <c r="AJ488" s="544">
        <v>49</v>
      </c>
      <c r="AK488" s="544">
        <v>64</v>
      </c>
      <c r="AL488" s="544">
        <v>29</v>
      </c>
      <c r="AM488" s="544">
        <v>12</v>
      </c>
      <c r="AN488" s="544">
        <v>31</v>
      </c>
      <c r="AO488" s="544">
        <v>0</v>
      </c>
      <c r="AP488" s="544">
        <v>0</v>
      </c>
      <c r="AQ488" s="544">
        <v>0</v>
      </c>
      <c r="AR488" s="544">
        <v>0</v>
      </c>
      <c r="AS488" s="544">
        <v>0</v>
      </c>
      <c r="AT488" s="544">
        <v>0</v>
      </c>
      <c r="AU488" s="544">
        <v>0</v>
      </c>
      <c r="AV488" s="544">
        <v>0</v>
      </c>
      <c r="AW488" s="544">
        <v>0</v>
      </c>
      <c r="AX488" s="544">
        <v>0</v>
      </c>
      <c r="AY488" s="544">
        <v>0</v>
      </c>
      <c r="AZ488" s="544">
        <v>0</v>
      </c>
      <c r="BA488" s="544">
        <v>203</v>
      </c>
      <c r="BB488" s="544">
        <v>83</v>
      </c>
      <c r="BC488" s="544">
        <v>45</v>
      </c>
      <c r="BD488" s="544">
        <v>22</v>
      </c>
      <c r="BE488" s="544">
        <v>189</v>
      </c>
      <c r="BF488" s="544">
        <v>75</v>
      </c>
      <c r="BG488" s="544">
        <v>43</v>
      </c>
      <c r="BH488" s="544">
        <v>16</v>
      </c>
      <c r="BI488" s="544">
        <v>14</v>
      </c>
      <c r="BJ488" s="544">
        <v>8</v>
      </c>
      <c r="BK488" s="544">
        <v>2</v>
      </c>
      <c r="BL488" s="544">
        <v>6</v>
      </c>
      <c r="BM488" s="544">
        <v>0</v>
      </c>
      <c r="BN488" s="544">
        <v>0</v>
      </c>
      <c r="BO488" s="544">
        <v>0</v>
      </c>
      <c r="BP488" s="544">
        <v>0</v>
      </c>
      <c r="BQ488" s="544">
        <v>0</v>
      </c>
      <c r="BR488" s="544">
        <v>0</v>
      </c>
      <c r="BS488" s="544">
        <v>0</v>
      </c>
      <c r="BT488" s="544">
        <v>0</v>
      </c>
      <c r="BU488" s="544">
        <v>0</v>
      </c>
      <c r="BV488" s="544">
        <v>0</v>
      </c>
      <c r="BW488" s="544">
        <v>0</v>
      </c>
      <c r="BX488" s="544">
        <v>0</v>
      </c>
      <c r="BY488" s="544">
        <v>1</v>
      </c>
      <c r="BZ488" s="544">
        <v>3</v>
      </c>
      <c r="CA488" s="544">
        <v>0</v>
      </c>
    </row>
    <row r="489" spans="1:79">
      <c r="A489" t="s">
        <v>143</v>
      </c>
      <c r="B489" t="s">
        <v>1899</v>
      </c>
      <c r="C489">
        <v>2024</v>
      </c>
      <c r="D489" t="s">
        <v>1934</v>
      </c>
      <c r="E489" s="450">
        <v>178</v>
      </c>
      <c r="F489" s="450">
        <v>119</v>
      </c>
      <c r="G489" s="450">
        <v>38</v>
      </c>
      <c r="H489" s="450">
        <v>30</v>
      </c>
      <c r="I489" s="450">
        <v>6</v>
      </c>
      <c r="J489" s="450">
        <v>0</v>
      </c>
      <c r="K489" s="450">
        <v>0</v>
      </c>
      <c r="L489" s="450">
        <v>0</v>
      </c>
      <c r="M489" s="450">
        <v>0</v>
      </c>
      <c r="N489" s="450">
        <v>0</v>
      </c>
      <c r="O489" s="450">
        <v>0</v>
      </c>
      <c r="P489" s="450">
        <v>0</v>
      </c>
      <c r="Q489" s="450">
        <v>259</v>
      </c>
      <c r="R489" s="450">
        <v>1</v>
      </c>
      <c r="S489" s="450">
        <v>3</v>
      </c>
      <c r="T489" s="450">
        <v>174</v>
      </c>
      <c r="U489" s="450">
        <v>0</v>
      </c>
      <c r="V489" s="450">
        <v>0</v>
      </c>
      <c r="W489" s="450">
        <v>0</v>
      </c>
      <c r="X489" s="450">
        <v>0</v>
      </c>
      <c r="Y489" s="450">
        <v>259</v>
      </c>
      <c r="Z489" s="450">
        <v>1</v>
      </c>
      <c r="AA489" s="450">
        <v>3</v>
      </c>
      <c r="AB489" s="450">
        <v>174</v>
      </c>
      <c r="AC489" s="450">
        <v>126</v>
      </c>
      <c r="AD489" s="450">
        <v>16</v>
      </c>
      <c r="AE489" s="450">
        <v>37</v>
      </c>
      <c r="AF489" s="450">
        <v>59</v>
      </c>
      <c r="AG489" s="450">
        <v>59</v>
      </c>
      <c r="AH489" s="450">
        <v>6</v>
      </c>
      <c r="AI489" s="450">
        <v>4</v>
      </c>
      <c r="AJ489" s="450">
        <v>51</v>
      </c>
      <c r="AK489" s="450">
        <v>67</v>
      </c>
      <c r="AL489" s="450">
        <v>10</v>
      </c>
      <c r="AM489" s="450">
        <v>33</v>
      </c>
      <c r="AN489" s="450">
        <v>8</v>
      </c>
      <c r="AO489" s="450">
        <v>0</v>
      </c>
      <c r="AP489" s="450">
        <v>0</v>
      </c>
      <c r="AQ489" s="450">
        <v>0</v>
      </c>
      <c r="AR489" s="450">
        <v>0</v>
      </c>
      <c r="AS489" s="450">
        <v>0</v>
      </c>
      <c r="AT489" s="450">
        <v>0</v>
      </c>
      <c r="AU489" s="450">
        <v>0</v>
      </c>
      <c r="AV489" s="450">
        <v>0</v>
      </c>
      <c r="AW489" s="450">
        <v>0</v>
      </c>
      <c r="AX489" s="450">
        <v>0</v>
      </c>
      <c r="AY489" s="450">
        <v>0</v>
      </c>
      <c r="AZ489" s="450">
        <v>0</v>
      </c>
      <c r="BA489" s="450">
        <v>187</v>
      </c>
      <c r="BB489" s="450">
        <v>76</v>
      </c>
      <c r="BC489" s="450">
        <v>61</v>
      </c>
      <c r="BD489" s="450">
        <v>30</v>
      </c>
      <c r="BE489" s="450">
        <v>155</v>
      </c>
      <c r="BF489" s="450">
        <v>62</v>
      </c>
      <c r="BG489" s="450">
        <v>46</v>
      </c>
      <c r="BH489" s="450">
        <v>24</v>
      </c>
      <c r="BI489" s="450">
        <v>32</v>
      </c>
      <c r="BJ489" s="450">
        <v>14</v>
      </c>
      <c r="BK489" s="450">
        <v>15</v>
      </c>
      <c r="BL489" s="450">
        <v>6</v>
      </c>
      <c r="BM489" s="450">
        <v>0</v>
      </c>
      <c r="BN489" s="450">
        <v>0</v>
      </c>
      <c r="BO489" s="450">
        <v>0</v>
      </c>
      <c r="BP489" s="450">
        <v>0</v>
      </c>
      <c r="BQ489" s="450">
        <v>0</v>
      </c>
      <c r="BR489" s="450">
        <v>0</v>
      </c>
      <c r="BS489" s="450">
        <v>0</v>
      </c>
      <c r="BT489" s="450">
        <v>0</v>
      </c>
      <c r="BU489" s="450">
        <v>0</v>
      </c>
      <c r="BV489" s="450">
        <v>0</v>
      </c>
      <c r="BW489" s="450">
        <v>0</v>
      </c>
      <c r="BX489" s="450">
        <v>0</v>
      </c>
      <c r="BY489" s="450">
        <v>9</v>
      </c>
      <c r="BZ489" s="450">
        <v>1</v>
      </c>
      <c r="CA489" s="450">
        <v>0</v>
      </c>
    </row>
    <row r="490" spans="1:79">
      <c r="A490" s="543" t="s">
        <v>143</v>
      </c>
      <c r="B490" s="543" t="s">
        <v>1899</v>
      </c>
      <c r="C490" s="543">
        <v>2025</v>
      </c>
      <c r="D490" s="543" t="s">
        <v>1935</v>
      </c>
      <c r="E490" s="544">
        <v>180</v>
      </c>
      <c r="F490" s="544">
        <v>126</v>
      </c>
      <c r="G490" s="544">
        <v>58</v>
      </c>
      <c r="H490" s="544">
        <v>31</v>
      </c>
      <c r="I490" s="544">
        <v>6</v>
      </c>
      <c r="J490" s="544">
        <v>0</v>
      </c>
      <c r="K490" s="544">
        <v>0</v>
      </c>
      <c r="L490" s="544">
        <v>0</v>
      </c>
      <c r="M490" s="544">
        <v>0</v>
      </c>
      <c r="N490" s="544">
        <v>13</v>
      </c>
      <c r="O490" s="544">
        <v>0</v>
      </c>
      <c r="P490" s="544">
        <v>13</v>
      </c>
      <c r="Q490" s="544">
        <v>259</v>
      </c>
      <c r="R490" s="544">
        <v>2</v>
      </c>
      <c r="S490" s="544">
        <v>3</v>
      </c>
      <c r="T490" s="544">
        <v>168</v>
      </c>
      <c r="U490" s="544">
        <v>40</v>
      </c>
      <c r="V490" s="544">
        <v>0</v>
      </c>
      <c r="W490" s="544">
        <v>0</v>
      </c>
      <c r="X490" s="544">
        <v>66</v>
      </c>
      <c r="Y490" s="544">
        <v>219</v>
      </c>
      <c r="Z490" s="544">
        <v>2</v>
      </c>
      <c r="AA490" s="544">
        <v>3</v>
      </c>
      <c r="AB490" s="544">
        <v>103</v>
      </c>
      <c r="AC490" s="544">
        <v>133</v>
      </c>
      <c r="AD490" s="544">
        <v>55</v>
      </c>
      <c r="AE490" s="544">
        <v>32</v>
      </c>
      <c r="AF490" s="544">
        <v>71</v>
      </c>
      <c r="AG490" s="544">
        <v>67</v>
      </c>
      <c r="AH490" s="544">
        <v>27</v>
      </c>
      <c r="AI490" s="544">
        <v>10</v>
      </c>
      <c r="AJ490" s="544">
        <v>42</v>
      </c>
      <c r="AK490" s="544">
        <v>66</v>
      </c>
      <c r="AL490" s="544">
        <v>28</v>
      </c>
      <c r="AM490" s="544">
        <v>22</v>
      </c>
      <c r="AN490" s="544">
        <v>29</v>
      </c>
      <c r="AO490" s="544">
        <v>0</v>
      </c>
      <c r="AP490" s="544">
        <v>0</v>
      </c>
      <c r="AQ490" s="544">
        <v>0</v>
      </c>
      <c r="AR490" s="544">
        <v>0</v>
      </c>
      <c r="AS490" s="544">
        <v>0</v>
      </c>
      <c r="AT490" s="544">
        <v>0</v>
      </c>
      <c r="AU490" s="544">
        <v>0</v>
      </c>
      <c r="AV490" s="544">
        <v>0</v>
      </c>
      <c r="AW490" s="544">
        <v>0</v>
      </c>
      <c r="AX490" s="544">
        <v>0</v>
      </c>
      <c r="AY490" s="544">
        <v>0</v>
      </c>
      <c r="AZ490" s="544">
        <v>0</v>
      </c>
      <c r="BA490" s="544">
        <v>202</v>
      </c>
      <c r="BB490" s="544">
        <v>104</v>
      </c>
      <c r="BC490" s="544">
        <v>59</v>
      </c>
      <c r="BD490" s="544">
        <v>29</v>
      </c>
      <c r="BE490" s="544">
        <v>178</v>
      </c>
      <c r="BF490" s="544">
        <v>92</v>
      </c>
      <c r="BG490" s="544">
        <v>49</v>
      </c>
      <c r="BH490" s="544">
        <v>20</v>
      </c>
      <c r="BI490" s="544">
        <v>24</v>
      </c>
      <c r="BJ490" s="544">
        <v>12</v>
      </c>
      <c r="BK490" s="544">
        <v>10</v>
      </c>
      <c r="BL490" s="544">
        <v>9</v>
      </c>
      <c r="BM490" s="544">
        <v>0</v>
      </c>
      <c r="BN490" s="544">
        <v>0</v>
      </c>
      <c r="BO490" s="544">
        <v>0</v>
      </c>
      <c r="BP490" s="544">
        <v>0</v>
      </c>
      <c r="BQ490" s="544">
        <v>0</v>
      </c>
      <c r="BR490" s="544">
        <v>0</v>
      </c>
      <c r="BS490" s="544">
        <v>0</v>
      </c>
      <c r="BT490" s="544">
        <v>0</v>
      </c>
      <c r="BU490" s="544">
        <v>0</v>
      </c>
      <c r="BV490" s="544">
        <v>0</v>
      </c>
      <c r="BW490" s="544">
        <v>0</v>
      </c>
      <c r="BX490" s="544">
        <v>0</v>
      </c>
      <c r="BY490" s="544">
        <v>5</v>
      </c>
      <c r="BZ490" s="544">
        <v>4</v>
      </c>
      <c r="CA490" s="544">
        <v>0</v>
      </c>
    </row>
    <row r="491" spans="1:79">
      <c r="A491" t="s">
        <v>143</v>
      </c>
      <c r="B491" t="s">
        <v>1899</v>
      </c>
      <c r="C491">
        <v>2024</v>
      </c>
      <c r="D491" t="s">
        <v>1937</v>
      </c>
      <c r="E491" s="450">
        <f>E489</f>
        <v>178</v>
      </c>
      <c r="F491" s="450">
        <f t="shared" ref="F491:BQ491" si="96">F489</f>
        <v>119</v>
      </c>
      <c r="G491" s="450">
        <f t="shared" si="96"/>
        <v>38</v>
      </c>
      <c r="H491" s="450">
        <f t="shared" si="96"/>
        <v>30</v>
      </c>
      <c r="I491" s="450">
        <f t="shared" si="96"/>
        <v>6</v>
      </c>
      <c r="J491" s="450">
        <f t="shared" si="96"/>
        <v>0</v>
      </c>
      <c r="K491" s="450">
        <f t="shared" si="96"/>
        <v>0</v>
      </c>
      <c r="L491" s="450">
        <f t="shared" si="96"/>
        <v>0</v>
      </c>
      <c r="M491" s="450">
        <f t="shared" si="96"/>
        <v>0</v>
      </c>
      <c r="N491" s="450">
        <f t="shared" si="96"/>
        <v>0</v>
      </c>
      <c r="O491" s="450">
        <f t="shared" si="96"/>
        <v>0</v>
      </c>
      <c r="P491" s="450">
        <f t="shared" si="96"/>
        <v>0</v>
      </c>
      <c r="Q491" s="450">
        <f t="shared" si="96"/>
        <v>259</v>
      </c>
      <c r="R491" s="450">
        <f t="shared" si="96"/>
        <v>1</v>
      </c>
      <c r="S491" s="450">
        <f t="shared" si="96"/>
        <v>3</v>
      </c>
      <c r="T491" s="450">
        <f t="shared" si="96"/>
        <v>174</v>
      </c>
      <c r="U491" s="450">
        <f t="shared" si="96"/>
        <v>0</v>
      </c>
      <c r="V491" s="450">
        <f t="shared" si="96"/>
        <v>0</v>
      </c>
      <c r="W491" s="450">
        <f t="shared" si="96"/>
        <v>0</v>
      </c>
      <c r="X491" s="450">
        <f t="shared" si="96"/>
        <v>0</v>
      </c>
      <c r="Y491" s="450">
        <f t="shared" si="96"/>
        <v>259</v>
      </c>
      <c r="Z491" s="450">
        <f t="shared" si="96"/>
        <v>1</v>
      </c>
      <c r="AA491" s="450">
        <f t="shared" si="96"/>
        <v>3</v>
      </c>
      <c r="AB491" s="450">
        <f t="shared" si="96"/>
        <v>174</v>
      </c>
      <c r="AC491" s="450">
        <f t="shared" si="96"/>
        <v>126</v>
      </c>
      <c r="AD491" s="450">
        <f t="shared" si="96"/>
        <v>16</v>
      </c>
      <c r="AE491" s="450">
        <f t="shared" si="96"/>
        <v>37</v>
      </c>
      <c r="AF491" s="450">
        <f t="shared" si="96"/>
        <v>59</v>
      </c>
      <c r="AG491" s="450">
        <f t="shared" si="96"/>
        <v>59</v>
      </c>
      <c r="AH491" s="450">
        <f t="shared" si="96"/>
        <v>6</v>
      </c>
      <c r="AI491" s="450">
        <f t="shared" si="96"/>
        <v>4</v>
      </c>
      <c r="AJ491" s="450">
        <f t="shared" si="96"/>
        <v>51</v>
      </c>
      <c r="AK491" s="450">
        <f t="shared" si="96"/>
        <v>67</v>
      </c>
      <c r="AL491" s="450">
        <f t="shared" si="96"/>
        <v>10</v>
      </c>
      <c r="AM491" s="450">
        <f t="shared" si="96"/>
        <v>33</v>
      </c>
      <c r="AN491" s="450">
        <f t="shared" si="96"/>
        <v>8</v>
      </c>
      <c r="AO491" s="450">
        <f t="shared" si="96"/>
        <v>0</v>
      </c>
      <c r="AP491" s="450">
        <f t="shared" si="96"/>
        <v>0</v>
      </c>
      <c r="AQ491" s="450">
        <f t="shared" si="96"/>
        <v>0</v>
      </c>
      <c r="AR491" s="450">
        <f t="shared" si="96"/>
        <v>0</v>
      </c>
      <c r="AS491" s="450">
        <f t="shared" si="96"/>
        <v>0</v>
      </c>
      <c r="AT491" s="450">
        <f t="shared" si="96"/>
        <v>0</v>
      </c>
      <c r="AU491" s="450">
        <f t="shared" si="96"/>
        <v>0</v>
      </c>
      <c r="AV491" s="450">
        <f t="shared" si="96"/>
        <v>0</v>
      </c>
      <c r="AW491" s="450">
        <f t="shared" si="96"/>
        <v>0</v>
      </c>
      <c r="AX491" s="450">
        <f t="shared" si="96"/>
        <v>0</v>
      </c>
      <c r="AY491" s="450">
        <f t="shared" si="96"/>
        <v>0</v>
      </c>
      <c r="AZ491" s="450">
        <f t="shared" si="96"/>
        <v>0</v>
      </c>
      <c r="BA491" s="450">
        <f t="shared" si="96"/>
        <v>187</v>
      </c>
      <c r="BB491" s="450">
        <f t="shared" si="96"/>
        <v>76</v>
      </c>
      <c r="BC491" s="450">
        <f t="shared" si="96"/>
        <v>61</v>
      </c>
      <c r="BD491" s="450">
        <f t="shared" si="96"/>
        <v>30</v>
      </c>
      <c r="BE491" s="450">
        <f t="shared" si="96"/>
        <v>155</v>
      </c>
      <c r="BF491" s="450">
        <f t="shared" si="96"/>
        <v>62</v>
      </c>
      <c r="BG491" s="450">
        <f t="shared" si="96"/>
        <v>46</v>
      </c>
      <c r="BH491" s="450">
        <f t="shared" si="96"/>
        <v>24</v>
      </c>
      <c r="BI491" s="450">
        <f t="shared" si="96"/>
        <v>32</v>
      </c>
      <c r="BJ491" s="450">
        <f t="shared" si="96"/>
        <v>14</v>
      </c>
      <c r="BK491" s="450">
        <f t="shared" si="96"/>
        <v>15</v>
      </c>
      <c r="BL491" s="450">
        <f t="shared" si="96"/>
        <v>6</v>
      </c>
      <c r="BM491" s="450">
        <f t="shared" si="96"/>
        <v>0</v>
      </c>
      <c r="BN491" s="450">
        <f t="shared" si="96"/>
        <v>0</v>
      </c>
      <c r="BO491" s="450">
        <f t="shared" si="96"/>
        <v>0</v>
      </c>
      <c r="BP491" s="450">
        <f t="shared" si="96"/>
        <v>0</v>
      </c>
      <c r="BQ491" s="450">
        <f t="shared" si="96"/>
        <v>0</v>
      </c>
      <c r="BR491" s="450">
        <f t="shared" ref="BR491:CA491" si="97">BR489</f>
        <v>0</v>
      </c>
      <c r="BS491" s="450">
        <f t="shared" si="97"/>
        <v>0</v>
      </c>
      <c r="BT491" s="450">
        <f t="shared" si="97"/>
        <v>0</v>
      </c>
      <c r="BU491" s="450">
        <f t="shared" si="97"/>
        <v>0</v>
      </c>
      <c r="BV491" s="450">
        <f t="shared" si="97"/>
        <v>0</v>
      </c>
      <c r="BW491" s="450">
        <f t="shared" si="97"/>
        <v>0</v>
      </c>
      <c r="BX491" s="450">
        <f t="shared" si="97"/>
        <v>0</v>
      </c>
      <c r="BY491" s="450">
        <f t="shared" si="97"/>
        <v>9</v>
      </c>
      <c r="BZ491" s="450">
        <f t="shared" si="97"/>
        <v>1</v>
      </c>
      <c r="CA491" s="450">
        <f t="shared" si="97"/>
        <v>0</v>
      </c>
    </row>
    <row r="492" spans="1:79">
      <c r="A492" s="543" t="s">
        <v>143</v>
      </c>
      <c r="B492" s="543" t="s">
        <v>1899</v>
      </c>
      <c r="C492" s="543">
        <v>2025</v>
      </c>
      <c r="D492" s="543" t="s">
        <v>1937</v>
      </c>
      <c r="E492" s="544">
        <f>IF(OR(E489=0, E489=""), E490, IF(E490&gt;(E489*(1+Dash!$B$6)), E489*(1+Dash!$B$6), IF(E490&lt;(E489*(1-Dash!$B$7)), E489*(1-Dash!$B$7), E490)))</f>
        <v>180</v>
      </c>
      <c r="F492" s="544">
        <f>IF(OR(F489=0, F489=""), F490, IF(F490&gt;(F489*(1+Dash!$B$6)), F489*(1+Dash!$B$6), IF(F490&lt;(F489*(1-Dash!$B$7)), F489*(1-Dash!$B$7), F490)))</f>
        <v>126</v>
      </c>
      <c r="G492" s="544">
        <f>IF(OR(G489=0, G489=""), G490, IF(G490&gt;(G489*(1+Dash!$B$6)), G489*(1+Dash!$B$6), IF(G490&lt;(G489*(1-Dash!$B$7)), G489*(1-Dash!$B$7), G490)))</f>
        <v>41.800000000000004</v>
      </c>
      <c r="H492" s="544">
        <f>IF(OR(H489=0, H489=""), H490, IF(H490&gt;(H489*(1+Dash!$B$6)), H489*(1+Dash!$B$6), IF(H490&lt;(H489*(1-Dash!$B$7)), H489*(1-Dash!$B$7), H490)))</f>
        <v>31</v>
      </c>
      <c r="I492" s="544">
        <f>IF(OR(I489=0, I489=""), I490, IF(I490&gt;(I489*(1+Dash!$B$6)), I489*(1+Dash!$B$6), IF(I490&lt;(I489*(1-Dash!$B$7)), I489*(1-Dash!$B$7), I490)))</f>
        <v>6</v>
      </c>
      <c r="J492" s="544">
        <f>IF(OR(J489=0, J489=""), J490, IF(J490&gt;(J489*(1+Dash!$B$6)), J489*(1+Dash!$B$6), IF(J490&lt;(J489*(1-Dash!$B$7)), J489*(1-Dash!$B$7), J490)))</f>
        <v>0</v>
      </c>
      <c r="K492" s="544">
        <f>IF(OR(K489=0, K489=""), K490, IF(K490&gt;(K489*(1+Dash!$B$6)), K489*(1+Dash!$B$6), IF(K490&lt;(K489*(1-Dash!$B$7)), K489*(1-Dash!$B$7), K490)))</f>
        <v>0</v>
      </c>
      <c r="L492" s="544">
        <f>IF(OR(L489=0, L489=""), L490, IF(L490&gt;(L489*(1+Dash!$B$6)), L489*(1+Dash!$B$6), IF(L490&lt;(L489*(1-Dash!$B$7)), L489*(1-Dash!$B$7), L490)))</f>
        <v>0</v>
      </c>
      <c r="M492" s="544">
        <f>IF(OR(M489=0, M489=""), M490, IF(M490&gt;(M489*(1+Dash!$B$6)), M489*(1+Dash!$B$6), IF(M490&lt;(M489*(1-Dash!$B$7)), M489*(1-Dash!$B$7), M490)))</f>
        <v>0</v>
      </c>
      <c r="N492" s="544">
        <f>IF(OR(N489=0, N489=""), N490, IF(N490&gt;(N489*(1+Dash!$B$6)), N489*(1+Dash!$B$6), IF(N490&lt;(N489*(1-Dash!$B$7)), N489*(1-Dash!$B$7), N490)))</f>
        <v>13</v>
      </c>
      <c r="O492" s="544">
        <f>IF(OR(O489=0, O489=""), O490, IF(O490&gt;(O489*(1+Dash!$B$6)), O489*(1+Dash!$B$6), IF(O490&lt;(O489*(1-Dash!$B$7)), O489*(1-Dash!$B$7), O490)))</f>
        <v>0</v>
      </c>
      <c r="P492" s="544">
        <f>IF(OR(P489=0, P489=""), P490, IF(P490&gt;(P489*(1+Dash!$B$6)), P489*(1+Dash!$B$6), IF(P490&lt;(P489*(1-Dash!$B$7)), P489*(1-Dash!$B$7), P490)))</f>
        <v>13</v>
      </c>
      <c r="Q492" s="544">
        <f>IF(OR(Q489=0, Q489=""), Q490, IF(Q490&gt;(Q489*(1+Dash!$B$6)), Q489*(1+Dash!$B$6), IF(Q490&lt;(Q489*(1-Dash!$B$7)), Q489*(1-Dash!$B$7), Q490)))</f>
        <v>259</v>
      </c>
      <c r="R492" s="544">
        <f>IF(OR(R489=0, R489=""), R490, IF(R490&gt;(R489*(1+Dash!$B$6)), R489*(1+Dash!$B$6), IF(R490&lt;(R489*(1-Dash!$B$7)), R489*(1-Dash!$B$7), R490)))</f>
        <v>1.1000000000000001</v>
      </c>
      <c r="S492" s="544">
        <f>IF(OR(S489=0, S489=""), S490, IF(S490&gt;(S489*(1+Dash!$B$6)), S489*(1+Dash!$B$6), IF(S490&lt;(S489*(1-Dash!$B$7)), S489*(1-Dash!$B$7), S490)))</f>
        <v>3</v>
      </c>
      <c r="T492" s="544">
        <f>IF(OR(T489=0, T489=""), T490, IF(T490&gt;(T489*(1+Dash!$B$6)), T489*(1+Dash!$B$6), IF(T490&lt;(T489*(1-Dash!$B$7)), T489*(1-Dash!$B$7), T490)))</f>
        <v>168</v>
      </c>
      <c r="U492" s="544">
        <f>IF(OR(U489=0, U489=""), U490, IF(U490&gt;(U489*(1+Dash!$B$6)), U489*(1+Dash!$B$6), IF(U490&lt;(U489*(1-Dash!$B$7)), U489*(1-Dash!$B$7), U490)))</f>
        <v>40</v>
      </c>
      <c r="V492" s="544">
        <f>IF(OR(V489=0, V489=""), V490, IF(V490&gt;(V489*(1+Dash!$B$6)), V489*(1+Dash!$B$6), IF(V490&lt;(V489*(1-Dash!$B$7)), V489*(1-Dash!$B$7), V490)))</f>
        <v>0</v>
      </c>
      <c r="W492" s="544">
        <f>IF(OR(W489=0, W489=""), W490, IF(W490&gt;(W489*(1+Dash!$B$6)), W489*(1+Dash!$B$6), IF(W490&lt;(W489*(1-Dash!$B$7)), W489*(1-Dash!$B$7), W490)))</f>
        <v>0</v>
      </c>
      <c r="X492" s="544">
        <f>IF(OR(X489=0, X489=""), X490, IF(X490&gt;(X489*(1+Dash!$B$6)), X489*(1+Dash!$B$6), IF(X490&lt;(X489*(1-Dash!$B$7)), X489*(1-Dash!$B$7), X490)))</f>
        <v>66</v>
      </c>
      <c r="Y492" s="544">
        <f>IF(OR(Y489=0, Y489=""), Y490, IF(Y490&gt;(Y489*(1+Dash!$B$6)), Y489*(1+Dash!$B$6), IF(Y490&lt;(Y489*(1-Dash!$B$7)), Y489*(1-Dash!$B$7), Y490)))</f>
        <v>246.04999999999998</v>
      </c>
      <c r="Z492" s="544">
        <f>IF(OR(Z489=0, Z489=""), Z490, IF(Z490&gt;(Z489*(1+Dash!$B$6)), Z489*(1+Dash!$B$6), IF(Z490&lt;(Z489*(1-Dash!$B$7)), Z489*(1-Dash!$B$7), Z490)))</f>
        <v>1.1000000000000001</v>
      </c>
      <c r="AA492" s="544">
        <f>IF(OR(AA489=0, AA489=""), AA490, IF(AA490&gt;(AA489*(1+Dash!$B$6)), AA489*(1+Dash!$B$6), IF(AA490&lt;(AA489*(1-Dash!$B$7)), AA489*(1-Dash!$B$7), AA490)))</f>
        <v>3</v>
      </c>
      <c r="AB492" s="544">
        <f>IF(OR(AB489=0, AB489=""), AB490, IF(AB490&gt;(AB489*(1+Dash!$B$6)), AB489*(1+Dash!$B$6), IF(AB490&lt;(AB489*(1-Dash!$B$7)), AB489*(1-Dash!$B$7), AB490)))</f>
        <v>165.29999999999998</v>
      </c>
      <c r="AC492" s="544">
        <f>IF(OR(AC489=0, AC489=""), AC490, IF(AC490&gt;(AC489*(1+Dash!$B$6)), AC489*(1+Dash!$B$6), IF(AC490&lt;(AC489*(1-Dash!$B$7)), AC489*(1-Dash!$B$7), AC490)))</f>
        <v>133</v>
      </c>
      <c r="AD492" s="544">
        <f>IF(OR(AD489=0, AD489=""), AD490, IF(AD490&gt;(AD489*(1+Dash!$B$6)), AD489*(1+Dash!$B$6), IF(AD490&lt;(AD489*(1-Dash!$B$7)), AD489*(1-Dash!$B$7), AD490)))</f>
        <v>17.600000000000001</v>
      </c>
      <c r="AE492" s="544">
        <f>IF(OR(AE489=0, AE489=""), AE490, IF(AE490&gt;(AE489*(1+Dash!$B$6)), AE489*(1+Dash!$B$6), IF(AE490&lt;(AE489*(1-Dash!$B$7)), AE489*(1-Dash!$B$7), AE490)))</f>
        <v>35.15</v>
      </c>
      <c r="AF492" s="544">
        <f>IF(OR(AF489=0, AF489=""), AF490, IF(AF490&gt;(AF489*(1+Dash!$B$6)), AF489*(1+Dash!$B$6), IF(AF490&lt;(AF489*(1-Dash!$B$7)), AF489*(1-Dash!$B$7), AF490)))</f>
        <v>64.900000000000006</v>
      </c>
      <c r="AG492" s="544">
        <f>IF(OR(AG489=0, AG489=""), AG490, IF(AG490&gt;(AG489*(1+Dash!$B$6)), AG489*(1+Dash!$B$6), IF(AG490&lt;(AG489*(1-Dash!$B$7)), AG489*(1-Dash!$B$7), AG490)))</f>
        <v>64.900000000000006</v>
      </c>
      <c r="AH492" s="544">
        <f>IF(OR(AH489=0, AH489=""), AH490, IF(AH490&gt;(AH489*(1+Dash!$B$6)), AH489*(1+Dash!$B$6), IF(AH490&lt;(AH489*(1-Dash!$B$7)), AH489*(1-Dash!$B$7), AH490)))</f>
        <v>6.6000000000000005</v>
      </c>
      <c r="AI492" s="544">
        <f>IF(OR(AI489=0, AI489=""), AI490, IF(AI490&gt;(AI489*(1+Dash!$B$6)), AI489*(1+Dash!$B$6), IF(AI490&lt;(AI489*(1-Dash!$B$7)), AI489*(1-Dash!$B$7), AI490)))</f>
        <v>4.4000000000000004</v>
      </c>
      <c r="AJ492" s="544">
        <f>IF(OR(AJ489=0, AJ489=""), AJ490, IF(AJ490&gt;(AJ489*(1+Dash!$B$6)), AJ489*(1+Dash!$B$6), IF(AJ490&lt;(AJ489*(1-Dash!$B$7)), AJ489*(1-Dash!$B$7), AJ490)))</f>
        <v>48.449999999999996</v>
      </c>
      <c r="AK492" s="544">
        <f>IF(OR(AK489=0, AK489=""), AK490, IF(AK490&gt;(AK489*(1+Dash!$B$6)), AK489*(1+Dash!$B$6), IF(AK490&lt;(AK489*(1-Dash!$B$7)), AK489*(1-Dash!$B$7), AK490)))</f>
        <v>66</v>
      </c>
      <c r="AL492" s="544">
        <f>IF(OR(AL489=0, AL489=""), AL490, IF(AL490&gt;(AL489*(1+Dash!$B$6)), AL489*(1+Dash!$B$6), IF(AL490&lt;(AL489*(1-Dash!$B$7)), AL489*(1-Dash!$B$7), AL490)))</f>
        <v>11</v>
      </c>
      <c r="AM492" s="544">
        <f>IF(OR(AM489=0, AM489=""), AM490, IF(AM490&gt;(AM489*(1+Dash!$B$6)), AM489*(1+Dash!$B$6), IF(AM490&lt;(AM489*(1-Dash!$B$7)), AM489*(1-Dash!$B$7), AM490)))</f>
        <v>31.349999999999998</v>
      </c>
      <c r="AN492" s="544">
        <f>IF(OR(AN489=0, AN489=""), AN490, IF(AN490&gt;(AN489*(1+Dash!$B$6)), AN489*(1+Dash!$B$6), IF(AN490&lt;(AN489*(1-Dash!$B$7)), AN489*(1-Dash!$B$7), AN490)))</f>
        <v>8.8000000000000007</v>
      </c>
      <c r="AO492" s="544">
        <f>IF(OR(AO489=0, AO489=""), AO490, IF(AO490&gt;(AO489*(1+Dash!$B$6)), AO489*(1+Dash!$B$6), IF(AO490&lt;(AO489*(1-Dash!$B$7)), AO489*(1-Dash!$B$7), AO490)))</f>
        <v>0</v>
      </c>
      <c r="AP492" s="544">
        <f>IF(OR(AP489=0, AP489=""), AP490, IF(AP490&gt;(AP489*(1+Dash!$B$6)), AP489*(1+Dash!$B$6), IF(AP490&lt;(AP489*(1-Dash!$B$7)), AP489*(1-Dash!$B$7), AP490)))</f>
        <v>0</v>
      </c>
      <c r="AQ492" s="544">
        <f>IF(OR(AQ489=0, AQ489=""), AQ490, IF(AQ490&gt;(AQ489*(1+Dash!$B$6)), AQ489*(1+Dash!$B$6), IF(AQ490&lt;(AQ489*(1-Dash!$B$7)), AQ489*(1-Dash!$B$7), AQ490)))</f>
        <v>0</v>
      </c>
      <c r="AR492" s="544">
        <f>IF(OR(AR489=0, AR489=""), AR490, IF(AR490&gt;(AR489*(1+Dash!$B$6)), AR489*(1+Dash!$B$6), IF(AR490&lt;(AR489*(1-Dash!$B$7)), AR489*(1-Dash!$B$7), AR490)))</f>
        <v>0</v>
      </c>
      <c r="AS492" s="544">
        <f>IF(OR(AS489=0, AS489=""), AS490, IF(AS490&gt;(AS489*(1+Dash!$B$6)), AS489*(1+Dash!$B$6), IF(AS490&lt;(AS489*(1-Dash!$B$7)), AS489*(1-Dash!$B$7), AS490)))</f>
        <v>0</v>
      </c>
      <c r="AT492" s="544">
        <f>IF(OR(AT489=0, AT489=""), AT490, IF(AT490&gt;(AT489*(1+Dash!$B$6)), AT489*(1+Dash!$B$6), IF(AT490&lt;(AT489*(1-Dash!$B$7)), AT489*(1-Dash!$B$7), AT490)))</f>
        <v>0</v>
      </c>
      <c r="AU492" s="544">
        <f>IF(OR(AU489=0, AU489=""), AU490, IF(AU490&gt;(AU489*(1+Dash!$B$6)), AU489*(1+Dash!$B$6), IF(AU490&lt;(AU489*(1-Dash!$B$7)), AU489*(1-Dash!$B$7), AU490)))</f>
        <v>0</v>
      </c>
      <c r="AV492" s="544">
        <f>IF(OR(AV489=0, AV489=""), AV490, IF(AV490&gt;(AV489*(1+Dash!$B$6)), AV489*(1+Dash!$B$6), IF(AV490&lt;(AV489*(1-Dash!$B$7)), AV489*(1-Dash!$B$7), AV490)))</f>
        <v>0</v>
      </c>
      <c r="AW492" s="544">
        <f>IF(OR(AW489=0, AW489=""), AW490, IF(AW490&gt;(AW489*(1+Dash!$B$6)), AW489*(1+Dash!$B$6), IF(AW490&lt;(AW489*(1-Dash!$B$7)), AW489*(1-Dash!$B$7), AW490)))</f>
        <v>0</v>
      </c>
      <c r="AX492" s="544">
        <f>IF(OR(AX489=0, AX489=""), AX490, IF(AX490&gt;(AX489*(1+Dash!$B$6)), AX489*(1+Dash!$B$6), IF(AX490&lt;(AX489*(1-Dash!$B$7)), AX489*(1-Dash!$B$7), AX490)))</f>
        <v>0</v>
      </c>
      <c r="AY492" s="544">
        <f>IF(OR(AY489=0, AY489=""), AY490, IF(AY490&gt;(AY489*(1+Dash!$B$6)), AY489*(1+Dash!$B$6), IF(AY490&lt;(AY489*(1-Dash!$B$7)), AY489*(1-Dash!$B$7), AY490)))</f>
        <v>0</v>
      </c>
      <c r="AZ492" s="544">
        <f>IF(OR(AZ489=0, AZ489=""), AZ490, IF(AZ490&gt;(AZ489*(1+Dash!$B$6)), AZ489*(1+Dash!$B$6), IF(AZ490&lt;(AZ489*(1-Dash!$B$7)), AZ489*(1-Dash!$B$7), AZ490)))</f>
        <v>0</v>
      </c>
      <c r="BA492" s="544">
        <f>IF(OR(BA489=0, BA489=""), BA490, IF(BA490&gt;(BA489*(1+Dash!$B$6)), BA489*(1+Dash!$B$6), IF(BA490&lt;(BA489*(1-Dash!$B$7)), BA489*(1-Dash!$B$7), BA490)))</f>
        <v>202</v>
      </c>
      <c r="BB492" s="544">
        <f>IF(OR(BB489=0, BB489=""), BB490, IF(BB490&gt;(BB489*(1+Dash!$B$6)), BB489*(1+Dash!$B$6), IF(BB490&lt;(BB489*(1-Dash!$B$7)), BB489*(1-Dash!$B$7), BB490)))</f>
        <v>83.600000000000009</v>
      </c>
      <c r="BC492" s="544">
        <f>IF(OR(BC489=0, BC489=""), BC490, IF(BC490&gt;(BC489*(1+Dash!$B$6)), BC489*(1+Dash!$B$6), IF(BC490&lt;(BC489*(1-Dash!$B$7)), BC489*(1-Dash!$B$7), BC490)))</f>
        <v>59</v>
      </c>
      <c r="BD492" s="544">
        <f>IF(OR(BD489=0, BD489=""), BD490, IF(BD490&gt;(BD489*(1+Dash!$B$6)), BD489*(1+Dash!$B$6), IF(BD490&lt;(BD489*(1-Dash!$B$7)), BD489*(1-Dash!$B$7), BD490)))</f>
        <v>29</v>
      </c>
      <c r="BE492" s="544">
        <f>IF(OR(BE489=0, BE489=""), BE490, IF(BE490&gt;(BE489*(1+Dash!$B$6)), BE489*(1+Dash!$B$6), IF(BE490&lt;(BE489*(1-Dash!$B$7)), BE489*(1-Dash!$B$7), BE490)))</f>
        <v>170.5</v>
      </c>
      <c r="BF492" s="544">
        <f>IF(OR(BF489=0, BF489=""), BF490, IF(BF490&gt;(BF489*(1+Dash!$B$6)), BF489*(1+Dash!$B$6), IF(BF490&lt;(BF489*(1-Dash!$B$7)), BF489*(1-Dash!$B$7), BF490)))</f>
        <v>68.2</v>
      </c>
      <c r="BG492" s="544">
        <f>IF(OR(BG489=0, BG489=""), BG490, IF(BG490&gt;(BG489*(1+Dash!$B$6)), BG489*(1+Dash!$B$6), IF(BG490&lt;(BG489*(1-Dash!$B$7)), BG489*(1-Dash!$B$7), BG490)))</f>
        <v>49</v>
      </c>
      <c r="BH492" s="544">
        <f>IF(OR(BH489=0, BH489=""), BH490, IF(BH490&gt;(BH489*(1+Dash!$B$6)), BH489*(1+Dash!$B$6), IF(BH490&lt;(BH489*(1-Dash!$B$7)), BH489*(1-Dash!$B$7), BH490)))</f>
        <v>22.799999999999997</v>
      </c>
      <c r="BI492" s="544">
        <f>IF(OR(BI489=0, BI489=""), BI490, IF(BI490&gt;(BI489*(1+Dash!$B$6)), BI489*(1+Dash!$B$6), IF(BI490&lt;(BI489*(1-Dash!$B$7)), BI489*(1-Dash!$B$7), BI490)))</f>
        <v>30.4</v>
      </c>
      <c r="BJ492" s="544">
        <f>IF(OR(BJ489=0, BJ489=""), BJ490, IF(BJ490&gt;(BJ489*(1+Dash!$B$6)), BJ489*(1+Dash!$B$6), IF(BJ490&lt;(BJ489*(1-Dash!$B$7)), BJ489*(1-Dash!$B$7), BJ490)))</f>
        <v>13.299999999999999</v>
      </c>
      <c r="BK492" s="544">
        <f>IF(OR(BK489=0, BK489=""), BK490, IF(BK490&gt;(BK489*(1+Dash!$B$6)), BK489*(1+Dash!$B$6), IF(BK490&lt;(BK489*(1-Dash!$B$7)), BK489*(1-Dash!$B$7), BK490)))</f>
        <v>14.25</v>
      </c>
      <c r="BL492" s="544">
        <f>IF(OR(BL489=0, BL489=""), BL490, IF(BL490&gt;(BL489*(1+Dash!$B$6)), BL489*(1+Dash!$B$6), IF(BL490&lt;(BL489*(1-Dash!$B$7)), BL489*(1-Dash!$B$7), BL490)))</f>
        <v>6.6000000000000005</v>
      </c>
      <c r="BM492" s="544">
        <f>IF(OR(BM489=0, BM489=""), BM490, IF(BM490&gt;(BM489*(1+Dash!$B$6)), BM489*(1+Dash!$B$6), IF(BM490&lt;(BM489*(1-Dash!$B$7)), BM489*(1-Dash!$B$7), BM490)))</f>
        <v>0</v>
      </c>
      <c r="BN492" s="544">
        <f>IF(OR(BN489=0, BN489=""), BN490, IF(BN490&gt;(BN489*(1+Dash!$B$6)), BN489*(1+Dash!$B$6), IF(BN490&lt;(BN489*(1-Dash!$B$7)), BN489*(1-Dash!$B$7), BN490)))</f>
        <v>0</v>
      </c>
      <c r="BO492" s="544">
        <f>IF(OR(BO489=0, BO489=""), BO490, IF(BO490&gt;(BO489*(1+Dash!$B$6)), BO489*(1+Dash!$B$6), IF(BO490&lt;(BO489*(1-Dash!$B$7)), BO489*(1-Dash!$B$7), BO490)))</f>
        <v>0</v>
      </c>
      <c r="BP492" s="544">
        <f>IF(OR(BP489=0, BP489=""), BP490, IF(BP490&gt;(BP489*(1+Dash!$B$6)), BP489*(1+Dash!$B$6), IF(BP490&lt;(BP489*(1-Dash!$B$7)), BP489*(1-Dash!$B$7), BP490)))</f>
        <v>0</v>
      </c>
      <c r="BQ492" s="544">
        <f>IF(OR(BQ489=0, BQ489=""), BQ490, IF(BQ490&gt;(BQ489*(1+Dash!$B$6)), BQ489*(1+Dash!$B$6), IF(BQ490&lt;(BQ489*(1-Dash!$B$7)), BQ489*(1-Dash!$B$7), BQ490)))</f>
        <v>0</v>
      </c>
      <c r="BR492" s="544">
        <f>IF(OR(BR489=0, BR489=""), BR490, IF(BR490&gt;(BR489*(1+Dash!$B$6)), BR489*(1+Dash!$B$6), IF(BR490&lt;(BR489*(1-Dash!$B$7)), BR489*(1-Dash!$B$7), BR490)))</f>
        <v>0</v>
      </c>
      <c r="BS492" s="544">
        <f>IF(OR(BS489=0, BS489=""), BS490, IF(BS490&gt;(BS489*(1+Dash!$B$6)), BS489*(1+Dash!$B$6), IF(BS490&lt;(BS489*(1-Dash!$B$7)), BS489*(1-Dash!$B$7), BS490)))</f>
        <v>0</v>
      </c>
      <c r="BT492" s="544">
        <f>IF(OR(BT489=0, BT489=""), BT490, IF(BT490&gt;(BT489*(1+Dash!$B$6)), BT489*(1+Dash!$B$6), IF(BT490&lt;(BT489*(1-Dash!$B$7)), BT489*(1-Dash!$B$7), BT490)))</f>
        <v>0</v>
      </c>
      <c r="BU492" s="544">
        <f>IF(OR(BU489=0, BU489=""), BU490, IF(BU490&gt;(BU489*(1+Dash!$B$6)), BU489*(1+Dash!$B$6), IF(BU490&lt;(BU489*(1-Dash!$B$7)), BU489*(1-Dash!$B$7), BU490)))</f>
        <v>0</v>
      </c>
      <c r="BV492" s="544">
        <f>IF(OR(BV489=0, BV489=""), BV490, IF(BV490&gt;(BV489*(1+Dash!$B$6)), BV489*(1+Dash!$B$6), IF(BV490&lt;(BV489*(1-Dash!$B$7)), BV489*(1-Dash!$B$7), BV490)))</f>
        <v>0</v>
      </c>
      <c r="BW492" s="544">
        <f>IF(OR(BW489=0, BW489=""), BW490, IF(BW490&gt;(BW489*(1+Dash!$B$6)), BW489*(1+Dash!$B$6), IF(BW490&lt;(BW489*(1-Dash!$B$7)), BW489*(1-Dash!$B$7), BW490)))</f>
        <v>0</v>
      </c>
      <c r="BX492" s="544">
        <f>IF(OR(BX489=0, BX489=""), BX490, IF(BX490&gt;(BX489*(1+Dash!$B$6)), BX489*(1+Dash!$B$6), IF(BX490&lt;(BX489*(1-Dash!$B$7)), BX489*(1-Dash!$B$7), BX490)))</f>
        <v>0</v>
      </c>
      <c r="BY492" s="544">
        <f>IF(OR(BY489=0, BY489=""), BY490, IF(BY490&gt;(BY489*(1+Dash!$B$6)), BY489*(1+Dash!$B$6), IF(BY490&lt;(BY489*(1-Dash!$B$7)), BY489*(1-Dash!$B$7), BY490)))</f>
        <v>8.5499999999999989</v>
      </c>
      <c r="BZ492" s="544">
        <f>IF(OR(BZ489=0, BZ489=""), BZ490, IF(BZ490&gt;(BZ489*(1+Dash!$B$6)), BZ489*(1+Dash!$B$6), IF(BZ490&lt;(BZ489*(1-Dash!$B$7)), BZ489*(1-Dash!$B$7), BZ490)))</f>
        <v>1.1000000000000001</v>
      </c>
      <c r="CA492" s="544">
        <f>IF(OR(CA489=0, CA489=""), CA490, IF(CA490&gt;(CA489*(1+Dash!$B$6)), CA489*(1+Dash!$B$6), IF(CA490&lt;(CA489*(1-Dash!$B$7)), CA489*(1-Dash!$B$7), CA490)))</f>
        <v>0</v>
      </c>
    </row>
    <row r="493" spans="1:79">
      <c r="A493" t="s">
        <v>145</v>
      </c>
      <c r="B493" t="s">
        <v>1769</v>
      </c>
      <c r="C493">
        <v>2018</v>
      </c>
      <c r="D493" t="s">
        <v>1934</v>
      </c>
      <c r="E493" s="450">
        <v>167</v>
      </c>
      <c r="F493" s="450">
        <v>837</v>
      </c>
      <c r="G493" s="450">
        <v>192</v>
      </c>
      <c r="H493" s="450">
        <v>262</v>
      </c>
      <c r="I493" s="450">
        <v>89</v>
      </c>
      <c r="J493" s="450">
        <v>0</v>
      </c>
      <c r="K493" s="450">
        <v>0</v>
      </c>
      <c r="L493" s="450">
        <v>0</v>
      </c>
      <c r="M493" s="450">
        <v>0</v>
      </c>
      <c r="N493" s="450">
        <v>0</v>
      </c>
      <c r="O493" s="450">
        <v>0</v>
      </c>
      <c r="P493" s="450">
        <v>0</v>
      </c>
      <c r="Q493" s="450">
        <v>0</v>
      </c>
      <c r="R493" s="450">
        <v>0</v>
      </c>
      <c r="S493" s="450">
        <v>0</v>
      </c>
      <c r="T493" s="450">
        <v>0</v>
      </c>
      <c r="U493" s="450">
        <v>0</v>
      </c>
      <c r="V493" s="450">
        <v>0</v>
      </c>
      <c r="W493" s="450">
        <v>0</v>
      </c>
      <c r="X493" s="450">
        <v>0</v>
      </c>
      <c r="Y493" s="450">
        <v>0</v>
      </c>
      <c r="Z493" s="450">
        <v>0</v>
      </c>
      <c r="AA493" s="450">
        <v>0</v>
      </c>
      <c r="AB493" s="450">
        <v>0</v>
      </c>
      <c r="AC493" s="450">
        <v>342</v>
      </c>
      <c r="AD493" s="450">
        <v>52</v>
      </c>
      <c r="AE493" s="450">
        <v>133</v>
      </c>
      <c r="AF493" s="450">
        <v>157</v>
      </c>
      <c r="AG493" s="450">
        <v>122</v>
      </c>
      <c r="AH493" s="450">
        <v>17</v>
      </c>
      <c r="AI493" s="450">
        <v>39</v>
      </c>
      <c r="AJ493" s="450">
        <v>63</v>
      </c>
      <c r="AK493" s="450">
        <v>220</v>
      </c>
      <c r="AL493" s="450">
        <v>35</v>
      </c>
      <c r="AM493" s="450">
        <v>94</v>
      </c>
      <c r="AN493" s="450">
        <v>94</v>
      </c>
      <c r="AO493" s="450">
        <v>0</v>
      </c>
      <c r="AP493" s="450">
        <v>0</v>
      </c>
      <c r="AQ493" s="450">
        <v>0</v>
      </c>
      <c r="AR493" s="450">
        <v>0</v>
      </c>
      <c r="AS493" s="450">
        <v>0</v>
      </c>
      <c r="AT493" s="450">
        <v>0</v>
      </c>
      <c r="AU493" s="450">
        <v>0</v>
      </c>
      <c r="AV493" s="450">
        <v>0</v>
      </c>
      <c r="AW493" s="450">
        <v>0</v>
      </c>
      <c r="AX493" s="450">
        <v>0</v>
      </c>
      <c r="AY493" s="450">
        <v>0</v>
      </c>
      <c r="AZ493" s="450">
        <v>0</v>
      </c>
      <c r="BA493" s="450">
        <v>744</v>
      </c>
      <c r="BB493" s="450">
        <v>133</v>
      </c>
      <c r="BC493" s="450">
        <v>264</v>
      </c>
      <c r="BD493" s="450">
        <v>193</v>
      </c>
      <c r="BE493" s="450">
        <v>574</v>
      </c>
      <c r="BF493" s="450">
        <v>107</v>
      </c>
      <c r="BG493" s="450">
        <v>206</v>
      </c>
      <c r="BH493" s="450">
        <v>121</v>
      </c>
      <c r="BI493" s="450">
        <v>170</v>
      </c>
      <c r="BJ493" s="450">
        <v>26</v>
      </c>
      <c r="BK493" s="450">
        <v>58</v>
      </c>
      <c r="BL493" s="450">
        <v>72</v>
      </c>
      <c r="BM493" s="450">
        <v>0</v>
      </c>
      <c r="BN493" s="450">
        <v>0</v>
      </c>
      <c r="BO493" s="450">
        <v>0</v>
      </c>
      <c r="BP493" s="450">
        <v>0</v>
      </c>
      <c r="BQ493" s="450">
        <v>0</v>
      </c>
      <c r="BR493" s="450">
        <v>0</v>
      </c>
      <c r="BS493" s="450">
        <v>0</v>
      </c>
      <c r="BT493" s="450">
        <v>0</v>
      </c>
      <c r="BU493" s="450">
        <v>0</v>
      </c>
      <c r="BV493" s="450">
        <v>0</v>
      </c>
      <c r="BW493" s="450">
        <v>0</v>
      </c>
      <c r="BX493" s="450">
        <v>0</v>
      </c>
      <c r="BY493" s="450">
        <v>26</v>
      </c>
      <c r="BZ493" s="450">
        <v>63</v>
      </c>
      <c r="CA493" s="450">
        <v>0</v>
      </c>
    </row>
    <row r="494" spans="1:79">
      <c r="A494" s="543" t="s">
        <v>145</v>
      </c>
      <c r="B494" s="543" t="s">
        <v>1769</v>
      </c>
      <c r="C494" s="543">
        <v>2019</v>
      </c>
      <c r="D494" s="543" t="s">
        <v>1934</v>
      </c>
      <c r="E494" s="544">
        <v>166</v>
      </c>
      <c r="F494" s="544">
        <v>838</v>
      </c>
      <c r="G494" s="544">
        <v>204</v>
      </c>
      <c r="H494" s="544">
        <v>274</v>
      </c>
      <c r="I494" s="544">
        <v>77</v>
      </c>
      <c r="J494" s="544">
        <v>0</v>
      </c>
      <c r="K494" s="544">
        <v>0</v>
      </c>
      <c r="L494" s="544">
        <v>0</v>
      </c>
      <c r="M494" s="544">
        <v>0</v>
      </c>
      <c r="N494" s="544">
        <v>0</v>
      </c>
      <c r="O494" s="544">
        <v>0</v>
      </c>
      <c r="P494" s="544">
        <v>0</v>
      </c>
      <c r="Q494" s="544">
        <v>0</v>
      </c>
      <c r="R494" s="544">
        <v>0</v>
      </c>
      <c r="S494" s="544">
        <v>0</v>
      </c>
      <c r="T494" s="544">
        <v>0</v>
      </c>
      <c r="U494" s="544">
        <v>0</v>
      </c>
      <c r="V494" s="544">
        <v>0</v>
      </c>
      <c r="W494" s="544">
        <v>0</v>
      </c>
      <c r="X494" s="544">
        <v>0</v>
      </c>
      <c r="Y494" s="544">
        <v>0</v>
      </c>
      <c r="Z494" s="544">
        <v>0</v>
      </c>
      <c r="AA494" s="544">
        <v>0</v>
      </c>
      <c r="AB494" s="544">
        <v>0</v>
      </c>
      <c r="AC494" s="544">
        <v>312</v>
      </c>
      <c r="AD494" s="544">
        <v>46</v>
      </c>
      <c r="AE494" s="544">
        <v>111</v>
      </c>
      <c r="AF494" s="544">
        <v>110</v>
      </c>
      <c r="AG494" s="544">
        <v>110</v>
      </c>
      <c r="AH494" s="544">
        <v>17</v>
      </c>
      <c r="AI494" s="544">
        <v>27</v>
      </c>
      <c r="AJ494" s="544">
        <v>49</v>
      </c>
      <c r="AK494" s="544">
        <v>202</v>
      </c>
      <c r="AL494" s="544">
        <v>29</v>
      </c>
      <c r="AM494" s="544">
        <v>84</v>
      </c>
      <c r="AN494" s="544">
        <v>61</v>
      </c>
      <c r="AO494" s="544">
        <v>0</v>
      </c>
      <c r="AP494" s="544">
        <v>0</v>
      </c>
      <c r="AQ494" s="544">
        <v>0</v>
      </c>
      <c r="AR494" s="544">
        <v>0</v>
      </c>
      <c r="AS494" s="544">
        <v>0</v>
      </c>
      <c r="AT494" s="544">
        <v>0</v>
      </c>
      <c r="AU494" s="544">
        <v>0</v>
      </c>
      <c r="AV494" s="544">
        <v>0</v>
      </c>
      <c r="AW494" s="544">
        <v>0</v>
      </c>
      <c r="AX494" s="544">
        <v>0</v>
      </c>
      <c r="AY494" s="544">
        <v>0</v>
      </c>
      <c r="AZ494" s="544">
        <v>0</v>
      </c>
      <c r="BA494" s="544">
        <v>751</v>
      </c>
      <c r="BB494" s="544">
        <v>183</v>
      </c>
      <c r="BC494" s="544">
        <v>268</v>
      </c>
      <c r="BD494" s="544">
        <v>171</v>
      </c>
      <c r="BE494" s="544">
        <v>593</v>
      </c>
      <c r="BF494" s="544">
        <v>157</v>
      </c>
      <c r="BG494" s="544">
        <v>214</v>
      </c>
      <c r="BH494" s="544">
        <v>104</v>
      </c>
      <c r="BI494" s="544">
        <v>158</v>
      </c>
      <c r="BJ494" s="544">
        <v>26</v>
      </c>
      <c r="BK494" s="544">
        <v>54</v>
      </c>
      <c r="BL494" s="544">
        <v>67</v>
      </c>
      <c r="BM494" s="544">
        <v>0</v>
      </c>
      <c r="BN494" s="544">
        <v>0</v>
      </c>
      <c r="BO494" s="544">
        <v>0</v>
      </c>
      <c r="BP494" s="544">
        <v>0</v>
      </c>
      <c r="BQ494" s="544">
        <v>0</v>
      </c>
      <c r="BR494" s="544">
        <v>0</v>
      </c>
      <c r="BS494" s="544">
        <v>0</v>
      </c>
      <c r="BT494" s="544">
        <v>0</v>
      </c>
      <c r="BU494" s="544">
        <v>0</v>
      </c>
      <c r="BV494" s="544">
        <v>0</v>
      </c>
      <c r="BW494" s="544">
        <v>0</v>
      </c>
      <c r="BX494" s="544">
        <v>0</v>
      </c>
      <c r="BY494" s="544">
        <v>26</v>
      </c>
      <c r="BZ494" s="544">
        <v>74</v>
      </c>
      <c r="CA494" s="544">
        <v>0</v>
      </c>
    </row>
    <row r="495" spans="1:79">
      <c r="A495" t="s">
        <v>145</v>
      </c>
      <c r="B495" t="s">
        <v>1769</v>
      </c>
      <c r="C495">
        <v>2020</v>
      </c>
      <c r="D495" t="s">
        <v>1934</v>
      </c>
      <c r="E495" s="450">
        <v>175</v>
      </c>
      <c r="F495" s="450">
        <v>778</v>
      </c>
      <c r="G495" s="450">
        <v>192</v>
      </c>
      <c r="H495" s="450">
        <v>251</v>
      </c>
      <c r="I495" s="450">
        <v>65</v>
      </c>
      <c r="J495" s="450">
        <v>0</v>
      </c>
      <c r="K495" s="450">
        <v>0</v>
      </c>
      <c r="L495" s="450">
        <v>0</v>
      </c>
      <c r="M495" s="450">
        <v>0</v>
      </c>
      <c r="N495" s="450">
        <v>166</v>
      </c>
      <c r="O495" s="450">
        <v>0</v>
      </c>
      <c r="P495" s="450">
        <v>166</v>
      </c>
      <c r="Q495" s="450">
        <v>7</v>
      </c>
      <c r="R495" s="450">
        <v>0</v>
      </c>
      <c r="S495" s="450">
        <v>0</v>
      </c>
      <c r="T495" s="450">
        <v>0</v>
      </c>
      <c r="U495" s="450">
        <v>0</v>
      </c>
      <c r="V495" s="450">
        <v>0</v>
      </c>
      <c r="W495" s="450">
        <v>0</v>
      </c>
      <c r="X495" s="450">
        <v>0</v>
      </c>
      <c r="Y495" s="450">
        <v>7</v>
      </c>
      <c r="Z495" s="450">
        <v>0</v>
      </c>
      <c r="AA495" s="450">
        <v>0</v>
      </c>
      <c r="AB495" s="450">
        <v>0</v>
      </c>
      <c r="AC495" s="450">
        <v>227</v>
      </c>
      <c r="AD495" s="450">
        <v>50</v>
      </c>
      <c r="AE495" s="450">
        <v>87</v>
      </c>
      <c r="AF495" s="450">
        <v>85</v>
      </c>
      <c r="AG495" s="450">
        <v>84</v>
      </c>
      <c r="AH495" s="450">
        <v>16</v>
      </c>
      <c r="AI495" s="450">
        <v>23</v>
      </c>
      <c r="AJ495" s="450">
        <v>45</v>
      </c>
      <c r="AK495" s="450">
        <v>143</v>
      </c>
      <c r="AL495" s="450">
        <v>34</v>
      </c>
      <c r="AM495" s="450">
        <v>64</v>
      </c>
      <c r="AN495" s="450">
        <v>40</v>
      </c>
      <c r="AO495" s="450">
        <v>0</v>
      </c>
      <c r="AP495" s="450">
        <v>0</v>
      </c>
      <c r="AQ495" s="450">
        <v>0</v>
      </c>
      <c r="AR495" s="450">
        <v>0</v>
      </c>
      <c r="AS495" s="450">
        <v>0</v>
      </c>
      <c r="AT495" s="450">
        <v>0</v>
      </c>
      <c r="AU495" s="450">
        <v>0</v>
      </c>
      <c r="AV495" s="450">
        <v>0</v>
      </c>
      <c r="AW495" s="450">
        <v>0</v>
      </c>
      <c r="AX495" s="450">
        <v>0</v>
      </c>
      <c r="AY495" s="450">
        <v>0</v>
      </c>
      <c r="AZ495" s="450">
        <v>0</v>
      </c>
      <c r="BA495" s="450">
        <v>717</v>
      </c>
      <c r="BB495" s="450">
        <v>195</v>
      </c>
      <c r="BC495" s="450">
        <v>272</v>
      </c>
      <c r="BD495" s="450">
        <v>160</v>
      </c>
      <c r="BE495" s="450">
        <v>561</v>
      </c>
      <c r="BF495" s="450">
        <v>174</v>
      </c>
      <c r="BG495" s="450">
        <v>215</v>
      </c>
      <c r="BH495" s="450">
        <v>93</v>
      </c>
      <c r="BI495" s="450">
        <v>156</v>
      </c>
      <c r="BJ495" s="450">
        <v>21</v>
      </c>
      <c r="BK495" s="450">
        <v>57</v>
      </c>
      <c r="BL495" s="450">
        <v>67</v>
      </c>
      <c r="BM495" s="450">
        <v>0</v>
      </c>
      <c r="BN495" s="450">
        <v>0</v>
      </c>
      <c r="BO495" s="450">
        <v>0</v>
      </c>
      <c r="BP495" s="450">
        <v>0</v>
      </c>
      <c r="BQ495" s="450">
        <v>0</v>
      </c>
      <c r="BR495" s="450">
        <v>0</v>
      </c>
      <c r="BS495" s="450">
        <v>0</v>
      </c>
      <c r="BT495" s="450">
        <v>0</v>
      </c>
      <c r="BU495" s="450">
        <v>0</v>
      </c>
      <c r="BV495" s="450">
        <v>0</v>
      </c>
      <c r="BW495" s="450">
        <v>0</v>
      </c>
      <c r="BX495" s="450">
        <v>0</v>
      </c>
      <c r="BY495" s="450">
        <v>24</v>
      </c>
      <c r="BZ495" s="450">
        <v>61</v>
      </c>
      <c r="CA495" s="450">
        <v>0</v>
      </c>
    </row>
    <row r="496" spans="1:79">
      <c r="A496" s="543" t="s">
        <v>145</v>
      </c>
      <c r="B496" s="543" t="s">
        <v>1769</v>
      </c>
      <c r="C496" s="543">
        <v>2021</v>
      </c>
      <c r="D496" s="543" t="s">
        <v>1934</v>
      </c>
      <c r="E496" s="544">
        <v>181</v>
      </c>
      <c r="F496" s="544">
        <v>788</v>
      </c>
      <c r="G496" s="544">
        <v>217</v>
      </c>
      <c r="H496" s="544">
        <v>288</v>
      </c>
      <c r="I496" s="544">
        <v>84</v>
      </c>
      <c r="J496" s="544">
        <v>0</v>
      </c>
      <c r="K496" s="544">
        <v>0</v>
      </c>
      <c r="L496" s="544">
        <v>0</v>
      </c>
      <c r="M496" s="544">
        <v>0</v>
      </c>
      <c r="N496" s="544">
        <v>213</v>
      </c>
      <c r="O496" s="544">
        <v>0</v>
      </c>
      <c r="P496" s="544">
        <v>213</v>
      </c>
      <c r="Q496" s="544">
        <v>0</v>
      </c>
      <c r="R496" s="544">
        <v>0</v>
      </c>
      <c r="S496" s="544">
        <v>0</v>
      </c>
      <c r="T496" s="544">
        <v>0</v>
      </c>
      <c r="U496" s="544">
        <v>0</v>
      </c>
      <c r="V496" s="544">
        <v>0</v>
      </c>
      <c r="W496" s="544">
        <v>0</v>
      </c>
      <c r="X496" s="544">
        <v>0</v>
      </c>
      <c r="Y496" s="544">
        <v>0</v>
      </c>
      <c r="Z496" s="544">
        <v>0</v>
      </c>
      <c r="AA496" s="544">
        <v>0</v>
      </c>
      <c r="AB496" s="544">
        <v>0</v>
      </c>
      <c r="AC496" s="544">
        <v>191</v>
      </c>
      <c r="AD496" s="544">
        <v>45</v>
      </c>
      <c r="AE496" s="544">
        <v>72</v>
      </c>
      <c r="AF496" s="544">
        <v>70</v>
      </c>
      <c r="AG496" s="544">
        <v>89</v>
      </c>
      <c r="AH496" s="544">
        <v>19</v>
      </c>
      <c r="AI496" s="544">
        <v>40</v>
      </c>
      <c r="AJ496" s="544">
        <v>36</v>
      </c>
      <c r="AK496" s="544">
        <v>102</v>
      </c>
      <c r="AL496" s="544">
        <v>26</v>
      </c>
      <c r="AM496" s="544">
        <v>32</v>
      </c>
      <c r="AN496" s="544">
        <v>34</v>
      </c>
      <c r="AO496" s="544">
        <v>0</v>
      </c>
      <c r="AP496" s="544">
        <v>0</v>
      </c>
      <c r="AQ496" s="544">
        <v>0</v>
      </c>
      <c r="AR496" s="544">
        <v>0</v>
      </c>
      <c r="AS496" s="544">
        <v>0</v>
      </c>
      <c r="AT496" s="544">
        <v>0</v>
      </c>
      <c r="AU496" s="544">
        <v>0</v>
      </c>
      <c r="AV496" s="544">
        <v>0</v>
      </c>
      <c r="AW496" s="544">
        <v>0</v>
      </c>
      <c r="AX496" s="544">
        <v>0</v>
      </c>
      <c r="AY496" s="544">
        <v>0</v>
      </c>
      <c r="AZ496" s="544">
        <v>0</v>
      </c>
      <c r="BA496" s="544">
        <v>558</v>
      </c>
      <c r="BB496" s="544">
        <v>126</v>
      </c>
      <c r="BC496" s="544">
        <v>200</v>
      </c>
      <c r="BD496" s="544">
        <v>130</v>
      </c>
      <c r="BE496" s="544">
        <v>407</v>
      </c>
      <c r="BF496" s="544">
        <v>105</v>
      </c>
      <c r="BG496" s="544">
        <v>148</v>
      </c>
      <c r="BH496" s="544">
        <v>74</v>
      </c>
      <c r="BI496" s="544">
        <v>151</v>
      </c>
      <c r="BJ496" s="544">
        <v>21</v>
      </c>
      <c r="BK496" s="544">
        <v>52</v>
      </c>
      <c r="BL496" s="544">
        <v>56</v>
      </c>
      <c r="BM496" s="544">
        <v>0</v>
      </c>
      <c r="BN496" s="544">
        <v>0</v>
      </c>
      <c r="BO496" s="544">
        <v>0</v>
      </c>
      <c r="BP496" s="544">
        <v>0</v>
      </c>
      <c r="BQ496" s="544">
        <v>0</v>
      </c>
      <c r="BR496" s="544">
        <v>0</v>
      </c>
      <c r="BS496" s="544">
        <v>0</v>
      </c>
      <c r="BT496" s="544">
        <v>0</v>
      </c>
      <c r="BU496" s="544">
        <v>0</v>
      </c>
      <c r="BV496" s="544">
        <v>0</v>
      </c>
      <c r="BW496" s="544">
        <v>0</v>
      </c>
      <c r="BX496" s="544">
        <v>0</v>
      </c>
      <c r="BY496" s="544">
        <v>18</v>
      </c>
      <c r="BZ496" s="544">
        <v>64</v>
      </c>
      <c r="CA496" s="544">
        <v>0</v>
      </c>
    </row>
    <row r="497" spans="1:79">
      <c r="A497" t="s">
        <v>145</v>
      </c>
      <c r="B497" t="s">
        <v>1769</v>
      </c>
      <c r="C497">
        <v>2022</v>
      </c>
      <c r="D497" t="s">
        <v>1934</v>
      </c>
      <c r="E497" s="450">
        <v>179</v>
      </c>
      <c r="F497" s="450">
        <v>751</v>
      </c>
      <c r="G497" s="450">
        <v>188</v>
      </c>
      <c r="H497" s="450">
        <v>289</v>
      </c>
      <c r="I497" s="450">
        <v>69</v>
      </c>
      <c r="J497" s="450">
        <v>0</v>
      </c>
      <c r="K497" s="450">
        <v>0</v>
      </c>
      <c r="L497" s="450">
        <v>0</v>
      </c>
      <c r="M497" s="450">
        <v>0</v>
      </c>
      <c r="N497" s="450">
        <v>245</v>
      </c>
      <c r="O497" s="450">
        <v>0</v>
      </c>
      <c r="P497" s="450">
        <v>245</v>
      </c>
      <c r="Q497" s="450">
        <v>0</v>
      </c>
      <c r="R497" s="450">
        <v>0</v>
      </c>
      <c r="S497" s="450">
        <v>0</v>
      </c>
      <c r="T497" s="450">
        <v>0</v>
      </c>
      <c r="U497" s="450">
        <v>0</v>
      </c>
      <c r="V497" s="450">
        <v>0</v>
      </c>
      <c r="W497" s="450">
        <v>0</v>
      </c>
      <c r="X497" s="450">
        <v>0</v>
      </c>
      <c r="Y497" s="450">
        <v>0</v>
      </c>
      <c r="Z497" s="450">
        <v>0</v>
      </c>
      <c r="AA497" s="450">
        <v>0</v>
      </c>
      <c r="AB497" s="450">
        <v>0</v>
      </c>
      <c r="AC497" s="450">
        <v>359</v>
      </c>
      <c r="AD497" s="450">
        <v>57</v>
      </c>
      <c r="AE497" s="450">
        <v>132</v>
      </c>
      <c r="AF497" s="450">
        <v>149</v>
      </c>
      <c r="AG497" s="450">
        <v>83</v>
      </c>
      <c r="AH497" s="450">
        <v>10</v>
      </c>
      <c r="AI497" s="450">
        <v>27</v>
      </c>
      <c r="AJ497" s="450">
        <v>37</v>
      </c>
      <c r="AK497" s="450">
        <v>276</v>
      </c>
      <c r="AL497" s="450">
        <v>47</v>
      </c>
      <c r="AM497" s="450">
        <v>105</v>
      </c>
      <c r="AN497" s="450">
        <v>112</v>
      </c>
      <c r="AO497" s="450">
        <v>0</v>
      </c>
      <c r="AP497" s="450">
        <v>0</v>
      </c>
      <c r="AQ497" s="450">
        <v>0</v>
      </c>
      <c r="AR497" s="450">
        <v>0</v>
      </c>
      <c r="AS497" s="450">
        <v>0</v>
      </c>
      <c r="AT497" s="450">
        <v>0</v>
      </c>
      <c r="AU497" s="450">
        <v>0</v>
      </c>
      <c r="AV497" s="450">
        <v>0</v>
      </c>
      <c r="AW497" s="450">
        <v>0</v>
      </c>
      <c r="AX497" s="450">
        <v>0</v>
      </c>
      <c r="AY497" s="450">
        <v>0</v>
      </c>
      <c r="AZ497" s="450">
        <v>0</v>
      </c>
      <c r="BA497" s="450">
        <v>635</v>
      </c>
      <c r="BB497" s="450">
        <v>157</v>
      </c>
      <c r="BC497" s="450">
        <v>250</v>
      </c>
      <c r="BD497" s="450">
        <v>161</v>
      </c>
      <c r="BE497" s="450">
        <v>487</v>
      </c>
      <c r="BF497" s="450">
        <v>131</v>
      </c>
      <c r="BG497" s="450">
        <v>190</v>
      </c>
      <c r="BH497" s="450">
        <v>106</v>
      </c>
      <c r="BI497" s="450">
        <v>148</v>
      </c>
      <c r="BJ497" s="450">
        <v>26</v>
      </c>
      <c r="BK497" s="450">
        <v>60</v>
      </c>
      <c r="BL497" s="450">
        <v>55</v>
      </c>
      <c r="BM497" s="450">
        <v>0</v>
      </c>
      <c r="BN497" s="450">
        <v>0</v>
      </c>
      <c r="BO497" s="450">
        <v>0</v>
      </c>
      <c r="BP497" s="450">
        <v>0</v>
      </c>
      <c r="BQ497" s="450">
        <v>0</v>
      </c>
      <c r="BR497" s="450">
        <v>0</v>
      </c>
      <c r="BS497" s="450">
        <v>0</v>
      </c>
      <c r="BT497" s="450">
        <v>0</v>
      </c>
      <c r="BU497" s="450">
        <v>0</v>
      </c>
      <c r="BV497" s="450">
        <v>0</v>
      </c>
      <c r="BW497" s="450">
        <v>0</v>
      </c>
      <c r="BX497" s="450">
        <v>0</v>
      </c>
      <c r="BY497" s="450">
        <v>23</v>
      </c>
      <c r="BZ497" s="450">
        <v>74</v>
      </c>
      <c r="CA497" s="450">
        <v>0</v>
      </c>
    </row>
    <row r="498" spans="1:79">
      <c r="A498" s="543" t="s">
        <v>145</v>
      </c>
      <c r="B498" s="543" t="s">
        <v>1769</v>
      </c>
      <c r="C498" s="543">
        <v>2023</v>
      </c>
      <c r="D498" s="543" t="s">
        <v>1934</v>
      </c>
      <c r="E498" s="544">
        <v>218</v>
      </c>
      <c r="F498" s="544">
        <v>554</v>
      </c>
      <c r="G498" s="544">
        <v>143</v>
      </c>
      <c r="H498" s="544">
        <v>242</v>
      </c>
      <c r="I498" s="544">
        <v>49</v>
      </c>
      <c r="J498" s="544">
        <v>0</v>
      </c>
      <c r="K498" s="544">
        <v>0</v>
      </c>
      <c r="L498" s="544">
        <v>0</v>
      </c>
      <c r="M498" s="544">
        <v>0</v>
      </c>
      <c r="N498" s="544">
        <v>141</v>
      </c>
      <c r="O498" s="544">
        <v>8</v>
      </c>
      <c r="P498" s="544">
        <v>133</v>
      </c>
      <c r="Q498" s="544">
        <v>0</v>
      </c>
      <c r="R498" s="544">
        <v>0</v>
      </c>
      <c r="S498" s="544">
        <v>0</v>
      </c>
      <c r="T498" s="544">
        <v>0</v>
      </c>
      <c r="U498" s="544">
        <v>0</v>
      </c>
      <c r="V498" s="544">
        <v>0</v>
      </c>
      <c r="W498" s="544">
        <v>0</v>
      </c>
      <c r="X498" s="544">
        <v>0</v>
      </c>
      <c r="Y498" s="544">
        <v>0</v>
      </c>
      <c r="Z498" s="544">
        <v>0</v>
      </c>
      <c r="AA498" s="544">
        <v>0</v>
      </c>
      <c r="AB498" s="544">
        <v>0</v>
      </c>
      <c r="AC498" s="544">
        <v>317</v>
      </c>
      <c r="AD498" s="544">
        <v>54</v>
      </c>
      <c r="AE498" s="544">
        <v>118</v>
      </c>
      <c r="AF498" s="544">
        <v>106</v>
      </c>
      <c r="AG498" s="544">
        <v>76</v>
      </c>
      <c r="AH498" s="544">
        <v>14</v>
      </c>
      <c r="AI498" s="544">
        <v>25</v>
      </c>
      <c r="AJ498" s="544">
        <v>33</v>
      </c>
      <c r="AK498" s="544">
        <v>241</v>
      </c>
      <c r="AL498" s="544">
        <v>40</v>
      </c>
      <c r="AM498" s="544">
        <v>93</v>
      </c>
      <c r="AN498" s="544">
        <v>73</v>
      </c>
      <c r="AO498" s="544">
        <v>0</v>
      </c>
      <c r="AP498" s="544">
        <v>0</v>
      </c>
      <c r="AQ498" s="544">
        <v>0</v>
      </c>
      <c r="AR498" s="544">
        <v>0</v>
      </c>
      <c r="AS498" s="544">
        <v>0</v>
      </c>
      <c r="AT498" s="544">
        <v>0</v>
      </c>
      <c r="AU498" s="544">
        <v>0</v>
      </c>
      <c r="AV498" s="544">
        <v>0</v>
      </c>
      <c r="AW498" s="544">
        <v>0</v>
      </c>
      <c r="AX498" s="544">
        <v>0</v>
      </c>
      <c r="AY498" s="544">
        <v>0</v>
      </c>
      <c r="AZ498" s="544">
        <v>0</v>
      </c>
      <c r="BA498" s="544">
        <v>717</v>
      </c>
      <c r="BB498" s="544">
        <v>209</v>
      </c>
      <c r="BC498" s="544">
        <v>234</v>
      </c>
      <c r="BD498" s="544">
        <v>127</v>
      </c>
      <c r="BE498" s="544">
        <v>569</v>
      </c>
      <c r="BF498" s="544">
        <v>186</v>
      </c>
      <c r="BG498" s="544">
        <v>178</v>
      </c>
      <c r="BH498" s="544">
        <v>74</v>
      </c>
      <c r="BI498" s="544">
        <v>148</v>
      </c>
      <c r="BJ498" s="544">
        <v>23</v>
      </c>
      <c r="BK498" s="544">
        <v>56</v>
      </c>
      <c r="BL498" s="544">
        <v>53</v>
      </c>
      <c r="BM498" s="544">
        <v>0</v>
      </c>
      <c r="BN498" s="544">
        <v>0</v>
      </c>
      <c r="BO498" s="544">
        <v>0</v>
      </c>
      <c r="BP498" s="544">
        <v>0</v>
      </c>
      <c r="BQ498" s="544">
        <v>0</v>
      </c>
      <c r="BR498" s="544">
        <v>0</v>
      </c>
      <c r="BS498" s="544">
        <v>0</v>
      </c>
      <c r="BT498" s="544">
        <v>0</v>
      </c>
      <c r="BU498" s="544">
        <v>0</v>
      </c>
      <c r="BV498" s="544">
        <v>0</v>
      </c>
      <c r="BW498" s="544">
        <v>0</v>
      </c>
      <c r="BX498" s="544">
        <v>0</v>
      </c>
      <c r="BY498" s="544">
        <v>19</v>
      </c>
      <c r="BZ498" s="544">
        <v>51</v>
      </c>
      <c r="CA498" s="544">
        <v>0</v>
      </c>
    </row>
    <row r="499" spans="1:79">
      <c r="A499" t="s">
        <v>145</v>
      </c>
      <c r="B499" t="s">
        <v>1769</v>
      </c>
      <c r="C499">
        <v>2024</v>
      </c>
      <c r="D499" t="s">
        <v>1934</v>
      </c>
      <c r="E499" s="450">
        <v>242</v>
      </c>
      <c r="F499" s="450">
        <v>608</v>
      </c>
      <c r="G499" s="450">
        <v>187</v>
      </c>
      <c r="H499" s="450">
        <v>223</v>
      </c>
      <c r="I499" s="450">
        <v>46</v>
      </c>
      <c r="J499" s="450">
        <v>0</v>
      </c>
      <c r="K499" s="450">
        <v>0</v>
      </c>
      <c r="L499" s="450">
        <v>0</v>
      </c>
      <c r="M499" s="450">
        <v>0</v>
      </c>
      <c r="N499" s="450">
        <v>122</v>
      </c>
      <c r="O499" s="450">
        <v>4</v>
      </c>
      <c r="P499" s="450">
        <v>118</v>
      </c>
      <c r="Q499" s="450">
        <v>384</v>
      </c>
      <c r="R499" s="450">
        <v>88</v>
      </c>
      <c r="S499" s="450">
        <v>149</v>
      </c>
      <c r="T499" s="450">
        <v>109</v>
      </c>
      <c r="U499" s="450">
        <v>8</v>
      </c>
      <c r="V499" s="450">
        <v>4</v>
      </c>
      <c r="W499" s="450">
        <v>4</v>
      </c>
      <c r="X499" s="450">
        <v>6</v>
      </c>
      <c r="Y499" s="450">
        <v>376</v>
      </c>
      <c r="Z499" s="450">
        <v>84</v>
      </c>
      <c r="AA499" s="450">
        <v>145</v>
      </c>
      <c r="AB499" s="450">
        <v>103</v>
      </c>
      <c r="AC499" s="450">
        <v>419</v>
      </c>
      <c r="AD499" s="450">
        <v>109</v>
      </c>
      <c r="AE499" s="450">
        <v>167</v>
      </c>
      <c r="AF499" s="450">
        <v>156</v>
      </c>
      <c r="AG499" s="450">
        <v>167</v>
      </c>
      <c r="AH499" s="450">
        <v>59</v>
      </c>
      <c r="AI499" s="450">
        <v>55</v>
      </c>
      <c r="AJ499" s="450">
        <v>70</v>
      </c>
      <c r="AK499" s="450">
        <v>252</v>
      </c>
      <c r="AL499" s="450">
        <v>50</v>
      </c>
      <c r="AM499" s="450">
        <v>112</v>
      </c>
      <c r="AN499" s="450">
        <v>86</v>
      </c>
      <c r="AO499" s="450">
        <v>0</v>
      </c>
      <c r="AP499" s="450">
        <v>0</v>
      </c>
      <c r="AQ499" s="450">
        <v>0</v>
      </c>
      <c r="AR499" s="450">
        <v>0</v>
      </c>
      <c r="AS499" s="450">
        <v>0</v>
      </c>
      <c r="AT499" s="450">
        <v>0</v>
      </c>
      <c r="AU499" s="450">
        <v>0</v>
      </c>
      <c r="AV499" s="450">
        <v>0</v>
      </c>
      <c r="AW499" s="450">
        <v>0</v>
      </c>
      <c r="AX499" s="450">
        <v>0</v>
      </c>
      <c r="AY499" s="450">
        <v>0</v>
      </c>
      <c r="AZ499" s="450">
        <v>0</v>
      </c>
      <c r="BA499" s="450">
        <v>1125</v>
      </c>
      <c r="BB499" s="450">
        <v>231</v>
      </c>
      <c r="BC499" s="450">
        <v>420</v>
      </c>
      <c r="BD499" s="450">
        <v>138</v>
      </c>
      <c r="BE499" s="450">
        <v>967</v>
      </c>
      <c r="BF499" s="450">
        <v>202</v>
      </c>
      <c r="BG499" s="450">
        <v>361</v>
      </c>
      <c r="BH499" s="450">
        <v>76</v>
      </c>
      <c r="BI499" s="450">
        <v>158</v>
      </c>
      <c r="BJ499" s="450">
        <v>29</v>
      </c>
      <c r="BK499" s="450">
        <v>59</v>
      </c>
      <c r="BL499" s="450">
        <v>62</v>
      </c>
      <c r="BM499" s="450">
        <v>0</v>
      </c>
      <c r="BN499" s="450">
        <v>0</v>
      </c>
      <c r="BO499" s="450">
        <v>0</v>
      </c>
      <c r="BP499" s="450">
        <v>0</v>
      </c>
      <c r="BQ499" s="450">
        <v>0</v>
      </c>
      <c r="BR499" s="450">
        <v>0</v>
      </c>
      <c r="BS499" s="450">
        <v>0</v>
      </c>
      <c r="BT499" s="450">
        <v>0</v>
      </c>
      <c r="BU499" s="450">
        <v>0</v>
      </c>
      <c r="BV499" s="450">
        <v>0</v>
      </c>
      <c r="BW499" s="450">
        <v>0</v>
      </c>
      <c r="BX499" s="450">
        <v>0</v>
      </c>
      <c r="BY499" s="450">
        <v>19</v>
      </c>
      <c r="BZ499" s="450">
        <v>60</v>
      </c>
      <c r="CA499" s="450">
        <v>0</v>
      </c>
    </row>
    <row r="500" spans="1:79">
      <c r="A500" s="543" t="s">
        <v>145</v>
      </c>
      <c r="B500" s="543" t="s">
        <v>1769</v>
      </c>
      <c r="C500" s="543">
        <v>2025</v>
      </c>
      <c r="D500" s="543" t="s">
        <v>1935</v>
      </c>
      <c r="E500" s="544">
        <v>243</v>
      </c>
      <c r="F500" s="544">
        <v>605</v>
      </c>
      <c r="G500" s="544">
        <v>157</v>
      </c>
      <c r="H500" s="544">
        <v>217</v>
      </c>
      <c r="I500" s="544">
        <v>56</v>
      </c>
      <c r="J500" s="544">
        <v>0</v>
      </c>
      <c r="K500" s="544">
        <v>0</v>
      </c>
      <c r="L500" s="544">
        <v>0</v>
      </c>
      <c r="M500" s="544">
        <v>0</v>
      </c>
      <c r="N500" s="544">
        <v>181</v>
      </c>
      <c r="O500" s="544">
        <v>3</v>
      </c>
      <c r="P500" s="544">
        <v>178</v>
      </c>
      <c r="Q500" s="544">
        <v>78</v>
      </c>
      <c r="R500" s="544">
        <v>18</v>
      </c>
      <c r="S500" s="544">
        <v>30</v>
      </c>
      <c r="T500" s="544">
        <v>22</v>
      </c>
      <c r="U500" s="544">
        <v>1</v>
      </c>
      <c r="V500" s="544">
        <v>1</v>
      </c>
      <c r="W500" s="544">
        <v>1</v>
      </c>
      <c r="X500" s="544">
        <v>1</v>
      </c>
      <c r="Y500" s="544">
        <v>77</v>
      </c>
      <c r="Z500" s="544">
        <v>17</v>
      </c>
      <c r="AA500" s="544">
        <v>29</v>
      </c>
      <c r="AB500" s="544">
        <v>21</v>
      </c>
      <c r="AC500" s="544">
        <v>310</v>
      </c>
      <c r="AD500" s="544">
        <v>60</v>
      </c>
      <c r="AE500" s="544">
        <v>117</v>
      </c>
      <c r="AF500" s="544">
        <v>118</v>
      </c>
      <c r="AG500" s="544">
        <v>107</v>
      </c>
      <c r="AH500" s="544">
        <v>21</v>
      </c>
      <c r="AI500" s="544">
        <v>35</v>
      </c>
      <c r="AJ500" s="544">
        <v>49</v>
      </c>
      <c r="AK500" s="544">
        <v>203</v>
      </c>
      <c r="AL500" s="544">
        <v>39</v>
      </c>
      <c r="AM500" s="544">
        <v>82</v>
      </c>
      <c r="AN500" s="544">
        <v>69</v>
      </c>
      <c r="AO500" s="544">
        <v>0</v>
      </c>
      <c r="AP500" s="544">
        <v>0</v>
      </c>
      <c r="AQ500" s="544">
        <v>0</v>
      </c>
      <c r="AR500" s="544">
        <v>0</v>
      </c>
      <c r="AS500" s="544">
        <v>0</v>
      </c>
      <c r="AT500" s="544">
        <v>0</v>
      </c>
      <c r="AU500" s="544">
        <v>0</v>
      </c>
      <c r="AV500" s="544">
        <v>0</v>
      </c>
      <c r="AW500" s="544">
        <v>0</v>
      </c>
      <c r="AX500" s="544">
        <v>0</v>
      </c>
      <c r="AY500" s="544">
        <v>0</v>
      </c>
      <c r="AZ500" s="544">
        <v>0</v>
      </c>
      <c r="BA500" s="544">
        <v>1159</v>
      </c>
      <c r="BB500" s="544">
        <v>276</v>
      </c>
      <c r="BC500" s="544">
        <v>421</v>
      </c>
      <c r="BD500" s="544">
        <v>248</v>
      </c>
      <c r="BE500" s="544">
        <v>909</v>
      </c>
      <c r="BF500" s="544">
        <v>236</v>
      </c>
      <c r="BG500" s="544">
        <v>330</v>
      </c>
      <c r="BH500" s="544">
        <v>148</v>
      </c>
      <c r="BI500" s="544">
        <v>250</v>
      </c>
      <c r="BJ500" s="544">
        <v>40</v>
      </c>
      <c r="BK500" s="544">
        <v>91</v>
      </c>
      <c r="BL500" s="544">
        <v>100</v>
      </c>
      <c r="BM500" s="544">
        <v>0</v>
      </c>
      <c r="BN500" s="544">
        <v>0</v>
      </c>
      <c r="BO500" s="544">
        <v>0</v>
      </c>
      <c r="BP500" s="544">
        <v>0</v>
      </c>
      <c r="BQ500" s="544">
        <v>0</v>
      </c>
      <c r="BR500" s="544">
        <v>0</v>
      </c>
      <c r="BS500" s="544">
        <v>0</v>
      </c>
      <c r="BT500" s="544">
        <v>0</v>
      </c>
      <c r="BU500" s="544">
        <v>0</v>
      </c>
      <c r="BV500" s="544">
        <v>0</v>
      </c>
      <c r="BW500" s="544">
        <v>0</v>
      </c>
      <c r="BX500" s="544">
        <v>0</v>
      </c>
      <c r="BY500" s="544">
        <v>20</v>
      </c>
      <c r="BZ500" s="544">
        <v>64</v>
      </c>
      <c r="CA500" s="544">
        <v>0</v>
      </c>
    </row>
    <row r="501" spans="1:79">
      <c r="A501" t="s">
        <v>145</v>
      </c>
      <c r="B501" t="s">
        <v>1769</v>
      </c>
      <c r="C501">
        <v>2024</v>
      </c>
      <c r="D501" t="s">
        <v>1937</v>
      </c>
      <c r="E501" s="450">
        <f>E499</f>
        <v>242</v>
      </c>
      <c r="F501" s="450">
        <f t="shared" ref="F501:BQ501" si="98">F499</f>
        <v>608</v>
      </c>
      <c r="G501" s="450">
        <f t="shared" si="98"/>
        <v>187</v>
      </c>
      <c r="H501" s="450">
        <f t="shared" si="98"/>
        <v>223</v>
      </c>
      <c r="I501" s="450">
        <f t="shared" si="98"/>
        <v>46</v>
      </c>
      <c r="J501" s="450">
        <f t="shared" si="98"/>
        <v>0</v>
      </c>
      <c r="K501" s="450">
        <f t="shared" si="98"/>
        <v>0</v>
      </c>
      <c r="L501" s="450">
        <f t="shared" si="98"/>
        <v>0</v>
      </c>
      <c r="M501" s="450">
        <f t="shared" si="98"/>
        <v>0</v>
      </c>
      <c r="N501" s="450">
        <f t="shared" si="98"/>
        <v>122</v>
      </c>
      <c r="O501" s="450">
        <f t="shared" si="98"/>
        <v>4</v>
      </c>
      <c r="P501" s="450">
        <f t="shared" si="98"/>
        <v>118</v>
      </c>
      <c r="Q501" s="450">
        <f t="shared" si="98"/>
        <v>384</v>
      </c>
      <c r="R501" s="450">
        <f t="shared" si="98"/>
        <v>88</v>
      </c>
      <c r="S501" s="450">
        <f t="shared" si="98"/>
        <v>149</v>
      </c>
      <c r="T501" s="450">
        <f t="shared" si="98"/>
        <v>109</v>
      </c>
      <c r="U501" s="450">
        <f t="shared" si="98"/>
        <v>8</v>
      </c>
      <c r="V501" s="450">
        <f t="shared" si="98"/>
        <v>4</v>
      </c>
      <c r="W501" s="450">
        <f t="shared" si="98"/>
        <v>4</v>
      </c>
      <c r="X501" s="450">
        <f t="shared" si="98"/>
        <v>6</v>
      </c>
      <c r="Y501" s="450">
        <f t="shared" si="98"/>
        <v>376</v>
      </c>
      <c r="Z501" s="450">
        <f t="shared" si="98"/>
        <v>84</v>
      </c>
      <c r="AA501" s="450">
        <f t="shared" si="98"/>
        <v>145</v>
      </c>
      <c r="AB501" s="450">
        <f t="shared" si="98"/>
        <v>103</v>
      </c>
      <c r="AC501" s="450">
        <f t="shared" si="98"/>
        <v>419</v>
      </c>
      <c r="AD501" s="450">
        <f t="shared" si="98"/>
        <v>109</v>
      </c>
      <c r="AE501" s="450">
        <f t="shared" si="98"/>
        <v>167</v>
      </c>
      <c r="AF501" s="450">
        <f t="shared" si="98"/>
        <v>156</v>
      </c>
      <c r="AG501" s="450">
        <f t="shared" si="98"/>
        <v>167</v>
      </c>
      <c r="AH501" s="450">
        <f t="shared" si="98"/>
        <v>59</v>
      </c>
      <c r="AI501" s="450">
        <f t="shared" si="98"/>
        <v>55</v>
      </c>
      <c r="AJ501" s="450">
        <f t="shared" si="98"/>
        <v>70</v>
      </c>
      <c r="AK501" s="450">
        <f t="shared" si="98"/>
        <v>252</v>
      </c>
      <c r="AL501" s="450">
        <f t="shared" si="98"/>
        <v>50</v>
      </c>
      <c r="AM501" s="450">
        <f t="shared" si="98"/>
        <v>112</v>
      </c>
      <c r="AN501" s="450">
        <f t="shared" si="98"/>
        <v>86</v>
      </c>
      <c r="AO501" s="450">
        <f t="shared" si="98"/>
        <v>0</v>
      </c>
      <c r="AP501" s="450">
        <f t="shared" si="98"/>
        <v>0</v>
      </c>
      <c r="AQ501" s="450">
        <f t="shared" si="98"/>
        <v>0</v>
      </c>
      <c r="AR501" s="450">
        <f t="shared" si="98"/>
        <v>0</v>
      </c>
      <c r="AS501" s="450">
        <f t="shared" si="98"/>
        <v>0</v>
      </c>
      <c r="AT501" s="450">
        <f t="shared" si="98"/>
        <v>0</v>
      </c>
      <c r="AU501" s="450">
        <f t="shared" si="98"/>
        <v>0</v>
      </c>
      <c r="AV501" s="450">
        <f t="shared" si="98"/>
        <v>0</v>
      </c>
      <c r="AW501" s="450">
        <f t="shared" si="98"/>
        <v>0</v>
      </c>
      <c r="AX501" s="450">
        <f t="shared" si="98"/>
        <v>0</v>
      </c>
      <c r="AY501" s="450">
        <f t="shared" si="98"/>
        <v>0</v>
      </c>
      <c r="AZ501" s="450">
        <f t="shared" si="98"/>
        <v>0</v>
      </c>
      <c r="BA501" s="450">
        <f t="shared" si="98"/>
        <v>1125</v>
      </c>
      <c r="BB501" s="450">
        <f t="shared" si="98"/>
        <v>231</v>
      </c>
      <c r="BC501" s="450">
        <f t="shared" si="98"/>
        <v>420</v>
      </c>
      <c r="BD501" s="450">
        <f t="shared" si="98"/>
        <v>138</v>
      </c>
      <c r="BE501" s="450">
        <f t="shared" si="98"/>
        <v>967</v>
      </c>
      <c r="BF501" s="450">
        <f t="shared" si="98"/>
        <v>202</v>
      </c>
      <c r="BG501" s="450">
        <f t="shared" si="98"/>
        <v>361</v>
      </c>
      <c r="BH501" s="450">
        <f t="shared" si="98"/>
        <v>76</v>
      </c>
      <c r="BI501" s="450">
        <f t="shared" si="98"/>
        <v>158</v>
      </c>
      <c r="BJ501" s="450">
        <f t="shared" si="98"/>
        <v>29</v>
      </c>
      <c r="BK501" s="450">
        <f t="shared" si="98"/>
        <v>59</v>
      </c>
      <c r="BL501" s="450">
        <f t="shared" si="98"/>
        <v>62</v>
      </c>
      <c r="BM501" s="450">
        <f t="shared" si="98"/>
        <v>0</v>
      </c>
      <c r="BN501" s="450">
        <f t="shared" si="98"/>
        <v>0</v>
      </c>
      <c r="BO501" s="450">
        <f t="shared" si="98"/>
        <v>0</v>
      </c>
      <c r="BP501" s="450">
        <f t="shared" si="98"/>
        <v>0</v>
      </c>
      <c r="BQ501" s="450">
        <f t="shared" si="98"/>
        <v>0</v>
      </c>
      <c r="BR501" s="450">
        <f t="shared" ref="BR501:CA501" si="99">BR499</f>
        <v>0</v>
      </c>
      <c r="BS501" s="450">
        <f t="shared" si="99"/>
        <v>0</v>
      </c>
      <c r="BT501" s="450">
        <f t="shared" si="99"/>
        <v>0</v>
      </c>
      <c r="BU501" s="450">
        <f t="shared" si="99"/>
        <v>0</v>
      </c>
      <c r="BV501" s="450">
        <f t="shared" si="99"/>
        <v>0</v>
      </c>
      <c r="BW501" s="450">
        <f t="shared" si="99"/>
        <v>0</v>
      </c>
      <c r="BX501" s="450">
        <f t="shared" si="99"/>
        <v>0</v>
      </c>
      <c r="BY501" s="450">
        <f t="shared" si="99"/>
        <v>19</v>
      </c>
      <c r="BZ501" s="450">
        <f t="shared" si="99"/>
        <v>60</v>
      </c>
      <c r="CA501" s="450">
        <f t="shared" si="99"/>
        <v>0</v>
      </c>
    </row>
    <row r="502" spans="1:79">
      <c r="A502" s="543" t="s">
        <v>145</v>
      </c>
      <c r="B502" s="543" t="s">
        <v>1769</v>
      </c>
      <c r="C502" s="543">
        <v>2025</v>
      </c>
      <c r="D502" s="543" t="s">
        <v>1937</v>
      </c>
      <c r="E502" s="544">
        <f>IF(OR(E499=0, E499=""), E500, IF(E500&gt;(E499*(1+Dash!$B$6)), E499*(1+Dash!$B$6), IF(E500&lt;(E499*(1-Dash!$B$7)), E499*(1-Dash!$B$7), E500)))</f>
        <v>243</v>
      </c>
      <c r="F502" s="544">
        <f>IF(OR(F499=0, F499=""), F500, IF(F500&gt;(F499*(1+Dash!$B$6)), F499*(1+Dash!$B$6), IF(F500&lt;(F499*(1-Dash!$B$7)), F499*(1-Dash!$B$7), F500)))</f>
        <v>605</v>
      </c>
      <c r="G502" s="544">
        <f>IF(OR(G499=0, G499=""), G500, IF(G500&gt;(G499*(1+Dash!$B$6)), G499*(1+Dash!$B$6), IF(G500&lt;(G499*(1-Dash!$B$7)), G499*(1-Dash!$B$7), G500)))</f>
        <v>177.65</v>
      </c>
      <c r="H502" s="544">
        <f>IF(OR(H499=0, H499=""), H500, IF(H500&gt;(H499*(1+Dash!$B$6)), H499*(1+Dash!$B$6), IF(H500&lt;(H499*(1-Dash!$B$7)), H499*(1-Dash!$B$7), H500)))</f>
        <v>217</v>
      </c>
      <c r="I502" s="544">
        <f>IF(OR(I499=0, I499=""), I500, IF(I500&gt;(I499*(1+Dash!$B$6)), I499*(1+Dash!$B$6), IF(I500&lt;(I499*(1-Dash!$B$7)), I499*(1-Dash!$B$7), I500)))</f>
        <v>50.6</v>
      </c>
      <c r="J502" s="544">
        <f>IF(OR(J499=0, J499=""), J500, IF(J500&gt;(J499*(1+Dash!$B$6)), J499*(1+Dash!$B$6), IF(J500&lt;(J499*(1-Dash!$B$7)), J499*(1-Dash!$B$7), J500)))</f>
        <v>0</v>
      </c>
      <c r="K502" s="544">
        <f>IF(OR(K499=0, K499=""), K500, IF(K500&gt;(K499*(1+Dash!$B$6)), K499*(1+Dash!$B$6), IF(K500&lt;(K499*(1-Dash!$B$7)), K499*(1-Dash!$B$7), K500)))</f>
        <v>0</v>
      </c>
      <c r="L502" s="544">
        <f>IF(OR(L499=0, L499=""), L500, IF(L500&gt;(L499*(1+Dash!$B$6)), L499*(1+Dash!$B$6), IF(L500&lt;(L499*(1-Dash!$B$7)), L499*(1-Dash!$B$7), L500)))</f>
        <v>0</v>
      </c>
      <c r="M502" s="544">
        <f>IF(OR(M499=0, M499=""), M500, IF(M500&gt;(M499*(1+Dash!$B$6)), M499*(1+Dash!$B$6), IF(M500&lt;(M499*(1-Dash!$B$7)), M499*(1-Dash!$B$7), M500)))</f>
        <v>0</v>
      </c>
      <c r="N502" s="544">
        <f>IF(OR(N499=0, N499=""), N500, IF(N500&gt;(N499*(1+Dash!$B$6)), N499*(1+Dash!$B$6), IF(N500&lt;(N499*(1-Dash!$B$7)), N499*(1-Dash!$B$7), N500)))</f>
        <v>134.20000000000002</v>
      </c>
      <c r="O502" s="544">
        <f>IF(OR(O499=0, O499=""), O500, IF(O500&gt;(O499*(1+Dash!$B$6)), O499*(1+Dash!$B$6), IF(O500&lt;(O499*(1-Dash!$B$7)), O499*(1-Dash!$B$7), O500)))</f>
        <v>3.8</v>
      </c>
      <c r="P502" s="544">
        <f>IF(OR(P499=0, P499=""), P500, IF(P500&gt;(P499*(1+Dash!$B$6)), P499*(1+Dash!$B$6), IF(P500&lt;(P499*(1-Dash!$B$7)), P499*(1-Dash!$B$7), P500)))</f>
        <v>129.80000000000001</v>
      </c>
      <c r="Q502" s="544">
        <f>IF(OR(Q499=0, Q499=""), Q500, IF(Q500&gt;(Q499*(1+Dash!$B$6)), Q499*(1+Dash!$B$6), IF(Q500&lt;(Q499*(1-Dash!$B$7)), Q499*(1-Dash!$B$7), Q500)))</f>
        <v>364.79999999999995</v>
      </c>
      <c r="R502" s="544">
        <f>IF(OR(R499=0, R499=""), R500, IF(R500&gt;(R499*(1+Dash!$B$6)), R499*(1+Dash!$B$6), IF(R500&lt;(R499*(1-Dash!$B$7)), R499*(1-Dash!$B$7), R500)))</f>
        <v>83.6</v>
      </c>
      <c r="S502" s="544">
        <f>IF(OR(S499=0, S499=""), S500, IF(S500&gt;(S499*(1+Dash!$B$6)), S499*(1+Dash!$B$6), IF(S500&lt;(S499*(1-Dash!$B$7)), S499*(1-Dash!$B$7), S500)))</f>
        <v>141.54999999999998</v>
      </c>
      <c r="T502" s="544">
        <f>IF(OR(T499=0, T499=""), T500, IF(T500&gt;(T499*(1+Dash!$B$6)), T499*(1+Dash!$B$6), IF(T500&lt;(T499*(1-Dash!$B$7)), T499*(1-Dash!$B$7), T500)))</f>
        <v>103.55</v>
      </c>
      <c r="U502" s="544">
        <f>IF(OR(U499=0, U499=""), U500, IF(U500&gt;(U499*(1+Dash!$B$6)), U499*(1+Dash!$B$6), IF(U500&lt;(U499*(1-Dash!$B$7)), U499*(1-Dash!$B$7), U500)))</f>
        <v>7.6</v>
      </c>
      <c r="V502" s="544">
        <f>IF(OR(V499=0, V499=""), V500, IF(V500&gt;(V499*(1+Dash!$B$6)), V499*(1+Dash!$B$6), IF(V500&lt;(V499*(1-Dash!$B$7)), V499*(1-Dash!$B$7), V500)))</f>
        <v>3.8</v>
      </c>
      <c r="W502" s="544">
        <f>IF(OR(W499=0, W499=""), W500, IF(W500&gt;(W499*(1+Dash!$B$6)), W499*(1+Dash!$B$6), IF(W500&lt;(W499*(1-Dash!$B$7)), W499*(1-Dash!$B$7), W500)))</f>
        <v>3.8</v>
      </c>
      <c r="X502" s="544">
        <f>IF(OR(X499=0, X499=""), X500, IF(X500&gt;(X499*(1+Dash!$B$6)), X499*(1+Dash!$B$6), IF(X500&lt;(X499*(1-Dash!$B$7)), X499*(1-Dash!$B$7), X500)))</f>
        <v>5.6999999999999993</v>
      </c>
      <c r="Y502" s="544">
        <f>IF(OR(Y499=0, Y499=""), Y500, IF(Y500&gt;(Y499*(1+Dash!$B$6)), Y499*(1+Dash!$B$6), IF(Y500&lt;(Y499*(1-Dash!$B$7)), Y499*(1-Dash!$B$7), Y500)))</f>
        <v>357.2</v>
      </c>
      <c r="Z502" s="544">
        <f>IF(OR(Z499=0, Z499=""), Z500, IF(Z500&gt;(Z499*(1+Dash!$B$6)), Z499*(1+Dash!$B$6), IF(Z500&lt;(Z499*(1-Dash!$B$7)), Z499*(1-Dash!$B$7), Z500)))</f>
        <v>79.8</v>
      </c>
      <c r="AA502" s="544">
        <f>IF(OR(AA499=0, AA499=""), AA500, IF(AA500&gt;(AA499*(1+Dash!$B$6)), AA499*(1+Dash!$B$6), IF(AA500&lt;(AA499*(1-Dash!$B$7)), AA499*(1-Dash!$B$7), AA500)))</f>
        <v>137.75</v>
      </c>
      <c r="AB502" s="544">
        <f>IF(OR(AB499=0, AB499=""), AB500, IF(AB500&gt;(AB499*(1+Dash!$B$6)), AB499*(1+Dash!$B$6), IF(AB500&lt;(AB499*(1-Dash!$B$7)), AB499*(1-Dash!$B$7), AB500)))</f>
        <v>97.85</v>
      </c>
      <c r="AC502" s="544">
        <f>IF(OR(AC499=0, AC499=""), AC500, IF(AC500&gt;(AC499*(1+Dash!$B$6)), AC499*(1+Dash!$B$6), IF(AC500&lt;(AC499*(1-Dash!$B$7)), AC499*(1-Dash!$B$7), AC500)))</f>
        <v>398.04999999999995</v>
      </c>
      <c r="AD502" s="544">
        <f>IF(OR(AD499=0, AD499=""), AD500, IF(AD500&gt;(AD499*(1+Dash!$B$6)), AD499*(1+Dash!$B$6), IF(AD500&lt;(AD499*(1-Dash!$B$7)), AD499*(1-Dash!$B$7), AD500)))</f>
        <v>103.55</v>
      </c>
      <c r="AE502" s="544">
        <f>IF(OR(AE499=0, AE499=""), AE500, IF(AE500&gt;(AE499*(1+Dash!$B$6)), AE499*(1+Dash!$B$6), IF(AE500&lt;(AE499*(1-Dash!$B$7)), AE499*(1-Dash!$B$7), AE500)))</f>
        <v>158.65</v>
      </c>
      <c r="AF502" s="544">
        <f>IF(OR(AF499=0, AF499=""), AF500, IF(AF500&gt;(AF499*(1+Dash!$B$6)), AF499*(1+Dash!$B$6), IF(AF500&lt;(AF499*(1-Dash!$B$7)), AF499*(1-Dash!$B$7), AF500)))</f>
        <v>148.19999999999999</v>
      </c>
      <c r="AG502" s="544">
        <f>IF(OR(AG499=0, AG499=""), AG500, IF(AG500&gt;(AG499*(1+Dash!$B$6)), AG499*(1+Dash!$B$6), IF(AG500&lt;(AG499*(1-Dash!$B$7)), AG499*(1-Dash!$B$7), AG500)))</f>
        <v>158.65</v>
      </c>
      <c r="AH502" s="544">
        <f>IF(OR(AH499=0, AH499=""), AH500, IF(AH500&gt;(AH499*(1+Dash!$B$6)), AH499*(1+Dash!$B$6), IF(AH500&lt;(AH499*(1-Dash!$B$7)), AH499*(1-Dash!$B$7), AH500)))</f>
        <v>56.05</v>
      </c>
      <c r="AI502" s="544">
        <f>IF(OR(AI499=0, AI499=""), AI500, IF(AI500&gt;(AI499*(1+Dash!$B$6)), AI499*(1+Dash!$B$6), IF(AI500&lt;(AI499*(1-Dash!$B$7)), AI499*(1-Dash!$B$7), AI500)))</f>
        <v>52.25</v>
      </c>
      <c r="AJ502" s="544">
        <f>IF(OR(AJ499=0, AJ499=""), AJ500, IF(AJ500&gt;(AJ499*(1+Dash!$B$6)), AJ499*(1+Dash!$B$6), IF(AJ500&lt;(AJ499*(1-Dash!$B$7)), AJ499*(1-Dash!$B$7), AJ500)))</f>
        <v>66.5</v>
      </c>
      <c r="AK502" s="544">
        <f>IF(OR(AK499=0, AK499=""), AK500, IF(AK500&gt;(AK499*(1+Dash!$B$6)), AK499*(1+Dash!$B$6), IF(AK500&lt;(AK499*(1-Dash!$B$7)), AK499*(1-Dash!$B$7), AK500)))</f>
        <v>239.39999999999998</v>
      </c>
      <c r="AL502" s="544">
        <f>IF(OR(AL499=0, AL499=""), AL500, IF(AL500&gt;(AL499*(1+Dash!$B$6)), AL499*(1+Dash!$B$6), IF(AL500&lt;(AL499*(1-Dash!$B$7)), AL499*(1-Dash!$B$7), AL500)))</f>
        <v>47.5</v>
      </c>
      <c r="AM502" s="544">
        <f>IF(OR(AM499=0, AM499=""), AM500, IF(AM500&gt;(AM499*(1+Dash!$B$6)), AM499*(1+Dash!$B$6), IF(AM500&lt;(AM499*(1-Dash!$B$7)), AM499*(1-Dash!$B$7), AM500)))</f>
        <v>106.39999999999999</v>
      </c>
      <c r="AN502" s="544">
        <f>IF(OR(AN499=0, AN499=""), AN500, IF(AN500&gt;(AN499*(1+Dash!$B$6)), AN499*(1+Dash!$B$6), IF(AN500&lt;(AN499*(1-Dash!$B$7)), AN499*(1-Dash!$B$7), AN500)))</f>
        <v>81.7</v>
      </c>
      <c r="AO502" s="544">
        <f>IF(OR(AO499=0, AO499=""), AO500, IF(AO500&gt;(AO499*(1+Dash!$B$6)), AO499*(1+Dash!$B$6), IF(AO500&lt;(AO499*(1-Dash!$B$7)), AO499*(1-Dash!$B$7), AO500)))</f>
        <v>0</v>
      </c>
      <c r="AP502" s="544">
        <f>IF(OR(AP499=0, AP499=""), AP500, IF(AP500&gt;(AP499*(1+Dash!$B$6)), AP499*(1+Dash!$B$6), IF(AP500&lt;(AP499*(1-Dash!$B$7)), AP499*(1-Dash!$B$7), AP500)))</f>
        <v>0</v>
      </c>
      <c r="AQ502" s="544">
        <f>IF(OR(AQ499=0, AQ499=""), AQ500, IF(AQ500&gt;(AQ499*(1+Dash!$B$6)), AQ499*(1+Dash!$B$6), IF(AQ500&lt;(AQ499*(1-Dash!$B$7)), AQ499*(1-Dash!$B$7), AQ500)))</f>
        <v>0</v>
      </c>
      <c r="AR502" s="544">
        <f>IF(OR(AR499=0, AR499=""), AR500, IF(AR500&gt;(AR499*(1+Dash!$B$6)), AR499*(1+Dash!$B$6), IF(AR500&lt;(AR499*(1-Dash!$B$7)), AR499*(1-Dash!$B$7), AR500)))</f>
        <v>0</v>
      </c>
      <c r="AS502" s="544">
        <f>IF(OR(AS499=0, AS499=""), AS500, IF(AS500&gt;(AS499*(1+Dash!$B$6)), AS499*(1+Dash!$B$6), IF(AS500&lt;(AS499*(1-Dash!$B$7)), AS499*(1-Dash!$B$7), AS500)))</f>
        <v>0</v>
      </c>
      <c r="AT502" s="544">
        <f>IF(OR(AT499=0, AT499=""), AT500, IF(AT500&gt;(AT499*(1+Dash!$B$6)), AT499*(1+Dash!$B$6), IF(AT500&lt;(AT499*(1-Dash!$B$7)), AT499*(1-Dash!$B$7), AT500)))</f>
        <v>0</v>
      </c>
      <c r="AU502" s="544">
        <f>IF(OR(AU499=0, AU499=""), AU500, IF(AU500&gt;(AU499*(1+Dash!$B$6)), AU499*(1+Dash!$B$6), IF(AU500&lt;(AU499*(1-Dash!$B$7)), AU499*(1-Dash!$B$7), AU500)))</f>
        <v>0</v>
      </c>
      <c r="AV502" s="544">
        <f>IF(OR(AV499=0, AV499=""), AV500, IF(AV500&gt;(AV499*(1+Dash!$B$6)), AV499*(1+Dash!$B$6), IF(AV500&lt;(AV499*(1-Dash!$B$7)), AV499*(1-Dash!$B$7), AV500)))</f>
        <v>0</v>
      </c>
      <c r="AW502" s="544">
        <f>IF(OR(AW499=0, AW499=""), AW500, IF(AW500&gt;(AW499*(1+Dash!$B$6)), AW499*(1+Dash!$B$6), IF(AW500&lt;(AW499*(1-Dash!$B$7)), AW499*(1-Dash!$B$7), AW500)))</f>
        <v>0</v>
      </c>
      <c r="AX502" s="544">
        <f>IF(OR(AX499=0, AX499=""), AX500, IF(AX500&gt;(AX499*(1+Dash!$B$6)), AX499*(1+Dash!$B$6), IF(AX500&lt;(AX499*(1-Dash!$B$7)), AX499*(1-Dash!$B$7), AX500)))</f>
        <v>0</v>
      </c>
      <c r="AY502" s="544">
        <f>IF(OR(AY499=0, AY499=""), AY500, IF(AY500&gt;(AY499*(1+Dash!$B$6)), AY499*(1+Dash!$B$6), IF(AY500&lt;(AY499*(1-Dash!$B$7)), AY499*(1-Dash!$B$7), AY500)))</f>
        <v>0</v>
      </c>
      <c r="AZ502" s="544">
        <f>IF(OR(AZ499=0, AZ499=""), AZ500, IF(AZ500&gt;(AZ499*(1+Dash!$B$6)), AZ499*(1+Dash!$B$6), IF(AZ500&lt;(AZ499*(1-Dash!$B$7)), AZ499*(1-Dash!$B$7), AZ500)))</f>
        <v>0</v>
      </c>
      <c r="BA502" s="544">
        <f>IF(OR(BA499=0, BA499=""), BA500, IF(BA500&gt;(BA499*(1+Dash!$B$6)), BA499*(1+Dash!$B$6), IF(BA500&lt;(BA499*(1-Dash!$B$7)), BA499*(1-Dash!$B$7), BA500)))</f>
        <v>1159</v>
      </c>
      <c r="BB502" s="544">
        <f>IF(OR(BB499=0, BB499=""), BB500, IF(BB500&gt;(BB499*(1+Dash!$B$6)), BB499*(1+Dash!$B$6), IF(BB500&lt;(BB499*(1-Dash!$B$7)), BB499*(1-Dash!$B$7), BB500)))</f>
        <v>254.10000000000002</v>
      </c>
      <c r="BC502" s="544">
        <f>IF(OR(BC499=0, BC499=""), BC500, IF(BC500&gt;(BC499*(1+Dash!$B$6)), BC499*(1+Dash!$B$6), IF(BC500&lt;(BC499*(1-Dash!$B$7)), BC499*(1-Dash!$B$7), BC500)))</f>
        <v>421</v>
      </c>
      <c r="BD502" s="544">
        <f>IF(OR(BD499=0, BD499=""), BD500, IF(BD500&gt;(BD499*(1+Dash!$B$6)), BD499*(1+Dash!$B$6), IF(BD500&lt;(BD499*(1-Dash!$B$7)), BD499*(1-Dash!$B$7), BD500)))</f>
        <v>151.80000000000001</v>
      </c>
      <c r="BE502" s="544">
        <f>IF(OR(BE499=0, BE499=""), BE500, IF(BE500&gt;(BE499*(1+Dash!$B$6)), BE499*(1+Dash!$B$6), IF(BE500&lt;(BE499*(1-Dash!$B$7)), BE499*(1-Dash!$B$7), BE500)))</f>
        <v>918.65</v>
      </c>
      <c r="BF502" s="544">
        <f>IF(OR(BF499=0, BF499=""), BF500, IF(BF500&gt;(BF499*(1+Dash!$B$6)), BF499*(1+Dash!$B$6), IF(BF500&lt;(BF499*(1-Dash!$B$7)), BF499*(1-Dash!$B$7), BF500)))</f>
        <v>222.20000000000002</v>
      </c>
      <c r="BG502" s="544">
        <f>IF(OR(BG499=0, BG499=""), BG500, IF(BG500&gt;(BG499*(1+Dash!$B$6)), BG499*(1+Dash!$B$6), IF(BG500&lt;(BG499*(1-Dash!$B$7)), BG499*(1-Dash!$B$7), BG500)))</f>
        <v>342.95</v>
      </c>
      <c r="BH502" s="544">
        <f>IF(OR(BH499=0, BH499=""), BH500, IF(BH500&gt;(BH499*(1+Dash!$B$6)), BH499*(1+Dash!$B$6), IF(BH500&lt;(BH499*(1-Dash!$B$7)), BH499*(1-Dash!$B$7), BH500)))</f>
        <v>83.600000000000009</v>
      </c>
      <c r="BI502" s="544">
        <f>IF(OR(BI499=0, BI499=""), BI500, IF(BI500&gt;(BI499*(1+Dash!$B$6)), BI499*(1+Dash!$B$6), IF(BI500&lt;(BI499*(1-Dash!$B$7)), BI499*(1-Dash!$B$7), BI500)))</f>
        <v>173.8</v>
      </c>
      <c r="BJ502" s="544">
        <f>IF(OR(BJ499=0, BJ499=""), BJ500, IF(BJ500&gt;(BJ499*(1+Dash!$B$6)), BJ499*(1+Dash!$B$6), IF(BJ500&lt;(BJ499*(1-Dash!$B$7)), BJ499*(1-Dash!$B$7), BJ500)))</f>
        <v>31.900000000000002</v>
      </c>
      <c r="BK502" s="544">
        <f>IF(OR(BK499=0, BK499=""), BK500, IF(BK500&gt;(BK499*(1+Dash!$B$6)), BK499*(1+Dash!$B$6), IF(BK500&lt;(BK499*(1-Dash!$B$7)), BK499*(1-Dash!$B$7), BK500)))</f>
        <v>64.900000000000006</v>
      </c>
      <c r="BL502" s="544">
        <f>IF(OR(BL499=0, BL499=""), BL500, IF(BL500&gt;(BL499*(1+Dash!$B$6)), BL499*(1+Dash!$B$6), IF(BL500&lt;(BL499*(1-Dash!$B$7)), BL499*(1-Dash!$B$7), BL500)))</f>
        <v>68.2</v>
      </c>
      <c r="BM502" s="544">
        <f>IF(OR(BM499=0, BM499=""), BM500, IF(BM500&gt;(BM499*(1+Dash!$B$6)), BM499*(1+Dash!$B$6), IF(BM500&lt;(BM499*(1-Dash!$B$7)), BM499*(1-Dash!$B$7), BM500)))</f>
        <v>0</v>
      </c>
      <c r="BN502" s="544">
        <f>IF(OR(BN499=0, BN499=""), BN500, IF(BN500&gt;(BN499*(1+Dash!$B$6)), BN499*(1+Dash!$B$6), IF(BN500&lt;(BN499*(1-Dash!$B$7)), BN499*(1-Dash!$B$7), BN500)))</f>
        <v>0</v>
      </c>
      <c r="BO502" s="544">
        <f>IF(OR(BO499=0, BO499=""), BO500, IF(BO500&gt;(BO499*(1+Dash!$B$6)), BO499*(1+Dash!$B$6), IF(BO500&lt;(BO499*(1-Dash!$B$7)), BO499*(1-Dash!$B$7), BO500)))</f>
        <v>0</v>
      </c>
      <c r="BP502" s="544">
        <f>IF(OR(BP499=0, BP499=""), BP500, IF(BP500&gt;(BP499*(1+Dash!$B$6)), BP499*(1+Dash!$B$6), IF(BP500&lt;(BP499*(1-Dash!$B$7)), BP499*(1-Dash!$B$7), BP500)))</f>
        <v>0</v>
      </c>
      <c r="BQ502" s="544">
        <f>IF(OR(BQ499=0, BQ499=""), BQ500, IF(BQ500&gt;(BQ499*(1+Dash!$B$6)), BQ499*(1+Dash!$B$6), IF(BQ500&lt;(BQ499*(1-Dash!$B$7)), BQ499*(1-Dash!$B$7), BQ500)))</f>
        <v>0</v>
      </c>
      <c r="BR502" s="544">
        <f>IF(OR(BR499=0, BR499=""), BR500, IF(BR500&gt;(BR499*(1+Dash!$B$6)), BR499*(1+Dash!$B$6), IF(BR500&lt;(BR499*(1-Dash!$B$7)), BR499*(1-Dash!$B$7), BR500)))</f>
        <v>0</v>
      </c>
      <c r="BS502" s="544">
        <f>IF(OR(BS499=0, BS499=""), BS500, IF(BS500&gt;(BS499*(1+Dash!$B$6)), BS499*(1+Dash!$B$6), IF(BS500&lt;(BS499*(1-Dash!$B$7)), BS499*(1-Dash!$B$7), BS500)))</f>
        <v>0</v>
      </c>
      <c r="BT502" s="544">
        <f>IF(OR(BT499=0, BT499=""), BT500, IF(BT500&gt;(BT499*(1+Dash!$B$6)), BT499*(1+Dash!$B$6), IF(BT500&lt;(BT499*(1-Dash!$B$7)), BT499*(1-Dash!$B$7), BT500)))</f>
        <v>0</v>
      </c>
      <c r="BU502" s="544">
        <f>IF(OR(BU499=0, BU499=""), BU500, IF(BU500&gt;(BU499*(1+Dash!$B$6)), BU499*(1+Dash!$B$6), IF(BU500&lt;(BU499*(1-Dash!$B$7)), BU499*(1-Dash!$B$7), BU500)))</f>
        <v>0</v>
      </c>
      <c r="BV502" s="544">
        <f>IF(OR(BV499=0, BV499=""), BV500, IF(BV500&gt;(BV499*(1+Dash!$B$6)), BV499*(1+Dash!$B$6), IF(BV500&lt;(BV499*(1-Dash!$B$7)), BV499*(1-Dash!$B$7), BV500)))</f>
        <v>0</v>
      </c>
      <c r="BW502" s="544">
        <f>IF(OR(BW499=0, BW499=""), BW500, IF(BW500&gt;(BW499*(1+Dash!$B$6)), BW499*(1+Dash!$B$6), IF(BW500&lt;(BW499*(1-Dash!$B$7)), BW499*(1-Dash!$B$7), BW500)))</f>
        <v>0</v>
      </c>
      <c r="BX502" s="544">
        <f>IF(OR(BX499=0, BX499=""), BX500, IF(BX500&gt;(BX499*(1+Dash!$B$6)), BX499*(1+Dash!$B$6), IF(BX500&lt;(BX499*(1-Dash!$B$7)), BX499*(1-Dash!$B$7), BX500)))</f>
        <v>0</v>
      </c>
      <c r="BY502" s="544">
        <f>IF(OR(BY499=0, BY499=""), BY500, IF(BY500&gt;(BY499*(1+Dash!$B$6)), BY499*(1+Dash!$B$6), IF(BY500&lt;(BY499*(1-Dash!$B$7)), BY499*(1-Dash!$B$7), BY500)))</f>
        <v>20</v>
      </c>
      <c r="BZ502" s="544">
        <f>IF(OR(BZ499=0, BZ499=""), BZ500, IF(BZ500&gt;(BZ499*(1+Dash!$B$6)), BZ499*(1+Dash!$B$6), IF(BZ500&lt;(BZ499*(1-Dash!$B$7)), BZ499*(1-Dash!$B$7), BZ500)))</f>
        <v>64</v>
      </c>
      <c r="CA502" s="544">
        <f>IF(OR(CA499=0, CA499=""), CA500, IF(CA500&gt;(CA499*(1+Dash!$B$6)), CA499*(1+Dash!$B$6), IF(CA500&lt;(CA499*(1-Dash!$B$7)), CA499*(1-Dash!$B$7), CA500)))</f>
        <v>0</v>
      </c>
    </row>
  </sheetData>
  <sheetProtection algorithmName="SHA-512" hashValue="0FuYb+hyB6uOHwjDiqt4EommK3CIADqHDMsf0ibQobPDBXKbJfyPVrdZS7xhkqGMyly+5fWdlxKr+jeKqUEv7Q==" saltValue="U8nIX58bSKZDgwBpUMJ/dA==" spinCount="100000" sheet="1" objects="1" scenarios="1" formatColumns="0"/>
  <autoFilter ref="A2:CA502" xr:uid="{906344E2-07CE-4AC2-8AC5-F1E95203361B}"/>
  <mergeCells count="1">
    <mergeCell ref="A1:D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813D9-4313-4D24-B19B-0C0ABBDE4734}">
  <sheetPr>
    <tabColor theme="9" tint="-0.249977111117893"/>
  </sheetPr>
  <dimension ref="A1:AM134"/>
  <sheetViews>
    <sheetView showGridLines="0" workbookViewId="0">
      <selection sqref="A1:Q1"/>
    </sheetView>
  </sheetViews>
  <sheetFormatPr defaultColWidth="8.7109375" defaultRowHeight="14.25"/>
  <cols>
    <col min="1" max="1" width="11" style="10" customWidth="1"/>
    <col min="2" max="2" width="99.5703125" style="10" bestFit="1" customWidth="1"/>
    <col min="3" max="3" width="8" style="10" customWidth="1"/>
    <col min="4" max="4" width="11" style="10" customWidth="1"/>
    <col min="5" max="5" width="71" style="10" customWidth="1"/>
    <col min="6" max="6" width="8.7109375" style="10"/>
    <col min="7" max="7" width="11" style="10" customWidth="1"/>
    <col min="8" max="8" width="82.140625" style="10" bestFit="1" customWidth="1"/>
    <col min="9" max="9" width="8.7109375" style="10"/>
    <col min="10" max="10" width="11" style="10" customWidth="1"/>
    <col min="11" max="11" width="82.140625" style="10" bestFit="1" customWidth="1"/>
    <col min="12" max="12" width="8.7109375" style="10"/>
    <col min="13" max="13" width="11" style="10" customWidth="1"/>
    <col min="14" max="14" width="82.140625" style="10" bestFit="1" customWidth="1"/>
    <col min="15" max="15" width="8.7109375" style="10"/>
    <col min="16" max="16" width="11" style="10" customWidth="1"/>
    <col min="17" max="17" width="82.140625" style="10" bestFit="1" customWidth="1"/>
    <col min="18" max="18" width="8.7109375" style="10"/>
    <col min="19" max="19" width="11" style="10" customWidth="1"/>
    <col min="20" max="20" width="69.42578125" style="10" bestFit="1" customWidth="1"/>
    <col min="21" max="21" width="8.7109375" style="10"/>
    <col min="22" max="22" width="11" style="10" customWidth="1"/>
    <col min="23" max="23" width="82.140625" style="10" bestFit="1" customWidth="1"/>
    <col min="24" max="24" width="8.7109375" style="10"/>
    <col min="25" max="25" width="11" style="10" customWidth="1"/>
    <col min="26" max="26" width="82.140625" style="10" bestFit="1" customWidth="1"/>
    <col min="27" max="27" width="8.7109375" style="10"/>
    <col min="28" max="28" width="11" style="10" customWidth="1"/>
    <col min="29" max="29" width="82.140625" style="10" bestFit="1" customWidth="1"/>
    <col min="30" max="30" width="8.7109375" style="10"/>
    <col min="31" max="31" width="11" style="10" customWidth="1"/>
    <col min="32" max="32" width="68.28515625" style="10" bestFit="1" customWidth="1"/>
    <col min="33" max="33" width="8.7109375" style="10"/>
    <col min="34" max="34" width="11" style="10" customWidth="1"/>
    <col min="35" max="35" width="68.28515625" style="10" bestFit="1" customWidth="1"/>
    <col min="36" max="36" width="8.7109375" style="10"/>
    <col min="37" max="37" width="11" style="10" customWidth="1"/>
    <col min="38" max="38" width="82.140625" style="10" bestFit="1" customWidth="1"/>
    <col min="39" max="16384" width="8.7109375" style="10"/>
  </cols>
  <sheetData>
    <row r="1" spans="1:39" ht="18">
      <c r="A1" s="701" t="s">
        <v>2294</v>
      </c>
      <c r="B1" s="702"/>
      <c r="C1" s="702"/>
      <c r="D1" s="702"/>
      <c r="E1" s="703"/>
      <c r="F1"/>
      <c r="G1"/>
      <c r="H1"/>
      <c r="I1"/>
      <c r="J1"/>
      <c r="K1"/>
      <c r="L1"/>
      <c r="M1"/>
      <c r="N1"/>
      <c r="O1"/>
      <c r="P1"/>
      <c r="Q1"/>
      <c r="R1"/>
      <c r="S1"/>
      <c r="T1"/>
      <c r="U1"/>
      <c r="V1"/>
      <c r="W1"/>
      <c r="X1"/>
      <c r="Y1"/>
      <c r="Z1"/>
      <c r="AA1"/>
      <c r="AB1"/>
      <c r="AC1"/>
      <c r="AD1"/>
      <c r="AE1"/>
      <c r="AF1"/>
      <c r="AG1"/>
      <c r="AH1"/>
      <c r="AI1"/>
      <c r="AJ1"/>
      <c r="AK1"/>
      <c r="AL1"/>
      <c r="AM1"/>
    </row>
    <row r="2" spans="1:39" ht="22.9" customHeight="1">
      <c r="A2" s="704" t="s">
        <v>2296</v>
      </c>
      <c r="B2" s="705"/>
      <c r="C2" s="705"/>
      <c r="D2" s="705"/>
      <c r="E2" s="706"/>
      <c r="F2"/>
      <c r="G2"/>
      <c r="H2"/>
      <c r="I2"/>
      <c r="J2"/>
      <c r="K2"/>
      <c r="L2"/>
      <c r="M2"/>
      <c r="N2"/>
      <c r="O2"/>
      <c r="P2"/>
      <c r="Q2"/>
      <c r="R2"/>
      <c r="S2"/>
      <c r="T2"/>
      <c r="U2"/>
      <c r="V2"/>
      <c r="W2"/>
      <c r="X2"/>
      <c r="Y2"/>
      <c r="Z2"/>
      <c r="AA2"/>
      <c r="AB2"/>
      <c r="AC2"/>
      <c r="AD2"/>
      <c r="AE2"/>
      <c r="AF2"/>
      <c r="AG2"/>
      <c r="AH2"/>
      <c r="AI2"/>
      <c r="AJ2"/>
      <c r="AK2"/>
      <c r="AL2"/>
      <c r="AM2"/>
    </row>
    <row r="3" spans="1:39" ht="22.15" customHeight="1">
      <c r="A3" s="707" t="s">
        <v>1985</v>
      </c>
      <c r="B3" s="708"/>
      <c r="C3" s="708"/>
      <c r="D3" s="708"/>
      <c r="E3" s="709"/>
      <c r="F3"/>
      <c r="G3"/>
      <c r="H3"/>
      <c r="I3"/>
      <c r="J3"/>
      <c r="K3"/>
      <c r="L3"/>
      <c r="M3"/>
      <c r="N3"/>
      <c r="O3"/>
      <c r="P3"/>
      <c r="Q3"/>
      <c r="R3"/>
      <c r="S3"/>
      <c r="T3"/>
      <c r="U3"/>
      <c r="V3"/>
      <c r="W3"/>
      <c r="X3"/>
      <c r="Y3"/>
      <c r="Z3"/>
      <c r="AA3"/>
      <c r="AB3"/>
      <c r="AC3"/>
      <c r="AD3"/>
      <c r="AE3"/>
      <c r="AF3"/>
      <c r="AG3"/>
      <c r="AH3"/>
      <c r="AI3"/>
      <c r="AJ3"/>
      <c r="AK3"/>
      <c r="AL3"/>
      <c r="AM3"/>
    </row>
    <row r="4" spans="1:39" ht="15">
      <c r="A4" s="710"/>
      <c r="B4" s="708"/>
      <c r="C4" s="708"/>
      <c r="D4" s="708"/>
      <c r="E4" s="709"/>
      <c r="F4"/>
      <c r="G4"/>
      <c r="H4"/>
      <c r="I4"/>
      <c r="J4"/>
      <c r="K4"/>
      <c r="L4"/>
      <c r="M4"/>
      <c r="N4"/>
      <c r="O4"/>
      <c r="P4"/>
      <c r="Q4"/>
      <c r="R4"/>
      <c r="S4"/>
      <c r="T4"/>
      <c r="U4"/>
      <c r="V4"/>
      <c r="W4"/>
      <c r="X4"/>
      <c r="Y4"/>
      <c r="Z4"/>
      <c r="AA4"/>
      <c r="AB4"/>
      <c r="AC4"/>
      <c r="AD4"/>
      <c r="AE4"/>
      <c r="AF4"/>
      <c r="AG4"/>
      <c r="AH4"/>
      <c r="AI4"/>
      <c r="AJ4"/>
      <c r="AK4"/>
      <c r="AL4"/>
      <c r="AM4"/>
    </row>
    <row r="5" spans="1:39" ht="40.15" customHeight="1">
      <c r="A5" s="711" t="s">
        <v>2299</v>
      </c>
      <c r="B5" s="712"/>
      <c r="C5" s="712"/>
      <c r="D5" s="712"/>
      <c r="E5" s="713"/>
      <c r="F5"/>
      <c r="G5"/>
      <c r="H5"/>
      <c r="I5"/>
      <c r="J5"/>
      <c r="K5"/>
      <c r="L5"/>
      <c r="M5"/>
      <c r="N5"/>
      <c r="O5"/>
      <c r="P5"/>
      <c r="Q5"/>
      <c r="R5"/>
      <c r="S5"/>
      <c r="T5"/>
      <c r="U5"/>
      <c r="V5"/>
      <c r="W5"/>
      <c r="X5"/>
      <c r="Y5"/>
      <c r="Z5"/>
      <c r="AA5"/>
      <c r="AB5"/>
      <c r="AC5"/>
      <c r="AD5"/>
      <c r="AE5"/>
      <c r="AF5"/>
      <c r="AG5"/>
      <c r="AH5"/>
      <c r="AI5"/>
      <c r="AJ5"/>
      <c r="AK5"/>
      <c r="AL5"/>
      <c r="AM5"/>
    </row>
    <row r="6" spans="1:39" ht="15.75" thickBot="1">
      <c r="A6" s="497" t="s">
        <v>2295</v>
      </c>
      <c r="B6" s="498"/>
      <c r="C6" s="498"/>
      <c r="D6" s="498"/>
      <c r="E6" s="499"/>
      <c r="F6"/>
      <c r="G6" s="395"/>
      <c r="H6" s="395"/>
      <c r="I6" s="395"/>
      <c r="J6" s="395"/>
      <c r="K6" s="395"/>
      <c r="L6"/>
      <c r="M6" s="395"/>
      <c r="N6" s="395"/>
      <c r="O6"/>
      <c r="P6" s="395"/>
      <c r="Q6" s="395"/>
      <c r="R6" s="395"/>
      <c r="S6" s="395"/>
      <c r="T6" s="395"/>
      <c r="U6" s="395"/>
      <c r="V6" s="395"/>
      <c r="W6" s="395"/>
      <c r="X6" s="395"/>
      <c r="Y6" s="395"/>
      <c r="Z6" s="395"/>
      <c r="AA6"/>
      <c r="AB6" s="395"/>
      <c r="AC6" s="395"/>
      <c r="AD6"/>
      <c r="AE6" s="395"/>
      <c r="AF6" s="395"/>
      <c r="AG6" s="395"/>
      <c r="AH6" s="395"/>
      <c r="AI6" s="395"/>
      <c r="AJ6" s="395"/>
      <c r="AK6" s="395"/>
      <c r="AL6" s="395"/>
      <c r="AM6"/>
    </row>
    <row r="7" spans="1:39" ht="15">
      <c r="A7" s="466"/>
      <c r="B7"/>
      <c r="C7"/>
      <c r="D7"/>
      <c r="E7"/>
      <c r="F7"/>
      <c r="G7"/>
      <c r="H7"/>
      <c r="I7" s="398"/>
      <c r="J7"/>
      <c r="K7"/>
      <c r="L7"/>
      <c r="M7"/>
      <c r="N7"/>
      <c r="O7"/>
      <c r="P7"/>
      <c r="Q7"/>
      <c r="R7" s="398"/>
      <c r="S7"/>
      <c r="T7"/>
      <c r="U7" s="398"/>
      <c r="V7"/>
      <c r="W7"/>
      <c r="X7" s="398"/>
      <c r="Y7"/>
      <c r="Z7"/>
      <c r="AA7"/>
      <c r="AB7"/>
      <c r="AC7"/>
      <c r="AD7"/>
      <c r="AE7"/>
      <c r="AF7"/>
      <c r="AG7" s="398"/>
      <c r="AH7"/>
      <c r="AI7"/>
      <c r="AJ7" s="398"/>
      <c r="AK7"/>
      <c r="AL7"/>
      <c r="AM7"/>
    </row>
    <row r="8" spans="1:39" ht="15.75" thickBot="1">
      <c r="A8" s="466"/>
      <c r="B8"/>
      <c r="C8"/>
      <c r="D8"/>
      <c r="E8"/>
      <c r="F8"/>
      <c r="G8"/>
      <c r="H8"/>
      <c r="I8"/>
      <c r="J8"/>
      <c r="K8"/>
      <c r="L8"/>
      <c r="M8"/>
      <c r="N8"/>
      <c r="O8"/>
      <c r="P8"/>
      <c r="Q8"/>
      <c r="R8"/>
      <c r="S8"/>
      <c r="T8"/>
      <c r="U8"/>
      <c r="V8"/>
      <c r="W8"/>
      <c r="X8"/>
      <c r="Y8"/>
      <c r="Z8"/>
      <c r="AA8"/>
      <c r="AB8"/>
      <c r="AC8"/>
      <c r="AD8"/>
      <c r="AE8"/>
      <c r="AF8"/>
      <c r="AG8"/>
      <c r="AH8"/>
      <c r="AI8"/>
      <c r="AJ8"/>
      <c r="AK8"/>
      <c r="AL8"/>
      <c r="AM8"/>
    </row>
    <row r="9" spans="1:39" ht="15">
      <c r="A9" s="698" t="s">
        <v>1986</v>
      </c>
      <c r="B9" s="699"/>
      <c r="C9" s="467"/>
      <c r="D9" s="698" t="s">
        <v>1987</v>
      </c>
      <c r="E9" s="699"/>
      <c r="F9"/>
      <c r="G9" s="698" t="s">
        <v>1988</v>
      </c>
      <c r="H9" s="699"/>
      <c r="I9"/>
      <c r="J9" s="698" t="s">
        <v>1989</v>
      </c>
      <c r="K9" s="699"/>
      <c r="L9"/>
      <c r="M9" s="698" t="s">
        <v>1990</v>
      </c>
      <c r="N9" s="699"/>
      <c r="O9" s="503"/>
      <c r="P9" s="698" t="s">
        <v>1991</v>
      </c>
      <c r="Q9" s="699"/>
      <c r="R9" s="503"/>
      <c r="S9" s="698" t="s">
        <v>1992</v>
      </c>
      <c r="T9" s="699"/>
      <c r="U9" s="503"/>
      <c r="V9" s="698" t="s">
        <v>1993</v>
      </c>
      <c r="W9" s="699"/>
      <c r="X9" s="503"/>
      <c r="Y9" s="698" t="s">
        <v>1994</v>
      </c>
      <c r="Z9" s="699"/>
      <c r="AA9" s="503"/>
      <c r="AB9" s="698" t="s">
        <v>1995</v>
      </c>
      <c r="AC9" s="699"/>
      <c r="AD9" s="503"/>
      <c r="AE9" s="698" t="s">
        <v>1996</v>
      </c>
      <c r="AF9" s="699"/>
      <c r="AG9" s="503"/>
      <c r="AH9" s="698" t="s">
        <v>1997</v>
      </c>
      <c r="AI9" s="699"/>
      <c r="AJ9" s="503"/>
      <c r="AK9" s="698" t="s">
        <v>1998</v>
      </c>
      <c r="AL9" s="699"/>
      <c r="AM9" s="467"/>
    </row>
    <row r="10" spans="1:39" ht="15">
      <c r="A10" s="457"/>
      <c r="B10" s="458"/>
      <c r="C10" s="480"/>
      <c r="D10" s="457"/>
      <c r="E10" s="458"/>
      <c r="F10" s="477"/>
      <c r="G10" s="457"/>
      <c r="H10" s="458"/>
      <c r="I10" s="477"/>
      <c r="J10" s="457"/>
      <c r="K10" s="458"/>
      <c r="L10" s="477"/>
      <c r="M10" s="457"/>
      <c r="N10" s="458"/>
      <c r="O10" s="477"/>
      <c r="P10" s="457"/>
      <c r="Q10" s="458"/>
      <c r="R10" s="477"/>
      <c r="S10" s="457"/>
      <c r="T10" s="458"/>
      <c r="U10" s="477"/>
      <c r="V10" s="457"/>
      <c r="W10" s="458"/>
      <c r="X10" s="477"/>
      <c r="Y10" s="457"/>
      <c r="Z10" s="458"/>
      <c r="AA10" s="477"/>
      <c r="AB10" s="457"/>
      <c r="AC10" s="458"/>
      <c r="AD10" s="477"/>
      <c r="AE10" s="457"/>
      <c r="AF10" s="458"/>
      <c r="AG10" s="477"/>
      <c r="AH10" s="457"/>
      <c r="AI10" s="458"/>
      <c r="AJ10" s="477"/>
      <c r="AK10" s="457"/>
      <c r="AL10" s="458"/>
      <c r="AM10" s="480"/>
    </row>
    <row r="11" spans="1:39" ht="15">
      <c r="A11" s="463" t="s">
        <v>206</v>
      </c>
      <c r="B11" s="462" t="s">
        <v>209</v>
      </c>
      <c r="C11"/>
      <c r="D11" s="463" t="s">
        <v>206</v>
      </c>
      <c r="E11" s="462" t="s">
        <v>209</v>
      </c>
      <c r="F11"/>
      <c r="G11" s="463" t="s">
        <v>206</v>
      </c>
      <c r="H11" s="462" t="s">
        <v>209</v>
      </c>
      <c r="I11"/>
      <c r="J11" s="463" t="s">
        <v>206</v>
      </c>
      <c r="K11" s="462" t="s">
        <v>209</v>
      </c>
      <c r="L11"/>
      <c r="M11" s="463" t="s">
        <v>206</v>
      </c>
      <c r="N11" s="462" t="s">
        <v>209</v>
      </c>
      <c r="O11"/>
      <c r="P11" s="463" t="s">
        <v>206</v>
      </c>
      <c r="Q11" s="462" t="s">
        <v>209</v>
      </c>
      <c r="R11"/>
      <c r="S11" s="463" t="s">
        <v>206</v>
      </c>
      <c r="T11" s="462" t="s">
        <v>209</v>
      </c>
      <c r="U11"/>
      <c r="V11" s="463" t="s">
        <v>206</v>
      </c>
      <c r="W11" s="462" t="s">
        <v>209</v>
      </c>
      <c r="X11"/>
      <c r="Y11" s="463" t="s">
        <v>206</v>
      </c>
      <c r="Z11" s="462" t="s">
        <v>209</v>
      </c>
      <c r="AA11"/>
      <c r="AB11" s="463" t="s">
        <v>206</v>
      </c>
      <c r="AC11" s="462" t="s">
        <v>209</v>
      </c>
      <c r="AD11"/>
      <c r="AE11" s="463" t="s">
        <v>206</v>
      </c>
      <c r="AF11" s="462" t="s">
        <v>209</v>
      </c>
      <c r="AG11"/>
      <c r="AH11" s="463" t="s">
        <v>206</v>
      </c>
      <c r="AI11" s="462" t="s">
        <v>209</v>
      </c>
      <c r="AJ11"/>
      <c r="AK11" s="463" t="s">
        <v>206</v>
      </c>
      <c r="AL11" s="462" t="s">
        <v>209</v>
      </c>
      <c r="AM11"/>
    </row>
    <row r="12" spans="1:39">
      <c r="A12" s="472" t="s">
        <v>1739</v>
      </c>
      <c r="B12" s="459" t="s">
        <v>2193</v>
      </c>
      <c r="C12" s="469"/>
      <c r="D12" s="472" t="s">
        <v>2238</v>
      </c>
      <c r="E12" s="459" t="s">
        <v>2233</v>
      </c>
      <c r="F12" s="469"/>
      <c r="G12" s="500" t="s">
        <v>2250</v>
      </c>
      <c r="H12" s="459" t="s">
        <v>2239</v>
      </c>
      <c r="I12" s="469"/>
      <c r="J12" s="500" t="s">
        <v>1740</v>
      </c>
      <c r="K12" s="459" t="s">
        <v>2256</v>
      </c>
      <c r="L12" s="469"/>
      <c r="M12" s="500" t="s">
        <v>1999</v>
      </c>
      <c r="N12" s="459" t="s">
        <v>2262</v>
      </c>
      <c r="O12" s="469"/>
      <c r="P12" s="501">
        <v>1306</v>
      </c>
      <c r="Q12" s="459" t="s">
        <v>2245</v>
      </c>
      <c r="R12" s="469"/>
      <c r="S12" s="501">
        <v>182</v>
      </c>
      <c r="T12" s="459" t="s">
        <v>2233</v>
      </c>
      <c r="U12" s="469"/>
      <c r="V12" s="500" t="s">
        <v>1999</v>
      </c>
      <c r="W12" s="459" t="s">
        <v>2262</v>
      </c>
      <c r="X12" s="469"/>
      <c r="Y12" s="500" t="s">
        <v>2280</v>
      </c>
      <c r="Z12" s="459" t="s">
        <v>2278</v>
      </c>
      <c r="AA12" s="469"/>
      <c r="AB12" s="500" t="s">
        <v>1740</v>
      </c>
      <c r="AC12" s="459" t="s">
        <v>2256</v>
      </c>
      <c r="AD12" s="469"/>
      <c r="AE12" s="501">
        <v>1306</v>
      </c>
      <c r="AF12" s="459" t="s">
        <v>2245</v>
      </c>
      <c r="AG12" s="469"/>
      <c r="AH12" s="500" t="s">
        <v>2238</v>
      </c>
      <c r="AI12" s="459" t="s">
        <v>2233</v>
      </c>
      <c r="AJ12" s="469"/>
      <c r="AK12" s="500" t="s">
        <v>2001</v>
      </c>
      <c r="AL12" s="459" t="s">
        <v>2281</v>
      </c>
      <c r="AM12" s="469"/>
    </row>
    <row r="13" spans="1:39">
      <c r="A13" s="472" t="s">
        <v>2000</v>
      </c>
      <c r="B13" s="459" t="s">
        <v>2194</v>
      </c>
      <c r="C13" s="469"/>
      <c r="D13" s="464">
        <v>1003</v>
      </c>
      <c r="E13" s="459" t="s">
        <v>2234</v>
      </c>
      <c r="F13" s="469"/>
      <c r="G13" s="500" t="s">
        <v>2251</v>
      </c>
      <c r="H13" s="459" t="s">
        <v>2240</v>
      </c>
      <c r="I13" s="469"/>
      <c r="J13" s="501">
        <v>1306</v>
      </c>
      <c r="K13" s="459" t="s">
        <v>2245</v>
      </c>
      <c r="L13" s="469"/>
      <c r="M13" s="500" t="s">
        <v>2255</v>
      </c>
      <c r="N13" s="459" t="s">
        <v>2244</v>
      </c>
      <c r="O13" s="469"/>
      <c r="P13" s="501">
        <v>1315</v>
      </c>
      <c r="Q13" s="459" t="s">
        <v>2246</v>
      </c>
      <c r="R13" s="469"/>
      <c r="S13" s="501">
        <v>410</v>
      </c>
      <c r="T13" s="459" t="s">
        <v>2244</v>
      </c>
      <c r="U13" s="469"/>
      <c r="V13" s="501">
        <v>1402</v>
      </c>
      <c r="W13" s="459" t="s">
        <v>2263</v>
      </c>
      <c r="X13" s="469"/>
      <c r="Y13" s="501">
        <v>1306</v>
      </c>
      <c r="Z13" s="459" t="s">
        <v>2245</v>
      </c>
      <c r="AA13" s="469"/>
      <c r="AB13" s="500" t="s">
        <v>1999</v>
      </c>
      <c r="AC13" s="459" t="s">
        <v>2262</v>
      </c>
      <c r="AD13" s="469"/>
      <c r="AE13" s="501">
        <v>1315</v>
      </c>
      <c r="AF13" s="459" t="s">
        <v>2246</v>
      </c>
      <c r="AG13" s="469"/>
      <c r="AH13" s="500" t="s">
        <v>2280</v>
      </c>
      <c r="AI13" s="459" t="s">
        <v>2278</v>
      </c>
      <c r="AJ13" s="469"/>
      <c r="AK13" s="500" t="s">
        <v>2003</v>
      </c>
      <c r="AL13" s="459" t="s">
        <v>2282</v>
      </c>
      <c r="AM13" s="469"/>
    </row>
    <row r="14" spans="1:39">
      <c r="A14" s="464">
        <v>1102</v>
      </c>
      <c r="B14" s="459" t="s">
        <v>2195</v>
      </c>
      <c r="C14" s="469"/>
      <c r="D14" s="464">
        <v>5202</v>
      </c>
      <c r="E14" s="459" t="s">
        <v>2235</v>
      </c>
      <c r="F14" s="469"/>
      <c r="G14" s="500" t="s">
        <v>2252</v>
      </c>
      <c r="H14" s="459" t="s">
        <v>2241</v>
      </c>
      <c r="I14" s="469"/>
      <c r="J14" s="501">
        <v>1315</v>
      </c>
      <c r="K14" s="459" t="s">
        <v>2246</v>
      </c>
      <c r="L14" s="469"/>
      <c r="M14" s="501">
        <v>1306</v>
      </c>
      <c r="N14" s="459" t="s">
        <v>2245</v>
      </c>
      <c r="O14" s="469"/>
      <c r="P14" s="501">
        <v>1402</v>
      </c>
      <c r="Q14" s="459" t="s">
        <v>2263</v>
      </c>
      <c r="R14" s="469"/>
      <c r="S14" s="501">
        <v>1306</v>
      </c>
      <c r="T14" s="459" t="s">
        <v>2245</v>
      </c>
      <c r="U14" s="469"/>
      <c r="V14" s="501">
        <v>1500</v>
      </c>
      <c r="W14" s="459" t="s">
        <v>2264</v>
      </c>
      <c r="X14" s="469"/>
      <c r="Y14" s="501">
        <v>1315</v>
      </c>
      <c r="Z14" s="459" t="s">
        <v>2246</v>
      </c>
      <c r="AA14" s="469"/>
      <c r="AB14" s="501">
        <v>1402</v>
      </c>
      <c r="AC14" s="459" t="s">
        <v>2263</v>
      </c>
      <c r="AD14" s="469"/>
      <c r="AE14" s="501">
        <v>1506</v>
      </c>
      <c r="AF14" s="459" t="s">
        <v>2257</v>
      </c>
      <c r="AG14" s="469"/>
      <c r="AH14" s="501">
        <v>1306</v>
      </c>
      <c r="AI14" s="459" t="s">
        <v>2245</v>
      </c>
      <c r="AJ14" s="469"/>
      <c r="AK14" s="501">
        <v>1505</v>
      </c>
      <c r="AL14" s="459" t="s">
        <v>2205</v>
      </c>
      <c r="AM14" s="469"/>
    </row>
    <row r="15" spans="1:39">
      <c r="A15" s="464">
        <v>1105</v>
      </c>
      <c r="B15" s="459" t="s">
        <v>2196</v>
      </c>
      <c r="C15" s="469"/>
      <c r="D15" s="464">
        <v>5203</v>
      </c>
      <c r="E15" s="459" t="s">
        <v>2236</v>
      </c>
      <c r="F15" s="469"/>
      <c r="G15" s="500" t="s">
        <v>2253</v>
      </c>
      <c r="H15" s="459" t="s">
        <v>2242</v>
      </c>
      <c r="I15" s="469"/>
      <c r="J15" s="501">
        <v>1506</v>
      </c>
      <c r="K15" s="459" t="s">
        <v>2257</v>
      </c>
      <c r="L15" s="469"/>
      <c r="M15" s="501">
        <v>1315</v>
      </c>
      <c r="N15" s="459" t="s">
        <v>2246</v>
      </c>
      <c r="O15" s="469"/>
      <c r="P15" s="501">
        <v>1503</v>
      </c>
      <c r="Q15" s="459" t="s">
        <v>2266</v>
      </c>
      <c r="R15" s="469"/>
      <c r="S15" s="501">
        <v>1315</v>
      </c>
      <c r="T15" s="459" t="s">
        <v>2246</v>
      </c>
      <c r="U15" s="469"/>
      <c r="V15" s="501">
        <v>1501</v>
      </c>
      <c r="W15" s="459" t="s">
        <v>540</v>
      </c>
      <c r="X15" s="469"/>
      <c r="Y15" s="501">
        <v>2902</v>
      </c>
      <c r="Z15" s="459" t="s">
        <v>2279</v>
      </c>
      <c r="AA15" s="469"/>
      <c r="AB15" s="501">
        <v>1500</v>
      </c>
      <c r="AC15" s="459" t="s">
        <v>2264</v>
      </c>
      <c r="AD15" s="469"/>
      <c r="AE15" s="501">
        <v>4601</v>
      </c>
      <c r="AF15" s="459" t="s">
        <v>1064</v>
      </c>
      <c r="AG15" s="469"/>
      <c r="AH15" s="501">
        <v>1315</v>
      </c>
      <c r="AI15" s="459" t="s">
        <v>2246</v>
      </c>
      <c r="AJ15" s="469"/>
      <c r="AK15" s="501">
        <v>1506</v>
      </c>
      <c r="AL15" s="459" t="s">
        <v>2257</v>
      </c>
      <c r="AM15" s="469"/>
    </row>
    <row r="16" spans="1:39">
      <c r="A16" s="464">
        <v>1107</v>
      </c>
      <c r="B16" s="459" t="s">
        <v>409</v>
      </c>
      <c r="C16" s="469"/>
      <c r="D16" s="464">
        <v>5204</v>
      </c>
      <c r="E16" s="459" t="s">
        <v>2237</v>
      </c>
      <c r="F16" s="469"/>
      <c r="G16" s="500" t="s">
        <v>2254</v>
      </c>
      <c r="H16" s="459" t="s">
        <v>2243</v>
      </c>
      <c r="I16" s="469"/>
      <c r="J16" s="501">
        <v>1508</v>
      </c>
      <c r="K16" s="459" t="s">
        <v>2258</v>
      </c>
      <c r="L16" s="469"/>
      <c r="M16" s="501">
        <v>1402</v>
      </c>
      <c r="N16" s="459" t="s">
        <v>2263</v>
      </c>
      <c r="O16" s="469"/>
      <c r="P16" s="501">
        <v>4700</v>
      </c>
      <c r="Q16" s="459" t="s">
        <v>2259</v>
      </c>
      <c r="R16" s="469"/>
      <c r="S16" s="501">
        <v>5202</v>
      </c>
      <c r="T16" s="459" t="s">
        <v>2235</v>
      </c>
      <c r="U16" s="469"/>
      <c r="V16" s="501">
        <v>1502</v>
      </c>
      <c r="W16" s="459" t="s">
        <v>2265</v>
      </c>
      <c r="X16" s="469"/>
      <c r="Y16" s="501">
        <v>4700</v>
      </c>
      <c r="Z16" s="459" t="s">
        <v>2259</v>
      </c>
      <c r="AA16" s="469"/>
      <c r="AB16" s="501">
        <v>1501</v>
      </c>
      <c r="AC16" s="459" t="s">
        <v>540</v>
      </c>
      <c r="AD16" s="469"/>
      <c r="AE16" s="501">
        <v>4602</v>
      </c>
      <c r="AF16" s="459" t="s">
        <v>2275</v>
      </c>
      <c r="AG16" s="469"/>
      <c r="AH16" s="501">
        <v>2902</v>
      </c>
      <c r="AI16" s="459" t="s">
        <v>2279</v>
      </c>
      <c r="AJ16" s="469"/>
      <c r="AK16" s="501">
        <v>1514</v>
      </c>
      <c r="AL16" s="459" t="s">
        <v>2283</v>
      </c>
      <c r="AM16" s="469"/>
    </row>
    <row r="17" spans="1:39" ht="15" thickBot="1">
      <c r="A17" s="464">
        <v>1109</v>
      </c>
      <c r="B17" s="459" t="s">
        <v>417</v>
      </c>
      <c r="C17" s="469"/>
      <c r="D17" s="465">
        <v>5217</v>
      </c>
      <c r="E17" s="460" t="s">
        <v>1563</v>
      </c>
      <c r="F17" s="469"/>
      <c r="G17" s="500" t="s">
        <v>2238</v>
      </c>
      <c r="H17" s="459" t="s">
        <v>2233</v>
      </c>
      <c r="I17" s="469"/>
      <c r="J17" s="501">
        <v>4700</v>
      </c>
      <c r="K17" s="459" t="s">
        <v>2259</v>
      </c>
      <c r="L17" s="469"/>
      <c r="M17" s="501">
        <v>1500</v>
      </c>
      <c r="N17" s="459" t="s">
        <v>2264</v>
      </c>
      <c r="O17" s="469"/>
      <c r="P17" s="501">
        <v>4701</v>
      </c>
      <c r="Q17" s="459" t="s">
        <v>2277</v>
      </c>
      <c r="R17" s="469"/>
      <c r="S17" s="501">
        <v>5203</v>
      </c>
      <c r="T17" s="459" t="s">
        <v>2236</v>
      </c>
      <c r="U17" s="469"/>
      <c r="V17" s="501">
        <v>1503</v>
      </c>
      <c r="W17" s="459" t="s">
        <v>2266</v>
      </c>
      <c r="X17" s="469"/>
      <c r="Y17" s="501">
        <v>4706</v>
      </c>
      <c r="Z17" s="459" t="s">
        <v>2260</v>
      </c>
      <c r="AA17" s="469"/>
      <c r="AB17" s="501">
        <v>1502</v>
      </c>
      <c r="AC17" s="459" t="s">
        <v>2265</v>
      </c>
      <c r="AD17" s="469"/>
      <c r="AE17" s="501">
        <v>4700</v>
      </c>
      <c r="AF17" s="459" t="s">
        <v>2259</v>
      </c>
      <c r="AG17" s="469"/>
      <c r="AH17" s="501">
        <v>5202</v>
      </c>
      <c r="AI17" s="459" t="s">
        <v>2235</v>
      </c>
      <c r="AJ17" s="469"/>
      <c r="AK17" s="501">
        <v>2610</v>
      </c>
      <c r="AL17" s="459" t="s">
        <v>2273</v>
      </c>
      <c r="AM17" s="469"/>
    </row>
    <row r="18" spans="1:39">
      <c r="A18" s="464">
        <v>1110</v>
      </c>
      <c r="B18" s="459" t="s">
        <v>2197</v>
      </c>
      <c r="C18" s="469"/>
      <c r="D18" s="456"/>
      <c r="E18" s="456"/>
      <c r="F18" s="469"/>
      <c r="G18" s="500" t="s">
        <v>2255</v>
      </c>
      <c r="H18" s="459" t="s">
        <v>2244</v>
      </c>
      <c r="I18" s="469"/>
      <c r="J18" s="501">
        <v>4706</v>
      </c>
      <c r="K18" s="459" t="s">
        <v>2260</v>
      </c>
      <c r="L18" s="469"/>
      <c r="M18" s="501">
        <v>1501</v>
      </c>
      <c r="N18" s="459" t="s">
        <v>540</v>
      </c>
      <c r="O18" s="469"/>
      <c r="P18" s="501">
        <v>4706</v>
      </c>
      <c r="Q18" s="459" t="s">
        <v>2260</v>
      </c>
      <c r="R18" s="469"/>
      <c r="S18" s="501">
        <v>5204</v>
      </c>
      <c r="T18" s="459" t="s">
        <v>2237</v>
      </c>
      <c r="U18" s="469"/>
      <c r="V18" s="501">
        <v>1506</v>
      </c>
      <c r="W18" s="459" t="s">
        <v>2257</v>
      </c>
      <c r="X18" s="469"/>
      <c r="Y18" s="501">
        <v>5202</v>
      </c>
      <c r="Z18" s="459" t="s">
        <v>2235</v>
      </c>
      <c r="AA18" s="469"/>
      <c r="AB18" s="501">
        <v>1503</v>
      </c>
      <c r="AC18" s="459" t="s">
        <v>2266</v>
      </c>
      <c r="AD18" s="469"/>
      <c r="AE18" s="501">
        <v>4706</v>
      </c>
      <c r="AF18" s="459" t="s">
        <v>2260</v>
      </c>
      <c r="AG18" s="469"/>
      <c r="AH18" s="501">
        <v>5203</v>
      </c>
      <c r="AI18" s="459" t="s">
        <v>2236</v>
      </c>
      <c r="AJ18" s="469"/>
      <c r="AK18" s="501">
        <v>3033</v>
      </c>
      <c r="AL18" s="459" t="s">
        <v>2284</v>
      </c>
      <c r="AM18" s="469"/>
    </row>
    <row r="19" spans="1:39" ht="15" thickBot="1">
      <c r="A19" s="464">
        <v>1204</v>
      </c>
      <c r="B19" s="459" t="s">
        <v>2198</v>
      </c>
      <c r="C19" s="469"/>
      <c r="D19" s="456"/>
      <c r="E19" s="456"/>
      <c r="F19" s="469"/>
      <c r="G19" s="501">
        <v>1306</v>
      </c>
      <c r="H19" s="459" t="s">
        <v>2245</v>
      </c>
      <c r="I19" s="469"/>
      <c r="J19" s="501">
        <v>4805</v>
      </c>
      <c r="K19" s="459" t="s">
        <v>2261</v>
      </c>
      <c r="L19" s="469"/>
      <c r="M19" s="501">
        <v>1502</v>
      </c>
      <c r="N19" s="459" t="s">
        <v>2265</v>
      </c>
      <c r="O19" s="469"/>
      <c r="P19" s="501">
        <v>5202</v>
      </c>
      <c r="Q19" s="459" t="s">
        <v>2235</v>
      </c>
      <c r="R19" s="469"/>
      <c r="S19" s="501">
        <v>5215</v>
      </c>
      <c r="T19" s="459" t="s">
        <v>1558</v>
      </c>
      <c r="U19" s="469"/>
      <c r="V19" s="501">
        <v>1507</v>
      </c>
      <c r="W19" s="459" t="s">
        <v>2267</v>
      </c>
      <c r="X19" s="469"/>
      <c r="Y19" s="502">
        <v>5203</v>
      </c>
      <c r="Z19" s="460" t="s">
        <v>2236</v>
      </c>
      <c r="AA19" s="469"/>
      <c r="AB19" s="501">
        <v>1506</v>
      </c>
      <c r="AC19" s="459" t="s">
        <v>2257</v>
      </c>
      <c r="AD19" s="469"/>
      <c r="AE19" s="501">
        <v>4805</v>
      </c>
      <c r="AF19" s="459" t="s">
        <v>2261</v>
      </c>
      <c r="AG19" s="469"/>
      <c r="AH19" s="502">
        <v>5204</v>
      </c>
      <c r="AI19" s="460" t="s">
        <v>2237</v>
      </c>
      <c r="AJ19" s="469"/>
      <c r="AK19" s="501">
        <v>3041</v>
      </c>
      <c r="AL19" s="459" t="s">
        <v>2285</v>
      </c>
      <c r="AM19" s="469"/>
    </row>
    <row r="20" spans="1:39" ht="15" thickBot="1">
      <c r="A20" s="464">
        <v>1302</v>
      </c>
      <c r="B20" s="459" t="s">
        <v>2199</v>
      </c>
      <c r="C20" s="469"/>
      <c r="D20" s="456"/>
      <c r="E20" s="456"/>
      <c r="F20" s="469"/>
      <c r="G20" s="501">
        <v>1315</v>
      </c>
      <c r="H20" s="459" t="s">
        <v>2246</v>
      </c>
      <c r="I20" s="469"/>
      <c r="J20" s="501">
        <v>5202</v>
      </c>
      <c r="K20" s="459" t="s">
        <v>2235</v>
      </c>
      <c r="L20" s="469"/>
      <c r="M20" s="501">
        <v>1503</v>
      </c>
      <c r="N20" s="459" t="s">
        <v>2266</v>
      </c>
      <c r="O20" s="469"/>
      <c r="P20" s="502">
        <v>5203</v>
      </c>
      <c r="Q20" s="460" t="s">
        <v>2236</v>
      </c>
      <c r="R20" s="469"/>
      <c r="S20" s="501">
        <v>5218</v>
      </c>
      <c r="T20" s="459" t="s">
        <v>2248</v>
      </c>
      <c r="U20" s="469"/>
      <c r="V20" s="501">
        <v>1508</v>
      </c>
      <c r="W20" s="459" t="s">
        <v>2258</v>
      </c>
      <c r="X20" s="469"/>
      <c r="Y20" s="469"/>
      <c r="Z20" s="456"/>
      <c r="AA20" s="469"/>
      <c r="AB20" s="501">
        <v>1507</v>
      </c>
      <c r="AC20" s="459" t="s">
        <v>2267</v>
      </c>
      <c r="AD20" s="469"/>
      <c r="AE20" s="501">
        <v>4808</v>
      </c>
      <c r="AF20" s="459" t="s">
        <v>2276</v>
      </c>
      <c r="AG20" s="469"/>
      <c r="AH20" s="469"/>
      <c r="AI20" s="456"/>
      <c r="AJ20" s="469"/>
      <c r="AK20" s="501">
        <v>3044</v>
      </c>
      <c r="AL20" s="459" t="s">
        <v>2286</v>
      </c>
      <c r="AM20" s="469"/>
    </row>
    <row r="21" spans="1:39" ht="15" thickBot="1">
      <c r="A21" s="464">
        <v>1310</v>
      </c>
      <c r="B21" s="459" t="s">
        <v>2200</v>
      </c>
      <c r="C21" s="469"/>
      <c r="D21" s="456"/>
      <c r="E21" s="456"/>
      <c r="F21" s="469"/>
      <c r="G21" s="501">
        <v>3034</v>
      </c>
      <c r="H21" s="459" t="s">
        <v>2247</v>
      </c>
      <c r="I21" s="469"/>
      <c r="J21" s="502">
        <v>5203</v>
      </c>
      <c r="K21" s="460" t="s">
        <v>2236</v>
      </c>
      <c r="L21" s="469"/>
      <c r="M21" s="501">
        <v>1506</v>
      </c>
      <c r="N21" s="459" t="s">
        <v>2257</v>
      </c>
      <c r="O21" s="469"/>
      <c r="P21" s="469"/>
      <c r="Q21" s="456"/>
      <c r="R21" s="469"/>
      <c r="S21" s="502">
        <v>5219</v>
      </c>
      <c r="T21" s="460" t="s">
        <v>2249</v>
      </c>
      <c r="U21" s="469"/>
      <c r="V21" s="501">
        <v>1510</v>
      </c>
      <c r="W21" s="459" t="s">
        <v>2268</v>
      </c>
      <c r="X21" s="469"/>
      <c r="Y21" s="469"/>
      <c r="Z21" s="456"/>
      <c r="AA21" s="469"/>
      <c r="AB21" s="501">
        <v>1508</v>
      </c>
      <c r="AC21" s="459" t="s">
        <v>2258</v>
      </c>
      <c r="AD21" s="469"/>
      <c r="AE21" s="501">
        <v>5202</v>
      </c>
      <c r="AF21" s="459" t="s">
        <v>2235</v>
      </c>
      <c r="AG21" s="469"/>
      <c r="AH21" s="469"/>
      <c r="AI21" s="456"/>
      <c r="AJ21" s="469"/>
      <c r="AK21" s="501">
        <v>4004</v>
      </c>
      <c r="AL21" s="459" t="s">
        <v>2287</v>
      </c>
      <c r="AM21" s="469"/>
    </row>
    <row r="22" spans="1:39" ht="15" thickBot="1">
      <c r="A22" s="464">
        <v>1312</v>
      </c>
      <c r="B22" s="459" t="s">
        <v>2201</v>
      </c>
      <c r="C22" s="469"/>
      <c r="D22" s="456"/>
      <c r="E22" s="456"/>
      <c r="F22" s="469"/>
      <c r="G22" s="501">
        <v>5202</v>
      </c>
      <c r="H22" s="459" t="s">
        <v>2235</v>
      </c>
      <c r="I22" s="469"/>
      <c r="J22" s="469"/>
      <c r="K22" s="456"/>
      <c r="L22" s="469"/>
      <c r="M22" s="501">
        <v>1507</v>
      </c>
      <c r="N22" s="459" t="s">
        <v>2267</v>
      </c>
      <c r="O22" s="469"/>
      <c r="P22" s="469"/>
      <c r="Q22" s="456"/>
      <c r="R22" s="469"/>
      <c r="S22" s="469"/>
      <c r="T22" s="456"/>
      <c r="U22" s="469"/>
      <c r="V22" s="501">
        <v>1511</v>
      </c>
      <c r="W22" s="459" t="s">
        <v>2269</v>
      </c>
      <c r="X22" s="469"/>
      <c r="Y22" s="469"/>
      <c r="Z22" s="456"/>
      <c r="AA22" s="469"/>
      <c r="AB22" s="501">
        <v>1510</v>
      </c>
      <c r="AC22" s="459" t="s">
        <v>2268</v>
      </c>
      <c r="AD22" s="469"/>
      <c r="AE22" s="502">
        <v>5203</v>
      </c>
      <c r="AF22" s="460" t="s">
        <v>2236</v>
      </c>
      <c r="AG22" s="469"/>
      <c r="AH22" s="469"/>
      <c r="AI22" s="456"/>
      <c r="AJ22" s="469"/>
      <c r="AK22" s="501">
        <v>4005</v>
      </c>
      <c r="AL22" s="459" t="s">
        <v>2288</v>
      </c>
      <c r="AM22" s="469"/>
    </row>
    <row r="23" spans="1:39">
      <c r="A23" s="464">
        <v>1313</v>
      </c>
      <c r="B23" s="459" t="s">
        <v>2202</v>
      </c>
      <c r="C23" s="469"/>
      <c r="D23" s="456"/>
      <c r="E23" s="456"/>
      <c r="F23" s="469"/>
      <c r="G23" s="501">
        <v>5203</v>
      </c>
      <c r="H23" s="459" t="s">
        <v>2236</v>
      </c>
      <c r="I23" s="469"/>
      <c r="J23" s="469"/>
      <c r="K23" s="456"/>
      <c r="L23" s="469"/>
      <c r="M23" s="501">
        <v>1508</v>
      </c>
      <c r="N23" s="459" t="s">
        <v>2258</v>
      </c>
      <c r="O23" s="469"/>
      <c r="P23" s="469"/>
      <c r="Q23" s="456"/>
      <c r="R23" s="469"/>
      <c r="S23" s="469"/>
      <c r="T23" s="456"/>
      <c r="U23" s="469"/>
      <c r="V23" s="501">
        <v>1512</v>
      </c>
      <c r="W23" s="459" t="s">
        <v>2270</v>
      </c>
      <c r="X23" s="469"/>
      <c r="Y23" s="469"/>
      <c r="Z23" s="456"/>
      <c r="AA23" s="469"/>
      <c r="AB23" s="501">
        <v>1511</v>
      </c>
      <c r="AC23" s="459" t="s">
        <v>2269</v>
      </c>
      <c r="AD23" s="469"/>
      <c r="AE23" s="469"/>
      <c r="AF23" s="456"/>
      <c r="AG23" s="469"/>
      <c r="AH23" s="469"/>
      <c r="AI23" s="456"/>
      <c r="AJ23" s="469"/>
      <c r="AK23" s="501">
        <v>4010</v>
      </c>
      <c r="AL23" s="459" t="s">
        <v>2289</v>
      </c>
      <c r="AM23" s="469"/>
    </row>
    <row r="24" spans="1:39">
      <c r="A24" s="464">
        <v>1314</v>
      </c>
      <c r="B24" s="459" t="s">
        <v>2203</v>
      </c>
      <c r="C24" s="469"/>
      <c r="D24" s="456"/>
      <c r="E24" s="456"/>
      <c r="F24" s="469"/>
      <c r="G24" s="501">
        <v>5204</v>
      </c>
      <c r="H24" s="459" t="s">
        <v>2237</v>
      </c>
      <c r="I24" s="469"/>
      <c r="J24" s="469"/>
      <c r="K24" s="456"/>
      <c r="L24" s="469"/>
      <c r="M24" s="501">
        <v>1510</v>
      </c>
      <c r="N24" s="459" t="s">
        <v>2268</v>
      </c>
      <c r="O24" s="469"/>
      <c r="P24" s="469"/>
      <c r="Q24" s="456"/>
      <c r="R24" s="469"/>
      <c r="S24" s="469"/>
      <c r="T24" s="456"/>
      <c r="U24" s="469"/>
      <c r="V24" s="501">
        <v>1513</v>
      </c>
      <c r="W24" s="459" t="s">
        <v>2271</v>
      </c>
      <c r="X24" s="469"/>
      <c r="Y24" s="469"/>
      <c r="Z24" s="456"/>
      <c r="AA24" s="469"/>
      <c r="AB24" s="501">
        <v>1512</v>
      </c>
      <c r="AC24" s="459" t="s">
        <v>2270</v>
      </c>
      <c r="AD24" s="469"/>
      <c r="AE24" s="469"/>
      <c r="AF24" s="469"/>
      <c r="AG24" s="469"/>
      <c r="AH24" s="469"/>
      <c r="AI24" s="456"/>
      <c r="AJ24" s="469"/>
      <c r="AK24" s="501">
        <v>4100</v>
      </c>
      <c r="AL24" s="459" t="s">
        <v>2290</v>
      </c>
      <c r="AM24" s="469"/>
    </row>
    <row r="25" spans="1:39">
      <c r="A25" s="464">
        <v>1504</v>
      </c>
      <c r="B25" s="459" t="s">
        <v>2204</v>
      </c>
      <c r="C25" s="469"/>
      <c r="D25" s="456"/>
      <c r="E25" s="456"/>
      <c r="F25" s="469"/>
      <c r="G25" s="501">
        <v>5215</v>
      </c>
      <c r="H25" s="459" t="s">
        <v>1558</v>
      </c>
      <c r="I25" s="469"/>
      <c r="J25" s="469"/>
      <c r="K25" s="456"/>
      <c r="L25" s="469"/>
      <c r="M25" s="501">
        <v>1511</v>
      </c>
      <c r="N25" s="459" t="s">
        <v>2269</v>
      </c>
      <c r="O25" s="469"/>
      <c r="P25" s="469"/>
      <c r="Q25" s="456"/>
      <c r="R25" s="469"/>
      <c r="S25" s="469"/>
      <c r="T25" s="456"/>
      <c r="U25" s="469"/>
      <c r="V25" s="501">
        <v>1515</v>
      </c>
      <c r="W25" s="459" t="s">
        <v>2272</v>
      </c>
      <c r="X25" s="469"/>
      <c r="Y25" s="469"/>
      <c r="Z25" s="456"/>
      <c r="AA25" s="469"/>
      <c r="AB25" s="501">
        <v>1513</v>
      </c>
      <c r="AC25" s="459" t="s">
        <v>2271</v>
      </c>
      <c r="AD25" s="469"/>
      <c r="AE25" s="469"/>
      <c r="AF25" s="469"/>
      <c r="AG25" s="469"/>
      <c r="AH25" s="469"/>
      <c r="AI25" s="469"/>
      <c r="AJ25" s="469"/>
      <c r="AK25" s="501">
        <v>4102</v>
      </c>
      <c r="AL25" s="459" t="s">
        <v>2291</v>
      </c>
      <c r="AM25" s="469"/>
    </row>
    <row r="26" spans="1:39">
      <c r="A26" s="464">
        <v>1505</v>
      </c>
      <c r="B26" s="459" t="s">
        <v>2205</v>
      </c>
      <c r="C26" s="469"/>
      <c r="D26" s="456"/>
      <c r="E26" s="456"/>
      <c r="F26" s="469"/>
      <c r="G26" s="501">
        <v>5218</v>
      </c>
      <c r="H26" s="459" t="s">
        <v>2248</v>
      </c>
      <c r="I26" s="469"/>
      <c r="J26" s="469"/>
      <c r="K26" s="456"/>
      <c r="L26" s="469"/>
      <c r="M26" s="501">
        <v>1512</v>
      </c>
      <c r="N26" s="459" t="s">
        <v>2270</v>
      </c>
      <c r="O26" s="469"/>
      <c r="P26" s="469"/>
      <c r="Q26" s="456"/>
      <c r="R26" s="469"/>
      <c r="S26" s="469"/>
      <c r="T26" s="456"/>
      <c r="U26" s="469"/>
      <c r="V26" s="501">
        <v>2610</v>
      </c>
      <c r="W26" s="459" t="s">
        <v>2273</v>
      </c>
      <c r="X26" s="469"/>
      <c r="Y26" s="469"/>
      <c r="Z26" s="456"/>
      <c r="AA26" s="469"/>
      <c r="AB26" s="501">
        <v>1515</v>
      </c>
      <c r="AC26" s="459" t="s">
        <v>2272</v>
      </c>
      <c r="AD26" s="469"/>
      <c r="AE26" s="469"/>
      <c r="AF26" s="469"/>
      <c r="AG26" s="469"/>
      <c r="AH26" s="469"/>
      <c r="AI26" s="469"/>
      <c r="AJ26" s="469"/>
      <c r="AK26" s="501">
        <v>4103</v>
      </c>
      <c r="AL26" s="459" t="s">
        <v>2292</v>
      </c>
      <c r="AM26" s="469"/>
    </row>
    <row r="27" spans="1:39" ht="15" thickBot="1">
      <c r="A27" s="464">
        <v>1517</v>
      </c>
      <c r="B27" s="459" t="s">
        <v>2206</v>
      </c>
      <c r="C27" s="469"/>
      <c r="D27" s="456"/>
      <c r="E27" s="456"/>
      <c r="F27" s="469"/>
      <c r="G27" s="502">
        <v>5219</v>
      </c>
      <c r="H27" s="460" t="s">
        <v>2249</v>
      </c>
      <c r="I27" s="469"/>
      <c r="J27" s="469"/>
      <c r="K27" s="456"/>
      <c r="L27" s="469"/>
      <c r="M27" s="501">
        <v>1513</v>
      </c>
      <c r="N27" s="459" t="s">
        <v>2271</v>
      </c>
      <c r="O27" s="469"/>
      <c r="P27" s="469"/>
      <c r="Q27" s="456"/>
      <c r="R27" s="469"/>
      <c r="S27" s="469"/>
      <c r="T27" s="456"/>
      <c r="U27" s="469"/>
      <c r="V27" s="501">
        <v>2904</v>
      </c>
      <c r="W27" s="459" t="s">
        <v>2274</v>
      </c>
      <c r="X27" s="469"/>
      <c r="Y27" s="469"/>
      <c r="Z27" s="456"/>
      <c r="AA27" s="469"/>
      <c r="AB27" s="501">
        <v>2610</v>
      </c>
      <c r="AC27" s="459" t="s">
        <v>2273</v>
      </c>
      <c r="AD27" s="469"/>
      <c r="AE27" s="469"/>
      <c r="AF27" s="469"/>
      <c r="AG27" s="469"/>
      <c r="AH27" s="469"/>
      <c r="AI27" s="469"/>
      <c r="AJ27" s="469"/>
      <c r="AK27" s="501">
        <v>4199</v>
      </c>
      <c r="AL27" s="459" t="s">
        <v>2293</v>
      </c>
      <c r="AM27" s="469"/>
    </row>
    <row r="28" spans="1:39">
      <c r="A28" s="464">
        <v>1905</v>
      </c>
      <c r="B28" s="459" t="s">
        <v>2207</v>
      </c>
      <c r="C28" s="469"/>
      <c r="D28" s="456"/>
      <c r="E28" s="456"/>
      <c r="F28" s="469"/>
      <c r="G28" s="469"/>
      <c r="H28" s="456"/>
      <c r="I28" s="469"/>
      <c r="J28" s="469"/>
      <c r="K28" s="456"/>
      <c r="L28" s="469"/>
      <c r="M28" s="501">
        <v>1515</v>
      </c>
      <c r="N28" s="459" t="s">
        <v>2272</v>
      </c>
      <c r="O28" s="469"/>
      <c r="P28" s="469"/>
      <c r="Q28" s="456"/>
      <c r="R28" s="469"/>
      <c r="S28" s="469"/>
      <c r="T28" s="456"/>
      <c r="U28" s="469"/>
      <c r="V28" s="501">
        <v>4601</v>
      </c>
      <c r="W28" s="459" t="s">
        <v>1064</v>
      </c>
      <c r="X28" s="469"/>
      <c r="Y28" s="469"/>
      <c r="Z28" s="456"/>
      <c r="AA28" s="469"/>
      <c r="AB28" s="501">
        <v>2904</v>
      </c>
      <c r="AC28" s="459" t="s">
        <v>2274</v>
      </c>
      <c r="AD28" s="469"/>
      <c r="AE28" s="469"/>
      <c r="AF28" s="469"/>
      <c r="AG28" s="469"/>
      <c r="AH28" s="469"/>
      <c r="AI28" s="469"/>
      <c r="AJ28" s="469"/>
      <c r="AK28" s="501">
        <v>4504</v>
      </c>
      <c r="AL28" s="459" t="s">
        <v>1038</v>
      </c>
      <c r="AM28" s="469"/>
    </row>
    <row r="29" spans="1:39">
      <c r="A29" s="464">
        <v>1907</v>
      </c>
      <c r="B29" s="459" t="s">
        <v>2208</v>
      </c>
      <c r="C29" s="469"/>
      <c r="D29" s="456"/>
      <c r="E29" s="456"/>
      <c r="F29" s="469"/>
      <c r="G29" s="469"/>
      <c r="H29" s="456"/>
      <c r="I29" s="469"/>
      <c r="J29" s="469"/>
      <c r="K29" s="456"/>
      <c r="L29" s="469"/>
      <c r="M29" s="501">
        <v>2610</v>
      </c>
      <c r="N29" s="459" t="s">
        <v>2273</v>
      </c>
      <c r="O29" s="469"/>
      <c r="P29" s="469"/>
      <c r="Q29" s="456"/>
      <c r="R29" s="469"/>
      <c r="S29" s="469"/>
      <c r="T29" s="469"/>
      <c r="U29" s="469"/>
      <c r="V29" s="501">
        <v>4602</v>
      </c>
      <c r="W29" s="459" t="s">
        <v>2275</v>
      </c>
      <c r="X29" s="469"/>
      <c r="Y29" s="469"/>
      <c r="Z29" s="456"/>
      <c r="AA29" s="469"/>
      <c r="AB29" s="501">
        <v>4601</v>
      </c>
      <c r="AC29" s="459" t="s">
        <v>1064</v>
      </c>
      <c r="AD29" s="469"/>
      <c r="AE29" s="469"/>
      <c r="AF29" s="469"/>
      <c r="AG29" s="469"/>
      <c r="AH29" s="469"/>
      <c r="AI29" s="469"/>
      <c r="AJ29" s="469"/>
      <c r="AK29" s="501">
        <v>4601</v>
      </c>
      <c r="AL29" s="459" t="s">
        <v>1064</v>
      </c>
      <c r="AM29" s="469"/>
    </row>
    <row r="30" spans="1:39">
      <c r="A30" s="464">
        <v>3019</v>
      </c>
      <c r="B30" s="459" t="s">
        <v>2209</v>
      </c>
      <c r="C30" s="469"/>
      <c r="D30" s="456"/>
      <c r="E30" s="456"/>
      <c r="F30" s="469"/>
      <c r="G30" s="469"/>
      <c r="H30" s="456"/>
      <c r="I30" s="469"/>
      <c r="J30" s="469"/>
      <c r="K30" s="456"/>
      <c r="L30" s="469"/>
      <c r="M30" s="501">
        <v>2904</v>
      </c>
      <c r="N30" s="459" t="s">
        <v>2274</v>
      </c>
      <c r="O30" s="469"/>
      <c r="P30" s="469"/>
      <c r="Q30" s="456"/>
      <c r="R30" s="469"/>
      <c r="S30" s="469"/>
      <c r="T30" s="469"/>
      <c r="U30" s="469"/>
      <c r="V30" s="501">
        <v>4700</v>
      </c>
      <c r="W30" s="459" t="s">
        <v>2259</v>
      </c>
      <c r="X30" s="469"/>
      <c r="Y30" s="469"/>
      <c r="Z30" s="456"/>
      <c r="AA30" s="469"/>
      <c r="AB30" s="501">
        <v>4602</v>
      </c>
      <c r="AC30" s="459" t="s">
        <v>2275</v>
      </c>
      <c r="AD30" s="469"/>
      <c r="AE30" s="469"/>
      <c r="AF30" s="469"/>
      <c r="AG30" s="469"/>
      <c r="AH30" s="469"/>
      <c r="AI30" s="469"/>
      <c r="AJ30" s="469"/>
      <c r="AK30" s="501">
        <v>4602</v>
      </c>
      <c r="AL30" s="459" t="s">
        <v>2275</v>
      </c>
      <c r="AM30" s="469"/>
    </row>
    <row r="31" spans="1:39">
      <c r="A31" s="464">
        <v>4301</v>
      </c>
      <c r="B31" s="459" t="s">
        <v>2210</v>
      </c>
      <c r="C31" s="469"/>
      <c r="D31" s="456"/>
      <c r="E31" s="456"/>
      <c r="F31" s="469"/>
      <c r="G31" s="469"/>
      <c r="H31" s="456"/>
      <c r="I31" s="469"/>
      <c r="J31" s="469"/>
      <c r="K31" s="456"/>
      <c r="L31" s="469"/>
      <c r="M31" s="501">
        <v>4601</v>
      </c>
      <c r="N31" s="459" t="s">
        <v>1064</v>
      </c>
      <c r="O31" s="469"/>
      <c r="P31" s="469"/>
      <c r="Q31" s="456"/>
      <c r="R31" s="469"/>
      <c r="S31" s="469"/>
      <c r="T31" s="469"/>
      <c r="U31" s="469"/>
      <c r="V31" s="501">
        <v>4706</v>
      </c>
      <c r="W31" s="459" t="s">
        <v>2260</v>
      </c>
      <c r="X31" s="469"/>
      <c r="Y31" s="469"/>
      <c r="Z31" s="456"/>
      <c r="AA31" s="469"/>
      <c r="AB31" s="501">
        <v>4700</v>
      </c>
      <c r="AC31" s="459" t="s">
        <v>2259</v>
      </c>
      <c r="AD31" s="469"/>
      <c r="AE31" s="469"/>
      <c r="AF31" s="469"/>
      <c r="AG31" s="469"/>
      <c r="AH31" s="469"/>
      <c r="AI31" s="469"/>
      <c r="AJ31" s="469"/>
      <c r="AK31" s="501">
        <v>4700</v>
      </c>
      <c r="AL31" s="459" t="s">
        <v>2259</v>
      </c>
      <c r="AM31" s="469"/>
    </row>
    <row r="32" spans="1:39">
      <c r="A32" s="464">
        <v>4304</v>
      </c>
      <c r="B32" s="459" t="s">
        <v>2211</v>
      </c>
      <c r="C32" s="469"/>
      <c r="D32" s="456"/>
      <c r="E32" s="456"/>
      <c r="F32" s="469"/>
      <c r="G32" s="469"/>
      <c r="H32" s="456"/>
      <c r="I32" s="469"/>
      <c r="J32" s="469"/>
      <c r="K32" s="456"/>
      <c r="L32" s="469"/>
      <c r="M32" s="501">
        <v>4602</v>
      </c>
      <c r="N32" s="459" t="s">
        <v>2275</v>
      </c>
      <c r="O32" s="469"/>
      <c r="P32" s="469"/>
      <c r="Q32" s="456"/>
      <c r="R32" s="469"/>
      <c r="S32" s="469"/>
      <c r="T32" s="469"/>
      <c r="U32" s="469"/>
      <c r="V32" s="501">
        <v>4805</v>
      </c>
      <c r="W32" s="459" t="s">
        <v>2261</v>
      </c>
      <c r="X32" s="469"/>
      <c r="Y32" s="469"/>
      <c r="Z32" s="456"/>
      <c r="AA32" s="469"/>
      <c r="AB32" s="501">
        <v>4706</v>
      </c>
      <c r="AC32" s="459" t="s">
        <v>2260</v>
      </c>
      <c r="AD32" s="469"/>
      <c r="AE32" s="469"/>
      <c r="AF32" s="469"/>
      <c r="AG32" s="469"/>
      <c r="AH32" s="469"/>
      <c r="AI32" s="469"/>
      <c r="AJ32" s="469"/>
      <c r="AK32" s="501">
        <v>4706</v>
      </c>
      <c r="AL32" s="459" t="s">
        <v>2260</v>
      </c>
      <c r="AM32" s="469"/>
    </row>
    <row r="33" spans="1:39">
      <c r="A33" s="464">
        <v>4501</v>
      </c>
      <c r="B33" s="459" t="s">
        <v>1026</v>
      </c>
      <c r="C33" s="469"/>
      <c r="D33" s="456"/>
      <c r="E33" s="456"/>
      <c r="F33" s="469"/>
      <c r="G33" s="469"/>
      <c r="H33" s="456"/>
      <c r="I33" s="469"/>
      <c r="J33" s="469"/>
      <c r="K33" s="456"/>
      <c r="L33" s="469"/>
      <c r="M33" s="501">
        <v>4706</v>
      </c>
      <c r="N33" s="459" t="s">
        <v>2260</v>
      </c>
      <c r="O33" s="469"/>
      <c r="P33" s="469"/>
      <c r="Q33" s="456"/>
      <c r="R33" s="469"/>
      <c r="S33" s="469"/>
      <c r="T33" s="469"/>
      <c r="U33" s="469"/>
      <c r="V33" s="501">
        <v>4808</v>
      </c>
      <c r="W33" s="459" t="s">
        <v>2276</v>
      </c>
      <c r="X33" s="469"/>
      <c r="Y33" s="469"/>
      <c r="Z33" s="456"/>
      <c r="AA33" s="469"/>
      <c r="AB33" s="501">
        <v>4805</v>
      </c>
      <c r="AC33" s="459" t="s">
        <v>2261</v>
      </c>
      <c r="AD33" s="469"/>
      <c r="AE33" s="469"/>
      <c r="AF33" s="469"/>
      <c r="AG33" s="469"/>
      <c r="AH33" s="469"/>
      <c r="AI33" s="469"/>
      <c r="AJ33" s="469"/>
      <c r="AK33" s="501">
        <v>4805</v>
      </c>
      <c r="AL33" s="459" t="s">
        <v>2261</v>
      </c>
      <c r="AM33" s="469"/>
    </row>
    <row r="34" spans="1:39">
      <c r="A34" s="464">
        <v>4603</v>
      </c>
      <c r="B34" s="459" t="s">
        <v>2212</v>
      </c>
      <c r="C34" s="469"/>
      <c r="D34" s="456"/>
      <c r="E34" s="456"/>
      <c r="F34" s="469"/>
      <c r="G34" s="469"/>
      <c r="H34" s="456"/>
      <c r="I34" s="469"/>
      <c r="J34" s="469"/>
      <c r="K34" s="456"/>
      <c r="L34" s="469"/>
      <c r="M34" s="501">
        <v>4805</v>
      </c>
      <c r="N34" s="459" t="s">
        <v>2261</v>
      </c>
      <c r="O34" s="469"/>
      <c r="P34" s="469"/>
      <c r="Q34" s="456"/>
      <c r="R34" s="469"/>
      <c r="S34" s="469"/>
      <c r="T34" s="469"/>
      <c r="U34" s="469"/>
      <c r="V34" s="501">
        <v>5202</v>
      </c>
      <c r="W34" s="459" t="s">
        <v>2235</v>
      </c>
      <c r="X34" s="469"/>
      <c r="Y34" s="469"/>
      <c r="Z34" s="456"/>
      <c r="AA34" s="469"/>
      <c r="AB34" s="501">
        <v>4808</v>
      </c>
      <c r="AC34" s="459" t="s">
        <v>2276</v>
      </c>
      <c r="AD34" s="469"/>
      <c r="AE34" s="469"/>
      <c r="AF34" s="469"/>
      <c r="AG34" s="469"/>
      <c r="AH34" s="469"/>
      <c r="AI34" s="469"/>
      <c r="AJ34" s="469"/>
      <c r="AK34" s="501">
        <v>4808</v>
      </c>
      <c r="AL34" s="459" t="s">
        <v>2276</v>
      </c>
      <c r="AM34" s="469"/>
    </row>
    <row r="35" spans="1:39" ht="15" thickBot="1">
      <c r="A35" s="464">
        <v>4604</v>
      </c>
      <c r="B35" s="459" t="s">
        <v>2213</v>
      </c>
      <c r="C35" s="469"/>
      <c r="D35" s="456"/>
      <c r="E35" s="456"/>
      <c r="F35" s="469"/>
      <c r="G35" s="469"/>
      <c r="H35" s="456"/>
      <c r="I35" s="469"/>
      <c r="J35" s="469"/>
      <c r="K35" s="456"/>
      <c r="L35" s="469"/>
      <c r="M35" s="501">
        <v>4808</v>
      </c>
      <c r="N35" s="459" t="s">
        <v>2276</v>
      </c>
      <c r="O35" s="469"/>
      <c r="P35" s="469"/>
      <c r="Q35" s="456"/>
      <c r="R35" s="469"/>
      <c r="S35" s="469"/>
      <c r="T35" s="469"/>
      <c r="U35" s="469"/>
      <c r="V35" s="502">
        <v>5217</v>
      </c>
      <c r="W35" s="460" t="s">
        <v>1563</v>
      </c>
      <c r="X35" s="469"/>
      <c r="Y35" s="469"/>
      <c r="Z35" s="456"/>
      <c r="AA35" s="469"/>
      <c r="AB35" s="502">
        <v>5202</v>
      </c>
      <c r="AC35" s="460" t="s">
        <v>2235</v>
      </c>
      <c r="AD35" s="469"/>
      <c r="AE35" s="469"/>
      <c r="AF35" s="469"/>
      <c r="AG35" s="469"/>
      <c r="AH35" s="469"/>
      <c r="AI35" s="469"/>
      <c r="AJ35" s="469"/>
      <c r="AK35" s="501">
        <v>5202</v>
      </c>
      <c r="AL35" s="459" t="s">
        <v>2235</v>
      </c>
      <c r="AM35" s="469"/>
    </row>
    <row r="36" spans="1:39" ht="15" thickBot="1">
      <c r="A36" s="464">
        <v>4605</v>
      </c>
      <c r="B36" s="459" t="s">
        <v>2214</v>
      </c>
      <c r="C36" s="469"/>
      <c r="D36" s="456"/>
      <c r="E36" s="456"/>
      <c r="F36" s="469"/>
      <c r="G36" s="469"/>
      <c r="H36" s="456"/>
      <c r="I36" s="469"/>
      <c r="J36" s="469"/>
      <c r="K36" s="456"/>
      <c r="L36" s="469"/>
      <c r="M36" s="501">
        <v>5215</v>
      </c>
      <c r="N36" s="459" t="s">
        <v>1558</v>
      </c>
      <c r="O36" s="469"/>
      <c r="P36" s="469"/>
      <c r="Q36" s="456"/>
      <c r="R36" s="469"/>
      <c r="S36" s="469"/>
      <c r="T36" s="469"/>
      <c r="U36" s="469"/>
      <c r="V36" s="469"/>
      <c r="W36" s="456"/>
      <c r="X36" s="469"/>
      <c r="Y36" s="469"/>
      <c r="Z36" s="456"/>
      <c r="AA36" s="469"/>
      <c r="AB36" s="469"/>
      <c r="AC36" s="456"/>
      <c r="AD36" s="469"/>
      <c r="AE36" s="469"/>
      <c r="AF36" s="469"/>
      <c r="AG36" s="469"/>
      <c r="AH36" s="469"/>
      <c r="AI36" s="469"/>
      <c r="AJ36" s="469"/>
      <c r="AK36" s="502">
        <v>5203</v>
      </c>
      <c r="AL36" s="460" t="s">
        <v>2236</v>
      </c>
      <c r="AM36" s="469"/>
    </row>
    <row r="37" spans="1:39">
      <c r="A37" s="464">
        <v>4702</v>
      </c>
      <c r="B37" s="459" t="s">
        <v>2215</v>
      </c>
      <c r="C37" s="469"/>
      <c r="D37" s="456"/>
      <c r="E37" s="456"/>
      <c r="F37" s="469"/>
      <c r="G37" s="469"/>
      <c r="H37" s="456"/>
      <c r="I37" s="469"/>
      <c r="J37" s="469"/>
      <c r="K37" s="456"/>
      <c r="L37" s="469"/>
      <c r="M37" s="501">
        <v>5218</v>
      </c>
      <c r="N37" s="459" t="s">
        <v>2248</v>
      </c>
      <c r="O37" s="469"/>
      <c r="P37" s="469"/>
      <c r="Q37" s="456"/>
      <c r="R37" s="469"/>
      <c r="S37" s="469"/>
      <c r="T37" s="469"/>
      <c r="U37" s="469"/>
      <c r="V37" s="469"/>
      <c r="W37" s="456"/>
      <c r="X37" s="469"/>
      <c r="Y37" s="469"/>
      <c r="Z37" s="456"/>
      <c r="AA37" s="469"/>
      <c r="AB37" s="469"/>
      <c r="AC37" s="456"/>
      <c r="AD37" s="469"/>
      <c r="AE37" s="469"/>
      <c r="AF37" s="469"/>
      <c r="AG37" s="469"/>
      <c r="AH37" s="469"/>
      <c r="AI37" s="469"/>
      <c r="AJ37" s="469"/>
      <c r="AK37" s="469"/>
      <c r="AL37" s="456"/>
      <c r="AM37" s="469"/>
    </row>
    <row r="38" spans="1:39" ht="15" thickBot="1">
      <c r="A38" s="464">
        <v>4703</v>
      </c>
      <c r="B38" s="459" t="s">
        <v>2216</v>
      </c>
      <c r="C38" s="469"/>
      <c r="D38" s="456"/>
      <c r="E38" s="456"/>
      <c r="F38" s="469"/>
      <c r="G38" s="469"/>
      <c r="H38" s="456"/>
      <c r="I38" s="469"/>
      <c r="J38" s="469"/>
      <c r="K38" s="456"/>
      <c r="L38" s="469"/>
      <c r="M38" s="502">
        <v>5219</v>
      </c>
      <c r="N38" s="460" t="s">
        <v>2249</v>
      </c>
      <c r="O38" s="469"/>
      <c r="P38" s="469"/>
      <c r="Q38" s="456"/>
      <c r="R38" s="469"/>
      <c r="S38" s="469"/>
      <c r="T38" s="469"/>
      <c r="U38" s="469"/>
      <c r="V38" s="469"/>
      <c r="W38" s="456"/>
      <c r="X38" s="469"/>
      <c r="Y38" s="469"/>
      <c r="Z38" s="456"/>
      <c r="AA38" s="469"/>
      <c r="AB38" s="469"/>
      <c r="AC38" s="456"/>
      <c r="AD38" s="469"/>
      <c r="AE38" s="469"/>
      <c r="AF38" s="469"/>
      <c r="AG38" s="469"/>
      <c r="AH38" s="469"/>
      <c r="AI38" s="469"/>
      <c r="AJ38" s="469"/>
      <c r="AK38" s="469"/>
      <c r="AL38" s="456"/>
      <c r="AM38" s="469"/>
    </row>
    <row r="39" spans="1:39">
      <c r="A39" s="464">
        <v>4704</v>
      </c>
      <c r="B39" s="459" t="s">
        <v>2217</v>
      </c>
      <c r="C39" s="469"/>
      <c r="D39" s="456"/>
      <c r="E39" s="456"/>
      <c r="F39" s="469"/>
      <c r="G39" s="469"/>
      <c r="H39" s="456"/>
      <c r="I39" s="469"/>
      <c r="J39" s="469"/>
      <c r="K39" s="456"/>
      <c r="L39" s="469"/>
      <c r="M39" s="469"/>
      <c r="N39" s="456"/>
      <c r="O39" s="469"/>
      <c r="P39" s="469"/>
      <c r="Q39" s="456"/>
      <c r="R39" s="469"/>
      <c r="S39" s="469"/>
      <c r="T39" s="469"/>
      <c r="U39" s="469"/>
      <c r="V39" s="469"/>
      <c r="W39" s="456"/>
      <c r="X39" s="469"/>
      <c r="Y39" s="469"/>
      <c r="Z39" s="456"/>
      <c r="AA39" s="469"/>
      <c r="AB39" s="469"/>
      <c r="AC39" s="456"/>
      <c r="AD39" s="469"/>
      <c r="AE39" s="469"/>
      <c r="AF39" s="469"/>
      <c r="AG39" s="469"/>
      <c r="AH39" s="469"/>
      <c r="AI39" s="469"/>
      <c r="AJ39" s="469"/>
      <c r="AK39" s="469"/>
      <c r="AL39" s="456"/>
      <c r="AM39" s="469"/>
    </row>
    <row r="40" spans="1:39">
      <c r="A40" s="464">
        <v>4707</v>
      </c>
      <c r="B40" s="459" t="s">
        <v>2218</v>
      </c>
      <c r="C40" s="469"/>
      <c r="D40" s="469"/>
      <c r="E40" s="469"/>
      <c r="F40" s="469"/>
      <c r="G40" s="469"/>
      <c r="H40" s="456"/>
      <c r="I40" s="469"/>
      <c r="J40" s="469"/>
      <c r="K40" s="456"/>
      <c r="L40" s="469"/>
      <c r="M40" s="469"/>
      <c r="N40" s="456"/>
      <c r="O40" s="469"/>
      <c r="P40" s="469"/>
      <c r="Q40" s="456"/>
      <c r="R40" s="469"/>
      <c r="S40" s="469"/>
      <c r="T40" s="469"/>
      <c r="U40" s="469"/>
      <c r="V40" s="469"/>
      <c r="W40" s="456"/>
      <c r="X40" s="469"/>
      <c r="Y40" s="469"/>
      <c r="Z40" s="456"/>
      <c r="AA40" s="469"/>
      <c r="AB40" s="469"/>
      <c r="AC40" s="456"/>
      <c r="AD40" s="469"/>
      <c r="AE40" s="469"/>
      <c r="AF40" s="469"/>
      <c r="AG40" s="469"/>
      <c r="AH40" s="469"/>
      <c r="AI40" s="469"/>
      <c r="AJ40" s="469"/>
      <c r="AK40" s="469"/>
      <c r="AL40" s="456"/>
      <c r="AM40" s="469"/>
    </row>
    <row r="41" spans="1:39">
      <c r="A41" s="464">
        <v>4902</v>
      </c>
      <c r="B41" s="459" t="s">
        <v>2219</v>
      </c>
      <c r="C41" s="469"/>
      <c r="D41" s="469"/>
      <c r="E41" s="469"/>
      <c r="F41" s="469"/>
      <c r="G41" s="469"/>
      <c r="H41" s="456"/>
      <c r="I41" s="469"/>
      <c r="J41" s="469"/>
      <c r="K41" s="456"/>
      <c r="L41" s="469"/>
      <c r="M41" s="469"/>
      <c r="N41" s="456"/>
      <c r="O41" s="469"/>
      <c r="P41" s="469"/>
      <c r="Q41" s="456"/>
      <c r="R41" s="469"/>
      <c r="S41" s="469"/>
      <c r="T41" s="469"/>
      <c r="U41" s="469"/>
      <c r="V41" s="469"/>
      <c r="W41" s="456"/>
      <c r="X41" s="469"/>
      <c r="Y41" s="469"/>
      <c r="Z41" s="456"/>
      <c r="AA41" s="469"/>
      <c r="AB41" s="469"/>
      <c r="AC41" s="456"/>
      <c r="AD41" s="469"/>
      <c r="AE41" s="469"/>
      <c r="AF41" s="469"/>
      <c r="AG41" s="469"/>
      <c r="AH41" s="469"/>
      <c r="AI41" s="469"/>
      <c r="AJ41" s="469"/>
      <c r="AK41" s="469"/>
      <c r="AL41" s="456"/>
      <c r="AM41" s="469"/>
    </row>
    <row r="42" spans="1:39">
      <c r="A42" s="464">
        <v>4903</v>
      </c>
      <c r="B42" s="459" t="s">
        <v>2220</v>
      </c>
      <c r="C42" s="469"/>
      <c r="D42" s="469"/>
      <c r="E42" s="469"/>
      <c r="F42" s="469"/>
      <c r="G42" s="469"/>
      <c r="H42" s="469"/>
      <c r="I42" s="469"/>
      <c r="J42" s="469"/>
      <c r="K42" s="456"/>
      <c r="L42" s="469"/>
      <c r="M42" s="469"/>
      <c r="N42" s="469"/>
      <c r="O42" s="469"/>
      <c r="P42" s="469"/>
      <c r="Q42" s="456"/>
      <c r="R42" s="469"/>
      <c r="S42" s="469"/>
      <c r="T42" s="469"/>
      <c r="U42" s="469"/>
      <c r="V42" s="469"/>
      <c r="W42" s="469"/>
      <c r="X42" s="469"/>
      <c r="Y42" s="469"/>
      <c r="Z42" s="456"/>
      <c r="AA42" s="469"/>
      <c r="AB42" s="469"/>
      <c r="AC42" s="456"/>
      <c r="AD42" s="469"/>
      <c r="AE42" s="469"/>
      <c r="AF42" s="469"/>
      <c r="AG42" s="469"/>
      <c r="AH42" s="469"/>
      <c r="AI42" s="469"/>
      <c r="AJ42" s="469"/>
      <c r="AK42" s="469"/>
      <c r="AL42" s="456"/>
      <c r="AM42" s="469"/>
    </row>
    <row r="43" spans="1:39">
      <c r="A43" s="464">
        <v>5106</v>
      </c>
      <c r="B43" s="459" t="s">
        <v>2221</v>
      </c>
      <c r="C43" s="469"/>
      <c r="D43" s="469"/>
      <c r="E43" s="469"/>
      <c r="F43" s="469"/>
      <c r="G43" s="469"/>
      <c r="H43" s="469"/>
      <c r="I43" s="469"/>
      <c r="J43" s="469"/>
      <c r="K43" s="469"/>
      <c r="L43" s="469"/>
      <c r="M43" s="469"/>
      <c r="N43" s="469"/>
      <c r="O43" s="469"/>
      <c r="P43" s="469"/>
      <c r="Q43" s="469"/>
      <c r="R43" s="469"/>
      <c r="S43" s="469"/>
      <c r="T43" s="469"/>
      <c r="U43" s="469"/>
      <c r="V43" s="469"/>
      <c r="W43" s="469"/>
      <c r="X43" s="469"/>
      <c r="Y43" s="469"/>
      <c r="Z43" s="469"/>
      <c r="AA43" s="469"/>
      <c r="AB43" s="469"/>
      <c r="AC43" s="456"/>
      <c r="AD43" s="469"/>
      <c r="AE43" s="469"/>
      <c r="AF43" s="469"/>
      <c r="AG43" s="469"/>
      <c r="AH43" s="469"/>
      <c r="AI43" s="469"/>
      <c r="AJ43" s="469"/>
      <c r="AK43" s="469"/>
      <c r="AL43" s="456"/>
      <c r="AM43" s="469"/>
    </row>
    <row r="44" spans="1:39">
      <c r="A44" s="464">
        <v>5107</v>
      </c>
      <c r="B44" s="459" t="s">
        <v>2222</v>
      </c>
      <c r="C44" s="469"/>
      <c r="D44" s="469"/>
      <c r="E44" s="469"/>
      <c r="F44" s="469"/>
      <c r="G44" s="469"/>
      <c r="H44" s="469"/>
      <c r="I44" s="469"/>
      <c r="J44" s="469"/>
      <c r="K44" s="469"/>
      <c r="L44" s="469"/>
      <c r="M44" s="469"/>
      <c r="N44" s="469"/>
      <c r="O44" s="469"/>
      <c r="P44" s="469"/>
      <c r="Q44" s="469"/>
      <c r="R44" s="469"/>
      <c r="S44" s="469"/>
      <c r="T44" s="469"/>
      <c r="U44" s="469"/>
      <c r="V44" s="469"/>
      <c r="W44" s="469"/>
      <c r="X44" s="469"/>
      <c r="Y44" s="469"/>
      <c r="Z44" s="469"/>
      <c r="AA44" s="469"/>
      <c r="AB44" s="469"/>
      <c r="AC44" s="456"/>
      <c r="AD44" s="469"/>
      <c r="AE44" s="469"/>
      <c r="AF44" s="469"/>
      <c r="AG44" s="469"/>
      <c r="AH44" s="469"/>
      <c r="AI44" s="469"/>
      <c r="AJ44" s="469"/>
      <c r="AK44" s="469"/>
      <c r="AL44" s="456"/>
      <c r="AM44" s="469"/>
    </row>
    <row r="45" spans="1:39">
      <c r="A45" s="464">
        <v>5108</v>
      </c>
      <c r="B45" s="459" t="s">
        <v>2223</v>
      </c>
      <c r="C45" s="469"/>
      <c r="D45" s="469"/>
      <c r="E45" s="469"/>
      <c r="F45" s="469"/>
      <c r="G45" s="469"/>
      <c r="H45" s="469"/>
      <c r="I45" s="469"/>
      <c r="J45" s="469"/>
      <c r="K45" s="469"/>
      <c r="L45" s="469"/>
      <c r="M45" s="469"/>
      <c r="N45" s="469"/>
      <c r="O45" s="469"/>
      <c r="P45" s="469"/>
      <c r="Q45" s="469"/>
      <c r="R45" s="469"/>
      <c r="S45" s="469"/>
      <c r="T45" s="469"/>
      <c r="U45" s="469"/>
      <c r="V45" s="469"/>
      <c r="W45" s="469"/>
      <c r="X45" s="469"/>
      <c r="Y45" s="469"/>
      <c r="Z45" s="469"/>
      <c r="AA45" s="469"/>
      <c r="AB45" s="469"/>
      <c r="AC45" s="456"/>
      <c r="AD45" s="469"/>
      <c r="AE45" s="469"/>
      <c r="AF45" s="469"/>
      <c r="AG45" s="469"/>
      <c r="AH45" s="469"/>
      <c r="AI45" s="469"/>
      <c r="AJ45" s="469"/>
      <c r="AK45" s="469"/>
      <c r="AL45" s="456"/>
      <c r="AM45" s="469"/>
    </row>
    <row r="46" spans="1:39">
      <c r="A46" s="464">
        <v>5109</v>
      </c>
      <c r="B46" s="459" t="s">
        <v>2224</v>
      </c>
      <c r="C46" s="469"/>
      <c r="D46" s="469"/>
      <c r="E46" s="469"/>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56"/>
      <c r="AD46" s="469"/>
      <c r="AE46" s="469"/>
      <c r="AF46" s="469"/>
      <c r="AG46" s="469"/>
      <c r="AH46" s="469"/>
      <c r="AI46" s="469"/>
      <c r="AJ46" s="469"/>
      <c r="AK46" s="469"/>
      <c r="AL46" s="456"/>
      <c r="AM46" s="469"/>
    </row>
    <row r="47" spans="1:39">
      <c r="A47" s="464">
        <v>5110</v>
      </c>
      <c r="B47" s="459" t="s">
        <v>2225</v>
      </c>
      <c r="C47" s="469"/>
      <c r="D47" s="469"/>
      <c r="E47" s="469"/>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56"/>
      <c r="AD47" s="469"/>
      <c r="AE47" s="469"/>
      <c r="AF47" s="469"/>
      <c r="AG47" s="469"/>
      <c r="AH47" s="469"/>
      <c r="AI47" s="469"/>
      <c r="AJ47" s="469"/>
      <c r="AK47" s="469"/>
      <c r="AL47" s="456"/>
      <c r="AM47" s="469"/>
    </row>
    <row r="48" spans="1:39">
      <c r="A48" s="464">
        <v>5115</v>
      </c>
      <c r="B48" s="459" t="s">
        <v>2226</v>
      </c>
      <c r="C48" s="469"/>
      <c r="D48" s="469"/>
      <c r="E48" s="469"/>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56"/>
      <c r="AD48" s="469"/>
      <c r="AE48" s="469"/>
      <c r="AF48" s="469"/>
      <c r="AG48" s="469"/>
      <c r="AH48" s="469"/>
      <c r="AI48" s="469"/>
      <c r="AJ48" s="469"/>
      <c r="AK48" s="469"/>
      <c r="AL48" s="456"/>
      <c r="AM48" s="469"/>
    </row>
    <row r="49" spans="1:39">
      <c r="A49" s="464">
        <v>5118</v>
      </c>
      <c r="B49" s="459" t="s">
        <v>2227</v>
      </c>
      <c r="C49" s="469"/>
      <c r="D49" s="469"/>
      <c r="E49" s="469"/>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56"/>
      <c r="AD49" s="469"/>
      <c r="AE49" s="469"/>
      <c r="AF49" s="469"/>
      <c r="AG49" s="469"/>
      <c r="AH49" s="469"/>
      <c r="AI49" s="469"/>
      <c r="AJ49" s="469"/>
      <c r="AK49" s="469"/>
      <c r="AL49" s="456"/>
      <c r="AM49" s="469"/>
    </row>
    <row r="50" spans="1:39">
      <c r="A50" s="464">
        <v>5126</v>
      </c>
      <c r="B50" s="459" t="s">
        <v>2228</v>
      </c>
      <c r="C50" s="469"/>
      <c r="D50" s="469"/>
      <c r="E50" s="469"/>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56"/>
      <c r="AD50" s="469"/>
      <c r="AE50" s="469"/>
      <c r="AF50" s="469"/>
      <c r="AG50" s="469"/>
      <c r="AH50" s="469"/>
      <c r="AI50" s="469"/>
      <c r="AJ50" s="469"/>
      <c r="AK50" s="469"/>
      <c r="AL50" s="456"/>
      <c r="AM50" s="469"/>
    </row>
    <row r="51" spans="1:39">
      <c r="A51" s="464">
        <v>5131</v>
      </c>
      <c r="B51" s="459" t="s">
        <v>2229</v>
      </c>
      <c r="C51" s="469"/>
      <c r="D51" s="469"/>
      <c r="E51" s="469"/>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56"/>
      <c r="AD51" s="469"/>
      <c r="AE51" s="469"/>
      <c r="AF51" s="469"/>
      <c r="AG51" s="469"/>
      <c r="AH51" s="469"/>
      <c r="AI51" s="469"/>
      <c r="AJ51" s="469"/>
      <c r="AK51" s="469"/>
      <c r="AL51" s="456"/>
      <c r="AM51" s="469"/>
    </row>
    <row r="52" spans="1:39">
      <c r="A52" s="464">
        <v>5135</v>
      </c>
      <c r="B52" s="459" t="s">
        <v>2230</v>
      </c>
      <c r="C52" s="469"/>
      <c r="D52" s="469"/>
      <c r="E52" s="469"/>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56"/>
      <c r="AD52" s="469"/>
      <c r="AE52" s="469"/>
      <c r="AF52" s="469"/>
      <c r="AG52" s="469"/>
      <c r="AH52" s="469"/>
      <c r="AI52" s="469"/>
      <c r="AJ52" s="469"/>
      <c r="AK52" s="469"/>
      <c r="AL52" s="456"/>
      <c r="AM52" s="469"/>
    </row>
    <row r="53" spans="1:39">
      <c r="A53" s="464">
        <v>5138</v>
      </c>
      <c r="B53" s="459" t="s">
        <v>2231</v>
      </c>
      <c r="C53" s="469"/>
      <c r="D53" s="469"/>
      <c r="E53" s="469"/>
      <c r="F53" s="469"/>
      <c r="G53" s="469"/>
      <c r="H53" s="469"/>
      <c r="I53" s="469"/>
      <c r="J53" s="469"/>
      <c r="K53" s="469"/>
      <c r="L53" s="469"/>
      <c r="M53" s="469"/>
      <c r="N53" s="469"/>
      <c r="O53" s="469"/>
      <c r="P53" s="469"/>
      <c r="Q53" s="469"/>
      <c r="R53" s="469"/>
      <c r="S53" s="469"/>
      <c r="T53" s="469"/>
      <c r="U53" s="469"/>
      <c r="V53" s="469"/>
      <c r="W53" s="469"/>
      <c r="X53" s="469"/>
      <c r="Y53" s="469"/>
      <c r="Z53" s="469"/>
      <c r="AA53" s="469"/>
      <c r="AB53" s="469"/>
      <c r="AC53" s="456"/>
      <c r="AD53" s="469"/>
      <c r="AE53" s="469"/>
      <c r="AF53" s="469"/>
      <c r="AG53" s="469"/>
      <c r="AH53" s="469"/>
      <c r="AI53" s="469"/>
      <c r="AJ53" s="469"/>
      <c r="AK53" s="469"/>
      <c r="AL53" s="469"/>
      <c r="AM53" s="469"/>
    </row>
    <row r="54" spans="1:39" ht="15" thickBot="1">
      <c r="A54" s="465">
        <v>5139</v>
      </c>
      <c r="B54" s="460" t="s">
        <v>2232</v>
      </c>
      <c r="C54" s="469"/>
      <c r="D54" s="469"/>
      <c r="E54" s="469"/>
      <c r="F54" s="469"/>
      <c r="G54" s="469"/>
      <c r="H54" s="469"/>
      <c r="I54" s="469"/>
      <c r="J54" s="469"/>
      <c r="K54" s="469"/>
      <c r="L54" s="469"/>
      <c r="M54" s="469"/>
      <c r="N54" s="469"/>
      <c r="O54" s="469"/>
      <c r="P54" s="469"/>
      <c r="Q54" s="469"/>
      <c r="R54" s="469"/>
      <c r="S54" s="469"/>
      <c r="T54" s="469"/>
      <c r="U54" s="469"/>
      <c r="V54" s="469"/>
      <c r="W54" s="469"/>
      <c r="X54" s="469"/>
      <c r="Y54" s="469"/>
      <c r="Z54" s="469"/>
      <c r="AA54" s="469"/>
      <c r="AB54" s="469"/>
      <c r="AC54" s="469"/>
      <c r="AD54" s="469"/>
      <c r="AE54" s="469"/>
      <c r="AF54" s="469"/>
      <c r="AG54" s="469"/>
      <c r="AH54" s="469"/>
      <c r="AI54" s="469"/>
      <c r="AJ54" s="469"/>
      <c r="AK54" s="469"/>
      <c r="AL54" s="469"/>
      <c r="AM54" s="469"/>
    </row>
    <row r="55" spans="1:39">
      <c r="A55" s="456"/>
      <c r="B55" s="456"/>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c r="AD55" s="469"/>
      <c r="AE55" s="469"/>
      <c r="AF55" s="469"/>
      <c r="AG55" s="469"/>
      <c r="AH55" s="469"/>
      <c r="AI55" s="469"/>
      <c r="AJ55" s="469"/>
      <c r="AK55" s="469"/>
      <c r="AL55" s="469"/>
      <c r="AM55" s="469"/>
    </row>
    <row r="56" spans="1:39">
      <c r="A56" s="456"/>
      <c r="B56" s="456"/>
      <c r="C56" s="469"/>
      <c r="D56" s="469"/>
      <c r="E56" s="469"/>
      <c r="F56" s="469"/>
      <c r="G56" s="469"/>
      <c r="H56" s="469"/>
      <c r="I56" s="469"/>
      <c r="J56" s="469"/>
      <c r="K56" s="469"/>
      <c r="L56" s="469"/>
      <c r="M56" s="469"/>
      <c r="N56" s="469"/>
      <c r="O56" s="469"/>
      <c r="P56" s="469"/>
      <c r="Q56" s="469"/>
      <c r="R56" s="469"/>
      <c r="S56" s="469"/>
      <c r="T56" s="469"/>
      <c r="U56" s="469"/>
      <c r="V56" s="469"/>
      <c r="W56" s="469"/>
      <c r="X56" s="469"/>
      <c r="Y56" s="469"/>
      <c r="Z56" s="469"/>
      <c r="AA56" s="469"/>
      <c r="AB56" s="469"/>
      <c r="AC56" s="469"/>
      <c r="AD56" s="469"/>
      <c r="AE56" s="469"/>
      <c r="AF56" s="469"/>
      <c r="AG56" s="469"/>
      <c r="AH56" s="469"/>
      <c r="AI56" s="469"/>
      <c r="AJ56" s="469"/>
      <c r="AK56" s="469"/>
      <c r="AL56" s="469"/>
      <c r="AM56" s="469"/>
    </row>
    <row r="57" spans="1:39">
      <c r="A57" s="456"/>
      <c r="B57" s="456"/>
      <c r="C57" s="469"/>
      <c r="D57" s="469"/>
      <c r="E57" s="469"/>
      <c r="F57" s="469"/>
      <c r="G57" s="469"/>
      <c r="H57" s="469"/>
      <c r="I57" s="469"/>
      <c r="J57" s="469"/>
      <c r="K57" s="469"/>
      <c r="L57" s="469"/>
      <c r="M57" s="469"/>
      <c r="N57" s="469"/>
      <c r="O57" s="469"/>
      <c r="P57" s="469"/>
      <c r="Q57" s="469"/>
      <c r="R57" s="469"/>
      <c r="S57" s="469"/>
      <c r="T57" s="469"/>
      <c r="U57" s="469"/>
      <c r="V57" s="469"/>
      <c r="W57" s="469"/>
      <c r="X57" s="469"/>
      <c r="Y57" s="469"/>
      <c r="Z57" s="469"/>
      <c r="AA57" s="469"/>
      <c r="AB57" s="469"/>
      <c r="AC57" s="469"/>
      <c r="AD57" s="469"/>
      <c r="AE57" s="469"/>
      <c r="AF57" s="469"/>
      <c r="AG57" s="469"/>
      <c r="AH57" s="469"/>
      <c r="AI57" s="469"/>
      <c r="AJ57" s="469"/>
      <c r="AK57" s="469"/>
      <c r="AL57" s="469"/>
      <c r="AM57" s="469"/>
    </row>
    <row r="58" spans="1:39" ht="15">
      <c r="A58" s="407"/>
      <c r="B58" s="407"/>
      <c r="C58"/>
      <c r="D58"/>
      <c r="E58"/>
      <c r="F58"/>
      <c r="G58"/>
      <c r="H58"/>
      <c r="I58"/>
      <c r="J58"/>
      <c r="K58"/>
      <c r="L58"/>
      <c r="M58"/>
      <c r="N58"/>
      <c r="O58"/>
      <c r="P58"/>
      <c r="Q58"/>
      <c r="R58"/>
      <c r="S58"/>
      <c r="T58"/>
      <c r="U58"/>
      <c r="V58"/>
      <c r="W58"/>
      <c r="X58"/>
      <c r="Y58"/>
      <c r="Z58"/>
      <c r="AA58"/>
      <c r="AB58"/>
      <c r="AC58"/>
      <c r="AD58"/>
      <c r="AE58"/>
      <c r="AF58"/>
      <c r="AG58"/>
      <c r="AH58"/>
      <c r="AI58"/>
      <c r="AJ58"/>
      <c r="AK58"/>
      <c r="AL58"/>
      <c r="AM58"/>
    </row>
    <row r="59" spans="1:39" ht="15">
      <c r="A59" s="700" t="s">
        <v>2025</v>
      </c>
      <c r="B59" s="700"/>
      <c r="C59" s="401"/>
      <c r="D59"/>
      <c r="E59"/>
      <c r="F59"/>
      <c r="G59"/>
      <c r="H59"/>
      <c r="I59"/>
      <c r="J59"/>
      <c r="K59"/>
      <c r="L59"/>
      <c r="M59"/>
      <c r="N59"/>
      <c r="O59"/>
      <c r="P59"/>
      <c r="Q59"/>
      <c r="R59"/>
      <c r="S59"/>
      <c r="T59"/>
      <c r="U59"/>
      <c r="V59"/>
      <c r="W59"/>
      <c r="X59"/>
      <c r="Y59"/>
      <c r="Z59"/>
      <c r="AA59"/>
      <c r="AB59"/>
      <c r="AC59"/>
      <c r="AD59"/>
      <c r="AE59"/>
      <c r="AF59"/>
      <c r="AG59"/>
      <c r="AH59"/>
      <c r="AI59"/>
      <c r="AJ59"/>
      <c r="AK59"/>
      <c r="AL59"/>
      <c r="AM59"/>
    </row>
    <row r="60" spans="1:39" ht="15.75" thickBot="1">
      <c r="A60" s="485"/>
      <c r="B60" s="485"/>
      <c r="C60" s="410"/>
      <c r="D60" s="408"/>
      <c r="E60" s="408"/>
      <c r="F60" s="408"/>
      <c r="G60" s="408"/>
      <c r="H60" s="408"/>
      <c r="I60" s="408"/>
      <c r="J60" s="408"/>
      <c r="K60" s="408"/>
      <c r="L60" s="408"/>
      <c r="M60" s="408"/>
      <c r="N60" s="408"/>
      <c r="O60" s="408"/>
      <c r="P60" s="408"/>
      <c r="Q60" s="408"/>
      <c r="R60" s="408"/>
      <c r="S60" s="408"/>
      <c r="T60" s="408"/>
      <c r="U60" s="408"/>
      <c r="V60" s="408"/>
      <c r="W60" s="408"/>
      <c r="X60" s="408"/>
      <c r="Y60" s="408"/>
      <c r="Z60" s="408"/>
      <c r="AA60" s="408"/>
      <c r="AB60" s="408"/>
      <c r="AC60" s="408"/>
      <c r="AD60" s="408"/>
      <c r="AE60" s="408"/>
      <c r="AF60" s="408"/>
      <c r="AG60" s="408"/>
      <c r="AH60" s="408"/>
      <c r="AI60" s="408"/>
      <c r="AJ60" s="408"/>
      <c r="AK60" s="408"/>
      <c r="AL60" s="408"/>
      <c r="AM60" s="408"/>
    </row>
    <row r="61" spans="1:39" ht="15">
      <c r="A61" s="695" t="s">
        <v>2026</v>
      </c>
      <c r="B61" s="696"/>
      <c r="C61" s="401"/>
      <c r="D61"/>
      <c r="E61"/>
      <c r="F61"/>
      <c r="G61"/>
      <c r="H61"/>
      <c r="I61"/>
      <c r="J61"/>
      <c r="K61"/>
      <c r="L61"/>
      <c r="M61"/>
      <c r="N61"/>
      <c r="O61"/>
      <c r="P61"/>
      <c r="Q61"/>
      <c r="R61"/>
      <c r="S61"/>
      <c r="T61"/>
      <c r="U61"/>
      <c r="V61"/>
      <c r="W61"/>
      <c r="X61"/>
      <c r="Y61"/>
      <c r="Z61"/>
      <c r="AA61"/>
      <c r="AB61"/>
      <c r="AC61"/>
      <c r="AD61"/>
      <c r="AE61"/>
      <c r="AF61"/>
      <c r="AG61"/>
      <c r="AH61"/>
      <c r="AI61"/>
      <c r="AJ61"/>
      <c r="AK61"/>
      <c r="AL61"/>
      <c r="AM61"/>
    </row>
    <row r="62" spans="1:39">
      <c r="A62" s="495"/>
      <c r="B62" s="496" t="s">
        <v>2027</v>
      </c>
      <c r="C62" s="412"/>
      <c r="D62" s="411"/>
      <c r="E62" s="411"/>
      <c r="F62" s="411"/>
      <c r="G62" s="411"/>
      <c r="H62" s="411"/>
      <c r="I62" s="411"/>
      <c r="J62" s="411"/>
      <c r="K62" s="411"/>
      <c r="L62" s="411"/>
      <c r="M62" s="411"/>
      <c r="N62" s="411"/>
      <c r="O62" s="411"/>
      <c r="P62" s="411"/>
      <c r="Q62" s="411"/>
      <c r="R62" s="411"/>
      <c r="S62" s="411"/>
      <c r="T62" s="411"/>
      <c r="U62" s="411"/>
      <c r="V62" s="411"/>
      <c r="W62" s="411"/>
      <c r="X62" s="411"/>
      <c r="Y62" s="411"/>
      <c r="Z62" s="411"/>
      <c r="AA62" s="411"/>
      <c r="AB62" s="411"/>
      <c r="AC62" s="411"/>
      <c r="AD62" s="411"/>
      <c r="AE62" s="411"/>
      <c r="AF62" s="411"/>
      <c r="AG62" s="411"/>
      <c r="AH62" s="411"/>
      <c r="AI62" s="411"/>
      <c r="AJ62" s="411"/>
      <c r="AK62" s="411"/>
      <c r="AL62" s="411"/>
      <c r="AM62" s="411"/>
    </row>
    <row r="63" spans="1:39" ht="15" thickBot="1">
      <c r="A63" s="490"/>
      <c r="B63" s="491" t="s">
        <v>2028</v>
      </c>
      <c r="C63" s="412"/>
      <c r="D63" s="411"/>
      <c r="E63" s="411"/>
      <c r="F63" s="411"/>
      <c r="G63" s="411"/>
      <c r="H63" s="411"/>
      <c r="I63" s="411"/>
      <c r="J63" s="411"/>
      <c r="K63" s="411"/>
      <c r="L63" s="411"/>
      <c r="M63" s="411"/>
      <c r="N63" s="411"/>
      <c r="O63" s="411"/>
      <c r="P63" s="411"/>
      <c r="Q63" s="411"/>
      <c r="R63" s="411"/>
      <c r="S63" s="411"/>
      <c r="T63" s="411"/>
      <c r="U63" s="411"/>
      <c r="V63" s="411"/>
      <c r="W63" s="411"/>
      <c r="X63" s="411"/>
      <c r="Y63" s="411"/>
      <c r="Z63" s="411"/>
      <c r="AA63" s="411"/>
      <c r="AB63" s="411"/>
      <c r="AC63" s="411"/>
      <c r="AD63" s="411"/>
      <c r="AE63" s="411"/>
      <c r="AF63" s="411"/>
      <c r="AG63" s="411"/>
      <c r="AH63" s="411"/>
      <c r="AI63" s="411"/>
      <c r="AJ63" s="411"/>
      <c r="AK63" s="411"/>
      <c r="AL63" s="411"/>
      <c r="AM63" s="411"/>
    </row>
    <row r="64" spans="1:39" ht="15.75" thickBot="1">
      <c r="A64" s="468" t="s">
        <v>1950</v>
      </c>
      <c r="B64"/>
      <c r="C64" s="401"/>
      <c r="D64"/>
      <c r="E64"/>
      <c r="F64"/>
      <c r="G64"/>
      <c r="H64"/>
      <c r="I64"/>
      <c r="J64"/>
      <c r="K64"/>
      <c r="L64"/>
      <c r="M64"/>
      <c r="N64"/>
      <c r="O64"/>
      <c r="P64"/>
      <c r="Q64"/>
      <c r="R64"/>
      <c r="S64"/>
      <c r="T64"/>
      <c r="U64"/>
      <c r="V64"/>
      <c r="W64"/>
      <c r="X64"/>
      <c r="Y64"/>
      <c r="Z64"/>
      <c r="AA64"/>
      <c r="AB64"/>
      <c r="AC64"/>
      <c r="AD64"/>
      <c r="AE64"/>
      <c r="AF64"/>
      <c r="AG64"/>
      <c r="AH64"/>
      <c r="AI64"/>
      <c r="AJ64"/>
      <c r="AK64"/>
      <c r="AL64"/>
      <c r="AM64"/>
    </row>
    <row r="65" spans="1:39" ht="15">
      <c r="A65" s="695" t="s">
        <v>2029</v>
      </c>
      <c r="B65" s="696"/>
      <c r="C65" s="401"/>
      <c r="D65"/>
      <c r="E65"/>
      <c r="F65"/>
      <c r="G65"/>
      <c r="H65"/>
      <c r="I65"/>
      <c r="J65"/>
      <c r="K65"/>
      <c r="L65"/>
      <c r="M65"/>
      <c r="N65"/>
      <c r="O65"/>
      <c r="P65"/>
      <c r="Q65"/>
      <c r="R65"/>
      <c r="S65"/>
      <c r="T65"/>
      <c r="U65"/>
      <c r="V65"/>
      <c r="W65"/>
      <c r="X65"/>
      <c r="Y65"/>
      <c r="Z65"/>
      <c r="AA65"/>
      <c r="AB65"/>
      <c r="AC65"/>
      <c r="AD65"/>
      <c r="AE65"/>
      <c r="AF65"/>
      <c r="AG65"/>
      <c r="AH65"/>
      <c r="AI65"/>
      <c r="AJ65"/>
      <c r="AK65"/>
      <c r="AL65"/>
      <c r="AM65"/>
    </row>
    <row r="66" spans="1:39" ht="15" thickBot="1">
      <c r="A66" s="490"/>
      <c r="B66" s="491" t="s">
        <v>2030</v>
      </c>
      <c r="C66" s="412"/>
      <c r="D66" s="411"/>
      <c r="E66" s="411"/>
      <c r="F66" s="411"/>
      <c r="G66" s="411"/>
      <c r="H66" s="411"/>
      <c r="I66" s="411"/>
      <c r="J66" s="411"/>
      <c r="K66" s="411"/>
      <c r="L66" s="411"/>
      <c r="M66" s="411"/>
      <c r="N66" s="411"/>
      <c r="O66" s="411"/>
      <c r="P66" s="411"/>
      <c r="Q66" s="411"/>
      <c r="R66" s="411"/>
      <c r="S66" s="411"/>
      <c r="T66" s="411"/>
      <c r="U66" s="411"/>
      <c r="V66" s="411"/>
      <c r="W66" s="411"/>
      <c r="X66" s="411"/>
      <c r="Y66" s="411"/>
      <c r="Z66" s="411"/>
      <c r="AA66" s="411"/>
      <c r="AB66" s="411"/>
      <c r="AC66" s="411"/>
      <c r="AD66" s="411"/>
      <c r="AE66" s="411"/>
      <c r="AF66" s="411"/>
      <c r="AG66" s="411"/>
      <c r="AH66" s="411"/>
      <c r="AI66" s="411"/>
      <c r="AJ66" s="411"/>
      <c r="AK66" s="411"/>
      <c r="AL66" s="411"/>
      <c r="AM66" s="411"/>
    </row>
    <row r="67" spans="1:39" ht="15.75" thickBot="1">
      <c r="A67" s="468" t="s">
        <v>1950</v>
      </c>
      <c r="B67"/>
      <c r="C67" s="401"/>
      <c r="D67"/>
      <c r="E67"/>
      <c r="F67"/>
      <c r="G67"/>
      <c r="H67"/>
      <c r="I67"/>
      <c r="J67"/>
      <c r="K67"/>
      <c r="L67"/>
      <c r="M67"/>
      <c r="N67"/>
      <c r="O67"/>
      <c r="P67"/>
      <c r="Q67"/>
      <c r="R67"/>
      <c r="S67"/>
      <c r="T67"/>
      <c r="U67"/>
      <c r="V67"/>
      <c r="W67"/>
      <c r="X67"/>
      <c r="Y67"/>
      <c r="Z67"/>
      <c r="AA67"/>
      <c r="AB67"/>
      <c r="AC67"/>
      <c r="AD67"/>
      <c r="AE67"/>
      <c r="AF67"/>
      <c r="AG67"/>
      <c r="AH67"/>
      <c r="AI67"/>
      <c r="AJ67"/>
      <c r="AK67"/>
      <c r="AL67"/>
      <c r="AM67"/>
    </row>
    <row r="68" spans="1:39" ht="15">
      <c r="A68" s="695" t="s">
        <v>2031</v>
      </c>
      <c r="B68" s="696"/>
      <c r="C68" s="401"/>
    </row>
    <row r="69" spans="1:39">
      <c r="A69" s="495"/>
      <c r="B69" s="496" t="s">
        <v>2032</v>
      </c>
      <c r="C69" s="412"/>
    </row>
    <row r="70" spans="1:39">
      <c r="A70" s="495"/>
      <c r="B70" s="496" t="s">
        <v>2033</v>
      </c>
      <c r="C70" s="412"/>
    </row>
    <row r="71" spans="1:39">
      <c r="A71" s="495"/>
      <c r="B71" s="496" t="s">
        <v>2034</v>
      </c>
      <c r="C71" s="412"/>
    </row>
    <row r="72" spans="1:39">
      <c r="A72" s="495"/>
      <c r="B72" s="496" t="s">
        <v>2035</v>
      </c>
      <c r="C72" s="412"/>
    </row>
    <row r="73" spans="1:39" ht="15" thickBot="1">
      <c r="A73" s="490"/>
      <c r="B73" s="491" t="s">
        <v>2036</v>
      </c>
      <c r="C73" s="412"/>
    </row>
    <row r="74" spans="1:39" ht="15.75" thickBot="1">
      <c r="A74" s="468" t="s">
        <v>1950</v>
      </c>
      <c r="B74"/>
      <c r="C74" s="401"/>
    </row>
    <row r="75" spans="1:39" ht="15">
      <c r="A75" s="695" t="s">
        <v>2037</v>
      </c>
      <c r="B75" s="696"/>
      <c r="C75" s="401"/>
    </row>
    <row r="76" spans="1:39">
      <c r="A76" s="495"/>
      <c r="B76" s="496" t="s">
        <v>2038</v>
      </c>
      <c r="C76" s="412"/>
    </row>
    <row r="77" spans="1:39">
      <c r="A77" s="495"/>
      <c r="B77" s="496" t="s">
        <v>2039</v>
      </c>
      <c r="C77" s="412"/>
    </row>
    <row r="78" spans="1:39">
      <c r="A78" s="495"/>
      <c r="B78" s="496" t="s">
        <v>2040</v>
      </c>
      <c r="C78" s="412"/>
    </row>
    <row r="79" spans="1:39">
      <c r="A79" s="495"/>
      <c r="B79" s="496" t="s">
        <v>2041</v>
      </c>
      <c r="C79" s="412"/>
    </row>
    <row r="80" spans="1:39">
      <c r="A80" s="495"/>
      <c r="B80" s="496" t="s">
        <v>2042</v>
      </c>
      <c r="C80" s="412"/>
    </row>
    <row r="81" spans="1:3">
      <c r="A81" s="495"/>
      <c r="B81" s="496" t="s">
        <v>2043</v>
      </c>
      <c r="C81" s="412"/>
    </row>
    <row r="82" spans="1:3">
      <c r="A82" s="495"/>
      <c r="B82" s="496" t="s">
        <v>2044</v>
      </c>
      <c r="C82" s="412"/>
    </row>
    <row r="83" spans="1:3">
      <c r="A83" s="495"/>
      <c r="B83" s="496" t="s">
        <v>2045</v>
      </c>
      <c r="C83" s="412"/>
    </row>
    <row r="84" spans="1:3" ht="15" thickBot="1">
      <c r="A84" s="490"/>
      <c r="B84" s="491" t="s">
        <v>2046</v>
      </c>
      <c r="C84" s="412"/>
    </row>
    <row r="85" spans="1:3" ht="15.75" thickBot="1">
      <c r="A85" s="468" t="s">
        <v>1950</v>
      </c>
      <c r="B85"/>
      <c r="C85" s="401"/>
    </row>
    <row r="86" spans="1:3" ht="15">
      <c r="A86" s="695" t="s">
        <v>2047</v>
      </c>
      <c r="B86" s="696"/>
      <c r="C86" s="401"/>
    </row>
    <row r="87" spans="1:3">
      <c r="A87" s="495"/>
      <c r="B87" s="496" t="s">
        <v>2048</v>
      </c>
      <c r="C87" s="412"/>
    </row>
    <row r="88" spans="1:3">
      <c r="A88" s="495"/>
      <c r="B88" s="496" t="s">
        <v>2049</v>
      </c>
      <c r="C88" s="412"/>
    </row>
    <row r="89" spans="1:3">
      <c r="A89" s="495"/>
      <c r="B89" s="496" t="s">
        <v>2050</v>
      </c>
      <c r="C89" s="412"/>
    </row>
    <row r="90" spans="1:3" ht="15" thickBot="1">
      <c r="A90" s="490"/>
      <c r="B90" s="491" t="s">
        <v>2051</v>
      </c>
      <c r="C90" s="412"/>
    </row>
    <row r="91" spans="1:3" ht="15.75" thickBot="1">
      <c r="A91" s="468" t="s">
        <v>1950</v>
      </c>
      <c r="B91"/>
      <c r="C91" s="401"/>
    </row>
    <row r="92" spans="1:3" ht="15">
      <c r="A92" s="695" t="s">
        <v>2052</v>
      </c>
      <c r="B92" s="696"/>
      <c r="C92" s="401"/>
    </row>
    <row r="93" spans="1:3">
      <c r="A93" s="495"/>
      <c r="B93" s="496" t="s">
        <v>2053</v>
      </c>
      <c r="C93" s="412"/>
    </row>
    <row r="94" spans="1:3">
      <c r="A94" s="495"/>
      <c r="B94" s="496" t="s">
        <v>2054</v>
      </c>
      <c r="C94" s="412"/>
    </row>
    <row r="95" spans="1:3">
      <c r="A95" s="495"/>
      <c r="B95" s="496" t="s">
        <v>2055</v>
      </c>
      <c r="C95" s="412"/>
    </row>
    <row r="96" spans="1:3">
      <c r="A96" s="495"/>
      <c r="B96" s="496" t="s">
        <v>2056</v>
      </c>
      <c r="C96" s="412"/>
    </row>
    <row r="97" spans="1:3">
      <c r="A97" s="495"/>
      <c r="B97" s="496" t="s">
        <v>2057</v>
      </c>
      <c r="C97" s="412"/>
    </row>
    <row r="98" spans="1:3">
      <c r="A98" s="495"/>
      <c r="B98" s="496" t="s">
        <v>2058</v>
      </c>
      <c r="C98" s="412"/>
    </row>
    <row r="99" spans="1:3" ht="15" thickBot="1">
      <c r="A99" s="490"/>
      <c r="B99" s="491" t="s">
        <v>2059</v>
      </c>
      <c r="C99" s="412"/>
    </row>
    <row r="100" spans="1:3" ht="15.75" thickBot="1">
      <c r="A100" s="468" t="s">
        <v>1950</v>
      </c>
      <c r="B100"/>
      <c r="C100" s="401"/>
    </row>
    <row r="101" spans="1:3" ht="15">
      <c r="A101" s="695" t="s">
        <v>2060</v>
      </c>
      <c r="B101" s="696"/>
      <c r="C101" s="401"/>
    </row>
    <row r="102" spans="1:3">
      <c r="A102" s="495"/>
      <c r="B102" s="496" t="s">
        <v>2061</v>
      </c>
      <c r="C102" s="412"/>
    </row>
    <row r="103" spans="1:3">
      <c r="A103" s="495"/>
      <c r="B103" s="496" t="s">
        <v>2062</v>
      </c>
      <c r="C103" s="412"/>
    </row>
    <row r="104" spans="1:3">
      <c r="A104" s="495"/>
      <c r="B104" s="496" t="s">
        <v>2063</v>
      </c>
      <c r="C104" s="412"/>
    </row>
    <row r="105" spans="1:3" ht="15" thickBot="1">
      <c r="A105" s="490"/>
      <c r="B105" s="491" t="s">
        <v>2064</v>
      </c>
      <c r="C105" s="412"/>
    </row>
    <row r="106" spans="1:3" ht="15">
      <c r="A106" s="468" t="s">
        <v>1950</v>
      </c>
      <c r="B106"/>
      <c r="C106" s="401"/>
    </row>
    <row r="107" spans="1:3" ht="15">
      <c r="A107" s="697" t="s">
        <v>2065</v>
      </c>
      <c r="B107" s="697"/>
      <c r="C107" s="401"/>
    </row>
    <row r="108" spans="1:3">
      <c r="A108" s="456"/>
      <c r="B108" s="487" t="s">
        <v>2066</v>
      </c>
      <c r="C108" s="412"/>
    </row>
    <row r="109" spans="1:3" ht="15.75" thickBot="1">
      <c r="A109" s="468" t="s">
        <v>1950</v>
      </c>
      <c r="B109"/>
      <c r="C109" s="401"/>
    </row>
    <row r="110" spans="1:3" ht="15">
      <c r="A110" s="695" t="s">
        <v>2067</v>
      </c>
      <c r="B110" s="696"/>
      <c r="C110" s="401"/>
    </row>
    <row r="111" spans="1:3">
      <c r="A111" s="495"/>
      <c r="B111" s="496" t="s">
        <v>2068</v>
      </c>
      <c r="C111" s="412"/>
    </row>
    <row r="112" spans="1:3">
      <c r="A112" s="495"/>
      <c r="B112" s="496" t="s">
        <v>2069</v>
      </c>
      <c r="C112" s="412"/>
    </row>
    <row r="113" spans="1:3">
      <c r="A113" s="495"/>
      <c r="B113" s="496" t="s">
        <v>2070</v>
      </c>
      <c r="C113" s="412"/>
    </row>
    <row r="114" spans="1:3">
      <c r="A114" s="495"/>
      <c r="B114" s="496" t="s">
        <v>2071</v>
      </c>
      <c r="C114" s="412"/>
    </row>
    <row r="115" spans="1:3">
      <c r="A115" s="495"/>
      <c r="B115" s="496" t="s">
        <v>2072</v>
      </c>
      <c r="C115" s="412"/>
    </row>
    <row r="116" spans="1:3" ht="15" thickBot="1">
      <c r="A116" s="490"/>
      <c r="B116" s="491" t="s">
        <v>2073</v>
      </c>
      <c r="C116" s="412"/>
    </row>
    <row r="117" spans="1:3" ht="15.75" thickBot="1">
      <c r="A117" s="468" t="s">
        <v>1950</v>
      </c>
      <c r="B117"/>
      <c r="C117" s="401"/>
    </row>
    <row r="118" spans="1:3" ht="15">
      <c r="A118" s="695" t="s">
        <v>2074</v>
      </c>
      <c r="B118" s="696"/>
      <c r="C118" s="401"/>
    </row>
    <row r="119" spans="1:3">
      <c r="A119" s="495"/>
      <c r="B119" s="496" t="s">
        <v>2075</v>
      </c>
      <c r="C119" s="412"/>
    </row>
    <row r="120" spans="1:3">
      <c r="A120" s="495"/>
      <c r="B120" s="496" t="s">
        <v>2076</v>
      </c>
      <c r="C120" s="412"/>
    </row>
    <row r="121" spans="1:3">
      <c r="A121" s="495"/>
      <c r="B121" s="496" t="s">
        <v>2077</v>
      </c>
      <c r="C121" s="412"/>
    </row>
    <row r="122" spans="1:3">
      <c r="A122" s="495"/>
      <c r="B122" s="496" t="s">
        <v>2078</v>
      </c>
      <c r="C122" s="412"/>
    </row>
    <row r="123" spans="1:3">
      <c r="A123" s="495"/>
      <c r="B123" s="496" t="s">
        <v>2079</v>
      </c>
      <c r="C123" s="412"/>
    </row>
    <row r="124" spans="1:3">
      <c r="A124" s="495"/>
      <c r="B124" s="496" t="s">
        <v>2080</v>
      </c>
      <c r="C124" s="412"/>
    </row>
    <row r="125" spans="1:3" ht="15" thickBot="1">
      <c r="A125" s="490"/>
      <c r="B125" s="491" t="s">
        <v>2081</v>
      </c>
      <c r="C125" s="412"/>
    </row>
    <row r="126" spans="1:3" ht="15.75" thickBot="1">
      <c r="A126" s="468" t="s">
        <v>1950</v>
      </c>
      <c r="B126"/>
      <c r="C126" s="401"/>
    </row>
    <row r="127" spans="1:3" ht="15">
      <c r="A127" s="695" t="s">
        <v>2082</v>
      </c>
      <c r="B127" s="696"/>
      <c r="C127" s="401"/>
    </row>
    <row r="128" spans="1:3" ht="15" thickBot="1">
      <c r="A128" s="490"/>
      <c r="B128" s="491" t="s">
        <v>2083</v>
      </c>
      <c r="C128" s="412"/>
    </row>
    <row r="129" spans="1:3" ht="15.75" thickBot="1">
      <c r="A129" s="468" t="s">
        <v>1950</v>
      </c>
      <c r="B129"/>
      <c r="C129" s="401"/>
    </row>
    <row r="130" spans="1:3" ht="15">
      <c r="A130" s="695" t="s">
        <v>2084</v>
      </c>
      <c r="B130" s="696"/>
      <c r="C130" s="401"/>
    </row>
    <row r="131" spans="1:3">
      <c r="A131" s="495"/>
      <c r="B131" s="496" t="s">
        <v>2085</v>
      </c>
      <c r="C131" s="412"/>
    </row>
    <row r="132" spans="1:3">
      <c r="A132" s="495"/>
      <c r="B132" s="496" t="s">
        <v>2086</v>
      </c>
      <c r="C132" s="412"/>
    </row>
    <row r="133" spans="1:3" ht="15" thickBot="1">
      <c r="A133" s="490"/>
      <c r="B133" s="491" t="s">
        <v>2087</v>
      </c>
      <c r="C133" s="412"/>
    </row>
    <row r="134" spans="1:3" ht="15">
      <c r="A134" s="414"/>
      <c r="B134" s="414"/>
      <c r="C134"/>
    </row>
  </sheetData>
  <sheetProtection algorithmName="SHA-512" hashValue="MjoOlct7DJRrO2I/57osVIkHVfg4rEQYpGY1CX2AUbpc+tY5AZenZ1UI6piXxz4ngc7igSsAVUCxn2SJ2E83zg==" saltValue="u6TwO87PgfNIwDAIL5t+NA==" spinCount="100000" sheet="1" objects="1" scenarios="1" formatColumns="0"/>
  <mergeCells count="30">
    <mergeCell ref="S9:T9"/>
    <mergeCell ref="V9:W9"/>
    <mergeCell ref="A9:B9"/>
    <mergeCell ref="D9:E9"/>
    <mergeCell ref="A1:E1"/>
    <mergeCell ref="A2:E2"/>
    <mergeCell ref="A3:E4"/>
    <mergeCell ref="A5:E5"/>
    <mergeCell ref="A59:B59"/>
    <mergeCell ref="G9:H9"/>
    <mergeCell ref="J9:K9"/>
    <mergeCell ref="M9:N9"/>
    <mergeCell ref="P9:Q9"/>
    <mergeCell ref="Y9:Z9"/>
    <mergeCell ref="AB9:AC9"/>
    <mergeCell ref="AE9:AF9"/>
    <mergeCell ref="AH9:AI9"/>
    <mergeCell ref="AK9:AL9"/>
    <mergeCell ref="A130:B130"/>
    <mergeCell ref="A61:B61"/>
    <mergeCell ref="A65:B65"/>
    <mergeCell ref="A68:B68"/>
    <mergeCell ref="A75:B75"/>
    <mergeCell ref="A86:B86"/>
    <mergeCell ref="A92:B92"/>
    <mergeCell ref="A101:B101"/>
    <mergeCell ref="A107:B107"/>
    <mergeCell ref="A110:B110"/>
    <mergeCell ref="A118:B118"/>
    <mergeCell ref="A127:B127"/>
  </mergeCells>
  <pageMargins left="0.7" right="0.7" top="0.75" bottom="0.75" header="0.3" footer="0.3"/>
  <pageSetup orientation="portrait"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A64BC-2C02-4639-A283-CEEA61E0CD64}">
  <sheetPr codeName="Sheet23">
    <tabColor theme="9" tint="-0.249977111117893"/>
  </sheetPr>
  <dimension ref="A1:AM135"/>
  <sheetViews>
    <sheetView showGridLines="0" topLeftCell="A10" workbookViewId="0">
      <selection activeCell="F34" sqref="F34"/>
    </sheetView>
  </sheetViews>
  <sheetFormatPr defaultColWidth="8.7109375" defaultRowHeight="14.25"/>
  <cols>
    <col min="1" max="1" width="11" style="10" customWidth="1"/>
    <col min="2" max="2" width="100.85546875" style="10" customWidth="1"/>
    <col min="3" max="3" width="7.5703125" style="10" customWidth="1"/>
    <col min="4" max="4" width="11" style="10" customWidth="1"/>
    <col min="5" max="5" width="70.5703125" style="10" customWidth="1"/>
    <col min="6" max="6" width="8.7109375" style="10"/>
    <col min="7" max="7" width="11" style="10" customWidth="1"/>
    <col min="8" max="8" width="82.140625" style="10" bestFit="1" customWidth="1"/>
    <col min="9" max="9" width="8.7109375" style="10"/>
    <col min="10" max="10" width="11" style="10" customWidth="1"/>
    <col min="11" max="11" width="82.140625" style="10" bestFit="1" customWidth="1"/>
    <col min="12" max="12" width="8.7109375" style="10"/>
    <col min="13" max="13" width="11" style="10" customWidth="1"/>
    <col min="14" max="14" width="82.140625" style="10" bestFit="1" customWidth="1"/>
    <col min="15" max="15" width="8.7109375" style="10"/>
    <col min="16" max="16" width="11" style="10" customWidth="1"/>
    <col min="17" max="17" width="82.140625" style="10" bestFit="1" customWidth="1"/>
    <col min="18" max="18" width="8.7109375" style="10"/>
    <col min="19" max="19" width="11" style="10" customWidth="1"/>
    <col min="20" max="20" width="69.42578125" style="10" bestFit="1" customWidth="1"/>
    <col min="21" max="21" width="8.7109375" style="10"/>
    <col min="22" max="22" width="11" style="10" customWidth="1"/>
    <col min="23" max="23" width="82.140625" style="10" bestFit="1" customWidth="1"/>
    <col min="24" max="24" width="8.7109375" style="10"/>
    <col min="25" max="25" width="11" style="10" customWidth="1"/>
    <col min="26" max="26" width="82.140625" style="10" bestFit="1" customWidth="1"/>
    <col min="27" max="27" width="8.7109375" style="10"/>
    <col min="28" max="28" width="11" style="10" customWidth="1"/>
    <col min="29" max="29" width="82.140625" style="10" bestFit="1" customWidth="1"/>
    <col min="30" max="30" width="8.7109375" style="10"/>
    <col min="31" max="31" width="11" style="10" customWidth="1"/>
    <col min="32" max="32" width="68.28515625" style="10" bestFit="1" customWidth="1"/>
    <col min="33" max="33" width="8.7109375" style="10"/>
    <col min="34" max="34" width="11" style="10" customWidth="1"/>
    <col min="35" max="35" width="68.28515625" style="10" bestFit="1" customWidth="1"/>
    <col min="36" max="36" width="8.7109375" style="10"/>
    <col min="37" max="37" width="11" style="10" customWidth="1"/>
    <col min="38" max="38" width="82.140625" style="10" bestFit="1" customWidth="1"/>
    <col min="39" max="16384" width="8.7109375" style="10"/>
  </cols>
  <sheetData>
    <row r="1" spans="1:39" ht="18">
      <c r="A1" s="701" t="s">
        <v>1984</v>
      </c>
      <c r="B1" s="702"/>
      <c r="C1" s="702"/>
      <c r="D1" s="702"/>
      <c r="E1" s="703"/>
      <c r="F1"/>
      <c r="G1"/>
      <c r="H1"/>
      <c r="I1"/>
      <c r="J1"/>
      <c r="K1"/>
      <c r="L1"/>
      <c r="M1"/>
      <c r="N1"/>
      <c r="O1"/>
      <c r="P1"/>
      <c r="Q1"/>
      <c r="R1"/>
      <c r="S1"/>
      <c r="T1"/>
      <c r="U1"/>
      <c r="V1"/>
      <c r="W1"/>
      <c r="X1"/>
      <c r="Y1"/>
      <c r="Z1"/>
      <c r="AA1"/>
      <c r="AB1"/>
      <c r="AC1"/>
      <c r="AD1"/>
      <c r="AE1"/>
      <c r="AF1"/>
      <c r="AG1"/>
      <c r="AH1"/>
      <c r="AI1"/>
      <c r="AJ1"/>
      <c r="AK1"/>
      <c r="AL1"/>
      <c r="AM1"/>
    </row>
    <row r="2" spans="1:39" s="468" customFormat="1" ht="22.15" customHeight="1">
      <c r="A2" s="717" t="s">
        <v>2102</v>
      </c>
      <c r="B2" s="705"/>
      <c r="C2" s="705"/>
      <c r="D2" s="705"/>
      <c r="E2" s="718"/>
      <c r="F2" s="467"/>
      <c r="G2" s="467"/>
      <c r="H2" s="467"/>
      <c r="I2" s="467"/>
      <c r="J2" s="467"/>
      <c r="K2" s="467"/>
      <c r="L2" s="467"/>
      <c r="M2" s="467"/>
      <c r="N2" s="467"/>
      <c r="O2" s="467"/>
      <c r="P2" s="467"/>
      <c r="Q2" s="467"/>
      <c r="R2" s="467"/>
      <c r="S2" s="467"/>
      <c r="T2" s="467"/>
      <c r="U2" s="467"/>
      <c r="V2" s="467"/>
      <c r="W2" s="467"/>
      <c r="X2" s="467"/>
      <c r="Y2" s="467"/>
      <c r="Z2" s="467"/>
      <c r="AA2" s="467"/>
      <c r="AB2" s="467"/>
      <c r="AC2" s="467"/>
      <c r="AD2" s="467"/>
      <c r="AE2" s="467"/>
      <c r="AF2" s="467"/>
      <c r="AG2" s="467"/>
      <c r="AH2" s="467"/>
      <c r="AI2" s="467"/>
      <c r="AJ2" s="467"/>
      <c r="AK2" s="467"/>
      <c r="AL2" s="467"/>
      <c r="AM2" s="467"/>
    </row>
    <row r="3" spans="1:39" ht="22.15" customHeight="1">
      <c r="A3" s="719" t="s">
        <v>1985</v>
      </c>
      <c r="B3" s="708"/>
      <c r="C3" s="708"/>
      <c r="D3" s="708"/>
      <c r="E3" s="720"/>
      <c r="F3"/>
      <c r="G3"/>
      <c r="H3"/>
      <c r="I3"/>
      <c r="J3"/>
      <c r="K3"/>
      <c r="L3"/>
      <c r="M3"/>
      <c r="N3"/>
      <c r="O3"/>
      <c r="P3"/>
      <c r="Q3"/>
      <c r="R3"/>
      <c r="S3"/>
      <c r="T3"/>
      <c r="U3"/>
      <c r="V3"/>
      <c r="W3"/>
      <c r="X3"/>
      <c r="Y3"/>
      <c r="Z3"/>
      <c r="AA3"/>
      <c r="AB3"/>
      <c r="AC3"/>
      <c r="AD3"/>
      <c r="AE3"/>
      <c r="AF3"/>
      <c r="AG3"/>
      <c r="AH3"/>
      <c r="AI3"/>
      <c r="AJ3"/>
      <c r="AK3"/>
      <c r="AL3"/>
      <c r="AM3"/>
    </row>
    <row r="4" spans="1:39" ht="15">
      <c r="A4" s="719"/>
      <c r="B4" s="708"/>
      <c r="C4" s="708"/>
      <c r="D4" s="708"/>
      <c r="E4" s="720"/>
      <c r="F4"/>
      <c r="G4"/>
      <c r="H4"/>
      <c r="I4"/>
      <c r="J4"/>
      <c r="K4"/>
      <c r="L4"/>
      <c r="M4"/>
      <c r="N4"/>
      <c r="O4"/>
      <c r="P4"/>
      <c r="Q4"/>
      <c r="R4"/>
      <c r="S4"/>
      <c r="T4"/>
      <c r="U4"/>
      <c r="V4"/>
      <c r="W4"/>
      <c r="X4"/>
      <c r="Y4"/>
      <c r="Z4"/>
      <c r="AA4"/>
      <c r="AB4"/>
      <c r="AC4"/>
      <c r="AD4"/>
      <c r="AE4"/>
      <c r="AF4"/>
      <c r="AG4"/>
      <c r="AH4"/>
      <c r="AI4"/>
      <c r="AJ4"/>
      <c r="AK4"/>
      <c r="AL4"/>
      <c r="AM4"/>
    </row>
    <row r="5" spans="1:39" ht="45.6" customHeight="1">
      <c r="A5" s="721" t="s">
        <v>2298</v>
      </c>
      <c r="B5" s="722"/>
      <c r="C5" s="722"/>
      <c r="D5" s="722"/>
      <c r="E5" s="723"/>
      <c r="F5"/>
      <c r="G5"/>
      <c r="H5"/>
      <c r="I5"/>
      <c r="J5"/>
      <c r="K5"/>
      <c r="L5"/>
      <c r="M5"/>
      <c r="N5"/>
      <c r="O5"/>
      <c r="P5"/>
      <c r="Q5"/>
      <c r="R5"/>
      <c r="S5"/>
      <c r="T5"/>
      <c r="U5"/>
      <c r="V5"/>
      <c r="W5"/>
      <c r="X5"/>
      <c r="Y5"/>
      <c r="Z5"/>
      <c r="AA5"/>
      <c r="AB5"/>
      <c r="AC5"/>
      <c r="AD5"/>
      <c r="AE5"/>
      <c r="AF5"/>
      <c r="AG5"/>
      <c r="AH5"/>
      <c r="AI5"/>
      <c r="AJ5"/>
      <c r="AK5"/>
      <c r="AL5"/>
      <c r="AM5"/>
    </row>
    <row r="6" spans="1:39" ht="15.75" thickBot="1">
      <c r="A6" s="724" t="s">
        <v>2158</v>
      </c>
      <c r="B6" s="725"/>
      <c r="C6" s="725"/>
      <c r="D6" s="725"/>
      <c r="E6" s="726"/>
      <c r="F6"/>
      <c r="G6" s="395"/>
      <c r="H6" s="395"/>
      <c r="I6" s="395"/>
      <c r="J6" s="395"/>
      <c r="K6" s="395"/>
      <c r="L6"/>
      <c r="M6" s="395"/>
      <c r="N6" s="395"/>
      <c r="O6"/>
      <c r="P6" s="395"/>
      <c r="Q6" s="395"/>
      <c r="R6" s="395"/>
      <c r="S6" s="395"/>
      <c r="T6" s="395"/>
      <c r="U6" s="395"/>
      <c r="V6" s="395"/>
      <c r="W6" s="395"/>
      <c r="X6" s="395"/>
      <c r="Y6" s="395"/>
      <c r="Z6" s="395"/>
      <c r="AA6"/>
      <c r="AB6" s="395"/>
      <c r="AC6" s="395"/>
      <c r="AD6"/>
      <c r="AE6" s="395"/>
      <c r="AF6" s="395"/>
      <c r="AG6" s="395"/>
      <c r="AH6" s="395"/>
      <c r="AI6" s="395"/>
      <c r="AJ6" s="395"/>
      <c r="AK6" s="395"/>
      <c r="AL6" s="395"/>
      <c r="AM6"/>
    </row>
    <row r="7" spans="1:39" ht="15">
      <c r="A7" s="466"/>
      <c r="B7"/>
      <c r="C7"/>
      <c r="D7"/>
      <c r="E7"/>
      <c r="F7"/>
      <c r="G7"/>
      <c r="H7"/>
      <c r="I7" s="398"/>
      <c r="J7"/>
      <c r="K7"/>
      <c r="L7"/>
      <c r="M7"/>
      <c r="N7"/>
      <c r="O7"/>
      <c r="P7"/>
      <c r="Q7"/>
      <c r="R7" s="398"/>
      <c r="S7"/>
      <c r="T7"/>
      <c r="U7" s="398"/>
      <c r="V7"/>
      <c r="W7"/>
      <c r="X7" s="398"/>
      <c r="Y7"/>
      <c r="Z7"/>
      <c r="AA7"/>
      <c r="AB7"/>
      <c r="AC7"/>
      <c r="AD7"/>
      <c r="AE7"/>
      <c r="AF7"/>
      <c r="AG7" s="398"/>
      <c r="AH7"/>
      <c r="AI7"/>
      <c r="AJ7" s="398"/>
      <c r="AK7"/>
      <c r="AL7"/>
      <c r="AM7"/>
    </row>
    <row r="8" spans="1:39" ht="15.75" thickBot="1">
      <c r="A8" s="466"/>
      <c r="B8"/>
      <c r="C8"/>
      <c r="D8"/>
      <c r="E8"/>
      <c r="F8"/>
      <c r="G8"/>
      <c r="H8"/>
      <c r="I8" s="398"/>
      <c r="J8"/>
      <c r="K8"/>
      <c r="L8"/>
      <c r="M8"/>
      <c r="N8"/>
      <c r="O8"/>
      <c r="P8"/>
      <c r="Q8"/>
      <c r="R8"/>
      <c r="S8"/>
      <c r="T8"/>
      <c r="U8"/>
      <c r="V8"/>
      <c r="W8"/>
      <c r="X8"/>
      <c r="Y8"/>
      <c r="Z8"/>
      <c r="AA8"/>
      <c r="AB8"/>
      <c r="AC8"/>
      <c r="AD8"/>
      <c r="AE8"/>
      <c r="AF8"/>
      <c r="AG8"/>
      <c r="AH8"/>
      <c r="AI8"/>
      <c r="AJ8"/>
      <c r="AK8"/>
      <c r="AL8"/>
      <c r="AM8"/>
    </row>
    <row r="9" spans="1:39" ht="15">
      <c r="A9" s="700" t="s">
        <v>1986</v>
      </c>
      <c r="B9" s="700"/>
      <c r="C9" s="396"/>
      <c r="D9" s="698" t="s">
        <v>1987</v>
      </c>
      <c r="E9" s="699"/>
      <c r="F9" s="397"/>
      <c r="G9" s="698" t="s">
        <v>1988</v>
      </c>
      <c r="H9" s="699"/>
      <c r="I9"/>
      <c r="J9" s="698" t="s">
        <v>1989</v>
      </c>
      <c r="K9" s="699"/>
      <c r="L9"/>
      <c r="M9" s="698" t="s">
        <v>1990</v>
      </c>
      <c r="N9" s="699"/>
      <c r="O9"/>
      <c r="P9" s="698" t="s">
        <v>1991</v>
      </c>
      <c r="Q9" s="699"/>
      <c r="R9"/>
      <c r="S9" s="698" t="s">
        <v>1992</v>
      </c>
      <c r="T9" s="699"/>
      <c r="U9"/>
      <c r="V9" s="698" t="s">
        <v>1993</v>
      </c>
      <c r="W9" s="699"/>
      <c r="X9"/>
      <c r="Y9" s="698" t="s">
        <v>1994</v>
      </c>
      <c r="Z9" s="699"/>
      <c r="AA9"/>
      <c r="AB9" s="698" t="s">
        <v>1995</v>
      </c>
      <c r="AC9" s="699"/>
      <c r="AD9"/>
      <c r="AE9" s="698" t="s">
        <v>1996</v>
      </c>
      <c r="AF9" s="699"/>
      <c r="AG9"/>
      <c r="AH9" s="698" t="s">
        <v>1997</v>
      </c>
      <c r="AI9" s="699"/>
      <c r="AJ9"/>
      <c r="AK9" s="698" t="s">
        <v>1998</v>
      </c>
      <c r="AL9" s="699"/>
      <c r="AM9" s="467"/>
    </row>
    <row r="10" spans="1:39" ht="15">
      <c r="A10" s="457"/>
      <c r="B10" s="458"/>
      <c r="C10" s="399"/>
      <c r="D10" s="457"/>
      <c r="E10" s="458"/>
      <c r="F10" s="400"/>
      <c r="G10" s="457"/>
      <c r="H10" s="458"/>
      <c r="I10" s="477"/>
      <c r="J10" s="457"/>
      <c r="K10" s="458"/>
      <c r="L10" s="477"/>
      <c r="M10" s="457"/>
      <c r="N10" s="458"/>
      <c r="O10" s="477"/>
      <c r="P10" s="457"/>
      <c r="Q10" s="458"/>
      <c r="R10" s="477"/>
      <c r="S10" s="457"/>
      <c r="T10" s="458"/>
      <c r="U10" s="477"/>
      <c r="V10" s="457"/>
      <c r="W10" s="458"/>
      <c r="X10" s="477"/>
      <c r="Y10" s="457"/>
      <c r="Z10" s="458"/>
      <c r="AA10" s="477"/>
      <c r="AB10" s="457"/>
      <c r="AC10" s="458"/>
      <c r="AD10" s="477"/>
      <c r="AE10" s="457"/>
      <c r="AF10" s="458"/>
      <c r="AG10" s="477"/>
      <c r="AH10" s="457"/>
      <c r="AI10" s="458"/>
      <c r="AJ10" s="477"/>
      <c r="AK10" s="457"/>
      <c r="AL10" s="458"/>
      <c r="AM10" s="480"/>
    </row>
    <row r="11" spans="1:39" ht="15">
      <c r="A11" s="463" t="s">
        <v>206</v>
      </c>
      <c r="B11" s="462" t="s">
        <v>209</v>
      </c>
      <c r="C11" s="397"/>
      <c r="D11" s="461" t="s">
        <v>206</v>
      </c>
      <c r="E11" s="462" t="s">
        <v>209</v>
      </c>
      <c r="F11"/>
      <c r="G11" s="461" t="s">
        <v>206</v>
      </c>
      <c r="H11" s="462" t="s">
        <v>209</v>
      </c>
      <c r="I11"/>
      <c r="J11" s="481" t="s">
        <v>206</v>
      </c>
      <c r="K11" s="481" t="s">
        <v>209</v>
      </c>
      <c r="L11"/>
      <c r="M11" s="461" t="s">
        <v>206</v>
      </c>
      <c r="N11" s="462" t="s">
        <v>209</v>
      </c>
      <c r="O11"/>
      <c r="P11" s="463" t="s">
        <v>206</v>
      </c>
      <c r="Q11" s="484" t="s">
        <v>209</v>
      </c>
      <c r="R11"/>
      <c r="S11" s="463" t="s">
        <v>206</v>
      </c>
      <c r="T11" s="484" t="s">
        <v>209</v>
      </c>
      <c r="U11"/>
      <c r="V11" s="463" t="s">
        <v>206</v>
      </c>
      <c r="W11" s="484" t="s">
        <v>209</v>
      </c>
      <c r="X11"/>
      <c r="Y11" s="463" t="s">
        <v>206</v>
      </c>
      <c r="Z11" s="484" t="s">
        <v>209</v>
      </c>
      <c r="AA11"/>
      <c r="AB11" s="463" t="s">
        <v>206</v>
      </c>
      <c r="AC11" s="484" t="s">
        <v>209</v>
      </c>
      <c r="AD11"/>
      <c r="AE11" s="463" t="s">
        <v>206</v>
      </c>
      <c r="AF11" s="484" t="s">
        <v>209</v>
      </c>
      <c r="AG11"/>
      <c r="AH11" s="482" t="s">
        <v>206</v>
      </c>
      <c r="AI11" s="482" t="s">
        <v>209</v>
      </c>
      <c r="AJ11"/>
      <c r="AK11" s="463" t="s">
        <v>206</v>
      </c>
      <c r="AL11" s="484" t="s">
        <v>209</v>
      </c>
      <c r="AM11"/>
    </row>
    <row r="12" spans="1:39">
      <c r="A12" s="464" t="s">
        <v>1739</v>
      </c>
      <c r="B12" s="459" t="s">
        <v>2121</v>
      </c>
      <c r="C12" s="403"/>
      <c r="D12" s="472" t="s">
        <v>1740</v>
      </c>
      <c r="E12" s="459" t="s">
        <v>2159</v>
      </c>
      <c r="F12" s="469"/>
      <c r="G12" s="472" t="s">
        <v>1740</v>
      </c>
      <c r="H12" s="470" t="s">
        <v>2159</v>
      </c>
      <c r="I12" s="469"/>
      <c r="J12" s="483" t="s">
        <v>1740</v>
      </c>
      <c r="K12" s="483" t="s">
        <v>2159</v>
      </c>
      <c r="L12" s="469"/>
      <c r="M12" s="472" t="s">
        <v>1999</v>
      </c>
      <c r="N12" s="470" t="s">
        <v>2160</v>
      </c>
      <c r="O12" s="469"/>
      <c r="P12" s="472" t="s">
        <v>1999</v>
      </c>
      <c r="Q12" s="470" t="s">
        <v>2160</v>
      </c>
      <c r="R12" s="469"/>
      <c r="S12" s="472" t="s">
        <v>1740</v>
      </c>
      <c r="T12" s="470" t="s">
        <v>2159</v>
      </c>
      <c r="U12" s="469"/>
      <c r="V12" s="472" t="s">
        <v>1999</v>
      </c>
      <c r="W12" s="470" t="s">
        <v>2160</v>
      </c>
      <c r="X12" s="469"/>
      <c r="Y12" s="472" t="s">
        <v>1999</v>
      </c>
      <c r="Z12" s="470" t="s">
        <v>2160</v>
      </c>
      <c r="AA12" s="469"/>
      <c r="AB12" s="472" t="s">
        <v>1740</v>
      </c>
      <c r="AC12" s="470" t="s">
        <v>2159</v>
      </c>
      <c r="AD12" s="469"/>
      <c r="AE12" s="464">
        <v>1302</v>
      </c>
      <c r="AF12" s="470" t="s">
        <v>2177</v>
      </c>
      <c r="AG12" s="469"/>
      <c r="AH12" s="483" t="s">
        <v>1740</v>
      </c>
      <c r="AI12" s="483" t="s">
        <v>2159</v>
      </c>
      <c r="AJ12" s="469"/>
      <c r="AK12" s="472" t="s">
        <v>1740</v>
      </c>
      <c r="AL12" s="470" t="s">
        <v>2159</v>
      </c>
      <c r="AM12" s="469"/>
    </row>
    <row r="13" spans="1:39">
      <c r="A13" s="464" t="s">
        <v>2000</v>
      </c>
      <c r="B13" s="459" t="s">
        <v>2122</v>
      </c>
      <c r="C13" s="403"/>
      <c r="D13" s="472" t="s">
        <v>1999</v>
      </c>
      <c r="E13" s="459" t="s">
        <v>2160</v>
      </c>
      <c r="F13" s="469"/>
      <c r="G13" s="472" t="s">
        <v>1999</v>
      </c>
      <c r="H13" s="470" t="s">
        <v>2160</v>
      </c>
      <c r="I13" s="469"/>
      <c r="J13" s="483" t="s">
        <v>1999</v>
      </c>
      <c r="K13" s="483" t="s">
        <v>2160</v>
      </c>
      <c r="L13" s="469"/>
      <c r="M13" s="464">
        <v>1313</v>
      </c>
      <c r="N13" s="470" t="s">
        <v>2161</v>
      </c>
      <c r="O13" s="469"/>
      <c r="P13" s="464">
        <v>1313</v>
      </c>
      <c r="Q13" s="470" t="s">
        <v>2161</v>
      </c>
      <c r="R13" s="469"/>
      <c r="S13" s="464">
        <v>1302</v>
      </c>
      <c r="T13" s="470" t="s">
        <v>2177</v>
      </c>
      <c r="U13" s="469"/>
      <c r="V13" s="464">
        <v>1302</v>
      </c>
      <c r="W13" s="470" t="s">
        <v>2177</v>
      </c>
      <c r="X13" s="469"/>
      <c r="Y13" s="464">
        <v>1302</v>
      </c>
      <c r="Z13" s="470" t="s">
        <v>2177</v>
      </c>
      <c r="AA13" s="469"/>
      <c r="AB13" s="464">
        <v>301</v>
      </c>
      <c r="AC13" s="470" t="s">
        <v>2185</v>
      </c>
      <c r="AD13" s="469"/>
      <c r="AE13" s="464">
        <v>1312</v>
      </c>
      <c r="AF13" s="470" t="s">
        <v>2178</v>
      </c>
      <c r="AG13" s="469"/>
      <c r="AH13" s="455">
        <v>1302</v>
      </c>
      <c r="AI13" s="483" t="s">
        <v>2177</v>
      </c>
      <c r="AJ13" s="469"/>
      <c r="AK13" s="472" t="s">
        <v>2001</v>
      </c>
      <c r="AL13" s="470" t="s">
        <v>2185</v>
      </c>
      <c r="AM13" s="469"/>
    </row>
    <row r="14" spans="1:39">
      <c r="A14" s="464">
        <v>1101</v>
      </c>
      <c r="B14" s="459" t="s">
        <v>2002</v>
      </c>
      <c r="C14" s="403"/>
      <c r="D14" s="464">
        <v>1313</v>
      </c>
      <c r="E14" s="459" t="s">
        <v>2161</v>
      </c>
      <c r="F14" s="469"/>
      <c r="G14" s="472">
        <v>1302</v>
      </c>
      <c r="H14" s="470" t="s">
        <v>2177</v>
      </c>
      <c r="I14" s="469"/>
      <c r="J14" s="455">
        <v>1302</v>
      </c>
      <c r="K14" s="483" t="s">
        <v>2177</v>
      </c>
      <c r="L14" s="469"/>
      <c r="M14" s="464">
        <v>1402</v>
      </c>
      <c r="N14" s="470" t="s">
        <v>2162</v>
      </c>
      <c r="O14" s="469"/>
      <c r="P14" s="464">
        <v>1402</v>
      </c>
      <c r="Q14" s="470" t="s">
        <v>2162</v>
      </c>
      <c r="R14" s="469"/>
      <c r="S14" s="464">
        <v>1312</v>
      </c>
      <c r="T14" s="470" t="s">
        <v>2178</v>
      </c>
      <c r="U14" s="469"/>
      <c r="V14" s="464">
        <v>1312</v>
      </c>
      <c r="W14" s="470" t="s">
        <v>2178</v>
      </c>
      <c r="X14" s="469"/>
      <c r="Y14" s="464">
        <v>1312</v>
      </c>
      <c r="Z14" s="470" t="s">
        <v>2178</v>
      </c>
      <c r="AA14" s="469"/>
      <c r="AB14" s="464">
        <v>305</v>
      </c>
      <c r="AC14" s="470" t="s">
        <v>2186</v>
      </c>
      <c r="AD14" s="469"/>
      <c r="AE14" s="464">
        <v>1314</v>
      </c>
      <c r="AF14" s="470" t="s">
        <v>2179</v>
      </c>
      <c r="AG14" s="469"/>
      <c r="AH14" s="455">
        <v>1312</v>
      </c>
      <c r="AI14" s="483" t="s">
        <v>2178</v>
      </c>
      <c r="AJ14" s="469"/>
      <c r="AK14" s="472" t="s">
        <v>2003</v>
      </c>
      <c r="AL14" s="470" t="s">
        <v>2186</v>
      </c>
      <c r="AM14" s="469"/>
    </row>
    <row r="15" spans="1:39">
      <c r="A15" s="464">
        <v>1102</v>
      </c>
      <c r="B15" s="459" t="s">
        <v>2123</v>
      </c>
      <c r="C15" s="403"/>
      <c r="D15" s="464">
        <v>1402</v>
      </c>
      <c r="E15" s="459" t="s">
        <v>2162</v>
      </c>
      <c r="F15" s="469"/>
      <c r="G15" s="472">
        <v>1312</v>
      </c>
      <c r="H15" s="470" t="s">
        <v>2178</v>
      </c>
      <c r="I15" s="469"/>
      <c r="J15" s="455">
        <v>1312</v>
      </c>
      <c r="K15" s="483" t="s">
        <v>2178</v>
      </c>
      <c r="L15" s="469"/>
      <c r="M15" s="464">
        <v>1500</v>
      </c>
      <c r="N15" s="470" t="s">
        <v>2004</v>
      </c>
      <c r="O15" s="469"/>
      <c r="P15" s="464">
        <v>1500</v>
      </c>
      <c r="Q15" s="470" t="s">
        <v>2004</v>
      </c>
      <c r="R15" s="469"/>
      <c r="S15" s="464">
        <v>1313</v>
      </c>
      <c r="T15" s="470" t="s">
        <v>2161</v>
      </c>
      <c r="U15" s="469"/>
      <c r="V15" s="464">
        <v>1314</v>
      </c>
      <c r="W15" s="470" t="s">
        <v>2179</v>
      </c>
      <c r="X15" s="469"/>
      <c r="Y15" s="464">
        <v>1313</v>
      </c>
      <c r="Z15" s="470" t="s">
        <v>2161</v>
      </c>
      <c r="AA15" s="469"/>
      <c r="AB15" s="464">
        <v>409</v>
      </c>
      <c r="AC15" s="470" t="s">
        <v>2160</v>
      </c>
      <c r="AD15" s="469"/>
      <c r="AE15" s="464">
        <v>1907</v>
      </c>
      <c r="AF15" s="470" t="s">
        <v>2180</v>
      </c>
      <c r="AG15" s="469"/>
      <c r="AH15" s="455">
        <v>1313</v>
      </c>
      <c r="AI15" s="483" t="s">
        <v>2161</v>
      </c>
      <c r="AJ15" s="469"/>
      <c r="AK15" s="472" t="s">
        <v>1999</v>
      </c>
      <c r="AL15" s="470" t="s">
        <v>2160</v>
      </c>
      <c r="AM15" s="469"/>
    </row>
    <row r="16" spans="1:39">
      <c r="A16" s="464">
        <v>1103</v>
      </c>
      <c r="B16" s="459" t="s">
        <v>2124</v>
      </c>
      <c r="C16" s="403"/>
      <c r="D16" s="464">
        <v>1500</v>
      </c>
      <c r="E16" s="459" t="s">
        <v>2004</v>
      </c>
      <c r="F16" s="469"/>
      <c r="G16" s="472">
        <v>1313</v>
      </c>
      <c r="H16" s="470" t="s">
        <v>2161</v>
      </c>
      <c r="I16" s="469"/>
      <c r="J16" s="455">
        <v>1313</v>
      </c>
      <c r="K16" s="483" t="s">
        <v>2161</v>
      </c>
      <c r="L16" s="469"/>
      <c r="M16" s="464">
        <v>1501</v>
      </c>
      <c r="N16" s="470" t="s">
        <v>2005</v>
      </c>
      <c r="O16" s="469"/>
      <c r="P16" s="464">
        <v>1501</v>
      </c>
      <c r="Q16" s="470" t="s">
        <v>2005</v>
      </c>
      <c r="R16" s="469"/>
      <c r="S16" s="464">
        <v>1314</v>
      </c>
      <c r="T16" s="470" t="s">
        <v>2179</v>
      </c>
      <c r="U16" s="469"/>
      <c r="V16" s="464">
        <v>1402</v>
      </c>
      <c r="W16" s="470" t="s">
        <v>2162</v>
      </c>
      <c r="X16" s="469"/>
      <c r="Y16" s="464">
        <v>1314</v>
      </c>
      <c r="Z16" s="470" t="s">
        <v>2179</v>
      </c>
      <c r="AA16" s="469"/>
      <c r="AB16" s="464">
        <v>1402</v>
      </c>
      <c r="AC16" s="470" t="s">
        <v>2162</v>
      </c>
      <c r="AD16" s="469"/>
      <c r="AE16" s="464">
        <v>2200</v>
      </c>
      <c r="AF16" s="470" t="s">
        <v>2182</v>
      </c>
      <c r="AG16" s="469"/>
      <c r="AH16" s="455">
        <v>1314</v>
      </c>
      <c r="AI16" s="483" t="s">
        <v>2179</v>
      </c>
      <c r="AJ16" s="469"/>
      <c r="AK16" s="464">
        <v>1402</v>
      </c>
      <c r="AL16" s="470" t="s">
        <v>2162</v>
      </c>
      <c r="AM16" s="469"/>
    </row>
    <row r="17" spans="1:39">
      <c r="A17" s="464">
        <v>1104</v>
      </c>
      <c r="B17" s="459" t="s">
        <v>2006</v>
      </c>
      <c r="C17" s="403"/>
      <c r="D17" s="464">
        <v>1501</v>
      </c>
      <c r="E17" s="459" t="s">
        <v>2005</v>
      </c>
      <c r="F17" s="469"/>
      <c r="G17" s="472">
        <v>1314</v>
      </c>
      <c r="H17" s="470" t="s">
        <v>2179</v>
      </c>
      <c r="I17" s="469"/>
      <c r="J17" s="455">
        <v>1314</v>
      </c>
      <c r="K17" s="483" t="s">
        <v>2179</v>
      </c>
      <c r="L17" s="469"/>
      <c r="M17" s="464">
        <v>1502</v>
      </c>
      <c r="N17" s="470" t="s">
        <v>2007</v>
      </c>
      <c r="O17" s="469"/>
      <c r="P17" s="464">
        <v>1502</v>
      </c>
      <c r="Q17" s="470" t="s">
        <v>2007</v>
      </c>
      <c r="R17" s="469"/>
      <c r="S17" s="464">
        <v>1402</v>
      </c>
      <c r="T17" s="470" t="s">
        <v>2162</v>
      </c>
      <c r="U17" s="469"/>
      <c r="V17" s="464">
        <v>1500</v>
      </c>
      <c r="W17" s="470" t="s">
        <v>2004</v>
      </c>
      <c r="X17" s="469"/>
      <c r="Y17" s="464">
        <v>1402</v>
      </c>
      <c r="Z17" s="470" t="s">
        <v>2162</v>
      </c>
      <c r="AA17" s="469"/>
      <c r="AB17" s="464">
        <v>1500</v>
      </c>
      <c r="AC17" s="470" t="s">
        <v>2004</v>
      </c>
      <c r="AD17" s="469"/>
      <c r="AE17" s="464">
        <v>2203</v>
      </c>
      <c r="AF17" s="470" t="s">
        <v>2183</v>
      </c>
      <c r="AG17" s="469"/>
      <c r="AH17" s="455">
        <v>1508</v>
      </c>
      <c r="AI17" s="483" t="s">
        <v>2166</v>
      </c>
      <c r="AJ17" s="469"/>
      <c r="AK17" s="464">
        <v>1500</v>
      </c>
      <c r="AL17" s="470" t="s">
        <v>2004</v>
      </c>
      <c r="AM17" s="469"/>
    </row>
    <row r="18" spans="1:39">
      <c r="A18" s="464">
        <v>1105</v>
      </c>
      <c r="B18" s="459" t="s">
        <v>2125</v>
      </c>
      <c r="C18" s="403"/>
      <c r="D18" s="464">
        <v>1502</v>
      </c>
      <c r="E18" s="459" t="s">
        <v>2007</v>
      </c>
      <c r="F18" s="469"/>
      <c r="G18" s="472">
        <v>1402</v>
      </c>
      <c r="H18" s="470" t="s">
        <v>2162</v>
      </c>
      <c r="I18" s="469"/>
      <c r="J18" s="455">
        <v>1402</v>
      </c>
      <c r="K18" s="483" t="s">
        <v>2162</v>
      </c>
      <c r="L18" s="469"/>
      <c r="M18" s="464">
        <v>1503</v>
      </c>
      <c r="N18" s="470" t="s">
        <v>2163</v>
      </c>
      <c r="O18" s="469"/>
      <c r="P18" s="464">
        <v>1503</v>
      </c>
      <c r="Q18" s="470" t="s">
        <v>2163</v>
      </c>
      <c r="R18" s="469"/>
      <c r="S18" s="464">
        <v>1503</v>
      </c>
      <c r="T18" s="470" t="s">
        <v>2163</v>
      </c>
      <c r="U18" s="469"/>
      <c r="V18" s="464">
        <v>1501</v>
      </c>
      <c r="W18" s="470" t="s">
        <v>2005</v>
      </c>
      <c r="X18" s="469"/>
      <c r="Y18" s="464">
        <v>1500</v>
      </c>
      <c r="Z18" s="470" t="s">
        <v>2004</v>
      </c>
      <c r="AA18" s="469"/>
      <c r="AB18" s="464">
        <v>1501</v>
      </c>
      <c r="AC18" s="470" t="s">
        <v>2005</v>
      </c>
      <c r="AD18" s="469"/>
      <c r="AE18" s="464">
        <v>4601</v>
      </c>
      <c r="AF18" s="470" t="s">
        <v>2008</v>
      </c>
      <c r="AG18" s="469"/>
      <c r="AH18" s="455">
        <v>1907</v>
      </c>
      <c r="AI18" s="483" t="s">
        <v>2180</v>
      </c>
      <c r="AJ18" s="469"/>
      <c r="AK18" s="464">
        <v>1501</v>
      </c>
      <c r="AL18" s="470" t="s">
        <v>2005</v>
      </c>
      <c r="AM18" s="469"/>
    </row>
    <row r="19" spans="1:39">
      <c r="A19" s="464">
        <v>1107</v>
      </c>
      <c r="B19" s="459" t="s">
        <v>2009</v>
      </c>
      <c r="C19" s="403"/>
      <c r="D19" s="464">
        <v>1503</v>
      </c>
      <c r="E19" s="459" t="s">
        <v>2163</v>
      </c>
      <c r="F19" s="469"/>
      <c r="G19" s="472">
        <v>1500</v>
      </c>
      <c r="H19" s="470" t="s">
        <v>2004</v>
      </c>
      <c r="I19" s="469"/>
      <c r="J19" s="455">
        <v>1500</v>
      </c>
      <c r="K19" s="483" t="s">
        <v>2004</v>
      </c>
      <c r="L19" s="469"/>
      <c r="M19" s="464">
        <v>1506</v>
      </c>
      <c r="N19" s="470" t="s">
        <v>2164</v>
      </c>
      <c r="O19" s="469"/>
      <c r="P19" s="464">
        <v>1506</v>
      </c>
      <c r="Q19" s="470" t="s">
        <v>2164</v>
      </c>
      <c r="R19" s="469"/>
      <c r="S19" s="464">
        <v>1508</v>
      </c>
      <c r="T19" s="470" t="s">
        <v>2166</v>
      </c>
      <c r="U19" s="469"/>
      <c r="V19" s="464">
        <v>1502</v>
      </c>
      <c r="W19" s="470" t="s">
        <v>2007</v>
      </c>
      <c r="X19" s="469"/>
      <c r="Y19" s="464">
        <v>1501</v>
      </c>
      <c r="Z19" s="470" t="s">
        <v>2005</v>
      </c>
      <c r="AA19" s="469"/>
      <c r="AB19" s="464">
        <v>1502</v>
      </c>
      <c r="AC19" s="470" t="s">
        <v>2007</v>
      </c>
      <c r="AD19" s="469"/>
      <c r="AE19" s="464">
        <v>4602</v>
      </c>
      <c r="AF19" s="470" t="s">
        <v>2173</v>
      </c>
      <c r="AG19" s="469"/>
      <c r="AH19" s="455">
        <v>3105</v>
      </c>
      <c r="AI19" s="483" t="s">
        <v>2181</v>
      </c>
      <c r="AJ19" s="469"/>
      <c r="AK19" s="464">
        <v>1502</v>
      </c>
      <c r="AL19" s="470" t="s">
        <v>2007</v>
      </c>
      <c r="AM19" s="469"/>
    </row>
    <row r="20" spans="1:39" ht="15" thickBot="1">
      <c r="A20" s="464">
        <v>1109</v>
      </c>
      <c r="B20" s="459" t="s">
        <v>2010</v>
      </c>
      <c r="C20" s="403"/>
      <c r="D20" s="464">
        <v>1506</v>
      </c>
      <c r="E20" s="459" t="s">
        <v>2164</v>
      </c>
      <c r="F20" s="469"/>
      <c r="G20" s="472">
        <v>1501</v>
      </c>
      <c r="H20" s="470" t="s">
        <v>2005</v>
      </c>
      <c r="I20" s="469"/>
      <c r="J20" s="455">
        <v>1501</v>
      </c>
      <c r="K20" s="483" t="s">
        <v>2005</v>
      </c>
      <c r="L20" s="469"/>
      <c r="M20" s="464">
        <v>1507</v>
      </c>
      <c r="N20" s="470" t="s">
        <v>2165</v>
      </c>
      <c r="O20" s="469"/>
      <c r="P20" s="464">
        <v>1507</v>
      </c>
      <c r="Q20" s="470" t="s">
        <v>2165</v>
      </c>
      <c r="R20" s="469"/>
      <c r="S20" s="464">
        <v>1907</v>
      </c>
      <c r="T20" s="470" t="s">
        <v>2180</v>
      </c>
      <c r="U20" s="469"/>
      <c r="V20" s="464">
        <v>1503</v>
      </c>
      <c r="W20" s="470" t="s">
        <v>2163</v>
      </c>
      <c r="X20" s="469"/>
      <c r="Y20" s="464">
        <v>1502</v>
      </c>
      <c r="Z20" s="470" t="s">
        <v>2007</v>
      </c>
      <c r="AA20" s="469"/>
      <c r="AB20" s="464">
        <v>1503</v>
      </c>
      <c r="AC20" s="470" t="s">
        <v>2163</v>
      </c>
      <c r="AD20" s="469"/>
      <c r="AE20" s="465">
        <v>4808</v>
      </c>
      <c r="AF20" s="479" t="s">
        <v>2011</v>
      </c>
      <c r="AG20" s="469"/>
      <c r="AH20" s="455">
        <v>4706</v>
      </c>
      <c r="AI20" s="483" t="s">
        <v>2174</v>
      </c>
      <c r="AJ20" s="469"/>
      <c r="AK20" s="464">
        <v>1503</v>
      </c>
      <c r="AL20" s="470" t="s">
        <v>2163</v>
      </c>
      <c r="AM20" s="469"/>
    </row>
    <row r="21" spans="1:39">
      <c r="A21" s="464">
        <v>1110</v>
      </c>
      <c r="B21" s="459" t="s">
        <v>2126</v>
      </c>
      <c r="C21" s="403"/>
      <c r="D21" s="464">
        <v>1507</v>
      </c>
      <c r="E21" s="459" t="s">
        <v>2165</v>
      </c>
      <c r="F21" s="469"/>
      <c r="G21" s="472">
        <v>1502</v>
      </c>
      <c r="H21" s="470" t="s">
        <v>2007</v>
      </c>
      <c r="I21" s="469"/>
      <c r="J21" s="455">
        <v>1502</v>
      </c>
      <c r="K21" s="483" t="s">
        <v>2007</v>
      </c>
      <c r="L21" s="469"/>
      <c r="M21" s="464">
        <v>1508</v>
      </c>
      <c r="N21" s="470" t="s">
        <v>2166</v>
      </c>
      <c r="O21" s="469"/>
      <c r="P21" s="464">
        <v>1508</v>
      </c>
      <c r="Q21" s="470" t="s">
        <v>2166</v>
      </c>
      <c r="R21" s="469"/>
      <c r="S21" s="464">
        <v>3105</v>
      </c>
      <c r="T21" s="470" t="s">
        <v>2181</v>
      </c>
      <c r="U21" s="469"/>
      <c r="V21" s="464">
        <v>1506</v>
      </c>
      <c r="W21" s="470" t="s">
        <v>2164</v>
      </c>
      <c r="X21" s="469"/>
      <c r="Y21" s="464">
        <v>1503</v>
      </c>
      <c r="Z21" s="470" t="s">
        <v>2163</v>
      </c>
      <c r="AA21" s="469"/>
      <c r="AB21" s="464">
        <v>1506</v>
      </c>
      <c r="AC21" s="470" t="s">
        <v>2164</v>
      </c>
      <c r="AD21" s="469"/>
      <c r="AE21" s="469"/>
      <c r="AF21" s="456"/>
      <c r="AG21" s="469"/>
      <c r="AH21" s="455">
        <v>5126</v>
      </c>
      <c r="AI21" s="483" t="s">
        <v>2175</v>
      </c>
      <c r="AJ21" s="469"/>
      <c r="AK21" s="464">
        <v>1506</v>
      </c>
      <c r="AL21" s="470" t="s">
        <v>2164</v>
      </c>
      <c r="AM21" s="469"/>
    </row>
    <row r="22" spans="1:39">
      <c r="A22" s="464">
        <v>1204</v>
      </c>
      <c r="B22" s="459" t="s">
        <v>2127</v>
      </c>
      <c r="C22" s="403"/>
      <c r="D22" s="464">
        <v>1508</v>
      </c>
      <c r="E22" s="459" t="s">
        <v>2166</v>
      </c>
      <c r="F22" s="469"/>
      <c r="G22" s="472">
        <v>1503</v>
      </c>
      <c r="H22" s="470" t="s">
        <v>2163</v>
      </c>
      <c r="I22" s="469"/>
      <c r="J22" s="455">
        <v>1503</v>
      </c>
      <c r="K22" s="483" t="s">
        <v>2163</v>
      </c>
      <c r="L22" s="469"/>
      <c r="M22" s="464">
        <v>1510</v>
      </c>
      <c r="N22" s="470" t="s">
        <v>2012</v>
      </c>
      <c r="O22" s="469"/>
      <c r="P22" s="464">
        <v>1510</v>
      </c>
      <c r="Q22" s="470" t="s">
        <v>2012</v>
      </c>
      <c r="R22" s="469"/>
      <c r="S22" s="464">
        <v>4701</v>
      </c>
      <c r="T22" s="470" t="s">
        <v>2184</v>
      </c>
      <c r="U22" s="469"/>
      <c r="V22" s="464">
        <v>1507</v>
      </c>
      <c r="W22" s="470" t="s">
        <v>2165</v>
      </c>
      <c r="X22" s="469"/>
      <c r="Y22" s="464">
        <v>1506</v>
      </c>
      <c r="Z22" s="470" t="s">
        <v>2164</v>
      </c>
      <c r="AA22" s="469"/>
      <c r="AB22" s="464">
        <v>1507</v>
      </c>
      <c r="AC22" s="470" t="s">
        <v>2165</v>
      </c>
      <c r="AD22" s="469"/>
      <c r="AE22" s="469"/>
      <c r="AF22" s="456"/>
      <c r="AG22" s="469"/>
      <c r="AH22" s="455">
        <v>5136</v>
      </c>
      <c r="AI22" s="483" t="s">
        <v>2176</v>
      </c>
      <c r="AJ22" s="469"/>
      <c r="AK22" s="464">
        <v>1507</v>
      </c>
      <c r="AL22" s="470" t="s">
        <v>2165</v>
      </c>
      <c r="AM22" s="469"/>
    </row>
    <row r="23" spans="1:39">
      <c r="A23" s="464">
        <v>1315</v>
      </c>
      <c r="B23" s="459" t="s">
        <v>2128</v>
      </c>
      <c r="C23" s="403"/>
      <c r="D23" s="464">
        <v>1510</v>
      </c>
      <c r="E23" s="459" t="s">
        <v>2012</v>
      </c>
      <c r="F23" s="469"/>
      <c r="G23" s="472">
        <v>1506</v>
      </c>
      <c r="H23" s="470" t="s">
        <v>2164</v>
      </c>
      <c r="I23" s="469"/>
      <c r="J23" s="455">
        <v>1506</v>
      </c>
      <c r="K23" s="483" t="s">
        <v>2164</v>
      </c>
      <c r="L23" s="469"/>
      <c r="M23" s="464">
        <v>1511</v>
      </c>
      <c r="N23" s="470" t="s">
        <v>2167</v>
      </c>
      <c r="O23" s="469"/>
      <c r="P23" s="464">
        <v>1511</v>
      </c>
      <c r="Q23" s="470" t="s">
        <v>2167</v>
      </c>
      <c r="R23" s="469"/>
      <c r="S23" s="464">
        <v>4706</v>
      </c>
      <c r="T23" s="470" t="s">
        <v>2174</v>
      </c>
      <c r="U23" s="469"/>
      <c r="V23" s="464">
        <v>1508</v>
      </c>
      <c r="W23" s="470" t="s">
        <v>2166</v>
      </c>
      <c r="X23" s="469"/>
      <c r="Y23" s="464">
        <v>1507</v>
      </c>
      <c r="Z23" s="470" t="s">
        <v>2165</v>
      </c>
      <c r="AA23" s="469"/>
      <c r="AB23" s="464">
        <v>1508</v>
      </c>
      <c r="AC23" s="470" t="s">
        <v>2166</v>
      </c>
      <c r="AD23" s="469"/>
      <c r="AE23" s="469"/>
      <c r="AF23" s="456"/>
      <c r="AG23" s="469"/>
      <c r="AH23" s="469"/>
      <c r="AI23" s="456"/>
      <c r="AJ23" s="469"/>
      <c r="AK23" s="464">
        <v>1508</v>
      </c>
      <c r="AL23" s="470" t="s">
        <v>2166</v>
      </c>
      <c r="AM23" s="469"/>
    </row>
    <row r="24" spans="1:39">
      <c r="A24" s="464">
        <v>1504</v>
      </c>
      <c r="B24" s="459" t="s">
        <v>2129</v>
      </c>
      <c r="C24" s="403"/>
      <c r="D24" s="464">
        <v>1511</v>
      </c>
      <c r="E24" s="459" t="s">
        <v>2167</v>
      </c>
      <c r="F24" s="469"/>
      <c r="G24" s="472">
        <v>1507</v>
      </c>
      <c r="H24" s="470" t="s">
        <v>2165</v>
      </c>
      <c r="I24" s="469"/>
      <c r="J24" s="455">
        <v>1507</v>
      </c>
      <c r="K24" s="483" t="s">
        <v>2165</v>
      </c>
      <c r="L24" s="469"/>
      <c r="M24" s="464">
        <v>1512</v>
      </c>
      <c r="N24" s="470" t="s">
        <v>2168</v>
      </c>
      <c r="O24" s="469"/>
      <c r="P24" s="464">
        <v>1512</v>
      </c>
      <c r="Q24" s="470" t="s">
        <v>2168</v>
      </c>
      <c r="R24" s="469"/>
      <c r="S24" s="464">
        <v>5126</v>
      </c>
      <c r="T24" s="470" t="s">
        <v>2175</v>
      </c>
      <c r="U24" s="469"/>
      <c r="V24" s="464">
        <v>1510</v>
      </c>
      <c r="W24" s="470" t="s">
        <v>2012</v>
      </c>
      <c r="X24" s="469"/>
      <c r="Y24" s="464">
        <v>1508</v>
      </c>
      <c r="Z24" s="470" t="s">
        <v>2166</v>
      </c>
      <c r="AA24" s="469"/>
      <c r="AB24" s="464">
        <v>1510</v>
      </c>
      <c r="AC24" s="470" t="s">
        <v>2012</v>
      </c>
      <c r="AD24" s="469"/>
      <c r="AE24" s="469"/>
      <c r="AF24" s="469"/>
      <c r="AG24" s="469"/>
      <c r="AH24" s="469"/>
      <c r="AI24" s="456"/>
      <c r="AJ24" s="469"/>
      <c r="AK24" s="464">
        <v>1510</v>
      </c>
      <c r="AL24" s="470" t="s">
        <v>2012</v>
      </c>
      <c r="AM24" s="469"/>
    </row>
    <row r="25" spans="1:39" ht="15" thickBot="1">
      <c r="A25" s="464">
        <v>1505</v>
      </c>
      <c r="B25" s="459" t="s">
        <v>2130</v>
      </c>
      <c r="C25" s="403"/>
      <c r="D25" s="464">
        <v>1512</v>
      </c>
      <c r="E25" s="459" t="s">
        <v>2168</v>
      </c>
      <c r="F25" s="469"/>
      <c r="G25" s="472">
        <v>1508</v>
      </c>
      <c r="H25" s="470" t="s">
        <v>2166</v>
      </c>
      <c r="I25" s="469"/>
      <c r="J25" s="455">
        <v>1508</v>
      </c>
      <c r="K25" s="483" t="s">
        <v>2166</v>
      </c>
      <c r="L25" s="469"/>
      <c r="M25" s="464">
        <v>1513</v>
      </c>
      <c r="N25" s="470" t="s">
        <v>2169</v>
      </c>
      <c r="O25" s="469"/>
      <c r="P25" s="464">
        <v>1513</v>
      </c>
      <c r="Q25" s="470" t="s">
        <v>2169</v>
      </c>
      <c r="R25" s="469"/>
      <c r="S25" s="465">
        <v>5136</v>
      </c>
      <c r="T25" s="479" t="s">
        <v>2176</v>
      </c>
      <c r="U25" s="469"/>
      <c r="V25" s="464">
        <v>1511</v>
      </c>
      <c r="W25" s="470" t="s">
        <v>2167</v>
      </c>
      <c r="X25" s="469"/>
      <c r="Y25" s="464">
        <v>1510</v>
      </c>
      <c r="Z25" s="470" t="s">
        <v>2012</v>
      </c>
      <c r="AA25" s="469"/>
      <c r="AB25" s="464">
        <v>1511</v>
      </c>
      <c r="AC25" s="470" t="s">
        <v>2167</v>
      </c>
      <c r="AD25" s="469"/>
      <c r="AE25" s="469"/>
      <c r="AF25" s="469"/>
      <c r="AG25" s="469"/>
      <c r="AH25" s="469"/>
      <c r="AI25" s="469"/>
      <c r="AJ25" s="469"/>
      <c r="AK25" s="464">
        <v>1511</v>
      </c>
      <c r="AL25" s="470" t="s">
        <v>2167</v>
      </c>
      <c r="AM25" s="469"/>
    </row>
    <row r="26" spans="1:39">
      <c r="A26" s="464">
        <v>1517</v>
      </c>
      <c r="B26" s="459" t="s">
        <v>2131</v>
      </c>
      <c r="C26" s="403"/>
      <c r="D26" s="464">
        <v>1513</v>
      </c>
      <c r="E26" s="459" t="s">
        <v>2169</v>
      </c>
      <c r="F26" s="469"/>
      <c r="G26" s="472">
        <v>1510</v>
      </c>
      <c r="H26" s="470" t="s">
        <v>2012</v>
      </c>
      <c r="I26" s="469"/>
      <c r="J26" s="455">
        <v>1510</v>
      </c>
      <c r="K26" s="483" t="s">
        <v>2012</v>
      </c>
      <c r="L26" s="469"/>
      <c r="M26" s="464">
        <v>1515</v>
      </c>
      <c r="N26" s="470" t="s">
        <v>2170</v>
      </c>
      <c r="O26" s="469"/>
      <c r="P26" s="464">
        <v>1515</v>
      </c>
      <c r="Q26" s="470" t="s">
        <v>2170</v>
      </c>
      <c r="R26" s="469"/>
      <c r="S26" s="469"/>
      <c r="T26" s="456"/>
      <c r="U26" s="469"/>
      <c r="V26" s="464">
        <v>1512</v>
      </c>
      <c r="W26" s="470" t="s">
        <v>2168</v>
      </c>
      <c r="X26" s="469"/>
      <c r="Y26" s="464">
        <v>1511</v>
      </c>
      <c r="Z26" s="470" t="s">
        <v>2167</v>
      </c>
      <c r="AA26" s="469"/>
      <c r="AB26" s="464">
        <v>1512</v>
      </c>
      <c r="AC26" s="470" t="s">
        <v>2168</v>
      </c>
      <c r="AD26" s="469"/>
      <c r="AE26" s="469"/>
      <c r="AF26" s="469"/>
      <c r="AG26" s="469"/>
      <c r="AH26" s="469"/>
      <c r="AI26" s="469"/>
      <c r="AJ26" s="469"/>
      <c r="AK26" s="464">
        <v>1512</v>
      </c>
      <c r="AL26" s="470" t="s">
        <v>2168</v>
      </c>
      <c r="AM26" s="469"/>
    </row>
    <row r="27" spans="1:39">
      <c r="A27" s="464">
        <v>1905</v>
      </c>
      <c r="B27" s="459" t="s">
        <v>2132</v>
      </c>
      <c r="C27" s="403"/>
      <c r="D27" s="464">
        <v>1515</v>
      </c>
      <c r="E27" s="459" t="s">
        <v>2170</v>
      </c>
      <c r="F27" s="469"/>
      <c r="G27" s="472">
        <v>1511</v>
      </c>
      <c r="H27" s="470" t="s">
        <v>2167</v>
      </c>
      <c r="I27" s="469"/>
      <c r="J27" s="455">
        <v>1511</v>
      </c>
      <c r="K27" s="483" t="s">
        <v>2167</v>
      </c>
      <c r="L27" s="469"/>
      <c r="M27" s="464">
        <v>2200</v>
      </c>
      <c r="N27" s="470" t="s">
        <v>2182</v>
      </c>
      <c r="O27" s="469"/>
      <c r="P27" s="464">
        <v>2610</v>
      </c>
      <c r="Q27" s="470" t="s">
        <v>2171</v>
      </c>
      <c r="R27" s="469"/>
      <c r="S27" s="469"/>
      <c r="T27" s="456"/>
      <c r="U27" s="469"/>
      <c r="V27" s="464">
        <v>1513</v>
      </c>
      <c r="W27" s="470" t="s">
        <v>2169</v>
      </c>
      <c r="X27" s="469"/>
      <c r="Y27" s="464">
        <v>1512</v>
      </c>
      <c r="Z27" s="470" t="s">
        <v>2168</v>
      </c>
      <c r="AA27" s="469"/>
      <c r="AB27" s="464">
        <v>1513</v>
      </c>
      <c r="AC27" s="470" t="s">
        <v>2169</v>
      </c>
      <c r="AD27" s="469"/>
      <c r="AE27" s="469"/>
      <c r="AF27" s="469"/>
      <c r="AG27" s="469"/>
      <c r="AH27" s="469"/>
      <c r="AI27" s="469"/>
      <c r="AJ27" s="469"/>
      <c r="AK27" s="464">
        <v>1513</v>
      </c>
      <c r="AL27" s="470" t="s">
        <v>2169</v>
      </c>
      <c r="AM27" s="469"/>
    </row>
    <row r="28" spans="1:39">
      <c r="A28" s="464">
        <v>2611</v>
      </c>
      <c r="B28" s="459" t="s">
        <v>2133</v>
      </c>
      <c r="C28" s="403"/>
      <c r="D28" s="464">
        <v>2610</v>
      </c>
      <c r="E28" s="459" t="s">
        <v>2171</v>
      </c>
      <c r="F28" s="469"/>
      <c r="G28" s="472">
        <v>1512</v>
      </c>
      <c r="H28" s="470" t="s">
        <v>2168</v>
      </c>
      <c r="I28" s="469"/>
      <c r="J28" s="455">
        <v>1512</v>
      </c>
      <c r="K28" s="483" t="s">
        <v>2168</v>
      </c>
      <c r="L28" s="469"/>
      <c r="M28" s="464">
        <v>2203</v>
      </c>
      <c r="N28" s="470" t="s">
        <v>2183</v>
      </c>
      <c r="O28" s="469"/>
      <c r="P28" s="464">
        <v>2904</v>
      </c>
      <c r="Q28" s="470" t="s">
        <v>2172</v>
      </c>
      <c r="R28" s="469"/>
      <c r="S28" s="469"/>
      <c r="T28" s="456"/>
      <c r="U28" s="469"/>
      <c r="V28" s="464">
        <v>1515</v>
      </c>
      <c r="W28" s="470" t="s">
        <v>2170</v>
      </c>
      <c r="X28" s="469"/>
      <c r="Y28" s="464">
        <v>1513</v>
      </c>
      <c r="Z28" s="470" t="s">
        <v>2169</v>
      </c>
      <c r="AA28" s="469"/>
      <c r="AB28" s="464">
        <v>1514</v>
      </c>
      <c r="AC28" s="470" t="s">
        <v>2015</v>
      </c>
      <c r="AD28" s="469"/>
      <c r="AE28" s="469"/>
      <c r="AF28" s="469"/>
      <c r="AG28" s="469"/>
      <c r="AH28" s="469"/>
      <c r="AI28" s="469"/>
      <c r="AJ28" s="469"/>
      <c r="AK28" s="464">
        <v>1514</v>
      </c>
      <c r="AL28" s="470" t="s">
        <v>2015</v>
      </c>
      <c r="AM28" s="469"/>
    </row>
    <row r="29" spans="1:39">
      <c r="A29" s="464">
        <v>3008</v>
      </c>
      <c r="B29" s="459" t="s">
        <v>2013</v>
      </c>
      <c r="C29" s="403"/>
      <c r="D29" s="464">
        <v>2904</v>
      </c>
      <c r="E29" s="459" t="s">
        <v>2172</v>
      </c>
      <c r="F29" s="469"/>
      <c r="G29" s="472">
        <v>1513</v>
      </c>
      <c r="H29" s="470" t="s">
        <v>2169</v>
      </c>
      <c r="I29" s="469"/>
      <c r="J29" s="455">
        <v>1513</v>
      </c>
      <c r="K29" s="483" t="s">
        <v>2169</v>
      </c>
      <c r="L29" s="469"/>
      <c r="M29" s="464">
        <v>2610</v>
      </c>
      <c r="N29" s="470" t="s">
        <v>2171</v>
      </c>
      <c r="O29" s="469"/>
      <c r="P29" s="464">
        <v>3105</v>
      </c>
      <c r="Q29" s="470" t="s">
        <v>2181</v>
      </c>
      <c r="R29" s="469"/>
      <c r="S29" s="469"/>
      <c r="T29" s="469"/>
      <c r="U29" s="469"/>
      <c r="V29" s="464">
        <v>1907</v>
      </c>
      <c r="W29" s="470" t="s">
        <v>2180</v>
      </c>
      <c r="X29" s="469"/>
      <c r="Y29" s="464">
        <v>1515</v>
      </c>
      <c r="Z29" s="470" t="s">
        <v>2170</v>
      </c>
      <c r="AA29" s="469"/>
      <c r="AB29" s="464">
        <v>1515</v>
      </c>
      <c r="AC29" s="470" t="s">
        <v>2170</v>
      </c>
      <c r="AD29" s="469"/>
      <c r="AE29" s="469"/>
      <c r="AF29" s="469"/>
      <c r="AG29" s="469"/>
      <c r="AH29" s="469"/>
      <c r="AI29" s="469"/>
      <c r="AJ29" s="469"/>
      <c r="AK29" s="464">
        <v>1515</v>
      </c>
      <c r="AL29" s="470" t="s">
        <v>2170</v>
      </c>
      <c r="AM29" s="469"/>
    </row>
    <row r="30" spans="1:39">
      <c r="A30" s="464">
        <v>3016</v>
      </c>
      <c r="B30" s="459" t="s">
        <v>2014</v>
      </c>
      <c r="C30" s="403"/>
      <c r="D30" s="464">
        <v>4601</v>
      </c>
      <c r="E30" s="459" t="s">
        <v>2008</v>
      </c>
      <c r="F30" s="469"/>
      <c r="G30" s="472">
        <v>1515</v>
      </c>
      <c r="H30" s="470" t="s">
        <v>2170</v>
      </c>
      <c r="I30" s="469"/>
      <c r="J30" s="455">
        <v>1515</v>
      </c>
      <c r="K30" s="483" t="s">
        <v>2170</v>
      </c>
      <c r="L30" s="469"/>
      <c r="M30" s="464">
        <v>2904</v>
      </c>
      <c r="N30" s="470" t="s">
        <v>2172</v>
      </c>
      <c r="O30" s="469"/>
      <c r="P30" s="464">
        <v>4601</v>
      </c>
      <c r="Q30" s="470" t="s">
        <v>2008</v>
      </c>
      <c r="R30" s="469"/>
      <c r="S30" s="469"/>
      <c r="T30" s="469"/>
      <c r="U30" s="469"/>
      <c r="V30" s="464">
        <v>2610</v>
      </c>
      <c r="W30" s="470" t="s">
        <v>2171</v>
      </c>
      <c r="X30" s="469"/>
      <c r="Y30" s="464">
        <v>1907</v>
      </c>
      <c r="Z30" s="470" t="s">
        <v>2180</v>
      </c>
      <c r="AA30" s="469"/>
      <c r="AB30" s="464">
        <v>2610</v>
      </c>
      <c r="AC30" s="470" t="s">
        <v>2171</v>
      </c>
      <c r="AD30" s="469"/>
      <c r="AE30" s="469"/>
      <c r="AF30" s="469"/>
      <c r="AG30" s="469"/>
      <c r="AH30" s="469"/>
      <c r="AI30" s="469"/>
      <c r="AJ30" s="469"/>
      <c r="AK30" s="464">
        <v>2610</v>
      </c>
      <c r="AL30" s="470" t="s">
        <v>2171</v>
      </c>
      <c r="AM30" s="469"/>
    </row>
    <row r="31" spans="1:39">
      <c r="A31" s="464">
        <v>3019</v>
      </c>
      <c r="B31" s="459" t="s">
        <v>2016</v>
      </c>
      <c r="C31" s="403"/>
      <c r="D31" s="464">
        <v>4602</v>
      </c>
      <c r="E31" s="459" t="s">
        <v>2173</v>
      </c>
      <c r="F31" s="469"/>
      <c r="G31" s="472">
        <v>1907</v>
      </c>
      <c r="H31" s="470" t="s">
        <v>2180</v>
      </c>
      <c r="I31" s="469"/>
      <c r="J31" s="455">
        <v>1907</v>
      </c>
      <c r="K31" s="483" t="s">
        <v>2180</v>
      </c>
      <c r="L31" s="469"/>
      <c r="M31" s="464">
        <v>3105</v>
      </c>
      <c r="N31" s="470" t="s">
        <v>2181</v>
      </c>
      <c r="O31" s="469"/>
      <c r="P31" s="464">
        <v>4602</v>
      </c>
      <c r="Q31" s="470" t="s">
        <v>2173</v>
      </c>
      <c r="R31" s="469"/>
      <c r="S31" s="469"/>
      <c r="T31" s="469"/>
      <c r="U31" s="469"/>
      <c r="V31" s="464">
        <v>2904</v>
      </c>
      <c r="W31" s="470" t="s">
        <v>2172</v>
      </c>
      <c r="X31" s="469"/>
      <c r="Y31" s="464">
        <v>2200</v>
      </c>
      <c r="Z31" s="470" t="s">
        <v>2182</v>
      </c>
      <c r="AA31" s="469"/>
      <c r="AB31" s="464">
        <v>2904</v>
      </c>
      <c r="AC31" s="470" t="s">
        <v>2172</v>
      </c>
      <c r="AD31" s="469"/>
      <c r="AE31" s="469"/>
      <c r="AF31" s="469"/>
      <c r="AG31" s="469"/>
      <c r="AH31" s="469"/>
      <c r="AI31" s="469"/>
      <c r="AJ31" s="469"/>
      <c r="AK31" s="464">
        <v>2904</v>
      </c>
      <c r="AL31" s="470" t="s">
        <v>2172</v>
      </c>
      <c r="AM31" s="469"/>
    </row>
    <row r="32" spans="1:39">
      <c r="A32" s="464">
        <v>3030</v>
      </c>
      <c r="B32" s="459" t="s">
        <v>2017</v>
      </c>
      <c r="C32" s="403"/>
      <c r="D32" s="464">
        <v>4706</v>
      </c>
      <c r="E32" s="459" t="s">
        <v>2174</v>
      </c>
      <c r="F32" s="469"/>
      <c r="G32" s="472">
        <v>2610</v>
      </c>
      <c r="H32" s="470" t="s">
        <v>2171</v>
      </c>
      <c r="I32" s="469"/>
      <c r="J32" s="455">
        <v>2610</v>
      </c>
      <c r="K32" s="483" t="s">
        <v>2171</v>
      </c>
      <c r="L32" s="469"/>
      <c r="M32" s="464">
        <v>4601</v>
      </c>
      <c r="N32" s="470" t="s">
        <v>2008</v>
      </c>
      <c r="O32" s="469"/>
      <c r="P32" s="464">
        <v>4701</v>
      </c>
      <c r="Q32" s="470" t="s">
        <v>2184</v>
      </c>
      <c r="R32" s="469"/>
      <c r="S32" s="469"/>
      <c r="T32" s="469"/>
      <c r="U32" s="469"/>
      <c r="V32" s="464">
        <v>4601</v>
      </c>
      <c r="W32" s="470" t="s">
        <v>2008</v>
      </c>
      <c r="X32" s="469"/>
      <c r="Y32" s="464">
        <v>2203</v>
      </c>
      <c r="Z32" s="470" t="s">
        <v>2183</v>
      </c>
      <c r="AA32" s="469"/>
      <c r="AB32" s="464">
        <v>3033</v>
      </c>
      <c r="AC32" s="470" t="s">
        <v>2019</v>
      </c>
      <c r="AD32" s="469"/>
      <c r="AE32" s="469"/>
      <c r="AF32" s="469"/>
      <c r="AG32" s="469"/>
      <c r="AH32" s="469"/>
      <c r="AI32" s="469"/>
      <c r="AJ32" s="469"/>
      <c r="AK32" s="464">
        <v>3033</v>
      </c>
      <c r="AL32" s="470" t="s">
        <v>2019</v>
      </c>
      <c r="AM32" s="469"/>
    </row>
    <row r="33" spans="1:39">
      <c r="A33" s="464">
        <v>3031</v>
      </c>
      <c r="B33" s="459" t="s">
        <v>2018</v>
      </c>
      <c r="C33" s="403"/>
      <c r="D33" s="464">
        <v>4808</v>
      </c>
      <c r="E33" s="459" t="s">
        <v>2011</v>
      </c>
      <c r="F33" s="469"/>
      <c r="G33" s="472">
        <v>2904</v>
      </c>
      <c r="H33" s="470" t="s">
        <v>2172</v>
      </c>
      <c r="I33" s="469"/>
      <c r="J33" s="455">
        <v>2904</v>
      </c>
      <c r="K33" s="483" t="s">
        <v>2172</v>
      </c>
      <c r="L33" s="469"/>
      <c r="M33" s="464">
        <v>4602</v>
      </c>
      <c r="N33" s="470" t="s">
        <v>2173</v>
      </c>
      <c r="O33" s="469"/>
      <c r="P33" s="464">
        <v>4706</v>
      </c>
      <c r="Q33" s="470" t="s">
        <v>2174</v>
      </c>
      <c r="R33" s="469"/>
      <c r="S33" s="469"/>
      <c r="T33" s="469"/>
      <c r="U33" s="469"/>
      <c r="V33" s="464">
        <v>4602</v>
      </c>
      <c r="W33" s="470" t="s">
        <v>2173</v>
      </c>
      <c r="X33" s="469"/>
      <c r="Y33" s="464">
        <v>2610</v>
      </c>
      <c r="Z33" s="470" t="s">
        <v>2171</v>
      </c>
      <c r="AA33" s="469"/>
      <c r="AB33" s="464">
        <v>3041</v>
      </c>
      <c r="AC33" s="470" t="s">
        <v>2020</v>
      </c>
      <c r="AD33" s="469"/>
      <c r="AE33" s="469"/>
      <c r="AF33" s="469"/>
      <c r="AG33" s="469"/>
      <c r="AH33" s="469"/>
      <c r="AI33" s="469"/>
      <c r="AJ33" s="469"/>
      <c r="AK33" s="464">
        <v>3041</v>
      </c>
      <c r="AL33" s="470" t="s">
        <v>2020</v>
      </c>
      <c r="AM33" s="469"/>
    </row>
    <row r="34" spans="1:39">
      <c r="A34" s="464">
        <v>4005</v>
      </c>
      <c r="B34" s="459" t="s">
        <v>2134</v>
      </c>
      <c r="C34" s="403"/>
      <c r="D34" s="464">
        <v>5126</v>
      </c>
      <c r="E34" s="459" t="s">
        <v>2175</v>
      </c>
      <c r="F34" s="469"/>
      <c r="G34" s="472">
        <v>3105</v>
      </c>
      <c r="H34" s="470" t="s">
        <v>2181</v>
      </c>
      <c r="I34" s="469"/>
      <c r="J34" s="455">
        <v>3105</v>
      </c>
      <c r="K34" s="483" t="s">
        <v>2181</v>
      </c>
      <c r="L34" s="469"/>
      <c r="M34" s="464">
        <v>4706</v>
      </c>
      <c r="N34" s="470" t="s">
        <v>2174</v>
      </c>
      <c r="O34" s="469"/>
      <c r="P34" s="464">
        <v>4808</v>
      </c>
      <c r="Q34" s="470" t="s">
        <v>2011</v>
      </c>
      <c r="R34" s="469"/>
      <c r="S34" s="469"/>
      <c r="T34" s="469"/>
      <c r="U34" s="469"/>
      <c r="V34" s="464">
        <v>4701</v>
      </c>
      <c r="W34" s="470" t="s">
        <v>2184</v>
      </c>
      <c r="X34" s="469"/>
      <c r="Y34" s="464">
        <v>2904</v>
      </c>
      <c r="Z34" s="470" t="s">
        <v>2172</v>
      </c>
      <c r="AA34" s="469"/>
      <c r="AB34" s="464">
        <v>3044</v>
      </c>
      <c r="AC34" s="470" t="s">
        <v>2021</v>
      </c>
      <c r="AD34" s="469"/>
      <c r="AE34" s="469"/>
      <c r="AF34" s="469"/>
      <c r="AG34" s="469"/>
      <c r="AH34" s="469"/>
      <c r="AI34" s="469"/>
      <c r="AJ34" s="469"/>
      <c r="AK34" s="464">
        <v>3044</v>
      </c>
      <c r="AL34" s="470" t="s">
        <v>2021</v>
      </c>
      <c r="AM34" s="469"/>
    </row>
    <row r="35" spans="1:39" ht="15" thickBot="1">
      <c r="A35" s="464">
        <v>4304</v>
      </c>
      <c r="B35" s="459" t="s">
        <v>2135</v>
      </c>
      <c r="C35" s="403"/>
      <c r="D35" s="465">
        <v>5136</v>
      </c>
      <c r="E35" s="460" t="s">
        <v>2176</v>
      </c>
      <c r="F35" s="469"/>
      <c r="G35" s="472">
        <v>4706</v>
      </c>
      <c r="H35" s="470" t="s">
        <v>2174</v>
      </c>
      <c r="I35" s="469"/>
      <c r="J35" s="455">
        <v>4601</v>
      </c>
      <c r="K35" s="483" t="s">
        <v>2008</v>
      </c>
      <c r="L35" s="469"/>
      <c r="M35" s="464">
        <v>4808</v>
      </c>
      <c r="N35" s="470" t="s">
        <v>2011</v>
      </c>
      <c r="O35" s="469"/>
      <c r="P35" s="464">
        <v>5126</v>
      </c>
      <c r="Q35" s="470" t="s">
        <v>2175</v>
      </c>
      <c r="R35" s="469"/>
      <c r="S35" s="469"/>
      <c r="T35" s="469"/>
      <c r="U35" s="469"/>
      <c r="V35" s="464">
        <v>4706</v>
      </c>
      <c r="W35" s="470" t="s">
        <v>2174</v>
      </c>
      <c r="X35" s="469"/>
      <c r="Y35" s="464">
        <v>3105</v>
      </c>
      <c r="Z35" s="470" t="s">
        <v>2181</v>
      </c>
      <c r="AA35" s="469"/>
      <c r="AB35" s="464">
        <v>4004</v>
      </c>
      <c r="AC35" s="470" t="s">
        <v>2187</v>
      </c>
      <c r="AD35" s="469"/>
      <c r="AE35" s="469"/>
      <c r="AF35" s="469"/>
      <c r="AG35" s="469"/>
      <c r="AH35" s="469"/>
      <c r="AI35" s="469"/>
      <c r="AJ35" s="469"/>
      <c r="AK35" s="464">
        <v>4004</v>
      </c>
      <c r="AL35" s="470" t="s">
        <v>2187</v>
      </c>
      <c r="AM35" s="469"/>
    </row>
    <row r="36" spans="1:39" ht="15" thickBot="1">
      <c r="A36" s="464">
        <v>4603</v>
      </c>
      <c r="B36" s="459" t="s">
        <v>2136</v>
      </c>
      <c r="C36" s="403"/>
      <c r="D36" s="456"/>
      <c r="E36" s="456"/>
      <c r="F36" s="471"/>
      <c r="G36" s="472">
        <v>5126</v>
      </c>
      <c r="H36" s="470" t="s">
        <v>2175</v>
      </c>
      <c r="I36" s="469"/>
      <c r="J36" s="455">
        <v>4602</v>
      </c>
      <c r="K36" s="483" t="s">
        <v>2173</v>
      </c>
      <c r="L36" s="469"/>
      <c r="M36" s="464">
        <v>5126</v>
      </c>
      <c r="N36" s="470" t="s">
        <v>2175</v>
      </c>
      <c r="O36" s="469"/>
      <c r="P36" s="465">
        <v>5136</v>
      </c>
      <c r="Q36" s="479" t="s">
        <v>2176</v>
      </c>
      <c r="R36" s="469"/>
      <c r="S36" s="469"/>
      <c r="T36" s="469"/>
      <c r="U36" s="469"/>
      <c r="V36" s="465">
        <v>4808</v>
      </c>
      <c r="W36" s="479" t="s">
        <v>2011</v>
      </c>
      <c r="X36" s="469"/>
      <c r="Y36" s="464">
        <v>4706</v>
      </c>
      <c r="Z36" s="470" t="s">
        <v>2174</v>
      </c>
      <c r="AA36" s="469"/>
      <c r="AB36" s="464">
        <v>4010</v>
      </c>
      <c r="AC36" s="470" t="s">
        <v>2188</v>
      </c>
      <c r="AD36" s="469"/>
      <c r="AE36" s="469"/>
      <c r="AF36" s="469"/>
      <c r="AG36" s="469"/>
      <c r="AH36" s="469"/>
      <c r="AI36" s="469"/>
      <c r="AJ36" s="469"/>
      <c r="AK36" s="464">
        <v>4010</v>
      </c>
      <c r="AL36" s="470" t="s">
        <v>2188</v>
      </c>
      <c r="AM36" s="469"/>
    </row>
    <row r="37" spans="1:39" ht="15" thickBot="1">
      <c r="A37" s="464">
        <v>4604</v>
      </c>
      <c r="B37" s="459" t="s">
        <v>2137</v>
      </c>
      <c r="C37" s="403"/>
      <c r="D37" s="456"/>
      <c r="E37" s="456"/>
      <c r="F37" s="403"/>
      <c r="G37" s="478">
        <v>5136</v>
      </c>
      <c r="H37" s="479" t="s">
        <v>2176</v>
      </c>
      <c r="I37" s="469"/>
      <c r="J37" s="455">
        <v>4706</v>
      </c>
      <c r="K37" s="483" t="s">
        <v>2174</v>
      </c>
      <c r="L37" s="469"/>
      <c r="M37" s="465">
        <v>5136</v>
      </c>
      <c r="N37" s="479" t="s">
        <v>2176</v>
      </c>
      <c r="O37" s="469"/>
      <c r="P37" s="469"/>
      <c r="Q37" s="456"/>
      <c r="R37" s="469"/>
      <c r="S37" s="469"/>
      <c r="T37" s="469"/>
      <c r="U37" s="469"/>
      <c r="V37" s="469"/>
      <c r="W37" s="456"/>
      <c r="X37" s="469"/>
      <c r="Y37" s="464">
        <v>5126</v>
      </c>
      <c r="Z37" s="470" t="s">
        <v>2175</v>
      </c>
      <c r="AA37" s="469"/>
      <c r="AB37" s="464">
        <v>4100</v>
      </c>
      <c r="AC37" s="470" t="s">
        <v>2022</v>
      </c>
      <c r="AD37" s="469"/>
      <c r="AE37" s="469"/>
      <c r="AF37" s="469"/>
      <c r="AG37" s="469"/>
      <c r="AH37" s="469"/>
      <c r="AI37" s="469"/>
      <c r="AJ37" s="469"/>
      <c r="AK37" s="464">
        <v>4100</v>
      </c>
      <c r="AL37" s="470" t="s">
        <v>2022</v>
      </c>
      <c r="AM37" s="469"/>
    </row>
    <row r="38" spans="1:39" ht="15" thickBot="1">
      <c r="A38" s="464">
        <v>4605</v>
      </c>
      <c r="B38" s="459" t="s">
        <v>2138</v>
      </c>
      <c r="C38" s="403"/>
      <c r="D38" s="456"/>
      <c r="E38" s="456"/>
      <c r="F38" s="403"/>
      <c r="G38" s="469"/>
      <c r="H38" s="456"/>
      <c r="I38" s="469"/>
      <c r="J38" s="455">
        <v>4808</v>
      </c>
      <c r="K38" s="483" t="s">
        <v>2011</v>
      </c>
      <c r="L38" s="469"/>
      <c r="M38" s="469"/>
      <c r="N38" s="456"/>
      <c r="O38" s="469"/>
      <c r="P38" s="469"/>
      <c r="Q38" s="456"/>
      <c r="R38" s="469"/>
      <c r="S38" s="469"/>
      <c r="T38" s="469"/>
      <c r="U38" s="469"/>
      <c r="V38" s="469"/>
      <c r="W38" s="456"/>
      <c r="X38" s="469"/>
      <c r="Y38" s="465">
        <v>5136</v>
      </c>
      <c r="Z38" s="479" t="s">
        <v>2176</v>
      </c>
      <c r="AA38" s="469"/>
      <c r="AB38" s="464">
        <v>4102</v>
      </c>
      <c r="AC38" s="470" t="s">
        <v>2189</v>
      </c>
      <c r="AD38" s="469"/>
      <c r="AE38" s="469"/>
      <c r="AF38" s="469"/>
      <c r="AG38" s="469"/>
      <c r="AH38" s="469"/>
      <c r="AI38" s="469"/>
      <c r="AJ38" s="469"/>
      <c r="AK38" s="464">
        <v>4102</v>
      </c>
      <c r="AL38" s="470" t="s">
        <v>2189</v>
      </c>
      <c r="AM38" s="469"/>
    </row>
    <row r="39" spans="1:39">
      <c r="A39" s="464">
        <v>4702</v>
      </c>
      <c r="B39" s="459" t="s">
        <v>2139</v>
      </c>
      <c r="C39" s="403"/>
      <c r="D39" s="456"/>
      <c r="E39" s="456"/>
      <c r="F39" s="403"/>
      <c r="G39" s="469"/>
      <c r="H39" s="456"/>
      <c r="I39" s="469"/>
      <c r="J39" s="455">
        <v>5136</v>
      </c>
      <c r="K39" s="483" t="s">
        <v>2176</v>
      </c>
      <c r="L39" s="469"/>
      <c r="M39" s="469"/>
      <c r="N39" s="456"/>
      <c r="O39" s="469"/>
      <c r="P39" s="469"/>
      <c r="Q39" s="456"/>
      <c r="R39" s="469"/>
      <c r="S39" s="469"/>
      <c r="T39" s="469"/>
      <c r="U39" s="469"/>
      <c r="V39" s="469"/>
      <c r="W39" s="456"/>
      <c r="X39" s="469"/>
      <c r="Y39" s="469"/>
      <c r="Z39" s="456"/>
      <c r="AA39" s="469"/>
      <c r="AB39" s="464">
        <v>4103</v>
      </c>
      <c r="AC39" s="470" t="s">
        <v>2190</v>
      </c>
      <c r="AD39" s="469"/>
      <c r="AE39" s="469"/>
      <c r="AF39" s="469"/>
      <c r="AG39" s="469"/>
      <c r="AH39" s="469"/>
      <c r="AI39" s="469"/>
      <c r="AJ39" s="469"/>
      <c r="AK39" s="464">
        <v>4103</v>
      </c>
      <c r="AL39" s="470" t="s">
        <v>2190</v>
      </c>
      <c r="AM39" s="469"/>
    </row>
    <row r="40" spans="1:39">
      <c r="A40" s="464">
        <v>4703</v>
      </c>
      <c r="B40" s="459" t="s">
        <v>2140</v>
      </c>
      <c r="C40" s="403"/>
      <c r="D40" s="469"/>
      <c r="E40" s="469"/>
      <c r="F40" s="403"/>
      <c r="G40" s="469"/>
      <c r="H40" s="456"/>
      <c r="I40" s="469"/>
      <c r="J40" s="469"/>
      <c r="K40" s="456"/>
      <c r="L40" s="469"/>
      <c r="M40" s="469"/>
      <c r="N40" s="456"/>
      <c r="O40" s="469"/>
      <c r="P40" s="469"/>
      <c r="Q40" s="456"/>
      <c r="R40" s="469"/>
      <c r="S40" s="469"/>
      <c r="T40" s="469"/>
      <c r="U40" s="469"/>
      <c r="V40" s="469"/>
      <c r="W40" s="456"/>
      <c r="X40" s="469"/>
      <c r="Y40" s="469"/>
      <c r="Z40" s="456"/>
      <c r="AA40" s="469"/>
      <c r="AB40" s="464">
        <v>4199</v>
      </c>
      <c r="AC40" s="470" t="s">
        <v>2023</v>
      </c>
      <c r="AD40" s="469"/>
      <c r="AE40" s="469"/>
      <c r="AF40" s="469"/>
      <c r="AG40" s="469"/>
      <c r="AH40" s="469"/>
      <c r="AI40" s="469"/>
      <c r="AJ40" s="469"/>
      <c r="AK40" s="464">
        <v>4199</v>
      </c>
      <c r="AL40" s="470" t="s">
        <v>2023</v>
      </c>
      <c r="AM40" s="469"/>
    </row>
    <row r="41" spans="1:39">
      <c r="A41" s="464">
        <v>4704</v>
      </c>
      <c r="B41" s="459" t="s">
        <v>2141</v>
      </c>
      <c r="C41" s="404"/>
      <c r="D41" s="405"/>
      <c r="E41" s="405"/>
      <c r="F41" s="406"/>
      <c r="G41" s="469"/>
      <c r="H41" s="456"/>
      <c r="I41" s="469"/>
      <c r="J41" s="469"/>
      <c r="K41" s="456"/>
      <c r="L41" s="469"/>
      <c r="M41" s="469"/>
      <c r="N41" s="456"/>
      <c r="O41" s="469"/>
      <c r="P41" s="469"/>
      <c r="Q41" s="456"/>
      <c r="R41" s="469"/>
      <c r="S41" s="469"/>
      <c r="T41" s="469"/>
      <c r="U41" s="469"/>
      <c r="V41" s="469"/>
      <c r="W41" s="456"/>
      <c r="X41" s="469"/>
      <c r="Y41" s="469"/>
      <c r="Z41" s="456"/>
      <c r="AA41" s="469"/>
      <c r="AB41" s="464">
        <v>4301</v>
      </c>
      <c r="AC41" s="470" t="s">
        <v>2191</v>
      </c>
      <c r="AD41" s="469"/>
      <c r="AE41" s="469"/>
      <c r="AF41" s="469"/>
      <c r="AG41" s="469"/>
      <c r="AH41" s="469"/>
      <c r="AI41" s="469"/>
      <c r="AJ41" s="469"/>
      <c r="AK41" s="464">
        <v>4301</v>
      </c>
      <c r="AL41" s="470" t="s">
        <v>2191</v>
      </c>
      <c r="AM41" s="469"/>
    </row>
    <row r="42" spans="1:39">
      <c r="A42" s="464">
        <v>4707</v>
      </c>
      <c r="B42" s="459" t="s">
        <v>2142</v>
      </c>
      <c r="C42" s="404"/>
      <c r="D42" s="402"/>
      <c r="E42" s="402"/>
      <c r="F42" s="406"/>
      <c r="G42" s="469"/>
      <c r="H42" s="469"/>
      <c r="I42" s="469"/>
      <c r="J42" s="469"/>
      <c r="K42" s="456"/>
      <c r="L42" s="469"/>
      <c r="M42" s="469"/>
      <c r="N42" s="469"/>
      <c r="O42" s="469"/>
      <c r="P42" s="469"/>
      <c r="Q42" s="456"/>
      <c r="R42" s="469"/>
      <c r="S42" s="469"/>
      <c r="T42" s="469"/>
      <c r="U42" s="469"/>
      <c r="V42" s="469"/>
      <c r="W42" s="469"/>
      <c r="X42" s="469"/>
      <c r="Y42" s="469"/>
      <c r="Z42" s="456"/>
      <c r="AA42" s="469"/>
      <c r="AB42" s="464">
        <v>4504</v>
      </c>
      <c r="AC42" s="470" t="s">
        <v>2024</v>
      </c>
      <c r="AD42" s="469"/>
      <c r="AE42" s="469"/>
      <c r="AF42" s="469"/>
      <c r="AG42" s="469"/>
      <c r="AH42" s="469"/>
      <c r="AI42" s="469"/>
      <c r="AJ42" s="469"/>
      <c r="AK42" s="464">
        <v>4504</v>
      </c>
      <c r="AL42" s="470" t="s">
        <v>2024</v>
      </c>
      <c r="AM42" s="469"/>
    </row>
    <row r="43" spans="1:39">
      <c r="A43" s="464">
        <v>4902</v>
      </c>
      <c r="B43" s="459" t="s">
        <v>2143</v>
      </c>
      <c r="C43" s="404"/>
      <c r="D43" s="402"/>
      <c r="E43" s="402"/>
      <c r="F43" s="406"/>
      <c r="G43" s="469"/>
      <c r="H43" s="469"/>
      <c r="I43" s="469"/>
      <c r="J43" s="469"/>
      <c r="K43" s="469"/>
      <c r="L43" s="469"/>
      <c r="M43" s="469"/>
      <c r="N43" s="469"/>
      <c r="O43" s="469"/>
      <c r="P43" s="469"/>
      <c r="Q43" s="469"/>
      <c r="R43" s="469"/>
      <c r="S43" s="469"/>
      <c r="T43" s="469"/>
      <c r="U43" s="469"/>
      <c r="V43" s="469"/>
      <c r="W43" s="469"/>
      <c r="X43" s="469"/>
      <c r="Y43" s="469"/>
      <c r="Z43" s="469"/>
      <c r="AA43" s="469"/>
      <c r="AB43" s="464">
        <v>4601</v>
      </c>
      <c r="AC43" s="470" t="s">
        <v>2008</v>
      </c>
      <c r="AD43" s="469"/>
      <c r="AE43" s="469"/>
      <c r="AF43" s="469"/>
      <c r="AG43" s="469"/>
      <c r="AH43" s="469"/>
      <c r="AI43" s="469"/>
      <c r="AJ43" s="469"/>
      <c r="AK43" s="464">
        <v>4601</v>
      </c>
      <c r="AL43" s="470" t="s">
        <v>2008</v>
      </c>
      <c r="AM43" s="469"/>
    </row>
    <row r="44" spans="1:39">
      <c r="A44" s="464">
        <v>4903</v>
      </c>
      <c r="B44" s="459" t="s">
        <v>2144</v>
      </c>
      <c r="C44" s="404"/>
      <c r="D44" s="402"/>
      <c r="E44" s="402"/>
      <c r="F44" s="406"/>
      <c r="G44" s="469"/>
      <c r="H44" s="469"/>
      <c r="I44" s="469"/>
      <c r="J44" s="469"/>
      <c r="K44" s="469"/>
      <c r="L44" s="469"/>
      <c r="M44" s="469"/>
      <c r="N44" s="469"/>
      <c r="O44" s="469"/>
      <c r="P44" s="469"/>
      <c r="Q44" s="469"/>
      <c r="R44" s="469"/>
      <c r="S44" s="469"/>
      <c r="T44" s="469"/>
      <c r="U44" s="469"/>
      <c r="V44" s="469"/>
      <c r="W44" s="469"/>
      <c r="X44" s="469"/>
      <c r="Y44" s="469"/>
      <c r="Z44" s="469"/>
      <c r="AA44" s="469"/>
      <c r="AB44" s="464">
        <v>4602</v>
      </c>
      <c r="AC44" s="470" t="s">
        <v>2173</v>
      </c>
      <c r="AD44" s="469"/>
      <c r="AE44" s="469"/>
      <c r="AF44" s="469"/>
      <c r="AG44" s="469"/>
      <c r="AH44" s="469"/>
      <c r="AI44" s="469"/>
      <c r="AJ44" s="469"/>
      <c r="AK44" s="464">
        <v>4602</v>
      </c>
      <c r="AL44" s="470" t="s">
        <v>2173</v>
      </c>
      <c r="AM44" s="469"/>
    </row>
    <row r="45" spans="1:39">
      <c r="A45" s="464">
        <v>5106</v>
      </c>
      <c r="B45" s="459" t="s">
        <v>2145</v>
      </c>
      <c r="C45" s="404"/>
      <c r="D45" s="402"/>
      <c r="E45" s="402"/>
      <c r="F45" s="406"/>
      <c r="G45" s="469"/>
      <c r="H45" s="469"/>
      <c r="I45" s="469"/>
      <c r="J45" s="475"/>
      <c r="K45" s="405"/>
      <c r="L45" s="405"/>
      <c r="M45" s="405"/>
      <c r="N45" s="405"/>
      <c r="O45" s="405"/>
      <c r="P45" s="405"/>
      <c r="Q45" s="405"/>
      <c r="R45" s="405"/>
      <c r="S45" s="405"/>
      <c r="T45" s="405"/>
      <c r="U45" s="405"/>
      <c r="V45" s="405"/>
      <c r="W45" s="405"/>
      <c r="X45" s="405"/>
      <c r="Y45" s="405"/>
      <c r="Z45" s="405"/>
      <c r="AA45" s="469"/>
      <c r="AB45" s="464">
        <v>4706</v>
      </c>
      <c r="AC45" s="470" t="s">
        <v>2174</v>
      </c>
      <c r="AD45" s="469"/>
      <c r="AE45" s="469"/>
      <c r="AF45" s="405"/>
      <c r="AG45" s="405"/>
      <c r="AH45" s="405"/>
      <c r="AI45" s="469"/>
      <c r="AJ45" s="469"/>
      <c r="AK45" s="464">
        <v>4706</v>
      </c>
      <c r="AL45" s="470" t="s">
        <v>2174</v>
      </c>
      <c r="AM45" s="475"/>
    </row>
    <row r="46" spans="1:39" ht="15" thickBot="1">
      <c r="A46" s="464">
        <v>5107</v>
      </c>
      <c r="B46" s="459" t="s">
        <v>2146</v>
      </c>
      <c r="C46" s="404"/>
      <c r="D46" s="402"/>
      <c r="E46" s="402"/>
      <c r="F46" s="406"/>
      <c r="G46" s="469"/>
      <c r="H46" s="469"/>
      <c r="I46" s="469"/>
      <c r="J46" s="404"/>
      <c r="K46" s="402"/>
      <c r="L46" s="402"/>
      <c r="M46" s="402"/>
      <c r="N46" s="402"/>
      <c r="O46" s="402"/>
      <c r="P46" s="402"/>
      <c r="Q46" s="402"/>
      <c r="R46" s="402"/>
      <c r="S46" s="402"/>
      <c r="T46" s="402"/>
      <c r="U46" s="402"/>
      <c r="V46" s="402"/>
      <c r="W46" s="402"/>
      <c r="X46" s="402"/>
      <c r="Y46" s="402"/>
      <c r="Z46" s="402"/>
      <c r="AA46" s="469"/>
      <c r="AB46" s="464">
        <v>4805</v>
      </c>
      <c r="AC46" s="470" t="s">
        <v>2192</v>
      </c>
      <c r="AD46" s="469"/>
      <c r="AE46" s="469"/>
      <c r="AF46" s="402"/>
      <c r="AG46" s="402"/>
      <c r="AH46" s="402"/>
      <c r="AI46" s="469"/>
      <c r="AJ46" s="469"/>
      <c r="AK46" s="465">
        <v>4808</v>
      </c>
      <c r="AL46" s="479" t="s">
        <v>2011</v>
      </c>
      <c r="AM46" s="404"/>
    </row>
    <row r="47" spans="1:39" ht="15" thickBot="1">
      <c r="A47" s="464">
        <v>5108</v>
      </c>
      <c r="B47" s="459" t="s">
        <v>2147</v>
      </c>
      <c r="C47" s="404"/>
      <c r="D47" s="402"/>
      <c r="E47" s="402"/>
      <c r="F47" s="406"/>
      <c r="G47" s="469"/>
      <c r="H47" s="469"/>
      <c r="I47" s="469"/>
      <c r="J47" s="404"/>
      <c r="K47" s="402"/>
      <c r="L47" s="402"/>
      <c r="M47" s="402"/>
      <c r="N47" s="402"/>
      <c r="O47" s="402"/>
      <c r="P47" s="402"/>
      <c r="Q47" s="402"/>
      <c r="R47" s="402"/>
      <c r="S47" s="402"/>
      <c r="T47" s="402"/>
      <c r="U47" s="402"/>
      <c r="V47" s="402"/>
      <c r="W47" s="402"/>
      <c r="X47" s="402"/>
      <c r="Y47" s="402"/>
      <c r="Z47" s="402"/>
      <c r="AA47" s="469"/>
      <c r="AB47" s="465">
        <v>4808</v>
      </c>
      <c r="AC47" s="479" t="s">
        <v>2011</v>
      </c>
      <c r="AD47" s="469"/>
      <c r="AE47" s="469"/>
      <c r="AF47" s="402"/>
      <c r="AG47" s="402"/>
      <c r="AH47" s="402"/>
      <c r="AI47" s="469"/>
      <c r="AJ47" s="469"/>
      <c r="AK47" s="469"/>
      <c r="AL47" s="469"/>
      <c r="AM47" s="404"/>
    </row>
    <row r="48" spans="1:39">
      <c r="A48" s="464">
        <v>5109</v>
      </c>
      <c r="B48" s="459" t="s">
        <v>2148</v>
      </c>
      <c r="C48" s="404"/>
      <c r="D48" s="402"/>
      <c r="E48" s="402"/>
      <c r="F48" s="406"/>
      <c r="G48" s="469"/>
      <c r="H48" s="469"/>
      <c r="I48" s="469"/>
      <c r="J48" s="404"/>
      <c r="K48" s="402"/>
      <c r="L48" s="402"/>
      <c r="M48" s="402"/>
      <c r="N48" s="402"/>
      <c r="O48" s="402"/>
      <c r="P48" s="402"/>
      <c r="Q48" s="402"/>
      <c r="R48" s="402"/>
      <c r="S48" s="402"/>
      <c r="T48" s="402"/>
      <c r="U48" s="402"/>
      <c r="V48" s="402"/>
      <c r="W48" s="402"/>
      <c r="X48" s="402"/>
      <c r="Y48" s="402"/>
      <c r="Z48" s="402"/>
      <c r="AA48" s="469"/>
      <c r="AB48" s="469"/>
      <c r="AC48" s="469"/>
      <c r="AD48" s="469"/>
      <c r="AE48" s="469"/>
      <c r="AF48" s="402"/>
      <c r="AG48" s="402"/>
      <c r="AH48" s="402"/>
      <c r="AI48" s="469"/>
      <c r="AJ48" s="469"/>
      <c r="AK48" s="469"/>
      <c r="AL48" s="469"/>
      <c r="AM48" s="404"/>
    </row>
    <row r="49" spans="1:39">
      <c r="A49" s="464">
        <v>5110</v>
      </c>
      <c r="B49" s="459" t="s">
        <v>2149</v>
      </c>
      <c r="C49" s="404"/>
      <c r="D49" s="402"/>
      <c r="E49" s="402"/>
      <c r="F49" s="406"/>
      <c r="G49" s="469"/>
      <c r="H49" s="469"/>
      <c r="I49" s="469"/>
      <c r="J49" s="404"/>
      <c r="K49" s="402"/>
      <c r="L49" s="402"/>
      <c r="M49" s="402"/>
      <c r="N49" s="402"/>
      <c r="O49" s="402"/>
      <c r="P49" s="402"/>
      <c r="Q49" s="402"/>
      <c r="R49" s="402"/>
      <c r="S49" s="402"/>
      <c r="T49" s="402"/>
      <c r="U49" s="402"/>
      <c r="V49" s="402"/>
      <c r="W49" s="402"/>
      <c r="X49" s="402"/>
      <c r="Y49" s="402"/>
      <c r="Z49" s="402"/>
      <c r="AA49" s="469"/>
      <c r="AB49" s="469"/>
      <c r="AC49" s="469"/>
      <c r="AD49" s="469"/>
      <c r="AE49" s="469"/>
      <c r="AF49" s="402"/>
      <c r="AG49" s="402"/>
      <c r="AH49" s="402"/>
      <c r="AI49" s="469"/>
      <c r="AJ49" s="469"/>
      <c r="AK49" s="469"/>
      <c r="AL49" s="469"/>
      <c r="AM49" s="404"/>
    </row>
    <row r="50" spans="1:39">
      <c r="A50" s="464">
        <v>5115</v>
      </c>
      <c r="B50" s="459" t="s">
        <v>2150</v>
      </c>
      <c r="C50" s="404"/>
      <c r="D50" s="402"/>
      <c r="E50" s="402"/>
      <c r="F50" s="406"/>
      <c r="G50" s="469"/>
      <c r="H50" s="469"/>
      <c r="I50" s="469"/>
      <c r="J50" s="404"/>
      <c r="K50" s="402"/>
      <c r="L50" s="402"/>
      <c r="M50" s="402"/>
      <c r="N50" s="402"/>
      <c r="O50" s="402"/>
      <c r="P50" s="402"/>
      <c r="Q50" s="402"/>
      <c r="R50" s="402"/>
      <c r="S50" s="402"/>
      <c r="T50" s="402"/>
      <c r="U50" s="402"/>
      <c r="V50" s="402"/>
      <c r="W50" s="402"/>
      <c r="X50" s="402"/>
      <c r="Y50" s="402"/>
      <c r="Z50" s="402"/>
      <c r="AA50" s="469"/>
      <c r="AB50" s="469"/>
      <c r="AC50" s="469"/>
      <c r="AD50" s="469"/>
      <c r="AE50" s="469"/>
      <c r="AF50" s="402"/>
      <c r="AG50" s="402"/>
      <c r="AH50" s="402"/>
      <c r="AI50" s="469"/>
      <c r="AJ50" s="469"/>
      <c r="AK50" s="469"/>
      <c r="AL50" s="469"/>
      <c r="AM50" s="404"/>
    </row>
    <row r="51" spans="1:39">
      <c r="A51" s="464">
        <v>5118</v>
      </c>
      <c r="B51" s="459" t="s">
        <v>2151</v>
      </c>
      <c r="C51" s="404"/>
      <c r="D51" s="402"/>
      <c r="E51" s="402"/>
      <c r="F51" s="406"/>
      <c r="G51" s="469"/>
      <c r="H51" s="469"/>
      <c r="I51" s="469"/>
      <c r="J51" s="404"/>
      <c r="K51" s="402"/>
      <c r="L51" s="402"/>
      <c r="M51" s="402"/>
      <c r="N51" s="402"/>
      <c r="O51" s="402"/>
      <c r="P51" s="402"/>
      <c r="Q51" s="402"/>
      <c r="R51" s="402"/>
      <c r="S51" s="402"/>
      <c r="T51" s="402"/>
      <c r="U51" s="402"/>
      <c r="V51" s="402"/>
      <c r="W51" s="402"/>
      <c r="X51" s="402"/>
      <c r="Y51" s="402"/>
      <c r="Z51" s="402"/>
      <c r="AA51" s="469"/>
      <c r="AB51" s="469"/>
      <c r="AC51" s="469"/>
      <c r="AD51" s="469"/>
      <c r="AE51" s="469"/>
      <c r="AF51" s="402"/>
      <c r="AG51" s="402"/>
      <c r="AH51" s="402"/>
      <c r="AI51" s="469"/>
      <c r="AJ51" s="469"/>
      <c r="AK51" s="469"/>
      <c r="AL51" s="469"/>
      <c r="AM51" s="404"/>
    </row>
    <row r="52" spans="1:39">
      <c r="A52" s="464">
        <v>5127</v>
      </c>
      <c r="B52" s="459" t="s">
        <v>2152</v>
      </c>
      <c r="C52" s="404"/>
      <c r="D52" s="402"/>
      <c r="E52" s="402"/>
      <c r="F52" s="406"/>
      <c r="G52" s="469"/>
      <c r="H52" s="469"/>
      <c r="I52" s="469"/>
      <c r="J52" s="404"/>
      <c r="K52" s="402"/>
      <c r="L52" s="402"/>
      <c r="M52" s="402"/>
      <c r="N52" s="402"/>
      <c r="O52" s="402"/>
      <c r="P52" s="402"/>
      <c r="Q52" s="402"/>
      <c r="R52" s="402"/>
      <c r="S52" s="402"/>
      <c r="T52" s="402"/>
      <c r="U52" s="402"/>
      <c r="V52" s="402"/>
      <c r="W52" s="402"/>
      <c r="X52" s="402"/>
      <c r="Y52" s="402"/>
      <c r="Z52" s="402"/>
      <c r="AA52" s="469"/>
      <c r="AB52" s="469"/>
      <c r="AC52" s="469"/>
      <c r="AD52" s="469"/>
      <c r="AE52" s="469"/>
      <c r="AF52" s="402"/>
      <c r="AG52" s="402"/>
      <c r="AH52" s="402"/>
      <c r="AI52" s="469"/>
      <c r="AJ52" s="469"/>
      <c r="AK52" s="469"/>
      <c r="AL52" s="469"/>
      <c r="AM52" s="404"/>
    </row>
    <row r="53" spans="1:39">
      <c r="A53" s="464">
        <v>5131</v>
      </c>
      <c r="B53" s="459" t="s">
        <v>2153</v>
      </c>
      <c r="C53" s="404"/>
      <c r="D53" s="402"/>
      <c r="E53" s="402"/>
      <c r="F53" s="406"/>
      <c r="G53" s="469"/>
      <c r="H53" s="469"/>
      <c r="I53" s="469"/>
      <c r="J53" s="404"/>
      <c r="K53" s="402"/>
      <c r="L53" s="402"/>
      <c r="M53" s="402"/>
      <c r="N53" s="402"/>
      <c r="O53" s="402"/>
      <c r="P53" s="402"/>
      <c r="Q53" s="402"/>
      <c r="R53" s="402"/>
      <c r="S53" s="402"/>
      <c r="T53" s="402"/>
      <c r="U53" s="402"/>
      <c r="V53" s="402"/>
      <c r="W53" s="402"/>
      <c r="X53" s="402"/>
      <c r="Y53" s="402"/>
      <c r="Z53" s="402"/>
      <c r="AA53" s="469"/>
      <c r="AB53" s="469"/>
      <c r="AC53" s="469"/>
      <c r="AD53" s="469"/>
      <c r="AE53" s="469"/>
      <c r="AF53" s="402"/>
      <c r="AG53" s="402"/>
      <c r="AH53" s="402"/>
      <c r="AI53" s="469"/>
      <c r="AJ53" s="469"/>
      <c r="AK53" s="469"/>
      <c r="AL53" s="469"/>
      <c r="AM53" s="402"/>
    </row>
    <row r="54" spans="1:39">
      <c r="A54" s="464">
        <v>5135</v>
      </c>
      <c r="B54" s="459" t="s">
        <v>2154</v>
      </c>
      <c r="C54" s="404"/>
      <c r="D54" s="402"/>
      <c r="E54" s="402"/>
      <c r="F54" s="406"/>
      <c r="G54" s="469"/>
      <c r="H54" s="469"/>
      <c r="I54" s="469"/>
      <c r="J54" s="404"/>
      <c r="K54" s="402"/>
      <c r="L54" s="402"/>
      <c r="M54" s="402"/>
      <c r="N54" s="402"/>
      <c r="O54" s="402"/>
      <c r="P54" s="402"/>
      <c r="Q54" s="402"/>
      <c r="R54" s="402"/>
      <c r="S54" s="402"/>
      <c r="T54" s="402"/>
      <c r="U54" s="402"/>
      <c r="V54" s="402"/>
      <c r="W54" s="402"/>
      <c r="X54" s="402"/>
      <c r="Y54" s="402"/>
      <c r="Z54" s="402"/>
      <c r="AA54" s="469"/>
      <c r="AB54" s="469"/>
      <c r="AC54" s="469"/>
      <c r="AD54" s="469"/>
      <c r="AE54" s="469"/>
      <c r="AF54" s="402"/>
      <c r="AG54" s="402"/>
      <c r="AH54" s="402"/>
      <c r="AI54" s="469"/>
      <c r="AJ54" s="469"/>
      <c r="AK54" s="469"/>
      <c r="AL54" s="469"/>
      <c r="AM54" s="402"/>
    </row>
    <row r="55" spans="1:39">
      <c r="A55" s="464">
        <v>5138</v>
      </c>
      <c r="B55" s="459" t="s">
        <v>2155</v>
      </c>
      <c r="C55" s="404"/>
      <c r="D55" s="402"/>
      <c r="E55" s="402"/>
      <c r="F55" s="406"/>
      <c r="G55" s="469"/>
      <c r="H55" s="469"/>
      <c r="I55" s="469"/>
      <c r="J55" s="404"/>
      <c r="K55" s="402"/>
      <c r="L55" s="402"/>
      <c r="M55" s="402"/>
      <c r="N55" s="402"/>
      <c r="O55" s="402"/>
      <c r="P55" s="402"/>
      <c r="Q55" s="402"/>
      <c r="R55" s="402"/>
      <c r="S55" s="402"/>
      <c r="T55" s="402"/>
      <c r="U55" s="402"/>
      <c r="V55" s="402"/>
      <c r="W55" s="402"/>
      <c r="X55" s="402"/>
      <c r="Y55" s="402"/>
      <c r="Z55" s="402"/>
      <c r="AA55" s="469"/>
      <c r="AB55" s="469"/>
      <c r="AC55" s="469"/>
      <c r="AD55" s="469"/>
      <c r="AE55" s="469"/>
      <c r="AF55" s="402"/>
      <c r="AG55" s="402"/>
      <c r="AH55" s="402"/>
      <c r="AI55" s="402"/>
      <c r="AJ55" s="402"/>
      <c r="AK55" s="402"/>
      <c r="AL55" s="402"/>
      <c r="AM55" s="402"/>
    </row>
    <row r="56" spans="1:39">
      <c r="A56" s="464">
        <v>5139</v>
      </c>
      <c r="B56" s="459" t="s">
        <v>2156</v>
      </c>
      <c r="C56" s="404"/>
      <c r="D56" s="402"/>
      <c r="E56" s="402"/>
      <c r="F56" s="406"/>
      <c r="G56" s="469"/>
      <c r="H56" s="469"/>
      <c r="I56" s="469"/>
      <c r="J56" s="404"/>
      <c r="K56" s="402"/>
      <c r="L56" s="402"/>
      <c r="M56" s="402"/>
      <c r="N56" s="402"/>
      <c r="O56" s="402"/>
      <c r="P56" s="402"/>
      <c r="Q56" s="402"/>
      <c r="R56" s="402"/>
      <c r="S56" s="402"/>
      <c r="T56" s="402"/>
      <c r="U56" s="402"/>
      <c r="V56" s="402"/>
      <c r="W56" s="402"/>
      <c r="X56" s="402"/>
      <c r="Y56" s="402"/>
      <c r="Z56" s="402"/>
      <c r="AA56" s="469"/>
      <c r="AB56" s="469"/>
      <c r="AC56" s="469"/>
      <c r="AD56" s="469"/>
      <c r="AE56" s="469"/>
      <c r="AF56" s="402"/>
      <c r="AG56" s="402"/>
      <c r="AH56" s="402"/>
      <c r="AI56" s="402"/>
      <c r="AJ56" s="402"/>
      <c r="AK56" s="402"/>
      <c r="AL56" s="402"/>
      <c r="AM56" s="402"/>
    </row>
    <row r="57" spans="1:39" ht="15" thickBot="1">
      <c r="A57" s="465">
        <v>5203</v>
      </c>
      <c r="B57" s="460" t="s">
        <v>2157</v>
      </c>
      <c r="C57" s="404"/>
      <c r="D57" s="402"/>
      <c r="E57" s="402"/>
      <c r="F57" s="406"/>
      <c r="G57" s="469"/>
      <c r="H57" s="469"/>
      <c r="I57" s="469"/>
      <c r="J57" s="404"/>
      <c r="K57" s="402"/>
      <c r="L57" s="402"/>
      <c r="M57" s="402"/>
      <c r="N57" s="402"/>
      <c r="O57" s="402"/>
      <c r="P57" s="402"/>
      <c r="Q57" s="402"/>
      <c r="R57" s="402"/>
      <c r="S57" s="402"/>
      <c r="T57" s="402"/>
      <c r="U57" s="402"/>
      <c r="V57" s="402"/>
      <c r="W57" s="402"/>
      <c r="X57" s="402"/>
      <c r="Y57" s="402"/>
      <c r="Z57" s="402"/>
      <c r="AA57" s="402"/>
      <c r="AB57" s="402"/>
      <c r="AC57" s="402"/>
      <c r="AD57" s="402"/>
      <c r="AE57" s="402"/>
      <c r="AF57" s="402"/>
      <c r="AG57" s="402"/>
      <c r="AH57" s="402"/>
      <c r="AI57" s="402"/>
      <c r="AJ57" s="402"/>
      <c r="AK57" s="402"/>
      <c r="AL57" s="402"/>
      <c r="AM57" s="402"/>
    </row>
    <row r="58" spans="1:39">
      <c r="A58" s="455"/>
      <c r="B58" s="456"/>
      <c r="C58" s="469"/>
      <c r="D58" s="469"/>
      <c r="E58" s="469"/>
      <c r="F58" s="469"/>
      <c r="G58" s="469"/>
      <c r="H58" s="469"/>
      <c r="I58" s="469"/>
      <c r="J58" s="469"/>
      <c r="K58" s="469"/>
      <c r="L58" s="469"/>
      <c r="M58" s="469"/>
      <c r="N58" s="469"/>
      <c r="O58" s="469"/>
      <c r="P58" s="469"/>
      <c r="Q58" s="469"/>
      <c r="R58" s="469"/>
      <c r="S58" s="469"/>
      <c r="T58" s="469"/>
      <c r="U58" s="469"/>
      <c r="V58" s="469"/>
      <c r="W58" s="469"/>
      <c r="X58" s="469"/>
      <c r="Y58" s="469"/>
      <c r="Z58" s="469"/>
      <c r="AA58" s="469"/>
      <c r="AB58" s="469"/>
      <c r="AC58" s="469"/>
      <c r="AD58" s="469"/>
      <c r="AE58" s="469"/>
      <c r="AF58" s="469"/>
      <c r="AG58" s="469"/>
      <c r="AH58" s="469"/>
      <c r="AI58" s="469"/>
      <c r="AJ58" s="469"/>
      <c r="AK58" s="469"/>
      <c r="AL58" s="469"/>
      <c r="AM58" s="469"/>
    </row>
    <row r="59" spans="1:39" ht="15">
      <c r="A59" s="407"/>
      <c r="B59" s="407"/>
      <c r="C59"/>
      <c r="D59"/>
      <c r="E59"/>
      <c r="F59"/>
      <c r="G59"/>
      <c r="H59"/>
      <c r="I59"/>
      <c r="J59"/>
      <c r="K59"/>
      <c r="L59"/>
      <c r="M59"/>
      <c r="N59"/>
      <c r="O59"/>
      <c r="P59"/>
      <c r="Q59"/>
      <c r="R59"/>
      <c r="S59"/>
      <c r="T59"/>
      <c r="U59"/>
      <c r="V59"/>
      <c r="W59"/>
      <c r="X59"/>
      <c r="Y59"/>
      <c r="Z59"/>
      <c r="AA59"/>
      <c r="AB59"/>
      <c r="AC59"/>
      <c r="AD59"/>
      <c r="AE59"/>
      <c r="AF59"/>
      <c r="AG59"/>
      <c r="AH59"/>
      <c r="AI59"/>
      <c r="AJ59"/>
      <c r="AK59"/>
      <c r="AL59"/>
      <c r="AM59"/>
    </row>
    <row r="60" spans="1:39" ht="15">
      <c r="A60" s="716" t="s">
        <v>2025</v>
      </c>
      <c r="B60" s="716"/>
      <c r="C60"/>
      <c r="D60"/>
      <c r="E60"/>
      <c r="F60"/>
      <c r="G60"/>
      <c r="H60"/>
      <c r="I60"/>
      <c r="J60"/>
      <c r="K60"/>
      <c r="L60"/>
      <c r="M60"/>
      <c r="N60"/>
      <c r="O60"/>
      <c r="P60"/>
      <c r="Q60"/>
      <c r="R60"/>
      <c r="S60"/>
      <c r="T60"/>
      <c r="U60"/>
      <c r="V60"/>
      <c r="W60"/>
      <c r="X60"/>
      <c r="Y60"/>
      <c r="Z60"/>
      <c r="AA60"/>
      <c r="AB60"/>
      <c r="AC60"/>
      <c r="AD60"/>
      <c r="AE60"/>
      <c r="AF60"/>
      <c r="AG60"/>
      <c r="AH60"/>
      <c r="AI60"/>
      <c r="AJ60"/>
      <c r="AK60"/>
      <c r="AL60"/>
      <c r="AM60"/>
    </row>
    <row r="61" spans="1:39" ht="15.75" thickBot="1">
      <c r="A61" s="409"/>
      <c r="B61" s="485"/>
      <c r="C61" s="486"/>
      <c r="D61" s="408"/>
      <c r="E61" s="408"/>
      <c r="F61" s="473"/>
      <c r="G61" s="477"/>
      <c r="H61" s="477"/>
      <c r="I61" s="477"/>
      <c r="J61" s="410"/>
      <c r="K61" s="408"/>
      <c r="L61" s="408"/>
      <c r="M61" s="408"/>
      <c r="N61" s="408"/>
      <c r="O61" s="408"/>
      <c r="P61" s="408"/>
      <c r="Q61" s="408"/>
      <c r="R61" s="408"/>
      <c r="S61" s="408"/>
      <c r="T61" s="408"/>
      <c r="U61" s="408"/>
      <c r="V61" s="408"/>
      <c r="W61" s="408"/>
      <c r="X61" s="408"/>
      <c r="Y61" s="408"/>
      <c r="Z61" s="408"/>
      <c r="AA61" s="408"/>
      <c r="AB61" s="408"/>
      <c r="AC61" s="408"/>
      <c r="AD61" s="408"/>
      <c r="AE61" s="408"/>
      <c r="AF61" s="408"/>
      <c r="AG61" s="408"/>
      <c r="AH61" s="408"/>
      <c r="AI61" s="408"/>
      <c r="AJ61" s="408"/>
      <c r="AK61" s="408"/>
      <c r="AL61" s="408"/>
      <c r="AM61" s="408"/>
    </row>
    <row r="62" spans="1:39" ht="15">
      <c r="A62" s="695" t="s">
        <v>2026</v>
      </c>
      <c r="B62" s="696"/>
      <c r="C62" s="401"/>
      <c r="D62"/>
      <c r="E62"/>
      <c r="F62"/>
      <c r="G62"/>
      <c r="H62"/>
      <c r="I62"/>
      <c r="J62"/>
      <c r="K62"/>
      <c r="L62"/>
      <c r="M62"/>
      <c r="N62"/>
      <c r="O62"/>
      <c r="P62"/>
      <c r="Q62"/>
      <c r="R62"/>
      <c r="S62"/>
      <c r="T62"/>
      <c r="U62"/>
      <c r="V62"/>
      <c r="W62"/>
      <c r="X62"/>
      <c r="Y62"/>
      <c r="Z62"/>
      <c r="AA62"/>
      <c r="AB62"/>
      <c r="AC62"/>
      <c r="AD62"/>
      <c r="AE62"/>
      <c r="AF62"/>
      <c r="AG62"/>
      <c r="AH62"/>
      <c r="AI62"/>
      <c r="AJ62"/>
      <c r="AK62"/>
      <c r="AL62"/>
      <c r="AM62"/>
    </row>
    <row r="63" spans="1:39">
      <c r="A63" s="488"/>
      <c r="B63" s="489" t="s">
        <v>2027</v>
      </c>
      <c r="C63" s="412"/>
      <c r="D63" s="411"/>
      <c r="E63" s="411"/>
      <c r="F63" s="474"/>
      <c r="G63" s="456"/>
      <c r="H63" s="456"/>
      <c r="I63" s="456"/>
      <c r="J63" s="412"/>
      <c r="K63" s="411"/>
      <c r="L63" s="411"/>
      <c r="M63" s="411"/>
      <c r="N63" s="411"/>
      <c r="O63" s="411"/>
      <c r="P63" s="411"/>
      <c r="Q63" s="411"/>
      <c r="R63" s="411"/>
      <c r="S63" s="411"/>
      <c r="T63" s="411"/>
      <c r="U63" s="411"/>
      <c r="V63" s="411"/>
      <c r="W63" s="411"/>
      <c r="X63" s="411"/>
      <c r="Y63" s="411"/>
      <c r="Z63" s="411"/>
      <c r="AA63" s="411"/>
      <c r="AB63" s="411"/>
      <c r="AC63" s="411"/>
      <c r="AD63" s="411"/>
      <c r="AE63" s="411"/>
      <c r="AF63" s="411"/>
      <c r="AG63" s="411"/>
      <c r="AH63" s="411"/>
      <c r="AI63" s="411"/>
      <c r="AJ63" s="411"/>
      <c r="AK63" s="411"/>
      <c r="AL63" s="411"/>
      <c r="AM63" s="411"/>
    </row>
    <row r="64" spans="1:39" ht="15" thickBot="1">
      <c r="A64" s="490"/>
      <c r="B64" s="491" t="s">
        <v>2028</v>
      </c>
      <c r="C64" s="412"/>
      <c r="D64" s="411"/>
      <c r="E64" s="411"/>
      <c r="F64" s="474"/>
      <c r="G64" s="456"/>
      <c r="H64" s="456"/>
      <c r="I64" s="456"/>
      <c r="J64" s="412"/>
      <c r="K64" s="411"/>
      <c r="L64" s="411"/>
      <c r="M64" s="411"/>
      <c r="N64" s="411"/>
      <c r="O64" s="411"/>
      <c r="P64" s="411"/>
      <c r="Q64" s="411"/>
      <c r="R64" s="411"/>
      <c r="S64" s="411"/>
      <c r="T64" s="411"/>
      <c r="U64" s="411"/>
      <c r="V64" s="411"/>
      <c r="W64" s="411"/>
      <c r="X64" s="411"/>
      <c r="Y64" s="411"/>
      <c r="Z64" s="411"/>
      <c r="AA64" s="411"/>
      <c r="AB64" s="411"/>
      <c r="AC64" s="411"/>
      <c r="AD64" s="411"/>
      <c r="AE64" s="411"/>
      <c r="AF64" s="411"/>
      <c r="AG64" s="411"/>
      <c r="AH64" s="411"/>
      <c r="AI64" s="411"/>
      <c r="AJ64" s="411"/>
      <c r="AK64" s="411"/>
      <c r="AL64" s="411"/>
      <c r="AM64" s="411"/>
    </row>
    <row r="65" spans="1:39" ht="15.75" thickBot="1">
      <c r="A65" s="413" t="s">
        <v>1950</v>
      </c>
      <c r="B65"/>
      <c r="C65" s="401"/>
      <c r="D65"/>
      <c r="E65"/>
      <c r="F65"/>
      <c r="G65"/>
      <c r="H65"/>
      <c r="I65"/>
      <c r="J65"/>
      <c r="K65"/>
      <c r="L65"/>
      <c r="M65"/>
      <c r="N65"/>
      <c r="O65"/>
      <c r="P65"/>
      <c r="Q65"/>
      <c r="R65"/>
      <c r="S65"/>
      <c r="T65"/>
      <c r="U65"/>
      <c r="V65"/>
      <c r="W65"/>
      <c r="X65"/>
      <c r="Y65"/>
      <c r="Z65"/>
      <c r="AA65"/>
      <c r="AB65"/>
      <c r="AC65"/>
      <c r="AD65"/>
      <c r="AE65"/>
      <c r="AF65"/>
      <c r="AG65"/>
      <c r="AH65"/>
      <c r="AI65"/>
      <c r="AJ65"/>
      <c r="AK65"/>
      <c r="AL65"/>
      <c r="AM65"/>
    </row>
    <row r="66" spans="1:39" ht="15.75" thickBot="1">
      <c r="A66" s="714" t="s">
        <v>2029</v>
      </c>
      <c r="B66" s="715"/>
      <c r="C66" s="401"/>
      <c r="D66"/>
      <c r="E66"/>
      <c r="F66"/>
      <c r="G66"/>
      <c r="H66"/>
      <c r="I66"/>
      <c r="J66"/>
      <c r="K66"/>
      <c r="L66"/>
      <c r="M66"/>
      <c r="N66"/>
      <c r="O66"/>
      <c r="P66"/>
      <c r="Q66"/>
      <c r="R66"/>
      <c r="S66"/>
      <c r="T66"/>
      <c r="U66"/>
      <c r="V66"/>
      <c r="W66"/>
      <c r="X66"/>
      <c r="Y66"/>
      <c r="Z66"/>
      <c r="AA66"/>
      <c r="AB66"/>
      <c r="AC66"/>
      <c r="AD66"/>
      <c r="AE66"/>
      <c r="AF66"/>
      <c r="AG66"/>
      <c r="AH66"/>
      <c r="AI66"/>
      <c r="AJ66"/>
      <c r="AK66"/>
      <c r="AL66"/>
      <c r="AM66"/>
    </row>
    <row r="67" spans="1:39" ht="15" thickBot="1">
      <c r="A67" s="493"/>
      <c r="B67" s="494" t="s">
        <v>2030</v>
      </c>
      <c r="C67" s="412"/>
      <c r="D67" s="411"/>
      <c r="E67" s="411"/>
      <c r="F67" s="411"/>
      <c r="G67" s="476"/>
      <c r="H67" s="476"/>
      <c r="I67" s="476"/>
      <c r="J67" s="411"/>
      <c r="K67" s="411"/>
      <c r="L67" s="411"/>
      <c r="M67" s="411"/>
      <c r="N67" s="411"/>
      <c r="O67" s="411"/>
      <c r="P67" s="411"/>
      <c r="Q67" s="411"/>
      <c r="R67" s="411"/>
      <c r="S67" s="411"/>
      <c r="T67" s="411"/>
      <c r="U67" s="411"/>
      <c r="V67" s="411"/>
      <c r="W67" s="411"/>
      <c r="X67" s="411"/>
      <c r="Y67" s="411"/>
      <c r="Z67" s="411"/>
      <c r="AA67" s="411"/>
      <c r="AB67" s="411"/>
      <c r="AC67" s="411"/>
      <c r="AD67" s="411"/>
      <c r="AE67" s="411"/>
      <c r="AF67" s="411"/>
      <c r="AG67" s="411"/>
      <c r="AH67" s="411"/>
      <c r="AI67" s="411"/>
      <c r="AJ67" s="411"/>
      <c r="AK67" s="411"/>
      <c r="AL67" s="411"/>
      <c r="AM67" s="411"/>
    </row>
    <row r="68" spans="1:39" ht="15.75" thickBot="1">
      <c r="A68" s="413" t="s">
        <v>1950</v>
      </c>
      <c r="B68" s="492"/>
      <c r="C68" s="401"/>
      <c r="D68"/>
      <c r="E68"/>
      <c r="F68"/>
      <c r="G68"/>
      <c r="H68"/>
      <c r="I68"/>
      <c r="J68"/>
      <c r="K68"/>
      <c r="L68"/>
      <c r="M68"/>
      <c r="N68"/>
      <c r="O68"/>
      <c r="P68"/>
      <c r="Q68"/>
      <c r="R68"/>
      <c r="S68"/>
      <c r="T68"/>
      <c r="U68"/>
      <c r="V68"/>
      <c r="W68"/>
      <c r="X68"/>
      <c r="Y68"/>
      <c r="Z68"/>
      <c r="AA68"/>
      <c r="AB68"/>
      <c r="AC68"/>
      <c r="AD68"/>
      <c r="AE68"/>
      <c r="AF68"/>
      <c r="AG68"/>
      <c r="AH68"/>
      <c r="AI68"/>
      <c r="AJ68"/>
      <c r="AK68"/>
      <c r="AL68"/>
      <c r="AM68"/>
    </row>
    <row r="69" spans="1:39" ht="15">
      <c r="A69" s="695" t="s">
        <v>2031</v>
      </c>
      <c r="B69" s="696"/>
      <c r="C69" s="401"/>
    </row>
    <row r="70" spans="1:39">
      <c r="A70" s="495"/>
      <c r="B70" s="496" t="s">
        <v>2032</v>
      </c>
      <c r="C70" s="412"/>
    </row>
    <row r="71" spans="1:39">
      <c r="A71" s="495"/>
      <c r="B71" s="496" t="s">
        <v>2033</v>
      </c>
      <c r="C71" s="412"/>
    </row>
    <row r="72" spans="1:39">
      <c r="A72" s="495"/>
      <c r="B72" s="496" t="s">
        <v>2034</v>
      </c>
      <c r="C72" s="412"/>
    </row>
    <row r="73" spans="1:39">
      <c r="A73" s="495"/>
      <c r="B73" s="496" t="s">
        <v>2035</v>
      </c>
      <c r="C73" s="412"/>
    </row>
    <row r="74" spans="1:39" ht="15" thickBot="1">
      <c r="A74" s="490"/>
      <c r="B74" s="491" t="s">
        <v>2036</v>
      </c>
      <c r="C74" s="412"/>
    </row>
    <row r="75" spans="1:39" ht="15" thickBot="1"/>
    <row r="76" spans="1:39" ht="15">
      <c r="A76" s="695" t="s">
        <v>2037</v>
      </c>
      <c r="B76" s="696"/>
      <c r="C76" s="401"/>
    </row>
    <row r="77" spans="1:39">
      <c r="A77" s="495"/>
      <c r="B77" s="496" t="s">
        <v>2038</v>
      </c>
      <c r="C77" s="412"/>
    </row>
    <row r="78" spans="1:39">
      <c r="A78" s="495"/>
      <c r="B78" s="496" t="s">
        <v>2039</v>
      </c>
      <c r="C78" s="412"/>
    </row>
    <row r="79" spans="1:39">
      <c r="A79" s="495"/>
      <c r="B79" s="496" t="s">
        <v>2040</v>
      </c>
      <c r="C79" s="412"/>
    </row>
    <row r="80" spans="1:39">
      <c r="A80" s="495"/>
      <c r="B80" s="496" t="s">
        <v>2041</v>
      </c>
      <c r="C80" s="412"/>
    </row>
    <row r="81" spans="1:3">
      <c r="A81" s="495"/>
      <c r="B81" s="496" t="s">
        <v>2042</v>
      </c>
      <c r="C81" s="412"/>
    </row>
    <row r="82" spans="1:3">
      <c r="A82" s="495"/>
      <c r="B82" s="496" t="s">
        <v>2043</v>
      </c>
      <c r="C82" s="412"/>
    </row>
    <row r="83" spans="1:3">
      <c r="A83" s="495"/>
      <c r="B83" s="496" t="s">
        <v>2044</v>
      </c>
      <c r="C83" s="412"/>
    </row>
    <row r="84" spans="1:3">
      <c r="A84" s="495"/>
      <c r="B84" s="496" t="s">
        <v>2045</v>
      </c>
      <c r="C84" s="412"/>
    </row>
    <row r="85" spans="1:3" ht="15" thickBot="1">
      <c r="A85" s="490"/>
      <c r="B85" s="491" t="s">
        <v>2046</v>
      </c>
      <c r="C85" s="412"/>
    </row>
    <row r="86" spans="1:3" ht="15.75" thickBot="1">
      <c r="A86" s="468" t="s">
        <v>1950</v>
      </c>
      <c r="B86"/>
      <c r="C86" s="401"/>
    </row>
    <row r="87" spans="1:3" ht="15">
      <c r="A87" s="695" t="s">
        <v>2047</v>
      </c>
      <c r="B87" s="696"/>
      <c r="C87" s="401"/>
    </row>
    <row r="88" spans="1:3">
      <c r="A88" s="495"/>
      <c r="B88" s="496" t="s">
        <v>2048</v>
      </c>
      <c r="C88" s="412"/>
    </row>
    <row r="89" spans="1:3">
      <c r="A89" s="495"/>
      <c r="B89" s="496" t="s">
        <v>2049</v>
      </c>
      <c r="C89" s="412"/>
    </row>
    <row r="90" spans="1:3">
      <c r="A90" s="495"/>
      <c r="B90" s="496" t="s">
        <v>2050</v>
      </c>
      <c r="C90" s="412"/>
    </row>
    <row r="91" spans="1:3" ht="15" thickBot="1">
      <c r="A91" s="490"/>
      <c r="B91" s="491" t="s">
        <v>2051</v>
      </c>
      <c r="C91" s="412"/>
    </row>
    <row r="92" spans="1:3" ht="15.75" thickBot="1">
      <c r="A92" s="468" t="s">
        <v>1950</v>
      </c>
      <c r="B92"/>
      <c r="C92" s="401"/>
    </row>
    <row r="93" spans="1:3" ht="15">
      <c r="A93" s="695" t="s">
        <v>2052</v>
      </c>
      <c r="B93" s="696"/>
      <c r="C93" s="401"/>
    </row>
    <row r="94" spans="1:3">
      <c r="A94" s="495"/>
      <c r="B94" s="496" t="s">
        <v>2053</v>
      </c>
      <c r="C94" s="412"/>
    </row>
    <row r="95" spans="1:3">
      <c r="A95" s="495"/>
      <c r="B95" s="496" t="s">
        <v>2054</v>
      </c>
      <c r="C95" s="412"/>
    </row>
    <row r="96" spans="1:3">
      <c r="A96" s="495"/>
      <c r="B96" s="496" t="s">
        <v>2055</v>
      </c>
      <c r="C96" s="412"/>
    </row>
    <row r="97" spans="1:3">
      <c r="A97" s="495"/>
      <c r="B97" s="496" t="s">
        <v>2056</v>
      </c>
      <c r="C97" s="412"/>
    </row>
    <row r="98" spans="1:3">
      <c r="A98" s="495"/>
      <c r="B98" s="496" t="s">
        <v>2057</v>
      </c>
      <c r="C98" s="412"/>
    </row>
    <row r="99" spans="1:3">
      <c r="A99" s="495"/>
      <c r="B99" s="496" t="s">
        <v>2058</v>
      </c>
      <c r="C99" s="412"/>
    </row>
    <row r="100" spans="1:3" ht="15" thickBot="1">
      <c r="A100" s="490"/>
      <c r="B100" s="491" t="s">
        <v>2059</v>
      </c>
      <c r="C100" s="412"/>
    </row>
    <row r="101" spans="1:3" ht="15.75" thickBot="1">
      <c r="A101" s="468" t="s">
        <v>1950</v>
      </c>
      <c r="B101"/>
      <c r="C101" s="401"/>
    </row>
    <row r="102" spans="1:3" ht="15">
      <c r="A102" s="695" t="s">
        <v>2060</v>
      </c>
      <c r="B102" s="696"/>
      <c r="C102" s="401"/>
    </row>
    <row r="103" spans="1:3">
      <c r="A103" s="495"/>
      <c r="B103" s="496" t="s">
        <v>2061</v>
      </c>
      <c r="C103" s="412"/>
    </row>
    <row r="104" spans="1:3">
      <c r="A104" s="495"/>
      <c r="B104" s="496" t="s">
        <v>2062</v>
      </c>
      <c r="C104" s="412"/>
    </row>
    <row r="105" spans="1:3">
      <c r="A105" s="495"/>
      <c r="B105" s="496" t="s">
        <v>2063</v>
      </c>
      <c r="C105" s="412"/>
    </row>
    <row r="106" spans="1:3" ht="15" thickBot="1">
      <c r="A106" s="490"/>
      <c r="B106" s="491" t="s">
        <v>2064</v>
      </c>
      <c r="C106" s="412"/>
    </row>
    <row r="107" spans="1:3" ht="15.75" thickBot="1">
      <c r="A107" s="468" t="s">
        <v>1950</v>
      </c>
      <c r="B107"/>
      <c r="C107" s="401"/>
    </row>
    <row r="108" spans="1:3" ht="15">
      <c r="A108" s="695" t="s">
        <v>2065</v>
      </c>
      <c r="B108" s="696"/>
      <c r="C108" s="401"/>
    </row>
    <row r="109" spans="1:3" ht="15" thickBot="1">
      <c r="A109" s="490"/>
      <c r="B109" s="491" t="s">
        <v>2066</v>
      </c>
      <c r="C109" s="412"/>
    </row>
    <row r="110" spans="1:3" ht="15.75" thickBot="1">
      <c r="A110" s="468" t="s">
        <v>1950</v>
      </c>
      <c r="B110"/>
      <c r="C110" s="401"/>
    </row>
    <row r="111" spans="1:3" ht="15">
      <c r="A111" s="695" t="s">
        <v>2067</v>
      </c>
      <c r="B111" s="696"/>
      <c r="C111" s="401"/>
    </row>
    <row r="112" spans="1:3">
      <c r="A112" s="495"/>
      <c r="B112" s="496" t="s">
        <v>2068</v>
      </c>
      <c r="C112" s="412"/>
    </row>
    <row r="113" spans="1:3">
      <c r="A113" s="495"/>
      <c r="B113" s="496" t="s">
        <v>2069</v>
      </c>
      <c r="C113" s="412"/>
    </row>
    <row r="114" spans="1:3">
      <c r="A114" s="495"/>
      <c r="B114" s="496" t="s">
        <v>2070</v>
      </c>
      <c r="C114" s="412"/>
    </row>
    <row r="115" spans="1:3">
      <c r="A115" s="495"/>
      <c r="B115" s="496" t="s">
        <v>2071</v>
      </c>
      <c r="C115" s="412"/>
    </row>
    <row r="116" spans="1:3">
      <c r="A116" s="495"/>
      <c r="B116" s="496" t="s">
        <v>2072</v>
      </c>
      <c r="C116" s="412"/>
    </row>
    <row r="117" spans="1:3" ht="15" thickBot="1">
      <c r="A117" s="490"/>
      <c r="B117" s="491" t="s">
        <v>2073</v>
      </c>
      <c r="C117" s="412"/>
    </row>
    <row r="118" spans="1:3" ht="15.75" thickBot="1">
      <c r="A118" s="468" t="s">
        <v>1950</v>
      </c>
      <c r="B118"/>
      <c r="C118" s="401"/>
    </row>
    <row r="119" spans="1:3" ht="15">
      <c r="A119" s="695" t="s">
        <v>2074</v>
      </c>
      <c r="B119" s="696"/>
      <c r="C119" s="401"/>
    </row>
    <row r="120" spans="1:3">
      <c r="A120" s="495"/>
      <c r="B120" s="496" t="s">
        <v>2075</v>
      </c>
      <c r="C120" s="412"/>
    </row>
    <row r="121" spans="1:3">
      <c r="A121" s="495"/>
      <c r="B121" s="496" t="s">
        <v>2076</v>
      </c>
      <c r="C121" s="412"/>
    </row>
    <row r="122" spans="1:3">
      <c r="A122" s="495"/>
      <c r="B122" s="496" t="s">
        <v>2077</v>
      </c>
      <c r="C122" s="412"/>
    </row>
    <row r="123" spans="1:3">
      <c r="A123" s="495"/>
      <c r="B123" s="496" t="s">
        <v>2078</v>
      </c>
      <c r="C123" s="412"/>
    </row>
    <row r="124" spans="1:3">
      <c r="A124" s="495"/>
      <c r="B124" s="496" t="s">
        <v>2079</v>
      </c>
      <c r="C124" s="412"/>
    </row>
    <row r="125" spans="1:3">
      <c r="A125" s="495"/>
      <c r="B125" s="496" t="s">
        <v>2080</v>
      </c>
      <c r="C125" s="412"/>
    </row>
    <row r="126" spans="1:3" ht="15" thickBot="1">
      <c r="A126" s="490"/>
      <c r="B126" s="491" t="s">
        <v>2081</v>
      </c>
      <c r="C126" s="412"/>
    </row>
    <row r="127" spans="1:3" ht="15.75" thickBot="1">
      <c r="A127" s="468" t="s">
        <v>1950</v>
      </c>
      <c r="B127"/>
      <c r="C127" s="401"/>
    </row>
    <row r="128" spans="1:3" ht="15">
      <c r="A128" s="695" t="s">
        <v>2082</v>
      </c>
      <c r="B128" s="696"/>
      <c r="C128" s="401"/>
    </row>
    <row r="129" spans="1:3" ht="15" thickBot="1">
      <c r="A129" s="490"/>
      <c r="B129" s="491" t="s">
        <v>2083</v>
      </c>
      <c r="C129" s="412"/>
    </row>
    <row r="130" spans="1:3" ht="15.75" thickBot="1">
      <c r="A130" s="468" t="s">
        <v>1950</v>
      </c>
      <c r="B130"/>
      <c r="C130" s="401"/>
    </row>
    <row r="131" spans="1:3" ht="15">
      <c r="A131" s="695" t="s">
        <v>2084</v>
      </c>
      <c r="B131" s="696"/>
      <c r="C131" s="401"/>
    </row>
    <row r="132" spans="1:3">
      <c r="A132" s="495"/>
      <c r="B132" s="496" t="s">
        <v>2085</v>
      </c>
      <c r="C132" s="412"/>
    </row>
    <row r="133" spans="1:3">
      <c r="A133" s="495"/>
      <c r="B133" s="496" t="s">
        <v>2086</v>
      </c>
      <c r="C133" s="412"/>
    </row>
    <row r="134" spans="1:3" ht="15" thickBot="1">
      <c r="A134" s="490"/>
      <c r="B134" s="491" t="s">
        <v>2087</v>
      </c>
      <c r="C134" s="412"/>
    </row>
    <row r="135" spans="1:3" ht="15">
      <c r="A135" s="414"/>
      <c r="B135" s="414"/>
      <c r="C135"/>
    </row>
  </sheetData>
  <mergeCells count="31">
    <mergeCell ref="A1:E1"/>
    <mergeCell ref="A2:E2"/>
    <mergeCell ref="A3:E4"/>
    <mergeCell ref="A5:E5"/>
    <mergeCell ref="A6:E6"/>
    <mergeCell ref="D9:E9"/>
    <mergeCell ref="AB9:AC9"/>
    <mergeCell ref="AE9:AF9"/>
    <mergeCell ref="AH9:AI9"/>
    <mergeCell ref="G9:H9"/>
    <mergeCell ref="AK9:AL9"/>
    <mergeCell ref="V9:W9"/>
    <mergeCell ref="Y9:Z9"/>
    <mergeCell ref="J9:K9"/>
    <mergeCell ref="M9:N9"/>
    <mergeCell ref="P9:Q9"/>
    <mergeCell ref="S9:T9"/>
    <mergeCell ref="A131:B131"/>
    <mergeCell ref="A76:B76"/>
    <mergeCell ref="A87:B87"/>
    <mergeCell ref="A93:B93"/>
    <mergeCell ref="A108:B108"/>
    <mergeCell ref="A111:B111"/>
    <mergeCell ref="A102:B102"/>
    <mergeCell ref="A66:B66"/>
    <mergeCell ref="A69:B69"/>
    <mergeCell ref="A9:B9"/>
    <mergeCell ref="A119:B119"/>
    <mergeCell ref="A128:B128"/>
    <mergeCell ref="A62:B62"/>
    <mergeCell ref="A60:B60"/>
  </mergeCells>
  <pageMargins left="0.7" right="0.7" top="0.75" bottom="0.75" header="0.3" footer="0.3"/>
  <pageSetup orientation="portrait"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58C10-DEFF-4DC4-9B1C-B2359B3BDE21}">
  <sheetPr>
    <tabColor theme="9" tint="-0.249977111117893"/>
  </sheetPr>
  <dimension ref="A1:AM154"/>
  <sheetViews>
    <sheetView showGridLines="0" zoomScaleNormal="100" workbookViewId="0">
      <selection sqref="A1:E1"/>
    </sheetView>
  </sheetViews>
  <sheetFormatPr defaultColWidth="8.7109375" defaultRowHeight="14.25"/>
  <cols>
    <col min="1" max="1" width="11" style="10" customWidth="1"/>
    <col min="2" max="2" width="88.7109375" style="10" bestFit="1" customWidth="1"/>
    <col min="3" max="3" width="10.140625" style="10" customWidth="1"/>
    <col min="4" max="4" width="11" style="10" customWidth="1"/>
    <col min="5" max="5" width="77.7109375" style="10" customWidth="1"/>
    <col min="6" max="6" width="8.7109375" style="10"/>
    <col min="7" max="7" width="11" style="10" customWidth="1"/>
    <col min="8" max="8" width="82.140625" style="10" bestFit="1" customWidth="1"/>
    <col min="9" max="9" width="8.7109375" style="10"/>
    <col min="10" max="10" width="11" style="10" customWidth="1"/>
    <col min="11" max="11" width="82.140625" style="10" bestFit="1" customWidth="1"/>
    <col min="12" max="12" width="8.7109375" style="10"/>
    <col min="13" max="13" width="11" style="87" customWidth="1"/>
    <col min="14" max="14" width="82.140625" style="10" bestFit="1" customWidth="1"/>
    <col min="15" max="15" width="8.7109375" style="10"/>
    <col min="16" max="16" width="11" style="10" customWidth="1"/>
    <col min="17" max="17" width="82.140625" style="10" bestFit="1" customWidth="1"/>
    <col min="18" max="18" width="8.7109375" style="10"/>
    <col min="19" max="19" width="11" style="10" customWidth="1"/>
    <col min="20" max="20" width="69.42578125" style="10" bestFit="1" customWidth="1"/>
    <col min="21" max="21" width="8.7109375" style="10"/>
    <col min="22" max="22" width="11" style="10" customWidth="1"/>
    <col min="23" max="23" width="82.140625" style="10" bestFit="1" customWidth="1"/>
    <col min="24" max="24" width="8.7109375" style="10"/>
    <col min="25" max="25" width="11" style="10" customWidth="1"/>
    <col min="26" max="26" width="82.140625" style="10" bestFit="1" customWidth="1"/>
    <col min="27" max="27" width="8.7109375" style="10"/>
    <col min="28" max="28" width="11" style="10" customWidth="1"/>
    <col min="29" max="29" width="82.140625" style="10" bestFit="1" customWidth="1"/>
    <col min="30" max="30" width="8.7109375" style="10"/>
    <col min="31" max="31" width="11" style="10" customWidth="1"/>
    <col min="32" max="32" width="68.28515625" style="10" bestFit="1" customWidth="1"/>
    <col min="33" max="33" width="8.7109375" style="10"/>
    <col min="34" max="34" width="11" style="10" customWidth="1"/>
    <col min="35" max="35" width="68.28515625" style="10" bestFit="1" customWidth="1"/>
    <col min="36" max="36" width="8.7109375" style="10"/>
    <col min="37" max="37" width="11" style="10" customWidth="1"/>
    <col min="38" max="38" width="82.140625" style="10" bestFit="1" customWidth="1"/>
    <col min="39" max="16384" width="8.7109375" style="10"/>
  </cols>
  <sheetData>
    <row r="1" spans="1:39" ht="18">
      <c r="A1" s="729" t="s">
        <v>2383</v>
      </c>
      <c r="B1" s="730"/>
      <c r="C1" s="730"/>
      <c r="D1" s="730"/>
      <c r="E1" s="731"/>
      <c r="F1" s="547"/>
      <c r="G1" s="547"/>
      <c r="H1" s="547"/>
      <c r="I1" s="547"/>
      <c r="J1" s="547"/>
      <c r="K1" s="547"/>
      <c r="L1" s="547"/>
      <c r="M1" s="548"/>
      <c r="N1" s="547"/>
      <c r="O1" s="547"/>
      <c r="P1" s="547"/>
      <c r="Q1" s="547"/>
      <c r="R1" s="547"/>
      <c r="S1" s="547"/>
      <c r="T1" s="547"/>
      <c r="U1" s="547"/>
      <c r="V1" s="547"/>
      <c r="W1" s="547"/>
      <c r="X1" s="547"/>
      <c r="Y1" s="547"/>
      <c r="Z1" s="547"/>
      <c r="AA1" s="547"/>
      <c r="AB1" s="547"/>
      <c r="AC1" s="547"/>
      <c r="AD1" s="547"/>
      <c r="AE1" s="547"/>
      <c r="AF1" s="547"/>
      <c r="AG1" s="547"/>
      <c r="AH1" s="547"/>
      <c r="AI1" s="547"/>
      <c r="AJ1" s="547"/>
      <c r="AK1" s="547"/>
      <c r="AL1" s="547"/>
      <c r="AM1"/>
    </row>
    <row r="2" spans="1:39" ht="22.9" customHeight="1">
      <c r="A2" s="732" t="s">
        <v>2384</v>
      </c>
      <c r="B2" s="705"/>
      <c r="C2" s="705"/>
      <c r="D2" s="705"/>
      <c r="E2" s="733"/>
      <c r="F2"/>
      <c r="G2"/>
      <c r="H2"/>
      <c r="I2"/>
      <c r="J2"/>
      <c r="K2"/>
      <c r="L2"/>
      <c r="M2" s="542"/>
      <c r="N2"/>
      <c r="O2"/>
      <c r="P2"/>
      <c r="Q2"/>
      <c r="R2"/>
      <c r="S2"/>
      <c r="T2"/>
      <c r="U2"/>
      <c r="V2"/>
      <c r="W2"/>
      <c r="X2"/>
      <c r="Y2"/>
      <c r="Z2"/>
      <c r="AA2"/>
      <c r="AB2"/>
      <c r="AC2"/>
      <c r="AD2"/>
      <c r="AE2"/>
      <c r="AF2"/>
      <c r="AG2"/>
      <c r="AH2"/>
      <c r="AI2"/>
      <c r="AJ2"/>
      <c r="AK2"/>
      <c r="AL2"/>
      <c r="AM2"/>
    </row>
    <row r="3" spans="1:39" ht="22.15" customHeight="1">
      <c r="A3" s="732" t="s">
        <v>2385</v>
      </c>
      <c r="B3" s="705"/>
      <c r="C3" s="705"/>
      <c r="D3" s="705"/>
      <c r="E3" s="733"/>
      <c r="F3"/>
      <c r="G3"/>
      <c r="H3"/>
      <c r="I3"/>
      <c r="J3"/>
      <c r="K3"/>
      <c r="L3"/>
      <c r="M3" s="542"/>
      <c r="N3"/>
      <c r="O3"/>
      <c r="P3"/>
      <c r="Q3"/>
      <c r="R3"/>
      <c r="S3"/>
      <c r="T3"/>
      <c r="U3"/>
      <c r="V3"/>
      <c r="W3"/>
      <c r="X3"/>
      <c r="Y3"/>
      <c r="Z3"/>
      <c r="AA3"/>
      <c r="AB3"/>
      <c r="AC3"/>
      <c r="AD3"/>
      <c r="AE3"/>
      <c r="AF3"/>
      <c r="AG3"/>
      <c r="AH3"/>
      <c r="AI3"/>
      <c r="AJ3"/>
      <c r="AK3"/>
      <c r="AL3"/>
      <c r="AM3"/>
    </row>
    <row r="4" spans="1:39" ht="15">
      <c r="A4" s="734"/>
      <c r="B4" s="705"/>
      <c r="C4" s="705"/>
      <c r="D4" s="705"/>
      <c r="E4" s="733"/>
      <c r="F4"/>
      <c r="G4"/>
      <c r="H4"/>
      <c r="I4"/>
      <c r="J4"/>
      <c r="K4"/>
      <c r="L4"/>
      <c r="M4" s="542"/>
      <c r="N4"/>
      <c r="O4"/>
      <c r="P4"/>
      <c r="Q4"/>
      <c r="R4"/>
      <c r="S4"/>
      <c r="T4"/>
      <c r="U4"/>
      <c r="V4"/>
      <c r="W4"/>
      <c r="X4"/>
      <c r="Y4"/>
      <c r="Z4"/>
      <c r="AA4"/>
      <c r="AB4"/>
      <c r="AC4"/>
      <c r="AD4"/>
      <c r="AE4"/>
      <c r="AF4"/>
      <c r="AG4"/>
      <c r="AH4"/>
      <c r="AI4"/>
      <c r="AJ4"/>
      <c r="AK4"/>
      <c r="AL4"/>
      <c r="AM4"/>
    </row>
    <row r="5" spans="1:39" ht="33.6" customHeight="1">
      <c r="A5" s="735" t="s">
        <v>2386</v>
      </c>
      <c r="B5" s="712"/>
      <c r="C5" s="712"/>
      <c r="D5" s="712"/>
      <c r="E5" s="736"/>
      <c r="F5"/>
      <c r="G5"/>
      <c r="H5"/>
      <c r="I5"/>
      <c r="J5"/>
      <c r="K5"/>
      <c r="L5"/>
      <c r="M5" s="542"/>
      <c r="N5"/>
      <c r="O5"/>
      <c r="P5"/>
      <c r="Q5"/>
      <c r="R5"/>
      <c r="S5"/>
      <c r="T5"/>
      <c r="U5"/>
      <c r="V5"/>
      <c r="W5"/>
      <c r="X5"/>
      <c r="Y5"/>
      <c r="Z5"/>
      <c r="AA5"/>
      <c r="AB5"/>
      <c r="AC5"/>
      <c r="AD5"/>
      <c r="AE5"/>
      <c r="AF5"/>
      <c r="AG5"/>
      <c r="AH5"/>
      <c r="AI5"/>
      <c r="AJ5"/>
      <c r="AK5"/>
      <c r="AL5"/>
      <c r="AM5"/>
    </row>
    <row r="6" spans="1:39" ht="33.6" customHeight="1">
      <c r="A6" s="732" t="s">
        <v>2387</v>
      </c>
      <c r="B6" s="705"/>
      <c r="C6" s="705"/>
      <c r="D6" s="705"/>
      <c r="E6" s="733"/>
      <c r="F6"/>
      <c r="G6"/>
      <c r="H6"/>
      <c r="I6"/>
      <c r="J6"/>
      <c r="K6"/>
      <c r="L6"/>
      <c r="M6" s="542"/>
      <c r="N6"/>
      <c r="O6"/>
      <c r="P6"/>
      <c r="Q6"/>
      <c r="R6"/>
      <c r="S6"/>
      <c r="T6"/>
      <c r="U6"/>
      <c r="V6"/>
      <c r="W6"/>
      <c r="X6"/>
      <c r="Y6"/>
      <c r="Z6"/>
      <c r="AA6"/>
      <c r="AB6"/>
      <c r="AC6"/>
      <c r="AD6"/>
      <c r="AE6"/>
      <c r="AF6"/>
      <c r="AG6"/>
      <c r="AH6"/>
      <c r="AI6"/>
      <c r="AJ6"/>
      <c r="AK6"/>
      <c r="AL6"/>
      <c r="AM6"/>
    </row>
    <row r="7" spans="1:39" ht="19.899999999999999" customHeight="1" thickBot="1">
      <c r="A7" s="549" t="s">
        <v>2388</v>
      </c>
      <c r="B7" s="550"/>
      <c r="C7" s="550"/>
      <c r="D7" s="550"/>
      <c r="E7" s="551"/>
      <c r="F7"/>
      <c r="G7"/>
      <c r="H7"/>
      <c r="I7"/>
      <c r="J7"/>
      <c r="K7"/>
      <c r="L7"/>
      <c r="M7" s="542"/>
      <c r="N7"/>
      <c r="O7"/>
      <c r="P7"/>
      <c r="Q7"/>
      <c r="R7"/>
      <c r="S7"/>
      <c r="T7"/>
      <c r="U7"/>
      <c r="V7"/>
      <c r="W7"/>
      <c r="X7"/>
      <c r="Y7"/>
      <c r="Z7"/>
      <c r="AA7"/>
      <c r="AB7"/>
      <c r="AC7"/>
      <c r="AD7"/>
      <c r="AE7"/>
      <c r="AF7"/>
      <c r="AG7"/>
      <c r="AH7"/>
      <c r="AI7"/>
      <c r="AJ7"/>
      <c r="AK7"/>
      <c r="AL7"/>
      <c r="AM7"/>
    </row>
    <row r="8" spans="1:39" ht="15.75" thickBot="1">
      <c r="A8" s="466"/>
      <c r="B8"/>
      <c r="C8"/>
      <c r="D8"/>
      <c r="E8"/>
      <c r="F8"/>
      <c r="G8"/>
      <c r="H8"/>
      <c r="I8"/>
      <c r="J8"/>
      <c r="K8"/>
      <c r="L8"/>
      <c r="M8" s="542"/>
      <c r="N8"/>
      <c r="O8"/>
      <c r="P8"/>
      <c r="Q8"/>
      <c r="R8"/>
      <c r="S8"/>
      <c r="T8"/>
      <c r="U8"/>
      <c r="V8"/>
      <c r="W8"/>
      <c r="X8"/>
      <c r="Y8"/>
      <c r="Z8"/>
      <c r="AA8"/>
      <c r="AB8"/>
      <c r="AC8"/>
      <c r="AD8"/>
      <c r="AE8"/>
      <c r="AF8"/>
      <c r="AG8"/>
      <c r="AH8"/>
      <c r="AI8"/>
      <c r="AJ8"/>
      <c r="AK8"/>
      <c r="AL8"/>
      <c r="AM8"/>
    </row>
    <row r="9" spans="1:39" ht="15">
      <c r="A9" s="727" t="s">
        <v>1986</v>
      </c>
      <c r="B9" s="728"/>
      <c r="C9" s="469"/>
      <c r="D9" s="727" t="s">
        <v>46</v>
      </c>
      <c r="E9" s="728"/>
      <c r="F9"/>
      <c r="G9" s="727" t="s">
        <v>1988</v>
      </c>
      <c r="H9" s="728"/>
      <c r="I9"/>
      <c r="J9" s="727" t="s">
        <v>62</v>
      </c>
      <c r="K9" s="728"/>
      <c r="L9"/>
      <c r="M9" s="727" t="s">
        <v>1990</v>
      </c>
      <c r="N9" s="728"/>
      <c r="O9" s="503"/>
      <c r="P9" s="727" t="s">
        <v>1991</v>
      </c>
      <c r="Q9" s="728"/>
      <c r="R9" s="503"/>
      <c r="S9" s="727" t="s">
        <v>1992</v>
      </c>
      <c r="T9" s="728"/>
      <c r="U9" s="503"/>
      <c r="V9" s="727" t="s">
        <v>1993</v>
      </c>
      <c r="W9" s="728"/>
      <c r="X9" s="503"/>
      <c r="Y9" s="727" t="s">
        <v>122</v>
      </c>
      <c r="Z9" s="728"/>
      <c r="AA9" s="503"/>
      <c r="AB9" s="727" t="s">
        <v>1995</v>
      </c>
      <c r="AC9" s="728"/>
      <c r="AD9" s="503"/>
      <c r="AE9" s="727" t="s">
        <v>1996</v>
      </c>
      <c r="AF9" s="728"/>
      <c r="AG9" s="503"/>
      <c r="AH9" s="727" t="s">
        <v>1997</v>
      </c>
      <c r="AI9" s="728"/>
      <c r="AJ9" s="503"/>
      <c r="AK9" s="727" t="s">
        <v>2389</v>
      </c>
      <c r="AL9" s="728"/>
      <c r="AM9" s="467"/>
    </row>
    <row r="10" spans="1:39" ht="15">
      <c r="A10" s="552"/>
      <c r="B10" s="553"/>
      <c r="C10" s="469"/>
      <c r="D10" s="552"/>
      <c r="E10" s="553"/>
      <c r="F10"/>
      <c r="G10" s="552"/>
      <c r="H10" s="553"/>
      <c r="I10" s="477"/>
      <c r="J10" s="552"/>
      <c r="K10" s="553"/>
      <c r="L10" s="477"/>
      <c r="M10" s="552"/>
      <c r="N10" s="553"/>
      <c r="O10" s="477"/>
      <c r="P10" s="552"/>
      <c r="Q10" s="553"/>
      <c r="R10" s="477"/>
      <c r="S10" s="552"/>
      <c r="T10" s="553"/>
      <c r="U10" s="477"/>
      <c r="V10" s="552"/>
      <c r="W10" s="553"/>
      <c r="X10" s="477"/>
      <c r="Y10" s="552"/>
      <c r="Z10" s="553"/>
      <c r="AA10" s="477"/>
      <c r="AB10" s="552"/>
      <c r="AC10" s="553"/>
      <c r="AD10" s="477"/>
      <c r="AE10" s="552"/>
      <c r="AF10" s="553"/>
      <c r="AG10" s="477"/>
      <c r="AH10" s="552"/>
      <c r="AI10" s="553"/>
      <c r="AJ10" s="477"/>
      <c r="AK10" s="552"/>
      <c r="AL10" s="553"/>
      <c r="AM10" s="480"/>
    </row>
    <row r="11" spans="1:39" ht="15">
      <c r="A11" s="554" t="s">
        <v>2390</v>
      </c>
      <c r="B11" s="555" t="s">
        <v>2391</v>
      </c>
      <c r="C11" s="469"/>
      <c r="D11" s="554" t="s">
        <v>2390</v>
      </c>
      <c r="E11" s="555" t="s">
        <v>2391</v>
      </c>
      <c r="F11"/>
      <c r="G11" s="554" t="s">
        <v>2390</v>
      </c>
      <c r="H11" s="555" t="s">
        <v>2391</v>
      </c>
      <c r="I11"/>
      <c r="J11" s="554" t="s">
        <v>2390</v>
      </c>
      <c r="K11" s="555" t="s">
        <v>2391</v>
      </c>
      <c r="L11"/>
      <c r="M11" s="556" t="s">
        <v>2390</v>
      </c>
      <c r="N11" s="555" t="s">
        <v>2391</v>
      </c>
      <c r="O11"/>
      <c r="P11" s="554" t="s">
        <v>2390</v>
      </c>
      <c r="Q11" s="555" t="s">
        <v>2391</v>
      </c>
      <c r="R11"/>
      <c r="S11" s="554" t="s">
        <v>2390</v>
      </c>
      <c r="T11" s="555" t="s">
        <v>2391</v>
      </c>
      <c r="U11"/>
      <c r="V11" s="554" t="s">
        <v>2390</v>
      </c>
      <c r="W11" s="555" t="s">
        <v>2391</v>
      </c>
      <c r="X11"/>
      <c r="Y11" s="554" t="s">
        <v>2390</v>
      </c>
      <c r="Z11" s="555" t="s">
        <v>2391</v>
      </c>
      <c r="AA11"/>
      <c r="AB11" s="554" t="s">
        <v>2390</v>
      </c>
      <c r="AC11" s="555" t="s">
        <v>2391</v>
      </c>
      <c r="AD11"/>
      <c r="AE11" s="554" t="s">
        <v>2390</v>
      </c>
      <c r="AF11" s="555" t="s">
        <v>2391</v>
      </c>
      <c r="AG11"/>
      <c r="AH11" s="554" t="s">
        <v>2390</v>
      </c>
      <c r="AI11" s="555" t="s">
        <v>2391</v>
      </c>
      <c r="AJ11"/>
      <c r="AK11" s="554" t="s">
        <v>2390</v>
      </c>
      <c r="AL11" s="555" t="s">
        <v>2391</v>
      </c>
      <c r="AM11"/>
    </row>
    <row r="12" spans="1:39" ht="15">
      <c r="A12" s="557" t="s">
        <v>2392</v>
      </c>
      <c r="B12" s="558" t="s">
        <v>2193</v>
      </c>
      <c r="C12" s="469"/>
      <c r="D12" s="557" t="s">
        <v>2393</v>
      </c>
      <c r="E12" s="558" t="s">
        <v>2256</v>
      </c>
      <c r="F12"/>
      <c r="G12" s="557" t="s">
        <v>2394</v>
      </c>
      <c r="H12" s="558" t="s">
        <v>2395</v>
      </c>
      <c r="I12" s="469"/>
      <c r="J12" s="557" t="s">
        <v>2393</v>
      </c>
      <c r="K12" s="558" t="s">
        <v>2256</v>
      </c>
      <c r="L12" s="469"/>
      <c r="M12" s="557" t="s">
        <v>2393</v>
      </c>
      <c r="N12" s="558" t="s">
        <v>2256</v>
      </c>
      <c r="O12" s="469"/>
      <c r="P12" s="557" t="s">
        <v>2393</v>
      </c>
      <c r="Q12" s="558" t="s">
        <v>2256</v>
      </c>
      <c r="R12" s="469"/>
      <c r="S12" s="557" t="s">
        <v>2393</v>
      </c>
      <c r="T12" s="558" t="s">
        <v>2256</v>
      </c>
      <c r="U12" s="469"/>
      <c r="V12" s="557" t="s">
        <v>2393</v>
      </c>
      <c r="W12" s="558" t="s">
        <v>2256</v>
      </c>
      <c r="X12" s="469"/>
      <c r="Y12" s="557" t="s">
        <v>2393</v>
      </c>
      <c r="Z12" s="558" t="s">
        <v>2256</v>
      </c>
      <c r="AA12" s="469"/>
      <c r="AB12" s="557" t="s">
        <v>2393</v>
      </c>
      <c r="AC12" s="558" t="s">
        <v>2396</v>
      </c>
      <c r="AD12" s="469"/>
      <c r="AE12" s="557" t="s">
        <v>2393</v>
      </c>
      <c r="AF12" s="558" t="s">
        <v>2256</v>
      </c>
      <c r="AG12"/>
      <c r="AH12" s="557" t="s">
        <v>2393</v>
      </c>
      <c r="AI12" s="558" t="s">
        <v>2256</v>
      </c>
      <c r="AJ12" s="469"/>
      <c r="AK12" s="557" t="s">
        <v>2393</v>
      </c>
      <c r="AL12" s="558" t="s">
        <v>2256</v>
      </c>
      <c r="AM12" s="469"/>
    </row>
    <row r="13" spans="1:39" ht="15">
      <c r="A13" s="557" t="s">
        <v>2397</v>
      </c>
      <c r="B13" s="558" t="s">
        <v>2194</v>
      </c>
      <c r="C13" s="469"/>
      <c r="D13" s="557" t="s">
        <v>2398</v>
      </c>
      <c r="E13" s="558" t="s">
        <v>2233</v>
      </c>
      <c r="F13"/>
      <c r="G13" s="559" t="s">
        <v>2399</v>
      </c>
      <c r="H13" s="560" t="s">
        <v>2400</v>
      </c>
      <c r="I13" s="469"/>
      <c r="J13" s="557" t="s">
        <v>2401</v>
      </c>
      <c r="K13" s="558" t="s">
        <v>2244</v>
      </c>
      <c r="L13" s="469"/>
      <c r="M13" s="557" t="s">
        <v>2401</v>
      </c>
      <c r="N13" s="558" t="s">
        <v>2244</v>
      </c>
      <c r="O13" s="469"/>
      <c r="P13" s="561" t="s">
        <v>2402</v>
      </c>
      <c r="Q13" s="562" t="s">
        <v>2266</v>
      </c>
      <c r="R13" s="469"/>
      <c r="S13" s="557" t="s">
        <v>2398</v>
      </c>
      <c r="T13" s="558" t="s">
        <v>2233</v>
      </c>
      <c r="U13" s="469"/>
      <c r="V13" s="557" t="s">
        <v>2403</v>
      </c>
      <c r="W13" s="558" t="s">
        <v>2404</v>
      </c>
      <c r="X13" s="469"/>
      <c r="Y13" s="557" t="s">
        <v>2405</v>
      </c>
      <c r="Z13" s="558" t="s">
        <v>2278</v>
      </c>
      <c r="AA13" s="469"/>
      <c r="AB13" s="557" t="s">
        <v>2403</v>
      </c>
      <c r="AC13" s="558" t="s">
        <v>2404</v>
      </c>
      <c r="AD13" s="469"/>
      <c r="AE13" s="561" t="s">
        <v>2406</v>
      </c>
      <c r="AF13" s="562" t="s">
        <v>2257</v>
      </c>
      <c r="AG13"/>
      <c r="AH13" s="559" t="s">
        <v>2398</v>
      </c>
      <c r="AI13" s="560" t="s">
        <v>2407</v>
      </c>
      <c r="AJ13" s="469"/>
      <c r="AK13" s="557" t="s">
        <v>2408</v>
      </c>
      <c r="AL13" s="558" t="s">
        <v>2409</v>
      </c>
      <c r="AM13" s="469"/>
    </row>
    <row r="14" spans="1:39" ht="15">
      <c r="A14" s="557" t="s">
        <v>2410</v>
      </c>
      <c r="B14" s="558" t="s">
        <v>2195</v>
      </c>
      <c r="C14" s="469"/>
      <c r="D14" s="557" t="s">
        <v>2401</v>
      </c>
      <c r="E14" s="558" t="s">
        <v>2244</v>
      </c>
      <c r="F14"/>
      <c r="G14" s="557" t="s">
        <v>2411</v>
      </c>
      <c r="H14" s="558" t="s">
        <v>2412</v>
      </c>
      <c r="I14" s="469"/>
      <c r="J14" s="561" t="s">
        <v>2406</v>
      </c>
      <c r="K14" s="562" t="s">
        <v>2413</v>
      </c>
      <c r="L14" s="469"/>
      <c r="M14" s="563">
        <v>14.02</v>
      </c>
      <c r="N14" s="562" t="s">
        <v>2414</v>
      </c>
      <c r="O14" s="469"/>
      <c r="P14" s="561" t="s">
        <v>2415</v>
      </c>
      <c r="Q14" s="562" t="s">
        <v>2258</v>
      </c>
      <c r="R14" s="469"/>
      <c r="S14" s="557" t="s">
        <v>2401</v>
      </c>
      <c r="T14" s="558" t="s">
        <v>2244</v>
      </c>
      <c r="U14" s="469"/>
      <c r="V14" s="557" t="s">
        <v>2416</v>
      </c>
      <c r="W14" s="558" t="s">
        <v>2414</v>
      </c>
      <c r="X14" s="469"/>
      <c r="Y14" s="561" t="s">
        <v>2415</v>
      </c>
      <c r="Z14" s="562" t="s">
        <v>2258</v>
      </c>
      <c r="AA14" s="469"/>
      <c r="AB14" s="557" t="s">
        <v>2401</v>
      </c>
      <c r="AC14" s="558" t="s">
        <v>2244</v>
      </c>
      <c r="AD14" s="469"/>
      <c r="AE14" s="561" t="s">
        <v>2415</v>
      </c>
      <c r="AF14" s="562" t="s">
        <v>2258</v>
      </c>
      <c r="AG14"/>
      <c r="AH14" s="557" t="s">
        <v>2405</v>
      </c>
      <c r="AI14" s="558" t="s">
        <v>2417</v>
      </c>
      <c r="AJ14" s="469"/>
      <c r="AK14" s="557" t="s">
        <v>2418</v>
      </c>
      <c r="AL14" s="558" t="s">
        <v>2419</v>
      </c>
      <c r="AM14" s="469"/>
    </row>
    <row r="15" spans="1:39" ht="15">
      <c r="A15" s="557" t="s">
        <v>2420</v>
      </c>
      <c r="B15" s="558" t="s">
        <v>2196</v>
      </c>
      <c r="C15" s="469"/>
      <c r="D15" s="557" t="s">
        <v>2421</v>
      </c>
      <c r="E15" s="558" t="s">
        <v>2422</v>
      </c>
      <c r="F15"/>
      <c r="G15" s="559" t="s">
        <v>2423</v>
      </c>
      <c r="H15" s="560" t="s">
        <v>2424</v>
      </c>
      <c r="I15" s="469"/>
      <c r="J15" s="561" t="s">
        <v>2415</v>
      </c>
      <c r="K15" s="562" t="s">
        <v>2258</v>
      </c>
      <c r="L15" s="469"/>
      <c r="M15" s="564" t="s">
        <v>2425</v>
      </c>
      <c r="N15" s="562" t="s">
        <v>2426</v>
      </c>
      <c r="O15" s="469"/>
      <c r="P15" s="565" t="s">
        <v>2427</v>
      </c>
      <c r="Q15" s="562" t="s">
        <v>2428</v>
      </c>
      <c r="R15" s="469"/>
      <c r="S15" s="561" t="s">
        <v>2415</v>
      </c>
      <c r="T15" s="562" t="s">
        <v>2258</v>
      </c>
      <c r="U15" s="469"/>
      <c r="V15" s="557" t="s">
        <v>2425</v>
      </c>
      <c r="W15" s="558" t="s">
        <v>2426</v>
      </c>
      <c r="X15" s="469"/>
      <c r="Y15" s="561" t="s">
        <v>2429</v>
      </c>
      <c r="Z15" s="562" t="s">
        <v>2279</v>
      </c>
      <c r="AA15" s="469"/>
      <c r="AB15" s="557" t="s">
        <v>2416</v>
      </c>
      <c r="AC15" s="558" t="s">
        <v>2414</v>
      </c>
      <c r="AD15" s="469"/>
      <c r="AE15" s="566" t="s">
        <v>2427</v>
      </c>
      <c r="AF15" s="567" t="s">
        <v>2428</v>
      </c>
      <c r="AG15"/>
      <c r="AH15" s="561" t="s">
        <v>2415</v>
      </c>
      <c r="AI15" s="562" t="s">
        <v>2258</v>
      </c>
      <c r="AJ15" s="469"/>
      <c r="AK15" s="557" t="s">
        <v>2403</v>
      </c>
      <c r="AL15" s="558" t="s">
        <v>2262</v>
      </c>
      <c r="AM15" s="469"/>
    </row>
    <row r="16" spans="1:39" ht="15">
      <c r="A16" s="557" t="s">
        <v>2430</v>
      </c>
      <c r="B16" s="558" t="s">
        <v>409</v>
      </c>
      <c r="C16" s="469"/>
      <c r="D16" s="557" t="s">
        <v>2415</v>
      </c>
      <c r="E16" s="558" t="s">
        <v>2258</v>
      </c>
      <c r="F16"/>
      <c r="G16" s="557" t="s">
        <v>2431</v>
      </c>
      <c r="H16" s="558" t="s">
        <v>2432</v>
      </c>
      <c r="I16" s="469"/>
      <c r="J16" s="561" t="s">
        <v>2427</v>
      </c>
      <c r="K16" s="562" t="s">
        <v>2428</v>
      </c>
      <c r="L16" s="469"/>
      <c r="M16" s="563">
        <v>15.01</v>
      </c>
      <c r="N16" s="562" t="s">
        <v>2433</v>
      </c>
      <c r="O16" s="469"/>
      <c r="P16" s="565" t="s">
        <v>2434</v>
      </c>
      <c r="Q16" s="562" t="s">
        <v>1064</v>
      </c>
      <c r="R16" s="469"/>
      <c r="S16" s="561" t="s">
        <v>2435</v>
      </c>
      <c r="T16" s="562" t="s">
        <v>2260</v>
      </c>
      <c r="U16" s="469"/>
      <c r="V16" s="557" t="s">
        <v>2436</v>
      </c>
      <c r="W16" s="558" t="s">
        <v>2433</v>
      </c>
      <c r="X16" s="469"/>
      <c r="Y16" s="566" t="s">
        <v>2427</v>
      </c>
      <c r="Z16" s="567" t="s">
        <v>2428</v>
      </c>
      <c r="AA16" s="469"/>
      <c r="AB16" s="557" t="s">
        <v>2425</v>
      </c>
      <c r="AC16" s="558" t="s">
        <v>2426</v>
      </c>
      <c r="AD16" s="469"/>
      <c r="AE16" s="566" t="s">
        <v>2434</v>
      </c>
      <c r="AF16" s="567" t="s">
        <v>1064</v>
      </c>
      <c r="AG16"/>
      <c r="AH16" s="561" t="s">
        <v>2429</v>
      </c>
      <c r="AI16" s="562" t="s">
        <v>2437</v>
      </c>
      <c r="AJ16" s="469"/>
      <c r="AK16" s="557" t="s">
        <v>2425</v>
      </c>
      <c r="AL16" s="558" t="s">
        <v>2264</v>
      </c>
      <c r="AM16" s="469"/>
    </row>
    <row r="17" spans="1:39" ht="15">
      <c r="A17" s="557" t="s">
        <v>2438</v>
      </c>
      <c r="B17" s="558" t="s">
        <v>2439</v>
      </c>
      <c r="C17" s="469"/>
      <c r="D17" s="557" t="s">
        <v>2435</v>
      </c>
      <c r="E17" s="558" t="s">
        <v>2260</v>
      </c>
      <c r="F17"/>
      <c r="G17" s="557" t="s">
        <v>2398</v>
      </c>
      <c r="H17" s="558" t="s">
        <v>2233</v>
      </c>
      <c r="I17" s="469"/>
      <c r="J17" s="565" t="s">
        <v>2434</v>
      </c>
      <c r="K17" s="562" t="s">
        <v>1064</v>
      </c>
      <c r="L17" s="469"/>
      <c r="M17" s="568">
        <v>15.02</v>
      </c>
      <c r="N17" s="562" t="s">
        <v>2440</v>
      </c>
      <c r="O17" s="469"/>
      <c r="P17" s="565" t="s">
        <v>2441</v>
      </c>
      <c r="Q17" s="562" t="s">
        <v>2275</v>
      </c>
      <c r="R17" s="469"/>
      <c r="S17" s="565" t="s">
        <v>2442</v>
      </c>
      <c r="T17" s="562" t="s">
        <v>2235</v>
      </c>
      <c r="U17" s="469"/>
      <c r="V17" s="557" t="s">
        <v>2443</v>
      </c>
      <c r="W17" s="558" t="s">
        <v>2440</v>
      </c>
      <c r="X17" s="469"/>
      <c r="Y17" s="566" t="s">
        <v>2434</v>
      </c>
      <c r="Z17" s="567" t="s">
        <v>1064</v>
      </c>
      <c r="AA17" s="469"/>
      <c r="AB17" s="557" t="s">
        <v>2436</v>
      </c>
      <c r="AC17" s="558" t="s">
        <v>2433</v>
      </c>
      <c r="AD17" s="469"/>
      <c r="AE17" s="566" t="s">
        <v>2441</v>
      </c>
      <c r="AF17" s="567" t="s">
        <v>2275</v>
      </c>
      <c r="AG17"/>
      <c r="AH17" s="566" t="s">
        <v>2427</v>
      </c>
      <c r="AI17" s="567" t="s">
        <v>2428</v>
      </c>
      <c r="AJ17" s="469"/>
      <c r="AK17" s="557" t="s">
        <v>2436</v>
      </c>
      <c r="AL17" s="558" t="s">
        <v>540</v>
      </c>
      <c r="AM17" s="469"/>
    </row>
    <row r="18" spans="1:39" ht="15">
      <c r="A18" s="557" t="s">
        <v>2444</v>
      </c>
      <c r="B18" s="558" t="s">
        <v>417</v>
      </c>
      <c r="C18" s="469"/>
      <c r="D18" s="557" t="s">
        <v>2442</v>
      </c>
      <c r="E18" s="558" t="s">
        <v>2235</v>
      </c>
      <c r="F18"/>
      <c r="G18" s="557" t="s">
        <v>2401</v>
      </c>
      <c r="H18" s="558" t="s">
        <v>2244</v>
      </c>
      <c r="I18" s="469"/>
      <c r="J18" s="565" t="s">
        <v>2441</v>
      </c>
      <c r="K18" s="562" t="s">
        <v>2275</v>
      </c>
      <c r="L18" s="469"/>
      <c r="M18" s="568">
        <v>15.03</v>
      </c>
      <c r="N18" s="562" t="s">
        <v>2445</v>
      </c>
      <c r="O18" s="469"/>
      <c r="P18" s="565" t="s">
        <v>2446</v>
      </c>
      <c r="Q18" s="562" t="s">
        <v>2259</v>
      </c>
      <c r="R18" s="469"/>
      <c r="S18" s="565" t="s">
        <v>2447</v>
      </c>
      <c r="T18" s="562" t="s">
        <v>2236</v>
      </c>
      <c r="U18" s="469"/>
      <c r="V18" s="557" t="s">
        <v>2402</v>
      </c>
      <c r="W18" s="558" t="s">
        <v>2445</v>
      </c>
      <c r="X18" s="469"/>
      <c r="Y18" s="566" t="s">
        <v>2441</v>
      </c>
      <c r="Z18" s="567" t="s">
        <v>2275</v>
      </c>
      <c r="AA18" s="469"/>
      <c r="AB18" s="557" t="s">
        <v>2443</v>
      </c>
      <c r="AC18" s="558" t="s">
        <v>2440</v>
      </c>
      <c r="AD18" s="469"/>
      <c r="AE18" s="566" t="s">
        <v>2446</v>
      </c>
      <c r="AF18" s="567" t="s">
        <v>2448</v>
      </c>
      <c r="AG18"/>
      <c r="AH18" s="566" t="s">
        <v>2434</v>
      </c>
      <c r="AI18" s="567" t="s">
        <v>1064</v>
      </c>
      <c r="AJ18" s="469"/>
      <c r="AK18" s="557" t="s">
        <v>2443</v>
      </c>
      <c r="AL18" s="558" t="s">
        <v>2265</v>
      </c>
      <c r="AM18" s="469"/>
    </row>
    <row r="19" spans="1:39" ht="15">
      <c r="A19" s="557" t="s">
        <v>2449</v>
      </c>
      <c r="B19" s="558" t="s">
        <v>2197</v>
      </c>
      <c r="C19" s="469"/>
      <c r="D19" s="557" t="s">
        <v>2447</v>
      </c>
      <c r="E19" s="558" t="s">
        <v>2450</v>
      </c>
      <c r="F19"/>
      <c r="G19" s="561" t="s">
        <v>2451</v>
      </c>
      <c r="H19" s="562" t="s">
        <v>2452</v>
      </c>
      <c r="I19" s="469"/>
      <c r="J19" s="565" t="s">
        <v>2435</v>
      </c>
      <c r="K19" s="562" t="s">
        <v>2260</v>
      </c>
      <c r="L19" s="469"/>
      <c r="M19" s="568">
        <v>15.06</v>
      </c>
      <c r="N19" s="562" t="s">
        <v>2413</v>
      </c>
      <c r="O19" s="469"/>
      <c r="P19" s="565" t="s">
        <v>2453</v>
      </c>
      <c r="Q19" s="562" t="s">
        <v>2277</v>
      </c>
      <c r="R19" s="469"/>
      <c r="S19" s="565" t="s">
        <v>2454</v>
      </c>
      <c r="T19" s="562" t="s">
        <v>2237</v>
      </c>
      <c r="U19" s="469"/>
      <c r="V19" s="557" t="s">
        <v>2406</v>
      </c>
      <c r="W19" s="558" t="s">
        <v>2257</v>
      </c>
      <c r="X19" s="469"/>
      <c r="Y19" s="569" t="s">
        <v>2446</v>
      </c>
      <c r="Z19" s="570" t="s">
        <v>2448</v>
      </c>
      <c r="AA19" s="469"/>
      <c r="AB19" s="557" t="s">
        <v>2402</v>
      </c>
      <c r="AC19" s="558" t="s">
        <v>2445</v>
      </c>
      <c r="AD19" s="469"/>
      <c r="AE19" s="566" t="s">
        <v>2435</v>
      </c>
      <c r="AF19" s="567" t="s">
        <v>2260</v>
      </c>
      <c r="AG19"/>
      <c r="AH19" s="566" t="s">
        <v>2441</v>
      </c>
      <c r="AI19" s="567" t="s">
        <v>2275</v>
      </c>
      <c r="AJ19" s="469"/>
      <c r="AK19" s="557" t="s">
        <v>2402</v>
      </c>
      <c r="AL19" s="558" t="s">
        <v>2266</v>
      </c>
      <c r="AM19" s="469"/>
    </row>
    <row r="20" spans="1:39" ht="15">
      <c r="A20" s="571">
        <v>12.04</v>
      </c>
      <c r="B20" s="558" t="s">
        <v>2455</v>
      </c>
      <c r="C20"/>
      <c r="D20" s="557" t="s">
        <v>2454</v>
      </c>
      <c r="E20" s="558" t="s">
        <v>2237</v>
      </c>
      <c r="F20"/>
      <c r="G20" s="561" t="s">
        <v>2427</v>
      </c>
      <c r="H20" s="562" t="s">
        <v>2428</v>
      </c>
      <c r="I20" s="469"/>
      <c r="J20" s="565" t="s">
        <v>2456</v>
      </c>
      <c r="K20" s="562" t="s">
        <v>2457</v>
      </c>
      <c r="L20" s="469"/>
      <c r="M20" s="568">
        <v>15.07</v>
      </c>
      <c r="N20" s="562" t="s">
        <v>2458</v>
      </c>
      <c r="O20" s="469"/>
      <c r="P20" s="565" t="s">
        <v>2435</v>
      </c>
      <c r="Q20" s="562" t="s">
        <v>2260</v>
      </c>
      <c r="R20" s="469"/>
      <c r="S20" s="565" t="s">
        <v>2459</v>
      </c>
      <c r="T20" s="562" t="s">
        <v>1558</v>
      </c>
      <c r="U20" s="469"/>
      <c r="V20" s="557" t="s">
        <v>2460</v>
      </c>
      <c r="W20" s="558" t="s">
        <v>2458</v>
      </c>
      <c r="X20" s="469"/>
      <c r="Y20" s="566" t="s">
        <v>2435</v>
      </c>
      <c r="Z20" s="567" t="s">
        <v>2260</v>
      </c>
      <c r="AA20" s="469"/>
      <c r="AB20" s="557" t="s">
        <v>2406</v>
      </c>
      <c r="AC20" s="558" t="s">
        <v>2257</v>
      </c>
      <c r="AD20" s="469"/>
      <c r="AE20" s="566" t="s">
        <v>2456</v>
      </c>
      <c r="AF20" s="567" t="s">
        <v>2261</v>
      </c>
      <c r="AG20"/>
      <c r="AH20" s="566" t="s">
        <v>2435</v>
      </c>
      <c r="AI20" s="567" t="s">
        <v>2260</v>
      </c>
      <c r="AJ20" s="469"/>
      <c r="AK20" s="561" t="s">
        <v>2406</v>
      </c>
      <c r="AL20" s="562" t="s">
        <v>2257</v>
      </c>
      <c r="AM20" s="469"/>
    </row>
    <row r="21" spans="1:39" ht="15">
      <c r="A21" s="557" t="s">
        <v>2461</v>
      </c>
      <c r="B21" s="558" t="s">
        <v>2199</v>
      </c>
      <c r="C21"/>
      <c r="D21" s="557" t="s">
        <v>2459</v>
      </c>
      <c r="E21" s="558" t="s">
        <v>1558</v>
      </c>
      <c r="F21"/>
      <c r="G21" s="561" t="s">
        <v>2434</v>
      </c>
      <c r="H21" s="562" t="s">
        <v>1064</v>
      </c>
      <c r="I21"/>
      <c r="J21" s="565" t="s">
        <v>2447</v>
      </c>
      <c r="K21" s="562" t="s">
        <v>2450</v>
      </c>
      <c r="L21" s="469"/>
      <c r="M21" s="568" t="s">
        <v>2415</v>
      </c>
      <c r="N21" s="562" t="s">
        <v>2258</v>
      </c>
      <c r="O21" s="469"/>
      <c r="P21" s="565" t="s">
        <v>2442</v>
      </c>
      <c r="Q21" s="562" t="s">
        <v>2235</v>
      </c>
      <c r="R21" s="469"/>
      <c r="S21" s="565" t="s">
        <v>2462</v>
      </c>
      <c r="T21" s="562" t="s">
        <v>1563</v>
      </c>
      <c r="U21" s="469"/>
      <c r="V21" s="557" t="s">
        <v>2415</v>
      </c>
      <c r="W21" s="558" t="s">
        <v>2258</v>
      </c>
      <c r="X21" s="469"/>
      <c r="Y21" s="569" t="s">
        <v>2442</v>
      </c>
      <c r="Z21" s="570" t="s">
        <v>2463</v>
      </c>
      <c r="AA21" s="469"/>
      <c r="AB21" s="557" t="s">
        <v>2460</v>
      </c>
      <c r="AC21" s="558" t="s">
        <v>2458</v>
      </c>
      <c r="AD21" s="469"/>
      <c r="AE21" s="566" t="s">
        <v>2442</v>
      </c>
      <c r="AF21" s="567" t="s">
        <v>2463</v>
      </c>
      <c r="AG21" s="469"/>
      <c r="AH21" s="569" t="s">
        <v>2442</v>
      </c>
      <c r="AI21" s="570" t="s">
        <v>2463</v>
      </c>
      <c r="AJ21" s="469"/>
      <c r="AK21" s="566" t="s">
        <v>2415</v>
      </c>
      <c r="AL21" s="567" t="s">
        <v>2258</v>
      </c>
      <c r="AM21" s="469"/>
    </row>
    <row r="22" spans="1:39" ht="15.75" thickBot="1">
      <c r="A22" s="557" t="s">
        <v>2464</v>
      </c>
      <c r="B22" s="558" t="s">
        <v>2245</v>
      </c>
      <c r="C22"/>
      <c r="D22" s="557" t="s">
        <v>2462</v>
      </c>
      <c r="E22" s="558" t="s">
        <v>1563</v>
      </c>
      <c r="F22"/>
      <c r="G22" s="565" t="s">
        <v>2441</v>
      </c>
      <c r="H22" s="562" t="s">
        <v>2275</v>
      </c>
      <c r="I22"/>
      <c r="J22" s="565" t="s">
        <v>2459</v>
      </c>
      <c r="K22" s="562" t="s">
        <v>1558</v>
      </c>
      <c r="L22"/>
      <c r="M22" s="572" t="s">
        <v>2465</v>
      </c>
      <c r="N22" s="562" t="s">
        <v>2466</v>
      </c>
      <c r="O22" s="469"/>
      <c r="P22" s="573" t="s">
        <v>2447</v>
      </c>
      <c r="Q22" s="574" t="s">
        <v>2450</v>
      </c>
      <c r="R22" s="469"/>
      <c r="S22" s="565" t="s">
        <v>2467</v>
      </c>
      <c r="T22" s="562" t="s">
        <v>2248</v>
      </c>
      <c r="U22" s="469"/>
      <c r="V22" s="557" t="s">
        <v>2465</v>
      </c>
      <c r="W22" s="558" t="s">
        <v>2466</v>
      </c>
      <c r="X22" s="469"/>
      <c r="Y22" s="566" t="s">
        <v>2447</v>
      </c>
      <c r="Z22" s="567" t="s">
        <v>2450</v>
      </c>
      <c r="AA22" s="469"/>
      <c r="AB22" s="557" t="s">
        <v>2415</v>
      </c>
      <c r="AC22" s="558" t="s">
        <v>2468</v>
      </c>
      <c r="AD22" s="469"/>
      <c r="AE22" s="575" t="s">
        <v>2447</v>
      </c>
      <c r="AF22" s="576" t="s">
        <v>2450</v>
      </c>
      <c r="AG22" s="469"/>
      <c r="AH22" s="566" t="s">
        <v>2447</v>
      </c>
      <c r="AI22" s="567" t="s">
        <v>2236</v>
      </c>
      <c r="AJ22" s="469"/>
      <c r="AK22" s="566" t="s">
        <v>2469</v>
      </c>
      <c r="AL22" s="567" t="s">
        <v>2470</v>
      </c>
      <c r="AM22" s="469"/>
    </row>
    <row r="23" spans="1:39" ht="15.75" thickBot="1">
      <c r="A23" s="557" t="s">
        <v>2471</v>
      </c>
      <c r="B23" s="558" t="s">
        <v>2200</v>
      </c>
      <c r="C23"/>
      <c r="D23" s="557" t="s">
        <v>2467</v>
      </c>
      <c r="E23" s="558" t="s">
        <v>2248</v>
      </c>
      <c r="F23"/>
      <c r="G23" s="565" t="s">
        <v>2442</v>
      </c>
      <c r="H23" s="562" t="s">
        <v>2235</v>
      </c>
      <c r="I23"/>
      <c r="J23" s="565" t="s">
        <v>2467</v>
      </c>
      <c r="K23" s="562" t="s">
        <v>2248</v>
      </c>
      <c r="L23"/>
      <c r="M23" s="568">
        <v>15.11</v>
      </c>
      <c r="N23" s="562" t="s">
        <v>2472</v>
      </c>
      <c r="O23"/>
      <c r="P23" s="577"/>
      <c r="Q23" s="456"/>
      <c r="R23" s="469"/>
      <c r="S23" s="573" t="s">
        <v>2473</v>
      </c>
      <c r="T23" s="574" t="s">
        <v>2249</v>
      </c>
      <c r="U23" s="469"/>
      <c r="V23" s="557" t="s">
        <v>2474</v>
      </c>
      <c r="W23" s="558" t="s">
        <v>2472</v>
      </c>
      <c r="X23" s="469"/>
      <c r="Y23" s="578" t="s">
        <v>2462</v>
      </c>
      <c r="Z23" s="579" t="s">
        <v>1563</v>
      </c>
      <c r="AA23" s="469"/>
      <c r="AB23" s="557" t="s">
        <v>2465</v>
      </c>
      <c r="AC23" s="558" t="s">
        <v>2466</v>
      </c>
      <c r="AD23" s="469"/>
      <c r="AE23" s="577"/>
      <c r="AF23" s="456"/>
      <c r="AG23" s="469"/>
      <c r="AH23" s="569" t="s">
        <v>2454</v>
      </c>
      <c r="AI23" s="570" t="s">
        <v>2475</v>
      </c>
      <c r="AJ23" s="469"/>
      <c r="AK23" s="566" t="s">
        <v>2465</v>
      </c>
      <c r="AL23" s="567" t="s">
        <v>2268</v>
      </c>
      <c r="AM23" s="469"/>
    </row>
    <row r="24" spans="1:39" ht="15.75" thickBot="1">
      <c r="A24" s="557" t="s">
        <v>2476</v>
      </c>
      <c r="B24" s="558" t="s">
        <v>2201</v>
      </c>
      <c r="C24" s="469"/>
      <c r="D24" s="580" t="s">
        <v>2473</v>
      </c>
      <c r="E24" s="581" t="s">
        <v>2249</v>
      </c>
      <c r="F24"/>
      <c r="G24" s="565" t="s">
        <v>2447</v>
      </c>
      <c r="H24" s="562" t="s">
        <v>2236</v>
      </c>
      <c r="I24"/>
      <c r="J24" s="573" t="s">
        <v>2473</v>
      </c>
      <c r="K24" s="574" t="s">
        <v>2249</v>
      </c>
      <c r="L24"/>
      <c r="M24" s="568">
        <v>15.12</v>
      </c>
      <c r="N24" s="562" t="s">
        <v>2477</v>
      </c>
      <c r="O24"/>
      <c r="P24" s="577"/>
      <c r="Q24" s="456"/>
      <c r="R24" s="469"/>
      <c r="S24" s="577"/>
      <c r="T24" s="456"/>
      <c r="U24" s="469"/>
      <c r="V24" s="557" t="s">
        <v>2478</v>
      </c>
      <c r="W24" s="558" t="s">
        <v>2477</v>
      </c>
      <c r="X24" s="469"/>
      <c r="Y24" s="577"/>
      <c r="Z24" s="456"/>
      <c r="AA24" s="469"/>
      <c r="AB24" s="557" t="s">
        <v>2474</v>
      </c>
      <c r="AC24" s="558" t="s">
        <v>2472</v>
      </c>
      <c r="AD24" s="469"/>
      <c r="AE24" s="577"/>
      <c r="AF24" s="456"/>
      <c r="AG24" s="469"/>
      <c r="AH24" s="578" t="s">
        <v>2462</v>
      </c>
      <c r="AI24" s="579" t="s">
        <v>1563</v>
      </c>
      <c r="AJ24" s="469"/>
      <c r="AK24" s="566" t="s">
        <v>2474</v>
      </c>
      <c r="AL24" s="567" t="s">
        <v>2269</v>
      </c>
      <c r="AM24" s="469"/>
    </row>
    <row r="25" spans="1:39" ht="15">
      <c r="A25" s="557" t="s">
        <v>2479</v>
      </c>
      <c r="B25" s="558" t="s">
        <v>2202</v>
      </c>
      <c r="C25" s="469"/>
      <c r="D25"/>
      <c r="E25"/>
      <c r="F25"/>
      <c r="G25" s="565" t="s">
        <v>2454</v>
      </c>
      <c r="H25" s="562" t="s">
        <v>2237</v>
      </c>
      <c r="I25"/>
      <c r="J25" s="577"/>
      <c r="K25" s="456"/>
      <c r="L25"/>
      <c r="M25" s="568">
        <v>15.13</v>
      </c>
      <c r="N25" s="562" t="s">
        <v>2480</v>
      </c>
      <c r="O25"/>
      <c r="P25"/>
      <c r="Q25"/>
      <c r="R25" s="469"/>
      <c r="S25" s="577"/>
      <c r="T25" s="456"/>
      <c r="U25" s="469"/>
      <c r="V25" s="557" t="s">
        <v>2481</v>
      </c>
      <c r="W25" s="558" t="s">
        <v>2480</v>
      </c>
      <c r="X25" s="469"/>
      <c r="Y25" s="577"/>
      <c r="Z25" s="456"/>
      <c r="AA25" s="469"/>
      <c r="AB25" s="557" t="s">
        <v>2478</v>
      </c>
      <c r="AC25" s="558" t="s">
        <v>2477</v>
      </c>
      <c r="AD25" s="469"/>
      <c r="AE25"/>
      <c r="AF25"/>
      <c r="AG25" s="469"/>
      <c r="AH25" s="577"/>
      <c r="AI25" s="456"/>
      <c r="AJ25" s="469"/>
      <c r="AK25" s="566" t="s">
        <v>2478</v>
      </c>
      <c r="AL25" s="567" t="s">
        <v>2270</v>
      </c>
      <c r="AM25" s="469"/>
    </row>
    <row r="26" spans="1:39" ht="15">
      <c r="A26" s="557" t="s">
        <v>2482</v>
      </c>
      <c r="B26" s="558" t="s">
        <v>2203</v>
      </c>
      <c r="C26" s="469"/>
      <c r="D26"/>
      <c r="E26"/>
      <c r="F26"/>
      <c r="G26" s="565" t="s">
        <v>2459</v>
      </c>
      <c r="H26" s="562" t="s">
        <v>1558</v>
      </c>
      <c r="I26"/>
      <c r="J26" s="577"/>
      <c r="K26" s="456"/>
      <c r="L26"/>
      <c r="M26" s="568">
        <v>15.15</v>
      </c>
      <c r="N26" s="562" t="s">
        <v>2483</v>
      </c>
      <c r="O26"/>
      <c r="P26"/>
      <c r="Q26"/>
      <c r="R26" s="469"/>
      <c r="U26" s="469"/>
      <c r="V26" s="557" t="s">
        <v>2484</v>
      </c>
      <c r="W26" s="558" t="s">
        <v>2483</v>
      </c>
      <c r="X26" s="469"/>
      <c r="Y26"/>
      <c r="Z26"/>
      <c r="AA26" s="469"/>
      <c r="AB26" s="557" t="s">
        <v>2481</v>
      </c>
      <c r="AC26" s="558" t="s">
        <v>2480</v>
      </c>
      <c r="AE26"/>
      <c r="AF26"/>
      <c r="AG26" s="469"/>
      <c r="AH26" s="577"/>
      <c r="AI26" s="456"/>
      <c r="AJ26" s="469"/>
      <c r="AK26" s="566" t="s">
        <v>2481</v>
      </c>
      <c r="AL26" s="567" t="s">
        <v>2271</v>
      </c>
      <c r="AM26" s="469"/>
    </row>
    <row r="27" spans="1:39" ht="15">
      <c r="A27" s="557" t="s">
        <v>2485</v>
      </c>
      <c r="B27" s="558" t="s">
        <v>2246</v>
      </c>
      <c r="C27" s="469"/>
      <c r="D27"/>
      <c r="E27"/>
      <c r="F27"/>
      <c r="G27" s="565" t="s">
        <v>2467</v>
      </c>
      <c r="H27" s="562" t="s">
        <v>2248</v>
      </c>
      <c r="I27"/>
      <c r="J27" s="577"/>
      <c r="K27" s="456"/>
      <c r="L27"/>
      <c r="M27" s="572" t="s">
        <v>2486</v>
      </c>
      <c r="N27" s="562" t="s">
        <v>2487</v>
      </c>
      <c r="O27"/>
      <c r="P27"/>
      <c r="Q27"/>
      <c r="R27" s="469"/>
      <c r="U27" s="469"/>
      <c r="V27" s="557" t="s">
        <v>2486</v>
      </c>
      <c r="W27" s="558" t="s">
        <v>2487</v>
      </c>
      <c r="X27" s="469"/>
      <c r="Y27"/>
      <c r="Z27"/>
      <c r="AA27" s="469"/>
      <c r="AB27" s="557" t="s">
        <v>2484</v>
      </c>
      <c r="AC27" s="558" t="s">
        <v>2483</v>
      </c>
      <c r="AE27"/>
      <c r="AF27"/>
      <c r="AG27" s="469"/>
      <c r="AH27"/>
      <c r="AI27"/>
      <c r="AJ27" s="469"/>
      <c r="AK27" s="566" t="s">
        <v>2488</v>
      </c>
      <c r="AL27" s="567" t="s">
        <v>2283</v>
      </c>
      <c r="AM27" s="469"/>
    </row>
    <row r="28" spans="1:39" ht="15.75" thickBot="1">
      <c r="A28" s="582" t="s">
        <v>2489</v>
      </c>
      <c r="B28" s="583" t="s">
        <v>2204</v>
      </c>
      <c r="C28" s="469"/>
      <c r="D28"/>
      <c r="E28"/>
      <c r="F28"/>
      <c r="G28" s="573" t="s">
        <v>2473</v>
      </c>
      <c r="H28" s="574" t="s">
        <v>2249</v>
      </c>
      <c r="I28"/>
      <c r="J28"/>
      <c r="K28"/>
      <c r="L28"/>
      <c r="M28" s="568">
        <v>29.04</v>
      </c>
      <c r="N28" s="562" t="s">
        <v>2490</v>
      </c>
      <c r="O28"/>
      <c r="P28"/>
      <c r="Q28"/>
      <c r="R28" s="469"/>
      <c r="U28" s="469"/>
      <c r="V28" s="557" t="s">
        <v>2491</v>
      </c>
      <c r="W28" s="558" t="s">
        <v>2490</v>
      </c>
      <c r="X28" s="469"/>
      <c r="Y28"/>
      <c r="Z28"/>
      <c r="AA28" s="469"/>
      <c r="AB28" s="557" t="s">
        <v>2486</v>
      </c>
      <c r="AC28" s="558" t="s">
        <v>2487</v>
      </c>
      <c r="AE28"/>
      <c r="AF28"/>
      <c r="AG28" s="469"/>
      <c r="AH28"/>
      <c r="AI28"/>
      <c r="AJ28" s="469"/>
      <c r="AK28" s="566" t="s">
        <v>2484</v>
      </c>
      <c r="AL28" s="567" t="s">
        <v>2272</v>
      </c>
      <c r="AM28" s="469"/>
    </row>
    <row r="29" spans="1:39" ht="15">
      <c r="A29" s="557" t="s">
        <v>2492</v>
      </c>
      <c r="B29" s="558" t="s">
        <v>2205</v>
      </c>
      <c r="C29" s="469"/>
      <c r="D29"/>
      <c r="E29"/>
      <c r="F29"/>
      <c r="G29" s="577"/>
      <c r="H29" s="456"/>
      <c r="I29"/>
      <c r="J29"/>
      <c r="K29"/>
      <c r="L29"/>
      <c r="M29" s="568" t="s">
        <v>2427</v>
      </c>
      <c r="N29" s="562" t="s">
        <v>2428</v>
      </c>
      <c r="O29"/>
      <c r="P29"/>
      <c r="Q29"/>
      <c r="R29" s="469"/>
      <c r="U29" s="469"/>
      <c r="V29" s="557" t="s">
        <v>2427</v>
      </c>
      <c r="W29" s="558" t="s">
        <v>2428</v>
      </c>
      <c r="X29" s="469"/>
      <c r="Y29"/>
      <c r="Z29"/>
      <c r="AA29" s="469"/>
      <c r="AB29" s="557" t="s">
        <v>2491</v>
      </c>
      <c r="AC29" s="558" t="s">
        <v>2490</v>
      </c>
      <c r="AE29"/>
      <c r="AF29"/>
      <c r="AG29" s="469"/>
      <c r="AH29"/>
      <c r="AI29"/>
      <c r="AJ29" s="469"/>
      <c r="AK29" s="566" t="s">
        <v>2493</v>
      </c>
      <c r="AL29" s="567" t="s">
        <v>2494</v>
      </c>
      <c r="AM29" s="469"/>
    </row>
    <row r="30" spans="1:39" ht="15">
      <c r="A30" s="582" t="s">
        <v>2495</v>
      </c>
      <c r="B30" s="583" t="s">
        <v>2206</v>
      </c>
      <c r="C30" s="469"/>
      <c r="D30"/>
      <c r="E30"/>
      <c r="F30"/>
      <c r="G30" s="577"/>
      <c r="H30" s="456"/>
      <c r="I30"/>
      <c r="L30"/>
      <c r="M30" s="568" t="s">
        <v>2434</v>
      </c>
      <c r="N30" s="562" t="s">
        <v>1064</v>
      </c>
      <c r="O30"/>
      <c r="P30"/>
      <c r="Q30"/>
      <c r="R30" s="469"/>
      <c r="U30" s="469"/>
      <c r="V30" s="557" t="s">
        <v>2434</v>
      </c>
      <c r="W30" s="558" t="s">
        <v>1064</v>
      </c>
      <c r="X30" s="469"/>
      <c r="Y30"/>
      <c r="Z30"/>
      <c r="AA30" s="469"/>
      <c r="AB30" s="557" t="s">
        <v>2427</v>
      </c>
      <c r="AC30" s="558" t="s">
        <v>2428</v>
      </c>
      <c r="AE30"/>
      <c r="AF30"/>
      <c r="AG30" s="469"/>
      <c r="AH30"/>
      <c r="AI30"/>
      <c r="AJ30" s="469"/>
      <c r="AK30" s="566" t="s">
        <v>2491</v>
      </c>
      <c r="AL30" s="567" t="s">
        <v>2274</v>
      </c>
      <c r="AM30" s="469"/>
    </row>
    <row r="31" spans="1:39" ht="15">
      <c r="A31" s="557" t="s">
        <v>2496</v>
      </c>
      <c r="B31" s="558" t="s">
        <v>2207</v>
      </c>
      <c r="C31" s="469"/>
      <c r="D31"/>
      <c r="E31"/>
      <c r="F31"/>
      <c r="G31" s="577"/>
      <c r="H31" s="456"/>
      <c r="I31"/>
      <c r="L31"/>
      <c r="M31" s="568" t="s">
        <v>2441</v>
      </c>
      <c r="N31" s="562" t="s">
        <v>2275</v>
      </c>
      <c r="O31"/>
      <c r="R31" s="469"/>
      <c r="U31" s="469"/>
      <c r="V31" s="557" t="s">
        <v>2441</v>
      </c>
      <c r="W31" s="558" t="s">
        <v>2275</v>
      </c>
      <c r="X31" s="469"/>
      <c r="Y31"/>
      <c r="Z31"/>
      <c r="AA31" s="469"/>
      <c r="AB31" s="557" t="s">
        <v>2434</v>
      </c>
      <c r="AC31" s="558" t="s">
        <v>1064</v>
      </c>
      <c r="AE31"/>
      <c r="AF31"/>
      <c r="AG31" s="469"/>
      <c r="AH31"/>
      <c r="AI31"/>
      <c r="AJ31" s="469"/>
      <c r="AK31" s="566" t="s">
        <v>2497</v>
      </c>
      <c r="AL31" s="567" t="s">
        <v>2498</v>
      </c>
      <c r="AM31" s="469"/>
    </row>
    <row r="32" spans="1:39" ht="15">
      <c r="A32" s="557" t="s">
        <v>2499</v>
      </c>
      <c r="B32" s="558" t="s">
        <v>2208</v>
      </c>
      <c r="D32"/>
      <c r="E32"/>
      <c r="F32"/>
      <c r="G32" s="577"/>
      <c r="H32" s="456"/>
      <c r="I32"/>
      <c r="L32"/>
      <c r="M32" s="568" t="s">
        <v>2435</v>
      </c>
      <c r="N32" s="562" t="s">
        <v>2260</v>
      </c>
      <c r="O32"/>
      <c r="R32"/>
      <c r="U32"/>
      <c r="V32" s="557" t="s">
        <v>2446</v>
      </c>
      <c r="W32" s="558" t="s">
        <v>2448</v>
      </c>
      <c r="X32" s="469"/>
      <c r="Y32"/>
      <c r="Z32"/>
      <c r="AB32" s="557" t="s">
        <v>2441</v>
      </c>
      <c r="AC32" s="558" t="s">
        <v>2275</v>
      </c>
      <c r="AE32"/>
      <c r="AF32"/>
      <c r="AG32" s="469"/>
      <c r="AH32"/>
      <c r="AI32"/>
      <c r="AJ32" s="469"/>
      <c r="AK32" s="566" t="s">
        <v>2500</v>
      </c>
      <c r="AL32" s="567" t="s">
        <v>2501</v>
      </c>
      <c r="AM32" s="469"/>
    </row>
    <row r="33" spans="1:39" ht="15">
      <c r="A33" s="557" t="s">
        <v>2502</v>
      </c>
      <c r="B33" s="558" t="s">
        <v>2209</v>
      </c>
      <c r="D33"/>
      <c r="E33"/>
      <c r="F33"/>
      <c r="G33" s="577"/>
      <c r="H33" s="456"/>
      <c r="I33"/>
      <c r="L33"/>
      <c r="M33" s="568">
        <v>48.05</v>
      </c>
      <c r="N33" s="562" t="s">
        <v>2457</v>
      </c>
      <c r="O33"/>
      <c r="R33"/>
      <c r="U33"/>
      <c r="V33" s="557" t="s">
        <v>2435</v>
      </c>
      <c r="W33" s="558" t="s">
        <v>2260</v>
      </c>
      <c r="X33" s="469"/>
      <c r="Y33"/>
      <c r="Z33"/>
      <c r="AB33" s="557" t="s">
        <v>2446</v>
      </c>
      <c r="AC33" s="558" t="s">
        <v>2259</v>
      </c>
      <c r="AE33"/>
      <c r="AF33"/>
      <c r="AG33" s="469"/>
      <c r="AH33"/>
      <c r="AI33"/>
      <c r="AJ33" s="469"/>
      <c r="AK33" s="566" t="s">
        <v>2503</v>
      </c>
      <c r="AL33" s="567" t="s">
        <v>2504</v>
      </c>
      <c r="AM33" s="469"/>
    </row>
    <row r="34" spans="1:39" ht="15">
      <c r="A34" s="557" t="s">
        <v>2505</v>
      </c>
      <c r="B34" s="558" t="s">
        <v>2210</v>
      </c>
      <c r="D34"/>
      <c r="E34"/>
      <c r="F34"/>
      <c r="G34" s="577"/>
      <c r="H34" s="456"/>
      <c r="I34"/>
      <c r="L34"/>
      <c r="M34" s="568">
        <v>48.08</v>
      </c>
      <c r="N34" s="562" t="s">
        <v>2506</v>
      </c>
      <c r="O34"/>
      <c r="P34"/>
      <c r="Q34"/>
      <c r="R34"/>
      <c r="U34"/>
      <c r="V34" s="557" t="s">
        <v>2456</v>
      </c>
      <c r="W34" s="558" t="s">
        <v>2261</v>
      </c>
      <c r="X34" s="469"/>
      <c r="Y34"/>
      <c r="Z34"/>
      <c r="AB34" s="557" t="s">
        <v>2435</v>
      </c>
      <c r="AC34" s="558" t="s">
        <v>2260</v>
      </c>
      <c r="AE34"/>
      <c r="AF34"/>
      <c r="AG34" s="469"/>
      <c r="AH34"/>
      <c r="AI34"/>
      <c r="AJ34" s="469"/>
      <c r="AK34" s="566" t="s">
        <v>2507</v>
      </c>
      <c r="AL34" s="567" t="s">
        <v>2508</v>
      </c>
      <c r="AM34" s="469"/>
    </row>
    <row r="35" spans="1:39" ht="15">
      <c r="A35" s="557" t="s">
        <v>2509</v>
      </c>
      <c r="B35" s="558" t="s">
        <v>2211</v>
      </c>
      <c r="F35"/>
      <c r="I35"/>
      <c r="J35"/>
      <c r="K35"/>
      <c r="L35"/>
      <c r="M35" s="568" t="s">
        <v>2459</v>
      </c>
      <c r="N35" s="562" t="s">
        <v>1558</v>
      </c>
      <c r="O35"/>
      <c r="P35"/>
      <c r="Q35"/>
      <c r="R35"/>
      <c r="U35"/>
      <c r="V35" s="557" t="s">
        <v>2510</v>
      </c>
      <c r="W35" s="558" t="s">
        <v>2506</v>
      </c>
      <c r="X35" s="469"/>
      <c r="Y35"/>
      <c r="Z35"/>
      <c r="AB35" s="557" t="s">
        <v>2456</v>
      </c>
      <c r="AC35" s="558" t="s">
        <v>2261</v>
      </c>
      <c r="AG35" s="469"/>
      <c r="AJ35" s="469"/>
      <c r="AK35" s="566" t="s">
        <v>2511</v>
      </c>
      <c r="AL35" s="567" t="s">
        <v>2512</v>
      </c>
      <c r="AM35" s="469"/>
    </row>
    <row r="36" spans="1:39" ht="15">
      <c r="A36" s="557" t="s">
        <v>2513</v>
      </c>
      <c r="B36" s="558" t="s">
        <v>1026</v>
      </c>
      <c r="D36"/>
      <c r="E36"/>
      <c r="F36"/>
      <c r="I36"/>
      <c r="J36"/>
      <c r="K36"/>
      <c r="L36"/>
      <c r="M36" s="568" t="s">
        <v>2467</v>
      </c>
      <c r="N36" s="562" t="s">
        <v>2248</v>
      </c>
      <c r="O36"/>
      <c r="P36" s="469"/>
      <c r="Q36" s="469"/>
      <c r="R36"/>
      <c r="U36"/>
      <c r="V36" s="557" t="s">
        <v>2442</v>
      </c>
      <c r="W36" s="558" t="s">
        <v>2463</v>
      </c>
      <c r="X36" s="469"/>
      <c r="Y36"/>
      <c r="Z36"/>
      <c r="AB36" s="557" t="s">
        <v>2510</v>
      </c>
      <c r="AC36" s="558" t="s">
        <v>2506</v>
      </c>
      <c r="AG36" s="469"/>
      <c r="AJ36" s="469"/>
      <c r="AK36" s="566" t="s">
        <v>2514</v>
      </c>
      <c r="AL36" s="567" t="s">
        <v>2515</v>
      </c>
      <c r="AM36" s="469"/>
    </row>
    <row r="37" spans="1:39" ht="15.75" thickBot="1">
      <c r="A37" s="557" t="s">
        <v>2516</v>
      </c>
      <c r="B37" s="558" t="s">
        <v>2212</v>
      </c>
      <c r="F37"/>
      <c r="I37"/>
      <c r="J37"/>
      <c r="K37"/>
      <c r="L37"/>
      <c r="M37" s="568" t="s">
        <v>2473</v>
      </c>
      <c r="N37" s="562" t="s">
        <v>2249</v>
      </c>
      <c r="O37"/>
      <c r="P37" s="469"/>
      <c r="Q37" s="469"/>
      <c r="R37"/>
      <c r="S37"/>
      <c r="T37"/>
      <c r="U37"/>
      <c r="V37" s="580" t="s">
        <v>2462</v>
      </c>
      <c r="W37" s="581" t="s">
        <v>1563</v>
      </c>
      <c r="X37" s="469"/>
      <c r="Y37"/>
      <c r="Z37"/>
      <c r="AB37" s="557" t="s">
        <v>2442</v>
      </c>
      <c r="AC37" s="558" t="s">
        <v>2235</v>
      </c>
      <c r="AG37" s="469"/>
      <c r="AJ37" s="469"/>
      <c r="AK37" s="566" t="s">
        <v>2517</v>
      </c>
      <c r="AL37" s="567" t="s">
        <v>2518</v>
      </c>
      <c r="AM37" s="469"/>
    </row>
    <row r="38" spans="1:39" ht="15">
      <c r="A38" s="557" t="s">
        <v>2519</v>
      </c>
      <c r="B38" s="558" t="s">
        <v>2213</v>
      </c>
      <c r="D38"/>
      <c r="E38"/>
      <c r="F38"/>
      <c r="I38"/>
      <c r="J38"/>
      <c r="K38"/>
      <c r="L38"/>
      <c r="M38" s="568" t="s">
        <v>1999</v>
      </c>
      <c r="N38" s="562" t="s">
        <v>2404</v>
      </c>
      <c r="O38"/>
      <c r="P38" s="469"/>
      <c r="Q38" s="469"/>
      <c r="R38"/>
      <c r="S38"/>
      <c r="T38"/>
      <c r="U38"/>
      <c r="V38" s="577"/>
      <c r="W38" s="456"/>
      <c r="X38" s="469"/>
      <c r="Y38"/>
      <c r="Z38"/>
      <c r="AB38" s="557" t="s">
        <v>2459</v>
      </c>
      <c r="AC38" s="558" t="s">
        <v>1558</v>
      </c>
      <c r="AG38" s="469"/>
      <c r="AJ38" s="469"/>
      <c r="AK38" s="566" t="s">
        <v>2520</v>
      </c>
      <c r="AL38" s="567" t="s">
        <v>2521</v>
      </c>
      <c r="AM38" s="469"/>
    </row>
    <row r="39" spans="1:39" ht="15.75" thickBot="1">
      <c r="A39" s="557" t="s">
        <v>2522</v>
      </c>
      <c r="B39" s="558" t="s">
        <v>2214</v>
      </c>
      <c r="F39"/>
      <c r="I39"/>
      <c r="J39"/>
      <c r="K39"/>
      <c r="L39"/>
      <c r="M39" s="584" t="s">
        <v>2255</v>
      </c>
      <c r="N39" s="574" t="s">
        <v>2523</v>
      </c>
      <c r="O39"/>
      <c r="P39" s="469"/>
      <c r="Q39" s="469"/>
      <c r="R39"/>
      <c r="S39"/>
      <c r="T39"/>
      <c r="U39"/>
      <c r="V39"/>
      <c r="W39"/>
      <c r="X39" s="469"/>
      <c r="Y39"/>
      <c r="Z39"/>
      <c r="AB39" s="557" t="s">
        <v>2467</v>
      </c>
      <c r="AC39" s="558" t="s">
        <v>2248</v>
      </c>
      <c r="AG39" s="469"/>
      <c r="AJ39" s="469"/>
      <c r="AK39" s="566" t="s">
        <v>2524</v>
      </c>
      <c r="AL39" s="567" t="s">
        <v>2525</v>
      </c>
      <c r="AM39" s="469"/>
    </row>
    <row r="40" spans="1:39" ht="15.75" thickBot="1">
      <c r="A40" s="557" t="s">
        <v>2526</v>
      </c>
      <c r="B40" s="558" t="s">
        <v>2215</v>
      </c>
      <c r="D40"/>
      <c r="E40"/>
      <c r="F40"/>
      <c r="I40"/>
      <c r="J40"/>
      <c r="K40"/>
      <c r="L40"/>
      <c r="M40" s="585"/>
      <c r="N40" s="456"/>
      <c r="O40"/>
      <c r="P40" s="469"/>
      <c r="Q40" s="469"/>
      <c r="R40"/>
      <c r="S40"/>
      <c r="T40"/>
      <c r="U40"/>
      <c r="V40"/>
      <c r="W40"/>
      <c r="X40" s="469"/>
      <c r="Y40"/>
      <c r="Z40"/>
      <c r="AB40" s="580" t="s">
        <v>2473</v>
      </c>
      <c r="AC40" s="581" t="s">
        <v>2249</v>
      </c>
      <c r="AE40"/>
      <c r="AF40"/>
      <c r="AG40" s="469"/>
      <c r="AJ40" s="469"/>
      <c r="AK40" s="566" t="s">
        <v>2527</v>
      </c>
      <c r="AL40" s="567" t="s">
        <v>2528</v>
      </c>
      <c r="AM40" s="469"/>
    </row>
    <row r="41" spans="1:39" ht="15">
      <c r="A41" s="557" t="s">
        <v>2529</v>
      </c>
      <c r="B41" s="558" t="s">
        <v>2216</v>
      </c>
      <c r="F41"/>
      <c r="I41"/>
      <c r="J41"/>
      <c r="K41"/>
      <c r="L41"/>
      <c r="M41" s="585"/>
      <c r="N41" s="456"/>
      <c r="O41"/>
      <c r="P41" s="469"/>
      <c r="Q41" s="469"/>
      <c r="R41"/>
      <c r="S41"/>
      <c r="T41"/>
      <c r="U41"/>
      <c r="V41"/>
      <c r="W41"/>
      <c r="X41" s="469"/>
      <c r="Y41"/>
      <c r="Z41"/>
      <c r="AB41" s="577"/>
      <c r="AC41" s="456"/>
      <c r="AE41"/>
      <c r="AF41"/>
      <c r="AG41" s="469"/>
      <c r="AJ41" s="469"/>
      <c r="AK41" s="566" t="s">
        <v>2530</v>
      </c>
      <c r="AL41" s="567" t="s">
        <v>2531</v>
      </c>
      <c r="AM41" s="469"/>
    </row>
    <row r="42" spans="1:39" ht="15">
      <c r="A42" s="557" t="s">
        <v>2532</v>
      </c>
      <c r="B42" s="558" t="s">
        <v>2217</v>
      </c>
      <c r="D42"/>
      <c r="E42"/>
      <c r="F42"/>
      <c r="I42"/>
      <c r="J42"/>
      <c r="K42"/>
      <c r="L42"/>
      <c r="M42" s="585"/>
      <c r="N42" s="456"/>
      <c r="O42"/>
      <c r="P42" s="469"/>
      <c r="Q42" s="469"/>
      <c r="R42"/>
      <c r="S42"/>
      <c r="T42"/>
      <c r="U42"/>
      <c r="X42" s="469"/>
      <c r="Y42"/>
      <c r="Z42"/>
      <c r="AE42"/>
      <c r="AF42"/>
      <c r="AG42" s="469"/>
      <c r="AH42"/>
      <c r="AI42"/>
      <c r="AJ42" s="469"/>
      <c r="AK42" s="566" t="s">
        <v>2427</v>
      </c>
      <c r="AL42" s="567" t="s">
        <v>2428</v>
      </c>
      <c r="AM42" s="469"/>
    </row>
    <row r="43" spans="1:39" ht="15">
      <c r="A43" s="557" t="s">
        <v>2533</v>
      </c>
      <c r="B43" s="558" t="s">
        <v>2218</v>
      </c>
      <c r="F43"/>
      <c r="I43"/>
      <c r="J43"/>
      <c r="K43"/>
      <c r="L43"/>
      <c r="M43" s="585"/>
      <c r="N43" s="456"/>
      <c r="O43"/>
      <c r="P43" s="469"/>
      <c r="Q43" s="469"/>
      <c r="R43"/>
      <c r="S43"/>
      <c r="T43"/>
      <c r="U43"/>
      <c r="X43" s="469"/>
      <c r="Y43"/>
      <c r="Z43"/>
      <c r="AE43"/>
      <c r="AF43"/>
      <c r="AG43" s="469"/>
      <c r="AH43"/>
      <c r="AI43"/>
      <c r="AJ43" s="469"/>
      <c r="AK43" s="566" t="s">
        <v>2434</v>
      </c>
      <c r="AL43" s="567" t="s">
        <v>1064</v>
      </c>
      <c r="AM43" s="469"/>
    </row>
    <row r="44" spans="1:39" ht="15">
      <c r="A44" s="557" t="s">
        <v>2534</v>
      </c>
      <c r="B44" s="558" t="s">
        <v>2219</v>
      </c>
      <c r="D44"/>
      <c r="E44"/>
      <c r="F44"/>
      <c r="I44"/>
      <c r="J44"/>
      <c r="K44"/>
      <c r="L44"/>
      <c r="M44" s="585"/>
      <c r="N44" s="456"/>
      <c r="O44"/>
      <c r="P44" s="469"/>
      <c r="Q44" s="469"/>
      <c r="R44"/>
      <c r="S44"/>
      <c r="T44"/>
      <c r="U44"/>
      <c r="X44" s="469"/>
      <c r="Y44"/>
      <c r="Z44"/>
      <c r="AE44"/>
      <c r="AF44"/>
      <c r="AG44" s="469"/>
      <c r="AH44"/>
      <c r="AI44"/>
      <c r="AJ44" s="469"/>
      <c r="AK44" s="566" t="s">
        <v>2441</v>
      </c>
      <c r="AL44" s="567" t="s">
        <v>2275</v>
      </c>
      <c r="AM44" s="469"/>
    </row>
    <row r="45" spans="1:39" ht="15">
      <c r="A45" s="557" t="s">
        <v>2535</v>
      </c>
      <c r="B45" s="558" t="s">
        <v>2220</v>
      </c>
      <c r="F45"/>
      <c r="I45"/>
      <c r="J45"/>
      <c r="K45"/>
      <c r="L45"/>
      <c r="M45" s="585"/>
      <c r="N45" s="456"/>
      <c r="O45"/>
      <c r="P45" s="469"/>
      <c r="Q45" s="469"/>
      <c r="R45"/>
      <c r="S45"/>
      <c r="T45"/>
      <c r="U45"/>
      <c r="X45" s="469"/>
      <c r="Y45"/>
      <c r="Z45"/>
      <c r="AE45"/>
      <c r="AF45"/>
      <c r="AG45" s="469"/>
      <c r="AH45"/>
      <c r="AI45"/>
      <c r="AJ45" s="469"/>
      <c r="AK45" s="566" t="s">
        <v>2446</v>
      </c>
      <c r="AL45" s="567" t="s">
        <v>2259</v>
      </c>
      <c r="AM45" s="469"/>
    </row>
    <row r="46" spans="1:39" ht="15">
      <c r="A46" s="557" t="s">
        <v>2536</v>
      </c>
      <c r="B46" s="558" t="s">
        <v>2221</v>
      </c>
      <c r="D46"/>
      <c r="E46"/>
      <c r="F46"/>
      <c r="I46"/>
      <c r="J46"/>
      <c r="K46"/>
      <c r="L46"/>
      <c r="M46" s="542"/>
      <c r="N46"/>
      <c r="O46"/>
      <c r="P46" s="469"/>
      <c r="Q46" s="469"/>
      <c r="R46"/>
      <c r="S46"/>
      <c r="T46"/>
      <c r="U46"/>
      <c r="X46" s="469"/>
      <c r="Y46"/>
      <c r="Z46"/>
      <c r="AE46"/>
      <c r="AF46"/>
      <c r="AG46" s="469"/>
      <c r="AH46"/>
      <c r="AI46"/>
      <c r="AJ46" s="469"/>
      <c r="AK46" s="566" t="s">
        <v>2435</v>
      </c>
      <c r="AL46" s="567" t="s">
        <v>2260</v>
      </c>
      <c r="AM46" s="469"/>
    </row>
    <row r="47" spans="1:39" ht="15">
      <c r="A47" s="557" t="s">
        <v>2537</v>
      </c>
      <c r="B47" s="558" t="s">
        <v>2222</v>
      </c>
      <c r="F47"/>
      <c r="I47"/>
      <c r="J47"/>
      <c r="K47"/>
      <c r="L47"/>
      <c r="M47" s="542"/>
      <c r="N47"/>
      <c r="O47"/>
      <c r="P47" s="469"/>
      <c r="Q47" s="469"/>
      <c r="R47"/>
      <c r="S47"/>
      <c r="T47"/>
      <c r="U47"/>
      <c r="X47" s="469"/>
      <c r="Y47"/>
      <c r="Z47"/>
      <c r="AE47"/>
      <c r="AF47"/>
      <c r="AG47" s="469"/>
      <c r="AH47"/>
      <c r="AI47"/>
      <c r="AJ47" s="469"/>
      <c r="AK47" s="566" t="s">
        <v>2456</v>
      </c>
      <c r="AL47" s="567" t="s">
        <v>2261</v>
      </c>
      <c r="AM47" s="469"/>
    </row>
    <row r="48" spans="1:39" ht="15">
      <c r="A48" s="557" t="s">
        <v>2538</v>
      </c>
      <c r="B48" s="558" t="s">
        <v>2223</v>
      </c>
      <c r="D48"/>
      <c r="E48"/>
      <c r="F48"/>
      <c r="I48"/>
      <c r="J48"/>
      <c r="K48"/>
      <c r="L48"/>
      <c r="M48" s="542"/>
      <c r="N48"/>
      <c r="O48"/>
      <c r="P48" s="469"/>
      <c r="Q48" s="469"/>
      <c r="R48"/>
      <c r="S48"/>
      <c r="T48"/>
      <c r="U48"/>
      <c r="X48" s="469"/>
      <c r="Y48"/>
      <c r="Z48"/>
      <c r="AE48"/>
      <c r="AF48"/>
      <c r="AG48" s="469"/>
      <c r="AH48"/>
      <c r="AI48"/>
      <c r="AJ48" s="469"/>
      <c r="AK48" s="566" t="s">
        <v>2510</v>
      </c>
      <c r="AL48" s="567" t="s">
        <v>2506</v>
      </c>
      <c r="AM48" s="469"/>
    </row>
    <row r="49" spans="1:39" ht="15">
      <c r="A49" s="557" t="s">
        <v>2539</v>
      </c>
      <c r="B49" s="558" t="s">
        <v>2224</v>
      </c>
      <c r="F49"/>
      <c r="I49"/>
      <c r="J49"/>
      <c r="K49"/>
      <c r="L49"/>
      <c r="M49" s="542"/>
      <c r="N49"/>
      <c r="O49"/>
      <c r="P49" s="469"/>
      <c r="Q49" s="469"/>
      <c r="R49"/>
      <c r="S49"/>
      <c r="T49"/>
      <c r="U49"/>
      <c r="X49" s="469"/>
      <c r="Y49"/>
      <c r="Z49"/>
      <c r="AE49"/>
      <c r="AF49"/>
      <c r="AG49" s="469"/>
      <c r="AH49"/>
      <c r="AI49"/>
      <c r="AJ49" s="469"/>
      <c r="AK49" s="566" t="s">
        <v>2442</v>
      </c>
      <c r="AL49" s="567" t="s">
        <v>2235</v>
      </c>
      <c r="AM49" s="469"/>
    </row>
    <row r="50" spans="1:39" ht="15.75" thickBot="1">
      <c r="A50" s="557" t="s">
        <v>2540</v>
      </c>
      <c r="B50" s="558" t="s">
        <v>2225</v>
      </c>
      <c r="D50"/>
      <c r="E50"/>
      <c r="F50"/>
      <c r="I50"/>
      <c r="J50"/>
      <c r="K50"/>
      <c r="L50"/>
      <c r="O50"/>
      <c r="P50" s="469"/>
      <c r="Q50" s="469"/>
      <c r="R50"/>
      <c r="S50"/>
      <c r="T50"/>
      <c r="U50"/>
      <c r="X50" s="469"/>
      <c r="Y50"/>
      <c r="Z50"/>
      <c r="AE50"/>
      <c r="AF50"/>
      <c r="AG50" s="469"/>
      <c r="AH50"/>
      <c r="AI50"/>
      <c r="AJ50" s="469"/>
      <c r="AK50" s="578" t="s">
        <v>2447</v>
      </c>
      <c r="AL50" s="579" t="s">
        <v>2450</v>
      </c>
      <c r="AM50" s="469"/>
    </row>
    <row r="51" spans="1:39" ht="15">
      <c r="A51" s="557" t="s">
        <v>2541</v>
      </c>
      <c r="B51" s="558" t="s">
        <v>2226</v>
      </c>
      <c r="F51"/>
      <c r="I51"/>
      <c r="J51"/>
      <c r="K51"/>
      <c r="L51"/>
      <c r="O51"/>
      <c r="P51" s="469"/>
      <c r="Q51" s="469"/>
      <c r="R51"/>
      <c r="S51"/>
      <c r="T51"/>
      <c r="U51"/>
      <c r="X51" s="469"/>
      <c r="Y51"/>
      <c r="Z51"/>
      <c r="AE51"/>
      <c r="AF51"/>
      <c r="AG51" s="469"/>
      <c r="AH51"/>
      <c r="AI51"/>
      <c r="AJ51" s="469"/>
      <c r="AK51" s="577"/>
      <c r="AL51" s="456"/>
      <c r="AM51" s="469"/>
    </row>
    <row r="52" spans="1:39" ht="15">
      <c r="A52" s="557" t="s">
        <v>2542</v>
      </c>
      <c r="B52" s="558" t="s">
        <v>2227</v>
      </c>
      <c r="D52"/>
      <c r="E52"/>
      <c r="F52"/>
      <c r="I52"/>
      <c r="J52"/>
      <c r="K52"/>
      <c r="L52"/>
      <c r="O52"/>
      <c r="P52" s="469"/>
      <c r="Q52" s="469"/>
      <c r="R52"/>
      <c r="S52"/>
      <c r="T52"/>
      <c r="U52"/>
      <c r="X52" s="469"/>
      <c r="Y52"/>
      <c r="Z52"/>
      <c r="AE52"/>
      <c r="AF52"/>
      <c r="AG52" s="469"/>
      <c r="AH52"/>
      <c r="AI52"/>
      <c r="AJ52" s="469"/>
      <c r="AK52"/>
      <c r="AL52"/>
      <c r="AM52" s="469"/>
    </row>
    <row r="53" spans="1:39" ht="15">
      <c r="A53" s="557" t="s">
        <v>2543</v>
      </c>
      <c r="B53" s="558" t="s">
        <v>2228</v>
      </c>
      <c r="F53"/>
      <c r="I53"/>
      <c r="J53"/>
      <c r="K53"/>
      <c r="L53"/>
      <c r="O53"/>
      <c r="P53" s="469"/>
      <c r="Q53" s="469"/>
      <c r="R53"/>
      <c r="S53"/>
      <c r="T53"/>
      <c r="U53"/>
      <c r="X53" s="469"/>
      <c r="Y53"/>
      <c r="Z53"/>
      <c r="AE53"/>
      <c r="AF53"/>
      <c r="AG53" s="469"/>
      <c r="AH53"/>
      <c r="AI53"/>
      <c r="AJ53" s="469"/>
      <c r="AK53"/>
      <c r="AL53"/>
      <c r="AM53" s="469"/>
    </row>
    <row r="54" spans="1:39" ht="15">
      <c r="A54" s="557" t="s">
        <v>2544</v>
      </c>
      <c r="B54" s="558" t="s">
        <v>2229</v>
      </c>
      <c r="D54"/>
      <c r="E54"/>
      <c r="F54"/>
      <c r="I54"/>
      <c r="J54"/>
      <c r="K54"/>
      <c r="L54"/>
      <c r="O54"/>
      <c r="P54" s="469"/>
      <c r="Q54" s="469"/>
      <c r="R54"/>
      <c r="S54"/>
      <c r="T54"/>
      <c r="U54"/>
      <c r="X54" s="469"/>
      <c r="Y54"/>
      <c r="Z54"/>
      <c r="AE54"/>
      <c r="AF54"/>
      <c r="AG54" s="469"/>
      <c r="AH54"/>
      <c r="AI54"/>
      <c r="AJ54" s="469"/>
      <c r="AK54"/>
      <c r="AL54"/>
      <c r="AM54" s="469"/>
    </row>
    <row r="55" spans="1:39" ht="15">
      <c r="A55" s="557" t="s">
        <v>2545</v>
      </c>
      <c r="B55" s="558" t="s">
        <v>2230</v>
      </c>
      <c r="F55"/>
      <c r="I55"/>
      <c r="J55"/>
      <c r="K55"/>
      <c r="L55"/>
      <c r="O55"/>
      <c r="P55" s="469"/>
      <c r="Q55" s="469"/>
      <c r="R55"/>
      <c r="S55"/>
      <c r="T55"/>
      <c r="U55"/>
      <c r="X55" s="469"/>
      <c r="Y55"/>
      <c r="Z55"/>
      <c r="AE55"/>
      <c r="AF55"/>
      <c r="AG55" s="469"/>
      <c r="AH55"/>
      <c r="AI55"/>
      <c r="AJ55" s="469"/>
      <c r="AK55"/>
      <c r="AL55"/>
      <c r="AM55" s="469"/>
    </row>
    <row r="56" spans="1:39" ht="15">
      <c r="A56" s="557" t="s">
        <v>2546</v>
      </c>
      <c r="B56" s="558" t="s">
        <v>2231</v>
      </c>
      <c r="D56"/>
      <c r="E56"/>
      <c r="F56"/>
      <c r="I56"/>
      <c r="J56"/>
      <c r="K56"/>
      <c r="L56"/>
      <c r="O56"/>
      <c r="P56" s="469"/>
      <c r="Q56" s="469"/>
      <c r="R56"/>
      <c r="S56"/>
      <c r="T56"/>
      <c r="U56"/>
      <c r="X56" s="469"/>
      <c r="Y56"/>
      <c r="Z56"/>
      <c r="AE56" s="469"/>
      <c r="AF56" s="469"/>
      <c r="AG56" s="469"/>
      <c r="AH56"/>
      <c r="AI56"/>
      <c r="AJ56" s="469"/>
      <c r="AK56" s="469"/>
      <c r="AL56" s="469"/>
      <c r="AM56" s="469"/>
    </row>
    <row r="57" spans="1:39" ht="15.75" thickBot="1">
      <c r="A57" s="580" t="s">
        <v>2547</v>
      </c>
      <c r="B57" s="581" t="s">
        <v>2232</v>
      </c>
      <c r="F57"/>
      <c r="I57"/>
      <c r="J57"/>
      <c r="K57"/>
      <c r="L57"/>
      <c r="O57"/>
      <c r="P57" s="469"/>
      <c r="Q57" s="469"/>
      <c r="R57"/>
      <c r="S57"/>
      <c r="T57"/>
      <c r="U57"/>
      <c r="X57" s="469"/>
      <c r="Y57"/>
      <c r="Z57"/>
      <c r="AE57" s="469"/>
      <c r="AF57" s="469"/>
      <c r="AG57" s="469"/>
      <c r="AH57"/>
      <c r="AI57"/>
      <c r="AJ57" s="469"/>
      <c r="AK57" s="469"/>
      <c r="AL57" s="469"/>
      <c r="AM57" s="469"/>
    </row>
    <row r="58" spans="1:39" ht="15">
      <c r="D58"/>
      <c r="E58"/>
      <c r="F58"/>
      <c r="I58"/>
      <c r="J58"/>
      <c r="K58"/>
      <c r="L58"/>
      <c r="O58"/>
      <c r="P58"/>
      <c r="Q58"/>
      <c r="R58"/>
      <c r="S58"/>
      <c r="T58"/>
      <c r="U58"/>
      <c r="X58"/>
      <c r="Y58"/>
      <c r="Z58"/>
      <c r="AE58"/>
      <c r="AF58"/>
      <c r="AG58"/>
      <c r="AH58"/>
      <c r="AI58"/>
      <c r="AJ58"/>
      <c r="AK58"/>
      <c r="AL58"/>
      <c r="AM58"/>
    </row>
    <row r="60" spans="1:39" ht="15.75" thickBot="1">
      <c r="A60"/>
      <c r="B60"/>
    </row>
    <row r="61" spans="1:39" ht="15">
      <c r="A61" s="727" t="s">
        <v>2025</v>
      </c>
      <c r="B61" s="728"/>
      <c r="D61"/>
      <c r="E61"/>
    </row>
    <row r="62" spans="1:39" ht="15.75" thickBot="1">
      <c r="A62" s="485"/>
      <c r="B62" s="485"/>
    </row>
    <row r="63" spans="1:39" ht="15">
      <c r="A63" s="586" t="s">
        <v>2026</v>
      </c>
      <c r="B63" s="587"/>
      <c r="D63"/>
      <c r="E63"/>
    </row>
    <row r="64" spans="1:39">
      <c r="A64" s="588"/>
      <c r="B64" s="589" t="s">
        <v>2027</v>
      </c>
    </row>
    <row r="65" spans="1:5" ht="15.75" thickBot="1">
      <c r="A65" s="590"/>
      <c r="B65" s="591" t="s">
        <v>2028</v>
      </c>
      <c r="D65"/>
      <c r="E65"/>
    </row>
    <row r="66" spans="1:5" ht="15.75" thickBot="1">
      <c r="A66" s="468" t="s">
        <v>1950</v>
      </c>
      <c r="B66"/>
    </row>
    <row r="67" spans="1:5" ht="15">
      <c r="A67" s="592" t="s">
        <v>2029</v>
      </c>
      <c r="B67" s="587"/>
      <c r="D67"/>
      <c r="E67"/>
    </row>
    <row r="68" spans="1:5" ht="15" thickBot="1">
      <c r="A68" s="590"/>
      <c r="B68" s="591" t="s">
        <v>2030</v>
      </c>
    </row>
    <row r="69" spans="1:5" ht="15.75" thickBot="1">
      <c r="A69" s="468" t="s">
        <v>1950</v>
      </c>
      <c r="B69"/>
      <c r="D69"/>
      <c r="E69"/>
    </row>
    <row r="70" spans="1:5" ht="15">
      <c r="A70" s="592" t="s">
        <v>2031</v>
      </c>
      <c r="B70" s="587"/>
    </row>
    <row r="71" spans="1:5" ht="15">
      <c r="A71" s="588"/>
      <c r="B71" s="589" t="s">
        <v>2032</v>
      </c>
      <c r="D71"/>
      <c r="E71"/>
    </row>
    <row r="72" spans="1:5">
      <c r="A72" s="588"/>
      <c r="B72" s="589" t="s">
        <v>2033</v>
      </c>
    </row>
    <row r="73" spans="1:5" ht="15">
      <c r="A73" s="588"/>
      <c r="B73" s="589" t="s">
        <v>2034</v>
      </c>
      <c r="D73"/>
      <c r="E73"/>
    </row>
    <row r="74" spans="1:5">
      <c r="A74" s="588"/>
      <c r="B74" s="589" t="s">
        <v>2035</v>
      </c>
    </row>
    <row r="75" spans="1:5" ht="15.75" thickBot="1">
      <c r="A75" s="590"/>
      <c r="B75" s="591" t="s">
        <v>2036</v>
      </c>
      <c r="D75"/>
      <c r="E75"/>
    </row>
    <row r="76" spans="1:5" ht="15.75" thickBot="1">
      <c r="A76" s="468" t="s">
        <v>1950</v>
      </c>
      <c r="B76"/>
    </row>
    <row r="77" spans="1:5" ht="15">
      <c r="A77" s="592" t="s">
        <v>2037</v>
      </c>
      <c r="B77" s="587"/>
      <c r="D77"/>
      <c r="E77"/>
    </row>
    <row r="78" spans="1:5">
      <c r="A78" s="588"/>
      <c r="B78" s="589" t="s">
        <v>2038</v>
      </c>
    </row>
    <row r="79" spans="1:5" ht="15">
      <c r="A79" s="588"/>
      <c r="B79" s="589" t="s">
        <v>2039</v>
      </c>
      <c r="D79"/>
      <c r="E79"/>
    </row>
    <row r="80" spans="1:5">
      <c r="A80" s="588"/>
      <c r="B80" s="589" t="s">
        <v>2040</v>
      </c>
    </row>
    <row r="81" spans="1:5" ht="15">
      <c r="A81" s="588"/>
      <c r="B81" s="589" t="s">
        <v>2041</v>
      </c>
      <c r="D81"/>
      <c r="E81"/>
    </row>
    <row r="82" spans="1:5">
      <c r="A82" s="588"/>
      <c r="B82" s="589" t="s">
        <v>2042</v>
      </c>
    </row>
    <row r="83" spans="1:5" ht="15">
      <c r="A83" s="588"/>
      <c r="B83" s="589" t="s">
        <v>2043</v>
      </c>
      <c r="D83"/>
      <c r="E83"/>
    </row>
    <row r="84" spans="1:5">
      <c r="A84" s="588"/>
      <c r="B84" s="589" t="s">
        <v>2044</v>
      </c>
    </row>
    <row r="85" spans="1:5" ht="15">
      <c r="A85" s="588"/>
      <c r="B85" s="589" t="s">
        <v>2045</v>
      </c>
      <c r="D85"/>
      <c r="E85"/>
    </row>
    <row r="86" spans="1:5" ht="15" thickBot="1">
      <c r="A86" s="590"/>
      <c r="B86" s="591" t="s">
        <v>2046</v>
      </c>
    </row>
    <row r="87" spans="1:5" ht="15.75" thickBot="1">
      <c r="A87" s="468" t="s">
        <v>1950</v>
      </c>
      <c r="B87"/>
      <c r="D87"/>
      <c r="E87"/>
    </row>
    <row r="88" spans="1:5" ht="15">
      <c r="A88" s="592" t="s">
        <v>2047</v>
      </c>
      <c r="B88" s="587"/>
    </row>
    <row r="89" spans="1:5" ht="15">
      <c r="A89" s="588"/>
      <c r="B89" s="589" t="s">
        <v>2048</v>
      </c>
      <c r="D89"/>
      <c r="E89"/>
    </row>
    <row r="90" spans="1:5">
      <c r="A90" s="588"/>
      <c r="B90" s="589" t="s">
        <v>2049</v>
      </c>
    </row>
    <row r="91" spans="1:5">
      <c r="A91" s="588"/>
      <c r="B91" s="589" t="s">
        <v>2050</v>
      </c>
    </row>
    <row r="92" spans="1:5" ht="15" thickBot="1">
      <c r="A92" s="590"/>
      <c r="B92" s="591" t="s">
        <v>2051</v>
      </c>
    </row>
    <row r="93" spans="1:5" ht="15.75" thickBot="1">
      <c r="A93" s="468" t="s">
        <v>1950</v>
      </c>
      <c r="B93"/>
    </row>
    <row r="94" spans="1:5" ht="15">
      <c r="A94" s="592" t="s">
        <v>2052</v>
      </c>
      <c r="B94" s="587"/>
    </row>
    <row r="95" spans="1:5">
      <c r="A95" s="588"/>
      <c r="B95" s="589" t="s">
        <v>2053</v>
      </c>
    </row>
    <row r="96" spans="1:5">
      <c r="A96" s="588"/>
      <c r="B96" s="589" t="s">
        <v>2054</v>
      </c>
    </row>
    <row r="97" spans="1:2">
      <c r="A97" s="588"/>
      <c r="B97" s="589" t="s">
        <v>2055</v>
      </c>
    </row>
    <row r="98" spans="1:2">
      <c r="A98" s="588"/>
      <c r="B98" s="589" t="s">
        <v>2056</v>
      </c>
    </row>
    <row r="99" spans="1:2">
      <c r="A99" s="588"/>
      <c r="B99" s="589" t="s">
        <v>2057</v>
      </c>
    </row>
    <row r="100" spans="1:2">
      <c r="A100" s="588"/>
      <c r="B100" s="589" t="s">
        <v>2058</v>
      </c>
    </row>
    <row r="101" spans="1:2" ht="15" thickBot="1">
      <c r="A101" s="590"/>
      <c r="B101" s="591" t="s">
        <v>2059</v>
      </c>
    </row>
    <row r="102" spans="1:2" ht="15.75" thickBot="1">
      <c r="A102" s="468" t="s">
        <v>1950</v>
      </c>
      <c r="B102"/>
    </row>
    <row r="103" spans="1:2" ht="15">
      <c r="A103" s="592" t="s">
        <v>2060</v>
      </c>
      <c r="B103" s="587"/>
    </row>
    <row r="104" spans="1:2">
      <c r="A104" s="588"/>
      <c r="B104" s="589" t="s">
        <v>2061</v>
      </c>
    </row>
    <row r="105" spans="1:2">
      <c r="A105" s="588"/>
      <c r="B105" s="589" t="s">
        <v>2062</v>
      </c>
    </row>
    <row r="106" spans="1:2">
      <c r="A106" s="588"/>
      <c r="B106" s="589" t="s">
        <v>2063</v>
      </c>
    </row>
    <row r="107" spans="1:2" ht="15" thickBot="1">
      <c r="A107" s="590"/>
      <c r="B107" s="591" t="s">
        <v>2064</v>
      </c>
    </row>
    <row r="108" spans="1:2" ht="15.75" thickBot="1">
      <c r="A108" s="468" t="s">
        <v>1950</v>
      </c>
      <c r="B108"/>
    </row>
    <row r="109" spans="1:2" ht="15">
      <c r="A109" s="592" t="s">
        <v>2065</v>
      </c>
      <c r="B109" s="587"/>
    </row>
    <row r="110" spans="1:2" ht="15" thickBot="1">
      <c r="A110" s="590"/>
      <c r="B110" s="591" t="s">
        <v>2066</v>
      </c>
    </row>
    <row r="111" spans="1:2" ht="15.75" thickBot="1">
      <c r="A111" s="468" t="s">
        <v>1950</v>
      </c>
      <c r="B111"/>
    </row>
    <row r="112" spans="1:2" ht="15">
      <c r="A112" s="592" t="s">
        <v>2067</v>
      </c>
      <c r="B112" s="587"/>
    </row>
    <row r="113" spans="1:2">
      <c r="A113" s="588"/>
      <c r="B113" s="589" t="s">
        <v>2068</v>
      </c>
    </row>
    <row r="114" spans="1:2">
      <c r="A114" s="588"/>
      <c r="B114" s="589" t="s">
        <v>2069</v>
      </c>
    </row>
    <row r="115" spans="1:2">
      <c r="A115" s="588"/>
      <c r="B115" s="589" t="s">
        <v>2070</v>
      </c>
    </row>
    <row r="116" spans="1:2">
      <c r="A116" s="588"/>
      <c r="B116" s="589" t="s">
        <v>2071</v>
      </c>
    </row>
    <row r="117" spans="1:2">
      <c r="A117" s="588"/>
      <c r="B117" s="589" t="s">
        <v>2072</v>
      </c>
    </row>
    <row r="118" spans="1:2" ht="15" thickBot="1">
      <c r="A118" s="590"/>
      <c r="B118" s="591" t="s">
        <v>2073</v>
      </c>
    </row>
    <row r="119" spans="1:2" ht="15.75" thickBot="1">
      <c r="A119" s="468" t="s">
        <v>1950</v>
      </c>
      <c r="B119"/>
    </row>
    <row r="120" spans="1:2" ht="15">
      <c r="A120" s="592" t="s">
        <v>2074</v>
      </c>
      <c r="B120" s="587"/>
    </row>
    <row r="121" spans="1:2">
      <c r="A121" s="588"/>
      <c r="B121" s="589" t="s">
        <v>2075</v>
      </c>
    </row>
    <row r="122" spans="1:2">
      <c r="A122" s="588"/>
      <c r="B122" s="589" t="s">
        <v>2076</v>
      </c>
    </row>
    <row r="123" spans="1:2">
      <c r="A123" s="588"/>
      <c r="B123" s="589" t="s">
        <v>2077</v>
      </c>
    </row>
    <row r="124" spans="1:2">
      <c r="A124" s="588"/>
      <c r="B124" s="589" t="s">
        <v>2078</v>
      </c>
    </row>
    <row r="125" spans="1:2">
      <c r="A125" s="588"/>
      <c r="B125" s="589" t="s">
        <v>2079</v>
      </c>
    </row>
    <row r="126" spans="1:2">
      <c r="A126" s="588"/>
      <c r="B126" s="589" t="s">
        <v>2080</v>
      </c>
    </row>
    <row r="127" spans="1:2" ht="15" thickBot="1">
      <c r="A127" s="590"/>
      <c r="B127" s="591" t="s">
        <v>2081</v>
      </c>
    </row>
    <row r="128" spans="1:2" ht="15.75" thickBot="1">
      <c r="A128" s="468" t="s">
        <v>1950</v>
      </c>
      <c r="B128"/>
    </row>
    <row r="129" spans="1:2" ht="15">
      <c r="A129" s="592" t="s">
        <v>2082</v>
      </c>
      <c r="B129" s="587"/>
    </row>
    <row r="130" spans="1:2" ht="15" thickBot="1">
      <c r="A130" s="590"/>
      <c r="B130" s="591" t="s">
        <v>2083</v>
      </c>
    </row>
    <row r="131" spans="1:2" ht="15.75" thickBot="1">
      <c r="A131" s="468" t="s">
        <v>1950</v>
      </c>
      <c r="B131"/>
    </row>
    <row r="132" spans="1:2" ht="15">
      <c r="A132" s="592" t="s">
        <v>2084</v>
      </c>
      <c r="B132" s="587"/>
    </row>
    <row r="133" spans="1:2">
      <c r="A133" s="588"/>
      <c r="B133" s="589" t="s">
        <v>2085</v>
      </c>
    </row>
    <row r="134" spans="1:2">
      <c r="A134" s="588"/>
      <c r="B134" s="589" t="s">
        <v>2086</v>
      </c>
    </row>
    <row r="135" spans="1:2" ht="15" thickBot="1">
      <c r="A135" s="590"/>
      <c r="B135" s="591" t="s">
        <v>2087</v>
      </c>
    </row>
    <row r="136" spans="1:2" ht="15">
      <c r="A136"/>
    </row>
    <row r="137" spans="1:2" ht="15">
      <c r="A137"/>
    </row>
    <row r="138" spans="1:2" ht="15">
      <c r="A138"/>
    </row>
    <row r="139" spans="1:2" ht="15">
      <c r="A139"/>
    </row>
    <row r="140" spans="1:2" ht="15">
      <c r="A140"/>
    </row>
    <row r="141" spans="1:2" ht="15">
      <c r="A141"/>
    </row>
    <row r="142" spans="1:2" ht="15">
      <c r="A142"/>
    </row>
    <row r="143" spans="1:2" ht="15">
      <c r="A143"/>
    </row>
    <row r="144" spans="1:2" ht="15">
      <c r="A144"/>
    </row>
    <row r="145" spans="1:1" ht="15">
      <c r="A145"/>
    </row>
    <row r="146" spans="1:1" ht="15">
      <c r="A146"/>
    </row>
    <row r="147" spans="1:1" ht="15">
      <c r="A147"/>
    </row>
    <row r="148" spans="1:1" ht="15">
      <c r="A148"/>
    </row>
    <row r="149" spans="1:1" ht="15">
      <c r="A149"/>
    </row>
    <row r="150" spans="1:1" ht="15">
      <c r="A150"/>
    </row>
    <row r="151" spans="1:1" ht="15">
      <c r="A151"/>
    </row>
    <row r="152" spans="1:1" ht="15">
      <c r="A152"/>
    </row>
    <row r="153" spans="1:1" ht="15">
      <c r="A153"/>
    </row>
    <row r="154" spans="1:1" ht="15">
      <c r="A154"/>
    </row>
  </sheetData>
  <sheetProtection algorithmName="SHA-512" hashValue="r67uPTvekckVELjXH+mK5CFDkgUrBMMDbLyQBJD5CNNrBsBLG/DMjA7CsV50TB+VP/eBZjDjVKf6cnUgUj2ufQ==" saltValue="nKmgQ97k8dktL+9XXyI3dg==" spinCount="100000" sheet="1" objects="1" scenarios="1" formatColumns="0"/>
  <mergeCells count="19">
    <mergeCell ref="S9:T9"/>
    <mergeCell ref="V9:W9"/>
    <mergeCell ref="A1:E1"/>
    <mergeCell ref="A2:E2"/>
    <mergeCell ref="A3:E4"/>
    <mergeCell ref="A5:E5"/>
    <mergeCell ref="A6:E6"/>
    <mergeCell ref="A9:B9"/>
    <mergeCell ref="D9:E9"/>
    <mergeCell ref="A61:B61"/>
    <mergeCell ref="G9:H9"/>
    <mergeCell ref="J9:K9"/>
    <mergeCell ref="M9:N9"/>
    <mergeCell ref="P9:Q9"/>
    <mergeCell ref="Y9:Z9"/>
    <mergeCell ref="AB9:AC9"/>
    <mergeCell ref="AE9:AF9"/>
    <mergeCell ref="AH9:AI9"/>
    <mergeCell ref="AK9:AL9"/>
  </mergeCells>
  <conditionalFormatting sqref="A12:A39 A40:B57">
    <cfRule type="duplicateValues" dxfId="61" priority="31"/>
  </conditionalFormatting>
  <conditionalFormatting sqref="C20:C23">
    <cfRule type="duplicateValues" dxfId="60" priority="27"/>
    <cfRule type="duplicateValues" dxfId="59" priority="28"/>
  </conditionalFormatting>
  <conditionalFormatting sqref="D12:D24">
    <cfRule type="duplicateValues" dxfId="58" priority="32"/>
  </conditionalFormatting>
  <conditionalFormatting sqref="D23:D24">
    <cfRule type="duplicateValues" dxfId="57" priority="29"/>
    <cfRule type="duplicateValues" dxfId="56" priority="30"/>
  </conditionalFormatting>
  <conditionalFormatting sqref="F13">
    <cfRule type="duplicateValues" dxfId="55" priority="26"/>
    <cfRule type="duplicateValues" dxfId="54" priority="25"/>
  </conditionalFormatting>
  <conditionalFormatting sqref="F14:F18">
    <cfRule type="duplicateValues" dxfId="53" priority="23"/>
    <cfRule type="duplicateValues" dxfId="52" priority="24"/>
  </conditionalFormatting>
  <conditionalFormatting sqref="G12:G20">
    <cfRule type="duplicateValues" dxfId="51" priority="61"/>
    <cfRule type="duplicateValues" dxfId="50" priority="62"/>
  </conditionalFormatting>
  <conditionalFormatting sqref="G21:G28">
    <cfRule type="duplicateValues" dxfId="49" priority="21"/>
    <cfRule type="duplicateValues" dxfId="48" priority="22"/>
  </conditionalFormatting>
  <conditionalFormatting sqref="J12:J19">
    <cfRule type="duplicateValues" dxfId="47" priority="60"/>
    <cfRule type="duplicateValues" dxfId="46" priority="59"/>
  </conditionalFormatting>
  <conditionalFormatting sqref="J20:J24">
    <cfRule type="duplicateValues" dxfId="45" priority="20"/>
    <cfRule type="duplicateValues" dxfId="44" priority="19"/>
  </conditionalFormatting>
  <conditionalFormatting sqref="J28:J1048576 J1:J24">
    <cfRule type="duplicateValues" dxfId="43" priority="10"/>
  </conditionalFormatting>
  <conditionalFormatting sqref="M12:M19">
    <cfRule type="duplicateValues" dxfId="42" priority="55"/>
    <cfRule type="duplicateValues" dxfId="41" priority="56"/>
    <cfRule type="duplicateValues" dxfId="40" priority="57"/>
  </conditionalFormatting>
  <conditionalFormatting sqref="M20:M39">
    <cfRule type="duplicateValues" dxfId="39" priority="34"/>
    <cfRule type="duplicateValues" dxfId="38" priority="33"/>
  </conditionalFormatting>
  <conditionalFormatting sqref="M46:M1048576 M1:M39">
    <cfRule type="duplicateValues" dxfId="37" priority="58"/>
  </conditionalFormatting>
  <conditionalFormatting sqref="P12:P19">
    <cfRule type="duplicateValues" dxfId="36" priority="54"/>
    <cfRule type="duplicateValues" dxfId="35" priority="53"/>
    <cfRule type="duplicateValues" dxfId="34" priority="52"/>
  </conditionalFormatting>
  <conditionalFormatting sqref="P20:P22">
    <cfRule type="duplicateValues" dxfId="33" priority="18"/>
    <cfRule type="duplicateValues" dxfId="32" priority="17"/>
  </conditionalFormatting>
  <conditionalFormatting sqref="S12:S19">
    <cfRule type="duplicateValues" dxfId="31" priority="51"/>
    <cfRule type="duplicateValues" dxfId="30" priority="50"/>
    <cfRule type="duplicateValues" dxfId="29" priority="49"/>
  </conditionalFormatting>
  <conditionalFormatting sqref="V12:V17 V18:W37">
    <cfRule type="duplicateValues" dxfId="28" priority="35"/>
  </conditionalFormatting>
  <conditionalFormatting sqref="V39:V1048576 V1:V17 V18:W37">
    <cfRule type="duplicateValues" dxfId="27" priority="9"/>
  </conditionalFormatting>
  <conditionalFormatting sqref="Y12:Y18">
    <cfRule type="duplicateValues" dxfId="26" priority="48"/>
    <cfRule type="duplicateValues" dxfId="25" priority="47"/>
  </conditionalFormatting>
  <conditionalFormatting sqref="Y19:Y23">
    <cfRule type="duplicateValues" dxfId="24" priority="7"/>
    <cfRule type="duplicateValues" dxfId="23" priority="8"/>
  </conditionalFormatting>
  <conditionalFormatting sqref="Y26:Y1048576 Y1:Y23">
    <cfRule type="duplicateValues" dxfId="22" priority="6"/>
  </conditionalFormatting>
  <conditionalFormatting sqref="AB12:AB22 AB23:AC40">
    <cfRule type="duplicateValues" dxfId="21" priority="5"/>
  </conditionalFormatting>
  <conditionalFormatting sqref="AB12:AB22">
    <cfRule type="duplicateValues" dxfId="20" priority="3"/>
    <cfRule type="duplicateValues" dxfId="19" priority="4"/>
    <cfRule type="duplicateValues" dxfId="18" priority="36"/>
  </conditionalFormatting>
  <conditionalFormatting sqref="AE12:AE17">
    <cfRule type="duplicateValues" dxfId="17" priority="44"/>
    <cfRule type="duplicateValues" dxfId="16" priority="45"/>
  </conditionalFormatting>
  <conditionalFormatting sqref="AE18:AE22">
    <cfRule type="duplicateValues" dxfId="15" priority="15"/>
    <cfRule type="duplicateValues" dxfId="14" priority="16"/>
  </conditionalFormatting>
  <conditionalFormatting sqref="AE25:AE1048576 AE1:AE22">
    <cfRule type="duplicateValues" dxfId="13" priority="2"/>
  </conditionalFormatting>
  <conditionalFormatting sqref="AE40:AE1048576 AE1:AE11 AE25:AE34 AE18:AE22">
    <cfRule type="duplicateValues" dxfId="12" priority="46"/>
  </conditionalFormatting>
  <conditionalFormatting sqref="AH12:AH17">
    <cfRule type="duplicateValues" dxfId="11" priority="42"/>
    <cfRule type="duplicateValues" dxfId="10" priority="41"/>
    <cfRule type="duplicateValues" dxfId="9" priority="40"/>
  </conditionalFormatting>
  <conditionalFormatting sqref="AH12:AH24">
    <cfRule type="duplicateValues" dxfId="8" priority="43"/>
  </conditionalFormatting>
  <conditionalFormatting sqref="AH18:AH24">
    <cfRule type="duplicateValues" dxfId="7" priority="14"/>
    <cfRule type="duplicateValues" dxfId="6" priority="13"/>
  </conditionalFormatting>
  <conditionalFormatting sqref="AK12:AK34">
    <cfRule type="duplicateValues" dxfId="5" priority="39"/>
    <cfRule type="duplicateValues" dxfId="4" priority="38"/>
    <cfRule type="duplicateValues" dxfId="3" priority="37"/>
  </conditionalFormatting>
  <conditionalFormatting sqref="AK35:AK50">
    <cfRule type="duplicateValues" dxfId="2" priority="12"/>
    <cfRule type="duplicateValues" dxfId="1" priority="11"/>
  </conditionalFormatting>
  <conditionalFormatting sqref="AK52:AK1048576 AK1:AK50">
    <cfRule type="duplicateValues" dxfId="0" priority="1"/>
  </conditionalFormatting>
  <pageMargins left="0.7" right="0.7" top="0.75" bottom="0.75" header="0.3" footer="0.3"/>
  <pageSetup scale="16" orientation="landscape" r:id="rId1"/>
  <rowBreaks count="1" manualBreakCount="1">
    <brk id="58" max="16383" man="1"/>
  </rowBreaks>
  <colBreaks count="3" manualBreakCount="3">
    <brk id="5" max="1048575" man="1"/>
    <brk id="12" max="1048575" man="1"/>
    <brk id="17" max="1048575" man="1"/>
  </colBreaks>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CBCAA-8CDC-4403-A0A3-460305214FBB}">
  <sheetPr>
    <tabColor theme="5"/>
  </sheetPr>
  <dimension ref="A1:C60"/>
  <sheetViews>
    <sheetView workbookViewId="0"/>
  </sheetViews>
  <sheetFormatPr defaultRowHeight="15"/>
  <cols>
    <col min="1" max="1" width="17.28515625" customWidth="1"/>
    <col min="2" max="2" width="30.5703125" customWidth="1"/>
    <col min="3" max="3" width="58.42578125" customWidth="1"/>
  </cols>
  <sheetData>
    <row r="1" spans="1:3">
      <c r="A1" s="227" t="s">
        <v>2650</v>
      </c>
    </row>
    <row r="2" spans="1:3">
      <c r="A2" s="750" t="s">
        <v>2651</v>
      </c>
      <c r="B2" s="750"/>
      <c r="C2" s="750"/>
    </row>
    <row r="3" spans="1:3" ht="39" customHeight="1" thickBot="1">
      <c r="A3" s="750"/>
      <c r="B3" s="750"/>
      <c r="C3" s="750"/>
    </row>
    <row r="4" spans="1:3" ht="19.5" thickBot="1">
      <c r="B4" s="751" t="s">
        <v>2563</v>
      </c>
      <c r="C4" s="752"/>
    </row>
    <row r="5" spans="1:3" ht="15.75" thickBot="1">
      <c r="A5" s="608"/>
      <c r="B5" s="609" t="s">
        <v>2564</v>
      </c>
      <c r="C5" s="610" t="s">
        <v>2565</v>
      </c>
    </row>
    <row r="6" spans="1:3">
      <c r="A6" s="608"/>
      <c r="B6" s="741" t="s">
        <v>2566</v>
      </c>
      <c r="C6" s="611" t="s">
        <v>2567</v>
      </c>
    </row>
    <row r="7" spans="1:3" ht="15.75" thickBot="1">
      <c r="A7" s="608"/>
      <c r="B7" s="743"/>
      <c r="C7" s="613" t="s">
        <v>2568</v>
      </c>
    </row>
    <row r="8" spans="1:3">
      <c r="A8" s="608"/>
      <c r="B8" s="741" t="s">
        <v>2569</v>
      </c>
      <c r="C8" s="611" t="s">
        <v>2570</v>
      </c>
    </row>
    <row r="9" spans="1:3">
      <c r="A9" s="608"/>
      <c r="B9" s="742"/>
      <c r="C9" s="611" t="s">
        <v>2571</v>
      </c>
    </row>
    <row r="10" spans="1:3" ht="15.75" thickBot="1">
      <c r="A10" s="608"/>
      <c r="B10" s="743"/>
      <c r="C10" s="613" t="s">
        <v>2572</v>
      </c>
    </row>
    <row r="11" spans="1:3" ht="15.75" thickBot="1">
      <c r="B11" s="612" t="s">
        <v>2573</v>
      </c>
      <c r="C11" s="613" t="s">
        <v>2574</v>
      </c>
    </row>
    <row r="12" spans="1:3" ht="15.75" thickBot="1">
      <c r="B12" s="612" t="s">
        <v>2575</v>
      </c>
      <c r="C12" s="613" t="s">
        <v>2576</v>
      </c>
    </row>
    <row r="13" spans="1:3" ht="15.75" thickBot="1">
      <c r="B13" s="612" t="s">
        <v>2577</v>
      </c>
      <c r="C13" s="613" t="s">
        <v>2578</v>
      </c>
    </row>
    <row r="14" spans="1:3">
      <c r="B14" s="741" t="s">
        <v>2579</v>
      </c>
      <c r="C14" s="611" t="s">
        <v>2580</v>
      </c>
    </row>
    <row r="15" spans="1:3" ht="15.75" thickBot="1">
      <c r="B15" s="743"/>
      <c r="C15" s="613" t="s">
        <v>2581</v>
      </c>
    </row>
    <row r="16" spans="1:3">
      <c r="B16" s="741" t="s">
        <v>2582</v>
      </c>
      <c r="C16" s="611" t="s">
        <v>2583</v>
      </c>
    </row>
    <row r="17" spans="2:3" ht="15.75" thickBot="1">
      <c r="B17" s="743"/>
      <c r="C17" s="613" t="s">
        <v>2584</v>
      </c>
    </row>
    <row r="18" spans="2:3">
      <c r="B18" s="741" t="s">
        <v>2585</v>
      </c>
      <c r="C18" s="611" t="s">
        <v>2586</v>
      </c>
    </row>
    <row r="19" spans="2:3">
      <c r="B19" s="742"/>
      <c r="C19" s="611" t="s">
        <v>2587</v>
      </c>
    </row>
    <row r="20" spans="2:3">
      <c r="B20" s="742"/>
      <c r="C20" s="611" t="s">
        <v>2588</v>
      </c>
    </row>
    <row r="21" spans="2:3">
      <c r="B21" s="742"/>
      <c r="C21" s="611" t="s">
        <v>2589</v>
      </c>
    </row>
    <row r="22" spans="2:3">
      <c r="B22" s="742"/>
      <c r="C22" s="611" t="s">
        <v>2590</v>
      </c>
    </row>
    <row r="23" spans="2:3">
      <c r="B23" s="742"/>
      <c r="C23" s="611" t="s">
        <v>2591</v>
      </c>
    </row>
    <row r="24" spans="2:3" ht="26.25" thickBot="1">
      <c r="B24" s="743"/>
      <c r="C24" s="613" t="s">
        <v>2592</v>
      </c>
    </row>
    <row r="25" spans="2:3">
      <c r="B25" s="741" t="s">
        <v>2593</v>
      </c>
      <c r="C25" s="611" t="s">
        <v>2594</v>
      </c>
    </row>
    <row r="26" spans="2:3" ht="15.75" thickBot="1">
      <c r="B26" s="743"/>
      <c r="C26" s="613" t="s">
        <v>2595</v>
      </c>
    </row>
    <row r="27" spans="2:3">
      <c r="B27" s="741" t="s">
        <v>2596</v>
      </c>
      <c r="C27" s="611" t="s">
        <v>2597</v>
      </c>
    </row>
    <row r="28" spans="2:3">
      <c r="B28" s="742"/>
      <c r="C28" s="611" t="s">
        <v>2598</v>
      </c>
    </row>
    <row r="29" spans="2:3">
      <c r="B29" s="742"/>
      <c r="C29" s="611" t="s">
        <v>2599</v>
      </c>
    </row>
    <row r="30" spans="2:3">
      <c r="B30" s="742"/>
      <c r="C30" s="611" t="s">
        <v>2600</v>
      </c>
    </row>
    <row r="31" spans="2:3" ht="25.5">
      <c r="B31" s="742"/>
      <c r="C31" s="611" t="s">
        <v>2601</v>
      </c>
    </row>
    <row r="32" spans="2:3">
      <c r="B32" s="742"/>
      <c r="C32" s="611" t="s">
        <v>2602</v>
      </c>
    </row>
    <row r="33" spans="2:3">
      <c r="B33" s="742"/>
      <c r="C33" s="611" t="s">
        <v>2603</v>
      </c>
    </row>
    <row r="34" spans="2:3" ht="15.75" thickBot="1">
      <c r="B34" s="743"/>
      <c r="C34" s="613" t="s">
        <v>2604</v>
      </c>
    </row>
    <row r="35" spans="2:3">
      <c r="B35" s="741" t="s">
        <v>2605</v>
      </c>
      <c r="C35" s="611" t="s">
        <v>2606</v>
      </c>
    </row>
    <row r="36" spans="2:3">
      <c r="B36" s="742"/>
      <c r="C36" s="611" t="s">
        <v>2607</v>
      </c>
    </row>
    <row r="37" spans="2:3" ht="15.75" thickBot="1">
      <c r="B37" s="743"/>
      <c r="C37" s="613" t="s">
        <v>2608</v>
      </c>
    </row>
    <row r="38" spans="2:3">
      <c r="B38" s="741" t="s">
        <v>2609</v>
      </c>
      <c r="C38" s="611" t="s">
        <v>2610</v>
      </c>
    </row>
    <row r="39" spans="2:3">
      <c r="B39" s="742"/>
      <c r="C39" s="614" t="s">
        <v>2611</v>
      </c>
    </row>
    <row r="40" spans="2:3">
      <c r="B40" s="742"/>
      <c r="C40" s="611" t="s">
        <v>2612</v>
      </c>
    </row>
    <row r="41" spans="2:3" ht="15.75" thickBot="1">
      <c r="B41" s="743"/>
      <c r="C41" s="613" t="s">
        <v>2613</v>
      </c>
    </row>
    <row r="42" spans="2:3">
      <c r="B42" s="741" t="s">
        <v>2614</v>
      </c>
      <c r="C42" s="611" t="s">
        <v>2615</v>
      </c>
    </row>
    <row r="43" spans="2:3" ht="25.5">
      <c r="B43" s="742"/>
      <c r="C43" s="611" t="s">
        <v>2616</v>
      </c>
    </row>
    <row r="44" spans="2:3" ht="15.75" thickBot="1">
      <c r="B44" s="743"/>
      <c r="C44" s="613" t="s">
        <v>2617</v>
      </c>
    </row>
    <row r="45" spans="2:3">
      <c r="B45" s="741" t="s">
        <v>2618</v>
      </c>
      <c r="C45" s="611" t="s">
        <v>2619</v>
      </c>
    </row>
    <row r="46" spans="2:3" ht="15.75" thickBot="1">
      <c r="B46" s="743"/>
      <c r="C46" s="613" t="s">
        <v>2620</v>
      </c>
    </row>
    <row r="47" spans="2:3" ht="15.75" thickBot="1">
      <c r="B47" s="612" t="s">
        <v>2621</v>
      </c>
      <c r="C47" s="613" t="s">
        <v>2622</v>
      </c>
    </row>
    <row r="48" spans="2:3" ht="15.75" thickBot="1">
      <c r="B48" s="615" t="s">
        <v>2623</v>
      </c>
      <c r="C48" s="616" t="s">
        <v>2624</v>
      </c>
    </row>
    <row r="49" spans="2:3" ht="15.75" thickBot="1">
      <c r="B49" s="744" t="s">
        <v>2625</v>
      </c>
      <c r="C49" s="745"/>
    </row>
    <row r="50" spans="2:3" ht="15.75" thickBot="1">
      <c r="B50" s="746" t="s">
        <v>2626</v>
      </c>
      <c r="C50" s="747"/>
    </row>
    <row r="51" spans="2:3">
      <c r="B51" s="748" t="s">
        <v>2627</v>
      </c>
      <c r="C51" s="749"/>
    </row>
    <row r="52" spans="2:3">
      <c r="B52" s="737" t="s">
        <v>2628</v>
      </c>
      <c r="C52" s="738"/>
    </row>
    <row r="53" spans="2:3">
      <c r="B53" s="737" t="s">
        <v>2629</v>
      </c>
      <c r="C53" s="738"/>
    </row>
    <row r="54" spans="2:3">
      <c r="B54" s="737" t="s">
        <v>2630</v>
      </c>
      <c r="C54" s="738"/>
    </row>
    <row r="55" spans="2:3">
      <c r="B55" s="737" t="s">
        <v>2631</v>
      </c>
      <c r="C55" s="738"/>
    </row>
    <row r="56" spans="2:3">
      <c r="B56" s="737" t="s">
        <v>2632</v>
      </c>
      <c r="C56" s="738"/>
    </row>
    <row r="57" spans="2:3">
      <c r="B57" s="737" t="s">
        <v>2633</v>
      </c>
      <c r="C57" s="738"/>
    </row>
    <row r="58" spans="2:3">
      <c r="B58" s="737" t="s">
        <v>2634</v>
      </c>
      <c r="C58" s="738"/>
    </row>
    <row r="59" spans="2:3">
      <c r="B59" s="737" t="s">
        <v>2635</v>
      </c>
      <c r="C59" s="738"/>
    </row>
    <row r="60" spans="2:3" ht="15.75" thickBot="1">
      <c r="B60" s="739" t="s">
        <v>2636</v>
      </c>
      <c r="C60" s="740"/>
    </row>
  </sheetData>
  <sheetProtection algorithmName="SHA-512" hashValue="mBQ9ohu01FGTslZJvTlGGSnPu+ynV0y9vXISfJ49ahfynn0ToKIdO+PIFml63nSR78Yq/aDpOV+c6ZsxzIXRCQ==" saltValue="lcTmEiJsVOyE6erZupKE5w==" spinCount="100000" sheet="1" objects="1" scenarios="1" formatColumns="0"/>
  <mergeCells count="25">
    <mergeCell ref="A2:C3"/>
    <mergeCell ref="B4:C4"/>
    <mergeCell ref="B6:B7"/>
    <mergeCell ref="B8:B10"/>
    <mergeCell ref="B14:B15"/>
    <mergeCell ref="B38:B41"/>
    <mergeCell ref="B16:B17"/>
    <mergeCell ref="B18:B24"/>
    <mergeCell ref="B25:B26"/>
    <mergeCell ref="B27:B34"/>
    <mergeCell ref="B35:B37"/>
    <mergeCell ref="B59:C59"/>
    <mergeCell ref="B60:C60"/>
    <mergeCell ref="B42:B44"/>
    <mergeCell ref="B45:B46"/>
    <mergeCell ref="B49:C49"/>
    <mergeCell ref="B50:C50"/>
    <mergeCell ref="B51:C51"/>
    <mergeCell ref="B52:C52"/>
    <mergeCell ref="B55:C55"/>
    <mergeCell ref="B56:C56"/>
    <mergeCell ref="B57:C57"/>
    <mergeCell ref="B58:C58"/>
    <mergeCell ref="B53:C53"/>
    <mergeCell ref="B54:C5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3EDD2-E6B1-4C8B-846E-FADD64F7FBFD}">
  <sheetPr codeName="Sheet24">
    <tabColor theme="7" tint="0.59999389629810485"/>
  </sheetPr>
  <dimension ref="A1:I76"/>
  <sheetViews>
    <sheetView zoomScale="90" workbookViewId="0"/>
  </sheetViews>
  <sheetFormatPr defaultColWidth="8.85546875" defaultRowHeight="14.25"/>
  <cols>
    <col min="1" max="1" width="7.42578125" style="10" customWidth="1"/>
    <col min="2" max="2" width="40.7109375" style="10" customWidth="1"/>
    <col min="3" max="3" width="16.7109375" style="235" bestFit="1" customWidth="1"/>
    <col min="4" max="4" width="16.85546875" style="235" bestFit="1" customWidth="1"/>
    <col min="5" max="7" width="15.5703125" style="10" customWidth="1"/>
    <col min="8" max="8" width="8.85546875" style="10"/>
    <col min="9" max="9" width="20" style="10" bestFit="1" customWidth="1"/>
    <col min="10" max="12" width="8.85546875" style="10"/>
    <col min="13" max="13" width="19.5703125" style="10" bestFit="1" customWidth="1"/>
    <col min="14" max="16384" width="8.85546875" style="10"/>
  </cols>
  <sheetData>
    <row r="1" spans="1:9">
      <c r="A1" s="227" t="s">
        <v>2367</v>
      </c>
      <c r="B1" s="18"/>
    </row>
    <row r="3" spans="1:9" ht="15">
      <c r="A3" s="242"/>
      <c r="B3" s="242"/>
      <c r="C3" s="596" t="s">
        <v>1741</v>
      </c>
      <c r="D3" s="596" t="s">
        <v>1742</v>
      </c>
      <c r="E3" s="596" t="s">
        <v>1861</v>
      </c>
      <c r="F3" s="597" t="s">
        <v>2376</v>
      </c>
      <c r="G3" s="597" t="s">
        <v>2377</v>
      </c>
    </row>
    <row r="4" spans="1:9" s="9" customFormat="1" ht="15">
      <c r="A4" s="263" t="s">
        <v>1743</v>
      </c>
      <c r="C4" s="264"/>
      <c r="D4" s="264"/>
      <c r="G4" s="598"/>
    </row>
    <row r="5" spans="1:9">
      <c r="A5" s="99"/>
      <c r="B5" s="100" t="s">
        <v>1744</v>
      </c>
      <c r="C5" s="102">
        <v>3855480</v>
      </c>
      <c r="D5" s="102">
        <v>3855480</v>
      </c>
      <c r="E5" s="237">
        <v>3855480</v>
      </c>
      <c r="F5" s="237">
        <v>3855480</v>
      </c>
      <c r="G5" s="237">
        <v>3855480</v>
      </c>
      <c r="I5" s="617"/>
    </row>
    <row r="6" spans="1:9" s="9" customFormat="1" ht="15">
      <c r="A6" s="256" t="s">
        <v>45</v>
      </c>
      <c r="B6" s="254" t="s">
        <v>1784</v>
      </c>
      <c r="C6" s="257">
        <f>SUM(C5)</f>
        <v>3855480</v>
      </c>
      <c r="D6" s="257">
        <f>SUM(D5)</f>
        <v>3855480</v>
      </c>
      <c r="E6" s="262">
        <f>SUM(E5)</f>
        <v>3855480</v>
      </c>
      <c r="F6" s="262">
        <f>SUM(F5)</f>
        <v>3855480</v>
      </c>
      <c r="G6" s="262">
        <f>SUM(G5)</f>
        <v>3855480</v>
      </c>
    </row>
    <row r="7" spans="1:9" s="9" customFormat="1" ht="15">
      <c r="A7" s="256"/>
      <c r="B7" s="254"/>
      <c r="C7" s="255"/>
      <c r="D7" s="257"/>
      <c r="E7" s="262"/>
      <c r="F7" s="262"/>
      <c r="G7" s="262"/>
    </row>
    <row r="8" spans="1:9" s="9" customFormat="1" ht="15">
      <c r="A8" s="263" t="s">
        <v>1745</v>
      </c>
      <c r="B8" s="268"/>
      <c r="C8" s="264"/>
      <c r="D8" s="264"/>
      <c r="E8" s="265"/>
      <c r="F8" s="265"/>
      <c r="G8" s="265"/>
    </row>
    <row r="9" spans="1:9">
      <c r="A9" s="99"/>
      <c r="B9" s="100" t="s">
        <v>1746</v>
      </c>
      <c r="C9" s="102">
        <v>1187500</v>
      </c>
      <c r="D9" s="102">
        <v>1187500</v>
      </c>
      <c r="E9" s="237">
        <v>1187500</v>
      </c>
      <c r="F9" s="237">
        <v>1187500</v>
      </c>
      <c r="G9" s="237">
        <v>1187500</v>
      </c>
      <c r="I9" s="617"/>
    </row>
    <row r="10" spans="1:9" s="9" customFormat="1" ht="15">
      <c r="A10" s="256" t="s">
        <v>53</v>
      </c>
      <c r="B10" s="254" t="s">
        <v>1785</v>
      </c>
      <c r="C10" s="257">
        <f>SUM(C9)</f>
        <v>1187500</v>
      </c>
      <c r="D10" s="257">
        <f>SUM(D9)</f>
        <v>1187500</v>
      </c>
      <c r="E10" s="262">
        <f>SUM(E9)</f>
        <v>1187500</v>
      </c>
      <c r="F10" s="262">
        <f>SUM(F9)</f>
        <v>1187500</v>
      </c>
      <c r="G10" s="262">
        <f>SUM(G9)</f>
        <v>1187500</v>
      </c>
    </row>
    <row r="11" spans="1:9" s="9" customFormat="1" ht="15">
      <c r="A11" s="256"/>
      <c r="B11" s="254"/>
      <c r="C11" s="257"/>
      <c r="D11" s="257"/>
      <c r="E11" s="262"/>
      <c r="F11" s="262"/>
      <c r="G11" s="262"/>
    </row>
    <row r="12" spans="1:9" s="9" customFormat="1" ht="15">
      <c r="A12" s="263" t="s">
        <v>1747</v>
      </c>
      <c r="B12" s="268"/>
      <c r="C12" s="264"/>
      <c r="D12" s="264"/>
      <c r="E12" s="265"/>
      <c r="F12" s="265"/>
      <c r="G12" s="265"/>
    </row>
    <row r="13" spans="1:9">
      <c r="A13" s="99"/>
      <c r="B13" s="100" t="s">
        <v>1748</v>
      </c>
      <c r="C13" s="102">
        <v>416955</v>
      </c>
      <c r="D13" s="102">
        <v>0</v>
      </c>
      <c r="E13" s="237">
        <v>0</v>
      </c>
      <c r="F13" s="237">
        <v>0</v>
      </c>
      <c r="G13" s="237">
        <v>0</v>
      </c>
    </row>
    <row r="14" spans="1:9">
      <c r="A14" s="256" t="str">
        <f>Summary!A10</f>
        <v>003549</v>
      </c>
      <c r="B14" s="254" t="s">
        <v>1786</v>
      </c>
      <c r="C14" s="257">
        <f>SUM(C13)</f>
        <v>416955</v>
      </c>
      <c r="D14" s="257">
        <f>SUM(D13)</f>
        <v>0</v>
      </c>
      <c r="E14" s="262">
        <f>SUM(E13)</f>
        <v>0</v>
      </c>
      <c r="F14" s="262">
        <f>SUM(F13)</f>
        <v>0</v>
      </c>
      <c r="G14" s="262">
        <f>SUM(G13)</f>
        <v>0</v>
      </c>
    </row>
    <row r="15" spans="1:9">
      <c r="A15" s="256"/>
      <c r="B15" s="254"/>
      <c r="C15" s="257"/>
      <c r="D15" s="257"/>
      <c r="E15" s="262"/>
      <c r="F15" s="262"/>
      <c r="G15" s="262"/>
    </row>
    <row r="16" spans="1:9">
      <c r="A16" s="263" t="s">
        <v>2558</v>
      </c>
      <c r="B16" s="128"/>
      <c r="C16" s="264"/>
      <c r="D16" s="264"/>
      <c r="E16" s="265"/>
      <c r="F16" s="265"/>
      <c r="G16" s="265"/>
    </row>
    <row r="17" spans="1:9">
      <c r="A17" s="99"/>
      <c r="B17" s="100" t="s">
        <v>2559</v>
      </c>
      <c r="C17" s="102">
        <v>0</v>
      </c>
      <c r="D17" s="102">
        <v>0</v>
      </c>
      <c r="E17" s="237">
        <v>0</v>
      </c>
      <c r="F17" s="237">
        <v>1500000</v>
      </c>
      <c r="G17" s="237">
        <v>1500000</v>
      </c>
      <c r="I17" s="617"/>
    </row>
    <row r="18" spans="1:9" s="9" customFormat="1" ht="15">
      <c r="A18" s="256">
        <v>3549</v>
      </c>
      <c r="B18" s="254" t="s">
        <v>2560</v>
      </c>
      <c r="C18" s="257">
        <f>SUM(C17)</f>
        <v>0</v>
      </c>
      <c r="D18" s="257">
        <f>SUM(D17)</f>
        <v>0</v>
      </c>
      <c r="E18" s="262">
        <f>SUM(E17)</f>
        <v>0</v>
      </c>
      <c r="F18" s="262">
        <f>SUM(F17)</f>
        <v>1500000</v>
      </c>
      <c r="G18" s="262">
        <f>SUM(G17)</f>
        <v>1500000</v>
      </c>
    </row>
    <row r="19" spans="1:9" s="9" customFormat="1" ht="15">
      <c r="A19" s="256"/>
      <c r="B19" s="254"/>
      <c r="C19" s="257"/>
      <c r="D19" s="257"/>
      <c r="E19" s="262"/>
      <c r="F19" s="262"/>
      <c r="G19" s="262"/>
    </row>
    <row r="20" spans="1:9">
      <c r="A20" s="263" t="s">
        <v>1749</v>
      </c>
      <c r="B20" s="128"/>
      <c r="C20" s="264"/>
      <c r="D20" s="264"/>
      <c r="E20" s="265"/>
      <c r="F20" s="265"/>
      <c r="G20" s="265"/>
    </row>
    <row r="21" spans="1:9">
      <c r="A21" s="99"/>
      <c r="B21" s="100" t="s">
        <v>1750</v>
      </c>
      <c r="C21" s="102">
        <v>475000</v>
      </c>
      <c r="D21" s="102">
        <v>500000</v>
      </c>
      <c r="E21" s="237">
        <v>500000</v>
      </c>
      <c r="F21" s="237">
        <v>500000</v>
      </c>
      <c r="G21" s="237">
        <v>500000</v>
      </c>
      <c r="I21" s="617"/>
    </row>
    <row r="22" spans="1:9" s="9" customFormat="1" ht="15">
      <c r="A22" s="256" t="s">
        <v>59</v>
      </c>
      <c r="B22" s="254" t="s">
        <v>1774</v>
      </c>
      <c r="C22" s="257">
        <f>SUM(C21)</f>
        <v>475000</v>
      </c>
      <c r="D22" s="257">
        <f>SUM(D21)</f>
        <v>500000</v>
      </c>
      <c r="E22" s="262">
        <f>SUM(E21)</f>
        <v>500000</v>
      </c>
      <c r="F22" s="262">
        <f>SUM(F21)</f>
        <v>500000</v>
      </c>
      <c r="G22" s="262">
        <f>SUM(G21)</f>
        <v>500000</v>
      </c>
    </row>
    <row r="23" spans="1:9" s="9" customFormat="1" ht="15">
      <c r="A23" s="256"/>
      <c r="B23" s="254"/>
      <c r="C23" s="257"/>
      <c r="D23" s="257"/>
      <c r="E23" s="262"/>
      <c r="F23" s="262"/>
      <c r="G23" s="262"/>
    </row>
    <row r="24" spans="1:9" s="9" customFormat="1" ht="15">
      <c r="A24" s="263" t="s">
        <v>1751</v>
      </c>
      <c r="B24" s="268"/>
      <c r="C24" s="264"/>
      <c r="D24" s="264"/>
      <c r="E24" s="265"/>
      <c r="F24" s="265"/>
      <c r="G24" s="265"/>
    </row>
    <row r="25" spans="1:9">
      <c r="A25" s="99"/>
      <c r="B25" s="100" t="s">
        <v>1752</v>
      </c>
      <c r="C25" s="102">
        <v>1553615</v>
      </c>
      <c r="D25" s="102">
        <v>1553615</v>
      </c>
      <c r="E25" s="237">
        <v>1553615</v>
      </c>
      <c r="F25" s="237">
        <v>1553615</v>
      </c>
      <c r="G25" s="237">
        <v>1553615</v>
      </c>
      <c r="I25" s="617"/>
    </row>
    <row r="26" spans="1:9">
      <c r="A26" s="260"/>
      <c r="B26" s="259" t="s">
        <v>1753</v>
      </c>
      <c r="C26" s="266">
        <v>278292</v>
      </c>
      <c r="D26" s="266">
        <v>278292</v>
      </c>
      <c r="E26" s="267">
        <v>278292</v>
      </c>
      <c r="F26" s="267">
        <v>278293</v>
      </c>
      <c r="G26" s="267">
        <v>278292</v>
      </c>
      <c r="I26" s="617"/>
    </row>
    <row r="27" spans="1:9">
      <c r="A27" s="236" t="s">
        <v>73</v>
      </c>
      <c r="B27" s="238" t="s">
        <v>1751</v>
      </c>
      <c r="C27" s="239">
        <f>SUM(C25:C26)</f>
        <v>1831907</v>
      </c>
      <c r="D27" s="239">
        <f>SUM(D25:D26)</f>
        <v>1831907</v>
      </c>
      <c r="E27" s="240">
        <f>SUM(E25:E26)</f>
        <v>1831907</v>
      </c>
      <c r="F27" s="240">
        <f>SUM(F25:F26)</f>
        <v>1831908</v>
      </c>
      <c r="G27" s="240">
        <f>SUM(G25:G26)</f>
        <v>1831907</v>
      </c>
    </row>
    <row r="28" spans="1:9">
      <c r="A28" s="256"/>
      <c r="B28" s="254"/>
      <c r="C28" s="257"/>
      <c r="D28" s="257"/>
      <c r="E28" s="262"/>
      <c r="F28" s="262"/>
      <c r="G28" s="262"/>
    </row>
    <row r="29" spans="1:9">
      <c r="A29" s="263" t="s">
        <v>1754</v>
      </c>
      <c r="B29" s="128"/>
      <c r="C29" s="264"/>
      <c r="D29" s="264"/>
      <c r="E29" s="265"/>
      <c r="F29" s="265"/>
      <c r="G29" s="265"/>
    </row>
    <row r="30" spans="1:9">
      <c r="A30" s="99"/>
      <c r="B30" s="100" t="s">
        <v>1755</v>
      </c>
      <c r="C30" s="102">
        <v>303240</v>
      </c>
      <c r="D30" s="102">
        <v>303240</v>
      </c>
      <c r="E30" s="237">
        <v>303240</v>
      </c>
      <c r="F30" s="237">
        <v>303240</v>
      </c>
      <c r="G30" s="237">
        <v>303240</v>
      </c>
      <c r="I30" s="617"/>
    </row>
    <row r="31" spans="1:9">
      <c r="A31" s="256" t="s">
        <v>83</v>
      </c>
      <c r="B31" s="254" t="s">
        <v>1779</v>
      </c>
      <c r="C31" s="257">
        <f>SUM(C30)</f>
        <v>303240</v>
      </c>
      <c r="D31" s="257">
        <f>SUM(D30)</f>
        <v>303240</v>
      </c>
      <c r="E31" s="262">
        <f>SUM(E30)</f>
        <v>303240</v>
      </c>
      <c r="F31" s="262">
        <f>SUM(F30)</f>
        <v>303240</v>
      </c>
      <c r="G31" s="262">
        <f>SUM(G30)</f>
        <v>303240</v>
      </c>
    </row>
    <row r="32" spans="1:9">
      <c r="A32" s="256"/>
      <c r="B32" s="254"/>
      <c r="C32" s="257"/>
      <c r="D32" s="257"/>
      <c r="E32" s="262"/>
      <c r="F32" s="262"/>
      <c r="G32" s="262"/>
    </row>
    <row r="33" spans="1:9">
      <c r="A33" s="263" t="s">
        <v>1756</v>
      </c>
      <c r="B33" s="128"/>
      <c r="C33" s="264"/>
      <c r="D33" s="264"/>
      <c r="E33" s="265"/>
      <c r="F33" s="265"/>
      <c r="G33" s="265"/>
    </row>
    <row r="34" spans="1:9">
      <c r="A34" s="99"/>
      <c r="B34" s="100" t="s">
        <v>1788</v>
      </c>
      <c r="C34" s="102">
        <v>308871</v>
      </c>
      <c r="D34" s="102">
        <v>308872.09999999998</v>
      </c>
      <c r="E34" s="237">
        <v>308872</v>
      </c>
      <c r="F34" s="237">
        <v>358872</v>
      </c>
      <c r="G34" s="237">
        <v>358872</v>
      </c>
      <c r="I34" s="617"/>
    </row>
    <row r="35" spans="1:9">
      <c r="A35" s="256" t="s">
        <v>85</v>
      </c>
      <c r="B35" s="254" t="s">
        <v>1780</v>
      </c>
      <c r="C35" s="257">
        <f>SUM(C34)</f>
        <v>308871</v>
      </c>
      <c r="D35" s="257">
        <f>SUM(D34)</f>
        <v>308872.09999999998</v>
      </c>
      <c r="E35" s="262">
        <f>SUM(E34)</f>
        <v>308872</v>
      </c>
      <c r="F35" s="262">
        <f>SUM(F34)</f>
        <v>358872</v>
      </c>
      <c r="G35" s="262">
        <f>SUM(G34)</f>
        <v>358872</v>
      </c>
    </row>
    <row r="36" spans="1:9">
      <c r="A36" s="256"/>
      <c r="B36" s="254"/>
      <c r="C36" s="257"/>
      <c r="D36" s="257"/>
      <c r="E36" s="262"/>
      <c r="F36" s="262"/>
      <c r="G36" s="262"/>
    </row>
    <row r="37" spans="1:9">
      <c r="A37" s="263" t="s">
        <v>1757</v>
      </c>
      <c r="B37" s="128"/>
      <c r="C37" s="264"/>
      <c r="D37" s="264"/>
      <c r="E37" s="265"/>
      <c r="F37" s="265"/>
      <c r="G37" s="265"/>
    </row>
    <row r="38" spans="1:9">
      <c r="A38" s="99"/>
      <c r="B38" s="100" t="s">
        <v>1758</v>
      </c>
      <c r="C38" s="102">
        <v>1187500</v>
      </c>
      <c r="D38" s="102">
        <v>1187500</v>
      </c>
      <c r="E38" s="237">
        <v>1187500</v>
      </c>
      <c r="F38" s="237">
        <v>1187500</v>
      </c>
      <c r="G38" s="237">
        <v>1187500</v>
      </c>
      <c r="I38" s="617"/>
    </row>
    <row r="39" spans="1:9">
      <c r="A39" s="256" t="s">
        <v>87</v>
      </c>
      <c r="B39" s="254" t="s">
        <v>1781</v>
      </c>
      <c r="C39" s="257">
        <f>SUM(C38)</f>
        <v>1187500</v>
      </c>
      <c r="D39" s="257">
        <f>SUM(D38)</f>
        <v>1187500</v>
      </c>
      <c r="E39" s="262">
        <f>SUM(E38)</f>
        <v>1187500</v>
      </c>
      <c r="F39" s="262">
        <f>SUM(F38)</f>
        <v>1187500</v>
      </c>
      <c r="G39" s="262">
        <f>SUM(G38)</f>
        <v>1187500</v>
      </c>
    </row>
    <row r="40" spans="1:9">
      <c r="A40" s="256"/>
      <c r="B40" s="254"/>
      <c r="C40" s="257"/>
      <c r="D40" s="257"/>
      <c r="E40" s="262"/>
      <c r="F40" s="262"/>
      <c r="G40" s="262"/>
    </row>
    <row r="41" spans="1:9">
      <c r="A41" s="263" t="s">
        <v>1759</v>
      </c>
      <c r="B41" s="128"/>
      <c r="C41" s="264"/>
      <c r="D41" s="264"/>
      <c r="E41" s="265"/>
      <c r="F41" s="265"/>
      <c r="G41" s="265"/>
    </row>
    <row r="42" spans="1:9">
      <c r="A42" s="99"/>
      <c r="B42" s="100" t="s">
        <v>1760</v>
      </c>
      <c r="C42" s="102">
        <v>3326403</v>
      </c>
      <c r="D42" s="102">
        <v>3326403</v>
      </c>
      <c r="E42" s="237">
        <v>3326403</v>
      </c>
      <c r="F42" s="237">
        <v>3326403</v>
      </c>
      <c r="G42" s="237">
        <v>3326403</v>
      </c>
      <c r="I42" s="617"/>
    </row>
    <row r="43" spans="1:9">
      <c r="A43" s="256" t="s">
        <v>89</v>
      </c>
      <c r="B43" s="254" t="s">
        <v>1782</v>
      </c>
      <c r="C43" s="257">
        <f>SUM(C42)</f>
        <v>3326403</v>
      </c>
      <c r="D43" s="257">
        <f>SUM(D42)</f>
        <v>3326403</v>
      </c>
      <c r="E43" s="262">
        <f>SUM(E42)</f>
        <v>3326403</v>
      </c>
      <c r="F43" s="262">
        <f>SUM(F42)</f>
        <v>3326403</v>
      </c>
      <c r="G43" s="262">
        <f>SUM(G42)</f>
        <v>3326403</v>
      </c>
    </row>
    <row r="44" spans="1:9">
      <c r="A44" s="256"/>
      <c r="B44" s="254"/>
      <c r="C44" s="257"/>
      <c r="D44" s="257"/>
      <c r="E44" s="262"/>
      <c r="F44" s="262"/>
      <c r="G44" s="262"/>
    </row>
    <row r="45" spans="1:9">
      <c r="A45" s="263" t="s">
        <v>1761</v>
      </c>
      <c r="B45" s="128"/>
      <c r="C45" s="264"/>
      <c r="D45" s="264"/>
      <c r="E45" s="265"/>
      <c r="F45" s="265"/>
      <c r="G45" s="265"/>
    </row>
    <row r="46" spans="1:9">
      <c r="A46" s="99"/>
      <c r="B46" s="100" t="s">
        <v>1762</v>
      </c>
      <c r="C46" s="102">
        <v>141164.29999999999</v>
      </c>
      <c r="D46" s="102">
        <v>141164.29999999999</v>
      </c>
      <c r="E46" s="237">
        <v>141164.29999999999</v>
      </c>
      <c r="F46" s="237">
        <v>141164</v>
      </c>
      <c r="G46" s="237">
        <v>141164</v>
      </c>
      <c r="I46" s="617"/>
    </row>
    <row r="47" spans="1:9">
      <c r="A47" s="256" t="s">
        <v>93</v>
      </c>
      <c r="B47" s="254" t="s">
        <v>1783</v>
      </c>
      <c r="C47" s="255">
        <f>SUM(C46)</f>
        <v>141164.29999999999</v>
      </c>
      <c r="D47" s="257">
        <f>SUM(D46)</f>
        <v>141164.29999999999</v>
      </c>
      <c r="E47" s="262">
        <f>SUM(E46)</f>
        <v>141164.29999999999</v>
      </c>
      <c r="F47" s="262">
        <f>SUM(F46)</f>
        <v>141164</v>
      </c>
      <c r="G47" s="262">
        <f>SUM(G46)</f>
        <v>141164</v>
      </c>
    </row>
    <row r="48" spans="1:9">
      <c r="A48" s="256"/>
      <c r="B48" s="254"/>
      <c r="C48" s="255"/>
      <c r="D48" s="257"/>
      <c r="E48" s="262"/>
      <c r="F48" s="262"/>
      <c r="G48" s="262"/>
    </row>
    <row r="49" spans="1:9" ht="15">
      <c r="A49" s="263" t="s">
        <v>1763</v>
      </c>
      <c r="B49" s="268"/>
      <c r="C49" s="264"/>
      <c r="D49" s="264"/>
      <c r="E49" s="265"/>
      <c r="F49" s="265"/>
      <c r="G49" s="265"/>
    </row>
    <row r="50" spans="1:9">
      <c r="A50" s="99"/>
      <c r="B50" s="100" t="s">
        <v>1764</v>
      </c>
      <c r="C50" s="102">
        <v>307853</v>
      </c>
      <c r="D50" s="102">
        <v>307854.17499999999</v>
      </c>
      <c r="E50" s="237">
        <v>307853</v>
      </c>
      <c r="F50" s="237">
        <v>307854</v>
      </c>
      <c r="G50" s="237">
        <v>307853</v>
      </c>
      <c r="I50" s="617"/>
    </row>
    <row r="51" spans="1:9">
      <c r="A51" s="260"/>
      <c r="B51" s="259" t="s">
        <v>1787</v>
      </c>
      <c r="C51" s="261">
        <v>0</v>
      </c>
      <c r="D51" s="266">
        <f>1750000/2</f>
        <v>875000</v>
      </c>
      <c r="E51" s="267">
        <f>1750000/2</f>
        <v>875000</v>
      </c>
      <c r="F51" s="546">
        <v>0</v>
      </c>
      <c r="G51" s="546">
        <v>0</v>
      </c>
    </row>
    <row r="52" spans="1:9">
      <c r="A52" s="236" t="s">
        <v>101</v>
      </c>
      <c r="B52" s="238" t="s">
        <v>1778</v>
      </c>
      <c r="C52" s="258">
        <f>SUM(C50:C51)</f>
        <v>307853</v>
      </c>
      <c r="D52" s="239">
        <f>SUM(D50:D51)</f>
        <v>1182854.175</v>
      </c>
      <c r="E52" s="240">
        <f>SUM(E50:E51)</f>
        <v>1182853</v>
      </c>
      <c r="F52" s="240">
        <f>SUM(F50:F51)</f>
        <v>307854</v>
      </c>
      <c r="G52" s="240">
        <f>SUM(G50:G51)</f>
        <v>307853</v>
      </c>
    </row>
    <row r="53" spans="1:9">
      <c r="A53" s="256"/>
      <c r="B53" s="254"/>
      <c r="C53" s="255"/>
      <c r="D53" s="257"/>
      <c r="E53" s="262"/>
      <c r="F53" s="262"/>
      <c r="G53" s="262"/>
    </row>
    <row r="54" spans="1:9">
      <c r="A54" s="263" t="s">
        <v>1765</v>
      </c>
      <c r="B54" s="128"/>
      <c r="C54" s="264"/>
      <c r="D54" s="264"/>
      <c r="E54" s="265"/>
      <c r="F54" s="265"/>
      <c r="G54" s="265"/>
    </row>
    <row r="55" spans="1:9">
      <c r="A55" s="99"/>
      <c r="B55" s="100" t="s">
        <v>1766</v>
      </c>
      <c r="C55" s="102">
        <v>2500000</v>
      </c>
      <c r="D55" s="102">
        <v>2500000</v>
      </c>
      <c r="E55" s="237">
        <v>2500000</v>
      </c>
      <c r="F55" s="237">
        <v>500000</v>
      </c>
      <c r="G55" s="237">
        <v>500000</v>
      </c>
      <c r="I55" s="617"/>
    </row>
    <row r="56" spans="1:9">
      <c r="A56" s="256" t="s">
        <v>105</v>
      </c>
      <c r="B56" s="254" t="s">
        <v>1777</v>
      </c>
      <c r="C56" s="255">
        <f>SUM(C55)</f>
        <v>2500000</v>
      </c>
      <c r="D56" s="257">
        <f>SUM(D55)</f>
        <v>2500000</v>
      </c>
      <c r="E56" s="262">
        <f>SUM(E55)</f>
        <v>2500000</v>
      </c>
      <c r="F56" s="262">
        <f>SUM(F55)</f>
        <v>500000</v>
      </c>
      <c r="G56" s="262">
        <f>SUM(G55)</f>
        <v>500000</v>
      </c>
    </row>
    <row r="57" spans="1:9">
      <c r="A57" s="269"/>
      <c r="B57" s="270"/>
      <c r="C57" s="271"/>
      <c r="D57" s="271"/>
      <c r="E57" s="272"/>
      <c r="F57" s="272"/>
      <c r="G57" s="272"/>
    </row>
    <row r="58" spans="1:9">
      <c r="A58" s="254" t="s">
        <v>2378</v>
      </c>
      <c r="C58" s="257"/>
      <c r="D58" s="257"/>
      <c r="E58" s="262"/>
      <c r="F58" s="262"/>
      <c r="G58" s="262"/>
    </row>
    <row r="59" spans="1:9">
      <c r="A59" s="99"/>
      <c r="B59" s="100" t="s">
        <v>2379</v>
      </c>
      <c r="C59" s="102">
        <v>0</v>
      </c>
      <c r="D59" s="102">
        <v>0</v>
      </c>
      <c r="E59" s="237">
        <v>0</v>
      </c>
      <c r="F59" s="237">
        <v>10000000</v>
      </c>
      <c r="G59" s="237" t="s">
        <v>1925</v>
      </c>
      <c r="I59" s="617"/>
    </row>
    <row r="60" spans="1:9">
      <c r="A60" s="256" t="s">
        <v>123</v>
      </c>
      <c r="B60" s="254" t="s">
        <v>1776</v>
      </c>
      <c r="C60" s="255">
        <f>SUM(C59)</f>
        <v>0</v>
      </c>
      <c r="D60" s="257">
        <f>SUM(D59)</f>
        <v>0</v>
      </c>
      <c r="E60" s="262">
        <f>SUM(E59)</f>
        <v>0</v>
      </c>
      <c r="F60" s="262">
        <f>SUM(F59)</f>
        <v>10000000</v>
      </c>
      <c r="G60" s="262">
        <f>SUM(G59)</f>
        <v>0</v>
      </c>
    </row>
    <row r="61" spans="1:9">
      <c r="A61" s="256"/>
      <c r="B61" s="254"/>
      <c r="C61" s="255"/>
      <c r="D61" s="257"/>
      <c r="E61" s="262"/>
      <c r="F61" s="262"/>
      <c r="G61" s="262"/>
    </row>
    <row r="62" spans="1:9">
      <c r="A62" s="254" t="s">
        <v>1767</v>
      </c>
      <c r="C62" s="257"/>
      <c r="D62" s="257"/>
      <c r="E62" s="262"/>
      <c r="F62" s="262"/>
      <c r="G62" s="262"/>
    </row>
    <row r="63" spans="1:9">
      <c r="A63" s="99"/>
      <c r="B63" s="100" t="s">
        <v>1768</v>
      </c>
      <c r="C63" s="102">
        <v>0</v>
      </c>
      <c r="D63" s="102">
        <v>2500000</v>
      </c>
      <c r="E63" s="237">
        <v>2500000</v>
      </c>
      <c r="F63" s="237">
        <v>2500000</v>
      </c>
      <c r="G63" s="237">
        <v>2500000</v>
      </c>
      <c r="I63" s="617"/>
    </row>
    <row r="64" spans="1:9">
      <c r="A64" s="256" t="s">
        <v>123</v>
      </c>
      <c r="B64" s="254" t="s">
        <v>1776</v>
      </c>
      <c r="C64" s="255">
        <f>SUM(C63)</f>
        <v>0</v>
      </c>
      <c r="D64" s="257">
        <f>SUM(D63)</f>
        <v>2500000</v>
      </c>
      <c r="E64" s="262">
        <f>SUM(E63)</f>
        <v>2500000</v>
      </c>
      <c r="F64" s="262">
        <f>SUM(F63)</f>
        <v>2500000</v>
      </c>
      <c r="G64" s="262">
        <f>SUM(G63)</f>
        <v>2500000</v>
      </c>
    </row>
    <row r="65" spans="1:9">
      <c r="A65" s="256"/>
      <c r="B65" s="254"/>
      <c r="C65" s="255"/>
      <c r="D65" s="257"/>
      <c r="E65" s="262"/>
      <c r="F65" s="262"/>
      <c r="G65" s="262"/>
    </row>
    <row r="66" spans="1:9">
      <c r="A66" s="263" t="s">
        <v>1896</v>
      </c>
      <c r="B66" s="128"/>
      <c r="C66" s="264"/>
      <c r="D66" s="264"/>
      <c r="E66" s="265"/>
      <c r="F66" s="265"/>
      <c r="G66" s="265"/>
    </row>
    <row r="67" spans="1:9">
      <c r="A67" s="256" t="s">
        <v>135</v>
      </c>
      <c r="B67" s="100" t="s">
        <v>2553</v>
      </c>
      <c r="C67" s="102">
        <v>0</v>
      </c>
      <c r="D67" s="102">
        <v>0</v>
      </c>
      <c r="E67" s="317">
        <v>0</v>
      </c>
      <c r="F67" s="237">
        <v>3500000</v>
      </c>
      <c r="G67" s="317" t="s">
        <v>1925</v>
      </c>
      <c r="I67" s="617"/>
    </row>
    <row r="68" spans="1:9">
      <c r="A68" s="256"/>
      <c r="B68" s="254" t="s">
        <v>2554</v>
      </c>
      <c r="C68" s="255">
        <f>SUM(C67)</f>
        <v>0</v>
      </c>
      <c r="D68" s="257">
        <f>SUM(D67)</f>
        <v>0</v>
      </c>
      <c r="E68" s="262">
        <f>SUM(E67)</f>
        <v>0</v>
      </c>
      <c r="F68" s="262">
        <f>SUM(F67)</f>
        <v>3500000</v>
      </c>
      <c r="G68" s="262">
        <f>SUM(G67)</f>
        <v>0</v>
      </c>
    </row>
    <row r="69" spans="1:9">
      <c r="A69" s="256"/>
      <c r="B69" s="254"/>
      <c r="C69" s="255"/>
      <c r="D69" s="257"/>
      <c r="E69" s="262"/>
      <c r="F69" s="262"/>
      <c r="G69" s="262"/>
    </row>
    <row r="70" spans="1:9">
      <c r="A70" s="263" t="s">
        <v>1769</v>
      </c>
      <c r="B70" s="128"/>
      <c r="C70" s="264"/>
      <c r="D70" s="264"/>
      <c r="E70" s="265"/>
      <c r="F70" s="265"/>
      <c r="G70" s="265"/>
    </row>
    <row r="71" spans="1:9">
      <c r="A71" s="99"/>
      <c r="B71" s="100" t="s">
        <v>1770</v>
      </c>
      <c r="C71" s="102">
        <v>0</v>
      </c>
      <c r="D71" s="102">
        <v>2000000</v>
      </c>
      <c r="E71" s="317" t="s">
        <v>1925</v>
      </c>
      <c r="F71" s="237">
        <v>2500000</v>
      </c>
      <c r="G71" s="237">
        <v>2500000</v>
      </c>
      <c r="I71" s="617"/>
    </row>
    <row r="72" spans="1:9">
      <c r="A72" s="260"/>
      <c r="B72" s="259" t="s">
        <v>2555</v>
      </c>
      <c r="C72" s="261">
        <v>0</v>
      </c>
      <c r="D72" s="266">
        <v>0</v>
      </c>
      <c r="E72" s="267">
        <v>0</v>
      </c>
      <c r="F72" s="546">
        <v>2000000</v>
      </c>
      <c r="G72" s="546">
        <v>2000000</v>
      </c>
      <c r="I72" s="617"/>
    </row>
    <row r="73" spans="1:9">
      <c r="A73" s="256" t="s">
        <v>145</v>
      </c>
      <c r="B73" s="254" t="s">
        <v>1775</v>
      </c>
      <c r="C73" s="255">
        <f>SUM(C71)</f>
        <v>0</v>
      </c>
      <c r="D73" s="257">
        <f>SUM(D71)</f>
        <v>2000000</v>
      </c>
      <c r="E73" s="262">
        <f>SUM(E71)</f>
        <v>0</v>
      </c>
      <c r="F73" s="262">
        <f>SUM(F71:F72)</f>
        <v>4500000</v>
      </c>
      <c r="G73" s="262">
        <f>SUM(G71:G72)</f>
        <v>4500000</v>
      </c>
    </row>
    <row r="74" spans="1:9">
      <c r="A74" s="256"/>
      <c r="B74" s="254"/>
      <c r="C74" s="255"/>
      <c r="D74" s="257"/>
      <c r="E74" s="262"/>
      <c r="F74" s="262"/>
      <c r="G74" s="262"/>
    </row>
    <row r="75" spans="1:9">
      <c r="A75" s="753" t="s">
        <v>1771</v>
      </c>
      <c r="B75" s="754"/>
      <c r="C75" s="241">
        <f>C73+C64+C56+C52+C47+C43+C39+C35+C31+C27+C22+C14+C10+C6+C68</f>
        <v>15841873.300000001</v>
      </c>
      <c r="D75" s="241">
        <f>D73+D64+D56+D52+D47+D43+D39+D35+D31+D27+D22+D14+D10+D6+D68</f>
        <v>20824920.574999999</v>
      </c>
      <c r="E75" s="241">
        <f>E73+E64+E56+E52+E47+E43+E39+E35+E31+E27+E22+E14+E10+E6+E68</f>
        <v>18824919.300000001</v>
      </c>
      <c r="F75" s="241">
        <f>F18+F73+F64+F60+F56+F52+F47+F43+F39+F35+F31+F27+F22+F14+F10+F6+F68</f>
        <v>35499921</v>
      </c>
      <c r="G75" s="599">
        <f>G73+G64+G56+G52+G47+G43+G39+G35+G31+G27+G22+G14+G10+G6+G68+G60+G18</f>
        <v>21999919</v>
      </c>
      <c r="I75" s="344"/>
    </row>
    <row r="76" spans="1:9">
      <c r="E76" s="306"/>
      <c r="G76" s="306"/>
    </row>
  </sheetData>
  <sheetProtection algorithmName="SHA-512" hashValue="qom4jhD9lLgYbtDYpy2ziUKjUntbVrStj55YMU8kITVteqRs/LWmpkuAthH0h+jh8PUyqljSRb+dFxRBjjpFRQ==" saltValue="rsSuCd0XYsE1crxB0VfYXA==" spinCount="100000" sheet="1" objects="1" scenarios="1" formatColumns="0"/>
  <mergeCells count="1">
    <mergeCell ref="A75:B7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6" tint="0.39997558519241921"/>
  </sheetPr>
  <dimension ref="A1:F789"/>
  <sheetViews>
    <sheetView showGridLines="0" workbookViewId="0">
      <pane xSplit="2" ySplit="4" topLeftCell="C5" activePane="bottomRight" state="frozen"/>
      <selection sqref="A1:Q1"/>
      <selection pane="topRight" sqref="A1:Q1"/>
      <selection pane="bottomLeft" sqref="A1:Q1"/>
      <selection pane="bottomRight"/>
    </sheetView>
  </sheetViews>
  <sheetFormatPr defaultColWidth="9.140625" defaultRowHeight="14.25"/>
  <cols>
    <col min="1" max="1" width="14.7109375" style="13" customWidth="1"/>
    <col min="2" max="3" width="12.5703125" style="13" customWidth="1"/>
    <col min="4" max="4" width="91.42578125" style="10" bestFit="1" customWidth="1"/>
    <col min="5" max="5" width="6.5703125" style="13" bestFit="1" customWidth="1"/>
    <col min="6" max="6" width="11.42578125" style="10" bestFit="1" customWidth="1"/>
    <col min="7" max="16384" width="9.140625" style="10"/>
  </cols>
  <sheetData>
    <row r="1" spans="1:6" ht="15">
      <c r="A1" s="219" t="s">
        <v>2373</v>
      </c>
    </row>
    <row r="2" spans="1:6">
      <c r="A2" s="220" t="s">
        <v>205</v>
      </c>
    </row>
    <row r="3" spans="1:6" ht="9.6" customHeight="1">
      <c r="A3" s="87"/>
    </row>
    <row r="4" spans="1:6" s="88" customFormat="1" ht="30">
      <c r="A4" s="36" t="s">
        <v>206</v>
      </c>
      <c r="B4" s="36" t="s">
        <v>207</v>
      </c>
      <c r="C4" s="36" t="s">
        <v>208</v>
      </c>
      <c r="D4" s="11" t="s">
        <v>209</v>
      </c>
      <c r="E4" s="36" t="s">
        <v>210</v>
      </c>
      <c r="F4" s="36" t="s">
        <v>211</v>
      </c>
    </row>
    <row r="5" spans="1:6">
      <c r="A5" s="89" t="s">
        <v>212</v>
      </c>
      <c r="B5" s="89" t="s">
        <v>213</v>
      </c>
      <c r="C5" s="89" t="s">
        <v>214</v>
      </c>
      <c r="D5" s="89" t="s">
        <v>215</v>
      </c>
      <c r="E5" s="90">
        <v>1</v>
      </c>
      <c r="F5" s="91">
        <f>VLOOKUP(E5,'Contact Hours'!Y:AE,7,0)</f>
        <v>3.6541532066081914</v>
      </c>
    </row>
    <row r="6" spans="1:6">
      <c r="A6" s="89" t="s">
        <v>216</v>
      </c>
      <c r="B6" s="89" t="s">
        <v>217</v>
      </c>
      <c r="C6" s="89" t="s">
        <v>214</v>
      </c>
      <c r="D6" s="89" t="s">
        <v>218</v>
      </c>
      <c r="E6" s="90">
        <v>1</v>
      </c>
      <c r="F6" s="91">
        <f>VLOOKUP(E6,'Contact Hours'!Y:AE,7,0)</f>
        <v>3.6541532066081914</v>
      </c>
    </row>
    <row r="7" spans="1:6">
      <c r="A7" s="89" t="s">
        <v>219</v>
      </c>
      <c r="B7" s="89" t="s">
        <v>220</v>
      </c>
      <c r="C7" s="89" t="s">
        <v>221</v>
      </c>
      <c r="D7" s="89" t="s">
        <v>218</v>
      </c>
      <c r="E7" s="90">
        <v>1</v>
      </c>
      <c r="F7" s="91">
        <f>VLOOKUP(E7,'Contact Hours'!Y:AE,7,0)</f>
        <v>3.6541532066081914</v>
      </c>
    </row>
    <row r="8" spans="1:6">
      <c r="A8" s="89" t="s">
        <v>222</v>
      </c>
      <c r="B8" s="89" t="s">
        <v>217</v>
      </c>
      <c r="C8" s="89" t="s">
        <v>214</v>
      </c>
      <c r="D8" s="89" t="s">
        <v>223</v>
      </c>
      <c r="E8" s="90">
        <v>1</v>
      </c>
      <c r="F8" s="91">
        <f>VLOOKUP(E8,'Contact Hours'!Y:AE,7,0)</f>
        <v>3.6541532066081914</v>
      </c>
    </row>
    <row r="9" spans="1:6">
      <c r="A9" s="89" t="s">
        <v>224</v>
      </c>
      <c r="B9" s="89" t="s">
        <v>220</v>
      </c>
      <c r="C9" s="89" t="s">
        <v>221</v>
      </c>
      <c r="D9" s="89" t="s">
        <v>223</v>
      </c>
      <c r="E9" s="90">
        <v>1</v>
      </c>
      <c r="F9" s="91">
        <f>VLOOKUP(E9,'Contact Hours'!Y:AE,7,0)</f>
        <v>3.6541532066081914</v>
      </c>
    </row>
    <row r="10" spans="1:6">
      <c r="A10" s="89" t="s">
        <v>225</v>
      </c>
      <c r="B10" s="89" t="s">
        <v>217</v>
      </c>
      <c r="C10" s="89" t="s">
        <v>214</v>
      </c>
      <c r="D10" s="89" t="s">
        <v>226</v>
      </c>
      <c r="E10" s="90">
        <v>1</v>
      </c>
      <c r="F10" s="91">
        <f>VLOOKUP(E10,'Contact Hours'!Y:AE,7,0)</f>
        <v>3.6541532066081914</v>
      </c>
    </row>
    <row r="11" spans="1:6">
      <c r="A11" s="89" t="s">
        <v>227</v>
      </c>
      <c r="B11" s="89" t="s">
        <v>220</v>
      </c>
      <c r="C11" s="89" t="s">
        <v>221</v>
      </c>
      <c r="D11" s="89" t="s">
        <v>226</v>
      </c>
      <c r="E11" s="90">
        <v>1</v>
      </c>
      <c r="F11" s="91">
        <f>VLOOKUP(E11,'Contact Hours'!Y:AE,7,0)</f>
        <v>3.6541532066081914</v>
      </c>
    </row>
    <row r="12" spans="1:6">
      <c r="A12" s="89" t="s">
        <v>228</v>
      </c>
      <c r="B12" s="89" t="s">
        <v>220</v>
      </c>
      <c r="C12" s="89" t="s">
        <v>221</v>
      </c>
      <c r="D12" s="89" t="s">
        <v>226</v>
      </c>
      <c r="E12" s="90">
        <v>1</v>
      </c>
      <c r="F12" s="91">
        <f>VLOOKUP(E12,'Contact Hours'!Y:AE,7,0)</f>
        <v>3.6541532066081914</v>
      </c>
    </row>
    <row r="13" spans="1:6">
      <c r="A13" s="89" t="s">
        <v>229</v>
      </c>
      <c r="B13" s="89" t="s">
        <v>217</v>
      </c>
      <c r="C13" s="89" t="s">
        <v>214</v>
      </c>
      <c r="D13" s="89" t="s">
        <v>230</v>
      </c>
      <c r="E13" s="90">
        <v>1</v>
      </c>
      <c r="F13" s="91">
        <f>VLOOKUP(E13,'Contact Hours'!Y:AE,7,0)</f>
        <v>3.6541532066081914</v>
      </c>
    </row>
    <row r="14" spans="1:6">
      <c r="A14" s="89" t="s">
        <v>231</v>
      </c>
      <c r="B14" s="89" t="s">
        <v>232</v>
      </c>
      <c r="C14" s="89" t="s">
        <v>214</v>
      </c>
      <c r="D14" s="89" t="s">
        <v>233</v>
      </c>
      <c r="E14" s="90">
        <v>1</v>
      </c>
      <c r="F14" s="91">
        <f>VLOOKUP(E14,'Contact Hours'!Y:AE,7,0)</f>
        <v>3.6541532066081914</v>
      </c>
    </row>
    <row r="15" spans="1:6">
      <c r="A15" s="89" t="s">
        <v>234</v>
      </c>
      <c r="B15" s="89" t="s">
        <v>220</v>
      </c>
      <c r="C15" s="89" t="s">
        <v>221</v>
      </c>
      <c r="D15" s="89" t="s">
        <v>233</v>
      </c>
      <c r="E15" s="90">
        <v>1</v>
      </c>
      <c r="F15" s="91">
        <f>VLOOKUP(E15,'Contact Hours'!Y:AE,7,0)</f>
        <v>3.6541532066081914</v>
      </c>
    </row>
    <row r="16" spans="1:6">
      <c r="A16" s="89" t="s">
        <v>235</v>
      </c>
      <c r="B16" s="89" t="s">
        <v>220</v>
      </c>
      <c r="C16" s="89" t="s">
        <v>221</v>
      </c>
      <c r="D16" s="89" t="s">
        <v>236</v>
      </c>
      <c r="E16" s="90">
        <v>1</v>
      </c>
      <c r="F16" s="91">
        <f>VLOOKUP(E16,'Contact Hours'!Y:AE,7,0)</f>
        <v>3.6541532066081914</v>
      </c>
    </row>
    <row r="17" spans="1:6">
      <c r="A17" s="89" t="s">
        <v>237</v>
      </c>
      <c r="B17" s="89" t="s">
        <v>232</v>
      </c>
      <c r="C17" s="89" t="s">
        <v>214</v>
      </c>
      <c r="D17" s="89" t="s">
        <v>238</v>
      </c>
      <c r="E17" s="90">
        <v>1</v>
      </c>
      <c r="F17" s="91">
        <f>VLOOKUP(E17,'Contact Hours'!Y:AE,7,0)</f>
        <v>3.6541532066081914</v>
      </c>
    </row>
    <row r="18" spans="1:6">
      <c r="A18" s="89" t="s">
        <v>239</v>
      </c>
      <c r="B18" s="89" t="s">
        <v>240</v>
      </c>
      <c r="C18" s="89" t="s">
        <v>214</v>
      </c>
      <c r="D18" s="89" t="s">
        <v>241</v>
      </c>
      <c r="E18" s="90">
        <v>1</v>
      </c>
      <c r="F18" s="91">
        <f>VLOOKUP(E18,'Contact Hours'!Y:AE,7,0)</f>
        <v>3.6541532066081914</v>
      </c>
    </row>
    <row r="19" spans="1:6">
      <c r="A19" s="89" t="s">
        <v>242</v>
      </c>
      <c r="B19" s="89" t="s">
        <v>243</v>
      </c>
      <c r="C19" s="89" t="s">
        <v>214</v>
      </c>
      <c r="D19" s="89" t="s">
        <v>244</v>
      </c>
      <c r="E19" s="90">
        <v>1</v>
      </c>
      <c r="F19" s="91">
        <f>VLOOKUP(E19,'Contact Hours'!Y:AE,7,0)</f>
        <v>3.6541532066081914</v>
      </c>
    </row>
    <row r="20" spans="1:6">
      <c r="A20" s="89" t="s">
        <v>245</v>
      </c>
      <c r="B20" s="89" t="s">
        <v>246</v>
      </c>
      <c r="C20" s="89" t="s">
        <v>214</v>
      </c>
      <c r="D20" s="89" t="s">
        <v>247</v>
      </c>
      <c r="E20" s="90">
        <v>1</v>
      </c>
      <c r="F20" s="91">
        <f>VLOOKUP(E20,'Contact Hours'!Y:AE,7,0)</f>
        <v>3.6541532066081914</v>
      </c>
    </row>
    <row r="21" spans="1:6">
      <c r="A21" s="89" t="s">
        <v>248</v>
      </c>
      <c r="B21" s="89" t="s">
        <v>249</v>
      </c>
      <c r="C21" s="89" t="s">
        <v>214</v>
      </c>
      <c r="D21" s="89" t="s">
        <v>250</v>
      </c>
      <c r="E21" s="90">
        <v>1</v>
      </c>
      <c r="F21" s="91">
        <f>VLOOKUP(E21,'Contact Hours'!Y:AE,7,0)</f>
        <v>3.6541532066081914</v>
      </c>
    </row>
    <row r="22" spans="1:6">
      <c r="A22" s="89" t="s">
        <v>251</v>
      </c>
      <c r="B22" s="89" t="s">
        <v>220</v>
      </c>
      <c r="C22" s="89" t="s">
        <v>221</v>
      </c>
      <c r="D22" s="89" t="s">
        <v>250</v>
      </c>
      <c r="E22" s="90">
        <v>1</v>
      </c>
      <c r="F22" s="91">
        <f>VLOOKUP(E22,'Contact Hours'!Y:AE,7,0)</f>
        <v>3.6541532066081914</v>
      </c>
    </row>
    <row r="23" spans="1:6">
      <c r="A23" s="89" t="s">
        <v>251</v>
      </c>
      <c r="B23" s="89" t="s">
        <v>252</v>
      </c>
      <c r="C23" s="89" t="s">
        <v>221</v>
      </c>
      <c r="D23" s="89" t="s">
        <v>250</v>
      </c>
      <c r="E23" s="90">
        <v>1</v>
      </c>
      <c r="F23" s="91">
        <f>VLOOKUP(E23,'Contact Hours'!Y:AE,7,0)</f>
        <v>3.6541532066081914</v>
      </c>
    </row>
    <row r="24" spans="1:6">
      <c r="A24" s="89" t="s">
        <v>253</v>
      </c>
      <c r="B24" s="89" t="s">
        <v>249</v>
      </c>
      <c r="C24" s="89" t="s">
        <v>214</v>
      </c>
      <c r="D24" s="89" t="s">
        <v>254</v>
      </c>
      <c r="E24" s="90">
        <v>1</v>
      </c>
      <c r="F24" s="91">
        <f>VLOOKUP(E24,'Contact Hours'!Y:AE,7,0)</f>
        <v>3.6541532066081914</v>
      </c>
    </row>
    <row r="25" spans="1:6">
      <c r="A25" s="89" t="s">
        <v>255</v>
      </c>
      <c r="B25" s="89" t="s">
        <v>249</v>
      </c>
      <c r="C25" s="89" t="s">
        <v>214</v>
      </c>
      <c r="D25" s="89" t="s">
        <v>256</v>
      </c>
      <c r="E25" s="90">
        <v>1</v>
      </c>
      <c r="F25" s="91">
        <f>VLOOKUP(E25,'Contact Hours'!Y:AE,7,0)</f>
        <v>3.6541532066081914</v>
      </c>
    </row>
    <row r="26" spans="1:6">
      <c r="A26" s="89" t="s">
        <v>257</v>
      </c>
      <c r="B26" s="89" t="s">
        <v>249</v>
      </c>
      <c r="C26" s="89" t="s">
        <v>214</v>
      </c>
      <c r="D26" s="89" t="s">
        <v>258</v>
      </c>
      <c r="E26" s="90">
        <v>1</v>
      </c>
      <c r="F26" s="91">
        <f>VLOOKUP(E26,'Contact Hours'!Y:AE,7,0)</f>
        <v>3.6541532066081914</v>
      </c>
    </row>
    <row r="27" spans="1:6">
      <c r="A27" s="89" t="s">
        <v>259</v>
      </c>
      <c r="B27" s="89" t="s">
        <v>249</v>
      </c>
      <c r="C27" s="89" t="s">
        <v>214</v>
      </c>
      <c r="D27" s="89" t="s">
        <v>260</v>
      </c>
      <c r="E27" s="90">
        <v>1</v>
      </c>
      <c r="F27" s="91">
        <f>VLOOKUP(E27,'Contact Hours'!Y:AE,7,0)</f>
        <v>3.6541532066081914</v>
      </c>
    </row>
    <row r="28" spans="1:6">
      <c r="A28" s="89" t="s">
        <v>261</v>
      </c>
      <c r="B28" s="89" t="s">
        <v>262</v>
      </c>
      <c r="C28" s="89" t="s">
        <v>214</v>
      </c>
      <c r="D28" s="89" t="s">
        <v>263</v>
      </c>
      <c r="E28" s="90">
        <v>1</v>
      </c>
      <c r="F28" s="91">
        <f>VLOOKUP(E28,'Contact Hours'!Y:AE,7,0)</f>
        <v>3.6541532066081914</v>
      </c>
    </row>
    <row r="29" spans="1:6">
      <c r="A29" s="89" t="s">
        <v>264</v>
      </c>
      <c r="B29" s="89" t="s">
        <v>240</v>
      </c>
      <c r="C29" s="89" t="s">
        <v>214</v>
      </c>
      <c r="D29" s="89" t="s">
        <v>265</v>
      </c>
      <c r="E29" s="90">
        <v>1</v>
      </c>
      <c r="F29" s="91">
        <f>VLOOKUP(E29,'Contact Hours'!Y:AE,7,0)</f>
        <v>3.6541532066081914</v>
      </c>
    </row>
    <row r="30" spans="1:6">
      <c r="A30" s="89" t="s">
        <v>266</v>
      </c>
      <c r="B30" s="89" t="s">
        <v>220</v>
      </c>
      <c r="C30" s="89" t="s">
        <v>221</v>
      </c>
      <c r="D30" s="89" t="s">
        <v>265</v>
      </c>
      <c r="E30" s="90">
        <v>1</v>
      </c>
      <c r="F30" s="91">
        <f>VLOOKUP(E30,'Contact Hours'!Y:AE,7,0)</f>
        <v>3.6541532066081914</v>
      </c>
    </row>
    <row r="31" spans="1:6">
      <c r="A31" s="89" t="s">
        <v>267</v>
      </c>
      <c r="B31" s="89" t="s">
        <v>220</v>
      </c>
      <c r="C31" s="89" t="s">
        <v>221</v>
      </c>
      <c r="D31" s="89" t="s">
        <v>265</v>
      </c>
      <c r="E31" s="90">
        <v>1</v>
      </c>
      <c r="F31" s="91">
        <f>VLOOKUP(E31,'Contact Hours'!Y:AE,7,0)</f>
        <v>3.6541532066081914</v>
      </c>
    </row>
    <row r="32" spans="1:6">
      <c r="A32" s="89" t="s">
        <v>268</v>
      </c>
      <c r="B32" s="89" t="s">
        <v>220</v>
      </c>
      <c r="C32" s="89" t="s">
        <v>221</v>
      </c>
      <c r="D32" s="89" t="s">
        <v>269</v>
      </c>
      <c r="E32" s="90">
        <v>1</v>
      </c>
      <c r="F32" s="91">
        <f>VLOOKUP(E32,'Contact Hours'!Y:AE,7,0)</f>
        <v>3.6541532066081914</v>
      </c>
    </row>
    <row r="33" spans="1:6">
      <c r="A33" s="89" t="s">
        <v>270</v>
      </c>
      <c r="B33" s="89" t="s">
        <v>271</v>
      </c>
      <c r="C33" s="89" t="s">
        <v>214</v>
      </c>
      <c r="D33" s="89" t="s">
        <v>272</v>
      </c>
      <c r="E33" s="90">
        <v>1</v>
      </c>
      <c r="F33" s="91">
        <f>VLOOKUP(E33,'Contact Hours'!Y:AE,7,0)</f>
        <v>3.6541532066081914</v>
      </c>
    </row>
    <row r="34" spans="1:6">
      <c r="A34" s="89" t="s">
        <v>273</v>
      </c>
      <c r="B34" s="89" t="s">
        <v>220</v>
      </c>
      <c r="C34" s="89" t="s">
        <v>221</v>
      </c>
      <c r="D34" s="89" t="s">
        <v>272</v>
      </c>
      <c r="E34" s="90">
        <v>1</v>
      </c>
      <c r="F34" s="91">
        <f>VLOOKUP(E34,'Contact Hours'!Y:AE,7,0)</f>
        <v>3.6541532066081914</v>
      </c>
    </row>
    <row r="35" spans="1:6">
      <c r="A35" s="89" t="s">
        <v>274</v>
      </c>
      <c r="B35" s="89" t="s">
        <v>243</v>
      </c>
      <c r="C35" s="89" t="s">
        <v>214</v>
      </c>
      <c r="D35" s="89" t="s">
        <v>275</v>
      </c>
      <c r="E35" s="90">
        <v>1</v>
      </c>
      <c r="F35" s="91">
        <f>VLOOKUP(E35,'Contact Hours'!Y:AE,7,0)</f>
        <v>3.6541532066081914</v>
      </c>
    </row>
    <row r="36" spans="1:6">
      <c r="A36" s="89" t="s">
        <v>276</v>
      </c>
      <c r="B36" s="89" t="s">
        <v>243</v>
      </c>
      <c r="C36" s="89" t="s">
        <v>214</v>
      </c>
      <c r="D36" s="89" t="s">
        <v>277</v>
      </c>
      <c r="E36" s="90">
        <v>1</v>
      </c>
      <c r="F36" s="91">
        <f>VLOOKUP(E36,'Contact Hours'!Y:AE,7,0)</f>
        <v>3.6541532066081914</v>
      </c>
    </row>
    <row r="37" spans="1:6">
      <c r="A37" s="89" t="s">
        <v>278</v>
      </c>
      <c r="B37" s="89" t="s">
        <v>220</v>
      </c>
      <c r="C37" s="89" t="s">
        <v>221</v>
      </c>
      <c r="D37" s="89" t="s">
        <v>277</v>
      </c>
      <c r="E37" s="90">
        <v>1</v>
      </c>
      <c r="F37" s="91">
        <f>VLOOKUP(E37,'Contact Hours'!Y:AE,7,0)</f>
        <v>3.6541532066081914</v>
      </c>
    </row>
    <row r="38" spans="1:6">
      <c r="A38" s="89" t="s">
        <v>279</v>
      </c>
      <c r="B38" s="89" t="s">
        <v>249</v>
      </c>
      <c r="C38" s="89" t="s">
        <v>214</v>
      </c>
      <c r="D38" s="89" t="s">
        <v>280</v>
      </c>
      <c r="E38" s="90">
        <v>1</v>
      </c>
      <c r="F38" s="91">
        <f>VLOOKUP(E38,'Contact Hours'!Y:AE,7,0)</f>
        <v>3.6541532066081914</v>
      </c>
    </row>
    <row r="39" spans="1:6">
      <c r="A39" s="89" t="s">
        <v>281</v>
      </c>
      <c r="B39" s="89" t="s">
        <v>243</v>
      </c>
      <c r="C39" s="89" t="s">
        <v>214</v>
      </c>
      <c r="D39" s="89" t="s">
        <v>282</v>
      </c>
      <c r="E39" s="90">
        <v>1</v>
      </c>
      <c r="F39" s="91">
        <f>VLOOKUP(E39,'Contact Hours'!Y:AE,7,0)</f>
        <v>3.6541532066081914</v>
      </c>
    </row>
    <row r="40" spans="1:6">
      <c r="A40" s="89" t="s">
        <v>283</v>
      </c>
      <c r="B40" s="89" t="s">
        <v>243</v>
      </c>
      <c r="C40" s="89" t="s">
        <v>214</v>
      </c>
      <c r="D40" s="89" t="s">
        <v>284</v>
      </c>
      <c r="E40" s="90">
        <v>1</v>
      </c>
      <c r="F40" s="91">
        <f>VLOOKUP(E40,'Contact Hours'!Y:AE,7,0)</f>
        <v>3.6541532066081914</v>
      </c>
    </row>
    <row r="41" spans="1:6">
      <c r="A41" s="89" t="s">
        <v>285</v>
      </c>
      <c r="B41" s="89" t="s">
        <v>243</v>
      </c>
      <c r="C41" s="89" t="s">
        <v>214</v>
      </c>
      <c r="D41" s="89" t="s">
        <v>286</v>
      </c>
      <c r="E41" s="90">
        <v>1</v>
      </c>
      <c r="F41" s="91">
        <f>VLOOKUP(E41,'Contact Hours'!Y:AE,7,0)</f>
        <v>3.6541532066081914</v>
      </c>
    </row>
    <row r="42" spans="1:6">
      <c r="A42" s="89" t="s">
        <v>287</v>
      </c>
      <c r="B42" s="89" t="s">
        <v>288</v>
      </c>
      <c r="C42" s="89" t="s">
        <v>214</v>
      </c>
      <c r="D42" s="89" t="s">
        <v>289</v>
      </c>
      <c r="E42" s="90">
        <v>16</v>
      </c>
      <c r="F42" s="91">
        <f>VLOOKUP(E42,'Contact Hours'!Y:AE,7,0)</f>
        <v>4.5338911157933826</v>
      </c>
    </row>
    <row r="43" spans="1:6">
      <c r="A43" s="89" t="s">
        <v>290</v>
      </c>
      <c r="B43" s="89" t="s">
        <v>243</v>
      </c>
      <c r="C43" s="89" t="s">
        <v>214</v>
      </c>
      <c r="D43" s="89" t="s">
        <v>291</v>
      </c>
      <c r="E43" s="90">
        <v>1</v>
      </c>
      <c r="F43" s="91">
        <f>VLOOKUP(E43,'Contact Hours'!Y:AE,7,0)</f>
        <v>3.6541532066081914</v>
      </c>
    </row>
    <row r="44" spans="1:6">
      <c r="A44" s="89" t="s">
        <v>292</v>
      </c>
      <c r="B44" s="89" t="s">
        <v>293</v>
      </c>
      <c r="C44" s="89" t="s">
        <v>221</v>
      </c>
      <c r="D44" s="89" t="s">
        <v>294</v>
      </c>
      <c r="E44" s="90">
        <v>1</v>
      </c>
      <c r="F44" s="91">
        <f>VLOOKUP(E44,'Contact Hours'!Y:AE,7,0)</f>
        <v>3.6541532066081914</v>
      </c>
    </row>
    <row r="45" spans="1:6">
      <c r="A45" s="89" t="s">
        <v>295</v>
      </c>
      <c r="B45" s="89" t="s">
        <v>296</v>
      </c>
      <c r="C45" s="89" t="s">
        <v>221</v>
      </c>
      <c r="D45" s="89" t="s">
        <v>294</v>
      </c>
      <c r="E45" s="90">
        <v>1</v>
      </c>
      <c r="F45" s="91">
        <f>VLOOKUP(E45,'Contact Hours'!Y:AE,7,0)</f>
        <v>3.6541532066081914</v>
      </c>
    </row>
    <row r="46" spans="1:6">
      <c r="A46" s="89" t="s">
        <v>297</v>
      </c>
      <c r="B46" s="89" t="s">
        <v>298</v>
      </c>
      <c r="C46" s="89" t="s">
        <v>214</v>
      </c>
      <c r="D46" s="89" t="s">
        <v>299</v>
      </c>
      <c r="E46" s="90">
        <v>1</v>
      </c>
      <c r="F46" s="91">
        <f>VLOOKUP(E46,'Contact Hours'!Y:AE,7,0)</f>
        <v>3.6541532066081914</v>
      </c>
    </row>
    <row r="47" spans="1:6">
      <c r="A47" s="89" t="s">
        <v>300</v>
      </c>
      <c r="B47" s="89" t="s">
        <v>220</v>
      </c>
      <c r="C47" s="89" t="s">
        <v>221</v>
      </c>
      <c r="D47" s="89" t="s">
        <v>299</v>
      </c>
      <c r="E47" s="90">
        <v>1</v>
      </c>
      <c r="F47" s="91">
        <f>VLOOKUP(E47,'Contact Hours'!Y:AE,7,0)</f>
        <v>3.6541532066081914</v>
      </c>
    </row>
    <row r="48" spans="1:6">
      <c r="A48" s="89" t="s">
        <v>301</v>
      </c>
      <c r="B48" s="89" t="s">
        <v>302</v>
      </c>
      <c r="C48" s="89" t="s">
        <v>221</v>
      </c>
      <c r="D48" s="89" t="s">
        <v>303</v>
      </c>
      <c r="E48" s="90">
        <v>2</v>
      </c>
      <c r="F48" s="91">
        <f>VLOOKUP(E48,'Contact Hours'!Y:AE,7,0)</f>
        <v>3.8378796466654825</v>
      </c>
    </row>
    <row r="49" spans="1:6">
      <c r="A49" s="89" t="s">
        <v>304</v>
      </c>
      <c r="B49" s="89" t="s">
        <v>302</v>
      </c>
      <c r="C49" s="89" t="s">
        <v>221</v>
      </c>
      <c r="D49" s="89" t="s">
        <v>303</v>
      </c>
      <c r="E49" s="90">
        <v>2</v>
      </c>
      <c r="F49" s="91">
        <f>VLOOKUP(E49,'Contact Hours'!Y:AE,7,0)</f>
        <v>3.8378796466654825</v>
      </c>
    </row>
    <row r="50" spans="1:6">
      <c r="A50" s="89" t="s">
        <v>305</v>
      </c>
      <c r="B50" s="89" t="s">
        <v>302</v>
      </c>
      <c r="C50" s="89" t="s">
        <v>221</v>
      </c>
      <c r="D50" s="89" t="s">
        <v>306</v>
      </c>
      <c r="E50" s="90">
        <v>2</v>
      </c>
      <c r="F50" s="91">
        <f>VLOOKUP(E50,'Contact Hours'!Y:AE,7,0)</f>
        <v>3.8378796466654825</v>
      </c>
    </row>
    <row r="51" spans="1:6">
      <c r="A51" s="89" t="s">
        <v>307</v>
      </c>
      <c r="B51" s="89" t="s">
        <v>308</v>
      </c>
      <c r="C51" s="89" t="s">
        <v>214</v>
      </c>
      <c r="D51" s="89" t="s">
        <v>309</v>
      </c>
      <c r="E51" s="90">
        <v>2</v>
      </c>
      <c r="F51" s="91">
        <f>VLOOKUP(E51,'Contact Hours'!Y:AE,7,0)</f>
        <v>3.8378796466654825</v>
      </c>
    </row>
    <row r="52" spans="1:6">
      <c r="A52" s="89" t="s">
        <v>310</v>
      </c>
      <c r="B52" s="89" t="s">
        <v>311</v>
      </c>
      <c r="C52" s="89" t="s">
        <v>221</v>
      </c>
      <c r="D52" s="89" t="s">
        <v>312</v>
      </c>
      <c r="E52" s="90">
        <v>25</v>
      </c>
      <c r="F52" s="91">
        <f>VLOOKUP(E52,'Contact Hours'!Y:AE,7,0)</f>
        <v>3.0656727831116628</v>
      </c>
    </row>
    <row r="53" spans="1:6">
      <c r="A53" s="89" t="s">
        <v>313</v>
      </c>
      <c r="B53" s="89" t="s">
        <v>314</v>
      </c>
      <c r="C53" s="89" t="s">
        <v>221</v>
      </c>
      <c r="D53" s="89" t="s">
        <v>312</v>
      </c>
      <c r="E53" s="90">
        <v>25</v>
      </c>
      <c r="F53" s="91">
        <f>VLOOKUP(E53,'Contact Hours'!Y:AE,7,0)</f>
        <v>3.0656727831116628</v>
      </c>
    </row>
    <row r="54" spans="1:6">
      <c r="A54" s="89" t="s">
        <v>315</v>
      </c>
      <c r="B54" s="89" t="s">
        <v>316</v>
      </c>
      <c r="C54" s="89" t="s">
        <v>221</v>
      </c>
      <c r="D54" s="89" t="s">
        <v>312</v>
      </c>
      <c r="E54" s="90">
        <v>25</v>
      </c>
      <c r="F54" s="91">
        <f>VLOOKUP(E54,'Contact Hours'!Y:AE,7,0)</f>
        <v>3.0656727831116628</v>
      </c>
    </row>
    <row r="55" spans="1:6">
      <c r="A55" s="89" t="s">
        <v>317</v>
      </c>
      <c r="B55" s="89" t="s">
        <v>318</v>
      </c>
      <c r="C55" s="89" t="s">
        <v>214</v>
      </c>
      <c r="D55" s="89" t="s">
        <v>319</v>
      </c>
      <c r="E55" s="90">
        <v>6</v>
      </c>
      <c r="F55" s="91">
        <f>VLOOKUP(E55,'Contact Hours'!Y:AE,7,0)</f>
        <v>3.0058195780826638</v>
      </c>
    </row>
    <row r="56" spans="1:6">
      <c r="A56" s="89" t="s">
        <v>320</v>
      </c>
      <c r="B56" s="89" t="s">
        <v>321</v>
      </c>
      <c r="C56" s="89" t="s">
        <v>221</v>
      </c>
      <c r="D56" s="89" t="s">
        <v>319</v>
      </c>
      <c r="E56" s="90">
        <v>6</v>
      </c>
      <c r="F56" s="91">
        <f>VLOOKUP(E56,'Contact Hours'!Y:AE,7,0)</f>
        <v>3.0058195780826638</v>
      </c>
    </row>
    <row r="57" spans="1:6">
      <c r="A57" s="89" t="s">
        <v>322</v>
      </c>
      <c r="B57" s="89" t="s">
        <v>321</v>
      </c>
      <c r="C57" s="89" t="s">
        <v>221</v>
      </c>
      <c r="D57" s="89" t="s">
        <v>319</v>
      </c>
      <c r="E57" s="90">
        <v>6</v>
      </c>
      <c r="F57" s="91">
        <f>VLOOKUP(E57,'Contact Hours'!Y:AE,7,0)</f>
        <v>3.0058195780826638</v>
      </c>
    </row>
    <row r="58" spans="1:6">
      <c r="A58" s="89" t="s">
        <v>323</v>
      </c>
      <c r="B58" s="89" t="s">
        <v>321</v>
      </c>
      <c r="C58" s="89" t="s">
        <v>221</v>
      </c>
      <c r="D58" s="89" t="s">
        <v>319</v>
      </c>
      <c r="E58" s="90">
        <v>6</v>
      </c>
      <c r="F58" s="91">
        <f>VLOOKUP(E58,'Contact Hours'!Y:AE,7,0)</f>
        <v>3.0058195780826638</v>
      </c>
    </row>
    <row r="59" spans="1:6">
      <c r="A59" s="89" t="s">
        <v>324</v>
      </c>
      <c r="B59" s="89" t="s">
        <v>321</v>
      </c>
      <c r="C59" s="89" t="s">
        <v>221</v>
      </c>
      <c r="D59" s="89" t="s">
        <v>319</v>
      </c>
      <c r="E59" s="90">
        <v>6</v>
      </c>
      <c r="F59" s="91">
        <f>VLOOKUP(E59,'Contact Hours'!Y:AE,7,0)</f>
        <v>3.0058195780826638</v>
      </c>
    </row>
    <row r="60" spans="1:6">
      <c r="A60" s="89" t="s">
        <v>325</v>
      </c>
      <c r="B60" s="89" t="s">
        <v>321</v>
      </c>
      <c r="C60" s="89" t="s">
        <v>221</v>
      </c>
      <c r="D60" s="89" t="s">
        <v>319</v>
      </c>
      <c r="E60" s="90">
        <v>6</v>
      </c>
      <c r="F60" s="91">
        <f>VLOOKUP(E60,'Contact Hours'!Y:AE,7,0)</f>
        <v>3.0058195780826638</v>
      </c>
    </row>
    <row r="61" spans="1:6">
      <c r="A61" s="89" t="s">
        <v>326</v>
      </c>
      <c r="B61" s="89" t="s">
        <v>321</v>
      </c>
      <c r="C61" s="89" t="s">
        <v>221</v>
      </c>
      <c r="D61" s="89" t="s">
        <v>319</v>
      </c>
      <c r="E61" s="90">
        <v>6</v>
      </c>
      <c r="F61" s="91">
        <f>VLOOKUP(E61,'Contact Hours'!Y:AE,7,0)</f>
        <v>3.0058195780826638</v>
      </c>
    </row>
    <row r="62" spans="1:6">
      <c r="A62" s="89" t="s">
        <v>327</v>
      </c>
      <c r="B62" s="89" t="s">
        <v>321</v>
      </c>
      <c r="C62" s="89" t="s">
        <v>221</v>
      </c>
      <c r="D62" s="89" t="s">
        <v>319</v>
      </c>
      <c r="E62" s="90">
        <v>6</v>
      </c>
      <c r="F62" s="91">
        <f>VLOOKUP(E62,'Contact Hours'!Y:AE,7,0)</f>
        <v>3.0058195780826638</v>
      </c>
    </row>
    <row r="63" spans="1:6">
      <c r="A63" s="89" t="s">
        <v>328</v>
      </c>
      <c r="B63" s="89" t="s">
        <v>321</v>
      </c>
      <c r="C63" s="89" t="s">
        <v>221</v>
      </c>
      <c r="D63" s="89" t="s">
        <v>319</v>
      </c>
      <c r="E63" s="90">
        <v>6</v>
      </c>
      <c r="F63" s="91">
        <f>VLOOKUP(E63,'Contact Hours'!Y:AE,7,0)</f>
        <v>3.0058195780826638</v>
      </c>
    </row>
    <row r="64" spans="1:6">
      <c r="A64" s="89" t="s">
        <v>329</v>
      </c>
      <c r="B64" s="89" t="s">
        <v>330</v>
      </c>
      <c r="C64" s="89" t="s">
        <v>221</v>
      </c>
      <c r="D64" s="89" t="s">
        <v>331</v>
      </c>
      <c r="E64" s="90">
        <v>6</v>
      </c>
      <c r="F64" s="91">
        <f>VLOOKUP(E64,'Contact Hours'!Y:AE,7,0)</f>
        <v>3.0058195780826638</v>
      </c>
    </row>
    <row r="65" spans="1:6">
      <c r="A65" s="89" t="s">
        <v>332</v>
      </c>
      <c r="B65" s="89" t="s">
        <v>330</v>
      </c>
      <c r="C65" s="89" t="s">
        <v>221</v>
      </c>
      <c r="D65" s="89" t="s">
        <v>331</v>
      </c>
      <c r="E65" s="90">
        <v>6</v>
      </c>
      <c r="F65" s="91">
        <f>VLOOKUP(E65,'Contact Hours'!Y:AE,7,0)</f>
        <v>3.0058195780826638</v>
      </c>
    </row>
    <row r="66" spans="1:6">
      <c r="A66" s="89" t="s">
        <v>333</v>
      </c>
      <c r="B66" s="89" t="s">
        <v>330</v>
      </c>
      <c r="C66" s="89" t="s">
        <v>221</v>
      </c>
      <c r="D66" s="89" t="s">
        <v>331</v>
      </c>
      <c r="E66" s="90">
        <v>6</v>
      </c>
      <c r="F66" s="91">
        <f>VLOOKUP(E66,'Contact Hours'!Y:AE,7,0)</f>
        <v>3.0058195780826638</v>
      </c>
    </row>
    <row r="67" spans="1:6">
      <c r="A67" s="89" t="s">
        <v>334</v>
      </c>
      <c r="B67" s="89" t="s">
        <v>330</v>
      </c>
      <c r="C67" s="89" t="s">
        <v>221</v>
      </c>
      <c r="D67" s="89" t="s">
        <v>335</v>
      </c>
      <c r="E67" s="90">
        <v>6</v>
      </c>
      <c r="F67" s="91">
        <f>VLOOKUP(E67,'Contact Hours'!Y:AE,7,0)</f>
        <v>3.0058195780826638</v>
      </c>
    </row>
    <row r="68" spans="1:6">
      <c r="A68" s="89" t="s">
        <v>336</v>
      </c>
      <c r="B68" s="89" t="s">
        <v>330</v>
      </c>
      <c r="C68" s="89" t="s">
        <v>221</v>
      </c>
      <c r="D68" s="89" t="s">
        <v>335</v>
      </c>
      <c r="E68" s="90">
        <v>6</v>
      </c>
      <c r="F68" s="91">
        <f>VLOOKUP(E68,'Contact Hours'!Y:AE,7,0)</f>
        <v>3.0058195780826638</v>
      </c>
    </row>
    <row r="69" spans="1:6">
      <c r="A69" s="89" t="s">
        <v>337</v>
      </c>
      <c r="B69" s="89" t="s">
        <v>330</v>
      </c>
      <c r="C69" s="89" t="s">
        <v>221</v>
      </c>
      <c r="D69" s="89" t="s">
        <v>335</v>
      </c>
      <c r="E69" s="90">
        <v>6</v>
      </c>
      <c r="F69" s="91">
        <f>VLOOKUP(E69,'Contact Hours'!Y:AE,7,0)</f>
        <v>3.0058195780826638</v>
      </c>
    </row>
    <row r="70" spans="1:6">
      <c r="A70" s="89" t="s">
        <v>338</v>
      </c>
      <c r="B70" s="89" t="s">
        <v>330</v>
      </c>
      <c r="C70" s="89" t="s">
        <v>221</v>
      </c>
      <c r="D70" s="89" t="s">
        <v>335</v>
      </c>
      <c r="E70" s="90">
        <v>6</v>
      </c>
      <c r="F70" s="91">
        <f>VLOOKUP(E70,'Contact Hours'!Y:AE,7,0)</f>
        <v>3.0058195780826638</v>
      </c>
    </row>
    <row r="71" spans="1:6">
      <c r="A71" s="89" t="s">
        <v>339</v>
      </c>
      <c r="B71" s="89" t="s">
        <v>330</v>
      </c>
      <c r="C71" s="89" t="s">
        <v>221</v>
      </c>
      <c r="D71" s="89" t="s">
        <v>335</v>
      </c>
      <c r="E71" s="90">
        <v>6</v>
      </c>
      <c r="F71" s="91">
        <f>VLOOKUP(E71,'Contact Hours'!Y:AE,7,0)</f>
        <v>3.0058195780826638</v>
      </c>
    </row>
    <row r="72" spans="1:6">
      <c r="A72" s="89" t="s">
        <v>340</v>
      </c>
      <c r="B72" s="89" t="s">
        <v>330</v>
      </c>
      <c r="C72" s="89" t="s">
        <v>221</v>
      </c>
      <c r="D72" s="89" t="s">
        <v>341</v>
      </c>
      <c r="E72" s="90">
        <v>6</v>
      </c>
      <c r="F72" s="91">
        <f>VLOOKUP(E72,'Contact Hours'!Y:AE,7,0)</f>
        <v>3.0058195780826638</v>
      </c>
    </row>
    <row r="73" spans="1:6">
      <c r="A73" s="89" t="s">
        <v>342</v>
      </c>
      <c r="B73" s="89" t="s">
        <v>330</v>
      </c>
      <c r="C73" s="89" t="s">
        <v>221</v>
      </c>
      <c r="D73" s="89" t="s">
        <v>341</v>
      </c>
      <c r="E73" s="90">
        <v>6</v>
      </c>
      <c r="F73" s="91">
        <f>VLOOKUP(E73,'Contact Hours'!Y:AE,7,0)</f>
        <v>3.0058195780826638</v>
      </c>
    </row>
    <row r="74" spans="1:6">
      <c r="A74" s="89" t="s">
        <v>343</v>
      </c>
      <c r="B74" s="89" t="s">
        <v>344</v>
      </c>
      <c r="C74" s="89" t="s">
        <v>214</v>
      </c>
      <c r="D74" s="89" t="s">
        <v>345</v>
      </c>
      <c r="E74" s="90">
        <v>6</v>
      </c>
      <c r="F74" s="91">
        <f>VLOOKUP(E74,'Contact Hours'!Y:AE,7,0)</f>
        <v>3.0058195780826638</v>
      </c>
    </row>
    <row r="75" spans="1:6">
      <c r="A75" s="89" t="s">
        <v>346</v>
      </c>
      <c r="B75" s="89" t="s">
        <v>330</v>
      </c>
      <c r="C75" s="89" t="s">
        <v>221</v>
      </c>
      <c r="D75" s="89" t="s">
        <v>345</v>
      </c>
      <c r="E75" s="90">
        <v>6</v>
      </c>
      <c r="F75" s="91">
        <f>VLOOKUP(E75,'Contact Hours'!Y:AE,7,0)</f>
        <v>3.0058195780826638</v>
      </c>
    </row>
    <row r="76" spans="1:6">
      <c r="A76" s="89" t="s">
        <v>347</v>
      </c>
      <c r="B76" s="89" t="s">
        <v>330</v>
      </c>
      <c r="C76" s="89" t="s">
        <v>221</v>
      </c>
      <c r="D76" s="89" t="s">
        <v>345</v>
      </c>
      <c r="E76" s="90">
        <v>6</v>
      </c>
      <c r="F76" s="91">
        <f>VLOOKUP(E76,'Contact Hours'!Y:AE,7,0)</f>
        <v>3.0058195780826638</v>
      </c>
    </row>
    <row r="77" spans="1:6">
      <c r="A77" s="89" t="s">
        <v>348</v>
      </c>
      <c r="B77" s="89" t="s">
        <v>349</v>
      </c>
      <c r="C77" s="89" t="s">
        <v>214</v>
      </c>
      <c r="D77" s="89" t="s">
        <v>350</v>
      </c>
      <c r="E77" s="90">
        <v>6</v>
      </c>
      <c r="F77" s="91">
        <f>VLOOKUP(E77,'Contact Hours'!Y:AE,7,0)</f>
        <v>3.0058195780826638</v>
      </c>
    </row>
    <row r="78" spans="1:6">
      <c r="A78" s="89" t="s">
        <v>351</v>
      </c>
      <c r="B78" s="89" t="s">
        <v>352</v>
      </c>
      <c r="C78" s="89" t="s">
        <v>214</v>
      </c>
      <c r="D78" s="89" t="s">
        <v>353</v>
      </c>
      <c r="E78" s="90">
        <v>6</v>
      </c>
      <c r="F78" s="91">
        <f>VLOOKUP(E78,'Contact Hours'!Y:AE,7,0)</f>
        <v>3.0058195780826638</v>
      </c>
    </row>
    <row r="79" spans="1:6">
      <c r="A79" s="89" t="s">
        <v>354</v>
      </c>
      <c r="B79" s="89" t="s">
        <v>330</v>
      </c>
      <c r="C79" s="89" t="s">
        <v>221</v>
      </c>
      <c r="D79" s="89" t="s">
        <v>353</v>
      </c>
      <c r="E79" s="90">
        <v>6</v>
      </c>
      <c r="F79" s="91">
        <f>VLOOKUP(E79,'Contact Hours'!Y:AE,7,0)</f>
        <v>3.0058195780826638</v>
      </c>
    </row>
    <row r="80" spans="1:6">
      <c r="A80" s="89" t="s">
        <v>355</v>
      </c>
      <c r="B80" s="89" t="s">
        <v>330</v>
      </c>
      <c r="C80" s="89" t="s">
        <v>221</v>
      </c>
      <c r="D80" s="89" t="s">
        <v>356</v>
      </c>
      <c r="E80" s="90">
        <v>6</v>
      </c>
      <c r="F80" s="91">
        <f>VLOOKUP(E80,'Contact Hours'!Y:AE,7,0)</f>
        <v>3.0058195780826638</v>
      </c>
    </row>
    <row r="81" spans="1:6">
      <c r="A81" s="89" t="s">
        <v>357</v>
      </c>
      <c r="B81" s="89" t="s">
        <v>344</v>
      </c>
      <c r="C81" s="89" t="s">
        <v>214</v>
      </c>
      <c r="D81" s="89" t="s">
        <v>358</v>
      </c>
      <c r="E81" s="90">
        <v>6</v>
      </c>
      <c r="F81" s="91">
        <f>VLOOKUP(E81,'Contact Hours'!Y:AE,7,0)</f>
        <v>3.0058195780826638</v>
      </c>
    </row>
    <row r="82" spans="1:6">
      <c r="A82" s="89" t="s">
        <v>359</v>
      </c>
      <c r="B82" s="89" t="s">
        <v>330</v>
      </c>
      <c r="C82" s="89" t="s">
        <v>221</v>
      </c>
      <c r="D82" s="89" t="s">
        <v>358</v>
      </c>
      <c r="E82" s="90">
        <v>6</v>
      </c>
      <c r="F82" s="91">
        <f>VLOOKUP(E82,'Contact Hours'!Y:AE,7,0)</f>
        <v>3.0058195780826638</v>
      </c>
    </row>
    <row r="83" spans="1:6">
      <c r="A83" s="89" t="s">
        <v>360</v>
      </c>
      <c r="B83" s="89" t="s">
        <v>330</v>
      </c>
      <c r="C83" s="89" t="s">
        <v>221</v>
      </c>
      <c r="D83" s="89" t="s">
        <v>358</v>
      </c>
      <c r="E83" s="90">
        <v>6</v>
      </c>
      <c r="F83" s="91">
        <f>VLOOKUP(E83,'Contact Hours'!Y:AE,7,0)</f>
        <v>3.0058195780826638</v>
      </c>
    </row>
    <row r="84" spans="1:6">
      <c r="A84" s="89" t="s">
        <v>361</v>
      </c>
      <c r="B84" s="89" t="s">
        <v>362</v>
      </c>
      <c r="C84" s="89" t="s">
        <v>214</v>
      </c>
      <c r="D84" s="89" t="s">
        <v>363</v>
      </c>
      <c r="E84" s="90">
        <v>6</v>
      </c>
      <c r="F84" s="91">
        <f>VLOOKUP(E84,'Contact Hours'!Y:AE,7,0)</f>
        <v>3.0058195780826638</v>
      </c>
    </row>
    <row r="85" spans="1:6">
      <c r="A85" s="89" t="s">
        <v>364</v>
      </c>
      <c r="B85" s="89" t="s">
        <v>365</v>
      </c>
      <c r="C85" s="89" t="s">
        <v>214</v>
      </c>
      <c r="D85" s="89" t="s">
        <v>366</v>
      </c>
      <c r="E85" s="90">
        <v>6</v>
      </c>
      <c r="F85" s="91">
        <f>VLOOKUP(E85,'Contact Hours'!Y:AE,7,0)</f>
        <v>3.0058195780826638</v>
      </c>
    </row>
    <row r="86" spans="1:6">
      <c r="A86" s="89" t="s">
        <v>367</v>
      </c>
      <c r="B86" s="89" t="s">
        <v>368</v>
      </c>
      <c r="C86" s="89" t="s">
        <v>214</v>
      </c>
      <c r="D86" s="89" t="s">
        <v>369</v>
      </c>
      <c r="E86" s="90">
        <v>6</v>
      </c>
      <c r="F86" s="91">
        <f>VLOOKUP(E86,'Contact Hours'!Y:AE,7,0)</f>
        <v>3.0058195780826638</v>
      </c>
    </row>
    <row r="87" spans="1:6">
      <c r="A87" s="89" t="s">
        <v>367</v>
      </c>
      <c r="B87" s="89" t="s">
        <v>370</v>
      </c>
      <c r="C87" s="89" t="s">
        <v>214</v>
      </c>
      <c r="D87" s="89" t="s">
        <v>369</v>
      </c>
      <c r="E87" s="90">
        <v>6</v>
      </c>
      <c r="F87" s="91">
        <f>VLOOKUP(E87,'Contact Hours'!Y:AE,7,0)</f>
        <v>3.0058195780826638</v>
      </c>
    </row>
    <row r="88" spans="1:6">
      <c r="A88" s="89" t="s">
        <v>367</v>
      </c>
      <c r="B88" s="89" t="s">
        <v>371</v>
      </c>
      <c r="C88" s="89" t="s">
        <v>214</v>
      </c>
      <c r="D88" s="89" t="s">
        <v>369</v>
      </c>
      <c r="E88" s="90">
        <v>6</v>
      </c>
      <c r="F88" s="91">
        <f>VLOOKUP(E88,'Contact Hours'!Y:AE,7,0)</f>
        <v>3.0058195780826638</v>
      </c>
    </row>
    <row r="89" spans="1:6">
      <c r="A89" s="89" t="s">
        <v>372</v>
      </c>
      <c r="B89" s="89" t="s">
        <v>365</v>
      </c>
      <c r="C89" s="89" t="s">
        <v>214</v>
      </c>
      <c r="D89" s="89" t="s">
        <v>373</v>
      </c>
      <c r="E89" s="90">
        <v>6</v>
      </c>
      <c r="F89" s="91">
        <f>VLOOKUP(E89,'Contact Hours'!Y:AE,7,0)</f>
        <v>3.0058195780826638</v>
      </c>
    </row>
    <row r="90" spans="1:6">
      <c r="A90" s="89" t="s">
        <v>374</v>
      </c>
      <c r="B90" s="89" t="s">
        <v>365</v>
      </c>
      <c r="C90" s="89" t="s">
        <v>214</v>
      </c>
      <c r="D90" s="89" t="s">
        <v>375</v>
      </c>
      <c r="E90" s="90">
        <v>6</v>
      </c>
      <c r="F90" s="91">
        <f>VLOOKUP(E90,'Contact Hours'!Y:AE,7,0)</f>
        <v>3.0058195780826638</v>
      </c>
    </row>
    <row r="91" spans="1:6">
      <c r="A91" s="89" t="s">
        <v>376</v>
      </c>
      <c r="B91" s="89" t="s">
        <v>365</v>
      </c>
      <c r="C91" s="89" t="s">
        <v>214</v>
      </c>
      <c r="D91" s="89" t="s">
        <v>377</v>
      </c>
      <c r="E91" s="90">
        <v>6</v>
      </c>
      <c r="F91" s="91">
        <f>VLOOKUP(E91,'Contact Hours'!Y:AE,7,0)</f>
        <v>3.0058195780826638</v>
      </c>
    </row>
    <row r="92" spans="1:6">
      <c r="A92" s="89" t="s">
        <v>378</v>
      </c>
      <c r="B92" s="89" t="s">
        <v>379</v>
      </c>
      <c r="C92" s="89" t="s">
        <v>214</v>
      </c>
      <c r="D92" s="89" t="s">
        <v>380</v>
      </c>
      <c r="E92" s="90">
        <v>7</v>
      </c>
      <c r="F92" s="91">
        <f>VLOOKUP(E92,'Contact Hours'!Y:AE,7,0)</f>
        <v>3.8714814806912399</v>
      </c>
    </row>
    <row r="93" spans="1:6">
      <c r="A93" s="89" t="s">
        <v>378</v>
      </c>
      <c r="B93" s="89" t="s">
        <v>381</v>
      </c>
      <c r="C93" s="89" t="s">
        <v>214</v>
      </c>
      <c r="D93" s="89" t="s">
        <v>380</v>
      </c>
      <c r="E93" s="90">
        <v>7</v>
      </c>
      <c r="F93" s="91">
        <f>VLOOKUP(E93,'Contact Hours'!Y:AE,7,0)</f>
        <v>3.8714814806912399</v>
      </c>
    </row>
    <row r="94" spans="1:6">
      <c r="A94" s="89" t="s">
        <v>378</v>
      </c>
      <c r="B94" s="89" t="s">
        <v>382</v>
      </c>
      <c r="C94" s="89" t="s">
        <v>214</v>
      </c>
      <c r="D94" s="89" t="s">
        <v>380</v>
      </c>
      <c r="E94" s="90">
        <v>7</v>
      </c>
      <c r="F94" s="91">
        <f>VLOOKUP(E94,'Contact Hours'!Y:AE,7,0)</f>
        <v>3.8714814806912399</v>
      </c>
    </row>
    <row r="95" spans="1:6">
      <c r="A95" s="89" t="s">
        <v>383</v>
      </c>
      <c r="B95" s="89" t="s">
        <v>384</v>
      </c>
      <c r="C95" s="89" t="s">
        <v>221</v>
      </c>
      <c r="D95" s="89" t="s">
        <v>380</v>
      </c>
      <c r="E95" s="90">
        <v>7</v>
      </c>
      <c r="F95" s="91">
        <f>VLOOKUP(E95,'Contact Hours'!Y:AE,7,0)</f>
        <v>3.8714814806912399</v>
      </c>
    </row>
    <row r="96" spans="1:6">
      <c r="A96" s="89" t="s">
        <v>385</v>
      </c>
      <c r="B96" s="89" t="s">
        <v>384</v>
      </c>
      <c r="C96" s="89" t="s">
        <v>214</v>
      </c>
      <c r="D96" s="89" t="s">
        <v>386</v>
      </c>
      <c r="E96" s="90">
        <v>7</v>
      </c>
      <c r="F96" s="91">
        <f>VLOOKUP(E96,'Contact Hours'!Y:AE,7,0)</f>
        <v>3.8714814806912399</v>
      </c>
    </row>
    <row r="97" spans="1:6">
      <c r="A97" s="89" t="s">
        <v>385</v>
      </c>
      <c r="B97" s="89" t="s">
        <v>379</v>
      </c>
      <c r="C97" s="89" t="s">
        <v>214</v>
      </c>
      <c r="D97" s="89" t="s">
        <v>386</v>
      </c>
      <c r="E97" s="90">
        <v>7</v>
      </c>
      <c r="F97" s="91">
        <f>VLOOKUP(E97,'Contact Hours'!Y:AE,7,0)</f>
        <v>3.8714814806912399</v>
      </c>
    </row>
    <row r="98" spans="1:6">
      <c r="A98" s="89" t="s">
        <v>385</v>
      </c>
      <c r="B98" s="89" t="s">
        <v>387</v>
      </c>
      <c r="C98" s="89" t="s">
        <v>214</v>
      </c>
      <c r="D98" s="89" t="s">
        <v>386</v>
      </c>
      <c r="E98" s="90">
        <v>7</v>
      </c>
      <c r="F98" s="91">
        <f>VLOOKUP(E98,'Contact Hours'!Y:AE,7,0)</f>
        <v>3.8714814806912399</v>
      </c>
    </row>
    <row r="99" spans="1:6">
      <c r="A99" s="89" t="s">
        <v>388</v>
      </c>
      <c r="B99" s="89" t="s">
        <v>384</v>
      </c>
      <c r="C99" s="89" t="s">
        <v>221</v>
      </c>
      <c r="D99" s="89" t="s">
        <v>386</v>
      </c>
      <c r="E99" s="90">
        <v>7</v>
      </c>
      <c r="F99" s="91">
        <f>VLOOKUP(E99,'Contact Hours'!Y:AE,7,0)</f>
        <v>3.8714814806912399</v>
      </c>
    </row>
    <row r="100" spans="1:6">
      <c r="A100" s="89" t="s">
        <v>388</v>
      </c>
      <c r="B100" s="89" t="s">
        <v>389</v>
      </c>
      <c r="C100" s="89" t="s">
        <v>221</v>
      </c>
      <c r="D100" s="89" t="s">
        <v>386</v>
      </c>
      <c r="E100" s="90">
        <v>7</v>
      </c>
      <c r="F100" s="91">
        <f>VLOOKUP(E100,'Contact Hours'!Y:AE,7,0)</f>
        <v>3.8714814806912399</v>
      </c>
    </row>
    <row r="101" spans="1:6">
      <c r="A101" s="89" t="s">
        <v>390</v>
      </c>
      <c r="B101" s="89" t="s">
        <v>384</v>
      </c>
      <c r="C101" s="89" t="s">
        <v>221</v>
      </c>
      <c r="D101" s="89" t="s">
        <v>386</v>
      </c>
      <c r="E101" s="90">
        <v>7</v>
      </c>
      <c r="F101" s="91">
        <f>VLOOKUP(E101,'Contact Hours'!Y:AE,7,0)</f>
        <v>3.8714814806912399</v>
      </c>
    </row>
    <row r="102" spans="1:6">
      <c r="A102" s="89" t="s">
        <v>391</v>
      </c>
      <c r="B102" s="89" t="s">
        <v>384</v>
      </c>
      <c r="C102" s="89" t="s">
        <v>221</v>
      </c>
      <c r="D102" s="89" t="s">
        <v>386</v>
      </c>
      <c r="E102" s="90">
        <v>7</v>
      </c>
      <c r="F102" s="91">
        <f>VLOOKUP(E102,'Contact Hours'!Y:AE,7,0)</f>
        <v>3.8714814806912399</v>
      </c>
    </row>
    <row r="103" spans="1:6">
      <c r="A103" s="89" t="s">
        <v>392</v>
      </c>
      <c r="B103" s="89" t="s">
        <v>384</v>
      </c>
      <c r="C103" s="89" t="s">
        <v>221</v>
      </c>
      <c r="D103" s="89" t="s">
        <v>386</v>
      </c>
      <c r="E103" s="90">
        <v>7</v>
      </c>
      <c r="F103" s="91">
        <f>VLOOKUP(E103,'Contact Hours'!Y:AE,7,0)</f>
        <v>3.8714814806912399</v>
      </c>
    </row>
    <row r="104" spans="1:6">
      <c r="A104" s="89" t="s">
        <v>393</v>
      </c>
      <c r="B104" s="89" t="s">
        <v>384</v>
      </c>
      <c r="C104" s="89" t="s">
        <v>221</v>
      </c>
      <c r="D104" s="89" t="s">
        <v>386</v>
      </c>
      <c r="E104" s="90">
        <v>7</v>
      </c>
      <c r="F104" s="91">
        <f>VLOOKUP(E104,'Contact Hours'!Y:AE,7,0)</f>
        <v>3.8714814806912399</v>
      </c>
    </row>
    <row r="105" spans="1:6">
      <c r="A105" s="89" t="s">
        <v>394</v>
      </c>
      <c r="B105" s="89" t="s">
        <v>395</v>
      </c>
      <c r="C105" s="89" t="s">
        <v>221</v>
      </c>
      <c r="D105" s="89" t="s">
        <v>396</v>
      </c>
      <c r="E105" s="90">
        <v>4</v>
      </c>
      <c r="F105" s="91">
        <f>VLOOKUP(E105,'Contact Hours'!Y:AE,7,0)</f>
        <v>3.1726845821455858</v>
      </c>
    </row>
    <row r="106" spans="1:6">
      <c r="A106" s="89" t="s">
        <v>397</v>
      </c>
      <c r="B106" s="89" t="s">
        <v>382</v>
      </c>
      <c r="C106" s="89" t="s">
        <v>214</v>
      </c>
      <c r="D106" s="89" t="s">
        <v>398</v>
      </c>
      <c r="E106" s="90">
        <v>7</v>
      </c>
      <c r="F106" s="91">
        <f>VLOOKUP(E106,'Contact Hours'!Y:AE,7,0)</f>
        <v>3.8714814806912399</v>
      </c>
    </row>
    <row r="107" spans="1:6">
      <c r="A107" s="89" t="s">
        <v>397</v>
      </c>
      <c r="B107" s="89" t="s">
        <v>399</v>
      </c>
      <c r="C107" s="89" t="s">
        <v>214</v>
      </c>
      <c r="D107" s="89" t="s">
        <v>398</v>
      </c>
      <c r="E107" s="90">
        <v>7</v>
      </c>
      <c r="F107" s="91">
        <f>VLOOKUP(E107,'Contact Hours'!Y:AE,7,0)</f>
        <v>3.8714814806912399</v>
      </c>
    </row>
    <row r="108" spans="1:6">
      <c r="A108" s="89" t="s">
        <v>400</v>
      </c>
      <c r="B108" s="89" t="s">
        <v>381</v>
      </c>
      <c r="C108" s="89" t="s">
        <v>214</v>
      </c>
      <c r="D108" s="89" t="s">
        <v>401</v>
      </c>
      <c r="E108" s="90">
        <v>7</v>
      </c>
      <c r="F108" s="91">
        <f>VLOOKUP(E108,'Contact Hours'!Y:AE,7,0)</f>
        <v>3.8714814806912399</v>
      </c>
    </row>
    <row r="109" spans="1:6">
      <c r="A109" s="89" t="s">
        <v>402</v>
      </c>
      <c r="B109" s="89" t="s">
        <v>387</v>
      </c>
      <c r="C109" s="89" t="s">
        <v>214</v>
      </c>
      <c r="D109" s="89" t="s">
        <v>403</v>
      </c>
      <c r="E109" s="90">
        <v>4</v>
      </c>
      <c r="F109" s="91">
        <f>VLOOKUP(E109,'Contact Hours'!Y:AE,7,0)</f>
        <v>3.1726845821455858</v>
      </c>
    </row>
    <row r="110" spans="1:6">
      <c r="A110" s="89" t="s">
        <v>404</v>
      </c>
      <c r="B110" s="89" t="s">
        <v>399</v>
      </c>
      <c r="C110" s="89" t="s">
        <v>214</v>
      </c>
      <c r="D110" s="89" t="s">
        <v>405</v>
      </c>
      <c r="E110" s="90">
        <v>7</v>
      </c>
      <c r="F110" s="91">
        <f>VLOOKUP(E110,'Contact Hours'!Y:AE,7,0)</f>
        <v>3.8714814806912399</v>
      </c>
    </row>
    <row r="111" spans="1:6">
      <c r="A111" s="89" t="s">
        <v>406</v>
      </c>
      <c r="B111" s="89" t="s">
        <v>399</v>
      </c>
      <c r="C111" s="89" t="s">
        <v>214</v>
      </c>
      <c r="D111" s="89" t="s">
        <v>407</v>
      </c>
      <c r="E111" s="90">
        <v>7</v>
      </c>
      <c r="F111" s="91">
        <f>VLOOKUP(E111,'Contact Hours'!Y:AE,7,0)</f>
        <v>3.8714814806912399</v>
      </c>
    </row>
    <row r="112" spans="1:6">
      <c r="A112" s="89" t="s">
        <v>408</v>
      </c>
      <c r="B112" s="89" t="s">
        <v>387</v>
      </c>
      <c r="C112" s="89" t="s">
        <v>214</v>
      </c>
      <c r="D112" s="89" t="s">
        <v>409</v>
      </c>
      <c r="E112" s="90">
        <v>7</v>
      </c>
      <c r="F112" s="91">
        <f>VLOOKUP(E112,'Contact Hours'!Y:AE,7,0)</f>
        <v>3.8714814806912399</v>
      </c>
    </row>
    <row r="113" spans="1:6">
      <c r="A113" s="89" t="s">
        <v>410</v>
      </c>
      <c r="B113" s="89" t="s">
        <v>370</v>
      </c>
      <c r="C113" s="89" t="s">
        <v>214</v>
      </c>
      <c r="D113" s="89" t="s">
        <v>411</v>
      </c>
      <c r="E113" s="90">
        <v>7</v>
      </c>
      <c r="F113" s="91">
        <f>VLOOKUP(E113,'Contact Hours'!Y:AE,7,0)</f>
        <v>3.8714814806912399</v>
      </c>
    </row>
    <row r="114" spans="1:6">
      <c r="A114" s="89" t="s">
        <v>410</v>
      </c>
      <c r="B114" s="89" t="s">
        <v>349</v>
      </c>
      <c r="C114" s="89" t="s">
        <v>214</v>
      </c>
      <c r="D114" s="89" t="s">
        <v>411</v>
      </c>
      <c r="E114" s="90">
        <v>7</v>
      </c>
      <c r="F114" s="91">
        <f>VLOOKUP(E114,'Contact Hours'!Y:AE,7,0)</f>
        <v>3.8714814806912399</v>
      </c>
    </row>
    <row r="115" spans="1:6">
      <c r="A115" s="89" t="s">
        <v>410</v>
      </c>
      <c r="B115" s="89" t="s">
        <v>379</v>
      </c>
      <c r="C115" s="89" t="s">
        <v>214</v>
      </c>
      <c r="D115" s="89" t="s">
        <v>411</v>
      </c>
      <c r="E115" s="90">
        <v>7</v>
      </c>
      <c r="F115" s="91">
        <f>VLOOKUP(E115,'Contact Hours'!Y:AE,7,0)</f>
        <v>3.8714814806912399</v>
      </c>
    </row>
    <row r="116" spans="1:6">
      <c r="A116" s="89" t="s">
        <v>410</v>
      </c>
      <c r="B116" s="89" t="s">
        <v>387</v>
      </c>
      <c r="C116" s="89" t="s">
        <v>214</v>
      </c>
      <c r="D116" s="89" t="s">
        <v>411</v>
      </c>
      <c r="E116" s="90">
        <v>7</v>
      </c>
      <c r="F116" s="91">
        <f>VLOOKUP(E116,'Contact Hours'!Y:AE,7,0)</f>
        <v>3.8714814806912399</v>
      </c>
    </row>
    <row r="117" spans="1:6">
      <c r="A117" s="89" t="s">
        <v>412</v>
      </c>
      <c r="B117" s="89" t="s">
        <v>413</v>
      </c>
      <c r="C117" s="89" t="s">
        <v>214</v>
      </c>
      <c r="D117" s="89" t="s">
        <v>414</v>
      </c>
      <c r="E117" s="90">
        <v>7</v>
      </c>
      <c r="F117" s="91">
        <f>VLOOKUP(E117,'Contact Hours'!Y:AE,7,0)</f>
        <v>3.8714814806912399</v>
      </c>
    </row>
    <row r="118" spans="1:6">
      <c r="A118" s="89" t="s">
        <v>412</v>
      </c>
      <c r="B118" s="89" t="s">
        <v>381</v>
      </c>
      <c r="C118" s="89" t="s">
        <v>214</v>
      </c>
      <c r="D118" s="89" t="s">
        <v>414</v>
      </c>
      <c r="E118" s="90">
        <v>7</v>
      </c>
      <c r="F118" s="91">
        <f>VLOOKUP(E118,'Contact Hours'!Y:AE,7,0)</f>
        <v>3.8714814806912399</v>
      </c>
    </row>
    <row r="119" spans="1:6">
      <c r="A119" s="89" t="s">
        <v>412</v>
      </c>
      <c r="B119" s="89" t="s">
        <v>387</v>
      </c>
      <c r="C119" s="89" t="s">
        <v>214</v>
      </c>
      <c r="D119" s="89" t="s">
        <v>414</v>
      </c>
      <c r="E119" s="90">
        <v>7</v>
      </c>
      <c r="F119" s="91">
        <f>VLOOKUP(E119,'Contact Hours'!Y:AE,7,0)</f>
        <v>3.8714814806912399</v>
      </c>
    </row>
    <row r="120" spans="1:6">
      <c r="A120" s="89" t="s">
        <v>412</v>
      </c>
      <c r="B120" s="89" t="s">
        <v>399</v>
      </c>
      <c r="C120" s="89" t="s">
        <v>214</v>
      </c>
      <c r="D120" s="89" t="s">
        <v>414</v>
      </c>
      <c r="E120" s="90">
        <v>7</v>
      </c>
      <c r="F120" s="91">
        <f>VLOOKUP(E120,'Contact Hours'!Y:AE,7,0)</f>
        <v>3.8714814806912399</v>
      </c>
    </row>
    <row r="121" spans="1:6">
      <c r="A121" s="89" t="s">
        <v>415</v>
      </c>
      <c r="B121" s="89" t="s">
        <v>416</v>
      </c>
      <c r="C121" s="89" t="s">
        <v>214</v>
      </c>
      <c r="D121" s="89" t="s">
        <v>417</v>
      </c>
      <c r="E121" s="90">
        <v>4</v>
      </c>
      <c r="F121" s="91">
        <f>VLOOKUP(E121,'Contact Hours'!Y:AE,7,0)</f>
        <v>3.1726845821455858</v>
      </c>
    </row>
    <row r="122" spans="1:6">
      <c r="A122" s="89" t="s">
        <v>415</v>
      </c>
      <c r="B122" s="89" t="s">
        <v>418</v>
      </c>
      <c r="C122" s="89" t="s">
        <v>214</v>
      </c>
      <c r="D122" s="89" t="s">
        <v>417</v>
      </c>
      <c r="E122" s="90">
        <v>4</v>
      </c>
      <c r="F122" s="91">
        <f>VLOOKUP(E122,'Contact Hours'!Y:AE,7,0)</f>
        <v>3.1726845821455858</v>
      </c>
    </row>
    <row r="123" spans="1:6">
      <c r="A123" s="89" t="s">
        <v>415</v>
      </c>
      <c r="B123" s="89" t="s">
        <v>381</v>
      </c>
      <c r="C123" s="89" t="s">
        <v>214</v>
      </c>
      <c r="D123" s="89" t="s">
        <v>417</v>
      </c>
      <c r="E123" s="90">
        <v>4</v>
      </c>
      <c r="F123" s="91">
        <f>VLOOKUP(E123,'Contact Hours'!Y:AE,7,0)</f>
        <v>3.1726845821455858</v>
      </c>
    </row>
    <row r="124" spans="1:6">
      <c r="A124" s="89" t="s">
        <v>415</v>
      </c>
      <c r="B124" s="89" t="s">
        <v>387</v>
      </c>
      <c r="C124" s="89" t="s">
        <v>214</v>
      </c>
      <c r="D124" s="89" t="s">
        <v>417</v>
      </c>
      <c r="E124" s="90">
        <v>4</v>
      </c>
      <c r="F124" s="91">
        <f>VLOOKUP(E124,'Contact Hours'!Y:AE,7,0)</f>
        <v>3.1726845821455858</v>
      </c>
    </row>
    <row r="125" spans="1:6">
      <c r="A125" s="89" t="s">
        <v>419</v>
      </c>
      <c r="B125" s="89" t="s">
        <v>381</v>
      </c>
      <c r="C125" s="89" t="s">
        <v>214</v>
      </c>
      <c r="D125" s="89" t="s">
        <v>420</v>
      </c>
      <c r="E125" s="90">
        <v>7</v>
      </c>
      <c r="F125" s="91">
        <f>VLOOKUP(E125,'Contact Hours'!Y:AE,7,0)</f>
        <v>3.8714814806912399</v>
      </c>
    </row>
    <row r="126" spans="1:6">
      <c r="A126" s="89" t="s">
        <v>421</v>
      </c>
      <c r="B126" s="89" t="s">
        <v>416</v>
      </c>
      <c r="C126" s="89" t="s">
        <v>214</v>
      </c>
      <c r="D126" s="89" t="s">
        <v>422</v>
      </c>
      <c r="E126" s="90">
        <v>7</v>
      </c>
      <c r="F126" s="91">
        <f>VLOOKUP(E126,'Contact Hours'!Y:AE,7,0)</f>
        <v>3.8714814806912399</v>
      </c>
    </row>
    <row r="127" spans="1:6">
      <c r="A127" s="89" t="s">
        <v>421</v>
      </c>
      <c r="B127" s="89" t="s">
        <v>381</v>
      </c>
      <c r="C127" s="89" t="s">
        <v>214</v>
      </c>
      <c r="D127" s="89" t="s">
        <v>422</v>
      </c>
      <c r="E127" s="90">
        <v>7</v>
      </c>
      <c r="F127" s="91">
        <f>VLOOKUP(E127,'Contact Hours'!Y:AE,7,0)</f>
        <v>3.8714814806912399</v>
      </c>
    </row>
    <row r="128" spans="1:6">
      <c r="A128" s="89" t="s">
        <v>423</v>
      </c>
      <c r="B128" s="89" t="s">
        <v>424</v>
      </c>
      <c r="C128" s="89" t="s">
        <v>214</v>
      </c>
      <c r="D128" s="89" t="s">
        <v>425</v>
      </c>
      <c r="E128" s="90">
        <v>7</v>
      </c>
      <c r="F128" s="91">
        <f>VLOOKUP(E128,'Contact Hours'!Y:AE,7,0)</f>
        <v>3.8714814806912399</v>
      </c>
    </row>
    <row r="129" spans="1:6">
      <c r="A129" s="89" t="s">
        <v>423</v>
      </c>
      <c r="B129" s="89" t="s">
        <v>426</v>
      </c>
      <c r="C129" s="89" t="s">
        <v>214</v>
      </c>
      <c r="D129" s="89" t="s">
        <v>425</v>
      </c>
      <c r="E129" s="90">
        <v>7</v>
      </c>
      <c r="F129" s="91">
        <f>VLOOKUP(E129,'Contact Hours'!Y:AE,7,0)</f>
        <v>3.8714814806912399</v>
      </c>
    </row>
    <row r="130" spans="1:6">
      <c r="A130" s="89" t="s">
        <v>423</v>
      </c>
      <c r="B130" s="89" t="s">
        <v>427</v>
      </c>
      <c r="C130" s="89" t="s">
        <v>214</v>
      </c>
      <c r="D130" s="89" t="s">
        <v>425</v>
      </c>
      <c r="E130" s="90">
        <v>7</v>
      </c>
      <c r="F130" s="91">
        <f>VLOOKUP(E130,'Contact Hours'!Y:AE,7,0)</f>
        <v>3.8714814806912399</v>
      </c>
    </row>
    <row r="131" spans="1:6">
      <c r="A131" s="89" t="s">
        <v>423</v>
      </c>
      <c r="B131" s="89" t="s">
        <v>428</v>
      </c>
      <c r="C131" s="89" t="s">
        <v>214</v>
      </c>
      <c r="D131" s="89" t="s">
        <v>425</v>
      </c>
      <c r="E131" s="90">
        <v>7</v>
      </c>
      <c r="F131" s="91">
        <f>VLOOKUP(E131,'Contact Hours'!Y:AE,7,0)</f>
        <v>3.8714814806912399</v>
      </c>
    </row>
    <row r="132" spans="1:6">
      <c r="A132" s="89" t="s">
        <v>429</v>
      </c>
      <c r="B132" s="89" t="s">
        <v>349</v>
      </c>
      <c r="C132" s="89" t="s">
        <v>214</v>
      </c>
      <c r="D132" s="89" t="s">
        <v>430</v>
      </c>
      <c r="E132" s="90">
        <v>7</v>
      </c>
      <c r="F132" s="91">
        <f>VLOOKUP(E132,'Contact Hours'!Y:AE,7,0)</f>
        <v>3.8714814806912399</v>
      </c>
    </row>
    <row r="133" spans="1:6">
      <c r="A133" s="89" t="s">
        <v>429</v>
      </c>
      <c r="B133" s="89" t="s">
        <v>381</v>
      </c>
      <c r="C133" s="89" t="s">
        <v>214</v>
      </c>
      <c r="D133" s="89" t="s">
        <v>430</v>
      </c>
      <c r="E133" s="90">
        <v>7</v>
      </c>
      <c r="F133" s="91">
        <f>VLOOKUP(E133,'Contact Hours'!Y:AE,7,0)</f>
        <v>3.8714814806912399</v>
      </c>
    </row>
    <row r="134" spans="1:6">
      <c r="A134" s="89" t="s">
        <v>429</v>
      </c>
      <c r="B134" s="89" t="s">
        <v>382</v>
      </c>
      <c r="C134" s="89" t="s">
        <v>214</v>
      </c>
      <c r="D134" s="89" t="s">
        <v>430</v>
      </c>
      <c r="E134" s="90">
        <v>7</v>
      </c>
      <c r="F134" s="91">
        <f>VLOOKUP(E134,'Contact Hours'!Y:AE,7,0)</f>
        <v>3.8714814806912399</v>
      </c>
    </row>
    <row r="135" spans="1:6">
      <c r="A135" s="89" t="s">
        <v>431</v>
      </c>
      <c r="B135" s="89" t="s">
        <v>432</v>
      </c>
      <c r="C135" s="89" t="s">
        <v>214</v>
      </c>
      <c r="D135" s="89" t="s">
        <v>433</v>
      </c>
      <c r="E135" s="90">
        <v>9</v>
      </c>
      <c r="F135" s="91">
        <f>VLOOKUP(E135,'Contact Hours'!Y:AE,7,0)</f>
        <v>3.9211029892346732</v>
      </c>
    </row>
    <row r="136" spans="1:6">
      <c r="A136" s="89" t="s">
        <v>434</v>
      </c>
      <c r="B136" s="89" t="s">
        <v>435</v>
      </c>
      <c r="C136" s="89" t="s">
        <v>214</v>
      </c>
      <c r="D136" s="89" t="s">
        <v>436</v>
      </c>
      <c r="E136" s="90">
        <v>9</v>
      </c>
      <c r="F136" s="91">
        <f>VLOOKUP(E136,'Contact Hours'!Y:AE,7,0)</f>
        <v>3.9211029892346732</v>
      </c>
    </row>
    <row r="137" spans="1:6">
      <c r="A137" s="89" t="s">
        <v>437</v>
      </c>
      <c r="B137" s="89" t="s">
        <v>438</v>
      </c>
      <c r="C137" s="89" t="s">
        <v>214</v>
      </c>
      <c r="D137" s="89" t="s">
        <v>439</v>
      </c>
      <c r="E137" s="90">
        <v>9</v>
      </c>
      <c r="F137" s="91">
        <f>VLOOKUP(E137,'Contact Hours'!Y:AE,7,0)</f>
        <v>3.9211029892346732</v>
      </c>
    </row>
    <row r="138" spans="1:6">
      <c r="A138" s="89" t="s">
        <v>440</v>
      </c>
      <c r="B138" s="89" t="s">
        <v>435</v>
      </c>
      <c r="C138" s="89" t="s">
        <v>214</v>
      </c>
      <c r="D138" s="89" t="s">
        <v>441</v>
      </c>
      <c r="E138" s="90">
        <v>9</v>
      </c>
      <c r="F138" s="91">
        <f>VLOOKUP(E138,'Contact Hours'!Y:AE,7,0)</f>
        <v>3.9211029892346732</v>
      </c>
    </row>
    <row r="139" spans="1:6">
      <c r="A139" s="89" t="s">
        <v>442</v>
      </c>
      <c r="B139" s="89" t="s">
        <v>435</v>
      </c>
      <c r="C139" s="89" t="s">
        <v>214</v>
      </c>
      <c r="D139" s="89" t="s">
        <v>443</v>
      </c>
      <c r="E139" s="90">
        <v>9</v>
      </c>
      <c r="F139" s="91">
        <f>VLOOKUP(E139,'Contact Hours'!Y:AE,7,0)</f>
        <v>3.9211029892346732</v>
      </c>
    </row>
    <row r="140" spans="1:6">
      <c r="A140" s="89" t="s">
        <v>444</v>
      </c>
      <c r="B140" s="89" t="s">
        <v>435</v>
      </c>
      <c r="C140" s="89" t="s">
        <v>214</v>
      </c>
      <c r="D140" s="89" t="s">
        <v>445</v>
      </c>
      <c r="E140" s="90">
        <v>9</v>
      </c>
      <c r="F140" s="91">
        <f>VLOOKUP(E140,'Contact Hours'!Y:AE,7,0)</f>
        <v>3.9211029892346732</v>
      </c>
    </row>
    <row r="141" spans="1:6">
      <c r="A141" s="89" t="s">
        <v>446</v>
      </c>
      <c r="B141" s="89" t="s">
        <v>435</v>
      </c>
      <c r="C141" s="89" t="s">
        <v>214</v>
      </c>
      <c r="D141" s="89" t="s">
        <v>447</v>
      </c>
      <c r="E141" s="90">
        <v>9</v>
      </c>
      <c r="F141" s="91">
        <f>VLOOKUP(E141,'Contact Hours'!Y:AE,7,0)</f>
        <v>3.9211029892346732</v>
      </c>
    </row>
    <row r="142" spans="1:6">
      <c r="A142" s="89" t="s">
        <v>448</v>
      </c>
      <c r="B142" s="89" t="s">
        <v>435</v>
      </c>
      <c r="C142" s="89" t="s">
        <v>214</v>
      </c>
      <c r="D142" s="89" t="s">
        <v>449</v>
      </c>
      <c r="E142" s="90">
        <v>9</v>
      </c>
      <c r="F142" s="91">
        <f>VLOOKUP(E142,'Contact Hours'!Y:AE,7,0)</f>
        <v>3.9211029892346732</v>
      </c>
    </row>
    <row r="143" spans="1:6">
      <c r="A143" s="89" t="s">
        <v>450</v>
      </c>
      <c r="B143" s="89" t="s">
        <v>435</v>
      </c>
      <c r="C143" s="89" t="s">
        <v>214</v>
      </c>
      <c r="D143" s="89" t="s">
        <v>451</v>
      </c>
      <c r="E143" s="90">
        <v>9</v>
      </c>
      <c r="F143" s="91">
        <f>VLOOKUP(E143,'Contact Hours'!Y:AE,7,0)</f>
        <v>3.9211029892346732</v>
      </c>
    </row>
    <row r="144" spans="1:6">
      <c r="A144" s="89" t="s">
        <v>452</v>
      </c>
      <c r="B144" s="89" t="s">
        <v>453</v>
      </c>
      <c r="C144" s="89" t="s">
        <v>214</v>
      </c>
      <c r="D144" s="89" t="s">
        <v>454</v>
      </c>
      <c r="E144" s="90">
        <v>9</v>
      </c>
      <c r="F144" s="91">
        <f>VLOOKUP(E144,'Contact Hours'!Y:AE,7,0)</f>
        <v>3.9211029892346732</v>
      </c>
    </row>
    <row r="145" spans="1:6">
      <c r="A145" s="89" t="s">
        <v>455</v>
      </c>
      <c r="B145" s="89" t="s">
        <v>456</v>
      </c>
      <c r="C145" s="89" t="s">
        <v>214</v>
      </c>
      <c r="D145" s="89" t="s">
        <v>457</v>
      </c>
      <c r="E145" s="90">
        <v>9</v>
      </c>
      <c r="F145" s="91">
        <f>VLOOKUP(E145,'Contact Hours'!Y:AE,7,0)</f>
        <v>3.9211029892346732</v>
      </c>
    </row>
    <row r="146" spans="1:6">
      <c r="A146" s="89" t="s">
        <v>458</v>
      </c>
      <c r="B146" s="89" t="s">
        <v>459</v>
      </c>
      <c r="C146" s="89" t="s">
        <v>214</v>
      </c>
      <c r="D146" s="89" t="s">
        <v>460</v>
      </c>
      <c r="E146" s="90">
        <v>9</v>
      </c>
      <c r="F146" s="91">
        <f>VLOOKUP(E146,'Contact Hours'!Y:AE,7,0)</f>
        <v>3.9211029892346732</v>
      </c>
    </row>
    <row r="147" spans="1:6">
      <c r="A147" s="89" t="s">
        <v>461</v>
      </c>
      <c r="B147" s="89" t="s">
        <v>462</v>
      </c>
      <c r="C147" s="89" t="s">
        <v>214</v>
      </c>
      <c r="D147" s="89" t="s">
        <v>463</v>
      </c>
      <c r="E147" s="90">
        <v>9</v>
      </c>
      <c r="F147" s="91">
        <f>VLOOKUP(E147,'Contact Hours'!Y:AE,7,0)</f>
        <v>3.9211029892346732</v>
      </c>
    </row>
    <row r="148" spans="1:6">
      <c r="A148" s="89" t="s">
        <v>461</v>
      </c>
      <c r="B148" s="89" t="s">
        <v>464</v>
      </c>
      <c r="C148" s="89" t="s">
        <v>214</v>
      </c>
      <c r="D148" s="89" t="s">
        <v>463</v>
      </c>
      <c r="E148" s="90">
        <v>9</v>
      </c>
      <c r="F148" s="91">
        <f>VLOOKUP(E148,'Contact Hours'!Y:AE,7,0)</f>
        <v>3.9211029892346732</v>
      </c>
    </row>
    <row r="149" spans="1:6">
      <c r="A149" s="89" t="s">
        <v>465</v>
      </c>
      <c r="B149" s="89" t="s">
        <v>466</v>
      </c>
      <c r="C149" s="89" t="s">
        <v>214</v>
      </c>
      <c r="D149" s="89" t="s">
        <v>467</v>
      </c>
      <c r="E149" s="90">
        <v>9</v>
      </c>
      <c r="F149" s="91">
        <f>VLOOKUP(E149,'Contact Hours'!Y:AE,7,0)</f>
        <v>3.9211029892346732</v>
      </c>
    </row>
    <row r="150" spans="1:6">
      <c r="A150" s="89" t="s">
        <v>468</v>
      </c>
      <c r="B150" s="89" t="s">
        <v>469</v>
      </c>
      <c r="C150" s="89" t="s">
        <v>214</v>
      </c>
      <c r="D150" s="89" t="s">
        <v>470</v>
      </c>
      <c r="E150" s="90">
        <v>9</v>
      </c>
      <c r="F150" s="91">
        <f>VLOOKUP(E150,'Contact Hours'!Y:AE,7,0)</f>
        <v>3.9211029892346732</v>
      </c>
    </row>
    <row r="151" spans="1:6">
      <c r="A151" s="89" t="s">
        <v>468</v>
      </c>
      <c r="B151" s="89" t="s">
        <v>471</v>
      </c>
      <c r="C151" s="89" t="s">
        <v>214</v>
      </c>
      <c r="D151" s="89" t="s">
        <v>470</v>
      </c>
      <c r="E151" s="90">
        <v>9</v>
      </c>
      <c r="F151" s="91">
        <f>VLOOKUP(E151,'Contact Hours'!Y:AE,7,0)</f>
        <v>3.9211029892346732</v>
      </c>
    </row>
    <row r="152" spans="1:6">
      <c r="A152" s="89" t="s">
        <v>472</v>
      </c>
      <c r="B152" s="89" t="s">
        <v>473</v>
      </c>
      <c r="C152" s="89" t="s">
        <v>214</v>
      </c>
      <c r="D152" s="89" t="s">
        <v>474</v>
      </c>
      <c r="E152" s="90">
        <v>9</v>
      </c>
      <c r="F152" s="91">
        <f>VLOOKUP(E152,'Contact Hours'!Y:AE,7,0)</f>
        <v>3.9211029892346732</v>
      </c>
    </row>
    <row r="153" spans="1:6">
      <c r="A153" s="89" t="s">
        <v>475</v>
      </c>
      <c r="B153" s="89" t="s">
        <v>476</v>
      </c>
      <c r="C153" s="89" t="s">
        <v>221</v>
      </c>
      <c r="D153" s="89" t="s">
        <v>474</v>
      </c>
      <c r="E153" s="90">
        <v>9</v>
      </c>
      <c r="F153" s="91">
        <f>VLOOKUP(E153,'Contact Hours'!Y:AE,7,0)</f>
        <v>3.9211029892346732</v>
      </c>
    </row>
    <row r="154" spans="1:6">
      <c r="A154" s="89" t="s">
        <v>477</v>
      </c>
      <c r="B154" s="89" t="s">
        <v>478</v>
      </c>
      <c r="C154" s="89" t="s">
        <v>221</v>
      </c>
      <c r="D154" s="89" t="s">
        <v>474</v>
      </c>
      <c r="E154" s="90">
        <v>9</v>
      </c>
      <c r="F154" s="91">
        <f>VLOOKUP(E154,'Contact Hours'!Y:AE,7,0)</f>
        <v>3.9211029892346732</v>
      </c>
    </row>
    <row r="155" spans="1:6">
      <c r="A155" s="89" t="s">
        <v>479</v>
      </c>
      <c r="B155" s="89" t="s">
        <v>478</v>
      </c>
      <c r="C155" s="89" t="s">
        <v>221</v>
      </c>
      <c r="D155" s="89" t="s">
        <v>474</v>
      </c>
      <c r="E155" s="90">
        <v>9</v>
      </c>
      <c r="F155" s="91">
        <f>VLOOKUP(E155,'Contact Hours'!Y:AE,7,0)</f>
        <v>3.9211029892346732</v>
      </c>
    </row>
    <row r="156" spans="1:6">
      <c r="A156" s="89" t="s">
        <v>480</v>
      </c>
      <c r="B156" s="89" t="s">
        <v>473</v>
      </c>
      <c r="C156" s="89" t="s">
        <v>214</v>
      </c>
      <c r="D156" s="89" t="s">
        <v>481</v>
      </c>
      <c r="E156" s="90">
        <v>9</v>
      </c>
      <c r="F156" s="91">
        <f>VLOOKUP(E156,'Contact Hours'!Y:AE,7,0)</f>
        <v>3.9211029892346732</v>
      </c>
    </row>
    <row r="157" spans="1:6">
      <c r="A157" s="89" t="s">
        <v>482</v>
      </c>
      <c r="B157" s="89" t="s">
        <v>349</v>
      </c>
      <c r="C157" s="89" t="s">
        <v>214</v>
      </c>
      <c r="D157" s="89" t="s">
        <v>483</v>
      </c>
      <c r="E157" s="90">
        <v>6</v>
      </c>
      <c r="F157" s="91">
        <f>VLOOKUP(E157,'Contact Hours'!Y:AE,7,0)</f>
        <v>3.0058195780826638</v>
      </c>
    </row>
    <row r="158" spans="1:6">
      <c r="A158" s="89" t="s">
        <v>484</v>
      </c>
      <c r="B158" s="89" t="s">
        <v>476</v>
      </c>
      <c r="C158" s="89" t="s">
        <v>221</v>
      </c>
      <c r="D158" s="89" t="s">
        <v>485</v>
      </c>
      <c r="E158" s="90">
        <v>9</v>
      </c>
      <c r="F158" s="91">
        <f>VLOOKUP(E158,'Contact Hours'!Y:AE,7,0)</f>
        <v>3.9211029892346732</v>
      </c>
    </row>
    <row r="159" spans="1:6">
      <c r="A159" s="89" t="s">
        <v>486</v>
      </c>
      <c r="B159" s="89" t="s">
        <v>478</v>
      </c>
      <c r="C159" s="89" t="s">
        <v>221</v>
      </c>
      <c r="D159" s="89" t="s">
        <v>487</v>
      </c>
      <c r="E159" s="90">
        <v>9</v>
      </c>
      <c r="F159" s="91">
        <f>VLOOKUP(E159,'Contact Hours'!Y:AE,7,0)</f>
        <v>3.9211029892346732</v>
      </c>
    </row>
    <row r="160" spans="1:6">
      <c r="A160" s="89" t="s">
        <v>488</v>
      </c>
      <c r="B160" s="89" t="s">
        <v>478</v>
      </c>
      <c r="C160" s="89" t="s">
        <v>221</v>
      </c>
      <c r="D160" s="89" t="s">
        <v>487</v>
      </c>
      <c r="E160" s="90">
        <v>9</v>
      </c>
      <c r="F160" s="91">
        <f>VLOOKUP(E160,'Contact Hours'!Y:AE,7,0)</f>
        <v>3.9211029892346732</v>
      </c>
    </row>
    <row r="161" spans="1:6">
      <c r="A161" s="89" t="s">
        <v>489</v>
      </c>
      <c r="B161" s="89" t="s">
        <v>490</v>
      </c>
      <c r="C161" s="89" t="s">
        <v>214</v>
      </c>
      <c r="D161" s="89" t="s">
        <v>491</v>
      </c>
      <c r="E161" s="90">
        <v>9</v>
      </c>
      <c r="F161" s="91">
        <f>VLOOKUP(E161,'Contact Hours'!Y:AE,7,0)</f>
        <v>3.9211029892346732</v>
      </c>
    </row>
    <row r="162" spans="1:6">
      <c r="A162" s="89" t="s">
        <v>489</v>
      </c>
      <c r="B162" s="89" t="s">
        <v>492</v>
      </c>
      <c r="C162" s="89" t="s">
        <v>214</v>
      </c>
      <c r="D162" s="89" t="s">
        <v>491</v>
      </c>
      <c r="E162" s="90">
        <v>9</v>
      </c>
      <c r="F162" s="91">
        <f>VLOOKUP(E162,'Contact Hours'!Y:AE,7,0)</f>
        <v>3.9211029892346732</v>
      </c>
    </row>
    <row r="163" spans="1:6">
      <c r="A163" s="89" t="s">
        <v>489</v>
      </c>
      <c r="B163" s="89" t="s">
        <v>493</v>
      </c>
      <c r="C163" s="89" t="s">
        <v>214</v>
      </c>
      <c r="D163" s="89" t="s">
        <v>491</v>
      </c>
      <c r="E163" s="90">
        <v>9</v>
      </c>
      <c r="F163" s="91">
        <f>VLOOKUP(E163,'Contact Hours'!Y:AE,7,0)</f>
        <v>3.9211029892346732</v>
      </c>
    </row>
    <row r="164" spans="1:6">
      <c r="A164" s="89" t="s">
        <v>489</v>
      </c>
      <c r="B164" s="89" t="s">
        <v>494</v>
      </c>
      <c r="C164" s="89" t="s">
        <v>214</v>
      </c>
      <c r="D164" s="89" t="s">
        <v>491</v>
      </c>
      <c r="E164" s="90">
        <v>9</v>
      </c>
      <c r="F164" s="91">
        <f>VLOOKUP(E164,'Contact Hours'!Y:AE,7,0)</f>
        <v>3.9211029892346732</v>
      </c>
    </row>
    <row r="165" spans="1:6">
      <c r="A165" s="89" t="s">
        <v>489</v>
      </c>
      <c r="B165" s="89" t="s">
        <v>495</v>
      </c>
      <c r="C165" s="89" t="s">
        <v>214</v>
      </c>
      <c r="D165" s="89" t="s">
        <v>491</v>
      </c>
      <c r="E165" s="90">
        <v>9</v>
      </c>
      <c r="F165" s="91">
        <f>VLOOKUP(E165,'Contact Hours'!Y:AE,7,0)</f>
        <v>3.9211029892346732</v>
      </c>
    </row>
    <row r="166" spans="1:6">
      <c r="A166" s="89" t="s">
        <v>489</v>
      </c>
      <c r="B166" s="89" t="s">
        <v>496</v>
      </c>
      <c r="C166" s="89" t="s">
        <v>214</v>
      </c>
      <c r="D166" s="89" t="s">
        <v>491</v>
      </c>
      <c r="E166" s="90">
        <v>9</v>
      </c>
      <c r="F166" s="91">
        <f>VLOOKUP(E166,'Contact Hours'!Y:AE,7,0)</f>
        <v>3.9211029892346732</v>
      </c>
    </row>
    <row r="167" spans="1:6">
      <c r="A167" s="89" t="s">
        <v>497</v>
      </c>
      <c r="B167" s="89" t="s">
        <v>473</v>
      </c>
      <c r="C167" s="89" t="s">
        <v>214</v>
      </c>
      <c r="D167" s="89" t="s">
        <v>498</v>
      </c>
      <c r="E167" s="90">
        <v>9</v>
      </c>
      <c r="F167" s="91">
        <f>VLOOKUP(E167,'Contact Hours'!Y:AE,7,0)</f>
        <v>3.9211029892346732</v>
      </c>
    </row>
    <row r="168" spans="1:6">
      <c r="A168" s="89" t="s">
        <v>499</v>
      </c>
      <c r="B168" s="89" t="s">
        <v>500</v>
      </c>
      <c r="C168" s="89" t="s">
        <v>214</v>
      </c>
      <c r="D168" s="89" t="s">
        <v>501</v>
      </c>
      <c r="E168" s="90">
        <v>9</v>
      </c>
      <c r="F168" s="91">
        <f>VLOOKUP(E168,'Contact Hours'!Y:AE,7,0)</f>
        <v>3.9211029892346732</v>
      </c>
    </row>
    <row r="169" spans="1:6">
      <c r="A169" s="89" t="s">
        <v>502</v>
      </c>
      <c r="B169" s="89" t="s">
        <v>473</v>
      </c>
      <c r="C169" s="89" t="s">
        <v>214</v>
      </c>
      <c r="D169" s="89" t="s">
        <v>503</v>
      </c>
      <c r="E169" s="90">
        <v>9</v>
      </c>
      <c r="F169" s="91">
        <f>VLOOKUP(E169,'Contact Hours'!Y:AE,7,0)</f>
        <v>3.9211029892346732</v>
      </c>
    </row>
    <row r="170" spans="1:6">
      <c r="A170" s="89" t="s">
        <v>504</v>
      </c>
      <c r="B170" s="89" t="s">
        <v>473</v>
      </c>
      <c r="C170" s="89" t="s">
        <v>214</v>
      </c>
      <c r="D170" s="89" t="s">
        <v>505</v>
      </c>
      <c r="E170" s="90">
        <v>9</v>
      </c>
      <c r="F170" s="91">
        <f>VLOOKUP(E170,'Contact Hours'!Y:AE,7,0)</f>
        <v>3.9211029892346732</v>
      </c>
    </row>
    <row r="171" spans="1:6">
      <c r="A171" s="89" t="s">
        <v>506</v>
      </c>
      <c r="B171" s="89" t="s">
        <v>389</v>
      </c>
      <c r="C171" s="89" t="s">
        <v>221</v>
      </c>
      <c r="D171" s="89" t="s">
        <v>507</v>
      </c>
      <c r="E171" s="90">
        <v>10</v>
      </c>
      <c r="F171" s="91">
        <f>VLOOKUP(E171,'Contact Hours'!Y:AE,7,0)</f>
        <v>5.1680731319109743</v>
      </c>
    </row>
    <row r="172" spans="1:6">
      <c r="A172" s="89" t="s">
        <v>508</v>
      </c>
      <c r="B172" s="89" t="s">
        <v>389</v>
      </c>
      <c r="C172" s="89" t="s">
        <v>221</v>
      </c>
      <c r="D172" s="89" t="s">
        <v>507</v>
      </c>
      <c r="E172" s="90">
        <v>10</v>
      </c>
      <c r="F172" s="91">
        <f>VLOOKUP(E172,'Contact Hours'!Y:AE,7,0)</f>
        <v>5.1680731319109743</v>
      </c>
    </row>
    <row r="173" spans="1:6">
      <c r="A173" s="89" t="s">
        <v>509</v>
      </c>
      <c r="B173" s="89" t="s">
        <v>389</v>
      </c>
      <c r="C173" s="89" t="s">
        <v>221</v>
      </c>
      <c r="D173" s="89" t="s">
        <v>510</v>
      </c>
      <c r="E173" s="90">
        <v>10</v>
      </c>
      <c r="F173" s="91">
        <f>VLOOKUP(E173,'Contact Hours'!Y:AE,7,0)</f>
        <v>5.1680731319109743</v>
      </c>
    </row>
    <row r="174" spans="1:6">
      <c r="A174" s="89" t="s">
        <v>511</v>
      </c>
      <c r="B174" s="89" t="s">
        <v>389</v>
      </c>
      <c r="C174" s="89" t="s">
        <v>221</v>
      </c>
      <c r="D174" s="89" t="s">
        <v>510</v>
      </c>
      <c r="E174" s="90">
        <v>10</v>
      </c>
      <c r="F174" s="91">
        <f>VLOOKUP(E174,'Contact Hours'!Y:AE,7,0)</f>
        <v>5.1680731319109743</v>
      </c>
    </row>
    <row r="175" spans="1:6">
      <c r="A175" s="89" t="s">
        <v>512</v>
      </c>
      <c r="B175" s="89" t="s">
        <v>513</v>
      </c>
      <c r="C175" s="89" t="s">
        <v>214</v>
      </c>
      <c r="D175" s="89" t="s">
        <v>514</v>
      </c>
      <c r="E175" s="90">
        <v>10</v>
      </c>
      <c r="F175" s="91">
        <f>VLOOKUP(E175,'Contact Hours'!Y:AE,7,0)</f>
        <v>5.1680731319109743</v>
      </c>
    </row>
    <row r="176" spans="1:6">
      <c r="A176" s="89" t="s">
        <v>515</v>
      </c>
      <c r="B176" s="89" t="s">
        <v>389</v>
      </c>
      <c r="C176" s="89" t="s">
        <v>221</v>
      </c>
      <c r="D176" s="89" t="s">
        <v>516</v>
      </c>
      <c r="E176" s="90">
        <v>10</v>
      </c>
      <c r="F176" s="91">
        <f>VLOOKUP(E176,'Contact Hours'!Y:AE,7,0)</f>
        <v>5.1680731319109743</v>
      </c>
    </row>
    <row r="177" spans="1:6">
      <c r="A177" s="89" t="s">
        <v>517</v>
      </c>
      <c r="B177" s="89" t="s">
        <v>389</v>
      </c>
      <c r="C177" s="89" t="s">
        <v>221</v>
      </c>
      <c r="D177" s="89" t="s">
        <v>516</v>
      </c>
      <c r="E177" s="90">
        <v>10</v>
      </c>
      <c r="F177" s="91">
        <f>VLOOKUP(E177,'Contact Hours'!Y:AE,7,0)</f>
        <v>5.1680731319109743</v>
      </c>
    </row>
    <row r="178" spans="1:6">
      <c r="A178" s="89" t="s">
        <v>518</v>
      </c>
      <c r="B178" s="89" t="s">
        <v>389</v>
      </c>
      <c r="C178" s="89" t="s">
        <v>221</v>
      </c>
      <c r="D178" s="89" t="s">
        <v>516</v>
      </c>
      <c r="E178" s="90">
        <v>10</v>
      </c>
      <c r="F178" s="91">
        <f>VLOOKUP(E178,'Contact Hours'!Y:AE,7,0)</f>
        <v>5.1680731319109743</v>
      </c>
    </row>
    <row r="179" spans="1:6">
      <c r="A179" s="89" t="s">
        <v>519</v>
      </c>
      <c r="B179" s="89" t="s">
        <v>389</v>
      </c>
      <c r="C179" s="89" t="s">
        <v>221</v>
      </c>
      <c r="D179" s="89" t="s">
        <v>516</v>
      </c>
      <c r="E179" s="90">
        <v>10</v>
      </c>
      <c r="F179" s="91">
        <f>VLOOKUP(E179,'Contact Hours'!Y:AE,7,0)</f>
        <v>5.1680731319109743</v>
      </c>
    </row>
    <row r="180" spans="1:6">
      <c r="A180" s="89" t="s">
        <v>520</v>
      </c>
      <c r="B180" s="89" t="s">
        <v>389</v>
      </c>
      <c r="C180" s="89" t="s">
        <v>221</v>
      </c>
      <c r="D180" s="89" t="s">
        <v>516</v>
      </c>
      <c r="E180" s="90">
        <v>10</v>
      </c>
      <c r="F180" s="91">
        <f>VLOOKUP(E180,'Contact Hours'!Y:AE,7,0)</f>
        <v>5.1680731319109743</v>
      </c>
    </row>
    <row r="181" spans="1:6">
      <c r="A181" s="89" t="s">
        <v>521</v>
      </c>
      <c r="B181" s="89" t="s">
        <v>389</v>
      </c>
      <c r="C181" s="89" t="s">
        <v>221</v>
      </c>
      <c r="D181" s="89" t="s">
        <v>522</v>
      </c>
      <c r="E181" s="90">
        <v>10</v>
      </c>
      <c r="F181" s="91">
        <f>VLOOKUP(E181,'Contact Hours'!Y:AE,7,0)</f>
        <v>5.1680731319109743</v>
      </c>
    </row>
    <row r="182" spans="1:6">
      <c r="A182" s="89" t="s">
        <v>523</v>
      </c>
      <c r="B182" s="89" t="s">
        <v>389</v>
      </c>
      <c r="C182" s="89" t="s">
        <v>221</v>
      </c>
      <c r="D182" s="89" t="s">
        <v>522</v>
      </c>
      <c r="E182" s="90">
        <v>10</v>
      </c>
      <c r="F182" s="91">
        <f>VLOOKUP(E182,'Contact Hours'!Y:AE,7,0)</f>
        <v>5.1680731319109743</v>
      </c>
    </row>
    <row r="183" spans="1:6">
      <c r="A183" s="89" t="s">
        <v>524</v>
      </c>
      <c r="B183" s="89" t="s">
        <v>389</v>
      </c>
      <c r="C183" s="89" t="s">
        <v>221</v>
      </c>
      <c r="D183" s="89" t="s">
        <v>522</v>
      </c>
      <c r="E183" s="90">
        <v>10</v>
      </c>
      <c r="F183" s="91">
        <f>VLOOKUP(E183,'Contact Hours'!Y:AE,7,0)</f>
        <v>5.1680731319109743</v>
      </c>
    </row>
    <row r="184" spans="1:6">
      <c r="A184" s="89" t="s">
        <v>525</v>
      </c>
      <c r="B184" s="89" t="s">
        <v>389</v>
      </c>
      <c r="C184" s="89" t="s">
        <v>221</v>
      </c>
      <c r="D184" s="89" t="s">
        <v>522</v>
      </c>
      <c r="E184" s="90">
        <v>10</v>
      </c>
      <c r="F184" s="91">
        <f>VLOOKUP(E184,'Contact Hours'!Y:AE,7,0)</f>
        <v>5.1680731319109743</v>
      </c>
    </row>
    <row r="185" spans="1:6">
      <c r="A185" s="89" t="s">
        <v>526</v>
      </c>
      <c r="B185" s="89" t="s">
        <v>527</v>
      </c>
      <c r="C185" s="89" t="s">
        <v>214</v>
      </c>
      <c r="D185" s="89" t="s">
        <v>528</v>
      </c>
      <c r="E185" s="90">
        <v>10</v>
      </c>
      <c r="F185" s="91">
        <f>VLOOKUP(E185,'Contact Hours'!Y:AE,7,0)</f>
        <v>5.1680731319109743</v>
      </c>
    </row>
    <row r="186" spans="1:6">
      <c r="A186" s="89" t="s">
        <v>529</v>
      </c>
      <c r="B186" s="89" t="s">
        <v>530</v>
      </c>
      <c r="C186" s="89" t="s">
        <v>214</v>
      </c>
      <c r="D186" s="89" t="s">
        <v>531</v>
      </c>
      <c r="E186" s="90">
        <v>10</v>
      </c>
      <c r="F186" s="91">
        <f>VLOOKUP(E186,'Contact Hours'!Y:AE,7,0)</f>
        <v>5.1680731319109743</v>
      </c>
    </row>
    <row r="187" spans="1:6">
      <c r="A187" s="89" t="s">
        <v>532</v>
      </c>
      <c r="B187" s="89" t="s">
        <v>533</v>
      </c>
      <c r="C187" s="89" t="s">
        <v>214</v>
      </c>
      <c r="D187" s="89" t="s">
        <v>534</v>
      </c>
      <c r="E187" s="90">
        <v>10</v>
      </c>
      <c r="F187" s="91">
        <f>VLOOKUP(E187,'Contact Hours'!Y:AE,7,0)</f>
        <v>5.1680731319109743</v>
      </c>
    </row>
    <row r="188" spans="1:6">
      <c r="A188" s="89" t="s">
        <v>535</v>
      </c>
      <c r="B188" s="89" t="s">
        <v>536</v>
      </c>
      <c r="C188" s="89" t="s">
        <v>214</v>
      </c>
      <c r="D188" s="89" t="s">
        <v>537</v>
      </c>
      <c r="E188" s="90">
        <v>11</v>
      </c>
      <c r="F188" s="91">
        <f>VLOOKUP(E188,'Contact Hours'!Y:AE,7,0)</f>
        <v>4.0960903250696923</v>
      </c>
    </row>
    <row r="189" spans="1:6">
      <c r="A189" s="89" t="s">
        <v>538</v>
      </c>
      <c r="B189" s="89" t="s">
        <v>539</v>
      </c>
      <c r="C189" s="89" t="s">
        <v>214</v>
      </c>
      <c r="D189" s="89" t="s">
        <v>540</v>
      </c>
      <c r="E189" s="90">
        <v>11</v>
      </c>
      <c r="F189" s="91">
        <f>VLOOKUP(E189,'Contact Hours'!Y:AE,7,0)</f>
        <v>4.0960903250696923</v>
      </c>
    </row>
    <row r="190" spans="1:6">
      <c r="A190" s="89" t="s">
        <v>541</v>
      </c>
      <c r="B190" s="89" t="s">
        <v>302</v>
      </c>
      <c r="C190" s="89" t="s">
        <v>221</v>
      </c>
      <c r="D190" s="89" t="s">
        <v>540</v>
      </c>
      <c r="E190" s="90">
        <v>11</v>
      </c>
      <c r="F190" s="91">
        <f>VLOOKUP(E190,'Contact Hours'!Y:AE,7,0)</f>
        <v>4.0960903250696923</v>
      </c>
    </row>
    <row r="191" spans="1:6">
      <c r="A191" s="89" t="s">
        <v>542</v>
      </c>
      <c r="B191" s="89" t="s">
        <v>543</v>
      </c>
      <c r="C191" s="89" t="s">
        <v>214</v>
      </c>
      <c r="D191" s="89" t="s">
        <v>544</v>
      </c>
      <c r="E191" s="90">
        <v>11</v>
      </c>
      <c r="F191" s="91">
        <f>VLOOKUP(E191,'Contact Hours'!Y:AE,7,0)</f>
        <v>4.0960903250696923</v>
      </c>
    </row>
    <row r="192" spans="1:6">
      <c r="A192" s="89" t="s">
        <v>545</v>
      </c>
      <c r="B192" s="89" t="s">
        <v>546</v>
      </c>
      <c r="C192" s="89" t="s">
        <v>221</v>
      </c>
      <c r="D192" s="89" t="s">
        <v>544</v>
      </c>
      <c r="E192" s="90">
        <v>11</v>
      </c>
      <c r="F192" s="91">
        <f>VLOOKUP(E192,'Contact Hours'!Y:AE,7,0)</f>
        <v>4.0960903250696923</v>
      </c>
    </row>
    <row r="193" spans="1:6">
      <c r="A193" s="89" t="s">
        <v>547</v>
      </c>
      <c r="B193" s="89" t="s">
        <v>546</v>
      </c>
      <c r="C193" s="89" t="s">
        <v>221</v>
      </c>
      <c r="D193" s="89" t="s">
        <v>544</v>
      </c>
      <c r="E193" s="90">
        <v>11</v>
      </c>
      <c r="F193" s="91">
        <f>VLOOKUP(E193,'Contact Hours'!Y:AE,7,0)</f>
        <v>4.0960903250696923</v>
      </c>
    </row>
    <row r="194" spans="1:6">
      <c r="A194" s="89" t="s">
        <v>548</v>
      </c>
      <c r="B194" s="89" t="s">
        <v>546</v>
      </c>
      <c r="C194" s="89" t="s">
        <v>221</v>
      </c>
      <c r="D194" s="89" t="s">
        <v>544</v>
      </c>
      <c r="E194" s="90">
        <v>11</v>
      </c>
      <c r="F194" s="91">
        <f>VLOOKUP(E194,'Contact Hours'!Y:AE,7,0)</f>
        <v>4.0960903250696923</v>
      </c>
    </row>
    <row r="195" spans="1:6">
      <c r="A195" s="89" t="s">
        <v>549</v>
      </c>
      <c r="B195" s="89" t="s">
        <v>546</v>
      </c>
      <c r="C195" s="89" t="s">
        <v>221</v>
      </c>
      <c r="D195" s="89" t="s">
        <v>544</v>
      </c>
      <c r="E195" s="90">
        <v>11</v>
      </c>
      <c r="F195" s="91">
        <f>VLOOKUP(E195,'Contact Hours'!Y:AE,7,0)</f>
        <v>4.0960903250696923</v>
      </c>
    </row>
    <row r="196" spans="1:6">
      <c r="A196" s="89" t="s">
        <v>550</v>
      </c>
      <c r="B196" s="89" t="s">
        <v>551</v>
      </c>
      <c r="C196" s="89" t="s">
        <v>214</v>
      </c>
      <c r="D196" s="89" t="s">
        <v>552</v>
      </c>
      <c r="E196" s="90">
        <v>11</v>
      </c>
      <c r="F196" s="91">
        <f>VLOOKUP(E196,'Contact Hours'!Y:AE,7,0)</f>
        <v>4.0960903250696923</v>
      </c>
    </row>
    <row r="197" spans="1:6">
      <c r="A197" s="89" t="s">
        <v>550</v>
      </c>
      <c r="B197" s="89" t="s">
        <v>553</v>
      </c>
      <c r="C197" s="89" t="s">
        <v>214</v>
      </c>
      <c r="D197" s="89" t="s">
        <v>552</v>
      </c>
      <c r="E197" s="90">
        <v>11</v>
      </c>
      <c r="F197" s="91">
        <f>VLOOKUP(E197,'Contact Hours'!Y:AE,7,0)</f>
        <v>4.0960903250696923</v>
      </c>
    </row>
    <row r="198" spans="1:6">
      <c r="A198" s="89" t="s">
        <v>554</v>
      </c>
      <c r="B198" s="89" t="s">
        <v>543</v>
      </c>
      <c r="C198" s="89" t="s">
        <v>214</v>
      </c>
      <c r="D198" s="89" t="s">
        <v>555</v>
      </c>
      <c r="E198" s="90">
        <v>11</v>
      </c>
      <c r="F198" s="91">
        <f>VLOOKUP(E198,'Contact Hours'!Y:AE,7,0)</f>
        <v>4.0960903250696923</v>
      </c>
    </row>
    <row r="199" spans="1:6">
      <c r="A199" s="89" t="s">
        <v>556</v>
      </c>
      <c r="B199" s="89" t="s">
        <v>557</v>
      </c>
      <c r="C199" s="89" t="s">
        <v>214</v>
      </c>
      <c r="D199" s="89" t="s">
        <v>558</v>
      </c>
      <c r="E199" s="90">
        <v>11</v>
      </c>
      <c r="F199" s="91">
        <f>VLOOKUP(E199,'Contact Hours'!Y:AE,7,0)</f>
        <v>4.0960903250696923</v>
      </c>
    </row>
    <row r="200" spans="1:6">
      <c r="A200" s="89" t="s">
        <v>559</v>
      </c>
      <c r="B200" s="89" t="s">
        <v>560</v>
      </c>
      <c r="C200" s="89" t="s">
        <v>214</v>
      </c>
      <c r="D200" s="89" t="s">
        <v>561</v>
      </c>
      <c r="E200" s="90">
        <v>11</v>
      </c>
      <c r="F200" s="91">
        <f>VLOOKUP(E200,'Contact Hours'!Y:AE,7,0)</f>
        <v>4.0960903250696923</v>
      </c>
    </row>
    <row r="201" spans="1:6">
      <c r="A201" s="89" t="s">
        <v>559</v>
      </c>
      <c r="B201" s="89" t="s">
        <v>562</v>
      </c>
      <c r="C201" s="89" t="s">
        <v>214</v>
      </c>
      <c r="D201" s="89" t="s">
        <v>561</v>
      </c>
      <c r="E201" s="90">
        <v>11</v>
      </c>
      <c r="F201" s="91">
        <f>VLOOKUP(E201,'Contact Hours'!Y:AE,7,0)</f>
        <v>4.0960903250696923</v>
      </c>
    </row>
    <row r="202" spans="1:6">
      <c r="A202" s="89" t="s">
        <v>563</v>
      </c>
      <c r="B202" s="89" t="s">
        <v>564</v>
      </c>
      <c r="C202" s="89" t="s">
        <v>214</v>
      </c>
      <c r="D202" s="89" t="s">
        <v>565</v>
      </c>
      <c r="E202" s="90">
        <v>11</v>
      </c>
      <c r="F202" s="91">
        <f>VLOOKUP(E202,'Contact Hours'!Y:AE,7,0)</f>
        <v>4.0960903250696923</v>
      </c>
    </row>
    <row r="203" spans="1:6">
      <c r="A203" s="89" t="s">
        <v>563</v>
      </c>
      <c r="B203" s="89" t="s">
        <v>566</v>
      </c>
      <c r="C203" s="89" t="s">
        <v>214</v>
      </c>
      <c r="D203" s="89" t="s">
        <v>565</v>
      </c>
      <c r="E203" s="90">
        <v>11</v>
      </c>
      <c r="F203" s="91">
        <f>VLOOKUP(E203,'Contact Hours'!Y:AE,7,0)</f>
        <v>4.0960903250696923</v>
      </c>
    </row>
    <row r="204" spans="1:6">
      <c r="A204" s="89" t="s">
        <v>563</v>
      </c>
      <c r="B204" s="89" t="s">
        <v>567</v>
      </c>
      <c r="C204" s="89" t="s">
        <v>214</v>
      </c>
      <c r="D204" s="89" t="s">
        <v>565</v>
      </c>
      <c r="E204" s="90">
        <v>11</v>
      </c>
      <c r="F204" s="91">
        <f>VLOOKUP(E204,'Contact Hours'!Y:AE,7,0)</f>
        <v>4.0960903250696923</v>
      </c>
    </row>
    <row r="205" spans="1:6">
      <c r="A205" s="89" t="s">
        <v>568</v>
      </c>
      <c r="B205" s="89" t="s">
        <v>569</v>
      </c>
      <c r="C205" s="89" t="s">
        <v>214</v>
      </c>
      <c r="D205" s="89" t="s">
        <v>570</v>
      </c>
      <c r="E205" s="90">
        <v>11</v>
      </c>
      <c r="F205" s="91">
        <f>VLOOKUP(E205,'Contact Hours'!Y:AE,7,0)</f>
        <v>4.0960903250696923</v>
      </c>
    </row>
    <row r="206" spans="1:6">
      <c r="A206" s="89" t="s">
        <v>571</v>
      </c>
      <c r="B206" s="89" t="s">
        <v>572</v>
      </c>
      <c r="C206" s="89" t="s">
        <v>214</v>
      </c>
      <c r="D206" s="89" t="s">
        <v>573</v>
      </c>
      <c r="E206" s="90">
        <v>11</v>
      </c>
      <c r="F206" s="91">
        <f>VLOOKUP(E206,'Contact Hours'!Y:AE,7,0)</f>
        <v>4.0960903250696923</v>
      </c>
    </row>
    <row r="207" spans="1:6">
      <c r="A207" s="89" t="s">
        <v>574</v>
      </c>
      <c r="B207" s="89" t="s">
        <v>575</v>
      </c>
      <c r="C207" s="89" t="s">
        <v>214</v>
      </c>
      <c r="D207" s="89" t="s">
        <v>576</v>
      </c>
      <c r="E207" s="90">
        <v>11</v>
      </c>
      <c r="F207" s="91">
        <f>VLOOKUP(E207,'Contact Hours'!Y:AE,7,0)</f>
        <v>4.0960903250696923</v>
      </c>
    </row>
    <row r="208" spans="1:6">
      <c r="A208" s="89" t="s">
        <v>577</v>
      </c>
      <c r="B208" s="89" t="s">
        <v>575</v>
      </c>
      <c r="C208" s="89" t="s">
        <v>214</v>
      </c>
      <c r="D208" s="89" t="s">
        <v>578</v>
      </c>
      <c r="E208" s="90">
        <v>11</v>
      </c>
      <c r="F208" s="91">
        <f>VLOOKUP(E208,'Contact Hours'!Y:AE,7,0)</f>
        <v>4.0960903250696923</v>
      </c>
    </row>
    <row r="209" spans="1:6">
      <c r="A209" s="89" t="s">
        <v>579</v>
      </c>
      <c r="B209" s="89" t="s">
        <v>580</v>
      </c>
      <c r="C209" s="89" t="s">
        <v>214</v>
      </c>
      <c r="D209" s="89" t="s">
        <v>581</v>
      </c>
      <c r="E209" s="90">
        <v>11</v>
      </c>
      <c r="F209" s="91">
        <f>VLOOKUP(E209,'Contact Hours'!Y:AE,7,0)</f>
        <v>4.0960903250696923</v>
      </c>
    </row>
    <row r="210" spans="1:6">
      <c r="A210" s="89" t="s">
        <v>582</v>
      </c>
      <c r="B210" s="89" t="s">
        <v>583</v>
      </c>
      <c r="C210" s="89" t="s">
        <v>214</v>
      </c>
      <c r="D210" s="89" t="s">
        <v>584</v>
      </c>
      <c r="E210" s="90">
        <v>11</v>
      </c>
      <c r="F210" s="91">
        <f>VLOOKUP(E210,'Contact Hours'!Y:AE,7,0)</f>
        <v>4.0960903250696923</v>
      </c>
    </row>
    <row r="211" spans="1:6">
      <c r="A211" s="89" t="s">
        <v>585</v>
      </c>
      <c r="B211" s="89" t="s">
        <v>546</v>
      </c>
      <c r="C211" s="89" t="s">
        <v>221</v>
      </c>
      <c r="D211" s="89" t="s">
        <v>586</v>
      </c>
      <c r="E211" s="90">
        <v>11</v>
      </c>
      <c r="F211" s="91">
        <f>VLOOKUP(E211,'Contact Hours'!Y:AE,7,0)</f>
        <v>4.0960903250696923</v>
      </c>
    </row>
    <row r="212" spans="1:6">
      <c r="A212" s="89" t="s">
        <v>587</v>
      </c>
      <c r="B212" s="89" t="s">
        <v>588</v>
      </c>
      <c r="C212" s="89" t="s">
        <v>214</v>
      </c>
      <c r="D212" s="89" t="s">
        <v>589</v>
      </c>
      <c r="E212" s="90">
        <v>11</v>
      </c>
      <c r="F212" s="91">
        <f>VLOOKUP(E212,'Contact Hours'!Y:AE,7,0)</f>
        <v>4.0960903250696923</v>
      </c>
    </row>
    <row r="213" spans="1:6">
      <c r="A213" s="89" t="s">
        <v>587</v>
      </c>
      <c r="B213" s="89" t="s">
        <v>590</v>
      </c>
      <c r="C213" s="89" t="s">
        <v>214</v>
      </c>
      <c r="D213" s="89" t="s">
        <v>589</v>
      </c>
      <c r="E213" s="90">
        <v>11</v>
      </c>
      <c r="F213" s="91">
        <f>VLOOKUP(E213,'Contact Hours'!Y:AE,7,0)</f>
        <v>4.0960903250696923</v>
      </c>
    </row>
    <row r="214" spans="1:6">
      <c r="A214" s="89" t="s">
        <v>591</v>
      </c>
      <c r="B214" s="89" t="s">
        <v>592</v>
      </c>
      <c r="C214" s="89" t="s">
        <v>214</v>
      </c>
      <c r="D214" s="89" t="s">
        <v>593</v>
      </c>
      <c r="E214" s="90">
        <v>11</v>
      </c>
      <c r="F214" s="91">
        <f>VLOOKUP(E214,'Contact Hours'!Y:AE,7,0)</f>
        <v>4.0960903250696923</v>
      </c>
    </row>
    <row r="215" spans="1:6">
      <c r="A215" s="89" t="s">
        <v>591</v>
      </c>
      <c r="B215" s="89" t="s">
        <v>594</v>
      </c>
      <c r="C215" s="89" t="s">
        <v>214</v>
      </c>
      <c r="D215" s="89" t="s">
        <v>593</v>
      </c>
      <c r="E215" s="90">
        <v>11</v>
      </c>
      <c r="F215" s="91">
        <f>VLOOKUP(E215,'Contact Hours'!Y:AE,7,0)</f>
        <v>4.0960903250696923</v>
      </c>
    </row>
    <row r="216" spans="1:6">
      <c r="A216" s="89" t="s">
        <v>595</v>
      </c>
      <c r="B216" s="89" t="s">
        <v>596</v>
      </c>
      <c r="C216" s="89" t="s">
        <v>214</v>
      </c>
      <c r="D216" s="89" t="s">
        <v>597</v>
      </c>
      <c r="E216" s="90">
        <v>11</v>
      </c>
      <c r="F216" s="91">
        <f>VLOOKUP(E216,'Contact Hours'!Y:AE,7,0)</f>
        <v>4.0960903250696923</v>
      </c>
    </row>
    <row r="217" spans="1:6">
      <c r="A217" s="89" t="s">
        <v>598</v>
      </c>
      <c r="B217" s="89" t="s">
        <v>599</v>
      </c>
      <c r="C217" s="89" t="s">
        <v>214</v>
      </c>
      <c r="D217" s="89" t="s">
        <v>600</v>
      </c>
      <c r="E217" s="90">
        <v>11</v>
      </c>
      <c r="F217" s="91">
        <f>VLOOKUP(E217,'Contact Hours'!Y:AE,7,0)</f>
        <v>4.0960903250696923</v>
      </c>
    </row>
    <row r="218" spans="1:6">
      <c r="A218" s="89" t="s">
        <v>601</v>
      </c>
      <c r="B218" s="89" t="s">
        <v>546</v>
      </c>
      <c r="C218" s="89" t="s">
        <v>221</v>
      </c>
      <c r="D218" s="89" t="s">
        <v>602</v>
      </c>
      <c r="E218" s="90">
        <v>11</v>
      </c>
      <c r="F218" s="91">
        <f>VLOOKUP(E218,'Contact Hours'!Y:AE,7,0)</f>
        <v>4.0960903250696923</v>
      </c>
    </row>
    <row r="219" spans="1:6">
      <c r="A219" s="89" t="s">
        <v>603</v>
      </c>
      <c r="B219" s="89" t="s">
        <v>546</v>
      </c>
      <c r="C219" s="89" t="s">
        <v>221</v>
      </c>
      <c r="D219" s="89" t="s">
        <v>602</v>
      </c>
      <c r="E219" s="90">
        <v>11</v>
      </c>
      <c r="F219" s="91">
        <f>VLOOKUP(E219,'Contact Hours'!Y:AE,7,0)</f>
        <v>4.0960903250696923</v>
      </c>
    </row>
    <row r="220" spans="1:6">
      <c r="A220" s="89" t="s">
        <v>604</v>
      </c>
      <c r="B220" s="89" t="s">
        <v>605</v>
      </c>
      <c r="C220" s="89" t="s">
        <v>214</v>
      </c>
      <c r="D220" s="89" t="s">
        <v>606</v>
      </c>
      <c r="E220" s="90">
        <v>11</v>
      </c>
      <c r="F220" s="91">
        <f>VLOOKUP(E220,'Contact Hours'!Y:AE,7,0)</f>
        <v>4.0960903250696923</v>
      </c>
    </row>
    <row r="221" spans="1:6">
      <c r="A221" s="89" t="s">
        <v>607</v>
      </c>
      <c r="B221" s="89" t="s">
        <v>608</v>
      </c>
      <c r="C221" s="89" t="s">
        <v>214</v>
      </c>
      <c r="D221" s="89" t="s">
        <v>609</v>
      </c>
      <c r="E221" s="90">
        <v>11</v>
      </c>
      <c r="F221" s="91">
        <f>VLOOKUP(E221,'Contact Hours'!Y:AE,7,0)</f>
        <v>4.0960903250696923</v>
      </c>
    </row>
    <row r="222" spans="1:6">
      <c r="A222" s="89" t="s">
        <v>610</v>
      </c>
      <c r="B222" s="89" t="s">
        <v>611</v>
      </c>
      <c r="C222" s="89" t="s">
        <v>214</v>
      </c>
      <c r="D222" s="89" t="s">
        <v>612</v>
      </c>
      <c r="E222" s="90">
        <v>11</v>
      </c>
      <c r="F222" s="91">
        <f>VLOOKUP(E222,'Contact Hours'!Y:AE,7,0)</f>
        <v>4.0960903250696923</v>
      </c>
    </row>
    <row r="223" spans="1:6">
      <c r="A223" s="89" t="s">
        <v>613</v>
      </c>
      <c r="B223" s="89" t="s">
        <v>614</v>
      </c>
      <c r="C223" s="89" t="s">
        <v>214</v>
      </c>
      <c r="D223" s="89" t="s">
        <v>615</v>
      </c>
      <c r="E223" s="90">
        <v>11</v>
      </c>
      <c r="F223" s="91">
        <f>VLOOKUP(E223,'Contact Hours'!Y:AE,7,0)</f>
        <v>4.0960903250696923</v>
      </c>
    </row>
    <row r="224" spans="1:6">
      <c r="A224" s="89" t="s">
        <v>616</v>
      </c>
      <c r="B224" s="89" t="s">
        <v>389</v>
      </c>
      <c r="C224" s="89" t="s">
        <v>221</v>
      </c>
      <c r="D224" s="89" t="s">
        <v>615</v>
      </c>
      <c r="E224" s="90">
        <v>11</v>
      </c>
      <c r="F224" s="91">
        <f>VLOOKUP(E224,'Contact Hours'!Y:AE,7,0)</f>
        <v>4.0960903250696923</v>
      </c>
    </row>
    <row r="225" spans="1:6">
      <c r="A225" s="89" t="s">
        <v>617</v>
      </c>
      <c r="B225" s="89" t="s">
        <v>618</v>
      </c>
      <c r="C225" s="89" t="s">
        <v>214</v>
      </c>
      <c r="D225" s="89" t="s">
        <v>619</v>
      </c>
      <c r="E225" s="90">
        <v>11</v>
      </c>
      <c r="F225" s="91">
        <f>VLOOKUP(E225,'Contact Hours'!Y:AE,7,0)</f>
        <v>4.0960903250696923</v>
      </c>
    </row>
    <row r="226" spans="1:6">
      <c r="A226" s="89" t="s">
        <v>620</v>
      </c>
      <c r="B226" s="89" t="s">
        <v>621</v>
      </c>
      <c r="C226" s="89" t="s">
        <v>214</v>
      </c>
      <c r="D226" s="89" t="s">
        <v>622</v>
      </c>
      <c r="E226" s="90">
        <v>11</v>
      </c>
      <c r="F226" s="91">
        <f>VLOOKUP(E226,'Contact Hours'!Y:AE,7,0)</f>
        <v>4.0960903250696923</v>
      </c>
    </row>
    <row r="227" spans="1:6">
      <c r="A227" s="89" t="s">
        <v>620</v>
      </c>
      <c r="B227" s="89" t="s">
        <v>623</v>
      </c>
      <c r="C227" s="89" t="s">
        <v>214</v>
      </c>
      <c r="D227" s="89" t="s">
        <v>622</v>
      </c>
      <c r="E227" s="90">
        <v>11</v>
      </c>
      <c r="F227" s="91">
        <f>VLOOKUP(E227,'Contact Hours'!Y:AE,7,0)</f>
        <v>4.0960903250696923</v>
      </c>
    </row>
    <row r="228" spans="1:6">
      <c r="A228" s="89" t="s">
        <v>624</v>
      </c>
      <c r="B228" s="89" t="s">
        <v>625</v>
      </c>
      <c r="C228" s="89" t="s">
        <v>214</v>
      </c>
      <c r="D228" s="89" t="s">
        <v>626</v>
      </c>
      <c r="E228" s="90">
        <v>11</v>
      </c>
      <c r="F228" s="91">
        <f>VLOOKUP(E228,'Contact Hours'!Y:AE,7,0)</f>
        <v>4.0960903250696923</v>
      </c>
    </row>
    <row r="229" spans="1:6">
      <c r="A229" s="89" t="s">
        <v>627</v>
      </c>
      <c r="B229" s="89" t="s">
        <v>389</v>
      </c>
      <c r="C229" s="89" t="s">
        <v>221</v>
      </c>
      <c r="D229" s="89" t="s">
        <v>626</v>
      </c>
      <c r="E229" s="90">
        <v>11</v>
      </c>
      <c r="F229" s="91">
        <f>VLOOKUP(E229,'Contact Hours'!Y:AE,7,0)</f>
        <v>4.0960903250696923</v>
      </c>
    </row>
    <row r="230" spans="1:6">
      <c r="A230" s="89" t="s">
        <v>628</v>
      </c>
      <c r="B230" s="89" t="s">
        <v>625</v>
      </c>
      <c r="C230" s="89" t="s">
        <v>214</v>
      </c>
      <c r="D230" s="89" t="s">
        <v>629</v>
      </c>
      <c r="E230" s="90">
        <v>11</v>
      </c>
      <c r="F230" s="91">
        <f>VLOOKUP(E230,'Contact Hours'!Y:AE,7,0)</f>
        <v>4.0960903250696923</v>
      </c>
    </row>
    <row r="231" spans="1:6">
      <c r="A231" s="89" t="s">
        <v>630</v>
      </c>
      <c r="B231" s="89" t="s">
        <v>625</v>
      </c>
      <c r="C231" s="89" t="s">
        <v>214</v>
      </c>
      <c r="D231" s="89" t="s">
        <v>631</v>
      </c>
      <c r="E231" s="90">
        <v>11</v>
      </c>
      <c r="F231" s="91">
        <f>VLOOKUP(E231,'Contact Hours'!Y:AE,7,0)</f>
        <v>4.0960903250696923</v>
      </c>
    </row>
    <row r="232" spans="1:6">
      <c r="A232" s="89" t="s">
        <v>632</v>
      </c>
      <c r="B232" s="89" t="s">
        <v>302</v>
      </c>
      <c r="C232" s="89" t="s">
        <v>221</v>
      </c>
      <c r="D232" s="89" t="s">
        <v>631</v>
      </c>
      <c r="E232" s="90">
        <v>11</v>
      </c>
      <c r="F232" s="91">
        <f>VLOOKUP(E232,'Contact Hours'!Y:AE,7,0)</f>
        <v>4.0960903250696923</v>
      </c>
    </row>
    <row r="233" spans="1:6">
      <c r="A233" s="89" t="s">
        <v>633</v>
      </c>
      <c r="B233" s="89" t="s">
        <v>302</v>
      </c>
      <c r="C233" s="89" t="s">
        <v>221</v>
      </c>
      <c r="D233" s="89" t="s">
        <v>631</v>
      </c>
      <c r="E233" s="90">
        <v>11</v>
      </c>
      <c r="F233" s="91">
        <f>VLOOKUP(E233,'Contact Hours'!Y:AE,7,0)</f>
        <v>4.0960903250696923</v>
      </c>
    </row>
    <row r="234" spans="1:6">
      <c r="A234" s="89" t="s">
        <v>634</v>
      </c>
      <c r="B234" s="89" t="s">
        <v>302</v>
      </c>
      <c r="C234" s="89" t="s">
        <v>221</v>
      </c>
      <c r="D234" s="89" t="s">
        <v>631</v>
      </c>
      <c r="E234" s="90">
        <v>11</v>
      </c>
      <c r="F234" s="91">
        <f>VLOOKUP(E234,'Contact Hours'!Y:AE,7,0)</f>
        <v>4.0960903250696923</v>
      </c>
    </row>
    <row r="235" spans="1:6">
      <c r="A235" s="89" t="s">
        <v>635</v>
      </c>
      <c r="B235" s="89" t="s">
        <v>625</v>
      </c>
      <c r="C235" s="89" t="s">
        <v>214</v>
      </c>
      <c r="D235" s="89" t="s">
        <v>636</v>
      </c>
      <c r="E235" s="90">
        <v>11</v>
      </c>
      <c r="F235" s="91">
        <f>VLOOKUP(E235,'Contact Hours'!Y:AE,7,0)</f>
        <v>4.0960903250696923</v>
      </c>
    </row>
    <row r="236" spans="1:6">
      <c r="A236" s="89" t="s">
        <v>637</v>
      </c>
      <c r="B236" s="89" t="s">
        <v>625</v>
      </c>
      <c r="C236" s="89" t="s">
        <v>214</v>
      </c>
      <c r="D236" s="89" t="s">
        <v>638</v>
      </c>
      <c r="E236" s="90">
        <v>11</v>
      </c>
      <c r="F236" s="91">
        <f>VLOOKUP(E236,'Contact Hours'!Y:AE,7,0)</f>
        <v>4.0960903250696923</v>
      </c>
    </row>
    <row r="237" spans="1:6">
      <c r="A237" s="89" t="s">
        <v>639</v>
      </c>
      <c r="B237" s="89" t="s">
        <v>625</v>
      </c>
      <c r="C237" s="89" t="s">
        <v>214</v>
      </c>
      <c r="D237" s="89" t="s">
        <v>640</v>
      </c>
      <c r="E237" s="90">
        <v>11</v>
      </c>
      <c r="F237" s="91">
        <f>VLOOKUP(E237,'Contact Hours'!Y:AE,7,0)</f>
        <v>4.0960903250696923</v>
      </c>
    </row>
    <row r="238" spans="1:6">
      <c r="A238" s="89" t="s">
        <v>641</v>
      </c>
      <c r="B238" s="89" t="s">
        <v>642</v>
      </c>
      <c r="C238" s="89" t="s">
        <v>214</v>
      </c>
      <c r="D238" s="89" t="s">
        <v>643</v>
      </c>
      <c r="E238" s="90">
        <v>11</v>
      </c>
      <c r="F238" s="91">
        <f>VLOOKUP(E238,'Contact Hours'!Y:AE,7,0)</f>
        <v>4.0960903250696923</v>
      </c>
    </row>
    <row r="239" spans="1:6">
      <c r="A239" s="89" t="s">
        <v>644</v>
      </c>
      <c r="B239" s="89" t="s">
        <v>572</v>
      </c>
      <c r="C239" s="89" t="s">
        <v>214</v>
      </c>
      <c r="D239" s="89" t="s">
        <v>645</v>
      </c>
      <c r="E239" s="90">
        <v>11</v>
      </c>
      <c r="F239" s="91">
        <f>VLOOKUP(E239,'Contact Hours'!Y:AE,7,0)</f>
        <v>4.0960903250696923</v>
      </c>
    </row>
    <row r="240" spans="1:6">
      <c r="A240" s="89" t="s">
        <v>646</v>
      </c>
      <c r="B240" s="89" t="s">
        <v>647</v>
      </c>
      <c r="C240" s="89" t="s">
        <v>214</v>
      </c>
      <c r="D240" s="89" t="s">
        <v>648</v>
      </c>
      <c r="E240" s="90">
        <v>13</v>
      </c>
      <c r="F240" s="91">
        <f>VLOOKUP(E240,'Contact Hours'!Y:AE,7,0)</f>
        <v>3.3330151458819097</v>
      </c>
    </row>
    <row r="241" spans="1:6">
      <c r="A241" s="89" t="s">
        <v>649</v>
      </c>
      <c r="B241" s="89" t="s">
        <v>316</v>
      </c>
      <c r="C241" s="89" t="s">
        <v>221</v>
      </c>
      <c r="D241" s="89" t="s">
        <v>650</v>
      </c>
      <c r="E241" s="90">
        <v>13</v>
      </c>
      <c r="F241" s="91">
        <f>VLOOKUP(E241,'Contact Hours'!Y:AE,7,0)</f>
        <v>3.3330151458819097</v>
      </c>
    </row>
    <row r="242" spans="1:6">
      <c r="A242" s="89" t="s">
        <v>651</v>
      </c>
      <c r="B242" s="89" t="s">
        <v>316</v>
      </c>
      <c r="C242" s="89" t="s">
        <v>221</v>
      </c>
      <c r="D242" s="89" t="s">
        <v>650</v>
      </c>
      <c r="E242" s="90">
        <v>13</v>
      </c>
      <c r="F242" s="91">
        <f>VLOOKUP(E242,'Contact Hours'!Y:AE,7,0)</f>
        <v>3.3330151458819097</v>
      </c>
    </row>
    <row r="243" spans="1:6">
      <c r="A243" s="89" t="s">
        <v>652</v>
      </c>
      <c r="B243" s="89" t="s">
        <v>653</v>
      </c>
      <c r="C243" s="89" t="s">
        <v>221</v>
      </c>
      <c r="D243" s="89" t="s">
        <v>654</v>
      </c>
      <c r="E243" s="90">
        <v>13</v>
      </c>
      <c r="F243" s="91">
        <f>VLOOKUP(E243,'Contact Hours'!Y:AE,7,0)</f>
        <v>3.3330151458819097</v>
      </c>
    </row>
    <row r="244" spans="1:6">
      <c r="A244" s="89" t="s">
        <v>655</v>
      </c>
      <c r="B244" s="89" t="s">
        <v>653</v>
      </c>
      <c r="C244" s="89" t="s">
        <v>221</v>
      </c>
      <c r="D244" s="89" t="s">
        <v>654</v>
      </c>
      <c r="E244" s="90">
        <v>13</v>
      </c>
      <c r="F244" s="91">
        <f>VLOOKUP(E244,'Contact Hours'!Y:AE,7,0)</f>
        <v>3.3330151458819097</v>
      </c>
    </row>
    <row r="245" spans="1:6">
      <c r="A245" s="89" t="s">
        <v>656</v>
      </c>
      <c r="B245" s="89" t="s">
        <v>657</v>
      </c>
      <c r="C245" s="89" t="s">
        <v>221</v>
      </c>
      <c r="D245" s="89" t="s">
        <v>658</v>
      </c>
      <c r="E245" s="90">
        <v>13</v>
      </c>
      <c r="F245" s="91">
        <f>VLOOKUP(E245,'Contact Hours'!Y:AE,7,0)</f>
        <v>3.3330151458819097</v>
      </c>
    </row>
    <row r="246" spans="1:6">
      <c r="A246" s="89" t="s">
        <v>659</v>
      </c>
      <c r="B246" s="89" t="s">
        <v>657</v>
      </c>
      <c r="C246" s="89" t="s">
        <v>221</v>
      </c>
      <c r="D246" s="89" t="s">
        <v>658</v>
      </c>
      <c r="E246" s="90">
        <v>13</v>
      </c>
      <c r="F246" s="91">
        <f>VLOOKUP(E246,'Contact Hours'!Y:AE,7,0)</f>
        <v>3.3330151458819097</v>
      </c>
    </row>
    <row r="247" spans="1:6">
      <c r="A247" s="89" t="s">
        <v>660</v>
      </c>
      <c r="B247" s="89" t="s">
        <v>661</v>
      </c>
      <c r="C247" s="89" t="s">
        <v>221</v>
      </c>
      <c r="D247" s="89" t="s">
        <v>662</v>
      </c>
      <c r="E247" s="90">
        <v>13</v>
      </c>
      <c r="F247" s="91">
        <f>VLOOKUP(E247,'Contact Hours'!Y:AE,7,0)</f>
        <v>3.3330151458819097</v>
      </c>
    </row>
    <row r="248" spans="1:6">
      <c r="A248" s="89" t="s">
        <v>663</v>
      </c>
      <c r="B248" s="89" t="s">
        <v>661</v>
      </c>
      <c r="C248" s="89" t="s">
        <v>221</v>
      </c>
      <c r="D248" s="89" t="s">
        <v>662</v>
      </c>
      <c r="E248" s="90">
        <v>13</v>
      </c>
      <c r="F248" s="91">
        <f>VLOOKUP(E248,'Contact Hours'!Y:AE,7,0)</f>
        <v>3.3330151458819097</v>
      </c>
    </row>
    <row r="249" spans="1:6">
      <c r="A249" s="89" t="s">
        <v>664</v>
      </c>
      <c r="B249" s="89" t="s">
        <v>665</v>
      </c>
      <c r="C249" s="89" t="s">
        <v>221</v>
      </c>
      <c r="D249" s="89" t="s">
        <v>666</v>
      </c>
      <c r="E249" s="90">
        <v>13</v>
      </c>
      <c r="F249" s="91">
        <f>VLOOKUP(E249,'Contact Hours'!Y:AE,7,0)</f>
        <v>3.3330151458819097</v>
      </c>
    </row>
    <row r="250" spans="1:6">
      <c r="A250" s="89" t="s">
        <v>667</v>
      </c>
      <c r="B250" s="89" t="s">
        <v>665</v>
      </c>
      <c r="C250" s="89" t="s">
        <v>221</v>
      </c>
      <c r="D250" s="89" t="s">
        <v>666</v>
      </c>
      <c r="E250" s="90">
        <v>13</v>
      </c>
      <c r="F250" s="91">
        <f>VLOOKUP(E250,'Contact Hours'!Y:AE,7,0)</f>
        <v>3.3330151458819097</v>
      </c>
    </row>
    <row r="251" spans="1:6">
      <c r="A251" s="89" t="s">
        <v>668</v>
      </c>
      <c r="B251" s="89" t="s">
        <v>669</v>
      </c>
      <c r="C251" s="89" t="s">
        <v>221</v>
      </c>
      <c r="D251" s="89" t="s">
        <v>670</v>
      </c>
      <c r="E251" s="90">
        <v>13</v>
      </c>
      <c r="F251" s="91">
        <f>VLOOKUP(E251,'Contact Hours'!Y:AE,7,0)</f>
        <v>3.3330151458819097</v>
      </c>
    </row>
    <row r="252" spans="1:6">
      <c r="A252" s="89" t="s">
        <v>671</v>
      </c>
      <c r="B252" s="89" t="s">
        <v>669</v>
      </c>
      <c r="C252" s="89" t="s">
        <v>221</v>
      </c>
      <c r="D252" s="89" t="s">
        <v>670</v>
      </c>
      <c r="E252" s="90">
        <v>13</v>
      </c>
      <c r="F252" s="91">
        <f>VLOOKUP(E252,'Contact Hours'!Y:AE,7,0)</f>
        <v>3.3330151458819097</v>
      </c>
    </row>
    <row r="253" spans="1:6">
      <c r="A253" s="89" t="s">
        <v>672</v>
      </c>
      <c r="B253" s="89" t="s">
        <v>673</v>
      </c>
      <c r="C253" s="89" t="s">
        <v>221</v>
      </c>
      <c r="D253" s="89" t="s">
        <v>674</v>
      </c>
      <c r="E253" s="90">
        <v>13</v>
      </c>
      <c r="F253" s="91">
        <f>VLOOKUP(E253,'Contact Hours'!Y:AE,7,0)</f>
        <v>3.3330151458819097</v>
      </c>
    </row>
    <row r="254" spans="1:6">
      <c r="A254" s="89" t="s">
        <v>675</v>
      </c>
      <c r="B254" s="89" t="s">
        <v>673</v>
      </c>
      <c r="C254" s="89" t="s">
        <v>221</v>
      </c>
      <c r="D254" s="89" t="s">
        <v>674</v>
      </c>
      <c r="E254" s="90">
        <v>13</v>
      </c>
      <c r="F254" s="91">
        <f>VLOOKUP(E254,'Contact Hours'!Y:AE,7,0)</f>
        <v>3.3330151458819097</v>
      </c>
    </row>
    <row r="255" spans="1:6">
      <c r="A255" s="89" t="s">
        <v>676</v>
      </c>
      <c r="B255" s="89" t="s">
        <v>673</v>
      </c>
      <c r="C255" s="89" t="s">
        <v>221</v>
      </c>
      <c r="D255" s="89" t="s">
        <v>674</v>
      </c>
      <c r="E255" s="90">
        <v>13</v>
      </c>
      <c r="F255" s="91">
        <f>VLOOKUP(E255,'Contact Hours'!Y:AE,7,0)</f>
        <v>3.3330151458819097</v>
      </c>
    </row>
    <row r="256" spans="1:6">
      <c r="A256" s="89" t="s">
        <v>677</v>
      </c>
      <c r="B256" s="89" t="s">
        <v>678</v>
      </c>
      <c r="C256" s="89" t="s">
        <v>221</v>
      </c>
      <c r="D256" s="89" t="s">
        <v>679</v>
      </c>
      <c r="E256" s="90">
        <v>13</v>
      </c>
      <c r="F256" s="91">
        <f>VLOOKUP(E256,'Contact Hours'!Y:AE,7,0)</f>
        <v>3.3330151458819097</v>
      </c>
    </row>
    <row r="257" spans="1:6">
      <c r="A257" s="89" t="s">
        <v>680</v>
      </c>
      <c r="B257" s="89" t="s">
        <v>678</v>
      </c>
      <c r="C257" s="89" t="s">
        <v>221</v>
      </c>
      <c r="D257" s="89" t="s">
        <v>679</v>
      </c>
      <c r="E257" s="90">
        <v>13</v>
      </c>
      <c r="F257" s="91">
        <f>VLOOKUP(E257,'Contact Hours'!Y:AE,7,0)</f>
        <v>3.3330151458819097</v>
      </c>
    </row>
    <row r="258" spans="1:6">
      <c r="A258" s="89" t="s">
        <v>681</v>
      </c>
      <c r="B258" s="89" t="s">
        <v>682</v>
      </c>
      <c r="C258" s="89" t="s">
        <v>221</v>
      </c>
      <c r="D258" s="89" t="s">
        <v>683</v>
      </c>
      <c r="E258" s="90">
        <v>13</v>
      </c>
      <c r="F258" s="91">
        <f>VLOOKUP(E258,'Contact Hours'!Y:AE,7,0)</f>
        <v>3.3330151458819097</v>
      </c>
    </row>
    <row r="259" spans="1:6">
      <c r="A259" s="89" t="s">
        <v>684</v>
      </c>
      <c r="B259" s="89" t="s">
        <v>682</v>
      </c>
      <c r="C259" s="89" t="s">
        <v>221</v>
      </c>
      <c r="D259" s="89" t="s">
        <v>683</v>
      </c>
      <c r="E259" s="90">
        <v>13</v>
      </c>
      <c r="F259" s="91">
        <f>VLOOKUP(E259,'Contact Hours'!Y:AE,7,0)</f>
        <v>3.3330151458819097</v>
      </c>
    </row>
    <row r="260" spans="1:6">
      <c r="A260" s="89" t="s">
        <v>685</v>
      </c>
      <c r="B260" s="89" t="s">
        <v>686</v>
      </c>
      <c r="C260" s="89" t="s">
        <v>214</v>
      </c>
      <c r="D260" s="89" t="s">
        <v>687</v>
      </c>
      <c r="E260" s="90">
        <v>13</v>
      </c>
      <c r="F260" s="91">
        <f>VLOOKUP(E260,'Contact Hours'!Y:AE,7,0)</f>
        <v>3.3330151458819097</v>
      </c>
    </row>
    <row r="261" spans="1:6">
      <c r="A261" s="89" t="s">
        <v>688</v>
      </c>
      <c r="B261" s="89" t="s">
        <v>689</v>
      </c>
      <c r="C261" s="89" t="s">
        <v>221</v>
      </c>
      <c r="D261" s="89" t="s">
        <v>687</v>
      </c>
      <c r="E261" s="90">
        <v>13</v>
      </c>
      <c r="F261" s="91">
        <f>VLOOKUP(E261,'Contact Hours'!Y:AE,7,0)</f>
        <v>3.3330151458819097</v>
      </c>
    </row>
    <row r="262" spans="1:6">
      <c r="A262" s="89" t="s">
        <v>690</v>
      </c>
      <c r="B262" s="89" t="s">
        <v>689</v>
      </c>
      <c r="C262" s="89" t="s">
        <v>221</v>
      </c>
      <c r="D262" s="89" t="s">
        <v>687</v>
      </c>
      <c r="E262" s="90">
        <v>13</v>
      </c>
      <c r="F262" s="91">
        <f>VLOOKUP(E262,'Contact Hours'!Y:AE,7,0)</f>
        <v>3.3330151458819097</v>
      </c>
    </row>
    <row r="263" spans="1:6">
      <c r="A263" s="89" t="s">
        <v>691</v>
      </c>
      <c r="B263" s="89" t="s">
        <v>689</v>
      </c>
      <c r="C263" s="89" t="s">
        <v>221</v>
      </c>
      <c r="D263" s="89" t="s">
        <v>687</v>
      </c>
      <c r="E263" s="90">
        <v>13</v>
      </c>
      <c r="F263" s="91">
        <f>VLOOKUP(E263,'Contact Hours'!Y:AE,7,0)</f>
        <v>3.3330151458819097</v>
      </c>
    </row>
    <row r="264" spans="1:6">
      <c r="A264" s="89" t="s">
        <v>692</v>
      </c>
      <c r="B264" s="89" t="s">
        <v>693</v>
      </c>
      <c r="C264" s="89" t="s">
        <v>221</v>
      </c>
      <c r="D264" s="89" t="s">
        <v>694</v>
      </c>
      <c r="E264" s="90">
        <v>13</v>
      </c>
      <c r="F264" s="91">
        <f>VLOOKUP(E264,'Contact Hours'!Y:AE,7,0)</f>
        <v>3.3330151458819097</v>
      </c>
    </row>
    <row r="265" spans="1:6">
      <c r="A265" s="89" t="s">
        <v>695</v>
      </c>
      <c r="B265" s="89" t="s">
        <v>693</v>
      </c>
      <c r="C265" s="89" t="s">
        <v>221</v>
      </c>
      <c r="D265" s="89" t="s">
        <v>694</v>
      </c>
      <c r="E265" s="90">
        <v>13</v>
      </c>
      <c r="F265" s="91">
        <f>VLOOKUP(E265,'Contact Hours'!Y:AE,7,0)</f>
        <v>3.3330151458819097</v>
      </c>
    </row>
    <row r="266" spans="1:6">
      <c r="A266" s="89" t="s">
        <v>696</v>
      </c>
      <c r="B266" s="89" t="s">
        <v>697</v>
      </c>
      <c r="C266" s="89" t="s">
        <v>221</v>
      </c>
      <c r="D266" s="89" t="s">
        <v>698</v>
      </c>
      <c r="E266" s="90">
        <v>13</v>
      </c>
      <c r="F266" s="91">
        <f>VLOOKUP(E266,'Contact Hours'!Y:AE,7,0)</f>
        <v>3.3330151458819097</v>
      </c>
    </row>
    <row r="267" spans="1:6">
      <c r="A267" s="89" t="s">
        <v>699</v>
      </c>
      <c r="B267" s="89" t="s">
        <v>697</v>
      </c>
      <c r="C267" s="89" t="s">
        <v>221</v>
      </c>
      <c r="D267" s="89" t="s">
        <v>698</v>
      </c>
      <c r="E267" s="90">
        <v>13</v>
      </c>
      <c r="F267" s="91">
        <f>VLOOKUP(E267,'Contact Hours'!Y:AE,7,0)</f>
        <v>3.3330151458819097</v>
      </c>
    </row>
    <row r="268" spans="1:6">
      <c r="A268" s="89" t="s">
        <v>700</v>
      </c>
      <c r="B268" s="89" t="s">
        <v>701</v>
      </c>
      <c r="C268" s="89" t="s">
        <v>214</v>
      </c>
      <c r="D268" s="89" t="s">
        <v>702</v>
      </c>
      <c r="E268" s="90">
        <v>13</v>
      </c>
      <c r="F268" s="91">
        <f>VLOOKUP(E268,'Contact Hours'!Y:AE,7,0)</f>
        <v>3.3330151458819097</v>
      </c>
    </row>
    <row r="269" spans="1:6">
      <c r="A269" s="89" t="s">
        <v>703</v>
      </c>
      <c r="B269" s="89" t="s">
        <v>704</v>
      </c>
      <c r="C269" s="89" t="s">
        <v>221</v>
      </c>
      <c r="D269" s="89" t="s">
        <v>702</v>
      </c>
      <c r="E269" s="90">
        <v>13</v>
      </c>
      <c r="F269" s="91">
        <f>VLOOKUP(E269,'Contact Hours'!Y:AE,7,0)</f>
        <v>3.3330151458819097</v>
      </c>
    </row>
    <row r="270" spans="1:6">
      <c r="A270" s="89" t="s">
        <v>705</v>
      </c>
      <c r="B270" s="89" t="s">
        <v>704</v>
      </c>
      <c r="C270" s="89" t="s">
        <v>221</v>
      </c>
      <c r="D270" s="89" t="s">
        <v>702</v>
      </c>
      <c r="E270" s="90">
        <v>13</v>
      </c>
      <c r="F270" s="91">
        <f>VLOOKUP(E270,'Contact Hours'!Y:AE,7,0)</f>
        <v>3.3330151458819097</v>
      </c>
    </row>
    <row r="271" spans="1:6">
      <c r="A271" s="89" t="s">
        <v>706</v>
      </c>
      <c r="B271" s="89" t="s">
        <v>707</v>
      </c>
      <c r="C271" s="89" t="s">
        <v>214</v>
      </c>
      <c r="D271" s="89" t="s">
        <v>708</v>
      </c>
      <c r="E271" s="90">
        <v>9</v>
      </c>
      <c r="F271" s="91">
        <f>VLOOKUP(E271,'Contact Hours'!Y:AE,7,0)</f>
        <v>3.9211029892346732</v>
      </c>
    </row>
    <row r="272" spans="1:6">
      <c r="A272" s="89" t="s">
        <v>706</v>
      </c>
      <c r="B272" s="89" t="s">
        <v>709</v>
      </c>
      <c r="C272" s="89" t="s">
        <v>214</v>
      </c>
      <c r="D272" s="89" t="s">
        <v>708</v>
      </c>
      <c r="E272" s="90">
        <v>9</v>
      </c>
      <c r="F272" s="91">
        <f>VLOOKUP(E272,'Contact Hours'!Y:AE,7,0)</f>
        <v>3.9211029892346732</v>
      </c>
    </row>
    <row r="273" spans="1:6">
      <c r="A273" s="89" t="s">
        <v>706</v>
      </c>
      <c r="B273" s="89" t="s">
        <v>710</v>
      </c>
      <c r="C273" s="89" t="s">
        <v>214</v>
      </c>
      <c r="D273" s="89" t="s">
        <v>708</v>
      </c>
      <c r="E273" s="90">
        <v>9</v>
      </c>
      <c r="F273" s="91">
        <f>VLOOKUP(E273,'Contact Hours'!Y:AE,7,0)</f>
        <v>3.9211029892346732</v>
      </c>
    </row>
    <row r="274" spans="1:6">
      <c r="A274" s="89" t="s">
        <v>706</v>
      </c>
      <c r="B274" s="89" t="s">
        <v>711</v>
      </c>
      <c r="C274" s="89" t="s">
        <v>214</v>
      </c>
      <c r="D274" s="89" t="s">
        <v>708</v>
      </c>
      <c r="E274" s="90">
        <v>9</v>
      </c>
      <c r="F274" s="91">
        <f>VLOOKUP(E274,'Contact Hours'!Y:AE,7,0)</f>
        <v>3.9211029892346732</v>
      </c>
    </row>
    <row r="275" spans="1:6">
      <c r="A275" s="89" t="s">
        <v>712</v>
      </c>
      <c r="B275" s="89" t="s">
        <v>713</v>
      </c>
      <c r="C275" s="89" t="s">
        <v>221</v>
      </c>
      <c r="D275" s="89" t="s">
        <v>714</v>
      </c>
      <c r="E275" s="90">
        <v>9</v>
      </c>
      <c r="F275" s="91">
        <f>VLOOKUP(E275,'Contact Hours'!Y:AE,7,0)</f>
        <v>3.9211029892346732</v>
      </c>
    </row>
    <row r="276" spans="1:6">
      <c r="A276" s="89" t="s">
        <v>715</v>
      </c>
      <c r="B276" s="89" t="s">
        <v>716</v>
      </c>
      <c r="C276" s="89" t="s">
        <v>214</v>
      </c>
      <c r="D276" s="89" t="s">
        <v>717</v>
      </c>
      <c r="E276" s="90">
        <v>9</v>
      </c>
      <c r="F276" s="91">
        <f>VLOOKUP(E276,'Contact Hours'!Y:AE,7,0)</f>
        <v>3.9211029892346732</v>
      </c>
    </row>
    <row r="277" spans="1:6">
      <c r="A277" s="89" t="s">
        <v>718</v>
      </c>
      <c r="B277" s="89" t="s">
        <v>719</v>
      </c>
      <c r="C277" s="89" t="s">
        <v>221</v>
      </c>
      <c r="D277" s="89" t="s">
        <v>717</v>
      </c>
      <c r="E277" s="90">
        <v>9</v>
      </c>
      <c r="F277" s="91">
        <f>VLOOKUP(E277,'Contact Hours'!Y:AE,7,0)</f>
        <v>3.9211029892346732</v>
      </c>
    </row>
    <row r="278" spans="1:6">
      <c r="A278" s="89" t="s">
        <v>718</v>
      </c>
      <c r="B278" s="89" t="s">
        <v>720</v>
      </c>
      <c r="C278" s="89" t="s">
        <v>221</v>
      </c>
      <c r="D278" s="89" t="s">
        <v>717</v>
      </c>
      <c r="E278" s="90">
        <v>9</v>
      </c>
      <c r="F278" s="91">
        <f>VLOOKUP(E278,'Contact Hours'!Y:AE,7,0)</f>
        <v>3.9211029892346732</v>
      </c>
    </row>
    <row r="279" spans="1:6">
      <c r="A279" s="89" t="s">
        <v>721</v>
      </c>
      <c r="B279" s="89" t="s">
        <v>716</v>
      </c>
      <c r="C279" s="89" t="s">
        <v>214</v>
      </c>
      <c r="D279" s="89" t="s">
        <v>722</v>
      </c>
      <c r="E279" s="90">
        <v>9</v>
      </c>
      <c r="F279" s="91">
        <f>VLOOKUP(E279,'Contact Hours'!Y:AE,7,0)</f>
        <v>3.9211029892346732</v>
      </c>
    </row>
    <row r="280" spans="1:6">
      <c r="A280" s="89" t="s">
        <v>723</v>
      </c>
      <c r="B280" s="89" t="s">
        <v>724</v>
      </c>
      <c r="C280" s="89" t="s">
        <v>214</v>
      </c>
      <c r="D280" s="89" t="s">
        <v>725</v>
      </c>
      <c r="E280" s="90">
        <v>9</v>
      </c>
      <c r="F280" s="91">
        <f>VLOOKUP(E280,'Contact Hours'!Y:AE,7,0)</f>
        <v>3.9211029892346732</v>
      </c>
    </row>
    <row r="281" spans="1:6">
      <c r="A281" s="89" t="s">
        <v>726</v>
      </c>
      <c r="B281" s="89" t="s">
        <v>727</v>
      </c>
      <c r="C281" s="89" t="s">
        <v>214</v>
      </c>
      <c r="D281" s="89" t="s">
        <v>728</v>
      </c>
      <c r="E281" s="90">
        <v>9</v>
      </c>
      <c r="F281" s="91">
        <f>VLOOKUP(E281,'Contact Hours'!Y:AE,7,0)</f>
        <v>3.9211029892346732</v>
      </c>
    </row>
    <row r="282" spans="1:6">
      <c r="A282" s="89" t="s">
        <v>729</v>
      </c>
      <c r="B282" s="89" t="s">
        <v>730</v>
      </c>
      <c r="C282" s="89" t="s">
        <v>214</v>
      </c>
      <c r="D282" s="89" t="s">
        <v>731</v>
      </c>
      <c r="E282" s="90">
        <v>9</v>
      </c>
      <c r="F282" s="91">
        <f>VLOOKUP(E282,'Contact Hours'!Y:AE,7,0)</f>
        <v>3.9211029892346732</v>
      </c>
    </row>
    <row r="283" spans="1:6">
      <c r="A283" s="89" t="s">
        <v>732</v>
      </c>
      <c r="B283" s="89" t="s">
        <v>733</v>
      </c>
      <c r="C283" s="89" t="s">
        <v>214</v>
      </c>
      <c r="D283" s="89" t="s">
        <v>734</v>
      </c>
      <c r="E283" s="90">
        <v>9</v>
      </c>
      <c r="F283" s="91">
        <f>VLOOKUP(E283,'Contact Hours'!Y:AE,7,0)</f>
        <v>3.9211029892346732</v>
      </c>
    </row>
    <row r="284" spans="1:6">
      <c r="A284" s="89" t="s">
        <v>735</v>
      </c>
      <c r="B284" s="89" t="s">
        <v>490</v>
      </c>
      <c r="C284" s="89" t="s">
        <v>214</v>
      </c>
      <c r="D284" s="89" t="s">
        <v>736</v>
      </c>
      <c r="E284" s="90">
        <v>9</v>
      </c>
      <c r="F284" s="91">
        <f>VLOOKUP(E284,'Contact Hours'!Y:AE,7,0)</f>
        <v>3.9211029892346732</v>
      </c>
    </row>
    <row r="285" spans="1:6">
      <c r="A285" s="89" t="s">
        <v>735</v>
      </c>
      <c r="B285" s="89" t="s">
        <v>730</v>
      </c>
      <c r="C285" s="89" t="s">
        <v>214</v>
      </c>
      <c r="D285" s="89" t="s">
        <v>736</v>
      </c>
      <c r="E285" s="90">
        <v>9</v>
      </c>
      <c r="F285" s="91">
        <f>VLOOKUP(E285,'Contact Hours'!Y:AE,7,0)</f>
        <v>3.9211029892346732</v>
      </c>
    </row>
    <row r="286" spans="1:6">
      <c r="A286" s="89" t="s">
        <v>737</v>
      </c>
      <c r="B286" s="89" t="s">
        <v>490</v>
      </c>
      <c r="C286" s="89" t="s">
        <v>214</v>
      </c>
      <c r="D286" s="89" t="s">
        <v>738</v>
      </c>
      <c r="E286" s="90">
        <v>9</v>
      </c>
      <c r="F286" s="91">
        <f>VLOOKUP(E286,'Contact Hours'!Y:AE,7,0)</f>
        <v>3.9211029892346732</v>
      </c>
    </row>
    <row r="287" spans="1:6">
      <c r="A287" s="89" t="s">
        <v>739</v>
      </c>
      <c r="B287" s="89" t="s">
        <v>490</v>
      </c>
      <c r="C287" s="89" t="s">
        <v>214</v>
      </c>
      <c r="D287" s="89" t="s">
        <v>740</v>
      </c>
      <c r="E287" s="90">
        <v>9</v>
      </c>
      <c r="F287" s="91">
        <f>VLOOKUP(E287,'Contact Hours'!Y:AE,7,0)</f>
        <v>3.9211029892346732</v>
      </c>
    </row>
    <row r="288" spans="1:6">
      <c r="A288" s="89" t="s">
        <v>741</v>
      </c>
      <c r="B288" s="89" t="s">
        <v>490</v>
      </c>
      <c r="C288" s="89" t="s">
        <v>214</v>
      </c>
      <c r="D288" s="89" t="s">
        <v>742</v>
      </c>
      <c r="E288" s="90">
        <v>9</v>
      </c>
      <c r="F288" s="91">
        <f>VLOOKUP(E288,'Contact Hours'!Y:AE,7,0)</f>
        <v>3.9211029892346732</v>
      </c>
    </row>
    <row r="289" spans="1:6">
      <c r="A289" s="89" t="s">
        <v>743</v>
      </c>
      <c r="B289" s="89" t="s">
        <v>527</v>
      </c>
      <c r="C289" s="89" t="s">
        <v>214</v>
      </c>
      <c r="D289" s="89" t="s">
        <v>744</v>
      </c>
      <c r="E289" s="90">
        <v>9</v>
      </c>
      <c r="F289" s="91">
        <f>VLOOKUP(E289,'Contact Hours'!Y:AE,7,0)</f>
        <v>3.9211029892346732</v>
      </c>
    </row>
    <row r="290" spans="1:6">
      <c r="A290" s="89" t="s">
        <v>745</v>
      </c>
      <c r="B290" s="89" t="s">
        <v>527</v>
      </c>
      <c r="C290" s="89" t="s">
        <v>214</v>
      </c>
      <c r="D290" s="89" t="s">
        <v>746</v>
      </c>
      <c r="E290" s="90">
        <v>9</v>
      </c>
      <c r="F290" s="91">
        <f>VLOOKUP(E290,'Contact Hours'!Y:AE,7,0)</f>
        <v>3.9211029892346732</v>
      </c>
    </row>
    <row r="291" spans="1:6">
      <c r="A291" s="89" t="s">
        <v>747</v>
      </c>
      <c r="B291" s="89" t="s">
        <v>527</v>
      </c>
      <c r="C291" s="89" t="s">
        <v>214</v>
      </c>
      <c r="D291" s="89" t="s">
        <v>748</v>
      </c>
      <c r="E291" s="90">
        <v>9</v>
      </c>
      <c r="F291" s="91">
        <f>VLOOKUP(E291,'Contact Hours'!Y:AE,7,0)</f>
        <v>3.9211029892346732</v>
      </c>
    </row>
    <row r="292" spans="1:6">
      <c r="A292" s="89" t="s">
        <v>749</v>
      </c>
      <c r="B292" s="89" t="s">
        <v>750</v>
      </c>
      <c r="C292" s="89" t="s">
        <v>214</v>
      </c>
      <c r="D292" s="89" t="s">
        <v>751</v>
      </c>
      <c r="E292" s="90">
        <v>4</v>
      </c>
      <c r="F292" s="91">
        <f>VLOOKUP(E292,'Contact Hours'!Y:AE,7,0)</f>
        <v>3.1726845821455858</v>
      </c>
    </row>
    <row r="293" spans="1:6">
      <c r="A293" s="89" t="s">
        <v>752</v>
      </c>
      <c r="B293" s="89" t="s">
        <v>753</v>
      </c>
      <c r="C293" s="89" t="s">
        <v>214</v>
      </c>
      <c r="D293" s="89" t="s">
        <v>754</v>
      </c>
      <c r="E293" s="90">
        <v>4</v>
      </c>
      <c r="F293" s="91">
        <f>VLOOKUP(E293,'Contact Hours'!Y:AE,7,0)</f>
        <v>3.1726845821455858</v>
      </c>
    </row>
    <row r="294" spans="1:6">
      <c r="A294" s="89" t="s">
        <v>752</v>
      </c>
      <c r="B294" s="89" t="s">
        <v>755</v>
      </c>
      <c r="C294" s="89" t="s">
        <v>214</v>
      </c>
      <c r="D294" s="89" t="s">
        <v>754</v>
      </c>
      <c r="E294" s="90">
        <v>4</v>
      </c>
      <c r="F294" s="91">
        <f>VLOOKUP(E294,'Contact Hours'!Y:AE,7,0)</f>
        <v>3.1726845821455858</v>
      </c>
    </row>
    <row r="295" spans="1:6">
      <c r="A295" s="89" t="s">
        <v>756</v>
      </c>
      <c r="B295" s="89" t="s">
        <v>757</v>
      </c>
      <c r="C295" s="89" t="s">
        <v>214</v>
      </c>
      <c r="D295" s="89" t="s">
        <v>758</v>
      </c>
      <c r="E295" s="90">
        <v>4</v>
      </c>
      <c r="F295" s="91">
        <f>VLOOKUP(E295,'Contact Hours'!Y:AE,7,0)</f>
        <v>3.1726845821455858</v>
      </c>
    </row>
    <row r="296" spans="1:6">
      <c r="A296" s="89" t="s">
        <v>759</v>
      </c>
      <c r="B296" s="89" t="s">
        <v>316</v>
      </c>
      <c r="C296" s="89" t="s">
        <v>221</v>
      </c>
      <c r="D296" s="89" t="s">
        <v>760</v>
      </c>
      <c r="E296" s="90">
        <v>12</v>
      </c>
      <c r="F296" s="91">
        <f>VLOOKUP(E296,'Contact Hours'!Y:AE,7,0)</f>
        <v>3.6748359098204313</v>
      </c>
    </row>
    <row r="297" spans="1:6">
      <c r="A297" s="89" t="s">
        <v>761</v>
      </c>
      <c r="B297" s="89" t="s">
        <v>316</v>
      </c>
      <c r="C297" s="89" t="s">
        <v>221</v>
      </c>
      <c r="D297" s="89" t="s">
        <v>762</v>
      </c>
      <c r="E297" s="90">
        <v>12</v>
      </c>
      <c r="F297" s="91">
        <f>VLOOKUP(E297,'Contact Hours'!Y:AE,7,0)</f>
        <v>3.6748359098204313</v>
      </c>
    </row>
    <row r="298" spans="1:6">
      <c r="A298" s="89" t="s">
        <v>763</v>
      </c>
      <c r="B298" s="89" t="s">
        <v>764</v>
      </c>
      <c r="C298" s="89" t="s">
        <v>214</v>
      </c>
      <c r="D298" s="89" t="s">
        <v>765</v>
      </c>
      <c r="E298" s="90">
        <v>12</v>
      </c>
      <c r="F298" s="91">
        <f>VLOOKUP(E298,'Contact Hours'!Y:AE,7,0)</f>
        <v>3.6748359098204313</v>
      </c>
    </row>
    <row r="299" spans="1:6">
      <c r="A299" s="89" t="s">
        <v>766</v>
      </c>
      <c r="B299" s="89" t="s">
        <v>316</v>
      </c>
      <c r="C299" s="89" t="s">
        <v>221</v>
      </c>
      <c r="D299" s="89" t="s">
        <v>765</v>
      </c>
      <c r="E299" s="90">
        <v>12</v>
      </c>
      <c r="F299" s="91">
        <f>VLOOKUP(E299,'Contact Hours'!Y:AE,7,0)</f>
        <v>3.6748359098204313</v>
      </c>
    </row>
    <row r="300" spans="1:6">
      <c r="A300" s="89" t="s">
        <v>767</v>
      </c>
      <c r="B300" s="89" t="s">
        <v>713</v>
      </c>
      <c r="C300" s="89" t="s">
        <v>221</v>
      </c>
      <c r="D300" s="89" t="s">
        <v>765</v>
      </c>
      <c r="E300" s="90">
        <v>12</v>
      </c>
      <c r="F300" s="91">
        <f>VLOOKUP(E300,'Contact Hours'!Y:AE,7,0)</f>
        <v>3.6748359098204313</v>
      </c>
    </row>
    <row r="301" spans="1:6">
      <c r="A301" s="89" t="s">
        <v>768</v>
      </c>
      <c r="B301" s="89" t="s">
        <v>316</v>
      </c>
      <c r="C301" s="89" t="s">
        <v>221</v>
      </c>
      <c r="D301" s="89" t="s">
        <v>769</v>
      </c>
      <c r="E301" s="90">
        <v>12</v>
      </c>
      <c r="F301" s="91">
        <f>VLOOKUP(E301,'Contact Hours'!Y:AE,7,0)</f>
        <v>3.6748359098204313</v>
      </c>
    </row>
    <row r="302" spans="1:6">
      <c r="A302" s="89" t="s">
        <v>770</v>
      </c>
      <c r="B302" s="89" t="s">
        <v>316</v>
      </c>
      <c r="C302" s="89" t="s">
        <v>221</v>
      </c>
      <c r="D302" s="89" t="s">
        <v>771</v>
      </c>
      <c r="E302" s="90">
        <v>12</v>
      </c>
      <c r="F302" s="91">
        <f>VLOOKUP(E302,'Contact Hours'!Y:AE,7,0)</f>
        <v>3.6748359098204313</v>
      </c>
    </row>
    <row r="303" spans="1:6">
      <c r="A303" s="89" t="s">
        <v>772</v>
      </c>
      <c r="B303" s="89" t="s">
        <v>311</v>
      </c>
      <c r="C303" s="89" t="s">
        <v>221</v>
      </c>
      <c r="D303" s="89" t="s">
        <v>773</v>
      </c>
      <c r="E303" s="90">
        <v>12</v>
      </c>
      <c r="F303" s="91">
        <f>VLOOKUP(E303,'Contact Hours'!Y:AE,7,0)</f>
        <v>3.6748359098204313</v>
      </c>
    </row>
    <row r="304" spans="1:6">
      <c r="A304" s="89" t="s">
        <v>774</v>
      </c>
      <c r="B304" s="89" t="s">
        <v>311</v>
      </c>
      <c r="C304" s="89" t="s">
        <v>221</v>
      </c>
      <c r="D304" s="89" t="s">
        <v>775</v>
      </c>
      <c r="E304" s="90">
        <v>12</v>
      </c>
      <c r="F304" s="91">
        <f>VLOOKUP(E304,'Contact Hours'!Y:AE,7,0)</f>
        <v>3.6748359098204313</v>
      </c>
    </row>
    <row r="305" spans="1:6">
      <c r="A305" s="89" t="s">
        <v>776</v>
      </c>
      <c r="B305" s="89" t="s">
        <v>777</v>
      </c>
      <c r="C305" s="89" t="s">
        <v>221</v>
      </c>
      <c r="D305" s="89" t="s">
        <v>775</v>
      </c>
      <c r="E305" s="90">
        <v>12</v>
      </c>
      <c r="F305" s="91">
        <f>VLOOKUP(E305,'Contact Hours'!Y:AE,7,0)</f>
        <v>3.6748359098204313</v>
      </c>
    </row>
    <row r="306" spans="1:6">
      <c r="A306" s="89" t="s">
        <v>776</v>
      </c>
      <c r="B306" s="89" t="s">
        <v>330</v>
      </c>
      <c r="C306" s="89" t="s">
        <v>221</v>
      </c>
      <c r="D306" s="89" t="s">
        <v>775</v>
      </c>
      <c r="E306" s="90">
        <v>12</v>
      </c>
      <c r="F306" s="91">
        <f>VLOOKUP(E306,'Contact Hours'!Y:AE,7,0)</f>
        <v>3.6748359098204313</v>
      </c>
    </row>
    <row r="307" spans="1:6">
      <c r="A307" s="89" t="s">
        <v>776</v>
      </c>
      <c r="B307" s="89" t="s">
        <v>778</v>
      </c>
      <c r="C307" s="89" t="s">
        <v>221</v>
      </c>
      <c r="D307" s="89" t="s">
        <v>775</v>
      </c>
      <c r="E307" s="90">
        <v>12</v>
      </c>
      <c r="F307" s="91">
        <f>VLOOKUP(E307,'Contact Hours'!Y:AE,7,0)</f>
        <v>3.6748359098204313</v>
      </c>
    </row>
    <row r="308" spans="1:6">
      <c r="A308" s="89" t="s">
        <v>776</v>
      </c>
      <c r="B308" s="89" t="s">
        <v>779</v>
      </c>
      <c r="C308" s="89" t="s">
        <v>221</v>
      </c>
      <c r="D308" s="89" t="s">
        <v>775</v>
      </c>
      <c r="E308" s="90">
        <v>12</v>
      </c>
      <c r="F308" s="91">
        <f>VLOOKUP(E308,'Contact Hours'!Y:AE,7,0)</f>
        <v>3.6748359098204313</v>
      </c>
    </row>
    <row r="309" spans="1:6">
      <c r="A309" s="89" t="s">
        <v>776</v>
      </c>
      <c r="B309" s="89" t="s">
        <v>316</v>
      </c>
      <c r="C309" s="89" t="s">
        <v>221</v>
      </c>
      <c r="D309" s="89" t="s">
        <v>775</v>
      </c>
      <c r="E309" s="90">
        <v>12</v>
      </c>
      <c r="F309" s="91">
        <f>VLOOKUP(E309,'Contact Hours'!Y:AE,7,0)</f>
        <v>3.6748359098204313</v>
      </c>
    </row>
    <row r="310" spans="1:6">
      <c r="A310" s="89" t="s">
        <v>776</v>
      </c>
      <c r="B310" s="89" t="s">
        <v>673</v>
      </c>
      <c r="C310" s="89" t="s">
        <v>221</v>
      </c>
      <c r="D310" s="89" t="s">
        <v>775</v>
      </c>
      <c r="E310" s="90">
        <v>12</v>
      </c>
      <c r="F310" s="91">
        <f>VLOOKUP(E310,'Contact Hours'!Y:AE,7,0)</f>
        <v>3.6748359098204313</v>
      </c>
    </row>
    <row r="311" spans="1:6">
      <c r="A311" s="89" t="s">
        <v>776</v>
      </c>
      <c r="B311" s="89" t="s">
        <v>669</v>
      </c>
      <c r="C311" s="89" t="s">
        <v>221</v>
      </c>
      <c r="D311" s="89" t="s">
        <v>775</v>
      </c>
      <c r="E311" s="90">
        <v>12</v>
      </c>
      <c r="F311" s="91">
        <f>VLOOKUP(E311,'Contact Hours'!Y:AE,7,0)</f>
        <v>3.6748359098204313</v>
      </c>
    </row>
    <row r="312" spans="1:6">
      <c r="A312" s="89" t="s">
        <v>776</v>
      </c>
      <c r="B312" s="89" t="s">
        <v>780</v>
      </c>
      <c r="C312" s="89" t="s">
        <v>221</v>
      </c>
      <c r="D312" s="89" t="s">
        <v>775</v>
      </c>
      <c r="E312" s="90">
        <v>12</v>
      </c>
      <c r="F312" s="91">
        <f>VLOOKUP(E312,'Contact Hours'!Y:AE,7,0)</f>
        <v>3.6748359098204313</v>
      </c>
    </row>
    <row r="313" spans="1:6">
      <c r="A313" s="89" t="s">
        <v>776</v>
      </c>
      <c r="B313" s="89" t="s">
        <v>781</v>
      </c>
      <c r="C313" s="89" t="s">
        <v>221</v>
      </c>
      <c r="D313" s="89" t="s">
        <v>775</v>
      </c>
      <c r="E313" s="90">
        <v>12</v>
      </c>
      <c r="F313" s="91">
        <f>VLOOKUP(E313,'Contact Hours'!Y:AE,7,0)</f>
        <v>3.6748359098204313</v>
      </c>
    </row>
    <row r="314" spans="1:6">
      <c r="A314" s="89" t="s">
        <v>776</v>
      </c>
      <c r="B314" s="89" t="s">
        <v>689</v>
      </c>
      <c r="C314" s="89" t="s">
        <v>221</v>
      </c>
      <c r="D314" s="89" t="s">
        <v>775</v>
      </c>
      <c r="E314" s="90">
        <v>12</v>
      </c>
      <c r="F314" s="91">
        <f>VLOOKUP(E314,'Contact Hours'!Y:AE,7,0)</f>
        <v>3.6748359098204313</v>
      </c>
    </row>
    <row r="315" spans="1:6">
      <c r="A315" s="89" t="s">
        <v>776</v>
      </c>
      <c r="B315" s="89" t="s">
        <v>321</v>
      </c>
      <c r="C315" s="89" t="s">
        <v>221</v>
      </c>
      <c r="D315" s="89" t="s">
        <v>775</v>
      </c>
      <c r="E315" s="90">
        <v>12</v>
      </c>
      <c r="F315" s="91">
        <f>VLOOKUP(E315,'Contact Hours'!Y:AE,7,0)</f>
        <v>3.6748359098204313</v>
      </c>
    </row>
    <row r="316" spans="1:6">
      <c r="A316" s="89" t="s">
        <v>782</v>
      </c>
      <c r="B316" s="89" t="s">
        <v>311</v>
      </c>
      <c r="C316" s="89" t="s">
        <v>221</v>
      </c>
      <c r="D316" s="89" t="s">
        <v>775</v>
      </c>
      <c r="E316" s="90">
        <v>12</v>
      </c>
      <c r="F316" s="91">
        <f>VLOOKUP(E316,'Contact Hours'!Y:AE,7,0)</f>
        <v>3.6748359098204313</v>
      </c>
    </row>
    <row r="317" spans="1:6">
      <c r="A317" s="89" t="s">
        <v>783</v>
      </c>
      <c r="B317" s="89" t="s">
        <v>784</v>
      </c>
      <c r="C317" s="89" t="s">
        <v>214</v>
      </c>
      <c r="D317" s="89" t="s">
        <v>785</v>
      </c>
      <c r="E317" s="90">
        <v>12</v>
      </c>
      <c r="F317" s="91">
        <f>VLOOKUP(E317,'Contact Hours'!Y:AE,7,0)</f>
        <v>3.6748359098204313</v>
      </c>
    </row>
    <row r="318" spans="1:6">
      <c r="A318" s="89" t="s">
        <v>786</v>
      </c>
      <c r="B318" s="89" t="s">
        <v>719</v>
      </c>
      <c r="C318" s="89" t="s">
        <v>221</v>
      </c>
      <c r="D318" s="89" t="s">
        <v>787</v>
      </c>
      <c r="E318" s="90">
        <v>3</v>
      </c>
      <c r="F318" s="91">
        <f>VLOOKUP(E318,'Contact Hours'!Y:AE,7,0)</f>
        <v>3.4083433041107498</v>
      </c>
    </row>
    <row r="319" spans="1:6">
      <c r="A319" s="89" t="s">
        <v>788</v>
      </c>
      <c r="B319" s="89" t="s">
        <v>719</v>
      </c>
      <c r="C319" s="89" t="s">
        <v>221</v>
      </c>
      <c r="D319" s="89" t="s">
        <v>787</v>
      </c>
      <c r="E319" s="90">
        <v>3</v>
      </c>
      <c r="F319" s="91">
        <f>VLOOKUP(E319,'Contact Hours'!Y:AE,7,0)</f>
        <v>3.4083433041107498</v>
      </c>
    </row>
    <row r="320" spans="1:6">
      <c r="A320" s="89" t="s">
        <v>789</v>
      </c>
      <c r="B320" s="89" t="s">
        <v>719</v>
      </c>
      <c r="C320" s="89" t="s">
        <v>221</v>
      </c>
      <c r="D320" s="89" t="s">
        <v>790</v>
      </c>
      <c r="E320" s="90">
        <v>3</v>
      </c>
      <c r="F320" s="91">
        <f>VLOOKUP(E320,'Contact Hours'!Y:AE,7,0)</f>
        <v>3.4083433041107498</v>
      </c>
    </row>
    <row r="321" spans="1:6">
      <c r="A321" s="89" t="s">
        <v>791</v>
      </c>
      <c r="B321" s="89" t="s">
        <v>213</v>
      </c>
      <c r="C321" s="89" t="s">
        <v>214</v>
      </c>
      <c r="D321" s="89" t="s">
        <v>792</v>
      </c>
      <c r="E321" s="90">
        <v>3</v>
      </c>
      <c r="F321" s="91">
        <f>VLOOKUP(E321,'Contact Hours'!Y:AE,7,0)</f>
        <v>3.4083433041107498</v>
      </c>
    </row>
    <row r="322" spans="1:6">
      <c r="A322" s="89" t="s">
        <v>793</v>
      </c>
      <c r="B322" s="89" t="s">
        <v>719</v>
      </c>
      <c r="C322" s="89" t="s">
        <v>221</v>
      </c>
      <c r="D322" s="89" t="s">
        <v>794</v>
      </c>
      <c r="E322" s="90">
        <v>3</v>
      </c>
      <c r="F322" s="91">
        <f>VLOOKUP(E322,'Contact Hours'!Y:AE,7,0)</f>
        <v>3.4083433041107498</v>
      </c>
    </row>
    <row r="323" spans="1:6">
      <c r="A323" s="89" t="s">
        <v>795</v>
      </c>
      <c r="B323" s="89" t="s">
        <v>213</v>
      </c>
      <c r="C323" s="89" t="s">
        <v>214</v>
      </c>
      <c r="D323" s="89" t="s">
        <v>796</v>
      </c>
      <c r="E323" s="90">
        <v>3</v>
      </c>
      <c r="F323" s="91">
        <f>VLOOKUP(E323,'Contact Hours'!Y:AE,7,0)</f>
        <v>3.4083433041107498</v>
      </c>
    </row>
    <row r="324" spans="1:6">
      <c r="A324" s="89" t="s">
        <v>797</v>
      </c>
      <c r="B324" s="89" t="s">
        <v>719</v>
      </c>
      <c r="C324" s="89" t="s">
        <v>221</v>
      </c>
      <c r="D324" s="89" t="s">
        <v>796</v>
      </c>
      <c r="E324" s="90">
        <v>3</v>
      </c>
      <c r="F324" s="91">
        <f>VLOOKUP(E324,'Contact Hours'!Y:AE,7,0)</f>
        <v>3.4083433041107498</v>
      </c>
    </row>
    <row r="325" spans="1:6">
      <c r="A325" s="89" t="s">
        <v>798</v>
      </c>
      <c r="B325" s="89" t="s">
        <v>719</v>
      </c>
      <c r="C325" s="89" t="s">
        <v>221</v>
      </c>
      <c r="D325" s="89" t="s">
        <v>799</v>
      </c>
      <c r="E325" s="90">
        <v>3</v>
      </c>
      <c r="F325" s="91">
        <f>VLOOKUP(E325,'Contact Hours'!Y:AE,7,0)</f>
        <v>3.4083433041107498</v>
      </c>
    </row>
    <row r="326" spans="1:6">
      <c r="A326" s="89" t="s">
        <v>800</v>
      </c>
      <c r="B326" s="89" t="s">
        <v>240</v>
      </c>
      <c r="C326" s="89" t="s">
        <v>214</v>
      </c>
      <c r="D326" s="89" t="s">
        <v>801</v>
      </c>
      <c r="E326" s="90">
        <v>3</v>
      </c>
      <c r="F326" s="91">
        <f>VLOOKUP(E326,'Contact Hours'!Y:AE,7,0)</f>
        <v>3.4083433041107498</v>
      </c>
    </row>
    <row r="327" spans="1:6">
      <c r="A327" s="89" t="s">
        <v>802</v>
      </c>
      <c r="B327" s="89" t="s">
        <v>719</v>
      </c>
      <c r="C327" s="89" t="s">
        <v>221</v>
      </c>
      <c r="D327" s="89" t="s">
        <v>801</v>
      </c>
      <c r="E327" s="90">
        <v>3</v>
      </c>
      <c r="F327" s="91">
        <f>VLOOKUP(E327,'Contact Hours'!Y:AE,7,0)</f>
        <v>3.4083433041107498</v>
      </c>
    </row>
    <row r="328" spans="1:6">
      <c r="A328" s="89" t="s">
        <v>803</v>
      </c>
      <c r="B328" s="89" t="s">
        <v>719</v>
      </c>
      <c r="C328" s="89" t="s">
        <v>221</v>
      </c>
      <c r="D328" s="89" t="s">
        <v>804</v>
      </c>
      <c r="E328" s="90">
        <v>3</v>
      </c>
      <c r="F328" s="91">
        <f>VLOOKUP(E328,'Contact Hours'!Y:AE,7,0)</f>
        <v>3.4083433041107498</v>
      </c>
    </row>
    <row r="329" spans="1:6">
      <c r="A329" s="89" t="s">
        <v>805</v>
      </c>
      <c r="B329" s="89" t="s">
        <v>719</v>
      </c>
      <c r="C329" s="89" t="s">
        <v>221</v>
      </c>
      <c r="D329" s="89" t="s">
        <v>806</v>
      </c>
      <c r="E329" s="90">
        <v>3</v>
      </c>
      <c r="F329" s="91">
        <f>VLOOKUP(E329,'Contact Hours'!Y:AE,7,0)</f>
        <v>3.4083433041107498</v>
      </c>
    </row>
    <row r="330" spans="1:6">
      <c r="A330" s="89" t="s">
        <v>807</v>
      </c>
      <c r="B330" s="89" t="s">
        <v>719</v>
      </c>
      <c r="C330" s="89" t="s">
        <v>221</v>
      </c>
      <c r="D330" s="89" t="s">
        <v>806</v>
      </c>
      <c r="E330" s="90">
        <v>3</v>
      </c>
      <c r="F330" s="91">
        <f>VLOOKUP(E330,'Contact Hours'!Y:AE,7,0)</f>
        <v>3.4083433041107498</v>
      </c>
    </row>
    <row r="331" spans="1:6">
      <c r="A331" s="89" t="s">
        <v>808</v>
      </c>
      <c r="B331" s="89" t="s">
        <v>719</v>
      </c>
      <c r="C331" s="89" t="s">
        <v>221</v>
      </c>
      <c r="D331" s="89" t="s">
        <v>809</v>
      </c>
      <c r="E331" s="90">
        <v>3</v>
      </c>
      <c r="F331" s="91">
        <f>VLOOKUP(E331,'Contact Hours'!Y:AE,7,0)</f>
        <v>3.4083433041107498</v>
      </c>
    </row>
    <row r="332" spans="1:6">
      <c r="A332" s="89" t="s">
        <v>810</v>
      </c>
      <c r="B332" s="89" t="s">
        <v>811</v>
      </c>
      <c r="C332" s="89" t="s">
        <v>221</v>
      </c>
      <c r="D332" s="89" t="s">
        <v>812</v>
      </c>
      <c r="E332" s="90">
        <v>19</v>
      </c>
      <c r="F332" s="91">
        <f>VLOOKUP(E332,'Contact Hours'!Y:AE,7,0)</f>
        <v>3.4255627120306693</v>
      </c>
    </row>
    <row r="333" spans="1:6">
      <c r="A333" s="89" t="s">
        <v>813</v>
      </c>
      <c r="B333" s="89" t="s">
        <v>811</v>
      </c>
      <c r="C333" s="89" t="s">
        <v>221</v>
      </c>
      <c r="D333" s="89" t="s">
        <v>812</v>
      </c>
      <c r="E333" s="90">
        <v>19</v>
      </c>
      <c r="F333" s="91">
        <f>VLOOKUP(E333,'Contact Hours'!Y:AE,7,0)</f>
        <v>3.4255627120306693</v>
      </c>
    </row>
    <row r="334" spans="1:6">
      <c r="A334" s="89" t="s">
        <v>814</v>
      </c>
      <c r="B334" s="89" t="s">
        <v>811</v>
      </c>
      <c r="C334" s="89" t="s">
        <v>221</v>
      </c>
      <c r="D334" s="89" t="s">
        <v>812</v>
      </c>
      <c r="E334" s="90">
        <v>19</v>
      </c>
      <c r="F334" s="91">
        <f>VLOOKUP(E334,'Contact Hours'!Y:AE,7,0)</f>
        <v>3.4255627120306693</v>
      </c>
    </row>
    <row r="335" spans="1:6">
      <c r="A335" s="89" t="s">
        <v>815</v>
      </c>
      <c r="B335" s="89" t="s">
        <v>811</v>
      </c>
      <c r="C335" s="89" t="s">
        <v>221</v>
      </c>
      <c r="D335" s="89" t="s">
        <v>812</v>
      </c>
      <c r="E335" s="90">
        <v>19</v>
      </c>
      <c r="F335" s="91">
        <f>VLOOKUP(E335,'Contact Hours'!Y:AE,7,0)</f>
        <v>3.4255627120306693</v>
      </c>
    </row>
    <row r="336" spans="1:6">
      <c r="A336" s="89" t="s">
        <v>816</v>
      </c>
      <c r="B336" s="89" t="s">
        <v>811</v>
      </c>
      <c r="C336" s="89" t="s">
        <v>221</v>
      </c>
      <c r="D336" s="89" t="s">
        <v>812</v>
      </c>
      <c r="E336" s="90">
        <v>19</v>
      </c>
      <c r="F336" s="91">
        <f>VLOOKUP(E336,'Contact Hours'!Y:AE,7,0)</f>
        <v>3.4255627120306693</v>
      </c>
    </row>
    <row r="337" spans="1:6">
      <c r="A337" s="89" t="s">
        <v>817</v>
      </c>
      <c r="B337" s="89" t="s">
        <v>811</v>
      </c>
      <c r="C337" s="89" t="s">
        <v>221</v>
      </c>
      <c r="D337" s="89" t="s">
        <v>812</v>
      </c>
      <c r="E337" s="90">
        <v>19</v>
      </c>
      <c r="F337" s="91">
        <f>VLOOKUP(E337,'Contact Hours'!Y:AE,7,0)</f>
        <v>3.4255627120306693</v>
      </c>
    </row>
    <row r="338" spans="1:6">
      <c r="A338" s="89" t="s">
        <v>818</v>
      </c>
      <c r="B338" s="89" t="s">
        <v>811</v>
      </c>
      <c r="C338" s="89" t="s">
        <v>221</v>
      </c>
      <c r="D338" s="89" t="s">
        <v>812</v>
      </c>
      <c r="E338" s="90">
        <v>19</v>
      </c>
      <c r="F338" s="91">
        <f>VLOOKUP(E338,'Contact Hours'!Y:AE,7,0)</f>
        <v>3.4255627120306693</v>
      </c>
    </row>
    <row r="339" spans="1:6">
      <c r="A339" s="89" t="s">
        <v>819</v>
      </c>
      <c r="B339" s="89" t="s">
        <v>811</v>
      </c>
      <c r="C339" s="89" t="s">
        <v>221</v>
      </c>
      <c r="D339" s="89" t="s">
        <v>812</v>
      </c>
      <c r="E339" s="90">
        <v>19</v>
      </c>
      <c r="F339" s="91">
        <f>VLOOKUP(E339,'Contact Hours'!Y:AE,7,0)</f>
        <v>3.4255627120306693</v>
      </c>
    </row>
    <row r="340" spans="1:6">
      <c r="A340" s="89" t="s">
        <v>820</v>
      </c>
      <c r="B340" s="89" t="s">
        <v>811</v>
      </c>
      <c r="C340" s="89" t="s">
        <v>221</v>
      </c>
      <c r="D340" s="89" t="s">
        <v>812</v>
      </c>
      <c r="E340" s="90">
        <v>19</v>
      </c>
      <c r="F340" s="91">
        <f>VLOOKUP(E340,'Contact Hours'!Y:AE,7,0)</f>
        <v>3.4255627120306693</v>
      </c>
    </row>
    <row r="341" spans="1:6">
      <c r="A341" s="89" t="s">
        <v>821</v>
      </c>
      <c r="B341" s="89" t="s">
        <v>811</v>
      </c>
      <c r="C341" s="89" t="s">
        <v>221</v>
      </c>
      <c r="D341" s="89" t="s">
        <v>812</v>
      </c>
      <c r="E341" s="90">
        <v>19</v>
      </c>
      <c r="F341" s="91">
        <f>VLOOKUP(E341,'Contact Hours'!Y:AE,7,0)</f>
        <v>3.4255627120306693</v>
      </c>
    </row>
    <row r="342" spans="1:6">
      <c r="A342" s="89" t="s">
        <v>822</v>
      </c>
      <c r="B342" s="89" t="s">
        <v>811</v>
      </c>
      <c r="C342" s="89" t="s">
        <v>221</v>
      </c>
      <c r="D342" s="89" t="s">
        <v>812</v>
      </c>
      <c r="E342" s="90">
        <v>19</v>
      </c>
      <c r="F342" s="91">
        <f>VLOOKUP(E342,'Contact Hours'!Y:AE,7,0)</f>
        <v>3.4255627120306693</v>
      </c>
    </row>
    <row r="343" spans="1:6">
      <c r="A343" s="89" t="s">
        <v>823</v>
      </c>
      <c r="B343" s="89" t="s">
        <v>811</v>
      </c>
      <c r="C343" s="89" t="s">
        <v>221</v>
      </c>
      <c r="D343" s="89" t="s">
        <v>812</v>
      </c>
      <c r="E343" s="90">
        <v>19</v>
      </c>
      <c r="F343" s="91">
        <f>VLOOKUP(E343,'Contact Hours'!Y:AE,7,0)</f>
        <v>3.4255627120306693</v>
      </c>
    </row>
    <row r="344" spans="1:6">
      <c r="A344" s="89" t="s">
        <v>824</v>
      </c>
      <c r="B344" s="89" t="s">
        <v>811</v>
      </c>
      <c r="C344" s="89" t="s">
        <v>221</v>
      </c>
      <c r="D344" s="89" t="s">
        <v>812</v>
      </c>
      <c r="E344" s="90">
        <v>19</v>
      </c>
      <c r="F344" s="91">
        <f>VLOOKUP(E344,'Contact Hours'!Y:AE,7,0)</f>
        <v>3.4255627120306693</v>
      </c>
    </row>
    <row r="345" spans="1:6">
      <c r="A345" s="89" t="s">
        <v>825</v>
      </c>
      <c r="B345" s="89" t="s">
        <v>826</v>
      </c>
      <c r="C345" s="89" t="s">
        <v>214</v>
      </c>
      <c r="D345" s="89" t="s">
        <v>827</v>
      </c>
      <c r="E345" s="90">
        <v>19</v>
      </c>
      <c r="F345" s="91">
        <f>VLOOKUP(E345,'Contact Hours'!Y:AE,7,0)</f>
        <v>3.4255627120306693</v>
      </c>
    </row>
    <row r="346" spans="1:6">
      <c r="A346" s="89" t="s">
        <v>828</v>
      </c>
      <c r="B346" s="89" t="s">
        <v>811</v>
      </c>
      <c r="C346" s="89" t="s">
        <v>221</v>
      </c>
      <c r="D346" s="89" t="s">
        <v>827</v>
      </c>
      <c r="E346" s="90">
        <v>19</v>
      </c>
      <c r="F346" s="91">
        <f>VLOOKUP(E346,'Contact Hours'!Y:AE,7,0)</f>
        <v>3.4255627120306693</v>
      </c>
    </row>
    <row r="347" spans="1:6">
      <c r="A347" s="89" t="s">
        <v>829</v>
      </c>
      <c r="B347" s="89" t="s">
        <v>811</v>
      </c>
      <c r="C347" s="89" t="s">
        <v>221</v>
      </c>
      <c r="D347" s="89" t="s">
        <v>827</v>
      </c>
      <c r="E347" s="90">
        <v>19</v>
      </c>
      <c r="F347" s="91">
        <f>VLOOKUP(E347,'Contact Hours'!Y:AE,7,0)</f>
        <v>3.4255627120306693</v>
      </c>
    </row>
    <row r="348" spans="1:6">
      <c r="A348" s="89" t="s">
        <v>830</v>
      </c>
      <c r="B348" s="89" t="s">
        <v>811</v>
      </c>
      <c r="C348" s="89" t="s">
        <v>221</v>
      </c>
      <c r="D348" s="89" t="s">
        <v>831</v>
      </c>
      <c r="E348" s="90">
        <v>19</v>
      </c>
      <c r="F348" s="91">
        <f>VLOOKUP(E348,'Contact Hours'!Y:AE,7,0)</f>
        <v>3.4255627120306693</v>
      </c>
    </row>
    <row r="349" spans="1:6">
      <c r="A349" s="89" t="s">
        <v>832</v>
      </c>
      <c r="B349" s="89" t="s">
        <v>733</v>
      </c>
      <c r="C349" s="89" t="s">
        <v>214</v>
      </c>
      <c r="D349" s="89" t="s">
        <v>833</v>
      </c>
      <c r="E349" s="90">
        <v>12</v>
      </c>
      <c r="F349" s="91">
        <f>VLOOKUP(E349,'Contact Hours'!Y:AE,7,0)</f>
        <v>3.6748359098204313</v>
      </c>
    </row>
    <row r="350" spans="1:6">
      <c r="A350" s="89" t="s">
        <v>834</v>
      </c>
      <c r="B350" s="89" t="s">
        <v>835</v>
      </c>
      <c r="C350" s="89" t="s">
        <v>214</v>
      </c>
      <c r="D350" s="89" t="s">
        <v>836</v>
      </c>
      <c r="E350" s="90">
        <v>23</v>
      </c>
      <c r="F350" s="91">
        <f>VLOOKUP(E350,'Contact Hours'!Y:AE,7,0)</f>
        <v>4.5024770871355324</v>
      </c>
    </row>
    <row r="351" spans="1:6">
      <c r="A351" s="89" t="s">
        <v>837</v>
      </c>
      <c r="B351" s="89" t="s">
        <v>838</v>
      </c>
      <c r="C351" s="89" t="s">
        <v>221</v>
      </c>
      <c r="D351" s="89" t="s">
        <v>836</v>
      </c>
      <c r="E351" s="90">
        <v>23</v>
      </c>
      <c r="F351" s="91">
        <f>VLOOKUP(E351,'Contact Hours'!Y:AE,7,0)</f>
        <v>4.5024770871355324</v>
      </c>
    </row>
    <row r="352" spans="1:6">
      <c r="A352" s="89" t="s">
        <v>837</v>
      </c>
      <c r="B352" s="89" t="s">
        <v>839</v>
      </c>
      <c r="C352" s="89" t="s">
        <v>221</v>
      </c>
      <c r="D352" s="89" t="s">
        <v>836</v>
      </c>
      <c r="E352" s="90">
        <v>23</v>
      </c>
      <c r="F352" s="91">
        <f>VLOOKUP(E352,'Contact Hours'!Y:AE,7,0)</f>
        <v>4.5024770871355324</v>
      </c>
    </row>
    <row r="353" spans="1:6">
      <c r="A353" s="89" t="s">
        <v>840</v>
      </c>
      <c r="B353" s="89" t="s">
        <v>835</v>
      </c>
      <c r="C353" s="89" t="s">
        <v>214</v>
      </c>
      <c r="D353" s="89" t="s">
        <v>841</v>
      </c>
      <c r="E353" s="90">
        <v>23</v>
      </c>
      <c r="F353" s="91">
        <f>VLOOKUP(E353,'Contact Hours'!Y:AE,7,0)</f>
        <v>4.5024770871355324</v>
      </c>
    </row>
    <row r="354" spans="1:6">
      <c r="A354" s="89" t="s">
        <v>842</v>
      </c>
      <c r="B354" s="89" t="s">
        <v>838</v>
      </c>
      <c r="C354" s="89" t="s">
        <v>221</v>
      </c>
      <c r="D354" s="89" t="s">
        <v>841</v>
      </c>
      <c r="E354" s="90">
        <v>23</v>
      </c>
      <c r="F354" s="91">
        <f>VLOOKUP(E354,'Contact Hours'!Y:AE,7,0)</f>
        <v>4.5024770871355324</v>
      </c>
    </row>
    <row r="355" spans="1:6">
      <c r="A355" s="89" t="s">
        <v>842</v>
      </c>
      <c r="B355" s="89" t="s">
        <v>839</v>
      </c>
      <c r="C355" s="89" t="s">
        <v>221</v>
      </c>
      <c r="D355" s="89" t="s">
        <v>841</v>
      </c>
      <c r="E355" s="90">
        <v>23</v>
      </c>
      <c r="F355" s="91">
        <f>VLOOKUP(E355,'Contact Hours'!Y:AE,7,0)</f>
        <v>4.5024770871355324</v>
      </c>
    </row>
    <row r="356" spans="1:6">
      <c r="A356" s="89" t="s">
        <v>843</v>
      </c>
      <c r="B356" s="89" t="s">
        <v>838</v>
      </c>
      <c r="C356" s="89" t="s">
        <v>221</v>
      </c>
      <c r="D356" s="89" t="s">
        <v>841</v>
      </c>
      <c r="E356" s="90">
        <v>23</v>
      </c>
      <c r="F356" s="91">
        <f>VLOOKUP(E356,'Contact Hours'!Y:AE,7,0)</f>
        <v>4.5024770871355324</v>
      </c>
    </row>
    <row r="357" spans="1:6">
      <c r="A357" s="89" t="s">
        <v>843</v>
      </c>
      <c r="B357" s="89" t="s">
        <v>839</v>
      </c>
      <c r="C357" s="89" t="s">
        <v>221</v>
      </c>
      <c r="D357" s="89" t="s">
        <v>841</v>
      </c>
      <c r="E357" s="90">
        <v>23</v>
      </c>
      <c r="F357" s="91">
        <f>VLOOKUP(E357,'Contact Hours'!Y:AE,7,0)</f>
        <v>4.5024770871355324</v>
      </c>
    </row>
    <row r="358" spans="1:6">
      <c r="A358" s="89" t="s">
        <v>844</v>
      </c>
      <c r="B358" s="89" t="s">
        <v>835</v>
      </c>
      <c r="C358" s="89" t="s">
        <v>214</v>
      </c>
      <c r="D358" s="89" t="s">
        <v>845</v>
      </c>
      <c r="E358" s="90">
        <v>23</v>
      </c>
      <c r="F358" s="91">
        <f>VLOOKUP(E358,'Contact Hours'!Y:AE,7,0)</f>
        <v>4.5024770871355324</v>
      </c>
    </row>
    <row r="359" spans="1:6">
      <c r="A359" s="89" t="s">
        <v>846</v>
      </c>
      <c r="B359" s="89" t="s">
        <v>835</v>
      </c>
      <c r="C359" s="89" t="s">
        <v>214</v>
      </c>
      <c r="D359" s="89" t="s">
        <v>847</v>
      </c>
      <c r="E359" s="90">
        <v>23</v>
      </c>
      <c r="F359" s="91">
        <f>VLOOKUP(E359,'Contact Hours'!Y:AE,7,0)</f>
        <v>4.5024770871355324</v>
      </c>
    </row>
    <row r="360" spans="1:6">
      <c r="A360" s="89" t="s">
        <v>848</v>
      </c>
      <c r="B360" s="89" t="s">
        <v>838</v>
      </c>
      <c r="C360" s="89" t="s">
        <v>221</v>
      </c>
      <c r="D360" s="89" t="s">
        <v>847</v>
      </c>
      <c r="E360" s="90">
        <v>23</v>
      </c>
      <c r="F360" s="91">
        <f>VLOOKUP(E360,'Contact Hours'!Y:AE,7,0)</f>
        <v>4.5024770871355324</v>
      </c>
    </row>
    <row r="361" spans="1:6">
      <c r="A361" s="89" t="s">
        <v>848</v>
      </c>
      <c r="B361" s="89" t="s">
        <v>839</v>
      </c>
      <c r="C361" s="89" t="s">
        <v>221</v>
      </c>
      <c r="D361" s="89" t="s">
        <v>847</v>
      </c>
      <c r="E361" s="90">
        <v>23</v>
      </c>
      <c r="F361" s="91">
        <f>VLOOKUP(E361,'Contact Hours'!Y:AE,7,0)</f>
        <v>4.5024770871355324</v>
      </c>
    </row>
    <row r="362" spans="1:6">
      <c r="A362" s="89" t="s">
        <v>849</v>
      </c>
      <c r="B362" s="89" t="s">
        <v>850</v>
      </c>
      <c r="C362" s="89" t="s">
        <v>221</v>
      </c>
      <c r="D362" s="89" t="s">
        <v>851</v>
      </c>
      <c r="E362" s="90">
        <v>12</v>
      </c>
      <c r="F362" s="91">
        <f>VLOOKUP(E362,'Contact Hours'!Y:AE,7,0)</f>
        <v>3.6748359098204313</v>
      </c>
    </row>
    <row r="363" spans="1:6">
      <c r="A363" s="89" t="s">
        <v>852</v>
      </c>
      <c r="B363" s="89" t="s">
        <v>853</v>
      </c>
      <c r="C363" s="89" t="s">
        <v>221</v>
      </c>
      <c r="D363" s="89" t="s">
        <v>851</v>
      </c>
      <c r="E363" s="90">
        <v>12</v>
      </c>
      <c r="F363" s="91">
        <f>VLOOKUP(E363,'Contact Hours'!Y:AE,7,0)</f>
        <v>3.6748359098204313</v>
      </c>
    </row>
    <row r="364" spans="1:6">
      <c r="A364" s="89" t="s">
        <v>854</v>
      </c>
      <c r="B364" s="89" t="s">
        <v>850</v>
      </c>
      <c r="C364" s="89" t="s">
        <v>221</v>
      </c>
      <c r="D364" s="89" t="s">
        <v>855</v>
      </c>
      <c r="E364" s="90">
        <v>19</v>
      </c>
      <c r="F364" s="91">
        <f>VLOOKUP(E364,'Contact Hours'!Y:AE,7,0)</f>
        <v>3.4255627120306693</v>
      </c>
    </row>
    <row r="365" spans="1:6">
      <c r="A365" s="89" t="s">
        <v>856</v>
      </c>
      <c r="B365" s="89" t="s">
        <v>850</v>
      </c>
      <c r="C365" s="89" t="s">
        <v>221</v>
      </c>
      <c r="D365" s="89" t="s">
        <v>855</v>
      </c>
      <c r="E365" s="90">
        <v>19</v>
      </c>
      <c r="F365" s="91">
        <f>VLOOKUP(E365,'Contact Hours'!Y:AE,7,0)</f>
        <v>3.4255627120306693</v>
      </c>
    </row>
    <row r="366" spans="1:6">
      <c r="A366" s="89" t="s">
        <v>857</v>
      </c>
      <c r="B366" s="89" t="s">
        <v>853</v>
      </c>
      <c r="C366" s="89" t="s">
        <v>221</v>
      </c>
      <c r="D366" s="89" t="s">
        <v>855</v>
      </c>
      <c r="E366" s="90">
        <v>19</v>
      </c>
      <c r="F366" s="91">
        <f>VLOOKUP(E366,'Contact Hours'!Y:AE,7,0)</f>
        <v>3.4255627120306693</v>
      </c>
    </row>
    <row r="367" spans="1:6">
      <c r="A367" s="89" t="s">
        <v>858</v>
      </c>
      <c r="B367" s="89" t="s">
        <v>853</v>
      </c>
      <c r="C367" s="89" t="s">
        <v>221</v>
      </c>
      <c r="D367" s="89" t="s">
        <v>855</v>
      </c>
      <c r="E367" s="90">
        <v>19</v>
      </c>
      <c r="F367" s="91">
        <f>VLOOKUP(E367,'Contact Hours'!Y:AE,7,0)</f>
        <v>3.4255627120306693</v>
      </c>
    </row>
    <row r="368" spans="1:6">
      <c r="A368" s="89" t="s">
        <v>859</v>
      </c>
      <c r="B368" s="89" t="s">
        <v>860</v>
      </c>
      <c r="C368" s="89" t="s">
        <v>221</v>
      </c>
      <c r="D368" s="89" t="s">
        <v>855</v>
      </c>
      <c r="E368" s="90">
        <v>19</v>
      </c>
      <c r="F368" s="91">
        <f>VLOOKUP(E368,'Contact Hours'!Y:AE,7,0)</f>
        <v>3.4255627120306693</v>
      </c>
    </row>
    <row r="369" spans="1:6">
      <c r="A369" s="89" t="s">
        <v>861</v>
      </c>
      <c r="B369" s="89" t="s">
        <v>850</v>
      </c>
      <c r="C369" s="89" t="s">
        <v>221</v>
      </c>
      <c r="D369" s="89" t="s">
        <v>862</v>
      </c>
      <c r="E369" s="90">
        <v>12</v>
      </c>
      <c r="F369" s="91">
        <f>VLOOKUP(E369,'Contact Hours'!Y:AE,7,0)</f>
        <v>3.6748359098204313</v>
      </c>
    </row>
    <row r="370" spans="1:6">
      <c r="A370" s="89" t="s">
        <v>863</v>
      </c>
      <c r="B370" s="89" t="s">
        <v>850</v>
      </c>
      <c r="C370" s="89" t="s">
        <v>221</v>
      </c>
      <c r="D370" s="89" t="s">
        <v>862</v>
      </c>
      <c r="E370" s="90">
        <v>12</v>
      </c>
      <c r="F370" s="91">
        <f>VLOOKUP(E370,'Contact Hours'!Y:AE,7,0)</f>
        <v>3.6748359098204313</v>
      </c>
    </row>
    <row r="371" spans="1:6">
      <c r="A371" s="89" t="s">
        <v>864</v>
      </c>
      <c r="B371" s="89" t="s">
        <v>850</v>
      </c>
      <c r="C371" s="89" t="s">
        <v>221</v>
      </c>
      <c r="D371" s="89" t="s">
        <v>862</v>
      </c>
      <c r="E371" s="90">
        <v>12</v>
      </c>
      <c r="F371" s="91">
        <f>VLOOKUP(E371,'Contact Hours'!Y:AE,7,0)</f>
        <v>3.6748359098204313</v>
      </c>
    </row>
    <row r="372" spans="1:6">
      <c r="A372" s="89" t="s">
        <v>865</v>
      </c>
      <c r="B372" s="89" t="s">
        <v>850</v>
      </c>
      <c r="C372" s="89" t="s">
        <v>221</v>
      </c>
      <c r="D372" s="89" t="s">
        <v>862</v>
      </c>
      <c r="E372" s="90">
        <v>12</v>
      </c>
      <c r="F372" s="91">
        <f>VLOOKUP(E372,'Contact Hours'!Y:AE,7,0)</f>
        <v>3.6748359098204313</v>
      </c>
    </row>
    <row r="373" spans="1:6">
      <c r="A373" s="89" t="s">
        <v>866</v>
      </c>
      <c r="B373" s="89" t="s">
        <v>850</v>
      </c>
      <c r="C373" s="89" t="s">
        <v>221</v>
      </c>
      <c r="D373" s="89" t="s">
        <v>862</v>
      </c>
      <c r="E373" s="90">
        <v>12</v>
      </c>
      <c r="F373" s="91">
        <f>VLOOKUP(E373,'Contact Hours'!Y:AE,7,0)</f>
        <v>3.6748359098204313</v>
      </c>
    </row>
    <row r="374" spans="1:6">
      <c r="A374" s="89" t="s">
        <v>867</v>
      </c>
      <c r="B374" s="89" t="s">
        <v>850</v>
      </c>
      <c r="C374" s="89" t="s">
        <v>221</v>
      </c>
      <c r="D374" s="89" t="s">
        <v>862</v>
      </c>
      <c r="E374" s="90">
        <v>12</v>
      </c>
      <c r="F374" s="91">
        <f>VLOOKUP(E374,'Contact Hours'!Y:AE,7,0)</f>
        <v>3.6748359098204313</v>
      </c>
    </row>
    <row r="375" spans="1:6">
      <c r="A375" s="89" t="s">
        <v>868</v>
      </c>
      <c r="B375" s="89" t="s">
        <v>850</v>
      </c>
      <c r="C375" s="89" t="s">
        <v>221</v>
      </c>
      <c r="D375" s="89" t="s">
        <v>862</v>
      </c>
      <c r="E375" s="90">
        <v>12</v>
      </c>
      <c r="F375" s="91">
        <f>VLOOKUP(E375,'Contact Hours'!Y:AE,7,0)</f>
        <v>3.6748359098204313</v>
      </c>
    </row>
    <row r="376" spans="1:6">
      <c r="A376" s="89" t="s">
        <v>869</v>
      </c>
      <c r="B376" s="89" t="s">
        <v>853</v>
      </c>
      <c r="C376" s="89" t="s">
        <v>221</v>
      </c>
      <c r="D376" s="89" t="s">
        <v>862</v>
      </c>
      <c r="E376" s="90">
        <v>12</v>
      </c>
      <c r="F376" s="91">
        <f>VLOOKUP(E376,'Contact Hours'!Y:AE,7,0)</f>
        <v>3.6748359098204313</v>
      </c>
    </row>
    <row r="377" spans="1:6">
      <c r="A377" s="89" t="s">
        <v>870</v>
      </c>
      <c r="B377" s="89" t="s">
        <v>853</v>
      </c>
      <c r="C377" s="89" t="s">
        <v>221</v>
      </c>
      <c r="D377" s="89" t="s">
        <v>862</v>
      </c>
      <c r="E377" s="90">
        <v>12</v>
      </c>
      <c r="F377" s="91">
        <f>VLOOKUP(E377,'Contact Hours'!Y:AE,7,0)</f>
        <v>3.6748359098204313</v>
      </c>
    </row>
    <row r="378" spans="1:6">
      <c r="A378" s="89" t="s">
        <v>871</v>
      </c>
      <c r="B378" s="89" t="s">
        <v>853</v>
      </c>
      <c r="C378" s="89" t="s">
        <v>221</v>
      </c>
      <c r="D378" s="89" t="s">
        <v>862</v>
      </c>
      <c r="E378" s="90">
        <v>12</v>
      </c>
      <c r="F378" s="91">
        <f>VLOOKUP(E378,'Contact Hours'!Y:AE,7,0)</f>
        <v>3.6748359098204313</v>
      </c>
    </row>
    <row r="379" spans="1:6">
      <c r="A379" s="89" t="s">
        <v>872</v>
      </c>
      <c r="B379" s="89" t="s">
        <v>853</v>
      </c>
      <c r="C379" s="89" t="s">
        <v>221</v>
      </c>
      <c r="D379" s="89" t="s">
        <v>862</v>
      </c>
      <c r="E379" s="90">
        <v>12</v>
      </c>
      <c r="F379" s="91">
        <f>VLOOKUP(E379,'Contact Hours'!Y:AE,7,0)</f>
        <v>3.6748359098204313</v>
      </c>
    </row>
    <row r="380" spans="1:6">
      <c r="A380" s="89" t="s">
        <v>873</v>
      </c>
      <c r="B380" s="89" t="s">
        <v>853</v>
      </c>
      <c r="C380" s="89" t="s">
        <v>221</v>
      </c>
      <c r="D380" s="89" t="s">
        <v>862</v>
      </c>
      <c r="E380" s="90">
        <v>12</v>
      </c>
      <c r="F380" s="91">
        <f>VLOOKUP(E380,'Contact Hours'!Y:AE,7,0)</f>
        <v>3.6748359098204313</v>
      </c>
    </row>
    <row r="381" spans="1:6">
      <c r="A381" s="89" t="s">
        <v>874</v>
      </c>
      <c r="B381" s="89" t="s">
        <v>853</v>
      </c>
      <c r="C381" s="89" t="s">
        <v>221</v>
      </c>
      <c r="D381" s="89" t="s">
        <v>862</v>
      </c>
      <c r="E381" s="90">
        <v>12</v>
      </c>
      <c r="F381" s="91">
        <f>VLOOKUP(E381,'Contact Hours'!Y:AE,7,0)</f>
        <v>3.6748359098204313</v>
      </c>
    </row>
    <row r="382" spans="1:6">
      <c r="A382" s="89" t="s">
        <v>875</v>
      </c>
      <c r="B382" s="89" t="s">
        <v>853</v>
      </c>
      <c r="C382" s="89" t="s">
        <v>221</v>
      </c>
      <c r="D382" s="89" t="s">
        <v>862</v>
      </c>
      <c r="E382" s="90">
        <v>12</v>
      </c>
      <c r="F382" s="91">
        <f>VLOOKUP(E382,'Contact Hours'!Y:AE,7,0)</f>
        <v>3.6748359098204313</v>
      </c>
    </row>
    <row r="383" spans="1:6">
      <c r="A383" s="89" t="s">
        <v>876</v>
      </c>
      <c r="B383" s="89" t="s">
        <v>860</v>
      </c>
      <c r="C383" s="89" t="s">
        <v>221</v>
      </c>
      <c r="D383" s="89" t="s">
        <v>862</v>
      </c>
      <c r="E383" s="90">
        <v>12</v>
      </c>
      <c r="F383" s="91">
        <f>VLOOKUP(E383,'Contact Hours'!Y:AE,7,0)</f>
        <v>3.6748359098204313</v>
      </c>
    </row>
    <row r="384" spans="1:6">
      <c r="A384" s="89" t="s">
        <v>877</v>
      </c>
      <c r="B384" s="89" t="s">
        <v>860</v>
      </c>
      <c r="C384" s="89" t="s">
        <v>221</v>
      </c>
      <c r="D384" s="89" t="s">
        <v>862</v>
      </c>
      <c r="E384" s="90">
        <v>12</v>
      </c>
      <c r="F384" s="91">
        <f>VLOOKUP(E384,'Contact Hours'!Y:AE,7,0)</f>
        <v>3.6748359098204313</v>
      </c>
    </row>
    <row r="385" spans="1:6">
      <c r="A385" s="89" t="s">
        <v>878</v>
      </c>
      <c r="B385" s="89" t="s">
        <v>860</v>
      </c>
      <c r="C385" s="89" t="s">
        <v>221</v>
      </c>
      <c r="D385" s="89" t="s">
        <v>862</v>
      </c>
      <c r="E385" s="90">
        <v>12</v>
      </c>
      <c r="F385" s="91">
        <f>VLOOKUP(E385,'Contact Hours'!Y:AE,7,0)</f>
        <v>3.6748359098204313</v>
      </c>
    </row>
    <row r="386" spans="1:6">
      <c r="A386" s="89" t="s">
        <v>879</v>
      </c>
      <c r="B386" s="89" t="s">
        <v>838</v>
      </c>
      <c r="C386" s="89" t="s">
        <v>221</v>
      </c>
      <c r="D386" s="89" t="s">
        <v>880</v>
      </c>
      <c r="E386" s="90">
        <v>23</v>
      </c>
      <c r="F386" s="91">
        <f>VLOOKUP(E386,'Contact Hours'!Y:AE,7,0)</f>
        <v>4.5024770871355324</v>
      </c>
    </row>
    <row r="387" spans="1:6">
      <c r="A387" s="89" t="s">
        <v>879</v>
      </c>
      <c r="B387" s="89" t="s">
        <v>839</v>
      </c>
      <c r="C387" s="89" t="s">
        <v>221</v>
      </c>
      <c r="D387" s="89" t="s">
        <v>880</v>
      </c>
      <c r="E387" s="90">
        <v>23</v>
      </c>
      <c r="F387" s="91">
        <f>VLOOKUP(E387,'Contact Hours'!Y:AE,7,0)</f>
        <v>4.5024770871355324</v>
      </c>
    </row>
    <row r="388" spans="1:6">
      <c r="A388" s="89" t="s">
        <v>881</v>
      </c>
      <c r="B388" s="89" t="s">
        <v>838</v>
      </c>
      <c r="C388" s="89" t="s">
        <v>221</v>
      </c>
      <c r="D388" s="89" t="s">
        <v>880</v>
      </c>
      <c r="E388" s="90">
        <v>23</v>
      </c>
      <c r="F388" s="91">
        <f>VLOOKUP(E388,'Contact Hours'!Y:AE,7,0)</f>
        <v>4.5024770871355324</v>
      </c>
    </row>
    <row r="389" spans="1:6">
      <c r="A389" s="89" t="s">
        <v>882</v>
      </c>
      <c r="B389" s="89" t="s">
        <v>838</v>
      </c>
      <c r="C389" s="89" t="s">
        <v>221</v>
      </c>
      <c r="D389" s="89" t="s">
        <v>880</v>
      </c>
      <c r="E389" s="90">
        <v>23</v>
      </c>
      <c r="F389" s="91">
        <f>VLOOKUP(E389,'Contact Hours'!Y:AE,7,0)</f>
        <v>4.5024770871355324</v>
      </c>
    </row>
    <row r="390" spans="1:6">
      <c r="A390" s="89" t="s">
        <v>883</v>
      </c>
      <c r="B390" s="89" t="s">
        <v>838</v>
      </c>
      <c r="C390" s="89" t="s">
        <v>221</v>
      </c>
      <c r="D390" s="89" t="s">
        <v>884</v>
      </c>
      <c r="E390" s="90">
        <v>23</v>
      </c>
      <c r="F390" s="91">
        <f>VLOOKUP(E390,'Contact Hours'!Y:AE,7,0)</f>
        <v>4.5024770871355324</v>
      </c>
    </row>
    <row r="391" spans="1:6">
      <c r="A391" s="89" t="s">
        <v>883</v>
      </c>
      <c r="B391" s="89" t="s">
        <v>839</v>
      </c>
      <c r="C391" s="89" t="s">
        <v>221</v>
      </c>
      <c r="D391" s="89" t="s">
        <v>884</v>
      </c>
      <c r="E391" s="90">
        <v>23</v>
      </c>
      <c r="F391" s="91">
        <f>VLOOKUP(E391,'Contact Hours'!Y:AE,7,0)</f>
        <v>4.5024770871355324</v>
      </c>
    </row>
    <row r="392" spans="1:6">
      <c r="A392" s="89" t="s">
        <v>885</v>
      </c>
      <c r="B392" s="89" t="s">
        <v>781</v>
      </c>
      <c r="C392" s="89" t="s">
        <v>221</v>
      </c>
      <c r="D392" s="89" t="s">
        <v>886</v>
      </c>
      <c r="E392" s="90">
        <v>12</v>
      </c>
      <c r="F392" s="91">
        <f>VLOOKUP(E392,'Contact Hours'!Y:AE,7,0)</f>
        <v>3.6748359098204313</v>
      </c>
    </row>
    <row r="393" spans="1:6">
      <c r="A393" s="89" t="s">
        <v>887</v>
      </c>
      <c r="B393" s="89" t="s">
        <v>781</v>
      </c>
      <c r="C393" s="89" t="s">
        <v>221</v>
      </c>
      <c r="D393" s="89" t="s">
        <v>886</v>
      </c>
      <c r="E393" s="90">
        <v>12</v>
      </c>
      <c r="F393" s="91">
        <f>VLOOKUP(E393,'Contact Hours'!Y:AE,7,0)</f>
        <v>3.6748359098204313</v>
      </c>
    </row>
    <row r="394" spans="1:6">
      <c r="A394" s="89" t="s">
        <v>888</v>
      </c>
      <c r="B394" s="89" t="s">
        <v>781</v>
      </c>
      <c r="C394" s="89" t="s">
        <v>221</v>
      </c>
      <c r="D394" s="89" t="s">
        <v>886</v>
      </c>
      <c r="E394" s="90">
        <v>12</v>
      </c>
      <c r="F394" s="91">
        <f>VLOOKUP(E394,'Contact Hours'!Y:AE,7,0)</f>
        <v>3.6748359098204313</v>
      </c>
    </row>
    <row r="395" spans="1:6">
      <c r="A395" s="89" t="s">
        <v>889</v>
      </c>
      <c r="B395" s="89" t="s">
        <v>781</v>
      </c>
      <c r="C395" s="89" t="s">
        <v>221</v>
      </c>
      <c r="D395" s="89" t="s">
        <v>886</v>
      </c>
      <c r="E395" s="90">
        <v>12</v>
      </c>
      <c r="F395" s="91">
        <f>VLOOKUP(E395,'Contact Hours'!Y:AE,7,0)</f>
        <v>3.6748359098204313</v>
      </c>
    </row>
    <row r="396" spans="1:6">
      <c r="A396" s="89" t="s">
        <v>890</v>
      </c>
      <c r="B396" s="89" t="s">
        <v>781</v>
      </c>
      <c r="C396" s="89" t="s">
        <v>221</v>
      </c>
      <c r="D396" s="89" t="s">
        <v>886</v>
      </c>
      <c r="E396" s="90">
        <v>12</v>
      </c>
      <c r="F396" s="91">
        <f>VLOOKUP(E396,'Contact Hours'!Y:AE,7,0)</f>
        <v>3.6748359098204313</v>
      </c>
    </row>
    <row r="397" spans="1:6">
      <c r="A397" s="89" t="s">
        <v>891</v>
      </c>
      <c r="B397" s="89" t="s">
        <v>781</v>
      </c>
      <c r="C397" s="89" t="s">
        <v>221</v>
      </c>
      <c r="D397" s="89" t="s">
        <v>892</v>
      </c>
      <c r="E397" s="90">
        <v>12</v>
      </c>
      <c r="F397" s="91">
        <f>VLOOKUP(E397,'Contact Hours'!Y:AE,7,0)</f>
        <v>3.6748359098204313</v>
      </c>
    </row>
    <row r="398" spans="1:6">
      <c r="A398" s="89" t="s">
        <v>893</v>
      </c>
      <c r="B398" s="89" t="s">
        <v>781</v>
      </c>
      <c r="C398" s="89" t="s">
        <v>221</v>
      </c>
      <c r="D398" s="89" t="s">
        <v>892</v>
      </c>
      <c r="E398" s="90">
        <v>12</v>
      </c>
      <c r="F398" s="91">
        <f>VLOOKUP(E398,'Contact Hours'!Y:AE,7,0)</f>
        <v>3.6748359098204313</v>
      </c>
    </row>
    <row r="399" spans="1:6">
      <c r="A399" s="89" t="s">
        <v>894</v>
      </c>
      <c r="B399" s="89" t="s">
        <v>213</v>
      </c>
      <c r="C399" s="89" t="s">
        <v>214</v>
      </c>
      <c r="D399" s="89" t="s">
        <v>895</v>
      </c>
      <c r="E399" s="90">
        <v>3</v>
      </c>
      <c r="F399" s="91">
        <f>VLOOKUP(E399,'Contact Hours'!Y:AE,7,0)</f>
        <v>3.4083433041107498</v>
      </c>
    </row>
    <row r="400" spans="1:6">
      <c r="A400" s="89" t="s">
        <v>896</v>
      </c>
      <c r="B400" s="89" t="s">
        <v>897</v>
      </c>
      <c r="C400" s="89" t="s">
        <v>221</v>
      </c>
      <c r="D400" s="89" t="s">
        <v>895</v>
      </c>
      <c r="E400" s="90">
        <v>3</v>
      </c>
      <c r="F400" s="91">
        <f>VLOOKUP(E400,'Contact Hours'!Y:AE,7,0)</f>
        <v>3.4083433041107498</v>
      </c>
    </row>
    <row r="401" spans="1:6">
      <c r="A401" s="89" t="s">
        <v>898</v>
      </c>
      <c r="B401" s="89" t="s">
        <v>899</v>
      </c>
      <c r="C401" s="89" t="s">
        <v>221</v>
      </c>
      <c r="D401" s="89" t="s">
        <v>895</v>
      </c>
      <c r="E401" s="90">
        <v>3</v>
      </c>
      <c r="F401" s="91">
        <f>VLOOKUP(E401,'Contact Hours'!Y:AE,7,0)</f>
        <v>3.4083433041107498</v>
      </c>
    </row>
    <row r="402" spans="1:6">
      <c r="A402" s="89" t="s">
        <v>898</v>
      </c>
      <c r="B402" s="89" t="s">
        <v>296</v>
      </c>
      <c r="C402" s="89" t="s">
        <v>221</v>
      </c>
      <c r="D402" s="89" t="s">
        <v>895</v>
      </c>
      <c r="E402" s="90">
        <v>3</v>
      </c>
      <c r="F402" s="91">
        <f>VLOOKUP(E402,'Contact Hours'!Y:AE,7,0)</f>
        <v>3.4083433041107498</v>
      </c>
    </row>
    <row r="403" spans="1:6">
      <c r="A403" s="89" t="s">
        <v>900</v>
      </c>
      <c r="B403" s="89" t="s">
        <v>897</v>
      </c>
      <c r="C403" s="89" t="s">
        <v>221</v>
      </c>
      <c r="D403" s="89" t="s">
        <v>895</v>
      </c>
      <c r="E403" s="90">
        <v>3</v>
      </c>
      <c r="F403" s="91">
        <f>VLOOKUP(E403,'Contact Hours'!Y:AE,7,0)</f>
        <v>3.4083433041107498</v>
      </c>
    </row>
    <row r="404" spans="1:6">
      <c r="A404" s="89" t="s">
        <v>901</v>
      </c>
      <c r="B404" s="89" t="s">
        <v>902</v>
      </c>
      <c r="C404" s="89" t="s">
        <v>221</v>
      </c>
      <c r="D404" s="89" t="s">
        <v>903</v>
      </c>
      <c r="E404" s="90">
        <v>3</v>
      </c>
      <c r="F404" s="91">
        <f>VLOOKUP(E404,'Contact Hours'!Y:AE,7,0)</f>
        <v>3.4083433041107498</v>
      </c>
    </row>
    <row r="405" spans="1:6">
      <c r="A405" s="89" t="s">
        <v>901</v>
      </c>
      <c r="B405" s="89" t="s">
        <v>897</v>
      </c>
      <c r="C405" s="89" t="s">
        <v>221</v>
      </c>
      <c r="D405" s="89" t="s">
        <v>903</v>
      </c>
      <c r="E405" s="90">
        <v>3</v>
      </c>
      <c r="F405" s="91">
        <f>VLOOKUP(E405,'Contact Hours'!Y:AE,7,0)</f>
        <v>3.4083433041107498</v>
      </c>
    </row>
    <row r="406" spans="1:6">
      <c r="A406" s="89" t="s">
        <v>904</v>
      </c>
      <c r="B406" s="89" t="s">
        <v>902</v>
      </c>
      <c r="C406" s="89" t="s">
        <v>221</v>
      </c>
      <c r="D406" s="89" t="s">
        <v>903</v>
      </c>
      <c r="E406" s="90">
        <v>3</v>
      </c>
      <c r="F406" s="91">
        <f>VLOOKUP(E406,'Contact Hours'!Y:AE,7,0)</f>
        <v>3.4083433041107498</v>
      </c>
    </row>
    <row r="407" spans="1:6">
      <c r="A407" s="89" t="s">
        <v>904</v>
      </c>
      <c r="B407" s="89" t="s">
        <v>897</v>
      </c>
      <c r="C407" s="89" t="s">
        <v>221</v>
      </c>
      <c r="D407" s="89" t="s">
        <v>903</v>
      </c>
      <c r="E407" s="90">
        <v>3</v>
      </c>
      <c r="F407" s="91">
        <f>VLOOKUP(E407,'Contact Hours'!Y:AE,7,0)</f>
        <v>3.4083433041107498</v>
      </c>
    </row>
    <row r="408" spans="1:6">
      <c r="A408" s="89" t="s">
        <v>905</v>
      </c>
      <c r="B408" s="89" t="s">
        <v>296</v>
      </c>
      <c r="C408" s="89" t="s">
        <v>221</v>
      </c>
      <c r="D408" s="89" t="s">
        <v>906</v>
      </c>
      <c r="E408" s="90">
        <v>3</v>
      </c>
      <c r="F408" s="91">
        <f>VLOOKUP(E408,'Contact Hours'!Y:AE,7,0)</f>
        <v>3.4083433041107498</v>
      </c>
    </row>
    <row r="409" spans="1:6">
      <c r="A409" s="89" t="s">
        <v>907</v>
      </c>
      <c r="B409" s="89" t="s">
        <v>213</v>
      </c>
      <c r="C409" s="89" t="s">
        <v>214</v>
      </c>
      <c r="D409" s="89" t="s">
        <v>908</v>
      </c>
      <c r="E409" s="90">
        <v>3</v>
      </c>
      <c r="F409" s="91">
        <f>VLOOKUP(E409,'Contact Hours'!Y:AE,7,0)</f>
        <v>3.4083433041107498</v>
      </c>
    </row>
    <row r="410" spans="1:6">
      <c r="A410" s="89" t="s">
        <v>909</v>
      </c>
      <c r="B410" s="89" t="s">
        <v>899</v>
      </c>
      <c r="C410" s="89" t="s">
        <v>221</v>
      </c>
      <c r="D410" s="89" t="s">
        <v>908</v>
      </c>
      <c r="E410" s="90">
        <v>3</v>
      </c>
      <c r="F410" s="91">
        <f>VLOOKUP(E410,'Contact Hours'!Y:AE,7,0)</f>
        <v>3.4083433041107498</v>
      </c>
    </row>
    <row r="411" spans="1:6">
      <c r="A411" s="89" t="s">
        <v>910</v>
      </c>
      <c r="B411" s="89" t="s">
        <v>899</v>
      </c>
      <c r="C411" s="89" t="s">
        <v>221</v>
      </c>
      <c r="D411" s="89" t="s">
        <v>908</v>
      </c>
      <c r="E411" s="90">
        <v>3</v>
      </c>
      <c r="F411" s="91">
        <f>VLOOKUP(E411,'Contact Hours'!Y:AE,7,0)</f>
        <v>3.4083433041107498</v>
      </c>
    </row>
    <row r="412" spans="1:6">
      <c r="A412" s="89" t="s">
        <v>911</v>
      </c>
      <c r="B412" s="89" t="s">
        <v>899</v>
      </c>
      <c r="C412" s="89" t="s">
        <v>221</v>
      </c>
      <c r="D412" s="89" t="s">
        <v>908</v>
      </c>
      <c r="E412" s="90">
        <v>3</v>
      </c>
      <c r="F412" s="91">
        <f>VLOOKUP(E412,'Contact Hours'!Y:AE,7,0)</f>
        <v>3.4083433041107498</v>
      </c>
    </row>
    <row r="413" spans="1:6">
      <c r="A413" s="89" t="s">
        <v>912</v>
      </c>
      <c r="B413" s="89" t="s">
        <v>899</v>
      </c>
      <c r="C413" s="89" t="s">
        <v>221</v>
      </c>
      <c r="D413" s="89" t="s">
        <v>908</v>
      </c>
      <c r="E413" s="90">
        <v>3</v>
      </c>
      <c r="F413" s="91">
        <f>VLOOKUP(E413,'Contact Hours'!Y:AE,7,0)</f>
        <v>3.4083433041107498</v>
      </c>
    </row>
    <row r="414" spans="1:6">
      <c r="A414" s="89" t="s">
        <v>913</v>
      </c>
      <c r="B414" s="89" t="s">
        <v>899</v>
      </c>
      <c r="C414" s="89" t="s">
        <v>221</v>
      </c>
      <c r="D414" s="89" t="s">
        <v>908</v>
      </c>
      <c r="E414" s="90">
        <v>3</v>
      </c>
      <c r="F414" s="91">
        <f>VLOOKUP(E414,'Contact Hours'!Y:AE,7,0)</f>
        <v>3.4083433041107498</v>
      </c>
    </row>
    <row r="415" spans="1:6">
      <c r="A415" s="89" t="s">
        <v>914</v>
      </c>
      <c r="B415" s="89" t="s">
        <v>899</v>
      </c>
      <c r="C415" s="89" t="s">
        <v>221</v>
      </c>
      <c r="D415" s="89" t="s">
        <v>908</v>
      </c>
      <c r="E415" s="90">
        <v>3</v>
      </c>
      <c r="F415" s="91">
        <f>VLOOKUP(E415,'Contact Hours'!Y:AE,7,0)</f>
        <v>3.4083433041107498</v>
      </c>
    </row>
    <row r="416" spans="1:6">
      <c r="A416" s="89" t="s">
        <v>915</v>
      </c>
      <c r="B416" s="89" t="s">
        <v>899</v>
      </c>
      <c r="C416" s="89" t="s">
        <v>221</v>
      </c>
      <c r="D416" s="89" t="s">
        <v>908</v>
      </c>
      <c r="E416" s="90">
        <v>3</v>
      </c>
      <c r="F416" s="91">
        <f>VLOOKUP(E416,'Contact Hours'!Y:AE,7,0)</f>
        <v>3.4083433041107498</v>
      </c>
    </row>
    <row r="417" spans="1:6">
      <c r="A417" s="89" t="s">
        <v>916</v>
      </c>
      <c r="B417" s="89" t="s">
        <v>899</v>
      </c>
      <c r="C417" s="89" t="s">
        <v>221</v>
      </c>
      <c r="D417" s="89" t="s">
        <v>908</v>
      </c>
      <c r="E417" s="90">
        <v>3</v>
      </c>
      <c r="F417" s="91">
        <f>VLOOKUP(E417,'Contact Hours'!Y:AE,7,0)</f>
        <v>3.4083433041107498</v>
      </c>
    </row>
    <row r="418" spans="1:6">
      <c r="A418" s="89" t="s">
        <v>917</v>
      </c>
      <c r="B418" s="89" t="s">
        <v>213</v>
      </c>
      <c r="C418" s="89" t="s">
        <v>214</v>
      </c>
      <c r="D418" s="89" t="s">
        <v>918</v>
      </c>
      <c r="E418" s="90">
        <v>3</v>
      </c>
      <c r="F418" s="91">
        <f>VLOOKUP(E418,'Contact Hours'!Y:AE,7,0)</f>
        <v>3.4083433041107498</v>
      </c>
    </row>
    <row r="419" spans="1:6">
      <c r="A419" s="89" t="s">
        <v>919</v>
      </c>
      <c r="B419" s="89" t="s">
        <v>213</v>
      </c>
      <c r="C419" s="89" t="s">
        <v>214</v>
      </c>
      <c r="D419" s="89" t="s">
        <v>920</v>
      </c>
      <c r="E419" s="90">
        <v>3</v>
      </c>
      <c r="F419" s="91">
        <f>VLOOKUP(E419,'Contact Hours'!Y:AE,7,0)</f>
        <v>3.4083433041107498</v>
      </c>
    </row>
    <row r="420" spans="1:6">
      <c r="A420" s="89" t="s">
        <v>921</v>
      </c>
      <c r="B420" s="89" t="s">
        <v>899</v>
      </c>
      <c r="C420" s="89" t="s">
        <v>221</v>
      </c>
      <c r="D420" s="89" t="s">
        <v>920</v>
      </c>
      <c r="E420" s="90">
        <v>3</v>
      </c>
      <c r="F420" s="91">
        <f>VLOOKUP(E420,'Contact Hours'!Y:AE,7,0)</f>
        <v>3.4083433041107498</v>
      </c>
    </row>
    <row r="421" spans="1:6">
      <c r="A421" s="89" t="s">
        <v>922</v>
      </c>
      <c r="B421" s="89" t="s">
        <v>296</v>
      </c>
      <c r="C421" s="89" t="s">
        <v>221</v>
      </c>
      <c r="D421" s="89" t="s">
        <v>923</v>
      </c>
      <c r="E421" s="90">
        <v>3</v>
      </c>
      <c r="F421" s="91">
        <f>VLOOKUP(E421,'Contact Hours'!Y:AE,7,0)</f>
        <v>3.4083433041107498</v>
      </c>
    </row>
    <row r="422" spans="1:6">
      <c r="A422" s="89" t="s">
        <v>924</v>
      </c>
      <c r="B422" s="89" t="s">
        <v>296</v>
      </c>
      <c r="C422" s="89" t="s">
        <v>221</v>
      </c>
      <c r="D422" s="89" t="s">
        <v>923</v>
      </c>
      <c r="E422" s="90">
        <v>3</v>
      </c>
      <c r="F422" s="91">
        <f>VLOOKUP(E422,'Contact Hours'!Y:AE,7,0)</f>
        <v>3.4083433041107498</v>
      </c>
    </row>
    <row r="423" spans="1:6">
      <c r="A423" s="89" t="s">
        <v>925</v>
      </c>
      <c r="B423" s="89" t="s">
        <v>296</v>
      </c>
      <c r="C423" s="89" t="s">
        <v>221</v>
      </c>
      <c r="D423" s="89" t="s">
        <v>926</v>
      </c>
      <c r="E423" s="90">
        <v>3</v>
      </c>
      <c r="F423" s="91">
        <f>VLOOKUP(E423,'Contact Hours'!Y:AE,7,0)</f>
        <v>3.4083433041107498</v>
      </c>
    </row>
    <row r="424" spans="1:6">
      <c r="A424" s="89" t="s">
        <v>927</v>
      </c>
      <c r="B424" s="89" t="s">
        <v>213</v>
      </c>
      <c r="C424" s="89" t="s">
        <v>214</v>
      </c>
      <c r="D424" s="89" t="s">
        <v>928</v>
      </c>
      <c r="E424" s="90">
        <v>3</v>
      </c>
      <c r="F424" s="91">
        <f>VLOOKUP(E424,'Contact Hours'!Y:AE,7,0)</f>
        <v>3.4083433041107498</v>
      </c>
    </row>
    <row r="425" spans="1:6">
      <c r="A425" s="89" t="s">
        <v>929</v>
      </c>
      <c r="B425" s="89" t="s">
        <v>897</v>
      </c>
      <c r="C425" s="89" t="s">
        <v>221</v>
      </c>
      <c r="D425" s="89" t="s">
        <v>928</v>
      </c>
      <c r="E425" s="90">
        <v>3</v>
      </c>
      <c r="F425" s="91">
        <f>VLOOKUP(E425,'Contact Hours'!Y:AE,7,0)</f>
        <v>3.4083433041107498</v>
      </c>
    </row>
    <row r="426" spans="1:6">
      <c r="A426" s="89" t="s">
        <v>930</v>
      </c>
      <c r="B426" s="89" t="s">
        <v>897</v>
      </c>
      <c r="C426" s="89" t="s">
        <v>221</v>
      </c>
      <c r="D426" s="89" t="s">
        <v>928</v>
      </c>
      <c r="E426" s="90">
        <v>3</v>
      </c>
      <c r="F426" s="91">
        <f>VLOOKUP(E426,'Contact Hours'!Y:AE,7,0)</f>
        <v>3.4083433041107498</v>
      </c>
    </row>
    <row r="427" spans="1:6">
      <c r="A427" s="89" t="s">
        <v>931</v>
      </c>
      <c r="B427" s="89" t="s">
        <v>897</v>
      </c>
      <c r="C427" s="89" t="s">
        <v>221</v>
      </c>
      <c r="D427" s="89" t="s">
        <v>928</v>
      </c>
      <c r="E427" s="90">
        <v>3</v>
      </c>
      <c r="F427" s="91">
        <f>VLOOKUP(E427,'Contact Hours'!Y:AE,7,0)</f>
        <v>3.4083433041107498</v>
      </c>
    </row>
    <row r="428" spans="1:6">
      <c r="A428" s="89" t="s">
        <v>932</v>
      </c>
      <c r="B428" s="89" t="s">
        <v>897</v>
      </c>
      <c r="C428" s="89" t="s">
        <v>221</v>
      </c>
      <c r="D428" s="89" t="s">
        <v>928</v>
      </c>
      <c r="E428" s="90">
        <v>3</v>
      </c>
      <c r="F428" s="91">
        <f>VLOOKUP(E428,'Contact Hours'!Y:AE,7,0)</f>
        <v>3.4083433041107498</v>
      </c>
    </row>
    <row r="429" spans="1:6">
      <c r="A429" s="89" t="s">
        <v>933</v>
      </c>
      <c r="B429" s="89" t="s">
        <v>897</v>
      </c>
      <c r="C429" s="89" t="s">
        <v>221</v>
      </c>
      <c r="D429" s="89" t="s">
        <v>928</v>
      </c>
      <c r="E429" s="90">
        <v>3</v>
      </c>
      <c r="F429" s="91">
        <f>VLOOKUP(E429,'Contact Hours'!Y:AE,7,0)</f>
        <v>3.4083433041107498</v>
      </c>
    </row>
    <row r="430" spans="1:6">
      <c r="A430" s="89" t="s">
        <v>934</v>
      </c>
      <c r="B430" s="89" t="s">
        <v>897</v>
      </c>
      <c r="C430" s="89" t="s">
        <v>221</v>
      </c>
      <c r="D430" s="89" t="s">
        <v>928</v>
      </c>
      <c r="E430" s="90">
        <v>3</v>
      </c>
      <c r="F430" s="91">
        <f>VLOOKUP(E430,'Contact Hours'!Y:AE,7,0)</f>
        <v>3.4083433041107498</v>
      </c>
    </row>
    <row r="431" spans="1:6">
      <c r="A431" s="89" t="s">
        <v>935</v>
      </c>
      <c r="B431" s="89" t="s">
        <v>897</v>
      </c>
      <c r="C431" s="89" t="s">
        <v>221</v>
      </c>
      <c r="D431" s="89" t="s">
        <v>928</v>
      </c>
      <c r="E431" s="90">
        <v>3</v>
      </c>
      <c r="F431" s="91">
        <f>VLOOKUP(E431,'Contact Hours'!Y:AE,7,0)</f>
        <v>3.4083433041107498</v>
      </c>
    </row>
    <row r="432" spans="1:6">
      <c r="A432" s="89" t="s">
        <v>936</v>
      </c>
      <c r="B432" s="89" t="s">
        <v>937</v>
      </c>
      <c r="C432" s="89" t="s">
        <v>214</v>
      </c>
      <c r="D432" s="89" t="s">
        <v>938</v>
      </c>
      <c r="E432" s="90">
        <v>3</v>
      </c>
      <c r="F432" s="91">
        <f>VLOOKUP(E432,'Contact Hours'!Y:AE,7,0)</f>
        <v>3.4083433041107498</v>
      </c>
    </row>
    <row r="433" spans="1:6">
      <c r="A433" s="89" t="s">
        <v>939</v>
      </c>
      <c r="B433" s="89" t="s">
        <v>940</v>
      </c>
      <c r="C433" s="89" t="s">
        <v>214</v>
      </c>
      <c r="D433" s="89" t="s">
        <v>941</v>
      </c>
      <c r="E433" s="90">
        <v>3</v>
      </c>
      <c r="F433" s="91">
        <f>VLOOKUP(E433,'Contact Hours'!Y:AE,7,0)</f>
        <v>3.4083433041107498</v>
      </c>
    </row>
    <row r="434" spans="1:6">
      <c r="A434" s="89" t="s">
        <v>942</v>
      </c>
      <c r="B434" s="89" t="s">
        <v>943</v>
      </c>
      <c r="C434" s="89" t="s">
        <v>214</v>
      </c>
      <c r="D434" s="89" t="s">
        <v>944</v>
      </c>
      <c r="E434" s="90">
        <v>3</v>
      </c>
      <c r="F434" s="91">
        <f>VLOOKUP(E434,'Contact Hours'!Y:AE,7,0)</f>
        <v>3.4083433041107498</v>
      </c>
    </row>
    <row r="435" spans="1:6">
      <c r="A435" s="89" t="s">
        <v>945</v>
      </c>
      <c r="B435" s="89" t="s">
        <v>946</v>
      </c>
      <c r="C435" s="89" t="s">
        <v>214</v>
      </c>
      <c r="D435" s="89" t="s">
        <v>947</v>
      </c>
      <c r="E435" s="90">
        <v>3</v>
      </c>
      <c r="F435" s="91">
        <f>VLOOKUP(E435,'Contact Hours'!Y:AE,7,0)</f>
        <v>3.4083433041107498</v>
      </c>
    </row>
    <row r="436" spans="1:6">
      <c r="A436" s="89" t="s">
        <v>948</v>
      </c>
      <c r="B436" s="89" t="s">
        <v>949</v>
      </c>
      <c r="C436" s="89" t="s">
        <v>214</v>
      </c>
      <c r="D436" s="89" t="s">
        <v>950</v>
      </c>
      <c r="E436" s="90">
        <v>3</v>
      </c>
      <c r="F436" s="91">
        <f>VLOOKUP(E436,'Contact Hours'!Y:AE,7,0)</f>
        <v>3.4083433041107498</v>
      </c>
    </row>
    <row r="437" spans="1:6">
      <c r="A437" s="89" t="s">
        <v>948</v>
      </c>
      <c r="B437" s="89" t="s">
        <v>951</v>
      </c>
      <c r="C437" s="89" t="s">
        <v>214</v>
      </c>
      <c r="D437" s="89" t="s">
        <v>950</v>
      </c>
      <c r="E437" s="90">
        <v>3</v>
      </c>
      <c r="F437" s="91">
        <f>VLOOKUP(E437,'Contact Hours'!Y:AE,7,0)</f>
        <v>3.4083433041107498</v>
      </c>
    </row>
    <row r="438" spans="1:6">
      <c r="A438" s="89" t="s">
        <v>952</v>
      </c>
      <c r="B438" s="89" t="s">
        <v>953</v>
      </c>
      <c r="C438" s="89" t="s">
        <v>214</v>
      </c>
      <c r="D438" s="89" t="s">
        <v>954</v>
      </c>
      <c r="E438" s="90">
        <v>25</v>
      </c>
      <c r="F438" s="91">
        <f>VLOOKUP(E438,'Contact Hours'!Y:AE,7,0)</f>
        <v>3.0656727831116628</v>
      </c>
    </row>
    <row r="439" spans="1:6">
      <c r="A439" s="89" t="s">
        <v>955</v>
      </c>
      <c r="B439" s="89" t="s">
        <v>956</v>
      </c>
      <c r="C439" s="89" t="s">
        <v>221</v>
      </c>
      <c r="D439" s="89" t="s">
        <v>954</v>
      </c>
      <c r="E439" s="90">
        <v>25</v>
      </c>
      <c r="F439" s="91">
        <f>VLOOKUP(E439,'Contact Hours'!Y:AE,7,0)</f>
        <v>3.0656727831116628</v>
      </c>
    </row>
    <row r="440" spans="1:6">
      <c r="A440" s="89" t="s">
        <v>957</v>
      </c>
      <c r="B440" s="89" t="s">
        <v>956</v>
      </c>
      <c r="C440" s="89" t="s">
        <v>221</v>
      </c>
      <c r="D440" s="89" t="s">
        <v>954</v>
      </c>
      <c r="E440" s="90">
        <v>25</v>
      </c>
      <c r="F440" s="91">
        <f>VLOOKUP(E440,'Contact Hours'!Y:AE,7,0)</f>
        <v>3.0656727831116628</v>
      </c>
    </row>
    <row r="441" spans="1:6">
      <c r="A441" s="89" t="s">
        <v>958</v>
      </c>
      <c r="B441" s="89" t="s">
        <v>956</v>
      </c>
      <c r="C441" s="89" t="s">
        <v>221</v>
      </c>
      <c r="D441" s="89" t="s">
        <v>954</v>
      </c>
      <c r="E441" s="90">
        <v>25</v>
      </c>
      <c r="F441" s="91">
        <f>VLOOKUP(E441,'Contact Hours'!Y:AE,7,0)</f>
        <v>3.0656727831116628</v>
      </c>
    </row>
    <row r="442" spans="1:6">
      <c r="A442" s="89" t="s">
        <v>958</v>
      </c>
      <c r="B442" s="89" t="s">
        <v>959</v>
      </c>
      <c r="C442" s="89" t="s">
        <v>221</v>
      </c>
      <c r="D442" s="89" t="s">
        <v>954</v>
      </c>
      <c r="E442" s="90">
        <v>25</v>
      </c>
      <c r="F442" s="91">
        <f>VLOOKUP(E442,'Contact Hours'!Y:AE,7,0)</f>
        <v>3.0656727831116628</v>
      </c>
    </row>
    <row r="443" spans="1:6">
      <c r="A443" s="89" t="s">
        <v>960</v>
      </c>
      <c r="B443" s="89" t="s">
        <v>956</v>
      </c>
      <c r="C443" s="89" t="s">
        <v>221</v>
      </c>
      <c r="D443" s="89" t="s">
        <v>954</v>
      </c>
      <c r="E443" s="90">
        <v>25</v>
      </c>
      <c r="F443" s="91">
        <f>VLOOKUP(E443,'Contact Hours'!Y:AE,7,0)</f>
        <v>3.0656727831116628</v>
      </c>
    </row>
    <row r="444" spans="1:6">
      <c r="A444" s="89" t="s">
        <v>961</v>
      </c>
      <c r="B444" s="89" t="s">
        <v>956</v>
      </c>
      <c r="C444" s="89" t="s">
        <v>221</v>
      </c>
      <c r="D444" s="89" t="s">
        <v>954</v>
      </c>
      <c r="E444" s="90">
        <v>25</v>
      </c>
      <c r="F444" s="91">
        <f>VLOOKUP(E444,'Contact Hours'!Y:AE,7,0)</f>
        <v>3.0656727831116628</v>
      </c>
    </row>
    <row r="445" spans="1:6">
      <c r="A445" s="89" t="s">
        <v>962</v>
      </c>
      <c r="B445" s="89" t="s">
        <v>476</v>
      </c>
      <c r="C445" s="89" t="s">
        <v>221</v>
      </c>
      <c r="D445" s="89" t="s">
        <v>963</v>
      </c>
      <c r="E445" s="90">
        <v>25</v>
      </c>
      <c r="F445" s="91">
        <f>VLOOKUP(E445,'Contact Hours'!Y:AE,7,0)</f>
        <v>3.0656727831116628</v>
      </c>
    </row>
    <row r="446" spans="1:6">
      <c r="A446" s="89" t="s">
        <v>962</v>
      </c>
      <c r="B446" s="89" t="s">
        <v>956</v>
      </c>
      <c r="C446" s="89" t="s">
        <v>221</v>
      </c>
      <c r="D446" s="89" t="s">
        <v>963</v>
      </c>
      <c r="E446" s="90">
        <v>25</v>
      </c>
      <c r="F446" s="91">
        <f>VLOOKUP(E446,'Contact Hours'!Y:AE,7,0)</f>
        <v>3.0656727831116628</v>
      </c>
    </row>
    <row r="447" spans="1:6">
      <c r="A447" s="89" t="s">
        <v>964</v>
      </c>
      <c r="B447" s="89" t="s">
        <v>953</v>
      </c>
      <c r="C447" s="89" t="s">
        <v>214</v>
      </c>
      <c r="D447" s="89" t="s">
        <v>965</v>
      </c>
      <c r="E447" s="90">
        <v>25</v>
      </c>
      <c r="F447" s="91">
        <f>VLOOKUP(E447,'Contact Hours'!Y:AE,7,0)</f>
        <v>3.0656727831116628</v>
      </c>
    </row>
    <row r="448" spans="1:6">
      <c r="A448" s="89" t="s">
        <v>966</v>
      </c>
      <c r="B448" s="89" t="s">
        <v>956</v>
      </c>
      <c r="C448" s="89" t="s">
        <v>221</v>
      </c>
      <c r="D448" s="89" t="s">
        <v>965</v>
      </c>
      <c r="E448" s="90">
        <v>25</v>
      </c>
      <c r="F448" s="91">
        <f>VLOOKUP(E448,'Contact Hours'!Y:AE,7,0)</f>
        <v>3.0656727831116628</v>
      </c>
    </row>
    <row r="449" spans="1:6">
      <c r="A449" s="89" t="s">
        <v>967</v>
      </c>
      <c r="B449" s="89" t="s">
        <v>953</v>
      </c>
      <c r="C449" s="89" t="s">
        <v>214</v>
      </c>
      <c r="D449" s="89" t="s">
        <v>968</v>
      </c>
      <c r="E449" s="90">
        <v>25</v>
      </c>
      <c r="F449" s="91">
        <f>VLOOKUP(E449,'Contact Hours'!Y:AE,7,0)</f>
        <v>3.0656727831116628</v>
      </c>
    </row>
    <row r="450" spans="1:6">
      <c r="A450" s="89" t="s">
        <v>969</v>
      </c>
      <c r="B450" s="89" t="s">
        <v>956</v>
      </c>
      <c r="C450" s="89" t="s">
        <v>221</v>
      </c>
      <c r="D450" s="89" t="s">
        <v>968</v>
      </c>
      <c r="E450" s="90">
        <v>25</v>
      </c>
      <c r="F450" s="91">
        <f>VLOOKUP(E450,'Contact Hours'!Y:AE,7,0)</f>
        <v>3.0656727831116628</v>
      </c>
    </row>
    <row r="451" spans="1:6">
      <c r="A451" s="89" t="s">
        <v>969</v>
      </c>
      <c r="B451" s="89" t="s">
        <v>959</v>
      </c>
      <c r="C451" s="89" t="s">
        <v>221</v>
      </c>
      <c r="D451" s="89" t="s">
        <v>968</v>
      </c>
      <c r="E451" s="90">
        <v>25</v>
      </c>
      <c r="F451" s="91">
        <f>VLOOKUP(E451,'Contact Hours'!Y:AE,7,0)</f>
        <v>3.0656727831116628</v>
      </c>
    </row>
    <row r="452" spans="1:6">
      <c r="A452" s="89" t="s">
        <v>970</v>
      </c>
      <c r="B452" s="89" t="s">
        <v>956</v>
      </c>
      <c r="C452" s="89" t="s">
        <v>221</v>
      </c>
      <c r="D452" s="89" t="s">
        <v>971</v>
      </c>
      <c r="E452" s="90">
        <v>25</v>
      </c>
      <c r="F452" s="91">
        <f>VLOOKUP(E452,'Contact Hours'!Y:AE,7,0)</f>
        <v>3.0656727831116628</v>
      </c>
    </row>
    <row r="453" spans="1:6">
      <c r="A453" s="89" t="s">
        <v>972</v>
      </c>
      <c r="B453" s="89" t="s">
        <v>953</v>
      </c>
      <c r="C453" s="89" t="s">
        <v>214</v>
      </c>
      <c r="D453" s="89" t="s">
        <v>973</v>
      </c>
      <c r="E453" s="90">
        <v>25</v>
      </c>
      <c r="F453" s="91">
        <f>VLOOKUP(E453,'Contact Hours'!Y:AE,7,0)</f>
        <v>3.0656727831116628</v>
      </c>
    </row>
    <row r="454" spans="1:6">
      <c r="A454" s="89" t="s">
        <v>974</v>
      </c>
      <c r="B454" s="89" t="s">
        <v>953</v>
      </c>
      <c r="C454" s="89" t="s">
        <v>214</v>
      </c>
      <c r="D454" s="89" t="s">
        <v>975</v>
      </c>
      <c r="E454" s="90">
        <v>25</v>
      </c>
      <c r="F454" s="91">
        <f>VLOOKUP(E454,'Contact Hours'!Y:AE,7,0)</f>
        <v>3.0656727831116628</v>
      </c>
    </row>
    <row r="455" spans="1:6">
      <c r="A455" s="89" t="s">
        <v>976</v>
      </c>
      <c r="B455" s="89" t="s">
        <v>977</v>
      </c>
      <c r="C455" s="89" t="s">
        <v>214</v>
      </c>
      <c r="D455" s="89" t="s">
        <v>978</v>
      </c>
      <c r="E455" s="90">
        <v>24</v>
      </c>
      <c r="F455" s="91">
        <f>VLOOKUP(E455,'Contact Hours'!Y:AE,7,0)</f>
        <v>3.6391469413856306</v>
      </c>
    </row>
    <row r="456" spans="1:6">
      <c r="A456" s="89" t="s">
        <v>979</v>
      </c>
      <c r="B456" s="89" t="s">
        <v>980</v>
      </c>
      <c r="C456" s="89" t="s">
        <v>214</v>
      </c>
      <c r="D456" s="89" t="s">
        <v>981</v>
      </c>
      <c r="E456" s="90">
        <v>24</v>
      </c>
      <c r="F456" s="91">
        <f>VLOOKUP(E456,'Contact Hours'!Y:AE,7,0)</f>
        <v>3.6391469413856306</v>
      </c>
    </row>
    <row r="457" spans="1:6">
      <c r="A457" s="89" t="s">
        <v>982</v>
      </c>
      <c r="B457" s="89" t="s">
        <v>980</v>
      </c>
      <c r="C457" s="89" t="s">
        <v>214</v>
      </c>
      <c r="D457" s="89" t="s">
        <v>983</v>
      </c>
      <c r="E457" s="90">
        <v>24</v>
      </c>
      <c r="F457" s="91">
        <f>VLOOKUP(E457,'Contact Hours'!Y:AE,7,0)</f>
        <v>3.6391469413856306</v>
      </c>
    </row>
    <row r="458" spans="1:6">
      <c r="A458" s="89" t="s">
        <v>984</v>
      </c>
      <c r="B458" s="89" t="s">
        <v>985</v>
      </c>
      <c r="C458" s="89" t="s">
        <v>221</v>
      </c>
      <c r="D458" s="89" t="s">
        <v>983</v>
      </c>
      <c r="E458" s="90">
        <v>24</v>
      </c>
      <c r="F458" s="91">
        <f>VLOOKUP(E458,'Contact Hours'!Y:AE,7,0)</f>
        <v>3.6391469413856306</v>
      </c>
    </row>
    <row r="459" spans="1:6">
      <c r="A459" s="89" t="s">
        <v>986</v>
      </c>
      <c r="B459" s="89" t="s">
        <v>985</v>
      </c>
      <c r="C459" s="89" t="s">
        <v>221</v>
      </c>
      <c r="D459" s="89" t="s">
        <v>983</v>
      </c>
      <c r="E459" s="90">
        <v>24</v>
      </c>
      <c r="F459" s="91">
        <f>VLOOKUP(E459,'Contact Hours'!Y:AE,7,0)</f>
        <v>3.6391469413856306</v>
      </c>
    </row>
    <row r="460" spans="1:6">
      <c r="A460" s="89" t="s">
        <v>987</v>
      </c>
      <c r="B460" s="89" t="s">
        <v>985</v>
      </c>
      <c r="C460" s="89" t="s">
        <v>221</v>
      </c>
      <c r="D460" s="89" t="s">
        <v>983</v>
      </c>
      <c r="E460" s="90">
        <v>24</v>
      </c>
      <c r="F460" s="91">
        <f>VLOOKUP(E460,'Contact Hours'!Y:AE,7,0)</f>
        <v>3.6391469413856306</v>
      </c>
    </row>
    <row r="461" spans="1:6">
      <c r="A461" s="89" t="s">
        <v>988</v>
      </c>
      <c r="B461" s="89" t="s">
        <v>985</v>
      </c>
      <c r="C461" s="89" t="s">
        <v>221</v>
      </c>
      <c r="D461" s="89" t="s">
        <v>983</v>
      </c>
      <c r="E461" s="90">
        <v>24</v>
      </c>
      <c r="F461" s="91">
        <f>VLOOKUP(E461,'Contact Hours'!Y:AE,7,0)</f>
        <v>3.6391469413856306</v>
      </c>
    </row>
    <row r="462" spans="1:6">
      <c r="A462" s="89" t="s">
        <v>989</v>
      </c>
      <c r="B462" s="89" t="s">
        <v>985</v>
      </c>
      <c r="C462" s="89" t="s">
        <v>221</v>
      </c>
      <c r="D462" s="89" t="s">
        <v>983</v>
      </c>
      <c r="E462" s="90">
        <v>24</v>
      </c>
      <c r="F462" s="91">
        <f>VLOOKUP(E462,'Contact Hours'!Y:AE,7,0)</f>
        <v>3.6391469413856306</v>
      </c>
    </row>
    <row r="463" spans="1:6">
      <c r="A463" s="89" t="s">
        <v>990</v>
      </c>
      <c r="B463" s="89" t="s">
        <v>985</v>
      </c>
      <c r="C463" s="89" t="s">
        <v>221</v>
      </c>
      <c r="D463" s="89" t="s">
        <v>983</v>
      </c>
      <c r="E463" s="90">
        <v>24</v>
      </c>
      <c r="F463" s="91">
        <f>VLOOKUP(E463,'Contact Hours'!Y:AE,7,0)</f>
        <v>3.6391469413856306</v>
      </c>
    </row>
    <row r="464" spans="1:6">
      <c r="A464" s="89" t="s">
        <v>991</v>
      </c>
      <c r="B464" s="89" t="s">
        <v>985</v>
      </c>
      <c r="C464" s="89" t="s">
        <v>221</v>
      </c>
      <c r="D464" s="89" t="s">
        <v>983</v>
      </c>
      <c r="E464" s="90">
        <v>24</v>
      </c>
      <c r="F464" s="91">
        <f>VLOOKUP(E464,'Contact Hours'!Y:AE,7,0)</f>
        <v>3.6391469413856306</v>
      </c>
    </row>
    <row r="465" spans="1:6">
      <c r="A465" s="89" t="s">
        <v>992</v>
      </c>
      <c r="B465" s="89" t="s">
        <v>993</v>
      </c>
      <c r="C465" s="89" t="s">
        <v>214</v>
      </c>
      <c r="D465" s="89" t="s">
        <v>994</v>
      </c>
      <c r="E465" s="90">
        <v>24</v>
      </c>
      <c r="F465" s="91">
        <f>VLOOKUP(E465,'Contact Hours'!Y:AE,7,0)</f>
        <v>3.6391469413856306</v>
      </c>
    </row>
    <row r="466" spans="1:6">
      <c r="A466" s="89" t="s">
        <v>995</v>
      </c>
      <c r="B466" s="89" t="s">
        <v>980</v>
      </c>
      <c r="C466" s="89" t="s">
        <v>214</v>
      </c>
      <c r="D466" s="89" t="s">
        <v>996</v>
      </c>
      <c r="E466" s="90">
        <v>24</v>
      </c>
      <c r="F466" s="91">
        <f>VLOOKUP(E466,'Contact Hours'!Y:AE,7,0)</f>
        <v>3.6391469413856306</v>
      </c>
    </row>
    <row r="467" spans="1:6">
      <c r="A467" s="89" t="s">
        <v>995</v>
      </c>
      <c r="B467" s="89" t="s">
        <v>997</v>
      </c>
      <c r="C467" s="89" t="s">
        <v>214</v>
      </c>
      <c r="D467" s="89" t="s">
        <v>996</v>
      </c>
      <c r="E467" s="90">
        <v>24</v>
      </c>
      <c r="F467" s="91">
        <f>VLOOKUP(E467,'Contact Hours'!Y:AE,7,0)</f>
        <v>3.6391469413856306</v>
      </c>
    </row>
    <row r="468" spans="1:6">
      <c r="A468" s="89" t="s">
        <v>998</v>
      </c>
      <c r="B468" s="89" t="s">
        <v>977</v>
      </c>
      <c r="C468" s="89" t="s">
        <v>214</v>
      </c>
      <c r="D468" s="89" t="s">
        <v>999</v>
      </c>
      <c r="E468" s="90">
        <v>24</v>
      </c>
      <c r="F468" s="91">
        <f>VLOOKUP(E468,'Contact Hours'!Y:AE,7,0)</f>
        <v>3.6391469413856306</v>
      </c>
    </row>
    <row r="469" spans="1:6">
      <c r="A469" s="89" t="s">
        <v>1000</v>
      </c>
      <c r="B469" s="89" t="s">
        <v>1001</v>
      </c>
      <c r="C469" s="89" t="s">
        <v>214</v>
      </c>
      <c r="D469" s="89" t="s">
        <v>1002</v>
      </c>
      <c r="E469" s="90">
        <v>24</v>
      </c>
      <c r="F469" s="91">
        <f>VLOOKUP(E469,'Contact Hours'!Y:AE,7,0)</f>
        <v>3.6391469413856306</v>
      </c>
    </row>
    <row r="470" spans="1:6">
      <c r="A470" s="89" t="s">
        <v>1000</v>
      </c>
      <c r="B470" s="89" t="s">
        <v>1003</v>
      </c>
      <c r="C470" s="89" t="s">
        <v>214</v>
      </c>
      <c r="D470" s="89" t="s">
        <v>1002</v>
      </c>
      <c r="E470" s="90">
        <v>24</v>
      </c>
      <c r="F470" s="91">
        <f>VLOOKUP(E470,'Contact Hours'!Y:AE,7,0)</f>
        <v>3.6391469413856306</v>
      </c>
    </row>
    <row r="471" spans="1:6">
      <c r="A471" s="89" t="s">
        <v>1004</v>
      </c>
      <c r="B471" s="89" t="s">
        <v>1003</v>
      </c>
      <c r="C471" s="89" t="s">
        <v>214</v>
      </c>
      <c r="D471" s="89" t="s">
        <v>1005</v>
      </c>
      <c r="E471" s="90">
        <v>24</v>
      </c>
      <c r="F471" s="91">
        <f>VLOOKUP(E471,'Contact Hours'!Y:AE,7,0)</f>
        <v>3.6391469413856306</v>
      </c>
    </row>
    <row r="472" spans="1:6">
      <c r="A472" s="89" t="s">
        <v>1006</v>
      </c>
      <c r="B472" s="89" t="s">
        <v>1007</v>
      </c>
      <c r="C472" s="89" t="s">
        <v>214</v>
      </c>
      <c r="D472" s="89" t="s">
        <v>1008</v>
      </c>
      <c r="E472" s="90">
        <v>24</v>
      </c>
      <c r="F472" s="91">
        <f>VLOOKUP(E472,'Contact Hours'!Y:AE,7,0)</f>
        <v>3.6391469413856306</v>
      </c>
    </row>
    <row r="473" spans="1:6">
      <c r="A473" s="89" t="s">
        <v>1006</v>
      </c>
      <c r="B473" s="89" t="s">
        <v>1009</v>
      </c>
      <c r="C473" s="89" t="s">
        <v>214</v>
      </c>
      <c r="D473" s="89" t="s">
        <v>1008</v>
      </c>
      <c r="E473" s="90">
        <v>24</v>
      </c>
      <c r="F473" s="91">
        <f>VLOOKUP(E473,'Contact Hours'!Y:AE,7,0)</f>
        <v>3.6391469413856306</v>
      </c>
    </row>
    <row r="474" spans="1:6">
      <c r="A474" s="89" t="s">
        <v>1006</v>
      </c>
      <c r="B474" s="89" t="s">
        <v>1010</v>
      </c>
      <c r="C474" s="89" t="s">
        <v>214</v>
      </c>
      <c r="D474" s="89" t="s">
        <v>1008</v>
      </c>
      <c r="E474" s="90">
        <v>24</v>
      </c>
      <c r="F474" s="91">
        <f>VLOOKUP(E474,'Contact Hours'!Y:AE,7,0)</f>
        <v>3.6391469413856306</v>
      </c>
    </row>
    <row r="475" spans="1:6">
      <c r="A475" s="89" t="s">
        <v>1011</v>
      </c>
      <c r="B475" s="89" t="s">
        <v>1012</v>
      </c>
      <c r="C475" s="89" t="s">
        <v>214</v>
      </c>
      <c r="D475" s="89" t="s">
        <v>1013</v>
      </c>
      <c r="E475" s="90">
        <v>24</v>
      </c>
      <c r="F475" s="91">
        <f>VLOOKUP(E475,'Contact Hours'!Y:AE,7,0)</f>
        <v>3.6391469413856306</v>
      </c>
    </row>
    <row r="476" spans="1:6">
      <c r="A476" s="89" t="s">
        <v>1011</v>
      </c>
      <c r="B476" s="89" t="s">
        <v>1014</v>
      </c>
      <c r="C476" s="89" t="s">
        <v>214</v>
      </c>
      <c r="D476" s="89" t="s">
        <v>1013</v>
      </c>
      <c r="E476" s="90">
        <v>24</v>
      </c>
      <c r="F476" s="91">
        <f>VLOOKUP(E476,'Contact Hours'!Y:AE,7,0)</f>
        <v>3.6391469413856306</v>
      </c>
    </row>
    <row r="477" spans="1:6">
      <c r="A477" s="89" t="s">
        <v>1015</v>
      </c>
      <c r="B477" s="89" t="s">
        <v>1016</v>
      </c>
      <c r="C477" s="89" t="s">
        <v>214</v>
      </c>
      <c r="D477" s="89" t="s">
        <v>1017</v>
      </c>
      <c r="E477" s="90">
        <v>24</v>
      </c>
      <c r="F477" s="91">
        <f>VLOOKUP(E477,'Contact Hours'!Y:AE,7,0)</f>
        <v>3.6391469413856306</v>
      </c>
    </row>
    <row r="478" spans="1:6">
      <c r="A478" s="89" t="s">
        <v>1018</v>
      </c>
      <c r="B478" s="89" t="s">
        <v>1019</v>
      </c>
      <c r="C478" s="89" t="s">
        <v>221</v>
      </c>
      <c r="D478" s="89" t="s">
        <v>1017</v>
      </c>
      <c r="E478" s="90">
        <v>24</v>
      </c>
      <c r="F478" s="91">
        <f>VLOOKUP(E478,'Contact Hours'!Y:AE,7,0)</f>
        <v>3.6391469413856306</v>
      </c>
    </row>
    <row r="479" spans="1:6">
      <c r="A479" s="89" t="s">
        <v>1020</v>
      </c>
      <c r="B479" s="89" t="s">
        <v>1019</v>
      </c>
      <c r="C479" s="89" t="s">
        <v>221</v>
      </c>
      <c r="D479" s="89" t="s">
        <v>1017</v>
      </c>
      <c r="E479" s="90">
        <v>24</v>
      </c>
      <c r="F479" s="91">
        <f>VLOOKUP(E479,'Contact Hours'!Y:AE,7,0)</f>
        <v>3.6391469413856306</v>
      </c>
    </row>
    <row r="480" spans="1:6">
      <c r="A480" s="89" t="s">
        <v>1021</v>
      </c>
      <c r="B480" s="89" t="s">
        <v>1019</v>
      </c>
      <c r="C480" s="89" t="s">
        <v>221</v>
      </c>
      <c r="D480" s="89" t="s">
        <v>1017</v>
      </c>
      <c r="E480" s="90">
        <v>24</v>
      </c>
      <c r="F480" s="91">
        <f>VLOOKUP(E480,'Contact Hours'!Y:AE,7,0)</f>
        <v>3.6391469413856306</v>
      </c>
    </row>
    <row r="481" spans="1:6">
      <c r="A481" s="89" t="s">
        <v>1022</v>
      </c>
      <c r="B481" s="89" t="s">
        <v>1016</v>
      </c>
      <c r="C481" s="89" t="s">
        <v>214</v>
      </c>
      <c r="D481" s="89" t="s">
        <v>1023</v>
      </c>
      <c r="E481" s="90">
        <v>24</v>
      </c>
      <c r="F481" s="91">
        <f>VLOOKUP(E481,'Contact Hours'!Y:AE,7,0)</f>
        <v>3.6391469413856306</v>
      </c>
    </row>
    <row r="482" spans="1:6">
      <c r="A482" s="89" t="s">
        <v>1024</v>
      </c>
      <c r="B482" s="89" t="s">
        <v>1025</v>
      </c>
      <c r="C482" s="89" t="s">
        <v>221</v>
      </c>
      <c r="D482" s="89" t="s">
        <v>1026</v>
      </c>
      <c r="E482" s="90">
        <v>25</v>
      </c>
      <c r="F482" s="91">
        <f>VLOOKUP(E482,'Contact Hours'!Y:AE,7,0)</f>
        <v>3.0656727831116628</v>
      </c>
    </row>
    <row r="483" spans="1:6">
      <c r="A483" s="89" t="s">
        <v>1024</v>
      </c>
      <c r="B483" s="89" t="s">
        <v>1027</v>
      </c>
      <c r="C483" s="89" t="s">
        <v>221</v>
      </c>
      <c r="D483" s="89" t="s">
        <v>1026</v>
      </c>
      <c r="E483" s="90">
        <v>25</v>
      </c>
      <c r="F483" s="91">
        <f>VLOOKUP(E483,'Contact Hours'!Y:AE,7,0)</f>
        <v>3.0656727831116628</v>
      </c>
    </row>
    <row r="484" spans="1:6">
      <c r="A484" s="89" t="s">
        <v>1024</v>
      </c>
      <c r="B484" s="89" t="s">
        <v>1028</v>
      </c>
      <c r="C484" s="89" t="s">
        <v>221</v>
      </c>
      <c r="D484" s="89" t="s">
        <v>1026</v>
      </c>
      <c r="E484" s="90">
        <v>25</v>
      </c>
      <c r="F484" s="91">
        <f>VLOOKUP(E484,'Contact Hours'!Y:AE,7,0)</f>
        <v>3.0656727831116628</v>
      </c>
    </row>
    <row r="485" spans="1:6">
      <c r="A485" s="89" t="s">
        <v>1024</v>
      </c>
      <c r="B485" s="89" t="s">
        <v>314</v>
      </c>
      <c r="C485" s="89" t="s">
        <v>221</v>
      </c>
      <c r="D485" s="89" t="s">
        <v>1026</v>
      </c>
      <c r="E485" s="90">
        <v>25</v>
      </c>
      <c r="F485" s="91">
        <f>VLOOKUP(E485,'Contact Hours'!Y:AE,7,0)</f>
        <v>3.0656727831116628</v>
      </c>
    </row>
    <row r="486" spans="1:6">
      <c r="A486" s="89" t="s">
        <v>1024</v>
      </c>
      <c r="B486" s="89" t="s">
        <v>1029</v>
      </c>
      <c r="C486" s="89" t="s">
        <v>221</v>
      </c>
      <c r="D486" s="89" t="s">
        <v>1026</v>
      </c>
      <c r="E486" s="90">
        <v>25</v>
      </c>
      <c r="F486" s="91">
        <f>VLOOKUP(E486,'Contact Hours'!Y:AE,7,0)</f>
        <v>3.0656727831116628</v>
      </c>
    </row>
    <row r="487" spans="1:6">
      <c r="A487" s="89" t="s">
        <v>1024</v>
      </c>
      <c r="B487" s="89" t="s">
        <v>956</v>
      </c>
      <c r="C487" s="89" t="s">
        <v>221</v>
      </c>
      <c r="D487" s="89" t="s">
        <v>1026</v>
      </c>
      <c r="E487" s="90">
        <v>25</v>
      </c>
      <c r="F487" s="91">
        <f>VLOOKUP(E487,'Contact Hours'!Y:AE,7,0)</f>
        <v>3.0656727831116628</v>
      </c>
    </row>
    <row r="488" spans="1:6">
      <c r="A488" s="89" t="s">
        <v>1024</v>
      </c>
      <c r="B488" s="89" t="s">
        <v>959</v>
      </c>
      <c r="C488" s="89" t="s">
        <v>221</v>
      </c>
      <c r="D488" s="89" t="s">
        <v>1026</v>
      </c>
      <c r="E488" s="90">
        <v>25</v>
      </c>
      <c r="F488" s="91">
        <f>VLOOKUP(E488,'Contact Hours'!Y:AE,7,0)</f>
        <v>3.0656727831116628</v>
      </c>
    </row>
    <row r="489" spans="1:6">
      <c r="A489" s="89" t="s">
        <v>1030</v>
      </c>
      <c r="B489" s="89" t="s">
        <v>1025</v>
      </c>
      <c r="C489" s="89" t="s">
        <v>221</v>
      </c>
      <c r="D489" s="89" t="s">
        <v>1031</v>
      </c>
      <c r="E489" s="90">
        <v>25</v>
      </c>
      <c r="F489" s="91">
        <f>VLOOKUP(E489,'Contact Hours'!Y:AE,7,0)</f>
        <v>3.0656727831116628</v>
      </c>
    </row>
    <row r="490" spans="1:6">
      <c r="A490" s="89" t="s">
        <v>1032</v>
      </c>
      <c r="B490" s="89" t="s">
        <v>1025</v>
      </c>
      <c r="C490" s="89" t="s">
        <v>221</v>
      </c>
      <c r="D490" s="89" t="s">
        <v>1031</v>
      </c>
      <c r="E490" s="90">
        <v>25</v>
      </c>
      <c r="F490" s="91">
        <f>VLOOKUP(E490,'Contact Hours'!Y:AE,7,0)</f>
        <v>3.0656727831116628</v>
      </c>
    </row>
    <row r="491" spans="1:6">
      <c r="A491" s="89" t="s">
        <v>1033</v>
      </c>
      <c r="B491" s="89" t="s">
        <v>1025</v>
      </c>
      <c r="C491" s="89" t="s">
        <v>221</v>
      </c>
      <c r="D491" s="89" t="s">
        <v>1034</v>
      </c>
      <c r="E491" s="90">
        <v>25</v>
      </c>
      <c r="F491" s="91">
        <f>VLOOKUP(E491,'Contact Hours'!Y:AE,7,0)</f>
        <v>3.0656727831116628</v>
      </c>
    </row>
    <row r="492" spans="1:6">
      <c r="A492" s="89" t="s">
        <v>1035</v>
      </c>
      <c r="B492" s="89" t="s">
        <v>1025</v>
      </c>
      <c r="C492" s="89" t="s">
        <v>221</v>
      </c>
      <c r="D492" s="89" t="s">
        <v>1036</v>
      </c>
      <c r="E492" s="90">
        <v>25</v>
      </c>
      <c r="F492" s="91">
        <f>VLOOKUP(E492,'Contact Hours'!Y:AE,7,0)</f>
        <v>3.0656727831116628</v>
      </c>
    </row>
    <row r="493" spans="1:6">
      <c r="A493" s="89" t="s">
        <v>1037</v>
      </c>
      <c r="B493" s="89" t="s">
        <v>959</v>
      </c>
      <c r="C493" s="89" t="s">
        <v>221</v>
      </c>
      <c r="D493" s="89" t="s">
        <v>1038</v>
      </c>
      <c r="E493" s="90">
        <v>25</v>
      </c>
      <c r="F493" s="91">
        <f>VLOOKUP(E493,'Contact Hours'!Y:AE,7,0)</f>
        <v>3.0656727831116628</v>
      </c>
    </row>
    <row r="494" spans="1:6">
      <c r="A494" s="89" t="s">
        <v>1039</v>
      </c>
      <c r="B494" s="89" t="s">
        <v>985</v>
      </c>
      <c r="C494" s="89" t="s">
        <v>221</v>
      </c>
      <c r="D494" s="89" t="s">
        <v>1038</v>
      </c>
      <c r="E494" s="90">
        <v>25</v>
      </c>
      <c r="F494" s="91">
        <f>VLOOKUP(E494,'Contact Hours'!Y:AE,7,0)</f>
        <v>3.0656727831116628</v>
      </c>
    </row>
    <row r="495" spans="1:6">
      <c r="A495" s="89" t="s">
        <v>1040</v>
      </c>
      <c r="B495" s="89" t="s">
        <v>1041</v>
      </c>
      <c r="C495" s="89" t="s">
        <v>214</v>
      </c>
      <c r="D495" s="89" t="s">
        <v>1042</v>
      </c>
      <c r="E495" s="90">
        <v>25</v>
      </c>
      <c r="F495" s="91">
        <f>VLOOKUP(E495,'Contact Hours'!Y:AE,7,0)</f>
        <v>3.0656727831116628</v>
      </c>
    </row>
    <row r="496" spans="1:6">
      <c r="A496" s="89" t="s">
        <v>1043</v>
      </c>
      <c r="B496" s="89" t="s">
        <v>1027</v>
      </c>
      <c r="C496" s="89" t="s">
        <v>221</v>
      </c>
      <c r="D496" s="89" t="s">
        <v>1042</v>
      </c>
      <c r="E496" s="90">
        <v>25</v>
      </c>
      <c r="F496" s="91">
        <f>VLOOKUP(E496,'Contact Hours'!Y:AE,7,0)</f>
        <v>3.0656727831116628</v>
      </c>
    </row>
    <row r="497" spans="1:6">
      <c r="A497" s="89" t="s">
        <v>1044</v>
      </c>
      <c r="B497" s="89" t="s">
        <v>1027</v>
      </c>
      <c r="C497" s="89" t="s">
        <v>221</v>
      </c>
      <c r="D497" s="89" t="s">
        <v>1042</v>
      </c>
      <c r="E497" s="90">
        <v>25</v>
      </c>
      <c r="F497" s="91">
        <f>VLOOKUP(E497,'Contact Hours'!Y:AE,7,0)</f>
        <v>3.0656727831116628</v>
      </c>
    </row>
    <row r="498" spans="1:6">
      <c r="A498" s="89" t="s">
        <v>1045</v>
      </c>
      <c r="B498" s="89" t="s">
        <v>1028</v>
      </c>
      <c r="C498" s="89" t="s">
        <v>221</v>
      </c>
      <c r="D498" s="89" t="s">
        <v>1046</v>
      </c>
      <c r="E498" s="90">
        <v>25</v>
      </c>
      <c r="F498" s="91">
        <f>VLOOKUP(E498,'Contact Hours'!Y:AE,7,0)</f>
        <v>3.0656727831116628</v>
      </c>
    </row>
    <row r="499" spans="1:6">
      <c r="A499" s="89" t="s">
        <v>1047</v>
      </c>
      <c r="B499" s="89" t="s">
        <v>1028</v>
      </c>
      <c r="C499" s="89" t="s">
        <v>221</v>
      </c>
      <c r="D499" s="89" t="s">
        <v>1046</v>
      </c>
      <c r="E499" s="90">
        <v>25</v>
      </c>
      <c r="F499" s="91">
        <f>VLOOKUP(E499,'Contact Hours'!Y:AE,7,0)</f>
        <v>3.0656727831116628</v>
      </c>
    </row>
    <row r="500" spans="1:6">
      <c r="A500" s="89" t="s">
        <v>1048</v>
      </c>
      <c r="B500" s="89" t="s">
        <v>1049</v>
      </c>
      <c r="C500" s="89" t="s">
        <v>214</v>
      </c>
      <c r="D500" s="89" t="s">
        <v>1050</v>
      </c>
      <c r="E500" s="90">
        <v>25</v>
      </c>
      <c r="F500" s="91">
        <f>VLOOKUP(E500,'Contact Hours'!Y:AE,7,0)</f>
        <v>3.0656727831116628</v>
      </c>
    </row>
    <row r="501" spans="1:6">
      <c r="A501" s="89" t="s">
        <v>1051</v>
      </c>
      <c r="B501" s="89" t="s">
        <v>314</v>
      </c>
      <c r="C501" s="89" t="s">
        <v>221</v>
      </c>
      <c r="D501" s="89" t="s">
        <v>1052</v>
      </c>
      <c r="E501" s="90">
        <v>25</v>
      </c>
      <c r="F501" s="91">
        <f>VLOOKUP(E501,'Contact Hours'!Y:AE,7,0)</f>
        <v>3.0656727831116628</v>
      </c>
    </row>
    <row r="502" spans="1:6">
      <c r="A502" s="89" t="s">
        <v>1053</v>
      </c>
      <c r="B502" s="89" t="s">
        <v>314</v>
      </c>
      <c r="C502" s="89" t="s">
        <v>221</v>
      </c>
      <c r="D502" s="89" t="s">
        <v>1054</v>
      </c>
      <c r="E502" s="90">
        <v>25</v>
      </c>
      <c r="F502" s="91">
        <f>VLOOKUP(E502,'Contact Hours'!Y:AE,7,0)</f>
        <v>3.0656727831116628</v>
      </c>
    </row>
    <row r="503" spans="1:6">
      <c r="A503" s="89" t="s">
        <v>1055</v>
      </c>
      <c r="B503" s="89" t="s">
        <v>314</v>
      </c>
      <c r="C503" s="89" t="s">
        <v>221</v>
      </c>
      <c r="D503" s="89" t="s">
        <v>1054</v>
      </c>
      <c r="E503" s="90">
        <v>25</v>
      </c>
      <c r="F503" s="91">
        <f>VLOOKUP(E503,'Contact Hours'!Y:AE,7,0)</f>
        <v>3.0656727831116628</v>
      </c>
    </row>
    <row r="504" spans="1:6">
      <c r="A504" s="89" t="s">
        <v>1056</v>
      </c>
      <c r="B504" s="89" t="s">
        <v>959</v>
      </c>
      <c r="C504" s="89" t="s">
        <v>221</v>
      </c>
      <c r="D504" s="89" t="s">
        <v>1057</v>
      </c>
      <c r="E504" s="90">
        <v>25</v>
      </c>
      <c r="F504" s="91">
        <f>VLOOKUP(E504,'Contact Hours'!Y:AE,7,0)</f>
        <v>3.0656727831116628</v>
      </c>
    </row>
    <row r="505" spans="1:6">
      <c r="A505" s="89" t="s">
        <v>1058</v>
      </c>
      <c r="B505" s="89" t="s">
        <v>959</v>
      </c>
      <c r="C505" s="89" t="s">
        <v>221</v>
      </c>
      <c r="D505" s="89" t="s">
        <v>1057</v>
      </c>
      <c r="E505" s="90">
        <v>25</v>
      </c>
      <c r="F505" s="91">
        <f>VLOOKUP(E505,'Contact Hours'!Y:AE,7,0)</f>
        <v>3.0656727831116628</v>
      </c>
    </row>
    <row r="506" spans="1:6">
      <c r="A506" s="89" t="s">
        <v>1059</v>
      </c>
      <c r="B506" s="89" t="s">
        <v>959</v>
      </c>
      <c r="C506" s="89" t="s">
        <v>221</v>
      </c>
      <c r="D506" s="89" t="s">
        <v>1057</v>
      </c>
      <c r="E506" s="90">
        <v>25</v>
      </c>
      <c r="F506" s="91">
        <f>VLOOKUP(E506,'Contact Hours'!Y:AE,7,0)</f>
        <v>3.0656727831116628</v>
      </c>
    </row>
    <row r="507" spans="1:6">
      <c r="A507" s="89" t="s">
        <v>1060</v>
      </c>
      <c r="B507" s="89" t="s">
        <v>959</v>
      </c>
      <c r="C507" s="89" t="s">
        <v>221</v>
      </c>
      <c r="D507" s="89" t="s">
        <v>1057</v>
      </c>
      <c r="E507" s="90">
        <v>25</v>
      </c>
      <c r="F507" s="91">
        <f>VLOOKUP(E507,'Contact Hours'!Y:AE,7,0)</f>
        <v>3.0656727831116628</v>
      </c>
    </row>
    <row r="508" spans="1:6">
      <c r="A508" s="89" t="s">
        <v>1061</v>
      </c>
      <c r="B508" s="89" t="s">
        <v>959</v>
      </c>
      <c r="C508" s="89" t="s">
        <v>221</v>
      </c>
      <c r="D508" s="89" t="s">
        <v>1057</v>
      </c>
      <c r="E508" s="90">
        <v>25</v>
      </c>
      <c r="F508" s="91">
        <f>VLOOKUP(E508,'Contact Hours'!Y:AE,7,0)</f>
        <v>3.0656727831116628</v>
      </c>
    </row>
    <row r="509" spans="1:6">
      <c r="A509" s="89" t="s">
        <v>1062</v>
      </c>
      <c r="B509" s="89" t="s">
        <v>1063</v>
      </c>
      <c r="C509" s="89" t="s">
        <v>214</v>
      </c>
      <c r="D509" s="89" t="s">
        <v>1064</v>
      </c>
      <c r="E509" s="90">
        <v>8</v>
      </c>
      <c r="F509" s="91">
        <f>VLOOKUP(E509,'Contact Hours'!Y:AE,7,0)</f>
        <v>4.4579339449391542</v>
      </c>
    </row>
    <row r="510" spans="1:6">
      <c r="A510" s="89" t="s">
        <v>1065</v>
      </c>
      <c r="B510" s="89" t="s">
        <v>1066</v>
      </c>
      <c r="C510" s="89" t="s">
        <v>214</v>
      </c>
      <c r="D510" s="89" t="s">
        <v>1067</v>
      </c>
      <c r="E510" s="90">
        <v>8</v>
      </c>
      <c r="F510" s="91">
        <f>VLOOKUP(E510,'Contact Hours'!Y:AE,7,0)</f>
        <v>4.4579339449391542</v>
      </c>
    </row>
    <row r="511" spans="1:6">
      <c r="A511" s="89" t="s">
        <v>1068</v>
      </c>
      <c r="B511" s="89" t="s">
        <v>1069</v>
      </c>
      <c r="C511" s="89" t="s">
        <v>214</v>
      </c>
      <c r="D511" s="89" t="s">
        <v>1070</v>
      </c>
      <c r="E511" s="90">
        <v>8</v>
      </c>
      <c r="F511" s="91">
        <f>VLOOKUP(E511,'Contact Hours'!Y:AE,7,0)</f>
        <v>4.4579339449391542</v>
      </c>
    </row>
    <row r="512" spans="1:6">
      <c r="A512" s="89" t="s">
        <v>1068</v>
      </c>
      <c r="B512" s="89" t="s">
        <v>1071</v>
      </c>
      <c r="C512" s="89" t="s">
        <v>214</v>
      </c>
      <c r="D512" s="89" t="s">
        <v>1070</v>
      </c>
      <c r="E512" s="90">
        <v>8</v>
      </c>
      <c r="F512" s="91">
        <f>VLOOKUP(E512,'Contact Hours'!Y:AE,7,0)</f>
        <v>4.4579339449391542</v>
      </c>
    </row>
    <row r="513" spans="1:6">
      <c r="A513" s="89" t="s">
        <v>1072</v>
      </c>
      <c r="B513" s="89" t="s">
        <v>1073</v>
      </c>
      <c r="C513" s="89" t="s">
        <v>214</v>
      </c>
      <c r="D513" s="89" t="s">
        <v>1074</v>
      </c>
      <c r="E513" s="90">
        <v>8</v>
      </c>
      <c r="F513" s="91">
        <f>VLOOKUP(E513,'Contact Hours'!Y:AE,7,0)</f>
        <v>4.4579339449391542</v>
      </c>
    </row>
    <row r="514" spans="1:6">
      <c r="A514" s="89" t="s">
        <v>1075</v>
      </c>
      <c r="B514" s="89" t="s">
        <v>1076</v>
      </c>
      <c r="C514" s="89" t="s">
        <v>214</v>
      </c>
      <c r="D514" s="89" t="s">
        <v>1077</v>
      </c>
      <c r="E514" s="90">
        <v>8</v>
      </c>
      <c r="F514" s="91">
        <f>VLOOKUP(E514,'Contact Hours'!Y:AE,7,0)</f>
        <v>4.4579339449391542</v>
      </c>
    </row>
    <row r="515" spans="1:6">
      <c r="A515" s="89" t="s">
        <v>1078</v>
      </c>
      <c r="B515" s="89" t="s">
        <v>1079</v>
      </c>
      <c r="C515" s="89" t="s">
        <v>214</v>
      </c>
      <c r="D515" s="89" t="s">
        <v>1080</v>
      </c>
      <c r="E515" s="90">
        <v>8</v>
      </c>
      <c r="F515" s="91">
        <f>VLOOKUP(E515,'Contact Hours'!Y:AE,7,0)</f>
        <v>4.4579339449391542</v>
      </c>
    </row>
    <row r="516" spans="1:6">
      <c r="A516" s="89" t="s">
        <v>1081</v>
      </c>
      <c r="B516" s="89" t="s">
        <v>1079</v>
      </c>
      <c r="C516" s="89" t="s">
        <v>214</v>
      </c>
      <c r="D516" s="89" t="s">
        <v>1082</v>
      </c>
      <c r="E516" s="90">
        <v>8</v>
      </c>
      <c r="F516" s="91">
        <f>VLOOKUP(E516,'Contact Hours'!Y:AE,7,0)</f>
        <v>4.4579339449391542</v>
      </c>
    </row>
    <row r="517" spans="1:6">
      <c r="A517" s="89" t="s">
        <v>1083</v>
      </c>
      <c r="B517" s="89" t="s">
        <v>1079</v>
      </c>
      <c r="C517" s="89" t="s">
        <v>214</v>
      </c>
      <c r="D517" s="89" t="s">
        <v>1084</v>
      </c>
      <c r="E517" s="90">
        <v>8</v>
      </c>
      <c r="F517" s="91">
        <f>VLOOKUP(E517,'Contact Hours'!Y:AE,7,0)</f>
        <v>4.4579339449391542</v>
      </c>
    </row>
    <row r="518" spans="1:6">
      <c r="A518" s="89" t="s">
        <v>1085</v>
      </c>
      <c r="B518" s="89" t="s">
        <v>1086</v>
      </c>
      <c r="C518" s="89" t="s">
        <v>214</v>
      </c>
      <c r="D518" s="89" t="s">
        <v>1087</v>
      </c>
      <c r="E518" s="90">
        <v>8</v>
      </c>
      <c r="F518" s="91">
        <f>VLOOKUP(E518,'Contact Hours'!Y:AE,7,0)</f>
        <v>4.4579339449391542</v>
      </c>
    </row>
    <row r="519" spans="1:6">
      <c r="A519" s="89" t="s">
        <v>1088</v>
      </c>
      <c r="B519" s="89" t="s">
        <v>1086</v>
      </c>
      <c r="C519" s="89" t="s">
        <v>214</v>
      </c>
      <c r="D519" s="89" t="s">
        <v>1089</v>
      </c>
      <c r="E519" s="90">
        <v>8</v>
      </c>
      <c r="F519" s="91">
        <f>VLOOKUP(E519,'Contact Hours'!Y:AE,7,0)</f>
        <v>4.4579339449391542</v>
      </c>
    </row>
    <row r="520" spans="1:6">
      <c r="A520" s="89" t="s">
        <v>1090</v>
      </c>
      <c r="B520" s="89" t="s">
        <v>1091</v>
      </c>
      <c r="C520" s="89" t="s">
        <v>214</v>
      </c>
      <c r="D520" s="89" t="s">
        <v>1092</v>
      </c>
      <c r="E520" s="90">
        <v>22</v>
      </c>
      <c r="F520" s="91">
        <f>VLOOKUP(E520,'Contact Hours'!Y:AE,7,0)</f>
        <v>5.1226793529265615</v>
      </c>
    </row>
    <row r="521" spans="1:6">
      <c r="A521" s="89" t="s">
        <v>1093</v>
      </c>
      <c r="B521" s="89" t="s">
        <v>1094</v>
      </c>
      <c r="C521" s="89" t="s">
        <v>214</v>
      </c>
      <c r="D521" s="89" t="s">
        <v>1095</v>
      </c>
      <c r="E521" s="90">
        <v>22</v>
      </c>
      <c r="F521" s="91">
        <f>VLOOKUP(E521,'Contact Hours'!Y:AE,7,0)</f>
        <v>5.1226793529265615</v>
      </c>
    </row>
    <row r="522" spans="1:6">
      <c r="A522" s="89" t="s">
        <v>1096</v>
      </c>
      <c r="B522" s="89" t="s">
        <v>1097</v>
      </c>
      <c r="C522" s="89" t="s">
        <v>214</v>
      </c>
      <c r="D522" s="89" t="s">
        <v>1098</v>
      </c>
      <c r="E522" s="90">
        <v>22</v>
      </c>
      <c r="F522" s="91">
        <f>VLOOKUP(E522,'Contact Hours'!Y:AE,7,0)</f>
        <v>5.1226793529265615</v>
      </c>
    </row>
    <row r="523" spans="1:6">
      <c r="A523" s="89" t="s">
        <v>1096</v>
      </c>
      <c r="B523" s="89" t="s">
        <v>1099</v>
      </c>
      <c r="C523" s="89" t="s">
        <v>214</v>
      </c>
      <c r="D523" s="89" t="s">
        <v>1098</v>
      </c>
      <c r="E523" s="90">
        <v>22</v>
      </c>
      <c r="F523" s="91">
        <f>VLOOKUP(E523,'Contact Hours'!Y:AE,7,0)</f>
        <v>5.1226793529265615</v>
      </c>
    </row>
    <row r="524" spans="1:6">
      <c r="A524" s="89" t="s">
        <v>1096</v>
      </c>
      <c r="B524" s="89" t="s">
        <v>382</v>
      </c>
      <c r="C524" s="89" t="s">
        <v>214</v>
      </c>
      <c r="D524" s="89" t="s">
        <v>1098</v>
      </c>
      <c r="E524" s="90">
        <v>22</v>
      </c>
      <c r="F524" s="91">
        <f>VLOOKUP(E524,'Contact Hours'!Y:AE,7,0)</f>
        <v>5.1226793529265615</v>
      </c>
    </row>
    <row r="525" spans="1:6">
      <c r="A525" s="89" t="s">
        <v>1100</v>
      </c>
      <c r="B525" s="89" t="s">
        <v>1101</v>
      </c>
      <c r="C525" s="89" t="s">
        <v>214</v>
      </c>
      <c r="D525" s="89" t="s">
        <v>1102</v>
      </c>
      <c r="E525" s="90">
        <v>22</v>
      </c>
      <c r="F525" s="91">
        <f>VLOOKUP(E525,'Contact Hours'!Y:AE,7,0)</f>
        <v>5.1226793529265615</v>
      </c>
    </row>
    <row r="526" spans="1:6">
      <c r="A526" s="89" t="s">
        <v>1103</v>
      </c>
      <c r="B526" s="89" t="s">
        <v>1104</v>
      </c>
      <c r="C526" s="89" t="s">
        <v>214</v>
      </c>
      <c r="D526" s="89" t="s">
        <v>1105</v>
      </c>
      <c r="E526" s="90">
        <v>22</v>
      </c>
      <c r="F526" s="91">
        <f>VLOOKUP(E526,'Contact Hours'!Y:AE,7,0)</f>
        <v>5.1226793529265615</v>
      </c>
    </row>
    <row r="527" spans="1:6">
      <c r="A527" s="89" t="s">
        <v>1106</v>
      </c>
      <c r="B527" s="89" t="s">
        <v>1091</v>
      </c>
      <c r="C527" s="89" t="s">
        <v>214</v>
      </c>
      <c r="D527" s="89" t="s">
        <v>1107</v>
      </c>
      <c r="E527" s="90">
        <v>22</v>
      </c>
      <c r="F527" s="91">
        <f>VLOOKUP(E527,'Contact Hours'!Y:AE,7,0)</f>
        <v>5.1226793529265615</v>
      </c>
    </row>
    <row r="528" spans="1:6">
      <c r="A528" s="89" t="s">
        <v>1108</v>
      </c>
      <c r="B528" s="89" t="s">
        <v>572</v>
      </c>
      <c r="C528" s="89" t="s">
        <v>214</v>
      </c>
      <c r="D528" s="89" t="s">
        <v>1109</v>
      </c>
      <c r="E528" s="90">
        <v>22</v>
      </c>
      <c r="F528" s="91">
        <f>VLOOKUP(E528,'Contact Hours'!Y:AE,7,0)</f>
        <v>5.1226793529265615</v>
      </c>
    </row>
    <row r="529" spans="1:6">
      <c r="A529" s="89" t="s">
        <v>1108</v>
      </c>
      <c r="B529" s="89" t="s">
        <v>1110</v>
      </c>
      <c r="C529" s="89" t="s">
        <v>214</v>
      </c>
      <c r="D529" s="89" t="s">
        <v>1109</v>
      </c>
      <c r="E529" s="90">
        <v>22</v>
      </c>
      <c r="F529" s="91">
        <f>VLOOKUP(E529,'Contact Hours'!Y:AE,7,0)</f>
        <v>5.1226793529265615</v>
      </c>
    </row>
    <row r="530" spans="1:6">
      <c r="A530" s="89" t="s">
        <v>1111</v>
      </c>
      <c r="B530" s="89" t="s">
        <v>1112</v>
      </c>
      <c r="C530" s="89" t="s">
        <v>214</v>
      </c>
      <c r="D530" s="89" t="s">
        <v>1113</v>
      </c>
      <c r="E530" s="90">
        <v>20</v>
      </c>
      <c r="F530" s="91">
        <f>VLOOKUP(E530,'Contact Hours'!Y:AE,7,0)</f>
        <v>4.0878123452263502</v>
      </c>
    </row>
    <row r="531" spans="1:6">
      <c r="A531" s="89" t="s">
        <v>1114</v>
      </c>
      <c r="B531" s="89" t="s">
        <v>1115</v>
      </c>
      <c r="C531" s="89" t="s">
        <v>214</v>
      </c>
      <c r="D531" s="89" t="s">
        <v>1116</v>
      </c>
      <c r="E531" s="90">
        <v>20</v>
      </c>
      <c r="F531" s="91">
        <f>VLOOKUP(E531,'Contact Hours'!Y:AE,7,0)</f>
        <v>4.0878123452263502</v>
      </c>
    </row>
    <row r="532" spans="1:6">
      <c r="A532" s="89" t="s">
        <v>1117</v>
      </c>
      <c r="B532" s="89" t="s">
        <v>1118</v>
      </c>
      <c r="C532" s="89" t="s">
        <v>214</v>
      </c>
      <c r="D532" s="89" t="s">
        <v>1119</v>
      </c>
      <c r="E532" s="90">
        <v>2</v>
      </c>
      <c r="F532" s="91">
        <f>VLOOKUP(E532,'Contact Hours'!Y:AE,7,0)</f>
        <v>3.8378796466654825</v>
      </c>
    </row>
    <row r="533" spans="1:6">
      <c r="A533" s="89" t="s">
        <v>1120</v>
      </c>
      <c r="B533" s="89" t="s">
        <v>1121</v>
      </c>
      <c r="C533" s="89" t="s">
        <v>214</v>
      </c>
      <c r="D533" s="89" t="s">
        <v>1122</v>
      </c>
      <c r="E533" s="90">
        <v>2</v>
      </c>
      <c r="F533" s="91">
        <f>VLOOKUP(E533,'Contact Hours'!Y:AE,7,0)</f>
        <v>3.8378796466654825</v>
      </c>
    </row>
    <row r="534" spans="1:6">
      <c r="A534" s="89" t="s">
        <v>1123</v>
      </c>
      <c r="B534" s="89" t="s">
        <v>1124</v>
      </c>
      <c r="C534" s="89" t="s">
        <v>214</v>
      </c>
      <c r="D534" s="89" t="s">
        <v>1125</v>
      </c>
      <c r="E534" s="90">
        <v>20</v>
      </c>
      <c r="F534" s="91">
        <f>VLOOKUP(E534,'Contact Hours'!Y:AE,7,0)</f>
        <v>4.0878123452263502</v>
      </c>
    </row>
    <row r="535" spans="1:6">
      <c r="A535" s="89" t="s">
        <v>1126</v>
      </c>
      <c r="B535" s="89" t="s">
        <v>1127</v>
      </c>
      <c r="C535" s="89" t="s">
        <v>214</v>
      </c>
      <c r="D535" s="89" t="s">
        <v>1128</v>
      </c>
      <c r="E535" s="90">
        <v>20</v>
      </c>
      <c r="F535" s="91">
        <f>VLOOKUP(E535,'Contact Hours'!Y:AE,7,0)</f>
        <v>4.0878123452263502</v>
      </c>
    </row>
    <row r="536" spans="1:6">
      <c r="A536" s="89" t="s">
        <v>1129</v>
      </c>
      <c r="B536" s="89" t="s">
        <v>1130</v>
      </c>
      <c r="C536" s="89" t="s">
        <v>214</v>
      </c>
      <c r="D536" s="89" t="s">
        <v>1131</v>
      </c>
      <c r="E536" s="90">
        <v>21</v>
      </c>
      <c r="F536" s="91">
        <f>VLOOKUP(E536,'Contact Hours'!Y:AE,7,0)</f>
        <v>4.2128820567044682</v>
      </c>
    </row>
    <row r="537" spans="1:6">
      <c r="A537" s="89" t="s">
        <v>1132</v>
      </c>
      <c r="B537" s="89" t="s">
        <v>1133</v>
      </c>
      <c r="C537" s="89" t="s">
        <v>214</v>
      </c>
      <c r="D537" s="89" t="s">
        <v>1134</v>
      </c>
      <c r="E537" s="90">
        <v>20</v>
      </c>
      <c r="F537" s="91">
        <f>VLOOKUP(E537,'Contact Hours'!Y:AE,7,0)</f>
        <v>4.0878123452263502</v>
      </c>
    </row>
    <row r="538" spans="1:6">
      <c r="A538" s="89" t="s">
        <v>1135</v>
      </c>
      <c r="B538" s="89" t="s">
        <v>1136</v>
      </c>
      <c r="C538" s="89" t="s">
        <v>214</v>
      </c>
      <c r="D538" s="89" t="s">
        <v>1137</v>
      </c>
      <c r="E538" s="90">
        <v>21</v>
      </c>
      <c r="F538" s="91">
        <f>VLOOKUP(E538,'Contact Hours'!Y:AE,7,0)</f>
        <v>4.2128820567044682</v>
      </c>
    </row>
    <row r="539" spans="1:6">
      <c r="A539" s="89" t="s">
        <v>1138</v>
      </c>
      <c r="B539" s="89" t="s">
        <v>1136</v>
      </c>
      <c r="C539" s="89" t="s">
        <v>214</v>
      </c>
      <c r="D539" s="89" t="s">
        <v>1139</v>
      </c>
      <c r="E539" s="90">
        <v>21</v>
      </c>
      <c r="F539" s="91">
        <f>VLOOKUP(E539,'Contact Hours'!Y:AE,7,0)</f>
        <v>4.2128820567044682</v>
      </c>
    </row>
    <row r="540" spans="1:6">
      <c r="A540" s="89" t="s">
        <v>1140</v>
      </c>
      <c r="B540" s="89" t="s">
        <v>1141</v>
      </c>
      <c r="C540" s="89" t="s">
        <v>214</v>
      </c>
      <c r="D540" s="89" t="s">
        <v>1142</v>
      </c>
      <c r="E540" s="90">
        <v>21</v>
      </c>
      <c r="F540" s="91">
        <f>VLOOKUP(E540,'Contact Hours'!Y:AE,7,0)</f>
        <v>4.2128820567044682</v>
      </c>
    </row>
    <row r="541" spans="1:6">
      <c r="A541" s="89" t="s">
        <v>1143</v>
      </c>
      <c r="B541" s="89" t="s">
        <v>1144</v>
      </c>
      <c r="C541" s="89" t="s">
        <v>214</v>
      </c>
      <c r="D541" s="89" t="s">
        <v>1145</v>
      </c>
      <c r="E541" s="90">
        <v>20</v>
      </c>
      <c r="F541" s="91">
        <f>VLOOKUP(E541,'Contact Hours'!Y:AE,7,0)</f>
        <v>4.0878123452263502</v>
      </c>
    </row>
    <row r="542" spans="1:6">
      <c r="A542" s="89" t="s">
        <v>1146</v>
      </c>
      <c r="B542" s="89" t="s">
        <v>1147</v>
      </c>
      <c r="C542" s="89" t="s">
        <v>214</v>
      </c>
      <c r="D542" s="89" t="s">
        <v>1148</v>
      </c>
      <c r="E542" s="90">
        <v>2</v>
      </c>
      <c r="F542" s="91">
        <f>VLOOKUP(E542,'Contact Hours'!Y:AE,7,0)</f>
        <v>3.8378796466654825</v>
      </c>
    </row>
    <row r="543" spans="1:6">
      <c r="A543" s="89" t="s">
        <v>1149</v>
      </c>
      <c r="B543" s="89" t="s">
        <v>1150</v>
      </c>
      <c r="C543" s="89" t="s">
        <v>214</v>
      </c>
      <c r="D543" s="89" t="s">
        <v>1151</v>
      </c>
      <c r="E543" s="90">
        <v>2</v>
      </c>
      <c r="F543" s="91">
        <f>VLOOKUP(E543,'Contact Hours'!Y:AE,7,0)</f>
        <v>3.8378796466654825</v>
      </c>
    </row>
    <row r="544" spans="1:6">
      <c r="A544" s="89" t="s">
        <v>1152</v>
      </c>
      <c r="B544" s="89" t="s">
        <v>1150</v>
      </c>
      <c r="C544" s="89" t="s">
        <v>214</v>
      </c>
      <c r="D544" s="89" t="s">
        <v>1153</v>
      </c>
      <c r="E544" s="90">
        <v>2</v>
      </c>
      <c r="F544" s="91">
        <f>VLOOKUP(E544,'Contact Hours'!Y:AE,7,0)</f>
        <v>3.8378796466654825</v>
      </c>
    </row>
    <row r="545" spans="1:6">
      <c r="A545" s="89" t="s">
        <v>1154</v>
      </c>
      <c r="B545" s="89" t="s">
        <v>1150</v>
      </c>
      <c r="C545" s="89" t="s">
        <v>214</v>
      </c>
      <c r="D545" s="89" t="s">
        <v>1155</v>
      </c>
      <c r="E545" s="90">
        <v>2</v>
      </c>
      <c r="F545" s="91">
        <f>VLOOKUP(E545,'Contact Hours'!Y:AE,7,0)</f>
        <v>3.8378796466654825</v>
      </c>
    </row>
    <row r="546" spans="1:6">
      <c r="A546" s="89" t="s">
        <v>1156</v>
      </c>
      <c r="B546" s="89" t="s">
        <v>1150</v>
      </c>
      <c r="C546" s="89" t="s">
        <v>214</v>
      </c>
      <c r="D546" s="89" t="s">
        <v>1157</v>
      </c>
      <c r="E546" s="90">
        <v>2</v>
      </c>
      <c r="F546" s="91">
        <f>VLOOKUP(E546,'Contact Hours'!Y:AE,7,0)</f>
        <v>3.8378796466654825</v>
      </c>
    </row>
    <row r="547" spans="1:6">
      <c r="A547" s="89" t="s">
        <v>1158</v>
      </c>
      <c r="B547" s="89" t="s">
        <v>1159</v>
      </c>
      <c r="C547" s="89" t="s">
        <v>214</v>
      </c>
      <c r="D547" s="89" t="s">
        <v>1160</v>
      </c>
      <c r="E547" s="90">
        <v>2</v>
      </c>
      <c r="F547" s="91">
        <f>VLOOKUP(E547,'Contact Hours'!Y:AE,7,0)</f>
        <v>3.8378796466654825</v>
      </c>
    </row>
    <row r="548" spans="1:6">
      <c r="A548" s="89" t="s">
        <v>1158</v>
      </c>
      <c r="B548" s="89" t="s">
        <v>1161</v>
      </c>
      <c r="C548" s="89" t="s">
        <v>214</v>
      </c>
      <c r="D548" s="89" t="s">
        <v>1160</v>
      </c>
      <c r="E548" s="90">
        <v>2</v>
      </c>
      <c r="F548" s="91">
        <f>VLOOKUP(E548,'Contact Hours'!Y:AE,7,0)</f>
        <v>3.8378796466654825</v>
      </c>
    </row>
    <row r="549" spans="1:6">
      <c r="A549" s="89" t="s">
        <v>1162</v>
      </c>
      <c r="B549" s="89" t="s">
        <v>1163</v>
      </c>
      <c r="C549" s="89" t="s">
        <v>214</v>
      </c>
      <c r="D549" s="89" t="s">
        <v>1164</v>
      </c>
      <c r="E549" s="90">
        <v>2</v>
      </c>
      <c r="F549" s="91">
        <f>VLOOKUP(E549,'Contact Hours'!Y:AE,7,0)</f>
        <v>3.8378796466654825</v>
      </c>
    </row>
    <row r="550" spans="1:6">
      <c r="A550" s="89" t="s">
        <v>1165</v>
      </c>
      <c r="B550" s="89" t="s">
        <v>1166</v>
      </c>
      <c r="C550" s="89" t="s">
        <v>214</v>
      </c>
      <c r="D550" s="89" t="s">
        <v>1167</v>
      </c>
      <c r="E550" s="90">
        <v>21</v>
      </c>
      <c r="F550" s="91">
        <f>VLOOKUP(E550,'Contact Hours'!Y:AE,7,0)</f>
        <v>4.2128820567044682</v>
      </c>
    </row>
    <row r="551" spans="1:6">
      <c r="A551" s="89" t="s">
        <v>1165</v>
      </c>
      <c r="B551" s="89" t="s">
        <v>1168</v>
      </c>
      <c r="C551" s="89" t="s">
        <v>214</v>
      </c>
      <c r="D551" s="89" t="s">
        <v>1167</v>
      </c>
      <c r="E551" s="90">
        <v>21</v>
      </c>
      <c r="F551" s="91">
        <f>VLOOKUP(E551,'Contact Hours'!Y:AE,7,0)</f>
        <v>4.2128820567044682</v>
      </c>
    </row>
    <row r="552" spans="1:6">
      <c r="A552" s="89" t="s">
        <v>1169</v>
      </c>
      <c r="B552" s="89" t="s">
        <v>1170</v>
      </c>
      <c r="C552" s="89" t="s">
        <v>214</v>
      </c>
      <c r="D552" s="89" t="s">
        <v>1171</v>
      </c>
      <c r="E552" s="90">
        <v>5</v>
      </c>
      <c r="F552" s="91">
        <f>VLOOKUP(E552,'Contact Hours'!Y:AE,7,0)</f>
        <v>8.4268382369809416</v>
      </c>
    </row>
    <row r="553" spans="1:6">
      <c r="A553" s="89" t="s">
        <v>1172</v>
      </c>
      <c r="B553" s="89" t="s">
        <v>1168</v>
      </c>
      <c r="C553" s="89" t="s">
        <v>214</v>
      </c>
      <c r="D553" s="89" t="s">
        <v>1173</v>
      </c>
      <c r="E553" s="90">
        <v>21</v>
      </c>
      <c r="F553" s="91">
        <f>VLOOKUP(E553,'Contact Hours'!Y:AE,7,0)</f>
        <v>4.2128820567044682</v>
      </c>
    </row>
    <row r="554" spans="1:6">
      <c r="A554" s="89" t="s">
        <v>1174</v>
      </c>
      <c r="B554" s="89" t="s">
        <v>1170</v>
      </c>
      <c r="C554" s="89" t="s">
        <v>214</v>
      </c>
      <c r="D554" s="89" t="s">
        <v>1175</v>
      </c>
      <c r="E554" s="90">
        <v>5</v>
      </c>
      <c r="F554" s="91">
        <f>VLOOKUP(E554,'Contact Hours'!Y:AE,7,0)</f>
        <v>8.4268382369809416</v>
      </c>
    </row>
    <row r="555" spans="1:6">
      <c r="A555" s="89" t="s">
        <v>1176</v>
      </c>
      <c r="B555" s="89" t="s">
        <v>1177</v>
      </c>
      <c r="C555" s="89" t="s">
        <v>214</v>
      </c>
      <c r="D555" s="89" t="s">
        <v>1178</v>
      </c>
      <c r="E555" s="90">
        <v>21</v>
      </c>
      <c r="F555" s="91">
        <f>VLOOKUP(E555,'Contact Hours'!Y:AE,7,0)</f>
        <v>4.2128820567044682</v>
      </c>
    </row>
    <row r="556" spans="1:6">
      <c r="A556" s="89" t="s">
        <v>1179</v>
      </c>
      <c r="B556" s="89" t="s">
        <v>1180</v>
      </c>
      <c r="C556" s="89" t="s">
        <v>214</v>
      </c>
      <c r="D556" s="89" t="s">
        <v>1181</v>
      </c>
      <c r="E556" s="90">
        <v>21</v>
      </c>
      <c r="F556" s="91">
        <f>VLOOKUP(E556,'Contact Hours'!Y:AE,7,0)</f>
        <v>4.2128820567044682</v>
      </c>
    </row>
    <row r="557" spans="1:6">
      <c r="A557" s="89" t="s">
        <v>1182</v>
      </c>
      <c r="B557" s="89" t="s">
        <v>1177</v>
      </c>
      <c r="C557" s="89" t="s">
        <v>214</v>
      </c>
      <c r="D557" s="89" t="s">
        <v>1183</v>
      </c>
      <c r="E557" s="90">
        <v>21</v>
      </c>
      <c r="F557" s="91">
        <f>VLOOKUP(E557,'Contact Hours'!Y:AE,7,0)</f>
        <v>4.2128820567044682</v>
      </c>
    </row>
    <row r="558" spans="1:6">
      <c r="A558" s="89" t="s">
        <v>1184</v>
      </c>
      <c r="B558" s="89" t="s">
        <v>1185</v>
      </c>
      <c r="C558" s="89" t="s">
        <v>214</v>
      </c>
      <c r="D558" s="89" t="s">
        <v>1186</v>
      </c>
      <c r="E558" s="90">
        <v>21</v>
      </c>
      <c r="F558" s="91">
        <f>VLOOKUP(E558,'Contact Hours'!Y:AE,7,0)</f>
        <v>4.2128820567044682</v>
      </c>
    </row>
    <row r="559" spans="1:6">
      <c r="A559" s="89" t="s">
        <v>1187</v>
      </c>
      <c r="B559" s="89" t="s">
        <v>370</v>
      </c>
      <c r="C559" s="89" t="s">
        <v>214</v>
      </c>
      <c r="D559" s="89" t="s">
        <v>1188</v>
      </c>
      <c r="E559" s="90">
        <v>26</v>
      </c>
      <c r="F559" s="91">
        <f>VLOOKUP(E559,'Contact Hours'!Y:AE,7,0)</f>
        <v>3.9327220283406481</v>
      </c>
    </row>
    <row r="560" spans="1:6">
      <c r="A560" s="89" t="s">
        <v>1189</v>
      </c>
      <c r="B560" s="89" t="s">
        <v>311</v>
      </c>
      <c r="C560" s="89" t="s">
        <v>221</v>
      </c>
      <c r="D560" s="89" t="s">
        <v>1188</v>
      </c>
      <c r="E560" s="90">
        <v>26</v>
      </c>
      <c r="F560" s="91">
        <f>VLOOKUP(E560,'Contact Hours'!Y:AE,7,0)</f>
        <v>3.9327220283406481</v>
      </c>
    </row>
    <row r="561" spans="1:6">
      <c r="A561" s="89" t="s">
        <v>1190</v>
      </c>
      <c r="B561" s="89" t="s">
        <v>777</v>
      </c>
      <c r="C561" s="89" t="s">
        <v>221</v>
      </c>
      <c r="D561" s="89" t="s">
        <v>1191</v>
      </c>
      <c r="E561" s="90">
        <v>26</v>
      </c>
      <c r="F561" s="91">
        <f>VLOOKUP(E561,'Contact Hours'!Y:AE,7,0)</f>
        <v>3.9327220283406481</v>
      </c>
    </row>
    <row r="562" spans="1:6">
      <c r="A562" s="89" t="s">
        <v>1192</v>
      </c>
      <c r="B562" s="89" t="s">
        <v>1193</v>
      </c>
      <c r="C562" s="89" t="s">
        <v>214</v>
      </c>
      <c r="D562" s="89" t="s">
        <v>1194</v>
      </c>
      <c r="E562" s="90">
        <v>26</v>
      </c>
      <c r="F562" s="91">
        <f>VLOOKUP(E562,'Contact Hours'!Y:AE,7,0)</f>
        <v>3.9327220283406481</v>
      </c>
    </row>
    <row r="563" spans="1:6">
      <c r="A563" s="89" t="s">
        <v>1195</v>
      </c>
      <c r="B563" s="89" t="s">
        <v>778</v>
      </c>
      <c r="C563" s="89" t="s">
        <v>221</v>
      </c>
      <c r="D563" s="89" t="s">
        <v>1196</v>
      </c>
      <c r="E563" s="90">
        <v>26</v>
      </c>
      <c r="F563" s="91">
        <f>VLOOKUP(E563,'Contact Hours'!Y:AE,7,0)</f>
        <v>3.9327220283406481</v>
      </c>
    </row>
    <row r="564" spans="1:6">
      <c r="A564" s="89" t="s">
        <v>1197</v>
      </c>
      <c r="B564" s="89" t="s">
        <v>778</v>
      </c>
      <c r="C564" s="89" t="s">
        <v>221</v>
      </c>
      <c r="D564" s="89" t="s">
        <v>1196</v>
      </c>
      <c r="E564" s="90">
        <v>26</v>
      </c>
      <c r="F564" s="91">
        <f>VLOOKUP(E564,'Contact Hours'!Y:AE,7,0)</f>
        <v>3.9327220283406481</v>
      </c>
    </row>
    <row r="565" spans="1:6">
      <c r="A565" s="89" t="s">
        <v>1198</v>
      </c>
      <c r="B565" s="89" t="s">
        <v>778</v>
      </c>
      <c r="C565" s="89" t="s">
        <v>221</v>
      </c>
      <c r="D565" s="89" t="s">
        <v>1196</v>
      </c>
      <c r="E565" s="90">
        <v>26</v>
      </c>
      <c r="F565" s="91">
        <f>VLOOKUP(E565,'Contact Hours'!Y:AE,7,0)</f>
        <v>3.9327220283406481</v>
      </c>
    </row>
    <row r="566" spans="1:6">
      <c r="A566" s="89" t="s">
        <v>1199</v>
      </c>
      <c r="B566" s="89" t="s">
        <v>778</v>
      </c>
      <c r="C566" s="89" t="s">
        <v>221</v>
      </c>
      <c r="D566" s="89" t="s">
        <v>1196</v>
      </c>
      <c r="E566" s="90">
        <v>26</v>
      </c>
      <c r="F566" s="91">
        <f>VLOOKUP(E566,'Contact Hours'!Y:AE,7,0)</f>
        <v>3.9327220283406481</v>
      </c>
    </row>
    <row r="567" spans="1:6">
      <c r="A567" s="89" t="s">
        <v>1200</v>
      </c>
      <c r="B567" s="89" t="s">
        <v>778</v>
      </c>
      <c r="C567" s="89" t="s">
        <v>221</v>
      </c>
      <c r="D567" s="89" t="s">
        <v>1196</v>
      </c>
      <c r="E567" s="90">
        <v>26</v>
      </c>
      <c r="F567" s="91">
        <f>VLOOKUP(E567,'Contact Hours'!Y:AE,7,0)</f>
        <v>3.9327220283406481</v>
      </c>
    </row>
    <row r="568" spans="1:6">
      <c r="A568" s="89" t="s">
        <v>1201</v>
      </c>
      <c r="B568" s="89" t="s">
        <v>368</v>
      </c>
      <c r="C568" s="89" t="s">
        <v>214</v>
      </c>
      <c r="D568" s="89" t="s">
        <v>1202</v>
      </c>
      <c r="E568" s="90">
        <v>26</v>
      </c>
      <c r="F568" s="91">
        <f>VLOOKUP(E568,'Contact Hours'!Y:AE,7,0)</f>
        <v>3.9327220283406481</v>
      </c>
    </row>
    <row r="569" spans="1:6">
      <c r="A569" s="89" t="s">
        <v>1203</v>
      </c>
      <c r="B569" s="89" t="s">
        <v>777</v>
      </c>
      <c r="C569" s="89" t="s">
        <v>221</v>
      </c>
      <c r="D569" s="89" t="s">
        <v>1202</v>
      </c>
      <c r="E569" s="90">
        <v>26</v>
      </c>
      <c r="F569" s="91">
        <f>VLOOKUP(E569,'Contact Hours'!Y:AE,7,0)</f>
        <v>3.9327220283406481</v>
      </c>
    </row>
    <row r="570" spans="1:6">
      <c r="A570" s="89" t="s">
        <v>1204</v>
      </c>
      <c r="B570" s="89" t="s">
        <v>777</v>
      </c>
      <c r="C570" s="89" t="s">
        <v>221</v>
      </c>
      <c r="D570" s="89" t="s">
        <v>1202</v>
      </c>
      <c r="E570" s="90">
        <v>26</v>
      </c>
      <c r="F570" s="91">
        <f>VLOOKUP(E570,'Contact Hours'!Y:AE,7,0)</f>
        <v>3.9327220283406481</v>
      </c>
    </row>
    <row r="571" spans="1:6">
      <c r="A571" s="89" t="s">
        <v>1205</v>
      </c>
      <c r="B571" s="89" t="s">
        <v>368</v>
      </c>
      <c r="C571" s="89" t="s">
        <v>214</v>
      </c>
      <c r="D571" s="89" t="s">
        <v>1206</v>
      </c>
      <c r="E571" s="90">
        <v>26</v>
      </c>
      <c r="F571" s="91">
        <f>VLOOKUP(E571,'Contact Hours'!Y:AE,7,0)</f>
        <v>3.9327220283406481</v>
      </c>
    </row>
    <row r="572" spans="1:6">
      <c r="A572" s="89" t="s">
        <v>1207</v>
      </c>
      <c r="B572" s="89" t="s">
        <v>330</v>
      </c>
      <c r="C572" s="89" t="s">
        <v>221</v>
      </c>
      <c r="D572" s="89" t="s">
        <v>1206</v>
      </c>
      <c r="E572" s="90">
        <v>26</v>
      </c>
      <c r="F572" s="91">
        <f>VLOOKUP(E572,'Contact Hours'!Y:AE,7,0)</f>
        <v>3.9327220283406481</v>
      </c>
    </row>
    <row r="573" spans="1:6">
      <c r="A573" s="89" t="s">
        <v>1208</v>
      </c>
      <c r="B573" s="89" t="s">
        <v>1209</v>
      </c>
      <c r="C573" s="89" t="s">
        <v>214</v>
      </c>
      <c r="D573" s="89" t="s">
        <v>1210</v>
      </c>
      <c r="E573" s="90">
        <v>26</v>
      </c>
      <c r="F573" s="91">
        <f>VLOOKUP(E573,'Contact Hours'!Y:AE,7,0)</f>
        <v>3.9327220283406481</v>
      </c>
    </row>
    <row r="574" spans="1:6">
      <c r="A574" s="89" t="s">
        <v>1211</v>
      </c>
      <c r="B574" s="89" t="s">
        <v>1212</v>
      </c>
      <c r="C574" s="89" t="s">
        <v>214</v>
      </c>
      <c r="D574" s="89" t="s">
        <v>1213</v>
      </c>
      <c r="E574" s="90">
        <v>26</v>
      </c>
      <c r="F574" s="91">
        <f>VLOOKUP(E574,'Contact Hours'!Y:AE,7,0)</f>
        <v>3.9327220283406481</v>
      </c>
    </row>
    <row r="575" spans="1:6">
      <c r="A575" s="89" t="s">
        <v>1214</v>
      </c>
      <c r="B575" s="89" t="s">
        <v>1215</v>
      </c>
      <c r="C575" s="89" t="s">
        <v>214</v>
      </c>
      <c r="D575" s="89" t="s">
        <v>1216</v>
      </c>
      <c r="E575" s="90">
        <v>26</v>
      </c>
      <c r="F575" s="91">
        <f>VLOOKUP(E575,'Contact Hours'!Y:AE,7,0)</f>
        <v>3.9327220283406481</v>
      </c>
    </row>
    <row r="576" spans="1:6">
      <c r="A576" s="89" t="s">
        <v>1217</v>
      </c>
      <c r="B576" s="89" t="s">
        <v>368</v>
      </c>
      <c r="C576" s="89" t="s">
        <v>214</v>
      </c>
      <c r="D576" s="89" t="s">
        <v>1218</v>
      </c>
      <c r="E576" s="90">
        <v>26</v>
      </c>
      <c r="F576" s="91">
        <f>VLOOKUP(E576,'Contact Hours'!Y:AE,7,0)</f>
        <v>3.9327220283406481</v>
      </c>
    </row>
    <row r="577" spans="1:6">
      <c r="A577" s="89" t="s">
        <v>1219</v>
      </c>
      <c r="B577" s="89" t="s">
        <v>779</v>
      </c>
      <c r="C577" s="89" t="s">
        <v>221</v>
      </c>
      <c r="D577" s="89" t="s">
        <v>1220</v>
      </c>
      <c r="E577" s="90">
        <v>26</v>
      </c>
      <c r="F577" s="91">
        <f>VLOOKUP(E577,'Contact Hours'!Y:AE,7,0)</f>
        <v>3.9327220283406481</v>
      </c>
    </row>
    <row r="578" spans="1:6">
      <c r="A578" s="89" t="s">
        <v>1221</v>
      </c>
      <c r="B578" s="89" t="s">
        <v>779</v>
      </c>
      <c r="C578" s="89" t="s">
        <v>221</v>
      </c>
      <c r="D578" s="89" t="s">
        <v>1220</v>
      </c>
      <c r="E578" s="90">
        <v>26</v>
      </c>
      <c r="F578" s="91">
        <f>VLOOKUP(E578,'Contact Hours'!Y:AE,7,0)</f>
        <v>3.9327220283406481</v>
      </c>
    </row>
    <row r="579" spans="1:6">
      <c r="A579" s="89" t="s">
        <v>1222</v>
      </c>
      <c r="B579" s="89" t="s">
        <v>779</v>
      </c>
      <c r="C579" s="89" t="s">
        <v>221</v>
      </c>
      <c r="D579" s="89" t="s">
        <v>1223</v>
      </c>
      <c r="E579" s="90">
        <v>26</v>
      </c>
      <c r="F579" s="91">
        <f>VLOOKUP(E579,'Contact Hours'!Y:AE,7,0)</f>
        <v>3.9327220283406481</v>
      </c>
    </row>
    <row r="580" spans="1:6">
      <c r="A580" s="89" t="s">
        <v>1224</v>
      </c>
      <c r="B580" s="89" t="s">
        <v>779</v>
      </c>
      <c r="C580" s="89" t="s">
        <v>221</v>
      </c>
      <c r="D580" s="89" t="s">
        <v>1223</v>
      </c>
      <c r="E580" s="90">
        <v>26</v>
      </c>
      <c r="F580" s="91">
        <f>VLOOKUP(E580,'Contact Hours'!Y:AE,7,0)</f>
        <v>3.9327220283406481</v>
      </c>
    </row>
    <row r="581" spans="1:6">
      <c r="A581" s="89" t="s">
        <v>1225</v>
      </c>
      <c r="B581" s="89" t="s">
        <v>779</v>
      </c>
      <c r="C581" s="89" t="s">
        <v>221</v>
      </c>
      <c r="D581" s="89" t="s">
        <v>1223</v>
      </c>
      <c r="E581" s="90">
        <v>26</v>
      </c>
      <c r="F581" s="91">
        <f>VLOOKUP(E581,'Contact Hours'!Y:AE,7,0)</f>
        <v>3.9327220283406481</v>
      </c>
    </row>
    <row r="582" spans="1:6">
      <c r="A582" s="89" t="s">
        <v>1226</v>
      </c>
      <c r="B582" s="89" t="s">
        <v>779</v>
      </c>
      <c r="C582" s="89" t="s">
        <v>221</v>
      </c>
      <c r="D582" s="89" t="s">
        <v>1227</v>
      </c>
      <c r="E582" s="90">
        <v>26</v>
      </c>
      <c r="F582" s="91">
        <f>VLOOKUP(E582,'Contact Hours'!Y:AE,7,0)</f>
        <v>3.9327220283406481</v>
      </c>
    </row>
    <row r="583" spans="1:6">
      <c r="A583" s="89" t="s">
        <v>1228</v>
      </c>
      <c r="B583" s="89" t="s">
        <v>779</v>
      </c>
      <c r="C583" s="89" t="s">
        <v>221</v>
      </c>
      <c r="D583" s="89" t="s">
        <v>1229</v>
      </c>
      <c r="E583" s="90">
        <v>26</v>
      </c>
      <c r="F583" s="91">
        <f>VLOOKUP(E583,'Contact Hours'!Y:AE,7,0)</f>
        <v>3.9327220283406481</v>
      </c>
    </row>
    <row r="584" spans="1:6">
      <c r="A584" s="89" t="s">
        <v>1230</v>
      </c>
      <c r="B584" s="89" t="s">
        <v>779</v>
      </c>
      <c r="C584" s="89" t="s">
        <v>221</v>
      </c>
      <c r="D584" s="89" t="s">
        <v>1229</v>
      </c>
      <c r="E584" s="90">
        <v>26</v>
      </c>
      <c r="F584" s="91">
        <f>VLOOKUP(E584,'Contact Hours'!Y:AE,7,0)</f>
        <v>3.9327220283406481</v>
      </c>
    </row>
    <row r="585" spans="1:6">
      <c r="A585" s="89" t="s">
        <v>1231</v>
      </c>
      <c r="B585" s="89" t="s">
        <v>779</v>
      </c>
      <c r="C585" s="89" t="s">
        <v>221</v>
      </c>
      <c r="D585" s="89" t="s">
        <v>1229</v>
      </c>
      <c r="E585" s="90">
        <v>26</v>
      </c>
      <c r="F585" s="91">
        <f>VLOOKUP(E585,'Contact Hours'!Y:AE,7,0)</f>
        <v>3.9327220283406481</v>
      </c>
    </row>
    <row r="586" spans="1:6">
      <c r="A586" s="89" t="s">
        <v>1232</v>
      </c>
      <c r="B586" s="89" t="s">
        <v>779</v>
      </c>
      <c r="C586" s="89" t="s">
        <v>221</v>
      </c>
      <c r="D586" s="89" t="s">
        <v>1229</v>
      </c>
      <c r="E586" s="90">
        <v>26</v>
      </c>
      <c r="F586" s="91">
        <f>VLOOKUP(E586,'Contact Hours'!Y:AE,7,0)</f>
        <v>3.9327220283406481</v>
      </c>
    </row>
    <row r="587" spans="1:6">
      <c r="A587" s="89" t="s">
        <v>1233</v>
      </c>
      <c r="B587" s="89" t="s">
        <v>1234</v>
      </c>
      <c r="C587" s="89" t="s">
        <v>214</v>
      </c>
      <c r="D587" s="89" t="s">
        <v>1235</v>
      </c>
      <c r="E587" s="90">
        <v>26</v>
      </c>
      <c r="F587" s="91">
        <f>VLOOKUP(E587,'Contact Hours'!Y:AE,7,0)</f>
        <v>3.9327220283406481</v>
      </c>
    </row>
    <row r="588" spans="1:6">
      <c r="A588" s="89" t="s">
        <v>1236</v>
      </c>
      <c r="B588" s="89" t="s">
        <v>330</v>
      </c>
      <c r="C588" s="89" t="s">
        <v>221</v>
      </c>
      <c r="D588" s="89" t="s">
        <v>1235</v>
      </c>
      <c r="E588" s="90">
        <v>26</v>
      </c>
      <c r="F588" s="91">
        <f>VLOOKUP(E588,'Contact Hours'!Y:AE,7,0)</f>
        <v>3.9327220283406481</v>
      </c>
    </row>
    <row r="589" spans="1:6">
      <c r="A589" s="89" t="s">
        <v>1236</v>
      </c>
      <c r="B589" s="89" t="s">
        <v>779</v>
      </c>
      <c r="C589" s="89" t="s">
        <v>221</v>
      </c>
      <c r="D589" s="89" t="s">
        <v>1235</v>
      </c>
      <c r="E589" s="90">
        <v>26</v>
      </c>
      <c r="F589" s="91">
        <f>VLOOKUP(E589,'Contact Hours'!Y:AE,7,0)</f>
        <v>3.9327220283406481</v>
      </c>
    </row>
    <row r="590" spans="1:6">
      <c r="A590" s="89" t="s">
        <v>1237</v>
      </c>
      <c r="B590" s="89" t="s">
        <v>1234</v>
      </c>
      <c r="C590" s="89" t="s">
        <v>214</v>
      </c>
      <c r="D590" s="89" t="s">
        <v>1238</v>
      </c>
      <c r="E590" s="90">
        <v>26</v>
      </c>
      <c r="F590" s="91">
        <f>VLOOKUP(E590,'Contact Hours'!Y:AE,7,0)</f>
        <v>3.9327220283406481</v>
      </c>
    </row>
    <row r="591" spans="1:6">
      <c r="A591" s="89" t="s">
        <v>1239</v>
      </c>
      <c r="B591" s="89" t="s">
        <v>777</v>
      </c>
      <c r="C591" s="89" t="s">
        <v>221</v>
      </c>
      <c r="D591" s="89" t="s">
        <v>1240</v>
      </c>
      <c r="E591" s="90">
        <v>26</v>
      </c>
      <c r="F591" s="91">
        <f>VLOOKUP(E591,'Contact Hours'!Y:AE,7,0)</f>
        <v>3.9327220283406481</v>
      </c>
    </row>
    <row r="592" spans="1:6">
      <c r="A592" s="89" t="s">
        <v>1239</v>
      </c>
      <c r="B592" s="89" t="s">
        <v>330</v>
      </c>
      <c r="C592" s="89" t="s">
        <v>221</v>
      </c>
      <c r="D592" s="89" t="s">
        <v>1240</v>
      </c>
      <c r="E592" s="90">
        <v>26</v>
      </c>
      <c r="F592" s="91">
        <f>VLOOKUP(E592,'Contact Hours'!Y:AE,7,0)</f>
        <v>3.9327220283406481</v>
      </c>
    </row>
    <row r="593" spans="1:6">
      <c r="A593" s="89" t="s">
        <v>1241</v>
      </c>
      <c r="B593" s="89" t="s">
        <v>777</v>
      </c>
      <c r="C593" s="89" t="s">
        <v>221</v>
      </c>
      <c r="D593" s="89" t="s">
        <v>1240</v>
      </c>
      <c r="E593" s="90">
        <v>26</v>
      </c>
      <c r="F593" s="91">
        <f>VLOOKUP(E593,'Contact Hours'!Y:AE,7,0)</f>
        <v>3.9327220283406481</v>
      </c>
    </row>
    <row r="594" spans="1:6">
      <c r="A594" s="89" t="s">
        <v>1241</v>
      </c>
      <c r="B594" s="89" t="s">
        <v>330</v>
      </c>
      <c r="C594" s="89" t="s">
        <v>221</v>
      </c>
      <c r="D594" s="89" t="s">
        <v>1240</v>
      </c>
      <c r="E594" s="90">
        <v>26</v>
      </c>
      <c r="F594" s="91">
        <f>VLOOKUP(E594,'Contact Hours'!Y:AE,7,0)</f>
        <v>3.9327220283406481</v>
      </c>
    </row>
    <row r="595" spans="1:6">
      <c r="A595" s="89" t="s">
        <v>1242</v>
      </c>
      <c r="B595" s="89" t="s">
        <v>777</v>
      </c>
      <c r="C595" s="89" t="s">
        <v>221</v>
      </c>
      <c r="D595" s="89" t="s">
        <v>1243</v>
      </c>
      <c r="E595" s="90">
        <v>26</v>
      </c>
      <c r="F595" s="91">
        <f>VLOOKUP(E595,'Contact Hours'!Y:AE,7,0)</f>
        <v>3.9327220283406481</v>
      </c>
    </row>
    <row r="596" spans="1:6">
      <c r="A596" s="89" t="s">
        <v>1244</v>
      </c>
      <c r="B596" s="89" t="s">
        <v>777</v>
      </c>
      <c r="C596" s="89" t="s">
        <v>221</v>
      </c>
      <c r="D596" s="89" t="s">
        <v>1245</v>
      </c>
      <c r="E596" s="90">
        <v>26</v>
      </c>
      <c r="F596" s="91">
        <f>VLOOKUP(E596,'Contact Hours'!Y:AE,7,0)</f>
        <v>3.9327220283406481</v>
      </c>
    </row>
    <row r="597" spans="1:6">
      <c r="A597" s="89" t="s">
        <v>1246</v>
      </c>
      <c r="B597" s="89" t="s">
        <v>777</v>
      </c>
      <c r="C597" s="89" t="s">
        <v>221</v>
      </c>
      <c r="D597" s="89" t="s">
        <v>1245</v>
      </c>
      <c r="E597" s="90">
        <v>26</v>
      </c>
      <c r="F597" s="91">
        <f>VLOOKUP(E597,'Contact Hours'!Y:AE,7,0)</f>
        <v>3.9327220283406481</v>
      </c>
    </row>
    <row r="598" spans="1:6">
      <c r="A598" s="89" t="s">
        <v>1247</v>
      </c>
      <c r="B598" s="89" t="s">
        <v>311</v>
      </c>
      <c r="C598" s="89" t="s">
        <v>221</v>
      </c>
      <c r="D598" s="89" t="s">
        <v>1245</v>
      </c>
      <c r="E598" s="90">
        <v>26</v>
      </c>
      <c r="F598" s="91">
        <f>VLOOKUP(E598,'Contact Hours'!Y:AE,7,0)</f>
        <v>3.9327220283406481</v>
      </c>
    </row>
    <row r="599" spans="1:6">
      <c r="A599" s="89" t="s">
        <v>1248</v>
      </c>
      <c r="B599" s="89" t="s">
        <v>1249</v>
      </c>
      <c r="C599" s="89" t="s">
        <v>214</v>
      </c>
      <c r="D599" s="89" t="s">
        <v>1250</v>
      </c>
      <c r="E599" s="90">
        <v>26</v>
      </c>
      <c r="F599" s="91">
        <f>VLOOKUP(E599,'Contact Hours'!Y:AE,7,0)</f>
        <v>3.9327220283406481</v>
      </c>
    </row>
    <row r="600" spans="1:6">
      <c r="A600" s="89" t="s">
        <v>1251</v>
      </c>
      <c r="B600" s="89" t="s">
        <v>777</v>
      </c>
      <c r="C600" s="89" t="s">
        <v>221</v>
      </c>
      <c r="D600" s="89" t="s">
        <v>1250</v>
      </c>
      <c r="E600" s="90">
        <v>26</v>
      </c>
      <c r="F600" s="91">
        <f>VLOOKUP(E600,'Contact Hours'!Y:AE,7,0)</f>
        <v>3.9327220283406481</v>
      </c>
    </row>
    <row r="601" spans="1:6">
      <c r="A601" s="89" t="s">
        <v>1252</v>
      </c>
      <c r="B601" s="89" t="s">
        <v>777</v>
      </c>
      <c r="C601" s="89" t="s">
        <v>221</v>
      </c>
      <c r="D601" s="89" t="s">
        <v>1250</v>
      </c>
      <c r="E601" s="90">
        <v>26</v>
      </c>
      <c r="F601" s="91">
        <f>VLOOKUP(E601,'Contact Hours'!Y:AE,7,0)</f>
        <v>3.9327220283406481</v>
      </c>
    </row>
    <row r="602" spans="1:6">
      <c r="A602" s="89" t="s">
        <v>1253</v>
      </c>
      <c r="B602" s="89" t="s">
        <v>777</v>
      </c>
      <c r="C602" s="89" t="s">
        <v>221</v>
      </c>
      <c r="D602" s="89" t="s">
        <v>1254</v>
      </c>
      <c r="E602" s="90">
        <v>26</v>
      </c>
      <c r="F602" s="91">
        <f>VLOOKUP(E602,'Contact Hours'!Y:AE,7,0)</f>
        <v>3.9327220283406481</v>
      </c>
    </row>
    <row r="603" spans="1:6">
      <c r="A603" s="89" t="s">
        <v>1255</v>
      </c>
      <c r="B603" s="89" t="s">
        <v>777</v>
      </c>
      <c r="C603" s="89" t="s">
        <v>221</v>
      </c>
      <c r="D603" s="89" t="s">
        <v>1254</v>
      </c>
      <c r="E603" s="90">
        <v>26</v>
      </c>
      <c r="F603" s="91">
        <f>VLOOKUP(E603,'Contact Hours'!Y:AE,7,0)</f>
        <v>3.9327220283406481</v>
      </c>
    </row>
    <row r="604" spans="1:6">
      <c r="A604" s="89" t="s">
        <v>1256</v>
      </c>
      <c r="B604" s="89" t="s">
        <v>777</v>
      </c>
      <c r="C604" s="89" t="s">
        <v>221</v>
      </c>
      <c r="D604" s="89" t="s">
        <v>1254</v>
      </c>
      <c r="E604" s="90">
        <v>26</v>
      </c>
      <c r="F604" s="91">
        <f>VLOOKUP(E604,'Contact Hours'!Y:AE,7,0)</f>
        <v>3.9327220283406481</v>
      </c>
    </row>
    <row r="605" spans="1:6">
      <c r="A605" s="89" t="s">
        <v>1257</v>
      </c>
      <c r="B605" s="89" t="s">
        <v>777</v>
      </c>
      <c r="C605" s="89" t="s">
        <v>221</v>
      </c>
      <c r="D605" s="89" t="s">
        <v>1258</v>
      </c>
      <c r="E605" s="90">
        <v>26</v>
      </c>
      <c r="F605" s="91">
        <f>VLOOKUP(E605,'Contact Hours'!Y:AE,7,0)</f>
        <v>3.9327220283406481</v>
      </c>
    </row>
    <row r="606" spans="1:6">
      <c r="A606" s="89" t="s">
        <v>1259</v>
      </c>
      <c r="B606" s="89" t="s">
        <v>777</v>
      </c>
      <c r="C606" s="89" t="s">
        <v>221</v>
      </c>
      <c r="D606" s="89" t="s">
        <v>1260</v>
      </c>
      <c r="E606" s="90">
        <v>26</v>
      </c>
      <c r="F606" s="91">
        <f>VLOOKUP(E606,'Contact Hours'!Y:AE,7,0)</f>
        <v>3.9327220283406481</v>
      </c>
    </row>
    <row r="607" spans="1:6">
      <c r="A607" s="89" t="s">
        <v>1261</v>
      </c>
      <c r="B607" s="89" t="s">
        <v>777</v>
      </c>
      <c r="C607" s="89" t="s">
        <v>221</v>
      </c>
      <c r="D607" s="89" t="s">
        <v>1262</v>
      </c>
      <c r="E607" s="90">
        <v>26</v>
      </c>
      <c r="F607" s="91">
        <f>VLOOKUP(E607,'Contact Hours'!Y:AE,7,0)</f>
        <v>3.9327220283406481</v>
      </c>
    </row>
    <row r="608" spans="1:6">
      <c r="A608" s="89" t="s">
        <v>1263</v>
      </c>
      <c r="B608" s="89" t="s">
        <v>777</v>
      </c>
      <c r="C608" s="89" t="s">
        <v>221</v>
      </c>
      <c r="D608" s="89" t="s">
        <v>1264</v>
      </c>
      <c r="E608" s="90">
        <v>26</v>
      </c>
      <c r="F608" s="91">
        <f>VLOOKUP(E608,'Contact Hours'!Y:AE,7,0)</f>
        <v>3.9327220283406481</v>
      </c>
    </row>
    <row r="609" spans="1:6">
      <c r="A609" s="89" t="s">
        <v>1265</v>
      </c>
      <c r="B609" s="89" t="s">
        <v>362</v>
      </c>
      <c r="C609" s="89" t="s">
        <v>214</v>
      </c>
      <c r="D609" s="89" t="s">
        <v>1266</v>
      </c>
      <c r="E609" s="90">
        <v>26</v>
      </c>
      <c r="F609" s="91">
        <f>VLOOKUP(E609,'Contact Hours'!Y:AE,7,0)</f>
        <v>3.9327220283406481</v>
      </c>
    </row>
    <row r="610" spans="1:6">
      <c r="A610" s="89" t="s">
        <v>1267</v>
      </c>
      <c r="B610" s="89" t="s">
        <v>362</v>
      </c>
      <c r="C610" s="89" t="s">
        <v>214</v>
      </c>
      <c r="D610" s="89" t="s">
        <v>1268</v>
      </c>
      <c r="E610" s="90">
        <v>26</v>
      </c>
      <c r="F610" s="91">
        <f>VLOOKUP(E610,'Contact Hours'!Y:AE,7,0)</f>
        <v>3.9327220283406481</v>
      </c>
    </row>
    <row r="611" spans="1:6">
      <c r="A611" s="89" t="s">
        <v>1269</v>
      </c>
      <c r="B611" s="89" t="s">
        <v>780</v>
      </c>
      <c r="C611" s="89" t="s">
        <v>221</v>
      </c>
      <c r="D611" s="89" t="s">
        <v>1268</v>
      </c>
      <c r="E611" s="90">
        <v>26</v>
      </c>
      <c r="F611" s="91">
        <f>VLOOKUP(E611,'Contact Hours'!Y:AE,7,0)</f>
        <v>3.9327220283406481</v>
      </c>
    </row>
    <row r="612" spans="1:6">
      <c r="A612" s="89" t="s">
        <v>1270</v>
      </c>
      <c r="B612" s="89" t="s">
        <v>780</v>
      </c>
      <c r="C612" s="89" t="s">
        <v>221</v>
      </c>
      <c r="D612" s="89" t="s">
        <v>1268</v>
      </c>
      <c r="E612" s="90">
        <v>26</v>
      </c>
      <c r="F612" s="91">
        <f>VLOOKUP(E612,'Contact Hours'!Y:AE,7,0)</f>
        <v>3.9327220283406481</v>
      </c>
    </row>
    <row r="613" spans="1:6">
      <c r="A613" s="89" t="s">
        <v>1271</v>
      </c>
      <c r="B613" s="89" t="s">
        <v>780</v>
      </c>
      <c r="C613" s="89" t="s">
        <v>221</v>
      </c>
      <c r="D613" s="89" t="s">
        <v>1268</v>
      </c>
      <c r="E613" s="90">
        <v>26</v>
      </c>
      <c r="F613" s="91">
        <f>VLOOKUP(E613,'Contact Hours'!Y:AE,7,0)</f>
        <v>3.9327220283406481</v>
      </c>
    </row>
    <row r="614" spans="1:6">
      <c r="A614" s="89" t="s">
        <v>1272</v>
      </c>
      <c r="B614" s="89" t="s">
        <v>1273</v>
      </c>
      <c r="C614" s="89" t="s">
        <v>214</v>
      </c>
      <c r="D614" s="89" t="s">
        <v>1274</v>
      </c>
      <c r="E614" s="90">
        <v>26</v>
      </c>
      <c r="F614" s="91">
        <f>VLOOKUP(E614,'Contact Hours'!Y:AE,7,0)</f>
        <v>3.9327220283406481</v>
      </c>
    </row>
    <row r="615" spans="1:6">
      <c r="A615" s="89" t="s">
        <v>1275</v>
      </c>
      <c r="B615" s="89" t="s">
        <v>780</v>
      </c>
      <c r="C615" s="89" t="s">
        <v>221</v>
      </c>
      <c r="D615" s="89" t="s">
        <v>1274</v>
      </c>
      <c r="E615" s="90">
        <v>26</v>
      </c>
      <c r="F615" s="91">
        <f>VLOOKUP(E615,'Contact Hours'!Y:AE,7,0)</f>
        <v>3.9327220283406481</v>
      </c>
    </row>
    <row r="616" spans="1:6">
      <c r="A616" s="89" t="s">
        <v>1276</v>
      </c>
      <c r="B616" s="89" t="s">
        <v>1277</v>
      </c>
      <c r="C616" s="89" t="s">
        <v>221</v>
      </c>
      <c r="D616" s="89" t="s">
        <v>1274</v>
      </c>
      <c r="E616" s="90">
        <v>26</v>
      </c>
      <c r="F616" s="91">
        <f>VLOOKUP(E616,'Contact Hours'!Y:AE,7,0)</f>
        <v>3.9327220283406481</v>
      </c>
    </row>
    <row r="617" spans="1:6">
      <c r="A617" s="89" t="s">
        <v>1276</v>
      </c>
      <c r="B617" s="89" t="s">
        <v>1278</v>
      </c>
      <c r="C617" s="89" t="s">
        <v>221</v>
      </c>
      <c r="D617" s="89" t="s">
        <v>1274</v>
      </c>
      <c r="E617" s="90">
        <v>26</v>
      </c>
      <c r="F617" s="91">
        <f>VLOOKUP(E617,'Contact Hours'!Y:AE,7,0)</f>
        <v>3.9327220283406481</v>
      </c>
    </row>
    <row r="618" spans="1:6">
      <c r="A618" s="89" t="s">
        <v>1279</v>
      </c>
      <c r="B618" s="89" t="s">
        <v>1280</v>
      </c>
      <c r="C618" s="89" t="s">
        <v>221</v>
      </c>
      <c r="D618" s="89" t="s">
        <v>1274</v>
      </c>
      <c r="E618" s="90">
        <v>26</v>
      </c>
      <c r="F618" s="91">
        <f>VLOOKUP(E618,'Contact Hours'!Y:AE,7,0)</f>
        <v>3.9327220283406481</v>
      </c>
    </row>
    <row r="619" spans="1:6">
      <c r="A619" s="89" t="s">
        <v>1279</v>
      </c>
      <c r="B619" s="89" t="s">
        <v>1278</v>
      </c>
      <c r="C619" s="89" t="s">
        <v>221</v>
      </c>
      <c r="D619" s="89" t="s">
        <v>1274</v>
      </c>
      <c r="E619" s="90">
        <v>26</v>
      </c>
      <c r="F619" s="91">
        <f>VLOOKUP(E619,'Contact Hours'!Y:AE,7,0)</f>
        <v>3.9327220283406481</v>
      </c>
    </row>
    <row r="620" spans="1:6">
      <c r="A620" s="89" t="s">
        <v>1281</v>
      </c>
      <c r="B620" s="89" t="s">
        <v>1280</v>
      </c>
      <c r="C620" s="89" t="s">
        <v>221</v>
      </c>
      <c r="D620" s="89" t="s">
        <v>1274</v>
      </c>
      <c r="E620" s="90">
        <v>26</v>
      </c>
      <c r="F620" s="91">
        <f>VLOOKUP(E620,'Contact Hours'!Y:AE,7,0)</f>
        <v>3.9327220283406481</v>
      </c>
    </row>
    <row r="621" spans="1:6">
      <c r="A621" s="89" t="s">
        <v>1282</v>
      </c>
      <c r="B621" s="89" t="s">
        <v>1280</v>
      </c>
      <c r="C621" s="89" t="s">
        <v>221</v>
      </c>
      <c r="D621" s="89" t="s">
        <v>1274</v>
      </c>
      <c r="E621" s="90">
        <v>26</v>
      </c>
      <c r="F621" s="91">
        <f>VLOOKUP(E621,'Contact Hours'!Y:AE,7,0)</f>
        <v>3.9327220283406481</v>
      </c>
    </row>
    <row r="622" spans="1:6">
      <c r="A622" s="89" t="s">
        <v>1283</v>
      </c>
      <c r="B622" s="89" t="s">
        <v>1280</v>
      </c>
      <c r="C622" s="89" t="s">
        <v>221</v>
      </c>
      <c r="D622" s="89" t="s">
        <v>1274</v>
      </c>
      <c r="E622" s="90">
        <v>26</v>
      </c>
      <c r="F622" s="91">
        <f>VLOOKUP(E622,'Contact Hours'!Y:AE,7,0)</f>
        <v>3.9327220283406481</v>
      </c>
    </row>
    <row r="623" spans="1:6">
      <c r="A623" s="89" t="s">
        <v>1284</v>
      </c>
      <c r="B623" s="89" t="s">
        <v>362</v>
      </c>
      <c r="C623" s="89" t="s">
        <v>214</v>
      </c>
      <c r="D623" s="89" t="s">
        <v>1285</v>
      </c>
      <c r="E623" s="90">
        <v>26</v>
      </c>
      <c r="F623" s="91">
        <f>VLOOKUP(E623,'Contact Hours'!Y:AE,7,0)</f>
        <v>3.9327220283406481</v>
      </c>
    </row>
    <row r="624" spans="1:6">
      <c r="A624" s="89" t="s">
        <v>1286</v>
      </c>
      <c r="B624" s="89" t="s">
        <v>780</v>
      </c>
      <c r="C624" s="89" t="s">
        <v>221</v>
      </c>
      <c r="D624" s="89" t="s">
        <v>1285</v>
      </c>
      <c r="E624" s="90">
        <v>26</v>
      </c>
      <c r="F624" s="91">
        <f>VLOOKUP(E624,'Contact Hours'!Y:AE,7,0)</f>
        <v>3.9327220283406481</v>
      </c>
    </row>
    <row r="625" spans="1:6">
      <c r="A625" s="89" t="s">
        <v>1287</v>
      </c>
      <c r="B625" s="89" t="s">
        <v>780</v>
      </c>
      <c r="C625" s="89" t="s">
        <v>221</v>
      </c>
      <c r="D625" s="89" t="s">
        <v>1285</v>
      </c>
      <c r="E625" s="90">
        <v>26</v>
      </c>
      <c r="F625" s="91">
        <f>VLOOKUP(E625,'Contact Hours'!Y:AE,7,0)</f>
        <v>3.9327220283406481</v>
      </c>
    </row>
    <row r="626" spans="1:6">
      <c r="A626" s="89" t="s">
        <v>1288</v>
      </c>
      <c r="B626" s="89" t="s">
        <v>780</v>
      </c>
      <c r="C626" s="89" t="s">
        <v>221</v>
      </c>
      <c r="D626" s="89" t="s">
        <v>1285</v>
      </c>
      <c r="E626" s="90">
        <v>26</v>
      </c>
      <c r="F626" s="91">
        <f>VLOOKUP(E626,'Contact Hours'!Y:AE,7,0)</f>
        <v>3.9327220283406481</v>
      </c>
    </row>
    <row r="627" spans="1:6">
      <c r="A627" s="89" t="s">
        <v>1289</v>
      </c>
      <c r="B627" s="89" t="s">
        <v>780</v>
      </c>
      <c r="C627" s="89" t="s">
        <v>221</v>
      </c>
      <c r="D627" s="89" t="s">
        <v>1285</v>
      </c>
      <c r="E627" s="90">
        <v>26</v>
      </c>
      <c r="F627" s="91">
        <f>VLOOKUP(E627,'Contact Hours'!Y:AE,7,0)</f>
        <v>3.9327220283406481</v>
      </c>
    </row>
    <row r="628" spans="1:6">
      <c r="A628" s="89" t="s">
        <v>1290</v>
      </c>
      <c r="B628" s="89" t="s">
        <v>780</v>
      </c>
      <c r="C628" s="89" t="s">
        <v>221</v>
      </c>
      <c r="D628" s="89" t="s">
        <v>1285</v>
      </c>
      <c r="E628" s="90">
        <v>26</v>
      </c>
      <c r="F628" s="91">
        <f>VLOOKUP(E628,'Contact Hours'!Y:AE,7,0)</f>
        <v>3.9327220283406481</v>
      </c>
    </row>
    <row r="629" spans="1:6">
      <c r="A629" s="89" t="s">
        <v>1291</v>
      </c>
      <c r="B629" s="89" t="s">
        <v>362</v>
      </c>
      <c r="C629" s="89" t="s">
        <v>214</v>
      </c>
      <c r="D629" s="89" t="s">
        <v>1292</v>
      </c>
      <c r="E629" s="90">
        <v>26</v>
      </c>
      <c r="F629" s="91">
        <f>VLOOKUP(E629,'Contact Hours'!Y:AE,7,0)</f>
        <v>3.9327220283406481</v>
      </c>
    </row>
    <row r="630" spans="1:6">
      <c r="A630" s="89" t="s">
        <v>1293</v>
      </c>
      <c r="B630" s="89" t="s">
        <v>362</v>
      </c>
      <c r="C630" s="89" t="s">
        <v>214</v>
      </c>
      <c r="D630" s="89" t="s">
        <v>1294</v>
      </c>
      <c r="E630" s="90">
        <v>26</v>
      </c>
      <c r="F630" s="91">
        <f>VLOOKUP(E630,'Contact Hours'!Y:AE,7,0)</f>
        <v>3.9327220283406481</v>
      </c>
    </row>
    <row r="631" spans="1:6">
      <c r="A631" s="89" t="s">
        <v>1295</v>
      </c>
      <c r="B631" s="89" t="s">
        <v>1273</v>
      </c>
      <c r="C631" s="89" t="s">
        <v>214</v>
      </c>
      <c r="D631" s="89" t="s">
        <v>1296</v>
      </c>
      <c r="E631" s="90">
        <v>26</v>
      </c>
      <c r="F631" s="91">
        <f>VLOOKUP(E631,'Contact Hours'!Y:AE,7,0)</f>
        <v>3.9327220283406481</v>
      </c>
    </row>
    <row r="632" spans="1:6">
      <c r="A632" s="89" t="s">
        <v>1297</v>
      </c>
      <c r="B632" s="89" t="s">
        <v>780</v>
      </c>
      <c r="C632" s="89" t="s">
        <v>221</v>
      </c>
      <c r="D632" s="89" t="s">
        <v>1296</v>
      </c>
      <c r="E632" s="90">
        <v>26</v>
      </c>
      <c r="F632" s="91">
        <f>VLOOKUP(E632,'Contact Hours'!Y:AE,7,0)</f>
        <v>3.9327220283406481</v>
      </c>
    </row>
    <row r="633" spans="1:6">
      <c r="A633" s="89" t="s">
        <v>1298</v>
      </c>
      <c r="B633" s="89" t="s">
        <v>1273</v>
      </c>
      <c r="C633" s="89" t="s">
        <v>214</v>
      </c>
      <c r="D633" s="89" t="s">
        <v>1299</v>
      </c>
      <c r="E633" s="90">
        <v>26</v>
      </c>
      <c r="F633" s="91">
        <f>VLOOKUP(E633,'Contact Hours'!Y:AE,7,0)</f>
        <v>3.9327220283406481</v>
      </c>
    </row>
    <row r="634" spans="1:6">
      <c r="A634" s="89" t="s">
        <v>1300</v>
      </c>
      <c r="B634" s="89" t="s">
        <v>780</v>
      </c>
      <c r="C634" s="89" t="s">
        <v>221</v>
      </c>
      <c r="D634" s="89" t="s">
        <v>1299</v>
      </c>
      <c r="E634" s="90">
        <v>26</v>
      </c>
      <c r="F634" s="91">
        <f>VLOOKUP(E634,'Contact Hours'!Y:AE,7,0)</f>
        <v>3.9327220283406481</v>
      </c>
    </row>
    <row r="635" spans="1:6">
      <c r="A635" s="89" t="s">
        <v>1301</v>
      </c>
      <c r="B635" s="89" t="s">
        <v>780</v>
      </c>
      <c r="C635" s="89" t="s">
        <v>221</v>
      </c>
      <c r="D635" s="89" t="s">
        <v>1299</v>
      </c>
      <c r="E635" s="90">
        <v>26</v>
      </c>
      <c r="F635" s="91">
        <f>VLOOKUP(E635,'Contact Hours'!Y:AE,7,0)</f>
        <v>3.9327220283406481</v>
      </c>
    </row>
    <row r="636" spans="1:6">
      <c r="A636" s="89" t="s">
        <v>1302</v>
      </c>
      <c r="B636" s="89" t="s">
        <v>780</v>
      </c>
      <c r="C636" s="89" t="s">
        <v>221</v>
      </c>
      <c r="D636" s="89" t="s">
        <v>1299</v>
      </c>
      <c r="E636" s="90">
        <v>26</v>
      </c>
      <c r="F636" s="91">
        <f>VLOOKUP(E636,'Contact Hours'!Y:AE,7,0)</f>
        <v>3.9327220283406481</v>
      </c>
    </row>
    <row r="637" spans="1:6">
      <c r="A637" s="89" t="s">
        <v>1303</v>
      </c>
      <c r="B637" s="89" t="s">
        <v>1304</v>
      </c>
      <c r="C637" s="89" t="s">
        <v>214</v>
      </c>
      <c r="D637" s="89"/>
      <c r="E637" s="90">
        <v>26</v>
      </c>
      <c r="F637" s="91">
        <f>VLOOKUP(E637,'Contact Hours'!Y:AE,7,0)</f>
        <v>3.9327220283406481</v>
      </c>
    </row>
    <row r="638" spans="1:6">
      <c r="A638" s="89" t="s">
        <v>1305</v>
      </c>
      <c r="B638" s="89" t="s">
        <v>780</v>
      </c>
      <c r="C638" s="89" t="s">
        <v>221</v>
      </c>
      <c r="D638" s="89" t="s">
        <v>1306</v>
      </c>
      <c r="E638" s="90">
        <v>26</v>
      </c>
      <c r="F638" s="91">
        <f>VLOOKUP(E638,'Contact Hours'!Y:AE,7,0)</f>
        <v>3.9327220283406481</v>
      </c>
    </row>
    <row r="639" spans="1:6">
      <c r="A639" s="89" t="s">
        <v>1307</v>
      </c>
      <c r="B639" s="89" t="s">
        <v>1304</v>
      </c>
      <c r="C639" s="89" t="s">
        <v>214</v>
      </c>
      <c r="D639" s="89" t="s">
        <v>1308</v>
      </c>
      <c r="E639" s="90">
        <v>26</v>
      </c>
      <c r="F639" s="91">
        <f>VLOOKUP(E639,'Contact Hours'!Y:AE,7,0)</f>
        <v>3.9327220283406481</v>
      </c>
    </row>
    <row r="640" spans="1:6">
      <c r="A640" s="89" t="s">
        <v>1309</v>
      </c>
      <c r="B640" s="89" t="s">
        <v>1310</v>
      </c>
      <c r="C640" s="89" t="s">
        <v>214</v>
      </c>
      <c r="D640" s="89" t="s">
        <v>1311</v>
      </c>
      <c r="E640" s="90">
        <v>16</v>
      </c>
      <c r="F640" s="91">
        <f>VLOOKUP(E640,'Contact Hours'!Y:AE,7,0)</f>
        <v>4.5338911157933826</v>
      </c>
    </row>
    <row r="641" spans="1:6">
      <c r="A641" s="89" t="s">
        <v>1309</v>
      </c>
      <c r="B641" s="89" t="s">
        <v>213</v>
      </c>
      <c r="C641" s="89" t="s">
        <v>214</v>
      </c>
      <c r="D641" s="89" t="s">
        <v>1311</v>
      </c>
      <c r="E641" s="90">
        <v>16</v>
      </c>
      <c r="F641" s="91">
        <f>VLOOKUP(E641,'Contact Hours'!Y:AE,7,0)</f>
        <v>4.5338911157933826</v>
      </c>
    </row>
    <row r="642" spans="1:6">
      <c r="A642" s="89" t="s">
        <v>1312</v>
      </c>
      <c r="B642" s="89" t="s">
        <v>1313</v>
      </c>
      <c r="C642" s="89" t="s">
        <v>214</v>
      </c>
      <c r="D642" s="89" t="s">
        <v>1314</v>
      </c>
      <c r="E642" s="90">
        <v>14</v>
      </c>
      <c r="F642" s="91">
        <f>VLOOKUP(E642,'Contact Hours'!Y:AE,7,0)</f>
        <v>5.2111367875249366</v>
      </c>
    </row>
    <row r="643" spans="1:6">
      <c r="A643" s="89" t="s">
        <v>1315</v>
      </c>
      <c r="B643" s="89" t="s">
        <v>1316</v>
      </c>
      <c r="C643" s="89" t="s">
        <v>214</v>
      </c>
      <c r="D643" s="89" t="s">
        <v>1317</v>
      </c>
      <c r="E643" s="90">
        <v>15</v>
      </c>
      <c r="F643" s="91">
        <f>VLOOKUP(E643,'Contact Hours'!Y:AE,7,0)</f>
        <v>7.5192831089887324</v>
      </c>
    </row>
    <row r="644" spans="1:6">
      <c r="A644" s="89" t="s">
        <v>1318</v>
      </c>
      <c r="B644" s="89" t="s">
        <v>1319</v>
      </c>
      <c r="C644" s="89" t="s">
        <v>214</v>
      </c>
      <c r="D644" s="89" t="s">
        <v>1320</v>
      </c>
      <c r="E644" s="90">
        <v>16</v>
      </c>
      <c r="F644" s="91">
        <f>VLOOKUP(E644,'Contact Hours'!Y:AE,7,0)</f>
        <v>4.5338911157933826</v>
      </c>
    </row>
    <row r="645" spans="1:6">
      <c r="A645" s="89" t="s">
        <v>1321</v>
      </c>
      <c r="B645" s="89" t="s">
        <v>1322</v>
      </c>
      <c r="C645" s="89" t="s">
        <v>214</v>
      </c>
      <c r="D645" s="89" t="s">
        <v>1323</v>
      </c>
      <c r="E645" s="90">
        <v>4</v>
      </c>
      <c r="F645" s="91">
        <f>VLOOKUP(E645,'Contact Hours'!Y:AE,7,0)</f>
        <v>3.1726845821455858</v>
      </c>
    </row>
    <row r="646" spans="1:6">
      <c r="A646" s="89" t="s">
        <v>1321</v>
      </c>
      <c r="B646" s="89" t="s">
        <v>1324</v>
      </c>
      <c r="C646" s="89" t="s">
        <v>214</v>
      </c>
      <c r="D646" s="89" t="s">
        <v>1323</v>
      </c>
      <c r="E646" s="90">
        <v>4</v>
      </c>
      <c r="F646" s="91">
        <f>VLOOKUP(E646,'Contact Hours'!Y:AE,7,0)</f>
        <v>3.1726845821455858</v>
      </c>
    </row>
    <row r="647" spans="1:6">
      <c r="A647" s="89" t="s">
        <v>1321</v>
      </c>
      <c r="B647" s="89" t="s">
        <v>1325</v>
      </c>
      <c r="C647" s="89" t="s">
        <v>214</v>
      </c>
      <c r="D647" s="89" t="s">
        <v>1323</v>
      </c>
      <c r="E647" s="90">
        <v>4</v>
      </c>
      <c r="F647" s="91">
        <f>VLOOKUP(E647,'Contact Hours'!Y:AE,7,0)</f>
        <v>3.1726845821455858</v>
      </c>
    </row>
    <row r="648" spans="1:6">
      <c r="A648" s="89" t="s">
        <v>1326</v>
      </c>
      <c r="B648" s="89" t="s">
        <v>1327</v>
      </c>
      <c r="C648" s="89" t="s">
        <v>214</v>
      </c>
      <c r="D648" s="89" t="s">
        <v>1328</v>
      </c>
      <c r="E648" s="90">
        <v>4</v>
      </c>
      <c r="F648" s="91">
        <f>VLOOKUP(E648,'Contact Hours'!Y:AE,7,0)</f>
        <v>3.1726845821455858</v>
      </c>
    </row>
    <row r="649" spans="1:6">
      <c r="A649" s="89" t="s">
        <v>1329</v>
      </c>
      <c r="B649" s="89" t="s">
        <v>1330</v>
      </c>
      <c r="C649" s="89" t="s">
        <v>214</v>
      </c>
      <c r="D649" s="89" t="s">
        <v>1331</v>
      </c>
      <c r="E649" s="90">
        <v>16</v>
      </c>
      <c r="F649" s="91">
        <f>VLOOKUP(E649,'Contact Hours'!Y:AE,7,0)</f>
        <v>4.5338911157933826</v>
      </c>
    </row>
    <row r="650" spans="1:6">
      <c r="A650" s="89" t="s">
        <v>1332</v>
      </c>
      <c r="B650" s="89" t="s">
        <v>1322</v>
      </c>
      <c r="C650" s="89" t="s">
        <v>214</v>
      </c>
      <c r="D650" s="89" t="s">
        <v>1333</v>
      </c>
      <c r="E650" s="90">
        <v>4</v>
      </c>
      <c r="F650" s="91">
        <f>VLOOKUP(E650,'Contact Hours'!Y:AE,7,0)</f>
        <v>3.1726845821455858</v>
      </c>
    </row>
    <row r="651" spans="1:6">
      <c r="A651" s="89" t="s">
        <v>1334</v>
      </c>
      <c r="B651" s="89" t="s">
        <v>1335</v>
      </c>
      <c r="C651" s="89" t="s">
        <v>214</v>
      </c>
      <c r="D651" s="89" t="s">
        <v>1336</v>
      </c>
      <c r="E651" s="90">
        <v>4</v>
      </c>
      <c r="F651" s="91">
        <f>VLOOKUP(E651,'Contact Hours'!Y:AE,7,0)</f>
        <v>3.1726845821455858</v>
      </c>
    </row>
    <row r="652" spans="1:6">
      <c r="A652" s="89" t="s">
        <v>1337</v>
      </c>
      <c r="B652" s="89" t="s">
        <v>1322</v>
      </c>
      <c r="C652" s="89" t="s">
        <v>214</v>
      </c>
      <c r="D652" s="89" t="s">
        <v>1338</v>
      </c>
      <c r="E652" s="90">
        <v>4</v>
      </c>
      <c r="F652" s="91">
        <f>VLOOKUP(E652,'Contact Hours'!Y:AE,7,0)</f>
        <v>3.1726845821455858</v>
      </c>
    </row>
    <row r="653" spans="1:6">
      <c r="A653" s="89" t="s">
        <v>1339</v>
      </c>
      <c r="B653" s="89" t="s">
        <v>1335</v>
      </c>
      <c r="C653" s="89" t="s">
        <v>214</v>
      </c>
      <c r="D653" s="89" t="s">
        <v>1340</v>
      </c>
      <c r="E653" s="90">
        <v>4</v>
      </c>
      <c r="F653" s="91">
        <f>VLOOKUP(E653,'Contact Hours'!Y:AE,7,0)</f>
        <v>3.1726845821455858</v>
      </c>
    </row>
    <row r="654" spans="1:6">
      <c r="A654" s="89" t="s">
        <v>1339</v>
      </c>
      <c r="B654" s="89" t="s">
        <v>1341</v>
      </c>
      <c r="C654" s="89" t="s">
        <v>214</v>
      </c>
      <c r="D654" s="89" t="s">
        <v>1340</v>
      </c>
      <c r="E654" s="90">
        <v>4</v>
      </c>
      <c r="F654" s="91">
        <f>VLOOKUP(E654,'Contact Hours'!Y:AE,7,0)</f>
        <v>3.1726845821455858</v>
      </c>
    </row>
    <row r="655" spans="1:6">
      <c r="A655" s="89" t="s">
        <v>1342</v>
      </c>
      <c r="B655" s="89" t="s">
        <v>1343</v>
      </c>
      <c r="C655" s="89" t="s">
        <v>214</v>
      </c>
      <c r="D655" s="89" t="s">
        <v>1344</v>
      </c>
      <c r="E655" s="90">
        <v>4</v>
      </c>
      <c r="F655" s="91">
        <f>VLOOKUP(E655,'Contact Hours'!Y:AE,7,0)</f>
        <v>3.1726845821455858</v>
      </c>
    </row>
    <row r="656" spans="1:6">
      <c r="A656" s="89" t="s">
        <v>1345</v>
      </c>
      <c r="B656" s="89" t="s">
        <v>1346</v>
      </c>
      <c r="C656" s="89" t="s">
        <v>214</v>
      </c>
      <c r="D656" s="89" t="s">
        <v>1347</v>
      </c>
      <c r="E656" s="90">
        <v>16</v>
      </c>
      <c r="F656" s="91">
        <f>VLOOKUP(E656,'Contact Hours'!Y:AE,7,0)</f>
        <v>4.5338911157933826</v>
      </c>
    </row>
    <row r="657" spans="1:6">
      <c r="A657" s="89" t="s">
        <v>1348</v>
      </c>
      <c r="B657" s="89" t="s">
        <v>1349</v>
      </c>
      <c r="C657" s="89" t="s">
        <v>214</v>
      </c>
      <c r="D657" s="89" t="s">
        <v>1350</v>
      </c>
      <c r="E657" s="90">
        <v>16</v>
      </c>
      <c r="F657" s="91">
        <f>VLOOKUP(E657,'Contact Hours'!Y:AE,7,0)</f>
        <v>4.5338911157933826</v>
      </c>
    </row>
    <row r="658" spans="1:6">
      <c r="A658" s="89" t="s">
        <v>1351</v>
      </c>
      <c r="B658" s="89" t="s">
        <v>1352</v>
      </c>
      <c r="C658" s="89" t="s">
        <v>214</v>
      </c>
      <c r="D658" s="89" t="s">
        <v>1353</v>
      </c>
      <c r="E658" s="90">
        <v>16</v>
      </c>
      <c r="F658" s="91">
        <f>VLOOKUP(E658,'Contact Hours'!Y:AE,7,0)</f>
        <v>4.5338911157933826</v>
      </c>
    </row>
    <row r="659" spans="1:6">
      <c r="A659" s="89" t="s">
        <v>1354</v>
      </c>
      <c r="B659" s="89" t="s">
        <v>1355</v>
      </c>
      <c r="C659" s="89" t="s">
        <v>214</v>
      </c>
      <c r="D659" s="89" t="s">
        <v>1356</v>
      </c>
      <c r="E659" s="90">
        <v>16</v>
      </c>
      <c r="F659" s="91">
        <f>VLOOKUP(E659,'Contact Hours'!Y:AE,7,0)</f>
        <v>4.5338911157933826</v>
      </c>
    </row>
    <row r="660" spans="1:6">
      <c r="A660" s="89" t="s">
        <v>1357</v>
      </c>
      <c r="B660" s="89" t="s">
        <v>1358</v>
      </c>
      <c r="C660" s="89" t="s">
        <v>214</v>
      </c>
      <c r="D660" s="89" t="s">
        <v>1359</v>
      </c>
      <c r="E660" s="90">
        <v>16</v>
      </c>
      <c r="F660" s="91">
        <f>VLOOKUP(E660,'Contact Hours'!Y:AE,7,0)</f>
        <v>4.5338911157933826</v>
      </c>
    </row>
    <row r="661" spans="1:6">
      <c r="A661" s="89" t="s">
        <v>1357</v>
      </c>
      <c r="B661" s="89" t="s">
        <v>1360</v>
      </c>
      <c r="C661" s="89" t="s">
        <v>214</v>
      </c>
      <c r="D661" s="89" t="s">
        <v>1359</v>
      </c>
      <c r="E661" s="90">
        <v>16</v>
      </c>
      <c r="F661" s="91">
        <f>VLOOKUP(E661,'Contact Hours'!Y:AE,7,0)</f>
        <v>4.5338911157933826</v>
      </c>
    </row>
    <row r="662" spans="1:6">
      <c r="A662" s="89" t="s">
        <v>1361</v>
      </c>
      <c r="B662" s="89" t="s">
        <v>1362</v>
      </c>
      <c r="C662" s="89" t="s">
        <v>214</v>
      </c>
      <c r="D662" s="89" t="s">
        <v>1363</v>
      </c>
      <c r="E662" s="90">
        <v>16</v>
      </c>
      <c r="F662" s="91">
        <f>VLOOKUP(E662,'Contact Hours'!Y:AE,7,0)</f>
        <v>4.5338911157933826</v>
      </c>
    </row>
    <row r="663" spans="1:6">
      <c r="A663" s="89" t="s">
        <v>1364</v>
      </c>
      <c r="B663" s="89" t="s">
        <v>1365</v>
      </c>
      <c r="C663" s="89" t="s">
        <v>214</v>
      </c>
      <c r="D663" s="89" t="s">
        <v>1366</v>
      </c>
      <c r="E663" s="90">
        <v>16</v>
      </c>
      <c r="F663" s="91">
        <f>VLOOKUP(E663,'Contact Hours'!Y:AE,7,0)</f>
        <v>4.5338911157933826</v>
      </c>
    </row>
    <row r="664" spans="1:6">
      <c r="A664" s="89" t="s">
        <v>1364</v>
      </c>
      <c r="B664" s="89" t="s">
        <v>1367</v>
      </c>
      <c r="C664" s="89" t="s">
        <v>214</v>
      </c>
      <c r="D664" s="89" t="s">
        <v>1366</v>
      </c>
      <c r="E664" s="90">
        <v>16</v>
      </c>
      <c r="F664" s="91">
        <f>VLOOKUP(E664,'Contact Hours'!Y:AE,7,0)</f>
        <v>4.5338911157933826</v>
      </c>
    </row>
    <row r="665" spans="1:6">
      <c r="A665" s="89" t="s">
        <v>1368</v>
      </c>
      <c r="B665" s="89" t="s">
        <v>1369</v>
      </c>
      <c r="C665" s="89" t="s">
        <v>214</v>
      </c>
      <c r="D665" s="89" t="s">
        <v>1370</v>
      </c>
      <c r="E665" s="90">
        <v>16</v>
      </c>
      <c r="F665" s="91">
        <f>VLOOKUP(E665,'Contact Hours'!Y:AE,7,0)</f>
        <v>4.5338911157933826</v>
      </c>
    </row>
    <row r="666" spans="1:6">
      <c r="A666" s="89" t="s">
        <v>1371</v>
      </c>
      <c r="B666" s="89" t="s">
        <v>1372</v>
      </c>
      <c r="C666" s="89" t="s">
        <v>214</v>
      </c>
      <c r="D666" s="89" t="s">
        <v>1373</v>
      </c>
      <c r="E666" s="90">
        <v>16</v>
      </c>
      <c r="F666" s="91">
        <f>VLOOKUP(E666,'Contact Hours'!Y:AE,7,0)</f>
        <v>4.5338911157933826</v>
      </c>
    </row>
    <row r="667" spans="1:6">
      <c r="A667" s="89" t="s">
        <v>1374</v>
      </c>
      <c r="B667" s="89" t="s">
        <v>1375</v>
      </c>
      <c r="C667" s="89" t="s">
        <v>214</v>
      </c>
      <c r="D667" s="89" t="s">
        <v>1376</v>
      </c>
      <c r="E667" s="90">
        <v>16</v>
      </c>
      <c r="F667" s="91">
        <f>VLOOKUP(E667,'Contact Hours'!Y:AE,7,0)</f>
        <v>4.5338911157933826</v>
      </c>
    </row>
    <row r="668" spans="1:6">
      <c r="A668" s="89" t="s">
        <v>1377</v>
      </c>
      <c r="B668" s="89" t="s">
        <v>1378</v>
      </c>
      <c r="C668" s="89" t="s">
        <v>214</v>
      </c>
      <c r="D668" s="89" t="s">
        <v>1379</v>
      </c>
      <c r="E668" s="90">
        <v>16</v>
      </c>
      <c r="F668" s="91">
        <f>VLOOKUP(E668,'Contact Hours'!Y:AE,7,0)</f>
        <v>4.5338911157933826</v>
      </c>
    </row>
    <row r="669" spans="1:6">
      <c r="A669" s="89" t="s">
        <v>1377</v>
      </c>
      <c r="B669" s="89" t="s">
        <v>1380</v>
      </c>
      <c r="C669" s="89" t="s">
        <v>214</v>
      </c>
      <c r="D669" s="89" t="s">
        <v>1379</v>
      </c>
      <c r="E669" s="90">
        <v>16</v>
      </c>
      <c r="F669" s="91">
        <f>VLOOKUP(E669,'Contact Hours'!Y:AE,7,0)</f>
        <v>4.5338911157933826</v>
      </c>
    </row>
    <row r="670" spans="1:6">
      <c r="A670" s="89" t="s">
        <v>1381</v>
      </c>
      <c r="B670" s="89" t="s">
        <v>1382</v>
      </c>
      <c r="C670" s="89" t="s">
        <v>214</v>
      </c>
      <c r="D670" s="89" t="s">
        <v>1383</v>
      </c>
      <c r="E670" s="90">
        <v>17</v>
      </c>
      <c r="F670" s="91">
        <f>VLOOKUP(E670,'Contact Hours'!Y:AE,7,0)</f>
        <v>6.0316486731873162</v>
      </c>
    </row>
    <row r="671" spans="1:6">
      <c r="A671" s="89" t="s">
        <v>1384</v>
      </c>
      <c r="B671" s="89" t="s">
        <v>1385</v>
      </c>
      <c r="C671" s="89" t="s">
        <v>214</v>
      </c>
      <c r="D671" s="89" t="s">
        <v>1386</v>
      </c>
      <c r="E671" s="90">
        <v>16</v>
      </c>
      <c r="F671" s="91">
        <f>VLOOKUP(E671,'Contact Hours'!Y:AE,7,0)</f>
        <v>4.5338911157933826</v>
      </c>
    </row>
    <row r="672" spans="1:6">
      <c r="A672" s="89" t="s">
        <v>1387</v>
      </c>
      <c r="B672" s="89" t="s">
        <v>1388</v>
      </c>
      <c r="C672" s="89" t="s">
        <v>214</v>
      </c>
      <c r="D672" s="89" t="s">
        <v>1389</v>
      </c>
      <c r="E672" s="90">
        <v>16</v>
      </c>
      <c r="F672" s="91">
        <f>VLOOKUP(E672,'Contact Hours'!Y:AE,7,0)</f>
        <v>4.5338911157933826</v>
      </c>
    </row>
    <row r="673" spans="1:6">
      <c r="A673" s="89" t="s">
        <v>1387</v>
      </c>
      <c r="B673" s="89" t="s">
        <v>1390</v>
      </c>
      <c r="C673" s="89" t="s">
        <v>214</v>
      </c>
      <c r="D673" s="89" t="s">
        <v>1389</v>
      </c>
      <c r="E673" s="90">
        <v>16</v>
      </c>
      <c r="F673" s="91">
        <f>VLOOKUP(E673,'Contact Hours'!Y:AE,7,0)</f>
        <v>4.5338911157933826</v>
      </c>
    </row>
    <row r="674" spans="1:6">
      <c r="A674" s="89" t="s">
        <v>1387</v>
      </c>
      <c r="B674" s="89" t="s">
        <v>1391</v>
      </c>
      <c r="C674" s="89" t="s">
        <v>214</v>
      </c>
      <c r="D674" s="89" t="s">
        <v>1389</v>
      </c>
      <c r="E674" s="90">
        <v>16</v>
      </c>
      <c r="F674" s="91">
        <f>VLOOKUP(E674,'Contact Hours'!Y:AE,7,0)</f>
        <v>4.5338911157933826</v>
      </c>
    </row>
    <row r="675" spans="1:6">
      <c r="A675" s="89" t="s">
        <v>1387</v>
      </c>
      <c r="B675" s="89" t="s">
        <v>1392</v>
      </c>
      <c r="C675" s="89" t="s">
        <v>214</v>
      </c>
      <c r="D675" s="89" t="s">
        <v>1389</v>
      </c>
      <c r="E675" s="90">
        <v>16</v>
      </c>
      <c r="F675" s="91">
        <f>VLOOKUP(E675,'Contact Hours'!Y:AE,7,0)</f>
        <v>4.5338911157933826</v>
      </c>
    </row>
    <row r="676" spans="1:6">
      <c r="A676" s="89" t="s">
        <v>1393</v>
      </c>
      <c r="B676" s="89" t="s">
        <v>1394</v>
      </c>
      <c r="C676" s="89" t="s">
        <v>214</v>
      </c>
      <c r="D676" s="89" t="s">
        <v>1395</v>
      </c>
      <c r="E676" s="90">
        <v>16</v>
      </c>
      <c r="F676" s="91">
        <f>VLOOKUP(E676,'Contact Hours'!Y:AE,7,0)</f>
        <v>4.5338911157933826</v>
      </c>
    </row>
    <row r="677" spans="1:6">
      <c r="A677" s="89" t="s">
        <v>1393</v>
      </c>
      <c r="B677" s="89" t="s">
        <v>1396</v>
      </c>
      <c r="C677" s="89" t="s">
        <v>214</v>
      </c>
      <c r="D677" s="89" t="s">
        <v>1395</v>
      </c>
      <c r="E677" s="90">
        <v>16</v>
      </c>
      <c r="F677" s="91">
        <f>VLOOKUP(E677,'Contact Hours'!Y:AE,7,0)</f>
        <v>4.5338911157933826</v>
      </c>
    </row>
    <row r="678" spans="1:6">
      <c r="A678" s="89" t="s">
        <v>1393</v>
      </c>
      <c r="B678" s="89" t="s">
        <v>1378</v>
      </c>
      <c r="C678" s="89" t="s">
        <v>214</v>
      </c>
      <c r="D678" s="89" t="s">
        <v>1395</v>
      </c>
      <c r="E678" s="90">
        <v>16</v>
      </c>
      <c r="F678" s="91">
        <f>VLOOKUP(E678,'Contact Hours'!Y:AE,7,0)</f>
        <v>4.5338911157933826</v>
      </c>
    </row>
    <row r="679" spans="1:6">
      <c r="A679" s="89" t="s">
        <v>1393</v>
      </c>
      <c r="B679" s="89" t="s">
        <v>1397</v>
      </c>
      <c r="C679" s="89" t="s">
        <v>214</v>
      </c>
      <c r="D679" s="89" t="s">
        <v>1395</v>
      </c>
      <c r="E679" s="90">
        <v>16</v>
      </c>
      <c r="F679" s="91">
        <f>VLOOKUP(E679,'Contact Hours'!Y:AE,7,0)</f>
        <v>4.5338911157933826</v>
      </c>
    </row>
    <row r="680" spans="1:6">
      <c r="A680" s="89" t="s">
        <v>1398</v>
      </c>
      <c r="B680" s="89" t="s">
        <v>835</v>
      </c>
      <c r="C680" s="89" t="s">
        <v>214</v>
      </c>
      <c r="D680" s="89" t="s">
        <v>1399</v>
      </c>
      <c r="E680" s="90">
        <v>16</v>
      </c>
      <c r="F680" s="91">
        <f>VLOOKUP(E680,'Contact Hours'!Y:AE,7,0)</f>
        <v>4.5338911157933826</v>
      </c>
    </row>
    <row r="681" spans="1:6">
      <c r="A681" s="89" t="s">
        <v>1400</v>
      </c>
      <c r="B681" s="89" t="s">
        <v>838</v>
      </c>
      <c r="C681" s="89" t="s">
        <v>221</v>
      </c>
      <c r="D681" s="89" t="s">
        <v>1399</v>
      </c>
      <c r="E681" s="90">
        <v>16</v>
      </c>
      <c r="F681" s="91">
        <f>VLOOKUP(E681,'Contact Hours'!Y:AE,7,0)</f>
        <v>4.5338911157933826</v>
      </c>
    </row>
    <row r="682" spans="1:6">
      <c r="A682" s="89" t="s">
        <v>1401</v>
      </c>
      <c r="B682" s="89" t="s">
        <v>838</v>
      </c>
      <c r="C682" s="89" t="s">
        <v>221</v>
      </c>
      <c r="D682" s="89" t="s">
        <v>1399</v>
      </c>
      <c r="E682" s="90">
        <v>16</v>
      </c>
      <c r="F682" s="91">
        <f>VLOOKUP(E682,'Contact Hours'!Y:AE,7,0)</f>
        <v>4.5338911157933826</v>
      </c>
    </row>
    <row r="683" spans="1:6">
      <c r="A683" s="89" t="s">
        <v>1401</v>
      </c>
      <c r="B683" s="89" t="s">
        <v>839</v>
      </c>
      <c r="C683" s="89" t="s">
        <v>221</v>
      </c>
      <c r="D683" s="89" t="s">
        <v>1399</v>
      </c>
      <c r="E683" s="90">
        <v>16</v>
      </c>
      <c r="F683" s="91">
        <f>VLOOKUP(E683,'Contact Hours'!Y:AE,7,0)</f>
        <v>4.5338911157933826</v>
      </c>
    </row>
    <row r="684" spans="1:6">
      <c r="A684" s="89" t="s">
        <v>1402</v>
      </c>
      <c r="B684" s="89" t="s">
        <v>1403</v>
      </c>
      <c r="C684" s="89" t="s">
        <v>214</v>
      </c>
      <c r="D684" s="89" t="s">
        <v>1404</v>
      </c>
      <c r="E684" s="90">
        <v>14</v>
      </c>
      <c r="F684" s="91">
        <f>VLOOKUP(E684,'Contact Hours'!Y:AE,7,0)</f>
        <v>5.2111367875249366</v>
      </c>
    </row>
    <row r="685" spans="1:6">
      <c r="A685" s="89" t="s">
        <v>1405</v>
      </c>
      <c r="B685" s="89" t="s">
        <v>1406</v>
      </c>
      <c r="C685" s="89" t="s">
        <v>214</v>
      </c>
      <c r="D685" s="89" t="s">
        <v>1407</v>
      </c>
      <c r="E685" s="90">
        <v>14</v>
      </c>
      <c r="F685" s="91">
        <f>VLOOKUP(E685,'Contact Hours'!Y:AE,7,0)</f>
        <v>5.2111367875249366</v>
      </c>
    </row>
    <row r="686" spans="1:6">
      <c r="A686" s="89" t="s">
        <v>1408</v>
      </c>
      <c r="B686" s="89" t="s">
        <v>1409</v>
      </c>
      <c r="C686" s="89" t="s">
        <v>214</v>
      </c>
      <c r="D686" s="89" t="s">
        <v>1410</v>
      </c>
      <c r="E686" s="90">
        <v>14</v>
      </c>
      <c r="F686" s="91">
        <f>VLOOKUP(E686,'Contact Hours'!Y:AE,7,0)</f>
        <v>5.2111367875249366</v>
      </c>
    </row>
    <row r="687" spans="1:6">
      <c r="A687" s="89" t="s">
        <v>1411</v>
      </c>
      <c r="B687" s="89" t="s">
        <v>1412</v>
      </c>
      <c r="C687" s="89" t="s">
        <v>214</v>
      </c>
      <c r="D687" s="89" t="s">
        <v>1413</v>
      </c>
      <c r="E687" s="90">
        <v>16</v>
      </c>
      <c r="F687" s="91">
        <f>VLOOKUP(E687,'Contact Hours'!Y:AE,7,0)</f>
        <v>4.5338911157933826</v>
      </c>
    </row>
    <row r="688" spans="1:6">
      <c r="A688" s="89" t="s">
        <v>1414</v>
      </c>
      <c r="B688" s="89" t="s">
        <v>1415</v>
      </c>
      <c r="C688" s="89" t="s">
        <v>214</v>
      </c>
      <c r="D688" s="89" t="s">
        <v>1416</v>
      </c>
      <c r="E688" s="90">
        <v>16</v>
      </c>
      <c r="F688" s="91">
        <f>VLOOKUP(E688,'Contact Hours'!Y:AE,7,0)</f>
        <v>4.5338911157933826</v>
      </c>
    </row>
    <row r="689" spans="1:6">
      <c r="A689" s="89" t="s">
        <v>1417</v>
      </c>
      <c r="B689" s="89" t="s">
        <v>1418</v>
      </c>
      <c r="C689" s="89" t="s">
        <v>214</v>
      </c>
      <c r="D689" s="89" t="s">
        <v>1419</v>
      </c>
      <c r="E689" s="90">
        <v>16</v>
      </c>
      <c r="F689" s="91">
        <f>VLOOKUP(E689,'Contact Hours'!Y:AE,7,0)</f>
        <v>4.5338911157933826</v>
      </c>
    </row>
    <row r="690" spans="1:6">
      <c r="A690" s="89" t="s">
        <v>1420</v>
      </c>
      <c r="B690" s="89" t="s">
        <v>1421</v>
      </c>
      <c r="C690" s="89" t="s">
        <v>214</v>
      </c>
      <c r="D690" s="89" t="s">
        <v>1422</v>
      </c>
      <c r="E690" s="90">
        <v>16</v>
      </c>
      <c r="F690" s="91">
        <f>VLOOKUP(E690,'Contact Hours'!Y:AE,7,0)</f>
        <v>4.5338911157933826</v>
      </c>
    </row>
    <row r="691" spans="1:6">
      <c r="A691" s="89" t="s">
        <v>1423</v>
      </c>
      <c r="B691" s="89" t="s">
        <v>838</v>
      </c>
      <c r="C691" s="89" t="s">
        <v>221</v>
      </c>
      <c r="D691" s="89" t="s">
        <v>1422</v>
      </c>
      <c r="E691" s="90">
        <v>16</v>
      </c>
      <c r="F691" s="91">
        <f>VLOOKUP(E691,'Contact Hours'!Y:AE,7,0)</f>
        <v>4.5338911157933826</v>
      </c>
    </row>
    <row r="692" spans="1:6">
      <c r="A692" s="89" t="s">
        <v>1423</v>
      </c>
      <c r="B692" s="89" t="s">
        <v>839</v>
      </c>
      <c r="C692" s="89" t="s">
        <v>221</v>
      </c>
      <c r="D692" s="89" t="s">
        <v>1422</v>
      </c>
      <c r="E692" s="90">
        <v>16</v>
      </c>
      <c r="F692" s="91">
        <f>VLOOKUP(E692,'Contact Hours'!Y:AE,7,0)</f>
        <v>4.5338911157933826</v>
      </c>
    </row>
    <row r="693" spans="1:6">
      <c r="A693" s="89" t="s">
        <v>1424</v>
      </c>
      <c r="B693" s="89" t="s">
        <v>838</v>
      </c>
      <c r="C693" s="89" t="s">
        <v>221</v>
      </c>
      <c r="D693" s="89" t="s">
        <v>1422</v>
      </c>
      <c r="E693" s="90">
        <v>16</v>
      </c>
      <c r="F693" s="91">
        <f>VLOOKUP(E693,'Contact Hours'!Y:AE,7,0)</f>
        <v>4.5338911157933826</v>
      </c>
    </row>
    <row r="694" spans="1:6">
      <c r="A694" s="89" t="s">
        <v>1424</v>
      </c>
      <c r="B694" s="89" t="s">
        <v>839</v>
      </c>
      <c r="C694" s="89" t="s">
        <v>221</v>
      </c>
      <c r="D694" s="89" t="s">
        <v>1422</v>
      </c>
      <c r="E694" s="90">
        <v>16</v>
      </c>
      <c r="F694" s="91">
        <f>VLOOKUP(E694,'Contact Hours'!Y:AE,7,0)</f>
        <v>4.5338911157933826</v>
      </c>
    </row>
    <row r="695" spans="1:6">
      <c r="A695" s="89" t="s">
        <v>1425</v>
      </c>
      <c r="B695" s="89" t="s">
        <v>838</v>
      </c>
      <c r="C695" s="89" t="s">
        <v>221</v>
      </c>
      <c r="D695" s="89" t="s">
        <v>1422</v>
      </c>
      <c r="E695" s="90">
        <v>16</v>
      </c>
      <c r="F695" s="91">
        <f>VLOOKUP(E695,'Contact Hours'!Y:AE,7,0)</f>
        <v>4.5338911157933826</v>
      </c>
    </row>
    <row r="696" spans="1:6">
      <c r="A696" s="89" t="s">
        <v>1425</v>
      </c>
      <c r="B696" s="89" t="s">
        <v>839</v>
      </c>
      <c r="C696" s="89" t="s">
        <v>221</v>
      </c>
      <c r="D696" s="89" t="s">
        <v>1422</v>
      </c>
      <c r="E696" s="90">
        <v>16</v>
      </c>
      <c r="F696" s="91">
        <f>VLOOKUP(E696,'Contact Hours'!Y:AE,7,0)</f>
        <v>4.5338911157933826</v>
      </c>
    </row>
    <row r="697" spans="1:6">
      <c r="A697" s="89" t="s">
        <v>1426</v>
      </c>
      <c r="B697" s="89" t="s">
        <v>1427</v>
      </c>
      <c r="C697" s="89" t="s">
        <v>214</v>
      </c>
      <c r="D697" s="89" t="s">
        <v>1428</v>
      </c>
      <c r="E697" s="90">
        <v>16</v>
      </c>
      <c r="F697" s="91">
        <f>VLOOKUP(E697,'Contact Hours'!Y:AE,7,0)</f>
        <v>4.5338911157933826</v>
      </c>
    </row>
    <row r="698" spans="1:6">
      <c r="A698" s="89" t="s">
        <v>1429</v>
      </c>
      <c r="B698" s="89" t="s">
        <v>1427</v>
      </c>
      <c r="C698" s="89" t="s">
        <v>214</v>
      </c>
      <c r="D698" s="89" t="s">
        <v>1430</v>
      </c>
      <c r="E698" s="90">
        <v>16</v>
      </c>
      <c r="F698" s="91">
        <f>VLOOKUP(E698,'Contact Hours'!Y:AE,7,0)</f>
        <v>4.5338911157933826</v>
      </c>
    </row>
    <row r="699" spans="1:6">
      <c r="A699" s="89" t="s">
        <v>1431</v>
      </c>
      <c r="B699" s="89" t="s">
        <v>1432</v>
      </c>
      <c r="C699" s="89" t="s">
        <v>214</v>
      </c>
      <c r="D699" s="89" t="s">
        <v>1433</v>
      </c>
      <c r="E699" s="90">
        <v>16</v>
      </c>
      <c r="F699" s="91">
        <f>VLOOKUP(E699,'Contact Hours'!Y:AE,7,0)</f>
        <v>4.5338911157933826</v>
      </c>
    </row>
    <row r="700" spans="1:6">
      <c r="A700" s="89" t="s">
        <v>1434</v>
      </c>
      <c r="B700" s="89" t="s">
        <v>1435</v>
      </c>
      <c r="C700" s="89" t="s">
        <v>214</v>
      </c>
      <c r="D700" s="89" t="s">
        <v>1436</v>
      </c>
      <c r="E700" s="90">
        <v>16</v>
      </c>
      <c r="F700" s="91">
        <f>VLOOKUP(E700,'Contact Hours'!Y:AE,7,0)</f>
        <v>4.5338911157933826</v>
      </c>
    </row>
    <row r="701" spans="1:6">
      <c r="A701" s="89" t="s">
        <v>1437</v>
      </c>
      <c r="B701" s="89" t="s">
        <v>1438</v>
      </c>
      <c r="C701" s="89" t="s">
        <v>214</v>
      </c>
      <c r="D701" s="89" t="s">
        <v>1439</v>
      </c>
      <c r="E701" s="90">
        <v>16</v>
      </c>
      <c r="F701" s="91">
        <f>VLOOKUP(E701,'Contact Hours'!Y:AE,7,0)</f>
        <v>4.5338911157933826</v>
      </c>
    </row>
    <row r="702" spans="1:6">
      <c r="A702" s="89" t="s">
        <v>1440</v>
      </c>
      <c r="B702" s="89" t="s">
        <v>716</v>
      </c>
      <c r="C702" s="89" t="s">
        <v>214</v>
      </c>
      <c r="D702" s="89" t="s">
        <v>1441</v>
      </c>
      <c r="E702" s="90">
        <v>16</v>
      </c>
      <c r="F702" s="91">
        <f>VLOOKUP(E702,'Contact Hours'!Y:AE,7,0)</f>
        <v>4.5338911157933826</v>
      </c>
    </row>
    <row r="703" spans="1:6">
      <c r="A703" s="89" t="s">
        <v>1440</v>
      </c>
      <c r="B703" s="89" t="s">
        <v>1442</v>
      </c>
      <c r="C703" s="89" t="s">
        <v>214</v>
      </c>
      <c r="D703" s="89" t="s">
        <v>1441</v>
      </c>
      <c r="E703" s="90">
        <v>16</v>
      </c>
      <c r="F703" s="91">
        <f>VLOOKUP(E703,'Contact Hours'!Y:AE,7,0)</f>
        <v>4.5338911157933826</v>
      </c>
    </row>
    <row r="704" spans="1:6">
      <c r="A704" s="89" t="s">
        <v>1443</v>
      </c>
      <c r="B704" s="89" t="s">
        <v>469</v>
      </c>
      <c r="C704" s="89" t="s">
        <v>214</v>
      </c>
      <c r="D704" s="89" t="s">
        <v>1444</v>
      </c>
      <c r="E704" s="90">
        <v>16</v>
      </c>
      <c r="F704" s="91">
        <f>VLOOKUP(E704,'Contact Hours'!Y:AE,7,0)</f>
        <v>4.5338911157933826</v>
      </c>
    </row>
    <row r="705" spans="1:6">
      <c r="A705" s="89" t="s">
        <v>1445</v>
      </c>
      <c r="B705" s="89" t="s">
        <v>1446</v>
      </c>
      <c r="C705" s="89" t="s">
        <v>214</v>
      </c>
      <c r="D705" s="89" t="s">
        <v>1447</v>
      </c>
      <c r="E705" s="90">
        <v>16</v>
      </c>
      <c r="F705" s="91">
        <f>VLOOKUP(E705,'Contact Hours'!Y:AE,7,0)</f>
        <v>4.5338911157933826</v>
      </c>
    </row>
    <row r="706" spans="1:6">
      <c r="A706" s="89" t="s">
        <v>1448</v>
      </c>
      <c r="B706" s="89" t="s">
        <v>1449</v>
      </c>
      <c r="C706" s="89" t="s">
        <v>214</v>
      </c>
      <c r="D706" s="89" t="s">
        <v>1450</v>
      </c>
      <c r="E706" s="90">
        <v>14</v>
      </c>
      <c r="F706" s="91">
        <f>VLOOKUP(E706,'Contact Hours'!Y:AE,7,0)</f>
        <v>5.2111367875249366</v>
      </c>
    </row>
    <row r="707" spans="1:6">
      <c r="A707" s="89" t="s">
        <v>1448</v>
      </c>
      <c r="B707" s="89" t="s">
        <v>1451</v>
      </c>
      <c r="C707" s="89" t="s">
        <v>214</v>
      </c>
      <c r="D707" s="89" t="s">
        <v>1450</v>
      </c>
      <c r="E707" s="90">
        <v>14</v>
      </c>
      <c r="F707" s="91">
        <f>VLOOKUP(E707,'Contact Hours'!Y:AE,7,0)</f>
        <v>5.2111367875249366</v>
      </c>
    </row>
    <row r="708" spans="1:6">
      <c r="A708" s="89" t="s">
        <v>1452</v>
      </c>
      <c r="B708" s="89" t="s">
        <v>1451</v>
      </c>
      <c r="C708" s="89" t="s">
        <v>221</v>
      </c>
      <c r="D708" s="89" t="s">
        <v>1450</v>
      </c>
      <c r="E708" s="90">
        <v>14</v>
      </c>
      <c r="F708" s="91">
        <f>VLOOKUP(E708,'Contact Hours'!Y:AE,7,0)</f>
        <v>5.2111367875249366</v>
      </c>
    </row>
    <row r="709" spans="1:6">
      <c r="A709" s="89" t="s">
        <v>1453</v>
      </c>
      <c r="B709" s="89" t="s">
        <v>1451</v>
      </c>
      <c r="C709" s="89" t="s">
        <v>221</v>
      </c>
      <c r="D709" s="89" t="s">
        <v>1450</v>
      </c>
      <c r="E709" s="90">
        <v>14</v>
      </c>
      <c r="F709" s="91">
        <f>VLOOKUP(E709,'Contact Hours'!Y:AE,7,0)</f>
        <v>5.2111367875249366</v>
      </c>
    </row>
    <row r="710" spans="1:6">
      <c r="A710" s="89" t="s">
        <v>1454</v>
      </c>
      <c r="B710" s="89" t="s">
        <v>1451</v>
      </c>
      <c r="C710" s="89" t="s">
        <v>221</v>
      </c>
      <c r="D710" s="89" t="s">
        <v>1450</v>
      </c>
      <c r="E710" s="90">
        <v>14</v>
      </c>
      <c r="F710" s="91">
        <f>VLOOKUP(E710,'Contact Hours'!Y:AE,7,0)</f>
        <v>5.2111367875249366</v>
      </c>
    </row>
    <row r="711" spans="1:6">
      <c r="A711" s="89" t="s">
        <v>1455</v>
      </c>
      <c r="B711" s="89" t="s">
        <v>1451</v>
      </c>
      <c r="C711" s="89" t="s">
        <v>221</v>
      </c>
      <c r="D711" s="89" t="s">
        <v>1450</v>
      </c>
      <c r="E711" s="90">
        <v>14</v>
      </c>
      <c r="F711" s="91">
        <f>VLOOKUP(E711,'Contact Hours'!Y:AE,7,0)</f>
        <v>5.2111367875249366</v>
      </c>
    </row>
    <row r="712" spans="1:6">
      <c r="A712" s="89" t="s">
        <v>1456</v>
      </c>
      <c r="B712" s="89" t="s">
        <v>1451</v>
      </c>
      <c r="C712" s="89" t="s">
        <v>221</v>
      </c>
      <c r="D712" s="89" t="s">
        <v>1450</v>
      </c>
      <c r="E712" s="90">
        <v>14</v>
      </c>
      <c r="F712" s="91">
        <f>VLOOKUP(E712,'Contact Hours'!Y:AE,7,0)</f>
        <v>5.2111367875249366</v>
      </c>
    </row>
    <row r="713" spans="1:6">
      <c r="A713" s="89" t="s">
        <v>1457</v>
      </c>
      <c r="B713" s="89" t="s">
        <v>1451</v>
      </c>
      <c r="C713" s="89" t="s">
        <v>221</v>
      </c>
      <c r="D713" s="89" t="s">
        <v>1450</v>
      </c>
      <c r="E713" s="90">
        <v>14</v>
      </c>
      <c r="F713" s="91">
        <f>VLOOKUP(E713,'Contact Hours'!Y:AE,7,0)</f>
        <v>5.2111367875249366</v>
      </c>
    </row>
    <row r="714" spans="1:6">
      <c r="A714" s="89" t="s">
        <v>1458</v>
      </c>
      <c r="B714" s="89" t="s">
        <v>1451</v>
      </c>
      <c r="C714" s="89" t="s">
        <v>221</v>
      </c>
      <c r="D714" s="89" t="s">
        <v>1450</v>
      </c>
      <c r="E714" s="90">
        <v>14</v>
      </c>
      <c r="F714" s="91">
        <f>VLOOKUP(E714,'Contact Hours'!Y:AE,7,0)</f>
        <v>5.2111367875249366</v>
      </c>
    </row>
    <row r="715" spans="1:6">
      <c r="A715" s="89" t="s">
        <v>1459</v>
      </c>
      <c r="B715" s="89" t="s">
        <v>1451</v>
      </c>
      <c r="C715" s="89" t="s">
        <v>221</v>
      </c>
      <c r="D715" s="89" t="s">
        <v>1450</v>
      </c>
      <c r="E715" s="90">
        <v>14</v>
      </c>
      <c r="F715" s="91">
        <f>VLOOKUP(E715,'Contact Hours'!Y:AE,7,0)</f>
        <v>5.2111367875249366</v>
      </c>
    </row>
    <row r="716" spans="1:6">
      <c r="A716" s="89" t="s">
        <v>1460</v>
      </c>
      <c r="B716" s="89" t="s">
        <v>1451</v>
      </c>
      <c r="C716" s="89" t="s">
        <v>221</v>
      </c>
      <c r="D716" s="89" t="s">
        <v>1450</v>
      </c>
      <c r="E716" s="90">
        <v>14</v>
      </c>
      <c r="F716" s="91">
        <f>VLOOKUP(E716,'Contact Hours'!Y:AE,7,0)</f>
        <v>5.2111367875249366</v>
      </c>
    </row>
    <row r="717" spans="1:6">
      <c r="A717" s="89" t="s">
        <v>1461</v>
      </c>
      <c r="B717" s="89" t="s">
        <v>1451</v>
      </c>
      <c r="C717" s="89" t="s">
        <v>221</v>
      </c>
      <c r="D717" s="89" t="s">
        <v>1450</v>
      </c>
      <c r="E717" s="90">
        <v>14</v>
      </c>
      <c r="F717" s="91">
        <f>VLOOKUP(E717,'Contact Hours'!Y:AE,7,0)</f>
        <v>5.2111367875249366</v>
      </c>
    </row>
    <row r="718" spans="1:6">
      <c r="A718" s="89" t="s">
        <v>1462</v>
      </c>
      <c r="B718" s="89" t="s">
        <v>1451</v>
      </c>
      <c r="C718" s="89" t="s">
        <v>221</v>
      </c>
      <c r="D718" s="89" t="s">
        <v>1450</v>
      </c>
      <c r="E718" s="90">
        <v>14</v>
      </c>
      <c r="F718" s="91">
        <f>VLOOKUP(E718,'Contact Hours'!Y:AE,7,0)</f>
        <v>5.2111367875249366</v>
      </c>
    </row>
    <row r="719" spans="1:6">
      <c r="A719" s="89" t="s">
        <v>1463</v>
      </c>
      <c r="B719" s="89" t="s">
        <v>1451</v>
      </c>
      <c r="C719" s="89" t="s">
        <v>221</v>
      </c>
      <c r="D719" s="89" t="s">
        <v>1450</v>
      </c>
      <c r="E719" s="90">
        <v>14</v>
      </c>
      <c r="F719" s="91">
        <f>VLOOKUP(E719,'Contact Hours'!Y:AE,7,0)</f>
        <v>5.2111367875249366</v>
      </c>
    </row>
    <row r="720" spans="1:6">
      <c r="A720" s="89" t="s">
        <v>1464</v>
      </c>
      <c r="B720" s="89" t="s">
        <v>1451</v>
      </c>
      <c r="C720" s="89" t="s">
        <v>221</v>
      </c>
      <c r="D720" s="89" t="s">
        <v>1450</v>
      </c>
      <c r="E720" s="90">
        <v>14</v>
      </c>
      <c r="F720" s="91">
        <f>VLOOKUP(E720,'Contact Hours'!Y:AE,7,0)</f>
        <v>5.2111367875249366</v>
      </c>
    </row>
    <row r="721" spans="1:6">
      <c r="A721" s="89" t="s">
        <v>1465</v>
      </c>
      <c r="B721" s="89" t="s">
        <v>1451</v>
      </c>
      <c r="C721" s="89" t="s">
        <v>221</v>
      </c>
      <c r="D721" s="89" t="s">
        <v>1450</v>
      </c>
      <c r="E721" s="90">
        <v>14</v>
      </c>
      <c r="F721" s="91">
        <f>VLOOKUP(E721,'Contact Hours'!Y:AE,7,0)</f>
        <v>5.2111367875249366</v>
      </c>
    </row>
    <row r="722" spans="1:6">
      <c r="A722" s="89" t="s">
        <v>1466</v>
      </c>
      <c r="B722" s="89" t="s">
        <v>1451</v>
      </c>
      <c r="C722" s="89" t="s">
        <v>221</v>
      </c>
      <c r="D722" s="89" t="s">
        <v>1450</v>
      </c>
      <c r="E722" s="90">
        <v>14</v>
      </c>
      <c r="F722" s="91">
        <f>VLOOKUP(E722,'Contact Hours'!Y:AE,7,0)</f>
        <v>5.2111367875249366</v>
      </c>
    </row>
    <row r="723" spans="1:6">
      <c r="A723" s="89" t="s">
        <v>1467</v>
      </c>
      <c r="B723" s="89" t="s">
        <v>1451</v>
      </c>
      <c r="C723" s="89" t="s">
        <v>221</v>
      </c>
      <c r="D723" s="89" t="s">
        <v>1450</v>
      </c>
      <c r="E723" s="90">
        <v>14</v>
      </c>
      <c r="F723" s="91">
        <f>VLOOKUP(E723,'Contact Hours'!Y:AE,7,0)</f>
        <v>5.2111367875249366</v>
      </c>
    </row>
    <row r="724" spans="1:6">
      <c r="A724" s="89" t="s">
        <v>1468</v>
      </c>
      <c r="B724" s="89" t="s">
        <v>1451</v>
      </c>
      <c r="C724" s="89" t="s">
        <v>221</v>
      </c>
      <c r="D724" s="89" t="s">
        <v>1450</v>
      </c>
      <c r="E724" s="90">
        <v>14</v>
      </c>
      <c r="F724" s="91">
        <f>VLOOKUP(E724,'Contact Hours'!Y:AE,7,0)</f>
        <v>5.2111367875249366</v>
      </c>
    </row>
    <row r="725" spans="1:6">
      <c r="A725" s="89" t="s">
        <v>1469</v>
      </c>
      <c r="B725" s="89" t="s">
        <v>1451</v>
      </c>
      <c r="C725" s="89" t="s">
        <v>221</v>
      </c>
      <c r="D725" s="89" t="s">
        <v>1450</v>
      </c>
      <c r="E725" s="90">
        <v>14</v>
      </c>
      <c r="F725" s="91">
        <f>VLOOKUP(E725,'Contact Hours'!Y:AE,7,0)</f>
        <v>5.2111367875249366</v>
      </c>
    </row>
    <row r="726" spans="1:6">
      <c r="A726" s="89" t="s">
        <v>1470</v>
      </c>
      <c r="B726" s="89" t="s">
        <v>1471</v>
      </c>
      <c r="C726" s="89" t="s">
        <v>214</v>
      </c>
      <c r="D726" s="89" t="s">
        <v>1472</v>
      </c>
      <c r="E726" s="90">
        <v>18</v>
      </c>
      <c r="F726" s="91">
        <f>VLOOKUP(E726,'Contact Hours'!Y:AE,7,0)</f>
        <v>4.9772911053490789</v>
      </c>
    </row>
    <row r="727" spans="1:6">
      <c r="A727" s="89" t="s">
        <v>1473</v>
      </c>
      <c r="B727" s="89" t="s">
        <v>1474</v>
      </c>
      <c r="C727" s="89" t="s">
        <v>214</v>
      </c>
      <c r="D727" s="89" t="s">
        <v>1475</v>
      </c>
      <c r="E727" s="90">
        <v>16</v>
      </c>
      <c r="F727" s="91">
        <f>VLOOKUP(E727,'Contact Hours'!Y:AE,7,0)</f>
        <v>4.5338911157933826</v>
      </c>
    </row>
    <row r="728" spans="1:6">
      <c r="A728" s="89" t="s">
        <v>1473</v>
      </c>
      <c r="B728" s="89" t="s">
        <v>1438</v>
      </c>
      <c r="C728" s="89" t="s">
        <v>214</v>
      </c>
      <c r="D728" s="89" t="s">
        <v>1475</v>
      </c>
      <c r="E728" s="90">
        <v>16</v>
      </c>
      <c r="F728" s="91">
        <f>VLOOKUP(E728,'Contact Hours'!Y:AE,7,0)</f>
        <v>4.5338911157933826</v>
      </c>
    </row>
    <row r="729" spans="1:6">
      <c r="A729" s="89" t="s">
        <v>1476</v>
      </c>
      <c r="B729" s="89" t="s">
        <v>1477</v>
      </c>
      <c r="C729" s="89" t="s">
        <v>214</v>
      </c>
      <c r="D729" s="89" t="s">
        <v>1478</v>
      </c>
      <c r="E729" s="90">
        <v>4</v>
      </c>
      <c r="F729" s="91">
        <f>VLOOKUP(E729,'Contact Hours'!Y:AE,7,0)</f>
        <v>3.1726845821455858</v>
      </c>
    </row>
    <row r="730" spans="1:6">
      <c r="A730" s="89" t="s">
        <v>1476</v>
      </c>
      <c r="B730" s="89" t="s">
        <v>1479</v>
      </c>
      <c r="C730" s="89" t="s">
        <v>214</v>
      </c>
      <c r="D730" s="89" t="s">
        <v>1478</v>
      </c>
      <c r="E730" s="90">
        <v>4</v>
      </c>
      <c r="F730" s="91">
        <f>VLOOKUP(E730,'Contact Hours'!Y:AE,7,0)</f>
        <v>3.1726845821455858</v>
      </c>
    </row>
    <row r="731" spans="1:6">
      <c r="A731" s="89" t="s">
        <v>1476</v>
      </c>
      <c r="B731" s="89" t="s">
        <v>753</v>
      </c>
      <c r="C731" s="89" t="s">
        <v>214</v>
      </c>
      <c r="D731" s="89" t="s">
        <v>1478</v>
      </c>
      <c r="E731" s="90">
        <v>4</v>
      </c>
      <c r="F731" s="91">
        <f>VLOOKUP(E731,'Contact Hours'!Y:AE,7,0)</f>
        <v>3.1726845821455858</v>
      </c>
    </row>
    <row r="732" spans="1:6">
      <c r="A732" s="89" t="s">
        <v>1480</v>
      </c>
      <c r="B732" s="89" t="s">
        <v>713</v>
      </c>
      <c r="C732" s="89" t="s">
        <v>221</v>
      </c>
      <c r="D732" s="89" t="s">
        <v>1478</v>
      </c>
      <c r="E732" s="90">
        <v>4</v>
      </c>
      <c r="F732" s="91">
        <f>VLOOKUP(E732,'Contact Hours'!Y:AE,7,0)</f>
        <v>3.1726845821455858</v>
      </c>
    </row>
    <row r="733" spans="1:6">
      <c r="A733" s="89" t="s">
        <v>1481</v>
      </c>
      <c r="B733" s="89" t="s">
        <v>1482</v>
      </c>
      <c r="C733" s="89" t="s">
        <v>214</v>
      </c>
      <c r="D733" s="89" t="s">
        <v>1483</v>
      </c>
      <c r="E733" s="90">
        <v>4</v>
      </c>
      <c r="F733" s="91">
        <f>VLOOKUP(E733,'Contact Hours'!Y:AE,7,0)</f>
        <v>3.1726845821455858</v>
      </c>
    </row>
    <row r="734" spans="1:6">
      <c r="A734" s="89" t="s">
        <v>1481</v>
      </c>
      <c r="B734" s="89" t="s">
        <v>1484</v>
      </c>
      <c r="C734" s="89" t="s">
        <v>214</v>
      </c>
      <c r="D734" s="89" t="s">
        <v>1483</v>
      </c>
      <c r="E734" s="90">
        <v>4</v>
      </c>
      <c r="F734" s="91">
        <f>VLOOKUP(E734,'Contact Hours'!Y:AE,7,0)</f>
        <v>3.1726845821455858</v>
      </c>
    </row>
    <row r="735" spans="1:6">
      <c r="A735" s="89" t="s">
        <v>1481</v>
      </c>
      <c r="B735" s="89" t="s">
        <v>1485</v>
      </c>
      <c r="C735" s="89" t="s">
        <v>214</v>
      </c>
      <c r="D735" s="89" t="s">
        <v>1483</v>
      </c>
      <c r="E735" s="90">
        <v>4</v>
      </c>
      <c r="F735" s="91">
        <f>VLOOKUP(E735,'Contact Hours'!Y:AE,7,0)</f>
        <v>3.1726845821455858</v>
      </c>
    </row>
    <row r="736" spans="1:6">
      <c r="A736" s="89" t="s">
        <v>1481</v>
      </c>
      <c r="B736" s="89" t="s">
        <v>1486</v>
      </c>
      <c r="C736" s="89" t="s">
        <v>214</v>
      </c>
      <c r="D736" s="89" t="s">
        <v>1483</v>
      </c>
      <c r="E736" s="90">
        <v>4</v>
      </c>
      <c r="F736" s="91">
        <f>VLOOKUP(E736,'Contact Hours'!Y:AE,7,0)</f>
        <v>3.1726845821455858</v>
      </c>
    </row>
    <row r="737" spans="1:6">
      <c r="A737" s="89" t="s">
        <v>1487</v>
      </c>
      <c r="B737" s="89" t="s">
        <v>1482</v>
      </c>
      <c r="C737" s="89" t="s">
        <v>214</v>
      </c>
      <c r="D737" s="89" t="s">
        <v>1488</v>
      </c>
      <c r="E737" s="90">
        <v>4</v>
      </c>
      <c r="F737" s="91">
        <f>VLOOKUP(E737,'Contact Hours'!Y:AE,7,0)</f>
        <v>3.1726845821455858</v>
      </c>
    </row>
    <row r="738" spans="1:6">
      <c r="A738" s="89" t="s">
        <v>1489</v>
      </c>
      <c r="B738" s="89" t="s">
        <v>1490</v>
      </c>
      <c r="C738" s="89" t="s">
        <v>214</v>
      </c>
      <c r="D738" s="89" t="s">
        <v>1491</v>
      </c>
      <c r="E738" s="90">
        <v>4</v>
      </c>
      <c r="F738" s="91">
        <f>VLOOKUP(E738,'Contact Hours'!Y:AE,7,0)</f>
        <v>3.1726845821455858</v>
      </c>
    </row>
    <row r="739" spans="1:6">
      <c r="A739" s="89" t="s">
        <v>1492</v>
      </c>
      <c r="B739" s="89" t="s">
        <v>1482</v>
      </c>
      <c r="C739" s="89" t="s">
        <v>214</v>
      </c>
      <c r="D739" s="89" t="s">
        <v>1493</v>
      </c>
      <c r="E739" s="90">
        <v>4</v>
      </c>
      <c r="F739" s="91">
        <f>VLOOKUP(E739,'Contact Hours'!Y:AE,7,0)</f>
        <v>3.1726845821455858</v>
      </c>
    </row>
    <row r="740" spans="1:6">
      <c r="A740" s="89" t="s">
        <v>1492</v>
      </c>
      <c r="B740" s="89" t="s">
        <v>1494</v>
      </c>
      <c r="C740" s="89" t="s">
        <v>214</v>
      </c>
      <c r="D740" s="89" t="s">
        <v>1493</v>
      </c>
      <c r="E740" s="90">
        <v>4</v>
      </c>
      <c r="F740" s="91">
        <f>VLOOKUP(E740,'Contact Hours'!Y:AE,7,0)</f>
        <v>3.1726845821455858</v>
      </c>
    </row>
    <row r="741" spans="1:6">
      <c r="A741" s="89" t="s">
        <v>1495</v>
      </c>
      <c r="B741" s="89" t="s">
        <v>1482</v>
      </c>
      <c r="C741" s="89" t="s">
        <v>214</v>
      </c>
      <c r="D741" s="89" t="s">
        <v>1496</v>
      </c>
      <c r="E741" s="90">
        <v>4</v>
      </c>
      <c r="F741" s="91">
        <f>VLOOKUP(E741,'Contact Hours'!Y:AE,7,0)</f>
        <v>3.1726845821455858</v>
      </c>
    </row>
    <row r="742" spans="1:6">
      <c r="A742" s="89" t="s">
        <v>1497</v>
      </c>
      <c r="B742" s="89" t="s">
        <v>1498</v>
      </c>
      <c r="C742" s="89" t="s">
        <v>214</v>
      </c>
      <c r="D742" s="89" t="s">
        <v>1499</v>
      </c>
      <c r="E742" s="90">
        <v>4</v>
      </c>
      <c r="F742" s="91">
        <f>VLOOKUP(E742,'Contact Hours'!Y:AE,7,0)</f>
        <v>3.1726845821455858</v>
      </c>
    </row>
    <row r="743" spans="1:6">
      <c r="A743" s="89" t="s">
        <v>1500</v>
      </c>
      <c r="B743" s="89" t="s">
        <v>1501</v>
      </c>
      <c r="C743" s="89" t="s">
        <v>214</v>
      </c>
      <c r="D743" s="89" t="s">
        <v>1502</v>
      </c>
      <c r="E743" s="90">
        <v>4</v>
      </c>
      <c r="F743" s="91">
        <f>VLOOKUP(E743,'Contact Hours'!Y:AE,7,0)</f>
        <v>3.1726845821455858</v>
      </c>
    </row>
    <row r="744" spans="1:6">
      <c r="A744" s="89" t="s">
        <v>1503</v>
      </c>
      <c r="B744" s="89" t="s">
        <v>1504</v>
      </c>
      <c r="C744" s="89" t="s">
        <v>221</v>
      </c>
      <c r="D744" s="89" t="s">
        <v>1502</v>
      </c>
      <c r="E744" s="90">
        <v>4</v>
      </c>
      <c r="F744" s="91">
        <f>VLOOKUP(E744,'Contact Hours'!Y:AE,7,0)</f>
        <v>3.1726845821455858</v>
      </c>
    </row>
    <row r="745" spans="1:6">
      <c r="A745" s="89" t="s">
        <v>1505</v>
      </c>
      <c r="B745" s="89" t="s">
        <v>1501</v>
      </c>
      <c r="C745" s="89" t="s">
        <v>214</v>
      </c>
      <c r="D745" s="89" t="s">
        <v>1506</v>
      </c>
      <c r="E745" s="90">
        <v>4</v>
      </c>
      <c r="F745" s="91">
        <f>VLOOKUP(E745,'Contact Hours'!Y:AE,7,0)</f>
        <v>3.1726845821455858</v>
      </c>
    </row>
    <row r="746" spans="1:6">
      <c r="A746" s="89" t="s">
        <v>1507</v>
      </c>
      <c r="B746" s="89" t="s">
        <v>1482</v>
      </c>
      <c r="C746" s="89" t="s">
        <v>214</v>
      </c>
      <c r="D746" s="89" t="s">
        <v>1508</v>
      </c>
      <c r="E746" s="90">
        <v>4</v>
      </c>
      <c r="F746" s="91">
        <f>VLOOKUP(E746,'Contact Hours'!Y:AE,7,0)</f>
        <v>3.1726845821455858</v>
      </c>
    </row>
    <row r="747" spans="1:6">
      <c r="A747" s="89" t="s">
        <v>1507</v>
      </c>
      <c r="B747" s="89" t="s">
        <v>1494</v>
      </c>
      <c r="C747" s="89" t="s">
        <v>214</v>
      </c>
      <c r="D747" s="89" t="s">
        <v>1508</v>
      </c>
      <c r="E747" s="90">
        <v>4</v>
      </c>
      <c r="F747" s="91">
        <f>VLOOKUP(E747,'Contact Hours'!Y:AE,7,0)</f>
        <v>3.1726845821455858</v>
      </c>
    </row>
    <row r="748" spans="1:6">
      <c r="A748" s="89" t="s">
        <v>1509</v>
      </c>
      <c r="B748" s="89" t="s">
        <v>1494</v>
      </c>
      <c r="C748" s="89" t="s">
        <v>214</v>
      </c>
      <c r="D748" s="89" t="s">
        <v>1510</v>
      </c>
      <c r="E748" s="90">
        <v>4</v>
      </c>
      <c r="F748" s="91">
        <f>VLOOKUP(E748,'Contact Hours'!Y:AE,7,0)</f>
        <v>3.1726845821455858</v>
      </c>
    </row>
    <row r="749" spans="1:6">
      <c r="A749" s="89" t="s">
        <v>1511</v>
      </c>
      <c r="B749" s="89" t="s">
        <v>382</v>
      </c>
      <c r="C749" s="89" t="s">
        <v>214</v>
      </c>
      <c r="D749" s="89" t="s">
        <v>1512</v>
      </c>
      <c r="E749" s="90">
        <v>4</v>
      </c>
      <c r="F749" s="91">
        <f>VLOOKUP(E749,'Contact Hours'!Y:AE,7,0)</f>
        <v>3.1726845821455858</v>
      </c>
    </row>
    <row r="750" spans="1:6">
      <c r="A750" s="89" t="s">
        <v>1511</v>
      </c>
      <c r="B750" s="89" t="s">
        <v>1513</v>
      </c>
      <c r="C750" s="89" t="s">
        <v>214</v>
      </c>
      <c r="D750" s="89" t="s">
        <v>1512</v>
      </c>
      <c r="E750" s="90">
        <v>4</v>
      </c>
      <c r="F750" s="91">
        <f>VLOOKUP(E750,'Contact Hours'!Y:AE,7,0)</f>
        <v>3.1726845821455858</v>
      </c>
    </row>
    <row r="751" spans="1:6">
      <c r="A751" s="89" t="s">
        <v>1514</v>
      </c>
      <c r="B751" s="89" t="s">
        <v>1494</v>
      </c>
      <c r="C751" s="89" t="s">
        <v>214</v>
      </c>
      <c r="D751" s="89" t="s">
        <v>1515</v>
      </c>
      <c r="E751" s="90">
        <v>4</v>
      </c>
      <c r="F751" s="91">
        <f>VLOOKUP(E751,'Contact Hours'!Y:AE,7,0)</f>
        <v>3.1726845821455858</v>
      </c>
    </row>
    <row r="752" spans="1:6">
      <c r="A752" s="89" t="s">
        <v>1516</v>
      </c>
      <c r="B752" s="89" t="s">
        <v>1494</v>
      </c>
      <c r="C752" s="89" t="s">
        <v>214</v>
      </c>
      <c r="D752" s="89" t="s">
        <v>1517</v>
      </c>
      <c r="E752" s="90">
        <v>4</v>
      </c>
      <c r="F752" s="91">
        <f>VLOOKUP(E752,'Contact Hours'!Y:AE,7,0)</f>
        <v>3.1726845821455858</v>
      </c>
    </row>
    <row r="753" spans="1:6">
      <c r="A753" s="89" t="s">
        <v>1518</v>
      </c>
      <c r="B753" s="89" t="s">
        <v>1519</v>
      </c>
      <c r="C753" s="89" t="s">
        <v>214</v>
      </c>
      <c r="D753" s="89" t="s">
        <v>1520</v>
      </c>
      <c r="E753" s="90">
        <v>4</v>
      </c>
      <c r="F753" s="91">
        <f>VLOOKUP(E753,'Contact Hours'!Y:AE,7,0)</f>
        <v>3.1726845821455858</v>
      </c>
    </row>
    <row r="754" spans="1:6">
      <c r="A754" s="89" t="s">
        <v>1521</v>
      </c>
      <c r="B754" s="89" t="s">
        <v>1477</v>
      </c>
      <c r="C754" s="89" t="s">
        <v>214</v>
      </c>
      <c r="D754" s="89" t="s">
        <v>1522</v>
      </c>
      <c r="E754" s="90">
        <v>4</v>
      </c>
      <c r="F754" s="91">
        <f>VLOOKUP(E754,'Contact Hours'!Y:AE,7,0)</f>
        <v>3.1726845821455858</v>
      </c>
    </row>
    <row r="755" spans="1:6">
      <c r="A755" s="89" t="s">
        <v>1523</v>
      </c>
      <c r="B755" s="89" t="s">
        <v>1477</v>
      </c>
      <c r="C755" s="89" t="s">
        <v>214</v>
      </c>
      <c r="D755" s="89" t="s">
        <v>1524</v>
      </c>
      <c r="E755" s="90">
        <v>4</v>
      </c>
      <c r="F755" s="91">
        <f>VLOOKUP(E755,'Contact Hours'!Y:AE,7,0)</f>
        <v>3.1726845821455858</v>
      </c>
    </row>
    <row r="756" spans="1:6">
      <c r="A756" s="89" t="s">
        <v>1525</v>
      </c>
      <c r="B756" s="89" t="s">
        <v>1477</v>
      </c>
      <c r="C756" s="89" t="s">
        <v>214</v>
      </c>
      <c r="D756" s="89" t="s">
        <v>1526</v>
      </c>
      <c r="E756" s="90">
        <v>4</v>
      </c>
      <c r="F756" s="91">
        <f>VLOOKUP(E756,'Contact Hours'!Y:AE,7,0)</f>
        <v>3.1726845821455858</v>
      </c>
    </row>
    <row r="757" spans="1:6">
      <c r="A757" s="89" t="s">
        <v>1525</v>
      </c>
      <c r="B757" s="89" t="s">
        <v>1527</v>
      </c>
      <c r="C757" s="89" t="s">
        <v>214</v>
      </c>
      <c r="D757" s="89" t="s">
        <v>1526</v>
      </c>
      <c r="E757" s="90">
        <v>4</v>
      </c>
      <c r="F757" s="91">
        <f>VLOOKUP(E757,'Contact Hours'!Y:AE,7,0)</f>
        <v>3.1726845821455858</v>
      </c>
    </row>
    <row r="758" spans="1:6">
      <c r="A758" s="89" t="s">
        <v>1528</v>
      </c>
      <c r="B758" s="89" t="s">
        <v>1529</v>
      </c>
      <c r="C758" s="89" t="s">
        <v>214</v>
      </c>
      <c r="D758" s="89" t="s">
        <v>1530</v>
      </c>
      <c r="E758" s="90">
        <v>4</v>
      </c>
      <c r="F758" s="91">
        <f>VLOOKUP(E758,'Contact Hours'!Y:AE,7,0)</f>
        <v>3.1726845821455858</v>
      </c>
    </row>
    <row r="759" spans="1:6">
      <c r="A759" s="89" t="s">
        <v>1531</v>
      </c>
      <c r="B759" s="89" t="s">
        <v>1477</v>
      </c>
      <c r="C759" s="89" t="s">
        <v>214</v>
      </c>
      <c r="D759" s="89" t="s">
        <v>1532</v>
      </c>
      <c r="E759" s="90">
        <v>4</v>
      </c>
      <c r="F759" s="91">
        <f>VLOOKUP(E759,'Contact Hours'!Y:AE,7,0)</f>
        <v>3.1726845821455858</v>
      </c>
    </row>
    <row r="760" spans="1:6">
      <c r="A760" s="89" t="s">
        <v>1533</v>
      </c>
      <c r="B760" s="89" t="s">
        <v>1519</v>
      </c>
      <c r="C760" s="89" t="s">
        <v>214</v>
      </c>
      <c r="D760" s="89" t="s">
        <v>1534</v>
      </c>
      <c r="E760" s="90">
        <v>4</v>
      </c>
      <c r="F760" s="91">
        <f>VLOOKUP(E760,'Contact Hours'!Y:AE,7,0)</f>
        <v>3.1726845821455858</v>
      </c>
    </row>
    <row r="761" spans="1:6">
      <c r="A761" s="89" t="s">
        <v>1535</v>
      </c>
      <c r="B761" s="89" t="s">
        <v>1536</v>
      </c>
      <c r="C761" s="89" t="s">
        <v>214</v>
      </c>
      <c r="D761" s="89" t="s">
        <v>1537</v>
      </c>
      <c r="E761" s="90">
        <v>4</v>
      </c>
      <c r="F761" s="91">
        <f>VLOOKUP(E761,'Contact Hours'!Y:AE,7,0)</f>
        <v>3.1726845821455858</v>
      </c>
    </row>
    <row r="762" spans="1:6">
      <c r="A762" s="89" t="s">
        <v>1538</v>
      </c>
      <c r="B762" s="89" t="s">
        <v>1539</v>
      </c>
      <c r="C762" s="89" t="s">
        <v>214</v>
      </c>
      <c r="D762" s="89" t="s">
        <v>1540</v>
      </c>
      <c r="E762" s="90">
        <v>4</v>
      </c>
      <c r="F762" s="91">
        <f>VLOOKUP(E762,'Contact Hours'!Y:AE,7,0)</f>
        <v>3.1726845821455858</v>
      </c>
    </row>
    <row r="763" spans="1:6">
      <c r="A763" s="89" t="s">
        <v>1541</v>
      </c>
      <c r="B763" s="89" t="s">
        <v>1542</v>
      </c>
      <c r="C763" s="89" t="s">
        <v>214</v>
      </c>
      <c r="D763" s="89" t="s">
        <v>1543</v>
      </c>
      <c r="E763" s="90">
        <v>4</v>
      </c>
      <c r="F763" s="91">
        <f>VLOOKUP(E763,'Contact Hours'!Y:AE,7,0)</f>
        <v>3.1726845821455858</v>
      </c>
    </row>
    <row r="764" spans="1:6">
      <c r="A764" s="89" t="s">
        <v>1541</v>
      </c>
      <c r="B764" s="89" t="s">
        <v>1486</v>
      </c>
      <c r="C764" s="89" t="s">
        <v>214</v>
      </c>
      <c r="D764" s="89" t="s">
        <v>1543</v>
      </c>
      <c r="E764" s="90">
        <v>4</v>
      </c>
      <c r="F764" s="91">
        <f>VLOOKUP(E764,'Contact Hours'!Y:AE,7,0)</f>
        <v>3.1726845821455858</v>
      </c>
    </row>
    <row r="765" spans="1:6">
      <c r="A765" s="89" t="s">
        <v>1544</v>
      </c>
      <c r="B765" s="89" t="s">
        <v>1542</v>
      </c>
      <c r="C765" s="89" t="s">
        <v>214</v>
      </c>
      <c r="D765" s="89" t="s">
        <v>1545</v>
      </c>
      <c r="E765" s="90">
        <v>4</v>
      </c>
      <c r="F765" s="91">
        <f>VLOOKUP(E765,'Contact Hours'!Y:AE,7,0)</f>
        <v>3.1726845821455858</v>
      </c>
    </row>
    <row r="766" spans="1:6">
      <c r="A766" s="89" t="s">
        <v>1546</v>
      </c>
      <c r="B766" s="89" t="s">
        <v>1542</v>
      </c>
      <c r="C766" s="89" t="s">
        <v>214</v>
      </c>
      <c r="D766" s="89" t="s">
        <v>1547</v>
      </c>
      <c r="E766" s="90">
        <v>4</v>
      </c>
      <c r="F766" s="91">
        <f>VLOOKUP(E766,'Contact Hours'!Y:AE,7,0)</f>
        <v>3.1726845821455858</v>
      </c>
    </row>
    <row r="767" spans="1:6">
      <c r="A767" s="89" t="s">
        <v>1548</v>
      </c>
      <c r="B767" s="89" t="s">
        <v>1549</v>
      </c>
      <c r="C767" s="89" t="s">
        <v>214</v>
      </c>
      <c r="D767" s="89" t="s">
        <v>1550</v>
      </c>
      <c r="E767" s="90">
        <v>4</v>
      </c>
      <c r="F767" s="91">
        <f>VLOOKUP(E767,'Contact Hours'!Y:AE,7,0)</f>
        <v>3.1726845821455858</v>
      </c>
    </row>
    <row r="768" spans="1:6">
      <c r="A768" s="89" t="s">
        <v>1551</v>
      </c>
      <c r="B768" s="89" t="s">
        <v>713</v>
      </c>
      <c r="C768" s="89" t="s">
        <v>221</v>
      </c>
      <c r="D768" s="89" t="s">
        <v>1552</v>
      </c>
      <c r="E768" s="90">
        <v>4</v>
      </c>
      <c r="F768" s="91">
        <f>VLOOKUP(E768,'Contact Hours'!Y:AE,7,0)</f>
        <v>3.1726845821455858</v>
      </c>
    </row>
    <row r="769" spans="1:6">
      <c r="A769" s="89" t="s">
        <v>1553</v>
      </c>
      <c r="B769" s="89" t="s">
        <v>1554</v>
      </c>
      <c r="C769" s="89" t="s">
        <v>214</v>
      </c>
      <c r="D769" s="89" t="s">
        <v>1555</v>
      </c>
      <c r="E769" s="90">
        <v>4</v>
      </c>
      <c r="F769" s="91">
        <f>VLOOKUP(E769,'Contact Hours'!Y:AE,7,0)</f>
        <v>3.1726845821455858</v>
      </c>
    </row>
    <row r="770" spans="1:6">
      <c r="A770" s="89" t="s">
        <v>1556</v>
      </c>
      <c r="B770" s="89" t="s">
        <v>1557</v>
      </c>
      <c r="C770" s="89" t="s">
        <v>214</v>
      </c>
      <c r="D770" s="89" t="s">
        <v>1558</v>
      </c>
      <c r="E770" s="90">
        <v>4</v>
      </c>
      <c r="F770" s="91">
        <f>VLOOKUP(E770,'Contact Hours'!Y:AE,7,0)</f>
        <v>3.1726845821455858</v>
      </c>
    </row>
    <row r="771" spans="1:6">
      <c r="A771" s="89" t="s">
        <v>1559</v>
      </c>
      <c r="B771" s="89" t="s">
        <v>1501</v>
      </c>
      <c r="C771" s="89" t="s">
        <v>214</v>
      </c>
      <c r="D771" s="89" t="s">
        <v>1560</v>
      </c>
      <c r="E771" s="90">
        <v>4</v>
      </c>
      <c r="F771" s="91">
        <f>VLOOKUP(E771,'Contact Hours'!Y:AE,7,0)</f>
        <v>3.1726845821455858</v>
      </c>
    </row>
    <row r="772" spans="1:6">
      <c r="A772" s="89" t="s">
        <v>1561</v>
      </c>
      <c r="B772" s="89" t="s">
        <v>1562</v>
      </c>
      <c r="C772" s="89" t="s">
        <v>214</v>
      </c>
      <c r="D772" s="89" t="s">
        <v>1563</v>
      </c>
      <c r="E772" s="90">
        <v>4</v>
      </c>
      <c r="F772" s="91">
        <f>VLOOKUP(E772,'Contact Hours'!Y:AE,7,0)</f>
        <v>3.1726845821455858</v>
      </c>
    </row>
    <row r="773" spans="1:6">
      <c r="A773" s="89" t="s">
        <v>1564</v>
      </c>
      <c r="B773" s="89" t="s">
        <v>1482</v>
      </c>
      <c r="C773" s="89" t="s">
        <v>214</v>
      </c>
      <c r="D773" s="89" t="s">
        <v>1565</v>
      </c>
      <c r="E773" s="90">
        <v>4</v>
      </c>
      <c r="F773" s="91">
        <f>VLOOKUP(E773,'Contact Hours'!Y:AE,7,0)</f>
        <v>3.1726845821455858</v>
      </c>
    </row>
    <row r="774" spans="1:6">
      <c r="A774" s="89" t="s">
        <v>1566</v>
      </c>
      <c r="B774" s="89" t="s">
        <v>1482</v>
      </c>
      <c r="C774" s="89" t="s">
        <v>214</v>
      </c>
      <c r="D774" s="89" t="s">
        <v>1567</v>
      </c>
      <c r="E774" s="90">
        <v>4</v>
      </c>
      <c r="F774" s="91">
        <f>VLOOKUP(E774,'Contact Hours'!Y:AE,7,0)</f>
        <v>3.1726845821455858</v>
      </c>
    </row>
    <row r="775" spans="1:6">
      <c r="A775" s="89" t="s">
        <v>1568</v>
      </c>
      <c r="B775" s="89" t="s">
        <v>1482</v>
      </c>
      <c r="C775" s="89" t="s">
        <v>214</v>
      </c>
      <c r="D775" s="89" t="s">
        <v>1569</v>
      </c>
      <c r="E775" s="90">
        <v>4</v>
      </c>
      <c r="F775" s="91">
        <f>VLOOKUP(E775,'Contact Hours'!Y:AE,7,0)</f>
        <v>3.1726845821455858</v>
      </c>
    </row>
    <row r="776" spans="1:6">
      <c r="A776" s="89" t="s">
        <v>1570</v>
      </c>
      <c r="B776" s="89" t="s">
        <v>1571</v>
      </c>
      <c r="C776" s="89" t="s">
        <v>214</v>
      </c>
      <c r="D776" s="89" t="s">
        <v>1572</v>
      </c>
      <c r="E776" s="90">
        <v>4</v>
      </c>
      <c r="F776" s="91">
        <f>VLOOKUP(E776,'Contact Hours'!Y:AE,7,0)</f>
        <v>3.1726845821455858</v>
      </c>
    </row>
    <row r="777" spans="1:6">
      <c r="A777" s="89" t="s">
        <v>1573</v>
      </c>
      <c r="B777" s="89" t="s">
        <v>527</v>
      </c>
      <c r="C777" s="89" t="s">
        <v>214</v>
      </c>
      <c r="D777" s="89" t="s">
        <v>1574</v>
      </c>
      <c r="E777" s="90">
        <v>4</v>
      </c>
      <c r="F777" s="91">
        <f>VLOOKUP(E777,'Contact Hours'!Y:AE,7,0)</f>
        <v>3.1726845821455858</v>
      </c>
    </row>
    <row r="778" spans="1:6">
      <c r="A778" s="89" t="s">
        <v>1575</v>
      </c>
      <c r="B778" s="89" t="s">
        <v>527</v>
      </c>
      <c r="C778" s="89" t="s">
        <v>214</v>
      </c>
      <c r="D778" s="89" t="s">
        <v>1576</v>
      </c>
      <c r="E778" s="90">
        <v>4</v>
      </c>
      <c r="F778" s="91">
        <f>VLOOKUP(E778,'Contact Hours'!Y:AE,7,0)</f>
        <v>3.1726845821455858</v>
      </c>
    </row>
    <row r="779" spans="1:6">
      <c r="A779" s="89" t="s">
        <v>1577</v>
      </c>
      <c r="B779" s="89" t="s">
        <v>527</v>
      </c>
      <c r="C779" s="89" t="s">
        <v>214</v>
      </c>
      <c r="D779" s="89" t="s">
        <v>1578</v>
      </c>
      <c r="E779" s="90">
        <v>4</v>
      </c>
      <c r="F779" s="91">
        <f>VLOOKUP(E779,'Contact Hours'!Y:AE,7,0)</f>
        <v>3.1726845821455858</v>
      </c>
    </row>
    <row r="780" spans="1:6">
      <c r="A780" s="89" t="s">
        <v>1579</v>
      </c>
      <c r="B780" s="89" t="s">
        <v>1580</v>
      </c>
      <c r="C780" s="89" t="s">
        <v>214</v>
      </c>
      <c r="D780" s="89" t="s">
        <v>1581</v>
      </c>
      <c r="E780" s="90">
        <v>4</v>
      </c>
      <c r="F780" s="91">
        <f>VLOOKUP(E780,'Contact Hours'!Y:AE,7,0)</f>
        <v>3.1726845821455858</v>
      </c>
    </row>
    <row r="781" spans="1:6">
      <c r="A781" s="89" t="s">
        <v>1582</v>
      </c>
      <c r="B781" s="89" t="s">
        <v>1583</v>
      </c>
      <c r="C781" s="89" t="s">
        <v>214</v>
      </c>
      <c r="D781" s="89" t="s">
        <v>1584</v>
      </c>
      <c r="E781" s="90">
        <v>4</v>
      </c>
      <c r="F781" s="91">
        <f>VLOOKUP(E781,'Contact Hours'!Y:AE,7,0)</f>
        <v>3.1726845821455858</v>
      </c>
    </row>
    <row r="782" spans="1:6">
      <c r="A782" s="89" t="s">
        <v>1585</v>
      </c>
      <c r="B782" s="89" t="s">
        <v>707</v>
      </c>
      <c r="C782" s="89" t="s">
        <v>214</v>
      </c>
      <c r="D782" s="89" t="s">
        <v>1586</v>
      </c>
      <c r="E782" s="90">
        <v>4</v>
      </c>
      <c r="F782" s="91">
        <f>VLOOKUP(E782,'Contact Hours'!Y:AE,7,0)</f>
        <v>3.1726845821455858</v>
      </c>
    </row>
    <row r="783" spans="1:6">
      <c r="A783" s="89" t="s">
        <v>1587</v>
      </c>
      <c r="B783" s="89" t="s">
        <v>1029</v>
      </c>
      <c r="C783" s="89" t="s">
        <v>221</v>
      </c>
      <c r="D783" s="89" t="s">
        <v>1588</v>
      </c>
      <c r="E783" s="90">
        <v>25</v>
      </c>
      <c r="F783" s="91">
        <f>VLOOKUP(E783,'Contact Hours'!Y:AE,7,0)</f>
        <v>3.0656727831116628</v>
      </c>
    </row>
    <row r="784" spans="1:6">
      <c r="A784" s="89" t="s">
        <v>1589</v>
      </c>
      <c r="B784" s="89" t="s">
        <v>1029</v>
      </c>
      <c r="C784" s="89" t="s">
        <v>221</v>
      </c>
      <c r="D784" s="89" t="s">
        <v>1588</v>
      </c>
      <c r="E784" s="90">
        <v>25</v>
      </c>
      <c r="F784" s="91">
        <f>VLOOKUP(E784,'Contact Hours'!Y:AE,7,0)</f>
        <v>3.0656727831116628</v>
      </c>
    </row>
    <row r="785" spans="1:6">
      <c r="A785" s="89" t="s">
        <v>1590</v>
      </c>
      <c r="B785" s="89" t="s">
        <v>1029</v>
      </c>
      <c r="C785" s="89" t="s">
        <v>221</v>
      </c>
      <c r="D785" s="89" t="s">
        <v>1591</v>
      </c>
      <c r="E785" s="90">
        <v>25</v>
      </c>
      <c r="F785" s="91">
        <f>VLOOKUP(E785,'Contact Hours'!Y:AE,7,0)</f>
        <v>3.0656727831116628</v>
      </c>
    </row>
    <row r="786" spans="1:6">
      <c r="A786" s="89" t="s">
        <v>1592</v>
      </c>
      <c r="B786" s="89" t="s">
        <v>1029</v>
      </c>
      <c r="C786" s="89" t="s">
        <v>221</v>
      </c>
      <c r="D786" s="89" t="s">
        <v>1591</v>
      </c>
      <c r="E786" s="90">
        <v>25</v>
      </c>
      <c r="F786" s="91">
        <f>VLOOKUP(E786,'Contact Hours'!Y:AE,7,0)</f>
        <v>3.0656727831116628</v>
      </c>
    </row>
    <row r="787" spans="1:6">
      <c r="A787" s="89" t="s">
        <v>1593</v>
      </c>
      <c r="B787" s="89" t="s">
        <v>1029</v>
      </c>
      <c r="C787" s="89" t="s">
        <v>221</v>
      </c>
      <c r="D787" s="89" t="s">
        <v>1591</v>
      </c>
      <c r="E787" s="90">
        <v>25</v>
      </c>
      <c r="F787" s="91">
        <f>VLOOKUP(E787,'Contact Hours'!Y:AE,7,0)</f>
        <v>3.0656727831116628</v>
      </c>
    </row>
    <row r="788" spans="1:6">
      <c r="A788" s="89" t="s">
        <v>1594</v>
      </c>
      <c r="B788" s="89" t="s">
        <v>1029</v>
      </c>
      <c r="C788" s="89" t="s">
        <v>221</v>
      </c>
      <c r="D788" s="89" t="s">
        <v>1591</v>
      </c>
      <c r="E788" s="90">
        <v>25</v>
      </c>
      <c r="F788" s="91">
        <f>VLOOKUP(E788,'Contact Hours'!Y:AE,7,0)</f>
        <v>3.0656727831116628</v>
      </c>
    </row>
    <row r="789" spans="1:6">
      <c r="F789" s="92"/>
    </row>
  </sheetData>
  <sheetProtection algorithmName="SHA-512" hashValue="zty+ESWEkTB+pS3KSh0H5NFgKZwY01BDdNw2x+ZSqFOj1rBza2yZes1+cEHrZDxR5hiY31gWeLX+Kh7y3EEUWA==" saltValue="0+onkqr5cK7eI9EBSUCMxA==" spinCount="100000" sheet="1" objects="1" scenarios="1" formatColumns="0"/>
  <autoFilter ref="A4:F586" xr:uid="{00000000-0009-0000-0000-000004000000}">
    <sortState xmlns:xlrd2="http://schemas.microsoft.com/office/spreadsheetml/2017/richdata2" ref="A5:F788">
      <sortCondition ref="A4:A586"/>
    </sortState>
  </autoFilter>
  <sortState xmlns:xlrd2="http://schemas.microsoft.com/office/spreadsheetml/2017/richdata2" ref="A5:F774">
    <sortCondition ref="E5:E774"/>
  </sortState>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6FD5-8129-4CAE-9BE7-CE806BBF65CD}">
  <dimension ref="A1:K28"/>
  <sheetViews>
    <sheetView workbookViewId="0">
      <selection activeCell="C8" sqref="C8"/>
    </sheetView>
  </sheetViews>
  <sheetFormatPr defaultRowHeight="15"/>
  <cols>
    <col min="1" max="1" width="16.7109375" bestFit="1" customWidth="1"/>
    <col min="2" max="2" width="14.7109375" bestFit="1" customWidth="1"/>
    <col min="3" max="3" width="18.5703125" bestFit="1" customWidth="1"/>
    <col min="4" max="4" width="17.28515625" bestFit="1" customWidth="1"/>
    <col min="6" max="6" width="3.5703125" customWidth="1"/>
    <col min="7" max="7" width="46" bestFit="1" customWidth="1"/>
    <col min="8" max="8" width="15.5703125" bestFit="1" customWidth="1"/>
    <col min="9" max="11" width="20.28515625" bestFit="1" customWidth="1"/>
  </cols>
  <sheetData>
    <row r="1" spans="1:11">
      <c r="A1" s="755" t="s">
        <v>9</v>
      </c>
      <c r="B1" s="755"/>
      <c r="C1" s="755"/>
      <c r="D1" s="755"/>
      <c r="G1" s="756" t="s">
        <v>2104</v>
      </c>
      <c r="H1" s="756"/>
      <c r="I1" s="756"/>
      <c r="J1" s="756"/>
      <c r="K1" s="756"/>
    </row>
    <row r="2" spans="1:11">
      <c r="A2" t="s">
        <v>2105</v>
      </c>
      <c r="H2" t="s">
        <v>2105</v>
      </c>
    </row>
    <row r="3" spans="1:11">
      <c r="A3" s="300" t="s">
        <v>2106</v>
      </c>
      <c r="B3" s="300" t="s">
        <v>2107</v>
      </c>
      <c r="C3" s="300" t="s">
        <v>2108</v>
      </c>
      <c r="D3" s="300" t="s">
        <v>2109</v>
      </c>
      <c r="H3" s="300" t="s">
        <v>2106</v>
      </c>
      <c r="I3" s="300" t="s">
        <v>2107</v>
      </c>
      <c r="J3" s="300" t="s">
        <v>2108</v>
      </c>
      <c r="K3" s="300" t="s">
        <v>2110</v>
      </c>
    </row>
    <row r="4" spans="1:11">
      <c r="A4" s="447">
        <f>Dash!F6</f>
        <v>61074460.183909923</v>
      </c>
      <c r="B4" s="447">
        <f>Summary!F55</f>
        <v>58740964.652154602</v>
      </c>
      <c r="C4" s="447">
        <f>'Three-Pay'!G56+'Three-Pay'!I56+'Three-Pay'!K56</f>
        <v>61074460.183909923</v>
      </c>
      <c r="D4" s="447">
        <f>'Base Tier Summary'!K55</f>
        <v>61074460.183909923</v>
      </c>
      <c r="H4" s="447">
        <f>Dash!F7+Dash!F8+Dash!F9+Dash!F10+Dash!F11+Dash!F12+Dash!F13+Dash!F14+Dash!F15+Dash!F16+Dash!F17+Dash!F18+Dash!F19+Dash!F20+Dash!F21+Dash!F22+Dash!F23+Dash!F24</f>
        <v>1162819465.7716668</v>
      </c>
      <c r="I4" s="447" t="e">
        <f>Summary!#REF!</f>
        <v>#REF!</v>
      </c>
      <c r="J4" s="447" t="e">
        <f>'Three-Pay'!H56+'Three-Pay'!#REF!+'Three-Pay'!L56</f>
        <v>#REF!</v>
      </c>
      <c r="K4" s="447">
        <f>'Performance Summary'!C56+'Performance Summary'!F56+'Performance Summary'!J56+'Performance Summary'!N56+'Performance Summary'!R56+'Performance Summary'!V56+'Performance Summary'!Y56+'Performance Summary'!AB56+'Performance Summary'!AF56+'Performance Summary'!AJ56+'Performance Summary'!AN56+'Performance Summary'!AR56+'Performance Summary'!AV56+'Performance Summary'!AZ56+'Performance Summary'!BD56+'Performance Summary'!BH56+'Performance Summary'!BK56+'Performance Summary'!BN56</f>
        <v>1162819465.7716668</v>
      </c>
    </row>
    <row r="5" spans="1:11">
      <c r="B5" s="447">
        <f>B4-A4</f>
        <v>-2333495.5317553207</v>
      </c>
      <c r="C5" s="447">
        <f>C4-A4</f>
        <v>0</v>
      </c>
      <c r="D5" s="447">
        <f>D4-A4</f>
        <v>0</v>
      </c>
      <c r="G5" s="448" t="s">
        <v>1949</v>
      </c>
      <c r="H5" s="447" t="e">
        <f>Dash!#REF!</f>
        <v>#REF!</v>
      </c>
      <c r="I5" s="447">
        <f>Summary!H55</f>
        <v>7071071.8695889395</v>
      </c>
      <c r="J5" s="447"/>
    </row>
    <row r="6" spans="1:11">
      <c r="A6" t="s">
        <v>2111</v>
      </c>
      <c r="H6" s="301" t="e">
        <f>H4+H5</f>
        <v>#REF!</v>
      </c>
      <c r="I6" s="301" t="e">
        <f>I4+I5</f>
        <v>#REF!</v>
      </c>
    </row>
    <row r="7" spans="1:11">
      <c r="A7" s="300" t="s">
        <v>2112</v>
      </c>
      <c r="B7" s="300" t="s">
        <v>2111</v>
      </c>
      <c r="C7" s="300" t="s">
        <v>175</v>
      </c>
      <c r="D7" s="300"/>
    </row>
    <row r="8" spans="1:11">
      <c r="A8" s="449" t="e">
        <f>#REF!</f>
        <v>#REF!</v>
      </c>
      <c r="B8" s="450" t="e">
        <f>#REF!</f>
        <v>#REF!</v>
      </c>
      <c r="C8" s="449">
        <f>'Contact Hours'!L1633</f>
        <v>0</v>
      </c>
      <c r="H8" t="s">
        <v>2113</v>
      </c>
    </row>
    <row r="9" spans="1:11">
      <c r="A9" s="451" t="e">
        <f>A8-C8</f>
        <v>#REF!</v>
      </c>
      <c r="C9" s="452" t="e">
        <f>C8-B8</f>
        <v>#REF!</v>
      </c>
      <c r="H9" s="300" t="s">
        <v>2106</v>
      </c>
      <c r="I9" s="300" t="s">
        <v>2110</v>
      </c>
      <c r="J9" s="300"/>
    </row>
    <row r="10" spans="1:11">
      <c r="C10" s="300" t="s">
        <v>2114</v>
      </c>
      <c r="G10" t="s">
        <v>11</v>
      </c>
      <c r="H10" s="447">
        <f>Dash!F7</f>
        <v>212038554.58333337</v>
      </c>
      <c r="I10" s="447">
        <f>'Performance Summary'!C56</f>
        <v>212038554.58333337</v>
      </c>
      <c r="J10" s="301">
        <f t="shared" ref="J10:J28" si="0">H10-I10</f>
        <v>0</v>
      </c>
    </row>
    <row r="11" spans="1:11">
      <c r="G11" t="s">
        <v>13</v>
      </c>
      <c r="H11" s="447">
        <f>Dash!F8</f>
        <v>271061691.97916669</v>
      </c>
      <c r="I11" s="447">
        <f>'Performance Summary'!F56</f>
        <v>271061691.97916669</v>
      </c>
      <c r="J11" s="301">
        <f t="shared" si="0"/>
        <v>0</v>
      </c>
    </row>
    <row r="12" spans="1:11">
      <c r="G12" t="s">
        <v>15</v>
      </c>
      <c r="H12" s="447">
        <f>Dash!F9</f>
        <v>4916166.354166667</v>
      </c>
      <c r="I12" s="447">
        <f>'Performance Summary'!J56</f>
        <v>4916166.354166667</v>
      </c>
      <c r="J12" s="301">
        <f t="shared" si="0"/>
        <v>0</v>
      </c>
    </row>
    <row r="13" spans="1:11">
      <c r="A13" s="757" t="s">
        <v>2115</v>
      </c>
      <c r="B13" s="757"/>
      <c r="C13" s="757"/>
      <c r="D13" s="757"/>
      <c r="G13" t="s">
        <v>1942</v>
      </c>
      <c r="H13" s="447">
        <f>Dash!F10</f>
        <v>2282570.8333333335</v>
      </c>
      <c r="I13" s="447">
        <f>'Performance Summary'!V56</f>
        <v>2282570.8333333335</v>
      </c>
      <c r="J13" s="301">
        <f t="shared" si="0"/>
        <v>0</v>
      </c>
    </row>
    <row r="14" spans="1:11">
      <c r="A14" t="s">
        <v>2105</v>
      </c>
      <c r="G14" t="s">
        <v>1943</v>
      </c>
      <c r="H14" s="447">
        <f>Dash!F11</f>
        <v>20085776.041666672</v>
      </c>
      <c r="I14" s="447">
        <f>'Performance Summary'!Y56</f>
        <v>20085776.041666672</v>
      </c>
      <c r="J14" s="301">
        <f t="shared" si="0"/>
        <v>0</v>
      </c>
    </row>
    <row r="15" spans="1:11">
      <c r="A15" s="300" t="s">
        <v>2107</v>
      </c>
      <c r="B15" s="300" t="s">
        <v>2108</v>
      </c>
      <c r="C15" s="300" t="s">
        <v>2116</v>
      </c>
      <c r="G15" t="s">
        <v>20</v>
      </c>
      <c r="H15" s="447">
        <f>Dash!F12</f>
        <v>4060334.3749999995</v>
      </c>
      <c r="I15" s="447">
        <f>'Performance Summary'!N56</f>
        <v>4060334.3749999995</v>
      </c>
      <c r="J15" s="301">
        <f t="shared" si="0"/>
        <v>0</v>
      </c>
    </row>
    <row r="16" spans="1:11">
      <c r="A16" s="447" t="e">
        <f>Summary!#REF!</f>
        <v>#REF!</v>
      </c>
      <c r="B16" s="447">
        <f>'Three-Pay'!F56</f>
        <v>35499921</v>
      </c>
      <c r="C16" s="447">
        <f>'NonFormula Support'!E75</f>
        <v>18824919.300000001</v>
      </c>
      <c r="D16" s="301"/>
      <c r="G16" t="s">
        <v>21</v>
      </c>
      <c r="H16" s="447">
        <f>Dash!F13</f>
        <v>17308313.802083336</v>
      </c>
      <c r="I16" s="447">
        <f>'Performance Summary'!R56</f>
        <v>17308313.802083336</v>
      </c>
      <c r="J16" s="301">
        <f t="shared" si="0"/>
        <v>0</v>
      </c>
    </row>
    <row r="17" spans="2:10">
      <c r="B17" s="301" t="e">
        <f>B16-A16</f>
        <v>#REF!</v>
      </c>
      <c r="C17" s="301" t="e">
        <f>C16-A16</f>
        <v>#REF!</v>
      </c>
      <c r="G17" t="s">
        <v>2117</v>
      </c>
      <c r="H17" s="447">
        <f>Dash!F14</f>
        <v>43331169.583333328</v>
      </c>
      <c r="I17" s="447">
        <f>'Performance Summary'!AB56</f>
        <v>43331169.583333328</v>
      </c>
      <c r="J17" s="301">
        <f t="shared" si="0"/>
        <v>0</v>
      </c>
    </row>
    <row r="18" spans="2:10">
      <c r="G18" t="s">
        <v>2118</v>
      </c>
      <c r="H18" s="447">
        <f>Dash!F15</f>
        <v>123852741.25000003</v>
      </c>
      <c r="I18" s="447">
        <f>'Performance Summary'!AF56</f>
        <v>123852741.25000003</v>
      </c>
      <c r="J18" s="301">
        <f t="shared" si="0"/>
        <v>0</v>
      </c>
    </row>
    <row r="19" spans="2:10">
      <c r="G19" t="s">
        <v>27</v>
      </c>
      <c r="H19" s="447">
        <f>Dash!F16</f>
        <v>253496.61458333331</v>
      </c>
      <c r="I19" s="447">
        <f>'Performance Summary'!AJ56</f>
        <v>253496.61458333331</v>
      </c>
      <c r="J19" s="301">
        <f t="shared" si="0"/>
        <v>0</v>
      </c>
    </row>
    <row r="20" spans="2:10">
      <c r="G20" t="s">
        <v>28</v>
      </c>
      <c r="H20" s="447">
        <f>Dash!F17</f>
        <v>2089551.7708333333</v>
      </c>
      <c r="I20" s="447">
        <f>'Performance Summary'!AN56</f>
        <v>2089551.7708333333</v>
      </c>
      <c r="J20" s="301">
        <f t="shared" si="0"/>
        <v>0</v>
      </c>
    </row>
    <row r="21" spans="2:10">
      <c r="G21" t="s">
        <v>30</v>
      </c>
      <c r="H21" s="447">
        <f>Dash!F18</f>
        <v>310700661.97916675</v>
      </c>
      <c r="I21" s="447">
        <f>'Performance Summary'!AR56</f>
        <v>310700661.97916675</v>
      </c>
      <c r="J21" s="301">
        <f t="shared" si="0"/>
        <v>0</v>
      </c>
    </row>
    <row r="22" spans="2:10">
      <c r="G22" t="s">
        <v>31</v>
      </c>
      <c r="H22" s="447">
        <f>Dash!F19</f>
        <v>132372223.125</v>
      </c>
      <c r="I22" s="447">
        <f>'Performance Summary'!AV56</f>
        <v>132372223.125</v>
      </c>
      <c r="J22" s="301">
        <f t="shared" si="0"/>
        <v>0</v>
      </c>
    </row>
    <row r="23" spans="2:10">
      <c r="G23" t="s">
        <v>32</v>
      </c>
      <c r="H23" s="447">
        <f>Dash!F20</f>
        <v>1623014.8958333335</v>
      </c>
      <c r="I23" s="447">
        <f>'Performance Summary'!AZ56</f>
        <v>1623014.8958333335</v>
      </c>
      <c r="J23" s="301">
        <f t="shared" si="0"/>
        <v>0</v>
      </c>
    </row>
    <row r="24" spans="2:10">
      <c r="G24" t="s">
        <v>34</v>
      </c>
      <c r="H24" s="447">
        <f>Dash!F21</f>
        <v>10548179.0625</v>
      </c>
      <c r="I24" s="447">
        <f>'Performance Summary'!BD56</f>
        <v>10548179.0625</v>
      </c>
      <c r="J24" s="301">
        <f t="shared" si="0"/>
        <v>0</v>
      </c>
    </row>
    <row r="25" spans="2:10">
      <c r="G25" t="s">
        <v>1904</v>
      </c>
      <c r="H25" s="447">
        <f>Dash!F22</f>
        <v>731846.81333333324</v>
      </c>
      <c r="I25" s="447">
        <f>'Performance Summary'!BH56</f>
        <v>731846.81333333324</v>
      </c>
      <c r="J25" s="301">
        <f t="shared" si="0"/>
        <v>0</v>
      </c>
    </row>
    <row r="26" spans="2:10">
      <c r="G26" t="s">
        <v>1903</v>
      </c>
      <c r="H26" s="447">
        <f>Dash!F23</f>
        <v>5524917.708333334</v>
      </c>
      <c r="I26" s="447">
        <f>'Performance Summary'!BK56</f>
        <v>5524917.708333334</v>
      </c>
      <c r="J26" s="301">
        <f t="shared" si="0"/>
        <v>0</v>
      </c>
    </row>
    <row r="27" spans="2:10">
      <c r="G27" t="s">
        <v>1905</v>
      </c>
      <c r="H27" s="447">
        <f>Dash!F24</f>
        <v>38255.000000000007</v>
      </c>
      <c r="I27" s="447">
        <f>'Performance Summary'!BN56</f>
        <v>38255.000000000007</v>
      </c>
      <c r="J27" s="301">
        <f t="shared" si="0"/>
        <v>0</v>
      </c>
    </row>
    <row r="28" spans="2:10">
      <c r="H28" s="301">
        <f>SUM(H10:H27)</f>
        <v>1162819465.7716668</v>
      </c>
      <c r="I28" s="301">
        <f>SUM(I10:I27)</f>
        <v>1162819465.7716668</v>
      </c>
      <c r="J28" s="301">
        <f t="shared" si="0"/>
        <v>0</v>
      </c>
    </row>
  </sheetData>
  <mergeCells count="3">
    <mergeCell ref="A1:D1"/>
    <mergeCell ref="G1:K1"/>
    <mergeCell ref="A13:D13"/>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173AFE8B9E7B489278B9A95C983ED5" ma:contentTypeVersion="14" ma:contentTypeDescription="Create a new document." ma:contentTypeScope="" ma:versionID="0980ed61020889294a0a2df2964944a0">
  <xsd:schema xmlns:xsd="http://www.w3.org/2001/XMLSchema" xmlns:xs="http://www.w3.org/2001/XMLSchema" xmlns:p="http://schemas.microsoft.com/office/2006/metadata/properties" xmlns:ns2="c360c626-f044-490a-92dd-310c7be2cc96" xmlns:ns3="3844b93d-d14f-4fd0-aba9-f0891be4a45b" targetNamespace="http://schemas.microsoft.com/office/2006/metadata/properties" ma:root="true" ma:fieldsID="d7e300e09414ee5ed17118f504e063c6" ns2:_="" ns3:_="">
    <xsd:import namespace="c360c626-f044-490a-92dd-310c7be2cc96"/>
    <xsd:import namespace="3844b93d-d14f-4fd0-aba9-f0891be4a45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60c626-f044-490a-92dd-310c7be2c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8882c80-0cf4-468a-a21d-ff52c597efb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44b93d-d14f-4fd0-aba9-f0891be4a45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f659d52-8d6e-46a0-bbc8-ffbc63fa59f8}" ma:internalName="TaxCatchAll" ma:showField="CatchAllData" ma:web="3844b93d-d14f-4fd0-aba9-f0891be4a45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60c626-f044-490a-92dd-310c7be2cc96">
      <Terms xmlns="http://schemas.microsoft.com/office/infopath/2007/PartnerControls"/>
    </lcf76f155ced4ddcb4097134ff3c332f>
    <TaxCatchAll xmlns="3844b93d-d14f-4fd0-aba9-f0891be4a45b" xsi:nil="true"/>
    <SharedWithUsers xmlns="3844b93d-d14f-4fd0-aba9-f0891be4a45b">
      <UserInfo>
        <DisplayName>Fernandez, Christopher</DisplayName>
        <AccountId>13</AccountId>
        <AccountType/>
      </UserInfo>
      <UserInfo>
        <DisplayName>Drew, David</DisplayName>
        <AccountId>12</AccountId>
        <AccountType/>
      </UserInfo>
      <UserInfo>
        <DisplayName>Cormier, Emily</DisplayName>
        <AccountId>28</AccountId>
        <AccountType/>
      </UserInfo>
      <UserInfo>
        <DisplayName>Schmidt, Emily</DisplayName>
        <AccountId>33</AccountId>
        <AccountType/>
      </UserInfo>
      <UserInfo>
        <DisplayName>Abdulaziz, Noor</DisplayName>
        <AccountId>9</AccountId>
        <AccountType/>
      </UserInfo>
      <UserInfo>
        <DisplayName>Karlson, Alexis</DisplayName>
        <AccountId>78</AccountId>
        <AccountType/>
      </UserInfo>
    </SharedWithUsers>
  </documentManagement>
</p:properties>
</file>

<file path=customXml/itemProps1.xml><?xml version="1.0" encoding="utf-8"?>
<ds:datastoreItem xmlns:ds="http://schemas.openxmlformats.org/officeDocument/2006/customXml" ds:itemID="{09028772-CE54-4E42-ADE0-3FA995FD68FA}">
  <ds:schemaRefs>
    <ds:schemaRef ds:uri="http://schemas.microsoft.com/sharepoint/v3/contenttype/forms"/>
  </ds:schemaRefs>
</ds:datastoreItem>
</file>

<file path=customXml/itemProps2.xml><?xml version="1.0" encoding="utf-8"?>
<ds:datastoreItem xmlns:ds="http://schemas.openxmlformats.org/officeDocument/2006/customXml" ds:itemID="{FBDF7F1C-E063-4E2D-8C2D-F200AC2342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60c626-f044-490a-92dd-310c7be2cc96"/>
    <ds:schemaRef ds:uri="3844b93d-d14f-4fd0-aba9-f0891be4a4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F2E94D-50AA-4217-A598-BB032219D86B}">
  <ds:schemaRefs>
    <ds:schemaRef ds:uri="http://purl.org/dc/elements/1.1/"/>
    <ds:schemaRef ds:uri="http://purl.org/dc/dcmitype/"/>
    <ds:schemaRef ds:uri="3844b93d-d14f-4fd0-aba9-f0891be4a45b"/>
    <ds:schemaRef ds:uri="http://schemas.microsoft.com/office/2006/metadata/properties"/>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c360c626-f044-490a-92dd-310c7be2cc9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6</vt:i4>
      </vt:variant>
    </vt:vector>
  </HeadingPairs>
  <TitlesOfParts>
    <vt:vector size="30" baseType="lpstr">
      <vt:lpstr>START</vt:lpstr>
      <vt:lpstr>Dash</vt:lpstr>
      <vt:lpstr>Analysis-Statewide</vt:lpstr>
      <vt:lpstr>Analysis-School</vt:lpstr>
      <vt:lpstr>Summary</vt:lpstr>
      <vt:lpstr>Three-Pay</vt:lpstr>
      <vt:lpstr>Performance Summary</vt:lpstr>
      <vt:lpstr>Base Tier Summary</vt:lpstr>
      <vt:lpstr>Basic Allotment</vt:lpstr>
      <vt:lpstr>Contact Hours</vt:lpstr>
      <vt:lpstr>Local Tax</vt:lpstr>
      <vt:lpstr>Tuition</vt:lpstr>
      <vt:lpstr>Performance</vt:lpstr>
      <vt:lpstr>Analysis- Perf by Group</vt:lpstr>
      <vt:lpstr>Outcomes</vt:lpstr>
      <vt:lpstr>Forecast Summary-FY26</vt:lpstr>
      <vt:lpstr>Forecast Summary-FY25</vt:lpstr>
      <vt:lpstr>FY24-25 HDF</vt:lpstr>
      <vt:lpstr>FY23 HDF</vt:lpstr>
      <vt:lpstr>FY26-27 HDF</vt:lpstr>
      <vt:lpstr>COV Areas</vt:lpstr>
      <vt:lpstr>NonFormula Support</vt:lpstr>
      <vt:lpstr>CIP Codes</vt:lpstr>
      <vt:lpstr>Check</vt:lpstr>
      <vt:lpstr>'FY26-27 HDF'!Print_Area</vt:lpstr>
      <vt:lpstr>'Performance Summary'!Print_Area</vt:lpstr>
      <vt:lpstr>Summary!Print_Area</vt:lpstr>
      <vt:lpstr>Performance!Print_Titles</vt:lpstr>
      <vt:lpstr>'Performance Summary'!Print_Titles</vt:lpstr>
      <vt:lpstr>Summary!Print_Titles</vt:lpstr>
    </vt:vector>
  </TitlesOfParts>
  <Manager/>
  <Company>THECB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Community College Formula Funding Model - Fiscal Year 2026</dc:title>
  <dc:subject>Community College Formula Funding</dc:subject>
  <dc:creator>Funding and Resource Planning</dc:creator>
  <cp:keywords>Community College Finance, Community College Formula Funding</cp:keywords>
  <dc:description/>
  <cp:lastModifiedBy>Fernandez, Christopher</cp:lastModifiedBy>
  <cp:revision/>
  <cp:lastPrinted>2023-07-14T18:09:54Z</cp:lastPrinted>
  <dcterms:created xsi:type="dcterms:W3CDTF">2008-10-28T19:53:05Z</dcterms:created>
  <dcterms:modified xsi:type="dcterms:W3CDTF">2025-10-15T17:05:37Z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0x0101003E173AFE8B9E7B489278B9A95C983ED5</vt:lpwstr>
  </property>
  <property fmtid="{D5CDD505-2E9C-101B-9397-08002B2CF9AE}" pid="4" name="MediaServiceImageTags">
    <vt:lpwstr/>
  </property>
  <property fmtid="{D5CDD505-2E9C-101B-9397-08002B2CF9AE}" pid="5" name="Order">
    <vt:r8>97500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